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8.xml" ContentType="application/vnd.openxmlformats-officedocument.drawingml.chart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ml.chartshap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MEGA\workspace_doc\Chi Diem\Project 1 - Phan tich Agency Performance\"/>
    </mc:Choice>
  </mc:AlternateContent>
  <bookViews>
    <workbookView xWindow="0" yWindow="0" windowWidth="13770" windowHeight="3750" tabRatio="845" firstSheet="10" activeTab="29"/>
  </bookViews>
  <sheets>
    <sheet name="Sheet3" sheetId="104" r:id="rId1"/>
    <sheet name="Rules" sheetId="98" r:id="rId2"/>
    <sheet name="Cover" sheetId="13" r:id="rId3"/>
    <sheet name="Charts" sheetId="37" state="hidden" r:id="rId4"/>
    <sheet name="Country" sheetId="32" state="hidden" r:id="rId5"/>
    <sheet name="HCM" sheetId="30" state="hidden" r:id="rId6"/>
    <sheet name="HN" sheetId="31" state="hidden" r:id="rId7"/>
    <sheet name="Plan" sheetId="21" state="hidden" r:id="rId8"/>
    <sheet name="North" sheetId="107" r:id="rId9"/>
    <sheet name="South" sheetId="108" r:id="rId10"/>
    <sheet name="Production_AD Structure" sheetId="97" r:id="rId11"/>
    <sheet name="Ending MP_Structure" sheetId="105" r:id="rId12"/>
    <sheet name="Recruitment_Structure" sheetId="106" r:id="rId13"/>
    <sheet name="Recruitment KPI_Structure" sheetId="99" r:id="rId14"/>
    <sheet name="Rookie Metric" sheetId="100" r:id="rId15"/>
    <sheet name="6.0 GA" sheetId="91" r:id="rId16"/>
    <sheet name="Rider" sheetId="101" r:id="rId17"/>
    <sheet name="7.0 Product Mix" sheetId="92" r:id="rId18"/>
    <sheet name="4.0 BD old" sheetId="34" state="hidden" r:id="rId19"/>
    <sheet name="4.1 BD Review" sheetId="50" state="hidden" r:id="rId20"/>
    <sheet name="TargetTeam" sheetId="88" state="veryHidden" r:id="rId21"/>
    <sheet name="BDList" sheetId="66" state="hidden" r:id="rId22"/>
    <sheet name="Target" sheetId="89" state="hidden" r:id="rId23"/>
    <sheet name="3.1 BD history" sheetId="47" state="veryHidden" r:id="rId24"/>
    <sheet name="BD comment" sheetId="51" state="hidden" r:id="rId25"/>
    <sheet name="4.1 New AG out-of profile by BD" sheetId="44" state="veryHidden" r:id="rId26"/>
    <sheet name="5 AL Segmentation" sheetId="85" state="veryHidden" r:id="rId27"/>
    <sheet name="HCMHN_BDMasterPlan" sheetId="73" state="veryHidden" r:id="rId28"/>
    <sheet name="5.0 AG retention" sheetId="87" r:id="rId29"/>
    <sheet name="4.0 BD" sheetId="93" r:id="rId30"/>
    <sheet name="Sheet1" sheetId="86" state="veryHidden" r:id="rId31"/>
  </sheets>
  <externalReferences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</externalReferences>
  <definedNames>
    <definedName name="__a1" localSheetId="18" hidden="1">{"'Sheet1'!$L$16"}</definedName>
    <definedName name="__add1">[1]ADD1!$A$2:$B$5</definedName>
    <definedName name="__ADD410">[1]ADD42!$S$5:$W$21</definedName>
    <definedName name="__ADD45">[1]ADD41!$S$5:$W$26</definedName>
    <definedName name="__EAP1">[2]EAP1!$A$9:$B$69</definedName>
    <definedName name="__EEP1">[2]EEP1!$A$4:$V$24</definedName>
    <definedName name="__ENP1">[2]ENP1!$A$7:$AA$72</definedName>
    <definedName name="__ENP41">[1]ENP41!$A$6:$V$71</definedName>
    <definedName name="__ENP410" localSheetId="18">#REF!</definedName>
    <definedName name="__ENP410" localSheetId="4">#REF!</definedName>
    <definedName name="__ENP410" localSheetId="5">#REF!</definedName>
    <definedName name="__ENP410" localSheetId="6">#REF!</definedName>
    <definedName name="__ENP45" localSheetId="18">#REF!</definedName>
    <definedName name="__ENP45" localSheetId="4">#REF!</definedName>
    <definedName name="__ENP45" localSheetId="5">#REF!</definedName>
    <definedName name="__ENP45" localSheetId="6">#REF!</definedName>
    <definedName name="__IRR1" localSheetId="18">#REF!</definedName>
    <definedName name="__IRR1" localSheetId="4">#REF!</definedName>
    <definedName name="__IRR1" localSheetId="5">#REF!</definedName>
    <definedName name="__IRR1" localSheetId="6">#REF!</definedName>
    <definedName name="__IRR2" localSheetId="18">#REF!</definedName>
    <definedName name="__IRR2" localSheetId="4">#REF!</definedName>
    <definedName name="__IRR2" localSheetId="5">#REF!</definedName>
    <definedName name="__IRR2" localSheetId="6">#REF!</definedName>
    <definedName name="__IRR3" localSheetId="18">#REF!</definedName>
    <definedName name="__IRR3" localSheetId="4">#REF!</definedName>
    <definedName name="__IRR3" localSheetId="5">#REF!</definedName>
    <definedName name="__IRR3" localSheetId="6">#REF!</definedName>
    <definedName name="__IRR4" localSheetId="18">#REF!</definedName>
    <definedName name="__IRR4" localSheetId="4">#REF!</definedName>
    <definedName name="__IRR4" localSheetId="5">#REF!</definedName>
    <definedName name="__IRR4" localSheetId="6">#REF!</definedName>
    <definedName name="__IRR5" localSheetId="18">#REF!</definedName>
    <definedName name="__IRR5" localSheetId="4">#REF!</definedName>
    <definedName name="__IRR5" localSheetId="5">#REF!</definedName>
    <definedName name="__IRR5" localSheetId="6">#REF!</definedName>
    <definedName name="__IRR6" localSheetId="18">#REF!</definedName>
    <definedName name="__IRR6" localSheetId="4">#REF!</definedName>
    <definedName name="__IRR6" localSheetId="5">#REF!</definedName>
    <definedName name="__IRR6" localSheetId="6">#REF!</definedName>
    <definedName name="__IRR7" localSheetId="18">#REF!</definedName>
    <definedName name="__IRR7" localSheetId="4">#REF!</definedName>
    <definedName name="__IRR7" localSheetId="5">#REF!</definedName>
    <definedName name="__IRR7" localSheetId="6">#REF!</definedName>
    <definedName name="__OPW3">[1]OPW1!$A$7:$AR$52</definedName>
    <definedName name="__T01" localSheetId="18" hidden="1">#REF!</definedName>
    <definedName name="__T01" localSheetId="4" hidden="1">#REF!</definedName>
    <definedName name="__T01" localSheetId="5" hidden="1">#REF!</definedName>
    <definedName name="__T01" localSheetId="6" hidden="1">#REF!</definedName>
    <definedName name="__tln4">[3]TLN4!$A$5:$J$47</definedName>
    <definedName name="__tln5">[3]TLN5!$A$5:$L$47</definedName>
    <definedName name="__TLR1">[1]TLR1!$A$7:$AA$52</definedName>
    <definedName name="__TLR41">[1]TLR41!$A$3:$V$48</definedName>
    <definedName name="__TLR410" localSheetId="18">#REF!</definedName>
    <definedName name="__TLR410" localSheetId="4">#REF!</definedName>
    <definedName name="__TLR410" localSheetId="5">#REF!</definedName>
    <definedName name="__TLR410" localSheetId="6">#REF!</definedName>
    <definedName name="__TLR45" localSheetId="18">#REF!</definedName>
    <definedName name="__TLR45" localSheetId="4">#REF!</definedName>
    <definedName name="__TLR45" localSheetId="5">#REF!</definedName>
    <definedName name="__TLR45" localSheetId="6">#REF!</definedName>
    <definedName name="_a1" localSheetId="18" hidden="1">{"'Sheet1'!$L$16"}</definedName>
    <definedName name="_a2" localSheetId="18" hidden="1">{"'Sheet1'!$L$16"}</definedName>
    <definedName name="_add1">[1]ADD1!$A$2:$B$5</definedName>
    <definedName name="_ADD410">[1]ADD42!$S$5:$W$21</definedName>
    <definedName name="_ADD45">[1]ADD41!$S$5:$W$26</definedName>
    <definedName name="_EAP1">[2]EAP1!$A$9:$B$69</definedName>
    <definedName name="_EEP1">[2]EEP1!$A$4:$V$24</definedName>
    <definedName name="_ENP1">[2]ENP1!$A$7:$AA$72</definedName>
    <definedName name="_ENP41">[1]ENP41!$A$6:$V$71</definedName>
    <definedName name="_ENP410" localSheetId="18">#REF!</definedName>
    <definedName name="_ENP410" localSheetId="4">#REF!</definedName>
    <definedName name="_ENP410" localSheetId="5">#REF!</definedName>
    <definedName name="_ENP410" localSheetId="6">#REF!</definedName>
    <definedName name="_ENP45" localSheetId="18">#REF!</definedName>
    <definedName name="_ENP45" localSheetId="4">#REF!</definedName>
    <definedName name="_ENP45" localSheetId="5">#REF!</definedName>
    <definedName name="_ENP45" localSheetId="6">#REF!</definedName>
    <definedName name="_xlnm._FilterDatabase" localSheetId="23" hidden="1">'3.1 BD history'!$B$7:$X$1208</definedName>
    <definedName name="_xlnm._FilterDatabase" localSheetId="18" hidden="1">'4.0 BD old'!$B$6:$V$64</definedName>
    <definedName name="_xlnm._FilterDatabase" localSheetId="19" hidden="1">'4.1 BD Review'!$B$62:$S$1789</definedName>
    <definedName name="_xlnm._FilterDatabase" localSheetId="25" hidden="1">'4.1 New AG out-of profile by BD'!$B$36:$Z$107</definedName>
    <definedName name="_xlnm._FilterDatabase" localSheetId="28" hidden="1">'5.0 AG retention'!$A$5:$BB$51</definedName>
    <definedName name="_xlnm._FilterDatabase" localSheetId="24" hidden="1">'BD comment'!$C$7:$C$24</definedName>
    <definedName name="_xlnm._FilterDatabase" localSheetId="21" hidden="1">BDList!$A$1:$S$54</definedName>
    <definedName name="_xlnm._FilterDatabase" localSheetId="11" hidden="1">'Ending MP_Structure'!$A$2:$AW$2</definedName>
    <definedName name="_xlnm._FilterDatabase" localSheetId="10" hidden="1">'Production_AD Structure'!$A$2:$AX$66</definedName>
    <definedName name="_xlnm._FilterDatabase" localSheetId="13" hidden="1">'Recruitment KPI_Structure'!$A$2:$AX$2</definedName>
    <definedName name="_xlnm._FilterDatabase" localSheetId="12" hidden="1">Recruitment_Structure!$A$1:$AW$1</definedName>
    <definedName name="_xlnm._FilterDatabase" localSheetId="16" hidden="1">Rider!$A$2:$AW$2</definedName>
    <definedName name="_xlnm._FilterDatabase" localSheetId="14" hidden="1">'Rookie Metric'!$A$2:$AW$2</definedName>
    <definedName name="_xlnm._FilterDatabase" localSheetId="20" hidden="1">TargetTeam!$A$1456:$T$1552</definedName>
    <definedName name="_IRR1" localSheetId="18">#REF!</definedName>
    <definedName name="_IRR1" localSheetId="4">#REF!</definedName>
    <definedName name="_IRR1" localSheetId="5">#REF!</definedName>
    <definedName name="_IRR1" localSheetId="6">#REF!</definedName>
    <definedName name="_IRR2" localSheetId="18">#REF!</definedName>
    <definedName name="_IRR2" localSheetId="4">#REF!</definedName>
    <definedName name="_IRR2" localSheetId="5">#REF!</definedName>
    <definedName name="_IRR2" localSheetId="6">#REF!</definedName>
    <definedName name="_IRR3" localSheetId="18">#REF!</definedName>
    <definedName name="_IRR3" localSheetId="4">#REF!</definedName>
    <definedName name="_IRR3" localSheetId="5">#REF!</definedName>
    <definedName name="_IRR3" localSheetId="6">#REF!</definedName>
    <definedName name="_IRR4" localSheetId="18">#REF!</definedName>
    <definedName name="_IRR4" localSheetId="4">#REF!</definedName>
    <definedName name="_IRR4" localSheetId="5">#REF!</definedName>
    <definedName name="_IRR4" localSheetId="6">#REF!</definedName>
    <definedName name="_IRR5" localSheetId="18">#REF!</definedName>
    <definedName name="_IRR5" localSheetId="4">#REF!</definedName>
    <definedName name="_IRR5" localSheetId="5">#REF!</definedName>
    <definedName name="_IRR5" localSheetId="6">#REF!</definedName>
    <definedName name="_IRR6" localSheetId="18">#REF!</definedName>
    <definedName name="_IRR6" localSheetId="4">#REF!</definedName>
    <definedName name="_IRR6" localSheetId="5">#REF!</definedName>
    <definedName name="_IRR6" localSheetId="6">#REF!</definedName>
    <definedName name="_IRR7" localSheetId="18">#REF!</definedName>
    <definedName name="_IRR7" localSheetId="4">#REF!</definedName>
    <definedName name="_IRR7" localSheetId="5">#REF!</definedName>
    <definedName name="_IRR7" localSheetId="6">#REF!</definedName>
    <definedName name="_OPW3">[1]OPW1!$A$7:$AR$52</definedName>
    <definedName name="_Parse_In" localSheetId="18" hidden="1">#REF!</definedName>
    <definedName name="_Parse_In" localSheetId="4" hidden="1">#REF!</definedName>
    <definedName name="_Parse_In" localSheetId="5" hidden="1">#REF!</definedName>
    <definedName name="_Parse_In" localSheetId="6" hidden="1">#REF!</definedName>
    <definedName name="_Parse_In" localSheetId="7" hidden="1">#REF!</definedName>
    <definedName name="_Parse_Out" localSheetId="18" hidden="1">#REF!</definedName>
    <definedName name="_Parse_Out" localSheetId="4" hidden="1">#REF!</definedName>
    <definedName name="_Parse_Out" localSheetId="5" hidden="1">#REF!</definedName>
    <definedName name="_Parse_Out" localSheetId="6" hidden="1">#REF!</definedName>
    <definedName name="_Parse_Out" localSheetId="7" hidden="1">#REF!</definedName>
    <definedName name="_T01" localSheetId="18" hidden="1">#REF!</definedName>
    <definedName name="_T01" localSheetId="4" hidden="1">#REF!</definedName>
    <definedName name="_T01" localSheetId="5" hidden="1">#REF!</definedName>
    <definedName name="_T01" localSheetId="6" hidden="1">#REF!</definedName>
    <definedName name="_T01" localSheetId="7" hidden="1">#REF!</definedName>
    <definedName name="_tln4">[3]TLN4!$A$5:$J$47</definedName>
    <definedName name="_tln5">[3]TLN5!$A$5:$L$47</definedName>
    <definedName name="_TLR1">[1]TLR1!$A$7:$AA$52</definedName>
    <definedName name="_TLR41">[1]TLR41!$A$3:$V$48</definedName>
    <definedName name="_TLR410" localSheetId="18">#REF!</definedName>
    <definedName name="_TLR410" localSheetId="4">#REF!</definedName>
    <definedName name="_TLR410" localSheetId="5">#REF!</definedName>
    <definedName name="_TLR410" localSheetId="6">#REF!</definedName>
    <definedName name="_TLR45" localSheetId="18">#REF!</definedName>
    <definedName name="_TLR45" localSheetId="4">#REF!</definedName>
    <definedName name="_TLR45" localSheetId="5">#REF!</definedName>
    <definedName name="_TLR45" localSheetId="6">#REF!</definedName>
    <definedName name="abc" localSheetId="13">#REF!</definedName>
    <definedName name="abc">#REF!</definedName>
    <definedName name="ADBprm" localSheetId="18">#REF!</definedName>
    <definedName name="ADBprm" localSheetId="4">#REF!</definedName>
    <definedName name="ADBprm" localSheetId="5">#REF!</definedName>
    <definedName name="ADBprm" localSheetId="6">#REF!</definedName>
    <definedName name="ADBrate" localSheetId="18">#REF!</definedName>
    <definedName name="ADBrate" localSheetId="4">#REF!</definedName>
    <definedName name="ADBrate" localSheetId="5">#REF!</definedName>
    <definedName name="ADBrate" localSheetId="6">#REF!</definedName>
    <definedName name="adbSA" localSheetId="18">#REF!</definedName>
    <definedName name="adbSA" localSheetId="4">#REF!</definedName>
    <definedName name="adbSA" localSheetId="5">#REF!</definedName>
    <definedName name="adbSA" localSheetId="6">#REF!</definedName>
    <definedName name="ADDprm" localSheetId="18">#REF!</definedName>
    <definedName name="ADDprm" localSheetId="4">#REF!</definedName>
    <definedName name="ADDprm" localSheetId="5">#REF!</definedName>
    <definedName name="ADDprm" localSheetId="6">#REF!</definedName>
    <definedName name="ADDrate" localSheetId="18">#REF!</definedName>
    <definedName name="ADDrate" localSheetId="4">#REF!</definedName>
    <definedName name="ADDrate" localSheetId="5">#REF!</definedName>
    <definedName name="ADDrate" localSheetId="6">#REF!</definedName>
    <definedName name="addSA" localSheetId="18">#REF!</definedName>
    <definedName name="addSA" localSheetId="4">#REF!</definedName>
    <definedName name="addSA" localSheetId="5">#REF!</definedName>
    <definedName name="addSA" localSheetId="6">#REF!</definedName>
    <definedName name="adfa" localSheetId="18">#REF!</definedName>
    <definedName name="adfa" localSheetId="4">#REF!</definedName>
    <definedName name="adfa" localSheetId="5">#REF!</definedName>
    <definedName name="adfa" localSheetId="6">#REF!</definedName>
    <definedName name="age" localSheetId="18">#REF!</definedName>
    <definedName name="age" localSheetId="4">#REF!</definedName>
    <definedName name="age" localSheetId="5">#REF!</definedName>
    <definedName name="age" localSheetId="6">#REF!</definedName>
    <definedName name="asd" localSheetId="18" hidden="1">#REF!</definedName>
    <definedName name="asd" localSheetId="4" hidden="1">#REF!</definedName>
    <definedName name="asd" localSheetId="5" hidden="1">#REF!</definedName>
    <definedName name="asd" localSheetId="6" hidden="1">#REF!</definedName>
    <definedName name="bbbb" localSheetId="18" hidden="1">#REF!</definedName>
    <definedName name="bbbb" localSheetId="4" hidden="1">#REF!</definedName>
    <definedName name="bbbb" localSheetId="5" hidden="1">#REF!</definedName>
    <definedName name="bbbb" localSheetId="6" hidden="1">#REF!</definedName>
    <definedName name="BDName">BDList!$A$2:$A$69</definedName>
    <definedName name="BPprm" localSheetId="18">#REF!</definedName>
    <definedName name="BPprm" localSheetId="4">#REF!</definedName>
    <definedName name="BPprm" localSheetId="5">#REF!</definedName>
    <definedName name="BPprm" localSheetId="6">#REF!</definedName>
    <definedName name="BPT" localSheetId="18">#REF!</definedName>
    <definedName name="BPT" localSheetId="4">#REF!</definedName>
    <definedName name="BPT" localSheetId="5">#REF!</definedName>
    <definedName name="BPT" localSheetId="6">#REF!</definedName>
    <definedName name="CIR1M">[1]CIR1!$A$6:$AA$38</definedName>
    <definedName name="cirage" localSheetId="13">#REF!</definedName>
    <definedName name="cirage">#REF!</definedName>
    <definedName name="cirE" localSheetId="18">#REF!</definedName>
    <definedName name="cirE" localSheetId="4">#REF!</definedName>
    <definedName name="cirE" localSheetId="5">#REF!</definedName>
    <definedName name="cirE" localSheetId="6">#REF!</definedName>
    <definedName name="cirM" localSheetId="18">#REF!</definedName>
    <definedName name="cirM" localSheetId="4">#REF!</definedName>
    <definedName name="cirM" localSheetId="5">#REF!</definedName>
    <definedName name="cirM" localSheetId="6">#REF!</definedName>
    <definedName name="cirP" localSheetId="18">#REF!</definedName>
    <definedName name="cirP" localSheetId="4">#REF!</definedName>
    <definedName name="cirP" localSheetId="5">#REF!</definedName>
    <definedName name="cirP" localSheetId="6">#REF!</definedName>
    <definedName name="CIRprm" localSheetId="18">#REF!</definedName>
    <definedName name="CIRprm" localSheetId="4">#REF!</definedName>
    <definedName name="CIRprm" localSheetId="5">#REF!</definedName>
    <definedName name="CIRprm" localSheetId="6">#REF!</definedName>
    <definedName name="cirSA" localSheetId="18">#REF!</definedName>
    <definedName name="cirSA" localSheetId="4">#REF!</definedName>
    <definedName name="cirSA" localSheetId="5">#REF!</definedName>
    <definedName name="cirSA" localSheetId="6">#REF!</definedName>
    <definedName name="CIRstdprm" localSheetId="18">#REF!</definedName>
    <definedName name="CIRstdprm" localSheetId="4">#REF!</definedName>
    <definedName name="CIRstdprm" localSheetId="5">#REF!</definedName>
    <definedName name="CIRstdprm" localSheetId="6">#REF!</definedName>
    <definedName name="CIRterm" localSheetId="18">#REF!</definedName>
    <definedName name="CIRterm" localSheetId="4">#REF!</definedName>
    <definedName name="CIRterm" localSheetId="5">#REF!</definedName>
    <definedName name="CIRterm" localSheetId="6">#REF!</definedName>
    <definedName name="ciwage" localSheetId="18">#REF!</definedName>
    <definedName name="ciwage" localSheetId="4">#REF!</definedName>
    <definedName name="ciwage" localSheetId="5">#REF!</definedName>
    <definedName name="ciwage" localSheetId="6">#REF!</definedName>
    <definedName name="ciwE" localSheetId="18">#REF!</definedName>
    <definedName name="ciwE" localSheetId="4">#REF!</definedName>
    <definedName name="ciwE" localSheetId="5">#REF!</definedName>
    <definedName name="ciwE" localSheetId="6">#REF!</definedName>
    <definedName name="ciwM" localSheetId="18">#REF!</definedName>
    <definedName name="ciwM" localSheetId="4">#REF!</definedName>
    <definedName name="ciwM" localSheetId="5">#REF!</definedName>
    <definedName name="ciwM" localSheetId="6">#REF!</definedName>
    <definedName name="ciwP" localSheetId="18">#REF!</definedName>
    <definedName name="ciwP" localSheetId="4">#REF!</definedName>
    <definedName name="ciwP" localSheetId="5">#REF!</definedName>
    <definedName name="ciwP" localSheetId="6">#REF!</definedName>
    <definedName name="ciwSA" localSheetId="18">#REF!</definedName>
    <definedName name="ciwSA" localSheetId="4">#REF!</definedName>
    <definedName name="ciwSA" localSheetId="5">#REF!</definedName>
    <definedName name="ciwSA" localSheetId="6">#REF!</definedName>
    <definedName name="CIWstdprm" localSheetId="18">#REF!</definedName>
    <definedName name="CIWstdprm" localSheetId="4">#REF!</definedName>
    <definedName name="CIWstdprm" localSheetId="5">#REF!</definedName>
    <definedName name="CIWstdprm" localSheetId="6">#REF!</definedName>
    <definedName name="CIWterm" localSheetId="18">#REF!</definedName>
    <definedName name="CIWterm" localSheetId="4">#REF!</definedName>
    <definedName name="CIWterm" localSheetId="5">#REF!</definedName>
    <definedName name="CIWterm" localSheetId="6">#REF!</definedName>
    <definedName name="d" localSheetId="18">#REF!</definedName>
    <definedName name="d" localSheetId="4">#REF!</definedName>
    <definedName name="d" localSheetId="5">#REF!</definedName>
    <definedName name="d" localSheetId="6">#REF!</definedName>
    <definedName name="def" localSheetId="18">#REF!</definedName>
    <definedName name="def" localSheetId="4">#REF!</definedName>
    <definedName name="def" localSheetId="5">#REF!</definedName>
    <definedName name="def" localSheetId="6">#REF!</definedName>
    <definedName name="dfad" localSheetId="18">#REF!</definedName>
    <definedName name="dfad" localSheetId="4">#REF!</definedName>
    <definedName name="dfad" localSheetId="5">#REF!</definedName>
    <definedName name="dfad" localSheetId="6">#REF!</definedName>
    <definedName name="DSR">[1]DSR2!$A$6:$AR$48</definedName>
    <definedName name="E" localSheetId="13">#REF!</definedName>
    <definedName name="E">#REF!</definedName>
    <definedName name="Eage" localSheetId="18">#REF!</definedName>
    <definedName name="Eage" localSheetId="4">#REF!</definedName>
    <definedName name="Eage" localSheetId="5">#REF!</definedName>
    <definedName name="Eage" localSheetId="6">#REF!</definedName>
    <definedName name="EENP2">[1]EENP2!$A$7:$AA$72</definedName>
    <definedName name="Eexrate" localSheetId="13">#REF!</definedName>
    <definedName name="Eexrate">#REF!</definedName>
    <definedName name="EMS1X" localSheetId="18">#REF!</definedName>
    <definedName name="EMS1X" localSheetId="4">#REF!</definedName>
    <definedName name="EMS1X" localSheetId="5">#REF!</definedName>
    <definedName name="EMS1X" localSheetId="6">#REF!</definedName>
    <definedName name="EPE" localSheetId="18">#REF!</definedName>
    <definedName name="EPE" localSheetId="4">#REF!</definedName>
    <definedName name="EPE" localSheetId="5">#REF!</definedName>
    <definedName name="EPE" localSheetId="6">#REF!</definedName>
    <definedName name="EPM" localSheetId="18">#REF!</definedName>
    <definedName name="EPM" localSheetId="4">#REF!</definedName>
    <definedName name="EPM" localSheetId="5">#REF!</definedName>
    <definedName name="EPM" localSheetId="6">#REF!</definedName>
    <definedName name="EPP" localSheetId="18">#REF!</definedName>
    <definedName name="EPP" localSheetId="4">#REF!</definedName>
    <definedName name="EPP" localSheetId="5">#REF!</definedName>
    <definedName name="EPP" localSheetId="6">#REF!</definedName>
    <definedName name="EPPE" localSheetId="18">#REF!</definedName>
    <definedName name="EPPE" localSheetId="4">#REF!</definedName>
    <definedName name="EPPE" localSheetId="5">#REF!</definedName>
    <definedName name="EPPE" localSheetId="6">#REF!</definedName>
    <definedName name="EPPM" localSheetId="18">#REF!</definedName>
    <definedName name="EPPM" localSheetId="4">#REF!</definedName>
    <definedName name="EPPM" localSheetId="5">#REF!</definedName>
    <definedName name="EPPM" localSheetId="6">#REF!</definedName>
    <definedName name="EPPP" localSheetId="18">#REF!</definedName>
    <definedName name="EPPP" localSheetId="4">#REF!</definedName>
    <definedName name="EPPP" localSheetId="5">#REF!</definedName>
    <definedName name="EPPP" localSheetId="6">#REF!</definedName>
    <definedName name="eSA" localSheetId="18">#REF!</definedName>
    <definedName name="eSA" localSheetId="4">#REF!</definedName>
    <definedName name="eSA" localSheetId="5">#REF!</definedName>
    <definedName name="eSA" localSheetId="6">#REF!</definedName>
    <definedName name="Esex" localSheetId="18">#REF!</definedName>
    <definedName name="Esex" localSheetId="4">#REF!</definedName>
    <definedName name="Esex" localSheetId="5">#REF!</definedName>
    <definedName name="Esex" localSheetId="6">#REF!</definedName>
    <definedName name="Eterm" localSheetId="18">#REF!</definedName>
    <definedName name="Eterm" localSheetId="4">#REF!</definedName>
    <definedName name="Eterm" localSheetId="5">#REF!</definedName>
    <definedName name="Eterm" localSheetId="6">#REF!</definedName>
    <definedName name="Etpdrate" localSheetId="18">#REF!</definedName>
    <definedName name="Etpdrate" localSheetId="4">#REF!</definedName>
    <definedName name="Etpdrate" localSheetId="5">#REF!</definedName>
    <definedName name="Etpdrate" localSheetId="6">#REF!</definedName>
    <definedName name="EW" localSheetId="18">#REF!</definedName>
    <definedName name="EW" localSheetId="4">#REF!</definedName>
    <definedName name="EW" localSheetId="5">#REF!</definedName>
    <definedName name="EW" localSheetId="6">#REF!</definedName>
    <definedName name="exrate" localSheetId="18">#REF!</definedName>
    <definedName name="exrate" localSheetId="4">#REF!</definedName>
    <definedName name="exrate" localSheetId="5">#REF!</definedName>
    <definedName name="exrate" localSheetId="6">#REF!</definedName>
    <definedName name="FC" localSheetId="18">#REF!</definedName>
    <definedName name="FC" localSheetId="4">#REF!</definedName>
    <definedName name="FC" localSheetId="5">#REF!</definedName>
    <definedName name="FC" localSheetId="6">#REF!</definedName>
    <definedName name="FCRage" localSheetId="18">#REF!</definedName>
    <definedName name="FCRage" localSheetId="4">#REF!</definedName>
    <definedName name="FCRage" localSheetId="5">#REF!</definedName>
    <definedName name="FCRage" localSheetId="6">#REF!</definedName>
    <definedName name="fcrE" localSheetId="18">#REF!</definedName>
    <definedName name="fcrE" localSheetId="4">#REF!</definedName>
    <definedName name="fcrE" localSheetId="5">#REF!</definedName>
    <definedName name="fcrE" localSheetId="6">#REF!</definedName>
    <definedName name="FCRexrate" localSheetId="18">#REF!</definedName>
    <definedName name="FCRexrate" localSheetId="4">#REF!</definedName>
    <definedName name="FCRexrate" localSheetId="5">#REF!</definedName>
    <definedName name="FCRexrate" localSheetId="6">#REF!</definedName>
    <definedName name="FCRprm" localSheetId="18">#REF!</definedName>
    <definedName name="FCRprm" localSheetId="4">#REF!</definedName>
    <definedName name="FCRprm" localSheetId="5">#REF!</definedName>
    <definedName name="FCRprm" localSheetId="6">#REF!</definedName>
    <definedName name="fcrSA" localSheetId="18">#REF!</definedName>
    <definedName name="fcrSA" localSheetId="4">#REF!</definedName>
    <definedName name="fcrSA" localSheetId="5">#REF!</definedName>
    <definedName name="fcrSA" localSheetId="6">#REF!</definedName>
    <definedName name="FCRterm" localSheetId="18">#REF!</definedName>
    <definedName name="FCRterm" localSheetId="4">#REF!</definedName>
    <definedName name="FCRterm" localSheetId="5">#REF!</definedName>
    <definedName name="FCRterm" localSheetId="6">#REF!</definedName>
    <definedName name="freq" localSheetId="18">#REF!</definedName>
    <definedName name="freq" localSheetId="4">#REF!</definedName>
    <definedName name="freq" localSheetId="5">#REF!</definedName>
    <definedName name="freq" localSheetId="6">#REF!</definedName>
    <definedName name="freqfac" localSheetId="18">#REF!</definedName>
    <definedName name="freqfac" localSheetId="4">#REF!</definedName>
    <definedName name="freqfac" localSheetId="5">#REF!</definedName>
    <definedName name="freqfac" localSheetId="6">#REF!</definedName>
    <definedName name="FS" localSheetId="18">#REF!</definedName>
    <definedName name="FS" localSheetId="4">#REF!</definedName>
    <definedName name="FS" localSheetId="5">#REF!</definedName>
    <definedName name="FS" localSheetId="6">#REF!</definedName>
    <definedName name="FSRage" localSheetId="18">#REF!</definedName>
    <definedName name="FSRage" localSheetId="4">#REF!</definedName>
    <definedName name="FSRage" localSheetId="5">#REF!</definedName>
    <definedName name="FSRage" localSheetId="6">#REF!</definedName>
    <definedName name="fsrE" localSheetId="18">#REF!</definedName>
    <definedName name="fsrE" localSheetId="4">#REF!</definedName>
    <definedName name="fsrE" localSheetId="5">#REF!</definedName>
    <definedName name="fsrE" localSheetId="6">#REF!</definedName>
    <definedName name="FSRexrate" localSheetId="18">#REF!</definedName>
    <definedName name="FSRexrate" localSheetId="4">#REF!</definedName>
    <definedName name="FSRexrate" localSheetId="5">#REF!</definedName>
    <definedName name="FSRexrate" localSheetId="6">#REF!</definedName>
    <definedName name="FSRprm" localSheetId="18">#REF!</definedName>
    <definedName name="FSRprm" localSheetId="4">#REF!</definedName>
    <definedName name="FSRprm" localSheetId="5">#REF!</definedName>
    <definedName name="FSRprm" localSheetId="6">#REF!</definedName>
    <definedName name="fsrSA" localSheetId="18">#REF!</definedName>
    <definedName name="fsrSA" localSheetId="4">#REF!</definedName>
    <definedName name="fsrSA" localSheetId="5">#REF!</definedName>
    <definedName name="fsrSA" localSheetId="6">#REF!</definedName>
    <definedName name="FSRterm" localSheetId="18">#REF!</definedName>
    <definedName name="FSRterm" localSheetId="4">#REF!</definedName>
    <definedName name="FSRterm" localSheetId="5">#REF!</definedName>
    <definedName name="FSRterm" localSheetId="6">#REF!</definedName>
    <definedName name="GA" localSheetId="18" hidden="1">#REF!</definedName>
    <definedName name="GA" localSheetId="4" hidden="1">#REF!</definedName>
    <definedName name="GA" localSheetId="5" hidden="1">#REF!</definedName>
    <definedName name="GA" localSheetId="6" hidden="1">#REF!</definedName>
    <definedName name="Head" localSheetId="19">[4]Data!$C$3:$C$5</definedName>
    <definedName name="HSage" localSheetId="18">#REF!</definedName>
    <definedName name="HSage" localSheetId="4">#REF!</definedName>
    <definedName name="HSage" localSheetId="5">#REF!</definedName>
    <definedName name="HSage" localSheetId="6">#REF!</definedName>
    <definedName name="hsSA" localSheetId="18">#REF!</definedName>
    <definedName name="hsSA" localSheetId="4">#REF!</definedName>
    <definedName name="hsSA" localSheetId="5">#REF!</definedName>
    <definedName name="hsSA" localSheetId="6">#REF!</definedName>
    <definedName name="HSterm" localSheetId="18">#REF!</definedName>
    <definedName name="HSterm" localSheetId="4">#REF!</definedName>
    <definedName name="HSterm" localSheetId="5">#REF!</definedName>
    <definedName name="HSterm" localSheetId="6">#REF!</definedName>
    <definedName name="LTRage" localSheetId="13">#REF!</definedName>
    <definedName name="LTRage">#REF!</definedName>
    <definedName name="ltrE" localSheetId="18">#REF!</definedName>
    <definedName name="ltrE" localSheetId="4">#REF!</definedName>
    <definedName name="ltrE" localSheetId="5">#REF!</definedName>
    <definedName name="ltrE" localSheetId="6">#REF!</definedName>
    <definedName name="LTRexrate" localSheetId="18">#REF!</definedName>
    <definedName name="LTRexrate" localSheetId="4">#REF!</definedName>
    <definedName name="LTRexrate" localSheetId="5">#REF!</definedName>
    <definedName name="LTRexrate" localSheetId="6">#REF!</definedName>
    <definedName name="ltrM" localSheetId="18">#REF!</definedName>
    <definedName name="ltrM" localSheetId="4">#REF!</definedName>
    <definedName name="ltrM" localSheetId="5">#REF!</definedName>
    <definedName name="ltrM" localSheetId="6">#REF!</definedName>
    <definedName name="ltrP" localSheetId="18">#REF!</definedName>
    <definedName name="ltrP" localSheetId="4">#REF!</definedName>
    <definedName name="ltrP" localSheetId="5">#REF!</definedName>
    <definedName name="ltrP" localSheetId="6">#REF!</definedName>
    <definedName name="ltrPE" localSheetId="18">#REF!</definedName>
    <definedName name="ltrPE" localSheetId="4">#REF!</definedName>
    <definedName name="ltrPE" localSheetId="5">#REF!</definedName>
    <definedName name="ltrPE" localSheetId="6">#REF!</definedName>
    <definedName name="ltrPM" localSheetId="18">#REF!</definedName>
    <definedName name="ltrPM" localSheetId="4">#REF!</definedName>
    <definedName name="ltrPM" localSheetId="5">#REF!</definedName>
    <definedName name="ltrPM" localSheetId="6">#REF!</definedName>
    <definedName name="ltrPP" localSheetId="18">#REF!</definedName>
    <definedName name="ltrPP" localSheetId="4">#REF!</definedName>
    <definedName name="ltrPP" localSheetId="5">#REF!</definedName>
    <definedName name="ltrPP" localSheetId="6">#REF!</definedName>
    <definedName name="LTRprm" localSheetId="18">#REF!</definedName>
    <definedName name="LTRprm" localSheetId="4">#REF!</definedName>
    <definedName name="LTRprm" localSheetId="5">#REF!</definedName>
    <definedName name="LTRprm" localSheetId="6">#REF!</definedName>
    <definedName name="ltrSA" localSheetId="18">#REF!</definedName>
    <definedName name="ltrSA" localSheetId="4">#REF!</definedName>
    <definedName name="ltrSA" localSheetId="5">#REF!</definedName>
    <definedName name="ltrSA" localSheetId="6">#REF!</definedName>
    <definedName name="LTRterm" localSheetId="18">#REF!</definedName>
    <definedName name="LTRterm" localSheetId="4">#REF!</definedName>
    <definedName name="LTRterm" localSheetId="5">#REF!</definedName>
    <definedName name="LTRterm" localSheetId="6">#REF!</definedName>
    <definedName name="LTRtpdrate" localSheetId="18">#REF!</definedName>
    <definedName name="LTRtpdrate" localSheetId="4">#REF!</definedName>
    <definedName name="LTRtpdrate" localSheetId="5">#REF!</definedName>
    <definedName name="LTRtpdrate" localSheetId="6">#REF!</definedName>
    <definedName name="M" localSheetId="18">#REF!</definedName>
    <definedName name="M" localSheetId="4">#REF!</definedName>
    <definedName name="M" localSheetId="5">#REF!</definedName>
    <definedName name="M" localSheetId="6">#REF!</definedName>
    <definedName name="MORTF">'[1]Mort Fac'!$B$4:$D$30</definedName>
    <definedName name="Noi_RDMs" localSheetId="13">#REF!</definedName>
    <definedName name="Noi_RDMs">#REF!</definedName>
    <definedName name="Number_Orphan_RDMs" localSheetId="18">#REF!</definedName>
    <definedName name="Number_Orphan_RDMs" localSheetId="4">#REF!</definedName>
    <definedName name="Number_Orphan_RDMs" localSheetId="5">#REF!</definedName>
    <definedName name="Number_Orphan_RDMs" localSheetId="6">#REF!</definedName>
    <definedName name="occlass" localSheetId="18">#REF!</definedName>
    <definedName name="occlass" localSheetId="4">#REF!</definedName>
    <definedName name="occlass" localSheetId="5">#REF!</definedName>
    <definedName name="occlass" localSheetId="6">#REF!</definedName>
    <definedName name="OPW2M">[1]OPW2!$A$6:$AA$38</definedName>
    <definedName name="OPW3X" localSheetId="13">#REF!</definedName>
    <definedName name="OPW3X">#REF!</definedName>
    <definedName name="P" localSheetId="18">#REF!</definedName>
    <definedName name="P" localSheetId="4">#REF!</definedName>
    <definedName name="P" localSheetId="5">#REF!</definedName>
    <definedName name="P" localSheetId="6">#REF!</definedName>
    <definedName name="Page" localSheetId="18">#REF!</definedName>
    <definedName name="Page" localSheetId="4">#REF!</definedName>
    <definedName name="Page" localSheetId="5">#REF!</definedName>
    <definedName name="Page" localSheetId="6">#REF!</definedName>
    <definedName name="PC" localSheetId="18">#REF!</definedName>
    <definedName name="PC" localSheetId="4">#REF!</definedName>
    <definedName name="PC" localSheetId="5">#REF!</definedName>
    <definedName name="PC" localSheetId="6">#REF!</definedName>
    <definedName name="pcode" localSheetId="18">#REF!</definedName>
    <definedName name="pcode" localSheetId="4">#REF!</definedName>
    <definedName name="pcode" localSheetId="5">#REF!</definedName>
    <definedName name="pcode" localSheetId="6">#REF!</definedName>
    <definedName name="PE" localSheetId="18">#REF!</definedName>
    <definedName name="PE" localSheetId="4">#REF!</definedName>
    <definedName name="PE" localSheetId="5">#REF!</definedName>
    <definedName name="PE" localSheetId="6">#REF!</definedName>
    <definedName name="Pexrate" localSheetId="18">#REF!</definedName>
    <definedName name="Pexrate" localSheetId="4">#REF!</definedName>
    <definedName name="Pexrate" localSheetId="5">#REF!</definedName>
    <definedName name="Pexrate" localSheetId="6">#REF!</definedName>
    <definedName name="Pfreq" localSheetId="18">#REF!</definedName>
    <definedName name="Pfreq" localSheetId="4">#REF!</definedName>
    <definedName name="Pfreq" localSheetId="5">#REF!</definedName>
    <definedName name="Pfreq" localSheetId="6">#REF!</definedName>
    <definedName name="Pfreqfac" localSheetId="18">#REF!</definedName>
    <definedName name="Pfreqfac" localSheetId="4">#REF!</definedName>
    <definedName name="Pfreqfac" localSheetId="5">#REF!</definedName>
    <definedName name="Pfreqfac" localSheetId="6">#REF!</definedName>
    <definedName name="PL" localSheetId="18">#REF!</definedName>
    <definedName name="PL" localSheetId="4">#REF!</definedName>
    <definedName name="PL" localSheetId="5">#REF!</definedName>
    <definedName name="PL" localSheetId="6">#REF!</definedName>
    <definedName name="PM" localSheetId="18">#REF!</definedName>
    <definedName name="PM" localSheetId="4">#REF!</definedName>
    <definedName name="PM" localSheetId="5">#REF!</definedName>
    <definedName name="PM" localSheetId="6">#REF!</definedName>
    <definedName name="polterm" localSheetId="13">#REF!</definedName>
    <definedName name="polterm">#REF!</definedName>
    <definedName name="PP" localSheetId="18">#REF!</definedName>
    <definedName name="PP" localSheetId="4">#REF!</definedName>
    <definedName name="PP" localSheetId="5">#REF!</definedName>
    <definedName name="PP" localSheetId="6">#REF!</definedName>
    <definedName name="PPE" localSheetId="18">#REF!</definedName>
    <definedName name="PPE" localSheetId="4">#REF!</definedName>
    <definedName name="PPE" localSheetId="5">#REF!</definedName>
    <definedName name="PPE" localSheetId="6">#REF!</definedName>
    <definedName name="PPM" localSheetId="18">#REF!</definedName>
    <definedName name="PPM" localSheetId="4">#REF!</definedName>
    <definedName name="PPM" localSheetId="5">#REF!</definedName>
    <definedName name="PPM" localSheetId="6">#REF!</definedName>
    <definedName name="PPP" localSheetId="18">#REF!</definedName>
    <definedName name="PPP" localSheetId="4">#REF!</definedName>
    <definedName name="PPP" localSheetId="5">#REF!</definedName>
    <definedName name="PPP" localSheetId="6">#REF!</definedName>
    <definedName name="PPPE" localSheetId="18">#REF!</definedName>
    <definedName name="PPPE" localSheetId="4">#REF!</definedName>
    <definedName name="PPPE" localSheetId="5">#REF!</definedName>
    <definedName name="PPPE" localSheetId="6">#REF!</definedName>
    <definedName name="PPPM" localSheetId="18">#REF!</definedName>
    <definedName name="PPPM" localSheetId="4">#REF!</definedName>
    <definedName name="PPPM" localSheetId="5">#REF!</definedName>
    <definedName name="PPPM" localSheetId="6">#REF!</definedName>
    <definedName name="PPPP" localSheetId="18">#REF!</definedName>
    <definedName name="PPPP" localSheetId="4">#REF!</definedName>
    <definedName name="PPPP" localSheetId="5">#REF!</definedName>
    <definedName name="PPPP" localSheetId="6">#REF!</definedName>
    <definedName name="_xlnm.Print_Area" localSheetId="18">'4.0 BD old'!$A$1:$U$21</definedName>
    <definedName name="_xlnm.Print_Area" localSheetId="19">'4.1 BD Review'!$A$54:$V$858</definedName>
    <definedName name="PRM000" localSheetId="18">#REF!</definedName>
    <definedName name="PRM000" localSheetId="4">#REF!</definedName>
    <definedName name="PRM000" localSheetId="5">#REF!</definedName>
    <definedName name="PRM000" localSheetId="6">#REF!</definedName>
    <definedName name="prod" localSheetId="18">#REF!</definedName>
    <definedName name="prod" localSheetId="4">#REF!</definedName>
    <definedName name="prod" localSheetId="5">#REF!</definedName>
    <definedName name="prod" localSheetId="6">#REF!</definedName>
    <definedName name="prodt" localSheetId="18">#REF!</definedName>
    <definedName name="prodt" localSheetId="4">#REF!</definedName>
    <definedName name="prodt" localSheetId="5">#REF!</definedName>
    <definedName name="prodt" localSheetId="6">#REF!</definedName>
    <definedName name="ProvTable" localSheetId="18">#REF!</definedName>
    <definedName name="ProvTable" localSheetId="4">#REF!</definedName>
    <definedName name="ProvTable" localSheetId="5">#REF!</definedName>
    <definedName name="ProvTable" localSheetId="6">#REF!</definedName>
    <definedName name="PS" localSheetId="18">#REF!</definedName>
    <definedName name="PS" localSheetId="4">#REF!</definedName>
    <definedName name="PS" localSheetId="5">#REF!</definedName>
    <definedName name="PS" localSheetId="6">#REF!</definedName>
    <definedName name="pSA" localSheetId="18">#REF!</definedName>
    <definedName name="pSA" localSheetId="4">#REF!</definedName>
    <definedName name="pSA" localSheetId="5">#REF!</definedName>
    <definedName name="pSA" localSheetId="6">#REF!</definedName>
    <definedName name="Psex" localSheetId="18">#REF!</definedName>
    <definedName name="Psex" localSheetId="4">#REF!</definedName>
    <definedName name="Psex" localSheetId="5">#REF!</definedName>
    <definedName name="Psex" localSheetId="6">#REF!</definedName>
    <definedName name="PT" localSheetId="18">#REF!</definedName>
    <definedName name="PT" localSheetId="4">#REF!</definedName>
    <definedName name="PT" localSheetId="5">#REF!</definedName>
    <definedName name="PT" localSheetId="6">#REF!</definedName>
    <definedName name="Pterm" localSheetId="18">#REF!</definedName>
    <definedName name="Pterm" localSheetId="4">#REF!</definedName>
    <definedName name="Pterm" localSheetId="5">#REF!</definedName>
    <definedName name="Pterm" localSheetId="6">#REF!</definedName>
    <definedName name="Ptpdrate" localSheetId="18">#REF!</definedName>
    <definedName name="Ptpdrate" localSheetId="4">#REF!</definedName>
    <definedName name="Ptpdrate" localSheetId="5">#REF!</definedName>
    <definedName name="Ptpdrate" localSheetId="6">#REF!</definedName>
    <definedName name="PW" localSheetId="18">#REF!</definedName>
    <definedName name="PW" localSheetId="4">#REF!</definedName>
    <definedName name="PW" localSheetId="5">#REF!</definedName>
    <definedName name="PW" localSheetId="6">#REF!</definedName>
    <definedName name="qqq" localSheetId="18">#REF!</definedName>
    <definedName name="qqq" localSheetId="4">#REF!</definedName>
    <definedName name="qqq" localSheetId="5">#REF!</definedName>
    <definedName name="qqq" localSheetId="6">#REF!</definedName>
    <definedName name="qryWeekUmDprod" localSheetId="18">#REF!</definedName>
    <definedName name="qryWeekUmDprod" localSheetId="4">#REF!</definedName>
    <definedName name="qryWeekUmDprod" localSheetId="5">#REF!</definedName>
    <definedName name="qryWeekUmDprod" localSheetId="6">#REF!</definedName>
    <definedName name="run" localSheetId="18">#REF!</definedName>
    <definedName name="run" localSheetId="4">#REF!</definedName>
    <definedName name="run" localSheetId="5">#REF!</definedName>
    <definedName name="run" localSheetId="6">#REF!</definedName>
    <definedName name="runo" localSheetId="18">#REF!</definedName>
    <definedName name="runo" localSheetId="4">#REF!</definedName>
    <definedName name="runo" localSheetId="5">#REF!</definedName>
    <definedName name="runo" localSheetId="6">#REF!</definedName>
    <definedName name="sex" localSheetId="13">#REF!</definedName>
    <definedName name="sex">#REF!</definedName>
    <definedName name="sp" localSheetId="18">#REF!</definedName>
    <definedName name="sp" localSheetId="4">#REF!</definedName>
    <definedName name="sp" localSheetId="5">#REF!</definedName>
    <definedName name="sp" localSheetId="6">#REF!</definedName>
    <definedName name="SPC" localSheetId="18">#REF!</definedName>
    <definedName name="SPC" localSheetId="4">#REF!</definedName>
    <definedName name="SPC" localSheetId="5">#REF!</definedName>
    <definedName name="SPC" localSheetId="6">#REF!</definedName>
    <definedName name="spcod" localSheetId="18">#REF!</definedName>
    <definedName name="spcod" localSheetId="4">#REF!</definedName>
    <definedName name="spcod" localSheetId="5">#REF!</definedName>
    <definedName name="spcod" localSheetId="6">#REF!</definedName>
    <definedName name="spcode" localSheetId="18">#REF!</definedName>
    <definedName name="spcode" localSheetId="4">#REF!</definedName>
    <definedName name="spcode" localSheetId="5">#REF!</definedName>
    <definedName name="spcode" localSheetId="6">#REF!</definedName>
    <definedName name="t" localSheetId="18" hidden="1">#REF!</definedName>
    <definedName name="t" localSheetId="4" hidden="1">#REF!</definedName>
    <definedName name="t" localSheetId="5" hidden="1">#REF!</definedName>
    <definedName name="t" localSheetId="6" hidden="1">#REF!</definedName>
    <definedName name="tbEco" localSheetId="18">#REF!</definedName>
    <definedName name="tbEco" localSheetId="4">#REF!</definedName>
    <definedName name="tbEco" localSheetId="5">#REF!</definedName>
    <definedName name="tbEco" localSheetId="6">#REF!</definedName>
    <definedName name="term" localSheetId="18">#REF!</definedName>
    <definedName name="term" localSheetId="4">#REF!</definedName>
    <definedName name="term" localSheetId="5">#REF!</definedName>
    <definedName name="term" localSheetId="6">#REF!</definedName>
    <definedName name="TerRate1" localSheetId="7">'[5]brief &amp; assumptions'!$E$101</definedName>
    <definedName name="TerRate2" localSheetId="7">'[5]brief &amp; assumptions'!$G$102</definedName>
    <definedName name="TerRate3">'[5]brief &amp; assumptions'!$E$103</definedName>
    <definedName name="TLR1X">[1]TLR1!$A$61:$AA$106</definedName>
    <definedName name="tpdrate" localSheetId="18">#REF!</definedName>
    <definedName name="tpdrate" localSheetId="4">#REF!</definedName>
    <definedName name="tpdrate" localSheetId="5">#REF!</definedName>
    <definedName name="tpdrate" localSheetId="6">#REF!</definedName>
    <definedName name="TR_loss" localSheetId="18">#REF!</definedName>
    <definedName name="TR_loss" localSheetId="4">#REF!</definedName>
    <definedName name="TR_loss" localSheetId="5">#REF!</definedName>
    <definedName name="TR_loss" localSheetId="6">#REF!</definedName>
    <definedName name="TR_wrong" localSheetId="18">#REF!</definedName>
    <definedName name="TR_wrong" localSheetId="4">#REF!</definedName>
    <definedName name="TR_wrong" localSheetId="5">#REF!</definedName>
    <definedName name="TR_wrong" localSheetId="6">#REF!</definedName>
    <definedName name="worksp" localSheetId="18">#REF!</definedName>
    <definedName name="worksp" localSheetId="4">#REF!</definedName>
    <definedName name="worksp" localSheetId="5">#REF!</definedName>
    <definedName name="worksp" localSheetId="6">#REF!</definedName>
    <definedName name="ws" localSheetId="18">#REF!</definedName>
    <definedName name="ws" localSheetId="4">#REF!</definedName>
    <definedName name="ws" localSheetId="5">#REF!</definedName>
    <definedName name="ws" localSheetId="6">#REF!</definedName>
    <definedName name="wsp" localSheetId="18">#REF!</definedName>
    <definedName name="wsp" localSheetId="4">#REF!</definedName>
    <definedName name="wsp" localSheetId="5">#REF!</definedName>
    <definedName name="wsp" localSheetId="6">#REF!</definedName>
  </definedNames>
  <calcPr calcId="152511"/>
  <pivotCaches>
    <pivotCache cacheId="1" r:id="rId64"/>
  </pivotCaches>
</workbook>
</file>

<file path=xl/calcChain.xml><?xml version="1.0" encoding="utf-8"?>
<calcChain xmlns="http://schemas.openxmlformats.org/spreadsheetml/2006/main">
  <c r="BO58" i="31" l="1"/>
  <c r="BH10" i="31" l="1"/>
  <c r="BG10" i="31"/>
  <c r="BF10" i="31"/>
  <c r="BE10" i="31"/>
  <c r="BD10" i="31"/>
  <c r="BC10" i="31"/>
  <c r="BB10" i="31"/>
  <c r="BA10" i="31"/>
  <c r="AZ10" i="31"/>
  <c r="AY10" i="31"/>
  <c r="AX10" i="31"/>
  <c r="AW10" i="31"/>
  <c r="AV10" i="31"/>
  <c r="AU10" i="31"/>
  <c r="AT10" i="31"/>
  <c r="AS10" i="31"/>
  <c r="AR10" i="31"/>
  <c r="AQ10" i="31"/>
  <c r="AP10" i="31"/>
  <c r="AO10" i="31"/>
  <c r="AN10" i="31"/>
  <c r="AM10" i="31"/>
  <c r="AL10" i="31"/>
  <c r="AK10" i="31"/>
  <c r="AJ10" i="31"/>
  <c r="AI10" i="31"/>
  <c r="BI10" i="30"/>
  <c r="BH10" i="30"/>
  <c r="BG10" i="30"/>
  <c r="BF10" i="30"/>
  <c r="BE10" i="30"/>
  <c r="BD10" i="30"/>
  <c r="BC10" i="30"/>
  <c r="BB10" i="30"/>
  <c r="BA10" i="30"/>
  <c r="AZ10" i="30"/>
  <c r="AY10" i="30"/>
  <c r="AX10" i="30"/>
  <c r="AW10" i="30"/>
  <c r="AV10" i="30"/>
  <c r="AU10" i="30"/>
  <c r="AT10" i="30"/>
  <c r="AS10" i="30"/>
  <c r="AR10" i="30"/>
  <c r="AQ10" i="30"/>
  <c r="AP10" i="30"/>
  <c r="AO10" i="30"/>
  <c r="AN10" i="30"/>
  <c r="AM10" i="30"/>
  <c r="AL10" i="30"/>
  <c r="AK10" i="30"/>
  <c r="AJ10" i="30"/>
  <c r="AI10" i="30"/>
  <c r="B1" i="93" l="1"/>
  <c r="E83" i="93"/>
  <c r="F83" i="93"/>
  <c r="G83" i="93"/>
  <c r="H83" i="93"/>
  <c r="I83" i="93"/>
  <c r="J83" i="93"/>
  <c r="K83" i="93"/>
  <c r="L83" i="93"/>
  <c r="M83" i="93"/>
  <c r="N83" i="93"/>
  <c r="O83" i="93"/>
  <c r="Q83" i="93"/>
  <c r="S83" i="93"/>
  <c r="U83" i="93"/>
  <c r="V83" i="93"/>
  <c r="W83" i="93"/>
  <c r="Y83" i="93"/>
  <c r="X83" i="93" l="1"/>
  <c r="F64" i="87"/>
  <c r="E64" i="87"/>
  <c r="D64" i="87"/>
  <c r="BP64" i="87"/>
  <c r="BP63" i="87"/>
  <c r="BP62" i="87"/>
  <c r="BP61" i="87"/>
  <c r="BP60" i="87"/>
  <c r="BP59" i="87"/>
  <c r="BP58" i="87"/>
  <c r="BP57" i="87"/>
  <c r="BP56" i="87"/>
  <c r="BP55" i="87"/>
  <c r="BP54" i="87"/>
  <c r="BP53" i="87"/>
  <c r="BP52" i="87"/>
  <c r="BP51" i="87"/>
  <c r="BP50" i="87"/>
  <c r="BP49" i="87"/>
  <c r="BP48" i="87"/>
  <c r="BP47" i="87"/>
  <c r="BP46" i="87"/>
  <c r="BP45" i="87"/>
  <c r="BP44" i="87"/>
  <c r="BP43" i="87"/>
  <c r="BP42" i="87"/>
  <c r="BP41" i="87"/>
  <c r="BP40" i="87"/>
  <c r="BP39" i="87"/>
  <c r="BP38" i="87"/>
  <c r="BP37" i="87"/>
  <c r="BP36" i="87"/>
  <c r="BP35" i="87"/>
  <c r="BP34" i="87"/>
  <c r="BP33" i="87"/>
  <c r="BP32" i="87"/>
  <c r="BP31" i="87"/>
  <c r="BP30" i="87"/>
  <c r="BP29" i="87"/>
  <c r="BP28" i="87"/>
  <c r="BP27" i="87"/>
  <c r="BP26" i="87"/>
  <c r="BP25" i="87"/>
  <c r="BP24" i="87"/>
  <c r="BP23" i="87"/>
  <c r="BP22" i="87"/>
  <c r="BP21" i="87"/>
  <c r="BP20" i="87"/>
  <c r="BP19" i="87"/>
  <c r="BP18" i="87"/>
  <c r="BP17" i="87"/>
  <c r="BP16" i="87"/>
  <c r="BP15" i="87"/>
  <c r="BP14" i="87"/>
  <c r="BP13" i="87"/>
  <c r="BP12" i="87"/>
  <c r="BP11" i="87"/>
  <c r="BP10" i="87"/>
  <c r="BP9" i="87"/>
  <c r="BP8" i="87"/>
  <c r="BP7" i="87"/>
  <c r="BP6" i="87"/>
  <c r="N29" i="91"/>
  <c r="T29" i="91"/>
  <c r="S29" i="91"/>
  <c r="R29" i="91"/>
  <c r="Q29" i="91"/>
  <c r="P29" i="91"/>
  <c r="M29" i="91"/>
  <c r="L29" i="91"/>
  <c r="K29" i="91"/>
  <c r="J29" i="91"/>
  <c r="O29" i="91" l="1"/>
  <c r="BO49" i="30" l="1"/>
  <c r="T8" i="34" l="1"/>
  <c r="T9" i="34"/>
  <c r="T10" i="34"/>
  <c r="T11" i="34"/>
  <c r="T12" i="34"/>
  <c r="T13" i="34"/>
  <c r="T14" i="34"/>
  <c r="T15" i="34"/>
  <c r="T16" i="34"/>
  <c r="U16" i="34" s="1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U31" i="34" s="1"/>
  <c r="T32" i="34"/>
  <c r="T33" i="34"/>
  <c r="U33" i="34" s="1"/>
  <c r="T34" i="34"/>
  <c r="T35" i="34"/>
  <c r="T36" i="34"/>
  <c r="T37" i="34"/>
  <c r="T38" i="34"/>
  <c r="T39" i="34"/>
  <c r="T40" i="34"/>
  <c r="T41" i="34"/>
  <c r="T42" i="34"/>
  <c r="U42" i="34" s="1"/>
  <c r="T43" i="34"/>
  <c r="T44" i="34"/>
  <c r="U44" i="34" s="1"/>
  <c r="T45" i="34"/>
  <c r="U45" i="34" s="1"/>
  <c r="T46" i="34"/>
  <c r="T47" i="34"/>
  <c r="T48" i="34"/>
  <c r="T49" i="34"/>
  <c r="U49" i="34" s="1"/>
  <c r="T50" i="34"/>
  <c r="T51" i="34"/>
  <c r="T52" i="34"/>
  <c r="U52" i="34" s="1"/>
  <c r="T53" i="34"/>
  <c r="U53" i="34" s="1"/>
  <c r="T54" i="34"/>
  <c r="T55" i="34"/>
  <c r="T56" i="34"/>
  <c r="U56" i="34" s="1"/>
  <c r="T57" i="34"/>
  <c r="U57" i="34" s="1"/>
  <c r="T58" i="34"/>
  <c r="U58" i="34" s="1"/>
  <c r="T59" i="34"/>
  <c r="U59" i="34" s="1"/>
  <c r="T60" i="34"/>
  <c r="T61" i="34"/>
  <c r="U61" i="34" s="1"/>
  <c r="T62" i="34"/>
  <c r="U62" i="34" s="1"/>
  <c r="T63" i="34"/>
  <c r="T64" i="34"/>
  <c r="U64" i="34" s="1"/>
  <c r="T65" i="34"/>
  <c r="T66" i="34"/>
  <c r="T67" i="34"/>
  <c r="U67" i="34" s="1"/>
  <c r="T68" i="34"/>
  <c r="U68" i="34" s="1"/>
  <c r="T69" i="34"/>
  <c r="U69" i="34" s="1"/>
  <c r="T70" i="34"/>
  <c r="U70" i="34" s="1"/>
  <c r="T71" i="34"/>
  <c r="U71" i="34" s="1"/>
  <c r="T72" i="34"/>
  <c r="T73" i="34"/>
  <c r="U73" i="34" s="1"/>
  <c r="T74" i="34"/>
  <c r="T75" i="34"/>
  <c r="U75" i="34" s="1"/>
  <c r="T76" i="34"/>
  <c r="T77" i="34"/>
  <c r="U77" i="34" s="1"/>
  <c r="T78" i="34"/>
  <c r="U78" i="34" s="1"/>
  <c r="T79" i="34"/>
  <c r="U79" i="34" s="1"/>
  <c r="T80" i="34"/>
  <c r="U80" i="34" s="1"/>
  <c r="T81" i="34"/>
  <c r="U81" i="34" s="1"/>
  <c r="T82" i="34"/>
  <c r="U82" i="34" s="1"/>
  <c r="T7" i="34"/>
  <c r="S8" i="34" l="1"/>
  <c r="S9" i="34"/>
  <c r="S10" i="34"/>
  <c r="S11" i="34"/>
  <c r="S12" i="34"/>
  <c r="S13" i="34"/>
  <c r="S14" i="34"/>
  <c r="S15" i="34"/>
  <c r="S16" i="34"/>
  <c r="S17" i="34"/>
  <c r="S18" i="34"/>
  <c r="S19" i="34"/>
  <c r="S20" i="34"/>
  <c r="S21" i="34"/>
  <c r="S22" i="34"/>
  <c r="S23" i="34"/>
  <c r="S24" i="34"/>
  <c r="S25" i="34"/>
  <c r="S26" i="34"/>
  <c r="S27" i="34"/>
  <c r="S28" i="34"/>
  <c r="S29" i="34"/>
  <c r="S30" i="34"/>
  <c r="S31" i="34"/>
  <c r="S32" i="34"/>
  <c r="S33" i="34"/>
  <c r="S34" i="34"/>
  <c r="S35" i="34"/>
  <c r="S36" i="34"/>
  <c r="S37" i="34"/>
  <c r="S38" i="34"/>
  <c r="S39" i="34"/>
  <c r="S40" i="34"/>
  <c r="S41" i="34"/>
  <c r="S42" i="34"/>
  <c r="S43" i="34"/>
  <c r="S44" i="34"/>
  <c r="S45" i="34"/>
  <c r="S46" i="34"/>
  <c r="S47" i="34"/>
  <c r="S48" i="34"/>
  <c r="S49" i="34"/>
  <c r="S50" i="34"/>
  <c r="S51" i="34"/>
  <c r="S52" i="34"/>
  <c r="S53" i="34"/>
  <c r="S54" i="34"/>
  <c r="S55" i="34"/>
  <c r="S56" i="34"/>
  <c r="S57" i="34"/>
  <c r="S58" i="34"/>
  <c r="S59" i="34"/>
  <c r="S60" i="34"/>
  <c r="S61" i="34"/>
  <c r="S62" i="34"/>
  <c r="S63" i="34"/>
  <c r="S64" i="34"/>
  <c r="S65" i="34"/>
  <c r="S66" i="34"/>
  <c r="S67" i="34"/>
  <c r="S68" i="34"/>
  <c r="S69" i="34"/>
  <c r="S70" i="34"/>
  <c r="S71" i="34"/>
  <c r="S72" i="34"/>
  <c r="S73" i="34"/>
  <c r="S74" i="34"/>
  <c r="S75" i="34"/>
  <c r="S76" i="34"/>
  <c r="S77" i="34"/>
  <c r="S78" i="34"/>
  <c r="S79" i="34"/>
  <c r="S80" i="34"/>
  <c r="S81" i="34"/>
  <c r="S82" i="34"/>
  <c r="S7" i="34"/>
  <c r="R8" i="34"/>
  <c r="R9" i="34"/>
  <c r="R10" i="34"/>
  <c r="R11" i="34"/>
  <c r="R12" i="34"/>
  <c r="R13" i="34"/>
  <c r="R14" i="34"/>
  <c r="R15" i="34"/>
  <c r="R16" i="34"/>
  <c r="R17" i="34"/>
  <c r="R18" i="34"/>
  <c r="R19" i="34"/>
  <c r="R20" i="34"/>
  <c r="R21" i="34"/>
  <c r="R22" i="34"/>
  <c r="R23" i="34"/>
  <c r="R24" i="34"/>
  <c r="R25" i="34"/>
  <c r="R26" i="34"/>
  <c r="R27" i="34"/>
  <c r="R28" i="34"/>
  <c r="R29" i="34"/>
  <c r="R30" i="34"/>
  <c r="R31" i="34"/>
  <c r="R32" i="34"/>
  <c r="R33" i="34"/>
  <c r="R34" i="34"/>
  <c r="R35" i="34"/>
  <c r="R36" i="34"/>
  <c r="R37" i="34"/>
  <c r="R38" i="34"/>
  <c r="R39" i="34"/>
  <c r="R40" i="34"/>
  <c r="R41" i="34"/>
  <c r="R42" i="34"/>
  <c r="R43" i="34"/>
  <c r="R44" i="34"/>
  <c r="R45" i="34"/>
  <c r="R46" i="34"/>
  <c r="R47" i="34"/>
  <c r="R48" i="34"/>
  <c r="R49" i="34"/>
  <c r="R50" i="34"/>
  <c r="R51" i="34"/>
  <c r="R52" i="34"/>
  <c r="R53" i="34"/>
  <c r="R54" i="34"/>
  <c r="R55" i="34"/>
  <c r="R56" i="34"/>
  <c r="R57" i="34"/>
  <c r="R58" i="34"/>
  <c r="R59" i="34"/>
  <c r="R60" i="34"/>
  <c r="R61" i="34"/>
  <c r="R62" i="34"/>
  <c r="R63" i="34"/>
  <c r="R64" i="34"/>
  <c r="R65" i="34"/>
  <c r="R66" i="34"/>
  <c r="R67" i="34"/>
  <c r="R68" i="34"/>
  <c r="R69" i="34"/>
  <c r="R70" i="34"/>
  <c r="R71" i="34"/>
  <c r="R72" i="34"/>
  <c r="R73" i="34"/>
  <c r="R74" i="34"/>
  <c r="R75" i="34"/>
  <c r="R76" i="34"/>
  <c r="R77" i="34"/>
  <c r="R78" i="34"/>
  <c r="R79" i="34"/>
  <c r="R80" i="34"/>
  <c r="R81" i="34"/>
  <c r="R82" i="34"/>
  <c r="R7" i="34"/>
  <c r="M82" i="34" l="1"/>
  <c r="N82" i="34"/>
  <c r="O82" i="34"/>
  <c r="P82" i="34"/>
  <c r="Q82" i="34"/>
  <c r="M78" i="34"/>
  <c r="N78" i="34"/>
  <c r="O78" i="34"/>
  <c r="P78" i="34"/>
  <c r="Q78" i="34"/>
  <c r="M79" i="34"/>
  <c r="N79" i="34"/>
  <c r="O79" i="34"/>
  <c r="P79" i="34"/>
  <c r="Q79" i="34"/>
  <c r="M80" i="34"/>
  <c r="N80" i="34"/>
  <c r="O80" i="34"/>
  <c r="P80" i="34"/>
  <c r="Q80" i="34"/>
  <c r="M81" i="34"/>
  <c r="N81" i="34"/>
  <c r="O81" i="34"/>
  <c r="P81" i="34"/>
  <c r="Q81" i="34"/>
  <c r="M7" i="34"/>
  <c r="F78" i="34"/>
  <c r="G78" i="34"/>
  <c r="H78" i="34"/>
  <c r="I78" i="34"/>
  <c r="J78" i="34"/>
  <c r="K78" i="34"/>
  <c r="F79" i="34"/>
  <c r="G79" i="34"/>
  <c r="H79" i="34"/>
  <c r="I79" i="34"/>
  <c r="J79" i="34"/>
  <c r="K79" i="34"/>
  <c r="F80" i="34"/>
  <c r="G80" i="34"/>
  <c r="H80" i="34"/>
  <c r="I80" i="34"/>
  <c r="J80" i="34"/>
  <c r="K80" i="34"/>
  <c r="F81" i="34"/>
  <c r="G81" i="34"/>
  <c r="H81" i="34"/>
  <c r="I81" i="34"/>
  <c r="J81" i="34"/>
  <c r="K81" i="34"/>
  <c r="F82" i="34"/>
  <c r="G82" i="34"/>
  <c r="H82" i="34"/>
  <c r="I82" i="34"/>
  <c r="J82" i="34"/>
  <c r="K82" i="34"/>
  <c r="Q77" i="34"/>
  <c r="P77" i="34"/>
  <c r="O77" i="34"/>
  <c r="N77" i="34"/>
  <c r="M77" i="34"/>
  <c r="K77" i="34"/>
  <c r="J77" i="34"/>
  <c r="I77" i="34"/>
  <c r="H77" i="34"/>
  <c r="G77" i="34"/>
  <c r="F77" i="34"/>
  <c r="Q76" i="34"/>
  <c r="P76" i="34"/>
  <c r="O76" i="34"/>
  <c r="N76" i="34"/>
  <c r="M76" i="34"/>
  <c r="K76" i="34"/>
  <c r="J76" i="34"/>
  <c r="I76" i="34"/>
  <c r="H76" i="34"/>
  <c r="G76" i="34"/>
  <c r="F76" i="34"/>
  <c r="Q75" i="34"/>
  <c r="P75" i="34"/>
  <c r="O75" i="34"/>
  <c r="N75" i="34"/>
  <c r="M75" i="34"/>
  <c r="K75" i="34"/>
  <c r="J75" i="34"/>
  <c r="I75" i="34"/>
  <c r="H75" i="34"/>
  <c r="G75" i="34"/>
  <c r="F75" i="34"/>
  <c r="Q74" i="34"/>
  <c r="P74" i="34"/>
  <c r="O74" i="34"/>
  <c r="U74" i="34" s="1"/>
  <c r="N74" i="34"/>
  <c r="M74" i="34"/>
  <c r="K74" i="34"/>
  <c r="J74" i="34"/>
  <c r="I74" i="34"/>
  <c r="H74" i="34"/>
  <c r="G74" i="34"/>
  <c r="F74" i="34"/>
  <c r="Q73" i="34"/>
  <c r="P73" i="34"/>
  <c r="O73" i="34"/>
  <c r="N73" i="34"/>
  <c r="M73" i="34"/>
  <c r="K73" i="34"/>
  <c r="J73" i="34"/>
  <c r="I73" i="34"/>
  <c r="H73" i="34"/>
  <c r="G73" i="34"/>
  <c r="F73" i="34"/>
  <c r="Q72" i="34"/>
  <c r="P72" i="34"/>
  <c r="O72" i="34"/>
  <c r="N72" i="34"/>
  <c r="M72" i="34"/>
  <c r="K72" i="34"/>
  <c r="J72" i="34"/>
  <c r="I72" i="34"/>
  <c r="H72" i="34"/>
  <c r="G72" i="34"/>
  <c r="F72" i="34"/>
  <c r="Q71" i="34"/>
  <c r="P71" i="34"/>
  <c r="O71" i="34"/>
  <c r="N71" i="34"/>
  <c r="M71" i="34"/>
  <c r="K71" i="34"/>
  <c r="J71" i="34"/>
  <c r="I71" i="34"/>
  <c r="H71" i="34"/>
  <c r="G71" i="34"/>
  <c r="F71" i="34"/>
  <c r="Q70" i="34"/>
  <c r="P70" i="34"/>
  <c r="O70" i="34"/>
  <c r="N70" i="34"/>
  <c r="M70" i="34"/>
  <c r="K70" i="34"/>
  <c r="J70" i="34"/>
  <c r="I70" i="34"/>
  <c r="H70" i="34"/>
  <c r="G70" i="34"/>
  <c r="F70" i="34"/>
  <c r="Q69" i="34"/>
  <c r="P69" i="34"/>
  <c r="O69" i="34"/>
  <c r="N69" i="34"/>
  <c r="M69" i="34"/>
  <c r="K69" i="34"/>
  <c r="J69" i="34"/>
  <c r="I69" i="34"/>
  <c r="H69" i="34"/>
  <c r="G69" i="34"/>
  <c r="F69" i="34"/>
  <c r="Q68" i="34"/>
  <c r="P68" i="34"/>
  <c r="O68" i="34"/>
  <c r="N68" i="34"/>
  <c r="M68" i="34"/>
  <c r="K68" i="34"/>
  <c r="J68" i="34"/>
  <c r="I68" i="34"/>
  <c r="H68" i="34"/>
  <c r="G68" i="34"/>
  <c r="F68" i="34"/>
  <c r="Q67" i="34"/>
  <c r="P67" i="34"/>
  <c r="O67" i="34"/>
  <c r="N67" i="34"/>
  <c r="M67" i="34"/>
  <c r="K67" i="34"/>
  <c r="J67" i="34"/>
  <c r="I67" i="34"/>
  <c r="H67" i="34"/>
  <c r="G67" i="34"/>
  <c r="F67" i="34"/>
  <c r="Q66" i="34"/>
  <c r="P66" i="34"/>
  <c r="O66" i="34"/>
  <c r="U66" i="34" s="1"/>
  <c r="N66" i="34"/>
  <c r="M66" i="34"/>
  <c r="K66" i="34"/>
  <c r="J66" i="34"/>
  <c r="I66" i="34"/>
  <c r="H66" i="34"/>
  <c r="G66" i="34"/>
  <c r="F66" i="34"/>
  <c r="Q65" i="34"/>
  <c r="P65" i="34"/>
  <c r="O65" i="34"/>
  <c r="N65" i="34"/>
  <c r="M65" i="34"/>
  <c r="K65" i="34"/>
  <c r="J65" i="34"/>
  <c r="I65" i="34"/>
  <c r="H65" i="34"/>
  <c r="G65" i="34"/>
  <c r="F65" i="34"/>
  <c r="Q64" i="34"/>
  <c r="P64" i="34"/>
  <c r="O64" i="34"/>
  <c r="N64" i="34"/>
  <c r="M64" i="34"/>
  <c r="K64" i="34"/>
  <c r="J64" i="34"/>
  <c r="I64" i="34"/>
  <c r="H64" i="34"/>
  <c r="G64" i="34"/>
  <c r="F64" i="34"/>
  <c r="Q63" i="34"/>
  <c r="P63" i="34"/>
  <c r="O63" i="34"/>
  <c r="N63" i="34"/>
  <c r="M63" i="34"/>
  <c r="K63" i="34"/>
  <c r="J63" i="34"/>
  <c r="I63" i="34"/>
  <c r="H63" i="34"/>
  <c r="G63" i="34"/>
  <c r="F63" i="34"/>
  <c r="Q62" i="34"/>
  <c r="P62" i="34"/>
  <c r="O62" i="34"/>
  <c r="N62" i="34"/>
  <c r="M62" i="34"/>
  <c r="K62" i="34"/>
  <c r="J62" i="34"/>
  <c r="I62" i="34"/>
  <c r="H62" i="34"/>
  <c r="G62" i="34"/>
  <c r="F62" i="34"/>
  <c r="Q61" i="34"/>
  <c r="P61" i="34"/>
  <c r="O61" i="34"/>
  <c r="N61" i="34"/>
  <c r="M61" i="34"/>
  <c r="K61" i="34"/>
  <c r="J61" i="34"/>
  <c r="I61" i="34"/>
  <c r="H61" i="34"/>
  <c r="G61" i="34"/>
  <c r="F61" i="34"/>
  <c r="Q60" i="34"/>
  <c r="P60" i="34"/>
  <c r="O60" i="34"/>
  <c r="U60" i="34" s="1"/>
  <c r="N60" i="34"/>
  <c r="M60" i="34"/>
  <c r="K60" i="34"/>
  <c r="J60" i="34"/>
  <c r="I60" i="34"/>
  <c r="H60" i="34"/>
  <c r="G60" i="34"/>
  <c r="F60" i="34"/>
  <c r="Q59" i="34"/>
  <c r="P59" i="34"/>
  <c r="O59" i="34"/>
  <c r="N59" i="34"/>
  <c r="M59" i="34"/>
  <c r="K59" i="34"/>
  <c r="J59" i="34"/>
  <c r="I59" i="34"/>
  <c r="H59" i="34"/>
  <c r="G59" i="34"/>
  <c r="F59" i="34"/>
  <c r="Q58" i="34"/>
  <c r="P58" i="34"/>
  <c r="O58" i="34"/>
  <c r="N58" i="34"/>
  <c r="M58" i="34"/>
  <c r="K58" i="34"/>
  <c r="J58" i="34"/>
  <c r="I58" i="34"/>
  <c r="H58" i="34"/>
  <c r="G58" i="34"/>
  <c r="F58" i="34"/>
  <c r="Q57" i="34"/>
  <c r="P57" i="34"/>
  <c r="O57" i="34"/>
  <c r="N57" i="34"/>
  <c r="M57" i="34"/>
  <c r="K57" i="34"/>
  <c r="J57" i="34"/>
  <c r="I57" i="34"/>
  <c r="H57" i="34"/>
  <c r="G57" i="34"/>
  <c r="F57" i="34"/>
  <c r="Q56" i="34"/>
  <c r="P56" i="34"/>
  <c r="O56" i="34"/>
  <c r="N56" i="34"/>
  <c r="M56" i="34"/>
  <c r="K56" i="34"/>
  <c r="J56" i="34"/>
  <c r="I56" i="34"/>
  <c r="H56" i="34"/>
  <c r="G56" i="34"/>
  <c r="F56" i="34"/>
  <c r="Q55" i="34"/>
  <c r="P55" i="34"/>
  <c r="O55" i="34"/>
  <c r="N55" i="34"/>
  <c r="M55" i="34"/>
  <c r="K55" i="34"/>
  <c r="J55" i="34"/>
  <c r="I55" i="34"/>
  <c r="H55" i="34"/>
  <c r="G55" i="34"/>
  <c r="F55" i="34"/>
  <c r="Q54" i="34"/>
  <c r="P54" i="34"/>
  <c r="O54" i="34"/>
  <c r="U54" i="34" s="1"/>
  <c r="N54" i="34"/>
  <c r="M54" i="34"/>
  <c r="K54" i="34"/>
  <c r="J54" i="34"/>
  <c r="I54" i="34"/>
  <c r="H54" i="34"/>
  <c r="G54" i="34"/>
  <c r="F54" i="34"/>
  <c r="Q53" i="34"/>
  <c r="P53" i="34"/>
  <c r="O53" i="34"/>
  <c r="N53" i="34"/>
  <c r="M53" i="34"/>
  <c r="K53" i="34"/>
  <c r="J53" i="34"/>
  <c r="I53" i="34"/>
  <c r="H53" i="34"/>
  <c r="G53" i="34"/>
  <c r="F53" i="34"/>
  <c r="Q52" i="34"/>
  <c r="P52" i="34"/>
  <c r="O52" i="34"/>
  <c r="N52" i="34"/>
  <c r="M52" i="34"/>
  <c r="K52" i="34"/>
  <c r="J52" i="34"/>
  <c r="I52" i="34"/>
  <c r="H52" i="34"/>
  <c r="G52" i="34"/>
  <c r="F52" i="34"/>
  <c r="Q51" i="34"/>
  <c r="P51" i="34"/>
  <c r="O51" i="34"/>
  <c r="N51" i="34"/>
  <c r="M51" i="34"/>
  <c r="K51" i="34"/>
  <c r="J51" i="34"/>
  <c r="I51" i="34"/>
  <c r="H51" i="34"/>
  <c r="G51" i="34"/>
  <c r="F51" i="34"/>
  <c r="Q50" i="34"/>
  <c r="P50" i="34"/>
  <c r="O50" i="34"/>
  <c r="N50" i="34"/>
  <c r="M50" i="34"/>
  <c r="K50" i="34"/>
  <c r="J50" i="34"/>
  <c r="I50" i="34"/>
  <c r="H50" i="34"/>
  <c r="G50" i="34"/>
  <c r="F50" i="34"/>
  <c r="Q49" i="34"/>
  <c r="P49" i="34"/>
  <c r="O49" i="34"/>
  <c r="N49" i="34"/>
  <c r="M49" i="34"/>
  <c r="K49" i="34"/>
  <c r="J49" i="34"/>
  <c r="I49" i="34"/>
  <c r="H49" i="34"/>
  <c r="G49" i="34"/>
  <c r="F49" i="34"/>
  <c r="Q48" i="34"/>
  <c r="P48" i="34"/>
  <c r="O48" i="34"/>
  <c r="N48" i="34"/>
  <c r="M48" i="34"/>
  <c r="K48" i="34"/>
  <c r="J48" i="34"/>
  <c r="I48" i="34"/>
  <c r="H48" i="34"/>
  <c r="G48" i="34"/>
  <c r="F48" i="34"/>
  <c r="Q47" i="34"/>
  <c r="P47" i="34"/>
  <c r="O47" i="34"/>
  <c r="N47" i="34"/>
  <c r="M47" i="34"/>
  <c r="K47" i="34"/>
  <c r="J47" i="34"/>
  <c r="I47" i="34"/>
  <c r="H47" i="34"/>
  <c r="G47" i="34"/>
  <c r="F47" i="34"/>
  <c r="Q46" i="34"/>
  <c r="P46" i="34"/>
  <c r="O46" i="34"/>
  <c r="N46" i="34"/>
  <c r="M46" i="34"/>
  <c r="K46" i="34"/>
  <c r="J46" i="34"/>
  <c r="I46" i="34"/>
  <c r="H46" i="34"/>
  <c r="G46" i="34"/>
  <c r="F46" i="34"/>
  <c r="Q45" i="34"/>
  <c r="P45" i="34"/>
  <c r="O45" i="34"/>
  <c r="N45" i="34"/>
  <c r="M45" i="34"/>
  <c r="K45" i="34"/>
  <c r="J45" i="34"/>
  <c r="I45" i="34"/>
  <c r="H45" i="34"/>
  <c r="G45" i="34"/>
  <c r="F45" i="34"/>
  <c r="Q44" i="34"/>
  <c r="P44" i="34"/>
  <c r="O44" i="34"/>
  <c r="N44" i="34"/>
  <c r="M44" i="34"/>
  <c r="K44" i="34"/>
  <c r="J44" i="34"/>
  <c r="I44" i="34"/>
  <c r="H44" i="34"/>
  <c r="G44" i="34"/>
  <c r="F44" i="34"/>
  <c r="Q43" i="34"/>
  <c r="P43" i="34"/>
  <c r="O43" i="34"/>
  <c r="N43" i="34"/>
  <c r="M43" i="34"/>
  <c r="K43" i="34"/>
  <c r="J43" i="34"/>
  <c r="I43" i="34"/>
  <c r="H43" i="34"/>
  <c r="G43" i="34"/>
  <c r="F43" i="34"/>
  <c r="Q42" i="34"/>
  <c r="P42" i="34"/>
  <c r="O42" i="34"/>
  <c r="N42" i="34"/>
  <c r="M42" i="34"/>
  <c r="K42" i="34"/>
  <c r="J42" i="34"/>
  <c r="I42" i="34"/>
  <c r="H42" i="34"/>
  <c r="G42" i="34"/>
  <c r="F42" i="34"/>
  <c r="Q41" i="34"/>
  <c r="P41" i="34"/>
  <c r="O41" i="34"/>
  <c r="N41" i="34"/>
  <c r="M41" i="34"/>
  <c r="K41" i="34"/>
  <c r="J41" i="34"/>
  <c r="I41" i="34"/>
  <c r="H41" i="34"/>
  <c r="G41" i="34"/>
  <c r="F41" i="34"/>
  <c r="Q40" i="34"/>
  <c r="P40" i="34"/>
  <c r="O40" i="34"/>
  <c r="N40" i="34"/>
  <c r="M40" i="34"/>
  <c r="K40" i="34"/>
  <c r="J40" i="34"/>
  <c r="I40" i="34"/>
  <c r="H40" i="34"/>
  <c r="G40" i="34"/>
  <c r="F40" i="34"/>
  <c r="Q39" i="34"/>
  <c r="P39" i="34"/>
  <c r="O39" i="34"/>
  <c r="N39" i="34"/>
  <c r="M39" i="34"/>
  <c r="K39" i="34"/>
  <c r="J39" i="34"/>
  <c r="I39" i="34"/>
  <c r="H39" i="34"/>
  <c r="G39" i="34"/>
  <c r="F39" i="34"/>
  <c r="Q38" i="34"/>
  <c r="P38" i="34"/>
  <c r="O38" i="34"/>
  <c r="N38" i="34"/>
  <c r="M38" i="34"/>
  <c r="K38" i="34"/>
  <c r="J38" i="34"/>
  <c r="I38" i="34"/>
  <c r="H38" i="34"/>
  <c r="G38" i="34"/>
  <c r="F38" i="34"/>
  <c r="Q37" i="34"/>
  <c r="P37" i="34"/>
  <c r="O37" i="34"/>
  <c r="N37" i="34"/>
  <c r="M37" i="34"/>
  <c r="K37" i="34"/>
  <c r="J37" i="34"/>
  <c r="I37" i="34"/>
  <c r="H37" i="34"/>
  <c r="G37" i="34"/>
  <c r="F37" i="34"/>
  <c r="Q36" i="34"/>
  <c r="P36" i="34"/>
  <c r="O36" i="34"/>
  <c r="N36" i="34"/>
  <c r="M36" i="34"/>
  <c r="K36" i="34"/>
  <c r="J36" i="34"/>
  <c r="I36" i="34"/>
  <c r="H36" i="34"/>
  <c r="G36" i="34"/>
  <c r="F36" i="34"/>
  <c r="Q35" i="34"/>
  <c r="P35" i="34"/>
  <c r="O35" i="34"/>
  <c r="N35" i="34"/>
  <c r="M35" i="34"/>
  <c r="K35" i="34"/>
  <c r="J35" i="34"/>
  <c r="I35" i="34"/>
  <c r="H35" i="34"/>
  <c r="G35" i="34"/>
  <c r="F35" i="34"/>
  <c r="Q34" i="34"/>
  <c r="P34" i="34"/>
  <c r="O34" i="34"/>
  <c r="U34" i="34" s="1"/>
  <c r="N34" i="34"/>
  <c r="M34" i="34"/>
  <c r="K34" i="34"/>
  <c r="J34" i="34"/>
  <c r="I34" i="34"/>
  <c r="H34" i="34"/>
  <c r="G34" i="34"/>
  <c r="F34" i="34"/>
  <c r="Q33" i="34"/>
  <c r="P33" i="34"/>
  <c r="O33" i="34"/>
  <c r="N33" i="34"/>
  <c r="M33" i="34"/>
  <c r="K33" i="34"/>
  <c r="J33" i="34"/>
  <c r="I33" i="34"/>
  <c r="H33" i="34"/>
  <c r="G33" i="34"/>
  <c r="F33" i="34"/>
  <c r="Q32" i="34"/>
  <c r="P32" i="34"/>
  <c r="O32" i="34"/>
  <c r="N32" i="34"/>
  <c r="M32" i="34"/>
  <c r="K32" i="34"/>
  <c r="J32" i="34"/>
  <c r="I32" i="34"/>
  <c r="H32" i="34"/>
  <c r="G32" i="34"/>
  <c r="F32" i="34"/>
  <c r="Q31" i="34"/>
  <c r="P31" i="34"/>
  <c r="O31" i="34"/>
  <c r="N31" i="34"/>
  <c r="M31" i="34"/>
  <c r="K31" i="34"/>
  <c r="J31" i="34"/>
  <c r="I31" i="34"/>
  <c r="H31" i="34"/>
  <c r="G31" i="34"/>
  <c r="F31" i="34"/>
  <c r="Q30" i="34"/>
  <c r="P30" i="34"/>
  <c r="O30" i="34"/>
  <c r="U30" i="34" s="1"/>
  <c r="N30" i="34"/>
  <c r="M30" i="34"/>
  <c r="K30" i="34"/>
  <c r="J30" i="34"/>
  <c r="I30" i="34"/>
  <c r="H30" i="34"/>
  <c r="G30" i="34"/>
  <c r="F30" i="34"/>
  <c r="Q29" i="34"/>
  <c r="P29" i="34"/>
  <c r="O29" i="34"/>
  <c r="N29" i="34"/>
  <c r="M29" i="34"/>
  <c r="K29" i="34"/>
  <c r="J29" i="34"/>
  <c r="I29" i="34"/>
  <c r="H29" i="34"/>
  <c r="G29" i="34"/>
  <c r="F29" i="34"/>
  <c r="Q28" i="34"/>
  <c r="P28" i="34"/>
  <c r="O28" i="34"/>
  <c r="N28" i="34"/>
  <c r="M28" i="34"/>
  <c r="K28" i="34"/>
  <c r="J28" i="34"/>
  <c r="I28" i="34"/>
  <c r="H28" i="34"/>
  <c r="G28" i="34"/>
  <c r="F28" i="34"/>
  <c r="Q27" i="34"/>
  <c r="P27" i="34"/>
  <c r="O27" i="34"/>
  <c r="N27" i="34"/>
  <c r="M27" i="34"/>
  <c r="K27" i="34"/>
  <c r="J27" i="34"/>
  <c r="I27" i="34"/>
  <c r="H27" i="34"/>
  <c r="G27" i="34"/>
  <c r="F27" i="34"/>
  <c r="Q26" i="34"/>
  <c r="P26" i="34"/>
  <c r="O26" i="34"/>
  <c r="U26" i="34" s="1"/>
  <c r="N26" i="34"/>
  <c r="M26" i="34"/>
  <c r="K26" i="34"/>
  <c r="J26" i="34"/>
  <c r="I26" i="34"/>
  <c r="H26" i="34"/>
  <c r="G26" i="34"/>
  <c r="F26" i="34"/>
  <c r="Q25" i="34"/>
  <c r="P25" i="34"/>
  <c r="O25" i="34"/>
  <c r="N25" i="34"/>
  <c r="M25" i="34"/>
  <c r="K25" i="34"/>
  <c r="J25" i="34"/>
  <c r="I25" i="34"/>
  <c r="H25" i="34"/>
  <c r="G25" i="34"/>
  <c r="F25" i="34"/>
  <c r="Q24" i="34"/>
  <c r="P24" i="34"/>
  <c r="O24" i="34"/>
  <c r="N24" i="34"/>
  <c r="M24" i="34"/>
  <c r="K24" i="34"/>
  <c r="J24" i="34"/>
  <c r="I24" i="34"/>
  <c r="H24" i="34"/>
  <c r="G24" i="34"/>
  <c r="F24" i="34"/>
  <c r="Q23" i="34"/>
  <c r="P23" i="34"/>
  <c r="O23" i="34"/>
  <c r="N23" i="34"/>
  <c r="M23" i="34"/>
  <c r="K23" i="34"/>
  <c r="J23" i="34"/>
  <c r="I23" i="34"/>
  <c r="H23" i="34"/>
  <c r="G23" i="34"/>
  <c r="F23" i="34"/>
  <c r="Q22" i="34"/>
  <c r="P22" i="34"/>
  <c r="O22" i="34"/>
  <c r="N22" i="34"/>
  <c r="M22" i="34"/>
  <c r="K22" i="34"/>
  <c r="J22" i="34"/>
  <c r="I22" i="34"/>
  <c r="H22" i="34"/>
  <c r="G22" i="34"/>
  <c r="F22" i="34"/>
  <c r="Q21" i="34"/>
  <c r="P21" i="34"/>
  <c r="O21" i="34"/>
  <c r="N21" i="34"/>
  <c r="M21" i="34"/>
  <c r="K21" i="34"/>
  <c r="J21" i="34"/>
  <c r="I21" i="34"/>
  <c r="H21" i="34"/>
  <c r="G21" i="34"/>
  <c r="F21" i="34"/>
  <c r="Q20" i="34"/>
  <c r="P20" i="34"/>
  <c r="O20" i="34"/>
  <c r="N20" i="34"/>
  <c r="M20" i="34"/>
  <c r="K20" i="34"/>
  <c r="J20" i="34"/>
  <c r="I20" i="34"/>
  <c r="H20" i="34"/>
  <c r="G20" i="34"/>
  <c r="F20" i="34"/>
  <c r="Q19" i="34"/>
  <c r="P19" i="34"/>
  <c r="O19" i="34"/>
  <c r="N19" i="34"/>
  <c r="M19" i="34"/>
  <c r="K19" i="34"/>
  <c r="J19" i="34"/>
  <c r="I19" i="34"/>
  <c r="H19" i="34"/>
  <c r="G19" i="34"/>
  <c r="F19" i="34"/>
  <c r="Q18" i="34"/>
  <c r="P18" i="34"/>
  <c r="O18" i="34"/>
  <c r="U18" i="34" s="1"/>
  <c r="N18" i="34"/>
  <c r="M18" i="34"/>
  <c r="K18" i="34"/>
  <c r="J18" i="34"/>
  <c r="I18" i="34"/>
  <c r="H18" i="34"/>
  <c r="G18" i="34"/>
  <c r="F18" i="34"/>
  <c r="Q17" i="34"/>
  <c r="P17" i="34"/>
  <c r="O17" i="34"/>
  <c r="N17" i="34"/>
  <c r="M17" i="34"/>
  <c r="K17" i="34"/>
  <c r="J17" i="34"/>
  <c r="I17" i="34"/>
  <c r="H17" i="34"/>
  <c r="G17" i="34"/>
  <c r="F17" i="34"/>
  <c r="Q16" i="34"/>
  <c r="P16" i="34"/>
  <c r="O16" i="34"/>
  <c r="N16" i="34"/>
  <c r="M16" i="34"/>
  <c r="K16" i="34"/>
  <c r="J16" i="34"/>
  <c r="I16" i="34"/>
  <c r="H16" i="34"/>
  <c r="G16" i="34"/>
  <c r="F16" i="34"/>
  <c r="Q15" i="34"/>
  <c r="P15" i="34"/>
  <c r="O15" i="34"/>
  <c r="N15" i="34"/>
  <c r="M15" i="34"/>
  <c r="K15" i="34"/>
  <c r="J15" i="34"/>
  <c r="I15" i="34"/>
  <c r="H15" i="34"/>
  <c r="G15" i="34"/>
  <c r="F15" i="34"/>
  <c r="Q14" i="34"/>
  <c r="P14" i="34"/>
  <c r="O14" i="34"/>
  <c r="N14" i="34"/>
  <c r="M14" i="34"/>
  <c r="K14" i="34"/>
  <c r="J14" i="34"/>
  <c r="I14" i="34"/>
  <c r="H14" i="34"/>
  <c r="G14" i="34"/>
  <c r="F14" i="34"/>
  <c r="Q13" i="34"/>
  <c r="P13" i="34"/>
  <c r="O13" i="34"/>
  <c r="N13" i="34"/>
  <c r="M13" i="34"/>
  <c r="K13" i="34"/>
  <c r="J13" i="34"/>
  <c r="I13" i="34"/>
  <c r="H13" i="34"/>
  <c r="G13" i="34"/>
  <c r="F13" i="34"/>
  <c r="Q12" i="34"/>
  <c r="P12" i="34"/>
  <c r="O12" i="34"/>
  <c r="N12" i="34"/>
  <c r="M12" i="34"/>
  <c r="K12" i="34"/>
  <c r="J12" i="34"/>
  <c r="I12" i="34"/>
  <c r="H12" i="34"/>
  <c r="G12" i="34"/>
  <c r="F12" i="34"/>
  <c r="Q11" i="34"/>
  <c r="P11" i="34"/>
  <c r="O11" i="34"/>
  <c r="N11" i="34"/>
  <c r="M11" i="34"/>
  <c r="K11" i="34"/>
  <c r="J11" i="34"/>
  <c r="I11" i="34"/>
  <c r="H11" i="34"/>
  <c r="G11" i="34"/>
  <c r="F11" i="34"/>
  <c r="Q10" i="34"/>
  <c r="P10" i="34"/>
  <c r="O10" i="34"/>
  <c r="N10" i="34"/>
  <c r="M10" i="34"/>
  <c r="K10" i="34"/>
  <c r="J10" i="34"/>
  <c r="I10" i="34"/>
  <c r="H10" i="34"/>
  <c r="G10" i="34"/>
  <c r="F10" i="34"/>
  <c r="Q9" i="34"/>
  <c r="P9" i="34"/>
  <c r="O9" i="34"/>
  <c r="N9" i="34"/>
  <c r="M9" i="34"/>
  <c r="K9" i="34"/>
  <c r="J9" i="34"/>
  <c r="I9" i="34"/>
  <c r="H9" i="34"/>
  <c r="G9" i="34"/>
  <c r="F9" i="34"/>
  <c r="Q8" i="34"/>
  <c r="P8" i="34"/>
  <c r="O8" i="34"/>
  <c r="N8" i="34"/>
  <c r="M8" i="34"/>
  <c r="K8" i="34"/>
  <c r="J8" i="34"/>
  <c r="I8" i="34"/>
  <c r="H8" i="34"/>
  <c r="G8" i="34"/>
  <c r="F8" i="34"/>
  <c r="Q7" i="34"/>
  <c r="P7" i="34"/>
  <c r="O7" i="34"/>
  <c r="N7" i="34"/>
  <c r="K7" i="34"/>
  <c r="J7" i="34"/>
  <c r="I7" i="34"/>
  <c r="H7" i="34"/>
  <c r="G7" i="34"/>
  <c r="F7" i="34"/>
  <c r="E78" i="34"/>
  <c r="E79" i="34"/>
  <c r="E80" i="34"/>
  <c r="E81" i="34"/>
  <c r="E82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" i="34"/>
  <c r="E83" i="34" l="1"/>
  <c r="F83" i="34"/>
  <c r="P83" i="34"/>
  <c r="M83" i="34"/>
  <c r="N83" i="34"/>
  <c r="U17" i="34"/>
  <c r="U65" i="34"/>
  <c r="U22" i="34"/>
  <c r="U46" i="34"/>
  <c r="Q83" i="34"/>
  <c r="U9" i="34"/>
  <c r="U13" i="34"/>
  <c r="U41" i="34"/>
  <c r="U10" i="34"/>
  <c r="U14" i="34"/>
  <c r="U38" i="34"/>
  <c r="U50" i="34"/>
  <c r="O83" i="34"/>
  <c r="H83" i="34"/>
  <c r="U21" i="34"/>
  <c r="U25" i="34"/>
  <c r="U29" i="34"/>
  <c r="U37" i="34"/>
  <c r="G83" i="34"/>
  <c r="U8" i="34"/>
  <c r="U12" i="34"/>
  <c r="U20" i="34"/>
  <c r="U24" i="34"/>
  <c r="U28" i="34"/>
  <c r="U32" i="34"/>
  <c r="U36" i="34"/>
  <c r="U40" i="34"/>
  <c r="U48" i="34"/>
  <c r="U72" i="34"/>
  <c r="U76" i="34"/>
  <c r="U11" i="34"/>
  <c r="U15" i="34"/>
  <c r="U19" i="34"/>
  <c r="U23" i="34"/>
  <c r="U27" i="34"/>
  <c r="U35" i="34"/>
  <c r="U39" i="34"/>
  <c r="U43" i="34"/>
  <c r="U47" i="34"/>
  <c r="U51" i="34"/>
  <c r="U55" i="34"/>
  <c r="U63" i="34"/>
  <c r="J83" i="34"/>
  <c r="K83" i="34"/>
  <c r="I83" i="34"/>
  <c r="BN96" i="31" l="1"/>
  <c r="BN85" i="31"/>
  <c r="BN74" i="31"/>
  <c r="BN49" i="31"/>
  <c r="BN50" i="31"/>
  <c r="BN51" i="31"/>
  <c r="BN52" i="31"/>
  <c r="BN53" i="31"/>
  <c r="BN48" i="31"/>
  <c r="BN39" i="31"/>
  <c r="BN40" i="31"/>
  <c r="BN41" i="31"/>
  <c r="BN42" i="31"/>
  <c r="BN43" i="31"/>
  <c r="BN38" i="31"/>
  <c r="BN35" i="31"/>
  <c r="BN96" i="30"/>
  <c r="BN85" i="30"/>
  <c r="BN74" i="30"/>
  <c r="BN49" i="30"/>
  <c r="BN50" i="30"/>
  <c r="BN51" i="30"/>
  <c r="BN52" i="30"/>
  <c r="BN53" i="30"/>
  <c r="BN48" i="30"/>
  <c r="BN39" i="30"/>
  <c r="BN40" i="30"/>
  <c r="BN41" i="30"/>
  <c r="BN42" i="30"/>
  <c r="BN43" i="30"/>
  <c r="BN38" i="30"/>
  <c r="BN35" i="30"/>
  <c r="BN5" i="30"/>
  <c r="BN10" i="31" l="1"/>
  <c r="BN10" i="30"/>
  <c r="BS58" i="32" l="1"/>
  <c r="B2" i="32"/>
  <c r="BN58" i="30" l="1"/>
  <c r="BN58" i="31"/>
  <c r="AN129" i="21" l="1"/>
  <c r="AO129" i="21" s="1"/>
  <c r="AP129" i="21" s="1"/>
  <c r="AQ129" i="21" s="1"/>
  <c r="AR129" i="21" s="1"/>
  <c r="AS129" i="21" s="1"/>
  <c r="AT129" i="21" s="1"/>
  <c r="AU129" i="21" s="1"/>
  <c r="AV129" i="21" s="1"/>
  <c r="AW129" i="21" s="1"/>
  <c r="AX129" i="21" s="1"/>
  <c r="AY129" i="21" s="1"/>
  <c r="C31" i="21"/>
  <c r="C30" i="21"/>
  <c r="C28" i="21"/>
  <c r="C26" i="21"/>
  <c r="C37" i="21"/>
  <c r="C36" i="21"/>
  <c r="C10" i="21"/>
  <c r="BO51" i="21" l="1"/>
  <c r="BO53" i="21"/>
  <c r="BO54" i="21"/>
  <c r="BO56" i="21"/>
  <c r="BO58" i="21"/>
  <c r="BO59" i="21"/>
  <c r="BO60" i="21"/>
  <c r="BO49" i="21"/>
  <c r="BO28" i="21"/>
  <c r="BO30" i="21"/>
  <c r="BO31" i="21"/>
  <c r="BO33" i="21"/>
  <c r="BO35" i="21"/>
  <c r="BO36" i="21"/>
  <c r="BO37" i="21"/>
  <c r="BO26" i="21"/>
  <c r="BO10" i="21"/>
  <c r="BO17" i="21"/>
  <c r="BB39" i="21"/>
  <c r="BC39" i="21"/>
  <c r="BD39" i="21"/>
  <c r="BE39" i="21"/>
  <c r="BF39" i="21"/>
  <c r="BG39" i="21"/>
  <c r="BH39" i="21"/>
  <c r="BI39" i="21"/>
  <c r="BJ39" i="21"/>
  <c r="BK39" i="21"/>
  <c r="BL39" i="21"/>
  <c r="BB44" i="21"/>
  <c r="BC44" i="21"/>
  <c r="BD44" i="21"/>
  <c r="BE44" i="21"/>
  <c r="BF44" i="21"/>
  <c r="BG44" i="21"/>
  <c r="BH44" i="21"/>
  <c r="BI44" i="21"/>
  <c r="BJ44" i="21"/>
  <c r="BK44" i="21"/>
  <c r="BL44" i="21"/>
  <c r="BB29" i="21"/>
  <c r="BC29" i="21"/>
  <c r="BD29" i="21"/>
  <c r="BE29" i="21"/>
  <c r="BF29" i="21"/>
  <c r="BF32" i="21" s="1"/>
  <c r="BF40" i="21" s="1"/>
  <c r="BG29" i="21"/>
  <c r="BG32" i="21" s="1"/>
  <c r="BG40" i="21" s="1"/>
  <c r="BH29" i="21"/>
  <c r="BH32" i="21" s="1"/>
  <c r="BH40" i="21" s="1"/>
  <c r="BI29" i="21"/>
  <c r="BI32" i="21" s="1"/>
  <c r="BI40" i="21" s="1"/>
  <c r="BJ29" i="21"/>
  <c r="BK29" i="21"/>
  <c r="BK32" i="21" s="1"/>
  <c r="BK40" i="21" s="1"/>
  <c r="BL29" i="21"/>
  <c r="BL32" i="21" s="1"/>
  <c r="BL40" i="21" s="1"/>
  <c r="BE32" i="21"/>
  <c r="BE40" i="21" s="1"/>
  <c r="BB32" i="21"/>
  <c r="BB40" i="21" s="1"/>
  <c r="BC32" i="21"/>
  <c r="BC40" i="21" s="1"/>
  <c r="BD32" i="21"/>
  <c r="BD40" i="21" s="1"/>
  <c r="BJ32" i="21"/>
  <c r="BJ40" i="21" s="1"/>
  <c r="BB5" i="21"/>
  <c r="BC5" i="21"/>
  <c r="BD5" i="21"/>
  <c r="BE5" i="21"/>
  <c r="BF5" i="21"/>
  <c r="BG5" i="21"/>
  <c r="BH5" i="21"/>
  <c r="BI5" i="21"/>
  <c r="BJ5" i="21"/>
  <c r="BK5" i="21"/>
  <c r="BL5" i="21"/>
  <c r="BB7" i="21"/>
  <c r="BC7" i="21"/>
  <c r="BD7" i="21"/>
  <c r="BE7" i="21"/>
  <c r="BF7" i="21"/>
  <c r="BF8" i="21" s="1"/>
  <c r="BG7" i="21"/>
  <c r="BH7" i="21"/>
  <c r="BI7" i="21"/>
  <c r="BJ7" i="21"/>
  <c r="BK7" i="21"/>
  <c r="BL7" i="21"/>
  <c r="BB9" i="21"/>
  <c r="BC9" i="21"/>
  <c r="BD9" i="21"/>
  <c r="BE9" i="21"/>
  <c r="BE23" i="21" s="1"/>
  <c r="BF9" i="21"/>
  <c r="BF23" i="21" s="1"/>
  <c r="BG9" i="21"/>
  <c r="BH9" i="21"/>
  <c r="BI9" i="21"/>
  <c r="BJ9" i="21"/>
  <c r="BK9" i="21"/>
  <c r="BL9" i="21"/>
  <c r="BB15" i="21"/>
  <c r="BC15" i="21"/>
  <c r="BD15" i="21"/>
  <c r="BE15" i="21"/>
  <c r="BF15" i="21"/>
  <c r="BG15" i="21"/>
  <c r="BH15" i="21"/>
  <c r="BI15" i="21"/>
  <c r="BJ15" i="21"/>
  <c r="BK15" i="21"/>
  <c r="BL15" i="21"/>
  <c r="BB16" i="21"/>
  <c r="BC16" i="21"/>
  <c r="BD16" i="21"/>
  <c r="BE16" i="21"/>
  <c r="BF16" i="21"/>
  <c r="BG16" i="21"/>
  <c r="BH16" i="21"/>
  <c r="BI16" i="21"/>
  <c r="BJ16" i="21"/>
  <c r="BK16" i="21"/>
  <c r="BL16" i="21"/>
  <c r="BB62" i="21"/>
  <c r="BC62" i="21"/>
  <c r="BD62" i="21"/>
  <c r="BE62" i="21"/>
  <c r="BF62" i="21"/>
  <c r="BG62" i="21"/>
  <c r="BH62" i="21"/>
  <c r="BI62" i="21"/>
  <c r="BJ62" i="21"/>
  <c r="BK62" i="21"/>
  <c r="BL62" i="21"/>
  <c r="BB67" i="21"/>
  <c r="BC67" i="21"/>
  <c r="BD67" i="21"/>
  <c r="BE67" i="21"/>
  <c r="BF67" i="21"/>
  <c r="BG67" i="21"/>
  <c r="BH67" i="21"/>
  <c r="BI67" i="21"/>
  <c r="BJ67" i="21"/>
  <c r="BK67" i="21"/>
  <c r="BL67" i="21"/>
  <c r="BB52" i="21"/>
  <c r="BB55" i="21" s="1"/>
  <c r="BB63" i="21" s="1"/>
  <c r="BC52" i="21"/>
  <c r="BC55" i="21" s="1"/>
  <c r="BC57" i="21" s="1"/>
  <c r="BC66" i="21" s="1"/>
  <c r="BD52" i="21"/>
  <c r="BD55" i="21" s="1"/>
  <c r="BD57" i="21" s="1"/>
  <c r="BD66" i="21" s="1"/>
  <c r="BE52" i="21"/>
  <c r="BE55" i="21" s="1"/>
  <c r="BE57" i="21" s="1"/>
  <c r="BE66" i="21" s="1"/>
  <c r="BF52" i="21"/>
  <c r="BF55" i="21" s="1"/>
  <c r="BG52" i="21"/>
  <c r="BG55" i="21" s="1"/>
  <c r="BG57" i="21" s="1"/>
  <c r="BG66" i="21" s="1"/>
  <c r="BH52" i="21"/>
  <c r="BH55" i="21" s="1"/>
  <c r="BH57" i="21" s="1"/>
  <c r="BH66" i="21" s="1"/>
  <c r="BI52" i="21"/>
  <c r="BI55" i="21" s="1"/>
  <c r="BI57" i="21" s="1"/>
  <c r="BI66" i="21" s="1"/>
  <c r="BJ52" i="21"/>
  <c r="BJ55" i="21" s="1"/>
  <c r="BJ57" i="21" s="1"/>
  <c r="BJ66" i="21" s="1"/>
  <c r="BK52" i="21"/>
  <c r="BK55" i="21" s="1"/>
  <c r="BL52" i="21"/>
  <c r="BL55" i="21" s="1"/>
  <c r="BL57" i="21" s="1"/>
  <c r="BL66" i="21" s="1"/>
  <c r="BB23" i="21" l="1"/>
  <c r="BI23" i="21"/>
  <c r="BC8" i="21"/>
  <c r="BG8" i="21"/>
  <c r="BJ23" i="21"/>
  <c r="BI8" i="21"/>
  <c r="BJ18" i="21"/>
  <c r="BF18" i="21"/>
  <c r="BB18" i="21"/>
  <c r="BE8" i="21"/>
  <c r="BF63" i="21"/>
  <c r="BF57" i="21"/>
  <c r="BF66" i="21" s="1"/>
  <c r="BK63" i="21"/>
  <c r="BK57" i="21"/>
  <c r="BK66" i="21" s="1"/>
  <c r="BL23" i="21"/>
  <c r="BH23" i="21"/>
  <c r="BD23" i="21"/>
  <c r="BL63" i="21"/>
  <c r="BH63" i="21"/>
  <c r="BD63" i="21"/>
  <c r="BK8" i="21"/>
  <c r="BB57" i="21"/>
  <c r="BB66" i="21" s="1"/>
  <c r="BG63" i="21"/>
  <c r="BC63" i="21"/>
  <c r="BJ63" i="21"/>
  <c r="BI11" i="21"/>
  <c r="BI19" i="21" s="1"/>
  <c r="BI63" i="21"/>
  <c r="BE63" i="21"/>
  <c r="BJ8" i="21"/>
  <c r="BE11" i="21"/>
  <c r="BE19" i="21" s="1"/>
  <c r="BJ11" i="21"/>
  <c r="BJ19" i="21" s="1"/>
  <c r="BJ34" i="21"/>
  <c r="BF34" i="21"/>
  <c r="BF11" i="21"/>
  <c r="BF19" i="21" s="1"/>
  <c r="BB11" i="21"/>
  <c r="BB19" i="21" s="1"/>
  <c r="BB34" i="21"/>
  <c r="BL11" i="21"/>
  <c r="BL34" i="21"/>
  <c r="BH11" i="21"/>
  <c r="BH19" i="21" s="1"/>
  <c r="BH34" i="21"/>
  <c r="BD11" i="21"/>
  <c r="BD19" i="21" s="1"/>
  <c r="BD34" i="21"/>
  <c r="BK11" i="21"/>
  <c r="BK19" i="21" s="1"/>
  <c r="BK34" i="21"/>
  <c r="BG11" i="21"/>
  <c r="BG19" i="21" s="1"/>
  <c r="BG34" i="21"/>
  <c r="BC11" i="21"/>
  <c r="BC34" i="21"/>
  <c r="BK18" i="21"/>
  <c r="BK23" i="21"/>
  <c r="BG23" i="21"/>
  <c r="BC23" i="21"/>
  <c r="BD8" i="21"/>
  <c r="BI18" i="21"/>
  <c r="BE18" i="21"/>
  <c r="BC18" i="21"/>
  <c r="BH8" i="21"/>
  <c r="BL18" i="21"/>
  <c r="BH18" i="21"/>
  <c r="BD18" i="21"/>
  <c r="BG18" i="21"/>
  <c r="BL8" i="21"/>
  <c r="BI34" i="21"/>
  <c r="BE34" i="21"/>
  <c r="BL19" i="21"/>
  <c r="BC19" i="21"/>
  <c r="BF13" i="21" l="1"/>
  <c r="BF12" i="21" s="1"/>
  <c r="BF43" i="21"/>
  <c r="BE13" i="21"/>
  <c r="BE22" i="21" s="1"/>
  <c r="BE43" i="21"/>
  <c r="BC13" i="21"/>
  <c r="BC22" i="21" s="1"/>
  <c r="BC43" i="21"/>
  <c r="BK13" i="21"/>
  <c r="BK14" i="21" s="1"/>
  <c r="BK43" i="21"/>
  <c r="BH13" i="21"/>
  <c r="BH14" i="21" s="1"/>
  <c r="BH43" i="21"/>
  <c r="BB13" i="21"/>
  <c r="BB12" i="21" s="1"/>
  <c r="BB43" i="21"/>
  <c r="BJ13" i="21"/>
  <c r="BJ12" i="21" s="1"/>
  <c r="BJ43" i="21"/>
  <c r="BI13" i="21"/>
  <c r="BI22" i="21" s="1"/>
  <c r="BI43" i="21"/>
  <c r="BG13" i="21"/>
  <c r="BG12" i="21" s="1"/>
  <c r="BG43" i="21"/>
  <c r="BD13" i="21"/>
  <c r="BD22" i="21" s="1"/>
  <c r="BD43" i="21"/>
  <c r="BL13" i="21"/>
  <c r="BL22" i="21" s="1"/>
  <c r="BL43" i="21"/>
  <c r="BI12" i="21"/>
  <c r="BC14" i="21"/>
  <c r="BC12" i="21"/>
  <c r="BF22" i="21"/>
  <c r="BF14" i="21"/>
  <c r="BJ22" i="21"/>
  <c r="BB22" i="21" l="1"/>
  <c r="BE14" i="21"/>
  <c r="BE12" i="21"/>
  <c r="BB14" i="21"/>
  <c r="BD14" i="21"/>
  <c r="BD12" i="21"/>
  <c r="BI14" i="21"/>
  <c r="BL12" i="21"/>
  <c r="BK22" i="21"/>
  <c r="BK12" i="21"/>
  <c r="BG14" i="21"/>
  <c r="BL14" i="21"/>
  <c r="BJ14" i="21"/>
  <c r="BG22" i="21"/>
  <c r="BH22" i="21"/>
  <c r="BH12" i="21"/>
  <c r="AZ161" i="37"/>
  <c r="BA161" i="37"/>
  <c r="BB161" i="37"/>
  <c r="BC161" i="37"/>
  <c r="BD161" i="37"/>
  <c r="BE161" i="37"/>
  <c r="BF161" i="37"/>
  <c r="BG161" i="37"/>
  <c r="BH161" i="37"/>
  <c r="BI161" i="37"/>
  <c r="AZ157" i="37"/>
  <c r="BA157" i="37"/>
  <c r="BB157" i="37"/>
  <c r="BC157" i="37"/>
  <c r="BD157" i="37"/>
  <c r="BE157" i="37"/>
  <c r="BF157" i="37"/>
  <c r="BG157" i="37"/>
  <c r="BH157" i="37"/>
  <c r="BI157" i="37"/>
  <c r="AZ51" i="37" l="1"/>
  <c r="BA51" i="37"/>
  <c r="BB51" i="37"/>
  <c r="BC51" i="37"/>
  <c r="BD51" i="37"/>
  <c r="BE51" i="37"/>
  <c r="BF51" i="37"/>
  <c r="BG51" i="37"/>
  <c r="BH51" i="37"/>
  <c r="BI51" i="37"/>
  <c r="BA62" i="21"/>
  <c r="BO62" i="21" s="1"/>
  <c r="BA67" i="21"/>
  <c r="BO67" i="21" s="1"/>
  <c r="BA39" i="21"/>
  <c r="BO39" i="21" s="1"/>
  <c r="BA44" i="21"/>
  <c r="BO44" i="21" s="1"/>
  <c r="BA15" i="21"/>
  <c r="BA16" i="21"/>
  <c r="BA9" i="21"/>
  <c r="BA5" i="21"/>
  <c r="BA7" i="21"/>
  <c r="C9" i="21" l="1"/>
  <c r="BO9" i="21"/>
  <c r="BB8" i="21"/>
  <c r="C7" i="21"/>
  <c r="BO7" i="21"/>
  <c r="C15" i="21"/>
  <c r="BO15" i="21"/>
  <c r="C5" i="21"/>
  <c r="BO5" i="21"/>
  <c r="C16" i="21"/>
  <c r="BO16" i="21"/>
  <c r="BA23" i="21"/>
  <c r="BO23" i="21" s="1"/>
  <c r="BA18" i="21"/>
  <c r="BO18" i="21" s="1"/>
  <c r="BR58" i="32"/>
  <c r="BR49" i="32" l="1"/>
  <c r="BO62" i="87"/>
  <c r="BO61" i="87"/>
  <c r="BO60" i="87"/>
  <c r="BO59" i="87"/>
  <c r="BO58" i="87"/>
  <c r="BO57" i="87"/>
  <c r="BO56" i="87"/>
  <c r="BO55" i="87"/>
  <c r="BO54" i="87"/>
  <c r="BO53" i="87"/>
  <c r="BO52" i="87"/>
  <c r="BO51" i="87"/>
  <c r="BO50" i="87"/>
  <c r="BO49" i="87"/>
  <c r="BO48" i="87"/>
  <c r="BO47" i="87"/>
  <c r="BO46" i="87"/>
  <c r="BO45" i="87"/>
  <c r="BO44" i="87"/>
  <c r="BO43" i="87"/>
  <c r="BO42" i="87"/>
  <c r="BO41" i="87"/>
  <c r="BO40" i="87"/>
  <c r="BO39" i="87"/>
  <c r="BO38" i="87"/>
  <c r="BO37" i="87"/>
  <c r="BO36" i="87"/>
  <c r="BO35" i="87"/>
  <c r="BO34" i="87"/>
  <c r="BO33" i="87"/>
  <c r="BO32" i="87"/>
  <c r="BO31" i="87"/>
  <c r="BO30" i="87"/>
  <c r="BO29" i="87"/>
  <c r="BO28" i="87"/>
  <c r="BO27" i="87"/>
  <c r="BO26" i="87"/>
  <c r="BO25" i="87"/>
  <c r="BO24" i="87"/>
  <c r="BO23" i="87"/>
  <c r="BO22" i="87"/>
  <c r="BO21" i="87"/>
  <c r="BO20" i="87"/>
  <c r="BO19" i="87"/>
  <c r="BO18" i="87"/>
  <c r="BO17" i="87"/>
  <c r="BO16" i="87"/>
  <c r="BO15" i="87"/>
  <c r="BO14" i="87"/>
  <c r="BO13" i="87"/>
  <c r="BO12" i="87"/>
  <c r="BO11" i="87"/>
  <c r="BO10" i="87"/>
  <c r="BO9" i="87"/>
  <c r="BO8" i="87"/>
  <c r="BO7" i="87"/>
  <c r="BO6" i="87"/>
  <c r="BO63" i="87"/>
  <c r="F63" i="87" l="1"/>
  <c r="E63" i="87"/>
  <c r="D63" i="87"/>
  <c r="BK49" i="31" l="1"/>
  <c r="BM58" i="31"/>
  <c r="BM58" i="30"/>
  <c r="BQ58" i="32" l="1"/>
  <c r="S83" i="34"/>
  <c r="XFD14" i="34" l="1"/>
  <c r="XFD19" i="34"/>
  <c r="XFD17" i="34"/>
  <c r="XFD16" i="34"/>
  <c r="XFD18" i="34"/>
  <c r="XFD15" i="34"/>
  <c r="XFD20" i="34"/>
  <c r="BM49" i="31" l="1"/>
  <c r="BM49" i="30"/>
  <c r="BM52" i="30"/>
  <c r="BM53" i="30"/>
  <c r="BQ49" i="32" l="1"/>
  <c r="BN62" i="87"/>
  <c r="BN61" i="87"/>
  <c r="BN60" i="87"/>
  <c r="BN59" i="87"/>
  <c r="BN58" i="87"/>
  <c r="BN57" i="87"/>
  <c r="BN56" i="87"/>
  <c r="BN55" i="87"/>
  <c r="BN54" i="87"/>
  <c r="BN53" i="87"/>
  <c r="BN52" i="87"/>
  <c r="BN51" i="87"/>
  <c r="BN50" i="87"/>
  <c r="BN49" i="87"/>
  <c r="BN48" i="87"/>
  <c r="BN47" i="87"/>
  <c r="BN46" i="87"/>
  <c r="BN45" i="87"/>
  <c r="BN44" i="87"/>
  <c r="BN43" i="87"/>
  <c r="BN42" i="87"/>
  <c r="BN41" i="87"/>
  <c r="BN40" i="87"/>
  <c r="BN39" i="87"/>
  <c r="BN38" i="87"/>
  <c r="BN37" i="87"/>
  <c r="BN36" i="87"/>
  <c r="BN35" i="87"/>
  <c r="BN34" i="87"/>
  <c r="BN33" i="87"/>
  <c r="BN32" i="87"/>
  <c r="BN31" i="87"/>
  <c r="BN30" i="87"/>
  <c r="BN29" i="87"/>
  <c r="BN28" i="87"/>
  <c r="BN27" i="87"/>
  <c r="BN26" i="87"/>
  <c r="BN25" i="87"/>
  <c r="BN24" i="87"/>
  <c r="BN23" i="87"/>
  <c r="BN22" i="87"/>
  <c r="BN21" i="87"/>
  <c r="BN20" i="87"/>
  <c r="BN19" i="87"/>
  <c r="BN18" i="87"/>
  <c r="BN17" i="87"/>
  <c r="BN16" i="87"/>
  <c r="BN15" i="87"/>
  <c r="BN14" i="87"/>
  <c r="BN13" i="87"/>
  <c r="BN12" i="87"/>
  <c r="BN11" i="87"/>
  <c r="BN10" i="87"/>
  <c r="BN9" i="87"/>
  <c r="BN8" i="87"/>
  <c r="BN7" i="87"/>
  <c r="BN6" i="87"/>
  <c r="T83" i="34" l="1"/>
  <c r="BL96" i="31" l="1"/>
  <c r="BL85" i="31"/>
  <c r="BL58" i="30"/>
  <c r="BL58" i="31"/>
  <c r="BL49" i="31"/>
  <c r="BP58" i="32" l="1"/>
  <c r="BL50" i="31"/>
  <c r="BL51" i="31"/>
  <c r="BL53" i="31"/>
  <c r="BL52" i="31"/>
  <c r="BL48" i="31"/>
  <c r="BL40" i="31"/>
  <c r="BL41" i="31"/>
  <c r="BL42" i="31"/>
  <c r="BL43" i="31"/>
  <c r="BL38" i="31"/>
  <c r="BL39" i="31"/>
  <c r="BL10" i="31" l="1"/>
  <c r="BL5" i="31"/>
  <c r="BL74" i="31" l="1"/>
  <c r="BL7" i="31" l="1"/>
  <c r="BM6" i="31" s="1"/>
  <c r="BL74" i="30" l="1"/>
  <c r="BM61" i="87" l="1"/>
  <c r="BM60" i="87"/>
  <c r="BM59" i="87"/>
  <c r="BM58" i="87"/>
  <c r="BM57" i="87"/>
  <c r="BM56" i="87"/>
  <c r="BM55" i="87"/>
  <c r="BM54" i="87"/>
  <c r="BM53" i="87"/>
  <c r="BM52" i="87"/>
  <c r="BM51" i="87"/>
  <c r="BM50" i="87"/>
  <c r="BM49" i="87"/>
  <c r="BM48" i="87"/>
  <c r="BM47" i="87"/>
  <c r="BM46" i="87"/>
  <c r="BM45" i="87"/>
  <c r="BM44" i="87"/>
  <c r="BM43" i="87"/>
  <c r="BM42" i="87"/>
  <c r="BM41" i="87"/>
  <c r="BM40" i="87"/>
  <c r="BM39" i="87"/>
  <c r="BM38" i="87"/>
  <c r="BM37" i="87"/>
  <c r="BM36" i="87"/>
  <c r="BM35" i="87"/>
  <c r="BM34" i="87"/>
  <c r="BM33" i="87"/>
  <c r="BM32" i="87"/>
  <c r="BM31" i="87"/>
  <c r="BM30" i="87"/>
  <c r="BM29" i="87"/>
  <c r="BM28" i="87"/>
  <c r="BM27" i="87"/>
  <c r="BM26" i="87"/>
  <c r="BM25" i="87"/>
  <c r="BM24" i="87"/>
  <c r="BM23" i="87"/>
  <c r="BM22" i="87"/>
  <c r="BM21" i="87"/>
  <c r="BM20" i="87"/>
  <c r="BM19" i="87"/>
  <c r="BM18" i="87"/>
  <c r="BM17" i="87"/>
  <c r="BM16" i="87"/>
  <c r="BM15" i="87"/>
  <c r="BM14" i="87"/>
  <c r="BM13" i="87"/>
  <c r="BM12" i="87"/>
  <c r="BM11" i="87"/>
  <c r="BM10" i="87"/>
  <c r="BM9" i="87"/>
  <c r="BM8" i="87"/>
  <c r="BM7" i="87"/>
  <c r="BM6" i="87"/>
  <c r="BL48" i="30" l="1"/>
  <c r="R83" i="34" l="1"/>
  <c r="T84" i="34" s="1"/>
  <c r="BK58" i="30"/>
  <c r="XFD74" i="34" l="1"/>
  <c r="U7" i="34"/>
  <c r="XFD7" i="34" s="1"/>
  <c r="XFD77" i="34"/>
  <c r="XFD75" i="34"/>
  <c r="BP48" i="32"/>
  <c r="BL4" i="31"/>
  <c r="U83" i="34" l="1"/>
  <c r="BL7" i="30" l="1"/>
  <c r="BL5" i="30"/>
  <c r="BL96" i="30"/>
  <c r="BL85" i="30"/>
  <c r="BL49" i="30"/>
  <c r="BP49" i="32" s="1"/>
  <c r="BL50" i="30"/>
  <c r="BP50" i="32" s="1"/>
  <c r="BL51" i="30"/>
  <c r="BP51" i="32" s="1"/>
  <c r="BL52" i="30"/>
  <c r="BP52" i="32" s="1"/>
  <c r="BL53" i="30"/>
  <c r="BP53" i="32" s="1"/>
  <c r="BL39" i="30"/>
  <c r="BP39" i="32" s="1"/>
  <c r="BL40" i="30"/>
  <c r="BL41" i="30"/>
  <c r="BP41" i="32" s="1"/>
  <c r="BL42" i="30"/>
  <c r="BP42" i="32" s="1"/>
  <c r="BL43" i="30"/>
  <c r="BP43" i="32" s="1"/>
  <c r="BL38" i="30"/>
  <c r="BP38" i="32" s="1"/>
  <c r="BP40" i="32" l="1"/>
  <c r="BL10" i="30"/>
  <c r="BP7" i="32"/>
  <c r="BQ6" i="32" s="1"/>
  <c r="BM6" i="30"/>
  <c r="BP5" i="32"/>
  <c r="BP54" i="32"/>
  <c r="F50" i="87"/>
  <c r="BL62" i="87"/>
  <c r="BL61" i="87"/>
  <c r="BL60" i="87"/>
  <c r="BL59" i="87"/>
  <c r="BL58" i="87"/>
  <c r="BL57" i="87"/>
  <c r="BL56" i="87"/>
  <c r="BL55" i="87"/>
  <c r="BL54" i="87"/>
  <c r="BL53" i="87"/>
  <c r="BL52" i="87"/>
  <c r="BL51" i="87"/>
  <c r="BL50" i="87"/>
  <c r="BL49" i="87"/>
  <c r="BL48" i="87"/>
  <c r="BL47" i="87"/>
  <c r="BL46" i="87"/>
  <c r="BL45" i="87"/>
  <c r="BL44" i="87"/>
  <c r="BL43" i="87"/>
  <c r="BL42" i="87"/>
  <c r="BL41" i="87"/>
  <c r="BL40" i="87"/>
  <c r="BL39" i="87"/>
  <c r="BL38" i="87"/>
  <c r="BL37" i="87"/>
  <c r="BL36" i="87"/>
  <c r="BL35" i="87"/>
  <c r="BL34" i="87"/>
  <c r="BL33" i="87"/>
  <c r="BL32" i="87"/>
  <c r="BL31" i="87"/>
  <c r="BL30" i="87"/>
  <c r="BL29" i="87"/>
  <c r="BL28" i="87"/>
  <c r="BL27" i="87"/>
  <c r="BL26" i="87"/>
  <c r="BL25" i="87"/>
  <c r="BL24" i="87"/>
  <c r="BL23" i="87"/>
  <c r="BL22" i="87"/>
  <c r="BL21" i="87"/>
  <c r="BL20" i="87"/>
  <c r="BL19" i="87"/>
  <c r="BL18" i="87"/>
  <c r="BL17" i="87"/>
  <c r="BL16" i="87"/>
  <c r="BL15" i="87"/>
  <c r="BL14" i="87"/>
  <c r="BL13" i="87"/>
  <c r="BL12" i="87"/>
  <c r="BL11" i="87"/>
  <c r="BL10" i="87"/>
  <c r="BL9" i="87"/>
  <c r="BL8" i="87"/>
  <c r="BL7" i="87"/>
  <c r="BL6" i="87"/>
  <c r="BK58" i="31" l="1"/>
  <c r="BO58" i="32" s="1"/>
  <c r="AP74" i="31" l="1"/>
  <c r="AQ74" i="31"/>
  <c r="AR74" i="31"/>
  <c r="AS74" i="31"/>
  <c r="AT74" i="31"/>
  <c r="AU74" i="31"/>
  <c r="AV74" i="31"/>
  <c r="AW74" i="31"/>
  <c r="AX74" i="31"/>
  <c r="AY74" i="31"/>
  <c r="AZ74" i="31"/>
  <c r="BA74" i="31"/>
  <c r="BB74" i="31"/>
  <c r="BC74" i="31"/>
  <c r="BD74" i="31"/>
  <c r="BE74" i="31"/>
  <c r="BF74" i="31"/>
  <c r="BG74" i="31"/>
  <c r="BH74" i="31"/>
  <c r="BI74" i="31"/>
  <c r="BJ74" i="31"/>
  <c r="BK74" i="31"/>
  <c r="AP74" i="30"/>
  <c r="AQ74" i="30"/>
  <c r="AR74" i="30"/>
  <c r="AS74" i="30"/>
  <c r="AT74" i="30"/>
  <c r="AU74" i="30"/>
  <c r="AV74" i="30"/>
  <c r="AW74" i="30"/>
  <c r="AX74" i="30"/>
  <c r="AY74" i="30"/>
  <c r="AZ74" i="30"/>
  <c r="BA74" i="30"/>
  <c r="BB74" i="30"/>
  <c r="BC74" i="30"/>
  <c r="BD74" i="30"/>
  <c r="BE74" i="30"/>
  <c r="BF74" i="30"/>
  <c r="BG74" i="30"/>
  <c r="BH74" i="30"/>
  <c r="BI74" i="30"/>
  <c r="BJ74" i="30"/>
  <c r="BK74" i="30"/>
  <c r="BK96" i="31"/>
  <c r="BK85" i="31"/>
  <c r="BK53" i="31"/>
  <c r="BK52" i="31"/>
  <c r="BK51" i="31"/>
  <c r="BK50" i="31"/>
  <c r="BK48" i="31"/>
  <c r="BK43" i="31"/>
  <c r="BK42" i="31"/>
  <c r="BK41" i="31"/>
  <c r="BK40" i="31"/>
  <c r="BK39" i="31"/>
  <c r="BK38" i="31"/>
  <c r="BK7" i="31"/>
  <c r="BL6" i="31" s="1"/>
  <c r="BL8" i="31" s="1"/>
  <c r="BL19" i="31" s="1"/>
  <c r="BK5" i="31"/>
  <c r="BK96" i="30"/>
  <c r="BK85" i="30"/>
  <c r="BK53" i="30"/>
  <c r="BK52" i="30"/>
  <c r="BK51" i="30"/>
  <c r="BK50" i="30"/>
  <c r="BK49" i="30"/>
  <c r="BK48" i="30"/>
  <c r="BK43" i="30"/>
  <c r="BK42" i="30"/>
  <c r="BK41" i="30"/>
  <c r="BK40" i="30"/>
  <c r="BK39" i="30"/>
  <c r="BK38" i="30"/>
  <c r="BK7" i="30"/>
  <c r="BL6" i="30" s="1"/>
  <c r="BK5" i="30"/>
  <c r="BL74" i="32" l="1"/>
  <c r="BH74" i="32"/>
  <c r="BK10" i="31"/>
  <c r="BK10" i="30"/>
  <c r="BK74" i="32"/>
  <c r="BG74" i="32"/>
  <c r="BJ74" i="32"/>
  <c r="BF74" i="32"/>
  <c r="BM74" i="32"/>
  <c r="BI74" i="32"/>
  <c r="BO74" i="32"/>
  <c r="XFD69" i="34"/>
  <c r="XFD60" i="34"/>
  <c r="XFD9" i="34"/>
  <c r="XFD70" i="34"/>
  <c r="D37" i="87" l="1"/>
  <c r="XFD52" i="34" l="1"/>
  <c r="XFD56" i="34"/>
  <c r="XFD30" i="34"/>
  <c r="XFD28" i="34" l="1"/>
  <c r="XFD24" i="34"/>
  <c r="BP74" i="32" l="1"/>
  <c r="BO48" i="32" l="1"/>
  <c r="BO52" i="32"/>
  <c r="BO96" i="32"/>
  <c r="BO7" i="32"/>
  <c r="BP6" i="32" s="1"/>
  <c r="BO50" i="32"/>
  <c r="BO85" i="32"/>
  <c r="BO38" i="32"/>
  <c r="BO4" i="32"/>
  <c r="M24" i="92" s="1"/>
  <c r="BO51" i="32"/>
  <c r="BO43" i="32"/>
  <c r="BO39" i="32"/>
  <c r="BO42" i="32"/>
  <c r="BO49" i="32"/>
  <c r="BO53" i="32"/>
  <c r="BO41" i="32"/>
  <c r="BO5" i="32"/>
  <c r="BO40" i="32"/>
  <c r="I74" i="30"/>
  <c r="BI96" i="30" l="1"/>
  <c r="BJ96" i="30"/>
  <c r="BI85" i="30"/>
  <c r="BJ85" i="30"/>
  <c r="BJ7" i="31"/>
  <c r="BK6" i="31" s="1"/>
  <c r="BJ5" i="31"/>
  <c r="BI96" i="31"/>
  <c r="BJ96" i="31"/>
  <c r="BI85" i="31"/>
  <c r="BJ85" i="31"/>
  <c r="BN58" i="32"/>
  <c r="BN96" i="32" l="1"/>
  <c r="BN74" i="32"/>
  <c r="BN85" i="32"/>
  <c r="BM85" i="32"/>
  <c r="BM96" i="32"/>
  <c r="BI7" i="30"/>
  <c r="BJ6" i="30" s="1"/>
  <c r="BI6" i="30"/>
  <c r="BI5" i="30"/>
  <c r="BJ5" i="30"/>
  <c r="BN5" i="32" l="1"/>
  <c r="BK59" i="87"/>
  <c r="BK58" i="87"/>
  <c r="BK57" i="87"/>
  <c r="BK56" i="87"/>
  <c r="BK55" i="87"/>
  <c r="BK54" i="87"/>
  <c r="BK53" i="87"/>
  <c r="BK52" i="87"/>
  <c r="BK51" i="87"/>
  <c r="BK50" i="87"/>
  <c r="BK49" i="87"/>
  <c r="BK48" i="87"/>
  <c r="BK47" i="87"/>
  <c r="BK46" i="87"/>
  <c r="BK45" i="87"/>
  <c r="BK44" i="87"/>
  <c r="BK43" i="87"/>
  <c r="BK42" i="87"/>
  <c r="BK41" i="87"/>
  <c r="BK40" i="87"/>
  <c r="BK39" i="87"/>
  <c r="BK38" i="87"/>
  <c r="BK37" i="87"/>
  <c r="BK36" i="87"/>
  <c r="BK35" i="87"/>
  <c r="BK34" i="87"/>
  <c r="BK33" i="87"/>
  <c r="BK32" i="87"/>
  <c r="BK31" i="87"/>
  <c r="BK30" i="87"/>
  <c r="BK29" i="87"/>
  <c r="BK28" i="87"/>
  <c r="BK27" i="87"/>
  <c r="BK26" i="87"/>
  <c r="BK25" i="87"/>
  <c r="BK24" i="87"/>
  <c r="BK23" i="87"/>
  <c r="BK22" i="87"/>
  <c r="BK21" i="87"/>
  <c r="BK20" i="87"/>
  <c r="BK19" i="87"/>
  <c r="BK18" i="87"/>
  <c r="BK17" i="87"/>
  <c r="BK16" i="87"/>
  <c r="BK15" i="87"/>
  <c r="BK14" i="87"/>
  <c r="BK13" i="87"/>
  <c r="BK12" i="87"/>
  <c r="BK11" i="87"/>
  <c r="BK10" i="87"/>
  <c r="BK9" i="87"/>
  <c r="BK8" i="87"/>
  <c r="BK7" i="87"/>
  <c r="BK6" i="87"/>
  <c r="BJ6" i="87"/>
  <c r="BM58" i="32" l="1"/>
  <c r="BI48" i="31" l="1"/>
  <c r="BM48" i="32" s="1"/>
  <c r="BI49" i="31"/>
  <c r="BM49" i="32" s="1"/>
  <c r="BI50" i="31"/>
  <c r="BM50" i="32" s="1"/>
  <c r="BI51" i="31"/>
  <c r="BM51" i="32" s="1"/>
  <c r="BI52" i="31"/>
  <c r="BM52" i="32" s="1"/>
  <c r="BI53" i="31"/>
  <c r="BM53" i="32" s="1"/>
  <c r="BI38" i="31"/>
  <c r="BM38" i="32" s="1"/>
  <c r="BI39" i="31"/>
  <c r="BM39" i="32" s="1"/>
  <c r="BI40" i="31"/>
  <c r="BI41" i="31"/>
  <c r="BM41" i="32" s="1"/>
  <c r="BI42" i="31"/>
  <c r="BM42" i="32" s="1"/>
  <c r="BI43" i="31"/>
  <c r="BM43" i="32" s="1"/>
  <c r="BI7" i="31"/>
  <c r="BI6" i="31"/>
  <c r="BI5" i="31"/>
  <c r="D58" i="87"/>
  <c r="BJ62" i="87"/>
  <c r="BJ61" i="87"/>
  <c r="BJ60" i="87"/>
  <c r="BJ59" i="87"/>
  <c r="BJ58" i="87"/>
  <c r="BJ57" i="87"/>
  <c r="BJ56" i="87"/>
  <c r="BJ55" i="87"/>
  <c r="BJ54" i="87"/>
  <c r="BJ53" i="87"/>
  <c r="BJ52" i="87"/>
  <c r="BJ51" i="87"/>
  <c r="BJ50" i="87"/>
  <c r="BJ49" i="87"/>
  <c r="BJ48" i="87"/>
  <c r="BJ47" i="87"/>
  <c r="BJ46" i="87"/>
  <c r="BJ45" i="87"/>
  <c r="BJ44" i="87"/>
  <c r="BJ43" i="87"/>
  <c r="BJ42" i="87"/>
  <c r="BJ41" i="87"/>
  <c r="BJ40" i="87"/>
  <c r="BJ39" i="87"/>
  <c r="BJ38" i="87"/>
  <c r="BJ37" i="87"/>
  <c r="BJ36" i="87"/>
  <c r="BJ35" i="87"/>
  <c r="BJ34" i="87"/>
  <c r="BJ33" i="87"/>
  <c r="BJ32" i="87"/>
  <c r="BJ31" i="87"/>
  <c r="BJ30" i="87"/>
  <c r="BJ29" i="87"/>
  <c r="BJ28" i="87"/>
  <c r="BJ27" i="87"/>
  <c r="BJ26" i="87"/>
  <c r="BJ25" i="87"/>
  <c r="BJ24" i="87"/>
  <c r="BJ23" i="87"/>
  <c r="BJ22" i="87"/>
  <c r="BJ21" i="87"/>
  <c r="BJ20" i="87"/>
  <c r="BJ19" i="87"/>
  <c r="BJ18" i="87"/>
  <c r="BJ17" i="87"/>
  <c r="BJ16" i="87"/>
  <c r="BJ15" i="87"/>
  <c r="BJ14" i="87"/>
  <c r="BJ13" i="87"/>
  <c r="BJ12" i="87"/>
  <c r="BJ11" i="87"/>
  <c r="BJ10" i="87"/>
  <c r="BJ9" i="87"/>
  <c r="BJ8" i="87"/>
  <c r="BJ7" i="87"/>
  <c r="BM40" i="32" l="1"/>
  <c r="BI10" i="31"/>
  <c r="BM5" i="32"/>
  <c r="BM7" i="32"/>
  <c r="BN6" i="32" s="1"/>
  <c r="BJ6" i="31"/>
  <c r="AU10" i="21" l="1"/>
  <c r="AV10" i="21"/>
  <c r="AW10" i="21"/>
  <c r="AX10" i="21"/>
  <c r="AY10" i="21"/>
  <c r="AZ10" i="21"/>
  <c r="AU49" i="21"/>
  <c r="AU26" i="21"/>
  <c r="AZ60" i="21"/>
  <c r="AY60" i="21"/>
  <c r="AX60" i="21"/>
  <c r="AW60" i="21"/>
  <c r="AV60" i="21"/>
  <c r="AU60" i="21"/>
  <c r="AZ59" i="21"/>
  <c r="AY59" i="21"/>
  <c r="AX59" i="21"/>
  <c r="AW59" i="21"/>
  <c r="AV59" i="21"/>
  <c r="AU59" i="21"/>
  <c r="AZ58" i="21"/>
  <c r="AY58" i="21"/>
  <c r="AX58" i="21"/>
  <c r="AW58" i="21"/>
  <c r="AV58" i="21"/>
  <c r="AU58" i="21"/>
  <c r="AZ56" i="21"/>
  <c r="AY56" i="21"/>
  <c r="AX56" i="21"/>
  <c r="AW56" i="21"/>
  <c r="AV56" i="21"/>
  <c r="AU56" i="21"/>
  <c r="AZ54" i="21"/>
  <c r="AY54" i="21"/>
  <c r="AX54" i="21"/>
  <c r="AW54" i="21"/>
  <c r="AV54" i="21"/>
  <c r="AU54" i="21"/>
  <c r="AZ53" i="21"/>
  <c r="AY53" i="21"/>
  <c r="AX53" i="21"/>
  <c r="AW53" i="21"/>
  <c r="AV53" i="21"/>
  <c r="AZ51" i="21"/>
  <c r="BA52" i="21" s="1"/>
  <c r="AY51" i="21"/>
  <c r="AX51" i="21"/>
  <c r="AW51" i="21"/>
  <c r="AV51" i="21"/>
  <c r="AU53" i="21"/>
  <c r="AU51" i="21"/>
  <c r="AV49" i="21"/>
  <c r="AW49" i="21"/>
  <c r="AX49" i="21"/>
  <c r="AY49" i="21"/>
  <c r="AZ49" i="21"/>
  <c r="AU37" i="21"/>
  <c r="AV37" i="21"/>
  <c r="AV16" i="21" s="1"/>
  <c r="AW37" i="21"/>
  <c r="AX37" i="21"/>
  <c r="AY37" i="21"/>
  <c r="AZ37" i="21"/>
  <c r="AZ16" i="21" s="1"/>
  <c r="AU36" i="21"/>
  <c r="AV36" i="21"/>
  <c r="AW36" i="21"/>
  <c r="AX36" i="21"/>
  <c r="AX15" i="21" s="1"/>
  <c r="AY36" i="21"/>
  <c r="AZ36" i="21"/>
  <c r="AU35" i="21"/>
  <c r="AV35" i="21"/>
  <c r="AW35" i="21"/>
  <c r="AX35" i="21"/>
  <c r="AY35" i="21"/>
  <c r="AZ35" i="21"/>
  <c r="AU33" i="21"/>
  <c r="AV33" i="21"/>
  <c r="AW33" i="21"/>
  <c r="AX33" i="21"/>
  <c r="AY33" i="21"/>
  <c r="AZ33" i="21"/>
  <c r="AU31" i="21"/>
  <c r="AV31" i="21"/>
  <c r="AW31" i="21"/>
  <c r="AX31" i="21"/>
  <c r="AY31" i="21"/>
  <c r="AZ31" i="21"/>
  <c r="AV30" i="21"/>
  <c r="AW30" i="21"/>
  <c r="AW9" i="21" s="1"/>
  <c r="AX30" i="21"/>
  <c r="AY30" i="21"/>
  <c r="AZ30" i="21"/>
  <c r="AV26" i="21"/>
  <c r="AW26" i="21"/>
  <c r="AX26" i="21"/>
  <c r="AY26" i="21"/>
  <c r="AZ26" i="21"/>
  <c r="AZ5" i="21" s="1"/>
  <c r="AV28" i="21"/>
  <c r="AW28" i="21"/>
  <c r="AX28" i="21"/>
  <c r="AY28" i="21"/>
  <c r="AZ28" i="21"/>
  <c r="BA29" i="21" s="1"/>
  <c r="AU28" i="21"/>
  <c r="AU30" i="21"/>
  <c r="BA55" i="21" l="1"/>
  <c r="BO55" i="21" s="1"/>
  <c r="BO52" i="21"/>
  <c r="BA32" i="21"/>
  <c r="C29" i="21"/>
  <c r="BO29" i="21"/>
  <c r="BA34" i="21"/>
  <c r="AX9" i="21"/>
  <c r="AY44" i="21"/>
  <c r="AV52" i="21"/>
  <c r="AV55" i="21" s="1"/>
  <c r="AV63" i="21" s="1"/>
  <c r="AX7" i="21"/>
  <c r="AW67" i="21"/>
  <c r="AV29" i="21"/>
  <c r="AV32" i="21" s="1"/>
  <c r="AV34" i="21" s="1"/>
  <c r="AW7" i="21"/>
  <c r="AZ29" i="21"/>
  <c r="AZ32" i="21" s="1"/>
  <c r="AZ40" i="21" s="1"/>
  <c r="AW15" i="21"/>
  <c r="AX62" i="21"/>
  <c r="AV50" i="21"/>
  <c r="AV64" i="21" s="1"/>
  <c r="AX39" i="21"/>
  <c r="AW16" i="21"/>
  <c r="AZ67" i="21"/>
  <c r="AZ44" i="21"/>
  <c r="AV44" i="21"/>
  <c r="AY9" i="21"/>
  <c r="AY15" i="21"/>
  <c r="AZ62" i="21"/>
  <c r="AV62" i="21"/>
  <c r="AV67" i="21"/>
  <c r="AV27" i="21"/>
  <c r="AZ15" i="21"/>
  <c r="AY7" i="21"/>
  <c r="AY8" i="21" s="1"/>
  <c r="AZ9" i="21"/>
  <c r="AV9" i="21"/>
  <c r="AY16" i="21"/>
  <c r="AZ7" i="21"/>
  <c r="BA8" i="21" s="1"/>
  <c r="AW39" i="21"/>
  <c r="AV15" i="21"/>
  <c r="AX16" i="21"/>
  <c r="AV5" i="21"/>
  <c r="AW5" i="21"/>
  <c r="AV7" i="21"/>
  <c r="AW8" i="21" s="1"/>
  <c r="AW29" i="21"/>
  <c r="AW32" i="21" s="1"/>
  <c r="AX5" i="21"/>
  <c r="AX29" i="21"/>
  <c r="AX32" i="21" s="1"/>
  <c r="AY39" i="21"/>
  <c r="AY62" i="21"/>
  <c r="AY5" i="21"/>
  <c r="AW44" i="21"/>
  <c r="AX44" i="21"/>
  <c r="AY29" i="21"/>
  <c r="AY32" i="21" s="1"/>
  <c r="AV39" i="21"/>
  <c r="AZ39" i="21"/>
  <c r="AZ52" i="21"/>
  <c r="AZ55" i="21" s="1"/>
  <c r="AZ57" i="21" s="1"/>
  <c r="AZ66" i="21" s="1"/>
  <c r="AX67" i="21"/>
  <c r="AY67" i="21"/>
  <c r="AX52" i="21"/>
  <c r="AX55" i="21" s="1"/>
  <c r="AX57" i="21" s="1"/>
  <c r="AX66" i="21" s="1"/>
  <c r="AW52" i="21"/>
  <c r="AW55" i="21" s="1"/>
  <c r="AW62" i="21"/>
  <c r="AU52" i="21"/>
  <c r="AU55" i="21" s="1"/>
  <c r="AU57" i="21" s="1"/>
  <c r="AU66" i="21" s="1"/>
  <c r="AY52" i="21"/>
  <c r="AY55" i="21" s="1"/>
  <c r="AU64" i="21"/>
  <c r="AU44" i="21"/>
  <c r="AU62" i="21"/>
  <c r="AU39" i="21"/>
  <c r="AU29" i="21"/>
  <c r="AU32" i="21" s="1"/>
  <c r="BA63" i="21" l="1"/>
  <c r="BO63" i="21" s="1"/>
  <c r="BA11" i="21"/>
  <c r="BO11" i="21" s="1"/>
  <c r="BA57" i="21"/>
  <c r="BA66" i="21" s="1"/>
  <c r="BO66" i="21" s="1"/>
  <c r="BA40" i="21"/>
  <c r="BO40" i="21" s="1"/>
  <c r="C32" i="21"/>
  <c r="BO32" i="21"/>
  <c r="C8" i="21"/>
  <c r="BO8" i="21"/>
  <c r="BA19" i="21"/>
  <c r="BO19" i="21" s="1"/>
  <c r="C11" i="21"/>
  <c r="C34" i="21"/>
  <c r="BO34" i="21"/>
  <c r="BA43" i="21"/>
  <c r="BO43" i="21" s="1"/>
  <c r="AV57" i="21"/>
  <c r="AV66" i="21" s="1"/>
  <c r="AZ34" i="21"/>
  <c r="AZ13" i="21" s="1"/>
  <c r="AX23" i="21"/>
  <c r="AV40" i="21"/>
  <c r="AV11" i="21"/>
  <c r="AV19" i="21" s="1"/>
  <c r="AX8" i="21"/>
  <c r="AW18" i="21"/>
  <c r="AV6" i="21"/>
  <c r="AV65" i="21"/>
  <c r="AZ23" i="21"/>
  <c r="AZ8" i="21"/>
  <c r="AY18" i="21"/>
  <c r="AZ63" i="21"/>
  <c r="AW23" i="21"/>
  <c r="AV23" i="21"/>
  <c r="AX18" i="21"/>
  <c r="AY23" i="21"/>
  <c r="AW50" i="21"/>
  <c r="AW65" i="21" s="1"/>
  <c r="AW27" i="21"/>
  <c r="AX27" i="21" s="1"/>
  <c r="AV41" i="21"/>
  <c r="AV42" i="21"/>
  <c r="AX63" i="21"/>
  <c r="AV18" i="21"/>
  <c r="AZ11" i="21"/>
  <c r="AZ19" i="21" s="1"/>
  <c r="AZ18" i="21"/>
  <c r="AW40" i="21"/>
  <c r="AW34" i="21"/>
  <c r="AW11" i="21"/>
  <c r="AY34" i="21"/>
  <c r="AY11" i="21"/>
  <c r="AY19" i="21" s="1"/>
  <c r="AX11" i="21"/>
  <c r="AX34" i="21"/>
  <c r="AV43" i="21"/>
  <c r="AU40" i="21"/>
  <c r="AU34" i="21"/>
  <c r="AU43" i="21" s="1"/>
  <c r="AX40" i="21"/>
  <c r="AY40" i="21"/>
  <c r="AW57" i="21"/>
  <c r="AW66" i="21" s="1"/>
  <c r="AW63" i="21"/>
  <c r="AY57" i="21"/>
  <c r="AY66" i="21" s="1"/>
  <c r="AY63" i="21"/>
  <c r="AU65" i="21"/>
  <c r="AU63" i="21"/>
  <c r="AU67" i="21"/>
  <c r="AU42" i="21"/>
  <c r="AU41" i="21"/>
  <c r="BO57" i="21" l="1"/>
  <c r="BA13" i="21"/>
  <c r="BA12" i="21" s="1"/>
  <c r="BO12" i="21" s="1"/>
  <c r="AZ43" i="21"/>
  <c r="AV13" i="21"/>
  <c r="AV14" i="21" s="1"/>
  <c r="C13" i="21"/>
  <c r="BO13" i="21"/>
  <c r="C23" i="21"/>
  <c r="C18" i="21"/>
  <c r="AN131" i="21" s="1"/>
  <c r="AO131" i="21" s="1"/>
  <c r="AP131" i="21" s="1"/>
  <c r="AQ131" i="21" s="1"/>
  <c r="AR131" i="21" s="1"/>
  <c r="AS131" i="21" s="1"/>
  <c r="AT131" i="21" s="1"/>
  <c r="AU131" i="21" s="1"/>
  <c r="AV131" i="21" s="1"/>
  <c r="AW131" i="21" s="1"/>
  <c r="AX131" i="21" s="1"/>
  <c r="AY131" i="21" s="1"/>
  <c r="BA22" i="21"/>
  <c r="BO22" i="21" s="1"/>
  <c r="BA14" i="21"/>
  <c r="BO14" i="21" s="1"/>
  <c r="AV21" i="21"/>
  <c r="AV20" i="21"/>
  <c r="AW42" i="21"/>
  <c r="AX42" i="21"/>
  <c r="AX41" i="21"/>
  <c r="AY27" i="21"/>
  <c r="AW41" i="21"/>
  <c r="AW6" i="21"/>
  <c r="AW21" i="21" s="1"/>
  <c r="AW64" i="21"/>
  <c r="AX50" i="21"/>
  <c r="AY43" i="21"/>
  <c r="AY13" i="21"/>
  <c r="AW19" i="21"/>
  <c r="AW43" i="21"/>
  <c r="AW13" i="21"/>
  <c r="AZ14" i="21"/>
  <c r="AZ22" i="21"/>
  <c r="AZ12" i="21"/>
  <c r="AX13" i="21"/>
  <c r="AX43" i="21"/>
  <c r="AX19" i="21"/>
  <c r="AV22" i="21" l="1"/>
  <c r="AV12" i="21"/>
  <c r="C12" i="21"/>
  <c r="AN132" i="21" s="1"/>
  <c r="AO132" i="21" s="1"/>
  <c r="AP132" i="21" s="1"/>
  <c r="AQ132" i="21" s="1"/>
  <c r="AR132" i="21" s="1"/>
  <c r="AS132" i="21" s="1"/>
  <c r="AT132" i="21" s="1"/>
  <c r="AU132" i="21" s="1"/>
  <c r="AV132" i="21" s="1"/>
  <c r="AW132" i="21" s="1"/>
  <c r="AX132" i="21" s="1"/>
  <c r="AY132" i="21" s="1"/>
  <c r="C14" i="21"/>
  <c r="AN130" i="21" s="1"/>
  <c r="AO130" i="21" s="1"/>
  <c r="AP130" i="21" s="1"/>
  <c r="AQ130" i="21" s="1"/>
  <c r="AR130" i="21" s="1"/>
  <c r="AS130" i="21" s="1"/>
  <c r="AT130" i="21" s="1"/>
  <c r="AU130" i="21" s="1"/>
  <c r="AV130" i="21" s="1"/>
  <c r="AW130" i="21" s="1"/>
  <c r="AX130" i="21" s="1"/>
  <c r="AY130" i="21" s="1"/>
  <c r="AY42" i="21"/>
  <c r="AY41" i="21"/>
  <c r="AZ27" i="21"/>
  <c r="BA27" i="21" s="1"/>
  <c r="XFD53" i="34"/>
  <c r="AX65" i="21"/>
  <c r="AX64" i="21"/>
  <c r="AY50" i="21"/>
  <c r="AX6" i="21"/>
  <c r="AW20" i="21"/>
  <c r="AW22" i="21"/>
  <c r="AW12" i="21"/>
  <c r="AW14" i="21"/>
  <c r="AY14" i="21"/>
  <c r="AY12" i="21"/>
  <c r="AY22" i="21"/>
  <c r="AX12" i="21"/>
  <c r="AX22" i="21"/>
  <c r="AX14" i="21"/>
  <c r="XFD73" i="34"/>
  <c r="XFD42" i="34"/>
  <c r="XFD55" i="34"/>
  <c r="XFD47" i="34"/>
  <c r="XFD26" i="34"/>
  <c r="C27" i="21" l="1"/>
  <c r="BB27" i="21"/>
  <c r="BO27" i="21"/>
  <c r="AX156" i="37"/>
  <c r="BA41" i="21"/>
  <c r="BO41" i="21" s="1"/>
  <c r="BA42" i="21"/>
  <c r="BO42" i="21" s="1"/>
  <c r="AZ42" i="21"/>
  <c r="AZ41" i="21"/>
  <c r="XFD66" i="34"/>
  <c r="XFD12" i="34"/>
  <c r="XFD8" i="34"/>
  <c r="XFD62" i="34"/>
  <c r="XFD31" i="34"/>
  <c r="XFD59" i="34"/>
  <c r="XFD33" i="34"/>
  <c r="XFD36" i="34"/>
  <c r="XFD54" i="34"/>
  <c r="XFD34" i="34"/>
  <c r="XFD27" i="34"/>
  <c r="XFD68" i="34"/>
  <c r="XFD25" i="34"/>
  <c r="XFD72" i="34"/>
  <c r="XFD64" i="34"/>
  <c r="XFD46" i="34"/>
  <c r="XFD40" i="34"/>
  <c r="XFD23" i="34"/>
  <c r="XFD29" i="34"/>
  <c r="XFD37" i="34"/>
  <c r="XFD67" i="34"/>
  <c r="XFD41" i="34"/>
  <c r="XFD35" i="34"/>
  <c r="XFD58" i="34"/>
  <c r="XFD61" i="34"/>
  <c r="XFD57" i="34"/>
  <c r="XFD13" i="34"/>
  <c r="XFD10" i="34"/>
  <c r="XFD49" i="34"/>
  <c r="XFD50" i="34"/>
  <c r="XFD43" i="34"/>
  <c r="XFD22" i="34"/>
  <c r="XFD45" i="34"/>
  <c r="XFD65" i="34"/>
  <c r="XFD44" i="34"/>
  <c r="XFD38" i="34"/>
  <c r="XFD11" i="34"/>
  <c r="XFD21" i="34"/>
  <c r="XFD63" i="34"/>
  <c r="XFD39" i="34"/>
  <c r="XFD48" i="34"/>
  <c r="XFD51" i="34"/>
  <c r="XFD32" i="34"/>
  <c r="XFD71" i="34"/>
  <c r="AX20" i="21"/>
  <c r="AX21" i="21"/>
  <c r="AY6" i="21"/>
  <c r="AZ50" i="21"/>
  <c r="BA50" i="21" s="1"/>
  <c r="AY65" i="21"/>
  <c r="AY64" i="21"/>
  <c r="BB50" i="21" l="1"/>
  <c r="BO50" i="21"/>
  <c r="BC27" i="21"/>
  <c r="BB41" i="21"/>
  <c r="BB42" i="21"/>
  <c r="BB6" i="21"/>
  <c r="AY156" i="37"/>
  <c r="AY160" i="37"/>
  <c r="BA6" i="21"/>
  <c r="AX50" i="37" s="1"/>
  <c r="AX160" i="37"/>
  <c r="BA64" i="21"/>
  <c r="BO64" i="21" s="1"/>
  <c r="BA65" i="21"/>
  <c r="BO65" i="21" s="1"/>
  <c r="AZ64" i="21"/>
  <c r="AZ65" i="21"/>
  <c r="AZ6" i="21"/>
  <c r="AY20" i="21"/>
  <c r="AY21" i="21"/>
  <c r="BA21" i="21" l="1"/>
  <c r="BO21" i="21" s="1"/>
  <c r="BC50" i="21"/>
  <c r="BC65" i="21" s="1"/>
  <c r="BD27" i="21"/>
  <c r="BC42" i="21"/>
  <c r="BC41" i="21"/>
  <c r="BO6" i="21"/>
  <c r="C6" i="21"/>
  <c r="BA20" i="21"/>
  <c r="BO20" i="21" s="1"/>
  <c r="BB65" i="21"/>
  <c r="BB64" i="21"/>
  <c r="BB21" i="21"/>
  <c r="BB20" i="21"/>
  <c r="AY50" i="37"/>
  <c r="BC6" i="21"/>
  <c r="AZ156" i="37"/>
  <c r="AZ21" i="21"/>
  <c r="AZ20" i="21"/>
  <c r="AU16" i="21"/>
  <c r="AU15" i="21"/>
  <c r="AU13" i="21"/>
  <c r="AU11" i="21"/>
  <c r="AU9" i="21"/>
  <c r="AU7" i="21"/>
  <c r="AU6" i="21"/>
  <c r="AU5" i="21"/>
  <c r="AZ160" i="37" l="1"/>
  <c r="BD50" i="21"/>
  <c r="BD6" i="21" s="1"/>
  <c r="BC64" i="21"/>
  <c r="BE27" i="21"/>
  <c r="BD41" i="21"/>
  <c r="BD42" i="21"/>
  <c r="BD64" i="21"/>
  <c r="BA156" i="37"/>
  <c r="BC21" i="21"/>
  <c r="BC20" i="21"/>
  <c r="AZ50" i="37"/>
  <c r="BE50" i="21"/>
  <c r="BA160" i="37"/>
  <c r="AU8" i="21"/>
  <c r="AV8" i="21"/>
  <c r="AU14" i="21"/>
  <c r="AU19" i="21"/>
  <c r="AU21" i="21"/>
  <c r="AU12" i="21"/>
  <c r="AU23" i="21"/>
  <c r="AU22" i="21"/>
  <c r="AU20" i="21"/>
  <c r="AU18" i="21"/>
  <c r="BL58" i="32"/>
  <c r="BL53" i="32"/>
  <c r="BL52" i="32"/>
  <c r="BL51" i="32"/>
  <c r="BL50" i="32"/>
  <c r="BL49" i="32"/>
  <c r="BL48" i="32"/>
  <c r="BL96" i="32"/>
  <c r="BL85" i="32"/>
  <c r="BL43" i="32"/>
  <c r="BL42" i="32"/>
  <c r="BL41" i="32"/>
  <c r="BL40" i="32"/>
  <c r="BL39" i="32"/>
  <c r="BL38" i="32"/>
  <c r="BL7" i="32"/>
  <c r="BM6" i="32" s="1"/>
  <c r="BL5" i="32"/>
  <c r="BL6" i="32"/>
  <c r="BD65" i="21" l="1"/>
  <c r="BE65" i="21"/>
  <c r="BE64" i="21"/>
  <c r="BF27" i="21"/>
  <c r="BE42" i="21"/>
  <c r="BE41" i="21"/>
  <c r="BE6" i="21"/>
  <c r="BB156" i="37"/>
  <c r="BD21" i="21"/>
  <c r="BD20" i="21"/>
  <c r="BA50" i="37"/>
  <c r="BF50" i="21"/>
  <c r="BB160" i="37"/>
  <c r="BG27" i="21" l="1"/>
  <c r="BF42" i="21"/>
  <c r="BF41" i="21"/>
  <c r="BF64" i="21"/>
  <c r="BF65" i="21"/>
  <c r="BE20" i="21"/>
  <c r="BE21" i="21"/>
  <c r="BB50" i="37"/>
  <c r="BF6" i="21"/>
  <c r="BC156" i="37"/>
  <c r="BG50" i="21"/>
  <c r="BC160" i="37"/>
  <c r="BH6" i="30"/>
  <c r="BH6" i="31"/>
  <c r="BI62" i="87"/>
  <c r="BI61" i="87"/>
  <c r="BI60" i="87"/>
  <c r="BI59" i="87"/>
  <c r="BI58" i="87"/>
  <c r="BI57" i="87"/>
  <c r="BI56" i="87"/>
  <c r="BI55" i="87"/>
  <c r="BI54" i="87"/>
  <c r="BI53" i="87"/>
  <c r="BI52" i="87"/>
  <c r="BI51" i="87"/>
  <c r="BI50" i="87"/>
  <c r="BI49" i="87"/>
  <c r="BI48" i="87"/>
  <c r="BI47" i="87"/>
  <c r="BI46" i="87"/>
  <c r="BI45" i="87"/>
  <c r="BI44" i="87"/>
  <c r="BI43" i="87"/>
  <c r="BI42" i="87"/>
  <c r="BI41" i="87"/>
  <c r="BI40" i="87"/>
  <c r="BI39" i="87"/>
  <c r="BI38" i="87"/>
  <c r="BI37" i="87"/>
  <c r="BI36" i="87"/>
  <c r="BI35" i="87"/>
  <c r="BI34" i="87"/>
  <c r="BI33" i="87"/>
  <c r="BI32" i="87"/>
  <c r="BI31" i="87"/>
  <c r="BI30" i="87"/>
  <c r="BI29" i="87"/>
  <c r="BI28" i="87"/>
  <c r="BI27" i="87"/>
  <c r="BI26" i="87"/>
  <c r="BI25" i="87"/>
  <c r="BI24" i="87"/>
  <c r="BI23" i="87"/>
  <c r="BI22" i="87"/>
  <c r="BI21" i="87"/>
  <c r="BI20" i="87"/>
  <c r="BI19" i="87"/>
  <c r="BI18" i="87"/>
  <c r="BI17" i="87"/>
  <c r="BI16" i="87"/>
  <c r="BI15" i="87"/>
  <c r="BI14" i="87"/>
  <c r="BI13" i="87"/>
  <c r="BI12" i="87"/>
  <c r="BI11" i="87"/>
  <c r="BI10" i="87"/>
  <c r="BI9" i="87"/>
  <c r="BI8" i="87"/>
  <c r="F62" i="87"/>
  <c r="E62" i="87"/>
  <c r="D62" i="87"/>
  <c r="F61" i="87"/>
  <c r="E61" i="87"/>
  <c r="D61" i="87"/>
  <c r="F60" i="87"/>
  <c r="E60" i="87"/>
  <c r="D60" i="87"/>
  <c r="F59" i="87"/>
  <c r="I59" i="87" s="1"/>
  <c r="E59" i="87"/>
  <c r="H59" i="87" s="1"/>
  <c r="D59" i="87"/>
  <c r="G59" i="87" s="1"/>
  <c r="F58" i="87"/>
  <c r="I58" i="87" s="1"/>
  <c r="E58" i="87"/>
  <c r="H58" i="87" s="1"/>
  <c r="G58" i="87"/>
  <c r="F57" i="87"/>
  <c r="I57" i="87" s="1"/>
  <c r="E57" i="87"/>
  <c r="H57" i="87" s="1"/>
  <c r="D57" i="87"/>
  <c r="G57" i="87" s="1"/>
  <c r="F56" i="87"/>
  <c r="I56" i="87" s="1"/>
  <c r="E56" i="87"/>
  <c r="H56" i="87" s="1"/>
  <c r="D56" i="87"/>
  <c r="F55" i="87"/>
  <c r="I55" i="87" s="1"/>
  <c r="E55" i="87"/>
  <c r="H55" i="87" s="1"/>
  <c r="F54" i="87"/>
  <c r="I54" i="87" s="1"/>
  <c r="E54" i="87"/>
  <c r="H54" i="87" s="1"/>
  <c r="D54" i="87"/>
  <c r="G54" i="87" s="1"/>
  <c r="F53" i="87"/>
  <c r="I53" i="87" s="1"/>
  <c r="E53" i="87"/>
  <c r="H53" i="87" s="1"/>
  <c r="D53" i="87"/>
  <c r="G53" i="87" s="1"/>
  <c r="F52" i="87"/>
  <c r="I52" i="87" s="1"/>
  <c r="D52" i="87"/>
  <c r="G52" i="87" s="1"/>
  <c r="F51" i="87"/>
  <c r="I51" i="87" s="1"/>
  <c r="E51" i="87"/>
  <c r="H51" i="87" s="1"/>
  <c r="D51" i="87"/>
  <c r="G51" i="87" s="1"/>
  <c r="I50" i="87"/>
  <c r="E50" i="87"/>
  <c r="H50" i="87" s="1"/>
  <c r="D50" i="87"/>
  <c r="G50" i="87" s="1"/>
  <c r="F49" i="87"/>
  <c r="I49" i="87" s="1"/>
  <c r="E49" i="87"/>
  <c r="H49" i="87" s="1"/>
  <c r="D49" i="87"/>
  <c r="G49" i="87" s="1"/>
  <c r="F48" i="87"/>
  <c r="I48" i="87" s="1"/>
  <c r="E48" i="87"/>
  <c r="H48" i="87" s="1"/>
  <c r="D48" i="87"/>
  <c r="G48" i="87" s="1"/>
  <c r="F47" i="87"/>
  <c r="I47" i="87" s="1"/>
  <c r="E47" i="87"/>
  <c r="H47" i="87" s="1"/>
  <c r="D47" i="87"/>
  <c r="G47" i="87" s="1"/>
  <c r="E46" i="87"/>
  <c r="H46" i="87" s="1"/>
  <c r="D46" i="87"/>
  <c r="G46" i="87" s="1"/>
  <c r="F45" i="87"/>
  <c r="I45" i="87" s="1"/>
  <c r="E45" i="87"/>
  <c r="H45" i="87" s="1"/>
  <c r="D45" i="87"/>
  <c r="G45" i="87" s="1"/>
  <c r="F44" i="87"/>
  <c r="I44" i="87" s="1"/>
  <c r="E44" i="87"/>
  <c r="H44" i="87" s="1"/>
  <c r="D44" i="87"/>
  <c r="G44" i="87" s="1"/>
  <c r="F43" i="87"/>
  <c r="I43" i="87" s="1"/>
  <c r="E43" i="87"/>
  <c r="H43" i="87" s="1"/>
  <c r="D43" i="87"/>
  <c r="G43" i="87" s="1"/>
  <c r="F42" i="87"/>
  <c r="I42" i="87" s="1"/>
  <c r="E42" i="87"/>
  <c r="H42" i="87" s="1"/>
  <c r="D42" i="87"/>
  <c r="G42" i="87" s="1"/>
  <c r="F41" i="87"/>
  <c r="I41" i="87" s="1"/>
  <c r="E41" i="87"/>
  <c r="H41" i="87" s="1"/>
  <c r="D41" i="87"/>
  <c r="G41" i="87" s="1"/>
  <c r="F40" i="87"/>
  <c r="I40" i="87" s="1"/>
  <c r="E40" i="87"/>
  <c r="H40" i="87" s="1"/>
  <c r="D40" i="87"/>
  <c r="G40" i="87" s="1"/>
  <c r="F39" i="87"/>
  <c r="I39" i="87" s="1"/>
  <c r="E39" i="87"/>
  <c r="H39" i="87" s="1"/>
  <c r="D39" i="87"/>
  <c r="G39" i="87" s="1"/>
  <c r="F38" i="87"/>
  <c r="I38" i="87" s="1"/>
  <c r="E38" i="87"/>
  <c r="H38" i="87" s="1"/>
  <c r="D38" i="87"/>
  <c r="G38" i="87" s="1"/>
  <c r="F37" i="87"/>
  <c r="I37" i="87" s="1"/>
  <c r="E37" i="87"/>
  <c r="H37" i="87" s="1"/>
  <c r="G37" i="87"/>
  <c r="F36" i="87"/>
  <c r="I36" i="87" s="1"/>
  <c r="E36" i="87"/>
  <c r="H36" i="87" s="1"/>
  <c r="D36" i="87"/>
  <c r="G36" i="87" s="1"/>
  <c r="F35" i="87"/>
  <c r="I35" i="87" s="1"/>
  <c r="E35" i="87"/>
  <c r="H35" i="87" s="1"/>
  <c r="D35" i="87"/>
  <c r="G35" i="87" s="1"/>
  <c r="F34" i="87"/>
  <c r="I34" i="87" s="1"/>
  <c r="E34" i="87"/>
  <c r="H34" i="87" s="1"/>
  <c r="D34" i="87"/>
  <c r="G34" i="87" s="1"/>
  <c r="F33" i="87"/>
  <c r="I33" i="87" s="1"/>
  <c r="E33" i="87"/>
  <c r="H33" i="87" s="1"/>
  <c r="D33" i="87"/>
  <c r="G33" i="87" s="1"/>
  <c r="F32" i="87"/>
  <c r="I32" i="87" s="1"/>
  <c r="E32" i="87"/>
  <c r="H32" i="87" s="1"/>
  <c r="D32" i="87"/>
  <c r="G32" i="87" s="1"/>
  <c r="F31" i="87"/>
  <c r="I31" i="87" s="1"/>
  <c r="E31" i="87"/>
  <c r="H31" i="87" s="1"/>
  <c r="D31" i="87"/>
  <c r="G31" i="87" s="1"/>
  <c r="F30" i="87"/>
  <c r="I30" i="87" s="1"/>
  <c r="E30" i="87"/>
  <c r="H30" i="87" s="1"/>
  <c r="D30" i="87"/>
  <c r="G30" i="87" s="1"/>
  <c r="F29" i="87"/>
  <c r="I29" i="87" s="1"/>
  <c r="E29" i="87"/>
  <c r="H29" i="87" s="1"/>
  <c r="D29" i="87"/>
  <c r="G29" i="87" s="1"/>
  <c r="F28" i="87"/>
  <c r="I28" i="87" s="1"/>
  <c r="E28" i="87"/>
  <c r="H28" i="87" s="1"/>
  <c r="D28" i="87"/>
  <c r="G28" i="87" s="1"/>
  <c r="F27" i="87"/>
  <c r="I27" i="87" s="1"/>
  <c r="E27" i="87"/>
  <c r="H27" i="87" s="1"/>
  <c r="D27" i="87"/>
  <c r="G27" i="87" s="1"/>
  <c r="F26" i="87"/>
  <c r="I26" i="87" s="1"/>
  <c r="E26" i="87"/>
  <c r="H26" i="87" s="1"/>
  <c r="D26" i="87"/>
  <c r="G26" i="87" s="1"/>
  <c r="F25" i="87"/>
  <c r="I25" i="87" s="1"/>
  <c r="E25" i="87"/>
  <c r="H25" i="87" s="1"/>
  <c r="D25" i="87"/>
  <c r="G25" i="87" s="1"/>
  <c r="F24" i="87"/>
  <c r="I24" i="87" s="1"/>
  <c r="E24" i="87"/>
  <c r="H24" i="87" s="1"/>
  <c r="D24" i="87"/>
  <c r="G24" i="87" s="1"/>
  <c r="F23" i="87"/>
  <c r="I23" i="87" s="1"/>
  <c r="E23" i="87"/>
  <c r="H23" i="87" s="1"/>
  <c r="D23" i="87"/>
  <c r="G23" i="87" s="1"/>
  <c r="F22" i="87"/>
  <c r="I22" i="87" s="1"/>
  <c r="E22" i="87"/>
  <c r="H22" i="87" s="1"/>
  <c r="D22" i="87"/>
  <c r="G22" i="87" s="1"/>
  <c r="F21" i="87"/>
  <c r="I21" i="87" s="1"/>
  <c r="E21" i="87"/>
  <c r="H21" i="87" s="1"/>
  <c r="D21" i="87"/>
  <c r="G21" i="87" s="1"/>
  <c r="F20" i="87"/>
  <c r="I20" i="87" s="1"/>
  <c r="E20" i="87"/>
  <c r="H20" i="87" s="1"/>
  <c r="D20" i="87"/>
  <c r="G20" i="87" s="1"/>
  <c r="F19" i="87"/>
  <c r="I19" i="87" s="1"/>
  <c r="E19" i="87"/>
  <c r="H19" i="87" s="1"/>
  <c r="D19" i="87"/>
  <c r="G19" i="87" s="1"/>
  <c r="F18" i="87"/>
  <c r="I18" i="87" s="1"/>
  <c r="E18" i="87"/>
  <c r="H18" i="87" s="1"/>
  <c r="D18" i="87"/>
  <c r="G18" i="87" s="1"/>
  <c r="F17" i="87"/>
  <c r="I17" i="87" s="1"/>
  <c r="E17" i="87"/>
  <c r="H17" i="87" s="1"/>
  <c r="D17" i="87"/>
  <c r="G17" i="87" s="1"/>
  <c r="F16" i="87"/>
  <c r="I16" i="87" s="1"/>
  <c r="E16" i="87"/>
  <c r="H16" i="87" s="1"/>
  <c r="D16" i="87"/>
  <c r="G16" i="87" s="1"/>
  <c r="F15" i="87"/>
  <c r="I15" i="87" s="1"/>
  <c r="E15" i="87"/>
  <c r="H15" i="87" s="1"/>
  <c r="D15" i="87"/>
  <c r="G15" i="87" s="1"/>
  <c r="F14" i="87"/>
  <c r="I14" i="87" s="1"/>
  <c r="E14" i="87"/>
  <c r="H14" i="87" s="1"/>
  <c r="D14" i="87"/>
  <c r="G14" i="87" s="1"/>
  <c r="F13" i="87"/>
  <c r="I13" i="87" s="1"/>
  <c r="E13" i="87"/>
  <c r="H13" i="87" s="1"/>
  <c r="D13" i="87"/>
  <c r="G13" i="87" s="1"/>
  <c r="F12" i="87"/>
  <c r="I12" i="87" s="1"/>
  <c r="E12" i="87"/>
  <c r="H12" i="87" s="1"/>
  <c r="D12" i="87"/>
  <c r="G12" i="87" s="1"/>
  <c r="F11" i="87"/>
  <c r="I11" i="87" s="1"/>
  <c r="E11" i="87"/>
  <c r="H11" i="87" s="1"/>
  <c r="D11" i="87"/>
  <c r="G11" i="87" s="1"/>
  <c r="F10" i="87"/>
  <c r="I10" i="87" s="1"/>
  <c r="E10" i="87"/>
  <c r="H10" i="87" s="1"/>
  <c r="D10" i="87"/>
  <c r="G10" i="87" s="1"/>
  <c r="F9" i="87"/>
  <c r="I9" i="87" s="1"/>
  <c r="E9" i="87"/>
  <c r="H9" i="87" s="1"/>
  <c r="D9" i="87"/>
  <c r="G9" i="87" s="1"/>
  <c r="F8" i="87"/>
  <c r="I8" i="87" s="1"/>
  <c r="E8" i="87"/>
  <c r="H8" i="87" s="1"/>
  <c r="D8" i="87"/>
  <c r="G8" i="87" s="1"/>
  <c r="F7" i="87"/>
  <c r="I7" i="87" s="1"/>
  <c r="E7" i="87"/>
  <c r="H7" i="87" s="1"/>
  <c r="D7" i="87"/>
  <c r="G7" i="87" s="1"/>
  <c r="F6" i="87"/>
  <c r="I6" i="87" s="1"/>
  <c r="E6" i="87"/>
  <c r="H6" i="87" s="1"/>
  <c r="D6" i="87"/>
  <c r="G6" i="87" s="1"/>
  <c r="BG64" i="21" l="1"/>
  <c r="BG65" i="21"/>
  <c r="BH27" i="21"/>
  <c r="BG41" i="21"/>
  <c r="BG42" i="21"/>
  <c r="BG6" i="21"/>
  <c r="BD156" i="37"/>
  <c r="BF21" i="21"/>
  <c r="BF20" i="21"/>
  <c r="BC50" i="37"/>
  <c r="BH50" i="21"/>
  <c r="BD160" i="37"/>
  <c r="G56" i="87"/>
  <c r="D55" i="87"/>
  <c r="G55" i="87" s="1"/>
  <c r="E52" i="87"/>
  <c r="H52" i="87" s="1"/>
  <c r="F46" i="87"/>
  <c r="I46" i="87" s="1"/>
  <c r="BI7" i="87"/>
  <c r="BI6" i="87"/>
  <c r="BH64" i="21" l="1"/>
  <c r="BH65" i="21"/>
  <c r="BI27" i="21"/>
  <c r="BH41" i="21"/>
  <c r="BH42" i="21"/>
  <c r="BH6" i="21"/>
  <c r="BE156" i="37"/>
  <c r="BG21" i="21"/>
  <c r="BG20" i="21"/>
  <c r="BD50" i="37"/>
  <c r="BI50" i="21"/>
  <c r="BE160" i="37"/>
  <c r="F4" i="87"/>
  <c r="I4" i="87" s="1"/>
  <c r="E4" i="87"/>
  <c r="H4" i="87" s="1"/>
  <c r="D4" i="87"/>
  <c r="BH54" i="31"/>
  <c r="BI65" i="21" l="1"/>
  <c r="BI64" i="21"/>
  <c r="BJ27" i="21"/>
  <c r="BI42" i="21"/>
  <c r="BI41" i="21"/>
  <c r="BH21" i="21"/>
  <c r="BH20" i="21"/>
  <c r="BE50" i="37"/>
  <c r="BI6" i="21"/>
  <c r="BF156" i="37"/>
  <c r="BJ50" i="21"/>
  <c r="BF160" i="37"/>
  <c r="M167" i="89"/>
  <c r="M168" i="89"/>
  <c r="M169" i="89"/>
  <c r="M170" i="89"/>
  <c r="M171" i="89"/>
  <c r="M172" i="89"/>
  <c r="M173" i="89"/>
  <c r="M174" i="89"/>
  <c r="M175" i="89"/>
  <c r="M176" i="89"/>
  <c r="M177" i="89"/>
  <c r="M178" i="89"/>
  <c r="M179" i="89"/>
  <c r="M180" i="89"/>
  <c r="M181" i="89"/>
  <c r="M182" i="89"/>
  <c r="M183" i="89"/>
  <c r="M184" i="89"/>
  <c r="M185" i="89"/>
  <c r="M186" i="89"/>
  <c r="M187" i="89"/>
  <c r="M188" i="89"/>
  <c r="M189" i="89"/>
  <c r="M190" i="89"/>
  <c r="M191" i="89"/>
  <c r="M192" i="89"/>
  <c r="M193" i="89"/>
  <c r="M194" i="89"/>
  <c r="M195" i="89"/>
  <c r="M196" i="89"/>
  <c r="M197" i="89"/>
  <c r="M198" i="89"/>
  <c r="M199" i="89"/>
  <c r="M200" i="89"/>
  <c r="M201" i="89"/>
  <c r="M202" i="89"/>
  <c r="M203" i="89"/>
  <c r="M204" i="89"/>
  <c r="M205" i="89"/>
  <c r="M206" i="89"/>
  <c r="M207" i="89"/>
  <c r="M208" i="89"/>
  <c r="M209" i="89"/>
  <c r="M210" i="89"/>
  <c r="M211" i="89"/>
  <c r="M212" i="89"/>
  <c r="M213" i="89"/>
  <c r="M214" i="89"/>
  <c r="M215" i="89"/>
  <c r="M216" i="89"/>
  <c r="M217" i="89"/>
  <c r="M218" i="89"/>
  <c r="M219" i="89"/>
  <c r="M220" i="89"/>
  <c r="M221" i="89"/>
  <c r="M222" i="89"/>
  <c r="M223" i="89"/>
  <c r="M224" i="89"/>
  <c r="M225" i="89"/>
  <c r="M226" i="89"/>
  <c r="M227" i="89"/>
  <c r="M228" i="89"/>
  <c r="M166" i="89"/>
  <c r="J1458" i="88"/>
  <c r="J1459" i="88"/>
  <c r="J1460" i="88"/>
  <c r="J1461" i="88"/>
  <c r="J1462" i="88"/>
  <c r="J1463" i="88"/>
  <c r="J1464" i="88"/>
  <c r="J1465" i="88"/>
  <c r="J1466" i="88"/>
  <c r="J1467" i="88"/>
  <c r="J1468" i="88"/>
  <c r="J1469" i="88"/>
  <c r="J1470" i="88"/>
  <c r="J1471" i="88"/>
  <c r="J1472" i="88"/>
  <c r="J1473" i="88"/>
  <c r="J1474" i="88"/>
  <c r="J1475" i="88"/>
  <c r="J1476" i="88"/>
  <c r="J1477" i="88"/>
  <c r="J1478" i="88"/>
  <c r="J1479" i="88"/>
  <c r="J1480" i="88"/>
  <c r="J1481" i="88"/>
  <c r="J1482" i="88"/>
  <c r="J1483" i="88"/>
  <c r="J1484" i="88"/>
  <c r="J1485" i="88"/>
  <c r="J1486" i="88"/>
  <c r="J1487" i="88"/>
  <c r="J1488" i="88"/>
  <c r="J1489" i="88"/>
  <c r="J1490" i="88"/>
  <c r="J1491" i="88"/>
  <c r="J1492" i="88"/>
  <c r="J1493" i="88"/>
  <c r="J1494" i="88"/>
  <c r="J1495" i="88"/>
  <c r="J1496" i="88"/>
  <c r="J1497" i="88"/>
  <c r="J1498" i="88"/>
  <c r="J1499" i="88"/>
  <c r="J1500" i="88"/>
  <c r="J1501" i="88"/>
  <c r="J1502" i="88"/>
  <c r="J1503" i="88"/>
  <c r="J1504" i="88"/>
  <c r="J1505" i="88"/>
  <c r="J1506" i="88"/>
  <c r="J1507" i="88"/>
  <c r="J1508" i="88"/>
  <c r="J1509" i="88"/>
  <c r="J1510" i="88"/>
  <c r="J1511" i="88"/>
  <c r="J1512" i="88"/>
  <c r="J1513" i="88"/>
  <c r="J1514" i="88"/>
  <c r="J1515" i="88"/>
  <c r="J1516" i="88"/>
  <c r="J1517" i="88"/>
  <c r="J1518" i="88"/>
  <c r="J1519" i="88"/>
  <c r="J1520" i="88"/>
  <c r="J1521" i="88"/>
  <c r="J1522" i="88"/>
  <c r="J1523" i="88"/>
  <c r="J1524" i="88"/>
  <c r="J1525" i="88"/>
  <c r="J1526" i="88"/>
  <c r="J1527" i="88"/>
  <c r="J1528" i="88"/>
  <c r="J1529" i="88"/>
  <c r="J1530" i="88"/>
  <c r="J1531" i="88"/>
  <c r="J1532" i="88"/>
  <c r="J1533" i="88"/>
  <c r="J1534" i="88"/>
  <c r="J1535" i="88"/>
  <c r="J1536" i="88"/>
  <c r="J1537" i="88"/>
  <c r="J1538" i="88"/>
  <c r="J1539" i="88"/>
  <c r="J1540" i="88"/>
  <c r="J1541" i="88"/>
  <c r="J1542" i="88"/>
  <c r="J1543" i="88"/>
  <c r="J1544" i="88"/>
  <c r="J1545" i="88"/>
  <c r="J1546" i="88"/>
  <c r="J1547" i="88"/>
  <c r="J1548" i="88"/>
  <c r="J1549" i="88"/>
  <c r="J1550" i="88"/>
  <c r="J1551" i="88"/>
  <c r="J1552" i="88"/>
  <c r="J1457" i="88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119" i="89"/>
  <c r="M120" i="89"/>
  <c r="M121" i="89"/>
  <c r="M122" i="89"/>
  <c r="M123" i="89"/>
  <c r="M124" i="89"/>
  <c r="M125" i="89"/>
  <c r="M126" i="89"/>
  <c r="M127" i="89"/>
  <c r="M128" i="89"/>
  <c r="M129" i="89"/>
  <c r="M130" i="89"/>
  <c r="M131" i="89"/>
  <c r="M132" i="89"/>
  <c r="M133" i="89"/>
  <c r="M134" i="89"/>
  <c r="M135" i="89"/>
  <c r="M136" i="89"/>
  <c r="M137" i="89"/>
  <c r="M138" i="89"/>
  <c r="M139" i="89"/>
  <c r="M140" i="89"/>
  <c r="M141" i="89"/>
  <c r="M142" i="89"/>
  <c r="M143" i="89"/>
  <c r="M144" i="89"/>
  <c r="M145" i="89"/>
  <c r="M146" i="89"/>
  <c r="M147" i="89"/>
  <c r="M148" i="89"/>
  <c r="M149" i="89"/>
  <c r="M150" i="89"/>
  <c r="M151" i="89"/>
  <c r="M152" i="89"/>
  <c r="M153" i="89"/>
  <c r="M154" i="89"/>
  <c r="M155" i="89"/>
  <c r="M156" i="89"/>
  <c r="M157" i="89"/>
  <c r="M158" i="89"/>
  <c r="M159" i="89"/>
  <c r="M160" i="89"/>
  <c r="M161" i="89"/>
  <c r="M162" i="89"/>
  <c r="M100" i="89"/>
  <c r="L100" i="89"/>
  <c r="BJ65" i="21" l="1"/>
  <c r="BJ64" i="21"/>
  <c r="BK27" i="21"/>
  <c r="BJ41" i="21"/>
  <c r="BJ42" i="21"/>
  <c r="BJ6" i="21"/>
  <c r="BG156" i="37"/>
  <c r="BI20" i="21"/>
  <c r="BI21" i="21"/>
  <c r="BF50" i="37"/>
  <c r="BK50" i="21"/>
  <c r="BG160" i="37"/>
  <c r="BK65" i="21" l="1"/>
  <c r="BK64" i="21"/>
  <c r="BL27" i="21"/>
  <c r="BK42" i="21"/>
  <c r="BK41" i="21"/>
  <c r="BK6" i="21"/>
  <c r="BH156" i="37"/>
  <c r="BJ20" i="21"/>
  <c r="BJ21" i="21"/>
  <c r="BG50" i="37"/>
  <c r="BL50" i="21"/>
  <c r="BH160" i="37"/>
  <c r="BL41" i="21" l="1"/>
  <c r="BL42" i="21"/>
  <c r="BI160" i="37"/>
  <c r="BL64" i="21"/>
  <c r="BL65" i="21"/>
  <c r="BL6" i="21"/>
  <c r="BI156" i="37"/>
  <c r="BK21" i="21"/>
  <c r="BK20" i="21"/>
  <c r="BH50" i="37"/>
  <c r="BL20" i="21" l="1"/>
  <c r="BL21" i="21"/>
  <c r="BI50" i="37"/>
  <c r="BK16" i="32"/>
  <c r="BJ60" i="32" l="1"/>
  <c r="BJ10" i="32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4" i="89"/>
  <c r="L95" i="89"/>
  <c r="L96" i="89"/>
  <c r="L97" i="89"/>
  <c r="L46" i="89"/>
  <c r="D91" i="89"/>
  <c r="D90" i="89"/>
  <c r="D46" i="89"/>
  <c r="L167" i="89" l="1"/>
  <c r="L168" i="89"/>
  <c r="L169" i="89"/>
  <c r="L170" i="89"/>
  <c r="L171" i="89"/>
  <c r="L172" i="89"/>
  <c r="L173" i="89"/>
  <c r="L174" i="89"/>
  <c r="L175" i="89"/>
  <c r="L176" i="89"/>
  <c r="L177" i="89"/>
  <c r="L178" i="89"/>
  <c r="L179" i="89"/>
  <c r="L180" i="89"/>
  <c r="L181" i="89"/>
  <c r="L182" i="89"/>
  <c r="L183" i="89"/>
  <c r="L184" i="89"/>
  <c r="L185" i="89"/>
  <c r="L186" i="89"/>
  <c r="L187" i="89"/>
  <c r="L188" i="89"/>
  <c r="L189" i="89"/>
  <c r="L190" i="89"/>
  <c r="L191" i="89"/>
  <c r="L192" i="89"/>
  <c r="L193" i="89"/>
  <c r="L194" i="89"/>
  <c r="L195" i="89"/>
  <c r="L196" i="89"/>
  <c r="L197" i="89"/>
  <c r="L198" i="89"/>
  <c r="L199" i="89"/>
  <c r="L200" i="89"/>
  <c r="L201" i="89"/>
  <c r="L202" i="89"/>
  <c r="L203" i="89"/>
  <c r="L204" i="89"/>
  <c r="L205" i="89"/>
  <c r="L206" i="89"/>
  <c r="L207" i="89"/>
  <c r="L208" i="89"/>
  <c r="L209" i="89"/>
  <c r="L210" i="89"/>
  <c r="L211" i="89"/>
  <c r="L212" i="89"/>
  <c r="L220" i="89"/>
  <c r="L221" i="89"/>
  <c r="L222" i="89"/>
  <c r="L223" i="89"/>
  <c r="L224" i="89"/>
  <c r="L225" i="89"/>
  <c r="L226" i="89"/>
  <c r="L227" i="89"/>
  <c r="L228" i="89"/>
  <c r="L166" i="89"/>
  <c r="L140" i="89"/>
  <c r="L141" i="89"/>
  <c r="L142" i="89"/>
  <c r="L143" i="89"/>
  <c r="L144" i="89"/>
  <c r="L145" i="89"/>
  <c r="L146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L119" i="89"/>
  <c r="L120" i="89"/>
  <c r="L121" i="89"/>
  <c r="L122" i="89"/>
  <c r="L123" i="89"/>
  <c r="L124" i="89"/>
  <c r="L125" i="89"/>
  <c r="L126" i="89"/>
  <c r="L127" i="89"/>
  <c r="L128" i="89"/>
  <c r="L129" i="89"/>
  <c r="L130" i="89"/>
  <c r="L131" i="89"/>
  <c r="L132" i="89"/>
  <c r="L133" i="89"/>
  <c r="L134" i="89"/>
  <c r="L135" i="89"/>
  <c r="L136" i="89"/>
  <c r="L137" i="89"/>
  <c r="L138" i="89"/>
  <c r="L139" i="89"/>
  <c r="L147" i="89"/>
  <c r="L148" i="89"/>
  <c r="L149" i="89"/>
  <c r="L150" i="89"/>
  <c r="L151" i="89"/>
  <c r="L152" i="89"/>
  <c r="L159" i="89"/>
  <c r="L160" i="89"/>
  <c r="L161" i="89"/>
  <c r="L162" i="89"/>
  <c r="BF54" i="31" l="1"/>
  <c r="BJ54" i="32"/>
  <c r="BI10" i="32" l="1"/>
  <c r="K167" i="89"/>
  <c r="K168" i="89"/>
  <c r="K169" i="89"/>
  <c r="K170" i="89"/>
  <c r="K171" i="89"/>
  <c r="K172" i="89"/>
  <c r="K173" i="89"/>
  <c r="K174" i="89"/>
  <c r="K175" i="89"/>
  <c r="K176" i="89"/>
  <c r="K177" i="89"/>
  <c r="K178" i="89"/>
  <c r="K179" i="89"/>
  <c r="K180" i="89"/>
  <c r="K181" i="89"/>
  <c r="K182" i="89"/>
  <c r="K183" i="89"/>
  <c r="K184" i="89"/>
  <c r="K185" i="89"/>
  <c r="K186" i="89"/>
  <c r="K187" i="89"/>
  <c r="K188" i="89"/>
  <c r="K189" i="89"/>
  <c r="K190" i="89"/>
  <c r="K191" i="89"/>
  <c r="K192" i="89"/>
  <c r="K193" i="89"/>
  <c r="K194" i="89"/>
  <c r="K195" i="89"/>
  <c r="K196" i="89"/>
  <c r="K197" i="89"/>
  <c r="K198" i="89"/>
  <c r="K199" i="89"/>
  <c r="K200" i="89"/>
  <c r="K201" i="89"/>
  <c r="K202" i="89"/>
  <c r="K203" i="89"/>
  <c r="K204" i="89"/>
  <c r="K205" i="89"/>
  <c r="K220" i="89"/>
  <c r="K221" i="89"/>
  <c r="K222" i="89"/>
  <c r="K223" i="89"/>
  <c r="K224" i="89"/>
  <c r="K225" i="89"/>
  <c r="K226" i="89"/>
  <c r="K227" i="89"/>
  <c r="K228" i="89"/>
  <c r="K166" i="89"/>
  <c r="K100" i="89"/>
  <c r="K1311" i="88" s="1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50" i="88"/>
  <c r="K1351" i="88"/>
  <c r="K1352" i="88"/>
  <c r="K1353" i="88"/>
  <c r="K1354" i="88"/>
  <c r="K1355" i="88"/>
  <c r="K1356" i="88"/>
  <c r="K1357" i="88"/>
  <c r="K1358" i="88"/>
  <c r="K1359" i="88"/>
  <c r="K1271" i="88"/>
  <c r="K101" i="89"/>
  <c r="K1312" i="88" s="1"/>
  <c r="K102" i="89"/>
  <c r="K1313" i="88" s="1"/>
  <c r="K103" i="89"/>
  <c r="K1314" i="88" s="1"/>
  <c r="K104" i="89"/>
  <c r="K1315" i="88" s="1"/>
  <c r="K105" i="89"/>
  <c r="K1316" i="88" s="1"/>
  <c r="K106" i="89"/>
  <c r="K1317" i="88" s="1"/>
  <c r="K107" i="89"/>
  <c r="K1347" i="88" s="1"/>
  <c r="K108" i="89"/>
  <c r="K1318" i="88" s="1"/>
  <c r="K109" i="89"/>
  <c r="K1348" i="88" s="1"/>
  <c r="K110" i="89"/>
  <c r="K1319" i="88" s="1"/>
  <c r="K111" i="89"/>
  <c r="K1320" i="88" s="1"/>
  <c r="K112" i="89"/>
  <c r="K1321" i="88" s="1"/>
  <c r="K113" i="89"/>
  <c r="K1322" i="88" s="1"/>
  <c r="K114" i="89"/>
  <c r="K115" i="89"/>
  <c r="K1323" i="88" s="1"/>
  <c r="K116" i="89"/>
  <c r="K117" i="89"/>
  <c r="K1324" i="88" s="1"/>
  <c r="K118" i="89"/>
  <c r="K1325" i="88" s="1"/>
  <c r="K119" i="89"/>
  <c r="K1326" i="88" s="1"/>
  <c r="K120" i="89"/>
  <c r="K1327" i="88" s="1"/>
  <c r="K121" i="89"/>
  <c r="K1288" i="88" s="1"/>
  <c r="K122" i="89"/>
  <c r="K1328" i="88" s="1"/>
  <c r="K123" i="89"/>
  <c r="K1329" i="88" s="1"/>
  <c r="K124" i="89"/>
  <c r="K1330" i="88" s="1"/>
  <c r="K125" i="89"/>
  <c r="K1331" i="88" s="1"/>
  <c r="K126" i="89"/>
  <c r="K1332" i="88" s="1"/>
  <c r="K127" i="89"/>
  <c r="K1333" i="88" s="1"/>
  <c r="K128" i="89"/>
  <c r="K1334" i="88" s="1"/>
  <c r="K129" i="89"/>
  <c r="K1335" i="88" s="1"/>
  <c r="K130" i="89"/>
  <c r="K1336" i="88" s="1"/>
  <c r="K131" i="89"/>
  <c r="K1337" i="88" s="1"/>
  <c r="K132" i="89"/>
  <c r="K1338" i="88" s="1"/>
  <c r="K133" i="89"/>
  <c r="K1339" i="88" s="1"/>
  <c r="K134" i="89"/>
  <c r="K1340" i="88" s="1"/>
  <c r="K135" i="89"/>
  <c r="K1341" i="88" s="1"/>
  <c r="K136" i="89"/>
  <c r="K1342" i="88" s="1"/>
  <c r="K137" i="89"/>
  <c r="K1343" i="88" s="1"/>
  <c r="K138" i="89"/>
  <c r="K1344" i="88" s="1"/>
  <c r="K139" i="89"/>
  <c r="K1345" i="88" s="1"/>
  <c r="K147" i="89"/>
  <c r="K1291" i="88" s="1"/>
  <c r="K148" i="89"/>
  <c r="K1349" i="88" s="1"/>
  <c r="K149" i="89"/>
  <c r="K1293" i="88" s="1"/>
  <c r="K150" i="89"/>
  <c r="K1292" i="88" s="1"/>
  <c r="K151" i="89"/>
  <c r="K1294" i="88" s="1"/>
  <c r="K152" i="89"/>
  <c r="K1296" i="88" s="1"/>
  <c r="K159" i="89"/>
  <c r="K1295" i="88" s="1"/>
  <c r="K160" i="89"/>
  <c r="K1290" i="88" s="1"/>
  <c r="K161" i="89"/>
  <c r="K1346" i="88" s="1"/>
  <c r="K162" i="89"/>
  <c r="K1289" i="88" s="1"/>
  <c r="BE54" i="31" l="1"/>
  <c r="BG54" i="31"/>
  <c r="BI54" i="31"/>
  <c r="BK54" i="31"/>
  <c r="BL54" i="31"/>
  <c r="BD54" i="31"/>
  <c r="BE45" i="31"/>
  <c r="BF45" i="31"/>
  <c r="BG45" i="31"/>
  <c r="BH45" i="31"/>
  <c r="BI45" i="31"/>
  <c r="BK45" i="31"/>
  <c r="BL45" i="31"/>
  <c r="BD45" i="31"/>
  <c r="BE54" i="30"/>
  <c r="BF54" i="30"/>
  <c r="BG54" i="30"/>
  <c r="BH54" i="30"/>
  <c r="BI54" i="30"/>
  <c r="BK54" i="30"/>
  <c r="BL54" i="30"/>
  <c r="BD54" i="30"/>
  <c r="BE45" i="30"/>
  <c r="BF45" i="30"/>
  <c r="BG45" i="30"/>
  <c r="BH45" i="30"/>
  <c r="BI45" i="30"/>
  <c r="BK45" i="30"/>
  <c r="BL45" i="30"/>
  <c r="BD45" i="30"/>
  <c r="BD35" i="30" s="1"/>
  <c r="BI54" i="32"/>
  <c r="BK54" i="32"/>
  <c r="BL54" i="32"/>
  <c r="BM54" i="32"/>
  <c r="BO54" i="32"/>
  <c r="C60" i="87" s="1"/>
  <c r="C61" i="87"/>
  <c r="BH54" i="32"/>
  <c r="BI45" i="32"/>
  <c r="BJ45" i="32"/>
  <c r="BK45" i="32"/>
  <c r="BL45" i="32"/>
  <c r="BM45" i="32"/>
  <c r="BO45" i="32"/>
  <c r="BP45" i="32"/>
  <c r="BH45" i="32"/>
  <c r="BH35" i="32" s="1"/>
  <c r="G61" i="87" l="1"/>
  <c r="I61" i="87"/>
  <c r="H61" i="87"/>
  <c r="BL35" i="31"/>
  <c r="G60" i="87"/>
  <c r="I60" i="87"/>
  <c r="H60" i="87"/>
  <c r="BE35" i="30"/>
  <c r="BD57" i="30"/>
  <c r="BH60" i="32" l="1"/>
  <c r="BH10" i="32"/>
  <c r="BH12" i="32" l="1"/>
  <c r="J167" i="89" l="1"/>
  <c r="J168" i="89"/>
  <c r="J169" i="89"/>
  <c r="J170" i="89"/>
  <c r="J171" i="89"/>
  <c r="J172" i="89"/>
  <c r="J173" i="89"/>
  <c r="J174" i="89"/>
  <c r="J175" i="89"/>
  <c r="J176" i="89"/>
  <c r="J177" i="89"/>
  <c r="J178" i="89"/>
  <c r="J179" i="89"/>
  <c r="J180" i="89"/>
  <c r="J181" i="89"/>
  <c r="J182" i="89"/>
  <c r="J183" i="89"/>
  <c r="J184" i="89"/>
  <c r="J185" i="89"/>
  <c r="J186" i="89"/>
  <c r="J187" i="89"/>
  <c r="J188" i="89"/>
  <c r="J189" i="89"/>
  <c r="J190" i="89"/>
  <c r="J191" i="89"/>
  <c r="J192" i="89"/>
  <c r="J193" i="89"/>
  <c r="J194" i="89"/>
  <c r="J195" i="89"/>
  <c r="J196" i="89"/>
  <c r="J197" i="89"/>
  <c r="J198" i="89"/>
  <c r="J199" i="89"/>
  <c r="J200" i="89"/>
  <c r="J201" i="89"/>
  <c r="J202" i="89"/>
  <c r="J203" i="89"/>
  <c r="J204" i="89"/>
  <c r="J205" i="89"/>
  <c r="J220" i="89"/>
  <c r="J221" i="89"/>
  <c r="J222" i="89"/>
  <c r="J223" i="89"/>
  <c r="J224" i="89"/>
  <c r="J225" i="89"/>
  <c r="J226" i="89"/>
  <c r="J227" i="89"/>
  <c r="J228" i="89"/>
  <c r="J166" i="89"/>
  <c r="I204" i="89"/>
  <c r="I205" i="89"/>
  <c r="I220" i="89"/>
  <c r="I221" i="89"/>
  <c r="I222" i="89"/>
  <c r="I223" i="89"/>
  <c r="I224" i="89"/>
  <c r="I225" i="89"/>
  <c r="I226" i="89"/>
  <c r="I227" i="89"/>
  <c r="H204" i="89"/>
  <c r="H205" i="89"/>
  <c r="H220" i="89"/>
  <c r="H221" i="89"/>
  <c r="H222" i="89"/>
  <c r="H223" i="89"/>
  <c r="H224" i="89"/>
  <c r="H225" i="89"/>
  <c r="H226" i="89"/>
  <c r="H227" i="89"/>
  <c r="D148" i="89"/>
  <c r="D149" i="89"/>
  <c r="D150" i="89"/>
  <c r="D151" i="89"/>
  <c r="D152" i="89"/>
  <c r="D159" i="89"/>
  <c r="D160" i="89"/>
  <c r="D88" i="89"/>
  <c r="D89" i="89"/>
  <c r="D92" i="89"/>
  <c r="D93" i="89"/>
  <c r="D94" i="89"/>
  <c r="P61" i="50" l="1"/>
  <c r="P184" i="50" s="1"/>
  <c r="BD4" i="30" l="1"/>
  <c r="BH57" i="32"/>
  <c r="BH59" i="32" s="1"/>
  <c r="BG4" i="32"/>
  <c r="BH4" i="32"/>
  <c r="F24" i="92" s="1"/>
  <c r="E24" i="92" l="1"/>
  <c r="BH20" i="32"/>
  <c r="BH61" i="32"/>
  <c r="BG10" i="32" l="1"/>
  <c r="AL130" i="21"/>
  <c r="AJ130" i="21"/>
  <c r="AH130" i="21"/>
  <c r="AF130" i="21"/>
  <c r="AD130" i="21"/>
  <c r="BG54" i="32" l="1"/>
  <c r="I167" i="89" l="1"/>
  <c r="I168" i="89"/>
  <c r="I169" i="89"/>
  <c r="I170" i="89"/>
  <c r="I171" i="89"/>
  <c r="I172" i="89"/>
  <c r="I173" i="89"/>
  <c r="I174" i="89"/>
  <c r="I175" i="89"/>
  <c r="I176" i="89"/>
  <c r="I177" i="89"/>
  <c r="I178" i="89"/>
  <c r="I179" i="89"/>
  <c r="I180" i="89"/>
  <c r="I181" i="89"/>
  <c r="I182" i="89"/>
  <c r="I183" i="89"/>
  <c r="I184" i="89"/>
  <c r="I185" i="89"/>
  <c r="I186" i="89"/>
  <c r="I187" i="89"/>
  <c r="I188" i="89"/>
  <c r="I189" i="89"/>
  <c r="I190" i="89"/>
  <c r="I191" i="89"/>
  <c r="I192" i="89"/>
  <c r="I193" i="89"/>
  <c r="I194" i="89"/>
  <c r="I195" i="89"/>
  <c r="I196" i="89"/>
  <c r="I197" i="89"/>
  <c r="I198" i="89"/>
  <c r="I199" i="89"/>
  <c r="I200" i="89"/>
  <c r="I201" i="89"/>
  <c r="I202" i="89"/>
  <c r="I203" i="89"/>
  <c r="I228" i="89"/>
  <c r="I166" i="89"/>
  <c r="K1138" i="88"/>
  <c r="L1138" i="88" s="1"/>
  <c r="K1139" i="88"/>
  <c r="L1139" i="88" s="1"/>
  <c r="K1140" i="88"/>
  <c r="L1140" i="88" s="1"/>
  <c r="K1141" i="88"/>
  <c r="L1141" i="88" s="1"/>
  <c r="K1142" i="88"/>
  <c r="L1142" i="88" s="1"/>
  <c r="K1143" i="88"/>
  <c r="L1143" i="88" s="1"/>
  <c r="K1144" i="88"/>
  <c r="L1144" i="88" s="1"/>
  <c r="K1145" i="88"/>
  <c r="L1145" i="88" s="1"/>
  <c r="K1146" i="88"/>
  <c r="L1146" i="88" s="1"/>
  <c r="K1147" i="88"/>
  <c r="L1147" i="88" s="1"/>
  <c r="K1148" i="88"/>
  <c r="L1148" i="88" s="1"/>
  <c r="K1149" i="88"/>
  <c r="L1149" i="88" s="1"/>
  <c r="K1150" i="88"/>
  <c r="L1150" i="88" s="1"/>
  <c r="K1151" i="88"/>
  <c r="L1151" i="88" s="1"/>
  <c r="K1152" i="88"/>
  <c r="L1152" i="88" s="1"/>
  <c r="K1153" i="88"/>
  <c r="L1153" i="88" s="1"/>
  <c r="K1154" i="88"/>
  <c r="L1154" i="88" s="1"/>
  <c r="K1155" i="88"/>
  <c r="L1155" i="88" s="1"/>
  <c r="K1156" i="88"/>
  <c r="L1156" i="88" s="1"/>
  <c r="K1157" i="88"/>
  <c r="L1157" i="88" s="1"/>
  <c r="K1158" i="88"/>
  <c r="L1158" i="88" s="1"/>
  <c r="K1159" i="88"/>
  <c r="L1159" i="88" s="1"/>
  <c r="K1160" i="88"/>
  <c r="L1160" i="88" s="1"/>
  <c r="K1161" i="88"/>
  <c r="L1161" i="88" s="1"/>
  <c r="K1162" i="88"/>
  <c r="L1162" i="88" s="1"/>
  <c r="K1163" i="88"/>
  <c r="L1163" i="88" s="1"/>
  <c r="K1164" i="88"/>
  <c r="L1164" i="88" s="1"/>
  <c r="K1165" i="88"/>
  <c r="L1165" i="88" s="1"/>
  <c r="K1166" i="88"/>
  <c r="L1166" i="88" s="1"/>
  <c r="K1167" i="88"/>
  <c r="L1167" i="88" s="1"/>
  <c r="K1168" i="88"/>
  <c r="L1168" i="88" s="1"/>
  <c r="K1169" i="88"/>
  <c r="L1169" i="88" s="1"/>
  <c r="K1170" i="88"/>
  <c r="L1170" i="88" s="1"/>
  <c r="K1171" i="88"/>
  <c r="L1171" i="88" s="1"/>
  <c r="K1172" i="88"/>
  <c r="L1172" i="88" s="1"/>
  <c r="K1173" i="88"/>
  <c r="L1173" i="88" s="1"/>
  <c r="K1174" i="88"/>
  <c r="L1174" i="88" s="1"/>
  <c r="BC60" i="30"/>
  <c r="BC54" i="31" l="1"/>
  <c r="BC45" i="31"/>
  <c r="BC35" i="31" s="1"/>
  <c r="BC54" i="30"/>
  <c r="BC45" i="30"/>
  <c r="BC35" i="30" s="1"/>
  <c r="BG8" i="32"/>
  <c r="BG19" i="32" s="1"/>
  <c r="BF54" i="32"/>
  <c r="BG45" i="32"/>
  <c r="BG35" i="32" s="1"/>
  <c r="BF45" i="32"/>
  <c r="BF35" i="32" s="1"/>
  <c r="BC60" i="31" l="1"/>
  <c r="BD60" i="31"/>
  <c r="BE60" i="31"/>
  <c r="BF60" i="31"/>
  <c r="BG60" i="31"/>
  <c r="BH60" i="31"/>
  <c r="BI60" i="31"/>
  <c r="BK60" i="31"/>
  <c r="BL60" i="31"/>
  <c r="BC57" i="31"/>
  <c r="BC59" i="31" s="1"/>
  <c r="BD57" i="31"/>
  <c r="BD61" i="31" s="1"/>
  <c r="BE57" i="31"/>
  <c r="BF57" i="31"/>
  <c r="BG57" i="31"/>
  <c r="BH57" i="31"/>
  <c r="BI57" i="31"/>
  <c r="BK57" i="31"/>
  <c r="BL57" i="31"/>
  <c r="BD35" i="31"/>
  <c r="BE35" i="31"/>
  <c r="BF35" i="31"/>
  <c r="BG35" i="31"/>
  <c r="BH35" i="31"/>
  <c r="BI35" i="31"/>
  <c r="BK35" i="31"/>
  <c r="BC8" i="31"/>
  <c r="BC21" i="31" s="1"/>
  <c r="BD8" i="31"/>
  <c r="BD21" i="31" s="1"/>
  <c r="BE8" i="31"/>
  <c r="BF8" i="31"/>
  <c r="BG8" i="31"/>
  <c r="BG21" i="31" s="1"/>
  <c r="BH8" i="31"/>
  <c r="BI8" i="31"/>
  <c r="BJ8" i="31"/>
  <c r="BK8" i="31"/>
  <c r="BK21" i="31" s="1"/>
  <c r="BL24" i="31"/>
  <c r="BC12" i="31"/>
  <c r="BD12" i="31"/>
  <c r="BD11" i="31" s="1"/>
  <c r="BE12" i="31"/>
  <c r="BF12" i="31"/>
  <c r="BG12" i="31"/>
  <c r="BH12" i="31"/>
  <c r="BI12" i="31"/>
  <c r="BJ12" i="31"/>
  <c r="BK12" i="31"/>
  <c r="BC14" i="31"/>
  <c r="BD14" i="31"/>
  <c r="BD13" i="31" s="1"/>
  <c r="BE14" i="31"/>
  <c r="BF14" i="31"/>
  <c r="BG14" i="31"/>
  <c r="BH14" i="31"/>
  <c r="BH13" i="31" s="1"/>
  <c r="BI14" i="31"/>
  <c r="BJ14" i="31"/>
  <c r="BK14" i="31"/>
  <c r="BC16" i="31"/>
  <c r="BD16" i="31"/>
  <c r="BE16" i="31"/>
  <c r="BF16" i="31"/>
  <c r="BG16" i="31"/>
  <c r="BH16" i="31"/>
  <c r="BI16" i="31"/>
  <c r="BK16" i="31"/>
  <c r="BL16" i="31"/>
  <c r="BC17" i="31"/>
  <c r="BD17" i="31"/>
  <c r="BE17" i="31"/>
  <c r="BF17" i="31"/>
  <c r="BG17" i="31"/>
  <c r="BH17" i="31"/>
  <c r="BI17" i="31"/>
  <c r="BK17" i="31"/>
  <c r="BL17" i="31"/>
  <c r="BE21" i="31"/>
  <c r="BF21" i="31"/>
  <c r="BL21" i="31"/>
  <c r="BC4" i="31"/>
  <c r="BD4" i="31"/>
  <c r="BE4" i="31"/>
  <c r="BF4" i="31"/>
  <c r="BG4" i="31"/>
  <c r="BH4" i="31"/>
  <c r="BI4" i="31"/>
  <c r="BJ4" i="31"/>
  <c r="BK4" i="31"/>
  <c r="BD60" i="30"/>
  <c r="BE60" i="30"/>
  <c r="BF60" i="30"/>
  <c r="BG60" i="30"/>
  <c r="BH60" i="30"/>
  <c r="BI60" i="30"/>
  <c r="BK60" i="30"/>
  <c r="BL60" i="30"/>
  <c r="BC57" i="30"/>
  <c r="BC59" i="30" s="1"/>
  <c r="BD59" i="30"/>
  <c r="BE57" i="30"/>
  <c r="BF57" i="30"/>
  <c r="BG57" i="30"/>
  <c r="BH57" i="30"/>
  <c r="BI57" i="30"/>
  <c r="BK57" i="30"/>
  <c r="BL57" i="30"/>
  <c r="BF35" i="30"/>
  <c r="BG35" i="30"/>
  <c r="BH35" i="30"/>
  <c r="BI35" i="30"/>
  <c r="BK35" i="30"/>
  <c r="BL35" i="30"/>
  <c r="BC8" i="30"/>
  <c r="BD8" i="30"/>
  <c r="BD19" i="30" s="1"/>
  <c r="BE8" i="30"/>
  <c r="BF8" i="30"/>
  <c r="BF21" i="30" s="1"/>
  <c r="BG8" i="30"/>
  <c r="BH8" i="30"/>
  <c r="BI8" i="30"/>
  <c r="BL8" i="30"/>
  <c r="BC12" i="30"/>
  <c r="BD12" i="30"/>
  <c r="BE12" i="30"/>
  <c r="BF12" i="30"/>
  <c r="BF11" i="30" s="1"/>
  <c r="BG12" i="30"/>
  <c r="BH12" i="30"/>
  <c r="BI12" i="30"/>
  <c r="BJ12" i="30"/>
  <c r="BK12" i="30"/>
  <c r="BL12" i="30"/>
  <c r="BC14" i="30"/>
  <c r="BD14" i="30"/>
  <c r="BD15" i="30" s="1"/>
  <c r="BE14" i="30"/>
  <c r="BF14" i="30"/>
  <c r="BG14" i="30"/>
  <c r="BH14" i="30"/>
  <c r="BI14" i="30"/>
  <c r="BJ14" i="30"/>
  <c r="BK14" i="30"/>
  <c r="BL14" i="30"/>
  <c r="BC16" i="30"/>
  <c r="BD16" i="30"/>
  <c r="BE16" i="30"/>
  <c r="BF16" i="30"/>
  <c r="BG16" i="30"/>
  <c r="BH16" i="30"/>
  <c r="BI16" i="30"/>
  <c r="BK16" i="30"/>
  <c r="BL16" i="30"/>
  <c r="BC17" i="30"/>
  <c r="BD17" i="30"/>
  <c r="BE17" i="30"/>
  <c r="BF17" i="30"/>
  <c r="BG17" i="30"/>
  <c r="BH17" i="30"/>
  <c r="BI17" i="30"/>
  <c r="BK17" i="30"/>
  <c r="BL17" i="30"/>
  <c r="BE21" i="30"/>
  <c r="BC22" i="30"/>
  <c r="BC4" i="30"/>
  <c r="BE4" i="30"/>
  <c r="BF4" i="30"/>
  <c r="BG4" i="30"/>
  <c r="BH4" i="30"/>
  <c r="BI4" i="30"/>
  <c r="BJ4" i="30"/>
  <c r="BK4" i="30"/>
  <c r="BL4" i="30"/>
  <c r="BG60" i="32"/>
  <c r="BI60" i="32"/>
  <c r="BK60" i="32"/>
  <c r="BL60" i="32"/>
  <c r="BM60" i="32"/>
  <c r="BO60" i="32"/>
  <c r="BP60" i="32"/>
  <c r="BG57" i="32"/>
  <c r="BG61" i="32" s="1"/>
  <c r="BI57" i="32"/>
  <c r="BI61" i="32" s="1"/>
  <c r="BJ57" i="32"/>
  <c r="BJ61" i="32" s="1"/>
  <c r="BK57" i="32"/>
  <c r="BK59" i="32" s="1"/>
  <c r="BL57" i="32"/>
  <c r="BL59" i="32" s="1"/>
  <c r="BM57" i="32"/>
  <c r="BM59" i="32" s="1"/>
  <c r="BO57" i="32"/>
  <c r="BO59" i="32" s="1"/>
  <c r="BP57" i="32"/>
  <c r="BP59" i="32" s="1"/>
  <c r="BF57" i="32"/>
  <c r="BI35" i="32"/>
  <c r="BJ35" i="32"/>
  <c r="BK35" i="32"/>
  <c r="BL35" i="32"/>
  <c r="BM35" i="32"/>
  <c r="BO35" i="32"/>
  <c r="BP35" i="32"/>
  <c r="BH8" i="32"/>
  <c r="BI8" i="32"/>
  <c r="BJ8" i="32"/>
  <c r="BK8" i="32"/>
  <c r="BL8" i="32"/>
  <c r="BM8" i="32"/>
  <c r="BP8" i="32"/>
  <c r="BK10" i="32"/>
  <c r="BL10" i="32"/>
  <c r="BM10" i="32"/>
  <c r="BO10" i="32"/>
  <c r="BP10" i="32"/>
  <c r="BI12" i="32"/>
  <c r="BJ12" i="32"/>
  <c r="BJ11" i="32" s="1"/>
  <c r="BK12" i="32"/>
  <c r="BL12" i="32"/>
  <c r="BM12" i="32"/>
  <c r="BN12" i="32"/>
  <c r="BO12" i="32"/>
  <c r="BO20" i="32" s="1"/>
  <c r="BH14" i="32"/>
  <c r="BI14" i="32"/>
  <c r="BJ14" i="32"/>
  <c r="BJ13" i="32" s="1"/>
  <c r="BK14" i="32"/>
  <c r="BL14" i="32"/>
  <c r="BM14" i="32"/>
  <c r="BN14" i="32"/>
  <c r="BO14" i="32"/>
  <c r="BO15" i="32" s="1"/>
  <c r="BH16" i="32"/>
  <c r="BI16" i="32"/>
  <c r="BJ16" i="32"/>
  <c r="BL16" i="32"/>
  <c r="BM16" i="32"/>
  <c r="BO16" i="32"/>
  <c r="BP16" i="32"/>
  <c r="BH17" i="32"/>
  <c r="BI17" i="32"/>
  <c r="BJ17" i="32"/>
  <c r="BK17" i="32"/>
  <c r="BL17" i="32"/>
  <c r="BM17" i="32"/>
  <c r="BO17" i="32"/>
  <c r="BP17" i="32"/>
  <c r="BI4" i="32"/>
  <c r="G24" i="92" s="1"/>
  <c r="BJ4" i="32"/>
  <c r="BK4" i="32"/>
  <c r="BL4" i="32"/>
  <c r="BM4" i="32"/>
  <c r="BN4" i="32"/>
  <c r="L24" i="92" s="1"/>
  <c r="BP4" i="32"/>
  <c r="BG12" i="32"/>
  <c r="BG11" i="32" s="1"/>
  <c r="BG14" i="32"/>
  <c r="BG15" i="32" s="1"/>
  <c r="BG16" i="32"/>
  <c r="BG17" i="32"/>
  <c r="BH13" i="30" l="1"/>
  <c r="BG23" i="30"/>
  <c r="BK22" i="30"/>
  <c r="BD21" i="30"/>
  <c r="BG13" i="30"/>
  <c r="BG22" i="30"/>
  <c r="BE24" i="31"/>
  <c r="BH11" i="32"/>
  <c r="BH19" i="32"/>
  <c r="BD11" i="30"/>
  <c r="BD20" i="30"/>
  <c r="BI24" i="30"/>
  <c r="BG59" i="30"/>
  <c r="BK18" i="32"/>
  <c r="BI11" i="32"/>
  <c r="BK9" i="32"/>
  <c r="BG11" i="30"/>
  <c r="BI59" i="30"/>
  <c r="BH13" i="32"/>
  <c r="BH15" i="32"/>
  <c r="BH59" i="30"/>
  <c r="K24" i="92"/>
  <c r="J24" i="92"/>
  <c r="N24" i="92"/>
  <c r="I24" i="92"/>
  <c r="BK15" i="32"/>
  <c r="BP61" i="32"/>
  <c r="BP19" i="32"/>
  <c r="BL24" i="30"/>
  <c r="BL21" i="30"/>
  <c r="BL23" i="30"/>
  <c r="BL13" i="30"/>
  <c r="BL11" i="30"/>
  <c r="BL20" i="30"/>
  <c r="BL19" i="30"/>
  <c r="BL59" i="30"/>
  <c r="BL15" i="30"/>
  <c r="BJ25" i="32"/>
  <c r="BJ26" i="32"/>
  <c r="BK19" i="32"/>
  <c r="BJ19" i="32"/>
  <c r="BH15" i="30"/>
  <c r="BK13" i="30"/>
  <c r="BK59" i="30"/>
  <c r="BJ13" i="30"/>
  <c r="BO61" i="32"/>
  <c r="BK23" i="30"/>
  <c r="BO13" i="32"/>
  <c r="BK20" i="30"/>
  <c r="BD20" i="31"/>
  <c r="BD15" i="31"/>
  <c r="BK15" i="31"/>
  <c r="BG13" i="31"/>
  <c r="BC23" i="31"/>
  <c r="BH61" i="31"/>
  <c r="BH20" i="31"/>
  <c r="BE11" i="31"/>
  <c r="BE19" i="31"/>
  <c r="BG22" i="31"/>
  <c r="BE15" i="31"/>
  <c r="BH22" i="31"/>
  <c r="BF24" i="31"/>
  <c r="BL61" i="31"/>
  <c r="BG61" i="31"/>
  <c r="BL61" i="32"/>
  <c r="BK61" i="31"/>
  <c r="BL59" i="31"/>
  <c r="BI61" i="31"/>
  <c r="BK59" i="31"/>
  <c r="BK23" i="31"/>
  <c r="BK22" i="31"/>
  <c r="BK13" i="31"/>
  <c r="BK20" i="31"/>
  <c r="BN15" i="32"/>
  <c r="BI15" i="30"/>
  <c r="BI11" i="30"/>
  <c r="BN13" i="32"/>
  <c r="BI20" i="31"/>
  <c r="BI21" i="30"/>
  <c r="BI15" i="31"/>
  <c r="BN20" i="32"/>
  <c r="BM19" i="32"/>
  <c r="BM11" i="32"/>
  <c r="BJ23" i="30"/>
  <c r="BJ20" i="30"/>
  <c r="BJ22" i="30"/>
  <c r="BJ15" i="30"/>
  <c r="BJ21" i="31"/>
  <c r="BI23" i="31"/>
  <c r="BI13" i="31"/>
  <c r="BI19" i="31"/>
  <c r="BJ15" i="31"/>
  <c r="BM61" i="32"/>
  <c r="BI59" i="31"/>
  <c r="BJ11" i="31"/>
  <c r="BI21" i="31"/>
  <c r="BI11" i="31"/>
  <c r="BI24" i="31"/>
  <c r="BH23" i="30"/>
  <c r="BH23" i="31"/>
  <c r="BH11" i="30"/>
  <c r="BH59" i="31"/>
  <c r="BL11" i="32"/>
  <c r="BL19" i="32"/>
  <c r="BH19" i="31"/>
  <c r="BH20" i="30"/>
  <c r="BH24" i="30"/>
  <c r="BH21" i="30"/>
  <c r="BH19" i="30"/>
  <c r="BH21" i="31"/>
  <c r="BH11" i="31"/>
  <c r="BH24" i="31"/>
  <c r="BG23" i="31"/>
  <c r="BG20" i="31"/>
  <c r="BG15" i="31"/>
  <c r="BG59" i="31"/>
  <c r="BG20" i="30"/>
  <c r="BG19" i="30"/>
  <c r="BG24" i="30"/>
  <c r="BG21" i="30"/>
  <c r="BK13" i="32"/>
  <c r="BK20" i="32"/>
  <c r="BK11" i="32"/>
  <c r="BK61" i="32"/>
  <c r="BF11" i="31"/>
  <c r="BF15" i="31"/>
  <c r="BF61" i="31"/>
  <c r="BF59" i="31"/>
  <c r="BF13" i="30"/>
  <c r="BF23" i="30"/>
  <c r="BF22" i="30"/>
  <c r="BF15" i="30"/>
  <c r="BF20" i="30"/>
  <c r="BF59" i="30"/>
  <c r="BJ20" i="32"/>
  <c r="BJ15" i="32"/>
  <c r="BJ59" i="32"/>
  <c r="BE23" i="31"/>
  <c r="BE20" i="31"/>
  <c r="BE59" i="31"/>
  <c r="BE61" i="31"/>
  <c r="BE11" i="30"/>
  <c r="BE15" i="30"/>
  <c r="BE24" i="30"/>
  <c r="BE59" i="30"/>
  <c r="BI19" i="32"/>
  <c r="BI59" i="32"/>
  <c r="BD23" i="31"/>
  <c r="BD22" i="31"/>
  <c r="BD19" i="31"/>
  <c r="BD59" i="31"/>
  <c r="BD24" i="31"/>
  <c r="BD23" i="30"/>
  <c r="BD13" i="30"/>
  <c r="BD24" i="30"/>
  <c r="BC13" i="31"/>
  <c r="BC22" i="31"/>
  <c r="BC15" i="31"/>
  <c r="BC20" i="31"/>
  <c r="BC61" i="31"/>
  <c r="BC23" i="30"/>
  <c r="BC13" i="30"/>
  <c r="BC11" i="30"/>
  <c r="BC20" i="30"/>
  <c r="BC19" i="30"/>
  <c r="BC24" i="30"/>
  <c r="BC21" i="30"/>
  <c r="BM13" i="32"/>
  <c r="BI13" i="32"/>
  <c r="BL13" i="32"/>
  <c r="BG13" i="32"/>
  <c r="BG59" i="32"/>
  <c r="BJ22" i="31"/>
  <c r="BF22" i="31"/>
  <c r="BK19" i="31"/>
  <c r="BG19" i="31"/>
  <c r="BC19" i="31"/>
  <c r="BH15" i="31"/>
  <c r="BJ13" i="31"/>
  <c r="BF13" i="31"/>
  <c r="BK24" i="31"/>
  <c r="BG24" i="31"/>
  <c r="BC24" i="31"/>
  <c r="BJ23" i="31"/>
  <c r="BF23" i="31"/>
  <c r="BI22" i="31"/>
  <c r="BE22" i="31"/>
  <c r="BJ19" i="31"/>
  <c r="BF19" i="31"/>
  <c r="BE13" i="31"/>
  <c r="BK11" i="31"/>
  <c r="BG11" i="31"/>
  <c r="BC11" i="31"/>
  <c r="BJ20" i="31"/>
  <c r="BF20" i="31"/>
  <c r="BI22" i="30"/>
  <c r="BE22" i="30"/>
  <c r="BK15" i="30"/>
  <c r="BC15" i="30"/>
  <c r="BI13" i="30"/>
  <c r="BF24" i="30"/>
  <c r="BI23" i="30"/>
  <c r="BE23" i="30"/>
  <c r="BL22" i="30"/>
  <c r="BH22" i="30"/>
  <c r="BD22" i="30"/>
  <c r="BI19" i="30"/>
  <c r="BE19" i="30"/>
  <c r="BF19" i="30"/>
  <c r="BG15" i="30"/>
  <c r="BE13" i="30"/>
  <c r="BI20" i="30"/>
  <c r="BE20" i="30"/>
  <c r="BM20" i="32"/>
  <c r="BI20" i="32"/>
  <c r="BM15" i="32"/>
  <c r="BI15" i="32"/>
  <c r="BL20" i="32"/>
  <c r="BL15" i="32"/>
  <c r="BG20" i="32"/>
  <c r="C54" i="21"/>
  <c r="Q184" i="50"/>
  <c r="H3" i="89"/>
  <c r="D87" i="89"/>
  <c r="D95" i="89"/>
  <c r="D96" i="89"/>
  <c r="D97" i="89"/>
  <c r="H167" i="89"/>
  <c r="H168" i="89"/>
  <c r="H169" i="89"/>
  <c r="H170" i="89"/>
  <c r="H171" i="89"/>
  <c r="H172" i="89"/>
  <c r="H173" i="89"/>
  <c r="H174" i="89"/>
  <c r="H175" i="89"/>
  <c r="H176" i="89"/>
  <c r="H177" i="89"/>
  <c r="H178" i="89"/>
  <c r="H179" i="89"/>
  <c r="H180" i="89"/>
  <c r="H181" i="89"/>
  <c r="H182" i="89"/>
  <c r="H183" i="89"/>
  <c r="H184" i="89"/>
  <c r="H185" i="89"/>
  <c r="H186" i="89"/>
  <c r="H187" i="89"/>
  <c r="H188" i="89"/>
  <c r="H189" i="89"/>
  <c r="H190" i="89"/>
  <c r="H191" i="89"/>
  <c r="H192" i="89"/>
  <c r="H193" i="89"/>
  <c r="H194" i="89"/>
  <c r="H195" i="89"/>
  <c r="H196" i="89"/>
  <c r="H197" i="89"/>
  <c r="H198" i="89"/>
  <c r="H199" i="89"/>
  <c r="H200" i="89"/>
  <c r="H201" i="89"/>
  <c r="H202" i="89"/>
  <c r="H203" i="89"/>
  <c r="H228" i="89"/>
  <c r="H166" i="89"/>
  <c r="H24" i="92" l="1"/>
  <c r="BB8" i="31"/>
  <c r="BB54" i="30"/>
  <c r="BB8" i="30"/>
  <c r="BF61" i="32"/>
  <c r="BF60" i="32"/>
  <c r="BE57" i="32"/>
  <c r="BF10" i="32"/>
  <c r="BF8" i="32"/>
  <c r="BE8" i="32"/>
  <c r="AB132" i="21" l="1"/>
  <c r="AB131" i="21"/>
  <c r="AB130" i="21"/>
  <c r="AB129" i="21"/>
  <c r="AC129" i="21" s="1"/>
  <c r="AD129" i="21" s="1"/>
  <c r="AE129" i="21" s="1"/>
  <c r="AF129" i="21" s="1"/>
  <c r="AG129" i="21" s="1"/>
  <c r="AH129" i="21" s="1"/>
  <c r="AI129" i="21" s="1"/>
  <c r="AJ129" i="21" s="1"/>
  <c r="AK129" i="21" s="1"/>
  <c r="AL129" i="21" s="1"/>
  <c r="AM129" i="21" s="1"/>
  <c r="BB45" i="31" l="1"/>
  <c r="BB45" i="30"/>
  <c r="BB60" i="31" l="1"/>
  <c r="BB57" i="31"/>
  <c r="BB59" i="31" s="1"/>
  <c r="BB54" i="31"/>
  <c r="BB35" i="31"/>
  <c r="BB12" i="31"/>
  <c r="BB22" i="31" s="1"/>
  <c r="BB14" i="31"/>
  <c r="BB13" i="31" s="1"/>
  <c r="BB16" i="31"/>
  <c r="BB17" i="31"/>
  <c r="BB4" i="31"/>
  <c r="BB60" i="30"/>
  <c r="BB57" i="30"/>
  <c r="BB59" i="30" s="1"/>
  <c r="BB35" i="30"/>
  <c r="BB4" i="30"/>
  <c r="BB19" i="30" s="1"/>
  <c r="BF4" i="32"/>
  <c r="D24" i="92" s="1"/>
  <c r="BB12" i="30"/>
  <c r="BB22" i="30" s="1"/>
  <c r="BB14" i="30"/>
  <c r="BB16" i="30"/>
  <c r="BB17" i="30"/>
  <c r="BB21" i="30"/>
  <c r="BB24" i="30"/>
  <c r="BF59" i="32"/>
  <c r="BE60" i="32"/>
  <c r="BE59" i="32"/>
  <c r="BB13" i="30" l="1"/>
  <c r="BK26" i="32"/>
  <c r="BF19" i="32"/>
  <c r="BB15" i="31"/>
  <c r="BB19" i="31"/>
  <c r="BB61" i="31"/>
  <c r="BB23" i="31"/>
  <c r="BB21" i="31"/>
  <c r="BB24" i="31"/>
  <c r="BB20" i="31"/>
  <c r="BB11" i="31"/>
  <c r="BB15" i="30"/>
  <c r="BB20" i="30"/>
  <c r="BB11" i="30"/>
  <c r="BB23" i="30"/>
  <c r="BF12" i="32"/>
  <c r="BF14" i="32"/>
  <c r="BF15" i="32" s="1"/>
  <c r="BF16" i="32"/>
  <c r="BF17" i="32"/>
  <c r="BL18" i="32" l="1"/>
  <c r="BF13" i="32"/>
  <c r="BL9" i="32"/>
  <c r="BF11" i="32"/>
  <c r="BK25" i="32"/>
  <c r="BF20" i="32"/>
  <c r="BE10" i="32" l="1"/>
  <c r="BE12" i="32"/>
  <c r="BE11" i="32" s="1"/>
  <c r="AL50" i="37" l="1"/>
  <c r="AM50" i="37"/>
  <c r="AN50" i="37"/>
  <c r="AO50" i="37"/>
  <c r="AP50" i="37"/>
  <c r="AQ50" i="37"/>
  <c r="AR50" i="37"/>
  <c r="AS50" i="37"/>
  <c r="AT50" i="37"/>
  <c r="AU50" i="37"/>
  <c r="AV50" i="37"/>
  <c r="AW50" i="37"/>
  <c r="AL160" i="37"/>
  <c r="AM160" i="37"/>
  <c r="AN160" i="37"/>
  <c r="AO160" i="37"/>
  <c r="AP160" i="37"/>
  <c r="AQ160" i="37"/>
  <c r="AR160" i="37"/>
  <c r="AS160" i="37"/>
  <c r="AT160" i="37"/>
  <c r="AU160" i="37"/>
  <c r="AV160" i="37"/>
  <c r="AW160" i="37"/>
  <c r="AL156" i="37"/>
  <c r="AM156" i="37"/>
  <c r="AN156" i="37"/>
  <c r="AO156" i="37"/>
  <c r="AP156" i="37"/>
  <c r="AQ156" i="37"/>
  <c r="AR156" i="37"/>
  <c r="AS156" i="37"/>
  <c r="AT156" i="37"/>
  <c r="AU156" i="37"/>
  <c r="AV156" i="37"/>
  <c r="AW156" i="37"/>
  <c r="AL161" i="37"/>
  <c r="AM161" i="37"/>
  <c r="AN161" i="37"/>
  <c r="AO161" i="37"/>
  <c r="AP161" i="37"/>
  <c r="AQ161" i="37"/>
  <c r="AR161" i="37"/>
  <c r="AS161" i="37"/>
  <c r="AT161" i="37"/>
  <c r="AU161" i="37"/>
  <c r="AV161" i="37"/>
  <c r="AM157" i="37"/>
  <c r="AN157" i="37"/>
  <c r="AO157" i="37"/>
  <c r="AP157" i="37"/>
  <c r="AQ157" i="37"/>
  <c r="AR157" i="37"/>
  <c r="AS157" i="37"/>
  <c r="AT157" i="37"/>
  <c r="AU157" i="37"/>
  <c r="AV157" i="37"/>
  <c r="AL157" i="37"/>
  <c r="AO48" i="21"/>
  <c r="AO25" i="21"/>
  <c r="AM51" i="37"/>
  <c r="AN51" i="37"/>
  <c r="AO51" i="37"/>
  <c r="AP51" i="37"/>
  <c r="AQ51" i="37"/>
  <c r="AR51" i="37"/>
  <c r="AS51" i="37"/>
  <c r="AT51" i="37"/>
  <c r="AU51" i="37"/>
  <c r="AV51" i="37"/>
  <c r="AL51" i="37"/>
  <c r="BA60" i="31" l="1"/>
  <c r="BA57" i="31"/>
  <c r="BA61" i="31" s="1"/>
  <c r="BA54" i="31"/>
  <c r="AY54" i="31"/>
  <c r="AZ54" i="31"/>
  <c r="AX54" i="31"/>
  <c r="BA45" i="31"/>
  <c r="BA35" i="31" s="1"/>
  <c r="AZ45" i="31"/>
  <c r="BA27" i="31"/>
  <c r="BA37" i="31" s="1"/>
  <c r="BA47" i="31" s="1"/>
  <c r="BA56" i="31" s="1"/>
  <c r="BA65" i="31" s="1"/>
  <c r="BA76" i="31" s="1"/>
  <c r="BA87" i="31" s="1"/>
  <c r="BA12" i="31"/>
  <c r="BA22" i="31" s="1"/>
  <c r="BA14" i="31"/>
  <c r="BA13" i="31" s="1"/>
  <c r="BA16" i="31"/>
  <c r="BA17" i="31"/>
  <c r="BA8" i="31"/>
  <c r="BA21" i="31" s="1"/>
  <c r="AZ8" i="31"/>
  <c r="BA4" i="31"/>
  <c r="AZ4" i="31"/>
  <c r="BA60" i="30"/>
  <c r="BA57" i="30"/>
  <c r="BA59" i="30" s="1"/>
  <c r="AZ57" i="30"/>
  <c r="AZ59" i="30" s="1"/>
  <c r="BA54" i="30"/>
  <c r="AZ54" i="30"/>
  <c r="BA45" i="30"/>
  <c r="BA35" i="30" s="1"/>
  <c r="AZ45" i="30"/>
  <c r="AZ35" i="30" s="1"/>
  <c r="BA27" i="30"/>
  <c r="BA37" i="30" s="1"/>
  <c r="BA47" i="30" s="1"/>
  <c r="BA56" i="30" s="1"/>
  <c r="BA65" i="30" s="1"/>
  <c r="BA76" i="30" s="1"/>
  <c r="BA87" i="30" s="1"/>
  <c r="BA8" i="30"/>
  <c r="BA21" i="30" s="1"/>
  <c r="BA12" i="30"/>
  <c r="BA14" i="30"/>
  <c r="BA16" i="30"/>
  <c r="BA17" i="30"/>
  <c r="BA4" i="30"/>
  <c r="BA19" i="30" s="1"/>
  <c r="AZ4" i="30"/>
  <c r="BE61" i="32"/>
  <c r="BD60" i="32"/>
  <c r="BD57" i="32"/>
  <c r="BD59" i="32" s="1"/>
  <c r="BE45" i="32"/>
  <c r="BE35" i="32" s="1"/>
  <c r="BD45" i="32"/>
  <c r="BE14" i="32"/>
  <c r="BE16" i="32"/>
  <c r="BE17" i="32"/>
  <c r="BC10" i="32"/>
  <c r="BD10" i="32"/>
  <c r="BD8" i="32"/>
  <c r="BE4" i="32"/>
  <c r="BD4" i="32"/>
  <c r="BE20" i="32" l="1"/>
  <c r="BE19" i="32"/>
  <c r="BE15" i="32"/>
  <c r="BD61" i="32"/>
  <c r="BA24" i="31"/>
  <c r="BE23" i="32"/>
  <c r="BE13" i="32"/>
  <c r="BA24" i="30"/>
  <c r="BA19" i="31"/>
  <c r="BA59" i="31"/>
  <c r="BA15" i="30"/>
  <c r="BA20" i="30"/>
  <c r="BA15" i="31"/>
  <c r="BA20" i="31"/>
  <c r="BA11" i="31"/>
  <c r="BA23" i="31"/>
  <c r="BA23" i="30"/>
  <c r="BA11" i="30"/>
  <c r="BA22" i="30"/>
  <c r="BA13" i="30"/>
  <c r="P467" i="50" l="1"/>
  <c r="N50" i="50"/>
  <c r="J50" i="50"/>
  <c r="F50" i="50"/>
  <c r="B50" i="50"/>
  <c r="O467" i="50" l="1"/>
  <c r="U1434" i="50" l="1"/>
  <c r="V1434" i="50"/>
  <c r="U1471" i="50"/>
  <c r="V1471" i="50"/>
  <c r="U1472" i="50"/>
  <c r="V1472" i="50"/>
  <c r="U1473" i="50"/>
  <c r="V1473" i="50"/>
  <c r="U1474" i="50"/>
  <c r="V1474" i="50"/>
  <c r="U1475" i="50"/>
  <c r="V1475" i="50"/>
  <c r="U1476" i="50"/>
  <c r="V1476" i="50"/>
  <c r="U1477" i="50"/>
  <c r="V1477" i="50"/>
  <c r="U1478" i="50"/>
  <c r="V1478" i="50"/>
  <c r="U1479" i="50"/>
  <c r="V1479" i="50"/>
  <c r="U1480" i="50"/>
  <c r="V1480" i="50"/>
  <c r="U1481" i="50"/>
  <c r="V1481" i="50"/>
  <c r="U1482" i="50"/>
  <c r="V1482" i="50"/>
  <c r="U1483" i="50"/>
  <c r="V1483" i="50"/>
  <c r="U1484" i="50"/>
  <c r="V1484" i="50"/>
  <c r="U1485" i="50"/>
  <c r="V1485" i="50"/>
  <c r="U1486" i="50"/>
  <c r="V1486" i="50"/>
  <c r="U1487" i="50"/>
  <c r="V1487" i="50"/>
  <c r="U1488" i="50"/>
  <c r="V1488" i="50"/>
  <c r="U1489" i="50"/>
  <c r="V1489" i="50"/>
  <c r="U1490" i="50"/>
  <c r="V1490" i="50"/>
  <c r="U1491" i="50"/>
  <c r="V1491" i="50"/>
  <c r="U1492" i="50"/>
  <c r="V1492" i="50"/>
  <c r="U1493" i="50"/>
  <c r="V1493" i="50"/>
  <c r="U1494" i="50"/>
  <c r="V1494" i="50"/>
  <c r="U1495" i="50"/>
  <c r="V1495" i="50"/>
  <c r="U1496" i="50"/>
  <c r="V1496" i="50"/>
  <c r="U1497" i="50"/>
  <c r="V1497" i="50"/>
  <c r="U1256" i="50"/>
  <c r="V1256" i="50"/>
  <c r="U1257" i="50"/>
  <c r="V1257" i="50"/>
  <c r="U1258" i="50"/>
  <c r="V1258" i="50"/>
  <c r="U1259" i="50"/>
  <c r="V1259" i="50"/>
  <c r="U1260" i="50"/>
  <c r="V1260" i="50"/>
  <c r="U1261" i="50"/>
  <c r="V1261" i="50"/>
  <c r="U1262" i="50"/>
  <c r="V1262" i="50"/>
  <c r="U1263" i="50"/>
  <c r="V1263" i="50"/>
  <c r="U1264" i="50"/>
  <c r="V1264" i="50"/>
  <c r="U1265" i="50"/>
  <c r="V1265" i="50"/>
  <c r="U1266" i="50"/>
  <c r="V1266" i="50"/>
  <c r="U1267" i="50"/>
  <c r="V1267" i="50"/>
  <c r="U1268" i="50"/>
  <c r="V1268" i="50"/>
  <c r="U1269" i="50"/>
  <c r="V1269" i="50"/>
  <c r="U1270" i="50"/>
  <c r="V1270" i="50"/>
  <c r="U1271" i="50"/>
  <c r="V1271" i="50"/>
  <c r="U1272" i="50"/>
  <c r="V1272" i="50"/>
  <c r="U1273" i="50"/>
  <c r="V1273" i="50"/>
  <c r="U1274" i="50"/>
  <c r="V1274" i="50"/>
  <c r="U1275" i="50"/>
  <c r="V1275" i="50"/>
  <c r="U1276" i="50"/>
  <c r="V1276" i="50"/>
  <c r="U1277" i="50"/>
  <c r="V1277" i="50"/>
  <c r="U1278" i="50"/>
  <c r="V1278" i="50"/>
  <c r="U1279" i="50"/>
  <c r="V1279" i="50"/>
  <c r="U1280" i="50"/>
  <c r="V1280" i="50"/>
  <c r="U1281" i="50"/>
  <c r="V1281" i="50"/>
  <c r="U1282" i="50"/>
  <c r="V1282" i="50"/>
  <c r="U1283" i="50"/>
  <c r="V1283" i="50"/>
  <c r="U1284" i="50"/>
  <c r="V1284" i="50"/>
  <c r="U1285" i="50"/>
  <c r="V1285" i="50"/>
  <c r="U1286" i="50"/>
  <c r="V1286" i="50"/>
  <c r="U1287" i="50"/>
  <c r="V1287" i="50"/>
  <c r="U1288" i="50"/>
  <c r="V1288" i="50"/>
  <c r="U1289" i="50"/>
  <c r="V1289" i="50"/>
  <c r="U1290" i="50"/>
  <c r="V1290" i="50"/>
  <c r="U1291" i="50"/>
  <c r="V1291" i="50"/>
  <c r="U1292" i="50"/>
  <c r="V1292" i="50"/>
  <c r="U1293" i="50"/>
  <c r="V1293" i="50"/>
  <c r="U1294" i="50"/>
  <c r="V1294" i="50"/>
  <c r="U1295" i="50"/>
  <c r="V1295" i="50"/>
  <c r="U1296" i="50"/>
  <c r="V1296" i="50"/>
  <c r="U1297" i="50"/>
  <c r="V1297" i="50"/>
  <c r="U1298" i="50"/>
  <c r="V1298" i="50"/>
  <c r="U1299" i="50"/>
  <c r="V1299" i="50"/>
  <c r="U1300" i="50"/>
  <c r="V1300" i="50"/>
  <c r="U1301" i="50"/>
  <c r="V1301" i="50"/>
  <c r="U1302" i="50"/>
  <c r="V1302" i="50"/>
  <c r="U1303" i="50"/>
  <c r="V1303" i="50"/>
  <c r="U1304" i="50"/>
  <c r="V1304" i="50"/>
  <c r="U1305" i="50"/>
  <c r="V1305" i="50"/>
  <c r="U1306" i="50"/>
  <c r="V1306" i="50"/>
  <c r="U1307" i="50"/>
  <c r="V1307" i="50"/>
  <c r="U1308" i="50"/>
  <c r="V1308" i="50"/>
  <c r="U1309" i="50"/>
  <c r="V1309" i="50"/>
  <c r="U1310" i="50"/>
  <c r="V1310" i="50"/>
  <c r="U1311" i="50"/>
  <c r="V1311" i="50"/>
  <c r="U1312" i="50"/>
  <c r="V1312" i="50"/>
  <c r="U1313" i="50"/>
  <c r="V1313" i="50"/>
  <c r="U1314" i="50"/>
  <c r="V1314" i="50"/>
  <c r="U1315" i="50"/>
  <c r="V1315" i="50"/>
  <c r="U1316" i="50"/>
  <c r="V1316" i="50"/>
  <c r="U1317" i="50"/>
  <c r="V1317" i="50"/>
  <c r="U1318" i="50"/>
  <c r="V1318" i="50"/>
  <c r="U1319" i="50"/>
  <c r="V1319" i="50"/>
  <c r="U1320" i="50"/>
  <c r="V1320" i="50"/>
  <c r="U1321" i="50"/>
  <c r="V1321" i="50"/>
  <c r="U1322" i="50"/>
  <c r="V1322" i="50"/>
  <c r="U1323" i="50"/>
  <c r="V1323" i="50"/>
  <c r="U1324" i="50"/>
  <c r="V1324" i="50"/>
  <c r="U1325" i="50"/>
  <c r="V1325" i="50"/>
  <c r="U1326" i="50"/>
  <c r="V1326" i="50"/>
  <c r="U1327" i="50"/>
  <c r="V1327" i="50"/>
  <c r="U1328" i="50"/>
  <c r="V1328" i="50"/>
  <c r="U1329" i="50"/>
  <c r="V1329" i="50"/>
  <c r="U1330" i="50"/>
  <c r="V1330" i="50"/>
  <c r="U1331" i="50"/>
  <c r="V1331" i="50"/>
  <c r="U1332" i="50"/>
  <c r="V1332" i="50"/>
  <c r="U1333" i="50"/>
  <c r="V1333" i="50"/>
  <c r="U1334" i="50"/>
  <c r="V1334" i="50"/>
  <c r="U1335" i="50"/>
  <c r="V1335" i="50"/>
  <c r="U1336" i="50"/>
  <c r="V1336" i="50"/>
  <c r="U1337" i="50"/>
  <c r="V1337" i="50"/>
  <c r="U1338" i="50"/>
  <c r="V1338" i="50"/>
  <c r="U1339" i="50"/>
  <c r="V1339" i="50"/>
  <c r="U1340" i="50"/>
  <c r="V1340" i="50"/>
  <c r="U1341" i="50"/>
  <c r="V1341" i="50"/>
  <c r="U1342" i="50"/>
  <c r="V1342" i="50"/>
  <c r="U1343" i="50"/>
  <c r="V1343" i="50"/>
  <c r="U1344" i="50"/>
  <c r="V1344" i="50"/>
  <c r="U1345" i="50"/>
  <c r="V1345" i="50"/>
  <c r="U1346" i="50"/>
  <c r="V1346" i="50"/>
  <c r="U1347" i="50"/>
  <c r="V1347" i="50"/>
  <c r="U1348" i="50"/>
  <c r="V1348" i="50"/>
  <c r="U1349" i="50"/>
  <c r="V1349" i="50"/>
  <c r="U1350" i="50"/>
  <c r="V1350" i="50"/>
  <c r="U1351" i="50"/>
  <c r="V1351" i="50"/>
  <c r="U1352" i="50"/>
  <c r="V1352" i="50"/>
  <c r="U1353" i="50"/>
  <c r="V1353" i="50"/>
  <c r="U1354" i="50"/>
  <c r="V1354" i="50"/>
  <c r="U1355" i="50"/>
  <c r="V1355" i="50"/>
  <c r="U1356" i="50"/>
  <c r="V1356" i="50"/>
  <c r="U1357" i="50"/>
  <c r="V1357" i="50"/>
  <c r="U1358" i="50"/>
  <c r="V1358" i="50"/>
  <c r="U1359" i="50"/>
  <c r="V1359" i="50"/>
  <c r="U1360" i="50"/>
  <c r="V1360" i="50"/>
  <c r="U1361" i="50"/>
  <c r="V1361" i="50"/>
  <c r="U1362" i="50"/>
  <c r="V1362" i="50"/>
  <c r="U1363" i="50"/>
  <c r="V1363" i="50"/>
  <c r="U1364" i="50"/>
  <c r="V1364" i="50"/>
  <c r="U1365" i="50"/>
  <c r="V1365" i="50"/>
  <c r="U1366" i="50"/>
  <c r="V1366" i="50"/>
  <c r="U1367" i="50"/>
  <c r="V1367" i="50"/>
  <c r="U1368" i="50"/>
  <c r="V1368" i="50"/>
  <c r="U1369" i="50"/>
  <c r="V1369" i="50"/>
  <c r="U1370" i="50"/>
  <c r="V1370" i="50"/>
  <c r="U1371" i="50"/>
  <c r="V1371" i="50"/>
  <c r="U1372" i="50"/>
  <c r="V1372" i="50"/>
  <c r="U1373" i="50"/>
  <c r="V1373" i="50"/>
  <c r="U1374" i="50"/>
  <c r="V1374" i="50"/>
  <c r="U1375" i="50"/>
  <c r="V1375" i="50"/>
  <c r="U1376" i="50"/>
  <c r="V1376" i="50"/>
  <c r="U1377" i="50"/>
  <c r="V1377" i="50"/>
  <c r="U1378" i="50"/>
  <c r="V1378" i="50"/>
  <c r="U1379" i="50"/>
  <c r="V1379" i="50"/>
  <c r="U1380" i="50"/>
  <c r="V1380" i="50"/>
  <c r="U1381" i="50"/>
  <c r="V1381" i="50"/>
  <c r="U1382" i="50"/>
  <c r="V1382" i="50"/>
  <c r="U1383" i="50"/>
  <c r="V1383" i="50"/>
  <c r="U1384" i="50"/>
  <c r="V1384" i="50"/>
  <c r="U1385" i="50"/>
  <c r="V1385" i="50"/>
  <c r="U1386" i="50"/>
  <c r="V1386" i="50"/>
  <c r="U1387" i="50"/>
  <c r="V1387" i="50"/>
  <c r="U1388" i="50"/>
  <c r="V1388" i="50"/>
  <c r="U1389" i="50"/>
  <c r="V1389" i="50"/>
  <c r="U1390" i="50"/>
  <c r="V1390" i="50"/>
  <c r="U1391" i="50"/>
  <c r="V1391" i="50"/>
  <c r="U1392" i="50"/>
  <c r="V1392" i="50"/>
  <c r="U1393" i="50"/>
  <c r="V1393" i="50"/>
  <c r="U1394" i="50"/>
  <c r="V1394" i="50"/>
  <c r="U1395" i="50"/>
  <c r="V1395" i="50"/>
  <c r="U1396" i="50"/>
  <c r="V1396" i="50"/>
  <c r="U1397" i="50"/>
  <c r="V1397" i="50"/>
  <c r="U1398" i="50"/>
  <c r="V1398" i="50"/>
  <c r="U1399" i="50"/>
  <c r="V1399" i="50"/>
  <c r="U1400" i="50"/>
  <c r="V1400" i="50"/>
  <c r="U1401" i="50"/>
  <c r="V1401" i="50"/>
  <c r="U1402" i="50"/>
  <c r="V1402" i="50"/>
  <c r="U1403" i="50"/>
  <c r="V1403" i="50"/>
  <c r="U1404" i="50"/>
  <c r="V1404" i="50"/>
  <c r="U1405" i="50"/>
  <c r="V1405" i="50"/>
  <c r="U1406" i="50"/>
  <c r="V1406" i="50"/>
  <c r="U1407" i="50"/>
  <c r="V1407" i="50"/>
  <c r="U1408" i="50"/>
  <c r="V1408" i="50"/>
  <c r="U1409" i="50"/>
  <c r="V1409" i="50"/>
  <c r="U1410" i="50"/>
  <c r="V1410" i="50"/>
  <c r="U1411" i="50"/>
  <c r="V1411" i="50"/>
  <c r="U1412" i="50"/>
  <c r="V1412" i="50"/>
  <c r="U1413" i="50"/>
  <c r="V1413" i="50"/>
  <c r="U1414" i="50"/>
  <c r="V1414" i="50"/>
  <c r="U1415" i="50"/>
  <c r="V1415" i="50"/>
  <c r="U1416" i="50"/>
  <c r="V1416" i="50"/>
  <c r="U1417" i="50"/>
  <c r="V1417" i="50"/>
  <c r="U1418" i="50"/>
  <c r="V1418" i="50"/>
  <c r="U1419" i="50"/>
  <c r="V1419" i="50"/>
  <c r="U1420" i="50"/>
  <c r="V1420" i="50"/>
  <c r="U1421" i="50"/>
  <c r="V1421" i="50"/>
  <c r="U1422" i="50"/>
  <c r="V1422" i="50"/>
  <c r="U1423" i="50"/>
  <c r="V1423" i="50"/>
  <c r="U1424" i="50"/>
  <c r="V1424" i="50"/>
  <c r="U1425" i="50"/>
  <c r="V1425" i="50"/>
  <c r="U1426" i="50"/>
  <c r="V1426" i="50"/>
  <c r="U1427" i="50"/>
  <c r="V1427" i="50"/>
  <c r="U1428" i="50"/>
  <c r="V1428" i="50"/>
  <c r="U1429" i="50"/>
  <c r="V1429" i="50"/>
  <c r="U1430" i="50"/>
  <c r="V1430" i="50"/>
  <c r="U1431" i="50"/>
  <c r="V1431" i="50"/>
  <c r="U1432" i="50"/>
  <c r="V1432" i="50"/>
  <c r="U1433" i="50"/>
  <c r="V1433" i="50"/>
  <c r="AZ60" i="31" l="1"/>
  <c r="AZ57" i="31"/>
  <c r="AZ59" i="31" s="1"/>
  <c r="AZ12" i="31"/>
  <c r="AZ22" i="31" s="1"/>
  <c r="AZ14" i="31"/>
  <c r="AZ16" i="31"/>
  <c r="AZ17" i="31"/>
  <c r="AZ21" i="31"/>
  <c r="AZ11" i="31" l="1"/>
  <c r="AZ61" i="31"/>
  <c r="AZ24" i="31"/>
  <c r="AZ23" i="31"/>
  <c r="AZ15" i="31"/>
  <c r="AZ13" i="31"/>
  <c r="AZ19" i="31"/>
  <c r="AZ60" i="30"/>
  <c r="AY54" i="30"/>
  <c r="AZ27" i="30"/>
  <c r="AZ37" i="30" s="1"/>
  <c r="AZ47" i="30" s="1"/>
  <c r="AZ56" i="30" s="1"/>
  <c r="AZ65" i="30" s="1"/>
  <c r="AZ12" i="30"/>
  <c r="AZ14" i="30"/>
  <c r="AZ16" i="30"/>
  <c r="AZ17" i="30"/>
  <c r="AZ22" i="30"/>
  <c r="AZ8" i="30"/>
  <c r="AZ21" i="30" s="1"/>
  <c r="AZ23" i="30" l="1"/>
  <c r="AZ11" i="30"/>
  <c r="AZ19" i="30"/>
  <c r="AZ24" i="30"/>
  <c r="AZ20" i="31"/>
  <c r="AZ15" i="30"/>
  <c r="AZ13" i="30"/>
  <c r="AZ20" i="30"/>
  <c r="BD35" i="32"/>
  <c r="BD27" i="32"/>
  <c r="BD37" i="32" s="1"/>
  <c r="BD47" i="32" s="1"/>
  <c r="BD56" i="32" s="1"/>
  <c r="BD65" i="32" s="1"/>
  <c r="BD76" i="32" s="1"/>
  <c r="BD87" i="32" s="1"/>
  <c r="BE27" i="32"/>
  <c r="BE37" i="32" s="1"/>
  <c r="BE47" i="32" s="1"/>
  <c r="BE56" i="32" s="1"/>
  <c r="BE65" i="32" s="1"/>
  <c r="BE76" i="32" s="1"/>
  <c r="BE87" i="32" s="1"/>
  <c r="BD12" i="32"/>
  <c r="BD14" i="32"/>
  <c r="BD16" i="32"/>
  <c r="BD17" i="32"/>
  <c r="BD13" i="32" l="1"/>
  <c r="BD15" i="32"/>
  <c r="BD19" i="32"/>
  <c r="BD20" i="32"/>
  <c r="BD11" i="32"/>
  <c r="U488" i="50"/>
  <c r="V488" i="50"/>
  <c r="U489" i="50"/>
  <c r="V489" i="50"/>
  <c r="U490" i="50"/>
  <c r="V490" i="50"/>
  <c r="U491" i="50"/>
  <c r="V491" i="50"/>
  <c r="U492" i="50"/>
  <c r="V492" i="50"/>
  <c r="U493" i="50"/>
  <c r="V493" i="50"/>
  <c r="U494" i="50"/>
  <c r="V494" i="50"/>
  <c r="U495" i="50"/>
  <c r="V495" i="50"/>
  <c r="U496" i="50"/>
  <c r="V496" i="50"/>
  <c r="U497" i="50"/>
  <c r="V497" i="50"/>
  <c r="U498" i="50"/>
  <c r="V498" i="50"/>
  <c r="U499" i="50"/>
  <c r="V499" i="50"/>
  <c r="U500" i="50"/>
  <c r="V500" i="50"/>
  <c r="U501" i="50"/>
  <c r="V501" i="50"/>
  <c r="U502" i="50"/>
  <c r="V502" i="50"/>
  <c r="U503" i="50"/>
  <c r="V503" i="50"/>
  <c r="U504" i="50"/>
  <c r="V504" i="50"/>
  <c r="U505" i="50"/>
  <c r="V505" i="50"/>
  <c r="U506" i="50"/>
  <c r="V506" i="50"/>
  <c r="U507" i="50"/>
  <c r="V507" i="50"/>
  <c r="U508" i="50"/>
  <c r="V508" i="50"/>
  <c r="U509" i="50"/>
  <c r="V509" i="50"/>
  <c r="U510" i="50"/>
  <c r="V510" i="50"/>
  <c r="U511" i="50"/>
  <c r="V511" i="50"/>
  <c r="U512" i="50"/>
  <c r="V512" i="50"/>
  <c r="U513" i="50"/>
  <c r="V513" i="50"/>
  <c r="U514" i="50"/>
  <c r="V514" i="50"/>
  <c r="U515" i="50"/>
  <c r="V515" i="50"/>
  <c r="U516" i="50"/>
  <c r="V516" i="50"/>
  <c r="U517" i="50"/>
  <c r="V517" i="50"/>
  <c r="U518" i="50"/>
  <c r="V518" i="50"/>
  <c r="U519" i="50"/>
  <c r="V519" i="50"/>
  <c r="U520" i="50"/>
  <c r="V520" i="50"/>
  <c r="U521" i="50"/>
  <c r="V521" i="50"/>
  <c r="U522" i="50"/>
  <c r="V522" i="50"/>
  <c r="U523" i="50"/>
  <c r="V523" i="50"/>
  <c r="U524" i="50"/>
  <c r="V524" i="50"/>
  <c r="U525" i="50"/>
  <c r="V525" i="50"/>
  <c r="U526" i="50"/>
  <c r="V526" i="50"/>
  <c r="U527" i="50"/>
  <c r="V527" i="50"/>
  <c r="U528" i="50"/>
  <c r="V528" i="50"/>
  <c r="U529" i="50"/>
  <c r="V529" i="50"/>
  <c r="U530" i="50"/>
  <c r="V530" i="50"/>
  <c r="U531" i="50"/>
  <c r="V531" i="50"/>
  <c r="U532" i="50"/>
  <c r="V532" i="50"/>
  <c r="U533" i="50"/>
  <c r="V533" i="50"/>
  <c r="U534" i="50"/>
  <c r="V534" i="50"/>
  <c r="U535" i="50"/>
  <c r="V535" i="50"/>
  <c r="U536" i="50"/>
  <c r="V536" i="50"/>
  <c r="U537" i="50"/>
  <c r="V537" i="50"/>
  <c r="U538" i="50"/>
  <c r="V538" i="50"/>
  <c r="U539" i="50"/>
  <c r="V539" i="50"/>
  <c r="U540" i="50"/>
  <c r="V540" i="50"/>
  <c r="U541" i="50"/>
  <c r="V541" i="50"/>
  <c r="U542" i="50"/>
  <c r="V542" i="50"/>
  <c r="U543" i="50"/>
  <c r="V543" i="50"/>
  <c r="U544" i="50"/>
  <c r="V544" i="50"/>
  <c r="U545" i="50"/>
  <c r="V545" i="50"/>
  <c r="U546" i="50"/>
  <c r="V546" i="50"/>
  <c r="U547" i="50"/>
  <c r="V547" i="50"/>
  <c r="U548" i="50"/>
  <c r="V548" i="50"/>
  <c r="U549" i="50"/>
  <c r="V549" i="50"/>
  <c r="U550" i="50"/>
  <c r="V550" i="50"/>
  <c r="U551" i="50"/>
  <c r="V551" i="50"/>
  <c r="U552" i="50"/>
  <c r="V552" i="50"/>
  <c r="U553" i="50"/>
  <c r="V553" i="50"/>
  <c r="U554" i="50"/>
  <c r="V554" i="50"/>
  <c r="U555" i="50"/>
  <c r="V555" i="50"/>
  <c r="U556" i="50"/>
  <c r="V556" i="50"/>
  <c r="U557" i="50"/>
  <c r="V557" i="50"/>
  <c r="U558" i="50"/>
  <c r="V558" i="50"/>
  <c r="U559" i="50"/>
  <c r="V559" i="50"/>
  <c r="U560" i="50"/>
  <c r="V560" i="50"/>
  <c r="U561" i="50"/>
  <c r="V561" i="50"/>
  <c r="U562" i="50"/>
  <c r="V562" i="50"/>
  <c r="U563" i="50"/>
  <c r="V563" i="50"/>
  <c r="U564" i="50"/>
  <c r="V564" i="50"/>
  <c r="U565" i="50"/>
  <c r="V565" i="50"/>
  <c r="U566" i="50"/>
  <c r="V566" i="50"/>
  <c r="U567" i="50"/>
  <c r="V567" i="50"/>
  <c r="U568" i="50"/>
  <c r="V568" i="50"/>
  <c r="U569" i="50"/>
  <c r="V569" i="50"/>
  <c r="U570" i="50"/>
  <c r="V570" i="50"/>
  <c r="U571" i="50"/>
  <c r="V571" i="50"/>
  <c r="U572" i="50"/>
  <c r="V572" i="50"/>
  <c r="U573" i="50"/>
  <c r="V573" i="50"/>
  <c r="U574" i="50"/>
  <c r="V574" i="50"/>
  <c r="U575" i="50"/>
  <c r="V575" i="50"/>
  <c r="U576" i="50"/>
  <c r="V576" i="50"/>
  <c r="U577" i="50"/>
  <c r="V577" i="50"/>
  <c r="U578" i="50"/>
  <c r="V578" i="50"/>
  <c r="U579" i="50"/>
  <c r="V579" i="50"/>
  <c r="U580" i="50"/>
  <c r="V580" i="50"/>
  <c r="U581" i="50"/>
  <c r="V581" i="50"/>
  <c r="U582" i="50"/>
  <c r="V582" i="50"/>
  <c r="U583" i="50"/>
  <c r="V583" i="50"/>
  <c r="U584" i="50"/>
  <c r="V584" i="50"/>
  <c r="U585" i="50"/>
  <c r="V585" i="50"/>
  <c r="U586" i="50"/>
  <c r="V586" i="50"/>
  <c r="U587" i="50"/>
  <c r="V587" i="50"/>
  <c r="U588" i="50"/>
  <c r="V588" i="50"/>
  <c r="U589" i="50"/>
  <c r="V589" i="50"/>
  <c r="U590" i="50"/>
  <c r="V590" i="50"/>
  <c r="U591" i="50"/>
  <c r="V591" i="50"/>
  <c r="U592" i="50"/>
  <c r="V592" i="50"/>
  <c r="U593" i="50"/>
  <c r="V593" i="50"/>
  <c r="U594" i="50"/>
  <c r="V594" i="50"/>
  <c r="U595" i="50"/>
  <c r="V595" i="50"/>
  <c r="U596" i="50"/>
  <c r="V596" i="50"/>
  <c r="U597" i="50"/>
  <c r="V597" i="50"/>
  <c r="U598" i="50"/>
  <c r="V598" i="50"/>
  <c r="U599" i="50"/>
  <c r="V599" i="50"/>
  <c r="U600" i="50"/>
  <c r="V600" i="50"/>
  <c r="U601" i="50"/>
  <c r="V601" i="50"/>
  <c r="U602" i="50"/>
  <c r="V602" i="50"/>
  <c r="U603" i="50"/>
  <c r="V603" i="50"/>
  <c r="U604" i="50"/>
  <c r="V604" i="50"/>
  <c r="U605" i="50"/>
  <c r="V605" i="50"/>
  <c r="U606" i="50"/>
  <c r="V606" i="50"/>
  <c r="U607" i="50"/>
  <c r="V607" i="50"/>
  <c r="U608" i="50"/>
  <c r="V608" i="50"/>
  <c r="U609" i="50"/>
  <c r="V609" i="50"/>
  <c r="U610" i="50"/>
  <c r="V610" i="50"/>
  <c r="U611" i="50"/>
  <c r="V611" i="50"/>
  <c r="U612" i="50"/>
  <c r="V612" i="50"/>
  <c r="U613" i="50"/>
  <c r="V613" i="50"/>
  <c r="U614" i="50"/>
  <c r="V614" i="50"/>
  <c r="U615" i="50"/>
  <c r="V615" i="50"/>
  <c r="U616" i="50"/>
  <c r="V616" i="50"/>
  <c r="U617" i="50"/>
  <c r="V617" i="50"/>
  <c r="U618" i="50"/>
  <c r="V618" i="50"/>
  <c r="U619" i="50"/>
  <c r="V619" i="50"/>
  <c r="U620" i="50"/>
  <c r="V620" i="50"/>
  <c r="U621" i="50"/>
  <c r="V621" i="50"/>
  <c r="U622" i="50"/>
  <c r="V622" i="50"/>
  <c r="U623" i="50"/>
  <c r="V623" i="50"/>
  <c r="U624" i="50"/>
  <c r="V624" i="50"/>
  <c r="U625" i="50"/>
  <c r="V625" i="50"/>
  <c r="U626" i="50"/>
  <c r="V626" i="50"/>
  <c r="U627" i="50"/>
  <c r="V627" i="50"/>
  <c r="U628" i="50"/>
  <c r="V628" i="50"/>
  <c r="U629" i="50"/>
  <c r="V629" i="50"/>
  <c r="U630" i="50"/>
  <c r="V630" i="50"/>
  <c r="U631" i="50"/>
  <c r="V631" i="50"/>
  <c r="U632" i="50"/>
  <c r="V632" i="50"/>
  <c r="U633" i="50"/>
  <c r="V633" i="50"/>
  <c r="U634" i="50"/>
  <c r="V634" i="50"/>
  <c r="U635" i="50"/>
  <c r="V635" i="50"/>
  <c r="U636" i="50"/>
  <c r="V636" i="50"/>
  <c r="U637" i="50"/>
  <c r="V637" i="50"/>
  <c r="U638" i="50"/>
  <c r="V638" i="50"/>
  <c r="U639" i="50"/>
  <c r="V639" i="50"/>
  <c r="U640" i="50"/>
  <c r="V640" i="50"/>
  <c r="U641" i="50"/>
  <c r="V641" i="50"/>
  <c r="U642" i="50"/>
  <c r="V642" i="50"/>
  <c r="U643" i="50"/>
  <c r="V643" i="50"/>
  <c r="U644" i="50"/>
  <c r="V644" i="50"/>
  <c r="U645" i="50"/>
  <c r="V645" i="50"/>
  <c r="U646" i="50"/>
  <c r="V646" i="50"/>
  <c r="U647" i="50"/>
  <c r="V647" i="50"/>
  <c r="U648" i="50"/>
  <c r="V648" i="50"/>
  <c r="U649" i="50"/>
  <c r="V649" i="50"/>
  <c r="U650" i="50"/>
  <c r="V650" i="50"/>
  <c r="U651" i="50"/>
  <c r="V651" i="50"/>
  <c r="U652" i="50"/>
  <c r="V652" i="50"/>
  <c r="U653" i="50"/>
  <c r="V653" i="50"/>
  <c r="U654" i="50"/>
  <c r="V654" i="50"/>
  <c r="U655" i="50"/>
  <c r="V655" i="50"/>
  <c r="U656" i="50"/>
  <c r="V656" i="50"/>
  <c r="U657" i="50"/>
  <c r="V657" i="50"/>
  <c r="U658" i="50"/>
  <c r="V658" i="50"/>
  <c r="U659" i="50"/>
  <c r="V659" i="50"/>
  <c r="U660" i="50"/>
  <c r="V660" i="50"/>
  <c r="U661" i="50"/>
  <c r="V661" i="50"/>
  <c r="U662" i="50"/>
  <c r="V662" i="50"/>
  <c r="U663" i="50"/>
  <c r="V663" i="50"/>
  <c r="U664" i="50"/>
  <c r="V664" i="50"/>
  <c r="U665" i="50"/>
  <c r="V665" i="50"/>
  <c r="U666" i="50"/>
  <c r="V666" i="50"/>
  <c r="U667" i="50"/>
  <c r="V667" i="50"/>
  <c r="U668" i="50"/>
  <c r="V668" i="50"/>
  <c r="U669" i="50"/>
  <c r="V669" i="50"/>
  <c r="U670" i="50"/>
  <c r="V670" i="50"/>
  <c r="U671" i="50"/>
  <c r="V671" i="50"/>
  <c r="U672" i="50"/>
  <c r="V672" i="50"/>
  <c r="U673" i="50"/>
  <c r="V673" i="50"/>
  <c r="U674" i="50"/>
  <c r="V674" i="50"/>
  <c r="U675" i="50"/>
  <c r="V675" i="50"/>
  <c r="U676" i="50"/>
  <c r="V676" i="50"/>
  <c r="U677" i="50"/>
  <c r="V677" i="50"/>
  <c r="U678" i="50"/>
  <c r="V678" i="50"/>
  <c r="U679" i="50"/>
  <c r="V679" i="50"/>
  <c r="U680" i="50"/>
  <c r="V680" i="50"/>
  <c r="U681" i="50"/>
  <c r="V681" i="50"/>
  <c r="U682" i="50"/>
  <c r="V682" i="50"/>
  <c r="U683" i="50"/>
  <c r="V683" i="50"/>
  <c r="U684" i="50"/>
  <c r="V684" i="50"/>
  <c r="U685" i="50"/>
  <c r="V685" i="50"/>
  <c r="U686" i="50"/>
  <c r="V686" i="50"/>
  <c r="U687" i="50"/>
  <c r="V687" i="50"/>
  <c r="U688" i="50"/>
  <c r="V688" i="50"/>
  <c r="U689" i="50"/>
  <c r="V689" i="50"/>
  <c r="U690" i="50"/>
  <c r="V690" i="50"/>
  <c r="U691" i="50"/>
  <c r="V691" i="50"/>
  <c r="U692" i="50"/>
  <c r="V692" i="50"/>
  <c r="U693" i="50"/>
  <c r="V693" i="50"/>
  <c r="U694" i="50"/>
  <c r="V694" i="50"/>
  <c r="U695" i="50"/>
  <c r="V695" i="50"/>
  <c r="U696" i="50"/>
  <c r="V696" i="50"/>
  <c r="U697" i="50"/>
  <c r="V697" i="50"/>
  <c r="U698" i="50"/>
  <c r="V698" i="50"/>
  <c r="U699" i="50"/>
  <c r="V699" i="50"/>
  <c r="U700" i="50"/>
  <c r="V700" i="50"/>
  <c r="U701" i="50"/>
  <c r="V701" i="50"/>
  <c r="U702" i="50"/>
  <c r="V702" i="50"/>
  <c r="U703" i="50"/>
  <c r="V703" i="50"/>
  <c r="U704" i="50"/>
  <c r="V704" i="50"/>
  <c r="U705" i="50"/>
  <c r="V705" i="50"/>
  <c r="U706" i="50"/>
  <c r="V706" i="50"/>
  <c r="U707" i="50"/>
  <c r="V707" i="50"/>
  <c r="U708" i="50"/>
  <c r="V708" i="50"/>
  <c r="U709" i="50"/>
  <c r="V709" i="50"/>
  <c r="U710" i="50"/>
  <c r="V710" i="50"/>
  <c r="U711" i="50"/>
  <c r="V711" i="50"/>
  <c r="U712" i="50"/>
  <c r="V712" i="50"/>
  <c r="U713" i="50"/>
  <c r="V713" i="50"/>
  <c r="U714" i="50"/>
  <c r="V714" i="50"/>
  <c r="U715" i="50"/>
  <c r="V715" i="50"/>
  <c r="U716" i="50"/>
  <c r="V716" i="50"/>
  <c r="U717" i="50"/>
  <c r="V717" i="50"/>
  <c r="U718" i="50"/>
  <c r="V718" i="50"/>
  <c r="U719" i="50"/>
  <c r="V719" i="50"/>
  <c r="U720" i="50"/>
  <c r="V720" i="50"/>
  <c r="U721" i="50"/>
  <c r="V721" i="50"/>
  <c r="U722" i="50"/>
  <c r="V722" i="50"/>
  <c r="U723" i="50"/>
  <c r="V723" i="50"/>
  <c r="U724" i="50"/>
  <c r="V724" i="50"/>
  <c r="U725" i="50"/>
  <c r="V725" i="50"/>
  <c r="U726" i="50"/>
  <c r="V726" i="50"/>
  <c r="U727" i="50"/>
  <c r="V727" i="50"/>
  <c r="U728" i="50"/>
  <c r="V728" i="50"/>
  <c r="U729" i="50"/>
  <c r="V729" i="50"/>
  <c r="U730" i="50"/>
  <c r="V730" i="50"/>
  <c r="U731" i="50"/>
  <c r="V731" i="50"/>
  <c r="U732" i="50"/>
  <c r="V732" i="50"/>
  <c r="U733" i="50"/>
  <c r="V733" i="50"/>
  <c r="U734" i="50"/>
  <c r="V734" i="50"/>
  <c r="U735" i="50"/>
  <c r="V735" i="50"/>
  <c r="U736" i="50"/>
  <c r="V736" i="50"/>
  <c r="U737" i="50"/>
  <c r="V737" i="50"/>
  <c r="U738" i="50"/>
  <c r="V738" i="50"/>
  <c r="U739" i="50"/>
  <c r="V739" i="50"/>
  <c r="U740" i="50"/>
  <c r="V740" i="50"/>
  <c r="U741" i="50"/>
  <c r="V741" i="50"/>
  <c r="U742" i="50"/>
  <c r="V742" i="50"/>
  <c r="U743" i="50"/>
  <c r="V743" i="50"/>
  <c r="U744" i="50"/>
  <c r="V744" i="50"/>
  <c r="U745" i="50"/>
  <c r="V745" i="50"/>
  <c r="U746" i="50"/>
  <c r="V746" i="50"/>
  <c r="U747" i="50"/>
  <c r="V747" i="50"/>
  <c r="U748" i="50"/>
  <c r="V748" i="50"/>
  <c r="U749" i="50"/>
  <c r="V749" i="50"/>
  <c r="U750" i="50"/>
  <c r="V750" i="50"/>
  <c r="U751" i="50"/>
  <c r="V751" i="50"/>
  <c r="U752" i="50"/>
  <c r="V752" i="50"/>
  <c r="U753" i="50"/>
  <c r="V753" i="50"/>
  <c r="U754" i="50"/>
  <c r="V754" i="50"/>
  <c r="U755" i="50"/>
  <c r="V755" i="50"/>
  <c r="U756" i="50"/>
  <c r="V756" i="50"/>
  <c r="U757" i="50"/>
  <c r="V757" i="50"/>
  <c r="U758" i="50"/>
  <c r="V758" i="50"/>
  <c r="U759" i="50"/>
  <c r="V759" i="50"/>
  <c r="U760" i="50"/>
  <c r="V760" i="50"/>
  <c r="U761" i="50"/>
  <c r="V761" i="50"/>
  <c r="U762" i="50"/>
  <c r="V762" i="50"/>
  <c r="U763" i="50"/>
  <c r="V763" i="50"/>
  <c r="U764" i="50"/>
  <c r="V764" i="50"/>
  <c r="U765" i="50"/>
  <c r="V765" i="50"/>
  <c r="U766" i="50"/>
  <c r="V766" i="50"/>
  <c r="U767" i="50"/>
  <c r="V767" i="50"/>
  <c r="U768" i="50"/>
  <c r="V768" i="50"/>
  <c r="U769" i="50"/>
  <c r="V769" i="50"/>
  <c r="U770" i="50"/>
  <c r="V770" i="50"/>
  <c r="U771" i="50"/>
  <c r="V771" i="50"/>
  <c r="U772" i="50"/>
  <c r="V772" i="50"/>
  <c r="U773" i="50"/>
  <c r="V773" i="50"/>
  <c r="U774" i="50"/>
  <c r="V774" i="50"/>
  <c r="U775" i="50"/>
  <c r="V775" i="50"/>
  <c r="U776" i="50"/>
  <c r="V776" i="50"/>
  <c r="U777" i="50"/>
  <c r="V777" i="50"/>
  <c r="U778" i="50"/>
  <c r="V778" i="50"/>
  <c r="U779" i="50"/>
  <c r="V779" i="50"/>
  <c r="U780" i="50"/>
  <c r="V780" i="50"/>
  <c r="U781" i="50"/>
  <c r="V781" i="50"/>
  <c r="U782" i="50"/>
  <c r="V782" i="50"/>
  <c r="U783" i="50"/>
  <c r="V783" i="50"/>
  <c r="U784" i="50"/>
  <c r="V784" i="50"/>
  <c r="U785" i="50"/>
  <c r="V785" i="50"/>
  <c r="U786" i="50"/>
  <c r="V786" i="50"/>
  <c r="U787" i="50"/>
  <c r="V787" i="50"/>
  <c r="U788" i="50"/>
  <c r="V788" i="50"/>
  <c r="U789" i="50"/>
  <c r="V789" i="50"/>
  <c r="U790" i="50"/>
  <c r="V790" i="50"/>
  <c r="U791" i="50"/>
  <c r="V791" i="50"/>
  <c r="U792" i="50"/>
  <c r="V792" i="50"/>
  <c r="U793" i="50"/>
  <c r="V793" i="50"/>
  <c r="U794" i="50"/>
  <c r="V794" i="50"/>
  <c r="U795" i="50"/>
  <c r="V795" i="50"/>
  <c r="U796" i="50"/>
  <c r="V796" i="50"/>
  <c r="U797" i="50"/>
  <c r="V797" i="50"/>
  <c r="U798" i="50"/>
  <c r="V798" i="50"/>
  <c r="U799" i="50"/>
  <c r="V799" i="50"/>
  <c r="U800" i="50"/>
  <c r="V800" i="50"/>
  <c r="U801" i="50"/>
  <c r="V801" i="50"/>
  <c r="U802" i="50"/>
  <c r="V802" i="50"/>
  <c r="U803" i="50"/>
  <c r="V803" i="50"/>
  <c r="U804" i="50"/>
  <c r="V804" i="50"/>
  <c r="U805" i="50"/>
  <c r="V805" i="50"/>
  <c r="U806" i="50"/>
  <c r="V806" i="50"/>
  <c r="U807" i="50"/>
  <c r="V807" i="50"/>
  <c r="U808" i="50"/>
  <c r="V808" i="50"/>
  <c r="U809" i="50"/>
  <c r="V809" i="50"/>
  <c r="U810" i="50"/>
  <c r="V810" i="50"/>
  <c r="U811" i="50"/>
  <c r="V811" i="50"/>
  <c r="U812" i="50"/>
  <c r="V812" i="50"/>
  <c r="U813" i="50"/>
  <c r="V813" i="50"/>
  <c r="U814" i="50"/>
  <c r="V814" i="50"/>
  <c r="U815" i="50"/>
  <c r="V815" i="50"/>
  <c r="U816" i="50"/>
  <c r="V816" i="50"/>
  <c r="U817" i="50"/>
  <c r="V817" i="50"/>
  <c r="U818" i="50"/>
  <c r="V818" i="50"/>
  <c r="U819" i="50"/>
  <c r="V819" i="50"/>
  <c r="U820" i="50"/>
  <c r="V820" i="50"/>
  <c r="U821" i="50"/>
  <c r="V821" i="50"/>
  <c r="U822" i="50"/>
  <c r="V822" i="50"/>
  <c r="U823" i="50"/>
  <c r="V823" i="50"/>
  <c r="U824" i="50"/>
  <c r="V824" i="50"/>
  <c r="U825" i="50"/>
  <c r="V825" i="50"/>
  <c r="U826" i="50"/>
  <c r="V826" i="50"/>
  <c r="U827" i="50"/>
  <c r="V827" i="50"/>
  <c r="U828" i="50"/>
  <c r="V828" i="50"/>
  <c r="U829" i="50"/>
  <c r="V829" i="50"/>
  <c r="U830" i="50"/>
  <c r="V830" i="50"/>
  <c r="U831" i="50"/>
  <c r="V831" i="50"/>
  <c r="U832" i="50"/>
  <c r="V832" i="50"/>
  <c r="U833" i="50"/>
  <c r="V833" i="50"/>
  <c r="U834" i="50"/>
  <c r="V834" i="50"/>
  <c r="U835" i="50"/>
  <c r="V835" i="50"/>
  <c r="U836" i="50"/>
  <c r="V836" i="50"/>
  <c r="U837" i="50"/>
  <c r="V837" i="50"/>
  <c r="U838" i="50"/>
  <c r="V838" i="50"/>
  <c r="U839" i="50"/>
  <c r="V839" i="50"/>
  <c r="U840" i="50"/>
  <c r="V840" i="50"/>
  <c r="U841" i="50"/>
  <c r="V841" i="50"/>
  <c r="U842" i="50"/>
  <c r="V842" i="50"/>
  <c r="U843" i="50"/>
  <c r="V843" i="50"/>
  <c r="U844" i="50"/>
  <c r="V844" i="50"/>
  <c r="U845" i="50"/>
  <c r="V845" i="50"/>
  <c r="U846" i="50"/>
  <c r="V846" i="50"/>
  <c r="U847" i="50"/>
  <c r="V847" i="50"/>
  <c r="U848" i="50"/>
  <c r="V848" i="50"/>
  <c r="U849" i="50"/>
  <c r="V849" i="50"/>
  <c r="U850" i="50"/>
  <c r="V850" i="50"/>
  <c r="U851" i="50"/>
  <c r="V851" i="50"/>
  <c r="U852" i="50"/>
  <c r="V852" i="50"/>
  <c r="U853" i="50"/>
  <c r="V853" i="50"/>
  <c r="U854" i="50"/>
  <c r="V854" i="50"/>
  <c r="U855" i="50"/>
  <c r="V855" i="50"/>
  <c r="U856" i="50"/>
  <c r="V856" i="50"/>
  <c r="U857" i="50"/>
  <c r="V857" i="50"/>
  <c r="U858" i="50"/>
  <c r="V858" i="50"/>
  <c r="U859" i="50"/>
  <c r="V859" i="50"/>
  <c r="U860" i="50"/>
  <c r="V860" i="50"/>
  <c r="U861" i="50"/>
  <c r="V861" i="50"/>
  <c r="U862" i="50"/>
  <c r="V862" i="50"/>
  <c r="U863" i="50"/>
  <c r="V863" i="50"/>
  <c r="U864" i="50"/>
  <c r="V864" i="50"/>
  <c r="U865" i="50"/>
  <c r="V865" i="50"/>
  <c r="U866" i="50"/>
  <c r="V866" i="50"/>
  <c r="U867" i="50"/>
  <c r="V867" i="50"/>
  <c r="U868" i="50"/>
  <c r="V868" i="50"/>
  <c r="U869" i="50"/>
  <c r="V869" i="50"/>
  <c r="U870" i="50"/>
  <c r="V870" i="50"/>
  <c r="U871" i="50"/>
  <c r="V871" i="50"/>
  <c r="U872" i="50"/>
  <c r="V872" i="50"/>
  <c r="U873" i="50"/>
  <c r="V873" i="50"/>
  <c r="U874" i="50"/>
  <c r="V874" i="50"/>
  <c r="U875" i="50"/>
  <c r="V875" i="50"/>
  <c r="U876" i="50"/>
  <c r="V876" i="50"/>
  <c r="U877" i="50"/>
  <c r="V877" i="50"/>
  <c r="U878" i="50"/>
  <c r="V878" i="50"/>
  <c r="U879" i="50"/>
  <c r="V879" i="50"/>
  <c r="U880" i="50"/>
  <c r="V880" i="50"/>
  <c r="U881" i="50"/>
  <c r="V881" i="50"/>
  <c r="U882" i="50"/>
  <c r="V882" i="50"/>
  <c r="U883" i="50"/>
  <c r="V883" i="50"/>
  <c r="U884" i="50"/>
  <c r="V884" i="50"/>
  <c r="U885" i="50"/>
  <c r="V885" i="50"/>
  <c r="U886" i="50"/>
  <c r="V886" i="50"/>
  <c r="U887" i="50"/>
  <c r="V887" i="50"/>
  <c r="U888" i="50"/>
  <c r="V888" i="50"/>
  <c r="U889" i="50"/>
  <c r="V889" i="50"/>
  <c r="U890" i="50"/>
  <c r="V890" i="50"/>
  <c r="U891" i="50"/>
  <c r="V891" i="50"/>
  <c r="U892" i="50"/>
  <c r="V892" i="50"/>
  <c r="U893" i="50"/>
  <c r="V893" i="50"/>
  <c r="U894" i="50"/>
  <c r="V894" i="50"/>
  <c r="U895" i="50"/>
  <c r="V895" i="50"/>
  <c r="U896" i="50"/>
  <c r="V896" i="50"/>
  <c r="U897" i="50"/>
  <c r="V897" i="50"/>
  <c r="U898" i="50"/>
  <c r="V898" i="50"/>
  <c r="U899" i="50"/>
  <c r="V899" i="50"/>
  <c r="U900" i="50"/>
  <c r="V900" i="50"/>
  <c r="U901" i="50"/>
  <c r="V901" i="50"/>
  <c r="U902" i="50"/>
  <c r="V902" i="50"/>
  <c r="U903" i="50"/>
  <c r="V903" i="50"/>
  <c r="U904" i="50"/>
  <c r="V904" i="50"/>
  <c r="U905" i="50"/>
  <c r="V905" i="50"/>
  <c r="U906" i="50"/>
  <c r="V906" i="50"/>
  <c r="U907" i="50"/>
  <c r="V907" i="50"/>
  <c r="U908" i="50"/>
  <c r="V908" i="50"/>
  <c r="U909" i="50"/>
  <c r="V909" i="50"/>
  <c r="U910" i="50"/>
  <c r="V910" i="50"/>
  <c r="U911" i="50"/>
  <c r="V911" i="50"/>
  <c r="U912" i="50"/>
  <c r="V912" i="50"/>
  <c r="U913" i="50"/>
  <c r="V913" i="50"/>
  <c r="U914" i="50"/>
  <c r="V914" i="50"/>
  <c r="U915" i="50"/>
  <c r="V915" i="50"/>
  <c r="U916" i="50"/>
  <c r="V916" i="50"/>
  <c r="U917" i="50"/>
  <c r="V917" i="50"/>
  <c r="U918" i="50"/>
  <c r="V918" i="50"/>
  <c r="U919" i="50"/>
  <c r="V919" i="50"/>
  <c r="U920" i="50"/>
  <c r="V920" i="50"/>
  <c r="U921" i="50"/>
  <c r="V921" i="50"/>
  <c r="U922" i="50"/>
  <c r="V922" i="50"/>
  <c r="U923" i="50"/>
  <c r="V923" i="50"/>
  <c r="U924" i="50"/>
  <c r="V924" i="50"/>
  <c r="U925" i="50"/>
  <c r="V925" i="50"/>
  <c r="U926" i="50"/>
  <c r="V926" i="50"/>
  <c r="U927" i="50"/>
  <c r="V927" i="50"/>
  <c r="U928" i="50"/>
  <c r="V928" i="50"/>
  <c r="U929" i="50"/>
  <c r="V929" i="50"/>
  <c r="U930" i="50"/>
  <c r="V930" i="50"/>
  <c r="U931" i="50"/>
  <c r="V931" i="50"/>
  <c r="U932" i="50"/>
  <c r="V932" i="50"/>
  <c r="U933" i="50"/>
  <c r="V933" i="50"/>
  <c r="U934" i="50"/>
  <c r="V934" i="50"/>
  <c r="U935" i="50"/>
  <c r="V935" i="50"/>
  <c r="U936" i="50"/>
  <c r="V936" i="50"/>
  <c r="U937" i="50"/>
  <c r="V937" i="50"/>
  <c r="U938" i="50"/>
  <c r="V938" i="50"/>
  <c r="U939" i="50"/>
  <c r="V939" i="50"/>
  <c r="U940" i="50"/>
  <c r="V940" i="50"/>
  <c r="U941" i="50"/>
  <c r="V941" i="50"/>
  <c r="U942" i="50"/>
  <c r="V942" i="50"/>
  <c r="U943" i="50"/>
  <c r="V943" i="50"/>
  <c r="U944" i="50"/>
  <c r="V944" i="50"/>
  <c r="U945" i="50"/>
  <c r="V945" i="50"/>
  <c r="U946" i="50"/>
  <c r="V946" i="50"/>
  <c r="U947" i="50"/>
  <c r="V947" i="50"/>
  <c r="U948" i="50"/>
  <c r="V948" i="50"/>
  <c r="U949" i="50"/>
  <c r="V949" i="50"/>
  <c r="U950" i="50"/>
  <c r="V950" i="50"/>
  <c r="U951" i="50"/>
  <c r="V951" i="50"/>
  <c r="U952" i="50"/>
  <c r="V952" i="50"/>
  <c r="U953" i="50"/>
  <c r="V953" i="50"/>
  <c r="U954" i="50"/>
  <c r="V954" i="50"/>
  <c r="U955" i="50"/>
  <c r="V955" i="50"/>
  <c r="U956" i="50"/>
  <c r="V956" i="50"/>
  <c r="U957" i="50"/>
  <c r="V957" i="50"/>
  <c r="U958" i="50"/>
  <c r="V958" i="50"/>
  <c r="U959" i="50"/>
  <c r="V959" i="50"/>
  <c r="U960" i="50"/>
  <c r="V960" i="50"/>
  <c r="U961" i="50"/>
  <c r="V961" i="50"/>
  <c r="U962" i="50"/>
  <c r="V962" i="50"/>
  <c r="U963" i="50"/>
  <c r="V963" i="50"/>
  <c r="U964" i="50"/>
  <c r="V964" i="50"/>
  <c r="U965" i="50"/>
  <c r="V965" i="50"/>
  <c r="U966" i="50"/>
  <c r="V966" i="50"/>
  <c r="U967" i="50"/>
  <c r="V967" i="50"/>
  <c r="U968" i="50"/>
  <c r="V968" i="50"/>
  <c r="U969" i="50"/>
  <c r="V969" i="50"/>
  <c r="U970" i="50"/>
  <c r="V970" i="50"/>
  <c r="U971" i="50"/>
  <c r="V971" i="50"/>
  <c r="U972" i="50"/>
  <c r="V972" i="50"/>
  <c r="U973" i="50"/>
  <c r="V973" i="50"/>
  <c r="U974" i="50"/>
  <c r="V974" i="50"/>
  <c r="U975" i="50"/>
  <c r="V975" i="50"/>
  <c r="U976" i="50"/>
  <c r="V976" i="50"/>
  <c r="U977" i="50"/>
  <c r="V977" i="50"/>
  <c r="U978" i="50"/>
  <c r="V978" i="50"/>
  <c r="U979" i="50"/>
  <c r="V979" i="50"/>
  <c r="U980" i="50"/>
  <c r="V980" i="50"/>
  <c r="U981" i="50"/>
  <c r="V981" i="50"/>
  <c r="U982" i="50"/>
  <c r="V982" i="50"/>
  <c r="U983" i="50"/>
  <c r="V983" i="50"/>
  <c r="U984" i="50"/>
  <c r="V984" i="50"/>
  <c r="U985" i="50"/>
  <c r="V985" i="50"/>
  <c r="U986" i="50"/>
  <c r="V986" i="50"/>
  <c r="U987" i="50"/>
  <c r="V987" i="50"/>
  <c r="U988" i="50"/>
  <c r="V988" i="50"/>
  <c r="U989" i="50"/>
  <c r="V989" i="50"/>
  <c r="U990" i="50"/>
  <c r="V990" i="50"/>
  <c r="U991" i="50"/>
  <c r="V991" i="50"/>
  <c r="U992" i="50"/>
  <c r="V992" i="50"/>
  <c r="U993" i="50"/>
  <c r="V993" i="50"/>
  <c r="U994" i="50"/>
  <c r="V994" i="50"/>
  <c r="U995" i="50"/>
  <c r="V995" i="50"/>
  <c r="U996" i="50"/>
  <c r="V996" i="50"/>
  <c r="U997" i="50"/>
  <c r="V997" i="50"/>
  <c r="U998" i="50"/>
  <c r="V998" i="50"/>
  <c r="U999" i="50"/>
  <c r="V999" i="50"/>
  <c r="U1000" i="50"/>
  <c r="V1000" i="50"/>
  <c r="U1001" i="50"/>
  <c r="V1001" i="50"/>
  <c r="U1002" i="50"/>
  <c r="V1002" i="50"/>
  <c r="U1003" i="50"/>
  <c r="V1003" i="50"/>
  <c r="U1004" i="50"/>
  <c r="V1004" i="50"/>
  <c r="U1005" i="50"/>
  <c r="V1005" i="50"/>
  <c r="U1006" i="50"/>
  <c r="V1006" i="50"/>
  <c r="U1007" i="50"/>
  <c r="V1007" i="50"/>
  <c r="U1008" i="50"/>
  <c r="V1008" i="50"/>
  <c r="U1009" i="50"/>
  <c r="V1009" i="50"/>
  <c r="U1010" i="50"/>
  <c r="V1010" i="50"/>
  <c r="U1011" i="50"/>
  <c r="V1011" i="50"/>
  <c r="U1012" i="50"/>
  <c r="V1012" i="50"/>
  <c r="U1013" i="50"/>
  <c r="V1013" i="50"/>
  <c r="U1014" i="50"/>
  <c r="V1014" i="50"/>
  <c r="U1015" i="50"/>
  <c r="V1015" i="50"/>
  <c r="U1016" i="50"/>
  <c r="V1016" i="50"/>
  <c r="U1017" i="50"/>
  <c r="V1017" i="50"/>
  <c r="U1018" i="50"/>
  <c r="V1018" i="50"/>
  <c r="U1019" i="50"/>
  <c r="V1019" i="50"/>
  <c r="U1020" i="50"/>
  <c r="V1020" i="50"/>
  <c r="U1021" i="50"/>
  <c r="V1021" i="50"/>
  <c r="U1022" i="50"/>
  <c r="V1022" i="50"/>
  <c r="U1023" i="50"/>
  <c r="V1023" i="50"/>
  <c r="U1024" i="50"/>
  <c r="V1024" i="50"/>
  <c r="U1025" i="50"/>
  <c r="V1025" i="50"/>
  <c r="U1026" i="50"/>
  <c r="V1026" i="50"/>
  <c r="U1027" i="50"/>
  <c r="V1027" i="50"/>
  <c r="U1028" i="50"/>
  <c r="V1028" i="50"/>
  <c r="U1029" i="50"/>
  <c r="V1029" i="50"/>
  <c r="U1030" i="50"/>
  <c r="V1030" i="50"/>
  <c r="U1031" i="50"/>
  <c r="V1031" i="50"/>
  <c r="U1032" i="50"/>
  <c r="V1032" i="50"/>
  <c r="U1033" i="50"/>
  <c r="V1033" i="50"/>
  <c r="U1034" i="50"/>
  <c r="V1034" i="50"/>
  <c r="U1035" i="50"/>
  <c r="V1035" i="50"/>
  <c r="U1036" i="50"/>
  <c r="V1036" i="50"/>
  <c r="U1037" i="50"/>
  <c r="V1037" i="50"/>
  <c r="U1038" i="50"/>
  <c r="V1038" i="50"/>
  <c r="U1039" i="50"/>
  <c r="V1039" i="50"/>
  <c r="U1040" i="50"/>
  <c r="V1040" i="50"/>
  <c r="U1041" i="50"/>
  <c r="V1041" i="50"/>
  <c r="U1042" i="50"/>
  <c r="V1042" i="50"/>
  <c r="U1043" i="50"/>
  <c r="V1043" i="50"/>
  <c r="U1044" i="50"/>
  <c r="V1044" i="50"/>
  <c r="U1045" i="50"/>
  <c r="V1045" i="50"/>
  <c r="U1046" i="50"/>
  <c r="V1046" i="50"/>
  <c r="U1047" i="50"/>
  <c r="V1047" i="50"/>
  <c r="U1048" i="50"/>
  <c r="V1048" i="50"/>
  <c r="U1049" i="50"/>
  <c r="V1049" i="50"/>
  <c r="U1050" i="50"/>
  <c r="V1050" i="50"/>
  <c r="U1051" i="50"/>
  <c r="V1051" i="50"/>
  <c r="U1052" i="50"/>
  <c r="V1052" i="50"/>
  <c r="U1053" i="50"/>
  <c r="V1053" i="50"/>
  <c r="U1054" i="50"/>
  <c r="V1054" i="50"/>
  <c r="U1055" i="50"/>
  <c r="V1055" i="50"/>
  <c r="U1056" i="50"/>
  <c r="V1056" i="50"/>
  <c r="U1057" i="50"/>
  <c r="V1057" i="50"/>
  <c r="U1058" i="50"/>
  <c r="V1058" i="50"/>
  <c r="U1059" i="50"/>
  <c r="V1059" i="50"/>
  <c r="U1060" i="50"/>
  <c r="V1060" i="50"/>
  <c r="U1061" i="50"/>
  <c r="V1061" i="50"/>
  <c r="U1062" i="50"/>
  <c r="V1062" i="50"/>
  <c r="U1063" i="50"/>
  <c r="V1063" i="50"/>
  <c r="U1064" i="50"/>
  <c r="V1064" i="50"/>
  <c r="U1065" i="50"/>
  <c r="V1065" i="50"/>
  <c r="U1066" i="50"/>
  <c r="V1066" i="50"/>
  <c r="U1067" i="50"/>
  <c r="V1067" i="50"/>
  <c r="U1068" i="50"/>
  <c r="V1068" i="50"/>
  <c r="U1069" i="50"/>
  <c r="V1069" i="50"/>
  <c r="U1070" i="50"/>
  <c r="V1070" i="50"/>
  <c r="U1071" i="50"/>
  <c r="V1071" i="50"/>
  <c r="U1072" i="50"/>
  <c r="V1072" i="50"/>
  <c r="U1073" i="50"/>
  <c r="V1073" i="50"/>
  <c r="U1074" i="50"/>
  <c r="V1074" i="50"/>
  <c r="U1075" i="50"/>
  <c r="V1075" i="50"/>
  <c r="U1076" i="50"/>
  <c r="V1076" i="50"/>
  <c r="U1077" i="50"/>
  <c r="V1077" i="50"/>
  <c r="U1078" i="50"/>
  <c r="V1078" i="50"/>
  <c r="U1079" i="50"/>
  <c r="V1079" i="50"/>
  <c r="U1080" i="50"/>
  <c r="V1080" i="50"/>
  <c r="U1081" i="50"/>
  <c r="V1081" i="50"/>
  <c r="U1082" i="50"/>
  <c r="V1082" i="50"/>
  <c r="U1083" i="50"/>
  <c r="V1083" i="50"/>
  <c r="U1084" i="50"/>
  <c r="V1084" i="50"/>
  <c r="U1085" i="50"/>
  <c r="V1085" i="50"/>
  <c r="U1086" i="50"/>
  <c r="V1086" i="50"/>
  <c r="U1087" i="50"/>
  <c r="V1087" i="50"/>
  <c r="U1088" i="50"/>
  <c r="V1088" i="50"/>
  <c r="U1089" i="50"/>
  <c r="V1089" i="50"/>
  <c r="U1090" i="50"/>
  <c r="V1090" i="50"/>
  <c r="U1091" i="50"/>
  <c r="V1091" i="50"/>
  <c r="U1092" i="50"/>
  <c r="V1092" i="50"/>
  <c r="U1093" i="50"/>
  <c r="V1093" i="50"/>
  <c r="U1094" i="50"/>
  <c r="V1094" i="50"/>
  <c r="U1095" i="50"/>
  <c r="V1095" i="50"/>
  <c r="U1096" i="50"/>
  <c r="V1096" i="50"/>
  <c r="U1097" i="50"/>
  <c r="V1097" i="50"/>
  <c r="U1098" i="50"/>
  <c r="V1098" i="50"/>
  <c r="U1099" i="50"/>
  <c r="V1099" i="50"/>
  <c r="U1100" i="50"/>
  <c r="V1100" i="50"/>
  <c r="U1101" i="50"/>
  <c r="V1101" i="50"/>
  <c r="U1102" i="50"/>
  <c r="V1102" i="50"/>
  <c r="U1103" i="50"/>
  <c r="V1103" i="50"/>
  <c r="U1104" i="50"/>
  <c r="V1104" i="50"/>
  <c r="U1105" i="50"/>
  <c r="V1105" i="50"/>
  <c r="U1106" i="50"/>
  <c r="V1106" i="50"/>
  <c r="U1107" i="50"/>
  <c r="V1107" i="50"/>
  <c r="U1108" i="50"/>
  <c r="V1108" i="50"/>
  <c r="U1109" i="50"/>
  <c r="V1109" i="50"/>
  <c r="U1110" i="50"/>
  <c r="V1110" i="50"/>
  <c r="U1111" i="50"/>
  <c r="V1111" i="50"/>
  <c r="U1112" i="50"/>
  <c r="V1112" i="50"/>
  <c r="U1113" i="50"/>
  <c r="V1113" i="50"/>
  <c r="U1114" i="50"/>
  <c r="V1114" i="50"/>
  <c r="U1115" i="50"/>
  <c r="V1115" i="50"/>
  <c r="U1116" i="50"/>
  <c r="V1116" i="50"/>
  <c r="U1117" i="50"/>
  <c r="V1117" i="50"/>
  <c r="U1118" i="50"/>
  <c r="V1118" i="50"/>
  <c r="U1119" i="50"/>
  <c r="V1119" i="50"/>
  <c r="U1120" i="50"/>
  <c r="V1120" i="50"/>
  <c r="U1121" i="50"/>
  <c r="V1121" i="50"/>
  <c r="U1122" i="50"/>
  <c r="V1122" i="50"/>
  <c r="U1123" i="50"/>
  <c r="V1123" i="50"/>
  <c r="U1124" i="50"/>
  <c r="V1124" i="50"/>
  <c r="U1125" i="50"/>
  <c r="V1125" i="50"/>
  <c r="U1126" i="50"/>
  <c r="V1126" i="50"/>
  <c r="U1127" i="50"/>
  <c r="V1127" i="50"/>
  <c r="U1128" i="50"/>
  <c r="V1128" i="50"/>
  <c r="U1129" i="50"/>
  <c r="V1129" i="50"/>
  <c r="U1130" i="50"/>
  <c r="V1130" i="50"/>
  <c r="U1131" i="50"/>
  <c r="V1131" i="50"/>
  <c r="U1132" i="50"/>
  <c r="V1132" i="50"/>
  <c r="U1133" i="50"/>
  <c r="V1133" i="50"/>
  <c r="U1134" i="50"/>
  <c r="V1134" i="50"/>
  <c r="U1135" i="50"/>
  <c r="V1135" i="50"/>
  <c r="U1136" i="50"/>
  <c r="V1136" i="50"/>
  <c r="U1137" i="50"/>
  <c r="V1137" i="50"/>
  <c r="U1138" i="50"/>
  <c r="V1138" i="50"/>
  <c r="U1139" i="50"/>
  <c r="V1139" i="50"/>
  <c r="U1140" i="50"/>
  <c r="V1140" i="50"/>
  <c r="U1141" i="50"/>
  <c r="V1141" i="50"/>
  <c r="U1142" i="50"/>
  <c r="V1142" i="50"/>
  <c r="U1143" i="50"/>
  <c r="V1143" i="50"/>
  <c r="U1144" i="50"/>
  <c r="V1144" i="50"/>
  <c r="U1145" i="50"/>
  <c r="V1145" i="50"/>
  <c r="U1146" i="50"/>
  <c r="V1146" i="50"/>
  <c r="U1147" i="50"/>
  <c r="V1147" i="50"/>
  <c r="U1148" i="50"/>
  <c r="V1148" i="50"/>
  <c r="U1149" i="50"/>
  <c r="V1149" i="50"/>
  <c r="U1150" i="50"/>
  <c r="V1150" i="50"/>
  <c r="U1151" i="50"/>
  <c r="V1151" i="50"/>
  <c r="U1152" i="50"/>
  <c r="V1152" i="50"/>
  <c r="U1153" i="50"/>
  <c r="V1153" i="50"/>
  <c r="U1154" i="50"/>
  <c r="V1154" i="50"/>
  <c r="U1155" i="50"/>
  <c r="V1155" i="50"/>
  <c r="U1156" i="50"/>
  <c r="V1156" i="50"/>
  <c r="U1157" i="50"/>
  <c r="V1157" i="50"/>
  <c r="U1158" i="50"/>
  <c r="V1158" i="50"/>
  <c r="U1159" i="50"/>
  <c r="V1159" i="50"/>
  <c r="U1160" i="50"/>
  <c r="V1160" i="50"/>
  <c r="U1161" i="50"/>
  <c r="V1161" i="50"/>
  <c r="U1162" i="50"/>
  <c r="V1162" i="50"/>
  <c r="U1163" i="50"/>
  <c r="V1163" i="50"/>
  <c r="U1164" i="50"/>
  <c r="V1164" i="50"/>
  <c r="U1165" i="50"/>
  <c r="V1165" i="50"/>
  <c r="U1166" i="50"/>
  <c r="V1166" i="50"/>
  <c r="U1167" i="50"/>
  <c r="V1167" i="50"/>
  <c r="U1168" i="50"/>
  <c r="V1168" i="50"/>
  <c r="U1169" i="50"/>
  <c r="V1169" i="50"/>
  <c r="U1170" i="50"/>
  <c r="V1170" i="50"/>
  <c r="U1171" i="50"/>
  <c r="V1171" i="50"/>
  <c r="U1172" i="50"/>
  <c r="V1172" i="50"/>
  <c r="U1173" i="50"/>
  <c r="V1173" i="50"/>
  <c r="U1174" i="50"/>
  <c r="V1174" i="50"/>
  <c r="U1175" i="50"/>
  <c r="V1175" i="50"/>
  <c r="U1176" i="50"/>
  <c r="V1176" i="50"/>
  <c r="U1177" i="50"/>
  <c r="V1177" i="50"/>
  <c r="U1178" i="50"/>
  <c r="V1178" i="50"/>
  <c r="U1179" i="50"/>
  <c r="V1179" i="50"/>
  <c r="U1180" i="50"/>
  <c r="V1180" i="50"/>
  <c r="U1181" i="50"/>
  <c r="V1181" i="50"/>
  <c r="U1182" i="50"/>
  <c r="V1182" i="50"/>
  <c r="U1183" i="50"/>
  <c r="V1183" i="50"/>
  <c r="U1184" i="50"/>
  <c r="V1184" i="50"/>
  <c r="U1185" i="50"/>
  <c r="V1185" i="50"/>
  <c r="U1186" i="50"/>
  <c r="V1186" i="50"/>
  <c r="U1187" i="50"/>
  <c r="V1187" i="50"/>
  <c r="U1188" i="50"/>
  <c r="V1188" i="50"/>
  <c r="U1189" i="50"/>
  <c r="V1189" i="50"/>
  <c r="U1190" i="50"/>
  <c r="V1190" i="50"/>
  <c r="U1191" i="50"/>
  <c r="V1191" i="50"/>
  <c r="U1192" i="50"/>
  <c r="V1192" i="50"/>
  <c r="U1193" i="50"/>
  <c r="V1193" i="50"/>
  <c r="U1194" i="50"/>
  <c r="V1194" i="50"/>
  <c r="U1195" i="50"/>
  <c r="V1195" i="50"/>
  <c r="U1196" i="50"/>
  <c r="V1196" i="50"/>
  <c r="U1197" i="50"/>
  <c r="V1197" i="50"/>
  <c r="U1198" i="50"/>
  <c r="V1198" i="50"/>
  <c r="U1199" i="50"/>
  <c r="V1199" i="50"/>
  <c r="U1200" i="50"/>
  <c r="V1200" i="50"/>
  <c r="U1201" i="50"/>
  <c r="V1201" i="50"/>
  <c r="U1202" i="50"/>
  <c r="V1202" i="50"/>
  <c r="U1203" i="50"/>
  <c r="V1203" i="50"/>
  <c r="U1204" i="50"/>
  <c r="V1204" i="50"/>
  <c r="U1205" i="50"/>
  <c r="V1205" i="50"/>
  <c r="U1206" i="50"/>
  <c r="V1206" i="50"/>
  <c r="U1207" i="50"/>
  <c r="V1207" i="50"/>
  <c r="U1208" i="50"/>
  <c r="V1208" i="50"/>
  <c r="U1209" i="50"/>
  <c r="V1209" i="50"/>
  <c r="U1210" i="50"/>
  <c r="V1210" i="50"/>
  <c r="U1211" i="50"/>
  <c r="V1211" i="50"/>
  <c r="U1212" i="50"/>
  <c r="V1212" i="50"/>
  <c r="U1213" i="50"/>
  <c r="V1213" i="50"/>
  <c r="U1214" i="50"/>
  <c r="V1214" i="50"/>
  <c r="U1215" i="50"/>
  <c r="V1215" i="50"/>
  <c r="U1216" i="50"/>
  <c r="V1216" i="50"/>
  <c r="U1217" i="50"/>
  <c r="V1217" i="50"/>
  <c r="U1218" i="50"/>
  <c r="V1218" i="50"/>
  <c r="U1219" i="50"/>
  <c r="V1219" i="50"/>
  <c r="U1220" i="50"/>
  <c r="V1220" i="50"/>
  <c r="U1221" i="50"/>
  <c r="V1221" i="50"/>
  <c r="U1222" i="50"/>
  <c r="V1222" i="50"/>
  <c r="U1223" i="50"/>
  <c r="V1223" i="50"/>
  <c r="U1224" i="50"/>
  <c r="V1224" i="50"/>
  <c r="U1225" i="50"/>
  <c r="V1225" i="50"/>
  <c r="U1226" i="50"/>
  <c r="V1226" i="50"/>
  <c r="U1227" i="50"/>
  <c r="V1227" i="50"/>
  <c r="U1228" i="50"/>
  <c r="V1228" i="50"/>
  <c r="U1229" i="50"/>
  <c r="V1229" i="50"/>
  <c r="U1230" i="50"/>
  <c r="V1230" i="50"/>
  <c r="U1231" i="50"/>
  <c r="V1231" i="50"/>
  <c r="U1232" i="50"/>
  <c r="V1232" i="50"/>
  <c r="U1233" i="50"/>
  <c r="V1233" i="50"/>
  <c r="U1234" i="50"/>
  <c r="V1234" i="50"/>
  <c r="U1235" i="50"/>
  <c r="V1235" i="50"/>
  <c r="U1236" i="50"/>
  <c r="V1236" i="50"/>
  <c r="U1237" i="50"/>
  <c r="V1237" i="50"/>
  <c r="U1238" i="50"/>
  <c r="V1238" i="50"/>
  <c r="U1239" i="50"/>
  <c r="V1239" i="50"/>
  <c r="U1240" i="50"/>
  <c r="V1240" i="50"/>
  <c r="U1241" i="50"/>
  <c r="V1241" i="50"/>
  <c r="U1242" i="50"/>
  <c r="V1242" i="50"/>
  <c r="U1243" i="50"/>
  <c r="V1243" i="50"/>
  <c r="U1244" i="50"/>
  <c r="V1244" i="50"/>
  <c r="U1245" i="50"/>
  <c r="V1245" i="50"/>
  <c r="U1246" i="50"/>
  <c r="V1246" i="50"/>
  <c r="U1247" i="50"/>
  <c r="V1247" i="50"/>
  <c r="U1248" i="50"/>
  <c r="V1248" i="50"/>
  <c r="U1249" i="50"/>
  <c r="V1249" i="50"/>
  <c r="U1250" i="50"/>
  <c r="V1250" i="50"/>
  <c r="U1251" i="50"/>
  <c r="V1251" i="50"/>
  <c r="U1252" i="50"/>
  <c r="V1252" i="50"/>
  <c r="U1253" i="50"/>
  <c r="V1253" i="50"/>
  <c r="U1254" i="50"/>
  <c r="V1254" i="50"/>
  <c r="U1255" i="50"/>
  <c r="V1255" i="50"/>
  <c r="BC60" i="32" l="1"/>
  <c r="BC57" i="32"/>
  <c r="BC59" i="32" s="1"/>
  <c r="BB47" i="32"/>
  <c r="BB56" i="32" s="1"/>
  <c r="BC45" i="32"/>
  <c r="BC35" i="32" s="1"/>
  <c r="BC27" i="32"/>
  <c r="BC37" i="32" s="1"/>
  <c r="BC47" i="32" s="1"/>
  <c r="BC56" i="32" s="1"/>
  <c r="BC65" i="32" s="1"/>
  <c r="BC76" i="32" s="1"/>
  <c r="BC87" i="32" s="1"/>
  <c r="BC12" i="32"/>
  <c r="BC14" i="32"/>
  <c r="BC16" i="32"/>
  <c r="BC17" i="32"/>
  <c r="BC8" i="32"/>
  <c r="BC4" i="32"/>
  <c r="AY60" i="30"/>
  <c r="AY57" i="30"/>
  <c r="AY59" i="30" s="1"/>
  <c r="AY45" i="30"/>
  <c r="AY35" i="30" s="1"/>
  <c r="AX27" i="30"/>
  <c r="AY27" i="30"/>
  <c r="AY37" i="30" s="1"/>
  <c r="AY47" i="30" s="1"/>
  <c r="AY56" i="30" s="1"/>
  <c r="AY65" i="30" s="1"/>
  <c r="AY8" i="30"/>
  <c r="AY12" i="30"/>
  <c r="AY14" i="30"/>
  <c r="AY16" i="30"/>
  <c r="AY17" i="30"/>
  <c r="AY22" i="30"/>
  <c r="AY4" i="31"/>
  <c r="AY4" i="30"/>
  <c r="AY60" i="31"/>
  <c r="AY57" i="31"/>
  <c r="AY59" i="31" s="1"/>
  <c r="AY45" i="31"/>
  <c r="AY12" i="31"/>
  <c r="AY22" i="31" s="1"/>
  <c r="AY14" i="31"/>
  <c r="AY16" i="31"/>
  <c r="AY17" i="31"/>
  <c r="AY8" i="31"/>
  <c r="AY24" i="31" s="1"/>
  <c r="AY13" i="31" l="1"/>
  <c r="BC19" i="32"/>
  <c r="AY61" i="31"/>
  <c r="AY15" i="30"/>
  <c r="AY13" i="30"/>
  <c r="BC15" i="32"/>
  <c r="AY19" i="30"/>
  <c r="AY21" i="31"/>
  <c r="AY15" i="31"/>
  <c r="AY19" i="31"/>
  <c r="BC61" i="32"/>
  <c r="AY11" i="31"/>
  <c r="BC11" i="32"/>
  <c r="BC13" i="32"/>
  <c r="BC20" i="32"/>
  <c r="AY23" i="30"/>
  <c r="AY21" i="30"/>
  <c r="AY24" i="30"/>
  <c r="AY20" i="30"/>
  <c r="AY11" i="30"/>
  <c r="AY20" i="31"/>
  <c r="AY23" i="31"/>
  <c r="D47" i="89" l="1"/>
  <c r="D48" i="89"/>
  <c r="D49" i="89"/>
  <c r="D50" i="89"/>
  <c r="D51" i="89"/>
  <c r="D52" i="89"/>
  <c r="D53" i="89"/>
  <c r="D54" i="89"/>
  <c r="D55" i="89"/>
  <c r="D56" i="89"/>
  <c r="D57" i="89"/>
  <c r="D58" i="89"/>
  <c r="D59" i="89"/>
  <c r="D60" i="89"/>
  <c r="D61" i="89"/>
  <c r="D62" i="89"/>
  <c r="D63" i="89"/>
  <c r="D64" i="89"/>
  <c r="D65" i="89"/>
  <c r="D66" i="89"/>
  <c r="D67" i="89"/>
  <c r="D68" i="89"/>
  <c r="D69" i="89"/>
  <c r="D70" i="89"/>
  <c r="D71" i="89"/>
  <c r="D72" i="89"/>
  <c r="D73" i="89"/>
  <c r="D74" i="89"/>
  <c r="D75" i="89"/>
  <c r="D76" i="89"/>
  <c r="D77" i="89"/>
  <c r="D78" i="89"/>
  <c r="D79" i="89"/>
  <c r="D80" i="89"/>
  <c r="D81" i="89"/>
  <c r="D82" i="89"/>
  <c r="D83" i="89"/>
  <c r="D84" i="89"/>
  <c r="D85" i="89"/>
  <c r="D86" i="89"/>
  <c r="AX45" i="31" l="1"/>
  <c r="AX54" i="30"/>
  <c r="AX45" i="30"/>
  <c r="AX35" i="30" s="1"/>
  <c r="BB45" i="32"/>
  <c r="BB35" i="32" s="1"/>
  <c r="AX60" i="31" l="1"/>
  <c r="AX57" i="31"/>
  <c r="AX61" i="31" s="1"/>
  <c r="AX12" i="31"/>
  <c r="AX14" i="31"/>
  <c r="AX13" i="31" s="1"/>
  <c r="AX16" i="31"/>
  <c r="AX17" i="31"/>
  <c r="AX8" i="31"/>
  <c r="AX4" i="31"/>
  <c r="AX60" i="30"/>
  <c r="AX57" i="30"/>
  <c r="AX59" i="30" s="1"/>
  <c r="AX37" i="30"/>
  <c r="AX47" i="30" s="1"/>
  <c r="AX56" i="30" s="1"/>
  <c r="AX65" i="30" s="1"/>
  <c r="AX17" i="30"/>
  <c r="AX12" i="30"/>
  <c r="AX22" i="30" s="1"/>
  <c r="AX14" i="30"/>
  <c r="AX16" i="30"/>
  <c r="AX8" i="30"/>
  <c r="AX4" i="30"/>
  <c r="BB60" i="32"/>
  <c r="BB57" i="32"/>
  <c r="BB61" i="32" s="1"/>
  <c r="AX11" i="30" l="1"/>
  <c r="AX20" i="31"/>
  <c r="AX15" i="31"/>
  <c r="AX19" i="31"/>
  <c r="AX22" i="31"/>
  <c r="AX23" i="31"/>
  <c r="AX24" i="31"/>
  <c r="AX59" i="31"/>
  <c r="AX21" i="31"/>
  <c r="AX11" i="31"/>
  <c r="AX15" i="30"/>
  <c r="AX20" i="30"/>
  <c r="AX23" i="30"/>
  <c r="AX13" i="30"/>
  <c r="AX21" i="30"/>
  <c r="AX24" i="30"/>
  <c r="AX19" i="30"/>
  <c r="BB59" i="32"/>
  <c r="BB65" i="32"/>
  <c r="BB76" i="32" s="1"/>
  <c r="BB87" i="32" s="1"/>
  <c r="BB10" i="32"/>
  <c r="BB12" i="32"/>
  <c r="BB14" i="32"/>
  <c r="BB16" i="32"/>
  <c r="BB17" i="32"/>
  <c r="BB8" i="32"/>
  <c r="BB4" i="32"/>
  <c r="AH161" i="37"/>
  <c r="AI161" i="37"/>
  <c r="AJ161" i="37"/>
  <c r="AK161" i="37"/>
  <c r="AH157" i="37"/>
  <c r="AI157" i="37"/>
  <c r="AJ157" i="37"/>
  <c r="AK157" i="37"/>
  <c r="AH51" i="37"/>
  <c r="AI51" i="37"/>
  <c r="AJ51" i="37"/>
  <c r="AK51" i="37"/>
  <c r="BB20" i="32" l="1"/>
  <c r="BB11" i="32"/>
  <c r="BB19" i="32"/>
  <c r="BB15" i="32"/>
  <c r="BB13" i="32"/>
  <c r="BA35" i="32"/>
  <c r="BA4" i="32"/>
  <c r="AW4" i="30"/>
  <c r="AW60" i="31"/>
  <c r="AW57" i="31"/>
  <c r="AW61" i="31" s="1"/>
  <c r="AV54" i="31"/>
  <c r="AW54" i="31"/>
  <c r="AW45" i="31"/>
  <c r="AW17" i="31"/>
  <c r="AW16" i="31"/>
  <c r="AW14" i="31"/>
  <c r="AW12" i="31"/>
  <c r="AW22" i="31" s="1"/>
  <c r="AW7" i="31"/>
  <c r="AW8" i="31" s="1"/>
  <c r="AW21" i="31" s="1"/>
  <c r="AW23" i="31" l="1"/>
  <c r="AW59" i="31"/>
  <c r="AW13" i="31"/>
  <c r="AW11" i="31"/>
  <c r="AW24" i="31"/>
  <c r="AW4" i="31"/>
  <c r="AW60" i="30"/>
  <c r="AW57" i="30"/>
  <c r="AW59" i="30" s="1"/>
  <c r="AW54" i="30"/>
  <c r="AW45" i="30"/>
  <c r="AW35" i="30" s="1"/>
  <c r="AW27" i="30"/>
  <c r="AW37" i="30" s="1"/>
  <c r="AW47" i="30" s="1"/>
  <c r="AW56" i="30" s="1"/>
  <c r="AW65" i="30" s="1"/>
  <c r="AW15" i="31" l="1"/>
  <c r="AW20" i="31"/>
  <c r="AW19" i="31"/>
  <c r="AW12" i="30"/>
  <c r="AW14" i="30"/>
  <c r="AW15" i="30" s="1"/>
  <c r="AW16" i="30"/>
  <c r="AW17" i="30"/>
  <c r="AW22" i="30"/>
  <c r="AW8" i="30"/>
  <c r="BA60" i="32"/>
  <c r="BA57" i="32"/>
  <c r="BA59" i="32" s="1"/>
  <c r="BA27" i="32"/>
  <c r="BA37" i="32" s="1"/>
  <c r="BA47" i="32" s="1"/>
  <c r="BA56" i="32" s="1"/>
  <c r="BA65" i="32" s="1"/>
  <c r="BA76" i="32" s="1"/>
  <c r="BA87" i="32" s="1"/>
  <c r="BA17" i="32"/>
  <c r="BA16" i="32"/>
  <c r="BA14" i="32"/>
  <c r="BA15" i="32" s="1"/>
  <c r="BA12" i="32"/>
  <c r="BA10" i="32"/>
  <c r="BA8" i="32"/>
  <c r="BA19" i="32" s="1"/>
  <c r="BA61" i="32" l="1"/>
  <c r="BA13" i="32"/>
  <c r="BA20" i="32"/>
  <c r="AW23" i="30"/>
  <c r="BA11" i="32"/>
  <c r="AW19" i="30"/>
  <c r="AW21" i="30"/>
  <c r="AW11" i="30"/>
  <c r="AW24" i="30"/>
  <c r="AW13" i="30"/>
  <c r="AW20" i="30"/>
  <c r="AG161" i="37"/>
  <c r="AG157" i="37"/>
  <c r="AG51" i="37"/>
  <c r="U471" i="50" l="1"/>
  <c r="U472" i="50"/>
  <c r="U473" i="50"/>
  <c r="U474" i="50"/>
  <c r="U475" i="50"/>
  <c r="U476" i="50"/>
  <c r="U477" i="50"/>
  <c r="U478" i="50"/>
  <c r="U479" i="50"/>
  <c r="U480" i="50"/>
  <c r="U481" i="50"/>
  <c r="U482" i="50"/>
  <c r="U483" i="50"/>
  <c r="U484" i="50"/>
  <c r="U485" i="50"/>
  <c r="U486" i="50"/>
  <c r="U487" i="50"/>
  <c r="J292" i="88"/>
  <c r="J293" i="88"/>
  <c r="J294" i="88"/>
  <c r="J295" i="88"/>
  <c r="J296" i="88"/>
  <c r="J297" i="88"/>
  <c r="J298" i="88"/>
  <c r="J299" i="88"/>
  <c r="J300" i="88"/>
  <c r="J301" i="88"/>
  <c r="J302" i="88"/>
  <c r="J303" i="88"/>
  <c r="J304" i="88"/>
  <c r="J305" i="88"/>
  <c r="J306" i="88"/>
  <c r="J307" i="88"/>
  <c r="J308" i="88"/>
  <c r="J309" i="88"/>
  <c r="J310" i="88"/>
  <c r="J311" i="88"/>
  <c r="J312" i="88"/>
  <c r="J313" i="88"/>
  <c r="J314" i="88"/>
  <c r="J315" i="88"/>
  <c r="J316" i="88"/>
  <c r="J317" i="88"/>
  <c r="J318" i="88"/>
  <c r="J319" i="88"/>
  <c r="J320" i="88"/>
  <c r="J321" i="88"/>
  <c r="J322" i="88"/>
  <c r="J323" i="88"/>
  <c r="D103" i="89"/>
  <c r="D104" i="89"/>
  <c r="D105" i="89"/>
  <c r="D106" i="89"/>
  <c r="D107" i="89"/>
  <c r="D108" i="89"/>
  <c r="D109" i="89"/>
  <c r="D110" i="89"/>
  <c r="D111" i="89"/>
  <c r="D112" i="89"/>
  <c r="D113" i="89"/>
  <c r="D114" i="89"/>
  <c r="D115" i="89"/>
  <c r="D116" i="89"/>
  <c r="D117" i="89"/>
  <c r="D118" i="89"/>
  <c r="D119" i="89"/>
  <c r="D120" i="89"/>
  <c r="D121" i="89"/>
  <c r="D122" i="89"/>
  <c r="D123" i="89"/>
  <c r="D125" i="89"/>
  <c r="D126" i="89"/>
  <c r="D127" i="89"/>
  <c r="D129" i="89"/>
  <c r="D130" i="89"/>
  <c r="D131" i="89"/>
  <c r="D132" i="89"/>
  <c r="D133" i="89"/>
  <c r="D134" i="89"/>
  <c r="D135" i="89"/>
  <c r="D136" i="89"/>
  <c r="D138" i="89"/>
  <c r="D139" i="89"/>
  <c r="D147" i="89"/>
  <c r="D161" i="89"/>
  <c r="D162" i="89"/>
  <c r="AF161" i="37" l="1"/>
  <c r="AF157" i="37"/>
  <c r="AV60" i="30" l="1"/>
  <c r="AV57" i="30"/>
  <c r="AV59" i="30" s="1"/>
  <c r="AV54" i="30"/>
  <c r="AV45" i="30"/>
  <c r="AV8" i="30" s="1"/>
  <c r="AV27" i="30"/>
  <c r="AV17" i="30"/>
  <c r="AV16" i="30"/>
  <c r="AV14" i="30"/>
  <c r="AV12" i="30"/>
  <c r="AV22" i="30" s="1"/>
  <c r="AV4" i="30"/>
  <c r="AV60" i="31"/>
  <c r="AV57" i="31"/>
  <c r="AV59" i="31" s="1"/>
  <c r="AV45" i="31"/>
  <c r="AV17" i="31"/>
  <c r="AV16" i="31"/>
  <c r="AV14" i="31"/>
  <c r="AV12" i="31"/>
  <c r="AV7" i="31"/>
  <c r="AV8" i="31" s="1"/>
  <c r="AV4" i="31"/>
  <c r="T115" i="37"/>
  <c r="T111" i="37"/>
  <c r="AF56" i="37"/>
  <c r="AF51" i="37"/>
  <c r="AZ60" i="32"/>
  <c r="AZ57" i="32"/>
  <c r="AZ61" i="32" s="1"/>
  <c r="AZ35" i="32"/>
  <c r="AZ8" i="32" s="1"/>
  <c r="AZ17" i="32"/>
  <c r="AZ16" i="32"/>
  <c r="AZ14" i="32"/>
  <c r="AZ12" i="32"/>
  <c r="AZ10" i="32"/>
  <c r="AZ4" i="32"/>
  <c r="AV15" i="31" l="1"/>
  <c r="AV13" i="31"/>
  <c r="AZ59" i="32"/>
  <c r="AZ13" i="32"/>
  <c r="AV61" i="31"/>
  <c r="AV35" i="30"/>
  <c r="AV15" i="30"/>
  <c r="AV23" i="30"/>
  <c r="AV20" i="30"/>
  <c r="AV13" i="30"/>
  <c r="AV19" i="30"/>
  <c r="AV21" i="30"/>
  <c r="AV24" i="30"/>
  <c r="AV11" i="30"/>
  <c r="AV20" i="31"/>
  <c r="AV22" i="31"/>
  <c r="AV23" i="31"/>
  <c r="AV21" i="31"/>
  <c r="AV24" i="31"/>
  <c r="AV11" i="31"/>
  <c r="AV19" i="31"/>
  <c r="AZ15" i="32"/>
  <c r="AZ20" i="32"/>
  <c r="AZ19" i="32"/>
  <c r="AZ11" i="32"/>
  <c r="AE161" i="37" l="1"/>
  <c r="AE157" i="37"/>
  <c r="S111" i="37"/>
  <c r="S115" i="37"/>
  <c r="AE56" i="37"/>
  <c r="AE51" i="37"/>
  <c r="S59" i="37"/>
  <c r="AU4" i="31"/>
  <c r="AU7" i="31"/>
  <c r="AU12" i="31"/>
  <c r="AU14" i="31"/>
  <c r="AU16" i="31"/>
  <c r="AU17" i="31"/>
  <c r="AU45" i="31"/>
  <c r="AU54" i="31"/>
  <c r="AU57" i="31"/>
  <c r="AU60" i="31"/>
  <c r="AU4" i="30"/>
  <c r="AU12" i="30"/>
  <c r="AU14" i="30"/>
  <c r="AU16" i="30"/>
  <c r="AU17" i="30"/>
  <c r="AU22" i="30"/>
  <c r="AU45" i="30"/>
  <c r="AU54" i="30"/>
  <c r="AU57" i="30"/>
  <c r="AU60" i="30"/>
  <c r="AY35" i="32"/>
  <c r="AY57" i="32"/>
  <c r="AY59" i="32" s="1"/>
  <c r="AY60" i="32"/>
  <c r="AY4" i="32"/>
  <c r="AY7" i="32"/>
  <c r="AY10" i="32"/>
  <c r="AY12" i="32"/>
  <c r="AY14" i="32"/>
  <c r="AY16" i="32"/>
  <c r="AY17" i="32"/>
  <c r="AU15" i="30" l="1"/>
  <c r="AU15" i="31"/>
  <c r="AU59" i="30"/>
  <c r="AU20" i="30"/>
  <c r="AU13" i="30"/>
  <c r="AU7" i="30"/>
  <c r="AU61" i="31"/>
  <c r="AU35" i="30"/>
  <c r="AU22" i="31"/>
  <c r="AU13" i="31"/>
  <c r="AU23" i="31"/>
  <c r="AU20" i="31"/>
  <c r="AU59" i="31"/>
  <c r="AU23" i="30"/>
  <c r="AY61" i="32"/>
  <c r="AY13" i="32"/>
  <c r="AY15" i="32"/>
  <c r="AY20" i="32"/>
  <c r="E658" i="47"/>
  <c r="E611" i="47" s="1"/>
  <c r="R59" i="37"/>
  <c r="AD161" i="37"/>
  <c r="AD157" i="37"/>
  <c r="R111" i="37"/>
  <c r="R115" i="37"/>
  <c r="AD56" i="37"/>
  <c r="AD51" i="37"/>
  <c r="AT57" i="31"/>
  <c r="AT59" i="31" s="1"/>
  <c r="AT60" i="31"/>
  <c r="AT54" i="31"/>
  <c r="AT45" i="31"/>
  <c r="AT35" i="31" s="1"/>
  <c r="AT7" i="31" s="1"/>
  <c r="AT12" i="31"/>
  <c r="AT20" i="31" s="1"/>
  <c r="AT14" i="31"/>
  <c r="AT15" i="31" s="1"/>
  <c r="AT16" i="31"/>
  <c r="AT17" i="31"/>
  <c r="AT54" i="30"/>
  <c r="AT14" i="30"/>
  <c r="AT57" i="30"/>
  <c r="AT59" i="30" s="1"/>
  <c r="AT60" i="30"/>
  <c r="AT6" i="30"/>
  <c r="AT12" i="30"/>
  <c r="AT20" i="30" s="1"/>
  <c r="AT16" i="30"/>
  <c r="AT17" i="30"/>
  <c r="AT27" i="30"/>
  <c r="AX60" i="32"/>
  <c r="AX57" i="32"/>
  <c r="AX61" i="32" s="1"/>
  <c r="AX35" i="32"/>
  <c r="AX7" i="32" s="1"/>
  <c r="AX4" i="32"/>
  <c r="AX10" i="32"/>
  <c r="AX12" i="32"/>
  <c r="AX14" i="32"/>
  <c r="AX16" i="32"/>
  <c r="AX17" i="32"/>
  <c r="AU6" i="31" l="1"/>
  <c r="AU8" i="31" s="1"/>
  <c r="AU24" i="31" s="1"/>
  <c r="AY6" i="32"/>
  <c r="AY8" i="32" s="1"/>
  <c r="AT61" i="31"/>
  <c r="AT22" i="30"/>
  <c r="AT8" i="31"/>
  <c r="AT24" i="31" s="1"/>
  <c r="AT22" i="31"/>
  <c r="AT13" i="31"/>
  <c r="AT23" i="31"/>
  <c r="AT15" i="30"/>
  <c r="AT13" i="30"/>
  <c r="AT23" i="30"/>
  <c r="AX59" i="32"/>
  <c r="AX20" i="32"/>
  <c r="AX13" i="32"/>
  <c r="AX15" i="32"/>
  <c r="J253" i="88"/>
  <c r="K253" i="88" s="1"/>
  <c r="J254" i="88"/>
  <c r="K254" i="88" s="1"/>
  <c r="J255" i="88"/>
  <c r="K255" i="88" s="1"/>
  <c r="J256" i="88"/>
  <c r="K256" i="88" s="1"/>
  <c r="J257" i="88"/>
  <c r="K257" i="88" s="1"/>
  <c r="J258" i="88"/>
  <c r="K258" i="88" s="1"/>
  <c r="J259" i="88"/>
  <c r="K259" i="88" s="1"/>
  <c r="J260" i="88"/>
  <c r="K260" i="88" s="1"/>
  <c r="J261" i="88"/>
  <c r="K261" i="88" s="1"/>
  <c r="J262" i="88"/>
  <c r="K262" i="88" s="1"/>
  <c r="J263" i="88"/>
  <c r="K263" i="88" s="1"/>
  <c r="J264" i="88"/>
  <c r="K264" i="88" s="1"/>
  <c r="J265" i="88"/>
  <c r="K265" i="88" s="1"/>
  <c r="J266" i="88"/>
  <c r="K266" i="88" s="1"/>
  <c r="J267" i="88"/>
  <c r="K267" i="88" s="1"/>
  <c r="J268" i="88"/>
  <c r="K268" i="88" s="1"/>
  <c r="J269" i="88"/>
  <c r="K269" i="88" s="1"/>
  <c r="J270" i="88"/>
  <c r="K270" i="88" s="1"/>
  <c r="J271" i="88"/>
  <c r="K271" i="88" s="1"/>
  <c r="J272" i="88"/>
  <c r="K272" i="88" s="1"/>
  <c r="J273" i="88"/>
  <c r="K273" i="88" s="1"/>
  <c r="J274" i="88"/>
  <c r="K274" i="88" s="1"/>
  <c r="J276" i="88"/>
  <c r="K276" i="88" s="1"/>
  <c r="J277" i="88"/>
  <c r="K277" i="88" s="1"/>
  <c r="J278" i="88"/>
  <c r="K278" i="88" s="1"/>
  <c r="J279" i="88"/>
  <c r="K279" i="88" s="1"/>
  <c r="J280" i="88"/>
  <c r="K280" i="88" s="1"/>
  <c r="J281" i="88"/>
  <c r="K281" i="88" s="1"/>
  <c r="J282" i="88"/>
  <c r="K282" i="88" s="1"/>
  <c r="J283" i="88"/>
  <c r="K283" i="88" s="1"/>
  <c r="J284" i="88"/>
  <c r="K284" i="88" s="1"/>
  <c r="J285" i="88"/>
  <c r="K285" i="88" s="1"/>
  <c r="J286" i="88"/>
  <c r="K286" i="88" s="1"/>
  <c r="J287" i="88"/>
  <c r="K287" i="88" s="1"/>
  <c r="J288" i="88"/>
  <c r="K288" i="88" s="1"/>
  <c r="J289" i="88"/>
  <c r="K289" i="88" s="1"/>
  <c r="J290" i="88"/>
  <c r="K290" i="88" s="1"/>
  <c r="J291" i="88"/>
  <c r="K291" i="88" s="1"/>
  <c r="J252" i="88"/>
  <c r="K252" i="88" s="1"/>
  <c r="J275" i="88"/>
  <c r="K275" i="88" s="1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AY19" i="32" l="1"/>
  <c r="AY11" i="32"/>
  <c r="AU19" i="31"/>
  <c r="AU21" i="31"/>
  <c r="AU11" i="31"/>
  <c r="AT19" i="31"/>
  <c r="AT21" i="31"/>
  <c r="AT11" i="31"/>
  <c r="E705" i="47"/>
  <c r="E659" i="47" s="1"/>
  <c r="E612" i="47" s="1"/>
  <c r="E710" i="47"/>
  <c r="E664" i="47" s="1"/>
  <c r="E617" i="47" s="1"/>
  <c r="AC161" i="37" l="1"/>
  <c r="AC157" i="37"/>
  <c r="Q115" i="37"/>
  <c r="Q111" i="37"/>
  <c r="AC56" i="37"/>
  <c r="AC51" i="37"/>
  <c r="AS60" i="31"/>
  <c r="AS57" i="31"/>
  <c r="AS59" i="31" s="1"/>
  <c r="AS54" i="31"/>
  <c r="AS45" i="31"/>
  <c r="AS35" i="31" s="1"/>
  <c r="AS7" i="31" s="1"/>
  <c r="AS8" i="31" s="1"/>
  <c r="AS12" i="31"/>
  <c r="AS14" i="31"/>
  <c r="AS15" i="31" s="1"/>
  <c r="AS16" i="31"/>
  <c r="AS17" i="31"/>
  <c r="AS6" i="30"/>
  <c r="AS8" i="30" s="1"/>
  <c r="AS21" i="30" s="1"/>
  <c r="AS57" i="30"/>
  <c r="AS59" i="30" s="1"/>
  <c r="AS60" i="30"/>
  <c r="AS54" i="30"/>
  <c r="AS45" i="30"/>
  <c r="AS12" i="30"/>
  <c r="AS14" i="30"/>
  <c r="AS16" i="30"/>
  <c r="AS17" i="30"/>
  <c r="AW60" i="32"/>
  <c r="AW57" i="32"/>
  <c r="AW59" i="32" s="1"/>
  <c r="AW35" i="32"/>
  <c r="AW7" i="32" s="1"/>
  <c r="AW4" i="32"/>
  <c r="AW10" i="32"/>
  <c r="AW12" i="32"/>
  <c r="AW14" i="32"/>
  <c r="AW16" i="32"/>
  <c r="AW17" i="32"/>
  <c r="E759" i="47"/>
  <c r="E719" i="47" s="1"/>
  <c r="E676" i="47" s="1"/>
  <c r="E630" i="47" s="1"/>
  <c r="E720" i="47"/>
  <c r="E678" i="47" s="1"/>
  <c r="E632" i="47" s="1"/>
  <c r="E583" i="47" s="1"/>
  <c r="AS61" i="31" l="1"/>
  <c r="AY18" i="32"/>
  <c r="AX25" i="32"/>
  <c r="AX26" i="32"/>
  <c r="AW15" i="32"/>
  <c r="AS20" i="30"/>
  <c r="AW61" i="32"/>
  <c r="AS23" i="30"/>
  <c r="AW8" i="32"/>
  <c r="AW19" i="32" s="1"/>
  <c r="AX6" i="32"/>
  <c r="AX8" i="32" s="1"/>
  <c r="AS35" i="30"/>
  <c r="AS24" i="31"/>
  <c r="AS21" i="31"/>
  <c r="AS19" i="31"/>
  <c r="AS11" i="31"/>
  <c r="AS22" i="31"/>
  <c r="AS23" i="31"/>
  <c r="AS13" i="31"/>
  <c r="AS20" i="31"/>
  <c r="AS13" i="30"/>
  <c r="AS22" i="30"/>
  <c r="AS15" i="30"/>
  <c r="AS11" i="30"/>
  <c r="AS24" i="30"/>
  <c r="AS19" i="30"/>
  <c r="AW13" i="32"/>
  <c r="AW20" i="32"/>
  <c r="P115" i="37"/>
  <c r="P111" i="37"/>
  <c r="R69" i="37"/>
  <c r="R65" i="37"/>
  <c r="AB56" i="37"/>
  <c r="AB51" i="37"/>
  <c r="AB161" i="37"/>
  <c r="AB157" i="37"/>
  <c r="AR4" i="31"/>
  <c r="AR57" i="31"/>
  <c r="AR60" i="31"/>
  <c r="AR54" i="31"/>
  <c r="AR45" i="31"/>
  <c r="AR12" i="31"/>
  <c r="AR14" i="31"/>
  <c r="AR16" i="31"/>
  <c r="AR17" i="31"/>
  <c r="AR57" i="30"/>
  <c r="AR60" i="30"/>
  <c r="AR54" i="30"/>
  <c r="AR45" i="30"/>
  <c r="AV35" i="32"/>
  <c r="AV57" i="32"/>
  <c r="AV61" i="32" s="1"/>
  <c r="AV60" i="32"/>
  <c r="AV4" i="32"/>
  <c r="AV7" i="32"/>
  <c r="AV8" i="32" s="1"/>
  <c r="AV10" i="32"/>
  <c r="AV12" i="32"/>
  <c r="AV14" i="32"/>
  <c r="AV16" i="32"/>
  <c r="AV17" i="32"/>
  <c r="AR23" i="31" l="1"/>
  <c r="AY9" i="32"/>
  <c r="AV13" i="32"/>
  <c r="AR35" i="31"/>
  <c r="AR7" i="31" s="1"/>
  <c r="AR8" i="31" s="1"/>
  <c r="AW11" i="32"/>
  <c r="AR61" i="31"/>
  <c r="AX19" i="32"/>
  <c r="AX11" i="32"/>
  <c r="AR35" i="30"/>
  <c r="AR59" i="30"/>
  <c r="AR59" i="31"/>
  <c r="AR15" i="31"/>
  <c r="AR22" i="31"/>
  <c r="AR20" i="31"/>
  <c r="AR13" i="31"/>
  <c r="AV15" i="32"/>
  <c r="AV19" i="32"/>
  <c r="AV59" i="32"/>
  <c r="AV20" i="32"/>
  <c r="AV11" i="32"/>
  <c r="AR19" i="31" l="1"/>
  <c r="AR21" i="31"/>
  <c r="AR11" i="31"/>
  <c r="AR24" i="31"/>
  <c r="A1" i="51" l="1"/>
  <c r="AR34" i="51" l="1"/>
  <c r="H32" i="51"/>
  <c r="AR45" i="51"/>
  <c r="AR40" i="51"/>
  <c r="Q18" i="51" s="1"/>
  <c r="AR30" i="51"/>
  <c r="AR44" i="51"/>
  <c r="AR39" i="51"/>
  <c r="AR33" i="51"/>
  <c r="AR29" i="51"/>
  <c r="AR43" i="51"/>
  <c r="AR37" i="51"/>
  <c r="Q15" i="51" s="1"/>
  <c r="AR32" i="51"/>
  <c r="AR41" i="51"/>
  <c r="AR31" i="51"/>
  <c r="AQ29" i="51"/>
  <c r="AQ37" i="51"/>
  <c r="AQ32" i="51"/>
  <c r="AQ45" i="51"/>
  <c r="AQ41" i="51"/>
  <c r="AQ31" i="51"/>
  <c r="AQ44" i="51"/>
  <c r="AQ39" i="51"/>
  <c r="AQ34" i="51"/>
  <c r="AQ30" i="51"/>
  <c r="AQ43" i="51"/>
  <c r="AQ33" i="51"/>
  <c r="AQ40" i="51"/>
  <c r="AP29" i="51"/>
  <c r="AP40" i="51"/>
  <c r="AO40" i="51"/>
  <c r="AP31" i="51"/>
  <c r="AP30" i="51"/>
  <c r="AP43" i="51"/>
  <c r="AP39" i="51"/>
  <c r="AP34" i="51"/>
  <c r="AP37" i="51"/>
  <c r="AP33" i="51"/>
  <c r="AP45" i="51"/>
  <c r="AP41" i="51"/>
  <c r="AP32" i="51"/>
  <c r="AO29" i="51"/>
  <c r="AP44" i="51"/>
  <c r="AO45" i="51"/>
  <c r="AO32" i="51"/>
  <c r="AM33" i="51"/>
  <c r="AM29" i="51"/>
  <c r="AO44" i="51"/>
  <c r="AO39" i="51"/>
  <c r="AO31" i="51"/>
  <c r="AM32" i="51"/>
  <c r="AO43" i="51"/>
  <c r="AO34" i="51"/>
  <c r="AO30" i="51"/>
  <c r="AM31" i="51"/>
  <c r="AO41" i="51"/>
  <c r="AO37" i="51"/>
  <c r="AO33" i="51"/>
  <c r="AM30" i="51"/>
  <c r="AN37" i="51"/>
  <c r="A2" i="51"/>
  <c r="AN45" i="51"/>
  <c r="AN40" i="51"/>
  <c r="AN34" i="51"/>
  <c r="AN30" i="51"/>
  <c r="AN44" i="51"/>
  <c r="AN39" i="51"/>
  <c r="AN33" i="51"/>
  <c r="AN29" i="51"/>
  <c r="AN41" i="51"/>
  <c r="AN31" i="51"/>
  <c r="AN43" i="51"/>
  <c r="AN32" i="51"/>
  <c r="AM41" i="51"/>
  <c r="AL30" i="51"/>
  <c r="AL32" i="51"/>
  <c r="AL34" i="51"/>
  <c r="AK37" i="51"/>
  <c r="AL39" i="51"/>
  <c r="AL41" i="51"/>
  <c r="AK44" i="51"/>
  <c r="AM45" i="51"/>
  <c r="AM40" i="51"/>
  <c r="AK29" i="51"/>
  <c r="AK31" i="51"/>
  <c r="AK33" i="51"/>
  <c r="AL37" i="51"/>
  <c r="AK40" i="51"/>
  <c r="AL44" i="51"/>
  <c r="AM44" i="51"/>
  <c r="AM39" i="51"/>
  <c r="AM34" i="51"/>
  <c r="AK30" i="51"/>
  <c r="AK34" i="51"/>
  <c r="AK39" i="51"/>
  <c r="AL43" i="51"/>
  <c r="AM43" i="51"/>
  <c r="AL31" i="51"/>
  <c r="AL40" i="51"/>
  <c r="AK45" i="51"/>
  <c r="AM37" i="51"/>
  <c r="AK32" i="51"/>
  <c r="AK41" i="51"/>
  <c r="AL45" i="51"/>
  <c r="AL29" i="51"/>
  <c r="AL33" i="51"/>
  <c r="AK43" i="51"/>
  <c r="AJ29" i="51"/>
  <c r="AJ33" i="51"/>
  <c r="AJ39" i="51"/>
  <c r="AJ44" i="51"/>
  <c r="AJ34" i="51"/>
  <c r="AJ31" i="51"/>
  <c r="AJ32" i="51"/>
  <c r="AJ37" i="51"/>
  <c r="AJ43" i="51"/>
  <c r="AJ30" i="51"/>
  <c r="AJ40" i="51"/>
  <c r="AJ45" i="51"/>
  <c r="AJ41" i="51"/>
  <c r="AI45" i="51"/>
  <c r="AI40" i="51"/>
  <c r="AI33" i="51"/>
  <c r="AI29" i="51"/>
  <c r="AI37" i="51"/>
  <c r="AI31" i="51"/>
  <c r="AI41" i="51"/>
  <c r="AI30" i="51"/>
  <c r="AI44" i="51"/>
  <c r="AI39" i="51"/>
  <c r="AI32" i="51"/>
  <c r="AI43" i="51"/>
  <c r="AI34" i="51"/>
  <c r="AH44" i="51"/>
  <c r="AH39" i="51"/>
  <c r="AH32" i="51"/>
  <c r="AG29" i="51"/>
  <c r="AH43" i="51"/>
  <c r="AH37" i="51"/>
  <c r="AH31" i="51"/>
  <c r="AH41" i="51"/>
  <c r="AH34" i="51"/>
  <c r="AH30" i="51"/>
  <c r="AH45" i="51"/>
  <c r="AH40" i="51"/>
  <c r="AH33" i="51"/>
  <c r="AH29" i="51"/>
  <c r="AF29" i="51"/>
  <c r="AF44" i="51"/>
  <c r="AG41" i="51"/>
  <c r="AG39" i="51"/>
  <c r="AF33" i="51"/>
  <c r="AF31" i="51"/>
  <c r="AF40" i="51"/>
  <c r="AG33" i="51"/>
  <c r="AG45" i="51"/>
  <c r="AG43" i="51"/>
  <c r="AF41" i="51"/>
  <c r="AF39" i="51"/>
  <c r="AG34" i="51"/>
  <c r="AG32" i="51"/>
  <c r="AG30" i="51"/>
  <c r="AF45" i="51"/>
  <c r="AF43" i="51"/>
  <c r="AG40" i="51"/>
  <c r="AG37" i="51"/>
  <c r="AF34" i="51"/>
  <c r="AF32" i="51"/>
  <c r="AF30" i="51"/>
  <c r="AG44" i="51"/>
  <c r="AF37" i="51"/>
  <c r="AG31" i="51"/>
  <c r="F34" i="51"/>
  <c r="J34" i="51"/>
  <c r="N34" i="51"/>
  <c r="R34" i="51"/>
  <c r="V34" i="51"/>
  <c r="Z34" i="51"/>
  <c r="AD34" i="51"/>
  <c r="F29" i="51"/>
  <c r="J29" i="51"/>
  <c r="N29" i="51"/>
  <c r="R29" i="51"/>
  <c r="V29" i="51"/>
  <c r="Z29" i="51"/>
  <c r="AD33" i="51"/>
  <c r="AE34" i="51"/>
  <c r="E34" i="51"/>
  <c r="I34" i="51"/>
  <c r="M34" i="51"/>
  <c r="Q34" i="51"/>
  <c r="U34" i="51"/>
  <c r="Y34" i="51"/>
  <c r="AC34" i="51"/>
  <c r="E29" i="51"/>
  <c r="I29" i="51"/>
  <c r="M29" i="51"/>
  <c r="Q29" i="51"/>
  <c r="U29" i="51"/>
  <c r="Y29" i="51"/>
  <c r="AC29" i="51"/>
  <c r="AD37" i="51"/>
  <c r="AD30" i="51"/>
  <c r="AE43" i="51"/>
  <c r="AE37" i="51"/>
  <c r="AE31" i="51"/>
  <c r="D34" i="51"/>
  <c r="H34" i="51"/>
  <c r="L34" i="51"/>
  <c r="P34" i="51"/>
  <c r="T34" i="51"/>
  <c r="X34" i="51"/>
  <c r="AB34" i="51"/>
  <c r="D29" i="51"/>
  <c r="H29" i="51"/>
  <c r="L29" i="51"/>
  <c r="P29" i="51"/>
  <c r="T29" i="51"/>
  <c r="X29" i="51"/>
  <c r="AB29" i="51"/>
  <c r="AD39" i="51"/>
  <c r="AD31" i="51"/>
  <c r="AE44" i="51"/>
  <c r="AE39" i="51"/>
  <c r="AE32" i="51"/>
  <c r="C34" i="51"/>
  <c r="G34" i="51"/>
  <c r="K34" i="51"/>
  <c r="O34" i="51"/>
  <c r="S34" i="51"/>
  <c r="W34" i="51"/>
  <c r="AA34" i="51"/>
  <c r="C29" i="51"/>
  <c r="G29" i="51"/>
  <c r="K29" i="51"/>
  <c r="O29" i="51"/>
  <c r="S29" i="51"/>
  <c r="W29" i="51"/>
  <c r="AA29" i="51"/>
  <c r="AD40" i="51"/>
  <c r="AD32" i="51"/>
  <c r="AE45" i="51"/>
  <c r="AE40" i="51"/>
  <c r="AE33" i="51"/>
  <c r="AE29" i="51"/>
  <c r="AD41" i="51"/>
  <c r="AD29" i="51"/>
  <c r="AE41" i="51"/>
  <c r="AE30" i="51"/>
  <c r="AC37" i="51"/>
  <c r="AC32" i="51"/>
  <c r="AC41" i="51"/>
  <c r="AC33" i="51"/>
  <c r="AC43" i="51"/>
  <c r="AC44" i="51"/>
  <c r="AC31" i="51"/>
  <c r="AC45" i="51"/>
  <c r="AC40" i="51"/>
  <c r="AC39" i="51"/>
  <c r="AC30" i="51"/>
  <c r="AD43" i="51"/>
  <c r="AD45" i="51"/>
  <c r="AD44" i="51"/>
  <c r="E761" i="47"/>
  <c r="E721" i="47" s="1"/>
  <c r="E679" i="47" s="1"/>
  <c r="E633" i="47" s="1"/>
  <c r="E584" i="47" s="1"/>
  <c r="E762" i="47"/>
  <c r="E722" i="47" s="1"/>
  <c r="E680" i="47" s="1"/>
  <c r="E634" i="47" s="1"/>
  <c r="E585" i="47" s="1"/>
  <c r="E764" i="47"/>
  <c r="E724" i="47" s="1"/>
  <c r="E682" i="47" s="1"/>
  <c r="E636" i="47" s="1"/>
  <c r="E587" i="47" s="1"/>
  <c r="E765" i="47"/>
  <c r="E725" i="47" s="1"/>
  <c r="E683" i="47" s="1"/>
  <c r="E637" i="47" s="1"/>
  <c r="E588" i="47" s="1"/>
  <c r="E766" i="47"/>
  <c r="E726" i="47" s="1"/>
  <c r="E684" i="47" s="1"/>
  <c r="E638" i="47" s="1"/>
  <c r="E589" i="47" s="1"/>
  <c r="E767" i="47"/>
  <c r="E727" i="47" s="1"/>
  <c r="E685" i="47" s="1"/>
  <c r="E639" i="47" s="1"/>
  <c r="E590" i="47" s="1"/>
  <c r="E769" i="47"/>
  <c r="E729" i="47" s="1"/>
  <c r="E687" i="47" s="1"/>
  <c r="E641" i="47" s="1"/>
  <c r="E592" i="47" s="1"/>
  <c r="E771" i="47"/>
  <c r="E731" i="47" s="1"/>
  <c r="E689" i="47" s="1"/>
  <c r="E643" i="47" s="1"/>
  <c r="E594" i="47" s="1"/>
  <c r="E772" i="47"/>
  <c r="E732" i="47" s="1"/>
  <c r="E690" i="47" s="1"/>
  <c r="E644" i="47" s="1"/>
  <c r="E595" i="47" s="1"/>
  <c r="E773" i="47"/>
  <c r="E733" i="47" s="1"/>
  <c r="E691" i="47" s="1"/>
  <c r="E645" i="47" s="1"/>
  <c r="E596" i="47" s="1"/>
  <c r="E774" i="47"/>
  <c r="E734" i="47" s="1"/>
  <c r="E692" i="47" s="1"/>
  <c r="E646" i="47" s="1"/>
  <c r="E597" i="47" s="1"/>
  <c r="E775" i="47"/>
  <c r="E735" i="47" s="1"/>
  <c r="E693" i="47" s="1"/>
  <c r="E647" i="47" s="1"/>
  <c r="E598" i="47" s="1"/>
  <c r="E777" i="47"/>
  <c r="E737" i="47" s="1"/>
  <c r="E695" i="47" s="1"/>
  <c r="E649" i="47" s="1"/>
  <c r="E601" i="47" s="1"/>
  <c r="E778" i="47"/>
  <c r="E738" i="47" s="1"/>
  <c r="E696" i="47" s="1"/>
  <c r="E650" i="47" s="1"/>
  <c r="E602" i="47" s="1"/>
  <c r="E779" i="47"/>
  <c r="E739" i="47" s="1"/>
  <c r="E697" i="47" s="1"/>
  <c r="E651" i="47" s="1"/>
  <c r="E603" i="47" s="1"/>
  <c r="E780" i="47"/>
  <c r="E740" i="47" s="1"/>
  <c r="E698" i="47" s="1"/>
  <c r="E652" i="47" s="1"/>
  <c r="E604" i="47" s="1"/>
  <c r="E781" i="47"/>
  <c r="E741" i="47" s="1"/>
  <c r="E700" i="47" s="1"/>
  <c r="E654" i="47" s="1"/>
  <c r="E607" i="47" s="1"/>
  <c r="E782" i="47"/>
  <c r="E742" i="47" s="1"/>
  <c r="E701" i="47" s="1"/>
  <c r="E655" i="47" s="1"/>
  <c r="E608" i="47" s="1"/>
  <c r="E783" i="47"/>
  <c r="E743" i="47" s="1"/>
  <c r="E702" i="47" s="1"/>
  <c r="E656" i="47" s="1"/>
  <c r="E609" i="47" s="1"/>
  <c r="E786" i="47"/>
  <c r="E747" i="47" s="1"/>
  <c r="E707" i="47" s="1"/>
  <c r="E661" i="47" s="1"/>
  <c r="E614" i="47" s="1"/>
  <c r="E787" i="47"/>
  <c r="E748" i="47" s="1"/>
  <c r="E708" i="47" s="1"/>
  <c r="E662" i="47" s="1"/>
  <c r="E615" i="47" s="1"/>
  <c r="E788" i="47"/>
  <c r="E749" i="47" s="1"/>
  <c r="E709" i="47" s="1"/>
  <c r="E663" i="47" s="1"/>
  <c r="E616" i="47" s="1"/>
  <c r="E791" i="47"/>
  <c r="E752" i="47" s="1"/>
  <c r="E712" i="47" s="1"/>
  <c r="E666" i="47" s="1"/>
  <c r="E619" i="47" s="1"/>
  <c r="E792" i="47"/>
  <c r="E753" i="47" s="1"/>
  <c r="E713" i="47" s="1"/>
  <c r="E667" i="47" s="1"/>
  <c r="E620" i="47" s="1"/>
  <c r="E795" i="47"/>
  <c r="E756" i="47" s="1"/>
  <c r="E716" i="47" s="1"/>
  <c r="E670" i="47" s="1"/>
  <c r="E624" i="47" s="1"/>
  <c r="E796" i="47"/>
  <c r="E757" i="47" s="1"/>
  <c r="E717" i="47" s="1"/>
  <c r="E672" i="47" s="1"/>
  <c r="E626" i="47" s="1"/>
  <c r="E797" i="47"/>
  <c r="E758" i="47" s="1"/>
  <c r="E718" i="47" s="1"/>
  <c r="E674" i="47" s="1"/>
  <c r="E628" i="47" s="1"/>
  <c r="AR42" i="51" l="1"/>
  <c r="H22" i="51" s="1"/>
  <c r="AR36" i="51"/>
  <c r="H16" i="51" s="1"/>
  <c r="AR38" i="51"/>
  <c r="H18" i="51" s="1"/>
  <c r="D9" i="51"/>
  <c r="H9" i="51"/>
  <c r="G10" i="51"/>
  <c r="F11" i="51"/>
  <c r="E12" i="51"/>
  <c r="D13" i="51"/>
  <c r="H13" i="51"/>
  <c r="G14" i="51"/>
  <c r="D17" i="51"/>
  <c r="H17" i="51"/>
  <c r="F19" i="51"/>
  <c r="E20" i="51"/>
  <c r="D21" i="51"/>
  <c r="H21" i="51"/>
  <c r="F23" i="51"/>
  <c r="E24" i="51"/>
  <c r="C24" i="51"/>
  <c r="C20" i="51"/>
  <c r="C12" i="51"/>
  <c r="E9" i="51"/>
  <c r="D10" i="51"/>
  <c r="H10" i="51"/>
  <c r="G11" i="51"/>
  <c r="F12" i="51"/>
  <c r="E13" i="51"/>
  <c r="D14" i="51"/>
  <c r="H14" i="51"/>
  <c r="E17" i="51"/>
  <c r="G19" i="51"/>
  <c r="F20" i="51"/>
  <c r="E21" i="51"/>
  <c r="G23" i="51"/>
  <c r="F24" i="51"/>
  <c r="C23" i="51"/>
  <c r="C19" i="51"/>
  <c r="C11" i="51"/>
  <c r="F9" i="51"/>
  <c r="E10" i="51"/>
  <c r="D11" i="51"/>
  <c r="H11" i="51"/>
  <c r="G12" i="51"/>
  <c r="F13" i="51"/>
  <c r="E14" i="51"/>
  <c r="F17" i="51"/>
  <c r="D19" i="51"/>
  <c r="H19" i="51"/>
  <c r="G20" i="51"/>
  <c r="F21" i="51"/>
  <c r="D23" i="51"/>
  <c r="H23" i="51"/>
  <c r="G24" i="51"/>
  <c r="C14" i="51"/>
  <c r="C10" i="51"/>
  <c r="G9" i="51"/>
  <c r="H12" i="51"/>
  <c r="E19" i="51"/>
  <c r="C21" i="51"/>
  <c r="F10" i="51"/>
  <c r="G13" i="51"/>
  <c r="D20" i="51"/>
  <c r="E23" i="51"/>
  <c r="C17" i="51"/>
  <c r="E11" i="51"/>
  <c r="F14" i="51"/>
  <c r="G17" i="51"/>
  <c r="H20" i="51"/>
  <c r="D24" i="51"/>
  <c r="C13" i="51"/>
  <c r="D12" i="51"/>
  <c r="G21" i="51"/>
  <c r="H24" i="51"/>
  <c r="C9" i="51"/>
  <c r="Q17" i="51"/>
  <c r="AR35" i="51"/>
  <c r="H15" i="51" s="1"/>
  <c r="AQ38" i="51"/>
  <c r="G18" i="51" s="1"/>
  <c r="AQ42" i="51"/>
  <c r="G22" i="51" s="1"/>
  <c r="B29" i="51"/>
  <c r="Q9" i="51" s="1"/>
  <c r="N8" i="51" s="1"/>
  <c r="AQ36" i="51"/>
  <c r="G16" i="51" s="1"/>
  <c r="B31" i="51"/>
  <c r="B44" i="51"/>
  <c r="B45" i="51"/>
  <c r="B43" i="51"/>
  <c r="B34" i="51"/>
  <c r="Q10" i="51" s="1"/>
  <c r="AQ35" i="51"/>
  <c r="G15" i="51" s="1"/>
  <c r="AP38" i="51"/>
  <c r="F18" i="51" s="1"/>
  <c r="AP36" i="51"/>
  <c r="F16" i="51" s="1"/>
  <c r="B39" i="51"/>
  <c r="AP42" i="51"/>
  <c r="F22" i="51" s="1"/>
  <c r="AO36" i="51"/>
  <c r="E16" i="51" s="1"/>
  <c r="AP35" i="51"/>
  <c r="F15" i="51" s="1"/>
  <c r="AK36" i="51"/>
  <c r="AO38" i="51"/>
  <c r="E18" i="51" s="1"/>
  <c r="AO35" i="51"/>
  <c r="E15" i="51" s="1"/>
  <c r="AN36" i="51"/>
  <c r="D16" i="51" s="1"/>
  <c r="AO42" i="51"/>
  <c r="E22" i="51" s="1"/>
  <c r="AN35" i="51"/>
  <c r="D15" i="51" s="1"/>
  <c r="AN38" i="51"/>
  <c r="D18" i="51" s="1"/>
  <c r="AN42" i="51"/>
  <c r="D22" i="51" s="1"/>
  <c r="AL42" i="51"/>
  <c r="AL38" i="51"/>
  <c r="AL35" i="51"/>
  <c r="AM38" i="51"/>
  <c r="C18" i="51" s="1"/>
  <c r="AK42" i="51"/>
  <c r="AK38" i="51"/>
  <c r="AM36" i="51"/>
  <c r="C16" i="51" s="1"/>
  <c r="AL36" i="51"/>
  <c r="AM35" i="51"/>
  <c r="C15" i="51" s="1"/>
  <c r="AK35" i="51"/>
  <c r="AM42" i="51"/>
  <c r="C22" i="51" s="1"/>
  <c r="AJ35" i="51"/>
  <c r="AJ38" i="51"/>
  <c r="AJ36" i="51"/>
  <c r="AJ42" i="51"/>
  <c r="AI36" i="51"/>
  <c r="AI35" i="51"/>
  <c r="AI42" i="51"/>
  <c r="AI38" i="51"/>
  <c r="AH42" i="51"/>
  <c r="AH35" i="51"/>
  <c r="AH38" i="51"/>
  <c r="AH36" i="51"/>
  <c r="AG35" i="51"/>
  <c r="AG42" i="51"/>
  <c r="AG36" i="51"/>
  <c r="AG38" i="51"/>
  <c r="AC38" i="51"/>
  <c r="AF42" i="51"/>
  <c r="AC42" i="51"/>
  <c r="AD36" i="51"/>
  <c r="AF35" i="51"/>
  <c r="AF38" i="51"/>
  <c r="AF36" i="51"/>
  <c r="AC35" i="51"/>
  <c r="AD35" i="51"/>
  <c r="AE35" i="51"/>
  <c r="AE42" i="51"/>
  <c r="AE38" i="51"/>
  <c r="AE36" i="51"/>
  <c r="AD38" i="51"/>
  <c r="AD42" i="51"/>
  <c r="B42" i="51" l="1"/>
  <c r="B36" i="51"/>
  <c r="B30" i="51" s="1"/>
  <c r="B35" i="51"/>
  <c r="B40" i="51"/>
  <c r="B38" i="51" s="1"/>
  <c r="Q8" i="51"/>
  <c r="Q16" i="51"/>
  <c r="M8" i="51"/>
  <c r="L8" i="51"/>
  <c r="AA161" i="37"/>
  <c r="AA157" i="37"/>
  <c r="O115" i="37"/>
  <c r="O111" i="37"/>
  <c r="AA56" i="37"/>
  <c r="AA51" i="37"/>
  <c r="B2" i="31"/>
  <c r="AQ60" i="31"/>
  <c r="AQ57" i="31"/>
  <c r="AQ61" i="31" s="1"/>
  <c r="AQ54" i="31"/>
  <c r="AQ45" i="31"/>
  <c r="AQ12" i="31"/>
  <c r="AQ22" i="31" s="1"/>
  <c r="AQ14" i="31"/>
  <c r="AQ16" i="31"/>
  <c r="AQ17" i="31"/>
  <c r="AQ7" i="31"/>
  <c r="AQ4" i="31"/>
  <c r="AQ60" i="30"/>
  <c r="AQ45" i="30"/>
  <c r="B2" i="30"/>
  <c r="AU35" i="32"/>
  <c r="AU7" i="32" s="1"/>
  <c r="AU60" i="32"/>
  <c r="AU57" i="32"/>
  <c r="AU59" i="32" s="1"/>
  <c r="AU10" i="32"/>
  <c r="AU12" i="32"/>
  <c r="AU14" i="32"/>
  <c r="AU16" i="32"/>
  <c r="AU17" i="32"/>
  <c r="AU4" i="32"/>
  <c r="AQ13" i="31" l="1"/>
  <c r="B58" i="31"/>
  <c r="B49" i="30"/>
  <c r="B58" i="30"/>
  <c r="B61" i="30"/>
  <c r="B41" i="51"/>
  <c r="B33" i="51"/>
  <c r="Q12" i="51" s="1"/>
  <c r="B32" i="51"/>
  <c r="Q13" i="51" s="1"/>
  <c r="Q11" i="51"/>
  <c r="B94" i="30"/>
  <c r="B91" i="31"/>
  <c r="B82" i="31"/>
  <c r="B78" i="31"/>
  <c r="B71" i="31"/>
  <c r="B67" i="31"/>
  <c r="B31" i="31"/>
  <c r="B94" i="31"/>
  <c r="B90" i="31"/>
  <c r="B81" i="31"/>
  <c r="B77" i="31"/>
  <c r="B70" i="31"/>
  <c r="B66" i="31"/>
  <c r="B34" i="31"/>
  <c r="B30" i="31"/>
  <c r="B93" i="31"/>
  <c r="B88" i="31"/>
  <c r="B80" i="31"/>
  <c r="B69" i="31"/>
  <c r="B33" i="31"/>
  <c r="B29" i="31"/>
  <c r="B92" i="31"/>
  <c r="B68" i="31"/>
  <c r="B83" i="31"/>
  <c r="B79" i="31"/>
  <c r="B32" i="31"/>
  <c r="B72" i="31"/>
  <c r="B28" i="31"/>
  <c r="B90" i="30"/>
  <c r="B83" i="30"/>
  <c r="B79" i="30"/>
  <c r="B72" i="30"/>
  <c r="B68" i="30"/>
  <c r="B33" i="30"/>
  <c r="B29" i="30"/>
  <c r="B93" i="30"/>
  <c r="B89" i="30"/>
  <c r="B82" i="30"/>
  <c r="B78" i="30"/>
  <c r="B71" i="30"/>
  <c r="B67" i="30"/>
  <c r="B32" i="30"/>
  <c r="B28" i="30"/>
  <c r="B30" i="30"/>
  <c r="B92" i="30"/>
  <c r="B81" i="30"/>
  <c r="B70" i="30"/>
  <c r="B91" i="30"/>
  <c r="B80" i="30"/>
  <c r="B69" i="30"/>
  <c r="B34" i="30"/>
  <c r="B88" i="30"/>
  <c r="B77" i="30"/>
  <c r="B66" i="30"/>
  <c r="B31" i="30"/>
  <c r="B58" i="32"/>
  <c r="AU61" i="32"/>
  <c r="AQ8" i="31"/>
  <c r="AQ24" i="31" s="1"/>
  <c r="AU8" i="32"/>
  <c r="AU11" i="32" s="1"/>
  <c r="AQ59" i="31"/>
  <c r="AQ20" i="31"/>
  <c r="AQ15" i="31"/>
  <c r="AQ23" i="31"/>
  <c r="AU20" i="32"/>
  <c r="AU15" i="32"/>
  <c r="AU13" i="32"/>
  <c r="B35" i="31" l="1"/>
  <c r="B85" i="30"/>
  <c r="B74" i="30"/>
  <c r="B35" i="30"/>
  <c r="B74" i="31"/>
  <c r="AU19" i="32"/>
  <c r="AQ21" i="31"/>
  <c r="AQ11" i="31"/>
  <c r="AQ19" i="31"/>
  <c r="H10" i="89" l="1"/>
  <c r="AA160" i="37" l="1"/>
  <c r="AB160" i="37"/>
  <c r="AC160" i="37"/>
  <c r="AD160" i="37"/>
  <c r="AE160" i="37"/>
  <c r="AF160" i="37"/>
  <c r="AG160" i="37"/>
  <c r="AH160" i="37"/>
  <c r="AI160" i="37"/>
  <c r="AJ160" i="37"/>
  <c r="AK160" i="37"/>
  <c r="AA156" i="37"/>
  <c r="AB156" i="37"/>
  <c r="AC156" i="37"/>
  <c r="AD156" i="37"/>
  <c r="AE156" i="37"/>
  <c r="AF156" i="37"/>
  <c r="AG156" i="37"/>
  <c r="AH156" i="37"/>
  <c r="AI156" i="37"/>
  <c r="AJ156" i="37"/>
  <c r="AK156" i="37"/>
  <c r="AA50" i="37"/>
  <c r="AB50" i="37"/>
  <c r="AC50" i="37"/>
  <c r="AD50" i="37"/>
  <c r="AE50" i="37"/>
  <c r="AF50" i="37"/>
  <c r="AG50" i="37"/>
  <c r="AH50" i="37"/>
  <c r="AI50" i="37"/>
  <c r="AJ50" i="37"/>
  <c r="AK50" i="37"/>
  <c r="AB18" i="21"/>
  <c r="AT17" i="32" l="1"/>
  <c r="AP7" i="30" l="1"/>
  <c r="I99" i="88" l="1"/>
  <c r="H99" i="88"/>
  <c r="G99" i="88"/>
  <c r="F99" i="88"/>
  <c r="E99" i="88"/>
  <c r="D99" i="88"/>
  <c r="D6" i="86"/>
  <c r="I15" i="86"/>
  <c r="D5" i="86"/>
  <c r="D3" i="86"/>
  <c r="I10" i="86"/>
  <c r="D4" i="86" s="1"/>
  <c r="AS57" i="32"/>
  <c r="D100" i="89"/>
  <c r="D39" i="89"/>
  <c r="D40" i="89"/>
  <c r="D41" i="89"/>
  <c r="D42" i="89"/>
  <c r="D2" i="86" l="1"/>
  <c r="D36" i="89"/>
  <c r="D4" i="89"/>
  <c r="D5" i="89"/>
  <c r="D6" i="89"/>
  <c r="D7" i="89"/>
  <c r="D8" i="89"/>
  <c r="D9" i="89"/>
  <c r="D10" i="89"/>
  <c r="D11" i="89"/>
  <c r="D12" i="89"/>
  <c r="D13" i="89"/>
  <c r="D14" i="89"/>
  <c r="D15" i="89"/>
  <c r="D16" i="89"/>
  <c r="D17" i="89"/>
  <c r="D18" i="89"/>
  <c r="D19" i="89"/>
  <c r="D20" i="89"/>
  <c r="D21" i="89"/>
  <c r="D22" i="89"/>
  <c r="D23" i="89"/>
  <c r="D24" i="89"/>
  <c r="D25" i="89"/>
  <c r="D26" i="89"/>
  <c r="D27" i="89"/>
  <c r="D28" i="89"/>
  <c r="D29" i="89"/>
  <c r="D30" i="89"/>
  <c r="D31" i="89"/>
  <c r="D32" i="89"/>
  <c r="D33" i="89"/>
  <c r="D34" i="89"/>
  <c r="D35" i="89"/>
  <c r="D3" i="89"/>
  <c r="E1" i="89"/>
  <c r="H4" i="89"/>
  <c r="H5" i="89"/>
  <c r="H6" i="89"/>
  <c r="H7" i="89"/>
  <c r="H8" i="89"/>
  <c r="H9" i="89"/>
  <c r="H11" i="89"/>
  <c r="H12" i="89"/>
  <c r="H13" i="89"/>
  <c r="H14" i="89"/>
  <c r="H15" i="89"/>
  <c r="H16" i="89"/>
  <c r="H17" i="89"/>
  <c r="H18" i="89"/>
  <c r="H19" i="89"/>
  <c r="H20" i="89"/>
  <c r="H21" i="89"/>
  <c r="H22" i="89"/>
  <c r="H23" i="89"/>
  <c r="H24" i="89"/>
  <c r="H25" i="89"/>
  <c r="H26" i="89"/>
  <c r="H27" i="89"/>
  <c r="H28" i="89"/>
  <c r="H29" i="89"/>
  <c r="H30" i="89"/>
  <c r="H31" i="89"/>
  <c r="H32" i="89"/>
  <c r="H33" i="89"/>
  <c r="H34" i="89"/>
  <c r="H35" i="89"/>
  <c r="H36" i="89"/>
  <c r="H37" i="89"/>
  <c r="H38" i="89"/>
  <c r="H39" i="89"/>
  <c r="H40" i="89"/>
  <c r="H41" i="89"/>
  <c r="H42" i="89"/>
  <c r="AC88" i="21"/>
  <c r="AC87" i="21"/>
  <c r="AC86" i="21"/>
  <c r="AC85" i="21"/>
  <c r="AC84" i="21"/>
  <c r="AC83" i="21"/>
  <c r="C44" i="21" l="1"/>
  <c r="C60" i="21"/>
  <c r="C53" i="21"/>
  <c r="C49" i="21"/>
  <c r="C59" i="21"/>
  <c r="C57" i="21"/>
  <c r="C51" i="21"/>
  <c r="BO25" i="21"/>
  <c r="C55" i="21"/>
  <c r="C50" i="21"/>
  <c r="BO48" i="21"/>
  <c r="E44" i="89"/>
  <c r="G3" i="89"/>
  <c r="C81" i="21"/>
  <c r="G7" i="89"/>
  <c r="G39" i="89"/>
  <c r="G35" i="89"/>
  <c r="G31" i="89"/>
  <c r="G27" i="89"/>
  <c r="G23" i="89"/>
  <c r="G19" i="89"/>
  <c r="G15" i="89"/>
  <c r="G11" i="89"/>
  <c r="C72" i="21"/>
  <c r="C70" i="21"/>
  <c r="C76" i="21"/>
  <c r="C80" i="21"/>
  <c r="B89" i="31"/>
  <c r="C71" i="21"/>
  <c r="A69" i="21"/>
  <c r="C74" i="21"/>
  <c r="C78" i="21"/>
  <c r="G6" i="89"/>
  <c r="G41" i="89"/>
  <c r="G30" i="89"/>
  <c r="G14" i="89"/>
  <c r="G22" i="89"/>
  <c r="E98" i="89"/>
  <c r="E164" i="89" s="1"/>
  <c r="G33" i="89"/>
  <c r="G25" i="89"/>
  <c r="G17" i="89"/>
  <c r="G9" i="89"/>
  <c r="G42" i="89"/>
  <c r="G34" i="89"/>
  <c r="G26" i="89"/>
  <c r="G18" i="89"/>
  <c r="G10" i="89"/>
  <c r="G38" i="89"/>
  <c r="G4" i="89"/>
  <c r="G37" i="89"/>
  <c r="G29" i="89"/>
  <c r="G21" i="89"/>
  <c r="G13" i="89"/>
  <c r="G5" i="89"/>
  <c r="G40" i="89"/>
  <c r="G36" i="89"/>
  <c r="G32" i="89"/>
  <c r="G28" i="89"/>
  <c r="G24" i="89"/>
  <c r="G20" i="89"/>
  <c r="G16" i="89"/>
  <c r="G12" i="89"/>
  <c r="G8" i="89"/>
  <c r="Z161" i="37"/>
  <c r="Z157" i="37"/>
  <c r="Z51" i="37"/>
  <c r="AT4" i="32"/>
  <c r="AT10" i="32"/>
  <c r="AT12" i="32"/>
  <c r="AT14" i="32"/>
  <c r="AT16" i="32"/>
  <c r="AP57" i="31"/>
  <c r="AP59" i="31" s="1"/>
  <c r="AP60" i="31"/>
  <c r="AP54" i="31"/>
  <c r="AP45" i="31"/>
  <c r="AP4" i="31"/>
  <c r="AP7" i="31"/>
  <c r="AP12" i="31"/>
  <c r="AP14" i="31"/>
  <c r="AP16" i="31"/>
  <c r="AP17" i="31"/>
  <c r="AQ35" i="30"/>
  <c r="AP60" i="30"/>
  <c r="AP57" i="30"/>
  <c r="AP54" i="30"/>
  <c r="AP45" i="30"/>
  <c r="AP12" i="30"/>
  <c r="AP20" i="30" s="1"/>
  <c r="AP14" i="30"/>
  <c r="AP16" i="30"/>
  <c r="AP17" i="30"/>
  <c r="AM16" i="32"/>
  <c r="AN16" i="32"/>
  <c r="AO16" i="32"/>
  <c r="AP16" i="32"/>
  <c r="AQ16" i="32"/>
  <c r="AR16" i="32"/>
  <c r="AS16" i="32"/>
  <c r="AS14" i="32"/>
  <c r="AT35" i="32"/>
  <c r="AT7" i="32" s="1"/>
  <c r="AT60" i="32"/>
  <c r="AT57" i="32"/>
  <c r="AT59" i="32" s="1"/>
  <c r="N115" i="37"/>
  <c r="N111" i="37"/>
  <c r="Z160" i="37"/>
  <c r="Z156" i="37"/>
  <c r="Z56" i="37"/>
  <c r="Z50" i="37"/>
  <c r="H10" i="86"/>
  <c r="Y161" i="37"/>
  <c r="Y157" i="37"/>
  <c r="Y51" i="37"/>
  <c r="AZ18" i="32" l="1"/>
  <c r="AY25" i="32"/>
  <c r="AY26" i="32"/>
  <c r="G206" i="89"/>
  <c r="G209" i="89"/>
  <c r="G210" i="89"/>
  <c r="G207" i="89"/>
  <c r="G212" i="89"/>
  <c r="G208" i="89"/>
  <c r="G211" i="89"/>
  <c r="G139" i="89"/>
  <c r="G140" i="89"/>
  <c r="G144" i="89"/>
  <c r="G147" i="89"/>
  <c r="G143" i="89"/>
  <c r="G146" i="89"/>
  <c r="G145" i="89"/>
  <c r="G142" i="89"/>
  <c r="G141" i="89"/>
  <c r="C21" i="21"/>
  <c r="C19" i="21"/>
  <c r="G46" i="89"/>
  <c r="G221" i="89"/>
  <c r="G89" i="89"/>
  <c r="G224" i="89"/>
  <c r="G93" i="89"/>
  <c r="G92" i="89"/>
  <c r="G225" i="89"/>
  <c r="G94" i="89"/>
  <c r="G150" i="89"/>
  <c r="G88" i="89"/>
  <c r="G220" i="89"/>
  <c r="G205" i="89"/>
  <c r="G151" i="89"/>
  <c r="G152" i="89"/>
  <c r="G226" i="89"/>
  <c r="G159" i="89"/>
  <c r="G148" i="89"/>
  <c r="G222" i="89"/>
  <c r="G149" i="89"/>
  <c r="G223" i="89"/>
  <c r="G204" i="89"/>
  <c r="G166" i="89"/>
  <c r="G49" i="89"/>
  <c r="K1136" i="88"/>
  <c r="L1136" i="88" s="1"/>
  <c r="K1137" i="88"/>
  <c r="L1137" i="88" s="1"/>
  <c r="C56" i="21"/>
  <c r="G48" i="89"/>
  <c r="C43" i="21"/>
  <c r="C33" i="21"/>
  <c r="C20" i="21"/>
  <c r="C22" i="21"/>
  <c r="C42" i="21"/>
  <c r="C41" i="21"/>
  <c r="C58" i="21"/>
  <c r="C40" i="21"/>
  <c r="C39" i="21"/>
  <c r="C35" i="21"/>
  <c r="C77" i="21"/>
  <c r="G47" i="89"/>
  <c r="C65" i="21"/>
  <c r="C63" i="21"/>
  <c r="G95" i="89"/>
  <c r="G96" i="89"/>
  <c r="G97" i="89"/>
  <c r="G87" i="89"/>
  <c r="G86" i="89"/>
  <c r="G167" i="89"/>
  <c r="G161" i="89"/>
  <c r="G162" i="89"/>
  <c r="G228" i="89"/>
  <c r="G227" i="89"/>
  <c r="G160" i="89"/>
  <c r="G170" i="89"/>
  <c r="G52" i="89"/>
  <c r="G56" i="89"/>
  <c r="G60" i="89"/>
  <c r="G64" i="89"/>
  <c r="G68" i="89"/>
  <c r="G72" i="89"/>
  <c r="G76" i="89"/>
  <c r="G80" i="89"/>
  <c r="G84" i="89"/>
  <c r="G51" i="89"/>
  <c r="G55" i="89"/>
  <c r="G59" i="89"/>
  <c r="G63" i="89"/>
  <c r="G67" i="89"/>
  <c r="G71" i="89"/>
  <c r="G75" i="89"/>
  <c r="G79" i="89"/>
  <c r="G83" i="89"/>
  <c r="G50" i="89"/>
  <c r="G54" i="89"/>
  <c r="G58" i="89"/>
  <c r="G62" i="89"/>
  <c r="G66" i="89"/>
  <c r="G70" i="89"/>
  <c r="G74" i="89"/>
  <c r="G78" i="89"/>
  <c r="G82" i="89"/>
  <c r="G53" i="89"/>
  <c r="G57" i="89"/>
  <c r="G61" i="89"/>
  <c r="G65" i="89"/>
  <c r="G69" i="89"/>
  <c r="G73" i="89"/>
  <c r="G77" i="89"/>
  <c r="G81" i="89"/>
  <c r="G85" i="89"/>
  <c r="G120" i="89"/>
  <c r="G194" i="89"/>
  <c r="G103" i="89"/>
  <c r="G109" i="89"/>
  <c r="C79" i="21"/>
  <c r="AT13" i="32"/>
  <c r="C84" i="21"/>
  <c r="G130" i="89"/>
  <c r="AP23" i="31"/>
  <c r="AP61" i="31"/>
  <c r="AP13" i="30"/>
  <c r="AP59" i="30"/>
  <c r="AT8" i="32"/>
  <c r="AZ9" i="32" s="1"/>
  <c r="AP15" i="31"/>
  <c r="AP8" i="31"/>
  <c r="AP15" i="30"/>
  <c r="AT15" i="32"/>
  <c r="AT61" i="32"/>
  <c r="G182" i="89"/>
  <c r="G105" i="89"/>
  <c r="G178" i="89"/>
  <c r="G104" i="89"/>
  <c r="G136" i="89"/>
  <c r="G185" i="89"/>
  <c r="G123" i="89"/>
  <c r="G183" i="89"/>
  <c r="G114" i="89"/>
  <c r="G108" i="89"/>
  <c r="G193" i="89"/>
  <c r="G127" i="89"/>
  <c r="G198" i="89"/>
  <c r="G124" i="89"/>
  <c r="G169" i="89"/>
  <c r="G107" i="89"/>
  <c r="G171" i="89"/>
  <c r="G200" i="89"/>
  <c r="G121" i="89"/>
  <c r="G174" i="89"/>
  <c r="G190" i="89"/>
  <c r="G116" i="89"/>
  <c r="G132" i="89"/>
  <c r="G181" i="89"/>
  <c r="G201" i="89"/>
  <c r="G119" i="89"/>
  <c r="G122" i="89"/>
  <c r="G199" i="89"/>
  <c r="G137" i="89"/>
  <c r="G188" i="89"/>
  <c r="G186" i="89"/>
  <c r="G202" i="89"/>
  <c r="G112" i="89"/>
  <c r="G128" i="89"/>
  <c r="G177" i="89"/>
  <c r="G197" i="89"/>
  <c r="G111" i="89"/>
  <c r="G135" i="89"/>
  <c r="G191" i="89"/>
  <c r="G117" i="89"/>
  <c r="G168" i="89"/>
  <c r="G134" i="89"/>
  <c r="G113" i="89"/>
  <c r="G184" i="89"/>
  <c r="G110" i="89"/>
  <c r="G187" i="89"/>
  <c r="G172" i="89"/>
  <c r="G138" i="89"/>
  <c r="G175" i="89"/>
  <c r="G173" i="89"/>
  <c r="G189" i="89"/>
  <c r="G115" i="89"/>
  <c r="G131" i="89"/>
  <c r="G179" i="89"/>
  <c r="G101" i="89"/>
  <c r="G129" i="89"/>
  <c r="G180" i="89"/>
  <c r="G196" i="89"/>
  <c r="G106" i="89"/>
  <c r="G126" i="89"/>
  <c r="G203" i="89"/>
  <c r="G133" i="89"/>
  <c r="G176" i="89"/>
  <c r="G192" i="89"/>
  <c r="G102" i="89"/>
  <c r="G118" i="89"/>
  <c r="G195" i="89"/>
  <c r="G125" i="89"/>
  <c r="C86" i="21"/>
  <c r="AT20" i="32"/>
  <c r="AP22" i="31"/>
  <c r="AP20" i="31"/>
  <c r="AP13" i="31"/>
  <c r="AP23" i="30"/>
  <c r="AP22" i="30"/>
  <c r="M11" i="51" l="1"/>
  <c r="M13" i="51" s="1"/>
  <c r="L11" i="51"/>
  <c r="L13" i="51" s="1"/>
  <c r="L16" i="51" s="1"/>
  <c r="N11" i="51"/>
  <c r="N13" i="51" s="1"/>
  <c r="AT11" i="32"/>
  <c r="AP11" i="31"/>
  <c r="AP19" i="31"/>
  <c r="AP21" i="31"/>
  <c r="AP24" i="31"/>
  <c r="AT19" i="32"/>
  <c r="M9" i="51" l="1"/>
  <c r="L9" i="51"/>
  <c r="N9" i="51"/>
  <c r="L14" i="51"/>
  <c r="L17" i="51" s="1"/>
  <c r="M16" i="51"/>
  <c r="M14" i="51"/>
  <c r="B5" i="86"/>
  <c r="G10" i="86"/>
  <c r="X161" i="37"/>
  <c r="X157" i="37"/>
  <c r="X51" i="37"/>
  <c r="W161" i="37" l="1"/>
  <c r="W157" i="37"/>
  <c r="B3" i="86"/>
  <c r="F10" i="86"/>
  <c r="AP8" i="30"/>
  <c r="W51" i="37"/>
  <c r="C161" i="37"/>
  <c r="D161" i="37"/>
  <c r="E161" i="37"/>
  <c r="F161" i="37"/>
  <c r="G161" i="37"/>
  <c r="H161" i="37"/>
  <c r="I161" i="37"/>
  <c r="J161" i="37"/>
  <c r="K161" i="37"/>
  <c r="L161" i="37"/>
  <c r="M161" i="37"/>
  <c r="N161" i="37"/>
  <c r="O161" i="37"/>
  <c r="P161" i="37"/>
  <c r="R161" i="37"/>
  <c r="S161" i="37"/>
  <c r="T161" i="37"/>
  <c r="U161" i="37"/>
  <c r="V161" i="37"/>
  <c r="B161" i="37"/>
  <c r="C160" i="37"/>
  <c r="D160" i="37"/>
  <c r="E160" i="37"/>
  <c r="F160" i="37"/>
  <c r="G160" i="37"/>
  <c r="H160" i="37"/>
  <c r="I160" i="37"/>
  <c r="J160" i="37"/>
  <c r="K160" i="37"/>
  <c r="L160" i="37"/>
  <c r="M160" i="37"/>
  <c r="N160" i="37"/>
  <c r="O160" i="37"/>
  <c r="P160" i="37"/>
  <c r="Q160" i="37"/>
  <c r="R160" i="37"/>
  <c r="S160" i="37"/>
  <c r="T160" i="37"/>
  <c r="U160" i="37"/>
  <c r="V160" i="37"/>
  <c r="W160" i="37"/>
  <c r="X160" i="37"/>
  <c r="Y160" i="37"/>
  <c r="B160" i="37"/>
  <c r="C157" i="37"/>
  <c r="D157" i="37"/>
  <c r="E157" i="37"/>
  <c r="F157" i="37"/>
  <c r="G157" i="37"/>
  <c r="H157" i="37"/>
  <c r="I157" i="37"/>
  <c r="J157" i="37"/>
  <c r="K157" i="37"/>
  <c r="L157" i="37"/>
  <c r="M157" i="37"/>
  <c r="N157" i="37"/>
  <c r="O157" i="37"/>
  <c r="P157" i="37"/>
  <c r="R157" i="37"/>
  <c r="S157" i="37"/>
  <c r="T157" i="37"/>
  <c r="U157" i="37"/>
  <c r="V157" i="37"/>
  <c r="B157" i="37"/>
  <c r="C156" i="37"/>
  <c r="D156" i="37"/>
  <c r="E156" i="37"/>
  <c r="F156" i="37"/>
  <c r="G156" i="37"/>
  <c r="H156" i="37"/>
  <c r="I156" i="37"/>
  <c r="J156" i="37"/>
  <c r="K156" i="37"/>
  <c r="L156" i="37"/>
  <c r="M156" i="37"/>
  <c r="N156" i="37"/>
  <c r="O156" i="37"/>
  <c r="P156" i="37"/>
  <c r="Q156" i="37"/>
  <c r="R156" i="37"/>
  <c r="S156" i="37"/>
  <c r="T156" i="37"/>
  <c r="U156" i="37"/>
  <c r="V156" i="37"/>
  <c r="W156" i="37"/>
  <c r="X156" i="37"/>
  <c r="Y156" i="37"/>
  <c r="B156" i="37"/>
  <c r="AP24" i="30" l="1"/>
  <c r="AP19" i="30"/>
  <c r="AP21" i="30"/>
  <c r="AL60" i="31"/>
  <c r="AM60" i="31"/>
  <c r="AN60" i="31"/>
  <c r="AO60" i="31"/>
  <c r="AM57" i="31"/>
  <c r="AN57" i="31"/>
  <c r="AO57" i="31"/>
  <c r="AL57" i="31"/>
  <c r="AL59" i="31" s="1"/>
  <c r="AL60" i="30"/>
  <c r="AM60" i="30"/>
  <c r="AN60" i="30"/>
  <c r="AO60" i="30"/>
  <c r="AQ60" i="32"/>
  <c r="AR60" i="32"/>
  <c r="AS60" i="32"/>
  <c r="AP60" i="32"/>
  <c r="D10" i="86"/>
  <c r="E10" i="86"/>
  <c r="C10" i="86"/>
  <c r="B10" i="86"/>
  <c r="V51" i="37"/>
  <c r="AP35" i="32"/>
  <c r="AQ35" i="32"/>
  <c r="AR35" i="32"/>
  <c r="AS35" i="32"/>
  <c r="AO59" i="31" l="1"/>
  <c r="AM61" i="31"/>
  <c r="B4" i="86"/>
  <c r="B2" i="86"/>
  <c r="AL61" i="31"/>
  <c r="AP11" i="30"/>
  <c r="AO61" i="31"/>
  <c r="AN61" i="31"/>
  <c r="AN59" i="31"/>
  <c r="AM59" i="31"/>
  <c r="AK60" i="31" l="1"/>
  <c r="AK57" i="31"/>
  <c r="AK61" i="31" s="1"/>
  <c r="AK60" i="30"/>
  <c r="AO60" i="32"/>
  <c r="AO57" i="32"/>
  <c r="AO61" i="32" s="1"/>
  <c r="AP57" i="32"/>
  <c r="AQ57" i="32"/>
  <c r="AR57" i="32"/>
  <c r="AO17" i="32"/>
  <c r="AP17" i="32"/>
  <c r="AQ17" i="32"/>
  <c r="AR17" i="32"/>
  <c r="AS17" i="32"/>
  <c r="AO14" i="32"/>
  <c r="AP14" i="32"/>
  <c r="AQ14" i="32"/>
  <c r="AR14" i="32"/>
  <c r="AO12" i="32"/>
  <c r="AP12" i="32"/>
  <c r="AQ12" i="32"/>
  <c r="AR12" i="32"/>
  <c r="AS12" i="32"/>
  <c r="AO10" i="32"/>
  <c r="AP10" i="32"/>
  <c r="AQ10" i="32"/>
  <c r="AR10" i="32"/>
  <c r="AS10" i="32"/>
  <c r="AP7" i="32"/>
  <c r="AQ7" i="32"/>
  <c r="AR7" i="32"/>
  <c r="AS7" i="32"/>
  <c r="AP4" i="32"/>
  <c r="AQ4" i="32"/>
  <c r="AR4" i="32"/>
  <c r="AS4" i="32"/>
  <c r="AO35" i="32"/>
  <c r="AO7" i="32" s="1"/>
  <c r="AO4" i="32"/>
  <c r="AO13" i="32" l="1"/>
  <c r="AR13" i="32"/>
  <c r="AK59" i="31"/>
  <c r="AQ20" i="32"/>
  <c r="AR8" i="32"/>
  <c r="AR19" i="32" s="1"/>
  <c r="AS20" i="32"/>
  <c r="AS15" i="32"/>
  <c r="AO20" i="32"/>
  <c r="AP20" i="32"/>
  <c r="AO15" i="32"/>
  <c r="AP61" i="32"/>
  <c r="AP59" i="32"/>
  <c r="AO59" i="32"/>
  <c r="AS13" i="32"/>
  <c r="AS61" i="32"/>
  <c r="AS59" i="32"/>
  <c r="AR15" i="32"/>
  <c r="AR20" i="32"/>
  <c r="AS8" i="32"/>
  <c r="AS19" i="32" s="1"/>
  <c r="AR59" i="32"/>
  <c r="AR61" i="32"/>
  <c r="AQ13" i="32"/>
  <c r="AQ15" i="32"/>
  <c r="AQ61" i="32"/>
  <c r="AQ59" i="32"/>
  <c r="AP13" i="32"/>
  <c r="AP15" i="32"/>
  <c r="AP8" i="32"/>
  <c r="AP19" i="32" s="1"/>
  <c r="AR11" i="32"/>
  <c r="AQ8" i="32"/>
  <c r="AQ19" i="32" s="1"/>
  <c r="U51" i="37"/>
  <c r="AS11" i="32" l="1"/>
  <c r="AP11" i="32"/>
  <c r="AQ11" i="32"/>
  <c r="AJ60" i="31" l="1"/>
  <c r="AJ57" i="31"/>
  <c r="AJ61" i="31" s="1"/>
  <c r="AJ60" i="30"/>
  <c r="T51" i="37"/>
  <c r="AN35" i="32"/>
  <c r="AN7" i="32" s="1"/>
  <c r="AO8" i="32" s="1"/>
  <c r="AN60" i="32"/>
  <c r="AN57" i="32"/>
  <c r="AN61" i="32" s="1"/>
  <c r="AN17" i="32"/>
  <c r="AN14" i="32"/>
  <c r="AN12" i="32"/>
  <c r="AN10" i="32"/>
  <c r="AN4" i="32"/>
  <c r="AI60" i="31"/>
  <c r="AI57" i="31"/>
  <c r="AI60" i="30"/>
  <c r="AI57" i="30"/>
  <c r="AI59" i="30" s="1"/>
  <c r="AJ45" i="31"/>
  <c r="AK45" i="31"/>
  <c r="AL45" i="31"/>
  <c r="AM45" i="31"/>
  <c r="AN45" i="31"/>
  <c r="AO45" i="31"/>
  <c r="AJ54" i="31"/>
  <c r="AK54" i="31"/>
  <c r="AL54" i="31"/>
  <c r="AM54" i="31"/>
  <c r="AN54" i="31"/>
  <c r="AO54" i="31"/>
  <c r="AI54" i="31"/>
  <c r="AI45" i="31"/>
  <c r="AN13" i="32" l="1"/>
  <c r="AJ59" i="31"/>
  <c r="AO11" i="32"/>
  <c r="AO19" i="32"/>
  <c r="AI59" i="31"/>
  <c r="AI61" i="31"/>
  <c r="AN59" i="32"/>
  <c r="AN15" i="32"/>
  <c r="AN20" i="32"/>
  <c r="T113" i="37" l="1"/>
  <c r="S113" i="37"/>
  <c r="AJ54" i="30"/>
  <c r="AK54" i="30"/>
  <c r="AL54" i="30"/>
  <c r="AM54" i="30"/>
  <c r="AN54" i="30"/>
  <c r="AO54" i="30"/>
  <c r="AQ54" i="30"/>
  <c r="AI54" i="30"/>
  <c r="AJ45" i="30"/>
  <c r="AK45" i="30"/>
  <c r="AL45" i="30"/>
  <c r="AM45" i="30"/>
  <c r="AN45" i="30"/>
  <c r="AO45" i="30"/>
  <c r="AI45" i="30"/>
  <c r="AM35" i="30" l="1"/>
  <c r="AL35" i="30"/>
  <c r="AO35" i="30"/>
  <c r="AN35" i="30"/>
  <c r="AM17" i="32"/>
  <c r="AM60" i="32"/>
  <c r="AM57" i="32"/>
  <c r="AM59" i="32" s="1"/>
  <c r="AM10" i="32"/>
  <c r="AM61" i="32" l="1"/>
  <c r="S51" i="37" l="1"/>
  <c r="AM14" i="32"/>
  <c r="AM12" i="32"/>
  <c r="S58" i="37" s="1"/>
  <c r="AM7" i="32"/>
  <c r="S57" i="37" s="1"/>
  <c r="AM4" i="32"/>
  <c r="AN8" i="32" l="1"/>
  <c r="AM13" i="32"/>
  <c r="AM15" i="32"/>
  <c r="AM20" i="32"/>
  <c r="AN11" i="32" l="1"/>
  <c r="AN19" i="32"/>
  <c r="V1044" i="47" l="1"/>
  <c r="V1046" i="47"/>
  <c r="V1047" i="47"/>
  <c r="V1048" i="47"/>
  <c r="V1049" i="47"/>
  <c r="V1050" i="47"/>
  <c r="V1051" i="47"/>
  <c r="V1052" i="47"/>
  <c r="V1053" i="47"/>
  <c r="V1054" i="47"/>
  <c r="V1055" i="47"/>
  <c r="V1056" i="47"/>
  <c r="V1057" i="47"/>
  <c r="V1058" i="47"/>
  <c r="V1059" i="47"/>
  <c r="V1045" i="47"/>
  <c r="V1043" i="47"/>
  <c r="V1042" i="47"/>
  <c r="V1039" i="47"/>
  <c r="V1041" i="47"/>
  <c r="V1040" i="47"/>
  <c r="AL88" i="32"/>
  <c r="AL89" i="32"/>
  <c r="AL90" i="32"/>
  <c r="AL91" i="32"/>
  <c r="AL92" i="32"/>
  <c r="AL93" i="32"/>
  <c r="AL94" i="32"/>
  <c r="AL77" i="32"/>
  <c r="AL78" i="32"/>
  <c r="AL79" i="32"/>
  <c r="AL80" i="32"/>
  <c r="AL81" i="32"/>
  <c r="AL82" i="32"/>
  <c r="AL83" i="32"/>
  <c r="AL66" i="32"/>
  <c r="AL67" i="32"/>
  <c r="AL68" i="32"/>
  <c r="AL69" i="32"/>
  <c r="AL70" i="32"/>
  <c r="AL71" i="32"/>
  <c r="AL72" i="32"/>
  <c r="AL58" i="32"/>
  <c r="AL48" i="32"/>
  <c r="AL50" i="32"/>
  <c r="AL51" i="32"/>
  <c r="AL52" i="32"/>
  <c r="AL28" i="32"/>
  <c r="AL29" i="32"/>
  <c r="AL30" i="32"/>
  <c r="AL31" i="32"/>
  <c r="AL32" i="32"/>
  <c r="AL33" i="32"/>
  <c r="AL34" i="32"/>
  <c r="AL5" i="32"/>
  <c r="AH57" i="31"/>
  <c r="AH60" i="31"/>
  <c r="AH60" i="30"/>
  <c r="AH119" i="30"/>
  <c r="AH120" i="30"/>
  <c r="AH121" i="30"/>
  <c r="AH122" i="30"/>
  <c r="AH123" i="30"/>
  <c r="AH124" i="30"/>
  <c r="AH125" i="30"/>
  <c r="AH109" i="30"/>
  <c r="AH110" i="30"/>
  <c r="AH111" i="30"/>
  <c r="AH112" i="30"/>
  <c r="AH113" i="30"/>
  <c r="AH114" i="30"/>
  <c r="AH115" i="30"/>
  <c r="AH99" i="30"/>
  <c r="AH100" i="30"/>
  <c r="AH101" i="30"/>
  <c r="AH102" i="30"/>
  <c r="AH103" i="30"/>
  <c r="AH104" i="30"/>
  <c r="AH105" i="30"/>
  <c r="AH119" i="31"/>
  <c r="AH120" i="31"/>
  <c r="AH121" i="31"/>
  <c r="AH122" i="31"/>
  <c r="AH123" i="31"/>
  <c r="AH124" i="31"/>
  <c r="AH125" i="31"/>
  <c r="AH109" i="31"/>
  <c r="AH110" i="31"/>
  <c r="AH111" i="31"/>
  <c r="AH112" i="31"/>
  <c r="AH113" i="31"/>
  <c r="AH114" i="31"/>
  <c r="AH115" i="31"/>
  <c r="AH99" i="31"/>
  <c r="AH100" i="31"/>
  <c r="AH101" i="31"/>
  <c r="AH102" i="31"/>
  <c r="AH103" i="31"/>
  <c r="AH104" i="31"/>
  <c r="AH105" i="31"/>
  <c r="AH96" i="30"/>
  <c r="D1318" i="51"/>
  <c r="D1317" i="51"/>
  <c r="D1316" i="51"/>
  <c r="D1315" i="51"/>
  <c r="D1314" i="51"/>
  <c r="D1313" i="51"/>
  <c r="D1312" i="51"/>
  <c r="D1311" i="51"/>
  <c r="D1310" i="51"/>
  <c r="D1309" i="51"/>
  <c r="D1308" i="51"/>
  <c r="D1307" i="51"/>
  <c r="D1289" i="51"/>
  <c r="D1291" i="51"/>
  <c r="D1290" i="51"/>
  <c r="D1261" i="51"/>
  <c r="D1260" i="51"/>
  <c r="D1259" i="51"/>
  <c r="D1262" i="51"/>
  <c r="D1264" i="51"/>
  <c r="D1263" i="51"/>
  <c r="D1267" i="51"/>
  <c r="D1266" i="51"/>
  <c r="D1265" i="51"/>
  <c r="D1270" i="51"/>
  <c r="D1269" i="51"/>
  <c r="D1268" i="51"/>
  <c r="R51" i="37" l="1"/>
  <c r="AL104" i="32"/>
  <c r="AL100" i="32"/>
  <c r="AL103" i="32"/>
  <c r="AL99" i="32"/>
  <c r="AL122" i="32"/>
  <c r="AL115" i="32"/>
  <c r="AL111" i="32"/>
  <c r="AL16" i="32"/>
  <c r="AL17" i="32"/>
  <c r="AL112" i="32"/>
  <c r="AL105" i="32"/>
  <c r="AL101" i="32"/>
  <c r="AL124" i="32"/>
  <c r="AL120" i="32"/>
  <c r="AH61" i="31"/>
  <c r="AL113" i="32"/>
  <c r="AL96" i="32"/>
  <c r="AL14" i="32" s="1"/>
  <c r="AL102" i="32"/>
  <c r="AL125" i="32"/>
  <c r="AL121" i="32"/>
  <c r="AL114" i="32"/>
  <c r="AL110" i="32"/>
  <c r="AL123" i="32"/>
  <c r="AL35" i="32"/>
  <c r="AL85" i="32"/>
  <c r="AL109" i="32"/>
  <c r="AL119" i="32"/>
  <c r="AL60" i="32"/>
  <c r="AL74" i="32"/>
  <c r="AL54" i="32"/>
  <c r="AH59" i="31"/>
  <c r="AG102" i="31"/>
  <c r="AG104" i="30"/>
  <c r="R113" i="37" l="1"/>
  <c r="AL4" i="32"/>
  <c r="AL7" i="32"/>
  <c r="R57" i="37" s="1"/>
  <c r="AL106" i="32"/>
  <c r="AL12" i="32"/>
  <c r="AL126" i="32"/>
  <c r="AL116" i="32"/>
  <c r="Q65" i="37"/>
  <c r="Q69" i="37"/>
  <c r="Q59" i="37"/>
  <c r="U470" i="50"/>
  <c r="U469" i="50"/>
  <c r="V469" i="50"/>
  <c r="V470" i="50"/>
  <c r="V471" i="50"/>
  <c r="V472" i="50"/>
  <c r="V473" i="50"/>
  <c r="V474" i="50"/>
  <c r="V475" i="50"/>
  <c r="V476" i="50"/>
  <c r="V477" i="50"/>
  <c r="V478" i="50"/>
  <c r="V479" i="50"/>
  <c r="V480" i="50"/>
  <c r="V481" i="50"/>
  <c r="V482" i="50"/>
  <c r="V483" i="50"/>
  <c r="V484" i="50"/>
  <c r="V485" i="50"/>
  <c r="V486" i="50"/>
  <c r="V487" i="50"/>
  <c r="F13" i="44"/>
  <c r="H32" i="44"/>
  <c r="G30" i="44"/>
  <c r="E30" i="44"/>
  <c r="H30" i="44" s="1"/>
  <c r="H29" i="44"/>
  <c r="F29" i="44"/>
  <c r="H28" i="44"/>
  <c r="F28" i="44"/>
  <c r="H27" i="44"/>
  <c r="F27" i="44"/>
  <c r="H26" i="44"/>
  <c r="F26" i="44"/>
  <c r="H25" i="44"/>
  <c r="F25" i="44"/>
  <c r="G18" i="44"/>
  <c r="E18" i="44"/>
  <c r="H18" i="44" s="1"/>
  <c r="H17" i="44"/>
  <c r="H16" i="44"/>
  <c r="F16" i="44"/>
  <c r="H15" i="44"/>
  <c r="F15" i="44"/>
  <c r="F14" i="44"/>
  <c r="H13" i="44"/>
  <c r="V1069" i="47"/>
  <c r="V1068" i="47"/>
  <c r="V1067" i="47"/>
  <c r="V1066" i="47"/>
  <c r="V1065" i="47"/>
  <c r="V1064" i="47"/>
  <c r="V1063" i="47"/>
  <c r="V1062" i="47"/>
  <c r="V1061" i="47"/>
  <c r="V1079" i="47"/>
  <c r="V1078" i="47"/>
  <c r="V1077" i="47"/>
  <c r="V1076" i="47"/>
  <c r="V1075" i="47"/>
  <c r="V1074" i="47"/>
  <c r="V1073" i="47"/>
  <c r="V1072" i="47"/>
  <c r="V1071" i="47"/>
  <c r="V1070" i="47"/>
  <c r="AK88" i="32"/>
  <c r="AK89" i="32"/>
  <c r="AK90" i="32"/>
  <c r="AK91" i="32"/>
  <c r="AK92" i="32"/>
  <c r="AK93" i="32"/>
  <c r="AK94" i="32"/>
  <c r="AK77" i="32"/>
  <c r="AK78" i="32"/>
  <c r="AK79" i="32"/>
  <c r="AK80" i="32"/>
  <c r="AK81" i="32"/>
  <c r="AK82" i="32"/>
  <c r="AK83" i="32"/>
  <c r="AK66" i="32"/>
  <c r="AK67" i="32"/>
  <c r="AK68" i="32"/>
  <c r="AK69" i="32"/>
  <c r="AK70" i="32"/>
  <c r="AK71" i="32"/>
  <c r="AK72" i="32"/>
  <c r="AK58" i="32"/>
  <c r="AK48" i="32"/>
  <c r="AK16" i="32" s="1"/>
  <c r="AK50" i="32"/>
  <c r="AK51" i="32"/>
  <c r="AK52" i="32"/>
  <c r="AK28" i="32"/>
  <c r="AK29" i="32"/>
  <c r="AK30" i="32"/>
  <c r="AK31" i="32"/>
  <c r="AK32" i="32"/>
  <c r="AK33" i="32"/>
  <c r="AK34" i="32"/>
  <c r="AG103" i="30"/>
  <c r="AG119" i="31"/>
  <c r="AG120" i="31"/>
  <c r="AG121" i="31"/>
  <c r="AG122" i="31"/>
  <c r="AG123" i="31"/>
  <c r="AG124" i="31"/>
  <c r="AG125" i="31"/>
  <c r="AG109" i="31"/>
  <c r="AG110" i="31"/>
  <c r="AG111" i="31"/>
  <c r="AG112" i="31"/>
  <c r="AG113" i="31"/>
  <c r="AG114" i="31"/>
  <c r="AG115" i="31"/>
  <c r="AG99" i="31"/>
  <c r="AG100" i="31"/>
  <c r="AG101" i="31"/>
  <c r="AG103" i="31"/>
  <c r="AG104" i="31"/>
  <c r="AG105" i="31"/>
  <c r="AG119" i="30"/>
  <c r="AG120" i="30"/>
  <c r="AG121" i="30"/>
  <c r="AG122" i="30"/>
  <c r="AG123" i="30"/>
  <c r="AG124" i="30"/>
  <c r="AG125" i="30"/>
  <c r="AG99" i="30"/>
  <c r="AG100" i="30"/>
  <c r="AG101" i="30"/>
  <c r="AG102" i="30"/>
  <c r="AG105" i="30"/>
  <c r="AG60" i="30"/>
  <c r="AG60" i="31"/>
  <c r="AG57" i="31"/>
  <c r="AG5" i="31"/>
  <c r="Q161" i="37" s="1"/>
  <c r="AG5" i="30"/>
  <c r="R58" i="37" l="1"/>
  <c r="AL22" i="32"/>
  <c r="AL23" i="32"/>
  <c r="F467" i="50"/>
  <c r="Q157" i="37"/>
  <c r="AG61" i="31"/>
  <c r="AG59" i="31"/>
  <c r="AK102" i="32"/>
  <c r="AK125" i="32"/>
  <c r="AK121" i="32"/>
  <c r="AM8" i="32"/>
  <c r="AM19" i="32" s="1"/>
  <c r="AK104" i="32"/>
  <c r="AK100" i="32"/>
  <c r="AK119" i="32"/>
  <c r="AK103" i="32"/>
  <c r="AK112" i="32"/>
  <c r="AK105" i="32"/>
  <c r="AK101" i="32"/>
  <c r="AK124" i="32"/>
  <c r="AK113" i="32"/>
  <c r="AK109" i="32"/>
  <c r="AL15" i="32"/>
  <c r="AL20" i="32"/>
  <c r="AL13" i="32"/>
  <c r="F30" i="44"/>
  <c r="AK5" i="32"/>
  <c r="AK114" i="32"/>
  <c r="AK115" i="32"/>
  <c r="AK111" i="32"/>
  <c r="AK122" i="32"/>
  <c r="AK54" i="32"/>
  <c r="AK85" i="32"/>
  <c r="AK99" i="32"/>
  <c r="AK123" i="32"/>
  <c r="AK17" i="32"/>
  <c r="AK96" i="32"/>
  <c r="AK110" i="32"/>
  <c r="AK120" i="32"/>
  <c r="AK35" i="32"/>
  <c r="AK60" i="32"/>
  <c r="AK74" i="32"/>
  <c r="AK4" i="32" s="1"/>
  <c r="F18" i="44"/>
  <c r="D1273" i="51"/>
  <c r="D1272" i="51"/>
  <c r="D1271" i="51"/>
  <c r="D1274" i="51"/>
  <c r="A1272" i="51"/>
  <c r="A1273" i="51"/>
  <c r="A1271" i="51"/>
  <c r="Q113" i="37" l="1"/>
  <c r="AM11" i="32"/>
  <c r="Q51" i="37"/>
  <c r="AK126" i="32"/>
  <c r="AK7" i="32"/>
  <c r="AL8" i="32" s="1"/>
  <c r="AK106" i="32"/>
  <c r="AK14" i="32"/>
  <c r="AK116" i="32"/>
  <c r="AK12" i="32"/>
  <c r="AL21" i="32" l="1"/>
  <c r="AL19" i="32"/>
  <c r="AL11" i="32"/>
  <c r="Q58" i="37"/>
  <c r="AK20" i="32"/>
  <c r="AK22" i="32"/>
  <c r="Q57" i="37"/>
  <c r="AK23" i="32"/>
  <c r="AK15" i="32"/>
  <c r="AK13" i="32"/>
  <c r="AF104" i="31"/>
  <c r="P65" i="37"/>
  <c r="P69" i="37"/>
  <c r="P59" i="37"/>
  <c r="K18" i="44" l="1"/>
  <c r="I18" i="44"/>
  <c r="K30" i="44"/>
  <c r="I30" i="44"/>
  <c r="L29" i="44"/>
  <c r="J29" i="44"/>
  <c r="L28" i="44"/>
  <c r="J28" i="44"/>
  <c r="L27" i="44"/>
  <c r="J27" i="44"/>
  <c r="L26" i="44"/>
  <c r="J26" i="44"/>
  <c r="L25" i="44"/>
  <c r="J25" i="44"/>
  <c r="L17" i="44"/>
  <c r="L16" i="44"/>
  <c r="J16" i="44"/>
  <c r="L15" i="44"/>
  <c r="J15" i="44"/>
  <c r="J14" i="44"/>
  <c r="L13" i="44"/>
  <c r="J13" i="44"/>
  <c r="L30" i="44" l="1"/>
  <c r="L18" i="44"/>
  <c r="J18" i="44"/>
  <c r="J30" i="44" l="1"/>
  <c r="I6" i="66"/>
  <c r="J6" i="66" s="1"/>
  <c r="K6" i="66" s="1"/>
  <c r="L6" i="66" s="1"/>
  <c r="M6" i="66" s="1"/>
  <c r="N6" i="66" s="1"/>
  <c r="O6" i="66" s="1"/>
  <c r="P6" i="66" s="1"/>
  <c r="Q6" i="66" s="1"/>
  <c r="V1090" i="47"/>
  <c r="V1089" i="47"/>
  <c r="V1088" i="47"/>
  <c r="V1087" i="47"/>
  <c r="V1086" i="47"/>
  <c r="V1085" i="47"/>
  <c r="V1084" i="47"/>
  <c r="V1083" i="47"/>
  <c r="V1082" i="47"/>
  <c r="V1081" i="47"/>
  <c r="V1080" i="47"/>
  <c r="AJ88" i="32"/>
  <c r="AJ89" i="32"/>
  <c r="AJ90" i="32"/>
  <c r="AJ91" i="32"/>
  <c r="AJ92" i="32"/>
  <c r="AJ93" i="32"/>
  <c r="AJ94" i="32"/>
  <c r="AJ77" i="32"/>
  <c r="AJ78" i="32"/>
  <c r="AJ79" i="32"/>
  <c r="AJ80" i="32"/>
  <c r="AJ81" i="32"/>
  <c r="AJ82" i="32"/>
  <c r="AJ83" i="32"/>
  <c r="AJ66" i="32"/>
  <c r="AJ67" i="32"/>
  <c r="AJ68" i="32"/>
  <c r="AJ69" i="32"/>
  <c r="AJ70" i="32"/>
  <c r="AJ71" i="32"/>
  <c r="AJ72" i="32"/>
  <c r="AJ58" i="32"/>
  <c r="AJ38" i="32"/>
  <c r="AK38" i="32"/>
  <c r="AL38" i="32"/>
  <c r="AJ39" i="32"/>
  <c r="AK39" i="32"/>
  <c r="AL39" i="32"/>
  <c r="AJ40" i="32"/>
  <c r="AK40" i="32"/>
  <c r="AL40" i="32"/>
  <c r="AJ41" i="32"/>
  <c r="AK41" i="32"/>
  <c r="AL41" i="32"/>
  <c r="AJ42" i="32"/>
  <c r="AK42" i="32"/>
  <c r="AL42" i="32"/>
  <c r="AJ28" i="32"/>
  <c r="AJ29" i="32"/>
  <c r="AJ30" i="32"/>
  <c r="AJ31" i="32"/>
  <c r="AJ32" i="32"/>
  <c r="AJ33" i="32"/>
  <c r="AJ34" i="32"/>
  <c r="AJ5" i="32"/>
  <c r="AF57" i="31"/>
  <c r="AF60" i="31"/>
  <c r="AF60" i="30"/>
  <c r="AF119" i="30"/>
  <c r="AF120" i="30"/>
  <c r="AF121" i="30"/>
  <c r="AF122" i="30"/>
  <c r="AF123" i="30"/>
  <c r="AF124" i="30"/>
  <c r="AF125" i="30"/>
  <c r="AF109" i="30"/>
  <c r="AG109" i="30"/>
  <c r="AF110" i="30"/>
  <c r="AG110" i="30"/>
  <c r="AF111" i="30"/>
  <c r="AG111" i="30"/>
  <c r="AF112" i="30"/>
  <c r="AG112" i="30"/>
  <c r="AF113" i="30"/>
  <c r="AG113" i="30"/>
  <c r="AF114" i="30"/>
  <c r="AG114" i="30"/>
  <c r="AF115" i="30"/>
  <c r="AG115" i="30"/>
  <c r="AF99" i="30"/>
  <c r="AF100" i="30"/>
  <c r="AF101" i="30"/>
  <c r="AF102" i="30"/>
  <c r="AF103" i="30"/>
  <c r="AF104" i="30"/>
  <c r="AF105" i="30"/>
  <c r="AF119" i="31"/>
  <c r="AF120" i="31"/>
  <c r="AF121" i="31"/>
  <c r="AF122" i="31"/>
  <c r="AF123" i="31"/>
  <c r="AF124" i="31"/>
  <c r="AF125" i="31"/>
  <c r="AF109" i="31"/>
  <c r="AF110" i="31"/>
  <c r="AF111" i="31"/>
  <c r="AF112" i="31"/>
  <c r="AF113" i="31"/>
  <c r="AF114" i="31"/>
  <c r="AF115" i="31"/>
  <c r="AF99" i="31"/>
  <c r="AF100" i="31"/>
  <c r="AF101" i="31"/>
  <c r="AF102" i="31"/>
  <c r="AF103" i="31"/>
  <c r="AF105" i="31"/>
  <c r="AL24" i="32" l="1"/>
  <c r="AL10" i="32"/>
  <c r="AL57" i="32"/>
  <c r="AL59" i="32" s="1"/>
  <c r="AF61" i="31"/>
  <c r="AJ123" i="32"/>
  <c r="AJ105" i="32"/>
  <c r="AJ101" i="32"/>
  <c r="AJ114" i="32"/>
  <c r="AJ112" i="32"/>
  <c r="AJ102" i="32"/>
  <c r="AJ103" i="32"/>
  <c r="AJ99" i="32"/>
  <c r="AJ124" i="32"/>
  <c r="AJ120" i="32"/>
  <c r="AJ104" i="32"/>
  <c r="AJ113" i="32"/>
  <c r="AJ109" i="32"/>
  <c r="AJ122" i="32"/>
  <c r="AJ96" i="32"/>
  <c r="AJ14" i="32" s="1"/>
  <c r="AJ111" i="32"/>
  <c r="P51" i="37"/>
  <c r="AK57" i="32"/>
  <c r="AJ45" i="32"/>
  <c r="AJ121" i="32"/>
  <c r="AJ74" i="32"/>
  <c r="AJ4" i="32" s="1"/>
  <c r="AJ85" i="32"/>
  <c r="AJ12" i="32" s="1"/>
  <c r="P58" i="37" s="1"/>
  <c r="AJ110" i="32"/>
  <c r="AL45" i="32"/>
  <c r="AJ119" i="32"/>
  <c r="AK10" i="32"/>
  <c r="AJ10" i="32"/>
  <c r="AK45" i="32"/>
  <c r="AJ35" i="32"/>
  <c r="AJ57" i="32"/>
  <c r="AJ59" i="32" s="1"/>
  <c r="AJ100" i="32"/>
  <c r="AJ115" i="32"/>
  <c r="AJ125" i="32"/>
  <c r="AF59" i="31"/>
  <c r="D3" i="73"/>
  <c r="D19" i="73"/>
  <c r="D18" i="73"/>
  <c r="D17" i="73"/>
  <c r="D16" i="73"/>
  <c r="D15" i="73"/>
  <c r="D14" i="73"/>
  <c r="D13" i="73"/>
  <c r="D12" i="73"/>
  <c r="D11" i="73"/>
  <c r="D10" i="73"/>
  <c r="D9" i="73"/>
  <c r="D8" i="73"/>
  <c r="J35" i="85"/>
  <c r="J34" i="85"/>
  <c r="J33" i="85"/>
  <c r="J32" i="85"/>
  <c r="J26" i="85"/>
  <c r="J25" i="85"/>
  <c r="J24" i="85"/>
  <c r="J23" i="85"/>
  <c r="P113" i="37" l="1"/>
  <c r="AJ22" i="32"/>
  <c r="AL61" i="32"/>
  <c r="AJ23" i="32"/>
  <c r="AJ20" i="32"/>
  <c r="AJ116" i="32"/>
  <c r="AJ13" i="32"/>
  <c r="AJ126" i="32"/>
  <c r="AK61" i="32"/>
  <c r="AK59" i="32"/>
  <c r="AJ15" i="32"/>
  <c r="AJ7" i="32"/>
  <c r="AJ106" i="32"/>
  <c r="D34" i="85"/>
  <c r="P57" i="37" l="1"/>
  <c r="AK8" i="32"/>
  <c r="F25" i="85"/>
  <c r="F32" i="85"/>
  <c r="E32" i="85"/>
  <c r="D35" i="85"/>
  <c r="E24" i="85"/>
  <c r="D25" i="85"/>
  <c r="K17" i="85"/>
  <c r="E16" i="85" s="1"/>
  <c r="L17" i="85"/>
  <c r="F15" i="85" s="1"/>
  <c r="J14" i="85"/>
  <c r="J15" i="85"/>
  <c r="J16" i="85"/>
  <c r="J13" i="85"/>
  <c r="E17" i="85" l="1"/>
  <c r="AK19" i="32"/>
  <c r="AK24" i="32"/>
  <c r="AK21" i="32"/>
  <c r="AK11" i="32"/>
  <c r="F17" i="85"/>
  <c r="D26" i="85"/>
  <c r="E33" i="85"/>
  <c r="F34" i="85"/>
  <c r="F33" i="85"/>
  <c r="E35" i="85"/>
  <c r="F35" i="85"/>
  <c r="D23" i="85"/>
  <c r="F26" i="85"/>
  <c r="D24" i="85"/>
  <c r="D32" i="85"/>
  <c r="F23" i="85"/>
  <c r="D33" i="85"/>
  <c r="F24" i="85"/>
  <c r="E34" i="85"/>
  <c r="E25" i="85"/>
  <c r="E23" i="85"/>
  <c r="E26" i="85"/>
  <c r="J17" i="85"/>
  <c r="D16" i="85" s="1"/>
  <c r="E15" i="85"/>
  <c r="E14" i="85"/>
  <c r="F16" i="85"/>
  <c r="E13" i="85"/>
  <c r="F13" i="85"/>
  <c r="F14" i="85"/>
  <c r="D14" i="85" l="1"/>
  <c r="D17" i="85"/>
  <c r="D15" i="85"/>
  <c r="D13" i="85"/>
  <c r="P92" i="34"/>
  <c r="P90" i="34"/>
  <c r="M93" i="34"/>
  <c r="M96" i="34"/>
  <c r="M95" i="34"/>
  <c r="J96" i="34"/>
  <c r="J95" i="34"/>
  <c r="J93" i="34"/>
  <c r="G93" i="34"/>
  <c r="G96" i="34"/>
  <c r="G95" i="34"/>
  <c r="M98" i="34"/>
  <c r="M91" i="34"/>
  <c r="G89" i="34" l="1"/>
  <c r="J89" i="34"/>
  <c r="M89" i="34"/>
  <c r="O65" i="37" l="1"/>
  <c r="O69" i="37"/>
  <c r="O59" i="37"/>
  <c r="B2" i="44" l="1"/>
  <c r="N14" i="44"/>
  <c r="O30" i="44"/>
  <c r="M30" i="44"/>
  <c r="P29" i="44"/>
  <c r="N29" i="44"/>
  <c r="P28" i="44"/>
  <c r="N28" i="44"/>
  <c r="P27" i="44"/>
  <c r="N27" i="44"/>
  <c r="P26" i="44"/>
  <c r="N26" i="44"/>
  <c r="P25" i="44"/>
  <c r="N25" i="44"/>
  <c r="O18" i="44"/>
  <c r="M18" i="44"/>
  <c r="P17" i="44"/>
  <c r="P16" i="44"/>
  <c r="N16" i="44"/>
  <c r="P15" i="44"/>
  <c r="N15" i="44"/>
  <c r="P13" i="44"/>
  <c r="N13" i="44"/>
  <c r="M2" i="50"/>
  <c r="G2" i="50"/>
  <c r="C2" i="50"/>
  <c r="AB41" i="51" l="1"/>
  <c r="AB30" i="51"/>
  <c r="AB44" i="51"/>
  <c r="AB32" i="51"/>
  <c r="AB45" i="51"/>
  <c r="AB33" i="51"/>
  <c r="AB43" i="51"/>
  <c r="AB37" i="51"/>
  <c r="AC36" i="51" s="1"/>
  <c r="AB31" i="51"/>
  <c r="AB39" i="51"/>
  <c r="AB40" i="51"/>
  <c r="AA45" i="51"/>
  <c r="AA39" i="51"/>
  <c r="AA32" i="51"/>
  <c r="AA44" i="51"/>
  <c r="AA41" i="51"/>
  <c r="AA40" i="51"/>
  <c r="AA33" i="51"/>
  <c r="AA30" i="51"/>
  <c r="AA43" i="51"/>
  <c r="AA37" i="51"/>
  <c r="AA31" i="51"/>
  <c r="Z41" i="51"/>
  <c r="Z30" i="51"/>
  <c r="Z43" i="51"/>
  <c r="Z31" i="51"/>
  <c r="Z44" i="51"/>
  <c r="Z32" i="51"/>
  <c r="Z45" i="51"/>
  <c r="Z40" i="51"/>
  <c r="Z33" i="51"/>
  <c r="Z37" i="51"/>
  <c r="Z39" i="51"/>
  <c r="X45" i="51"/>
  <c r="X43" i="51"/>
  <c r="X40" i="51"/>
  <c r="X37" i="51"/>
  <c r="X33" i="51"/>
  <c r="Y31" i="51"/>
  <c r="Y45" i="51"/>
  <c r="Y43" i="51"/>
  <c r="Y40" i="51"/>
  <c r="Y37" i="51"/>
  <c r="Y33" i="51"/>
  <c r="X31" i="51"/>
  <c r="X44" i="51"/>
  <c r="X41" i="51"/>
  <c r="X39" i="51"/>
  <c r="Y32" i="51"/>
  <c r="Y30" i="51"/>
  <c r="Y44" i="51"/>
  <c r="Y41" i="51"/>
  <c r="Y39" i="51"/>
  <c r="X32" i="51"/>
  <c r="X30" i="51"/>
  <c r="W43" i="51"/>
  <c r="W39" i="51"/>
  <c r="W44" i="51"/>
  <c r="W40" i="51"/>
  <c r="W45" i="51"/>
  <c r="W41" i="51"/>
  <c r="W30" i="51"/>
  <c r="W31" i="51"/>
  <c r="W37" i="51"/>
  <c r="W32" i="51"/>
  <c r="W33" i="51"/>
  <c r="V45" i="51"/>
  <c r="V37" i="51"/>
  <c r="V32" i="51"/>
  <c r="V43" i="51"/>
  <c r="V39" i="51"/>
  <c r="V33" i="51"/>
  <c r="V44" i="51"/>
  <c r="V40" i="51"/>
  <c r="V30" i="51"/>
  <c r="V41" i="51"/>
  <c r="V31" i="51"/>
  <c r="U37" i="51"/>
  <c r="U32" i="51"/>
  <c r="U30" i="51"/>
  <c r="U43" i="51"/>
  <c r="U39" i="51"/>
  <c r="U33" i="51"/>
  <c r="T31" i="51"/>
  <c r="U44" i="51"/>
  <c r="U40" i="51"/>
  <c r="U31" i="51"/>
  <c r="U45" i="51"/>
  <c r="U41" i="51"/>
  <c r="T32" i="51"/>
  <c r="E52" i="50"/>
  <c r="I52" i="50"/>
  <c r="M52" i="50"/>
  <c r="Q52" i="50"/>
  <c r="D52" i="50"/>
  <c r="H52" i="50"/>
  <c r="L52" i="50"/>
  <c r="P52" i="50"/>
  <c r="C52" i="50"/>
  <c r="G52" i="50"/>
  <c r="K52" i="50"/>
  <c r="O52" i="50"/>
  <c r="F52" i="50"/>
  <c r="J52" i="50"/>
  <c r="N52" i="50"/>
  <c r="B52" i="50"/>
  <c r="J44" i="51"/>
  <c r="F37" i="51"/>
  <c r="D31" i="51"/>
  <c r="C43" i="51"/>
  <c r="L40" i="51"/>
  <c r="N39" i="51"/>
  <c r="F39" i="51"/>
  <c r="Q37" i="51"/>
  <c r="I37" i="51"/>
  <c r="C37" i="51"/>
  <c r="J33" i="51"/>
  <c r="R33" i="51"/>
  <c r="I32" i="51"/>
  <c r="Q32" i="51"/>
  <c r="J31" i="51"/>
  <c r="R31" i="51"/>
  <c r="J30" i="51"/>
  <c r="I45" i="51"/>
  <c r="D44" i="51"/>
  <c r="L44" i="51"/>
  <c r="C44" i="51"/>
  <c r="K43" i="51"/>
  <c r="S43" i="51"/>
  <c r="J41" i="51"/>
  <c r="R41" i="51"/>
  <c r="G40" i="51"/>
  <c r="O40" i="51"/>
  <c r="Q39" i="51"/>
  <c r="I39" i="51"/>
  <c r="D37" i="51"/>
  <c r="L37" i="51"/>
  <c r="E33" i="51"/>
  <c r="M33" i="51"/>
  <c r="D32" i="51"/>
  <c r="L32" i="51"/>
  <c r="C32" i="51"/>
  <c r="I31" i="51"/>
  <c r="Q31" i="51"/>
  <c r="M30" i="51"/>
  <c r="D45" i="51"/>
  <c r="H45" i="51"/>
  <c r="L45" i="51"/>
  <c r="P45" i="51"/>
  <c r="C45" i="51"/>
  <c r="G44" i="51"/>
  <c r="K44" i="51"/>
  <c r="O44" i="51"/>
  <c r="S44" i="51"/>
  <c r="F43" i="51"/>
  <c r="J43" i="51"/>
  <c r="N43" i="51"/>
  <c r="R43" i="51"/>
  <c r="E41" i="51"/>
  <c r="I41" i="51"/>
  <c r="M41" i="51"/>
  <c r="Q41" i="51"/>
  <c r="R40" i="51"/>
  <c r="F40" i="51"/>
  <c r="J40" i="51"/>
  <c r="N40" i="51"/>
  <c r="C40" i="51"/>
  <c r="P39" i="51"/>
  <c r="D39" i="51"/>
  <c r="H39" i="51"/>
  <c r="L39" i="51"/>
  <c r="S37" i="51"/>
  <c r="G37" i="51"/>
  <c r="K37" i="51"/>
  <c r="O37" i="51"/>
  <c r="D33" i="51"/>
  <c r="H33" i="51"/>
  <c r="L33" i="51"/>
  <c r="P33" i="51"/>
  <c r="C33" i="51"/>
  <c r="G32" i="51"/>
  <c r="K32" i="51"/>
  <c r="O32" i="51"/>
  <c r="S32" i="51"/>
  <c r="C31" i="51"/>
  <c r="H31" i="51"/>
  <c r="L31" i="51"/>
  <c r="P31" i="51"/>
  <c r="D30" i="51"/>
  <c r="H30" i="51"/>
  <c r="L30" i="51"/>
  <c r="P30" i="51"/>
  <c r="C30" i="51"/>
  <c r="G45" i="51"/>
  <c r="K45" i="51"/>
  <c r="O45" i="51"/>
  <c r="S45" i="51"/>
  <c r="F44" i="51"/>
  <c r="N44" i="51"/>
  <c r="R44" i="51"/>
  <c r="E43" i="51"/>
  <c r="I43" i="51"/>
  <c r="M43" i="51"/>
  <c r="Q43" i="51"/>
  <c r="D41" i="51"/>
  <c r="H41" i="51"/>
  <c r="L41" i="51"/>
  <c r="P41" i="51"/>
  <c r="C41" i="51"/>
  <c r="E40" i="51"/>
  <c r="I40" i="51"/>
  <c r="M40" i="51"/>
  <c r="Q40" i="51"/>
  <c r="O39" i="51"/>
  <c r="S39" i="51"/>
  <c r="G39" i="51"/>
  <c r="K39" i="51"/>
  <c r="R37" i="51"/>
  <c r="J37" i="51"/>
  <c r="N37" i="51"/>
  <c r="G33" i="51"/>
  <c r="K33" i="51"/>
  <c r="O33" i="51"/>
  <c r="S33" i="51"/>
  <c r="F32" i="51"/>
  <c r="J32" i="51"/>
  <c r="N32" i="51"/>
  <c r="R32" i="51"/>
  <c r="G31" i="51"/>
  <c r="K31" i="51"/>
  <c r="O31" i="51"/>
  <c r="S31" i="51"/>
  <c r="G30" i="51"/>
  <c r="K30" i="51"/>
  <c r="O30" i="51"/>
  <c r="S30" i="51"/>
  <c r="F45" i="51"/>
  <c r="J45" i="51"/>
  <c r="N45" i="51"/>
  <c r="R45" i="51"/>
  <c r="E44" i="51"/>
  <c r="I44" i="51"/>
  <c r="M44" i="51"/>
  <c r="Q44" i="51"/>
  <c r="D43" i="51"/>
  <c r="H43" i="51"/>
  <c r="L43" i="51"/>
  <c r="P43" i="51"/>
  <c r="G41" i="51"/>
  <c r="K41" i="51"/>
  <c r="O41" i="51"/>
  <c r="S41" i="51"/>
  <c r="D40" i="51"/>
  <c r="H40" i="51"/>
  <c r="P40" i="51"/>
  <c r="R39" i="51"/>
  <c r="J39" i="51"/>
  <c r="E37" i="51"/>
  <c r="M37" i="51"/>
  <c r="F33" i="51"/>
  <c r="N33" i="51"/>
  <c r="E32" i="51"/>
  <c r="M32" i="51"/>
  <c r="F31" i="51"/>
  <c r="N31" i="51"/>
  <c r="F30" i="51"/>
  <c r="N30" i="51"/>
  <c r="R30" i="51"/>
  <c r="E45" i="51"/>
  <c r="M45" i="51"/>
  <c r="Q45" i="51"/>
  <c r="H44" i="51"/>
  <c r="P44" i="51"/>
  <c r="G43" i="51"/>
  <c r="O43" i="51"/>
  <c r="F41" i="51"/>
  <c r="N41" i="51"/>
  <c r="S40" i="51"/>
  <c r="K40" i="51"/>
  <c r="M39" i="51"/>
  <c r="E39" i="51"/>
  <c r="C39" i="51"/>
  <c r="H37" i="51"/>
  <c r="P37" i="51"/>
  <c r="I33" i="51"/>
  <c r="Q33" i="51"/>
  <c r="P32" i="51"/>
  <c r="E31" i="51"/>
  <c r="M31" i="51"/>
  <c r="E30" i="51"/>
  <c r="I30" i="51"/>
  <c r="Q30" i="51"/>
  <c r="T45" i="51"/>
  <c r="T43" i="51"/>
  <c r="T44" i="51"/>
  <c r="T37" i="51"/>
  <c r="T39" i="51"/>
  <c r="T33" i="51"/>
  <c r="T40" i="51"/>
  <c r="T30" i="51"/>
  <c r="T41" i="51"/>
  <c r="N30" i="44"/>
  <c r="P30" i="44"/>
  <c r="P18" i="44"/>
  <c r="N18" i="44"/>
  <c r="E57" i="50"/>
  <c r="D57" i="50"/>
  <c r="H57" i="50"/>
  <c r="L57" i="50"/>
  <c r="C57" i="50"/>
  <c r="B57" i="50"/>
  <c r="F57" i="50"/>
  <c r="J57" i="50"/>
  <c r="V1102" i="47"/>
  <c r="V1093" i="47"/>
  <c r="V1095" i="47"/>
  <c r="V1097" i="47"/>
  <c r="V1099" i="47"/>
  <c r="V1092" i="47"/>
  <c r="V1091" i="47"/>
  <c r="V1101" i="47"/>
  <c r="V1100" i="47"/>
  <c r="V1098" i="47"/>
  <c r="V1096" i="47"/>
  <c r="V1094" i="47"/>
  <c r="AI34" i="32"/>
  <c r="B34" i="32" s="1"/>
  <c r="AI88" i="32"/>
  <c r="AI89" i="32"/>
  <c r="AI90" i="32"/>
  <c r="AI91" i="32"/>
  <c r="AI92" i="32"/>
  <c r="AI93" i="32"/>
  <c r="AI94" i="32"/>
  <c r="AI115" i="32" s="1"/>
  <c r="AI77" i="32"/>
  <c r="AI78" i="32"/>
  <c r="AI79" i="32"/>
  <c r="AI80" i="32"/>
  <c r="AI81" i="32"/>
  <c r="AI82" i="32"/>
  <c r="AI83" i="32"/>
  <c r="AI125" i="32" s="1"/>
  <c r="AI66" i="32"/>
  <c r="AI67" i="32"/>
  <c r="AI68" i="32"/>
  <c r="AI69" i="32"/>
  <c r="AI70" i="32"/>
  <c r="AI71" i="32"/>
  <c r="AI72" i="32"/>
  <c r="AI58" i="32"/>
  <c r="AI48" i="32"/>
  <c r="AJ48" i="32"/>
  <c r="AI50" i="32"/>
  <c r="AJ50" i="32"/>
  <c r="AI51" i="32"/>
  <c r="AJ51" i="32"/>
  <c r="AI52" i="32"/>
  <c r="AJ52" i="32"/>
  <c r="AI38" i="32"/>
  <c r="AI39" i="32"/>
  <c r="AI40" i="32"/>
  <c r="AI41" i="32"/>
  <c r="AI42" i="32"/>
  <c r="AI28" i="32"/>
  <c r="AI29" i="32"/>
  <c r="AI30" i="32"/>
  <c r="AI101" i="32" s="1"/>
  <c r="AI31" i="32"/>
  <c r="AI102" i="32" s="1"/>
  <c r="AI32" i="32"/>
  <c r="AI103" i="32" s="1"/>
  <c r="AI33" i="32"/>
  <c r="AI5" i="32"/>
  <c r="AE99" i="30"/>
  <c r="AE119" i="31"/>
  <c r="AE120" i="31"/>
  <c r="AE121" i="31"/>
  <c r="AE122" i="31"/>
  <c r="AE123" i="31"/>
  <c r="AE124" i="31"/>
  <c r="AE125" i="31"/>
  <c r="AE109" i="31"/>
  <c r="AE110" i="31"/>
  <c r="AE111" i="31"/>
  <c r="AE112" i="31"/>
  <c r="AE113" i="31"/>
  <c r="AE114" i="31"/>
  <c r="AE115" i="31"/>
  <c r="AE99" i="31"/>
  <c r="AE100" i="31"/>
  <c r="AE101" i="31"/>
  <c r="AE102" i="31"/>
  <c r="AE103" i="31"/>
  <c r="AE104" i="31"/>
  <c r="AE105" i="31"/>
  <c r="AE119" i="30"/>
  <c r="AE120" i="30"/>
  <c r="AE121" i="30"/>
  <c r="AE122" i="30"/>
  <c r="AE123" i="30"/>
  <c r="AE124" i="30"/>
  <c r="AE125" i="30"/>
  <c r="AE109" i="30"/>
  <c r="AE110" i="30"/>
  <c r="AE111" i="30"/>
  <c r="AE112" i="30"/>
  <c r="AE113" i="30"/>
  <c r="AE114" i="30"/>
  <c r="AE115" i="30"/>
  <c r="AE100" i="30"/>
  <c r="AE101" i="30"/>
  <c r="AE102" i="30"/>
  <c r="AE103" i="30"/>
  <c r="AE104" i="30"/>
  <c r="AE105" i="30"/>
  <c r="AE60" i="30"/>
  <c r="AE60" i="31"/>
  <c r="AE57" i="31"/>
  <c r="AE10" i="31"/>
  <c r="O112" i="37" s="1"/>
  <c r="AF10" i="31"/>
  <c r="P112" i="37" s="1"/>
  <c r="AG10" i="31"/>
  <c r="Q112" i="37" s="1"/>
  <c r="AH10" i="31"/>
  <c r="R112" i="37" s="1"/>
  <c r="S112" i="37"/>
  <c r="T112" i="37"/>
  <c r="AK12" i="31"/>
  <c r="AL12" i="31"/>
  <c r="AO12" i="31"/>
  <c r="AE16" i="31"/>
  <c r="AF16" i="31"/>
  <c r="AG16" i="31"/>
  <c r="AH16" i="31"/>
  <c r="AI16" i="31"/>
  <c r="AJ16" i="31"/>
  <c r="AK16" i="31"/>
  <c r="AL16" i="31"/>
  <c r="AM16" i="31"/>
  <c r="AN16" i="31"/>
  <c r="AO16" i="31"/>
  <c r="AE17" i="31"/>
  <c r="AF17" i="31"/>
  <c r="AG17" i="31"/>
  <c r="AH17" i="31"/>
  <c r="AI17" i="31"/>
  <c r="AJ17" i="31"/>
  <c r="AK17" i="31"/>
  <c r="AL17" i="31"/>
  <c r="AM17" i="31"/>
  <c r="AN17" i="31"/>
  <c r="AO17" i="31"/>
  <c r="AL22" i="31"/>
  <c r="AR8" i="30"/>
  <c r="AE10" i="30"/>
  <c r="O66" i="37" s="1"/>
  <c r="AF10" i="30"/>
  <c r="P66" i="37" s="1"/>
  <c r="AG10" i="30"/>
  <c r="Q66" i="37" s="1"/>
  <c r="AH10" i="30"/>
  <c r="R66" i="37" s="1"/>
  <c r="AQ12" i="30"/>
  <c r="AR12" i="30"/>
  <c r="AQ14" i="30"/>
  <c r="AR14" i="30"/>
  <c r="AE16" i="30"/>
  <c r="AF16" i="30"/>
  <c r="AG16" i="30"/>
  <c r="AH16" i="30"/>
  <c r="AI16" i="30"/>
  <c r="AJ16" i="30"/>
  <c r="AK16" i="30"/>
  <c r="AL16" i="30"/>
  <c r="AM16" i="30"/>
  <c r="AN16" i="30"/>
  <c r="AO16" i="30"/>
  <c r="AQ16" i="30"/>
  <c r="AR16" i="30"/>
  <c r="AE17" i="30"/>
  <c r="AF17" i="30"/>
  <c r="AG17" i="30"/>
  <c r="AH17" i="30"/>
  <c r="AI17" i="30"/>
  <c r="AJ17" i="30"/>
  <c r="AK17" i="30"/>
  <c r="AL17" i="30"/>
  <c r="AM17" i="30"/>
  <c r="AN17" i="30"/>
  <c r="AO17" i="30"/>
  <c r="AQ17" i="30"/>
  <c r="AR17" i="30"/>
  <c r="AQ4" i="30"/>
  <c r="AE74" i="31"/>
  <c r="AF74" i="31"/>
  <c r="AG74" i="31"/>
  <c r="AH74" i="31"/>
  <c r="AE74" i="30"/>
  <c r="AE4" i="30" s="1"/>
  <c r="AF74" i="30"/>
  <c r="AF4" i="30" s="1"/>
  <c r="AG74" i="30"/>
  <c r="AG4" i="30" s="1"/>
  <c r="AH74" i="30"/>
  <c r="AI4" i="30"/>
  <c r="AJ4" i="30"/>
  <c r="AK4" i="30"/>
  <c r="AL4" i="30"/>
  <c r="AM4" i="30"/>
  <c r="AN4" i="30"/>
  <c r="AO4" i="30"/>
  <c r="AE85" i="31"/>
  <c r="AF85" i="31"/>
  <c r="AF12" i="31" s="1"/>
  <c r="AG85" i="31"/>
  <c r="AG12" i="31" s="1"/>
  <c r="AH85" i="31"/>
  <c r="AI12" i="31"/>
  <c r="AJ12" i="31"/>
  <c r="AM12" i="31"/>
  <c r="AN12" i="31"/>
  <c r="AF85" i="30"/>
  <c r="AE85" i="30"/>
  <c r="AE12" i="30" s="1"/>
  <c r="AG85" i="30"/>
  <c r="AH85" i="30"/>
  <c r="AI12" i="30"/>
  <c r="AJ12" i="30"/>
  <c r="AK12" i="30"/>
  <c r="AL12" i="30"/>
  <c r="AM12" i="30"/>
  <c r="AN12" i="30"/>
  <c r="AO12" i="30"/>
  <c r="G53" i="50" l="1"/>
  <c r="H53" i="50"/>
  <c r="C53" i="50"/>
  <c r="E53" i="50"/>
  <c r="I53" i="50"/>
  <c r="AB35" i="51"/>
  <c r="AB38" i="51"/>
  <c r="AB36" i="51"/>
  <c r="AB42" i="51"/>
  <c r="AQ13" i="30"/>
  <c r="D53" i="50"/>
  <c r="AE61" i="31"/>
  <c r="AI22" i="31"/>
  <c r="AA36" i="51"/>
  <c r="AA42" i="51"/>
  <c r="AA35" i="51"/>
  <c r="Z35" i="51"/>
  <c r="AA38" i="51"/>
  <c r="Z36" i="51"/>
  <c r="Z38" i="51"/>
  <c r="Z42" i="51"/>
  <c r="Y35" i="51"/>
  <c r="Y42" i="51"/>
  <c r="Y38" i="51"/>
  <c r="Y36" i="51"/>
  <c r="X36" i="51"/>
  <c r="U42" i="51"/>
  <c r="X42" i="51"/>
  <c r="X38" i="51"/>
  <c r="X35" i="51"/>
  <c r="W42" i="51"/>
  <c r="W35" i="51"/>
  <c r="W38" i="51"/>
  <c r="W36" i="51"/>
  <c r="V36" i="51"/>
  <c r="V35" i="51"/>
  <c r="V38" i="51"/>
  <c r="V42" i="51"/>
  <c r="U38" i="51"/>
  <c r="U35" i="51"/>
  <c r="U36" i="51"/>
  <c r="G35" i="51"/>
  <c r="J35" i="51"/>
  <c r="O35" i="51"/>
  <c r="T42" i="51"/>
  <c r="T36" i="51"/>
  <c r="T35" i="51"/>
  <c r="T38" i="51"/>
  <c r="M38" i="51"/>
  <c r="AR13" i="30"/>
  <c r="Q42" i="51"/>
  <c r="E38" i="51"/>
  <c r="Q38" i="51"/>
  <c r="J38" i="51"/>
  <c r="N38" i="51"/>
  <c r="L36" i="51"/>
  <c r="P38" i="51"/>
  <c r="O38" i="51"/>
  <c r="K36" i="51"/>
  <c r="AM22" i="31"/>
  <c r="AG22" i="31"/>
  <c r="AH12" i="31"/>
  <c r="AE12" i="31"/>
  <c r="AO22" i="31"/>
  <c r="AE59" i="31"/>
  <c r="AK22" i="31"/>
  <c r="AQ23" i="30"/>
  <c r="AI114" i="32"/>
  <c r="AI110" i="32"/>
  <c r="AH4" i="30"/>
  <c r="AH116" i="30"/>
  <c r="AH12" i="30"/>
  <c r="AH126" i="30"/>
  <c r="AR23" i="30"/>
  <c r="AI122" i="32"/>
  <c r="AI123" i="32"/>
  <c r="AI105" i="32"/>
  <c r="AI111" i="32"/>
  <c r="R36" i="51"/>
  <c r="E42" i="51"/>
  <c r="C42" i="51"/>
  <c r="N36" i="51"/>
  <c r="E36" i="51"/>
  <c r="G36" i="51"/>
  <c r="P36" i="51"/>
  <c r="Q36" i="51"/>
  <c r="N35" i="51"/>
  <c r="P35" i="51"/>
  <c r="D42" i="51"/>
  <c r="M42" i="51"/>
  <c r="C38" i="51"/>
  <c r="D38" i="51"/>
  <c r="I36" i="51"/>
  <c r="E35" i="51"/>
  <c r="D36" i="51"/>
  <c r="C36" i="51"/>
  <c r="J42" i="51"/>
  <c r="O36" i="51"/>
  <c r="I35" i="51"/>
  <c r="N42" i="51"/>
  <c r="H36" i="51"/>
  <c r="O42" i="51"/>
  <c r="K38" i="51"/>
  <c r="J36" i="51"/>
  <c r="F38" i="51"/>
  <c r="F35" i="51"/>
  <c r="K35" i="51"/>
  <c r="F42" i="51"/>
  <c r="L35" i="51"/>
  <c r="G42" i="51"/>
  <c r="H42" i="51"/>
  <c r="Q35" i="51"/>
  <c r="D35" i="51"/>
  <c r="L42" i="51"/>
  <c r="H38" i="51"/>
  <c r="K42" i="51"/>
  <c r="I38" i="51"/>
  <c r="G38" i="51"/>
  <c r="F36" i="51"/>
  <c r="M35" i="51"/>
  <c r="P42" i="51"/>
  <c r="L38" i="51"/>
  <c r="I42" i="51"/>
  <c r="C35" i="51"/>
  <c r="M36" i="51"/>
  <c r="H35" i="51"/>
  <c r="R35" i="51"/>
  <c r="S35" i="51"/>
  <c r="S36" i="51"/>
  <c r="S38" i="51"/>
  <c r="S42" i="51"/>
  <c r="R38" i="51"/>
  <c r="AL22" i="30"/>
  <c r="AL20" i="30"/>
  <c r="AO22" i="30"/>
  <c r="AK22" i="30"/>
  <c r="AG12" i="30"/>
  <c r="AF12" i="30"/>
  <c r="AO20" i="30"/>
  <c r="AI112" i="32"/>
  <c r="AI10" i="32"/>
  <c r="AK20" i="30"/>
  <c r="AI124" i="32"/>
  <c r="AI120" i="32"/>
  <c r="AJ61" i="32"/>
  <c r="AJ16" i="32"/>
  <c r="AJ60" i="32"/>
  <c r="AI113" i="32"/>
  <c r="AI109" i="32"/>
  <c r="AJ17" i="32"/>
  <c r="AI74" i="32"/>
  <c r="AI4" i="32" s="1"/>
  <c r="AI16" i="32"/>
  <c r="AI35" i="32"/>
  <c r="AI7" i="32" s="1"/>
  <c r="AJ8" i="32" s="1"/>
  <c r="AI121" i="32"/>
  <c r="R42" i="51"/>
  <c r="AG4" i="31"/>
  <c r="AG20" i="31" s="1"/>
  <c r="AI54" i="32"/>
  <c r="AJ54" i="32"/>
  <c r="AI17" i="32"/>
  <c r="AI57" i="32"/>
  <c r="AI96" i="32"/>
  <c r="AI45" i="32"/>
  <c r="O51" i="37"/>
  <c r="AI104" i="32"/>
  <c r="AI100" i="32"/>
  <c r="AI99" i="32"/>
  <c r="AI85" i="32"/>
  <c r="AI119" i="32"/>
  <c r="AI60" i="32"/>
  <c r="AN22" i="31"/>
  <c r="AJ22" i="31"/>
  <c r="AF22" i="31"/>
  <c r="AQ22" i="30"/>
  <c r="AM22" i="30"/>
  <c r="AI22" i="30"/>
  <c r="AE22" i="30"/>
  <c r="AQ20" i="30"/>
  <c r="AM20" i="30"/>
  <c r="AI20" i="30"/>
  <c r="AE20" i="30"/>
  <c r="AQ15" i="30"/>
  <c r="AR22" i="30"/>
  <c r="AN22" i="30"/>
  <c r="AJ22" i="30"/>
  <c r="AR20" i="30"/>
  <c r="AN20" i="30"/>
  <c r="AJ20" i="30"/>
  <c r="AR15" i="30"/>
  <c r="M99" i="34"/>
  <c r="M97" i="34"/>
  <c r="O113" i="37" l="1"/>
  <c r="AH22" i="31"/>
  <c r="AH20" i="30"/>
  <c r="AE22" i="31"/>
  <c r="AG22" i="30"/>
  <c r="AF20" i="30"/>
  <c r="AG20" i="30"/>
  <c r="AH22" i="30"/>
  <c r="AF22" i="30"/>
  <c r="AJ21" i="32"/>
  <c r="AJ24" i="32"/>
  <c r="AJ11" i="32"/>
  <c r="AJ19" i="32"/>
  <c r="AI12" i="32"/>
  <c r="AI126" i="32"/>
  <c r="O57" i="37"/>
  <c r="AI106" i="32"/>
  <c r="AI14" i="32"/>
  <c r="AI116" i="32"/>
  <c r="AI61" i="32"/>
  <c r="AI59" i="32"/>
  <c r="O58" i="37" l="1"/>
  <c r="AI22" i="32"/>
  <c r="AI13" i="32"/>
  <c r="AI23" i="32"/>
  <c r="AI15" i="32"/>
  <c r="AI20" i="32"/>
  <c r="Q18" i="21"/>
  <c r="AD35" i="30"/>
  <c r="W50" i="37" l="1"/>
  <c r="X50" i="37"/>
  <c r="Y50" i="37"/>
  <c r="O50" i="37"/>
  <c r="P50" i="37"/>
  <c r="Q50" i="37"/>
  <c r="R50" i="37"/>
  <c r="S50" i="37"/>
  <c r="T50" i="37"/>
  <c r="U50" i="37"/>
  <c r="V50" i="37"/>
  <c r="O56" i="37"/>
  <c r="P56" i="37"/>
  <c r="Q56" i="37"/>
  <c r="R56" i="37"/>
  <c r="S56" i="37"/>
  <c r="T56" i="37"/>
  <c r="U56" i="37"/>
  <c r="V56" i="37"/>
  <c r="W56" i="37"/>
  <c r="X56" i="37"/>
  <c r="Y56" i="37"/>
  <c r="N50" i="37"/>
  <c r="N65" i="37"/>
  <c r="N69" i="37"/>
  <c r="N56" i="37"/>
  <c r="N59" i="37"/>
  <c r="S30" i="44"/>
  <c r="Q30" i="44"/>
  <c r="T29" i="44"/>
  <c r="I57" i="50" s="1"/>
  <c r="R29" i="44"/>
  <c r="T28" i="44"/>
  <c r="R28" i="44"/>
  <c r="T27" i="44"/>
  <c r="R27" i="44"/>
  <c r="T26" i="44"/>
  <c r="R26" i="44"/>
  <c r="T25" i="44"/>
  <c r="R25" i="44"/>
  <c r="S18" i="44"/>
  <c r="Q18" i="44"/>
  <c r="T17" i="44"/>
  <c r="T16" i="44"/>
  <c r="R16" i="44"/>
  <c r="T15" i="44"/>
  <c r="R15" i="44"/>
  <c r="T13" i="44"/>
  <c r="R13" i="44"/>
  <c r="N57" i="50" s="1"/>
  <c r="P57" i="50" l="1"/>
  <c r="G57" i="50"/>
  <c r="T30" i="44"/>
  <c r="T18" i="44"/>
  <c r="F1114" i="47" l="1"/>
  <c r="F1113" i="47"/>
  <c r="F1112" i="47"/>
  <c r="F1111" i="47"/>
  <c r="F1110" i="47"/>
  <c r="F1109" i="47"/>
  <c r="F1107" i="47"/>
  <c r="F1106" i="47"/>
  <c r="F1105" i="47"/>
  <c r="F1104" i="47"/>
  <c r="F1103" i="47"/>
  <c r="R18" i="44"/>
  <c r="R30" i="44" l="1"/>
  <c r="Q111" i="21"/>
  <c r="Q114" i="21"/>
  <c r="Q94" i="21"/>
  <c r="Q97" i="21"/>
  <c r="BN30" i="21"/>
  <c r="BN9" i="21"/>
  <c r="BN8" i="21"/>
  <c r="BN18" i="21" s="1"/>
  <c r="AB23" i="21"/>
  <c r="BN29" i="21"/>
  <c r="BN39" i="21" s="1"/>
  <c r="BM23" i="21"/>
  <c r="BN52" i="21"/>
  <c r="BN64" i="21" s="1"/>
  <c r="BN63" i="21"/>
  <c r="BN65" i="21"/>
  <c r="BM18" i="21"/>
  <c r="BM22" i="21"/>
  <c r="BM21" i="21"/>
  <c r="BM20" i="21"/>
  <c r="BM19" i="21"/>
  <c r="A47" i="21"/>
  <c r="BN42" i="21"/>
  <c r="BN40" i="21"/>
  <c r="BN21" i="21"/>
  <c r="BN19" i="21"/>
  <c r="R18" i="21"/>
  <c r="S18" i="21"/>
  <c r="T18" i="21"/>
  <c r="U18" i="21"/>
  <c r="V18" i="21"/>
  <c r="W18" i="21"/>
  <c r="X18" i="21"/>
  <c r="Y18" i="21"/>
  <c r="Z18" i="21"/>
  <c r="AA18" i="21"/>
  <c r="R19" i="21"/>
  <c r="S19" i="21"/>
  <c r="T19" i="21"/>
  <c r="U19" i="21"/>
  <c r="V19" i="21"/>
  <c r="W19" i="21"/>
  <c r="X19" i="21"/>
  <c r="Y19" i="21"/>
  <c r="Z19" i="21"/>
  <c r="AA19" i="21"/>
  <c r="AB19" i="21"/>
  <c r="R20" i="21"/>
  <c r="S20" i="21"/>
  <c r="T20" i="21"/>
  <c r="U20" i="21"/>
  <c r="V20" i="21"/>
  <c r="W20" i="21"/>
  <c r="X20" i="21"/>
  <c r="Y20" i="21"/>
  <c r="Z20" i="21"/>
  <c r="AA20" i="21"/>
  <c r="AB20" i="21"/>
  <c r="R21" i="21"/>
  <c r="S21" i="21"/>
  <c r="T21" i="21"/>
  <c r="U21" i="21"/>
  <c r="V21" i="21"/>
  <c r="W21" i="21"/>
  <c r="X21" i="21"/>
  <c r="Y21" i="21"/>
  <c r="Z21" i="21"/>
  <c r="AA21" i="21"/>
  <c r="AB21" i="21"/>
  <c r="R22" i="21"/>
  <c r="S22" i="21"/>
  <c r="T22" i="21"/>
  <c r="U22" i="21"/>
  <c r="V22" i="21"/>
  <c r="W22" i="21"/>
  <c r="X22" i="21"/>
  <c r="Y22" i="21"/>
  <c r="Z22" i="21"/>
  <c r="AA22" i="21"/>
  <c r="AB22" i="21"/>
  <c r="R23" i="21"/>
  <c r="S23" i="21"/>
  <c r="T23" i="21"/>
  <c r="U23" i="21"/>
  <c r="V23" i="21"/>
  <c r="W23" i="21"/>
  <c r="X23" i="21"/>
  <c r="Y23" i="21"/>
  <c r="Z23" i="21"/>
  <c r="AA23" i="21"/>
  <c r="Q19" i="21"/>
  <c r="Q23" i="21"/>
  <c r="Q22" i="21"/>
  <c r="Q21" i="21"/>
  <c r="Q20" i="21"/>
  <c r="AD10" i="30"/>
  <c r="N66" i="37" s="1"/>
  <c r="C73" i="21" l="1"/>
  <c r="C75" i="21" s="1"/>
  <c r="C52" i="21"/>
  <c r="BN66" i="21"/>
  <c r="BN22" i="21"/>
  <c r="BN20" i="21"/>
  <c r="BN62" i="21"/>
  <c r="BN23" i="21"/>
  <c r="BN43" i="21"/>
  <c r="BN41" i="21"/>
  <c r="Q98" i="21"/>
  <c r="C88" i="21" l="1"/>
  <c r="C85" i="21"/>
  <c r="C87" i="21"/>
  <c r="C83" i="21"/>
  <c r="C67" i="21"/>
  <c r="C66" i="21"/>
  <c r="C64" i="21"/>
  <c r="C62" i="21"/>
  <c r="B119" i="31"/>
  <c r="V1114" i="47"/>
  <c r="V1113" i="47"/>
  <c r="V1112" i="47"/>
  <c r="V1111" i="47"/>
  <c r="V1110" i="47"/>
  <c r="V1109" i="47"/>
  <c r="V1108" i="47"/>
  <c r="V1107" i="47"/>
  <c r="V1106" i="47"/>
  <c r="V1105" i="47"/>
  <c r="V1104" i="47"/>
  <c r="V1103" i="47"/>
  <c r="AD74" i="30"/>
  <c r="AD4" i="30" s="1"/>
  <c r="AH5" i="32"/>
  <c r="AH28" i="32"/>
  <c r="B28" i="32" s="1"/>
  <c r="AH29" i="32"/>
  <c r="B29" i="32" s="1"/>
  <c r="AH30" i="32"/>
  <c r="B30" i="32" s="1"/>
  <c r="AH31" i="32"/>
  <c r="B31" i="32" s="1"/>
  <c r="AH32" i="32"/>
  <c r="B32" i="32" s="1"/>
  <c r="AH33" i="32"/>
  <c r="B33" i="32" s="1"/>
  <c r="AH38" i="32"/>
  <c r="AH39" i="32"/>
  <c r="AH40" i="32"/>
  <c r="AH41" i="32"/>
  <c r="AH42" i="32"/>
  <c r="AH48" i="32"/>
  <c r="AH50" i="32"/>
  <c r="AH51" i="32"/>
  <c r="AH52" i="32"/>
  <c r="AH58" i="32"/>
  <c r="AH66" i="32"/>
  <c r="B66" i="32" s="1"/>
  <c r="AH67" i="32"/>
  <c r="B67" i="32" s="1"/>
  <c r="AH68" i="32"/>
  <c r="B68" i="32" s="1"/>
  <c r="AH69" i="32"/>
  <c r="B69" i="32" s="1"/>
  <c r="AH70" i="32"/>
  <c r="B70" i="32" s="1"/>
  <c r="AH71" i="32"/>
  <c r="B71" i="32" s="1"/>
  <c r="AH72" i="32"/>
  <c r="B72" i="32" s="1"/>
  <c r="AH77" i="32"/>
  <c r="B77" i="32" s="1"/>
  <c r="AH78" i="32"/>
  <c r="B78" i="32" s="1"/>
  <c r="AH79" i="32"/>
  <c r="B79" i="32" s="1"/>
  <c r="AH80" i="32"/>
  <c r="B80" i="32" s="1"/>
  <c r="AH81" i="32"/>
  <c r="B81" i="32" s="1"/>
  <c r="AH82" i="32"/>
  <c r="B82" i="32" s="1"/>
  <c r="AH83" i="32"/>
  <c r="B83" i="32" s="1"/>
  <c r="AH88" i="32"/>
  <c r="B88" i="32" s="1"/>
  <c r="AH89" i="32"/>
  <c r="B89" i="32" s="1"/>
  <c r="AH90" i="32"/>
  <c r="B90" i="32" s="1"/>
  <c r="AH91" i="32"/>
  <c r="B91" i="32" s="1"/>
  <c r="AH92" i="32"/>
  <c r="B92" i="32" s="1"/>
  <c r="AH93" i="32"/>
  <c r="B93" i="32" s="1"/>
  <c r="AH94" i="32"/>
  <c r="B94" i="32" s="1"/>
  <c r="AH105" i="32"/>
  <c r="AD119" i="30"/>
  <c r="AD120" i="30"/>
  <c r="AD121" i="30"/>
  <c r="AD122" i="30"/>
  <c r="AD123" i="30"/>
  <c r="AD124" i="30"/>
  <c r="AD125" i="30"/>
  <c r="AD99" i="30"/>
  <c r="AD100" i="30"/>
  <c r="AD101" i="30"/>
  <c r="AD102" i="30"/>
  <c r="AD103" i="30"/>
  <c r="AD104" i="30"/>
  <c r="AD105" i="30"/>
  <c r="AD109" i="30"/>
  <c r="AD110" i="30"/>
  <c r="AD111" i="30"/>
  <c r="AD112" i="30"/>
  <c r="AD113" i="30"/>
  <c r="AD114" i="30"/>
  <c r="AD115" i="30"/>
  <c r="AD57" i="30"/>
  <c r="AD60" i="30"/>
  <c r="AE57" i="30"/>
  <c r="AF57" i="30"/>
  <c r="AG57" i="30"/>
  <c r="AH57" i="30"/>
  <c r="AJ57" i="30"/>
  <c r="AK57" i="30"/>
  <c r="AL57" i="30"/>
  <c r="AM57" i="30"/>
  <c r="AN57" i="30"/>
  <c r="AO57" i="30"/>
  <c r="AQ57" i="30"/>
  <c r="AD119" i="31"/>
  <c r="AD120" i="31"/>
  <c r="AD121" i="31"/>
  <c r="AD122" i="31"/>
  <c r="AD123" i="31"/>
  <c r="AD124" i="31"/>
  <c r="AD125" i="31"/>
  <c r="AD99" i="31"/>
  <c r="AD100" i="31"/>
  <c r="AD101" i="31"/>
  <c r="AD102" i="31"/>
  <c r="AD103" i="31"/>
  <c r="AD104" i="31"/>
  <c r="AD105" i="31"/>
  <c r="AD109" i="31"/>
  <c r="AD110" i="31"/>
  <c r="AD111" i="31"/>
  <c r="AD112" i="31"/>
  <c r="AD113" i="31"/>
  <c r="AD114" i="31"/>
  <c r="AD115" i="31"/>
  <c r="AD60" i="31"/>
  <c r="AD57" i="31"/>
  <c r="AD59" i="31" s="1"/>
  <c r="AD10" i="31"/>
  <c r="AD16" i="31"/>
  <c r="AD17" i="31"/>
  <c r="AE4" i="31"/>
  <c r="AF4" i="31"/>
  <c r="AH4" i="31"/>
  <c r="AI4" i="31"/>
  <c r="AJ4" i="31"/>
  <c r="AK4" i="31"/>
  <c r="AL4" i="31"/>
  <c r="AM4" i="31"/>
  <c r="AN4" i="31"/>
  <c r="AO4" i="31"/>
  <c r="AD35" i="31"/>
  <c r="AE35" i="31"/>
  <c r="AF35" i="31"/>
  <c r="AG35" i="31"/>
  <c r="AH35" i="31"/>
  <c r="AI7" i="31"/>
  <c r="AJ7" i="31"/>
  <c r="AK7" i="31"/>
  <c r="AL7" i="31"/>
  <c r="AM7" i="31"/>
  <c r="AN7" i="31"/>
  <c r="AO7" i="31"/>
  <c r="AE35" i="30"/>
  <c r="AF35" i="30"/>
  <c r="AG35" i="30"/>
  <c r="AH35" i="30"/>
  <c r="AI7" i="30"/>
  <c r="AJ7" i="30"/>
  <c r="AK7" i="30"/>
  <c r="AL7" i="30"/>
  <c r="AM7" i="30"/>
  <c r="AN7" i="30"/>
  <c r="AO7" i="30"/>
  <c r="AQ7" i="30"/>
  <c r="AD54" i="31"/>
  <c r="AE54" i="31"/>
  <c r="AF54" i="31"/>
  <c r="AG54" i="31"/>
  <c r="AH54" i="31"/>
  <c r="AD54" i="30"/>
  <c r="AE54" i="30"/>
  <c r="AF54" i="30"/>
  <c r="AG54" i="30"/>
  <c r="AH54" i="30"/>
  <c r="AD45" i="31"/>
  <c r="AE45" i="31"/>
  <c r="AF45" i="31"/>
  <c r="AG45" i="31"/>
  <c r="AH45" i="31"/>
  <c r="AD45" i="30"/>
  <c r="AE45" i="30"/>
  <c r="AF45" i="30"/>
  <c r="AG45" i="30"/>
  <c r="AH45" i="30"/>
  <c r="AD7" i="30"/>
  <c r="AD16" i="30"/>
  <c r="AD17" i="30"/>
  <c r="AD96" i="31"/>
  <c r="AE96" i="31"/>
  <c r="AF96" i="31"/>
  <c r="AG96" i="31"/>
  <c r="AH96" i="31"/>
  <c r="AI14" i="31"/>
  <c r="AJ14" i="31"/>
  <c r="AK14" i="31"/>
  <c r="AL14" i="31"/>
  <c r="AM14" i="31"/>
  <c r="AN14" i="31"/>
  <c r="AO14" i="31"/>
  <c r="AD96" i="30"/>
  <c r="AE96" i="30"/>
  <c r="AF96" i="30"/>
  <c r="AG96" i="30"/>
  <c r="AG126" i="30" s="1"/>
  <c r="AH14" i="30"/>
  <c r="AI14" i="30"/>
  <c r="AJ14" i="30"/>
  <c r="AK14" i="30"/>
  <c r="AL14" i="30"/>
  <c r="AM14" i="30"/>
  <c r="AN14" i="30"/>
  <c r="AO14" i="30"/>
  <c r="AD74" i="31"/>
  <c r="AD4" i="31" s="1"/>
  <c r="AD85" i="31"/>
  <c r="AD85" i="30"/>
  <c r="AD12" i="30" s="1"/>
  <c r="Q62" i="21"/>
  <c r="R62" i="21"/>
  <c r="S62" i="21"/>
  <c r="T62" i="21"/>
  <c r="U62" i="21"/>
  <c r="V62" i="21"/>
  <c r="W62" i="21"/>
  <c r="X62" i="21"/>
  <c r="Y62" i="21"/>
  <c r="Z62" i="21"/>
  <c r="AA62" i="21"/>
  <c r="AB62" i="21"/>
  <c r="Q63" i="21"/>
  <c r="R63" i="21"/>
  <c r="S63" i="21"/>
  <c r="T63" i="21"/>
  <c r="U63" i="21"/>
  <c r="V63" i="21"/>
  <c r="W63" i="21"/>
  <c r="X63" i="21"/>
  <c r="Y63" i="21"/>
  <c r="Z63" i="21"/>
  <c r="AA63" i="21"/>
  <c r="AB63" i="21"/>
  <c r="Q64" i="21"/>
  <c r="R64" i="21"/>
  <c r="S64" i="21"/>
  <c r="T64" i="21"/>
  <c r="U64" i="21"/>
  <c r="V64" i="21"/>
  <c r="W64" i="21"/>
  <c r="X64" i="21"/>
  <c r="Y64" i="21"/>
  <c r="Z64" i="21"/>
  <c r="AA64" i="21"/>
  <c r="AB64" i="21"/>
  <c r="Q65" i="21"/>
  <c r="R65" i="21"/>
  <c r="S65" i="21"/>
  <c r="T65" i="21"/>
  <c r="U65" i="21"/>
  <c r="V65" i="21"/>
  <c r="W65" i="21"/>
  <c r="X65" i="21"/>
  <c r="Y65" i="21"/>
  <c r="Z65" i="21"/>
  <c r="AA65" i="21"/>
  <c r="AB65" i="21"/>
  <c r="Q66" i="21"/>
  <c r="R66" i="21"/>
  <c r="S66" i="21"/>
  <c r="T66" i="21"/>
  <c r="U66" i="21"/>
  <c r="V66" i="21"/>
  <c r="W66" i="21"/>
  <c r="X66" i="21"/>
  <c r="Y66" i="21"/>
  <c r="Z66" i="21"/>
  <c r="AA66" i="21"/>
  <c r="AB66" i="21"/>
  <c r="Q67" i="21"/>
  <c r="R67" i="21"/>
  <c r="S67" i="21"/>
  <c r="T67" i="21"/>
  <c r="U67" i="21"/>
  <c r="V67" i="21"/>
  <c r="W67" i="21"/>
  <c r="X67" i="21"/>
  <c r="Y67" i="21"/>
  <c r="Z67" i="21"/>
  <c r="AA67" i="21"/>
  <c r="AB67" i="21"/>
  <c r="Q39" i="21"/>
  <c r="R39" i="21"/>
  <c r="S39" i="21"/>
  <c r="T39" i="21"/>
  <c r="U39" i="21"/>
  <c r="V39" i="21"/>
  <c r="W39" i="21"/>
  <c r="X39" i="21"/>
  <c r="Y39" i="21"/>
  <c r="Z39" i="21"/>
  <c r="AA39" i="21"/>
  <c r="AB39" i="21"/>
  <c r="Q40" i="21"/>
  <c r="R40" i="21"/>
  <c r="S40" i="21"/>
  <c r="T40" i="21"/>
  <c r="U40" i="21"/>
  <c r="V40" i="21"/>
  <c r="W40" i="21"/>
  <c r="X40" i="21"/>
  <c r="Y40" i="21"/>
  <c r="Z40" i="21"/>
  <c r="AA40" i="21"/>
  <c r="AB40" i="21"/>
  <c r="Q41" i="21"/>
  <c r="R41" i="21"/>
  <c r="S41" i="21"/>
  <c r="T41" i="21"/>
  <c r="U41" i="21"/>
  <c r="V41" i="21"/>
  <c r="W41" i="21"/>
  <c r="X41" i="21"/>
  <c r="Y41" i="21"/>
  <c r="Z41" i="21"/>
  <c r="AA41" i="21"/>
  <c r="AB41" i="21"/>
  <c r="Q42" i="21"/>
  <c r="R42" i="21"/>
  <c r="S42" i="21"/>
  <c r="T42" i="21"/>
  <c r="U42" i="21"/>
  <c r="V42" i="21"/>
  <c r="W42" i="21"/>
  <c r="X42" i="21"/>
  <c r="Y42" i="21"/>
  <c r="Z42" i="21"/>
  <c r="AA42" i="21"/>
  <c r="AB42" i="21"/>
  <c r="Q43" i="21"/>
  <c r="R43" i="21"/>
  <c r="S43" i="21"/>
  <c r="T43" i="21"/>
  <c r="U43" i="21"/>
  <c r="V43" i="21"/>
  <c r="W43" i="21"/>
  <c r="X43" i="21"/>
  <c r="Y43" i="21"/>
  <c r="Z43" i="21"/>
  <c r="AA43" i="21"/>
  <c r="AB43" i="21"/>
  <c r="Q44" i="21"/>
  <c r="R44" i="21"/>
  <c r="S44" i="21"/>
  <c r="T44" i="21"/>
  <c r="U44" i="21"/>
  <c r="V44" i="21"/>
  <c r="W44" i="21"/>
  <c r="X44" i="21"/>
  <c r="Y44" i="21"/>
  <c r="Z44" i="21"/>
  <c r="AA44" i="21"/>
  <c r="AB44" i="21"/>
  <c r="B96" i="30" l="1"/>
  <c r="B96" i="31"/>
  <c r="B74" i="32"/>
  <c r="B35" i="32"/>
  <c r="B85" i="32"/>
  <c r="T116" i="37"/>
  <c r="S116" i="37"/>
  <c r="Q115" i="21"/>
  <c r="N112" i="37"/>
  <c r="AQ59" i="30"/>
  <c r="N113" i="37"/>
  <c r="AQ8" i="30"/>
  <c r="AD126" i="31"/>
  <c r="AR11" i="30"/>
  <c r="AD14" i="31"/>
  <c r="Q119" i="21" s="1"/>
  <c r="AD61" i="31"/>
  <c r="AD116" i="31"/>
  <c r="AM59" i="30"/>
  <c r="AK59" i="30"/>
  <c r="AL8" i="30"/>
  <c r="AL21" i="30" s="1"/>
  <c r="AD106" i="31"/>
  <c r="AD12" i="31"/>
  <c r="AD20" i="31" s="1"/>
  <c r="AL59" i="30"/>
  <c r="AJ59" i="30"/>
  <c r="AO59" i="30"/>
  <c r="AN59" i="30"/>
  <c r="AM8" i="31"/>
  <c r="AM11" i="31" s="1"/>
  <c r="AO8" i="30"/>
  <c r="AO19" i="30" s="1"/>
  <c r="AK8" i="30"/>
  <c r="AK11" i="30" s="1"/>
  <c r="AH123" i="32"/>
  <c r="AD13" i="31"/>
  <c r="AN13" i="31"/>
  <c r="AN23" i="31"/>
  <c r="AH7" i="31"/>
  <c r="R116" i="37" s="1"/>
  <c r="AH106" i="31"/>
  <c r="AL20" i="31"/>
  <c r="AL15" i="31"/>
  <c r="AK13" i="31"/>
  <c r="AK23" i="31"/>
  <c r="AE7" i="31"/>
  <c r="AE106" i="31"/>
  <c r="Q122" i="21"/>
  <c r="AL13" i="31"/>
  <c r="AL23" i="31"/>
  <c r="AH14" i="31"/>
  <c r="AH23" i="31" s="1"/>
  <c r="AH116" i="31"/>
  <c r="AH126" i="31"/>
  <c r="AN8" i="31"/>
  <c r="AN19" i="31" s="1"/>
  <c r="AO8" i="31"/>
  <c r="AO19" i="31" s="1"/>
  <c r="AJ8" i="31"/>
  <c r="AJ19" i="31" s="1"/>
  <c r="AK8" i="31"/>
  <c r="AF7" i="31"/>
  <c r="AF106" i="31"/>
  <c r="AN15" i="31"/>
  <c r="AN20" i="31"/>
  <c r="AJ15" i="31"/>
  <c r="AJ20" i="31"/>
  <c r="AE20" i="31"/>
  <c r="AD7" i="31"/>
  <c r="N116" i="37" s="1"/>
  <c r="AJ13" i="31"/>
  <c r="AJ23" i="31"/>
  <c r="Q121" i="21"/>
  <c r="AO13" i="31"/>
  <c r="AO23" i="31"/>
  <c r="AG14" i="31"/>
  <c r="AG23" i="31" s="1"/>
  <c r="AG116" i="31"/>
  <c r="AG126" i="31"/>
  <c r="AM15" i="31"/>
  <c r="AM20" i="31"/>
  <c r="AI15" i="31"/>
  <c r="AI20" i="31"/>
  <c r="Q110" i="21"/>
  <c r="AM13" i="31"/>
  <c r="AM23" i="31"/>
  <c r="AI13" i="31"/>
  <c r="AI23" i="31"/>
  <c r="AE14" i="31"/>
  <c r="AE116" i="31"/>
  <c r="AE126" i="31"/>
  <c r="AG7" i="31"/>
  <c r="AG106" i="31"/>
  <c r="AO15" i="31"/>
  <c r="AO20" i="31"/>
  <c r="AK15" i="31"/>
  <c r="AK20" i="31"/>
  <c r="AL8" i="31"/>
  <c r="AH59" i="30"/>
  <c r="AH61" i="30"/>
  <c r="Q100" i="21"/>
  <c r="AK13" i="30"/>
  <c r="AK23" i="30"/>
  <c r="AK15" i="30"/>
  <c r="Q105" i="21"/>
  <c r="AF7" i="30"/>
  <c r="AF106" i="30"/>
  <c r="AL23" i="30"/>
  <c r="AL13" i="30"/>
  <c r="AL15" i="30"/>
  <c r="AD14" i="30"/>
  <c r="AD15" i="30" s="1"/>
  <c r="AG7" i="30"/>
  <c r="AG106" i="30"/>
  <c r="AF59" i="30"/>
  <c r="AF61" i="30"/>
  <c r="Q93" i="21"/>
  <c r="AM13" i="30"/>
  <c r="AM23" i="30"/>
  <c r="AM15" i="30"/>
  <c r="AI13" i="30"/>
  <c r="AI23" i="30"/>
  <c r="AI15" i="30"/>
  <c r="AE116" i="30"/>
  <c r="AE14" i="30"/>
  <c r="AE126" i="30"/>
  <c r="N70" i="37"/>
  <c r="Q95" i="21"/>
  <c r="AH7" i="30"/>
  <c r="AH106" i="30"/>
  <c r="AG61" i="30"/>
  <c r="AG59" i="30"/>
  <c r="AM8" i="30"/>
  <c r="AH122" i="32"/>
  <c r="AO13" i="30"/>
  <c r="AO23" i="30"/>
  <c r="AO15" i="30"/>
  <c r="AE61" i="30"/>
  <c r="AE59" i="30"/>
  <c r="AL24" i="30"/>
  <c r="AN13" i="30"/>
  <c r="AN23" i="30"/>
  <c r="AN15" i="30"/>
  <c r="AJ13" i="30"/>
  <c r="AJ23" i="30"/>
  <c r="AJ15" i="30"/>
  <c r="AF14" i="30"/>
  <c r="AF23" i="30" s="1"/>
  <c r="AF116" i="30"/>
  <c r="AF126" i="30"/>
  <c r="Q104" i="21"/>
  <c r="AE106" i="30"/>
  <c r="AE7" i="30"/>
  <c r="AD59" i="30"/>
  <c r="AN8" i="30"/>
  <c r="AJ8" i="30"/>
  <c r="AD61" i="30"/>
  <c r="AD116" i="30"/>
  <c r="AD106" i="30"/>
  <c r="AD126" i="30"/>
  <c r="AH110" i="32"/>
  <c r="AH114" i="32"/>
  <c r="AH23" i="30"/>
  <c r="AH15" i="30"/>
  <c r="AH13" i="30"/>
  <c r="AH20" i="31"/>
  <c r="AG116" i="30"/>
  <c r="AG14" i="30"/>
  <c r="AF14" i="31"/>
  <c r="AF15" i="31" s="1"/>
  <c r="AF126" i="31"/>
  <c r="AF116" i="31"/>
  <c r="AF15" i="30"/>
  <c r="AF20" i="31"/>
  <c r="AH74" i="32"/>
  <c r="AH4" i="32" s="1"/>
  <c r="AH16" i="32"/>
  <c r="N51" i="37"/>
  <c r="AH115" i="32"/>
  <c r="AH111" i="32"/>
  <c r="AH124" i="32"/>
  <c r="AH120" i="32"/>
  <c r="AH103" i="32"/>
  <c r="AH99" i="32"/>
  <c r="AH119" i="32"/>
  <c r="AH125" i="32"/>
  <c r="AH121" i="32"/>
  <c r="AH113" i="32"/>
  <c r="AH57" i="32"/>
  <c r="AH59" i="32" s="1"/>
  <c r="AH102" i="32"/>
  <c r="AH109" i="32"/>
  <c r="AH101" i="32"/>
  <c r="AH45" i="32"/>
  <c r="AH104" i="32"/>
  <c r="AH96" i="32"/>
  <c r="B96" i="32" s="1"/>
  <c r="AH112" i="32"/>
  <c r="AH100" i="32"/>
  <c r="AH85" i="32"/>
  <c r="AH60" i="32"/>
  <c r="AH17" i="32"/>
  <c r="AH10" i="32"/>
  <c r="AH35" i="32"/>
  <c r="AH54" i="32"/>
  <c r="AD22" i="30"/>
  <c r="AD20" i="30"/>
  <c r="AL19" i="30" l="1"/>
  <c r="AH13" i="31"/>
  <c r="AF13" i="31"/>
  <c r="AM19" i="31"/>
  <c r="AH15" i="31"/>
  <c r="R67" i="37"/>
  <c r="Q116" i="37"/>
  <c r="P116" i="37"/>
  <c r="AD23" i="31"/>
  <c r="AF23" i="31"/>
  <c r="AG13" i="31"/>
  <c r="AL11" i="30"/>
  <c r="AD15" i="31"/>
  <c r="Q120" i="21" s="1"/>
  <c r="R70" i="37"/>
  <c r="O116" i="37"/>
  <c r="AF8" i="31"/>
  <c r="AF24" i="31" s="1"/>
  <c r="AD22" i="31"/>
  <c r="Q117" i="21"/>
  <c r="AM24" i="31"/>
  <c r="AR24" i="30"/>
  <c r="AR21" i="30"/>
  <c r="AR19" i="30"/>
  <c r="AH8" i="30"/>
  <c r="AH21" i="30" s="1"/>
  <c r="AM21" i="31"/>
  <c r="AK24" i="30"/>
  <c r="AO24" i="30"/>
  <c r="AO21" i="30"/>
  <c r="AO11" i="30"/>
  <c r="AK19" i="30"/>
  <c r="AK21" i="30"/>
  <c r="AF8" i="30"/>
  <c r="AF24" i="30" s="1"/>
  <c r="AL21" i="31"/>
  <c r="AL24" i="31"/>
  <c r="AL11" i="31"/>
  <c r="AI8" i="31"/>
  <c r="AE13" i="31"/>
  <c r="AE23" i="31"/>
  <c r="AE8" i="31"/>
  <c r="Q112" i="21"/>
  <c r="AO24" i="31"/>
  <c r="AO21" i="31"/>
  <c r="AO11" i="31"/>
  <c r="Q118" i="21"/>
  <c r="AG8" i="31"/>
  <c r="AG19" i="31" s="1"/>
  <c r="AG15" i="31"/>
  <c r="AH8" i="31"/>
  <c r="AE15" i="31"/>
  <c r="AL19" i="31"/>
  <c r="AK24" i="31"/>
  <c r="AK21" i="31"/>
  <c r="AK11" i="31"/>
  <c r="AN11" i="31"/>
  <c r="AN24" i="31"/>
  <c r="AN21" i="31"/>
  <c r="AJ24" i="31"/>
  <c r="AJ21" i="31"/>
  <c r="AJ11" i="31"/>
  <c r="AK19" i="31"/>
  <c r="AI8" i="30"/>
  <c r="Q103" i="21"/>
  <c r="AJ11" i="30"/>
  <c r="AJ19" i="30"/>
  <c r="AJ21" i="30"/>
  <c r="AJ24" i="30"/>
  <c r="O70" i="37"/>
  <c r="AQ11" i="30"/>
  <c r="AQ21" i="30"/>
  <c r="AQ24" i="30"/>
  <c r="AQ19" i="30"/>
  <c r="AE13" i="30"/>
  <c r="AE23" i="30"/>
  <c r="AE15" i="30"/>
  <c r="P70" i="37"/>
  <c r="AM11" i="30"/>
  <c r="AM21" i="30"/>
  <c r="AM19" i="30"/>
  <c r="AM24" i="30"/>
  <c r="Q67" i="37"/>
  <c r="Q70" i="37"/>
  <c r="AD23" i="30"/>
  <c r="AD13" i="30"/>
  <c r="AF13" i="30"/>
  <c r="AN24" i="30"/>
  <c r="AN19" i="30"/>
  <c r="AN21" i="30"/>
  <c r="AN11" i="30"/>
  <c r="Q102" i="21"/>
  <c r="O67" i="37"/>
  <c r="P67" i="37"/>
  <c r="N67" i="37"/>
  <c r="AG8" i="30"/>
  <c r="AG11" i="30" s="1"/>
  <c r="AE8" i="30"/>
  <c r="AH14" i="32"/>
  <c r="AG15" i="30"/>
  <c r="AG13" i="30"/>
  <c r="AG23" i="30"/>
  <c r="AF21" i="31"/>
  <c r="AH61" i="32"/>
  <c r="AH116" i="32"/>
  <c r="AH126" i="32"/>
  <c r="AH12" i="32"/>
  <c r="AH7" i="32"/>
  <c r="AI8" i="32" s="1"/>
  <c r="AH106" i="32"/>
  <c r="AF11" i="31" l="1"/>
  <c r="AF19" i="31"/>
  <c r="AH11" i="30"/>
  <c r="AG21" i="31"/>
  <c r="AG24" i="30"/>
  <c r="AG24" i="31"/>
  <c r="AH19" i="30"/>
  <c r="AH24" i="30"/>
  <c r="AF19" i="30"/>
  <c r="AF21" i="30"/>
  <c r="AF11" i="30"/>
  <c r="AH19" i="31"/>
  <c r="AH24" i="31"/>
  <c r="AH21" i="31"/>
  <c r="AH11" i="31"/>
  <c r="AG11" i="31"/>
  <c r="AE21" i="31"/>
  <c r="AE24" i="31"/>
  <c r="AE11" i="31"/>
  <c r="AE19" i="31"/>
  <c r="AI19" i="31"/>
  <c r="AI24" i="31"/>
  <c r="AI11" i="31"/>
  <c r="AI21" i="31"/>
  <c r="AI24" i="30"/>
  <c r="AI19" i="30"/>
  <c r="AI21" i="30"/>
  <c r="AI11" i="30"/>
  <c r="AG21" i="30"/>
  <c r="AE11" i="30"/>
  <c r="AE24" i="30"/>
  <c r="AE21" i="30"/>
  <c r="AE19" i="30"/>
  <c r="AG19" i="30"/>
  <c r="Q101" i="21"/>
  <c r="AH15" i="32"/>
  <c r="AI21" i="32"/>
  <c r="AI24" i="32"/>
  <c r="AI19" i="32"/>
  <c r="AI11" i="32"/>
  <c r="N57" i="37"/>
  <c r="N58" i="37"/>
  <c r="AH20" i="32"/>
  <c r="AH22" i="32"/>
  <c r="AH13" i="32"/>
  <c r="AH23" i="32"/>
  <c r="C115" i="37" l="1"/>
  <c r="D115" i="37"/>
  <c r="E115" i="37"/>
  <c r="F115" i="37"/>
  <c r="G115" i="37"/>
  <c r="H115" i="37"/>
  <c r="I115" i="37"/>
  <c r="J115" i="37"/>
  <c r="K115" i="37"/>
  <c r="L115" i="37"/>
  <c r="M115" i="37"/>
  <c r="C116" i="37"/>
  <c r="B116" i="37"/>
  <c r="B115" i="37"/>
  <c r="C69" i="37"/>
  <c r="D69" i="37"/>
  <c r="E69" i="37"/>
  <c r="F69" i="37"/>
  <c r="G69" i="37"/>
  <c r="H69" i="37"/>
  <c r="I69" i="37"/>
  <c r="J69" i="37"/>
  <c r="K69" i="37"/>
  <c r="L69" i="37"/>
  <c r="M69" i="37"/>
  <c r="B69" i="37"/>
  <c r="C112" i="37"/>
  <c r="C113" i="37"/>
  <c r="B113" i="37"/>
  <c r="B112" i="37"/>
  <c r="C111" i="37"/>
  <c r="D111" i="37"/>
  <c r="E111" i="37"/>
  <c r="F111" i="37"/>
  <c r="G111" i="37"/>
  <c r="H111" i="37"/>
  <c r="I111" i="37"/>
  <c r="J111" i="37"/>
  <c r="K111" i="37"/>
  <c r="L111" i="37"/>
  <c r="M111" i="37"/>
  <c r="B111" i="37"/>
  <c r="C65" i="37"/>
  <c r="D65" i="37"/>
  <c r="E65" i="37"/>
  <c r="F65" i="37"/>
  <c r="G65" i="37"/>
  <c r="H65" i="37"/>
  <c r="I65" i="37"/>
  <c r="J65" i="37"/>
  <c r="K65" i="37"/>
  <c r="L65" i="37"/>
  <c r="M65" i="37"/>
  <c r="B65" i="37"/>
  <c r="I34" i="32"/>
  <c r="I105" i="32" s="1"/>
  <c r="H34" i="32"/>
  <c r="H105" i="32" s="1"/>
  <c r="A1306" i="51" l="1"/>
  <c r="A1305" i="51"/>
  <c r="A1304" i="51"/>
  <c r="A1303" i="51"/>
  <c r="A1302" i="51"/>
  <c r="A1301" i="51"/>
  <c r="A1300" i="51"/>
  <c r="A1299" i="51"/>
  <c r="A1298" i="51"/>
  <c r="A1297" i="51"/>
  <c r="A1296" i="51"/>
  <c r="A1295" i="51"/>
  <c r="A1294" i="51"/>
  <c r="A1293" i="51"/>
  <c r="A1292" i="51"/>
  <c r="A1288" i="51"/>
  <c r="A1287" i="51"/>
  <c r="A1286" i="51"/>
  <c r="A1285" i="51"/>
  <c r="A1284" i="51"/>
  <c r="A1283" i="51"/>
  <c r="A1282" i="51"/>
  <c r="A1281" i="51"/>
  <c r="A1280" i="51"/>
  <c r="A1279" i="51"/>
  <c r="A1278" i="51"/>
  <c r="A1277" i="51"/>
  <c r="D1321" i="51"/>
  <c r="D1320" i="51"/>
  <c r="D1319" i="51"/>
  <c r="D1306" i="51"/>
  <c r="D1305" i="51"/>
  <c r="D1304" i="51"/>
  <c r="D1303" i="51"/>
  <c r="D1302" i="51"/>
  <c r="D1301" i="51"/>
  <c r="D1300" i="51"/>
  <c r="D1299" i="51"/>
  <c r="D1298" i="51"/>
  <c r="D1297" i="51"/>
  <c r="D1296" i="51"/>
  <c r="D1295" i="51"/>
  <c r="D1294" i="51"/>
  <c r="D1293" i="51"/>
  <c r="D1292" i="51"/>
  <c r="D1288" i="51"/>
  <c r="D1287" i="51"/>
  <c r="D1286" i="51"/>
  <c r="D1285" i="51"/>
  <c r="D1284" i="51"/>
  <c r="D1283" i="51"/>
  <c r="D1282" i="51"/>
  <c r="D1281" i="51"/>
  <c r="D1280" i="51"/>
  <c r="D1279" i="51"/>
  <c r="D1278" i="51"/>
  <c r="D1277" i="51"/>
  <c r="D1276" i="51"/>
  <c r="D1275" i="51"/>
  <c r="BM50" i="21" l="1"/>
  <c r="V25" i="44" l="1"/>
  <c r="V26" i="44"/>
  <c r="L32" i="44"/>
  <c r="W30" i="44"/>
  <c r="U30" i="44"/>
  <c r="X29" i="44"/>
  <c r="M57" i="50" s="1"/>
  <c r="V29" i="44"/>
  <c r="X28" i="44"/>
  <c r="V28" i="44"/>
  <c r="X27" i="44"/>
  <c r="V27" i="44"/>
  <c r="X26" i="44"/>
  <c r="X25" i="44"/>
  <c r="W18" i="44"/>
  <c r="U18" i="44"/>
  <c r="X17" i="44"/>
  <c r="X16" i="44"/>
  <c r="V16" i="44"/>
  <c r="X15" i="44"/>
  <c r="V15" i="44"/>
  <c r="X13" i="44"/>
  <c r="V13" i="44"/>
  <c r="K57" i="50" l="1"/>
  <c r="V30" i="44"/>
  <c r="V18" i="44"/>
  <c r="X18" i="44"/>
  <c r="X30" i="44"/>
  <c r="G99" i="34" l="1"/>
  <c r="G92" i="34"/>
  <c r="V1125" i="47" l="1"/>
  <c r="V1124" i="47"/>
  <c r="V1123" i="47"/>
  <c r="V1122" i="47"/>
  <c r="V1121" i="47"/>
  <c r="V1120" i="47"/>
  <c r="V1119" i="47"/>
  <c r="V1118" i="47"/>
  <c r="V1117" i="47"/>
  <c r="V1116" i="47"/>
  <c r="V1115" i="47"/>
  <c r="V1126" i="47"/>
  <c r="AG5" i="32"/>
  <c r="AC16" i="31"/>
  <c r="AC17" i="31"/>
  <c r="AC10" i="31"/>
  <c r="M112" i="37" s="1"/>
  <c r="AG105" i="32"/>
  <c r="AG88" i="32"/>
  <c r="AG89" i="32"/>
  <c r="AG90" i="32"/>
  <c r="AG91" i="32"/>
  <c r="AG92" i="32"/>
  <c r="AG93" i="32"/>
  <c r="AG94" i="32"/>
  <c r="AG115" i="32" s="1"/>
  <c r="AG77" i="32"/>
  <c r="AG78" i="32"/>
  <c r="AG79" i="32"/>
  <c r="AG80" i="32"/>
  <c r="AG81" i="32"/>
  <c r="AG82" i="32"/>
  <c r="AG83" i="32"/>
  <c r="AG125" i="32" s="1"/>
  <c r="AG66" i="32"/>
  <c r="AG67" i="32"/>
  <c r="AG68" i="32"/>
  <c r="AG69" i="32"/>
  <c r="AG70" i="32"/>
  <c r="AG71" i="32"/>
  <c r="AG72" i="32"/>
  <c r="AG58" i="32"/>
  <c r="AG48" i="32"/>
  <c r="AG16" i="32" s="1"/>
  <c r="AG50" i="32"/>
  <c r="AG51" i="32"/>
  <c r="AG52" i="32"/>
  <c r="AG38" i="32"/>
  <c r="AG39" i="32"/>
  <c r="AG40" i="32"/>
  <c r="AG41" i="32"/>
  <c r="AG42" i="32"/>
  <c r="AG28" i="32"/>
  <c r="AG29" i="32"/>
  <c r="AG100" i="32" s="1"/>
  <c r="AG30" i="32"/>
  <c r="AG31" i="32"/>
  <c r="AG102" i="32" s="1"/>
  <c r="AG32" i="32"/>
  <c r="AG103" i="32" s="1"/>
  <c r="AG33" i="32"/>
  <c r="AG104" i="32" s="1"/>
  <c r="AC54" i="30"/>
  <c r="AC60" i="31"/>
  <c r="AC57" i="31"/>
  <c r="AC59" i="31" s="1"/>
  <c r="M113" i="37" s="1"/>
  <c r="AC16" i="30"/>
  <c r="AC17" i="30"/>
  <c r="AC10" i="30"/>
  <c r="M66" i="37" s="1"/>
  <c r="AC119" i="30"/>
  <c r="AC120" i="30"/>
  <c r="AC121" i="30"/>
  <c r="AC122" i="30"/>
  <c r="AC123" i="30"/>
  <c r="AC124" i="30"/>
  <c r="AC125" i="30"/>
  <c r="AC109" i="30"/>
  <c r="AC110" i="30"/>
  <c r="AC111" i="30"/>
  <c r="AC112" i="30"/>
  <c r="AC113" i="30"/>
  <c r="AC114" i="30"/>
  <c r="AC115" i="30"/>
  <c r="AC99" i="30"/>
  <c r="AC100" i="30"/>
  <c r="AC101" i="30"/>
  <c r="AC102" i="30"/>
  <c r="AC103" i="30"/>
  <c r="AC104" i="30"/>
  <c r="AC105" i="30"/>
  <c r="AC60" i="30"/>
  <c r="AC57" i="30"/>
  <c r="AC61" i="30" s="1"/>
  <c r="AC99" i="31"/>
  <c r="AC100" i="31"/>
  <c r="AC101" i="31"/>
  <c r="AC102" i="31"/>
  <c r="AC103" i="31"/>
  <c r="AC104" i="31"/>
  <c r="AC105" i="31"/>
  <c r="AC109" i="31"/>
  <c r="AC110" i="31"/>
  <c r="AC111" i="31"/>
  <c r="AC112" i="31"/>
  <c r="AC113" i="31"/>
  <c r="AC114" i="31"/>
  <c r="AC115" i="31"/>
  <c r="AC119" i="31"/>
  <c r="AC120" i="31"/>
  <c r="AC121" i="31"/>
  <c r="AC122" i="31"/>
  <c r="AC123" i="31"/>
  <c r="AC124" i="31"/>
  <c r="AC125" i="31"/>
  <c r="AC74" i="31"/>
  <c r="AC4" i="31" s="1"/>
  <c r="AC74" i="30"/>
  <c r="AC4" i="30" s="1"/>
  <c r="AC96" i="31"/>
  <c r="AC14" i="31" s="1"/>
  <c r="AC96" i="30"/>
  <c r="AC14" i="30" s="1"/>
  <c r="AC35" i="31"/>
  <c r="AC7" i="31" s="1"/>
  <c r="AC35" i="30"/>
  <c r="AC85" i="30"/>
  <c r="AC12" i="30" s="1"/>
  <c r="AC85" i="31"/>
  <c r="AC12" i="31" s="1"/>
  <c r="AC15" i="31" l="1"/>
  <c r="AC61" i="31"/>
  <c r="AC106" i="30"/>
  <c r="AG17" i="32"/>
  <c r="AD8" i="31"/>
  <c r="M116" i="37"/>
  <c r="AG60" i="32"/>
  <c r="AG57" i="32"/>
  <c r="AG59" i="32" s="1"/>
  <c r="AG10" i="32"/>
  <c r="AG124" i="32"/>
  <c r="AG120" i="32"/>
  <c r="AG122" i="32"/>
  <c r="AC126" i="31"/>
  <c r="AG121" i="32"/>
  <c r="AG111" i="32"/>
  <c r="AG112" i="32"/>
  <c r="AG123" i="32"/>
  <c r="AG35" i="32"/>
  <c r="AG7" i="32" s="1"/>
  <c r="AC20" i="31"/>
  <c r="AC15" i="30"/>
  <c r="AC13" i="30"/>
  <c r="AC23" i="30"/>
  <c r="AC22" i="30"/>
  <c r="AC20" i="30"/>
  <c r="AG114" i="32"/>
  <c r="AG110" i="32"/>
  <c r="AC116" i="30"/>
  <c r="AC126" i="30"/>
  <c r="AG101" i="32"/>
  <c r="AC59" i="30"/>
  <c r="M67" i="37" s="1"/>
  <c r="AG54" i="32"/>
  <c r="AG85" i="32"/>
  <c r="AC106" i="31"/>
  <c r="AG74" i="32"/>
  <c r="AG4" i="32" s="1"/>
  <c r="AC7" i="30"/>
  <c r="AG45" i="32"/>
  <c r="AG96" i="32"/>
  <c r="AG99" i="32"/>
  <c r="AG113" i="32"/>
  <c r="AG109" i="32"/>
  <c r="AG119" i="32"/>
  <c r="AC22" i="31"/>
  <c r="AC13" i="31"/>
  <c r="AC23" i="31"/>
  <c r="AC116" i="31"/>
  <c r="BM49" i="21"/>
  <c r="AD11" i="31" l="1"/>
  <c r="Q113" i="21"/>
  <c r="AD21" i="31"/>
  <c r="AD19" i="31"/>
  <c r="AD24" i="31"/>
  <c r="AH8" i="32"/>
  <c r="AD8" i="30"/>
  <c r="M70" i="37"/>
  <c r="AG61" i="32"/>
  <c r="AG106" i="32"/>
  <c r="AG12" i="32"/>
  <c r="AG126" i="32"/>
  <c r="AG116" i="32"/>
  <c r="AG14" i="32"/>
  <c r="Q116" i="21" l="1"/>
  <c r="AH24" i="32"/>
  <c r="AH11" i="32"/>
  <c r="AH21" i="32"/>
  <c r="AH19" i="32"/>
  <c r="Q96" i="21"/>
  <c r="AD11" i="30"/>
  <c r="AD24" i="30"/>
  <c r="AD19" i="30"/>
  <c r="AD21" i="30"/>
  <c r="AG13" i="32"/>
  <c r="AG23" i="32"/>
  <c r="AG20" i="32"/>
  <c r="AG22" i="32"/>
  <c r="AG15" i="32"/>
  <c r="BM51" i="21"/>
  <c r="BM60" i="21"/>
  <c r="BM59" i="21"/>
  <c r="BM57" i="21"/>
  <c r="BM55" i="21"/>
  <c r="BM53" i="21"/>
  <c r="BN67" i="21" s="1"/>
  <c r="BM52" i="21"/>
  <c r="BM29" i="21"/>
  <c r="M59" i="37"/>
  <c r="M56" i="37"/>
  <c r="M57" i="37"/>
  <c r="M58" i="37"/>
  <c r="M50" i="37"/>
  <c r="M51" i="37"/>
  <c r="BM66" i="21" l="1"/>
  <c r="BM65" i="21"/>
  <c r="BM63" i="21"/>
  <c r="BM67" i="21"/>
  <c r="BM64" i="21"/>
  <c r="BM62" i="21"/>
  <c r="Q99" i="21"/>
  <c r="BM54" i="21"/>
  <c r="BM26" i="21" l="1"/>
  <c r="BM39" i="21" l="1"/>
  <c r="AB99" i="30"/>
  <c r="AB100" i="30"/>
  <c r="AB101" i="30"/>
  <c r="AB102" i="30"/>
  <c r="AB103" i="30"/>
  <c r="AB104" i="30"/>
  <c r="Y103" i="30"/>
  <c r="Z13" i="44" l="1"/>
  <c r="AB16" i="44"/>
  <c r="AA30" i="44"/>
  <c r="Y30" i="44"/>
  <c r="AB29" i="44"/>
  <c r="Q57" i="50" s="1"/>
  <c r="Z29" i="44"/>
  <c r="AB28" i="44"/>
  <c r="Z28" i="44"/>
  <c r="AB27" i="44"/>
  <c r="Z27" i="44"/>
  <c r="AB26" i="44"/>
  <c r="Z26" i="44"/>
  <c r="AB25" i="44"/>
  <c r="AA18" i="44"/>
  <c r="Y18" i="44"/>
  <c r="AB17" i="44"/>
  <c r="Z16" i="44"/>
  <c r="AB15" i="44"/>
  <c r="Z15" i="44"/>
  <c r="AB13" i="44"/>
  <c r="L56" i="37"/>
  <c r="L59" i="37"/>
  <c r="L50" i="37"/>
  <c r="O57" i="50" l="1"/>
  <c r="Z18" i="44"/>
  <c r="AB18" i="44"/>
  <c r="AB30" i="44"/>
  <c r="Z30" i="44"/>
  <c r="D4" i="73" l="1"/>
  <c r="B7" i="73" s="1"/>
  <c r="H8" i="73" s="1"/>
  <c r="Q19" i="51"/>
  <c r="Q21" i="51"/>
  <c r="Q20" i="51"/>
  <c r="N20" i="51" l="1"/>
  <c r="N14" i="51"/>
  <c r="Q22" i="51"/>
  <c r="K18" i="73"/>
  <c r="F14" i="73"/>
  <c r="I8" i="73"/>
  <c r="E8" i="73"/>
  <c r="L8" i="73" s="1"/>
  <c r="I15" i="73"/>
  <c r="F10" i="73"/>
  <c r="J13" i="73"/>
  <c r="J8" i="73"/>
  <c r="F8" i="73"/>
  <c r="X9" i="73" s="1"/>
  <c r="E16" i="73"/>
  <c r="L16" i="73" s="1"/>
  <c r="F17" i="73"/>
  <c r="G8" i="73"/>
  <c r="W9" i="73" s="1"/>
  <c r="M8" i="73"/>
  <c r="F11" i="73"/>
  <c r="K19" i="73"/>
  <c r="I9" i="73"/>
  <c r="K8" i="73"/>
  <c r="I17" i="73"/>
  <c r="M20" i="51"/>
  <c r="L20" i="51"/>
  <c r="I10" i="50" l="1"/>
  <c r="I12" i="73"/>
  <c r="F12" i="73"/>
  <c r="K17" i="73"/>
  <c r="M17" i="73"/>
  <c r="H13" i="73"/>
  <c r="M16" i="73"/>
  <c r="E10" i="73"/>
  <c r="L10" i="73" s="1"/>
  <c r="I16" i="73"/>
  <c r="G16" i="73"/>
  <c r="M15" i="73"/>
  <c r="K10" i="73"/>
  <c r="I11" i="73"/>
  <c r="F15" i="73"/>
  <c r="M10" i="73"/>
  <c r="J11" i="73"/>
  <c r="K15" i="73"/>
  <c r="G9" i="73"/>
  <c r="F9" i="73"/>
  <c r="L15" i="73"/>
  <c r="J18" i="73"/>
  <c r="M14" i="73"/>
  <c r="M12" i="73"/>
  <c r="G11" i="73"/>
  <c r="J12" i="73"/>
  <c r="H15" i="73"/>
  <c r="I18" i="73"/>
  <c r="G12" i="73"/>
  <c r="H9" i="73"/>
  <c r="H12" i="73"/>
  <c r="F18" i="73"/>
  <c r="K9" i="73"/>
  <c r="G18" i="73"/>
  <c r="K12" i="73"/>
  <c r="L12" i="73"/>
  <c r="J15" i="73"/>
  <c r="H18" i="73"/>
  <c r="F19" i="73"/>
  <c r="J17" i="73"/>
  <c r="M19" i="73"/>
  <c r="G13" i="73"/>
  <c r="G17" i="73"/>
  <c r="M9" i="73"/>
  <c r="J19" i="73"/>
  <c r="J20" i="73" s="1"/>
  <c r="H19" i="73"/>
  <c r="P8" i="73"/>
  <c r="E9" i="73"/>
  <c r="L9" i="73" s="1"/>
  <c r="L18" i="73"/>
  <c r="P18" i="73" s="1"/>
  <c r="M18" i="73"/>
  <c r="G15" i="73"/>
  <c r="J9" i="73"/>
  <c r="G10" i="73"/>
  <c r="K13" i="73"/>
  <c r="L19" i="73"/>
  <c r="P19" i="73" s="1"/>
  <c r="E13" i="73"/>
  <c r="L13" i="73" s="1"/>
  <c r="G19" i="73"/>
  <c r="G14" i="73"/>
  <c r="J14" i="73"/>
  <c r="I13" i="73"/>
  <c r="I10" i="73"/>
  <c r="I14" i="73"/>
  <c r="I19" i="73"/>
  <c r="I20" i="73" s="1"/>
  <c r="H17" i="73"/>
  <c r="K14" i="73"/>
  <c r="E14" i="73"/>
  <c r="L14" i="73" s="1"/>
  <c r="J10" i="73"/>
  <c r="H10" i="73"/>
  <c r="H14" i="73"/>
  <c r="L17" i="73"/>
  <c r="F16" i="73"/>
  <c r="F13" i="73"/>
  <c r="M13" i="73"/>
  <c r="M11" i="73"/>
  <c r="J16" i="73"/>
  <c r="H16" i="73"/>
  <c r="H11" i="73"/>
  <c r="K16" i="73"/>
  <c r="P16" i="73" s="1"/>
  <c r="E11" i="73"/>
  <c r="L11" i="73" s="1"/>
  <c r="K11" i="73"/>
  <c r="Q23" i="51"/>
  <c r="F1129" i="47"/>
  <c r="F1135" i="47"/>
  <c r="F1134" i="47"/>
  <c r="F1133" i="47"/>
  <c r="F1132" i="47"/>
  <c r="F1131" i="47"/>
  <c r="F1130" i="47"/>
  <c r="F1128" i="47"/>
  <c r="F1127" i="47"/>
  <c r="F1126" i="47"/>
  <c r="V9" i="73" l="1"/>
  <c r="P17" i="73"/>
  <c r="N17" i="73" s="1"/>
  <c r="N16" i="73"/>
  <c r="P10" i="73"/>
  <c r="N10" i="73" s="1"/>
  <c r="P9" i="73"/>
  <c r="N9" i="73" s="1"/>
  <c r="F20" i="73"/>
  <c r="Q19" i="73"/>
  <c r="R19" i="73" s="1"/>
  <c r="P12" i="73"/>
  <c r="Q12" i="73" s="1"/>
  <c r="R12" i="73" s="1"/>
  <c r="P15" i="73"/>
  <c r="N15" i="73" s="1"/>
  <c r="N8" i="73"/>
  <c r="P13" i="73"/>
  <c r="Q13" i="73" s="1"/>
  <c r="R13" i="73" s="1"/>
  <c r="H20" i="73"/>
  <c r="P14" i="73"/>
  <c r="Q14" i="73" s="1"/>
  <c r="R14" i="73" s="1"/>
  <c r="Q18" i="73"/>
  <c r="R18" i="73" s="1"/>
  <c r="Q8" i="73"/>
  <c r="G20" i="73"/>
  <c r="P11" i="73"/>
  <c r="Q11" i="73" s="1"/>
  <c r="R11" i="73" s="1"/>
  <c r="K20" i="73"/>
  <c r="Q16" i="73"/>
  <c r="R16" i="73" s="1"/>
  <c r="N19" i="73"/>
  <c r="N18" i="73"/>
  <c r="V1127" i="47"/>
  <c r="V1128" i="47"/>
  <c r="V1129" i="47"/>
  <c r="V1130" i="47"/>
  <c r="V1131" i="47"/>
  <c r="V1132" i="47"/>
  <c r="V1133" i="47"/>
  <c r="V1134" i="47"/>
  <c r="V1135" i="47"/>
  <c r="L15" i="51" l="1"/>
  <c r="L18" i="51" s="1"/>
  <c r="L21" i="51" s="1"/>
  <c r="R8" i="73"/>
  <c r="U9" i="73" s="1"/>
  <c r="P20" i="73"/>
  <c r="L20" i="73" s="1"/>
  <c r="Q17" i="73"/>
  <c r="R17" i="73" s="1"/>
  <c r="Q10" i="73"/>
  <c r="R10" i="73" s="1"/>
  <c r="Q9" i="73"/>
  <c r="R9" i="73" s="1"/>
  <c r="Q15" i="73"/>
  <c r="R15" i="73" s="1"/>
  <c r="N12" i="73"/>
  <c r="N14" i="73"/>
  <c r="N13" i="73"/>
  <c r="N11" i="73"/>
  <c r="AF105" i="32"/>
  <c r="AF88" i="32"/>
  <c r="AF89" i="32"/>
  <c r="AF90" i="32"/>
  <c r="AF91" i="32"/>
  <c r="AF92" i="32"/>
  <c r="AF93" i="32"/>
  <c r="AF94" i="32"/>
  <c r="AF115" i="32" s="1"/>
  <c r="AF77" i="32"/>
  <c r="AF78" i="32"/>
  <c r="AF79" i="32"/>
  <c r="AF80" i="32"/>
  <c r="AF81" i="32"/>
  <c r="AF82" i="32"/>
  <c r="AF83" i="32"/>
  <c r="AF125" i="32" s="1"/>
  <c r="AF66" i="32"/>
  <c r="AF67" i="32"/>
  <c r="AF68" i="32"/>
  <c r="AF69" i="32"/>
  <c r="AF70" i="32"/>
  <c r="AF71" i="32"/>
  <c r="AF72" i="32"/>
  <c r="AF58" i="32"/>
  <c r="AF48" i="32"/>
  <c r="AF50" i="32"/>
  <c r="AF51" i="32"/>
  <c r="AF52" i="32"/>
  <c r="AF38" i="32"/>
  <c r="AF39" i="32"/>
  <c r="AF40" i="32"/>
  <c r="AF41" i="32"/>
  <c r="AF42" i="32"/>
  <c r="AF28" i="32"/>
  <c r="AF99" i="32" s="1"/>
  <c r="AF29" i="32"/>
  <c r="AF30" i="32"/>
  <c r="AF101" i="32" s="1"/>
  <c r="AF31" i="32"/>
  <c r="AF32" i="32"/>
  <c r="AF33" i="32"/>
  <c r="AF5" i="32"/>
  <c r="AB10" i="31"/>
  <c r="L112" i="37" s="1"/>
  <c r="AB16" i="31"/>
  <c r="AB17" i="31"/>
  <c r="AB10" i="30"/>
  <c r="L66" i="37" s="1"/>
  <c r="AB16" i="30"/>
  <c r="AB17" i="30"/>
  <c r="AB60" i="30"/>
  <c r="AB57" i="30"/>
  <c r="AB60" i="31"/>
  <c r="AB57" i="31"/>
  <c r="AB61" i="31" s="1"/>
  <c r="AB119" i="31"/>
  <c r="AB120" i="31"/>
  <c r="AB121" i="31"/>
  <c r="AB122" i="31"/>
  <c r="AB123" i="31"/>
  <c r="AB124" i="31"/>
  <c r="AB125" i="31"/>
  <c r="AB109" i="31"/>
  <c r="AB110" i="31"/>
  <c r="AB111" i="31"/>
  <c r="AB112" i="31"/>
  <c r="AB113" i="31"/>
  <c r="AB114" i="31"/>
  <c r="AB115" i="31"/>
  <c r="AB99" i="31"/>
  <c r="AB100" i="31"/>
  <c r="AB101" i="31"/>
  <c r="AB102" i="31"/>
  <c r="AB103" i="31"/>
  <c r="AB104" i="31"/>
  <c r="AB105" i="31"/>
  <c r="AB119" i="30"/>
  <c r="AB120" i="30"/>
  <c r="AB121" i="30"/>
  <c r="AB122" i="30"/>
  <c r="AB123" i="30"/>
  <c r="AB124" i="30"/>
  <c r="AB125" i="30"/>
  <c r="AB109" i="30"/>
  <c r="AB110" i="30"/>
  <c r="AB111" i="30"/>
  <c r="AB112" i="30"/>
  <c r="AB113" i="30"/>
  <c r="AB114" i="30"/>
  <c r="AB115" i="30"/>
  <c r="AB105" i="30"/>
  <c r="AB96" i="30"/>
  <c r="AB14" i="30" s="1"/>
  <c r="AB96" i="31"/>
  <c r="AB14" i="31" s="1"/>
  <c r="AB74" i="30"/>
  <c r="AB4" i="30" s="1"/>
  <c r="AB74" i="31"/>
  <c r="AB4" i="31" s="1"/>
  <c r="AB85" i="30"/>
  <c r="AB12" i="30" s="1"/>
  <c r="AB85" i="31"/>
  <c r="AB12" i="31" s="1"/>
  <c r="AB35" i="30"/>
  <c r="AB35" i="31"/>
  <c r="AB7" i="31" s="1"/>
  <c r="AB61" i="30" l="1"/>
  <c r="AB59" i="30"/>
  <c r="AC8" i="31"/>
  <c r="AC24" i="31" s="1"/>
  <c r="L116" i="37"/>
  <c r="L19" i="51"/>
  <c r="L22" i="51" s="1"/>
  <c r="L23" i="51" s="1"/>
  <c r="Q20" i="73"/>
  <c r="R20" i="73" s="1"/>
  <c r="N15" i="51"/>
  <c r="N20" i="73"/>
  <c r="M20" i="73" s="1"/>
  <c r="AF103" i="32"/>
  <c r="AF124" i="32"/>
  <c r="AF120" i="32"/>
  <c r="AF122" i="32"/>
  <c r="AF112" i="32"/>
  <c r="AF111" i="32"/>
  <c r="AB126" i="30"/>
  <c r="AB106" i="30"/>
  <c r="AF121" i="32"/>
  <c r="AF114" i="32"/>
  <c r="AF110" i="32"/>
  <c r="AC21" i="31"/>
  <c r="AF10" i="32"/>
  <c r="AF102" i="32"/>
  <c r="AF45" i="32"/>
  <c r="AF123" i="32"/>
  <c r="AB20" i="30"/>
  <c r="AF17" i="32"/>
  <c r="AB59" i="31"/>
  <c r="AB15" i="30"/>
  <c r="AB13" i="30"/>
  <c r="AF60" i="32"/>
  <c r="AF96" i="32"/>
  <c r="AF113" i="32"/>
  <c r="AF109" i="32"/>
  <c r="AF119" i="32"/>
  <c r="AB106" i="31"/>
  <c r="AB116" i="31"/>
  <c r="AB126" i="31"/>
  <c r="AB22" i="30"/>
  <c r="AB7" i="30"/>
  <c r="AF57" i="32"/>
  <c r="AF61" i="32" s="1"/>
  <c r="AF104" i="32"/>
  <c r="AF100" i="32"/>
  <c r="AB23" i="30"/>
  <c r="AB15" i="31"/>
  <c r="AF35" i="32"/>
  <c r="AF74" i="32"/>
  <c r="AF4" i="32" s="1"/>
  <c r="L51" i="37"/>
  <c r="AF16" i="32"/>
  <c r="AB116" i="30"/>
  <c r="AF85" i="32"/>
  <c r="AF54" i="32"/>
  <c r="AB23" i="31"/>
  <c r="AB22" i="31"/>
  <c r="AB13" i="31"/>
  <c r="AB20" i="31"/>
  <c r="M15" i="51" l="1"/>
  <c r="M18" i="51" s="1"/>
  <c r="M21" i="51" s="1"/>
  <c r="M19" i="51"/>
  <c r="M22" i="51" s="1"/>
  <c r="L113" i="37"/>
  <c r="AC19" i="31"/>
  <c r="AC11" i="31"/>
  <c r="L67" i="37"/>
  <c r="AC8" i="30"/>
  <c r="L70" i="37"/>
  <c r="N16" i="51"/>
  <c r="N19" i="51" s="1"/>
  <c r="N22" i="51" s="1"/>
  <c r="N17" i="51"/>
  <c r="M17" i="51"/>
  <c r="O20" i="73"/>
  <c r="N18" i="51"/>
  <c r="N21" i="51" s="1"/>
  <c r="AF12" i="32"/>
  <c r="AF126" i="32"/>
  <c r="AF7" i="32"/>
  <c r="AG8" i="32" s="1"/>
  <c r="AF106" i="32"/>
  <c r="AF59" i="32"/>
  <c r="AF14" i="32"/>
  <c r="AF116" i="32"/>
  <c r="N62" i="21"/>
  <c r="M23" i="51" l="1"/>
  <c r="N23" i="51"/>
  <c r="AG24" i="32"/>
  <c r="AG21" i="32"/>
  <c r="AG19" i="32"/>
  <c r="AG11" i="32"/>
  <c r="AC21" i="30"/>
  <c r="AC24" i="30"/>
  <c r="AC19" i="30"/>
  <c r="AC11" i="30"/>
  <c r="L58" i="37"/>
  <c r="AF20" i="32"/>
  <c r="AF22" i="32"/>
  <c r="AF13" i="32"/>
  <c r="AF15" i="32"/>
  <c r="AF23" i="32"/>
  <c r="L57" i="37"/>
  <c r="P32" i="44" l="1"/>
  <c r="AE30" i="44"/>
  <c r="AC30" i="44"/>
  <c r="AF29" i="44"/>
  <c r="AD29" i="44"/>
  <c r="AF28" i="44"/>
  <c r="AD28" i="44"/>
  <c r="AF27" i="44"/>
  <c r="AD27" i="44"/>
  <c r="AF26" i="44"/>
  <c r="AD26" i="44"/>
  <c r="AF25" i="44"/>
  <c r="AD25" i="44"/>
  <c r="AE18" i="44"/>
  <c r="AC18" i="44"/>
  <c r="AF17" i="44"/>
  <c r="AF16" i="44"/>
  <c r="AD16" i="44"/>
  <c r="AF15" i="44"/>
  <c r="AD15" i="44"/>
  <c r="AF13" i="44"/>
  <c r="AD13" i="44"/>
  <c r="B55" i="50"/>
  <c r="V1140" i="47"/>
  <c r="V1144" i="47"/>
  <c r="V1143" i="47"/>
  <c r="V1142" i="47"/>
  <c r="V1141" i="47"/>
  <c r="V1139" i="47"/>
  <c r="V1138" i="47"/>
  <c r="V1137" i="47"/>
  <c r="V1136" i="47"/>
  <c r="AE5" i="32"/>
  <c r="AA10" i="31"/>
  <c r="AA16" i="31"/>
  <c r="AA17" i="31"/>
  <c r="N122" i="21" s="1"/>
  <c r="AA10" i="30"/>
  <c r="K66" i="37" s="1"/>
  <c r="AA16" i="30"/>
  <c r="N104" i="21" s="1"/>
  <c r="AA17" i="30"/>
  <c r="N105" i="21" s="1"/>
  <c r="AE105" i="32"/>
  <c r="AE88" i="32"/>
  <c r="AE89" i="32"/>
  <c r="AE90" i="32"/>
  <c r="AE91" i="32"/>
  <c r="AE92" i="32"/>
  <c r="AE93" i="32"/>
  <c r="AE94" i="32"/>
  <c r="AE115" i="32" s="1"/>
  <c r="AE77" i="32"/>
  <c r="AE78" i="32"/>
  <c r="AE79" i="32"/>
  <c r="AE80" i="32"/>
  <c r="AE81" i="32"/>
  <c r="AE82" i="32"/>
  <c r="AE83" i="32"/>
  <c r="AE125" i="32" s="1"/>
  <c r="AE66" i="32"/>
  <c r="AE67" i="32"/>
  <c r="AE68" i="32"/>
  <c r="AE69" i="32"/>
  <c r="AE70" i="32"/>
  <c r="AE71" i="32"/>
  <c r="AE72" i="32"/>
  <c r="AA119" i="30"/>
  <c r="AA120" i="30"/>
  <c r="AA121" i="30"/>
  <c r="AA122" i="30"/>
  <c r="AA123" i="30"/>
  <c r="AA124" i="30"/>
  <c r="AA125" i="30"/>
  <c r="AA109" i="30"/>
  <c r="AA110" i="30"/>
  <c r="AA111" i="30"/>
  <c r="AA112" i="30"/>
  <c r="AA113" i="30"/>
  <c r="AA114" i="30"/>
  <c r="AA115" i="30"/>
  <c r="AA99" i="30"/>
  <c r="AA100" i="30"/>
  <c r="AA101" i="30"/>
  <c r="AA102" i="30"/>
  <c r="AA103" i="30"/>
  <c r="AA104" i="30"/>
  <c r="AA105" i="30"/>
  <c r="AA119" i="31"/>
  <c r="AA120" i="31"/>
  <c r="AA121" i="31"/>
  <c r="AA122" i="31"/>
  <c r="AA123" i="31"/>
  <c r="AA124" i="31"/>
  <c r="AA125" i="31"/>
  <c r="AA109" i="31"/>
  <c r="AA110" i="31"/>
  <c r="AA111" i="31"/>
  <c r="AA112" i="31"/>
  <c r="AA113" i="31"/>
  <c r="AA114" i="31"/>
  <c r="AA115" i="31"/>
  <c r="AA99" i="31"/>
  <c r="AA100" i="31"/>
  <c r="AA101" i="31"/>
  <c r="AA102" i="31"/>
  <c r="AA103" i="31"/>
  <c r="AA104" i="31"/>
  <c r="AA105" i="31"/>
  <c r="AA74" i="31"/>
  <c r="AA4" i="31" s="1"/>
  <c r="AA74" i="30"/>
  <c r="AA4" i="30" s="1"/>
  <c r="AA96" i="30"/>
  <c r="AA96" i="31"/>
  <c r="AA14" i="31" s="1"/>
  <c r="N119" i="21" s="1"/>
  <c r="AA85" i="31"/>
  <c r="AA12" i="31" s="1"/>
  <c r="AA85" i="30"/>
  <c r="AA12" i="30" s="1"/>
  <c r="O110" i="21"/>
  <c r="P110" i="21"/>
  <c r="O111" i="21"/>
  <c r="P111" i="21"/>
  <c r="O112" i="21"/>
  <c r="P112" i="21"/>
  <c r="P113" i="21"/>
  <c r="O114" i="21"/>
  <c r="P114" i="21"/>
  <c r="O115" i="21"/>
  <c r="P115" i="21"/>
  <c r="P116" i="21"/>
  <c r="O117" i="21"/>
  <c r="P117" i="21"/>
  <c r="O118" i="21"/>
  <c r="P118" i="21"/>
  <c r="O119" i="21"/>
  <c r="P119" i="21"/>
  <c r="O120" i="21"/>
  <c r="P120" i="21"/>
  <c r="O121" i="21"/>
  <c r="P121" i="21"/>
  <c r="O122" i="21"/>
  <c r="P122" i="21"/>
  <c r="O93" i="21"/>
  <c r="P93" i="21"/>
  <c r="O94" i="21"/>
  <c r="P94" i="21"/>
  <c r="O95" i="21"/>
  <c r="P95" i="21"/>
  <c r="P96" i="21"/>
  <c r="O97" i="21"/>
  <c r="P97" i="21"/>
  <c r="O98" i="21"/>
  <c r="P98" i="21"/>
  <c r="P99" i="21"/>
  <c r="O100" i="21"/>
  <c r="P100" i="21"/>
  <c r="O101" i="21"/>
  <c r="P101" i="21"/>
  <c r="O102" i="21"/>
  <c r="P102" i="21"/>
  <c r="O103" i="21"/>
  <c r="P103" i="21"/>
  <c r="O104" i="21"/>
  <c r="P104" i="21"/>
  <c r="O105" i="21"/>
  <c r="P105" i="21"/>
  <c r="N111" i="21"/>
  <c r="N114" i="21"/>
  <c r="N94" i="21"/>
  <c r="N97" i="21"/>
  <c r="N98" i="21"/>
  <c r="K50" i="37"/>
  <c r="K56" i="37"/>
  <c r="K59" i="37"/>
  <c r="AE58" i="32"/>
  <c r="AE48" i="32"/>
  <c r="AE16" i="32" s="1"/>
  <c r="AE50" i="32"/>
  <c r="AE51" i="32"/>
  <c r="AE52" i="32"/>
  <c r="AE38" i="32"/>
  <c r="AE39" i="32"/>
  <c r="AE40" i="32"/>
  <c r="AE41" i="32"/>
  <c r="AE42" i="32"/>
  <c r="AE28" i="32"/>
  <c r="AE29" i="32"/>
  <c r="AE30" i="32"/>
  <c r="AE31" i="32"/>
  <c r="AE32" i="32"/>
  <c r="AE33" i="32"/>
  <c r="AA60" i="31"/>
  <c r="AA57" i="31"/>
  <c r="AA61" i="31" s="1"/>
  <c r="AA60" i="30"/>
  <c r="AA57" i="30"/>
  <c r="AA61" i="30" s="1"/>
  <c r="AA54" i="31"/>
  <c r="AA35" i="31"/>
  <c r="AA35" i="30"/>
  <c r="N63" i="21"/>
  <c r="N121" i="21" l="1"/>
  <c r="AF18" i="44"/>
  <c r="N115" i="21"/>
  <c r="K112" i="37"/>
  <c r="AE124" i="32"/>
  <c r="AE120" i="32"/>
  <c r="AE113" i="32"/>
  <c r="AE109" i="32"/>
  <c r="AE114" i="32"/>
  <c r="AA106" i="31"/>
  <c r="AE103" i="32"/>
  <c r="AE99" i="32"/>
  <c r="AA7" i="31"/>
  <c r="K116" i="37" s="1"/>
  <c r="AE122" i="32"/>
  <c r="AA116" i="30"/>
  <c r="AA116" i="31"/>
  <c r="AA106" i="30"/>
  <c r="AE100" i="32"/>
  <c r="AE101" i="32"/>
  <c r="AE35" i="32"/>
  <c r="AE7" i="32" s="1"/>
  <c r="AA7" i="30"/>
  <c r="K70" i="37" s="1"/>
  <c r="AE123" i="32"/>
  <c r="AE119" i="32"/>
  <c r="AE112" i="32"/>
  <c r="AE121" i="32"/>
  <c r="N110" i="21"/>
  <c r="AA20" i="31"/>
  <c r="AA22" i="30"/>
  <c r="N117" i="21"/>
  <c r="AA22" i="31"/>
  <c r="AA13" i="31"/>
  <c r="AA20" i="30"/>
  <c r="N93" i="21"/>
  <c r="AE111" i="32"/>
  <c r="AE17" i="32"/>
  <c r="AA59" i="30"/>
  <c r="AA59" i="31"/>
  <c r="AE54" i="32"/>
  <c r="AE10" i="32"/>
  <c r="AE74" i="32"/>
  <c r="AE4" i="32" s="1"/>
  <c r="AE102" i="32"/>
  <c r="AA14" i="30"/>
  <c r="AA15" i="30" s="1"/>
  <c r="AA15" i="31"/>
  <c r="N120" i="21" s="1"/>
  <c r="AE45" i="32"/>
  <c r="AE57" i="32"/>
  <c r="AE61" i="32" s="1"/>
  <c r="AA126" i="31"/>
  <c r="AA126" i="30"/>
  <c r="AE85" i="32"/>
  <c r="AA23" i="31"/>
  <c r="AE60" i="32"/>
  <c r="AE96" i="32"/>
  <c r="AE104" i="32"/>
  <c r="AE110" i="32"/>
  <c r="AD18" i="44"/>
  <c r="AD30" i="44"/>
  <c r="AF30" i="44"/>
  <c r="K51" i="37"/>
  <c r="N100" i="21"/>
  <c r="N95" i="21" l="1"/>
  <c r="K113" i="37"/>
  <c r="K67" i="37"/>
  <c r="N102" i="21"/>
  <c r="AB8" i="30"/>
  <c r="AB8" i="31"/>
  <c r="N112" i="21"/>
  <c r="K57" i="37"/>
  <c r="AF8" i="32"/>
  <c r="AE14" i="32"/>
  <c r="AE116" i="32"/>
  <c r="AE59" i="32"/>
  <c r="N103" i="21"/>
  <c r="AE12" i="32"/>
  <c r="AE126" i="32"/>
  <c r="AA23" i="30"/>
  <c r="AA13" i="30"/>
  <c r="N118" i="21"/>
  <c r="AE106" i="32"/>
  <c r="AB11" i="30" l="1"/>
  <c r="AB24" i="30"/>
  <c r="AB19" i="30"/>
  <c r="AB21" i="30"/>
  <c r="O96" i="21"/>
  <c r="AF21" i="32"/>
  <c r="AF19" i="32"/>
  <c r="AF24" i="32"/>
  <c r="AF11" i="32"/>
  <c r="AB21" i="31"/>
  <c r="AB19" i="31"/>
  <c r="AB24" i="31"/>
  <c r="AB11" i="31"/>
  <c r="O113" i="21"/>
  <c r="AE15" i="32"/>
  <c r="AE13" i="32"/>
  <c r="N101" i="21"/>
  <c r="AE23" i="32"/>
  <c r="AE20" i="32"/>
  <c r="AE22" i="32"/>
  <c r="K58" i="37"/>
  <c r="O116" i="21" l="1"/>
  <c r="O99" i="21"/>
  <c r="Z104" i="31" l="1"/>
  <c r="Z99" i="30"/>
  <c r="AI30" i="44" l="1"/>
  <c r="AU30" i="44"/>
  <c r="AQ30" i="44"/>
  <c r="AM30" i="44"/>
  <c r="AU18" i="44"/>
  <c r="AQ18" i="44"/>
  <c r="AM18" i="44"/>
  <c r="AI18" i="44"/>
  <c r="AV29" i="44"/>
  <c r="AV28" i="44"/>
  <c r="AV27" i="44"/>
  <c r="AV26" i="44"/>
  <c r="AV25" i="44"/>
  <c r="AV17" i="44"/>
  <c r="AV16" i="44"/>
  <c r="AV15" i="44"/>
  <c r="AV13" i="44"/>
  <c r="AR29" i="44"/>
  <c r="AR28" i="44"/>
  <c r="AR27" i="44"/>
  <c r="AR26" i="44"/>
  <c r="AR25" i="44"/>
  <c r="AR17" i="44"/>
  <c r="AR16" i="44"/>
  <c r="AR15" i="44"/>
  <c r="AR13" i="44"/>
  <c r="AN29" i="44"/>
  <c r="AN28" i="44"/>
  <c r="AN27" i="44"/>
  <c r="AN26" i="44"/>
  <c r="AN25" i="44"/>
  <c r="AN17" i="44"/>
  <c r="AN16" i="44"/>
  <c r="AN15" i="44"/>
  <c r="AN13" i="44"/>
  <c r="AJ26" i="44"/>
  <c r="AJ27" i="44"/>
  <c r="AJ28" i="44"/>
  <c r="AJ29" i="44"/>
  <c r="AJ25" i="44"/>
  <c r="AJ13" i="44"/>
  <c r="AJ15" i="44"/>
  <c r="AJ16" i="44"/>
  <c r="AJ17" i="44"/>
  <c r="AT26" i="44"/>
  <c r="AT27" i="44"/>
  <c r="AT28" i="44"/>
  <c r="AT29" i="44"/>
  <c r="AT25" i="44"/>
  <c r="AT13" i="44"/>
  <c r="AT15" i="44"/>
  <c r="AT16" i="44"/>
  <c r="AT17" i="44"/>
  <c r="AP26" i="44"/>
  <c r="AP27" i="44"/>
  <c r="AP28" i="44"/>
  <c r="AP29" i="44"/>
  <c r="AP25" i="44"/>
  <c r="AP13" i="44"/>
  <c r="AP15" i="44"/>
  <c r="AP16" i="44"/>
  <c r="AP17" i="44"/>
  <c r="AL26" i="44"/>
  <c r="AL27" i="44"/>
  <c r="AL28" i="44"/>
  <c r="AL29" i="44"/>
  <c r="AL25" i="44"/>
  <c r="AH26" i="44"/>
  <c r="AH27" i="44"/>
  <c r="AH28" i="44"/>
  <c r="AH29" i="44"/>
  <c r="AH25" i="44"/>
  <c r="AH13" i="44"/>
  <c r="AH15" i="44"/>
  <c r="AH16" i="44"/>
  <c r="AL13" i="44"/>
  <c r="AL15" i="44"/>
  <c r="AL16" i="44"/>
  <c r="AS30" i="44"/>
  <c r="AO30" i="44"/>
  <c r="AK30" i="44"/>
  <c r="AG30" i="44"/>
  <c r="AS18" i="44"/>
  <c r="AO18" i="44"/>
  <c r="AK18" i="44"/>
  <c r="AG18" i="44"/>
  <c r="AT18" i="44"/>
  <c r="T32" i="44"/>
  <c r="AN30" i="44" l="1"/>
  <c r="AV30" i="44"/>
  <c r="AR30" i="44"/>
  <c r="AJ30" i="44"/>
  <c r="AR18" i="44"/>
  <c r="AN18" i="44"/>
  <c r="AV18" i="44"/>
  <c r="AT30" i="44"/>
  <c r="AJ18" i="44"/>
  <c r="V1151" i="47" l="1"/>
  <c r="V1146" i="47"/>
  <c r="V1153" i="47"/>
  <c r="V1152" i="47"/>
  <c r="V1150" i="47"/>
  <c r="V1149" i="47"/>
  <c r="V1148" i="47"/>
  <c r="V1147" i="47"/>
  <c r="V1145" i="47"/>
  <c r="AH18" i="44" l="1"/>
  <c r="AP18" i="44"/>
  <c r="AL18" i="44"/>
  <c r="AH30" i="44"/>
  <c r="J50" i="37" l="1"/>
  <c r="M111" i="21" l="1"/>
  <c r="M114" i="21"/>
  <c r="M94" i="21"/>
  <c r="M97" i="21"/>
  <c r="AD105" i="32"/>
  <c r="AD88" i="32"/>
  <c r="AD89" i="32"/>
  <c r="AD90" i="32"/>
  <c r="AD91" i="32"/>
  <c r="AD92" i="32"/>
  <c r="AD93" i="32"/>
  <c r="AD94" i="32"/>
  <c r="AD115" i="32" s="1"/>
  <c r="AD77" i="32"/>
  <c r="AD78" i="32"/>
  <c r="AD79" i="32"/>
  <c r="AD80" i="32"/>
  <c r="AD81" i="32"/>
  <c r="AD82" i="32"/>
  <c r="AD83" i="32"/>
  <c r="AD125" i="32" s="1"/>
  <c r="AD66" i="32"/>
  <c r="AD67" i="32"/>
  <c r="AD68" i="32"/>
  <c r="AD69" i="32"/>
  <c r="AD70" i="32"/>
  <c r="AD71" i="32"/>
  <c r="AD72" i="32"/>
  <c r="AD58" i="32"/>
  <c r="AD48" i="32"/>
  <c r="AD50" i="32"/>
  <c r="AD51" i="32"/>
  <c r="AD52" i="32"/>
  <c r="AD38" i="32"/>
  <c r="AD39" i="32"/>
  <c r="AD40" i="32"/>
  <c r="AD41" i="32"/>
  <c r="AD42" i="32"/>
  <c r="AD28" i="32"/>
  <c r="AD99" i="32" s="1"/>
  <c r="AD29" i="32"/>
  <c r="AD30" i="32"/>
  <c r="AD101" i="32" s="1"/>
  <c r="AD31" i="32"/>
  <c r="AD32" i="32"/>
  <c r="AD33" i="32"/>
  <c r="AD104" i="32" s="1"/>
  <c r="AD5" i="32"/>
  <c r="J51" i="37" s="1"/>
  <c r="Z119" i="30"/>
  <c r="Z120" i="30"/>
  <c r="Z121" i="30"/>
  <c r="Z122" i="30"/>
  <c r="Z123" i="30"/>
  <c r="Z124" i="30"/>
  <c r="Z125" i="30"/>
  <c r="Z109" i="30"/>
  <c r="Z110" i="30"/>
  <c r="Z111" i="30"/>
  <c r="Z112" i="30"/>
  <c r="Z113" i="30"/>
  <c r="Z114" i="30"/>
  <c r="Z115" i="30"/>
  <c r="Z100" i="30"/>
  <c r="Z101" i="30"/>
  <c r="Z102" i="30"/>
  <c r="Z103" i="30"/>
  <c r="Z104" i="30"/>
  <c r="Z105" i="30"/>
  <c r="Z119" i="31"/>
  <c r="Z120" i="31"/>
  <c r="Z121" i="31"/>
  <c r="Z122" i="31"/>
  <c r="Z123" i="31"/>
  <c r="Z124" i="31"/>
  <c r="Z125" i="31"/>
  <c r="Z109" i="31"/>
  <c r="Z110" i="31"/>
  <c r="Z111" i="31"/>
  <c r="Z112" i="31"/>
  <c r="Z113" i="31"/>
  <c r="Z114" i="31"/>
  <c r="Z115" i="31"/>
  <c r="Z99" i="31"/>
  <c r="Z100" i="31"/>
  <c r="Z101" i="31"/>
  <c r="Z102" i="31"/>
  <c r="Z103" i="31"/>
  <c r="Z105" i="31"/>
  <c r="Z60" i="30"/>
  <c r="Z57" i="30"/>
  <c r="Z57" i="31"/>
  <c r="Z60" i="31"/>
  <c r="Z10" i="31"/>
  <c r="Z16" i="31"/>
  <c r="Z17" i="31"/>
  <c r="Z10" i="30"/>
  <c r="Z16" i="30"/>
  <c r="Z17" i="30"/>
  <c r="Z85" i="30"/>
  <c r="Z85" i="31"/>
  <c r="Z96" i="31"/>
  <c r="Z96" i="30"/>
  <c r="Z74" i="30"/>
  <c r="Z4" i="30" s="1"/>
  <c r="Z74" i="31"/>
  <c r="Z4" i="31" s="1"/>
  <c r="Z35" i="30"/>
  <c r="Z35" i="31"/>
  <c r="Z7" i="31" s="1"/>
  <c r="M115" i="21" l="1"/>
  <c r="J112" i="37"/>
  <c r="AA8" i="31"/>
  <c r="AA11" i="31" s="1"/>
  <c r="J116" i="37"/>
  <c r="M98" i="21"/>
  <c r="J66" i="37"/>
  <c r="Z116" i="30"/>
  <c r="Z106" i="30"/>
  <c r="Z61" i="30"/>
  <c r="Z126" i="31"/>
  <c r="Z61" i="31"/>
  <c r="Z59" i="31"/>
  <c r="M110" i="21"/>
  <c r="Z116" i="31"/>
  <c r="Z12" i="31"/>
  <c r="Z126" i="30"/>
  <c r="Z12" i="30"/>
  <c r="Z22" i="30" s="1"/>
  <c r="AD111" i="32"/>
  <c r="AD121" i="32"/>
  <c r="AD124" i="32"/>
  <c r="AD120" i="32"/>
  <c r="AD113" i="32"/>
  <c r="AD109" i="32"/>
  <c r="AD114" i="32"/>
  <c r="AD74" i="32"/>
  <c r="AD4" i="32" s="1"/>
  <c r="AD103" i="32"/>
  <c r="AD85" i="32"/>
  <c r="AD12" i="32" s="1"/>
  <c r="J58" i="37" s="1"/>
  <c r="AD112" i="32"/>
  <c r="M112" i="21"/>
  <c r="AD54" i="32"/>
  <c r="AD35" i="32"/>
  <c r="M122" i="21"/>
  <c r="Z14" i="31"/>
  <c r="M119" i="21" s="1"/>
  <c r="Z106" i="31"/>
  <c r="AD122" i="32"/>
  <c r="M105" i="21"/>
  <c r="Z7" i="30"/>
  <c r="Z59" i="30"/>
  <c r="AD10" i="32"/>
  <c r="AD102" i="32"/>
  <c r="AD45" i="32"/>
  <c r="AD57" i="32"/>
  <c r="AD61" i="32" s="1"/>
  <c r="AD96" i="32"/>
  <c r="AD123" i="32"/>
  <c r="AD119" i="32"/>
  <c r="AD60" i="32"/>
  <c r="M104" i="21"/>
  <c r="M93" i="21"/>
  <c r="Z14" i="30"/>
  <c r="AD16" i="32"/>
  <c r="AD100" i="32"/>
  <c r="AD110" i="32"/>
  <c r="M121" i="21"/>
  <c r="AD17" i="32"/>
  <c r="N113" i="21" l="1"/>
  <c r="AA21" i="31"/>
  <c r="AA24" i="31"/>
  <c r="AA19" i="31"/>
  <c r="Z20" i="30"/>
  <c r="J113" i="37"/>
  <c r="AA8" i="30"/>
  <c r="AA11" i="30" s="1"/>
  <c r="J70" i="37"/>
  <c r="J67" i="37"/>
  <c r="I10" i="32"/>
  <c r="AD22" i="32"/>
  <c r="Z22" i="31"/>
  <c r="Z20" i="31"/>
  <c r="M117" i="21"/>
  <c r="AD59" i="32"/>
  <c r="N116" i="21"/>
  <c r="Z13" i="31"/>
  <c r="M118" i="21" s="1"/>
  <c r="Z15" i="31"/>
  <c r="Z23" i="31"/>
  <c r="M100" i="21"/>
  <c r="AD20" i="32"/>
  <c r="AD7" i="32"/>
  <c r="AD106" i="32"/>
  <c r="AD14" i="32"/>
  <c r="AD116" i="32"/>
  <c r="M95" i="21"/>
  <c r="Z15" i="30"/>
  <c r="Z23" i="30"/>
  <c r="M102" i="21"/>
  <c r="Z13" i="30"/>
  <c r="AD126" i="32"/>
  <c r="AA19" i="30" l="1"/>
  <c r="AA24" i="30"/>
  <c r="AA21" i="30"/>
  <c r="N96" i="21"/>
  <c r="AE8" i="32"/>
  <c r="AE11" i="32" s="1"/>
  <c r="I7" i="32"/>
  <c r="N99" i="21"/>
  <c r="M120" i="21"/>
  <c r="M103" i="21"/>
  <c r="AD15" i="32"/>
  <c r="AD23" i="32"/>
  <c r="AD13" i="32"/>
  <c r="J57" i="37"/>
  <c r="M101" i="21"/>
  <c r="AE24" i="32" l="1"/>
  <c r="AE21" i="32"/>
  <c r="AE19" i="32"/>
  <c r="C7" i="50" l="1"/>
  <c r="C5" i="50" l="1"/>
  <c r="C6" i="50"/>
  <c r="Y125" i="30" l="1"/>
  <c r="X125" i="30"/>
  <c r="W125" i="30"/>
  <c r="V125" i="30"/>
  <c r="U125" i="30"/>
  <c r="T125" i="30"/>
  <c r="S125" i="30"/>
  <c r="R125" i="30"/>
  <c r="Q125" i="30"/>
  <c r="P125" i="30"/>
  <c r="O125" i="30"/>
  <c r="N125" i="30"/>
  <c r="M125" i="30"/>
  <c r="L125" i="30"/>
  <c r="K125" i="30"/>
  <c r="J125" i="30"/>
  <c r="I125" i="30"/>
  <c r="Y124" i="30"/>
  <c r="X124" i="30"/>
  <c r="W124" i="30"/>
  <c r="V124" i="30"/>
  <c r="U124" i="30"/>
  <c r="T124" i="30"/>
  <c r="S124" i="30"/>
  <c r="R124" i="30"/>
  <c r="Q124" i="30"/>
  <c r="P124" i="30"/>
  <c r="O124" i="30"/>
  <c r="N124" i="30"/>
  <c r="M124" i="30"/>
  <c r="L124" i="30"/>
  <c r="K124" i="30"/>
  <c r="J124" i="30"/>
  <c r="I124" i="30"/>
  <c r="Y123" i="30"/>
  <c r="X123" i="30"/>
  <c r="W123" i="30"/>
  <c r="V123" i="30"/>
  <c r="U123" i="30"/>
  <c r="T123" i="30"/>
  <c r="S123" i="30"/>
  <c r="R123" i="30"/>
  <c r="Q123" i="30"/>
  <c r="P123" i="30"/>
  <c r="O123" i="30"/>
  <c r="N123" i="30"/>
  <c r="M123" i="30"/>
  <c r="L123" i="30"/>
  <c r="K123" i="30"/>
  <c r="J123" i="30"/>
  <c r="I123" i="30"/>
  <c r="Y122" i="30"/>
  <c r="X122" i="30"/>
  <c r="W122" i="30"/>
  <c r="V122" i="30"/>
  <c r="U122" i="30"/>
  <c r="T122" i="30"/>
  <c r="S122" i="30"/>
  <c r="R122" i="30"/>
  <c r="Q122" i="30"/>
  <c r="P122" i="30"/>
  <c r="O122" i="30"/>
  <c r="N122" i="30"/>
  <c r="M122" i="30"/>
  <c r="L122" i="30"/>
  <c r="K122" i="30"/>
  <c r="J122" i="30"/>
  <c r="I122" i="30"/>
  <c r="Y121" i="30"/>
  <c r="X121" i="30"/>
  <c r="W121" i="30"/>
  <c r="V121" i="30"/>
  <c r="U121" i="30"/>
  <c r="T121" i="30"/>
  <c r="S121" i="30"/>
  <c r="R121" i="30"/>
  <c r="Q121" i="30"/>
  <c r="P121" i="30"/>
  <c r="O121" i="30"/>
  <c r="N121" i="30"/>
  <c r="M121" i="30"/>
  <c r="L121" i="30"/>
  <c r="K121" i="30"/>
  <c r="J121" i="30"/>
  <c r="I121" i="30"/>
  <c r="Y120" i="30"/>
  <c r="X120" i="30"/>
  <c r="W120" i="30"/>
  <c r="V120" i="30"/>
  <c r="U120" i="30"/>
  <c r="T120" i="30"/>
  <c r="S120" i="30"/>
  <c r="R120" i="30"/>
  <c r="Q120" i="30"/>
  <c r="P120" i="30"/>
  <c r="O120" i="30"/>
  <c r="N120" i="30"/>
  <c r="M120" i="30"/>
  <c r="L120" i="30"/>
  <c r="K120" i="30"/>
  <c r="J120" i="30"/>
  <c r="I120" i="30"/>
  <c r="Y119" i="30"/>
  <c r="X119" i="30"/>
  <c r="W119" i="30"/>
  <c r="V119" i="30" l="1"/>
  <c r="U119" i="30"/>
  <c r="T119" i="30"/>
  <c r="S119" i="30"/>
  <c r="R119" i="30"/>
  <c r="Q119" i="30"/>
  <c r="P119" i="30"/>
  <c r="O119" i="30"/>
  <c r="N119" i="30"/>
  <c r="M119" i="30"/>
  <c r="L119" i="30"/>
  <c r="K119" i="30"/>
  <c r="J119" i="30"/>
  <c r="I119" i="30"/>
  <c r="Y115" i="30"/>
  <c r="X115" i="30"/>
  <c r="W115" i="30"/>
  <c r="V115" i="30"/>
  <c r="U115" i="30"/>
  <c r="T115" i="30"/>
  <c r="S115" i="30"/>
  <c r="R115" i="30"/>
  <c r="Q115" i="30"/>
  <c r="P115" i="30"/>
  <c r="O115" i="30"/>
  <c r="N115" i="30"/>
  <c r="M115" i="30"/>
  <c r="L115" i="30"/>
  <c r="K115" i="30"/>
  <c r="J115" i="30"/>
  <c r="I115" i="30"/>
  <c r="Y114" i="30"/>
  <c r="X114" i="30"/>
  <c r="W114" i="30"/>
  <c r="V114" i="30"/>
  <c r="U114" i="30"/>
  <c r="T114" i="30"/>
  <c r="S114" i="30"/>
  <c r="R114" i="30"/>
  <c r="Q114" i="30"/>
  <c r="P114" i="30"/>
  <c r="O114" i="30"/>
  <c r="N114" i="30"/>
  <c r="M114" i="30"/>
  <c r="L114" i="30"/>
  <c r="K114" i="30"/>
  <c r="J114" i="30"/>
  <c r="I114" i="30"/>
  <c r="Y113" i="30"/>
  <c r="X113" i="30"/>
  <c r="W113" i="30"/>
  <c r="V113" i="30"/>
  <c r="U113" i="30"/>
  <c r="T113" i="30"/>
  <c r="S113" i="30"/>
  <c r="R113" i="30"/>
  <c r="Q113" i="30"/>
  <c r="P113" i="30"/>
  <c r="O113" i="30"/>
  <c r="N113" i="30"/>
  <c r="M113" i="30"/>
  <c r="L113" i="30"/>
  <c r="K113" i="30"/>
  <c r="J113" i="30"/>
  <c r="I113" i="30"/>
  <c r="Y112" i="30"/>
  <c r="X112" i="30"/>
  <c r="W112" i="30"/>
  <c r="V112" i="30"/>
  <c r="U112" i="30"/>
  <c r="T112" i="30"/>
  <c r="S112" i="30"/>
  <c r="R112" i="30"/>
  <c r="Q112" i="30"/>
  <c r="P112" i="30"/>
  <c r="O112" i="30"/>
  <c r="N112" i="30"/>
  <c r="M112" i="30"/>
  <c r="L112" i="30"/>
  <c r="K112" i="30"/>
  <c r="J112" i="30"/>
  <c r="I112" i="30"/>
  <c r="Y111" i="30" l="1"/>
  <c r="X111" i="30"/>
  <c r="W111" i="30"/>
  <c r="V111" i="30"/>
  <c r="U111" i="30"/>
  <c r="T111" i="30"/>
  <c r="S111" i="30"/>
  <c r="R111" i="30"/>
  <c r="Q111" i="30"/>
  <c r="P111" i="30"/>
  <c r="O111" i="30"/>
  <c r="N111" i="30"/>
  <c r="M111" i="30"/>
  <c r="L111" i="30"/>
  <c r="K111" i="30"/>
  <c r="J111" i="30"/>
  <c r="I111" i="30"/>
  <c r="Y110" i="30"/>
  <c r="X110" i="30"/>
  <c r="W110" i="30"/>
  <c r="V110" i="30"/>
  <c r="U110" i="30"/>
  <c r="T110" i="30"/>
  <c r="S110" i="30"/>
  <c r="R110" i="30"/>
  <c r="Q110" i="30"/>
  <c r="P110" i="30"/>
  <c r="O110" i="30"/>
  <c r="N110" i="30"/>
  <c r="M110" i="30"/>
  <c r="L110" i="30"/>
  <c r="K110" i="30"/>
  <c r="J110" i="30"/>
  <c r="I110" i="30"/>
  <c r="Y109" i="30"/>
  <c r="X109" i="30"/>
  <c r="W109" i="30"/>
  <c r="V109" i="30"/>
  <c r="U109" i="30"/>
  <c r="T109" i="30"/>
  <c r="S109" i="30"/>
  <c r="R109" i="30"/>
  <c r="Q109" i="30"/>
  <c r="P109" i="30"/>
  <c r="O109" i="30"/>
  <c r="N109" i="30"/>
  <c r="M109" i="30"/>
  <c r="L109" i="30"/>
  <c r="K109" i="30"/>
  <c r="J109" i="30"/>
  <c r="I109" i="30"/>
  <c r="Y105" i="30"/>
  <c r="X105" i="30"/>
  <c r="W105" i="30"/>
  <c r="V105" i="30"/>
  <c r="U105" i="30"/>
  <c r="T105" i="30"/>
  <c r="S105" i="30"/>
  <c r="R105" i="30"/>
  <c r="Q105" i="30"/>
  <c r="P105" i="30"/>
  <c r="O105" i="30"/>
  <c r="N105" i="30"/>
  <c r="M105" i="30"/>
  <c r="L105" i="30"/>
  <c r="K105" i="30"/>
  <c r="J105" i="30"/>
  <c r="I105" i="30"/>
  <c r="Y104" i="30"/>
  <c r="X104" i="30"/>
  <c r="W104" i="30"/>
  <c r="V104" i="30"/>
  <c r="U104" i="30"/>
  <c r="T104" i="30"/>
  <c r="S104" i="30"/>
  <c r="R104" i="30"/>
  <c r="Q104" i="30"/>
  <c r="P104" i="30"/>
  <c r="O104" i="30"/>
  <c r="N104" i="30"/>
  <c r="M104" i="30"/>
  <c r="L104" i="30"/>
  <c r="K104" i="30"/>
  <c r="J104" i="30"/>
  <c r="I104" i="30"/>
  <c r="X103" i="30"/>
  <c r="W103" i="30"/>
  <c r="V103" i="30"/>
  <c r="U103" i="30"/>
  <c r="T103" i="30"/>
  <c r="S103" i="30"/>
  <c r="R103" i="30"/>
  <c r="Q103" i="30"/>
  <c r="P103" i="30"/>
  <c r="O103" i="30"/>
  <c r="N103" i="30"/>
  <c r="M103" i="30"/>
  <c r="L103" i="30"/>
  <c r="K103" i="30"/>
  <c r="J103" i="30"/>
  <c r="I103" i="30"/>
  <c r="Y102" i="30"/>
  <c r="X102" i="30"/>
  <c r="W102" i="30"/>
  <c r="V102" i="30"/>
  <c r="U102" i="30"/>
  <c r="T102" i="30"/>
  <c r="S102" i="30"/>
  <c r="R102" i="30"/>
  <c r="Q102" i="30"/>
  <c r="P102" i="30"/>
  <c r="O102" i="30"/>
  <c r="N102" i="30"/>
  <c r="M102" i="30"/>
  <c r="L102" i="30"/>
  <c r="K102" i="30"/>
  <c r="J102" i="30"/>
  <c r="I102" i="30"/>
  <c r="Y101" i="30"/>
  <c r="X101" i="30"/>
  <c r="W101" i="30"/>
  <c r="V101" i="30"/>
  <c r="U101" i="30"/>
  <c r="T101" i="30"/>
  <c r="S101" i="30"/>
  <c r="R101" i="30"/>
  <c r="Q101" i="30"/>
  <c r="P101" i="30"/>
  <c r="O101" i="30"/>
  <c r="N101" i="30"/>
  <c r="M101" i="30"/>
  <c r="L101" i="30"/>
  <c r="K101" i="30"/>
  <c r="J101" i="30"/>
  <c r="I101" i="30"/>
  <c r="Y100" i="30"/>
  <c r="X100" i="30"/>
  <c r="W100" i="30"/>
  <c r="V100" i="30"/>
  <c r="U100" i="30"/>
  <c r="T100" i="30"/>
  <c r="S100" i="30"/>
  <c r="R100" i="30"/>
  <c r="Q100" i="30"/>
  <c r="P100" i="30"/>
  <c r="O100" i="30"/>
  <c r="N100" i="30"/>
  <c r="M100" i="30"/>
  <c r="L100" i="30"/>
  <c r="K100" i="30"/>
  <c r="J100" i="30"/>
  <c r="I100" i="30"/>
  <c r="Y99" i="30"/>
  <c r="X99" i="30"/>
  <c r="W99" i="30"/>
  <c r="V99" i="30"/>
  <c r="U99" i="30"/>
  <c r="T99" i="30"/>
  <c r="S99" i="30"/>
  <c r="R99" i="30"/>
  <c r="Q99" i="30"/>
  <c r="P99" i="30"/>
  <c r="O99" i="30"/>
  <c r="N99" i="30"/>
  <c r="M99" i="30"/>
  <c r="L99" i="30"/>
  <c r="K99" i="30"/>
  <c r="J99" i="30"/>
  <c r="I99" i="30"/>
  <c r="Y96" i="30" l="1"/>
  <c r="X96" i="30"/>
  <c r="W96" i="30"/>
  <c r="V96" i="30"/>
  <c r="U96" i="30"/>
  <c r="T96" i="30"/>
  <c r="S96" i="30"/>
  <c r="R96" i="30"/>
  <c r="Q96" i="30"/>
  <c r="P96" i="30"/>
  <c r="O96" i="30"/>
  <c r="N96" i="30"/>
  <c r="M96" i="30"/>
  <c r="L96" i="30"/>
  <c r="K96" i="30"/>
  <c r="J96" i="30"/>
  <c r="I96" i="30"/>
  <c r="G94" i="30"/>
  <c r="G115" i="30" s="1"/>
  <c r="G93" i="30"/>
  <c r="G92" i="30"/>
  <c r="G91" i="30"/>
  <c r="G90" i="30"/>
  <c r="G89" i="30"/>
  <c r="G88" i="30"/>
  <c r="Y85" i="30"/>
  <c r="X85" i="30"/>
  <c r="W85" i="30"/>
  <c r="V85" i="30"/>
  <c r="V126" i="30" s="1"/>
  <c r="U85" i="30"/>
  <c r="T85" i="30"/>
  <c r="S85" i="30"/>
  <c r="S126" i="30" s="1"/>
  <c r="R85" i="30"/>
  <c r="R126" i="30" s="1"/>
  <c r="Q85" i="30"/>
  <c r="P85" i="30"/>
  <c r="O85" i="30"/>
  <c r="O126" i="30" s="1"/>
  <c r="N85" i="30"/>
  <c r="N126" i="30" s="1"/>
  <c r="M85" i="30"/>
  <c r="L85" i="30"/>
  <c r="K85" i="30"/>
  <c r="K126" i="30" s="1"/>
  <c r="J85" i="30"/>
  <c r="J126" i="30" s="1"/>
  <c r="I85" i="30"/>
  <c r="G83" i="30"/>
  <c r="G125" i="30" s="1"/>
  <c r="G82" i="30"/>
  <c r="G81" i="30"/>
  <c r="G80" i="30"/>
  <c r="G79" i="30"/>
  <c r="G78" i="30"/>
  <c r="G77" i="30"/>
  <c r="Y74" i="30"/>
  <c r="X74" i="30"/>
  <c r="W74" i="30"/>
  <c r="V74" i="30"/>
  <c r="U74" i="30"/>
  <c r="T74" i="30"/>
  <c r="S74" i="30"/>
  <c r="R74" i="30"/>
  <c r="Q74" i="30"/>
  <c r="P74" i="30"/>
  <c r="O74" i="30"/>
  <c r="N74" i="30"/>
  <c r="M74" i="30"/>
  <c r="L74" i="30"/>
  <c r="K74" i="30"/>
  <c r="J74" i="30"/>
  <c r="G72" i="30"/>
  <c r="G71" i="30"/>
  <c r="G70" i="30"/>
  <c r="G69" i="30"/>
  <c r="G68" i="30"/>
  <c r="G67" i="30"/>
  <c r="G66" i="30"/>
  <c r="Y60" i="30"/>
  <c r="X60" i="30"/>
  <c r="W60" i="30"/>
  <c r="V60" i="30"/>
  <c r="U60" i="30"/>
  <c r="T60" i="30"/>
  <c r="S60" i="30"/>
  <c r="R60" i="30"/>
  <c r="Q60" i="30"/>
  <c r="P60" i="30"/>
  <c r="O60" i="30"/>
  <c r="N60" i="30"/>
  <c r="M60" i="30"/>
  <c r="L60" i="30"/>
  <c r="K60" i="30"/>
  <c r="J60" i="30"/>
  <c r="I60" i="30"/>
  <c r="G58" i="30"/>
  <c r="Y57" i="30"/>
  <c r="X57" i="30"/>
  <c r="X61" i="30" s="1"/>
  <c r="W57" i="30"/>
  <c r="W59" i="30" s="1"/>
  <c r="G67" i="37" s="1"/>
  <c r="V57" i="30"/>
  <c r="V59" i="30" s="1"/>
  <c r="F67" i="37" s="1"/>
  <c r="U57" i="30"/>
  <c r="T57" i="30"/>
  <c r="T61" i="30" s="1"/>
  <c r="S57" i="30"/>
  <c r="S59" i="30" s="1"/>
  <c r="C67" i="37" s="1"/>
  <c r="R57" i="30"/>
  <c r="Q57" i="30"/>
  <c r="Q59" i="30" s="1"/>
  <c r="P57" i="30"/>
  <c r="P59" i="30" s="1"/>
  <c r="O57" i="30"/>
  <c r="O59" i="30" s="1"/>
  <c r="N57" i="30"/>
  <c r="N59" i="30" s="1"/>
  <c r="M57" i="30"/>
  <c r="M59" i="30" s="1"/>
  <c r="L57" i="30"/>
  <c r="L59" i="30" s="1"/>
  <c r="K57" i="30"/>
  <c r="K59" i="30" s="1"/>
  <c r="J57" i="30"/>
  <c r="J59" i="30" s="1"/>
  <c r="I57" i="30"/>
  <c r="I59" i="30" s="1"/>
  <c r="AB54" i="30"/>
  <c r="AA54" i="30"/>
  <c r="Z54" i="30"/>
  <c r="Y54" i="30"/>
  <c r="X54" i="30"/>
  <c r="W54" i="30"/>
  <c r="V54" i="30"/>
  <c r="U54" i="30"/>
  <c r="T54" i="30"/>
  <c r="S54" i="30"/>
  <c r="R54" i="30"/>
  <c r="Q54" i="30"/>
  <c r="P54" i="30"/>
  <c r="O54" i="30"/>
  <c r="N54" i="30"/>
  <c r="M54" i="30"/>
  <c r="L54" i="30"/>
  <c r="K54" i="30"/>
  <c r="J54" i="30"/>
  <c r="I54" i="30"/>
  <c r="G52" i="30"/>
  <c r="G51" i="30"/>
  <c r="G50" i="30"/>
  <c r="G48" i="30"/>
  <c r="AC45" i="30"/>
  <c r="AB45" i="30"/>
  <c r="AA45" i="30"/>
  <c r="Z45" i="30"/>
  <c r="Y45" i="30"/>
  <c r="X45" i="30"/>
  <c r="W45" i="30"/>
  <c r="V45" i="30"/>
  <c r="U45" i="30"/>
  <c r="T45" i="30"/>
  <c r="S45" i="30"/>
  <c r="R45" i="30"/>
  <c r="Q45" i="30"/>
  <c r="P45" i="30"/>
  <c r="O45" i="30"/>
  <c r="N45" i="30"/>
  <c r="M45" i="30"/>
  <c r="L45" i="30"/>
  <c r="K45" i="30"/>
  <c r="J45" i="30"/>
  <c r="I45" i="30"/>
  <c r="G42" i="30"/>
  <c r="G41" i="30"/>
  <c r="G40" i="30"/>
  <c r="G39" i="30"/>
  <c r="G38" i="30"/>
  <c r="Y35" i="30"/>
  <c r="X35" i="30"/>
  <c r="W35" i="30"/>
  <c r="V35" i="30"/>
  <c r="U35" i="30"/>
  <c r="T35" i="30"/>
  <c r="S35" i="30"/>
  <c r="R35" i="30"/>
  <c r="Q35" i="30"/>
  <c r="P35" i="30"/>
  <c r="O35" i="30"/>
  <c r="N35" i="30"/>
  <c r="M35" i="30"/>
  <c r="L35" i="30"/>
  <c r="K35" i="30"/>
  <c r="J35" i="30"/>
  <c r="I35" i="30"/>
  <c r="G34" i="30"/>
  <c r="G105" i="30" s="1"/>
  <c r="G33" i="30"/>
  <c r="G32" i="30"/>
  <c r="G31" i="30"/>
  <c r="G30" i="30"/>
  <c r="G29" i="30"/>
  <c r="G28" i="30"/>
  <c r="Y17" i="30"/>
  <c r="J106" i="30" l="1"/>
  <c r="R106" i="30"/>
  <c r="N106" i="30"/>
  <c r="G45" i="30"/>
  <c r="U61" i="30"/>
  <c r="U59" i="30"/>
  <c r="E67" i="37" s="1"/>
  <c r="W126" i="30"/>
  <c r="G100" i="30"/>
  <c r="G102" i="30"/>
  <c r="G104" i="30"/>
  <c r="V106" i="30"/>
  <c r="G101" i="30"/>
  <c r="G103" i="30"/>
  <c r="L106" i="30"/>
  <c r="P106" i="30"/>
  <c r="T106" i="30"/>
  <c r="X106" i="30"/>
  <c r="G96" i="30"/>
  <c r="G99" i="30"/>
  <c r="B99" i="30"/>
  <c r="B101" i="30"/>
  <c r="B103" i="30"/>
  <c r="K106" i="30"/>
  <c r="O106" i="30"/>
  <c r="S106" i="30"/>
  <c r="W106" i="30"/>
  <c r="G119" i="30"/>
  <c r="G121" i="30"/>
  <c r="G123" i="30"/>
  <c r="B125" i="30"/>
  <c r="B105" i="30"/>
  <c r="U106" i="30"/>
  <c r="Y106" i="30"/>
  <c r="B102" i="30"/>
  <c r="B104" i="30"/>
  <c r="G60" i="30"/>
  <c r="X59" i="30"/>
  <c r="H67" i="37" s="1"/>
  <c r="L116" i="30"/>
  <c r="P116" i="30"/>
  <c r="R59" i="30"/>
  <c r="B67" i="37" s="1"/>
  <c r="I106" i="30"/>
  <c r="M106" i="30"/>
  <c r="Q106" i="30"/>
  <c r="B100" i="30"/>
  <c r="T116" i="30"/>
  <c r="X116" i="30"/>
  <c r="T59" i="30"/>
  <c r="D67" i="37" s="1"/>
  <c r="Y59" i="30"/>
  <c r="Y61" i="30"/>
  <c r="G74" i="30"/>
  <c r="B109" i="30"/>
  <c r="B111" i="30"/>
  <c r="B113" i="30"/>
  <c r="G57" i="30"/>
  <c r="G59" i="30" s="1"/>
  <c r="G110" i="30"/>
  <c r="G112" i="30"/>
  <c r="G114" i="30"/>
  <c r="I116" i="30"/>
  <c r="M116" i="30"/>
  <c r="Q116" i="30"/>
  <c r="U116" i="30"/>
  <c r="R61" i="30"/>
  <c r="Q61" i="30" s="1"/>
  <c r="P61" i="30" s="1"/>
  <c r="O61" i="30" s="1"/>
  <c r="N61" i="30" s="1"/>
  <c r="M61" i="30" s="1"/>
  <c r="L61" i="30" s="1"/>
  <c r="K61" i="30" s="1"/>
  <c r="J61" i="30" s="1"/>
  <c r="I61" i="30" s="1"/>
  <c r="G61" i="30" s="1"/>
  <c r="B119" i="30"/>
  <c r="Y116" i="30" s="1"/>
  <c r="B123" i="30"/>
  <c r="I126" i="30"/>
  <c r="Q126" i="30"/>
  <c r="Y126" i="30"/>
  <c r="G35" i="30"/>
  <c r="G54" i="30"/>
  <c r="G120" i="30"/>
  <c r="G122" i="30"/>
  <c r="G124" i="30"/>
  <c r="G85" i="30"/>
  <c r="L126" i="30"/>
  <c r="P126" i="30"/>
  <c r="T126" i="30"/>
  <c r="X126" i="30"/>
  <c r="B110" i="30"/>
  <c r="B112" i="30"/>
  <c r="B114" i="30"/>
  <c r="K116" i="30"/>
  <c r="O116" i="30"/>
  <c r="S116" i="30"/>
  <c r="W116" i="30"/>
  <c r="S61" i="30"/>
  <c r="W61" i="30"/>
  <c r="V61" i="30" s="1"/>
  <c r="B121" i="30"/>
  <c r="M126" i="30"/>
  <c r="U126" i="30"/>
  <c r="B120" i="30"/>
  <c r="B122" i="30"/>
  <c r="B124" i="30"/>
  <c r="G109" i="30"/>
  <c r="G111" i="30"/>
  <c r="G113" i="30"/>
  <c r="B115" i="30"/>
  <c r="J116" i="30"/>
  <c r="N116" i="30"/>
  <c r="R116" i="30"/>
  <c r="V116" i="30"/>
  <c r="X17" i="30"/>
  <c r="W17" i="30"/>
  <c r="V17" i="30"/>
  <c r="U17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Y16" i="30"/>
  <c r="X16" i="30"/>
  <c r="W16" i="30"/>
  <c r="V16" i="30"/>
  <c r="U16" i="30"/>
  <c r="T16" i="30"/>
  <c r="S16" i="30"/>
  <c r="R16" i="30"/>
  <c r="Q16" i="30"/>
  <c r="P16" i="30"/>
  <c r="O16" i="30"/>
  <c r="N16" i="30"/>
  <c r="M16" i="30"/>
  <c r="L16" i="30"/>
  <c r="K16" i="30"/>
  <c r="J16" i="30"/>
  <c r="I16" i="30"/>
  <c r="G126" i="30" l="1"/>
  <c r="I67" i="37"/>
  <c r="G116" i="30"/>
  <c r="G17" i="30"/>
  <c r="B116" i="30"/>
  <c r="G16" i="30"/>
  <c r="B126" i="30"/>
  <c r="B106" i="30"/>
  <c r="G106" i="30"/>
  <c r="Y14" i="30"/>
  <c r="X14" i="30"/>
  <c r="T14" i="30"/>
  <c r="R14" i="30"/>
  <c r="N14" i="30"/>
  <c r="J14" i="30"/>
  <c r="I14" i="30"/>
  <c r="Y12" i="30"/>
  <c r="Y22" i="30" s="1"/>
  <c r="X12" i="30"/>
  <c r="V12" i="30"/>
  <c r="U12" i="30"/>
  <c r="T12" i="30"/>
  <c r="T22" i="30" s="1"/>
  <c r="S12" i="30"/>
  <c r="P12" i="30"/>
  <c r="P22" i="30" s="1"/>
  <c r="O12" i="30"/>
  <c r="L12" i="30"/>
  <c r="L22" i="30" s="1"/>
  <c r="K12" i="30"/>
  <c r="I12" i="30"/>
  <c r="I22" i="30" s="1"/>
  <c r="Y10" i="30"/>
  <c r="I66" i="37" s="1"/>
  <c r="X10" i="30"/>
  <c r="H66" i="37" s="1"/>
  <c r="W10" i="30"/>
  <c r="G66" i="37" s="1"/>
  <c r="V10" i="30"/>
  <c r="F66" i="37" s="1"/>
  <c r="U10" i="30"/>
  <c r="E66" i="37" s="1"/>
  <c r="T10" i="30"/>
  <c r="D66" i="37" s="1"/>
  <c r="S10" i="30"/>
  <c r="C66" i="37" s="1"/>
  <c r="R10" i="30"/>
  <c r="B66" i="37" s="1"/>
  <c r="Q10" i="30"/>
  <c r="P10" i="30"/>
  <c r="O10" i="30"/>
  <c r="N10" i="30"/>
  <c r="M10" i="30"/>
  <c r="L10" i="30"/>
  <c r="K10" i="30"/>
  <c r="J10" i="30"/>
  <c r="I10" i="30"/>
  <c r="G10" i="30"/>
  <c r="W7" i="30"/>
  <c r="G70" i="37" s="1"/>
  <c r="V7" i="30"/>
  <c r="F70" i="37" s="1"/>
  <c r="U7" i="30"/>
  <c r="E70" i="37" s="1"/>
  <c r="T7" i="30"/>
  <c r="S7" i="30"/>
  <c r="C70" i="37" s="1"/>
  <c r="R7" i="30"/>
  <c r="B70" i="37" s="1"/>
  <c r="Q7" i="30"/>
  <c r="P7" i="30"/>
  <c r="O7" i="30" s="1"/>
  <c r="N7" i="30"/>
  <c r="M7" i="30"/>
  <c r="L7" i="30"/>
  <c r="K7" i="30" s="1"/>
  <c r="J7" i="30"/>
  <c r="I7" i="30"/>
  <c r="I8" i="30" s="1"/>
  <c r="G5" i="30"/>
  <c r="Y4" i="30"/>
  <c r="R4" i="30"/>
  <c r="Y125" i="31"/>
  <c r="X125" i="31"/>
  <c r="W125" i="31"/>
  <c r="V125" i="31"/>
  <c r="U125" i="31"/>
  <c r="T125" i="31"/>
  <c r="S125" i="31"/>
  <c r="R125" i="31"/>
  <c r="Q125" i="31"/>
  <c r="P125" i="31"/>
  <c r="O125" i="31"/>
  <c r="N125" i="31"/>
  <c r="M125" i="31"/>
  <c r="L125" i="31"/>
  <c r="K125" i="31"/>
  <c r="J125" i="31"/>
  <c r="I125" i="31"/>
  <c r="Y124" i="31"/>
  <c r="X124" i="31"/>
  <c r="W124" i="31"/>
  <c r="V124" i="31"/>
  <c r="U124" i="31"/>
  <c r="T124" i="31"/>
  <c r="S124" i="31"/>
  <c r="R124" i="31"/>
  <c r="Q124" i="31"/>
  <c r="P124" i="31"/>
  <c r="O124" i="31"/>
  <c r="N124" i="31"/>
  <c r="M124" i="31"/>
  <c r="L124" i="31"/>
  <c r="K124" i="31"/>
  <c r="J124" i="31"/>
  <c r="I124" i="31"/>
  <c r="Y123" i="31"/>
  <c r="X123" i="31"/>
  <c r="W123" i="31"/>
  <c r="V123" i="31"/>
  <c r="U123" i="31"/>
  <c r="T123" i="31"/>
  <c r="S123" i="31"/>
  <c r="R123" i="31"/>
  <c r="Q123" i="31"/>
  <c r="P123" i="31"/>
  <c r="O123" i="31"/>
  <c r="N123" i="31"/>
  <c r="M123" i="31"/>
  <c r="L123" i="31"/>
  <c r="K123" i="31"/>
  <c r="J123" i="31"/>
  <c r="I123" i="31"/>
  <c r="Y122" i="31"/>
  <c r="X122" i="31"/>
  <c r="W122" i="31"/>
  <c r="V122" i="31"/>
  <c r="U122" i="31"/>
  <c r="T122" i="31"/>
  <c r="S122" i="31"/>
  <c r="R122" i="31"/>
  <c r="Q122" i="31"/>
  <c r="P122" i="31"/>
  <c r="O122" i="31"/>
  <c r="N122" i="31"/>
  <c r="M122" i="31"/>
  <c r="L122" i="31"/>
  <c r="K122" i="31"/>
  <c r="J122" i="31"/>
  <c r="I122" i="31"/>
  <c r="Y121" i="31"/>
  <c r="X121" i="31"/>
  <c r="W121" i="31"/>
  <c r="V121" i="31"/>
  <c r="U121" i="31"/>
  <c r="T121" i="31"/>
  <c r="S121" i="31"/>
  <c r="R121" i="31"/>
  <c r="Q121" i="31"/>
  <c r="P121" i="31"/>
  <c r="O121" i="31"/>
  <c r="N121" i="31"/>
  <c r="M121" i="31"/>
  <c r="L121" i="31"/>
  <c r="K121" i="31"/>
  <c r="J121" i="31"/>
  <c r="I121" i="31"/>
  <c r="Y120" i="31"/>
  <c r="X120" i="31"/>
  <c r="W120" i="31"/>
  <c r="V120" i="31"/>
  <c r="U120" i="31"/>
  <c r="T120" i="31"/>
  <c r="S120" i="31"/>
  <c r="R120" i="31"/>
  <c r="Q120" i="31"/>
  <c r="P120" i="31"/>
  <c r="O120" i="31"/>
  <c r="N120" i="31"/>
  <c r="M120" i="31"/>
  <c r="L120" i="31"/>
  <c r="K120" i="31"/>
  <c r="J120" i="31"/>
  <c r="I120" i="31"/>
  <c r="Y119" i="31"/>
  <c r="X119" i="31"/>
  <c r="W119" i="31"/>
  <c r="V119" i="31"/>
  <c r="U119" i="31"/>
  <c r="T119" i="31"/>
  <c r="S119" i="31"/>
  <c r="R119" i="31"/>
  <c r="Q119" i="31"/>
  <c r="P119" i="31"/>
  <c r="O119" i="31"/>
  <c r="N119" i="31"/>
  <c r="M119" i="31"/>
  <c r="L119" i="31"/>
  <c r="K119" i="31"/>
  <c r="J119" i="31"/>
  <c r="I119" i="31"/>
  <c r="G7" i="30" l="1"/>
  <c r="D70" i="37"/>
  <c r="V8" i="30"/>
  <c r="V11" i="30" s="1"/>
  <c r="I13" i="30"/>
  <c r="R8" i="30"/>
  <c r="R21" i="30" s="1"/>
  <c r="K8" i="30"/>
  <c r="K21" i="30" s="1"/>
  <c r="R15" i="30"/>
  <c r="T13" i="30"/>
  <c r="O8" i="30"/>
  <c r="O24" i="30" s="1"/>
  <c r="T8" i="30"/>
  <c r="T11" i="30" s="1"/>
  <c r="N8" i="30"/>
  <c r="N24" i="30" s="1"/>
  <c r="S8" i="30"/>
  <c r="S11" i="30" s="1"/>
  <c r="W8" i="30"/>
  <c r="W24" i="30" s="1"/>
  <c r="Y23" i="30"/>
  <c r="I24" i="30"/>
  <c r="I21" i="30"/>
  <c r="J12" i="30"/>
  <c r="J23" i="30" s="1"/>
  <c r="K22" i="30"/>
  <c r="R12" i="30"/>
  <c r="R20" i="30" s="1"/>
  <c r="S22" i="30"/>
  <c r="W12" i="30"/>
  <c r="X22" i="30"/>
  <c r="M14" i="30"/>
  <c r="W14" i="30"/>
  <c r="X23" i="30"/>
  <c r="X4" i="30"/>
  <c r="Y20" i="30"/>
  <c r="N12" i="30"/>
  <c r="O22" i="30"/>
  <c r="S14" i="30"/>
  <c r="T23" i="30"/>
  <c r="Q4" i="30"/>
  <c r="Q14" i="30"/>
  <c r="Q8" i="30"/>
  <c r="U8" i="30"/>
  <c r="J8" i="30"/>
  <c r="Y13" i="30"/>
  <c r="Y15" i="30"/>
  <c r="X13" i="30"/>
  <c r="I23" i="30"/>
  <c r="M8" i="30"/>
  <c r="Y115" i="31"/>
  <c r="X115" i="31"/>
  <c r="W115" i="31"/>
  <c r="V115" i="31"/>
  <c r="U115" i="31"/>
  <c r="T115" i="31"/>
  <c r="S115" i="31"/>
  <c r="R115" i="31"/>
  <c r="Q115" i="31"/>
  <c r="P115" i="31"/>
  <c r="O115" i="31"/>
  <c r="N115" i="31"/>
  <c r="M115" i="31"/>
  <c r="L115" i="31"/>
  <c r="K115" i="31"/>
  <c r="J115" i="31"/>
  <c r="I115" i="31"/>
  <c r="Y114" i="31"/>
  <c r="R19" i="30" l="1"/>
  <c r="R24" i="30"/>
  <c r="S24" i="30"/>
  <c r="O11" i="30"/>
  <c r="V21" i="30"/>
  <c r="V24" i="30"/>
  <c r="T21" i="30"/>
  <c r="K24" i="30"/>
  <c r="S21" i="30"/>
  <c r="N21" i="30"/>
  <c r="T24" i="30"/>
  <c r="G8" i="30"/>
  <c r="G21" i="30" s="1"/>
  <c r="W21" i="30"/>
  <c r="O21" i="30"/>
  <c r="P8" i="30"/>
  <c r="Q24" i="30"/>
  <c r="Q21" i="30"/>
  <c r="P14" i="30"/>
  <c r="V14" i="30"/>
  <c r="W23" i="30"/>
  <c r="W13" i="30"/>
  <c r="L14" i="30"/>
  <c r="Q12" i="30"/>
  <c r="R22" i="30"/>
  <c r="R11" i="30"/>
  <c r="G12" i="30"/>
  <c r="R13" i="30"/>
  <c r="J21" i="30"/>
  <c r="J24" i="30"/>
  <c r="P4" i="30"/>
  <c r="Q19" i="30"/>
  <c r="Q15" i="30"/>
  <c r="M12" i="30"/>
  <c r="N22" i="30"/>
  <c r="N11" i="30"/>
  <c r="N13" i="30"/>
  <c r="J13" i="30"/>
  <c r="R23" i="30"/>
  <c r="N23" i="30"/>
  <c r="S23" i="30"/>
  <c r="G14" i="30"/>
  <c r="S13" i="30"/>
  <c r="L8" i="30"/>
  <c r="M21" i="30"/>
  <c r="M24" i="30"/>
  <c r="U21" i="30"/>
  <c r="U24" i="30"/>
  <c r="U11" i="30"/>
  <c r="W4" i="30"/>
  <c r="X20" i="30"/>
  <c r="X15" i="30"/>
  <c r="W22" i="30"/>
  <c r="V22" i="30" s="1"/>
  <c r="U22" i="30" s="1"/>
  <c r="W11" i="30"/>
  <c r="J22" i="30"/>
  <c r="J11" i="30"/>
  <c r="I11" i="30" s="1"/>
  <c r="X114" i="31"/>
  <c r="W114" i="31"/>
  <c r="V114" i="31"/>
  <c r="U114" i="31"/>
  <c r="T114" i="31"/>
  <c r="S114" i="31"/>
  <c r="R114" i="31"/>
  <c r="Q114" i="31"/>
  <c r="P114" i="31"/>
  <c r="O114" i="31"/>
  <c r="N114" i="31"/>
  <c r="M114" i="31"/>
  <c r="L114" i="31"/>
  <c r="K114" i="31"/>
  <c r="J114" i="31"/>
  <c r="I114" i="31"/>
  <c r="Y113" i="31"/>
  <c r="X113" i="31"/>
  <c r="W113" i="31"/>
  <c r="V113" i="31"/>
  <c r="U113" i="31"/>
  <c r="T113" i="31"/>
  <c r="S113" i="31"/>
  <c r="R113" i="31"/>
  <c r="Q113" i="31"/>
  <c r="P113" i="31"/>
  <c r="O113" i="31"/>
  <c r="N113" i="31"/>
  <c r="M113" i="31"/>
  <c r="L113" i="31"/>
  <c r="K113" i="31"/>
  <c r="J113" i="31"/>
  <c r="I113" i="31"/>
  <c r="Y112" i="31"/>
  <c r="X112" i="31"/>
  <c r="W112" i="31"/>
  <c r="V112" i="31"/>
  <c r="U112" i="31"/>
  <c r="T112" i="31"/>
  <c r="S112" i="31"/>
  <c r="R112" i="31"/>
  <c r="Q112" i="31"/>
  <c r="P112" i="31"/>
  <c r="O112" i="31"/>
  <c r="N112" i="31"/>
  <c r="M112" i="31"/>
  <c r="L112" i="31"/>
  <c r="K112" i="31"/>
  <c r="J112" i="31"/>
  <c r="I112" i="31"/>
  <c r="Y111" i="31"/>
  <c r="X111" i="31"/>
  <c r="W111" i="31"/>
  <c r="V111" i="31"/>
  <c r="U111" i="31"/>
  <c r="T111" i="31"/>
  <c r="S111" i="31"/>
  <c r="R111" i="31"/>
  <c r="Q111" i="31"/>
  <c r="P111" i="31"/>
  <c r="O111" i="31"/>
  <c r="N111" i="31"/>
  <c r="M111" i="31"/>
  <c r="L111" i="31"/>
  <c r="K111" i="31"/>
  <c r="J111" i="31"/>
  <c r="I111" i="31"/>
  <c r="Y110" i="31"/>
  <c r="X110" i="31"/>
  <c r="W110" i="31"/>
  <c r="V110" i="31"/>
  <c r="U110" i="31"/>
  <c r="T110" i="31"/>
  <c r="S110" i="31"/>
  <c r="R110" i="31"/>
  <c r="Q110" i="31"/>
  <c r="P110" i="31"/>
  <c r="O110" i="31"/>
  <c r="N110" i="31"/>
  <c r="M110" i="31"/>
  <c r="L110" i="31"/>
  <c r="K110" i="31"/>
  <c r="J110" i="31"/>
  <c r="I110" i="31"/>
  <c r="Y109" i="31"/>
  <c r="X109" i="31"/>
  <c r="W109" i="31"/>
  <c r="V109" i="31"/>
  <c r="U109" i="31"/>
  <c r="T109" i="31"/>
  <c r="S109" i="31"/>
  <c r="R109" i="31"/>
  <c r="Q109" i="31"/>
  <c r="P109" i="31"/>
  <c r="O109" i="31"/>
  <c r="N109" i="31"/>
  <c r="M109" i="31"/>
  <c r="L109" i="31"/>
  <c r="K109" i="31"/>
  <c r="J109" i="31"/>
  <c r="I109" i="31"/>
  <c r="Y105" i="31"/>
  <c r="X105" i="31"/>
  <c r="W105" i="31"/>
  <c r="V105" i="31"/>
  <c r="U105" i="31"/>
  <c r="T105" i="31"/>
  <c r="S105" i="31"/>
  <c r="R105" i="31"/>
  <c r="Q105" i="31"/>
  <c r="P105" i="31"/>
  <c r="O105" i="31"/>
  <c r="N105" i="31"/>
  <c r="M105" i="31"/>
  <c r="L105" i="31"/>
  <c r="K105" i="31"/>
  <c r="J105" i="31"/>
  <c r="I105" i="31"/>
  <c r="Y104" i="31"/>
  <c r="X104" i="31"/>
  <c r="W104" i="31"/>
  <c r="V104" i="31"/>
  <c r="U104" i="31"/>
  <c r="T104" i="31"/>
  <c r="S104" i="31"/>
  <c r="R104" i="31"/>
  <c r="Q104" i="31"/>
  <c r="P104" i="31"/>
  <c r="O104" i="31"/>
  <c r="N104" i="31"/>
  <c r="M104" i="31"/>
  <c r="L104" i="31"/>
  <c r="K104" i="31"/>
  <c r="J104" i="31"/>
  <c r="I104" i="31"/>
  <c r="Y103" i="31"/>
  <c r="X103" i="31"/>
  <c r="W103" i="31"/>
  <c r="V103" i="31"/>
  <c r="U103" i="31"/>
  <c r="T103" i="31"/>
  <c r="S103" i="31"/>
  <c r="R103" i="31"/>
  <c r="Q103" i="31"/>
  <c r="P103" i="31"/>
  <c r="O103" i="31"/>
  <c r="N103" i="31"/>
  <c r="M103" i="31"/>
  <c r="L103" i="31"/>
  <c r="K103" i="31"/>
  <c r="J103" i="31"/>
  <c r="I103" i="31"/>
  <c r="Y102" i="31"/>
  <c r="X102" i="31"/>
  <c r="W102" i="31"/>
  <c r="V102" i="31"/>
  <c r="U102" i="31"/>
  <c r="T102" i="31"/>
  <c r="S102" i="31"/>
  <c r="R102" i="31"/>
  <c r="Q102" i="31"/>
  <c r="P102" i="31"/>
  <c r="O102" i="31"/>
  <c r="N102" i="31"/>
  <c r="M102" i="31"/>
  <c r="L102" i="31"/>
  <c r="K102" i="31"/>
  <c r="J102" i="31"/>
  <c r="I102" i="31"/>
  <c r="Y101" i="31"/>
  <c r="X101" i="31"/>
  <c r="W101" i="31"/>
  <c r="V101" i="31"/>
  <c r="U101" i="31"/>
  <c r="T101" i="31"/>
  <c r="S101" i="31"/>
  <c r="R101" i="31"/>
  <c r="Q101" i="31"/>
  <c r="P101" i="31"/>
  <c r="O101" i="31"/>
  <c r="N101" i="31"/>
  <c r="M101" i="31"/>
  <c r="L101" i="31"/>
  <c r="K101" i="31"/>
  <c r="J101" i="31"/>
  <c r="I101" i="31"/>
  <c r="Y100" i="31"/>
  <c r="X100" i="31"/>
  <c r="W100" i="31"/>
  <c r="V100" i="31"/>
  <c r="U100" i="31"/>
  <c r="T100" i="31"/>
  <c r="S100" i="31"/>
  <c r="R100" i="31"/>
  <c r="Q100" i="31"/>
  <c r="P100" i="31"/>
  <c r="O100" i="31"/>
  <c r="N100" i="31"/>
  <c r="M100" i="31"/>
  <c r="L100" i="31"/>
  <c r="K100" i="31"/>
  <c r="J100" i="31"/>
  <c r="I100" i="31"/>
  <c r="Y99" i="31"/>
  <c r="X99" i="31"/>
  <c r="W99" i="31"/>
  <c r="V99" i="31"/>
  <c r="U99" i="31"/>
  <c r="T99" i="31"/>
  <c r="S99" i="31"/>
  <c r="R99" i="31"/>
  <c r="Q99" i="31"/>
  <c r="P99" i="31"/>
  <c r="O99" i="31"/>
  <c r="N99" i="31"/>
  <c r="M99" i="31"/>
  <c r="L99" i="31"/>
  <c r="K99" i="31"/>
  <c r="J99" i="31"/>
  <c r="I99" i="31"/>
  <c r="Y96" i="31"/>
  <c r="X96" i="31"/>
  <c r="W96" i="31"/>
  <c r="V96" i="31"/>
  <c r="U96" i="31"/>
  <c r="T96" i="31"/>
  <c r="S96" i="31"/>
  <c r="R96" i="31"/>
  <c r="R116" i="31" s="1"/>
  <c r="Q96" i="31"/>
  <c r="Q116" i="31" s="1"/>
  <c r="P96" i="31"/>
  <c r="P116" i="31" s="1"/>
  <c r="O96" i="31"/>
  <c r="N96" i="31"/>
  <c r="N116" i="31" s="1"/>
  <c r="M96" i="31"/>
  <c r="M116" i="31" s="1"/>
  <c r="L96" i="31"/>
  <c r="L116" i="31" s="1"/>
  <c r="K96" i="31"/>
  <c r="J96" i="31"/>
  <c r="J116" i="31" s="1"/>
  <c r="I96" i="31"/>
  <c r="I116" i="31" s="1"/>
  <c r="G94" i="31"/>
  <c r="G115" i="31" s="1"/>
  <c r="G93" i="31"/>
  <c r="G92" i="31"/>
  <c r="G113" i="31" s="1"/>
  <c r="G91" i="31"/>
  <c r="G112" i="31" s="1"/>
  <c r="G90" i="31"/>
  <c r="G111" i="31" s="1"/>
  <c r="G89" i="31"/>
  <c r="G110" i="31" s="1"/>
  <c r="G88" i="31"/>
  <c r="Y85" i="31"/>
  <c r="X85" i="31"/>
  <c r="W85" i="31"/>
  <c r="V85" i="31"/>
  <c r="U85" i="31"/>
  <c r="T85" i="31"/>
  <c r="S85" i="31"/>
  <c r="R85" i="31"/>
  <c r="R126" i="31" s="1"/>
  <c r="Q85" i="31"/>
  <c r="P85" i="31"/>
  <c r="O85" i="31"/>
  <c r="N85" i="31"/>
  <c r="M85" i="31"/>
  <c r="L85" i="31"/>
  <c r="K85" i="31"/>
  <c r="J85" i="31"/>
  <c r="J126" i="31" s="1"/>
  <c r="I85" i="31"/>
  <c r="G83" i="31"/>
  <c r="G125" i="31" s="1"/>
  <c r="G82" i="31"/>
  <c r="G81" i="31"/>
  <c r="G123" i="31" s="1"/>
  <c r="G80" i="31"/>
  <c r="G122" i="31" s="1"/>
  <c r="G79" i="31"/>
  <c r="G121" i="31" s="1"/>
  <c r="G78" i="31"/>
  <c r="G120" i="31" s="1"/>
  <c r="G77" i="31"/>
  <c r="Y74" i="31"/>
  <c r="X74" i="31"/>
  <c r="W74" i="31"/>
  <c r="V74" i="31"/>
  <c r="U74" i="31"/>
  <c r="T74" i="31"/>
  <c r="S74" i="31"/>
  <c r="R74" i="31"/>
  <c r="Q74" i="31"/>
  <c r="P74" i="31"/>
  <c r="O74" i="31"/>
  <c r="N74" i="31"/>
  <c r="M74" i="31"/>
  <c r="L74" i="31"/>
  <c r="K74" i="31"/>
  <c r="J74" i="31"/>
  <c r="I74" i="31"/>
  <c r="G72" i="31"/>
  <c r="G71" i="31"/>
  <c r="G70" i="31"/>
  <c r="G69" i="31"/>
  <c r="G68" i="31"/>
  <c r="G67" i="31"/>
  <c r="G66" i="31"/>
  <c r="S61" i="31"/>
  <c r="R61" i="31"/>
  <c r="Y60" i="31"/>
  <c r="X60" i="31"/>
  <c r="W60" i="31"/>
  <c r="V60" i="31"/>
  <c r="U60" i="31"/>
  <c r="T60" i="31"/>
  <c r="S60" i="31"/>
  <c r="R60" i="31"/>
  <c r="Q60" i="31"/>
  <c r="P60" i="31"/>
  <c r="O60" i="31"/>
  <c r="N60" i="31"/>
  <c r="M60" i="31"/>
  <c r="L60" i="31"/>
  <c r="K60" i="31"/>
  <c r="J60" i="31"/>
  <c r="I60" i="31"/>
  <c r="G58" i="31"/>
  <c r="Y57" i="31"/>
  <c r="Y59" i="31" s="1"/>
  <c r="I113" i="37" s="1"/>
  <c r="X57" i="31"/>
  <c r="X61" i="31" s="1"/>
  <c r="W57" i="31"/>
  <c r="W61" i="31" s="1"/>
  <c r="V57" i="31"/>
  <c r="V61" i="31" s="1"/>
  <c r="U57" i="31"/>
  <c r="U61" i="31" s="1"/>
  <c r="T57" i="31"/>
  <c r="T61" i="31" s="1"/>
  <c r="Q57" i="31"/>
  <c r="Q59" i="31" s="1"/>
  <c r="P57" i="31"/>
  <c r="P59" i="31" s="1"/>
  <c r="O57" i="31"/>
  <c r="O59" i="31" s="1"/>
  <c r="N57" i="31"/>
  <c r="N59" i="31" s="1"/>
  <c r="M57" i="31"/>
  <c r="M59" i="31" s="1"/>
  <c r="L57" i="31"/>
  <c r="L59" i="31" s="1"/>
  <c r="K57" i="31"/>
  <c r="K59" i="31" s="1"/>
  <c r="J57" i="31"/>
  <c r="J59" i="31" s="1"/>
  <c r="W126" i="31" l="1"/>
  <c r="K116" i="31"/>
  <c r="O116" i="31"/>
  <c r="G24" i="30"/>
  <c r="B123" i="31"/>
  <c r="Y61" i="31"/>
  <c r="G74" i="31"/>
  <c r="B113" i="31"/>
  <c r="B120" i="31"/>
  <c r="B122" i="31"/>
  <c r="B124" i="31"/>
  <c r="V116" i="31"/>
  <c r="Q61" i="31"/>
  <c r="P61" i="31" s="1"/>
  <c r="O61" i="31" s="1"/>
  <c r="U59" i="31"/>
  <c r="E113" i="37" s="1"/>
  <c r="T126" i="31"/>
  <c r="X126" i="31"/>
  <c r="G114" i="31"/>
  <c r="B114" i="31"/>
  <c r="B110" i="31"/>
  <c r="B125" i="31"/>
  <c r="B112" i="31"/>
  <c r="U116" i="31"/>
  <c r="Y116" i="31"/>
  <c r="G109" i="31"/>
  <c r="B115" i="31"/>
  <c r="X59" i="31"/>
  <c r="G124" i="31"/>
  <c r="I126" i="31"/>
  <c r="Q126" i="31"/>
  <c r="P126" i="31" s="1"/>
  <c r="B109" i="31"/>
  <c r="B111" i="31"/>
  <c r="M22" i="30"/>
  <c r="M11" i="30"/>
  <c r="G11" i="30"/>
  <c r="G22" i="30"/>
  <c r="Q22" i="30"/>
  <c r="Q11" i="30"/>
  <c r="P24" i="30"/>
  <c r="P21" i="30"/>
  <c r="P11" i="30"/>
  <c r="V4" i="30"/>
  <c r="W19" i="30"/>
  <c r="W20" i="30"/>
  <c r="W15" i="30"/>
  <c r="U14" i="30"/>
  <c r="V23" i="30"/>
  <c r="V13" i="30"/>
  <c r="N61" i="31"/>
  <c r="M61" i="31" s="1"/>
  <c r="L61" i="31" s="1"/>
  <c r="K61" i="31" s="1"/>
  <c r="J61" i="31" s="1"/>
  <c r="T59" i="31"/>
  <c r="D113" i="37" s="1"/>
  <c r="V126" i="31"/>
  <c r="B121" i="31"/>
  <c r="U126" i="31"/>
  <c r="Y126" i="31"/>
  <c r="G96" i="31"/>
  <c r="T116" i="31"/>
  <c r="S116" i="31" s="1"/>
  <c r="X116" i="31"/>
  <c r="P19" i="30"/>
  <c r="M23" i="30"/>
  <c r="L24" i="30"/>
  <c r="L21" i="30"/>
  <c r="L11" i="30"/>
  <c r="K11" i="30" s="1"/>
  <c r="O4" i="30"/>
  <c r="P20" i="30"/>
  <c r="P15" i="30"/>
  <c r="G23" i="30"/>
  <c r="G13" i="30"/>
  <c r="K14" i="30"/>
  <c r="K23" i="30" s="1"/>
  <c r="L23" i="30"/>
  <c r="L13" i="30"/>
  <c r="O14" i="30"/>
  <c r="P23" i="30"/>
  <c r="P13" i="30"/>
  <c r="B85" i="31"/>
  <c r="Q23" i="30"/>
  <c r="G119" i="31"/>
  <c r="O126" i="31"/>
  <c r="N126" i="31" s="1"/>
  <c r="M126" i="31" s="1"/>
  <c r="L126" i="31" s="1"/>
  <c r="K126" i="31" s="1"/>
  <c r="Q20" i="30"/>
  <c r="Q13" i="30"/>
  <c r="G85" i="31"/>
  <c r="S126" i="31"/>
  <c r="W116" i="31"/>
  <c r="M13" i="30"/>
  <c r="I57" i="31"/>
  <c r="I59" i="31" s="1"/>
  <c r="G57" i="31"/>
  <c r="G59" i="31" s="1"/>
  <c r="AC54" i="31"/>
  <c r="AB54" i="31"/>
  <c r="Z54" i="31"/>
  <c r="Y54" i="31"/>
  <c r="X54" i="31"/>
  <c r="W54" i="31"/>
  <c r="V54" i="31"/>
  <c r="U54" i="31"/>
  <c r="T54" i="31"/>
  <c r="S54" i="31"/>
  <c r="R54" i="31"/>
  <c r="Q54" i="31"/>
  <c r="P54" i="31"/>
  <c r="O54" i="31"/>
  <c r="N54" i="31"/>
  <c r="M54" i="31"/>
  <c r="L54" i="31"/>
  <c r="K54" i="31"/>
  <c r="J54" i="31"/>
  <c r="I54" i="31"/>
  <c r="G52" i="31"/>
  <c r="G51" i="31"/>
  <c r="G50" i="31"/>
  <c r="G48" i="31"/>
  <c r="G61" i="31" s="1"/>
  <c r="AC45" i="31"/>
  <c r="AB45" i="31"/>
  <c r="AA45" i="31"/>
  <c r="Z45" i="31"/>
  <c r="Y45" i="31"/>
  <c r="X45" i="31"/>
  <c r="W45" i="31"/>
  <c r="V45" i="31"/>
  <c r="U45" i="31"/>
  <c r="T45" i="31"/>
  <c r="S45" i="31"/>
  <c r="R45" i="31"/>
  <c r="Q45" i="31"/>
  <c r="P45" i="31"/>
  <c r="O45" i="31"/>
  <c r="N45" i="31"/>
  <c r="M45" i="31"/>
  <c r="L45" i="31"/>
  <c r="K45" i="31"/>
  <c r="J45" i="31"/>
  <c r="I45" i="31"/>
  <c r="G42" i="31"/>
  <c r="G41" i="31"/>
  <c r="G40" i="31"/>
  <c r="G39" i="31"/>
  <c r="G38" i="31"/>
  <c r="Y35" i="31"/>
  <c r="Y106" i="31" s="1"/>
  <c r="X35" i="31"/>
  <c r="X106" i="31" s="1"/>
  <c r="W35" i="31"/>
  <c r="W106" i="31" s="1"/>
  <c r="V35" i="31"/>
  <c r="V106" i="31" s="1"/>
  <c r="U35" i="31"/>
  <c r="U106" i="31" s="1"/>
  <c r="T35" i="31"/>
  <c r="T106" i="31" s="1"/>
  <c r="S35" i="31"/>
  <c r="R35" i="31"/>
  <c r="Q35" i="31"/>
  <c r="P35" i="31"/>
  <c r="O35" i="31"/>
  <c r="N35" i="31"/>
  <c r="M35" i="31"/>
  <c r="L35" i="31"/>
  <c r="K35" i="31"/>
  <c r="J35" i="31"/>
  <c r="I35" i="31"/>
  <c r="G34" i="31"/>
  <c r="G105" i="31" s="1"/>
  <c r="G33" i="31"/>
  <c r="G104" i="31" s="1"/>
  <c r="G32" i="31"/>
  <c r="G103" i="31" s="1"/>
  <c r="B103" i="31"/>
  <c r="G31" i="31"/>
  <c r="G102" i="31" s="1"/>
  <c r="B102" i="31"/>
  <c r="G30" i="31"/>
  <c r="G101" i="31" s="1"/>
  <c r="B101" i="31"/>
  <c r="G29" i="31"/>
  <c r="G100" i="31" s="1"/>
  <c r="G28" i="31"/>
  <c r="G99" i="31" s="1"/>
  <c r="Y17" i="31"/>
  <c r="X17" i="31"/>
  <c r="W17" i="31"/>
  <c r="V17" i="31"/>
  <c r="U17" i="31"/>
  <c r="T17" i="31"/>
  <c r="G17" i="31" s="1"/>
  <c r="Y16" i="31"/>
  <c r="X16" i="31"/>
  <c r="W16" i="31"/>
  <c r="G116" i="31" l="1"/>
  <c r="W59" i="31"/>
  <c r="H113" i="37"/>
  <c r="B106" i="31"/>
  <c r="B116" i="31"/>
  <c r="G54" i="31"/>
  <c r="G45" i="31"/>
  <c r="B99" i="31"/>
  <c r="B105" i="31"/>
  <c r="B126" i="31"/>
  <c r="K13" i="30"/>
  <c r="B100" i="31"/>
  <c r="G35" i="31"/>
  <c r="G106" i="31" s="1"/>
  <c r="G126" i="31"/>
  <c r="O23" i="30"/>
  <c r="O13" i="30"/>
  <c r="N4" i="30"/>
  <c r="O20" i="30"/>
  <c r="O19" i="30"/>
  <c r="O15" i="30"/>
  <c r="U4" i="30"/>
  <c r="V19" i="30"/>
  <c r="V20" i="30"/>
  <c r="V15" i="30"/>
  <c r="B104" i="31"/>
  <c r="S106" i="31"/>
  <c r="R106" i="31" s="1"/>
  <c r="Q106" i="31" s="1"/>
  <c r="P106" i="31" s="1"/>
  <c r="O106" i="31" s="1"/>
  <c r="N106" i="31" s="1"/>
  <c r="M106" i="31" s="1"/>
  <c r="L106" i="31" s="1"/>
  <c r="K106" i="31" s="1"/>
  <c r="J106" i="31" s="1"/>
  <c r="I106" i="31" s="1"/>
  <c r="I61" i="31"/>
  <c r="U23" i="30"/>
  <c r="U13" i="30"/>
  <c r="G60" i="31"/>
  <c r="V16" i="31"/>
  <c r="U16" i="31"/>
  <c r="T16" i="31"/>
  <c r="Y14" i="31"/>
  <c r="U14" i="31"/>
  <c r="Y12" i="31"/>
  <c r="Y10" i="31"/>
  <c r="X10" i="31"/>
  <c r="H112" i="37" s="1"/>
  <c r="W10" i="31"/>
  <c r="G112" i="37" s="1"/>
  <c r="V10" i="31"/>
  <c r="F112" i="37" s="1"/>
  <c r="U10" i="31"/>
  <c r="E112" i="37" s="1"/>
  <c r="T10" i="31"/>
  <c r="Y7" i="31"/>
  <c r="I116" i="37" s="1"/>
  <c r="X7" i="31"/>
  <c r="W7" i="31"/>
  <c r="G116" i="37" s="1"/>
  <c r="V7" i="31"/>
  <c r="F116" i="37" s="1"/>
  <c r="U7" i="31"/>
  <c r="G5" i="31"/>
  <c r="T4" i="31"/>
  <c r="W125" i="32"/>
  <c r="V125" i="32"/>
  <c r="U125" i="32"/>
  <c r="T125" i="32"/>
  <c r="S125" i="32"/>
  <c r="R125" i="32"/>
  <c r="Q125" i="32"/>
  <c r="P125" i="32"/>
  <c r="O125" i="32"/>
  <c r="N125" i="32"/>
  <c r="M125" i="32"/>
  <c r="W124" i="32"/>
  <c r="V124" i="32"/>
  <c r="U124" i="32"/>
  <c r="T124" i="32"/>
  <c r="S124" i="32"/>
  <c r="R124" i="32"/>
  <c r="Q124" i="32"/>
  <c r="P124" i="32"/>
  <c r="O124" i="32"/>
  <c r="N124" i="32"/>
  <c r="M124" i="32"/>
  <c r="W123" i="32"/>
  <c r="V123" i="32"/>
  <c r="U123" i="32"/>
  <c r="T123" i="32"/>
  <c r="S123" i="32"/>
  <c r="R123" i="32"/>
  <c r="Q123" i="32"/>
  <c r="P123" i="32"/>
  <c r="O123" i="32"/>
  <c r="N123" i="32"/>
  <c r="M123" i="32"/>
  <c r="V59" i="31" l="1"/>
  <c r="F113" i="37" s="1"/>
  <c r="G113" i="37"/>
  <c r="G10" i="31"/>
  <c r="D112" i="37"/>
  <c r="H116" i="37"/>
  <c r="I112" i="37"/>
  <c r="T7" i="31"/>
  <c r="D116" i="37" s="1"/>
  <c r="E116" i="37"/>
  <c r="Z8" i="31"/>
  <c r="X8" i="31"/>
  <c r="X24" i="31" s="1"/>
  <c r="W8" i="31"/>
  <c r="W24" i="31" s="1"/>
  <c r="N15" i="30"/>
  <c r="Y4" i="31"/>
  <c r="X12" i="31"/>
  <c r="Y22" i="31"/>
  <c r="X14" i="31"/>
  <c r="Y23" i="31"/>
  <c r="T14" i="31"/>
  <c r="T4" i="30"/>
  <c r="U20" i="30"/>
  <c r="U19" i="30"/>
  <c r="U15" i="30"/>
  <c r="M4" i="30"/>
  <c r="N20" i="30"/>
  <c r="N19" i="30"/>
  <c r="Y8" i="31"/>
  <c r="Y13" i="31"/>
  <c r="G16" i="31"/>
  <c r="G4" i="31"/>
  <c r="V8" i="31"/>
  <c r="V21" i="31" s="1"/>
  <c r="W122" i="32"/>
  <c r="V122" i="32"/>
  <c r="U122" i="32"/>
  <c r="T122" i="32"/>
  <c r="S122" i="32"/>
  <c r="R122" i="32"/>
  <c r="Q122" i="32"/>
  <c r="P122" i="32"/>
  <c r="O122" i="32"/>
  <c r="N122" i="32"/>
  <c r="M122" i="32"/>
  <c r="W121" i="32"/>
  <c r="V121" i="32"/>
  <c r="U121" i="32"/>
  <c r="T121" i="32"/>
  <c r="S121" i="32"/>
  <c r="R121" i="32"/>
  <c r="Q121" i="32"/>
  <c r="P121" i="32"/>
  <c r="O121" i="32"/>
  <c r="N121" i="32"/>
  <c r="M121" i="32"/>
  <c r="G7" i="31" l="1"/>
  <c r="U8" i="31"/>
  <c r="T8" i="31"/>
  <c r="T21" i="31" s="1"/>
  <c r="M113" i="21"/>
  <c r="Z11" i="31"/>
  <c r="Z21" i="31"/>
  <c r="Z24" i="31"/>
  <c r="Z19" i="31"/>
  <c r="X21" i="31"/>
  <c r="V24" i="31"/>
  <c r="W21" i="31"/>
  <c r="G14" i="31"/>
  <c r="T15" i="31"/>
  <c r="W12" i="31"/>
  <c r="X22" i="31"/>
  <c r="X11" i="31"/>
  <c r="Y24" i="31"/>
  <c r="Y21" i="31"/>
  <c r="Y11" i="31"/>
  <c r="X4" i="31"/>
  <c r="Y20" i="31"/>
  <c r="Y19" i="31"/>
  <c r="Y15" i="31"/>
  <c r="L4" i="30"/>
  <c r="M20" i="30"/>
  <c r="M19" i="30"/>
  <c r="M15" i="30"/>
  <c r="S4" i="30"/>
  <c r="T19" i="30"/>
  <c r="T20" i="30"/>
  <c r="T15" i="30"/>
  <c r="W14" i="31"/>
  <c r="X23" i="31"/>
  <c r="X13" i="31"/>
  <c r="W120" i="32"/>
  <c r="V120" i="32"/>
  <c r="U120" i="32"/>
  <c r="T120" i="32"/>
  <c r="S120" i="32"/>
  <c r="R120" i="32"/>
  <c r="Q120" i="32"/>
  <c r="P120" i="32"/>
  <c r="O120" i="32"/>
  <c r="N120" i="32"/>
  <c r="M120" i="32"/>
  <c r="W119" i="32"/>
  <c r="V119" i="32"/>
  <c r="U119" i="32"/>
  <c r="T119" i="32"/>
  <c r="S119" i="32"/>
  <c r="R119" i="32"/>
  <c r="Q119" i="32"/>
  <c r="P119" i="32"/>
  <c r="O119" i="32"/>
  <c r="N119" i="32"/>
  <c r="M119" i="32"/>
  <c r="T19" i="31" l="1"/>
  <c r="G8" i="31"/>
  <c r="G21" i="31" s="1"/>
  <c r="U24" i="31"/>
  <c r="U21" i="31"/>
  <c r="T24" i="31"/>
  <c r="M116" i="21"/>
  <c r="S19" i="30"/>
  <c r="S20" i="30"/>
  <c r="S15" i="30"/>
  <c r="L20" i="30"/>
  <c r="G15" i="31"/>
  <c r="V14" i="31"/>
  <c r="W23" i="31"/>
  <c r="W13" i="31"/>
  <c r="K4" i="30"/>
  <c r="L19" i="30"/>
  <c r="L15" i="30"/>
  <c r="V12" i="31"/>
  <c r="W22" i="31"/>
  <c r="W11" i="31"/>
  <c r="W4" i="31"/>
  <c r="X20" i="31"/>
  <c r="X19" i="31"/>
  <c r="X15" i="31"/>
  <c r="W115" i="32"/>
  <c r="V115" i="32"/>
  <c r="U115" i="32"/>
  <c r="T115" i="32"/>
  <c r="S115" i="32"/>
  <c r="R115" i="32"/>
  <c r="Q115" i="32"/>
  <c r="P115" i="32"/>
  <c r="O115" i="32"/>
  <c r="N115" i="32"/>
  <c r="M115" i="32"/>
  <c r="G19" i="31" l="1"/>
  <c r="G24" i="31"/>
  <c r="U12" i="31"/>
  <c r="V22" i="31"/>
  <c r="V11" i="31"/>
  <c r="V4" i="31"/>
  <c r="W20" i="31"/>
  <c r="W19" i="31"/>
  <c r="W15" i="31"/>
  <c r="J4" i="30"/>
  <c r="K19" i="30"/>
  <c r="K20" i="30"/>
  <c r="K15" i="30"/>
  <c r="V23" i="31"/>
  <c r="V13" i="31"/>
  <c r="W114" i="32"/>
  <c r="V114" i="32"/>
  <c r="U114" i="32"/>
  <c r="T114" i="32"/>
  <c r="S114" i="32"/>
  <c r="R114" i="32"/>
  <c r="Q114" i="32"/>
  <c r="P114" i="32"/>
  <c r="O114" i="32"/>
  <c r="N114" i="32"/>
  <c r="M114" i="32"/>
  <c r="W113" i="32"/>
  <c r="V113" i="32"/>
  <c r="U113" i="32"/>
  <c r="T113" i="32"/>
  <c r="S113" i="32"/>
  <c r="R113" i="32"/>
  <c r="Q113" i="32"/>
  <c r="P113" i="32"/>
  <c r="O113" i="32"/>
  <c r="N113" i="32"/>
  <c r="M113" i="32"/>
  <c r="W112" i="32"/>
  <c r="V112" i="32"/>
  <c r="U112" i="32"/>
  <c r="T112" i="32"/>
  <c r="S112" i="32"/>
  <c r="R112" i="32"/>
  <c r="Q112" i="32"/>
  <c r="P112" i="32"/>
  <c r="O112" i="32"/>
  <c r="N112" i="32"/>
  <c r="M112" i="32"/>
  <c r="W111" i="32"/>
  <c r="V111" i="32"/>
  <c r="U111" i="32"/>
  <c r="T111" i="32"/>
  <c r="S111" i="32"/>
  <c r="R111" i="32"/>
  <c r="Q111" i="32"/>
  <c r="P111" i="32"/>
  <c r="O111" i="32"/>
  <c r="N111" i="32"/>
  <c r="M111" i="32"/>
  <c r="W110" i="32"/>
  <c r="V110" i="32"/>
  <c r="U110" i="32"/>
  <c r="T110" i="32"/>
  <c r="S110" i="32"/>
  <c r="R110" i="32"/>
  <c r="Q110" i="32"/>
  <c r="P110" i="32"/>
  <c r="O110" i="32"/>
  <c r="N110" i="32"/>
  <c r="M110" i="32"/>
  <c r="W109" i="32"/>
  <c r="V109" i="32"/>
  <c r="U109" i="32"/>
  <c r="T109" i="32"/>
  <c r="S109" i="32"/>
  <c r="R109" i="32"/>
  <c r="Q109" i="32"/>
  <c r="P109" i="32"/>
  <c r="O109" i="32"/>
  <c r="N109" i="32"/>
  <c r="M109" i="32"/>
  <c r="J15" i="30" l="1"/>
  <c r="T12" i="31"/>
  <c r="U22" i="31"/>
  <c r="U13" i="31"/>
  <c r="U11" i="31"/>
  <c r="U23" i="31"/>
  <c r="I4" i="30"/>
  <c r="J19" i="30"/>
  <c r="J20" i="30"/>
  <c r="U4" i="31"/>
  <c r="V20" i="31"/>
  <c r="V19" i="31"/>
  <c r="V15" i="31"/>
  <c r="AC105" i="32"/>
  <c r="AB105" i="32"/>
  <c r="AA105" i="32"/>
  <c r="Z105" i="32"/>
  <c r="Y105" i="32"/>
  <c r="X105" i="32"/>
  <c r="W105" i="32"/>
  <c r="V105" i="32"/>
  <c r="U105" i="32"/>
  <c r="T105" i="32"/>
  <c r="S105" i="32"/>
  <c r="R105" i="32"/>
  <c r="Q105" i="32"/>
  <c r="P105" i="32"/>
  <c r="O105" i="32"/>
  <c r="N105" i="32"/>
  <c r="M105" i="32"/>
  <c r="G4" i="30" l="1"/>
  <c r="I19" i="30"/>
  <c r="I20" i="30"/>
  <c r="I15" i="30"/>
  <c r="U20" i="31"/>
  <c r="U19" i="31"/>
  <c r="U15" i="31"/>
  <c r="T22" i="31"/>
  <c r="G12" i="31"/>
  <c r="T11" i="31"/>
  <c r="T20" i="31"/>
  <c r="T23" i="31"/>
  <c r="T13" i="31"/>
  <c r="W104" i="32"/>
  <c r="V104" i="32"/>
  <c r="U104" i="32"/>
  <c r="T104" i="32"/>
  <c r="S104" i="32"/>
  <c r="R104" i="32"/>
  <c r="Q104" i="32"/>
  <c r="P104" i="32"/>
  <c r="O104" i="32"/>
  <c r="N104" i="32"/>
  <c r="M104" i="32"/>
  <c r="W103" i="32"/>
  <c r="V103" i="32"/>
  <c r="U103" i="32"/>
  <c r="T103" i="32"/>
  <c r="S103" i="32"/>
  <c r="R103" i="32"/>
  <c r="Q103" i="32"/>
  <c r="P103" i="32"/>
  <c r="O103" i="32"/>
  <c r="N103" i="32"/>
  <c r="M103" i="32"/>
  <c r="G22" i="31" l="1"/>
  <c r="G19" i="30"/>
  <c r="G20" i="30"/>
  <c r="G11" i="31"/>
  <c r="G20" i="31"/>
  <c r="G23" i="31"/>
  <c r="G13" i="31"/>
  <c r="G15" i="30"/>
  <c r="W102" i="32"/>
  <c r="V102" i="32"/>
  <c r="U102" i="32"/>
  <c r="T102" i="32"/>
  <c r="S102" i="32"/>
  <c r="R102" i="32"/>
  <c r="Q102" i="32"/>
  <c r="P102" i="32"/>
  <c r="O102" i="32"/>
  <c r="N102" i="32"/>
  <c r="M102" i="32"/>
  <c r="W101" i="32"/>
  <c r="V101" i="32"/>
  <c r="U101" i="32"/>
  <c r="T101" i="32"/>
  <c r="S101" i="32"/>
  <c r="R101" i="32"/>
  <c r="Q101" i="32"/>
  <c r="P101" i="32"/>
  <c r="O101" i="32"/>
  <c r="N101" i="32"/>
  <c r="M101" i="32"/>
  <c r="W100" i="32"/>
  <c r="V100" i="32"/>
  <c r="U100" i="32"/>
  <c r="T100" i="32"/>
  <c r="S100" i="32"/>
  <c r="R100" i="32"/>
  <c r="Q100" i="32"/>
  <c r="P100" i="32"/>
  <c r="O100" i="32"/>
  <c r="N100" i="32"/>
  <c r="M100" i="32"/>
  <c r="W99" i="32"/>
  <c r="V99" i="32"/>
  <c r="U99" i="32"/>
  <c r="T99" i="32"/>
  <c r="S99" i="32"/>
  <c r="R99" i="32"/>
  <c r="Q99" i="32"/>
  <c r="P99" i="32"/>
  <c r="O99" i="32"/>
  <c r="N99" i="32"/>
  <c r="M99" i="32"/>
  <c r="W96" i="32"/>
  <c r="V96" i="32"/>
  <c r="U96" i="32"/>
  <c r="T96" i="32"/>
  <c r="S96" i="32"/>
  <c r="R96" i="32"/>
  <c r="Q96" i="32"/>
  <c r="P96" i="32"/>
  <c r="O96" i="32"/>
  <c r="N96" i="32"/>
  <c r="M96" i="32"/>
  <c r="AC94" i="32"/>
  <c r="AB94" i="32"/>
  <c r="AA94" i="32"/>
  <c r="Z94" i="32"/>
  <c r="Y94" i="32"/>
  <c r="X94" i="32"/>
  <c r="AC93" i="32"/>
  <c r="AB93" i="32"/>
  <c r="AA93" i="32"/>
  <c r="Z93" i="32"/>
  <c r="Y93" i="32"/>
  <c r="X93" i="32"/>
  <c r="AC92" i="32"/>
  <c r="AB92" i="32"/>
  <c r="AA92" i="32"/>
  <c r="Z92" i="32"/>
  <c r="Y92" i="32"/>
  <c r="X92" i="32"/>
  <c r="AC91" i="32"/>
  <c r="AB91" i="32"/>
  <c r="AA91" i="32"/>
  <c r="Z91" i="32"/>
  <c r="Y91" i="32"/>
  <c r="X91" i="32"/>
  <c r="AC90" i="32"/>
  <c r="AB90" i="32"/>
  <c r="AA90" i="32"/>
  <c r="Z90" i="32"/>
  <c r="Y90" i="32"/>
  <c r="X90" i="32"/>
  <c r="AC89" i="32"/>
  <c r="AB89" i="32"/>
  <c r="AA89" i="32"/>
  <c r="Z89" i="32"/>
  <c r="Y89" i="32"/>
  <c r="X89" i="32"/>
  <c r="AC88" i="32"/>
  <c r="AB88" i="32"/>
  <c r="AA88" i="32"/>
  <c r="Z88" i="32"/>
  <c r="Y88" i="32"/>
  <c r="X88" i="32"/>
  <c r="W85" i="32"/>
  <c r="V85" i="32"/>
  <c r="U85" i="32"/>
  <c r="T85" i="32"/>
  <c r="S85" i="32"/>
  <c r="R85" i="32"/>
  <c r="Q85" i="32"/>
  <c r="P85" i="32"/>
  <c r="O85" i="32"/>
  <c r="N85" i="32"/>
  <c r="M85" i="32"/>
  <c r="AC83" i="32"/>
  <c r="AB83" i="32"/>
  <c r="AA83" i="32"/>
  <c r="AA125" i="32" s="1"/>
  <c r="Z83" i="32"/>
  <c r="Y83" i="32"/>
  <c r="X83" i="32"/>
  <c r="AC82" i="32"/>
  <c r="AB82" i="32"/>
  <c r="AA82" i="32"/>
  <c r="Z82" i="32"/>
  <c r="Y82" i="32"/>
  <c r="X82" i="32"/>
  <c r="AC81" i="32"/>
  <c r="AB81" i="32"/>
  <c r="AA81" i="32"/>
  <c r="Z81" i="32"/>
  <c r="Y81" i="32"/>
  <c r="X81" i="32"/>
  <c r="AC80" i="32"/>
  <c r="AB80" i="32"/>
  <c r="AA80" i="32"/>
  <c r="Z80" i="32"/>
  <c r="Y80" i="32"/>
  <c r="X80" i="32"/>
  <c r="AC79" i="32"/>
  <c r="AB79" i="32"/>
  <c r="AA79" i="32"/>
  <c r="Z79" i="32"/>
  <c r="Y79" i="32"/>
  <c r="X79" i="32"/>
  <c r="AC78" i="32"/>
  <c r="AB78" i="32"/>
  <c r="AA78" i="32"/>
  <c r="Z78" i="32"/>
  <c r="Y78" i="32"/>
  <c r="X78" i="32"/>
  <c r="AC77" i="32"/>
  <c r="AB77" i="32"/>
  <c r="AA77" i="32"/>
  <c r="Z77" i="32"/>
  <c r="Y77" i="32"/>
  <c r="X77" i="32"/>
  <c r="G77" i="32" s="1"/>
  <c r="W74" i="32"/>
  <c r="V74" i="32"/>
  <c r="U74" i="32"/>
  <c r="T74" i="32"/>
  <c r="S74" i="32"/>
  <c r="R74" i="32"/>
  <c r="Q74" i="32"/>
  <c r="P74" i="32"/>
  <c r="O74" i="32"/>
  <c r="N74" i="32"/>
  <c r="M74" i="32"/>
  <c r="AC72" i="32"/>
  <c r="AB72" i="32"/>
  <c r="AA72" i="32"/>
  <c r="Z72" i="32"/>
  <c r="Y72" i="32"/>
  <c r="X72" i="32"/>
  <c r="AC71" i="32"/>
  <c r="AB71" i="32"/>
  <c r="AA71" i="32"/>
  <c r="Z71" i="32"/>
  <c r="Y71" i="32"/>
  <c r="X71" i="32"/>
  <c r="AC70" i="32"/>
  <c r="AB70" i="32"/>
  <c r="AA70" i="32"/>
  <c r="Z70" i="32"/>
  <c r="Y70" i="32"/>
  <c r="X70" i="32"/>
  <c r="AC69" i="32"/>
  <c r="AB69" i="32"/>
  <c r="AA69" i="32"/>
  <c r="Z69" i="32"/>
  <c r="Y69" i="32"/>
  <c r="X69" i="32"/>
  <c r="AC68" i="32"/>
  <c r="AB68" i="32"/>
  <c r="AA68" i="32"/>
  <c r="Z68" i="32"/>
  <c r="Y68" i="32"/>
  <c r="X68" i="32"/>
  <c r="AC67" i="32"/>
  <c r="AB67" i="32"/>
  <c r="AA67" i="32"/>
  <c r="Z67" i="32"/>
  <c r="Y67" i="32"/>
  <c r="X67" i="32"/>
  <c r="AC66" i="32"/>
  <c r="AB66" i="32"/>
  <c r="AA66" i="32"/>
  <c r="Z66" i="32"/>
  <c r="Y66" i="32"/>
  <c r="X66" i="32"/>
  <c r="G66" i="32" s="1"/>
  <c r="W60" i="32"/>
  <c r="V60" i="32"/>
  <c r="U60" i="32"/>
  <c r="T60" i="32"/>
  <c r="S60" i="32"/>
  <c r="R60" i="32"/>
  <c r="Q60" i="32"/>
  <c r="P60" i="32"/>
  <c r="O60" i="32"/>
  <c r="N60" i="32"/>
  <c r="M60" i="32"/>
  <c r="AC58" i="32"/>
  <c r="AB58" i="32"/>
  <c r="AA58" i="32"/>
  <c r="Z58" i="32"/>
  <c r="Y58" i="32"/>
  <c r="X58" i="32"/>
  <c r="W57" i="32"/>
  <c r="W59" i="32" s="1"/>
  <c r="V57" i="32"/>
  <c r="V59" i="32" s="1"/>
  <c r="U57" i="32"/>
  <c r="U61" i="32" s="1"/>
  <c r="T57" i="32"/>
  <c r="T59" i="32" s="1"/>
  <c r="S57" i="32"/>
  <c r="S61" i="32" s="1"/>
  <c r="R57" i="32"/>
  <c r="R59" i="32" s="1"/>
  <c r="Q57" i="32"/>
  <c r="Q61" i="32" s="1"/>
  <c r="P57" i="32"/>
  <c r="P61" i="32" s="1"/>
  <c r="O57" i="32"/>
  <c r="O59" i="32" s="1"/>
  <c r="N57" i="32"/>
  <c r="N59" i="32" s="1"/>
  <c r="M57" i="32"/>
  <c r="M61" i="32" s="1"/>
  <c r="W54" i="32"/>
  <c r="V54" i="32"/>
  <c r="U54" i="32"/>
  <c r="T54" i="32"/>
  <c r="S54" i="32"/>
  <c r="R54" i="32"/>
  <c r="Q54" i="32"/>
  <c r="P54" i="32"/>
  <c r="O54" i="32"/>
  <c r="N54" i="32"/>
  <c r="M54" i="32"/>
  <c r="AC52" i="32"/>
  <c r="AB52" i="32"/>
  <c r="AA52" i="32"/>
  <c r="Z52" i="32"/>
  <c r="Y52" i="32"/>
  <c r="X52" i="32"/>
  <c r="AC51" i="32"/>
  <c r="AB51" i="32"/>
  <c r="AA51" i="32"/>
  <c r="Z51" i="32"/>
  <c r="Y51" i="32"/>
  <c r="X51" i="32"/>
  <c r="AC50" i="32"/>
  <c r="AB50" i="32"/>
  <c r="AA50" i="32"/>
  <c r="Z50" i="32"/>
  <c r="Y50" i="32"/>
  <c r="X50" i="32"/>
  <c r="AC48" i="32"/>
  <c r="AB48" i="32"/>
  <c r="AA48" i="32"/>
  <c r="Z48" i="32"/>
  <c r="Y48" i="32"/>
  <c r="X48" i="32"/>
  <c r="W45" i="32"/>
  <c r="V45" i="32"/>
  <c r="U45" i="32"/>
  <c r="T45" i="32"/>
  <c r="S45" i="32"/>
  <c r="R45" i="32"/>
  <c r="Q45" i="32"/>
  <c r="P45" i="32"/>
  <c r="O45" i="32"/>
  <c r="N45" i="32"/>
  <c r="M45" i="32"/>
  <c r="AC42" i="32"/>
  <c r="AB42" i="32"/>
  <c r="AA42" i="32"/>
  <c r="Z42" i="32"/>
  <c r="Y42" i="32"/>
  <c r="X42" i="32"/>
  <c r="AC41" i="32"/>
  <c r="AB41" i="32"/>
  <c r="AA41" i="32"/>
  <c r="Z41" i="32"/>
  <c r="Y41" i="32"/>
  <c r="X41" i="32"/>
  <c r="AC40" i="32"/>
  <c r="AB40" i="32"/>
  <c r="AA40" i="32"/>
  <c r="Z40" i="32"/>
  <c r="Y40" i="32"/>
  <c r="X40" i="32"/>
  <c r="AC39" i="32"/>
  <c r="AB39" i="32"/>
  <c r="AA39" i="32"/>
  <c r="Z39" i="32"/>
  <c r="Y39" i="32"/>
  <c r="X39" i="32"/>
  <c r="AC38" i="32"/>
  <c r="AB38" i="32"/>
  <c r="AA38" i="32"/>
  <c r="Z38" i="32"/>
  <c r="Y38" i="32"/>
  <c r="X38" i="32"/>
  <c r="W35" i="32"/>
  <c r="V35" i="32"/>
  <c r="U35" i="32"/>
  <c r="T35" i="32"/>
  <c r="S35" i="32"/>
  <c r="R35" i="32"/>
  <c r="Q35" i="32"/>
  <c r="P35" i="32"/>
  <c r="O35" i="32"/>
  <c r="N35" i="32"/>
  <c r="M35" i="32"/>
  <c r="G34" i="32"/>
  <c r="G105" i="32" s="1"/>
  <c r="AC33" i="32"/>
  <c r="AB33" i="32"/>
  <c r="AA33" i="32"/>
  <c r="Z33" i="32"/>
  <c r="Y33" i="32"/>
  <c r="X33" i="32"/>
  <c r="AC32" i="32"/>
  <c r="AB32" i="32"/>
  <c r="AA32" i="32"/>
  <c r="Z32" i="32"/>
  <c r="Y32" i="32"/>
  <c r="X32" i="32"/>
  <c r="AC31" i="32"/>
  <c r="AB31" i="32"/>
  <c r="AA31" i="32"/>
  <c r="Z31" i="32"/>
  <c r="Y31" i="32"/>
  <c r="X31" i="32"/>
  <c r="AC30" i="32"/>
  <c r="AB30" i="32"/>
  <c r="AA30" i="32"/>
  <c r="Z30" i="32"/>
  <c r="Y30" i="32"/>
  <c r="X30" i="32"/>
  <c r="AC29" i="32"/>
  <c r="AB29" i="32"/>
  <c r="AA29" i="32"/>
  <c r="Z29" i="32"/>
  <c r="Y29" i="32"/>
  <c r="X29" i="32"/>
  <c r="AC28" i="32"/>
  <c r="AB28" i="32"/>
  <c r="AA28" i="32"/>
  <c r="Z28" i="32"/>
  <c r="Y28" i="32"/>
  <c r="X28" i="32"/>
  <c r="G28" i="32" s="1"/>
  <c r="I39" i="32" l="1"/>
  <c r="I41" i="32"/>
  <c r="I67" i="32"/>
  <c r="I69" i="32"/>
  <c r="I71" i="32"/>
  <c r="I88" i="32"/>
  <c r="I90" i="32"/>
  <c r="I92" i="32"/>
  <c r="I94" i="32"/>
  <c r="P106" i="32"/>
  <c r="T106" i="32"/>
  <c r="O126" i="32"/>
  <c r="W126" i="32"/>
  <c r="S126" i="32"/>
  <c r="I48" i="32"/>
  <c r="I51" i="32"/>
  <c r="I79" i="32"/>
  <c r="I29" i="32"/>
  <c r="I31" i="32"/>
  <c r="I33" i="32"/>
  <c r="I77" i="32"/>
  <c r="I81" i="32"/>
  <c r="I38" i="32"/>
  <c r="I40" i="32"/>
  <c r="I42" i="32"/>
  <c r="I66" i="32"/>
  <c r="I68" i="32"/>
  <c r="I89" i="32"/>
  <c r="I91" i="32"/>
  <c r="G99" i="32"/>
  <c r="H29" i="32"/>
  <c r="H31" i="32"/>
  <c r="H33" i="32"/>
  <c r="H48" i="32"/>
  <c r="H51" i="32"/>
  <c r="H77" i="32"/>
  <c r="H79" i="32"/>
  <c r="H81" i="32"/>
  <c r="H83" i="32"/>
  <c r="H125" i="32" s="1"/>
  <c r="AB125" i="32"/>
  <c r="I83" i="32"/>
  <c r="I125" i="32" s="1"/>
  <c r="I70" i="32"/>
  <c r="I72" i="32"/>
  <c r="I93" i="32"/>
  <c r="I28" i="32"/>
  <c r="I99" i="32" s="1"/>
  <c r="I30" i="32"/>
  <c r="I32" i="32"/>
  <c r="I50" i="32"/>
  <c r="I52" i="32"/>
  <c r="I58" i="32"/>
  <c r="I78" i="32"/>
  <c r="I80" i="32"/>
  <c r="I82" i="32"/>
  <c r="H38" i="32"/>
  <c r="H40" i="32"/>
  <c r="H42" i="32"/>
  <c r="H66" i="32"/>
  <c r="H68" i="32"/>
  <c r="H70" i="32"/>
  <c r="H72" i="32"/>
  <c r="H89" i="32"/>
  <c r="H91" i="32"/>
  <c r="H93" i="32"/>
  <c r="H28" i="32"/>
  <c r="H30" i="32"/>
  <c r="H32" i="32"/>
  <c r="H50" i="32"/>
  <c r="H52" i="32"/>
  <c r="H58" i="32"/>
  <c r="H78" i="32"/>
  <c r="H80" i="32"/>
  <c r="H82" i="32"/>
  <c r="I115" i="32"/>
  <c r="H39" i="32"/>
  <c r="H41" i="32"/>
  <c r="H67" i="32"/>
  <c r="H69" i="32"/>
  <c r="H71" i="32"/>
  <c r="H88" i="32"/>
  <c r="H90" i="32"/>
  <c r="H92" i="32"/>
  <c r="H94" i="32"/>
  <c r="H115" i="32" s="1"/>
  <c r="G41" i="32"/>
  <c r="G67" i="32"/>
  <c r="G71" i="32"/>
  <c r="G88" i="32"/>
  <c r="G92" i="32"/>
  <c r="G29" i="32"/>
  <c r="G51" i="32"/>
  <c r="G38" i="32"/>
  <c r="G40" i="32"/>
  <c r="G42" i="32"/>
  <c r="G68" i="32"/>
  <c r="G70" i="32"/>
  <c r="G72" i="32"/>
  <c r="G93" i="32"/>
  <c r="G39" i="32"/>
  <c r="G69" i="32"/>
  <c r="G94" i="32"/>
  <c r="G115" i="32" s="1"/>
  <c r="G31" i="32"/>
  <c r="G33" i="32"/>
  <c r="G81" i="32"/>
  <c r="X125" i="32"/>
  <c r="G30" i="32"/>
  <c r="G32" i="32"/>
  <c r="G50" i="32"/>
  <c r="G52" i="32"/>
  <c r="G58" i="32"/>
  <c r="G78" i="32"/>
  <c r="G80" i="32"/>
  <c r="G82" i="32"/>
  <c r="O106" i="32"/>
  <c r="S106" i="32"/>
  <c r="W106" i="32"/>
  <c r="N126" i="32"/>
  <c r="R126" i="32"/>
  <c r="V126" i="32"/>
  <c r="AA60" i="32"/>
  <c r="Q59" i="32"/>
  <c r="Y99" i="32"/>
  <c r="Y103" i="32"/>
  <c r="P126" i="32"/>
  <c r="T126" i="32"/>
  <c r="X85" i="32"/>
  <c r="G85" i="32" s="1"/>
  <c r="AB85" i="32"/>
  <c r="Z54" i="32"/>
  <c r="Y60" i="32"/>
  <c r="R61" i="32"/>
  <c r="P59" i="32"/>
  <c r="T61" i="32"/>
  <c r="M126" i="32"/>
  <c r="Q126" i="32"/>
  <c r="U126" i="32"/>
  <c r="M59" i="32"/>
  <c r="U59" i="32"/>
  <c r="Y85" i="32"/>
  <c r="Z112" i="32"/>
  <c r="X99" i="32"/>
  <c r="B105" i="32"/>
  <c r="N116" i="32"/>
  <c r="R116" i="32"/>
  <c r="V116" i="32"/>
  <c r="AC57" i="32"/>
  <c r="AC61" i="32" s="1"/>
  <c r="X60" i="32"/>
  <c r="Z60" i="32"/>
  <c r="AC85" i="32"/>
  <c r="AB74" i="32"/>
  <c r="Z121" i="32"/>
  <c r="Y121" i="32" s="1"/>
  <c r="Y112" i="32"/>
  <c r="Y54" i="32"/>
  <c r="AC54" i="32"/>
  <c r="AA109" i="32"/>
  <c r="AA113" i="32"/>
  <c r="Z113" i="32" s="1"/>
  <c r="Y114" i="32"/>
  <c r="AC114" i="32"/>
  <c r="O61" i="32"/>
  <c r="N61" i="32" s="1"/>
  <c r="Z35" i="32"/>
  <c r="W61" i="32"/>
  <c r="AA74" i="32"/>
  <c r="Q116" i="32"/>
  <c r="AC35" i="32"/>
  <c r="AC60" i="32"/>
  <c r="AA54" i="32"/>
  <c r="S59" i="32"/>
  <c r="V61" i="32"/>
  <c r="Z74" i="32"/>
  <c r="Z85" i="32"/>
  <c r="AA120" i="32"/>
  <c r="Z120" i="32" s="1"/>
  <c r="Y109" i="32"/>
  <c r="AC109" i="32"/>
  <c r="G90" i="32"/>
  <c r="AA111" i="32"/>
  <c r="AA114" i="32"/>
  <c r="P116" i="32"/>
  <c r="T116" i="32"/>
  <c r="AC45" i="32"/>
  <c r="AA85" i="32"/>
  <c r="G89" i="32"/>
  <c r="M116" i="32"/>
  <c r="U116" i="32"/>
  <c r="AB35" i="32"/>
  <c r="I35" i="32" s="1"/>
  <c r="Y100" i="32"/>
  <c r="X100" i="32" s="1"/>
  <c r="Z101" i="32"/>
  <c r="Y101" i="32" s="1"/>
  <c r="X101" i="32" s="1"/>
  <c r="AA35" i="32"/>
  <c r="Y104" i="32"/>
  <c r="AC104" i="32"/>
  <c r="N106" i="32"/>
  <c r="M106" i="32" s="1"/>
  <c r="R106" i="32"/>
  <c r="Q106" i="32" s="1"/>
  <c r="V106" i="32"/>
  <c r="U106" i="32" s="1"/>
  <c r="Z57" i="32"/>
  <c r="AB54" i="32"/>
  <c r="Y74" i="32"/>
  <c r="AC74" i="32"/>
  <c r="X121" i="32"/>
  <c r="AB121" i="32"/>
  <c r="AA121" i="32" s="1"/>
  <c r="Y110" i="32"/>
  <c r="X110" i="32" s="1"/>
  <c r="AC110" i="32"/>
  <c r="X112" i="32"/>
  <c r="AB112" i="32"/>
  <c r="O116" i="32"/>
  <c r="S116" i="32"/>
  <c r="W116" i="32"/>
  <c r="AB57" i="32"/>
  <c r="AB45" i="32"/>
  <c r="Y96" i="32"/>
  <c r="X103" i="32"/>
  <c r="AB104" i="32"/>
  <c r="AA104" i="32" s="1"/>
  <c r="Z104" i="32" s="1"/>
  <c r="X35" i="32"/>
  <c r="AB60" i="32"/>
  <c r="Y119" i="32"/>
  <c r="X119" i="32" s="1"/>
  <c r="Y120" i="32"/>
  <c r="X120" i="32" s="1"/>
  <c r="AC120" i="32"/>
  <c r="AB120" i="32" s="1"/>
  <c r="Z122" i="32"/>
  <c r="Y122" i="32" s="1"/>
  <c r="X122" i="32" s="1"/>
  <c r="Z109" i="32"/>
  <c r="Z111" i="32"/>
  <c r="Y111" i="32" s="1"/>
  <c r="X111" i="32" s="1"/>
  <c r="AB96" i="32"/>
  <c r="X102" i="32"/>
  <c r="X104" i="32"/>
  <c r="G48" i="32"/>
  <c r="X54" i="32"/>
  <c r="Y57" i="32"/>
  <c r="X74" i="32"/>
  <c r="Y123" i="32"/>
  <c r="X123" i="32" s="1"/>
  <c r="Y124" i="32"/>
  <c r="X124" i="32" s="1"/>
  <c r="Z110" i="32"/>
  <c r="G91" i="32"/>
  <c r="AA112" i="32"/>
  <c r="X113" i="32"/>
  <c r="AB113" i="32"/>
  <c r="X114" i="32"/>
  <c r="AB114" i="32"/>
  <c r="AA96" i="32"/>
  <c r="Z96" i="32" s="1"/>
  <c r="X57" i="32"/>
  <c r="Y113" i="32"/>
  <c r="X45" i="32"/>
  <c r="G79" i="32"/>
  <c r="AA123" i="32"/>
  <c r="Z123" i="32" s="1"/>
  <c r="AA124" i="32"/>
  <c r="Z124" i="32" s="1"/>
  <c r="G83" i="32"/>
  <c r="G125" i="32" s="1"/>
  <c r="Z125" i="32"/>
  <c r="Y125" i="32" s="1"/>
  <c r="X109" i="32"/>
  <c r="AB109" i="32"/>
  <c r="AB110" i="32"/>
  <c r="AA110" i="32" s="1"/>
  <c r="AC112" i="32"/>
  <c r="Z114" i="32"/>
  <c r="B115" i="32"/>
  <c r="X96" i="32"/>
  <c r="AC96" i="32"/>
  <c r="I109" i="32" l="1"/>
  <c r="H101" i="32"/>
  <c r="I111" i="32"/>
  <c r="I113" i="32"/>
  <c r="I112" i="32"/>
  <c r="I119" i="32"/>
  <c r="I110" i="32"/>
  <c r="I114" i="32"/>
  <c r="I122" i="32"/>
  <c r="I100" i="32"/>
  <c r="I103" i="32"/>
  <c r="H122" i="32"/>
  <c r="I101" i="32"/>
  <c r="H121" i="32"/>
  <c r="I61" i="32"/>
  <c r="H119" i="32"/>
  <c r="I57" i="32"/>
  <c r="I59" i="32" s="1"/>
  <c r="G103" i="32"/>
  <c r="H114" i="32"/>
  <c r="G120" i="32"/>
  <c r="H110" i="32"/>
  <c r="I96" i="32"/>
  <c r="H74" i="32"/>
  <c r="H99" i="32"/>
  <c r="I74" i="32"/>
  <c r="I120" i="32"/>
  <c r="G111" i="32"/>
  <c r="G102" i="32"/>
  <c r="I85" i="32"/>
  <c r="I106" i="32" s="1"/>
  <c r="G123" i="32"/>
  <c r="I102" i="32"/>
  <c r="G100" i="32"/>
  <c r="I104" i="32"/>
  <c r="H111" i="32"/>
  <c r="G104" i="32"/>
  <c r="I124" i="32"/>
  <c r="H100" i="32"/>
  <c r="H60" i="32"/>
  <c r="H102" i="32"/>
  <c r="AA45" i="32"/>
  <c r="Z45" i="32" s="1"/>
  <c r="I45" i="32"/>
  <c r="G101" i="32"/>
  <c r="I54" i="32"/>
  <c r="H103" i="32"/>
  <c r="H104" i="32"/>
  <c r="Y45" i="32"/>
  <c r="Y35" i="32"/>
  <c r="H35" i="32" s="1"/>
  <c r="G119" i="32"/>
  <c r="H85" i="32"/>
  <c r="G124" i="32"/>
  <c r="G109" i="32"/>
  <c r="I123" i="32"/>
  <c r="B120" i="32"/>
  <c r="AC119" i="32" s="1"/>
  <c r="AB119" i="32" s="1"/>
  <c r="AA119" i="32" s="1"/>
  <c r="Z119" i="32" s="1"/>
  <c r="G60" i="32"/>
  <c r="H96" i="32"/>
  <c r="AC59" i="32"/>
  <c r="H54" i="32"/>
  <c r="I121" i="32"/>
  <c r="I60" i="32"/>
  <c r="G45" i="32"/>
  <c r="G54" i="32"/>
  <c r="G113" i="32"/>
  <c r="G114" i="32"/>
  <c r="H113" i="32"/>
  <c r="H124" i="32"/>
  <c r="H120" i="32"/>
  <c r="H123" i="32"/>
  <c r="H112" i="32"/>
  <c r="H61" i="32"/>
  <c r="G74" i="32"/>
  <c r="H109" i="32"/>
  <c r="B110" i="32"/>
  <c r="B104" i="32"/>
  <c r="AC103" i="32" s="1"/>
  <c r="AB103" i="32" s="1"/>
  <c r="AA103" i="32" s="1"/>
  <c r="Z103" i="32" s="1"/>
  <c r="AB116" i="32"/>
  <c r="B114" i="32"/>
  <c r="AC113" i="32" s="1"/>
  <c r="B111" i="32"/>
  <c r="B123" i="32"/>
  <c r="AC122" i="32" s="1"/>
  <c r="AB122" i="32" s="1"/>
  <c r="AA122" i="32" s="1"/>
  <c r="B99" i="32"/>
  <c r="AB59" i="32"/>
  <c r="B102" i="32"/>
  <c r="AC101" i="32" s="1"/>
  <c r="AB101" i="32" s="1"/>
  <c r="AA101" i="32" s="1"/>
  <c r="AB126" i="32"/>
  <c r="G110" i="32"/>
  <c r="AC126" i="32"/>
  <c r="B109" i="32"/>
  <c r="AC106" i="32" s="1"/>
  <c r="AB106" i="32" s="1"/>
  <c r="AA106" i="32" s="1"/>
  <c r="Z106" i="32" s="1"/>
  <c r="B116" i="32"/>
  <c r="AC115" i="32" s="1"/>
  <c r="AB115" i="32" s="1"/>
  <c r="AA115" i="32" s="1"/>
  <c r="Z115" i="32" s="1"/>
  <c r="Y115" i="32" s="1"/>
  <c r="X115" i="32" s="1"/>
  <c r="B125" i="32"/>
  <c r="AC124" i="32" s="1"/>
  <c r="AB124" i="32" s="1"/>
  <c r="B124" i="32"/>
  <c r="AC123" i="32" s="1"/>
  <c r="AB123" i="32" s="1"/>
  <c r="B113" i="32"/>
  <c r="B100" i="32"/>
  <c r="AC99" i="32" s="1"/>
  <c r="AB99" i="32" s="1"/>
  <c r="AA99" i="32" s="1"/>
  <c r="Z99" i="32" s="1"/>
  <c r="X116" i="32"/>
  <c r="G96" i="32"/>
  <c r="B121" i="32"/>
  <c r="G121" i="32"/>
  <c r="B119" i="32"/>
  <c r="AC116" i="32" s="1"/>
  <c r="X59" i="32"/>
  <c r="G57" i="32"/>
  <c r="G59" i="32" s="1"/>
  <c r="B112" i="32"/>
  <c r="AC111" i="32" s="1"/>
  <c r="AB111" i="32" s="1"/>
  <c r="G112" i="32"/>
  <c r="Y61" i="32"/>
  <c r="X61" i="32" s="1"/>
  <c r="Y59" i="32"/>
  <c r="AA57" i="32"/>
  <c r="AB61" i="32"/>
  <c r="X106" i="32"/>
  <c r="G35" i="32"/>
  <c r="G106" i="32" s="1"/>
  <c r="B103" i="32"/>
  <c r="AC102" i="32" s="1"/>
  <c r="AB102" i="32" s="1"/>
  <c r="AA102" i="32" s="1"/>
  <c r="Z102" i="32" s="1"/>
  <c r="Y102" i="32" s="1"/>
  <c r="G122" i="32"/>
  <c r="G61" i="32"/>
  <c r="AA116" i="32"/>
  <c r="Z116" i="32" s="1"/>
  <c r="Y116" i="32" s="1"/>
  <c r="AA126" i="32"/>
  <c r="Z126" i="32" s="1"/>
  <c r="Y126" i="32" s="1"/>
  <c r="X126" i="32"/>
  <c r="I116" i="32" l="1"/>
  <c r="I126" i="32"/>
  <c r="H45" i="32"/>
  <c r="H106" i="32"/>
  <c r="G116" i="32"/>
  <c r="Y106" i="32"/>
  <c r="H57" i="32"/>
  <c r="H59" i="32" s="1"/>
  <c r="H126" i="32"/>
  <c r="H116" i="32"/>
  <c r="B126" i="32"/>
  <c r="AC125" i="32" s="1"/>
  <c r="B101" i="32"/>
  <c r="AC100" i="32" s="1"/>
  <c r="AB100" i="32" s="1"/>
  <c r="AA100" i="32" s="1"/>
  <c r="Z100" i="32" s="1"/>
  <c r="G126" i="32"/>
  <c r="AA61" i="32"/>
  <c r="Z61" i="32" s="1"/>
  <c r="AA59" i="32"/>
  <c r="Z59" i="32" s="1"/>
  <c r="B122" i="32"/>
  <c r="AC121" i="32" s="1"/>
  <c r="AB17" i="32"/>
  <c r="Z17" i="32"/>
  <c r="X17" i="32"/>
  <c r="W17" i="32"/>
  <c r="V17" i="32"/>
  <c r="U17" i="32"/>
  <c r="T17" i="32"/>
  <c r="S17" i="32"/>
  <c r="R17" i="32"/>
  <c r="Q17" i="32"/>
  <c r="P17" i="32"/>
  <c r="O17" i="32"/>
  <c r="N17" i="32"/>
  <c r="M17" i="32"/>
  <c r="AA17" i="32" l="1"/>
  <c r="Y17" i="32"/>
  <c r="G17" i="32"/>
  <c r="B106" i="32"/>
  <c r="AC16" i="32"/>
  <c r="AB16" i="32"/>
  <c r="AA16" i="32"/>
  <c r="Z16" i="32"/>
  <c r="X16" i="32"/>
  <c r="W16" i="32"/>
  <c r="V16" i="32"/>
  <c r="U16" i="32"/>
  <c r="T16" i="32"/>
  <c r="S16" i="32"/>
  <c r="R16" i="32"/>
  <c r="Q16" i="32"/>
  <c r="P16" i="32"/>
  <c r="O16" i="32"/>
  <c r="N16" i="32"/>
  <c r="M16" i="32"/>
  <c r="AC14" i="32"/>
  <c r="AB14" i="32"/>
  <c r="AA14" i="32"/>
  <c r="Z14" i="32"/>
  <c r="Y14" i="32"/>
  <c r="X14" i="32"/>
  <c r="W14" i="32"/>
  <c r="S14" i="32"/>
  <c r="O14" i="32"/>
  <c r="N14" i="32" s="1"/>
  <c r="AC12" i="32"/>
  <c r="AB12" i="32"/>
  <c r="AA12" i="32"/>
  <c r="Z12" i="32"/>
  <c r="Y12" i="32"/>
  <c r="W12" i="32"/>
  <c r="W22" i="32" s="1"/>
  <c r="V12" i="32"/>
  <c r="V22" i="32" s="1"/>
  <c r="U12" i="32"/>
  <c r="T12" i="32" s="1"/>
  <c r="T22" i="32" s="1"/>
  <c r="S12" i="32"/>
  <c r="R12" i="32"/>
  <c r="Q12" i="32"/>
  <c r="P12" i="32" s="1"/>
  <c r="N12" i="32"/>
  <c r="M12" i="32"/>
  <c r="AC10" i="32"/>
  <c r="AB10" i="32"/>
  <c r="AA10" i="32"/>
  <c r="H10" i="32" s="1"/>
  <c r="Z10" i="32"/>
  <c r="Y10" i="32"/>
  <c r="X10" i="32"/>
  <c r="W10" i="32"/>
  <c r="V10" i="32"/>
  <c r="U10" i="32"/>
  <c r="T10" i="32"/>
  <c r="S10" i="32"/>
  <c r="R10" i="32"/>
  <c r="Q10" i="32"/>
  <c r="P10" i="32"/>
  <c r="O10" i="32"/>
  <c r="N10" i="32"/>
  <c r="M10" i="32"/>
  <c r="AC7" i="32"/>
  <c r="AD8" i="32" s="1"/>
  <c r="AB7" i="32"/>
  <c r="AA7" i="32"/>
  <c r="H7" i="32" s="1"/>
  <c r="Z7" i="32"/>
  <c r="Y7" i="32"/>
  <c r="X7" i="32"/>
  <c r="W7" i="32"/>
  <c r="V7" i="32"/>
  <c r="U7" i="32"/>
  <c r="T7" i="32" s="1"/>
  <c r="U8" i="32" s="1"/>
  <c r="S7" i="32"/>
  <c r="R7" i="32"/>
  <c r="Q7" i="32"/>
  <c r="P7" i="32" s="1"/>
  <c r="O7" i="32" s="1"/>
  <c r="P8" i="32" s="1"/>
  <c r="N7" i="32"/>
  <c r="M7" i="32"/>
  <c r="AC5" i="32"/>
  <c r="AB5" i="32"/>
  <c r="AA5" i="32"/>
  <c r="Z5" i="32"/>
  <c r="Y5" i="32"/>
  <c r="X5" i="32"/>
  <c r="M8" i="32" l="1"/>
  <c r="N8" i="32"/>
  <c r="I5" i="32"/>
  <c r="H14" i="32"/>
  <c r="I14" i="32"/>
  <c r="I16" i="32"/>
  <c r="H17" i="32"/>
  <c r="I12" i="32"/>
  <c r="H5" i="32"/>
  <c r="X12" i="32"/>
  <c r="X13" i="32" s="1"/>
  <c r="H12" i="32"/>
  <c r="Y16" i="32"/>
  <c r="H16" i="32" s="1"/>
  <c r="S13" i="32"/>
  <c r="U22" i="32"/>
  <c r="N13" i="32"/>
  <c r="AD19" i="32"/>
  <c r="AD11" i="32"/>
  <c r="AD21" i="32"/>
  <c r="AD24" i="32"/>
  <c r="O8" i="32"/>
  <c r="O24" i="32" s="1"/>
  <c r="R8" i="32"/>
  <c r="R24" i="32" s="1"/>
  <c r="W8" i="32"/>
  <c r="W24" i="32" s="1"/>
  <c r="G16" i="32"/>
  <c r="T8" i="32"/>
  <c r="T21" i="32" s="1"/>
  <c r="X8" i="32"/>
  <c r="AB8" i="32"/>
  <c r="AB13" i="32"/>
  <c r="S22" i="32"/>
  <c r="Y23" i="32"/>
  <c r="AC23" i="32"/>
  <c r="P24" i="32"/>
  <c r="P21" i="32"/>
  <c r="U24" i="32"/>
  <c r="U21" i="32"/>
  <c r="M24" i="32"/>
  <c r="M21" i="32"/>
  <c r="M11" i="32"/>
  <c r="S8" i="32"/>
  <c r="M14" i="32"/>
  <c r="N23" i="32"/>
  <c r="W13" i="32"/>
  <c r="Q8" i="32"/>
  <c r="V8" i="32"/>
  <c r="V11" i="32" s="1"/>
  <c r="R22" i="32"/>
  <c r="Q22" i="32" s="1"/>
  <c r="R14" i="32"/>
  <c r="S23" i="32"/>
  <c r="O12" i="32"/>
  <c r="P22" i="32"/>
  <c r="V14" i="32"/>
  <c r="G14" i="32" s="1"/>
  <c r="W23" i="32"/>
  <c r="Y8" i="32"/>
  <c r="G5" i="32"/>
  <c r="AA22" i="32"/>
  <c r="Z8" i="32"/>
  <c r="P11" i="32"/>
  <c r="U11" i="32"/>
  <c r="AA23" i="32"/>
  <c r="AA8" i="32"/>
  <c r="AC22" i="32"/>
  <c r="Z22" i="32"/>
  <c r="Z13" i="32"/>
  <c r="G7" i="32"/>
  <c r="Y13" i="32"/>
  <c r="AC13" i="32"/>
  <c r="Z23" i="32"/>
  <c r="Y22" i="32"/>
  <c r="AB22" i="32"/>
  <c r="G10" i="32"/>
  <c r="AC8" i="32" s="1"/>
  <c r="AA13" i="32"/>
  <c r="AB23" i="32"/>
  <c r="AC4" i="32"/>
  <c r="O21" i="32" l="1"/>
  <c r="T24" i="32"/>
  <c r="N24" i="32"/>
  <c r="AB11" i="32"/>
  <c r="I8" i="32"/>
  <c r="I11" i="32" s="1"/>
  <c r="I22" i="32"/>
  <c r="G12" i="32"/>
  <c r="I13" i="32"/>
  <c r="I23" i="32"/>
  <c r="Z24" i="32"/>
  <c r="Y24" i="32"/>
  <c r="H8" i="32"/>
  <c r="H21" i="32" s="1"/>
  <c r="X23" i="32"/>
  <c r="X22" i="32"/>
  <c r="H13" i="32"/>
  <c r="H23" i="32"/>
  <c r="H22" i="32"/>
  <c r="X11" i="32"/>
  <c r="W11" i="32"/>
  <c r="T11" i="32"/>
  <c r="R21" i="32"/>
  <c r="W21" i="32"/>
  <c r="AB24" i="32"/>
  <c r="X24" i="32"/>
  <c r="AB21" i="32"/>
  <c r="Z21" i="32"/>
  <c r="G8" i="32"/>
  <c r="Y21" i="32"/>
  <c r="X21" i="32" s="1"/>
  <c r="Y11" i="32"/>
  <c r="Z11" i="32"/>
  <c r="U14" i="32"/>
  <c r="V23" i="32"/>
  <c r="V13" i="32"/>
  <c r="Q14" i="32"/>
  <c r="R23" i="32"/>
  <c r="R13" i="32"/>
  <c r="Q24" i="32"/>
  <c r="Q21" i="32"/>
  <c r="S24" i="32"/>
  <c r="S21" i="32"/>
  <c r="S11" i="32"/>
  <c r="R11" i="32" s="1"/>
  <c r="V24" i="32"/>
  <c r="V21" i="32"/>
  <c r="N21" i="32"/>
  <c r="N11" i="32"/>
  <c r="O22" i="32"/>
  <c r="N22" i="32" s="1"/>
  <c r="M22" i="32" s="1"/>
  <c r="O13" i="32"/>
  <c r="O11" i="32"/>
  <c r="M23" i="32"/>
  <c r="M13" i="32"/>
  <c r="AA21" i="32"/>
  <c r="Q11" i="32"/>
  <c r="AC24" i="32"/>
  <c r="AC11" i="32"/>
  <c r="AC20" i="32"/>
  <c r="AC19" i="32"/>
  <c r="AC15" i="32"/>
  <c r="AC21" i="32"/>
  <c r="AA24" i="32"/>
  <c r="AA11" i="32"/>
  <c r="AB4" i="32"/>
  <c r="I4" i="32" s="1"/>
  <c r="H11" i="32" l="1"/>
  <c r="G11" i="32"/>
  <c r="G22" i="32"/>
  <c r="I24" i="32"/>
  <c r="I21" i="32"/>
  <c r="G24" i="32"/>
  <c r="H24" i="32"/>
  <c r="G21" i="32"/>
  <c r="T14" i="32"/>
  <c r="U23" i="32"/>
  <c r="G13" i="32"/>
  <c r="G23" i="32"/>
  <c r="P14" i="32"/>
  <c r="Q23" i="32"/>
  <c r="Q13" i="32"/>
  <c r="U13" i="32"/>
  <c r="AB20" i="32"/>
  <c r="AB19" i="32"/>
  <c r="AB15" i="32"/>
  <c r="AA4" i="32"/>
  <c r="T23" i="32" l="1"/>
  <c r="T13" i="32"/>
  <c r="P23" i="32"/>
  <c r="O23" i="32" s="1"/>
  <c r="P13" i="32"/>
  <c r="AA20" i="32"/>
  <c r="AA19" i="32"/>
  <c r="AA15" i="32"/>
  <c r="Z4" i="32"/>
  <c r="I19" i="32" l="1"/>
  <c r="I20" i="32"/>
  <c r="I15" i="32"/>
  <c r="Z20" i="32"/>
  <c r="Z19" i="32"/>
  <c r="Z15" i="32"/>
  <c r="Y4" i="32"/>
  <c r="H4" i="32" s="1"/>
  <c r="X4" i="32"/>
  <c r="W4" i="32"/>
  <c r="V4" i="32"/>
  <c r="L122" i="21"/>
  <c r="K122" i="21"/>
  <c r="J122" i="21"/>
  <c r="I122" i="21" s="1"/>
  <c r="H122" i="21"/>
  <c r="G122" i="21"/>
  <c r="L121" i="21"/>
  <c r="K121" i="21"/>
  <c r="J121" i="21" s="1"/>
  <c r="I121" i="21" s="1"/>
  <c r="H121" i="21"/>
  <c r="G121" i="21"/>
  <c r="L120" i="21"/>
  <c r="K120" i="21"/>
  <c r="J120" i="21"/>
  <c r="I120" i="21"/>
  <c r="H120" i="21"/>
  <c r="G120" i="21"/>
  <c r="L119" i="21"/>
  <c r="K119" i="21" s="1"/>
  <c r="J119" i="21" s="1"/>
  <c r="I119" i="21"/>
  <c r="H119" i="21"/>
  <c r="G119" i="21"/>
  <c r="L118" i="21"/>
  <c r="K118" i="21"/>
  <c r="J118" i="21"/>
  <c r="I118" i="21" s="1"/>
  <c r="H118" i="21"/>
  <c r="G118" i="21"/>
  <c r="L117" i="21"/>
  <c r="K117" i="21" s="1"/>
  <c r="J117" i="21" s="1"/>
  <c r="I117" i="21"/>
  <c r="H117" i="21"/>
  <c r="G117" i="21" s="1"/>
  <c r="L116" i="21"/>
  <c r="K116" i="21"/>
  <c r="J116" i="21"/>
  <c r="I116" i="21"/>
  <c r="H116" i="21"/>
  <c r="G116" i="21"/>
  <c r="L115" i="21" s="1"/>
  <c r="K115" i="21" s="1"/>
  <c r="J115" i="21" s="1"/>
  <c r="I115" i="21" s="1"/>
  <c r="H115" i="21"/>
  <c r="G115" i="21" s="1"/>
  <c r="L114" i="21"/>
  <c r="K114" i="21"/>
  <c r="J114" i="21"/>
  <c r="I114" i="21"/>
  <c r="H114" i="21"/>
  <c r="G114" i="21"/>
  <c r="L113" i="21"/>
  <c r="K113" i="21" s="1"/>
  <c r="J113" i="21" s="1"/>
  <c r="I113" i="21"/>
  <c r="H113" i="21"/>
  <c r="G113" i="21"/>
  <c r="L112" i="21"/>
  <c r="K112" i="21"/>
  <c r="J112" i="21"/>
  <c r="I112" i="21"/>
  <c r="H112" i="21"/>
  <c r="G112" i="21"/>
  <c r="L111" i="21"/>
  <c r="K111" i="21"/>
  <c r="J111" i="21"/>
  <c r="I111" i="21"/>
  <c r="H111" i="21"/>
  <c r="G111" i="21"/>
  <c r="L110" i="21"/>
  <c r="K110" i="21" s="1"/>
  <c r="J110" i="21" s="1"/>
  <c r="I110" i="21" s="1"/>
  <c r="H110" i="21"/>
  <c r="G110" i="21"/>
  <c r="L105" i="21"/>
  <c r="K105" i="21" s="1"/>
  <c r="J105" i="21"/>
  <c r="I105" i="21" s="1"/>
  <c r="H105" i="21"/>
  <c r="G105" i="21"/>
  <c r="F105" i="21"/>
  <c r="E105" i="21"/>
  <c r="L104" i="21"/>
  <c r="K104" i="21"/>
  <c r="J104" i="21"/>
  <c r="I104" i="21" s="1"/>
  <c r="H104" i="21"/>
  <c r="G104" i="21"/>
  <c r="F104" i="21"/>
  <c r="E104" i="21" s="1"/>
  <c r="L103" i="21"/>
  <c r="K103" i="21"/>
  <c r="J103" i="21"/>
  <c r="I103" i="21" s="1"/>
  <c r="H103" i="21"/>
  <c r="G103" i="21"/>
  <c r="F103" i="21"/>
  <c r="E103" i="21"/>
  <c r="L102" i="21"/>
  <c r="K102" i="21" s="1"/>
  <c r="J102" i="21"/>
  <c r="I102" i="21"/>
  <c r="H102" i="21" s="1"/>
  <c r="G102" i="21" s="1"/>
  <c r="F102" i="21" s="1"/>
  <c r="E102" i="21" s="1"/>
  <c r="L101" i="21"/>
  <c r="K101" i="21"/>
  <c r="J101" i="21"/>
  <c r="I101" i="21" s="1"/>
  <c r="H101" i="21"/>
  <c r="G101" i="21"/>
  <c r="F101" i="21"/>
  <c r="E101" i="21"/>
  <c r="L100" i="21"/>
  <c r="K100" i="21"/>
  <c r="J100" i="21" s="1"/>
  <c r="I100" i="21"/>
  <c r="H100" i="21"/>
  <c r="G100" i="21" s="1"/>
  <c r="F100" i="21" s="1"/>
  <c r="E100" i="21" s="1"/>
  <c r="J99" i="21"/>
  <c r="I99" i="21" s="1"/>
  <c r="H99" i="21"/>
  <c r="G99" i="21"/>
  <c r="F99" i="21" s="1"/>
  <c r="E99" i="21"/>
  <c r="L98" i="21" s="1"/>
  <c r="K98" i="21" s="1"/>
  <c r="J98" i="21" s="1"/>
  <c r="I98" i="21" s="1"/>
  <c r="H98" i="21"/>
  <c r="G98" i="21"/>
  <c r="F98" i="21" s="1"/>
  <c r="E98" i="21" s="1"/>
  <c r="L97" i="21"/>
  <c r="K97" i="21"/>
  <c r="J97" i="21"/>
  <c r="I97" i="21"/>
  <c r="H97" i="21"/>
  <c r="G97" i="21"/>
  <c r="F97" i="21"/>
  <c r="E97" i="21"/>
  <c r="I96" i="21"/>
  <c r="H96" i="21"/>
  <c r="G96" i="21" s="1"/>
  <c r="F96" i="21" s="1"/>
  <c r="E96" i="21"/>
  <c r="J95" i="21"/>
  <c r="I95" i="21"/>
  <c r="H95" i="21"/>
  <c r="G95" i="21"/>
  <c r="F95" i="21" s="1"/>
  <c r="E95" i="21" s="1"/>
  <c r="L94" i="21"/>
  <c r="K94" i="21"/>
  <c r="J94" i="21"/>
  <c r="I94" i="21"/>
  <c r="H94" i="21"/>
  <c r="G94" i="21"/>
  <c r="F94" i="21"/>
  <c r="E94" i="21"/>
  <c r="L93" i="21"/>
  <c r="K93" i="21" s="1"/>
  <c r="J93" i="21"/>
  <c r="I93" i="21"/>
  <c r="H93" i="21"/>
  <c r="G93" i="21" s="1"/>
  <c r="F93" i="21"/>
  <c r="E93" i="21"/>
  <c r="P67" i="21"/>
  <c r="O67" i="21"/>
  <c r="N67" i="21"/>
  <c r="M67" i="21"/>
  <c r="L67" i="21"/>
  <c r="K67" i="21"/>
  <c r="J67" i="21"/>
  <c r="I67" i="21"/>
  <c r="P66" i="21"/>
  <c r="O66" i="21"/>
  <c r="N66" i="21"/>
  <c r="M66" i="21"/>
  <c r="L66" i="21"/>
  <c r="K66" i="21"/>
  <c r="J66" i="21"/>
  <c r="I66" i="21"/>
  <c r="P65" i="21"/>
  <c r="O65" i="21"/>
  <c r="N65" i="21"/>
  <c r="M65" i="21"/>
  <c r="L65" i="21"/>
  <c r="K65" i="21"/>
  <c r="J65" i="21"/>
  <c r="I65" i="21"/>
  <c r="P64" i="21"/>
  <c r="O64" i="21"/>
  <c r="N64" i="21"/>
  <c r="M64" i="21"/>
  <c r="L64" i="21"/>
  <c r="K64" i="21"/>
  <c r="J64" i="21"/>
  <c r="I64" i="21"/>
  <c r="P63" i="21"/>
  <c r="O63" i="21"/>
  <c r="M63" i="21"/>
  <c r="L63" i="21"/>
  <c r="K63" i="21"/>
  <c r="J63" i="21"/>
  <c r="I63" i="21"/>
  <c r="P62" i="21"/>
  <c r="O62" i="21"/>
  <c r="M62" i="21"/>
  <c r="L62" i="21"/>
  <c r="K62" i="21"/>
  <c r="J62" i="21"/>
  <c r="I62" i="21"/>
  <c r="W20" i="32" l="1"/>
  <c r="W15" i="32"/>
  <c r="U4" i="32"/>
  <c r="V20" i="32"/>
  <c r="V19" i="32"/>
  <c r="V15" i="32"/>
  <c r="X20" i="32"/>
  <c r="X19" i="32"/>
  <c r="W19" i="32" s="1"/>
  <c r="X15" i="32"/>
  <c r="Y20" i="32"/>
  <c r="Y19" i="32"/>
  <c r="Y15" i="32"/>
  <c r="G4" i="32"/>
  <c r="H15" i="32" l="1"/>
  <c r="H19" i="32"/>
  <c r="H20" i="32"/>
  <c r="T4" i="32"/>
  <c r="U20" i="32"/>
  <c r="U19" i="32"/>
  <c r="U15" i="32"/>
  <c r="AC17" i="32"/>
  <c r="G20" i="32"/>
  <c r="G19" i="32"/>
  <c r="G15" i="32"/>
  <c r="P44" i="21"/>
  <c r="O44" i="21"/>
  <c r="N44" i="21"/>
  <c r="M44" i="21"/>
  <c r="L44" i="21"/>
  <c r="K44" i="21"/>
  <c r="J44" i="21"/>
  <c r="I44" i="21"/>
  <c r="H44" i="21"/>
  <c r="G44" i="21"/>
  <c r="F44" i="21"/>
  <c r="E44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BM37" i="21"/>
  <c r="BM36" i="21"/>
  <c r="BM34" i="21"/>
  <c r="BM43" i="21" s="1"/>
  <c r="BM32" i="21"/>
  <c r="BM40" i="21" s="1"/>
  <c r="BM28" i="21"/>
  <c r="BM27" i="21"/>
  <c r="BM42" i="21" l="1"/>
  <c r="BM41" i="21"/>
  <c r="BN44" i="21"/>
  <c r="BM44" i="21"/>
  <c r="I17" i="32"/>
  <c r="BM31" i="21"/>
  <c r="T19" i="32"/>
  <c r="S4" i="32"/>
  <c r="T20" i="32"/>
  <c r="T15" i="32"/>
  <c r="R4" i="32" l="1"/>
  <c r="S20" i="32"/>
  <c r="S19" i="32"/>
  <c r="S15" i="32"/>
  <c r="J56" i="37" l="1"/>
  <c r="J59" i="37"/>
  <c r="Q4" i="32"/>
  <c r="R20" i="32"/>
  <c r="R19" i="32"/>
  <c r="R15" i="32"/>
  <c r="P4" i="32" l="1"/>
  <c r="Q20" i="32"/>
  <c r="Q19" i="32"/>
  <c r="Q15" i="32"/>
  <c r="O4" i="32" l="1"/>
  <c r="P20" i="32"/>
  <c r="P19" i="32"/>
  <c r="P15" i="32"/>
  <c r="N4" i="32" l="1"/>
  <c r="O20" i="32"/>
  <c r="O19" i="32"/>
  <c r="O15" i="32"/>
  <c r="M4" i="32" l="1"/>
  <c r="N20" i="32"/>
  <c r="N19" i="32"/>
  <c r="N15" i="32"/>
  <c r="M20" i="32" l="1"/>
  <c r="M19" i="32"/>
  <c r="M15" i="32"/>
  <c r="AP30" i="44" l="1"/>
  <c r="V1208" i="47"/>
  <c r="V1207" i="47"/>
  <c r="V1206" i="47"/>
  <c r="V1205" i="47"/>
  <c r="V1204" i="47"/>
  <c r="V1203" i="47"/>
  <c r="V1202" i="47"/>
  <c r="V1201" i="47"/>
  <c r="V1200" i="47"/>
  <c r="V1199" i="47"/>
  <c r="V1198" i="47"/>
  <c r="V1197" i="47"/>
  <c r="V1196" i="47"/>
  <c r="V1195" i="47"/>
  <c r="V1194" i="47"/>
  <c r="V1193" i="47"/>
  <c r="V1192" i="47"/>
  <c r="V1191" i="47"/>
  <c r="V1190" i="47"/>
  <c r="V1189" i="47"/>
  <c r="V1188" i="47"/>
  <c r="V1187" i="47"/>
  <c r="V1186" i="47"/>
  <c r="V1185" i="47"/>
  <c r="V1184" i="47"/>
  <c r="V1183" i="47"/>
  <c r="V1182" i="47"/>
  <c r="V1181" i="47"/>
  <c r="V1180" i="47"/>
  <c r="V1179" i="47"/>
  <c r="V1178" i="47"/>
  <c r="V1177" i="47"/>
  <c r="V1176" i="47"/>
  <c r="V1175" i="47"/>
  <c r="V1174" i="47"/>
  <c r="V1173" i="47"/>
  <c r="V1172" i="47"/>
  <c r="V1171" i="47"/>
  <c r="V1170" i="47"/>
  <c r="V1169" i="47"/>
  <c r="V1168" i="47"/>
  <c r="V1167" i="47"/>
  <c r="V1166" i="47"/>
  <c r="V1165" i="47"/>
  <c r="V1164" i="47"/>
  <c r="V1163" i="47"/>
  <c r="V1162" i="47"/>
  <c r="V1161" i="47"/>
  <c r="V1160" i="47"/>
  <c r="V1159" i="47"/>
  <c r="V1158" i="47"/>
  <c r="V1157" i="47"/>
  <c r="V1156" i="47"/>
  <c r="V1155" i="47"/>
  <c r="V1154" i="47"/>
  <c r="AL30" i="44" l="1"/>
  <c r="G122" i="34" l="1"/>
  <c r="F122" i="34"/>
  <c r="E122" i="34"/>
  <c r="H121" i="34"/>
  <c r="H120" i="34"/>
  <c r="J119" i="34"/>
  <c r="J122" i="34" s="1"/>
  <c r="H119" i="34"/>
  <c r="H118" i="34"/>
  <c r="H117" i="34"/>
  <c r="H122" i="34" l="1"/>
  <c r="M53" i="50"/>
  <c r="K53" i="50"/>
  <c r="L53" i="50"/>
  <c r="Q53" i="50"/>
  <c r="O53" i="50"/>
  <c r="P53" i="50"/>
  <c r="G115" i="34"/>
  <c r="F115" i="34"/>
  <c r="E115" i="34"/>
  <c r="H114" i="34"/>
  <c r="H113" i="34"/>
  <c r="J112" i="34"/>
  <c r="H112" i="34"/>
  <c r="J111" i="34"/>
  <c r="H111" i="34"/>
  <c r="J110" i="34"/>
  <c r="H110" i="34"/>
  <c r="H109" i="34"/>
  <c r="J108" i="34"/>
  <c r="H108" i="34"/>
  <c r="J107" i="34"/>
  <c r="H107" i="34"/>
  <c r="H115" i="34" l="1"/>
  <c r="J115" i="34"/>
  <c r="O101" i="34"/>
  <c r="P101" i="34" l="1"/>
  <c r="I101" i="34"/>
  <c r="H101" i="34"/>
  <c r="F101" i="34"/>
  <c r="J101" i="34" l="1"/>
  <c r="E101" i="34"/>
  <c r="G101" i="34" s="1"/>
  <c r="J99" i="34" l="1"/>
  <c r="J98" i="34"/>
  <c r="G98" i="34"/>
  <c r="J97" i="34"/>
  <c r="G97" i="34"/>
  <c r="J92" i="34"/>
  <c r="J91" i="34" l="1"/>
  <c r="G91" i="34"/>
  <c r="J90" i="34"/>
  <c r="G90" i="34"/>
  <c r="C1" i="34" l="1"/>
  <c r="B2" i="91" l="1"/>
  <c r="H59" i="37" l="1"/>
  <c r="G59" i="37"/>
  <c r="F59" i="37"/>
  <c r="E59" i="37"/>
  <c r="D59" i="37"/>
  <c r="C59" i="37"/>
  <c r="B59" i="37"/>
  <c r="I58" i="37"/>
  <c r="H58" i="37"/>
  <c r="G58" i="37" s="1"/>
  <c r="F58" i="37" s="1"/>
  <c r="E58" i="37" s="1"/>
  <c r="D58" i="37" s="1"/>
  <c r="C58" i="37"/>
  <c r="B58" i="37" s="1"/>
  <c r="I57" i="37"/>
  <c r="H57" i="37"/>
  <c r="G57" i="37"/>
  <c r="F57" i="37" s="1"/>
  <c r="E57" i="37"/>
  <c r="D57" i="37"/>
  <c r="C57" i="37" s="1"/>
  <c r="B57" i="37"/>
  <c r="I56" i="37"/>
  <c r="H56" i="37"/>
  <c r="G56" i="37" s="1"/>
  <c r="F56" i="37" s="1"/>
  <c r="E56" i="37" s="1"/>
  <c r="D56" i="37" s="1"/>
  <c r="C56" i="37" s="1"/>
  <c r="B56" i="37" s="1"/>
  <c r="I51" i="37"/>
  <c r="H51" i="37"/>
  <c r="G51" i="37" s="1"/>
  <c r="F51" i="37" s="1"/>
  <c r="E51" i="37" s="1"/>
  <c r="D51" i="37" s="1"/>
  <c r="C51" i="37"/>
  <c r="B51" i="37"/>
  <c r="I50" i="37"/>
  <c r="H50" i="37"/>
  <c r="G50" i="37"/>
  <c r="F50" i="37"/>
  <c r="E50" i="37"/>
  <c r="D50" i="37"/>
  <c r="C50" i="37"/>
  <c r="B50" i="37"/>
  <c r="I59" i="37" l="1"/>
  <c r="Y7" i="30" l="1"/>
  <c r="I70" i="37" s="1"/>
  <c r="X7" i="30"/>
  <c r="J96" i="21"/>
  <c r="X8" i="30" l="1"/>
  <c r="X24" i="30" s="1"/>
  <c r="H70" i="37"/>
  <c r="L95" i="21"/>
  <c r="Z8" i="30"/>
  <c r="K95" i="21"/>
  <c r="Y8" i="30"/>
  <c r="K96" i="21" l="1"/>
  <c r="X21" i="30"/>
  <c r="X11" i="30"/>
  <c r="X19" i="30"/>
  <c r="Z11" i="30"/>
  <c r="M96" i="21"/>
  <c r="Z19" i="30"/>
  <c r="Z24" i="30"/>
  <c r="Z21" i="30"/>
  <c r="Y24" i="30"/>
  <c r="Y19" i="30"/>
  <c r="Y11" i="30"/>
  <c r="Y21" i="30"/>
  <c r="L96" i="21"/>
  <c r="K99" i="21"/>
  <c r="M99" i="21" l="1"/>
  <c r="L99" i="21"/>
  <c r="AT45" i="30" l="1"/>
  <c r="AT35" i="30" l="1"/>
  <c r="AT7" i="30"/>
  <c r="AU6" i="30" s="1"/>
  <c r="AU8" i="30" l="1"/>
  <c r="AT8" i="30"/>
  <c r="AU21" i="30" l="1"/>
  <c r="AU24" i="30"/>
  <c r="AU11" i="30"/>
  <c r="AU19" i="30"/>
  <c r="AT11" i="30"/>
  <c r="AT19" i="30"/>
  <c r="AT24" i="30"/>
  <c r="AT21" i="30"/>
  <c r="G100" i="89" l="1"/>
  <c r="BJ53" i="30" l="1"/>
  <c r="BJ52" i="30"/>
  <c r="BJ51" i="30"/>
  <c r="BJ50" i="30"/>
  <c r="BJ48" i="30"/>
  <c r="BJ53" i="31"/>
  <c r="BJ52" i="31"/>
  <c r="BJ50" i="31"/>
  <c r="BJ49" i="31"/>
  <c r="BJ48" i="31"/>
  <c r="BJ60" i="31" l="1"/>
  <c r="BJ16" i="31"/>
  <c r="BN49" i="32"/>
  <c r="BJ51" i="31"/>
  <c r="BN51" i="32" s="1"/>
  <c r="BN53" i="32"/>
  <c r="BN50" i="32"/>
  <c r="BJ17" i="30"/>
  <c r="BJ17" i="31"/>
  <c r="BJ60" i="30"/>
  <c r="BN48" i="32"/>
  <c r="BJ16" i="30"/>
  <c r="BJ54" i="30"/>
  <c r="BN52" i="32"/>
  <c r="BJ43" i="30"/>
  <c r="BJ42" i="30"/>
  <c r="BJ41" i="30"/>
  <c r="BJ40" i="30"/>
  <c r="BJ39" i="30"/>
  <c r="BJ38" i="30"/>
  <c r="BJ43" i="31"/>
  <c r="BJ42" i="31"/>
  <c r="BJ41" i="31"/>
  <c r="BJ40" i="31"/>
  <c r="BJ39" i="31"/>
  <c r="BJ38" i="31"/>
  <c r="BJ10" i="31" l="1"/>
  <c r="BJ10" i="30"/>
  <c r="BN42" i="32"/>
  <c r="BN39" i="32"/>
  <c r="BJ57" i="30"/>
  <c r="BN40" i="32"/>
  <c r="BJ54" i="31"/>
  <c r="BJ45" i="30"/>
  <c r="BN38" i="32"/>
  <c r="BN43" i="32"/>
  <c r="BN60" i="32"/>
  <c r="BN54" i="32"/>
  <c r="BN16" i="32"/>
  <c r="BJ45" i="31"/>
  <c r="BJ57" i="31"/>
  <c r="BN41" i="32"/>
  <c r="B49" i="32"/>
  <c r="BN17" i="32"/>
  <c r="BJ59" i="30" l="1"/>
  <c r="BJ35" i="30"/>
  <c r="BN10" i="32"/>
  <c r="BJ59" i="31"/>
  <c r="BJ61" i="31"/>
  <c r="BJ35" i="31"/>
  <c r="BN45" i="32"/>
  <c r="BJ24" i="31"/>
  <c r="BN57" i="32"/>
  <c r="BN59" i="32" l="1"/>
  <c r="BN61" i="32"/>
  <c r="BN35" i="32"/>
  <c r="BJ7" i="30" l="1"/>
  <c r="BK6" i="30" s="1"/>
  <c r="BK8" i="30" l="1"/>
  <c r="BN7" i="32"/>
  <c r="BJ8" i="30"/>
  <c r="BN8" i="32" l="1"/>
  <c r="BO6" i="32"/>
  <c r="BK21" i="30"/>
  <c r="BK11" i="30"/>
  <c r="BK24" i="30"/>
  <c r="BK19" i="30"/>
  <c r="BJ19" i="30"/>
  <c r="BJ24" i="30"/>
  <c r="BJ21" i="30"/>
  <c r="BJ11" i="30"/>
  <c r="BO8" i="32" l="1"/>
  <c r="BN19" i="32"/>
  <c r="BN11" i="32"/>
  <c r="BO19" i="32" l="1"/>
  <c r="BO11" i="32"/>
  <c r="BL14" i="31" l="1"/>
  <c r="BL15" i="31" s="1"/>
  <c r="BP96" i="32"/>
  <c r="BP14" i="32" s="1"/>
  <c r="BP15" i="32" l="1"/>
  <c r="BP85" i="32" l="1"/>
  <c r="BP12" i="32" s="1"/>
  <c r="BP13" i="32" s="1"/>
  <c r="BL12" i="31"/>
  <c r="BL22" i="31" l="1"/>
  <c r="BL11" i="31"/>
  <c r="BL20" i="31"/>
  <c r="BL13" i="31"/>
  <c r="BL23" i="31"/>
  <c r="BP11" i="32"/>
  <c r="BP20" i="32"/>
  <c r="BM50" i="30" l="1"/>
  <c r="BM51" i="30"/>
  <c r="BM48" i="30"/>
  <c r="BM16" i="30" s="1"/>
  <c r="BM50" i="31"/>
  <c r="BM51" i="31"/>
  <c r="BM52" i="31"/>
  <c r="BM53" i="31"/>
  <c r="BM48" i="31"/>
  <c r="BM40" i="30"/>
  <c r="BM41" i="30"/>
  <c r="BM42" i="30"/>
  <c r="BM43" i="30"/>
  <c r="BM38" i="30"/>
  <c r="BM39" i="30"/>
  <c r="BM41" i="31"/>
  <c r="BM40" i="31"/>
  <c r="BM42" i="31"/>
  <c r="BM43" i="31"/>
  <c r="BM38" i="31"/>
  <c r="BM39" i="31"/>
  <c r="BM10" i="31" l="1"/>
  <c r="BM10" i="30"/>
  <c r="BM17" i="30"/>
  <c r="BM57" i="31"/>
  <c r="BM61" i="31" s="1"/>
  <c r="BM57" i="30"/>
  <c r="BQ39" i="32"/>
  <c r="BM16" i="31"/>
  <c r="BM54" i="31"/>
  <c r="BM60" i="31"/>
  <c r="BM45" i="31"/>
  <c r="BQ38" i="32"/>
  <c r="BM45" i="30"/>
  <c r="BQ40" i="32"/>
  <c r="BQ53" i="32"/>
  <c r="BM60" i="30"/>
  <c r="BQ48" i="32"/>
  <c r="BM54" i="30"/>
  <c r="BQ42" i="32"/>
  <c r="BQ50" i="32"/>
  <c r="BQ41" i="32"/>
  <c r="BM17" i="31"/>
  <c r="BQ43" i="32"/>
  <c r="BQ52" i="32"/>
  <c r="BQ51" i="32"/>
  <c r="B52" i="32" l="1"/>
  <c r="BQ17" i="32"/>
  <c r="B50" i="32"/>
  <c r="BM7" i="30"/>
  <c r="BM35" i="30"/>
  <c r="BQ57" i="32"/>
  <c r="B39" i="32"/>
  <c r="B41" i="32"/>
  <c r="BQ54" i="32"/>
  <c r="BQ60" i="32"/>
  <c r="BQ16" i="32"/>
  <c r="B48" i="32"/>
  <c r="BQ10" i="32"/>
  <c r="B40" i="32"/>
  <c r="BM59" i="30"/>
  <c r="B43" i="32"/>
  <c r="B42" i="32"/>
  <c r="BM59" i="31"/>
  <c r="B51" i="32"/>
  <c r="B53" i="32"/>
  <c r="BQ45" i="32"/>
  <c r="B38" i="32"/>
  <c r="BM35" i="31"/>
  <c r="BM7" i="31" s="1"/>
  <c r="BN6" i="31" s="1"/>
  <c r="BM8" i="30" l="1"/>
  <c r="BN6" i="30"/>
  <c r="BQ7" i="32"/>
  <c r="BR6" i="32" s="1"/>
  <c r="BM8" i="31"/>
  <c r="B60" i="32"/>
  <c r="BQ61" i="32"/>
  <c r="BQ59" i="32"/>
  <c r="B57" i="32"/>
  <c r="B59" i="32" s="1"/>
  <c r="B62" i="32"/>
  <c r="BQ35" i="32"/>
  <c r="B45" i="32"/>
  <c r="C62" i="87"/>
  <c r="G4" i="87" s="1"/>
  <c r="B54" i="32"/>
  <c r="B61" i="32" l="1"/>
  <c r="G62" i="87"/>
  <c r="G63" i="87" s="1"/>
  <c r="G64" i="87" s="1"/>
  <c r="C4" i="87"/>
  <c r="I62" i="87"/>
  <c r="I63" i="87" s="1"/>
  <c r="I64" i="87" s="1"/>
  <c r="H62" i="87"/>
  <c r="H63" i="87" s="1"/>
  <c r="H64" i="87" s="1"/>
  <c r="BM24" i="31"/>
  <c r="BM24" i="30"/>
  <c r="BQ8" i="32"/>
  <c r="BM96" i="31" l="1"/>
  <c r="BM14" i="31" s="1"/>
  <c r="BM5" i="30"/>
  <c r="BM5" i="31"/>
  <c r="BM21" i="31" l="1"/>
  <c r="AW161" i="37"/>
  <c r="BQ5" i="32"/>
  <c r="BM21" i="30"/>
  <c r="AW157" i="37"/>
  <c r="AW51" i="37" l="1"/>
  <c r="BM74" i="31" l="1"/>
  <c r="BM4" i="31" s="1"/>
  <c r="BM85" i="31"/>
  <c r="BM12" i="31" s="1"/>
  <c r="BM11" i="31" l="1"/>
  <c r="BM22" i="31"/>
  <c r="BM13" i="31"/>
  <c r="BM23" i="31"/>
  <c r="BM20" i="31"/>
  <c r="BM15" i="31"/>
  <c r="BM19" i="31"/>
  <c r="BM96" i="30"/>
  <c r="BQ96" i="32" l="1"/>
  <c r="BQ14" i="32" s="1"/>
  <c r="BM14" i="30"/>
  <c r="BM85" i="30" l="1"/>
  <c r="BM12" i="30" l="1"/>
  <c r="BQ85" i="32"/>
  <c r="BQ12" i="32" s="1"/>
  <c r="BM74" i="30"/>
  <c r="BM11" i="30" l="1"/>
  <c r="BM13" i="30"/>
  <c r="BQ74" i="32"/>
  <c r="BQ4" i="32" s="1"/>
  <c r="BM4" i="30"/>
  <c r="BM15" i="30" s="1"/>
  <c r="BM22" i="30"/>
  <c r="BM23" i="30"/>
  <c r="BQ11" i="32"/>
  <c r="BQ13" i="32"/>
  <c r="BM19" i="30" l="1"/>
  <c r="BM20" i="30"/>
  <c r="BQ15" i="32"/>
  <c r="BQ20" i="32"/>
  <c r="BQ19" i="32"/>
  <c r="O24" i="92" l="1"/>
  <c r="BN12" i="31"/>
  <c r="BN7" i="31"/>
  <c r="BN57" i="31" l="1"/>
  <c r="BR42" i="32"/>
  <c r="BR41" i="32"/>
  <c r="BR53" i="32"/>
  <c r="BR52" i="32"/>
  <c r="BN45" i="31"/>
  <c r="BN60" i="30"/>
  <c r="BN54" i="30"/>
  <c r="BR48" i="32"/>
  <c r="BN16" i="30"/>
  <c r="BN17" i="30"/>
  <c r="BR50" i="32"/>
  <c r="BO6" i="31"/>
  <c r="BN8" i="31"/>
  <c r="BN11" i="31" s="1"/>
  <c r="BR43" i="32"/>
  <c r="BN17" i="31"/>
  <c r="BR39" i="32"/>
  <c r="BN57" i="30"/>
  <c r="BR85" i="32"/>
  <c r="BR12" i="32" s="1"/>
  <c r="BN12" i="30"/>
  <c r="BN60" i="31"/>
  <c r="BN16" i="31"/>
  <c r="BN54" i="31"/>
  <c r="BN61" i="31"/>
  <c r="BR40" i="32"/>
  <c r="BR51" i="32"/>
  <c r="BN45" i="30"/>
  <c r="BR38" i="32"/>
  <c r="B6" i="31" l="1"/>
  <c r="BR17" i="32"/>
  <c r="BN5" i="31"/>
  <c r="BR57" i="32"/>
  <c r="BR59" i="32" s="1"/>
  <c r="BN14" i="31"/>
  <c r="BN7" i="30"/>
  <c r="BR10" i="32"/>
  <c r="BN24" i="31"/>
  <c r="BR45" i="32"/>
  <c r="BN4" i="30"/>
  <c r="BN59" i="30"/>
  <c r="BR16" i="32"/>
  <c r="BR60" i="32"/>
  <c r="BR54" i="32"/>
  <c r="C63" i="87" s="1"/>
  <c r="BN59" i="31"/>
  <c r="BR61" i="32" l="1"/>
  <c r="BN20" i="30"/>
  <c r="AX157" i="37"/>
  <c r="BR5" i="32"/>
  <c r="BN22" i="30"/>
  <c r="AX161" i="37"/>
  <c r="BN22" i="31"/>
  <c r="BN21" i="31"/>
  <c r="BR96" i="32"/>
  <c r="BR14" i="32" s="1"/>
  <c r="BN14" i="30"/>
  <c r="BN15" i="30" s="1"/>
  <c r="BO6" i="30"/>
  <c r="BR7" i="32"/>
  <c r="BN8" i="30"/>
  <c r="BR35" i="32"/>
  <c r="BN13" i="31"/>
  <c r="BN23" i="31"/>
  <c r="BR13" i="32" l="1"/>
  <c r="BN4" i="31"/>
  <c r="BR74" i="32"/>
  <c r="BR4" i="32" s="1"/>
  <c r="BS6" i="32"/>
  <c r="BR8" i="32"/>
  <c r="BN24" i="30"/>
  <c r="BN11" i="30"/>
  <c r="B6" i="30"/>
  <c r="BN21" i="30"/>
  <c r="AX51" i="37"/>
  <c r="BN19" i="30"/>
  <c r="BN13" i="30"/>
  <c r="BN23" i="30"/>
  <c r="BR11" i="32" l="1"/>
  <c r="B6" i="32"/>
  <c r="BR15" i="32"/>
  <c r="BR20" i="32"/>
  <c r="BR19" i="32"/>
  <c r="BN20" i="31"/>
  <c r="BN15" i="31"/>
  <c r="BN19" i="31"/>
  <c r="P24" i="92" l="1"/>
  <c r="BO44" i="30" l="1"/>
  <c r="BO42" i="30"/>
  <c r="BO43" i="30"/>
  <c r="BO41" i="30"/>
  <c r="BO39" i="30"/>
  <c r="BO38" i="30"/>
  <c r="BO44" i="31"/>
  <c r="B41" i="30" l="1"/>
  <c r="B38" i="30"/>
  <c r="B43" i="30"/>
  <c r="B39" i="30"/>
  <c r="B42" i="30"/>
  <c r="BO40" i="30"/>
  <c r="BS44" i="32"/>
  <c r="BO95" i="30"/>
  <c r="BO95" i="31"/>
  <c r="BO73" i="30"/>
  <c r="BS95" i="32" l="1"/>
  <c r="BO96" i="31"/>
  <c r="BO14" i="31" s="1"/>
  <c r="BO5" i="30"/>
  <c r="BO10" i="30"/>
  <c r="B10" i="30" s="1"/>
  <c r="B40" i="30"/>
  <c r="B45" i="30" s="1"/>
  <c r="BO57" i="30"/>
  <c r="BO73" i="31"/>
  <c r="BS73" i="32" s="1"/>
  <c r="BO45" i="30"/>
  <c r="BO5" i="31"/>
  <c r="BO96" i="30"/>
  <c r="B14" i="31" l="1"/>
  <c r="BS96" i="32"/>
  <c r="BS14" i="32" s="1"/>
  <c r="BO14" i="30"/>
  <c r="BO59" i="30"/>
  <c r="B62" i="30"/>
  <c r="B57" i="30"/>
  <c r="AY161" i="37"/>
  <c r="B5" i="31"/>
  <c r="BO7" i="30"/>
  <c r="BS5" i="32"/>
  <c r="AY157" i="37"/>
  <c r="B5" i="30"/>
  <c r="BO40" i="31"/>
  <c r="BO43" i="31"/>
  <c r="BO38" i="31"/>
  <c r="BO50" i="30"/>
  <c r="BO51" i="30"/>
  <c r="BO52" i="30"/>
  <c r="BO53" i="30"/>
  <c r="BO48" i="30"/>
  <c r="BO49" i="31"/>
  <c r="BO50" i="31"/>
  <c r="BO51" i="31"/>
  <c r="BO52" i="31"/>
  <c r="BO53" i="31"/>
  <c r="BO48" i="31"/>
  <c r="BO84" i="30"/>
  <c r="BO84" i="31"/>
  <c r="BS84" i="32" l="1"/>
  <c r="B53" i="31"/>
  <c r="BS49" i="32"/>
  <c r="B49" i="31"/>
  <c r="BS51" i="32"/>
  <c r="B51" i="30"/>
  <c r="B43" i="31"/>
  <c r="BS43" i="32"/>
  <c r="B14" i="32"/>
  <c r="B52" i="31"/>
  <c r="BO54" i="30"/>
  <c r="B54" i="30" s="1"/>
  <c r="BO60" i="30"/>
  <c r="BS48" i="32"/>
  <c r="BO16" i="30"/>
  <c r="B16" i="30" s="1"/>
  <c r="B48" i="30"/>
  <c r="BS50" i="32"/>
  <c r="BO17" i="30"/>
  <c r="B17" i="30" s="1"/>
  <c r="B50" i="30"/>
  <c r="BO42" i="31"/>
  <c r="AY51" i="37"/>
  <c r="B5" i="32"/>
  <c r="B51" i="31"/>
  <c r="BS53" i="32"/>
  <c r="B53" i="30"/>
  <c r="BO39" i="31"/>
  <c r="BO41" i="31"/>
  <c r="B59" i="30"/>
  <c r="BO60" i="31"/>
  <c r="BO54" i="31"/>
  <c r="B54" i="31" s="1"/>
  <c r="BO16" i="31"/>
  <c r="B16" i="31" s="1"/>
  <c r="B48" i="31"/>
  <c r="BO17" i="31"/>
  <c r="B17" i="31" s="1"/>
  <c r="B50" i="31"/>
  <c r="BS52" i="32"/>
  <c r="B52" i="30"/>
  <c r="B38" i="31"/>
  <c r="BS38" i="32"/>
  <c r="B40" i="31"/>
  <c r="BS40" i="32"/>
  <c r="B7" i="30"/>
  <c r="B8" i="30"/>
  <c r="B24" i="30" s="1"/>
  <c r="BO8" i="30"/>
  <c r="B14" i="30"/>
  <c r="BO85" i="31"/>
  <c r="BO12" i="31" s="1"/>
  <c r="BO85" i="30"/>
  <c r="BO10" i="31" l="1"/>
  <c r="B10" i="31" s="1"/>
  <c r="BO45" i="31"/>
  <c r="B21" i="30"/>
  <c r="BS17" i="32"/>
  <c r="B17" i="32" s="1"/>
  <c r="BS85" i="32"/>
  <c r="BS12" i="32" s="1"/>
  <c r="BO12" i="30"/>
  <c r="BO24" i="30"/>
  <c r="BO21" i="30"/>
  <c r="B12" i="31"/>
  <c r="BO23" i="31"/>
  <c r="BO13" i="31"/>
  <c r="BO22" i="31"/>
  <c r="B41" i="31"/>
  <c r="BS41" i="32"/>
  <c r="B42" i="31"/>
  <c r="BS42" i="32"/>
  <c r="BS54" i="32"/>
  <c r="C64" i="87" s="1"/>
  <c r="BS16" i="32"/>
  <c r="B16" i="32" s="1"/>
  <c r="BS60" i="32"/>
  <c r="B60" i="31"/>
  <c r="BO7" i="31"/>
  <c r="BO57" i="31"/>
  <c r="B39" i="31"/>
  <c r="BS39" i="32"/>
  <c r="BS45" i="32" s="1"/>
  <c r="B60" i="30"/>
  <c r="B45" i="31" l="1"/>
  <c r="BS35" i="32"/>
  <c r="B12" i="32"/>
  <c r="BS13" i="32"/>
  <c r="BO59" i="31"/>
  <c r="B62" i="31"/>
  <c r="B57" i="31"/>
  <c r="BO61" i="31"/>
  <c r="BS57" i="32"/>
  <c r="B7" i="31"/>
  <c r="BO8" i="31"/>
  <c r="BS7" i="32"/>
  <c r="B13" i="31"/>
  <c r="B23" i="31"/>
  <c r="B22" i="31"/>
  <c r="BS10" i="32"/>
  <c r="B12" i="30"/>
  <c r="BO11" i="30"/>
  <c r="BO22" i="30"/>
  <c r="BO23" i="30"/>
  <c r="BO13" i="30"/>
  <c r="BO35" i="31"/>
  <c r="BO35" i="30"/>
  <c r="B11" i="30" l="1"/>
  <c r="B22" i="30"/>
  <c r="B23" i="30"/>
  <c r="B13" i="30"/>
  <c r="B8" i="31"/>
  <c r="BO24" i="31"/>
  <c r="BO21" i="31"/>
  <c r="BO11" i="31"/>
  <c r="BS59" i="32"/>
  <c r="BS61" i="32"/>
  <c r="B59" i="31"/>
  <c r="B61" i="31"/>
  <c r="B10" i="32"/>
  <c r="B7" i="32"/>
  <c r="BS8" i="32"/>
  <c r="B22" i="32"/>
  <c r="B23" i="32"/>
  <c r="B13" i="32"/>
  <c r="B8" i="32" l="1"/>
  <c r="BS11" i="32"/>
  <c r="B24" i="31"/>
  <c r="B21" i="31"/>
  <c r="B11" i="31"/>
  <c r="B24" i="32" l="1"/>
  <c r="B21" i="32"/>
  <c r="B11" i="32"/>
  <c r="BO74" i="31" l="1"/>
  <c r="BO4" i="31" s="1"/>
  <c r="BO74" i="30"/>
  <c r="BO4" i="30" l="1"/>
  <c r="BS74" i="32"/>
  <c r="BS4" i="32" s="1"/>
  <c r="BO15" i="31"/>
  <c r="BO20" i="31"/>
  <c r="BO19" i="31"/>
  <c r="B4" i="31"/>
  <c r="B15" i="31" l="1"/>
  <c r="B19" i="31"/>
  <c r="B20" i="31"/>
  <c r="B4" i="32"/>
  <c r="BS15" i="32"/>
  <c r="BS19" i="32"/>
  <c r="BS20" i="32"/>
  <c r="B4" i="30"/>
  <c r="BO15" i="30"/>
  <c r="BO19" i="30"/>
  <c r="BO20" i="30"/>
  <c r="Q24" i="92" l="1"/>
  <c r="B20" i="30"/>
  <c r="B15" i="30"/>
  <c r="B19" i="30"/>
  <c r="B20" i="32"/>
  <c r="B19" i="32"/>
  <c r="B15" i="32"/>
</calcChain>
</file>

<file path=xl/comments1.xml><?xml version="1.0" encoding="utf-8"?>
<comments xmlns="http://schemas.openxmlformats.org/spreadsheetml/2006/main">
  <authors>
    <author>vamd0103</author>
    <author>Hung Le (DOM)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vamd0103:</t>
        </r>
        <r>
          <rPr>
            <sz val="9"/>
            <color indexed="81"/>
            <rFont val="Tahoma"/>
            <family val="2"/>
          </rPr>
          <t xml:space="preserve">
HN launching</t>
        </r>
      </text>
    </comment>
    <comment ref="A47" authorId="1" shapeId="0">
      <text>
        <r>
          <rPr>
            <b/>
            <sz val="9"/>
            <color indexed="81"/>
            <rFont val="Tahoma"/>
            <family val="2"/>
          </rPr>
          <t>Hung Le (DOM):</t>
        </r>
        <r>
          <rPr>
            <sz val="9"/>
            <color indexed="81"/>
            <rFont val="Tahoma"/>
            <family val="2"/>
          </rPr>
          <t xml:space="preserve">
incl reins</t>
        </r>
      </text>
    </comment>
  </commentList>
</comments>
</file>

<file path=xl/comments2.xml><?xml version="1.0" encoding="utf-8"?>
<comments xmlns="http://schemas.openxmlformats.org/spreadsheetml/2006/main">
  <authors>
    <author>Hong Kim Hoang</author>
  </authors>
  <commentList>
    <comment ref="F45" authorId="0" shapeId="0">
      <text>
        <r>
          <rPr>
            <b/>
            <sz val="9"/>
            <color indexed="81"/>
            <rFont val="Tahoma"/>
            <family val="2"/>
            <charset val="163"/>
          </rPr>
          <t>Hong Kim Hoang:</t>
        </r>
        <r>
          <rPr>
            <sz val="9"/>
            <color indexed="81"/>
            <rFont val="Tahoma"/>
            <family val="2"/>
            <charset val="163"/>
          </rPr>
          <t xml:space="preserve">
Target MP ending theo team (data from chị Diễm)
</t>
        </r>
      </text>
    </comment>
  </commentList>
</comments>
</file>

<file path=xl/sharedStrings.xml><?xml version="1.0" encoding="utf-8"?>
<sst xmlns="http://schemas.openxmlformats.org/spreadsheetml/2006/main" count="26703" uniqueCount="4320">
  <si>
    <t>Back to cover page</t>
  </si>
  <si>
    <t>APE</t>
  </si>
  <si>
    <t>FYP</t>
  </si>
  <si>
    <t>Total cases</t>
  </si>
  <si>
    <t>Team name</t>
  </si>
  <si>
    <t>Ending manpower</t>
  </si>
  <si>
    <t>Case size</t>
  </si>
  <si>
    <t>Region</t>
  </si>
  <si>
    <t>Team</t>
  </si>
  <si>
    <t>NGUYỄN THU HẰNG</t>
  </si>
  <si>
    <t>Total MP</t>
  </si>
  <si>
    <t>Manpower</t>
  </si>
  <si>
    <t>BDM Name</t>
  </si>
  <si>
    <t>Activity Ratio</t>
  </si>
  <si>
    <t>Cases
p active</t>
  </si>
  <si>
    <t>G0005</t>
  </si>
  <si>
    <t>G0010</t>
  </si>
  <si>
    <t>G0011</t>
  </si>
  <si>
    <t>Generali Life Vietnam</t>
  </si>
  <si>
    <t>Content:</t>
  </si>
  <si>
    <t>MONTHLY AGENCY PERFORMANCE REPORT</t>
  </si>
  <si>
    <t xml:space="preserve">Reporting period: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</si>
  <si>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</si>
  <si>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</si>
  <si>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</si>
  <si>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</si>
  <si>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</si>
  <si>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</si>
  <si>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</si>
  <si>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</si>
  <si>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</si>
  <si>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</si>
  <si>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</si>
  <si>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</si>
  <si>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No. active agents</t>
  </si>
  <si>
    <t>PHOENIX</t>
  </si>
  <si>
    <t>SOLAR STAR</t>
  </si>
  <si>
    <t>Total</t>
  </si>
  <si>
    <t>&gt;=</t>
  </si>
  <si>
    <t>Target</t>
  </si>
  <si>
    <t>AR</t>
  </si>
  <si>
    <t>Apr'12</t>
  </si>
  <si>
    <t>Actual</t>
  </si>
  <si>
    <t>Q2'12</t>
  </si>
  <si>
    <t>no. Active Agents</t>
  </si>
  <si>
    <t>Cases/active</t>
  </si>
  <si>
    <t>Casesize</t>
  </si>
  <si>
    <t>Avg APE p agt</t>
  </si>
  <si>
    <t>Avg APE p active</t>
  </si>
  <si>
    <t>Mthly FYP per agt</t>
  </si>
  <si>
    <t>Avg FYP per active</t>
  </si>
  <si>
    <t>Avg cases per agt</t>
  </si>
  <si>
    <t>Avg MP per unit</t>
  </si>
  <si>
    <t>Tenure</t>
  </si>
  <si>
    <t>2-3 mth</t>
  </si>
  <si>
    <t>4-6 mth</t>
  </si>
  <si>
    <t>7-12 mth</t>
  </si>
  <si>
    <t>13-24 mth</t>
  </si>
  <si>
    <t>25mth+</t>
  </si>
  <si>
    <t>25-36 mth</t>
  </si>
  <si>
    <t xml:space="preserve">Total </t>
  </si>
  <si>
    <t>Cases per active</t>
  </si>
  <si>
    <t>Active</t>
  </si>
  <si>
    <t>Ending Manpower</t>
  </si>
  <si>
    <t>LUCKY STAR</t>
  </si>
  <si>
    <t>NGUYỄN THỊ LAN ANH</t>
  </si>
  <si>
    <t>Case per Active</t>
  </si>
  <si>
    <t>Q3'12</t>
  </si>
  <si>
    <t>APE per agent</t>
  </si>
  <si>
    <t>Avg MP</t>
  </si>
  <si>
    <t>Q4'12</t>
  </si>
  <si>
    <t>Jan'13</t>
  </si>
  <si>
    <t>Feb'13</t>
  </si>
  <si>
    <t>Mar'13</t>
  </si>
  <si>
    <t>Apr'13</t>
  </si>
  <si>
    <t>Dec'13</t>
  </si>
  <si>
    <t>Monthly Agency KPIs 2013 by location</t>
  </si>
  <si>
    <t>GVL</t>
  </si>
  <si>
    <t>F2013</t>
  </si>
  <si>
    <t>Ending ALs</t>
  </si>
  <si>
    <t>New agents</t>
  </si>
  <si>
    <t>New ALs</t>
  </si>
  <si>
    <t>New agts</t>
  </si>
  <si>
    <t>HANOI</t>
  </si>
  <si>
    <t>G0022</t>
  </si>
  <si>
    <t>Rookie Performance Tracking:</t>
  </si>
  <si>
    <t>HaNoi Teams:</t>
  </si>
  <si>
    <t>No.</t>
  </si>
  <si>
    <t>(*): not yet completed month.</t>
  </si>
  <si>
    <t>No. of Active</t>
  </si>
  <si>
    <t>HCMC (Actual)</t>
  </si>
  <si>
    <t>Actual Production:</t>
  </si>
  <si>
    <t>Make up Target</t>
  </si>
  <si>
    <t>1) Original OP Plan:</t>
  </si>
  <si>
    <t>2) Actual Production &amp; Make up Plan:</t>
  </si>
  <si>
    <t>no. of recruits</t>
  </si>
  <si>
    <t>HCM</t>
  </si>
  <si>
    <t>HN</t>
  </si>
  <si>
    <t>%active leader</t>
  </si>
  <si>
    <t>#active leader</t>
  </si>
  <si>
    <t>avg recruit/ a. leader</t>
  </si>
  <si>
    <t>Unit Managers</t>
  </si>
  <si>
    <t>Branch Managers</t>
  </si>
  <si>
    <t>Senior UM</t>
  </si>
  <si>
    <t>Q1'13</t>
  </si>
  <si>
    <t>HN (Actual)</t>
  </si>
  <si>
    <t>Rookie in month</t>
  </si>
  <si>
    <t>Rookie last month</t>
  </si>
  <si>
    <t>Agent</t>
  </si>
  <si>
    <t>US</t>
  </si>
  <si>
    <t>UM</t>
  </si>
  <si>
    <t>SUM</t>
  </si>
  <si>
    <t>BM</t>
  </si>
  <si>
    <t>Recruitment KPIs</t>
  </si>
  <si>
    <t>Productions</t>
  </si>
  <si>
    <t xml:space="preserve">Case </t>
  </si>
  <si>
    <t>Case Size</t>
  </si>
  <si>
    <t>YTD</t>
  </si>
  <si>
    <t>MP by tenure</t>
  </si>
  <si>
    <t>Avg manpower</t>
  </si>
  <si>
    <t>Performance</t>
  </si>
  <si>
    <t>MP by AG Type</t>
  </si>
  <si>
    <t>New Recruits</t>
  </si>
  <si>
    <t>#Total leader (inclu US)</t>
  </si>
  <si>
    <t>APE (mil)</t>
  </si>
  <si>
    <t>FYP (mil)</t>
  </si>
  <si>
    <t>Activity Ratio (on avg MP)</t>
  </si>
  <si>
    <t>Activity Ratio (ending MP)</t>
  </si>
  <si>
    <t>Country</t>
  </si>
  <si>
    <t>G0034</t>
  </si>
  <si>
    <t>THE STARS</t>
  </si>
  <si>
    <t>THE POWER</t>
  </si>
  <si>
    <t>TRƯỜNG GIANG</t>
  </si>
  <si>
    <t>DIAMOND</t>
  </si>
  <si>
    <t>Manpower (ending)</t>
  </si>
  <si>
    <t>avg recruit/ leader</t>
  </si>
  <si>
    <t>LION</t>
  </si>
  <si>
    <t>GALAXY</t>
  </si>
  <si>
    <t>MARS</t>
  </si>
  <si>
    <t>NGUYỄN VĂN CÔNG</t>
  </si>
  <si>
    <t>MAI QUỐC HUY</t>
  </si>
  <si>
    <t>NGUYỄN THỊ BÌNH</t>
  </si>
  <si>
    <t>LÊ THANH HUYỀN</t>
  </si>
  <si>
    <t>NGÔ BÁ MẠNH</t>
  </si>
  <si>
    <t>PHAN QUỐC HỮU TRÍ</t>
  </si>
  <si>
    <t>NGUYỄN HỮU NGHIỆM</t>
  </si>
  <si>
    <t>1.0</t>
  </si>
  <si>
    <t>2.0</t>
  </si>
  <si>
    <t>Production &amp; Productivities (GVL)</t>
  </si>
  <si>
    <t>LEO STARS</t>
  </si>
  <si>
    <t>NGUYỄN ĐÌNH PHONG</t>
  </si>
  <si>
    <t>PHAN THANH BÌNH</t>
  </si>
  <si>
    <t>Recruitment in Month</t>
  </si>
  <si>
    <t>New AL</t>
  </si>
  <si>
    <t>New AG</t>
  </si>
  <si>
    <t xml:space="preserve">No. AGs </t>
  </si>
  <si>
    <t>Manpower &amp; Recruitment</t>
  </si>
  <si>
    <t>Productivity in Month</t>
  </si>
  <si>
    <t>Production &amp; KPIs</t>
  </si>
  <si>
    <t>1) Team Production &amp; Recruitment in month:</t>
  </si>
  <si>
    <t>NGUYỄN HỮU QUANG</t>
  </si>
  <si>
    <t>G0084</t>
  </si>
  <si>
    <t>G0052</t>
  </si>
  <si>
    <t>ĐẶNG THỊ THANH DUNG</t>
  </si>
  <si>
    <t>NGUYỄN THỊ NGỌC</t>
  </si>
  <si>
    <t>G0050</t>
  </si>
  <si>
    <t>NGUYỄN HƯƠNG XUÂN</t>
  </si>
  <si>
    <t>NGUYỄN THỊ BÍCH NGỌC</t>
  </si>
  <si>
    <t>G0055</t>
  </si>
  <si>
    <t>LÊ KIM KHÁNH</t>
  </si>
  <si>
    <t>3) For Charts:</t>
  </si>
  <si>
    <t>APE Per Case</t>
  </si>
  <si>
    <t/>
  </si>
  <si>
    <t>%active in recruitment</t>
  </si>
  <si>
    <t>ALs with new AG</t>
  </si>
  <si>
    <t>% FYP achieved</t>
  </si>
  <si>
    <t>% active achieved</t>
  </si>
  <si>
    <t>%AG
achieved</t>
  </si>
  <si>
    <t>Actual new AGs</t>
  </si>
  <si>
    <t>Actual Active</t>
  </si>
  <si>
    <t>Actual FYP</t>
  </si>
  <si>
    <t>End MP</t>
  </si>
  <si>
    <t>no. active 
in M1</t>
  </si>
  <si>
    <t>no. active in M2</t>
  </si>
  <si>
    <t>no. active in M3</t>
  </si>
  <si>
    <t>HCMC</t>
  </si>
  <si>
    <t>No. of Cases/Active</t>
  </si>
  <si>
    <t>HCMC Teams:</t>
  </si>
  <si>
    <t>NGUYỄN THỊ NGA</t>
  </si>
  <si>
    <t>#ending leader (inclu US)</t>
  </si>
  <si>
    <t>Row Labels</t>
  </si>
  <si>
    <t>Sub Total HCMC:</t>
  </si>
  <si>
    <t>Actual FYP 
(in Mth)</t>
  </si>
  <si>
    <t>Actual APE 
(in Mth)</t>
  </si>
  <si>
    <t>FYP in OP</t>
  </si>
  <si>
    <t>(in bln)</t>
  </si>
  <si>
    <t>Sub Total HANOI:</t>
  </si>
  <si>
    <t>Sub Total HaNoi:</t>
  </si>
  <si>
    <t>AL</t>
  </si>
  <si>
    <t>HaNoi</t>
  </si>
  <si>
    <t>M1</t>
  </si>
  <si>
    <t>M2</t>
  </si>
  <si>
    <t>M3</t>
  </si>
  <si>
    <t>June</t>
  </si>
  <si>
    <t>TEAM NAME</t>
  </si>
  <si>
    <t>BRANCHCD</t>
  </si>
  <si>
    <t>UnitCD</t>
  </si>
  <si>
    <t>AGENT FULL NAME</t>
  </si>
  <si>
    <t>Effective from</t>
  </si>
  <si>
    <t>G0113</t>
  </si>
  <si>
    <t>NGUYỄN THỊ PHÚC</t>
  </si>
  <si>
    <t>Grand Total</t>
  </si>
  <si>
    <t>Column Labels</t>
  </si>
  <si>
    <t>Jun'13 appointed</t>
  </si>
  <si>
    <t>July</t>
  </si>
  <si>
    <t>EAGLE</t>
  </si>
  <si>
    <t>TẠ HOÀNG PHÚ</t>
  </si>
  <si>
    <t>NGUYỄN HỮU LỘC</t>
  </si>
  <si>
    <t>July'13 appointed</t>
  </si>
  <si>
    <t>MP</t>
  </si>
  <si>
    <t>Plan_MP</t>
  </si>
  <si>
    <t>Actual_MP</t>
  </si>
  <si>
    <t>Actual_Active</t>
  </si>
  <si>
    <t>Plan_Active</t>
  </si>
  <si>
    <t>AGENTCD</t>
  </si>
  <si>
    <t>PHẠM THỊ KIM NGÂN</t>
  </si>
  <si>
    <t>Unit FYP</t>
  </si>
  <si>
    <t>Branch FYP</t>
  </si>
  <si>
    <t>No. of UM/SUM</t>
  </si>
  <si>
    <t>No. of Direct UM</t>
  </si>
  <si>
    <t>No. of SUM</t>
  </si>
  <si>
    <t>Recruits (inclu UM)</t>
  </si>
  <si>
    <t>Case</t>
  </si>
  <si>
    <t>AG000247</t>
  </si>
  <si>
    <t>AG000396</t>
  </si>
  <si>
    <t>AG000174</t>
  </si>
  <si>
    <t>Group FYP</t>
  </si>
  <si>
    <t>Group Active</t>
  </si>
  <si>
    <t>No. of UM</t>
  </si>
  <si>
    <t>G0126</t>
  </si>
  <si>
    <t>AG000447</t>
  </si>
  <si>
    <t>VŨ THẾ UY</t>
  </si>
  <si>
    <t>Ind FYP (Leader)</t>
  </si>
  <si>
    <t>MP 
(inclu UM)</t>
  </si>
  <si>
    <t>L300</t>
  </si>
  <si>
    <t>L200</t>
  </si>
  <si>
    <t>L400</t>
  </si>
  <si>
    <t>TRẦN MINH THÚY</t>
  </si>
  <si>
    <t>G0133</t>
  </si>
  <si>
    <t>NGUYỄN ĐĂNG QUAN</t>
  </si>
  <si>
    <t>AG000002</t>
  </si>
  <si>
    <t>NGUYỄN THỊ THU</t>
  </si>
  <si>
    <t>NGUYỄN THỊ HOÀNG KHUYÊN</t>
  </si>
  <si>
    <t>LÊ THỊ XUÂN THỦY</t>
  </si>
  <si>
    <t>BRANCH</t>
  </si>
  <si>
    <t>Under MOC</t>
  </si>
  <si>
    <t>QTD FYP target</t>
  </si>
  <si>
    <t>QTD Active target</t>
  </si>
  <si>
    <t>QTD New AGs Target</t>
  </si>
  <si>
    <t>Actual APE (in Mth)</t>
  </si>
  <si>
    <t>Actual FYP (in Mth)</t>
  </si>
  <si>
    <t>Month</t>
  </si>
  <si>
    <t>Production:</t>
  </si>
  <si>
    <t>Manpower:</t>
  </si>
  <si>
    <t>Ter AG</t>
  </si>
  <si>
    <t>►  Team</t>
  </si>
  <si>
    <t>► BDM Name</t>
  </si>
  <si>
    <t>Active ALs</t>
  </si>
  <si>
    <t>%active in recruiting</t>
  </si>
  <si>
    <t>AL joined in July'13</t>
  </si>
  <si>
    <t>Branch- BM</t>
  </si>
  <si>
    <t>Young recruits</t>
  </si>
  <si>
    <t>Detail of BD Production by month in 2013</t>
  </si>
  <si>
    <t>(filter BD Name to see history of BD monthly performance of 2013)</t>
  </si>
  <si>
    <t>Prod Segment</t>
  </si>
  <si>
    <t>%AR</t>
  </si>
  <si>
    <t>%Avg AR</t>
  </si>
  <si>
    <t>Aug'13 appointed</t>
  </si>
  <si>
    <t>No. ALs
(exl US)</t>
  </si>
  <si>
    <t>No. ALs
(US)</t>
  </si>
  <si>
    <t>G0141</t>
  </si>
  <si>
    <t>NGÔ THỊ PHÚ</t>
  </si>
  <si>
    <t>G0138</t>
  </si>
  <si>
    <t>NGUYỄN PHÚ THỊNH</t>
  </si>
  <si>
    <t>Type</t>
  </si>
  <si>
    <t>Recruits</t>
  </si>
  <si>
    <t>U_200</t>
  </si>
  <si>
    <t>AG000548</t>
  </si>
  <si>
    <t>Avg Branch</t>
  </si>
  <si>
    <t>MOC</t>
  </si>
  <si>
    <t>Performance tracking of out-of profile agent by BDM.</t>
  </si>
  <si>
    <t>3.0</t>
  </si>
  <si>
    <t>Avg %AR</t>
  </si>
  <si>
    <t>YTD Actual FYP</t>
  </si>
  <si>
    <t>Rookies performance by BD</t>
  </si>
  <si>
    <t>Manpower (GVL)</t>
  </si>
  <si>
    <t>Production &amp; Productivities (by Region)</t>
  </si>
  <si>
    <t>Manpower (by Region)</t>
  </si>
  <si>
    <t>4.0</t>
  </si>
  <si>
    <t>temp</t>
  </si>
  <si>
    <t>(blank)</t>
  </si>
  <si>
    <t>Average of Activity Ratio</t>
  </si>
  <si>
    <t>Case per active</t>
  </si>
  <si>
    <t>Sum of Actual APE (in Mth)</t>
  </si>
  <si>
    <t>Sum of Case size</t>
  </si>
  <si>
    <t>Sum of Cases per active</t>
  </si>
  <si>
    <t>Sum of Total MP</t>
  </si>
  <si>
    <t>Sum of %active in recruitment</t>
  </si>
  <si>
    <t>%ActiveRecruit</t>
  </si>
  <si>
    <t>AL (exl US)</t>
  </si>
  <si>
    <t>Sum of New AG</t>
  </si>
  <si>
    <t>Sum of New AL</t>
  </si>
  <si>
    <t>a</t>
  </si>
  <si>
    <t>KPIs</t>
  </si>
  <si>
    <r>
      <t xml:space="preserve">APE Nộp </t>
    </r>
    <r>
      <rPr>
        <sz val="10"/>
        <rFont val="Arial"/>
        <family val="2"/>
      </rPr>
      <t>(Submitted APE)  (mil)</t>
    </r>
  </si>
  <si>
    <r>
      <t xml:space="preserve">APE Phát hành </t>
    </r>
    <r>
      <rPr>
        <sz val="10"/>
        <rFont val="Arial"/>
        <family val="2"/>
      </rPr>
      <t>(Issued APE (mil))</t>
    </r>
  </si>
  <si>
    <r>
      <t xml:space="preserve">Hợp đồng phát hành </t>
    </r>
    <r>
      <rPr>
        <sz val="10"/>
        <rFont val="Arial"/>
        <family val="2"/>
      </rPr>
      <t>(Cases)</t>
    </r>
  </si>
  <si>
    <r>
      <t xml:space="preserve">TVBH có hoạt động </t>
    </r>
    <r>
      <rPr>
        <sz val="10"/>
        <rFont val="Arial"/>
        <family val="2"/>
      </rPr>
      <t>(Active Agent)</t>
    </r>
  </si>
  <si>
    <r>
      <t xml:space="preserve">% Tỷ lệ hoạt động </t>
    </r>
    <r>
      <rPr>
        <sz val="10"/>
        <rFont val="Arial"/>
        <family val="2"/>
      </rPr>
      <t>(%AR MTD)</t>
    </r>
  </si>
  <si>
    <r>
      <t xml:space="preserve">Độ lớn hợp đồng </t>
    </r>
    <r>
      <rPr>
        <sz val="10"/>
        <rFont val="Arial"/>
        <family val="2"/>
      </rPr>
      <t>(Case Size)</t>
    </r>
  </si>
  <si>
    <r>
      <t xml:space="preserve">Hợp đồng/ TVBH hoạt động </t>
    </r>
    <r>
      <rPr>
        <sz val="10"/>
        <rFont val="Arial"/>
        <family val="2"/>
      </rPr>
      <t>(Cases per active)</t>
    </r>
  </si>
  <si>
    <r>
      <t xml:space="preserve">Số QLTVBH cuối kỳ </t>
    </r>
    <r>
      <rPr>
        <sz val="10"/>
        <rFont val="Arial"/>
        <family val="2"/>
      </rPr>
      <t>(No. ending ALs)</t>
    </r>
  </si>
  <si>
    <r>
      <rPr>
        <b/>
        <sz val="10"/>
        <rFont val="Arial"/>
        <family val="2"/>
      </rPr>
      <t>TVBH mới trong tháng</t>
    </r>
    <r>
      <rPr>
        <sz val="10"/>
        <rFont val="Arial"/>
        <family val="2"/>
      </rPr>
      <t xml:space="preserve"> (New Appointed AG)</t>
    </r>
  </si>
  <si>
    <r>
      <rPr>
        <b/>
        <sz val="10"/>
        <rFont val="Arial"/>
        <family val="2"/>
      </rPr>
      <t>QLTVBH Tuyển Mới + Thăng Chức</t>
    </r>
    <r>
      <rPr>
        <sz val="10"/>
        <rFont val="Arial"/>
        <family val="2"/>
      </rPr>
      <t xml:space="preserve"> (New ALs)</t>
    </r>
  </si>
  <si>
    <r>
      <t xml:space="preserve">Tổng số QL TVBH &amp; TVBH cuối tháng </t>
    </r>
    <r>
      <rPr>
        <sz val="10"/>
        <rFont val="Arial"/>
        <family val="2"/>
      </rPr>
      <t>(Total MP)</t>
    </r>
  </si>
  <si>
    <r>
      <t>Tiếp cận tuyển dụng QLTVBH</t>
    </r>
    <r>
      <rPr>
        <sz val="10"/>
        <rFont val="Arial"/>
        <family val="2"/>
      </rPr>
      <t xml:space="preserve"> (Approach to recruit Als)</t>
    </r>
  </si>
  <si>
    <r>
      <t xml:space="preserve">Phỏng vấn TVBH </t>
    </r>
    <r>
      <rPr>
        <sz val="10"/>
        <rFont val="Arial"/>
        <family val="2"/>
      </rPr>
      <t>(Interview Agents)</t>
    </r>
  </si>
  <si>
    <r>
      <t xml:space="preserve">Hội thảo nghề nghiệp </t>
    </r>
    <r>
      <rPr>
        <sz val="10"/>
        <rFont val="Arial"/>
        <family val="2"/>
      </rPr>
      <t>(COP)</t>
    </r>
  </si>
  <si>
    <r>
      <t xml:space="preserve">Onboard_OBIB </t>
    </r>
    <r>
      <rPr>
        <sz val="10"/>
        <rFont val="Arial"/>
        <family val="2"/>
      </rPr>
      <t>(Cơ bản_Basic OB)</t>
    </r>
  </si>
  <si>
    <r>
      <t xml:space="preserve">Onboard_OBIP </t>
    </r>
    <r>
      <rPr>
        <sz val="10"/>
        <rFont val="Arial"/>
        <family val="2"/>
      </rPr>
      <t>(Sản phẩm_Product OB)</t>
    </r>
  </si>
  <si>
    <r>
      <t xml:space="preserve">Huấn luyện kỹ năng </t>
    </r>
    <r>
      <rPr>
        <sz val="10"/>
        <rFont val="Arial"/>
        <family val="2"/>
      </rPr>
      <t>(Skill trainning)</t>
    </r>
  </si>
  <si>
    <r>
      <t xml:space="preserve">Họp nhóm QLTVBH </t>
    </r>
    <r>
      <rPr>
        <sz val="10"/>
        <rFont val="Arial"/>
        <family val="2"/>
      </rPr>
      <t>(Leaders Meeting _Group)</t>
    </r>
  </si>
  <si>
    <r>
      <t>Họp 1:1 QLTVBH (</t>
    </r>
    <r>
      <rPr>
        <sz val="10"/>
        <rFont val="Arial"/>
        <family val="2"/>
      </rPr>
      <t>Leaders Meeting_PEP)</t>
    </r>
  </si>
  <si>
    <r>
      <t xml:space="preserve">Họp nhóm TVBH </t>
    </r>
    <r>
      <rPr>
        <sz val="10"/>
        <rFont val="Arial"/>
        <family val="2"/>
      </rPr>
      <t>(Agents Meeting_Group)</t>
    </r>
  </si>
  <si>
    <r>
      <t xml:space="preserve">Họp 1:1 TVBH </t>
    </r>
    <r>
      <rPr>
        <sz val="10"/>
        <rFont val="Arial"/>
        <family val="2"/>
      </rPr>
      <t>(Agents Meeting_PEP)</t>
    </r>
  </si>
  <si>
    <r>
      <t xml:space="preserve">Hội thảo khách hàng </t>
    </r>
    <r>
      <rPr>
        <sz val="10"/>
        <rFont val="Arial"/>
        <family val="2"/>
      </rPr>
      <t>(Group Presentation)</t>
    </r>
  </si>
  <si>
    <t xml:space="preserve">JFW </t>
  </si>
  <si>
    <t>Số lượng tham dự hoạt động
(No. of attendees)</t>
  </si>
  <si>
    <t>III - Unit, SUM and BM Performance:</t>
  </si>
  <si>
    <t>Plan:</t>
  </si>
  <si>
    <t>Comment 1</t>
  </si>
  <si>
    <t>Comment 2</t>
  </si>
  <si>
    <t>Comment 3</t>
  </si>
  <si>
    <t>Sum of No. ALs (US)</t>
  </si>
  <si>
    <t>Sum of No. ALs (exl US)</t>
  </si>
  <si>
    <t>AL (US)</t>
  </si>
  <si>
    <t>Total AL</t>
  </si>
  <si>
    <t>I - Team KPIs last 6 months:</t>
  </si>
  <si>
    <t>no. active 
in M1 (*)</t>
  </si>
  <si>
    <t>no. active in M2 (*)</t>
  </si>
  <si>
    <t>no. active in M3 (*)</t>
  </si>
  <si>
    <t>% recruits</t>
  </si>
  <si>
    <t>Out-of-profile rookies</t>
  </si>
  <si>
    <t>Young 
recruits</t>
  </si>
  <si>
    <t>% AR</t>
  </si>
  <si>
    <t>% active M1</t>
  </si>
  <si>
    <t>Termination</t>
  </si>
  <si>
    <t>II - Rookie Agents Performance in 90 days:</t>
  </si>
  <si>
    <t>MAI QUỐC HUY (Group)</t>
  </si>
  <si>
    <t>CHEETAH</t>
  </si>
  <si>
    <t>Sep'13 appointed</t>
  </si>
  <si>
    <t>G0124</t>
  </si>
  <si>
    <t>LÊ MINH TUẤN</t>
  </si>
  <si>
    <t>G0162</t>
  </si>
  <si>
    <t>TRẦN MINH TUẤN</t>
  </si>
  <si>
    <t>G0157</t>
  </si>
  <si>
    <t>AG000598</t>
  </si>
  <si>
    <t>PHAN THỊ NGỌC THU</t>
  </si>
  <si>
    <t xml:space="preserve">no. active 
in M1 </t>
  </si>
  <si>
    <t>4.1</t>
  </si>
  <si>
    <t>Oct'13 appointed</t>
  </si>
  <si>
    <t>G0167</t>
  </si>
  <si>
    <t>TẠ THỊ THANH PHONG</t>
  </si>
  <si>
    <t>G0168</t>
  </si>
  <si>
    <t>NGUYỄN THỊ THÚY VUI</t>
  </si>
  <si>
    <t>AG000699</t>
  </si>
  <si>
    <t>AG000698</t>
  </si>
  <si>
    <t>SOUTH</t>
  </si>
  <si>
    <t>NORTH</t>
  </si>
  <si>
    <t>PLATINUM</t>
  </si>
  <si>
    <t>NGUYỄN THỊ HIỆN</t>
  </si>
  <si>
    <t>Actual new ALs</t>
  </si>
  <si>
    <t>Sum of No. active agents</t>
  </si>
  <si>
    <t>Comments:</t>
  </si>
  <si>
    <t>Raw data:</t>
  </si>
  <si>
    <t>Nov'13 appointed</t>
  </si>
  <si>
    <t>G0188</t>
  </si>
  <si>
    <t>G0177</t>
  </si>
  <si>
    <t>PHẠM THỊ BÍCH</t>
  </si>
  <si>
    <t>LAI THỊ TUYẾT HẰNG</t>
  </si>
  <si>
    <t>AG000863</t>
  </si>
  <si>
    <t>1.1</t>
  </si>
  <si>
    <t>2.1</t>
  </si>
  <si>
    <t>M4</t>
  </si>
  <si>
    <t>M5</t>
  </si>
  <si>
    <t>M6</t>
  </si>
  <si>
    <t>LUCKY STAR 2</t>
  </si>
  <si>
    <t>NGUYỄN VĂN HẠNH</t>
  </si>
  <si>
    <t>Dec'13 appointed</t>
  </si>
  <si>
    <t>G0209</t>
  </si>
  <si>
    <t>NGUYỄN THỊ HẠNH</t>
  </si>
  <si>
    <t>G0197</t>
  </si>
  <si>
    <t>NGUYỄN THỊ PHỤNG</t>
  </si>
  <si>
    <t>G0201</t>
  </si>
  <si>
    <t>G0208</t>
  </si>
  <si>
    <t>NGUYỄN HẢI NAM</t>
  </si>
  <si>
    <t>G0211</t>
  </si>
  <si>
    <t>NGUYỄN THỊ THU HƯƠNG</t>
  </si>
  <si>
    <t>AG000904</t>
  </si>
  <si>
    <t>AG000942</t>
  </si>
  <si>
    <t>Units</t>
  </si>
  <si>
    <t>Group Segment</t>
  </si>
  <si>
    <t>Branch Segment</t>
  </si>
  <si>
    <t>Month:</t>
  </si>
  <si>
    <t>Current month:</t>
  </si>
  <si>
    <t>#ActiveRecruit</t>
  </si>
  <si>
    <t>Sum of Actual FYP (in Mth)</t>
  </si>
  <si>
    <t>Sum of Ter AG</t>
  </si>
  <si>
    <t>Terminate</t>
  </si>
  <si>
    <t>Ter AG in month</t>
  </si>
  <si>
    <t xml:space="preserve">Actual FYP </t>
  </si>
  <si>
    <t xml:space="preserve">Actual APE </t>
  </si>
  <si>
    <t>Q2'13</t>
  </si>
  <si>
    <t>Q3'13</t>
  </si>
  <si>
    <t>Recruitment by Zone:</t>
  </si>
  <si>
    <t>#AL Planned</t>
  </si>
  <si>
    <t>#AL Actual</t>
  </si>
  <si>
    <t>%AR in recruitment</t>
  </si>
  <si>
    <t>(incl US)</t>
  </si>
  <si>
    <t># Targeted AL</t>
  </si>
  <si>
    <t># Targetted MP</t>
  </si>
  <si>
    <t>#MP Actual</t>
  </si>
  <si>
    <t>YTD FYP</t>
  </si>
  <si>
    <t>Shortfall</t>
  </si>
  <si>
    <t>Tenure in 2014</t>
  </si>
  <si>
    <t>Season factor</t>
  </si>
  <si>
    <t>Ending MP</t>
  </si>
  <si>
    <t>Case p active</t>
  </si>
  <si>
    <t>APE
(mil)</t>
  </si>
  <si>
    <t>FYP
(mil)</t>
  </si>
  <si>
    <t>Detail by month</t>
  </si>
  <si>
    <t>Year 1</t>
  </si>
  <si>
    <t>M7</t>
  </si>
  <si>
    <t>M8</t>
  </si>
  <si>
    <t>M9</t>
  </si>
  <si>
    <t>M10</t>
  </si>
  <si>
    <t>M11</t>
  </si>
  <si>
    <t>M12</t>
  </si>
  <si>
    <t>Year 2</t>
  </si>
  <si>
    <t>Year 3</t>
  </si>
  <si>
    <t>HCMC/HANOI: Setting KPIs for BD in 2014</t>
  </si>
  <si>
    <t>Note:</t>
  </si>
  <si>
    <t>BD Name:</t>
  </si>
  <si>
    <t>FYP / APE</t>
  </si>
  <si>
    <t>Joinning month</t>
  </si>
  <si>
    <t>(input BD's first service month yyyymm)</t>
  </si>
  <si>
    <t>Target for BD in 2014</t>
  </si>
  <si>
    <t>Period</t>
  </si>
  <si>
    <t>Service month</t>
  </si>
  <si>
    <t>New agents (for ref)</t>
  </si>
  <si>
    <t>Ter agents</t>
  </si>
  <si>
    <t>Ending AL</t>
  </si>
  <si>
    <t>Cases p active</t>
  </si>
  <si>
    <t>No. cases</t>
  </si>
  <si>
    <t>YTD Actual</t>
  </si>
  <si>
    <t>YTD Active</t>
  </si>
  <si>
    <t>Jan'14</t>
  </si>
  <si>
    <t>% YTD Target Achievement:</t>
  </si>
  <si>
    <t>Ending Agency Leader (excl US)</t>
  </si>
  <si>
    <t>F2014</t>
  </si>
  <si>
    <t>Jan'2014</t>
  </si>
  <si>
    <t>OCEAN</t>
  </si>
  <si>
    <t>LÊ QUỐC KHÁNH</t>
  </si>
  <si>
    <t>Q4'13</t>
  </si>
  <si>
    <t>Jan'14 appointed</t>
  </si>
  <si>
    <t>NGUYỄN THỊ THU HIỀN</t>
  </si>
  <si>
    <t>G0223</t>
  </si>
  <si>
    <t>QTD Quarterly bonus</t>
  </si>
  <si>
    <t>Recruits AG</t>
  </si>
  <si>
    <t>Recruits AL</t>
  </si>
  <si>
    <t>M13</t>
  </si>
  <si>
    <t>M14</t>
  </si>
  <si>
    <t xml:space="preserve">                             (*) No. AL: includes US</t>
  </si>
  <si>
    <t>% achieved</t>
  </si>
  <si>
    <t>Ending Agent</t>
  </si>
  <si>
    <t>Actual M1 Active</t>
  </si>
  <si>
    <t>QTD M1 Active</t>
  </si>
  <si>
    <t>%M1 Active achieved</t>
  </si>
  <si>
    <t>NGUYEN THI LAN ANH</t>
  </si>
  <si>
    <t>NGUYEN VAN HANH</t>
  </si>
  <si>
    <t>NGUYEN HUU NGHIEM</t>
  </si>
  <si>
    <t>NGUYEN THU HANG</t>
  </si>
  <si>
    <t>LE THANH HUYEN</t>
  </si>
  <si>
    <t>NGUYEN THI BINH</t>
  </si>
  <si>
    <t>MAI QUOC HUY</t>
  </si>
  <si>
    <t>NGUYEN VAN CONG</t>
  </si>
  <si>
    <t>Team Name</t>
  </si>
  <si>
    <t>BD Name</t>
  </si>
  <si>
    <t xml:space="preserve"> Note: if you see Security Warning in the menu bar above, select options enable Macros and ActiveX</t>
  </si>
  <si>
    <t>Feb'14 appointed</t>
  </si>
  <si>
    <t>Feb'14</t>
  </si>
  <si>
    <t>Production of last 12 months</t>
  </si>
  <si>
    <t>Avg group</t>
  </si>
  <si>
    <t>Avg BM</t>
  </si>
  <si>
    <t>AG Recruits (**)</t>
  </si>
  <si>
    <t>AL Recruits (**)</t>
  </si>
  <si>
    <t xml:space="preserve">(*) Only apply target for BDs joined before Nov'13 </t>
  </si>
  <si>
    <t>(**) Only apply target for BDs join on or after Nov'13</t>
  </si>
  <si>
    <t>YTD achievement chart</t>
  </si>
  <si>
    <t>For KPIs charts:</t>
  </si>
  <si>
    <t>Charts:</t>
  </si>
  <si>
    <t>No. of working month:</t>
  </si>
  <si>
    <t>Level 400mil/year</t>
  </si>
  <si>
    <t>Level 300mil/year</t>
  </si>
  <si>
    <t>Level 200mil/year</t>
  </si>
  <si>
    <t>Under 200mil/year</t>
  </si>
  <si>
    <t>No. of unit</t>
  </si>
  <si>
    <t>I/ Segmentation on Unit production</t>
  </si>
  <si>
    <t>II/ Segmentation on Group production of SUM</t>
  </si>
  <si>
    <t>III/ Segmentation on Branch production of BM</t>
  </si>
  <si>
    <t>No. of BM</t>
  </si>
  <si>
    <t xml:space="preserve">Include unit of SUM and BM </t>
  </si>
  <si>
    <t>(unit: mil FYP required per month)</t>
  </si>
  <si>
    <t>Level 200mil/year (MoC)</t>
  </si>
  <si>
    <t>(% unit)</t>
  </si>
  <si>
    <t>Ontrack MoC</t>
  </si>
  <si>
    <t>% SUM</t>
  </si>
  <si>
    <t>% BM</t>
  </si>
  <si>
    <t xml:space="preserve">46% of units behind the UM MoC requirement (under 200 mil FYP/year) </t>
  </si>
  <si>
    <t>For group of SUM and branch, the failure ratio of HCMC team much higher than HaNoi</t>
  </si>
  <si>
    <t>Ontrack BM MoC</t>
  </si>
  <si>
    <t>Reference: Production for Unit/ Group/ Branch segmentation:</t>
  </si>
  <si>
    <t>Overall BD Performance in Month</t>
  </si>
  <si>
    <t>Individual BD Performance</t>
  </si>
  <si>
    <t>Unit/ SUM Group/ Branch Segmentation</t>
  </si>
  <si>
    <t>BD Name 1</t>
  </si>
  <si>
    <t>BD Name 2</t>
  </si>
  <si>
    <t>Team Naeme</t>
  </si>
  <si>
    <t>Starting month</t>
  </si>
  <si>
    <t>Tenure at Jan</t>
  </si>
  <si>
    <t>NEW IDEA</t>
  </si>
  <si>
    <t>NGUYỄN THỊ KIM HỒNG</t>
  </si>
  <si>
    <t>VENUS</t>
  </si>
  <si>
    <t>NGUYEN THI KIM HONG</t>
  </si>
  <si>
    <t>Mar'14 appointed</t>
  </si>
  <si>
    <t>HOÀNG THỊ YẾN</t>
  </si>
  <si>
    <t>G0246</t>
  </si>
  <si>
    <t>NGUYỄN THỊ XUÂN</t>
  </si>
  <si>
    <t>AG001216</t>
  </si>
  <si>
    <t>G0239</t>
  </si>
  <si>
    <t>Mark under MoC</t>
  </si>
  <si>
    <t>% Unit under MOC:</t>
  </si>
  <si>
    <t>LÊ THỊ HỒNG LĨNH</t>
  </si>
  <si>
    <t>LUCKY CAT</t>
  </si>
  <si>
    <t>VÕ MẠNH KHA</t>
  </si>
  <si>
    <t>NGUYỄN QUÝ NHÂN</t>
  </si>
  <si>
    <t>PHẠM THÀNH TRÍ</t>
  </si>
  <si>
    <t>HỒNG KHÁNH HƯNG</t>
  </si>
  <si>
    <t>TIGER</t>
  </si>
  <si>
    <t>WHITE HORSE</t>
  </si>
  <si>
    <t>CUPID</t>
  </si>
  <si>
    <t>DRAGON</t>
  </si>
  <si>
    <t>LE THI HONG LINH</t>
  </si>
  <si>
    <t>VO MANH KHA</t>
  </si>
  <si>
    <t>NGUYEN QUY NHAN</t>
  </si>
  <si>
    <t>PHAM THANH TRI</t>
  </si>
  <si>
    <t>NGUYỄN THỊ ĐÀO</t>
  </si>
  <si>
    <t>CHU THỊ ÁI THƯƠNG</t>
  </si>
  <si>
    <t>NGUYỄN HỒNG VIỆT</t>
  </si>
  <si>
    <t>TRẦN THỊ HƯƠNG THU</t>
  </si>
  <si>
    <t>ĐOÀN KẾT</t>
  </si>
  <si>
    <t>ONG VÀNG</t>
  </si>
  <si>
    <t>BUFFALO</t>
  </si>
  <si>
    <t>SÔNG THU</t>
  </si>
  <si>
    <t>NGUYEN THI DAO</t>
  </si>
  <si>
    <t>CHU THI AI THUONG</t>
  </si>
  <si>
    <t>Apr'14 appointed</t>
  </si>
  <si>
    <t>G0266</t>
  </si>
  <si>
    <t>G0276</t>
  </si>
  <si>
    <t>G0290</t>
  </si>
  <si>
    <t>AG001287</t>
  </si>
  <si>
    <t>DƯƠNG THỊ BÍCH ĐÀO</t>
  </si>
  <si>
    <t>AG001308</t>
  </si>
  <si>
    <t>BÙI THỊ YẾN</t>
  </si>
  <si>
    <t>NGUYỄN THỊ VÂN GIAO</t>
  </si>
  <si>
    <t>NGUYỄN THỊ LOAN</t>
  </si>
  <si>
    <t>G0262</t>
  </si>
  <si>
    <t>AG001267</t>
  </si>
  <si>
    <t>HÀ THỊ XINH</t>
  </si>
  <si>
    <t>G0258</t>
  </si>
  <si>
    <t>AG001252</t>
  </si>
  <si>
    <t>PHÙNG THỊ HÀ</t>
  </si>
  <si>
    <t>G0272</t>
  </si>
  <si>
    <t>NGUYỄN THỊ HỒNG HOA</t>
  </si>
  <si>
    <t>G0254</t>
  </si>
  <si>
    <t>PHẠM THỊ HẢI</t>
  </si>
  <si>
    <t>G0288</t>
  </si>
  <si>
    <t>TRẦN THANH PHONG</t>
  </si>
  <si>
    <t>G0293</t>
  </si>
  <si>
    <t>LÊ THỊ MINH NGUYỆT</t>
  </si>
  <si>
    <t>G0294</t>
  </si>
  <si>
    <t>NGUYỄN THÀNH NGUYÊN</t>
  </si>
  <si>
    <t>M15</t>
  </si>
  <si>
    <t>Avg Activity Ratio</t>
  </si>
  <si>
    <t>Put comments in yellow</t>
  </si>
  <si>
    <t>NTPTRINH</t>
  </si>
  <si>
    <t>NGUYỄN THỊ PHƯƠNG TRINH</t>
  </si>
  <si>
    <t>NGUYỄN THỊ NGỌC LAN</t>
  </si>
  <si>
    <t>EAGLES</t>
  </si>
  <si>
    <t>G0302</t>
  </si>
  <si>
    <t>G0350</t>
  </si>
  <si>
    <t>G0353</t>
  </si>
  <si>
    <t>G0326</t>
  </si>
  <si>
    <t>G0327</t>
  </si>
  <si>
    <t>G0311</t>
  </si>
  <si>
    <t>G0300</t>
  </si>
  <si>
    <t>G0339</t>
  </si>
  <si>
    <t>G0321</t>
  </si>
  <si>
    <t>G0334</t>
  </si>
  <si>
    <t>G0305</t>
  </si>
  <si>
    <t>BÙI SINH TRƯỞNG</t>
  </si>
  <si>
    <t>NGUYỄN THỊ THÁI</t>
  </si>
  <si>
    <t>KIỀU THỊ NHÂM</t>
  </si>
  <si>
    <t>ĐOÀN ĐÌNH NGỪNG</t>
  </si>
  <si>
    <t>NGUYỄN THỊ HỢP</t>
  </si>
  <si>
    <t>PHẠM THỊ HIỀN MAI</t>
  </si>
  <si>
    <t>DƯƠNG THỊ HIỀN</t>
  </si>
  <si>
    <t>BÙI MINH TÚ</t>
  </si>
  <si>
    <t>NGUYỄN THANH HƯƠNG</t>
  </si>
  <si>
    <t>LÂM VĨNH HOÀNG LINH</t>
  </si>
  <si>
    <t>TRẦN THỊ REO</t>
  </si>
  <si>
    <t>TRẦN THỊ KIM PHƯỚC</t>
  </si>
  <si>
    <t>AG001508</t>
  </si>
  <si>
    <t>AG001423</t>
  </si>
  <si>
    <t>AG001497</t>
  </si>
  <si>
    <t>AG001426</t>
  </si>
  <si>
    <t>AG001632</t>
  </si>
  <si>
    <t>AG001507</t>
  </si>
  <si>
    <t>AG001430</t>
  </si>
  <si>
    <t>AG001582</t>
  </si>
  <si>
    <t>NGUYEN THI PHUONG TRINH</t>
  </si>
  <si>
    <t>NGUYEN THI NGOC LAN</t>
  </si>
  <si>
    <t>May'13</t>
  </si>
  <si>
    <t>MDRT BH</t>
  </si>
  <si>
    <t>MDRT HCM</t>
  </si>
  <si>
    <t>RED DRAGON</t>
  </si>
  <si>
    <t>RUBY</t>
  </si>
  <si>
    <t>SBM</t>
  </si>
  <si>
    <t>Senior BM</t>
  </si>
  <si>
    <t>HONG KHANH HUNG - MDRT HCM</t>
  </si>
  <si>
    <t>NGUYỄN VĂN TÙNG</t>
  </si>
  <si>
    <t>G0358</t>
  </si>
  <si>
    <t>AG001666</t>
  </si>
  <si>
    <t>ĐỖ THỊ QUÝ</t>
  </si>
  <si>
    <t>G0382</t>
  </si>
  <si>
    <t>AG001755</t>
  </si>
  <si>
    <t>VŨ THỊ TUYẾT NHUNG</t>
  </si>
  <si>
    <t>G0407</t>
  </si>
  <si>
    <t>AG001899</t>
  </si>
  <si>
    <t>LÂM NHƯ TRIỆU</t>
  </si>
  <si>
    <t>G0343</t>
  </si>
  <si>
    <t>AG001613</t>
  </si>
  <si>
    <t>LÊ THỊ KIM LOAN</t>
  </si>
  <si>
    <t>Senior Branch Managers</t>
  </si>
  <si>
    <t>G0379</t>
  </si>
  <si>
    <t>AG001743</t>
  </si>
  <si>
    <t>PHẠM THỊ KIM THOA</t>
  </si>
  <si>
    <t>NGUYỄN THỊ THÚY HƯỜNG</t>
  </si>
  <si>
    <t>AG000008</t>
  </si>
  <si>
    <t>AG000652</t>
  </si>
  <si>
    <t>G0387</t>
  </si>
  <si>
    <t>ĐOÀN THỊ BÚP</t>
  </si>
  <si>
    <t>G0359</t>
  </si>
  <si>
    <t>NGUYỄN LÊ TỰ</t>
  </si>
  <si>
    <t>G0400</t>
  </si>
  <si>
    <t>QUÁCH THỊ HƯNG</t>
  </si>
  <si>
    <t>G0363</t>
  </si>
  <si>
    <t>NGUYỄN THỊ THỦY</t>
  </si>
  <si>
    <t>G0383</t>
  </si>
  <si>
    <t>NGUYỄN ĐÌNH THIỆN</t>
  </si>
  <si>
    <t>G0341</t>
  </si>
  <si>
    <t>CHUNG THỊ THU LIỄU</t>
  </si>
  <si>
    <t>G0342</t>
  </si>
  <si>
    <t>NGUYỄN THỊ BỰC</t>
  </si>
  <si>
    <t>G0401</t>
  </si>
  <si>
    <t>NGUYỄN THỊ ĐẶNG TRỌN</t>
  </si>
  <si>
    <t>G0361</t>
  </si>
  <si>
    <t>NGUYỄN THỊ MINH HẠNH</t>
  </si>
  <si>
    <t>G0340</t>
  </si>
  <si>
    <t>LÊ THỊ THANH THÚY</t>
  </si>
  <si>
    <t>NGUYỄN THỊ LIÊN</t>
  </si>
  <si>
    <t>G0380</t>
  </si>
  <si>
    <t>VŨ TUẤN ANH</t>
  </si>
  <si>
    <t>G0385</t>
  </si>
  <si>
    <t>NGUYỄN HOÀI NAM</t>
  </si>
  <si>
    <t>HỒNG KHÁNH HƯNG - MDRT HCM</t>
  </si>
  <si>
    <t>NGUYỄN THỊ LAN ANH - HAN</t>
  </si>
  <si>
    <t>HỒ CHÍ MINH</t>
  </si>
  <si>
    <t>HÀ NỘI B</t>
  </si>
  <si>
    <t>HÀ NỘI A</t>
  </si>
  <si>
    <t>THÁI DƯƠNG</t>
  </si>
  <si>
    <t>ĐỖ THỊ THANH THÚY</t>
  </si>
  <si>
    <t>MDRT HCM2</t>
  </si>
  <si>
    <t>SUNFLOWER</t>
  </si>
  <si>
    <t>NGUYỄN THỊ KIM CHUNG</t>
  </si>
  <si>
    <t>DO THI THANH THUY</t>
  </si>
  <si>
    <t>NGUYEN THI KIM CHUNG</t>
  </si>
  <si>
    <t>G0432</t>
  </si>
  <si>
    <t>AG002029</t>
  </si>
  <si>
    <t>ĐỖ THỊ QUỲNH NGA</t>
  </si>
  <si>
    <t>G0435</t>
  </si>
  <si>
    <t>AG002040</t>
  </si>
  <si>
    <t>PHẠM THỊ KIM HƯƠNG</t>
  </si>
  <si>
    <t>AG001756</t>
  </si>
  <si>
    <t>G0412</t>
  </si>
  <si>
    <t>AG001938</t>
  </si>
  <si>
    <t>NGUYỄN THỊ MINH TÂM</t>
  </si>
  <si>
    <t>G0431</t>
  </si>
  <si>
    <t>AG002024</t>
  </si>
  <si>
    <t>TRẦN THỊ THANH THUẤN</t>
  </si>
  <si>
    <t>NGUYỄN THỊ HUỆ</t>
  </si>
  <si>
    <t>G0423</t>
  </si>
  <si>
    <t>ĐỖ THỊ LAN</t>
  </si>
  <si>
    <t>G0437</t>
  </si>
  <si>
    <t>LƯƠNG THỊ MỸ LÂM</t>
  </si>
  <si>
    <t>G0444</t>
  </si>
  <si>
    <t>BÙI LÊ PHƯƠNG OANH</t>
  </si>
  <si>
    <t>NGUYỄN VĂN NINH</t>
  </si>
  <si>
    <t>HẢI ĐĂNG</t>
  </si>
  <si>
    <t>G0442</t>
  </si>
  <si>
    <t>AG002114</t>
  </si>
  <si>
    <t>ĐINH TRÍ THỦY</t>
  </si>
  <si>
    <t>G0462</t>
  </si>
  <si>
    <t>AG002212</t>
  </si>
  <si>
    <t>TRẦN THỊ THANH HÀ</t>
  </si>
  <si>
    <t>NGUYỄN THỊ HẰNG</t>
  </si>
  <si>
    <t>G0465</t>
  </si>
  <si>
    <t>AG002215</t>
  </si>
  <si>
    <t>TÔ THỊ KIM OANH</t>
  </si>
  <si>
    <t>NGUYỄN THỊ THANH HƯƠNG</t>
  </si>
  <si>
    <t>G0469</t>
  </si>
  <si>
    <t>NGUYỄN THỊ HƯƠNG</t>
  </si>
  <si>
    <t>G0452</t>
  </si>
  <si>
    <t>NGUYỄN THỊ THU HẰNG</t>
  </si>
  <si>
    <t>G0454</t>
  </si>
  <si>
    <t>BÙI THỊ THU HÀ</t>
  </si>
  <si>
    <t>G0450</t>
  </si>
  <si>
    <t>NGUYỄN THỊ KIM THOA</t>
  </si>
  <si>
    <t>G0451</t>
  </si>
  <si>
    <t>HOÀNG THỊ HƯƠNG</t>
  </si>
  <si>
    <t>G0447</t>
  </si>
  <si>
    <t>TỐNG TRẦN HẢI</t>
  </si>
  <si>
    <t>G0449</t>
  </si>
  <si>
    <t>NGÔ VĂN DŨNG</t>
  </si>
  <si>
    <t>G0488</t>
  </si>
  <si>
    <t>PHAN THANH THIỆN</t>
  </si>
  <si>
    <t>G0421</t>
  </si>
  <si>
    <t>TRƯƠNG THỊ KIM PHƯỢNG</t>
  </si>
  <si>
    <t>G0463</t>
  </si>
  <si>
    <t>NGUYỄN THANH HẬU</t>
  </si>
  <si>
    <t>NGUYỄN THỊ NGỌC THU</t>
  </si>
  <si>
    <t>G0489</t>
  </si>
  <si>
    <t>NGUYỄN THỊ THU HÀ</t>
  </si>
  <si>
    <t>Active Ratio YTD</t>
  </si>
  <si>
    <t>AVG MP</t>
  </si>
  <si>
    <t>NGUYỄN THỊ MAI</t>
  </si>
  <si>
    <t>G0526</t>
  </si>
  <si>
    <t>AG002659</t>
  </si>
  <si>
    <t>G0519</t>
  </si>
  <si>
    <t>AG002603</t>
  </si>
  <si>
    <t>NGUYỄN THỊ LIỄU</t>
  </si>
  <si>
    <t>G0498</t>
  </si>
  <si>
    <t>AG002463</t>
  </si>
  <si>
    <t>G0481</t>
  </si>
  <si>
    <t>HOÀNG THỊ NGỌ</t>
  </si>
  <si>
    <t>AG001583</t>
  </si>
  <si>
    <t>G0517</t>
  </si>
  <si>
    <t>AG002598</t>
  </si>
  <si>
    <t>VÕ VIẾT THÁI</t>
  </si>
  <si>
    <t>G0523</t>
  </si>
  <si>
    <t>PHẠM THỊ THU PHƯƠNG</t>
  </si>
  <si>
    <t>G0531</t>
  </si>
  <si>
    <t>NGUYỄN THỊ MẾN</t>
  </si>
  <si>
    <t>NGUYỄN THỊ NHÀN</t>
  </si>
  <si>
    <t>G0496</t>
  </si>
  <si>
    <t>NGUYỄN MẬU TOÀN</t>
  </si>
  <si>
    <t>G0525</t>
  </si>
  <si>
    <t>NGUYỄN THỊ TUYẾT</t>
  </si>
  <si>
    <t>G0500</t>
  </si>
  <si>
    <t>LÊ NGỌC HÀ</t>
  </si>
  <si>
    <t>G0527</t>
  </si>
  <si>
    <t>G0501</t>
  </si>
  <si>
    <t>NGUYỄN THỊ THU PHƯƠNG</t>
  </si>
  <si>
    <t>G0513</t>
  </si>
  <si>
    <t>NGUYỄN THÁI NGÂN</t>
  </si>
  <si>
    <t>SM Group</t>
  </si>
  <si>
    <t>SM UnitCD</t>
  </si>
  <si>
    <t>Agency retention ratio</t>
  </si>
  <si>
    <t>%Retention after 
mth3</t>
  </si>
  <si>
    <t>%Retention
after
mth6</t>
  </si>
  <si>
    <t>%Retention
after
first year</t>
  </si>
  <si>
    <t>BORN TO WIN</t>
  </si>
  <si>
    <t>HOÀNG NGUYỆT HẰNG</t>
  </si>
  <si>
    <t>LIB</t>
  </si>
  <si>
    <t>MEGA</t>
  </si>
  <si>
    <t>TRẦN THỊ THÚY HẰNG</t>
  </si>
  <si>
    <t>WE ARE 1</t>
  </si>
  <si>
    <t>PHẠM THỊ THANH TRÚC</t>
  </si>
  <si>
    <t>TRAN THI THUY HANG</t>
  </si>
  <si>
    <t>HOANG NGUYET HANG</t>
  </si>
  <si>
    <t>PHAM THI THANH TRUC</t>
  </si>
  <si>
    <t>G0572</t>
  </si>
  <si>
    <t>AG002921</t>
  </si>
  <si>
    <t>TRƯƠNG THỊ THU TRANG</t>
  </si>
  <si>
    <t>G0571</t>
  </si>
  <si>
    <t>AG002920</t>
  </si>
  <si>
    <t>HỒ HẠNH VĨNH HƯNG</t>
  </si>
  <si>
    <t>G0569</t>
  </si>
  <si>
    <t>AG002913</t>
  </si>
  <si>
    <t>TRẦN VĂN XIÊM</t>
  </si>
  <si>
    <t>G0573</t>
  </si>
  <si>
    <t>AG002922</t>
  </si>
  <si>
    <t>NGUYỄN THỊ THANH TÂM</t>
  </si>
  <si>
    <t>AG000973</t>
  </si>
  <si>
    <t>G0580</t>
  </si>
  <si>
    <t>AG002942</t>
  </si>
  <si>
    <t>NGUYỄN THỊ BÍCH CHI</t>
  </si>
  <si>
    <t>G0581</t>
  </si>
  <si>
    <t>AG002946</t>
  </si>
  <si>
    <t>TRƯƠNG THỊ KIM UYÊN</t>
  </si>
  <si>
    <t>G0537</t>
  </si>
  <si>
    <t>AG002725</t>
  </si>
  <si>
    <t>DƯƠNG THU HIỀN</t>
  </si>
  <si>
    <t>G0543</t>
  </si>
  <si>
    <t>NGUYỄN TRUNG THỦY</t>
  </si>
  <si>
    <t>G0570</t>
  </si>
  <si>
    <t>ĐỖ KIỀU ANH</t>
  </si>
  <si>
    <t>G0563</t>
  </si>
  <si>
    <t>ĐINH XUÂN DƯƠNG</t>
  </si>
  <si>
    <t>G0542</t>
  </si>
  <si>
    <t>TRẦN THỊ VÂN</t>
  </si>
  <si>
    <t>G0582</t>
  </si>
  <si>
    <t>HOÀNG THỊ THANH MAI</t>
  </si>
  <si>
    <t>G0550</t>
  </si>
  <si>
    <t>NGUYỄN THỊ HIỀN</t>
  </si>
  <si>
    <t>G0558</t>
  </si>
  <si>
    <t>NGUYỄN THỊ NGỌC MINH</t>
  </si>
  <si>
    <t>5.0</t>
  </si>
  <si>
    <t>AG retention</t>
  </si>
  <si>
    <t>MDRT VT</t>
  </si>
  <si>
    <t>HỒNG KHÁNH HƯNG - MDRT VT</t>
  </si>
  <si>
    <t>HONG KHANH HUNG - MDRT VT</t>
  </si>
  <si>
    <t>G0597</t>
  </si>
  <si>
    <t>AG003041</t>
  </si>
  <si>
    <t>TRẦN MAI PHƯƠNG</t>
  </si>
  <si>
    <t>G0626</t>
  </si>
  <si>
    <t>AG003132</t>
  </si>
  <si>
    <t>TRẦN THỊ TOÀN</t>
  </si>
  <si>
    <t>G0629</t>
  </si>
  <si>
    <t>AG003137</t>
  </si>
  <si>
    <t>TRẦN XUÂN TƯƠI</t>
  </si>
  <si>
    <t>G0592</t>
  </si>
  <si>
    <t>TRỊNH THỊ KIM HẠNH</t>
  </si>
  <si>
    <t>G0642</t>
  </si>
  <si>
    <t>AG003203</t>
  </si>
  <si>
    <t>NGUYỄN THỊ CHÚC</t>
  </si>
  <si>
    <t>G0590</t>
  </si>
  <si>
    <t>NGUYỄN THỊ KIM LOAN</t>
  </si>
  <si>
    <t>G0632</t>
  </si>
  <si>
    <t>AG003142</t>
  </si>
  <si>
    <t>NGUYỄN VĂN TUẤN</t>
  </si>
  <si>
    <t>G0515</t>
  </si>
  <si>
    <t>AG002593</t>
  </si>
  <si>
    <t>HOÀNG KIM ANH</t>
  </si>
  <si>
    <t>G0661</t>
  </si>
  <si>
    <t>AG003302</t>
  </si>
  <si>
    <t>BÙI THỊ MỸ LỆ</t>
  </si>
  <si>
    <t>G0604</t>
  </si>
  <si>
    <t>NGUYỄN QUỐC PHONG</t>
  </si>
  <si>
    <t>G0610</t>
  </si>
  <si>
    <t>LƯU KIM CHI</t>
  </si>
  <si>
    <t>NGUYỄN VĂN QUANG</t>
  </si>
  <si>
    <t>G0608</t>
  </si>
  <si>
    <t>DƯƠNG THỊ THANH THỦY</t>
  </si>
  <si>
    <t>G0614</t>
  </si>
  <si>
    <t>NGUYỄN THỊ NGẪM</t>
  </si>
  <si>
    <t>G0615</t>
  </si>
  <si>
    <t>VƯƠNG THỊ VÂN</t>
  </si>
  <si>
    <t>G0622</t>
  </si>
  <si>
    <t>G0623</t>
  </si>
  <si>
    <t>LƯU THỊ VINH</t>
  </si>
  <si>
    <t>NGUYỄN THỊ ĐỊNH</t>
  </si>
  <si>
    <t>G0656</t>
  </si>
  <si>
    <t>TRẦN QUỐC TUẤN</t>
  </si>
  <si>
    <t>G0606</t>
  </si>
  <si>
    <t>LƯƠNG QUANG HUY</t>
  </si>
  <si>
    <t>G0646</t>
  </si>
  <si>
    <t>G0667</t>
  </si>
  <si>
    <t>G0631</t>
  </si>
  <si>
    <t>NGUYỄN XUÂN DUNG</t>
  </si>
  <si>
    <t>G0663</t>
  </si>
  <si>
    <t>NGUYỄN THỊ DANH</t>
  </si>
  <si>
    <t>G0634</t>
  </si>
  <si>
    <t>LÊ THỊ CHUNG</t>
  </si>
  <si>
    <t>G0607</t>
  </si>
  <si>
    <t>NGUYỄN VĂN TỰ</t>
  </si>
  <si>
    <t>G0662</t>
  </si>
  <si>
    <t>NGÔ THÀNH LỘC</t>
  </si>
  <si>
    <t>G0635</t>
  </si>
  <si>
    <t>LẠI QUANG THỨ</t>
  </si>
  <si>
    <t>G0588</t>
  </si>
  <si>
    <t>ĐOÀN THỊ XUÂN DUNG</t>
  </si>
  <si>
    <t>TRƯƠNG THỊ THU TRÂM</t>
  </si>
  <si>
    <t>GREEN DRAGON</t>
  </si>
  <si>
    <t>G0696</t>
  </si>
  <si>
    <t>AG003441</t>
  </si>
  <si>
    <t>NGUYỄN THỊ THẮM</t>
  </si>
  <si>
    <t>G0699</t>
  </si>
  <si>
    <t>AG003446</t>
  </si>
  <si>
    <t>NGUYỄN THỊ THỂ HỒNG</t>
  </si>
  <si>
    <t>G0733</t>
  </si>
  <si>
    <t>AG003526</t>
  </si>
  <si>
    <t>NGUYỄN NGỌC TÂN</t>
  </si>
  <si>
    <t>G0584</t>
  </si>
  <si>
    <t>AG002960</t>
  </si>
  <si>
    <t>PHẠM NGUYỄN NGUYỆT NGA</t>
  </si>
  <si>
    <t>NGUYỄN THỊ HOÀNG YẾN</t>
  </si>
  <si>
    <t>G0728</t>
  </si>
  <si>
    <t>NGUYỄN THỊ LỆ</t>
  </si>
  <si>
    <t>G0701</t>
  </si>
  <si>
    <t>AG003449</t>
  </si>
  <si>
    <t>HÀ THỊ BÍCH HƯỜNG</t>
  </si>
  <si>
    <t>NGUYỄN THỊ THÚY PHƯỢNG</t>
  </si>
  <si>
    <t>G0684</t>
  </si>
  <si>
    <t>AG003381</t>
  </si>
  <si>
    <t>HUỲNH THỊ TUYẾT MAI</t>
  </si>
  <si>
    <t>AG000640</t>
  </si>
  <si>
    <t>G0576</t>
  </si>
  <si>
    <t>AG002928</t>
  </si>
  <si>
    <t>NGUYỄN THỊ DUY PHƯƠNG</t>
  </si>
  <si>
    <t>G0577</t>
  </si>
  <si>
    <t>AG002929</t>
  </si>
  <si>
    <t>G0681</t>
  </si>
  <si>
    <t>AG003377</t>
  </si>
  <si>
    <t>G0753</t>
  </si>
  <si>
    <t>AG003649</t>
  </si>
  <si>
    <t>G0730</t>
  </si>
  <si>
    <t>AG003517</t>
  </si>
  <si>
    <t>LÊ QUANG HIẾU</t>
  </si>
  <si>
    <t>G0697</t>
  </si>
  <si>
    <t>TRƯƠNG THỊ TUYẾT NGA</t>
  </si>
  <si>
    <t>G0700</t>
  </si>
  <si>
    <t>BÙI THỊ PHƯƠNG</t>
  </si>
  <si>
    <t>G0702</t>
  </si>
  <si>
    <t>G0760</t>
  </si>
  <si>
    <t>NGUYỄN THỊ THANH THỦY</t>
  </si>
  <si>
    <t>G0694</t>
  </si>
  <si>
    <t>LÊ THỊ NGỌC ÁNH</t>
  </si>
  <si>
    <t>NGUYỄN THỊ THÚY</t>
  </si>
  <si>
    <t>G0724</t>
  </si>
  <si>
    <t>TRẦN ĐÌNH SƠN</t>
  </si>
  <si>
    <t>G0776</t>
  </si>
  <si>
    <t>TRẦN THỊ NGỌC TUYỀN</t>
  </si>
  <si>
    <t>G0735</t>
  </si>
  <si>
    <t>HOÀNG THỊ THANH HÀ</t>
  </si>
  <si>
    <t>G0692</t>
  </si>
  <si>
    <t>NGUYỄN THỊ LỆ QUYÊN</t>
  </si>
  <si>
    <t>G0732</t>
  </si>
  <si>
    <t>NGUYỄN THỊ BẠCH TUYẾT</t>
  </si>
  <si>
    <t>G0766</t>
  </si>
  <si>
    <t>G0676</t>
  </si>
  <si>
    <t>HỨA TUẤN PHÁT</t>
  </si>
  <si>
    <t>G0677</t>
  </si>
  <si>
    <t>NGUYỄN HUỲNH THI</t>
  </si>
  <si>
    <t>G0575</t>
  </si>
  <si>
    <t>NGUYỄN HỮU PHỤNG</t>
  </si>
  <si>
    <t>G0751</t>
  </si>
  <si>
    <t>LÊ VĂN NIẾU</t>
  </si>
  <si>
    <t>G0746</t>
  </si>
  <si>
    <t>G0750</t>
  </si>
  <si>
    <t>ĐẶNG THỊ ĐÁP</t>
  </si>
  <si>
    <t>G0688</t>
  </si>
  <si>
    <t>LÂM THỊ BÍCH THỦY</t>
  </si>
  <si>
    <t>NGUYỄN THỊ LAN PHƯƠNG</t>
  </si>
  <si>
    <t>G0578</t>
  </si>
  <si>
    <t>TRẦN THỊ NGA</t>
  </si>
  <si>
    <t>G0687</t>
  </si>
  <si>
    <t>ĐOÀN THỊ NGỌC LIÊN</t>
  </si>
  <si>
    <t>G0741</t>
  </si>
  <si>
    <t>TRẦN GIA HIỆP</t>
  </si>
  <si>
    <t>G0736</t>
  </si>
  <si>
    <t>PHAN THỊ PHƯƠNG</t>
  </si>
  <si>
    <t>G0755</t>
  </si>
  <si>
    <t>TRẦN THỊ THU HOÀI</t>
  </si>
  <si>
    <t>TRUONG THI THU TRAM</t>
  </si>
  <si>
    <t>Jan'15</t>
  </si>
  <si>
    <t>Start manpower</t>
  </si>
  <si>
    <t>BIG HERO</t>
  </si>
  <si>
    <t>BÌNH MINH</t>
  </si>
  <si>
    <t>MEKONG 1</t>
  </si>
  <si>
    <t>MEKONG 2</t>
  </si>
  <si>
    <t>BLUE WAVES</t>
  </si>
  <si>
    <t>VICTORY</t>
  </si>
  <si>
    <t>NewRecruit</t>
  </si>
  <si>
    <t>NewLeader</t>
  </si>
  <si>
    <t>NewAgent</t>
  </si>
  <si>
    <t>ActiveAG</t>
  </si>
  <si>
    <t>TeamName</t>
  </si>
  <si>
    <t>TeamCode</t>
  </si>
  <si>
    <t xml:space="preserve">  NGUYỄN THU HẰNG </t>
  </si>
  <si>
    <t xml:space="preserve">  NGUYỄN THỊ LAN ANH </t>
  </si>
  <si>
    <t xml:space="preserve">  MAI QUỐC HUY </t>
  </si>
  <si>
    <t xml:space="preserve">  NGUYỄN THỊ BÌNH </t>
  </si>
  <si>
    <t xml:space="preserve">  LÊ THANH HUYỀN </t>
  </si>
  <si>
    <t xml:space="preserve">  NGUYỄN VĂN CÔNG </t>
  </si>
  <si>
    <t xml:space="preserve">  NGUYỄN HỮU NGHIỆM </t>
  </si>
  <si>
    <t xml:space="preserve">  NGUYỄN VĂN HẠNH </t>
  </si>
  <si>
    <t xml:space="preserve">  NGUYỄN HỒNG VIỆT </t>
  </si>
  <si>
    <t xml:space="preserve">  LÊ QUỐC KHÁNH </t>
  </si>
  <si>
    <t xml:space="preserve">  NGUYỄN THỊ KIM HỒNG </t>
  </si>
  <si>
    <t xml:space="preserve">  HỒNG KHÁNH HƯNG </t>
  </si>
  <si>
    <t xml:space="preserve">  CHU THỊ ÁI THƯƠNG </t>
  </si>
  <si>
    <t xml:space="preserve">  NGUYỄN QUÝ NHÂN </t>
  </si>
  <si>
    <t xml:space="preserve">  VÕ MẠNH KHA </t>
  </si>
  <si>
    <t xml:space="preserve">  NGUYỄN THỊ ĐÀO </t>
  </si>
  <si>
    <t xml:space="preserve">  TRẦN THỊ HƯƠNG THU </t>
  </si>
  <si>
    <t xml:space="preserve">  PHẠM THÀNH TRÍ </t>
  </si>
  <si>
    <t xml:space="preserve">  LÊ THỊ HỒNG LĨNH </t>
  </si>
  <si>
    <t xml:space="preserve">  NGUYỄN THỊ PHƯƠNG TRINH </t>
  </si>
  <si>
    <t xml:space="preserve">  NGUYỄN THỊ NGỌC LAN </t>
  </si>
  <si>
    <t xml:space="preserve">  NGUYỄN CÔNG HẢI </t>
  </si>
  <si>
    <t xml:space="preserve">  ĐỖ THỊ THANH THÚY </t>
  </si>
  <si>
    <t xml:space="preserve">  NGUYỄN THỊ KIM CHUNG </t>
  </si>
  <si>
    <t xml:space="preserve">  NGUYỄN VĂN NINH </t>
  </si>
  <si>
    <t xml:space="preserve">  PHẠM THỊ THANH TRÚC </t>
  </si>
  <si>
    <t xml:space="preserve">  TRẦN THỊ THÚY HẰNG </t>
  </si>
  <si>
    <t xml:space="preserve">  TRƯƠNG THỊ THU TRÂM </t>
  </si>
  <si>
    <t xml:space="preserve">  HOÀNG NGUYỆT HẰNG </t>
  </si>
  <si>
    <t xml:space="preserve">  </t>
  </si>
  <si>
    <t xml:space="preserve">  NGUYỄN THỊ HỒNG </t>
  </si>
  <si>
    <t xml:space="preserve">  NGUYỄN HỮU HIỀN </t>
  </si>
  <si>
    <t xml:space="preserve">  NGUYỄN TRẦN QUỐC TOẢN </t>
  </si>
  <si>
    <t xml:space="preserve">  LƯƠNG HỮU PHÚC </t>
  </si>
  <si>
    <t>BD</t>
  </si>
  <si>
    <t>Jan'2015</t>
  </si>
  <si>
    <t>APE/active Agent</t>
  </si>
  <si>
    <t>HỒ CHÍ MINH 1</t>
  </si>
  <si>
    <t>HÀ NỘI 1</t>
  </si>
  <si>
    <t>HÀ NỘI 2</t>
  </si>
  <si>
    <t>HỒ CHÍ MINH 2</t>
  </si>
  <si>
    <t>HÀ NỘI 3</t>
  </si>
  <si>
    <t>HÀ NỘI 4</t>
  </si>
  <si>
    <t>SOUTH 1</t>
  </si>
  <si>
    <t>HỒ CHÍ MINH 3</t>
  </si>
  <si>
    <t>MEKONG</t>
  </si>
  <si>
    <t>HÀ NỘI</t>
  </si>
  <si>
    <t>Tied Agency</t>
  </si>
  <si>
    <t>AG01</t>
  </si>
  <si>
    <t>TxnDate</t>
  </si>
  <si>
    <t>NGUYỄN THỊ HỒNG</t>
  </si>
  <si>
    <t>NGUYỄN TRẦN QUỐC TOẢN</t>
  </si>
  <si>
    <t>NGUYỄN HỮU HIỀN</t>
  </si>
  <si>
    <t>NGUYEN TRAN QUOC TOAN</t>
  </si>
  <si>
    <t>NGUYEN HUU HIEN</t>
  </si>
  <si>
    <t>YTD 2015 Actual %AR:</t>
  </si>
  <si>
    <t>G0690</t>
  </si>
  <si>
    <t>AG003419</t>
  </si>
  <si>
    <t>NGUYỄN THỊ MỸ HÀ</t>
  </si>
  <si>
    <t>G0747</t>
  </si>
  <si>
    <t>AG003606</t>
  </si>
  <si>
    <t>MA THANH HUYỀN</t>
  </si>
  <si>
    <t>G0640</t>
  </si>
  <si>
    <t>AG003199</t>
  </si>
  <si>
    <t>NGUYỄN THỊ THÙY MỴ</t>
  </si>
  <si>
    <t>G0792</t>
  </si>
  <si>
    <t>AG003865</t>
  </si>
  <si>
    <t>NGUYỄN ĐOÀN ANH THI</t>
  </si>
  <si>
    <t>G0799</t>
  </si>
  <si>
    <t>AG003878</t>
  </si>
  <si>
    <t>LÊ VĂN VINH</t>
  </si>
  <si>
    <t>G0852</t>
  </si>
  <si>
    <t>AG004048</t>
  </si>
  <si>
    <t>TRỊNH THỊ THU LAN</t>
  </si>
  <si>
    <t>G0861</t>
  </si>
  <si>
    <t>AG004157</t>
  </si>
  <si>
    <t>MAI THỊ HẰNG</t>
  </si>
  <si>
    <t>G0599</t>
  </si>
  <si>
    <t>NGUYỄN THỊ TUYẾT VÂN</t>
  </si>
  <si>
    <t>TRẦN THỊ NHUNG</t>
  </si>
  <si>
    <t>G0868</t>
  </si>
  <si>
    <t>AG004175</t>
  </si>
  <si>
    <t>ĐOÀN ĐÔNG CHÚC</t>
  </si>
  <si>
    <t>G0841</t>
  </si>
  <si>
    <t>AG004028</t>
  </si>
  <si>
    <t>NGUYỄN ĐĂNG TÂN</t>
  </si>
  <si>
    <t>G0842</t>
  </si>
  <si>
    <t>AG004029</t>
  </si>
  <si>
    <t>TRƯƠNG CÔNG ÂU</t>
  </si>
  <si>
    <t>G0657</t>
  </si>
  <si>
    <t>AG003293</t>
  </si>
  <si>
    <t>LÂM NGỌC THÚY VI</t>
  </si>
  <si>
    <t>G0801</t>
  </si>
  <si>
    <t>AG003880</t>
  </si>
  <si>
    <t>HOÀNG  THỦY</t>
  </si>
  <si>
    <t>G0853</t>
  </si>
  <si>
    <t>AG004049</t>
  </si>
  <si>
    <t>TRẦN VĂN DŨNG</t>
  </si>
  <si>
    <t>G0860</t>
  </si>
  <si>
    <t>LÃ MINH ĐĂNG</t>
  </si>
  <si>
    <t>G0780</t>
  </si>
  <si>
    <t>TIÊN TIẾN DŨNG</t>
  </si>
  <si>
    <t>G0865</t>
  </si>
  <si>
    <t>TRẦN ĐỨC KHÁNH</t>
  </si>
  <si>
    <t>G0875</t>
  </si>
  <si>
    <t>NGUYỄN VĂN NAM</t>
  </si>
  <si>
    <t>G0811</t>
  </si>
  <si>
    <t>G0787</t>
  </si>
  <si>
    <t>LƯƠNG THỊ THANH THỦY</t>
  </si>
  <si>
    <t>NGUYỄN ANH TUẤN</t>
  </si>
  <si>
    <t>G0782</t>
  </si>
  <si>
    <t>G0790</t>
  </si>
  <si>
    <t>ĐỖ THỊ VÂN</t>
  </si>
  <si>
    <t>G0838</t>
  </si>
  <si>
    <t>HOÀNG VĂN VŨ</t>
  </si>
  <si>
    <t>G0844</t>
  </si>
  <si>
    <t>NGUYỄN THỊ LEN</t>
  </si>
  <si>
    <t>G0847</t>
  </si>
  <si>
    <t>TRẦN THỊ HIÊN</t>
  </si>
  <si>
    <t>G0848</t>
  </si>
  <si>
    <t>TÔ VĂN NHÂN</t>
  </si>
  <si>
    <t>G0870</t>
  </si>
  <si>
    <t>NGUYỄN THỊ CẨM MỸ</t>
  </si>
  <si>
    <t>G0783</t>
  </si>
  <si>
    <t>TRẦN THỊ THỨC</t>
  </si>
  <si>
    <t>G0798</t>
  </si>
  <si>
    <t>HUỲNH NGỌC THÙY TRANG</t>
  </si>
  <si>
    <t>G0805</t>
  </si>
  <si>
    <t>TRẦN THỊ THU HÀ</t>
  </si>
  <si>
    <t>G0828</t>
  </si>
  <si>
    <t>NGUYỄN THỊ SÂM</t>
  </si>
  <si>
    <t>G0830</t>
  </si>
  <si>
    <t>ĐẶNG THỊ THU HIỀN</t>
  </si>
  <si>
    <t>G0856</t>
  </si>
  <si>
    <t>TRẦN KIM DUNG</t>
  </si>
  <si>
    <t>G0816</t>
  </si>
  <si>
    <t>NGUYỄN ĐẮC NAM PHƯƠNG</t>
  </si>
  <si>
    <t>G0579</t>
  </si>
  <si>
    <t>NGUYỄN THỊ MINH NGUYỆT</t>
  </si>
  <si>
    <t>G0836</t>
  </si>
  <si>
    <t>LÊ HOÀNG KHANG</t>
  </si>
  <si>
    <t>G0738</t>
  </si>
  <si>
    <t>TRƯƠNG THỊ THU THÚY</t>
  </si>
  <si>
    <t>G0858</t>
  </si>
  <si>
    <t>VŨ THỊ HẢI HÀ</t>
  </si>
  <si>
    <t>G0855</t>
  </si>
  <si>
    <t>ĐỖ XUÂN QUÝ</t>
  </si>
  <si>
    <t>G0784</t>
  </si>
  <si>
    <t>PHẠM ĐỨC NAM</t>
  </si>
  <si>
    <t>G0812</t>
  </si>
  <si>
    <t>NGUYỄN THỊ PHƯỢNG QUYÊN</t>
  </si>
  <si>
    <t>G0813</t>
  </si>
  <si>
    <t>TRẦN THỊ BÍCH NGỌC</t>
  </si>
  <si>
    <t>G0854</t>
  </si>
  <si>
    <t>G0862</t>
  </si>
  <si>
    <t>CHU THỊ LỢI</t>
  </si>
  <si>
    <t>NGUYỄN THỊ HOA</t>
  </si>
  <si>
    <t>G0833</t>
  </si>
  <si>
    <t>TRẦN NHỰT NHƠN</t>
  </si>
  <si>
    <t>SOUTH (OP Plan)</t>
  </si>
  <si>
    <t>2014 -2015 Target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</si>
  <si>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</si>
  <si>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</si>
  <si>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</si>
  <si>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</si>
  <si>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</si>
  <si>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</si>
  <si>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</si>
  <si>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</si>
  <si>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</si>
  <si>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YTD Actual 98 Agent</t>
  </si>
  <si>
    <t>LƯƠNG HỮU PHÚC</t>
  </si>
  <si>
    <t>LÊ THỊ THƠI</t>
  </si>
  <si>
    <t>LUONG HUU PHUC</t>
  </si>
  <si>
    <t>NGUYEN THI HONG</t>
  </si>
  <si>
    <t>LE THI THOI</t>
  </si>
  <si>
    <t>DTH VĂN PHÒNG TVBH ĐINH TIÊN HOÀNG</t>
  </si>
  <si>
    <t>DDA VĂN PHÒNG CHI NHÁNH HÀ NỘI</t>
  </si>
  <si>
    <t>DD2 VĂN PHÒNG CHI NHÁNH HÀ NỘI</t>
  </si>
  <si>
    <t>LCT VĂN PHÒNG TVBH LÝ CHÍNH THẮNG</t>
  </si>
  <si>
    <t>DD3 VĂN PHÒNG CHI NHÁNH HÀ NỘI</t>
  </si>
  <si>
    <t>LC2 VĂN PHÒNG TVBH LÝ CHÍNH THẮNG</t>
  </si>
  <si>
    <t>DD4 VĂN PHÒNG CHI NHÁNH HÀ NỘI</t>
  </si>
  <si>
    <t>LC3 VĂN PHÒNG TVBH LÝ CHÍNH THẮNG</t>
  </si>
  <si>
    <t>BHA VĂN PHÒNG TVBH</t>
  </si>
  <si>
    <t>LC4 VĂN PHÒNG TVBH LÝ CHÍNH THẮNG</t>
  </si>
  <si>
    <t>HDG  VĂN PHÒNG CHI NHÁNH HẢI DƯƠNG</t>
  </si>
  <si>
    <t>LC5 VĂN PHÒNG TVBH LÝ CHÍNH THẮNG</t>
  </si>
  <si>
    <t>VTU VĂN PHÒNG TVBH VŨNG TÀU</t>
  </si>
  <si>
    <t>HLG VĂN PHÒNG TVBH HẠ LONG</t>
  </si>
  <si>
    <t>CTO VĂN PHÒNG TVBH CẦN THƠ</t>
  </si>
  <si>
    <t>Month2</t>
  </si>
  <si>
    <t>G0924</t>
  </si>
  <si>
    <t>AG004392</t>
  </si>
  <si>
    <t>NGUYỄN THỊ MINH</t>
  </si>
  <si>
    <t>G0929</t>
  </si>
  <si>
    <t>AG004412</t>
  </si>
  <si>
    <t>PHAN THỊ TIỀN TUYẾN</t>
  </si>
  <si>
    <t>G0922</t>
  </si>
  <si>
    <t>AG004388</t>
  </si>
  <si>
    <t>NGUYỄN BÍCH HÒA</t>
  </si>
  <si>
    <t>G0902</t>
  </si>
  <si>
    <t>AG004288</t>
  </si>
  <si>
    <t>TRẦN VĂN ĐỒNG</t>
  </si>
  <si>
    <t>G0911</t>
  </si>
  <si>
    <t>TRẦN THỊ THU</t>
  </si>
  <si>
    <t>G0930</t>
  </si>
  <si>
    <t>NGUYỄN THỊ BÍCH HUYỀN</t>
  </si>
  <si>
    <t>G0932</t>
  </si>
  <si>
    <t>TRẦN QUANG HIỂN</t>
  </si>
  <si>
    <t>G0895</t>
  </si>
  <si>
    <t>TRẦN LÊ THANH TRÚC</t>
  </si>
  <si>
    <t>G0933</t>
  </si>
  <si>
    <t>LÃ THỊ TÂM</t>
  </si>
  <si>
    <t>G0912</t>
  </si>
  <si>
    <t>TRẦN THỊ NGỌC HIỀN</t>
  </si>
  <si>
    <t>G0899</t>
  </si>
  <si>
    <t>VÕ THỊ ANH THƯ</t>
  </si>
  <si>
    <t>G0927</t>
  </si>
  <si>
    <t>TRẦN VĂN HÀ</t>
  </si>
  <si>
    <t>G0936</t>
  </si>
  <si>
    <t>NGUYỄN ĐỨC HIỂN</t>
  </si>
  <si>
    <t>G0906</t>
  </si>
  <si>
    <t>G0920</t>
  </si>
  <si>
    <t>LƯU THỊ THÚY CHẤT</t>
  </si>
  <si>
    <t>G0919</t>
  </si>
  <si>
    <t>PHAN NGỌC ĐÓA</t>
  </si>
  <si>
    <t>G0903</t>
  </si>
  <si>
    <t>HOÀNG THỊ HOÀN</t>
  </si>
  <si>
    <t>G0905</t>
  </si>
  <si>
    <t>ĐINH CÔNG HIỂN</t>
  </si>
  <si>
    <t>G0934</t>
  </si>
  <si>
    <t>NGUYỄN THỊ NĂM</t>
  </si>
  <si>
    <t>VŨ THỊ LỆ HẰNG</t>
  </si>
  <si>
    <t>VU THI LE HANG</t>
  </si>
  <si>
    <t>Moth3</t>
  </si>
  <si>
    <t>G0997</t>
  </si>
  <si>
    <t>AG004804</t>
  </si>
  <si>
    <t>ĐẶNG THÚY TUÂN</t>
  </si>
  <si>
    <t>G0987</t>
  </si>
  <si>
    <t>AG004718</t>
  </si>
  <si>
    <t>TRẦN THỊ PHƯỢNG</t>
  </si>
  <si>
    <t>G0972</t>
  </si>
  <si>
    <t>AG004660</t>
  </si>
  <si>
    <t>TRẦN KHÁNH VÂN</t>
  </si>
  <si>
    <t>G1009</t>
  </si>
  <si>
    <t>AG004904</t>
  </si>
  <si>
    <t>VÕ CẨM HỒNG</t>
  </si>
  <si>
    <t>G0940</t>
  </si>
  <si>
    <t>AG004464</t>
  </si>
  <si>
    <t>NGUYỄN THỊ KIM HUỆ</t>
  </si>
  <si>
    <t>G0962</t>
  </si>
  <si>
    <t>AG004640</t>
  </si>
  <si>
    <t>PHẠM THỊ BẠCH TUYẾT</t>
  </si>
  <si>
    <t>G0938</t>
  </si>
  <si>
    <t>AG004460</t>
  </si>
  <si>
    <t>TRẦN THỊ OANH</t>
  </si>
  <si>
    <t>G0994</t>
  </si>
  <si>
    <t>AG004777</t>
  </si>
  <si>
    <t>PHẠM XUÂN NGỌC</t>
  </si>
  <si>
    <t>G0959</t>
  </si>
  <si>
    <t>AG004626</t>
  </si>
  <si>
    <t>PHAN MINH TRÍ</t>
  </si>
  <si>
    <t>G0991</t>
  </si>
  <si>
    <t>AG004774</t>
  </si>
  <si>
    <t>TRƯƠNG THỦY TIÊN</t>
  </si>
  <si>
    <t>G1014</t>
  </si>
  <si>
    <t>AG004913</t>
  </si>
  <si>
    <t>TRỊNH ĐÌNH VIỆT</t>
  </si>
  <si>
    <t>AG004034</t>
  </si>
  <si>
    <t>G0826</t>
  </si>
  <si>
    <t>AG003928</t>
  </si>
  <si>
    <t>ĐẶNG THANH VIỆT</t>
  </si>
  <si>
    <t>AG001746</t>
  </si>
  <si>
    <t>G0743</t>
  </si>
  <si>
    <t>PHẠM VĂN MẠNH</t>
  </si>
  <si>
    <t>G1002</t>
  </si>
  <si>
    <t>NGUYỄN THỊ DUNG</t>
  </si>
  <si>
    <t>G1003</t>
  </si>
  <si>
    <t>PHẠM VĂN THẠCH</t>
  </si>
  <si>
    <t>G0985</t>
  </si>
  <si>
    <t>G0993</t>
  </si>
  <si>
    <t>VÕ THỊ TƯỜNG DUY</t>
  </si>
  <si>
    <t>G0992</t>
  </si>
  <si>
    <t>LÝ THANH HẢO</t>
  </si>
  <si>
    <t>G0958</t>
  </si>
  <si>
    <t>ĐẶNG PHƯƠNG THỦY</t>
  </si>
  <si>
    <t>G1012</t>
  </si>
  <si>
    <t>NGUYỄN VĂN AN</t>
  </si>
  <si>
    <t>G1013</t>
  </si>
  <si>
    <t>VŨ HỒNG KHANH</t>
  </si>
  <si>
    <t>G0968</t>
  </si>
  <si>
    <t>TRẦN THANH TÙNG</t>
  </si>
  <si>
    <t>G0969</t>
  </si>
  <si>
    <t>BÙI THỊ TRỌNG NHÂN</t>
  </si>
  <si>
    <t>BÙI THỊ KIM LIÊN</t>
  </si>
  <si>
    <t>G0988</t>
  </si>
  <si>
    <t>BÙI THỊ HOAN</t>
  </si>
  <si>
    <t>G0941</t>
  </si>
  <si>
    <t>PHẠM THỊ GIANG</t>
  </si>
  <si>
    <t>G0995</t>
  </si>
  <si>
    <t>ĐẶNG THỊ THU THẢO</t>
  </si>
  <si>
    <t xml:space="preserve"> </t>
  </si>
  <si>
    <t>THE SUN</t>
  </si>
  <si>
    <t>BLUE OCEAN</t>
  </si>
  <si>
    <t>ĐỖ THỊ MƠ</t>
  </si>
  <si>
    <t>DO THI MO</t>
  </si>
  <si>
    <t>QNH VĂN PHÒNG TVBH QUẢNG NINH</t>
  </si>
  <si>
    <t>VPH VĂN PHÒNG TVBH VĨNH PHÚC</t>
  </si>
  <si>
    <t>HPG VĂN PHÒNG TVBH HẢI PHÒNG</t>
  </si>
  <si>
    <t>Moth4</t>
  </si>
  <si>
    <t>G1120</t>
  </si>
  <si>
    <t>AG005434</t>
  </si>
  <si>
    <t>NGUYỄN THỊ NGỌC THÀNH</t>
  </si>
  <si>
    <t>G1071</t>
  </si>
  <si>
    <t>AG005177</t>
  </si>
  <si>
    <t>TRẦN THỊ PHÒNG</t>
  </si>
  <si>
    <t>G1076</t>
  </si>
  <si>
    <t>AG005189</t>
  </si>
  <si>
    <t>G1111</t>
  </si>
  <si>
    <t>AG005391</t>
  </si>
  <si>
    <t>TRƯƠNG LỆ HẰNG</t>
  </si>
  <si>
    <t>G1131</t>
  </si>
  <si>
    <t>HOÀNG  HÒA</t>
  </si>
  <si>
    <t>G1094</t>
  </si>
  <si>
    <t>AG005242</t>
  </si>
  <si>
    <t>NGUYỄN THỊ DIỄM</t>
  </si>
  <si>
    <t>G1126</t>
  </si>
  <si>
    <t>AG005458</t>
  </si>
  <si>
    <t>HUỲNH MINH TUẤN</t>
  </si>
  <si>
    <t>G0821</t>
  </si>
  <si>
    <t>AG003923</t>
  </si>
  <si>
    <t>PHẠM THỊ LAN</t>
  </si>
  <si>
    <t>G0822</t>
  </si>
  <si>
    <t>AG003924</t>
  </si>
  <si>
    <t>PHẠM THỊ HẰNG LOAN</t>
  </si>
  <si>
    <t>G1119</t>
  </si>
  <si>
    <t>AG005431</t>
  </si>
  <si>
    <t>BÙI THẾ THÁI</t>
  </si>
  <si>
    <t>G1087</t>
  </si>
  <si>
    <t>NGUYỄN NGỌC PHƯƠNG THY</t>
  </si>
  <si>
    <t>G1121</t>
  </si>
  <si>
    <t>ĐINH QUANG VŨ</t>
  </si>
  <si>
    <t>G1099</t>
  </si>
  <si>
    <t>KHẤU THỊ KIM THIÊN</t>
  </si>
  <si>
    <t>G1100</t>
  </si>
  <si>
    <t>DƯƠNG HOÀNG ĐẠI</t>
  </si>
  <si>
    <t>G1049</t>
  </si>
  <si>
    <t>TIÊN THỊ NGA</t>
  </si>
  <si>
    <t>G1097</t>
  </si>
  <si>
    <t>BÙI THỊ THANH TÂM</t>
  </si>
  <si>
    <t>G1098</t>
  </si>
  <si>
    <t>VŨ THỊ TOẢN</t>
  </si>
  <si>
    <t>G1125</t>
  </si>
  <si>
    <t>TRẦN THỊ THÚY</t>
  </si>
  <si>
    <t>G1072</t>
  </si>
  <si>
    <t>TRẦN THỊ HOAN</t>
  </si>
  <si>
    <t>G1077</t>
  </si>
  <si>
    <t>NGUYỄN THỊ SẢN</t>
  </si>
  <si>
    <t>G1078</t>
  </si>
  <si>
    <t>VŨ THỊ NGUYỆT</t>
  </si>
  <si>
    <t>G0999</t>
  </si>
  <si>
    <t>ĐỖ THỊ MÙI</t>
  </si>
  <si>
    <t>G1060</t>
  </si>
  <si>
    <t>NGUYỄN THỊ LẠNG</t>
  </si>
  <si>
    <t>G1061</t>
  </si>
  <si>
    <t>G1034</t>
  </si>
  <si>
    <t>DƯƠNG NGUYỄN NGỌC LAN</t>
  </si>
  <si>
    <t>G1135</t>
  </si>
  <si>
    <t>ĐOÀN VĂN TUYẾN</t>
  </si>
  <si>
    <t>G1031</t>
  </si>
  <si>
    <t>ĐỖ THỊ THU HẰNG</t>
  </si>
  <si>
    <t>G1021</t>
  </si>
  <si>
    <t>NGUYỄN PHÚ QUÍ</t>
  </si>
  <si>
    <t>G1044</t>
  </si>
  <si>
    <t>NGUYỄN THỊ NGỌC MỸ</t>
  </si>
  <si>
    <t>G1103</t>
  </si>
  <si>
    <t>NGUYỄN THỊ THANH CHI</t>
  </si>
  <si>
    <t>G1104</t>
  </si>
  <si>
    <t>NGUYỄN PHÚ CƯỜNG</t>
  </si>
  <si>
    <t>G1105</t>
  </si>
  <si>
    <t>BÙI THU HIỀN</t>
  </si>
  <si>
    <t>G1112</t>
  </si>
  <si>
    <t>BÙI QUANG PHƯỢNG</t>
  </si>
  <si>
    <t>G1113</t>
  </si>
  <si>
    <t>NGUYỄN THỊ KIM CHINH</t>
  </si>
  <si>
    <t>G1114</t>
  </si>
  <si>
    <t>NGUYỄN NGỌC SƯỜNG</t>
  </si>
  <si>
    <t>G1027</t>
  </si>
  <si>
    <t>G1106</t>
  </si>
  <si>
    <t>NGUYỄN THỊ PHÙNG LIÊN</t>
  </si>
  <si>
    <t>G1107</t>
  </si>
  <si>
    <t>G1048</t>
  </si>
  <si>
    <t>LÊ THỊ MỸ LINH</t>
  </si>
  <si>
    <t>G1057</t>
  </si>
  <si>
    <t>TRẦN THẾ TRÍ</t>
  </si>
  <si>
    <t>G1056</t>
  </si>
  <si>
    <t>VŨ THỊ NGỌC</t>
  </si>
  <si>
    <t>G1041</t>
  </si>
  <si>
    <t>PHÙNG THỊ THANH NGUYỆT</t>
  </si>
  <si>
    <t>G1053</t>
  </si>
  <si>
    <t>G1063</t>
  </si>
  <si>
    <t>NGUYỄN THỊ PHÚC HẬU</t>
  </si>
  <si>
    <t>G1065</t>
  </si>
  <si>
    <t>TRƯƠNG VĂN XUÂN</t>
  </si>
  <si>
    <t>G1058</t>
  </si>
  <si>
    <t>NGUYỄN VĂN TRỌNG</t>
  </si>
  <si>
    <t>G1132</t>
  </si>
  <si>
    <t>HỒ NGỌC SƠN</t>
  </si>
  <si>
    <t>G1043</t>
  </si>
  <si>
    <t>TRƯƠNG CHÍ HUY</t>
  </si>
  <si>
    <t>G1046</t>
  </si>
  <si>
    <t>LÂM THỊ KIM LOAN</t>
  </si>
  <si>
    <t>G1025</t>
  </si>
  <si>
    <t>G1080</t>
  </si>
  <si>
    <t>NGUYỄN ĐỨC MINH</t>
  </si>
  <si>
    <t>G1081</t>
  </si>
  <si>
    <t>HOÀNG THỊ TẶNG</t>
  </si>
  <si>
    <t>G1084</t>
  </si>
  <si>
    <t>PHẠM THỊ VINH</t>
  </si>
  <si>
    <t>G1032</t>
  </si>
  <si>
    <t>G1092</t>
  </si>
  <si>
    <t>PHẠM THỊ HƯƠNG</t>
  </si>
  <si>
    <t>G1026</t>
  </si>
  <si>
    <t>TRỊNH KIM LIÊN</t>
  </si>
  <si>
    <t>G1123</t>
  </si>
  <si>
    <t>DƯƠNG THỊ CHÚC</t>
  </si>
  <si>
    <t>G1124</t>
  </si>
  <si>
    <t>DƯƠNG THANH HƯỜNG (DƯƠNG THỊ THANH HƯỜNG)</t>
  </si>
  <si>
    <t>G1127</t>
  </si>
  <si>
    <t>ĐẶNG TRUNG HƯNG</t>
  </si>
  <si>
    <t>AG005435</t>
  </si>
  <si>
    <t>AG005321</t>
  </si>
  <si>
    <t>AG005192</t>
  </si>
  <si>
    <t>AG005125</t>
  </si>
  <si>
    <t>AG005089</t>
  </si>
  <si>
    <t>AG005338</t>
  </si>
  <si>
    <t>AG005393</t>
  </si>
  <si>
    <t>AG005353</t>
  </si>
  <si>
    <t>AG005120</t>
  </si>
  <si>
    <t>AG005046</t>
  </si>
  <si>
    <t>AG005137</t>
  </si>
  <si>
    <t>AG001612</t>
  </si>
  <si>
    <t>AG005055</t>
  </si>
  <si>
    <t>AG004953</t>
  </si>
  <si>
    <t>AG005208</t>
  </si>
  <si>
    <t>AG005215</t>
  </si>
  <si>
    <t>AG005238</t>
  </si>
  <si>
    <t>BELIEVE IN FUTURE</t>
  </si>
  <si>
    <t>ĐẶNG THỊ THU THỦY</t>
  </si>
  <si>
    <t>NEW VISION</t>
  </si>
  <si>
    <t>NGUYỄN VĂN PHÚ</t>
  </si>
  <si>
    <t>THE CAPITAL</t>
  </si>
  <si>
    <t>THE SKY</t>
  </si>
  <si>
    <t>NGUYỄN VĂN HUỆ</t>
  </si>
  <si>
    <t>SÔNG MÃ</t>
  </si>
  <si>
    <t>LƯU THỊ OANH</t>
  </si>
  <si>
    <t>THIÊN SƠN</t>
  </si>
  <si>
    <t>ĐINH THỊ KIM LIÊN</t>
  </si>
  <si>
    <t>NGUYEN THI HOANG YEN</t>
  </si>
  <si>
    <t>NGUYEN VAN HUE</t>
  </si>
  <si>
    <t>DINH THI KIM LIEN</t>
  </si>
  <si>
    <t>DANG THI THU THUY</t>
  </si>
  <si>
    <t>Moth5</t>
  </si>
  <si>
    <t>G1153</t>
  </si>
  <si>
    <t>AG005593</t>
  </si>
  <si>
    <t>HỒ THỊ LINH</t>
  </si>
  <si>
    <t>G1170</t>
  </si>
  <si>
    <t>AG005628</t>
  </si>
  <si>
    <t>TRẦN HẢI VÂN</t>
  </si>
  <si>
    <t>G1200</t>
  </si>
  <si>
    <t>AG005788</t>
  </si>
  <si>
    <t>ĐOÀN CHÍ THÀNH</t>
  </si>
  <si>
    <t>G1194</t>
  </si>
  <si>
    <t>AG005778</t>
  </si>
  <si>
    <t>TRẦN THỊ KHÁNH</t>
  </si>
  <si>
    <t>AG003102</t>
  </si>
  <si>
    <t>G1216</t>
  </si>
  <si>
    <t>AG005943</t>
  </si>
  <si>
    <t>ĐÀO TRUNG THU</t>
  </si>
  <si>
    <t>AG003498</t>
  </si>
  <si>
    <t>AG001815</t>
  </si>
  <si>
    <t>G1173</t>
  </si>
  <si>
    <t>G1186</t>
  </si>
  <si>
    <t>AG005683</t>
  </si>
  <si>
    <t>LÊ THỊ THÚY HÀ</t>
  </si>
  <si>
    <t>G0820</t>
  </si>
  <si>
    <t>NGUYỄN THỊ THÚY HƯƠNG</t>
  </si>
  <si>
    <t>G1138</t>
  </si>
  <si>
    <t>AG005518</t>
  </si>
  <si>
    <t>NGUYỄN THỊ THANH XUÂN</t>
  </si>
  <si>
    <t>G1206</t>
  </si>
  <si>
    <t>AG005813</t>
  </si>
  <si>
    <t>TĂNG THANH HƯƠNG</t>
  </si>
  <si>
    <t>NGUYỄN THỊ TUYẾT MAI</t>
  </si>
  <si>
    <t>AG002639</t>
  </si>
  <si>
    <t>G1210</t>
  </si>
  <si>
    <t>HOÀNG NGUYỄN TIẾN LẬP</t>
  </si>
  <si>
    <t>G1150</t>
  </si>
  <si>
    <t>NGUYỄN THỊ THANH HẢI</t>
  </si>
  <si>
    <t>G1217</t>
  </si>
  <si>
    <t>G1163</t>
  </si>
  <si>
    <t>PHAN THỊ MAI PHƯƠNG</t>
  </si>
  <si>
    <t>G1158</t>
  </si>
  <si>
    <t>G1199</t>
  </si>
  <si>
    <t>HOÀNG THỊ MAI</t>
  </si>
  <si>
    <t>G1148</t>
  </si>
  <si>
    <t>HÀ THỊ LIÊN</t>
  </si>
  <si>
    <t>G1181</t>
  </si>
  <si>
    <t>NGUYỄN THỊ TƯỜNG VI</t>
  </si>
  <si>
    <t>G1151</t>
  </si>
  <si>
    <t>NGUYỄN THỊ HOANH</t>
  </si>
  <si>
    <t>G1182</t>
  </si>
  <si>
    <t>NGUYỄN MẠNH HÙNG</t>
  </si>
  <si>
    <t>G1189</t>
  </si>
  <si>
    <t>NGUYỄN HÀ BẰNG</t>
  </si>
  <si>
    <t>G1201</t>
  </si>
  <si>
    <t>TRƯƠNG THỊ TÁM</t>
  </si>
  <si>
    <t>G1202</t>
  </si>
  <si>
    <t>TRƯƠNG CÔNG NHIỆM</t>
  </si>
  <si>
    <t>G1203</t>
  </si>
  <si>
    <t>G1190</t>
  </si>
  <si>
    <t>G1188</t>
  </si>
  <si>
    <t>TRẦN VĂN PHÁT</t>
  </si>
  <si>
    <t>G1180</t>
  </si>
  <si>
    <t>TRẦN THỊ HỒNG</t>
  </si>
  <si>
    <t>G1165</t>
  </si>
  <si>
    <t>NGUYỄN THỊ THU VÂN</t>
  </si>
  <si>
    <t>G1161</t>
  </si>
  <si>
    <t>NGUYỄN THỊ NGÂN</t>
  </si>
  <si>
    <t>G1175</t>
  </si>
  <si>
    <t>ĐẶNG ĐÌNH TOÀN</t>
  </si>
  <si>
    <t>G0819</t>
  </si>
  <si>
    <t>NGUYỄN THỊ TUẤN</t>
  </si>
  <si>
    <t>G1204</t>
  </si>
  <si>
    <t>G1166</t>
  </si>
  <si>
    <t>LÊ THỊ NHƯ THÙY</t>
  </si>
  <si>
    <t>G1152</t>
  </si>
  <si>
    <t>VÕ THỊ NGỌC THÚY</t>
  </si>
  <si>
    <t>G1139</t>
  </si>
  <si>
    <t>VŨ ĐẶNG THANH HƯƠNG</t>
  </si>
  <si>
    <t>G1142</t>
  </si>
  <si>
    <t>ĐINH THỊ HÓA</t>
  </si>
  <si>
    <t>G1192</t>
  </si>
  <si>
    <t>G1212</t>
  </si>
  <si>
    <t>VŨ KIM HÒA BÌNH</t>
  </si>
  <si>
    <t>G1213</t>
  </si>
  <si>
    <t>NGUYỄN XUÂN THỦY</t>
  </si>
  <si>
    <t>G1157</t>
  </si>
  <si>
    <t>TRỊNH THỊ OANH</t>
  </si>
  <si>
    <t>G1147</t>
  </si>
  <si>
    <t>LÊ THANH HOÀI</t>
  </si>
  <si>
    <t>G1160</t>
  </si>
  <si>
    <t>NGUYỄN THỊ VÂN</t>
  </si>
  <si>
    <t>THIÊN LONG</t>
  </si>
  <si>
    <t>QUÁCH CẨM TÚ</t>
  </si>
  <si>
    <t>NGUYEN VAN PHU</t>
  </si>
  <si>
    <t>QUACH CAM TU</t>
  </si>
  <si>
    <t>LUU THI OANH</t>
  </si>
  <si>
    <t>Moth6</t>
  </si>
  <si>
    <t>SOUTH 2</t>
  </si>
  <si>
    <t>G1241</t>
  </si>
  <si>
    <t>AG006077</t>
  </si>
  <si>
    <t>NGUYỄN THỊ NHỮNG</t>
  </si>
  <si>
    <t>G1235</t>
  </si>
  <si>
    <t>NGUYỄN VĂN NAY</t>
  </si>
  <si>
    <t>G1313</t>
  </si>
  <si>
    <t>AG006480</t>
  </si>
  <si>
    <t>NGUYỄN THỊ BÍCH</t>
  </si>
  <si>
    <t>G1237</t>
  </si>
  <si>
    <t>AG006068</t>
  </si>
  <si>
    <t>NGUYỄN THỊ BÍCH THUẬN</t>
  </si>
  <si>
    <t>AG001523</t>
  </si>
  <si>
    <t>G1303</t>
  </si>
  <si>
    <t>PHẠM VĂN BÌNH</t>
  </si>
  <si>
    <t>AG000558</t>
  </si>
  <si>
    <t>G0894</t>
  </si>
  <si>
    <t>AG004240</t>
  </si>
  <si>
    <t>PHAN THỊ THỦY</t>
  </si>
  <si>
    <t>G1293</t>
  </si>
  <si>
    <t>LƯU THANH PHONG</t>
  </si>
  <si>
    <t>G1247</t>
  </si>
  <si>
    <t>AG006093</t>
  </si>
  <si>
    <t>NGUYỄN THỊ HOA HƯỜNG</t>
  </si>
  <si>
    <t>G1280</t>
  </si>
  <si>
    <t>AG006302</t>
  </si>
  <si>
    <t>HÀ TIẾN DŨNG</t>
  </si>
  <si>
    <t>G1299</t>
  </si>
  <si>
    <t>AG006388</t>
  </si>
  <si>
    <t>LÊ THỊ HUỲNH BÁ</t>
  </si>
  <si>
    <t>G1289</t>
  </si>
  <si>
    <t>AG006325</t>
  </si>
  <si>
    <t>ĐOÀN THỊ NGỌC NINH</t>
  </si>
  <si>
    <t>G1264</t>
  </si>
  <si>
    <t>AG006187</t>
  </si>
  <si>
    <t>G1300</t>
  </si>
  <si>
    <t>AG006389</t>
  </si>
  <si>
    <t>NGUYỄN TRUNG NHÂN</t>
  </si>
  <si>
    <t>G1234</t>
  </si>
  <si>
    <t>TRẦN THỊ TUYẾT</t>
  </si>
  <si>
    <t>G1297</t>
  </si>
  <si>
    <t>VŨ VĂN PHỔ</t>
  </si>
  <si>
    <t>G1312</t>
  </si>
  <si>
    <t>VŨ ĐÌNH ĐỊNH</t>
  </si>
  <si>
    <t>G1275</t>
  </si>
  <si>
    <t>MẠC ĐÌNH TIẾN</t>
  </si>
  <si>
    <t>G1285</t>
  </si>
  <si>
    <t>VÕ NGỌC THANH NGUYÊN</t>
  </si>
  <si>
    <t>G1231</t>
  </si>
  <si>
    <t>G1227</t>
  </si>
  <si>
    <t>LÊ THỊ THANH XOA</t>
  </si>
  <si>
    <t>G1239</t>
  </si>
  <si>
    <t>NGUYỄN THỊ THÚY VI</t>
  </si>
  <si>
    <t>G1019</t>
  </si>
  <si>
    <t>NGUYỄN MINH ĐỨC</t>
  </si>
  <si>
    <t>G1258</t>
  </si>
  <si>
    <t>NGUYỄN ĐÌNH TẤC</t>
  </si>
  <si>
    <t>G1259</t>
  </si>
  <si>
    <t>NGUYỄN VĂN LUYẾN</t>
  </si>
  <si>
    <t>G1261</t>
  </si>
  <si>
    <t>TRẦN THỊ THU THỦY</t>
  </si>
  <si>
    <t>G1256</t>
  </si>
  <si>
    <t>PHẠM THỊ TUYẾT SANG</t>
  </si>
  <si>
    <t>G1294</t>
  </si>
  <si>
    <t>NGUYỄN VĂN MỘT</t>
  </si>
  <si>
    <t>G1242</t>
  </si>
  <si>
    <t>THÁI THỊ THÚY HỒNG</t>
  </si>
  <si>
    <t>G1243</t>
  </si>
  <si>
    <t>TRẦN NGỌC HUỆ</t>
  </si>
  <si>
    <t>G1246</t>
  </si>
  <si>
    <t>BÙI THỊ XIÊM</t>
  </si>
  <si>
    <t>G1248</t>
  </si>
  <si>
    <t>NGUYỄN VĂN VĨNH</t>
  </si>
  <si>
    <t>G1276</t>
  </si>
  <si>
    <t>NGUYỄN NGỌC THIỆN</t>
  </si>
  <si>
    <t>G1266</t>
  </si>
  <si>
    <t>LƯU VĂN YÊN</t>
  </si>
  <si>
    <t>G1290</t>
  </si>
  <si>
    <t>G1257</t>
  </si>
  <si>
    <t>LÊ KIM THANH</t>
  </si>
  <si>
    <t>G1305</t>
  </si>
  <si>
    <t>ĐẶNG HOÀNG HƯƠNG GIANG</t>
  </si>
  <si>
    <t>G1229</t>
  </si>
  <si>
    <t>NGUYỄN THỊ NHAN</t>
  </si>
  <si>
    <t>VŨ THỊ HẠNH</t>
  </si>
  <si>
    <t>G1307</t>
  </si>
  <si>
    <t>TRẦN ĐĂNG KHOA</t>
  </si>
  <si>
    <t>G1263</t>
  </si>
  <si>
    <t>NGUYỄN THANH HẰNG</t>
  </si>
  <si>
    <t>G1279</t>
  </si>
  <si>
    <t>TRẦN HƯƠNG GIANG</t>
  </si>
  <si>
    <t>NGUYỄN VĂN VŨ - MDRT BH</t>
  </si>
  <si>
    <t>NGUYEN VAN VU - MDRT BH</t>
  </si>
  <si>
    <t>NGUYỄN VĂN VŨ - MDRT HCM2</t>
  </si>
  <si>
    <t>NGUYEN VAN VU - MDRT HCM 2</t>
  </si>
  <si>
    <t>NGUYỄN VĂN VŨ - OCEAN</t>
  </si>
  <si>
    <t>NGUYỄN VĂN VŨ - THE SUN</t>
  </si>
  <si>
    <t>NGUYEN VAN VU - THE SUN</t>
  </si>
  <si>
    <t>NGUYỄN VĂN NINH - HẢI ĐĂNG</t>
  </si>
  <si>
    <t>NGUYỄN VĂN NINH - BÌNH MINH</t>
  </si>
  <si>
    <t>NGUYEN VAN NINH - HAI DANG</t>
  </si>
  <si>
    <t>NGUYEN VAN NINH - BINH MINH</t>
  </si>
  <si>
    <t>HỒNG KHÁNH HƯNG - DRAGON</t>
  </si>
  <si>
    <t>HONG KHANH HUNG - DRAGON</t>
  </si>
  <si>
    <t>Month 07</t>
  </si>
  <si>
    <t>10004</t>
  </si>
  <si>
    <t>10009</t>
  </si>
  <si>
    <t>10013</t>
  </si>
  <si>
    <t>10014</t>
  </si>
  <si>
    <t>10015</t>
  </si>
  <si>
    <t>10017</t>
  </si>
  <si>
    <t>10018</t>
  </si>
  <si>
    <t>10031</t>
  </si>
  <si>
    <t>10032</t>
  </si>
  <si>
    <t>10036</t>
  </si>
  <si>
    <t>10037</t>
  </si>
  <si>
    <t>10038</t>
  </si>
  <si>
    <t>10039</t>
  </si>
  <si>
    <t>10043</t>
  </si>
  <si>
    <t>10045</t>
  </si>
  <si>
    <t>10046</t>
  </si>
  <si>
    <t>10048</t>
  </si>
  <si>
    <t>10052</t>
  </si>
  <si>
    <t>10053</t>
  </si>
  <si>
    <t>10055</t>
  </si>
  <si>
    <t>10059</t>
  </si>
  <si>
    <t>10073</t>
  </si>
  <si>
    <t>10074</t>
  </si>
  <si>
    <t>10075</t>
  </si>
  <si>
    <t>10077</t>
  </si>
  <si>
    <t>10084</t>
  </si>
  <si>
    <t>10088</t>
  </si>
  <si>
    <t>10089</t>
  </si>
  <si>
    <t>10090</t>
  </si>
  <si>
    <t>10092</t>
  </si>
  <si>
    <t>10096</t>
  </si>
  <si>
    <t>10097</t>
  </si>
  <si>
    <t>10098</t>
  </si>
  <si>
    <t>10103</t>
  </si>
  <si>
    <t>10104</t>
  </si>
  <si>
    <t>10105</t>
  </si>
  <si>
    <t>10106</t>
  </si>
  <si>
    <t>10119</t>
  </si>
  <si>
    <t>10117</t>
  </si>
  <si>
    <t>10121</t>
  </si>
  <si>
    <t>10124</t>
  </si>
  <si>
    <t>10123</t>
  </si>
  <si>
    <t>10125</t>
  </si>
  <si>
    <t>10120</t>
  </si>
  <si>
    <t>10122</t>
  </si>
  <si>
    <t>10127</t>
  </si>
  <si>
    <t>10002</t>
  </si>
  <si>
    <t>10011</t>
  </si>
  <si>
    <t>10023</t>
  </si>
  <si>
    <t>10034</t>
  </si>
  <si>
    <t>10050</t>
  </si>
  <si>
    <t>10057</t>
  </si>
  <si>
    <t>10126</t>
  </si>
  <si>
    <t>10085</t>
  </si>
  <si>
    <t>10101</t>
  </si>
  <si>
    <t>10001</t>
  </si>
  <si>
    <t>10010</t>
  </si>
  <si>
    <t>10049</t>
  </si>
  <si>
    <t>10056</t>
  </si>
  <si>
    <t>10003</t>
  </si>
  <si>
    <t>10012</t>
  </si>
  <si>
    <t>10024</t>
  </si>
  <si>
    <t>10035</t>
  </si>
  <si>
    <t>10042</t>
  </si>
  <si>
    <t>10047</t>
  </si>
  <si>
    <t>10051</t>
  </si>
  <si>
    <t>10054</t>
  </si>
  <si>
    <t>10058</t>
  </si>
  <si>
    <t>10072</t>
  </si>
  <si>
    <t>10086</t>
  </si>
  <si>
    <t>10087</t>
  </si>
  <si>
    <t>10091</t>
  </si>
  <si>
    <t>10095</t>
  </si>
  <si>
    <t>10102</t>
  </si>
  <si>
    <t>10116</t>
  </si>
  <si>
    <t>10118</t>
  </si>
  <si>
    <t>G1321</t>
  </si>
  <si>
    <t>AG006552</t>
  </si>
  <si>
    <t>HOÀNG THỊ TUYẾT</t>
  </si>
  <si>
    <t>G1319</t>
  </si>
  <si>
    <t>AG006538</t>
  </si>
  <si>
    <t>TRƯƠNG THỊ KIM PHỤNG</t>
  </si>
  <si>
    <t>G0825</t>
  </si>
  <si>
    <t>AG003927</t>
  </si>
  <si>
    <t>NGUYỄN TRỌNG TUẤN</t>
  </si>
  <si>
    <t>G1347</t>
  </si>
  <si>
    <t>AG006669</t>
  </si>
  <si>
    <t>G1345</t>
  </si>
  <si>
    <t>AG006651</t>
  </si>
  <si>
    <t>MAI THỊ KIM THANH</t>
  </si>
  <si>
    <t>G1364</t>
  </si>
  <si>
    <t>AG006843</t>
  </si>
  <si>
    <t>PHẠM THỊ THẢO</t>
  </si>
  <si>
    <t>G1335</t>
  </si>
  <si>
    <t>AG006572</t>
  </si>
  <si>
    <t>HOÀNG THỊ THU HUYỀN</t>
  </si>
  <si>
    <t>AG001887</t>
  </si>
  <si>
    <t>G1342</t>
  </si>
  <si>
    <t>AG006640</t>
  </si>
  <si>
    <t>LÊ THỊ HỒNG MINH</t>
  </si>
  <si>
    <t>AG000088</t>
  </si>
  <si>
    <t>G1363</t>
  </si>
  <si>
    <t>AG006842</t>
  </si>
  <si>
    <t>TRẦN TRỌNG HOÀNG</t>
  </si>
  <si>
    <t>G1346</t>
  </si>
  <si>
    <t>AG006666</t>
  </si>
  <si>
    <t>NGUYỄN VĂN NGỌC</t>
  </si>
  <si>
    <t>G1356</t>
  </si>
  <si>
    <t>AG006746</t>
  </si>
  <si>
    <t>NGUYỄN PHÚC VĂN KHÂU</t>
  </si>
  <si>
    <t>G1374</t>
  </si>
  <si>
    <t>LÊ CẨM TÚ</t>
  </si>
  <si>
    <t>G1379</t>
  </si>
  <si>
    <t>AG006939</t>
  </si>
  <si>
    <t>ĐỖ KIM DUNG</t>
  </si>
  <si>
    <t>G1348</t>
  </si>
  <si>
    <t>AG006670</t>
  </si>
  <si>
    <t>TRẦN GIA THẮNG</t>
  </si>
  <si>
    <t>AG002558</t>
  </si>
  <si>
    <t>G1331</t>
  </si>
  <si>
    <t>AG006563</t>
  </si>
  <si>
    <t>HÀ THỊ TỊCH (HÀ THỊ TUYẾT MAI)</t>
  </si>
  <si>
    <t>AG002117</t>
  </si>
  <si>
    <t>G1353</t>
  </si>
  <si>
    <t>BÙI THU HƯỜNG</t>
  </si>
  <si>
    <t>G1383</t>
  </si>
  <si>
    <t>TRẦN THỊ THÀNH</t>
  </si>
  <si>
    <t>G1359</t>
  </si>
  <si>
    <t>NGUYỄN THỊ HỒNG VÂN</t>
  </si>
  <si>
    <t>G1333</t>
  </si>
  <si>
    <t>ĐẶNG THỊ NHANH</t>
  </si>
  <si>
    <t>G1320</t>
  </si>
  <si>
    <t>TỐNG THỊ NGUYÊN</t>
  </si>
  <si>
    <t>G1318</t>
  </si>
  <si>
    <t>NGUYỄN TÚ ANH</t>
  </si>
  <si>
    <t>G1369</t>
  </si>
  <si>
    <t>ĐINH VĂN LAM</t>
  </si>
  <si>
    <t>G1370</t>
  </si>
  <si>
    <t>NGUYỄN THỊ HẢO</t>
  </si>
  <si>
    <t>G1343</t>
  </si>
  <si>
    <t>NGUYỄN THỊ ÚT</t>
  </si>
  <si>
    <t>G1344</t>
  </si>
  <si>
    <t>DƯƠNG THỊ HÀ</t>
  </si>
  <si>
    <t>G0041</t>
  </si>
  <si>
    <t>NGÔ NGỌC QUYỀN</t>
  </si>
  <si>
    <t>G1329</t>
  </si>
  <si>
    <t>VÕ THỊ NGỌC ÁNH</t>
  </si>
  <si>
    <t>G1317</t>
  </si>
  <si>
    <t>HUỲNH THỊ XUÂN TIẾN</t>
  </si>
  <si>
    <t>G1360</t>
  </si>
  <si>
    <t>DIỆP THỊ THU VÂN</t>
  </si>
  <si>
    <t>G1352</t>
  </si>
  <si>
    <t>G1375</t>
  </si>
  <si>
    <t>TRƯƠNG THỊ NGỌC SƯƠNG</t>
  </si>
  <si>
    <t>G1361</t>
  </si>
  <si>
    <t>BÙI THỊ VƯỢNG</t>
  </si>
  <si>
    <t>G1380</t>
  </si>
  <si>
    <t>NGUYỄN THỊ NGUYỆT VÂN</t>
  </si>
  <si>
    <t>G1339</t>
  </si>
  <si>
    <t>HOÀNG VĂN ĐỘ</t>
  </si>
  <si>
    <t>G1384</t>
  </si>
  <si>
    <t>HOÀNG DUY VĨNH</t>
  </si>
  <si>
    <t>G1362</t>
  </si>
  <si>
    <t>NGÔ XUÂN HƯỞNG</t>
  </si>
  <si>
    <t>G1350</t>
  </si>
  <si>
    <t>G1357</t>
  </si>
  <si>
    <t>TRẦN THỊ HƯƠNG MAI</t>
  </si>
  <si>
    <t>G1327</t>
  </si>
  <si>
    <t>LÊ TUẤN ANH</t>
  </si>
  <si>
    <t>Month 08</t>
  </si>
  <si>
    <t>ĐỖ KIM HẠNH</t>
  </si>
  <si>
    <t>G1446</t>
  </si>
  <si>
    <t>AG007456</t>
  </si>
  <si>
    <t>NGUYỄN ĐỨC TRƯỜNG THÁI</t>
  </si>
  <si>
    <t>G1389</t>
  </si>
  <si>
    <t>AG007035</t>
  </si>
  <si>
    <t>NGÔ BÍCH NGỌC</t>
  </si>
  <si>
    <t>G1424</t>
  </si>
  <si>
    <t>AG007284</t>
  </si>
  <si>
    <t>TRẦN TRỌNG LAN</t>
  </si>
  <si>
    <t>AG003123</t>
  </si>
  <si>
    <t>G1447</t>
  </si>
  <si>
    <t>AG007457</t>
  </si>
  <si>
    <t>PHẠM THỊ THU CANG</t>
  </si>
  <si>
    <t>G1387</t>
  </si>
  <si>
    <t>TRẦN PHƯỚC HOÀI PHƯƠNG</t>
  </si>
  <si>
    <t>G1454</t>
  </si>
  <si>
    <t>NGUYỄN THỊ MINH LÝ</t>
  </si>
  <si>
    <t>G1438</t>
  </si>
  <si>
    <t>AG007391</t>
  </si>
  <si>
    <t>VŨ THỊ OANH</t>
  </si>
  <si>
    <t>G0566</t>
  </si>
  <si>
    <t>AG002876</t>
  </si>
  <si>
    <t>TRIỆU THỊ ANH</t>
  </si>
  <si>
    <t>G1388</t>
  </si>
  <si>
    <t>AG007030</t>
  </si>
  <si>
    <t>LÊ SĨ CHÍNH</t>
  </si>
  <si>
    <t>AG002937</t>
  </si>
  <si>
    <t>G1419</t>
  </si>
  <si>
    <t>AG007279</t>
  </si>
  <si>
    <t>ĐÀM THỊ MINH PHƯƠNG</t>
  </si>
  <si>
    <t>G1426</t>
  </si>
  <si>
    <t>LÊ XUÂN THÀNH</t>
  </si>
  <si>
    <t>G1396</t>
  </si>
  <si>
    <t>TÔ THỊ TUYẾT</t>
  </si>
  <si>
    <t>G1399</t>
  </si>
  <si>
    <t>LƯU VĂN DUNG</t>
  </si>
  <si>
    <t>G1427</t>
  </si>
  <si>
    <t>LƯƠNG XUÂN VĨNH</t>
  </si>
  <si>
    <t>G1448</t>
  </si>
  <si>
    <t>NGUYỄN THANH TUẤN</t>
  </si>
  <si>
    <t>PHẠM THỊ NGA</t>
  </si>
  <si>
    <t>G1451</t>
  </si>
  <si>
    <t>G1431</t>
  </si>
  <si>
    <t>ĐINH THỊ THANH PHƯƠNG</t>
  </si>
  <si>
    <t>G1432</t>
  </si>
  <si>
    <t>ĐỐNG THỊ LƯỢNG</t>
  </si>
  <si>
    <t>G1398</t>
  </si>
  <si>
    <t>NGUYỄN HỮU SƠN</t>
  </si>
  <si>
    <t>G1450</t>
  </si>
  <si>
    <t>G1415</t>
  </si>
  <si>
    <t>PHAN HẠNH CHI</t>
  </si>
  <si>
    <t>G1434</t>
  </si>
  <si>
    <t>HUỲNH THÁI CHÂU</t>
  </si>
  <si>
    <t>G1421</t>
  </si>
  <si>
    <t>LÊ THỊ HƯƠNG</t>
  </si>
  <si>
    <t>G1422</t>
  </si>
  <si>
    <t>NGUYỄN THỦY CHIÊU ÂN</t>
  </si>
  <si>
    <t>G1393</t>
  </si>
  <si>
    <t>LÊ QUANG VINH</t>
  </si>
  <si>
    <t>G1429</t>
  </si>
  <si>
    <t>NGUYỄN QUANG LẠC</t>
  </si>
  <si>
    <t>G1411</t>
  </si>
  <si>
    <t>HUỲNH VIỆT TRINH</t>
  </si>
  <si>
    <t>G1416</t>
  </si>
  <si>
    <t>BÙI HỮU LỘC</t>
  </si>
  <si>
    <t>G1401</t>
  </si>
  <si>
    <t>NGUYỄN THỊ XUÂN HƯƠNG</t>
  </si>
  <si>
    <t>G1407</t>
  </si>
  <si>
    <t>DƯƠNG THỊ VINH</t>
  </si>
  <si>
    <t>G1420</t>
  </si>
  <si>
    <t>G1441</t>
  </si>
  <si>
    <t>CHU THỊ THU QUỲNH</t>
  </si>
  <si>
    <t>G1397</t>
  </si>
  <si>
    <t>NGUYỄN THỊ THÙY ANH</t>
  </si>
  <si>
    <t>G1452</t>
  </si>
  <si>
    <t>LÊ SỸ THẮNG</t>
  </si>
  <si>
    <t>G1453</t>
  </si>
  <si>
    <t>TRỊNH BÁ TOAN</t>
  </si>
  <si>
    <t>G1444</t>
  </si>
  <si>
    <t>HOÀNG THỊ PHƯƠNG THẢO</t>
  </si>
  <si>
    <t>G1390</t>
  </si>
  <si>
    <t>G1425</t>
  </si>
  <si>
    <t>VŨ THỊ HUỆ</t>
  </si>
  <si>
    <t>G1408</t>
  </si>
  <si>
    <t>ĐẶNG THỊ KIM</t>
  </si>
  <si>
    <t>G1435</t>
  </si>
  <si>
    <t>THIỀU TIẾN LAI</t>
  </si>
  <si>
    <t>G1436</t>
  </si>
  <si>
    <t>NGUYỄN THỊ LAN</t>
  </si>
  <si>
    <t>G1437</t>
  </si>
  <si>
    <t>G1443</t>
  </si>
  <si>
    <t>NGUYỄN THỊ CHÂU LOAN</t>
  </si>
  <si>
    <t>G1428</t>
  </si>
  <si>
    <t>TRẦN THỊ ÁNH NGUYỆT</t>
  </si>
  <si>
    <t>Month 09</t>
  </si>
  <si>
    <t>DANANG1</t>
  </si>
  <si>
    <t>10148</t>
  </si>
  <si>
    <t>MIDDLE</t>
  </si>
  <si>
    <t>10146</t>
  </si>
  <si>
    <t>10145</t>
  </si>
  <si>
    <t>ĐNG VĂN PHÒNG TVBH ĐÀ NẴNG</t>
  </si>
  <si>
    <t>10147</t>
  </si>
  <si>
    <t>PHAN THI THANH LAN</t>
  </si>
  <si>
    <t>PHAN THỊ THANH LAN</t>
  </si>
  <si>
    <t>G1530</t>
  </si>
  <si>
    <t>AG007899</t>
  </si>
  <si>
    <t>TRẦN THỊ LAN</t>
  </si>
  <si>
    <t>G1476</t>
  </si>
  <si>
    <t>AG007574</t>
  </si>
  <si>
    <t>NGUYỄN ĐĂNG HUY</t>
  </si>
  <si>
    <t>G1506</t>
  </si>
  <si>
    <t>AG007805</t>
  </si>
  <si>
    <t>NGUYỄN THỊ THUẬT</t>
  </si>
  <si>
    <t>G1457</t>
  </si>
  <si>
    <t>AG007509</t>
  </si>
  <si>
    <t>G1512</t>
  </si>
  <si>
    <t>AG007815</t>
  </si>
  <si>
    <t>PHẠM VĂN CƯỜNG</t>
  </si>
  <si>
    <t>G1534</t>
  </si>
  <si>
    <t>AG007909</t>
  </si>
  <si>
    <t>PHẠM THỊ TRẢI</t>
  </si>
  <si>
    <t>G1505</t>
  </si>
  <si>
    <t>AG007802</t>
  </si>
  <si>
    <t>BÙI THỊ THANH LAN</t>
  </si>
  <si>
    <t>G1507</t>
  </si>
  <si>
    <t>AG007808</t>
  </si>
  <si>
    <t>ĐẶNG THỊ CÚC</t>
  </si>
  <si>
    <t>G1508</t>
  </si>
  <si>
    <t>AG007810</t>
  </si>
  <si>
    <t>HOÀNG THỊ QUYÊN</t>
  </si>
  <si>
    <t>G1532</t>
  </si>
  <si>
    <t>AG007903</t>
  </si>
  <si>
    <t>G1543</t>
  </si>
  <si>
    <t>AG007948</t>
  </si>
  <si>
    <t>CÙ THỊ XUÂN BÍCH</t>
  </si>
  <si>
    <t>G1458</t>
  </si>
  <si>
    <t>AG007511</t>
  </si>
  <si>
    <t>G1461</t>
  </si>
  <si>
    <t>AG007514</t>
  </si>
  <si>
    <t>AG000170</t>
  </si>
  <si>
    <t>AG000112</t>
  </si>
  <si>
    <t>G1496</t>
  </si>
  <si>
    <t>AG007707</t>
  </si>
  <si>
    <t>BÙI THỊ DUNG</t>
  </si>
  <si>
    <t>G1563</t>
  </si>
  <si>
    <t>AG008031</t>
  </si>
  <si>
    <t>ĐẶNG THỊ OANH</t>
  </si>
  <si>
    <t>G1564</t>
  </si>
  <si>
    <t>TRẦN HỒNG CHÂU</t>
  </si>
  <si>
    <t>G1514</t>
  </si>
  <si>
    <t>AG007819</t>
  </si>
  <si>
    <t>NGUYỄN TIẾN TĨNH</t>
  </si>
  <si>
    <t>G1515</t>
  </si>
  <si>
    <t>AG007820</t>
  </si>
  <si>
    <t>CAO THỊ HẰNG</t>
  </si>
  <si>
    <t>G1516</t>
  </si>
  <si>
    <t>AG007822</t>
  </si>
  <si>
    <t>TRƯƠNG VĂN TRÃI</t>
  </si>
  <si>
    <t>G1544</t>
  </si>
  <si>
    <t>AG007952</t>
  </si>
  <si>
    <t>NGUYỄN THỊ THƠ</t>
  </si>
  <si>
    <t>G1545</t>
  </si>
  <si>
    <t>AG007976</t>
  </si>
  <si>
    <t>PHẠM THỊ HỒNG NHUNG</t>
  </si>
  <si>
    <t>G1537</t>
  </si>
  <si>
    <t>AG007914</t>
  </si>
  <si>
    <t>AG004791</t>
  </si>
  <si>
    <t>G1490</t>
  </si>
  <si>
    <t>NGUYỄN THỊ NGỌC THẢO</t>
  </si>
  <si>
    <t>G1502</t>
  </si>
  <si>
    <t>LÊ THỊ LIÊN</t>
  </si>
  <si>
    <t>G1522</t>
  </si>
  <si>
    <t>NGUYỄN THỊ CHỈNH</t>
  </si>
  <si>
    <t>G1523</t>
  </si>
  <si>
    <t>HOÀNG THỊ HỒNG</t>
  </si>
  <si>
    <t>G1464</t>
  </si>
  <si>
    <t>NGUYỄN HOÀNG NGÂN</t>
  </si>
  <si>
    <t>G1475</t>
  </si>
  <si>
    <t>PHẠM THỊ PHƯƠNG HÀ</t>
  </si>
  <si>
    <t>G1467</t>
  </si>
  <si>
    <t>PHẠM VĂN NAM</t>
  </si>
  <si>
    <t>G1477</t>
  </si>
  <si>
    <t>NGUYỄN HOÀNG ĐIỆP</t>
  </si>
  <si>
    <t>G1500</t>
  </si>
  <si>
    <t>PHAN THỊ TẤT</t>
  </si>
  <si>
    <t>G1501</t>
  </si>
  <si>
    <t>NGUYỄN THỊ TƯỜNG VY</t>
  </si>
  <si>
    <t>G1509</t>
  </si>
  <si>
    <t>PHẠM THỊ TỚI</t>
  </si>
  <si>
    <t>G1510</t>
  </si>
  <si>
    <t>NGUYỄN THỊ BÍCH HẰNG</t>
  </si>
  <si>
    <t>G1521</t>
  </si>
  <si>
    <t>MAI THỊ NGÂN</t>
  </si>
  <si>
    <t>G1558</t>
  </si>
  <si>
    <t>NGUYỄN THỊ THÙY</t>
  </si>
  <si>
    <t>G1483</t>
  </si>
  <si>
    <t>LÊ THỊ QUỲNH</t>
  </si>
  <si>
    <t>G1528</t>
  </si>
  <si>
    <t>ĐINH VĂN TUẤN</t>
  </si>
  <si>
    <t>G1462</t>
  </si>
  <si>
    <t>NGUYỄN VĂN BẮC</t>
  </si>
  <si>
    <t>G1463</t>
  </si>
  <si>
    <t>TRẦN THỊ LƯỜNG</t>
  </si>
  <si>
    <t>G1484</t>
  </si>
  <si>
    <t>NGUYỄN VĂN CHÁNH</t>
  </si>
  <si>
    <t>G1470</t>
  </si>
  <si>
    <t>TRẦN THỊ MINH HIỂN</t>
  </si>
  <si>
    <t>G1497</t>
  </si>
  <si>
    <t>BÙI THỊ THANH PHƯƠNG</t>
  </si>
  <si>
    <t>G1570</t>
  </si>
  <si>
    <t>ĐỖ THỊ MAI HỒNG</t>
  </si>
  <si>
    <t>G1473</t>
  </si>
  <si>
    <t>NGUYỄN TRUNG HƯỚNG</t>
  </si>
  <si>
    <t>G1460</t>
  </si>
  <si>
    <t>LÊ THỊ VIỆT HÀ</t>
  </si>
  <si>
    <t>G1488</t>
  </si>
  <si>
    <t>NGUYỄN THỊ MỘNG NGỌC</t>
  </si>
  <si>
    <t>G1503</t>
  </si>
  <si>
    <t>TRẦN THỊ HỢI</t>
  </si>
  <si>
    <t>G1504</t>
  </si>
  <si>
    <t>TRẦN THỊ MAI CHÍNH</t>
  </si>
  <si>
    <t>G1479</t>
  </si>
  <si>
    <t>NGUYỄN THỊ HIÊN</t>
  </si>
  <si>
    <t>G1524</t>
  </si>
  <si>
    <t>ĐOÀN THỊ NGA</t>
  </si>
  <si>
    <t>G1540</t>
  </si>
  <si>
    <t>LÊ VĂN GƯƠNG</t>
  </si>
  <si>
    <t>G1542</t>
  </si>
  <si>
    <t>NGUYỄN THỊ UYÊN</t>
  </si>
  <si>
    <t>G1550</t>
  </si>
  <si>
    <t>LƯƠNG THÀNH TRUNG</t>
  </si>
  <si>
    <t>G1465</t>
  </si>
  <si>
    <t>NGUYỄN THỊ THANH LUÂN</t>
  </si>
  <si>
    <t>G1565</t>
  </si>
  <si>
    <t>VŨ THỊ THƯƠNG</t>
  </si>
  <si>
    <t>G1567</t>
  </si>
  <si>
    <t>NGUYỄN VĂN NHU</t>
  </si>
  <si>
    <t>G1472</t>
  </si>
  <si>
    <t>NGUYỄN THỊ LÝ</t>
  </si>
  <si>
    <t>G1517</t>
  </si>
  <si>
    <t>TRẦN THỊ LIÊM</t>
  </si>
  <si>
    <t>G1518</t>
  </si>
  <si>
    <t>LÊ THỊ THOA</t>
  </si>
  <si>
    <t>G1519</t>
  </si>
  <si>
    <t>NGUYỄN VĂN TỬU</t>
  </si>
  <si>
    <t>G1547</t>
  </si>
  <si>
    <t>NGÔ THẾ NINH</t>
  </si>
  <si>
    <t>G1549</t>
  </si>
  <si>
    <t>NGUYỄN VĂN HẢI</t>
  </si>
  <si>
    <t>G1559</t>
  </si>
  <si>
    <t>NGUYỄN CAO THIỆN</t>
  </si>
  <si>
    <t>G1560</t>
  </si>
  <si>
    <t>NGUYỄN THỊ ĐIỆP</t>
  </si>
  <si>
    <t>G1487</t>
  </si>
  <si>
    <t>HỒ NGỌC TUYẾT</t>
  </si>
  <si>
    <t>G1493</t>
  </si>
  <si>
    <t>HỒ THỊ ÁNH NGÀ</t>
  </si>
  <si>
    <t>G1529</t>
  </si>
  <si>
    <t>ĐINH THỊ DUNG</t>
  </si>
  <si>
    <t>G1480</t>
  </si>
  <si>
    <t>ĐINH THỊ HOÀN</t>
  </si>
  <si>
    <t>G1539</t>
  </si>
  <si>
    <t>ĐOÀN THỊ PHƯƠNG</t>
  </si>
  <si>
    <t>HÀ NỘI 5</t>
  </si>
  <si>
    <t>10154</t>
  </si>
  <si>
    <t>HÀ NỘI 6</t>
  </si>
  <si>
    <t>10155</t>
  </si>
  <si>
    <t>MIDDLE1</t>
  </si>
  <si>
    <t>DD5 VĂN PHÒNG CHI NHÁNH HÀ NỘI</t>
  </si>
  <si>
    <t>10156</t>
  </si>
  <si>
    <t>PTO VĂN PHÒNG TVBH PHÚ THỌ</t>
  </si>
  <si>
    <t>10149</t>
  </si>
  <si>
    <t>Month 10</t>
  </si>
  <si>
    <t>G0110</t>
  </si>
  <si>
    <t>AG000368</t>
  </si>
  <si>
    <t>PHẠM THỊ TỐ UYÊN</t>
  </si>
  <si>
    <t>G1648</t>
  </si>
  <si>
    <t>AG008477</t>
  </si>
  <si>
    <t>NGUYỄN TRẦN BẢO KHA</t>
  </si>
  <si>
    <t>G1588</t>
  </si>
  <si>
    <t>AG008182</t>
  </si>
  <si>
    <t>NGUYỄN HƯƠNG LY</t>
  </si>
  <si>
    <t>G1623</t>
  </si>
  <si>
    <t>AG008308</t>
  </si>
  <si>
    <t>TRẦN THỊ MỘNG HẢI</t>
  </si>
  <si>
    <t>AG003709</t>
  </si>
  <si>
    <t>G1649</t>
  </si>
  <si>
    <t>AG008479</t>
  </si>
  <si>
    <t>PHAN NGỌC THÚY</t>
  </si>
  <si>
    <t>G1652</t>
  </si>
  <si>
    <t>AG008502</t>
  </si>
  <si>
    <t>AG007036</t>
  </si>
  <si>
    <t>G1627</t>
  </si>
  <si>
    <t>AG008355</t>
  </si>
  <si>
    <t>LÊ THỊ BỐN</t>
  </si>
  <si>
    <t>G1580</t>
  </si>
  <si>
    <t>AG008087</t>
  </si>
  <si>
    <t>NGUYỄN CÔNG AN</t>
  </si>
  <si>
    <t>G1574</t>
  </si>
  <si>
    <t>G1577</t>
  </si>
  <si>
    <t>NGUYỄN THỊ SÁNG</t>
  </si>
  <si>
    <t>G1591</t>
  </si>
  <si>
    <t>G1592</t>
  </si>
  <si>
    <t>ĐỖ THỊ HỒNG NGA</t>
  </si>
  <si>
    <t>G1599</t>
  </si>
  <si>
    <t>NGUYỄN THỊ THÙY TRANG</t>
  </si>
  <si>
    <t>G1647</t>
  </si>
  <si>
    <t>HUỲNH THỊ DIỆP</t>
  </si>
  <si>
    <t>G1624</t>
  </si>
  <si>
    <t>NGUYỄN THỊ THÙY LINH</t>
  </si>
  <si>
    <t>G1636</t>
  </si>
  <si>
    <t>VÕ THỊ XUÂN</t>
  </si>
  <si>
    <t>G1618</t>
  </si>
  <si>
    <t>TRƯƠNG THỊ KIM TRÂM</t>
  </si>
  <si>
    <t>G1621</t>
  </si>
  <si>
    <t>TRƯƠNG XUÂN BÌNH</t>
  </si>
  <si>
    <t>NGUYỄN THỊ TRANG</t>
  </si>
  <si>
    <t>G1590</t>
  </si>
  <si>
    <t>G1582</t>
  </si>
  <si>
    <t>NGUYỄN THỊ CƯƠNG</t>
  </si>
  <si>
    <t>G1630</t>
  </si>
  <si>
    <t>PHẠM THỊ VÂN ANH</t>
  </si>
  <si>
    <t>G1650</t>
  </si>
  <si>
    <t>G1610</t>
  </si>
  <si>
    <t>LÝ THỊ PHƯỢNG LINH</t>
  </si>
  <si>
    <t>G1579</t>
  </si>
  <si>
    <t>NGUYỄN VĂN TRÚNG</t>
  </si>
  <si>
    <t>G1578</t>
  </si>
  <si>
    <t>G1614</t>
  </si>
  <si>
    <t>ĐOÀN THỊ CẨM TÚ</t>
  </si>
  <si>
    <t>G1597</t>
  </si>
  <si>
    <t>PHẠM VĂN TRƯỞNG</t>
  </si>
  <si>
    <t>G1653</t>
  </si>
  <si>
    <t>NGUYỄN THỊ TUYẾN</t>
  </si>
  <si>
    <t>G1622</t>
  </si>
  <si>
    <t>NGUYỄN THỊ MINH THU</t>
  </si>
  <si>
    <t>G1643</t>
  </si>
  <si>
    <t>TRẦN LÊ VƯƠNG TRÚC</t>
  </si>
  <si>
    <t>G1583</t>
  </si>
  <si>
    <t>PHẠM TIẾN HÙNG</t>
  </si>
  <si>
    <t>G1604</t>
  </si>
  <si>
    <t>G1615</t>
  </si>
  <si>
    <t>LÊ THỊ MAI PHƯƠNG</t>
  </si>
  <si>
    <t>G1593</t>
  </si>
  <si>
    <t>NGÔ THỊ MAI HƯƠNG</t>
  </si>
  <si>
    <t>G1602</t>
  </si>
  <si>
    <t>QUÁCH THỊ THÚY HOA</t>
  </si>
  <si>
    <t>G1625</t>
  </si>
  <si>
    <t>NGUYỄN THẠCH CƯƠNG</t>
  </si>
  <si>
    <t>G1628</t>
  </si>
  <si>
    <t>NGUYỄN THỊ TỨ</t>
  </si>
  <si>
    <t>G1639</t>
  </si>
  <si>
    <t>G1581</t>
  </si>
  <si>
    <t>NGUYỄN CÔNG TUẤN</t>
  </si>
  <si>
    <t>G1635</t>
  </si>
  <si>
    <t>LÊ THỊ CHỚP</t>
  </si>
  <si>
    <t>G1644</t>
  </si>
  <si>
    <t>NGUYỄN THỊ NHỊ</t>
  </si>
  <si>
    <t>G1609</t>
  </si>
  <si>
    <t>NGUYỄN THỊ PHƯỢNG</t>
  </si>
  <si>
    <t>G1576</t>
  </si>
  <si>
    <t>ĐỖ THỊ THANH THẢO</t>
  </si>
  <si>
    <t>Month11</t>
  </si>
  <si>
    <t>FINANCIAL ALLIANCE</t>
  </si>
  <si>
    <t>G1699</t>
  </si>
  <si>
    <t>AG008817</t>
  </si>
  <si>
    <t>TỐNG VĂN TÂN</t>
  </si>
  <si>
    <t>G1737</t>
  </si>
  <si>
    <t>AG009258</t>
  </si>
  <si>
    <t>LÊ THỊ NGÂN</t>
  </si>
  <si>
    <t>AG003793</t>
  </si>
  <si>
    <t>G1742</t>
  </si>
  <si>
    <t>AG009267</t>
  </si>
  <si>
    <t>BÙI THỊ THU HUYỀN</t>
  </si>
  <si>
    <t>G1683</t>
  </si>
  <si>
    <t>AG008679</t>
  </si>
  <si>
    <t>G1685</t>
  </si>
  <si>
    <t>AG008685</t>
  </si>
  <si>
    <t>DƯƠNG THỊ HÒA</t>
  </si>
  <si>
    <t>G1719</t>
  </si>
  <si>
    <t>AG009036</t>
  </si>
  <si>
    <t>TRẦN THỊ THANH TÙNG</t>
  </si>
  <si>
    <t>G1700</t>
  </si>
  <si>
    <t>AG008818</t>
  </si>
  <si>
    <t>PHẠM ĐÌNH LAM</t>
  </si>
  <si>
    <t>G1711</t>
  </si>
  <si>
    <t>AG008957</t>
  </si>
  <si>
    <t>NGUYỄN THỊ BÍCH HỒNG</t>
  </si>
  <si>
    <t>AG004159</t>
  </si>
  <si>
    <t>AG002821</t>
  </si>
  <si>
    <t>G1678</t>
  </si>
  <si>
    <t>TÔN THẤT BỬU HẬU</t>
  </si>
  <si>
    <t>G1697</t>
  </si>
  <si>
    <t>VŨ QUANG PHƯƠNG</t>
  </si>
  <si>
    <t>G1682</t>
  </si>
  <si>
    <t>LÊ HOÀNG BẠCH MAI</t>
  </si>
  <si>
    <t>G1703</t>
  </si>
  <si>
    <t>NGUYỄN THỊ THOA</t>
  </si>
  <si>
    <t>G1687</t>
  </si>
  <si>
    <t>ĐOÀN THỊ VÂN</t>
  </si>
  <si>
    <t>G1666</t>
  </si>
  <si>
    <t>NGUYỄN THỊ THU HUYỀN</t>
  </si>
  <si>
    <t>G1743</t>
  </si>
  <si>
    <t>NGUYỄN VĂN PHÚC</t>
  </si>
  <si>
    <t>G1744</t>
  </si>
  <si>
    <t>G1670</t>
  </si>
  <si>
    <t>MẠC THỊ THƠM</t>
  </si>
  <si>
    <t>G1672</t>
  </si>
  <si>
    <t>LƯU BÍCH HOÀN</t>
  </si>
  <si>
    <t>G1679</t>
  </si>
  <si>
    <t>MẠC THỊ HOA</t>
  </si>
  <si>
    <t>G1698</t>
  </si>
  <si>
    <t>ĐỖ  NGUYỆN</t>
  </si>
  <si>
    <t>G1661</t>
  </si>
  <si>
    <t>ĐỖ THÀNH NGUYÊN</t>
  </si>
  <si>
    <t>G1658</t>
  </si>
  <si>
    <t>ĐỖ THỊ THẮM</t>
  </si>
  <si>
    <t>G1660</t>
  </si>
  <si>
    <t>NGUYỄN THỊ THÚY LAN</t>
  </si>
  <si>
    <t>G1723</t>
  </si>
  <si>
    <t>HOÀNG THỊ HƯỜNG</t>
  </si>
  <si>
    <t>G1671</t>
  </si>
  <si>
    <t>ĐỖ THỊ HẰNG</t>
  </si>
  <si>
    <t>G1745</t>
  </si>
  <si>
    <t>PHẠM HỒNG DUNG</t>
  </si>
  <si>
    <t>G1733</t>
  </si>
  <si>
    <t>DOÃN VĂN QUANG</t>
  </si>
  <si>
    <t>G1668</t>
  </si>
  <si>
    <t>PHẠM THỊ BÌNH</t>
  </si>
  <si>
    <t>G1686</t>
  </si>
  <si>
    <t>TRẦN THỊ THU HƯƠNG</t>
  </si>
  <si>
    <t>G1718</t>
  </si>
  <si>
    <t>LÊ KIM NGÂN</t>
  </si>
  <si>
    <t>G1662</t>
  </si>
  <si>
    <t>NGUYỄN THỊ LIỆU</t>
  </si>
  <si>
    <t>G1659</t>
  </si>
  <si>
    <t>NGUYỄN CHÍ TRUNG</t>
  </si>
  <si>
    <t>G1706</t>
  </si>
  <si>
    <t>CAO XUÂN THƯ</t>
  </si>
  <si>
    <t>G1734</t>
  </si>
  <si>
    <t>ĐẶNG THỊ ĐOÀN</t>
  </si>
  <si>
    <t>G1736</t>
  </si>
  <si>
    <t>ĐẶNG THỊ KHANH</t>
  </si>
  <si>
    <t>G1696</t>
  </si>
  <si>
    <t>NGUYỄN THỊ LÀI</t>
  </si>
  <si>
    <t>G1735</t>
  </si>
  <si>
    <t>LÊ THỊ CHÍNH</t>
  </si>
  <si>
    <t>G1727</t>
  </si>
  <si>
    <t>ĐINH VĂN CÔNG</t>
  </si>
  <si>
    <t>G1664</t>
  </si>
  <si>
    <t>HOÀNG THỊ THU LAN</t>
  </si>
  <si>
    <t>LÊ THỊ TÂM</t>
  </si>
  <si>
    <t>G1708</t>
  </si>
  <si>
    <t>LÊ THANH HÙNG</t>
  </si>
  <si>
    <t>G1709</t>
  </si>
  <si>
    <t>HUỲNH NGỌC ĐỈNH</t>
  </si>
  <si>
    <t>G1665</t>
  </si>
  <si>
    <t>BÙI THỊ VÂN</t>
  </si>
  <si>
    <t>G1730</t>
  </si>
  <si>
    <t>LÊ QUỐC BÌNH</t>
  </si>
  <si>
    <t>G1681</t>
  </si>
  <si>
    <t>G1702</t>
  </si>
  <si>
    <t>NGÔ THỊ THI</t>
  </si>
  <si>
    <t>G1701</t>
  </si>
  <si>
    <t>TRỊNH THỊ HIỀN</t>
  </si>
  <si>
    <t>G1747</t>
  </si>
  <si>
    <t>BÙI THỊ HUYỀN BÍCH</t>
  </si>
  <si>
    <t>G1673</t>
  </si>
  <si>
    <t>LÊ THU HUYỀN</t>
  </si>
  <si>
    <t>G1712</t>
  </si>
  <si>
    <t>NGUYỄN THỊ MÃO</t>
  </si>
  <si>
    <t>G1674</t>
  </si>
  <si>
    <t>MẪN BÁ HƯỞNG</t>
  </si>
  <si>
    <t>G1657</t>
  </si>
  <si>
    <t>NGUYỄN THỊ THÔNG</t>
  </si>
  <si>
    <t>G1726</t>
  </si>
  <si>
    <t>NGUYỄN THỊ MAI MỸ</t>
  </si>
  <si>
    <t>G1677</t>
  </si>
  <si>
    <t>PHÙNG THỊ THỦY</t>
  </si>
  <si>
    <t>G1675</t>
  </si>
  <si>
    <t>VŨ THỊ THÚY DƯƠNG</t>
  </si>
  <si>
    <t>G1676</t>
  </si>
  <si>
    <t>ĐẶNG THỊ HẰNG</t>
  </si>
  <si>
    <t>DO KIM HANH</t>
  </si>
  <si>
    <t>Current Month Target</t>
  </si>
  <si>
    <t>'s Performance</t>
  </si>
  <si>
    <t>THA VĂN PHÒNG TVBH THANH HÓA</t>
  </si>
  <si>
    <t>10162</t>
  </si>
  <si>
    <t>Month12</t>
  </si>
  <si>
    <t>G1816</t>
  </si>
  <si>
    <t>G1798</t>
  </si>
  <si>
    <t>AG009698</t>
  </si>
  <si>
    <t>TRẦN THANH NGA</t>
  </si>
  <si>
    <t>G1784</t>
  </si>
  <si>
    <t>AG009555</t>
  </si>
  <si>
    <t>TRẦN THỊ ĐẢM</t>
  </si>
  <si>
    <t>G1752</t>
  </si>
  <si>
    <t>AG009442</t>
  </si>
  <si>
    <t>NGUYỄN THỊ DẬU</t>
  </si>
  <si>
    <t>AG002660</t>
  </si>
  <si>
    <t>G1780</t>
  </si>
  <si>
    <t>AG009553</t>
  </si>
  <si>
    <t>ĐINH THỊ HIỀN</t>
  </si>
  <si>
    <t>G1811</t>
  </si>
  <si>
    <t>AG009804</t>
  </si>
  <si>
    <t>NGUYỄN THANH VINH</t>
  </si>
  <si>
    <t>AG005494</t>
  </si>
  <si>
    <t>G1819</t>
  </si>
  <si>
    <t>AG009934</t>
  </si>
  <si>
    <t>NGUYỄN XUÂN KỲ</t>
  </si>
  <si>
    <t>G1810</t>
  </si>
  <si>
    <t>AG009799</t>
  </si>
  <si>
    <t>TRẦN HỒNG PHƯƠNG</t>
  </si>
  <si>
    <t>G1775</t>
  </si>
  <si>
    <t>AG009548</t>
  </si>
  <si>
    <t>LÊ TRUNG ĐẠO</t>
  </si>
  <si>
    <t>G1772</t>
  </si>
  <si>
    <t>AG009538</t>
  </si>
  <si>
    <t>NGUYỄN THỊ NGUYỆT ÁNH</t>
  </si>
  <si>
    <t>G1782</t>
  </si>
  <si>
    <t>ĐẶNG THANH BÌNH</t>
  </si>
  <si>
    <t>G1783</t>
  </si>
  <si>
    <t>THÁI THỊ TÚY LIÊN</t>
  </si>
  <si>
    <t>G1799</t>
  </si>
  <si>
    <t>HÀ THỊ NGỌC SƯƠNG</t>
  </si>
  <si>
    <t>G1813</t>
  </si>
  <si>
    <t>NGUYỄN ĐỨC ĐA</t>
  </si>
  <si>
    <t>G1791</t>
  </si>
  <si>
    <t>ĐÀO THỊ HƯƠNG NGUYÊN</t>
  </si>
  <si>
    <t>G1765</t>
  </si>
  <si>
    <t>NGUYỄN KHÁNH DƯƠNG</t>
  </si>
  <si>
    <t>G1790</t>
  </si>
  <si>
    <t>G1762</t>
  </si>
  <si>
    <t>G1818</t>
  </si>
  <si>
    <t>LÊ THỊ NGỌC HÀ</t>
  </si>
  <si>
    <t>G1759</t>
  </si>
  <si>
    <t>VÕ THỊ KHÓI</t>
  </si>
  <si>
    <t>G1785</t>
  </si>
  <si>
    <t>TRẦN THỊ TƯƠNG</t>
  </si>
  <si>
    <t>G1787</t>
  </si>
  <si>
    <t>VŨ THỊ HỒNG HOA</t>
  </si>
  <si>
    <t>G1753</t>
  </si>
  <si>
    <t>NGUYỄN THỊ NGỌC HƯƠNG</t>
  </si>
  <si>
    <t>G1814</t>
  </si>
  <si>
    <t>DƯƠNG THỊ THẮM</t>
  </si>
  <si>
    <t>G1788</t>
  </si>
  <si>
    <t>CAO THỊ MỸ PHƯỚC</t>
  </si>
  <si>
    <t>G1795</t>
  </si>
  <si>
    <t>NGUYỄN THỊ THUẬN</t>
  </si>
  <si>
    <t>G1749</t>
  </si>
  <si>
    <t>DƯƠNG THỊ BÍCH</t>
  </si>
  <si>
    <t>G1764</t>
  </si>
  <si>
    <t>TÔN THỊ HƯƠNG</t>
  </si>
  <si>
    <t>G1763</t>
  </si>
  <si>
    <t>TRẦN THỊ YẾN PHƯƠNG</t>
  </si>
  <si>
    <t>G1766</t>
  </si>
  <si>
    <t>TRẦN BẢO TRÂN</t>
  </si>
  <si>
    <t>G1781</t>
  </si>
  <si>
    <t>THÁI HỒNG THANH</t>
  </si>
  <si>
    <t>G1812</t>
  </si>
  <si>
    <t>NGUYỄN VĂN ĐẲNG</t>
  </si>
  <si>
    <t>G1815</t>
  </si>
  <si>
    <t>NGUYỄN VĂN THANH</t>
  </si>
  <si>
    <t>G1757</t>
  </si>
  <si>
    <t>VÕ THỊ VÂN TÂM</t>
  </si>
  <si>
    <t>G1754</t>
  </si>
  <si>
    <t>PHẠM KIỀU GIANG</t>
  </si>
  <si>
    <t>G1755</t>
  </si>
  <si>
    <t>NGUYỄN THỊ KIM DUNG</t>
  </si>
  <si>
    <t>G1756</t>
  </si>
  <si>
    <t>NGUYỄN THANH PHONG</t>
  </si>
  <si>
    <t>G1792</t>
  </si>
  <si>
    <t>HỒ MAI PHƯƠNG</t>
  </si>
  <si>
    <t>G1793</t>
  </si>
  <si>
    <t>NGUYỄN THỊ THANH VÂN</t>
  </si>
  <si>
    <t>G1794</t>
  </si>
  <si>
    <t>VÕ THỊ NGA</t>
  </si>
  <si>
    <t>G1820</t>
  </si>
  <si>
    <t>CAO THỊ PHƯỢNG</t>
  </si>
  <si>
    <t>G1778</t>
  </si>
  <si>
    <t>MA HỮU PHAN</t>
  </si>
  <si>
    <t>G1806</t>
  </si>
  <si>
    <t>NGUYỄN THỊ TUYẾT</t>
  </si>
  <si>
    <t>G1802</t>
  </si>
  <si>
    <t>NGUYỄN KIM CHỨC</t>
  </si>
  <si>
    <t>G1777</t>
  </si>
  <si>
    <t>VŨ VĂN SỬA</t>
  </si>
  <si>
    <t>G1750</t>
  </si>
  <si>
    <t>TRẦN THỊ TIẾN THẢO</t>
  </si>
  <si>
    <t>G1751</t>
  </si>
  <si>
    <t>G1821</t>
  </si>
  <si>
    <t>G1761</t>
  </si>
  <si>
    <t>HÀ THỊ LUẬN</t>
  </si>
  <si>
    <t>G1774</t>
  </si>
  <si>
    <t>NGUYỄN THỊ BIỂN</t>
  </si>
  <si>
    <t>G1817</t>
  </si>
  <si>
    <t>PHẠM VĂN AN</t>
  </si>
  <si>
    <t>G1796</t>
  </si>
  <si>
    <t>LÊ THỊ XUÂN</t>
  </si>
  <si>
    <t>Jan'16</t>
  </si>
  <si>
    <t>YTD'16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</si>
  <si>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</si>
  <si>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</si>
  <si>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</si>
  <si>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</si>
  <si>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</si>
  <si>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</si>
  <si>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</si>
  <si>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</si>
  <si>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</si>
  <si>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</si>
  <si>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</si>
  <si>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</si>
  <si>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Month01</t>
  </si>
  <si>
    <t>VLG VĂN PHÒNG TVBH VĨNH LONG</t>
  </si>
  <si>
    <t>10163</t>
  </si>
  <si>
    <t>G1827</t>
  </si>
  <si>
    <t>AG009960</t>
  </si>
  <si>
    <t>ĐINH THÁI BÌNH</t>
  </si>
  <si>
    <t>AG003096</t>
  </si>
  <si>
    <t>AG001384</t>
  </si>
  <si>
    <t>AG003710</t>
  </si>
  <si>
    <t>AG005755</t>
  </si>
  <si>
    <t>AG005789</t>
  </si>
  <si>
    <t>AG004277</t>
  </si>
  <si>
    <t>AG001964</t>
  </si>
  <si>
    <t>AG003409</t>
  </si>
  <si>
    <t>NGUYỄN THỊ VIỆT HÀ</t>
  </si>
  <si>
    <t>G1832</t>
  </si>
  <si>
    <t>QUÁCH VĂN THẮNG</t>
  </si>
  <si>
    <t>G1830</t>
  </si>
  <si>
    <t>NGUYỄN ĐÌNH THỤY</t>
  </si>
  <si>
    <t>G1852</t>
  </si>
  <si>
    <t>LÊ THỊ TƯỜNG OANH</t>
  </si>
  <si>
    <t>NGUYỄN THỊ PHƯƠNG</t>
  </si>
  <si>
    <t>G1836</t>
  </si>
  <si>
    <t>NGUYỄN THỊ THANH TÚ</t>
  </si>
  <si>
    <t>G1837</t>
  </si>
  <si>
    <t>TRẦN THỊ THÙY TRANG</t>
  </si>
  <si>
    <t>G1828</t>
  </si>
  <si>
    <t>LÊ THỊ THỦY</t>
  </si>
  <si>
    <t>G1833</t>
  </si>
  <si>
    <t>HOÀNG VĂN QUÝ</t>
  </si>
  <si>
    <t>G1834</t>
  </si>
  <si>
    <t>NGUYỄN VĂN KAN</t>
  </si>
  <si>
    <t>G1847</t>
  </si>
  <si>
    <t>NGUYỄN THỊ XUÂN TƯƠI</t>
  </si>
  <si>
    <t>G1854</t>
  </si>
  <si>
    <t>ĐINH NGỌC THÚY VI</t>
  </si>
  <si>
    <t>G1846</t>
  </si>
  <si>
    <t>ĐOÀN THỊ NGỌC</t>
  </si>
  <si>
    <t>G1844</t>
  </si>
  <si>
    <t>NGUYỄN THỊ NGỌC KHUÊ</t>
  </si>
  <si>
    <t>G1845</t>
  </si>
  <si>
    <t>TRẦN THỊ THU HẠNH</t>
  </si>
  <si>
    <t>G1866</t>
  </si>
  <si>
    <t>TRẦN THỊ HỒNG PHƯƠNG</t>
  </si>
  <si>
    <t>G1842</t>
  </si>
  <si>
    <t>LÊ MINH DŨNG</t>
  </si>
  <si>
    <t>G1855</t>
  </si>
  <si>
    <t>ĐẶNG THỊ THÙY LINH</t>
  </si>
  <si>
    <t>G1853</t>
  </si>
  <si>
    <t>G1860</t>
  </si>
  <si>
    <t>TRẦN KIM CHI</t>
  </si>
  <si>
    <t>G1862</t>
  </si>
  <si>
    <t>PHẠM HUỲNH HUY</t>
  </si>
  <si>
    <t>G1850</t>
  </si>
  <si>
    <t>ĐỖ THẾ TRỌNG</t>
  </si>
  <si>
    <t>G1856</t>
  </si>
  <si>
    <t>HỒ NGUYỄN DƯỢC CÔN</t>
  </si>
  <si>
    <t>G1829</t>
  </si>
  <si>
    <t>NGUYỄN XUÂN HƯƠNG</t>
  </si>
  <si>
    <t>G1831</t>
  </si>
  <si>
    <t>VŨ THỊ TRANG NHUNG</t>
  </si>
  <si>
    <t>G1843</t>
  </si>
  <si>
    <t>QUÁCH THỊ THANH TRÀ</t>
  </si>
  <si>
    <t>G1857</t>
  </si>
  <si>
    <t>PHAN THẠCH LINH THY</t>
  </si>
  <si>
    <t>G1849</t>
  </si>
  <si>
    <t>NGUYỄN MẠNH TUẤN</t>
  </si>
  <si>
    <t>G1838</t>
  </si>
  <si>
    <t>ĐINH THỊ KIM NGA</t>
  </si>
  <si>
    <t>G1823</t>
  </si>
  <si>
    <t>NGUYỄN THỊ LẬP</t>
  </si>
  <si>
    <t>G1825</t>
  </si>
  <si>
    <t>NGÔ VĂN HƯNG</t>
  </si>
  <si>
    <t>G1824</t>
  </si>
  <si>
    <t>G1840</t>
  </si>
  <si>
    <t>LÊ VIỆT LONG</t>
  </si>
  <si>
    <t>G1863</t>
  </si>
  <si>
    <t>BÙI THỊ BÍCH THẢO</t>
  </si>
  <si>
    <t>G1864</t>
  </si>
  <si>
    <t>G1865</t>
  </si>
  <si>
    <t>ĐẶNG THỊ VÂN</t>
  </si>
  <si>
    <t>G1848</t>
  </si>
  <si>
    <t>Feb'16</t>
  </si>
  <si>
    <t>TSUNAMI</t>
  </si>
  <si>
    <t>THE QUEEN</t>
  </si>
  <si>
    <t>THE WINNERS</t>
  </si>
  <si>
    <t>Month 02</t>
  </si>
  <si>
    <t>BHA VĂN PHÒNG TVBH BIÊN HÒA</t>
  </si>
  <si>
    <t>G1884</t>
  </si>
  <si>
    <t>AG010330</t>
  </si>
  <si>
    <t>ĐỖ THỊ ÁNH NGUYỆT</t>
  </si>
  <si>
    <t>G1886</t>
  </si>
  <si>
    <t>AG010336</t>
  </si>
  <si>
    <t>NGUYỄN NGỌC ĐĨNH</t>
  </si>
  <si>
    <t>G1879</t>
  </si>
  <si>
    <t>LƯƠNG XUÂN MAI</t>
  </si>
  <si>
    <t>G1880</t>
  </si>
  <si>
    <t>HUỲNH NGUYỄN VÂN ANH</t>
  </si>
  <si>
    <t>G1893</t>
  </si>
  <si>
    <t>G1894</t>
  </si>
  <si>
    <t>NGUYỄN THỊ TƠ</t>
  </si>
  <si>
    <t>G1881</t>
  </si>
  <si>
    <t>VŨ THỊ HÀ</t>
  </si>
  <si>
    <t>G1888</t>
  </si>
  <si>
    <t>G1867</t>
  </si>
  <si>
    <t>HUỲNH THỊ PHƯỢNG</t>
  </si>
  <si>
    <t>G1870</t>
  </si>
  <si>
    <t>HỒ THỊ LIỄU</t>
  </si>
  <si>
    <t>G1891</t>
  </si>
  <si>
    <t>NGUYỄN THỊ NGUYỆT</t>
  </si>
  <si>
    <t>G1892</t>
  </si>
  <si>
    <t>NGUYỄN THẾ HÒA</t>
  </si>
  <si>
    <t>G1882</t>
  </si>
  <si>
    <t>G1883</t>
  </si>
  <si>
    <t>NGUYỄN THÚY BÌNH</t>
  </si>
  <si>
    <t>G1872</t>
  </si>
  <si>
    <t>ĐỒNG THỊ NGỌC</t>
  </si>
  <si>
    <t>G1876</t>
  </si>
  <si>
    <t>G1877</t>
  </si>
  <si>
    <t>NINH THỊ THUẦN</t>
  </si>
  <si>
    <t>G1871</t>
  </si>
  <si>
    <t>VŨ THỊ TUYẾT</t>
  </si>
  <si>
    <t>G1875</t>
  </si>
  <si>
    <t>PHẠM THỊ ANH</t>
  </si>
  <si>
    <t>G1890</t>
  </si>
  <si>
    <t>G1889</t>
  </si>
  <si>
    <t>LÊ THỊ LAN</t>
  </si>
  <si>
    <t>G1887</t>
  </si>
  <si>
    <t>NGUYỄN THỊ HỒNG DIỄM</t>
  </si>
  <si>
    <t>Month 03</t>
  </si>
  <si>
    <t>NGUYỄN PHƯỚC LẬP</t>
  </si>
  <si>
    <t>TRẦN HOÀNG NGÂN KHÁNH</t>
  </si>
  <si>
    <t>PHẠM TẤN PHÁT</t>
  </si>
  <si>
    <t>G-G</t>
  </si>
  <si>
    <t>LƯƠNG THU HƯƠNG</t>
  </si>
  <si>
    <t>THE TIGERS</t>
  </si>
  <si>
    <t>NGUYỄN ĐÌNH TÙNG</t>
  </si>
  <si>
    <t>10167</t>
  </si>
  <si>
    <t>10168</t>
  </si>
  <si>
    <t>10164</t>
  </si>
  <si>
    <t>10165</t>
  </si>
  <si>
    <t>10166</t>
  </si>
  <si>
    <t>x</t>
  </si>
  <si>
    <t>Mar'16</t>
  </si>
  <si>
    <t>G1966</t>
  </si>
  <si>
    <t>AG010997</t>
  </si>
  <si>
    <t>ĐOÀN THỊ NGOAN</t>
  </si>
  <si>
    <t>G1922</t>
  </si>
  <si>
    <t>AG010609</t>
  </si>
  <si>
    <t>TRẦN NGỌC BÌNH</t>
  </si>
  <si>
    <t>G1972</t>
  </si>
  <si>
    <t>AG011019</t>
  </si>
  <si>
    <t>NGUYỄN THỊ THANH HÀ</t>
  </si>
  <si>
    <t>G1905</t>
  </si>
  <si>
    <t>AG010490</t>
  </si>
  <si>
    <t>HUỲNH THỊ MỸ YẾN</t>
  </si>
  <si>
    <t>G1907</t>
  </si>
  <si>
    <t>AG010496</t>
  </si>
  <si>
    <t>LÊ THỊ HÒA HỘI</t>
  </si>
  <si>
    <t>G0038</t>
  </si>
  <si>
    <t>AG000159</t>
  </si>
  <si>
    <t>G1944</t>
  </si>
  <si>
    <t>AG010823</t>
  </si>
  <si>
    <t>NGÔ KIM HUỆ</t>
  </si>
  <si>
    <t>G1941</t>
  </si>
  <si>
    <t>AG010724</t>
  </si>
  <si>
    <t>ĐỖ THỊ MINH THÁI</t>
  </si>
  <si>
    <t>G1958</t>
  </si>
  <si>
    <t>AG010954</t>
  </si>
  <si>
    <t>VŨ THỊ THƠ</t>
  </si>
  <si>
    <t>G1900</t>
  </si>
  <si>
    <t>AG010456</t>
  </si>
  <si>
    <t>AG001326</t>
  </si>
  <si>
    <t>G1969</t>
  </si>
  <si>
    <t>AG011010</t>
  </si>
  <si>
    <t>BÙI VĂN TÌNH</t>
  </si>
  <si>
    <t>G1954</t>
  </si>
  <si>
    <t>AG010894</t>
  </si>
  <si>
    <t>CHU VIỆT BÌNH</t>
  </si>
  <si>
    <t>G1903</t>
  </si>
  <si>
    <t>AG010483</t>
  </si>
  <si>
    <t>IBRAMSA THỊ THU CÚC</t>
  </si>
  <si>
    <t>G1935</t>
  </si>
  <si>
    <t>AG010698</t>
  </si>
  <si>
    <t>G1965</t>
  </si>
  <si>
    <t>AG010988</t>
  </si>
  <si>
    <t>LÊ THỊ THẮM</t>
  </si>
  <si>
    <t>G1923</t>
  </si>
  <si>
    <t>AG010695</t>
  </si>
  <si>
    <t>ĐÀO THỊ MAI PHƯƠNG</t>
  </si>
  <si>
    <t>G1908</t>
  </si>
  <si>
    <t>AG010498</t>
  </si>
  <si>
    <t>ĐỖ THỊ ANH ĐÀO</t>
  </si>
  <si>
    <t>G1957</t>
  </si>
  <si>
    <t>AG010948</t>
  </si>
  <si>
    <t>NGUYỄN ANH TÚ</t>
  </si>
  <si>
    <t>G1949</t>
  </si>
  <si>
    <t>AG010837</t>
  </si>
  <si>
    <t>NGUYỄN THỊ THOA</t>
  </si>
  <si>
    <t>G1945</t>
  </si>
  <si>
    <t>AG010827</t>
  </si>
  <si>
    <t>NGUYỄN THỊ ÁNH TUYẾT</t>
  </si>
  <si>
    <t>G1904</t>
  </si>
  <si>
    <t>AG010488</t>
  </si>
  <si>
    <t>NGUYỄN DUYÊN TÂN</t>
  </si>
  <si>
    <t>G1919</t>
  </si>
  <si>
    <t>NGUYỄN THỊ KIM CÚC</t>
  </si>
  <si>
    <t>G1932</t>
  </si>
  <si>
    <t>LÊ PHAN ANH KHOA</t>
  </si>
  <si>
    <t>G1976</t>
  </si>
  <si>
    <t>CAO THỊ HẢI HẰNG</t>
  </si>
  <si>
    <t>G1948</t>
  </si>
  <si>
    <t>BÙI NGUYÊN LINH GIANG</t>
  </si>
  <si>
    <t>G1947</t>
  </si>
  <si>
    <t>HỒ THỊ VÂN</t>
  </si>
  <si>
    <t>G1927</t>
  </si>
  <si>
    <t>TRẦN THỊ KIỀU HOA</t>
  </si>
  <si>
    <t>G1920</t>
  </si>
  <si>
    <t>ĐẶNG ĐÌNH TỚI</t>
  </si>
  <si>
    <t>G1959</t>
  </si>
  <si>
    <t>PHẠM QUANG TUẤN</t>
  </si>
  <si>
    <t>G1960</t>
  </si>
  <si>
    <t>G1961</t>
  </si>
  <si>
    <t>TRẦN THỊ ÁNH</t>
  </si>
  <si>
    <t>G1962</t>
  </si>
  <si>
    <t>NGUYỄN BÁ SƠN</t>
  </si>
  <si>
    <t>G1964</t>
  </si>
  <si>
    <t>LÊ THỊ MAI HƯƠNG</t>
  </si>
  <si>
    <t>G1926</t>
  </si>
  <si>
    <t>ĐỖ THỊ PHƯƠNG</t>
  </si>
  <si>
    <t>G1901</t>
  </si>
  <si>
    <t>VŨ THỊ MINH THÊU</t>
  </si>
  <si>
    <t>G1911</t>
  </si>
  <si>
    <t>LÊ VĂN BIÊN</t>
  </si>
  <si>
    <t>G1913</t>
  </si>
  <si>
    <t>G1902</t>
  </si>
  <si>
    <t>DƯƠNG THỊ LY</t>
  </si>
  <si>
    <t>G1910</t>
  </si>
  <si>
    <t>G1928</t>
  </si>
  <si>
    <t>NGUYỄN THỊ THƠ</t>
  </si>
  <si>
    <t>G1916</t>
  </si>
  <si>
    <t>PHẠM THỊ THANH VÂN</t>
  </si>
  <si>
    <t>G1963</t>
  </si>
  <si>
    <t>TRƯƠNG ANH MINH</t>
  </si>
  <si>
    <t>G1895</t>
  </si>
  <si>
    <t>NGUYỄN THANH TÙNG</t>
  </si>
  <si>
    <t>G1942</t>
  </si>
  <si>
    <t>HUỲNH HỒNG NHÂN</t>
  </si>
  <si>
    <t>G1943</t>
  </si>
  <si>
    <t>LÊ THỊ BẢO CHÂU</t>
  </si>
  <si>
    <t>G1909</t>
  </si>
  <si>
    <t>TRẦN THỊ KIỀU NƯƠNG</t>
  </si>
  <si>
    <t>G1970</t>
  </si>
  <si>
    <t>NGUYỄN BẢO HIỆP</t>
  </si>
  <si>
    <t>G1971</t>
  </si>
  <si>
    <t>NGUYỄN THỊ HỒNG VÂN</t>
  </si>
  <si>
    <t>G1973</t>
  </si>
  <si>
    <t>NGUYỄN ĐĂNG KHOA</t>
  </si>
  <si>
    <t>G1974</t>
  </si>
  <si>
    <t>HỒ THỊ MÃI</t>
  </si>
  <si>
    <t>G1977</t>
  </si>
  <si>
    <t>NGUYỄN THỊ TRÀ GIANG</t>
  </si>
  <si>
    <t>G1952</t>
  </si>
  <si>
    <t>HÀ THỊ THANH HUYỀN</t>
  </si>
  <si>
    <t>G1896</t>
  </si>
  <si>
    <t>TRẦN NGỌC SƯƠNG</t>
  </si>
  <si>
    <t>G1897</t>
  </si>
  <si>
    <t>TRẦN XONG NGỌC</t>
  </si>
  <si>
    <t>G1929</t>
  </si>
  <si>
    <t>TRẦN THỊ SOI</t>
  </si>
  <si>
    <t>G1930</t>
  </si>
  <si>
    <t>BÙI ĐÌNH ÚT</t>
  </si>
  <si>
    <t>G1931</t>
  </si>
  <si>
    <t>BÙI ĐỨC HƯNG</t>
  </si>
  <si>
    <t>G1955</t>
  </si>
  <si>
    <t>ĐINH THỊ THÔNG</t>
  </si>
  <si>
    <t>G1925</t>
  </si>
  <si>
    <t>BÙI HỒNG CHƯƠNG</t>
  </si>
  <si>
    <t>G1936</t>
  </si>
  <si>
    <t>VÕ LÊ HỒNG KHA</t>
  </si>
  <si>
    <t>G1939</t>
  </si>
  <si>
    <t>NGUYỄN HOÀNG HẢI</t>
  </si>
  <si>
    <t>G1953</t>
  </si>
  <si>
    <t>NGUYỄN THỊ BÍCH THỦY</t>
  </si>
  <si>
    <t>G1898</t>
  </si>
  <si>
    <t>NGÔ THỊ NAM THẮNG</t>
  </si>
  <si>
    <t>G1899</t>
  </si>
  <si>
    <t>NGUYỄN DUY PHƯƠNG</t>
  </si>
  <si>
    <t>G1924</t>
  </si>
  <si>
    <t>BÙI THẾ NHÂN</t>
  </si>
  <si>
    <t>G1906</t>
  </si>
  <si>
    <t>LÊ VĂN TUẤN</t>
  </si>
  <si>
    <t>G1940</t>
  </si>
  <si>
    <t>LÊ THỊ NGỌC ANH</t>
  </si>
  <si>
    <t>G1968</t>
  </si>
  <si>
    <t>NGUYỄN MẠNH CƯỜNG</t>
  </si>
  <si>
    <t>G1946</t>
  </si>
  <si>
    <t>ĐẶNG BÍCH THỦY</t>
  </si>
  <si>
    <t>G1938</t>
  </si>
  <si>
    <t>NGUYỄN DUYÊN BÍCH THỦY</t>
  </si>
  <si>
    <t>G1917</t>
  </si>
  <si>
    <t>G1918</t>
  </si>
  <si>
    <t>NGUYỄN PHÚ HÙNG</t>
  </si>
  <si>
    <t>NGUYỄN THỊ NGHỊNH (NGUYỄN THỊ LAN)</t>
  </si>
  <si>
    <t>G1950</t>
  </si>
  <si>
    <t>NGUYỄN THỊ THANH</t>
  </si>
  <si>
    <t>G1921</t>
  </si>
  <si>
    <t>TRẦN TUẤN ANH</t>
  </si>
  <si>
    <t>G1915</t>
  </si>
  <si>
    <t>LÊ THỊ THÚY PHƯỢNG</t>
  </si>
  <si>
    <t>G1934</t>
  </si>
  <si>
    <t>VÒNG CHÙI VÀ</t>
  </si>
  <si>
    <t>G1933</t>
  </si>
  <si>
    <t>ĐẬU TIẾN THỊNH</t>
  </si>
  <si>
    <t>G1937</t>
  </si>
  <si>
    <t>HỒ THANH TRƯỜNG</t>
  </si>
  <si>
    <t>NGUYEN PHUOC LAP</t>
  </si>
  <si>
    <t>TRAN HOANG NGAN KHANH</t>
  </si>
  <si>
    <t>PHAM TAN PHAT</t>
  </si>
  <si>
    <t>LUONG THU HUONG</t>
  </si>
  <si>
    <t>NGUYEN DINH TUNG</t>
  </si>
  <si>
    <t>GOLD DRAGON</t>
  </si>
  <si>
    <t>LÊ SƠN TÒNG</t>
  </si>
  <si>
    <t>Month 04</t>
  </si>
  <si>
    <t>10170</t>
  </si>
  <si>
    <t>DAKLAK</t>
  </si>
  <si>
    <t>10169</t>
  </si>
  <si>
    <t>Apr'16</t>
  </si>
  <si>
    <t>G1988</t>
  </si>
  <si>
    <t>AG011099</t>
  </si>
  <si>
    <t>G2035</t>
  </si>
  <si>
    <t>AG011198</t>
  </si>
  <si>
    <t>G2041</t>
  </si>
  <si>
    <t>AG011227</t>
  </si>
  <si>
    <t>G2034</t>
  </si>
  <si>
    <t>AG011189</t>
  </si>
  <si>
    <t>NGUYỄN ĐỨC CHÍNH</t>
  </si>
  <si>
    <t>G2047</t>
  </si>
  <si>
    <t>AG011259</t>
  </si>
  <si>
    <t>HOÀNG VĂN MINH</t>
  </si>
  <si>
    <t>AG005224</t>
  </si>
  <si>
    <t>AG005902</t>
  </si>
  <si>
    <t>AG004154</t>
  </si>
  <si>
    <t>AG006925</t>
  </si>
  <si>
    <t>AG005193</t>
  </si>
  <si>
    <t>AG004416</t>
  </si>
  <si>
    <t>G1989</t>
  </si>
  <si>
    <t>AG011100</t>
  </si>
  <si>
    <t>TRỊNH THỊ THÚY</t>
  </si>
  <si>
    <t>G1991</t>
  </si>
  <si>
    <t>AG011102</t>
  </si>
  <si>
    <t>CẦM THỊ VÂN</t>
  </si>
  <si>
    <t>G1992</t>
  </si>
  <si>
    <t>AG011103</t>
  </si>
  <si>
    <t>LÊ THỊ PHƯƠNG</t>
  </si>
  <si>
    <t>G2085</t>
  </si>
  <si>
    <t>AG011410</t>
  </si>
  <si>
    <t>NGUYỄN THỊ THIỀU</t>
  </si>
  <si>
    <t>G2096</t>
  </si>
  <si>
    <t>AG011426</t>
  </si>
  <si>
    <t>LÊ MINH TIẾN</t>
  </si>
  <si>
    <t>G2000</t>
  </si>
  <si>
    <t>AG011174</t>
  </si>
  <si>
    <t>G2036</t>
  </si>
  <si>
    <t>AG011202</t>
  </si>
  <si>
    <t>AG007513</t>
  </si>
  <si>
    <t>G1997</t>
  </si>
  <si>
    <t>AG011143</t>
  </si>
  <si>
    <t>BÙI THỊ THANH MAI</t>
  </si>
  <si>
    <t>AG008247</t>
  </si>
  <si>
    <t>AG006326</t>
  </si>
  <si>
    <t>G2098</t>
  </si>
  <si>
    <t>AG011508</t>
  </si>
  <si>
    <t>PHẠM VÕ TỐ NHƯ</t>
  </si>
  <si>
    <t>G2055</t>
  </si>
  <si>
    <t>AG011267</t>
  </si>
  <si>
    <t>PHẠM THỊ THU HUYỀN</t>
  </si>
  <si>
    <t>G1978</t>
  </si>
  <si>
    <t>AG011056</t>
  </si>
  <si>
    <t>VŨ BÁ TƯỚNG</t>
  </si>
  <si>
    <t>G1987</t>
  </si>
  <si>
    <t>AG011089</t>
  </si>
  <si>
    <t>NGUYỄN XUÂN AN</t>
  </si>
  <si>
    <t>G1980</t>
  </si>
  <si>
    <t>AG011058</t>
  </si>
  <si>
    <t>G1982</t>
  </si>
  <si>
    <t>AG011060</t>
  </si>
  <si>
    <t>CAO THỊ THANH</t>
  </si>
  <si>
    <t>G2048</t>
  </si>
  <si>
    <t>AG011260</t>
  </si>
  <si>
    <t>LƯU THỊ TỐ LAN PHƯƠNG</t>
  </si>
  <si>
    <t>G2049</t>
  </si>
  <si>
    <t>AG011261</t>
  </si>
  <si>
    <t>DƯƠNG HUY HIỆP</t>
  </si>
  <si>
    <t>G2050</t>
  </si>
  <si>
    <t>AG011262</t>
  </si>
  <si>
    <t>BÙI THỊ NGUYỆT</t>
  </si>
  <si>
    <t>AG004050</t>
  </si>
  <si>
    <t>G2021</t>
  </si>
  <si>
    <t>TRƯƠNG MINH TÚ</t>
  </si>
  <si>
    <t>G2022</t>
  </si>
  <si>
    <t>TRẦN MẠNH KHƯƠNG</t>
  </si>
  <si>
    <t>G2024</t>
  </si>
  <si>
    <t>VÕ THỊ KIM THI</t>
  </si>
  <si>
    <t>G2006</t>
  </si>
  <si>
    <t>VI VĂN QUANG</t>
  </si>
  <si>
    <t>G2046</t>
  </si>
  <si>
    <t>LÊ VĂN HƯỞNG</t>
  </si>
  <si>
    <t>G2075</t>
  </si>
  <si>
    <t>TRƯƠNG THỊ THÚY HẰNG</t>
  </si>
  <si>
    <t>G2093</t>
  </si>
  <si>
    <t>NGUYỄN THỊ YÊN</t>
  </si>
  <si>
    <t>G2087</t>
  </si>
  <si>
    <t>NGUYỄN THỊ ĐOÀN</t>
  </si>
  <si>
    <t>G0119</t>
  </si>
  <si>
    <t>NGÔ THỊ THUẬN</t>
  </si>
  <si>
    <t>G1990</t>
  </si>
  <si>
    <t>LÊ THỊ THÙY</t>
  </si>
  <si>
    <t>G1993</t>
  </si>
  <si>
    <t>ĐINH THỊ ĐẰNG</t>
  </si>
  <si>
    <t>G1994</t>
  </si>
  <si>
    <t>NGUYỄN VĂN QUYỀN</t>
  </si>
  <si>
    <t>G2037</t>
  </si>
  <si>
    <t>TRỊNH THỊ THU</t>
  </si>
  <si>
    <t>G2076</t>
  </si>
  <si>
    <t>MÃ THỊ KIỆM</t>
  </si>
  <si>
    <t>G2077</t>
  </si>
  <si>
    <t>G2086</t>
  </si>
  <si>
    <t>NGUYỄN THỊ LÁ</t>
  </si>
  <si>
    <t>G2088</t>
  </si>
  <si>
    <t>LÊ THỊ HOÀI THU</t>
  </si>
  <si>
    <t>G2001</t>
  </si>
  <si>
    <t>NGUYỄN THỊ HƯƠNG GIANG</t>
  </si>
  <si>
    <t>G2002</t>
  </si>
  <si>
    <t>NGUYỄN VĂN DŨNG</t>
  </si>
  <si>
    <t>G2078</t>
  </si>
  <si>
    <t>NGUYỄN THỊ DUYÊN</t>
  </si>
  <si>
    <t>G2063</t>
  </si>
  <si>
    <t>NGUYỄN THỊ TIẾN</t>
  </si>
  <si>
    <t>G2067</t>
  </si>
  <si>
    <t>G2005</t>
  </si>
  <si>
    <t>TRẦN THỊ TUYẾN</t>
  </si>
  <si>
    <t>G2027</t>
  </si>
  <si>
    <t>ĐOÀN THỊ THÙY DUNG</t>
  </si>
  <si>
    <t>G2028</t>
  </si>
  <si>
    <t>NGUYỄN THỊ MỘNG HUYỀN</t>
  </si>
  <si>
    <t>G2092</t>
  </si>
  <si>
    <t>HOÀNG THỊ HẢI ĐƯỜNG</t>
  </si>
  <si>
    <t>G2089</t>
  </si>
  <si>
    <t>NGUYỄN XUÂN HÀ</t>
  </si>
  <si>
    <t>G2031</t>
  </si>
  <si>
    <t>TRƯƠNG THÁI BÌNH</t>
  </si>
  <si>
    <t>G1996</t>
  </si>
  <si>
    <t>TRƯƠNG PHƯƠNG MAI</t>
  </si>
  <si>
    <t>G2030</t>
  </si>
  <si>
    <t>HUỲNH VĂN TUẤN</t>
  </si>
  <si>
    <t>G1985</t>
  </si>
  <si>
    <t>G2029</t>
  </si>
  <si>
    <t>ĐẶNG TRƯỜNG KHA</t>
  </si>
  <si>
    <t>G2004</t>
  </si>
  <si>
    <t>TRẦN VĂN CHÍ</t>
  </si>
  <si>
    <t>G2023</t>
  </si>
  <si>
    <t>NGUYỄN THỊ MINH THÙY</t>
  </si>
  <si>
    <t>G2033</t>
  </si>
  <si>
    <t>BIỆN THỊ NGÂN HÀ</t>
  </si>
  <si>
    <t>G2003</t>
  </si>
  <si>
    <t>VŨ THỊ THOA</t>
  </si>
  <si>
    <t>G2017</t>
  </si>
  <si>
    <t>NGUYỄN VĂN PHƯƠNG</t>
  </si>
  <si>
    <t>G2011</t>
  </si>
  <si>
    <t>DƯ LÂM KIẾN CƯỜNG</t>
  </si>
  <si>
    <t>G1984</t>
  </si>
  <si>
    <t>TRẦN NGỌC PHƯƠNG</t>
  </si>
  <si>
    <t>G2019</t>
  </si>
  <si>
    <t>DƯƠNG THỊ CẨM TRANG</t>
  </si>
  <si>
    <t>G2102</t>
  </si>
  <si>
    <t>NGUYỄN THỊ KIM TRÂM</t>
  </si>
  <si>
    <t>G2039</t>
  </si>
  <si>
    <t>HỒ QUANG NGÂN</t>
  </si>
  <si>
    <t>G2040</t>
  </si>
  <si>
    <t>NGUYỄN VĂN QUY</t>
  </si>
  <si>
    <t>G2014</t>
  </si>
  <si>
    <t>G1998</t>
  </si>
  <si>
    <t>PHÙNG THỊ CHUYỀN</t>
  </si>
  <si>
    <t>G2015</t>
  </si>
  <si>
    <t>G2068</t>
  </si>
  <si>
    <t>LÊ VĂN ĐỊNH</t>
  </si>
  <si>
    <t>G2069</t>
  </si>
  <si>
    <t>LÊ THỊ TĨNH</t>
  </si>
  <si>
    <t>G2013</t>
  </si>
  <si>
    <t>TRẦN THỊ MAI</t>
  </si>
  <si>
    <t>G2016</t>
  </si>
  <si>
    <t>PHẠM NGỌC HÂN</t>
  </si>
  <si>
    <t>G2018</t>
  </si>
  <si>
    <t>PHẠM LỆ HUYỀN</t>
  </si>
  <si>
    <t>G2020</t>
  </si>
  <si>
    <t>ĐỖ THỊ THÚY</t>
  </si>
  <si>
    <t>G2070</t>
  </si>
  <si>
    <t>LÊ PHƯƠNG TÙNG</t>
  </si>
  <si>
    <t>G2007</t>
  </si>
  <si>
    <t>NGUYỄN VĂN HANH</t>
  </si>
  <si>
    <t>G1995</t>
  </si>
  <si>
    <t>LÊ THỊ HIỀN TRANG</t>
  </si>
  <si>
    <t>G2025</t>
  </si>
  <si>
    <t>G2082</t>
  </si>
  <si>
    <t>VŨ KIỀU KHANH</t>
  </si>
  <si>
    <t>G2099</t>
  </si>
  <si>
    <t>HOÀNG THỊ HÒA</t>
  </si>
  <si>
    <t>G2090</t>
  </si>
  <si>
    <t>NGUYỄN THỊ ĐIỆP</t>
  </si>
  <si>
    <t>G2091</t>
  </si>
  <si>
    <t>NGÔ THỊ KIM</t>
  </si>
  <si>
    <t>G2083</t>
  </si>
  <si>
    <t>VŨ KIM PHƯỢNG</t>
  </si>
  <si>
    <t>G2026</t>
  </si>
  <si>
    <t>LÊ THỊ THU PHƯƠNG</t>
  </si>
  <si>
    <t>G2084</t>
  </si>
  <si>
    <t>MAI THỊ LIÊN</t>
  </si>
  <si>
    <t>G1999</t>
  </si>
  <si>
    <t>TRẦN THỊ LÝ</t>
  </si>
  <si>
    <t>G2060</t>
  </si>
  <si>
    <t>VÕ THÀNH PHÁT</t>
  </si>
  <si>
    <t>G2061</t>
  </si>
  <si>
    <t>LÊ VĂN HẢI</t>
  </si>
  <si>
    <t>G2008</t>
  </si>
  <si>
    <t>ĐẶNG QUỐC TOÁN</t>
  </si>
  <si>
    <t>G2097</t>
  </si>
  <si>
    <t>VŨ XUÂN DUY</t>
  </si>
  <si>
    <t>G2009</t>
  </si>
  <si>
    <t>LÊ THỊ LÂM</t>
  </si>
  <si>
    <t>G2010</t>
  </si>
  <si>
    <t>NGÔ THỊ HƯƠNG</t>
  </si>
  <si>
    <t>G2042</t>
  </si>
  <si>
    <t>PHẠM THỊ NHUNG</t>
  </si>
  <si>
    <t>G2043</t>
  </si>
  <si>
    <t>DƯƠNG VĂN TOÁN</t>
  </si>
  <si>
    <t>G2094</t>
  </si>
  <si>
    <t>NGUYỄN VĂN TRUNG</t>
  </si>
  <si>
    <t>G2100</t>
  </si>
  <si>
    <t>VŨ THỊ NGÂN</t>
  </si>
  <si>
    <t>G2038</t>
  </si>
  <si>
    <t>TRẦN THỊ XUYẾN</t>
  </si>
  <si>
    <t>G1986</t>
  </si>
  <si>
    <t>NGUYỄN THỊ MỸ LINH</t>
  </si>
  <si>
    <t>G2032</t>
  </si>
  <si>
    <t>ĐOÀN QUỐC THANH</t>
  </si>
  <si>
    <t>G2058</t>
  </si>
  <si>
    <t>PHAN THỊ BÍCH HẰNG</t>
  </si>
  <si>
    <t>G1979</t>
  </si>
  <si>
    <t>PHAN TRƯỜNG GIANG</t>
  </si>
  <si>
    <t>G2072</t>
  </si>
  <si>
    <t>NGUYỄN ANH DŨNG</t>
  </si>
  <si>
    <t>G2095</t>
  </si>
  <si>
    <t>ĐÀM THỊ THANH NGA</t>
  </si>
  <si>
    <t>G1981</t>
  </si>
  <si>
    <t>NGUYỄN THỊ GIANG</t>
  </si>
  <si>
    <t>G1983</t>
  </si>
  <si>
    <t>LƯƠNG THỊ MAI</t>
  </si>
  <si>
    <t>G2044</t>
  </si>
  <si>
    <t>LÊ KIM HÙNG</t>
  </si>
  <si>
    <t>G2045</t>
  </si>
  <si>
    <t>NGUYỄN THỊ MIỀN</t>
  </si>
  <si>
    <t>G2051</t>
  </si>
  <si>
    <t>NGUYỄN THỊ MAI HƯƠNG</t>
  </si>
  <si>
    <t>G2052</t>
  </si>
  <si>
    <t>TRẦN DUY HỪNG</t>
  </si>
  <si>
    <t>G2053</t>
  </si>
  <si>
    <t>VŨ THỊ THU HOÀN</t>
  </si>
  <si>
    <t>G2054</t>
  </si>
  <si>
    <t>TRẦN THỊ LUÂN</t>
  </si>
  <si>
    <t>G2056</t>
  </si>
  <si>
    <t>NGÔ THỊ ĐÓN</t>
  </si>
  <si>
    <t>G2057</t>
  </si>
  <si>
    <t>NGUYỄN VĂN CƯỜNG</t>
  </si>
  <si>
    <t>G2071</t>
  </si>
  <si>
    <t>ĐOÀN TRẦN NGHĨA</t>
  </si>
  <si>
    <t>G2073</t>
  </si>
  <si>
    <t>PHẠM THỊ QUYÊN</t>
  </si>
  <si>
    <t>G2059</t>
  </si>
  <si>
    <t>HUỲNH ĐỨC TRỌNG</t>
  </si>
  <si>
    <t>G2079</t>
  </si>
  <si>
    <t>NGÔ THỊ HỢP</t>
  </si>
  <si>
    <t>G2081</t>
  </si>
  <si>
    <t>ĐỖ THỊ YẾN</t>
  </si>
  <si>
    <t>G2062</t>
  </si>
  <si>
    <t>BÙI THỊ THƠM</t>
  </si>
  <si>
    <t>G2064</t>
  </si>
  <si>
    <t>LÊ THỊ VI (LÊ THỊ GIÁP VI)</t>
  </si>
  <si>
    <t>G2065</t>
  </si>
  <si>
    <t>G2066</t>
  </si>
  <si>
    <t>NGUYỄN THỊ NHƯ MAI</t>
  </si>
  <si>
    <t>G2101</t>
  </si>
  <si>
    <t>NGUYỄN VĂN BÌNH</t>
  </si>
  <si>
    <t>EVEREST</t>
  </si>
  <si>
    <t>NGUYỄN DUY SƠN</t>
  </si>
  <si>
    <t>LION 1</t>
  </si>
  <si>
    <t>LION 2</t>
  </si>
  <si>
    <t>NGHỆ AN</t>
  </si>
  <si>
    <t>THE STARS 1</t>
  </si>
  <si>
    <t>THE STARS 2</t>
  </si>
  <si>
    <t>Month 05</t>
  </si>
  <si>
    <t>10171</t>
  </si>
  <si>
    <t>MEKONGG</t>
  </si>
  <si>
    <t>10173</t>
  </si>
  <si>
    <t>HDG VĂN PHÒNG TVBH HẢI DƯƠNG</t>
  </si>
  <si>
    <t>NGUYỄN THỊ BÌNH - LION 2</t>
  </si>
  <si>
    <t>NGUYEN DUY SON</t>
  </si>
  <si>
    <t>BUI THI KIM LIEN</t>
  </si>
  <si>
    <t>NGUYEN THI BINH - LION 1</t>
  </si>
  <si>
    <t>NGUYỄN THỊ BÌNH - LION 1</t>
  </si>
  <si>
    <t>NGUYEN THI BINH - LION 2</t>
  </si>
  <si>
    <t>NGUYEN VAN CONG - THE STARS 1</t>
  </si>
  <si>
    <t>NGUYEN VAN CONG - THE STARS 2</t>
  </si>
  <si>
    <t>NGUYEN THI NGOC LAN - NGHE AN</t>
  </si>
  <si>
    <t>NGUYỄN THỊ NGỌC LAN - NGHE AN</t>
  </si>
  <si>
    <t>NGUYỄN VĂN CÔNG - THE STARS 1</t>
  </si>
  <si>
    <t>NGUYỄN VĂN CÔNG - THE STARS 2</t>
  </si>
  <si>
    <t>May'16</t>
  </si>
  <si>
    <t>G2156</t>
  </si>
  <si>
    <t>AG011829</t>
  </si>
  <si>
    <t>LÊ THỊ LAN ANH</t>
  </si>
  <si>
    <t>G2220</t>
  </si>
  <si>
    <t>AG012233</t>
  </si>
  <si>
    <t>HOÀNG THỊ ĐÀO</t>
  </si>
  <si>
    <t>G2222</t>
  </si>
  <si>
    <t>AG012237</t>
  </si>
  <si>
    <t>TRẦN VĂN SĨ</t>
  </si>
  <si>
    <t>G2241</t>
  </si>
  <si>
    <t>AG012290</t>
  </si>
  <si>
    <t>BẠCH VĂN DƯƠNG</t>
  </si>
  <si>
    <t>G2245</t>
  </si>
  <si>
    <t>AG012297</t>
  </si>
  <si>
    <t>G2248</t>
  </si>
  <si>
    <t>AG012322</t>
  </si>
  <si>
    <t>ĐẶNG THỊ HIỀN</t>
  </si>
  <si>
    <t>G2104</t>
  </si>
  <si>
    <t>AG011591</t>
  </si>
  <si>
    <t>HOÀNG LÊ THY</t>
  </si>
  <si>
    <t>G2155</t>
  </si>
  <si>
    <t>AG011824</t>
  </si>
  <si>
    <t>NGUYỄN THANH TÂM</t>
  </si>
  <si>
    <t>G2103</t>
  </si>
  <si>
    <t>G2106</t>
  </si>
  <si>
    <t>AG011601</t>
  </si>
  <si>
    <t>NGUYỄN THANH NHÃ</t>
  </si>
  <si>
    <t>G2108</t>
  </si>
  <si>
    <t>AG011607</t>
  </si>
  <si>
    <t>PHẠM VĂN VŨ</t>
  </si>
  <si>
    <t>G2199</t>
  </si>
  <si>
    <t>LÊ ĐÌNH NGỌC</t>
  </si>
  <si>
    <t>G2230</t>
  </si>
  <si>
    <t>TRẦN THU HƯƠNG</t>
  </si>
  <si>
    <t>G2147</t>
  </si>
  <si>
    <t>TRẦN THỊ THỦY</t>
  </si>
  <si>
    <t>G2117</t>
  </si>
  <si>
    <t>NGUYỄN QUỐC NHẬT</t>
  </si>
  <si>
    <t>G2148</t>
  </si>
  <si>
    <t>BÙI NGHĨA QUÂN</t>
  </si>
  <si>
    <t>G2151</t>
  </si>
  <si>
    <t>NGUYỄN THỊ GIÁNG HƯƠNG</t>
  </si>
  <si>
    <t>G0931</t>
  </si>
  <si>
    <t>TRẦN MINH VŨ</t>
  </si>
  <si>
    <t>G2140</t>
  </si>
  <si>
    <t>PHẠM XUÂN DŨNG</t>
  </si>
  <si>
    <t>G2113</t>
  </si>
  <si>
    <t>ĐỖ VĂN BIÊN</t>
  </si>
  <si>
    <t>G2114</t>
  </si>
  <si>
    <t>PHAN THỊ THANH THỦY</t>
  </si>
  <si>
    <t>G2115</t>
  </si>
  <si>
    <t>ĐỖ VĂN CƯƠNG</t>
  </si>
  <si>
    <t>G2116</t>
  </si>
  <si>
    <t>NGUYỄN NGÂN HÀ</t>
  </si>
  <si>
    <t>G2137</t>
  </si>
  <si>
    <t>PHÙNG MỘNG QUANG</t>
  </si>
  <si>
    <t>G2146</t>
  </si>
  <si>
    <t>LÊ THỊ TƯỜNG PHƯỚC</t>
  </si>
  <si>
    <t>G2136</t>
  </si>
  <si>
    <t>NGUYỄN ĐÌNH NINH</t>
  </si>
  <si>
    <t>G2138</t>
  </si>
  <si>
    <t>ĐỒNG NHỊ HÀ</t>
  </si>
  <si>
    <t>G2170</t>
  </si>
  <si>
    <t>LÊ THỊ VÂN</t>
  </si>
  <si>
    <t>G2171</t>
  </si>
  <si>
    <t>VŨ THỊ HIỀN</t>
  </si>
  <si>
    <t>G2181</t>
  </si>
  <si>
    <t>TRƯƠNG THỊ HOA</t>
  </si>
  <si>
    <t>G2182</t>
  </si>
  <si>
    <t>NGUYỄN HỮU CHUÔNG</t>
  </si>
  <si>
    <t>G2183</t>
  </si>
  <si>
    <t>G2184</t>
  </si>
  <si>
    <t>VŨ THỊ NGA</t>
  </si>
  <si>
    <t>G2185</t>
  </si>
  <si>
    <t>G2186</t>
  </si>
  <si>
    <t>G1367</t>
  </si>
  <si>
    <t>NGUYỄN THỊ THÚY VÂN</t>
  </si>
  <si>
    <t>G2231</t>
  </si>
  <si>
    <t>NGÔ MINH SƠN</t>
  </si>
  <si>
    <t>G2164</t>
  </si>
  <si>
    <t>LÊ VĂN GIÁP</t>
  </si>
  <si>
    <t>G2165</t>
  </si>
  <si>
    <t>LÊ HUY CẢNH</t>
  </si>
  <si>
    <t>G2166</t>
  </si>
  <si>
    <t>HÀ THỊ SÂM</t>
  </si>
  <si>
    <t>G2179</t>
  </si>
  <si>
    <t>TRỊNH VINH SƠN</t>
  </si>
  <si>
    <t>G2180</t>
  </si>
  <si>
    <t>LƯU THỊ HỒNG</t>
  </si>
  <si>
    <t>G2213</t>
  </si>
  <si>
    <t>LÊ THỊ LỆ</t>
  </si>
  <si>
    <t>G2214</t>
  </si>
  <si>
    <t>LÊ THỊ CHÂU</t>
  </si>
  <si>
    <t>G2215</t>
  </si>
  <si>
    <t>TRẦN THỊ BẢO</t>
  </si>
  <si>
    <t>G2158</t>
  </si>
  <si>
    <t>ĐẶNG XUÂN KỲ</t>
  </si>
  <si>
    <t>G2159</t>
  </si>
  <si>
    <t>LÊ THỊ BĂNG TÂM</t>
  </si>
  <si>
    <t>G2160</t>
  </si>
  <si>
    <t>NGUYỄN VIỆT PHÚ</t>
  </si>
  <si>
    <t>G2161</t>
  </si>
  <si>
    <t>NGUYỄN XUÂN TIỆP</t>
  </si>
  <si>
    <t>G2162</t>
  </si>
  <si>
    <t>TRẦN THANH BÌNH</t>
  </si>
  <si>
    <t>G2139</t>
  </si>
  <si>
    <t>G2198</t>
  </si>
  <si>
    <t>NGUYỄN TẤN TIẾN</t>
  </si>
  <si>
    <t>G2194</t>
  </si>
  <si>
    <t>TRẦN ĐỖ SANG</t>
  </si>
  <si>
    <t>G2168</t>
  </si>
  <si>
    <t>BÙI THỊ TUYẾN</t>
  </si>
  <si>
    <t>G2221</t>
  </si>
  <si>
    <t>TRẦN THỊ PHƯƠNG THẢO</t>
  </si>
  <si>
    <t>G2223</t>
  </si>
  <si>
    <t>TRẦN HỮU LIÊN</t>
  </si>
  <si>
    <t>G2228</t>
  </si>
  <si>
    <t>PHẠM THỊ SÁNG</t>
  </si>
  <si>
    <t>G2224</t>
  </si>
  <si>
    <t>HOÀNG MẠNH CHIẾN</t>
  </si>
  <si>
    <t>G2225</t>
  </si>
  <si>
    <t>ĐỚI THỊ HỒNG</t>
  </si>
  <si>
    <t>G2226</t>
  </si>
  <si>
    <t>G2141</t>
  </si>
  <si>
    <t>GIÁP THỊ THỦY</t>
  </si>
  <si>
    <t>G2145</t>
  </si>
  <si>
    <t>PHẠM THỊ NGA HOA</t>
  </si>
  <si>
    <t>G2177</t>
  </si>
  <si>
    <t>NGUYỄN VĂN SÂM</t>
  </si>
  <si>
    <t>G2143</t>
  </si>
  <si>
    <t>NGUYỄN THU HUYỀN</t>
  </si>
  <si>
    <t>G2247</t>
  </si>
  <si>
    <t>HOÀNG ĐÔN THẠO</t>
  </si>
  <si>
    <t>G2203</t>
  </si>
  <si>
    <t>NGUYỄN VĂN MÃO</t>
  </si>
  <si>
    <t>G2187</t>
  </si>
  <si>
    <t>ĐÀO THỊ BÉ</t>
  </si>
  <si>
    <t>G2188</t>
  </si>
  <si>
    <t>LÊ THỊ QUỲNH ANH</t>
  </si>
  <si>
    <t>G2152</t>
  </si>
  <si>
    <t>NGUYỄN THỊ QUẾ MINH</t>
  </si>
  <si>
    <t>G2153</t>
  </si>
  <si>
    <t>VŨ THỊ THU HÀ</t>
  </si>
  <si>
    <t>G2197</t>
  </si>
  <si>
    <t>TRẦN THỊ KIM VÂN</t>
  </si>
  <si>
    <t>G2200</t>
  </si>
  <si>
    <t>NGUYỄN THANH SƠN</t>
  </si>
  <si>
    <t>G2163</t>
  </si>
  <si>
    <t>DƯƠNG THỊ MƠ</t>
  </si>
  <si>
    <t>G2154</t>
  </si>
  <si>
    <t>KHỔNG THỊ HẠNH</t>
  </si>
  <si>
    <t>G2144</t>
  </si>
  <si>
    <t>HỒ THỊ THÚY LOAN</t>
  </si>
  <si>
    <t>G2149</t>
  </si>
  <si>
    <t>SLIU QUỐC SÌN</t>
  </si>
  <si>
    <t>G2206</t>
  </si>
  <si>
    <t>NGUYỄN THỊ MỸ TRANG</t>
  </si>
  <si>
    <t>G2121</t>
  </si>
  <si>
    <t>TRẦN THỊ SUỐI</t>
  </si>
  <si>
    <t>G2129</t>
  </si>
  <si>
    <t>TRẦN LỆ HẰNG</t>
  </si>
  <si>
    <t>G2205</t>
  </si>
  <si>
    <t>LÂM VĂN VINH</t>
  </si>
  <si>
    <t>G2207</t>
  </si>
  <si>
    <t>NGUYỄN VĂN CHÍNH</t>
  </si>
  <si>
    <t>G2128</t>
  </si>
  <si>
    <t>LÊ THỊ THẢNH</t>
  </si>
  <si>
    <t>G2190</t>
  </si>
  <si>
    <t>NGUYỄN THỊ THỤC PHƯƠNG</t>
  </si>
  <si>
    <t>G2242</t>
  </si>
  <si>
    <t>HOÀNG MẠNH CƯỜNG</t>
  </si>
  <si>
    <t>G2243</t>
  </si>
  <si>
    <t>NGUYỄN THỊ THANH NHÀN</t>
  </si>
  <si>
    <t>G2244</t>
  </si>
  <si>
    <t>NGUYỄN THỊ YẾN</t>
  </si>
  <si>
    <t>G2246</t>
  </si>
  <si>
    <t>LÊ THỊ THANH THƯƠNG</t>
  </si>
  <si>
    <t>G2150</t>
  </si>
  <si>
    <t>BÙI CẨM TÚ</t>
  </si>
  <si>
    <t>G2250</t>
  </si>
  <si>
    <t>ĐẶNG THỊ HƯƠNG</t>
  </si>
  <si>
    <t>G2232</t>
  </si>
  <si>
    <t>VŨ THỊ HẢI YẾN</t>
  </si>
  <si>
    <t>G2233</t>
  </si>
  <si>
    <t>LƯU VĂN KHẢI</t>
  </si>
  <si>
    <t>G2234</t>
  </si>
  <si>
    <t>PHẠM LÂM THÀNH</t>
  </si>
  <si>
    <t>G2235</t>
  </si>
  <si>
    <t>LƯƠNG THỊ HẠNH</t>
  </si>
  <si>
    <t>G2178</t>
  </si>
  <si>
    <t>NGUYỄN THỊ THU TRANG</t>
  </si>
  <si>
    <t>G2236</t>
  </si>
  <si>
    <t>G2237</t>
  </si>
  <si>
    <t>LÊ THỊ BẰNG</t>
  </si>
  <si>
    <t>G2238</t>
  </si>
  <si>
    <t>G2239</t>
  </si>
  <si>
    <t>LÊ VĂN DƯƠNG</t>
  </si>
  <si>
    <t>G2172</t>
  </si>
  <si>
    <t>ĐẶNG THỊ NGỌC LÝ</t>
  </si>
  <si>
    <t>G2167</t>
  </si>
  <si>
    <t>NGUYỄN KIM CHIẾN</t>
  </si>
  <si>
    <t>G2176</t>
  </si>
  <si>
    <t>NGUYỄN THỊ HƯỜNG</t>
  </si>
  <si>
    <t>G2131</t>
  </si>
  <si>
    <t>G2216</t>
  </si>
  <si>
    <t>TRẦN THỊ HOA</t>
  </si>
  <si>
    <t>G2120</t>
  </si>
  <si>
    <t>ĐỖ HỮU VĂN</t>
  </si>
  <si>
    <t>G2227</t>
  </si>
  <si>
    <t>VŨ THỊ KIM DUNG</t>
  </si>
  <si>
    <t>G2118</t>
  </si>
  <si>
    <t>HÀ THỊ NHUNG</t>
  </si>
  <si>
    <t>G2127</t>
  </si>
  <si>
    <t>CHÊNH NGỌC QUỲNH</t>
  </si>
  <si>
    <t>G2119</t>
  </si>
  <si>
    <t>HOÀNG THỊ VÂN</t>
  </si>
  <si>
    <t>G2229</t>
  </si>
  <si>
    <t>BÙI THỊ HƯƠNG</t>
  </si>
  <si>
    <t>G2211</t>
  </si>
  <si>
    <t>G2193</t>
  </si>
  <si>
    <t>TRỊNH THỦY TIÊN</t>
  </si>
  <si>
    <t>G2191</t>
  </si>
  <si>
    <t>NGUYỄN XUÂN VY</t>
  </si>
  <si>
    <t>G2192</t>
  </si>
  <si>
    <t>G2122</t>
  </si>
  <si>
    <t>VŨ MINH TUẤN</t>
  </si>
  <si>
    <t>G2201</t>
  </si>
  <si>
    <t>PHẠM VĂN HANH</t>
  </si>
  <si>
    <t>G2132</t>
  </si>
  <si>
    <t>BÙI THỊ MINH</t>
  </si>
  <si>
    <t>G2133</t>
  </si>
  <si>
    <t>BÙI VĂN HÀ</t>
  </si>
  <si>
    <t>G2134</t>
  </si>
  <si>
    <t>ĐỖ HỒNG QUÂN</t>
  </si>
  <si>
    <t>G2135</t>
  </si>
  <si>
    <t>NGUYỄN TRUNG HIẾU</t>
  </si>
  <si>
    <t>G2189</t>
  </si>
  <si>
    <t>LÊ NGỌC MẬU</t>
  </si>
  <si>
    <t>G2217</t>
  </si>
  <si>
    <t>HÀ THỊ BÍCH HIỀN</t>
  </si>
  <si>
    <t>G2218</t>
  </si>
  <si>
    <t>HÀ CÔNG TRÃI</t>
  </si>
  <si>
    <t>G2209</t>
  </si>
  <si>
    <t>VÕ NGUYỄN NGỌC HÂN</t>
  </si>
  <si>
    <t>G2105</t>
  </si>
  <si>
    <t>LÊ THỊ QUỲNH CHÂU</t>
  </si>
  <si>
    <t>G2111</t>
  </si>
  <si>
    <t>TRẦN TRƯỜNG SƠN</t>
  </si>
  <si>
    <t>G2142</t>
  </si>
  <si>
    <t>BÙI VĂN BẢO</t>
  </si>
  <si>
    <t>G2196</t>
  </si>
  <si>
    <t>NGUYỄN THỊ HỒNG MINH</t>
  </si>
  <si>
    <t>G2157</t>
  </si>
  <si>
    <t>LÊ THỊ MẬN</t>
  </si>
  <si>
    <t>G2208</t>
  </si>
  <si>
    <t>ĐOÀN THỊ LAM HƯƠNG</t>
  </si>
  <si>
    <t>G2130</t>
  </si>
  <si>
    <t>NGUYỄN THU HIỀN</t>
  </si>
  <si>
    <t>G2195</t>
  </si>
  <si>
    <t>HỨA PHÚ CƯỜNG</t>
  </si>
  <si>
    <t>G2169</t>
  </si>
  <si>
    <t>ĐẶNG SỸ TUẤN</t>
  </si>
  <si>
    <t>G2173</t>
  </si>
  <si>
    <t>PHẠM THỊ NGỌC</t>
  </si>
  <si>
    <t>G2174</t>
  </si>
  <si>
    <t>HOÀNG THỊ BĂNG</t>
  </si>
  <si>
    <t>G2175</t>
  </si>
  <si>
    <t>TRẦN THỊ TẦN</t>
  </si>
  <si>
    <t>G2219</t>
  </si>
  <si>
    <t>PHẠM MINH THÔNG</t>
  </si>
  <si>
    <t>G2240</t>
  </si>
  <si>
    <t>ĐỖ THỊ OANH</t>
  </si>
  <si>
    <t>G2202</t>
  </si>
  <si>
    <t>PHẠM THANH TÙNG</t>
  </si>
  <si>
    <t>G2204</t>
  </si>
  <si>
    <t>MẠC VĂN HUẤN</t>
  </si>
  <si>
    <t>G2212</t>
  </si>
  <si>
    <t>G2249</t>
  </si>
  <si>
    <t>G2109</t>
  </si>
  <si>
    <t>NGUYỄN THỊ HỒNG CẨM</t>
  </si>
  <si>
    <t>G2112</t>
  </si>
  <si>
    <t>TRẦN VĂN NHƯỜNG</t>
  </si>
  <si>
    <t>G2126</t>
  </si>
  <si>
    <t>HUỲNH VĂN RUM</t>
  </si>
  <si>
    <t>G2110</t>
  </si>
  <si>
    <t>PHẠM VĂN LỘC</t>
  </si>
  <si>
    <t>G2123</t>
  </si>
  <si>
    <t>NGUYỄN VĂN TRẮNG</t>
  </si>
  <si>
    <t>G2124</t>
  </si>
  <si>
    <t>ĐẶNG THỊ LANH</t>
  </si>
  <si>
    <t>G2125</t>
  </si>
  <si>
    <t>MAI THỊ HỒNG RỰC</t>
  </si>
  <si>
    <t>AG004865</t>
  </si>
  <si>
    <t>AG011599</t>
  </si>
  <si>
    <t>AG011752</t>
  </si>
  <si>
    <t>AG011880</t>
  </si>
  <si>
    <t>AG011878</t>
  </si>
  <si>
    <t>AG011835</t>
  </si>
  <si>
    <t>AG012235</t>
  </si>
  <si>
    <t>AG012240</t>
  </si>
  <si>
    <t>AG011897</t>
  </si>
  <si>
    <t>AG002409</t>
  </si>
  <si>
    <t>AG002927</t>
  </si>
  <si>
    <t>AG011729</t>
  </si>
  <si>
    <t>AG011966</t>
  </si>
  <si>
    <t>AG012292</t>
  </si>
  <si>
    <t>AG012281</t>
  </si>
  <si>
    <t>AG012284</t>
  </si>
  <si>
    <t>AG012285</t>
  </si>
  <si>
    <t>AG002932</t>
  </si>
  <si>
    <t>AG012046</t>
  </si>
  <si>
    <t>AG011753</t>
  </si>
  <si>
    <t>AG011596</t>
  </si>
  <si>
    <t>AG011833</t>
  </si>
  <si>
    <t>AG011734</t>
  </si>
  <si>
    <t>AG011870</t>
  </si>
  <si>
    <t>AG005829</t>
  </si>
  <si>
    <t>AG012323</t>
  </si>
  <si>
    <t>AG011619</t>
  </si>
  <si>
    <t>AG011611</t>
  </si>
  <si>
    <t>SOUTH 3</t>
  </si>
  <si>
    <t>CENTRAL 1</t>
  </si>
  <si>
    <t>NORTH 2</t>
  </si>
  <si>
    <t>NORTH 1</t>
  </si>
  <si>
    <t>PHI MÃ</t>
  </si>
  <si>
    <t>ELITE</t>
  </si>
  <si>
    <t>TRẦN THỊ HẢI YẾN</t>
  </si>
  <si>
    <t>F.B.I</t>
  </si>
  <si>
    <t>TRẦN THỊ THU GIANG</t>
  </si>
  <si>
    <t>THE GALAXY</t>
  </si>
  <si>
    <t>NGUYỄN THỊ HỘI</t>
  </si>
  <si>
    <t>THE ROME</t>
  </si>
  <si>
    <t>ĐỖ TRƯỜNG AN</t>
  </si>
  <si>
    <t>CENTRAL</t>
  </si>
  <si>
    <t>PHAM THANH TRI - DAKLAK</t>
  </si>
  <si>
    <t>PHẠM THÀNH TRÍ - DAKLAK</t>
  </si>
  <si>
    <t>NGUYỄN HỮU NGHIỆM - LUCKY STAR</t>
  </si>
  <si>
    <t>NGUYỄN THU HẰNG - MDRT HCM2</t>
  </si>
  <si>
    <t>S_ZONE 1</t>
  </si>
  <si>
    <t>10180</t>
  </si>
  <si>
    <t>S_ZONE 2</t>
  </si>
  <si>
    <t>10181</t>
  </si>
  <si>
    <t>S_ZONE 3</t>
  </si>
  <si>
    <t>10182</t>
  </si>
  <si>
    <t>S_ZONE 4</t>
  </si>
  <si>
    <t>10183</t>
  </si>
  <si>
    <t>S_ZONE 5</t>
  </si>
  <si>
    <t>10184</t>
  </si>
  <si>
    <t>S_ZONE 6</t>
  </si>
  <si>
    <t>S_ZONE 7</t>
  </si>
  <si>
    <t>S_ZONE 8</t>
  </si>
  <si>
    <t>S_ZONE 9</t>
  </si>
  <si>
    <t>N_ZONE 1</t>
  </si>
  <si>
    <t>10186</t>
  </si>
  <si>
    <t>N_ZONE 2</t>
  </si>
  <si>
    <t>10187</t>
  </si>
  <si>
    <t>N_ZONE 3</t>
  </si>
  <si>
    <t>10188</t>
  </si>
  <si>
    <t>N_ZONE 4</t>
  </si>
  <si>
    <t>N_ZONE 5</t>
  </si>
  <si>
    <t>N_ZONE 6</t>
  </si>
  <si>
    <t>N_ZONE 7</t>
  </si>
  <si>
    <t>10189</t>
  </si>
  <si>
    <t>10175</t>
  </si>
  <si>
    <t>10172</t>
  </si>
  <si>
    <t>10174</t>
  </si>
  <si>
    <t>10176</t>
  </si>
  <si>
    <t>LC6 VĂN PHÒNG TVBH LÝ CHÍNH THẮNG</t>
  </si>
  <si>
    <t>10185</t>
  </si>
  <si>
    <t>DD6 VĂN PHÒNG CHI NHÁNH HÀ NỘI</t>
  </si>
  <si>
    <t>10190</t>
  </si>
  <si>
    <t>DD7 VĂN PHÒNG CHI NHÁNH HÀ NỘI</t>
  </si>
  <si>
    <t>10191</t>
  </si>
  <si>
    <t>001 GA HỒ CHÍ MINH QUẬN 11 LÂM PHƯƠNG BẢO</t>
  </si>
  <si>
    <t>10192</t>
  </si>
  <si>
    <t>NGUYEN THU HANG - MDRT HCM2</t>
  </si>
  <si>
    <t>TRAN THI HAI YEN</t>
  </si>
  <si>
    <t>TRAN THI THU GIANG</t>
  </si>
  <si>
    <t>NGUYEN THI HOI</t>
  </si>
  <si>
    <t>DO TRUONG AN</t>
  </si>
  <si>
    <t>NGUYỄN THỊ HOÀNG YẾN - THE POWER</t>
  </si>
  <si>
    <t>NGUYEN THI HOANG YEN - THE POWER</t>
  </si>
  <si>
    <t>HỒNG KHÁNH HƯNG - WE ARE 1</t>
  </si>
  <si>
    <t>NGUYEN HUU NGHIEM - LUCKY STAR</t>
  </si>
  <si>
    <t>HONG KHANH HUNG - WE ARE 1</t>
  </si>
  <si>
    <t>Không có data tháng 6</t>
  </si>
  <si>
    <t>Jun'16</t>
  </si>
  <si>
    <t>G2284</t>
  </si>
  <si>
    <t>AG012454</t>
  </si>
  <si>
    <t>VŨ THỊ NGUYÊN</t>
  </si>
  <si>
    <t>G2376</t>
  </si>
  <si>
    <t>AG013062</t>
  </si>
  <si>
    <t>PHẠM MẠNH TẦN</t>
  </si>
  <si>
    <t>G2252</t>
  </si>
  <si>
    <t>AG012344</t>
  </si>
  <si>
    <t>NGUYỄN HẢI HOÀNG</t>
  </si>
  <si>
    <t>G2253</t>
  </si>
  <si>
    <t>AG012345</t>
  </si>
  <si>
    <t>NGUYỄN TRƯỜNG PHA</t>
  </si>
  <si>
    <t>G2264</t>
  </si>
  <si>
    <t>AG012395</t>
  </si>
  <si>
    <t>NGUYỄN THỊ HÀ</t>
  </si>
  <si>
    <t>G2428</t>
  </si>
  <si>
    <t>AG013458</t>
  </si>
  <si>
    <t>VÕ THỊ THU HOÀI</t>
  </si>
  <si>
    <t>G2308</t>
  </si>
  <si>
    <t>AG012572</t>
  </si>
  <si>
    <t>PHẠM ĐÌNH TIỆP</t>
  </si>
  <si>
    <t>G2448</t>
  </si>
  <si>
    <t>AG013558</t>
  </si>
  <si>
    <t>NGUYỄN QUỐC HIẾU</t>
  </si>
  <si>
    <t>G2275</t>
  </si>
  <si>
    <t>AG012415</t>
  </si>
  <si>
    <t>NGUYỄN THỊ THÙY CHI</t>
  </si>
  <si>
    <t>G2304</t>
  </si>
  <si>
    <t>AG012539</t>
  </si>
  <si>
    <t>LÊ THỊ MINH</t>
  </si>
  <si>
    <t>G2318</t>
  </si>
  <si>
    <t>AG012629</t>
  </si>
  <si>
    <t>NGUYỄN PHI HÙNG</t>
  </si>
  <si>
    <t>G2262</t>
  </si>
  <si>
    <t>AG011996</t>
  </si>
  <si>
    <t>HOÀNG VĂN NAM</t>
  </si>
  <si>
    <t>G2359</t>
  </si>
  <si>
    <t>AG012800</t>
  </si>
  <si>
    <t>LÊ NGUYỄN KỲ HƯNG</t>
  </si>
  <si>
    <t>G2373</t>
  </si>
  <si>
    <t>AG013056</t>
  </si>
  <si>
    <t>NGUYỄN HỒNG THÁI</t>
  </si>
  <si>
    <t>G2404</t>
  </si>
  <si>
    <t>AG013207</t>
  </si>
  <si>
    <t>NGUYỄN TRẦN ĐẠI HẢI</t>
  </si>
  <si>
    <t>G2405</t>
  </si>
  <si>
    <t>AG013211</t>
  </si>
  <si>
    <t>LƯƠNG HỒNG PHONG</t>
  </si>
  <si>
    <t>G2338</t>
  </si>
  <si>
    <t>AG012719</t>
  </si>
  <si>
    <t>NGUYỄN VĂN TÂN</t>
  </si>
  <si>
    <t>G2307</t>
  </si>
  <si>
    <t>AG012561</t>
  </si>
  <si>
    <t>HOÀNG THỊ BÍCH</t>
  </si>
  <si>
    <t>G2301</t>
  </si>
  <si>
    <t>AG012528</t>
  </si>
  <si>
    <t>VŨ THỊ QUỐC HƯNG</t>
  </si>
  <si>
    <t>AG004413</t>
  </si>
  <si>
    <t>G2378</t>
  </si>
  <si>
    <t>AG013065</t>
  </si>
  <si>
    <t>LÊ TẤN KINH</t>
  </si>
  <si>
    <t>G2381</t>
  </si>
  <si>
    <t>AG013071</t>
  </si>
  <si>
    <t>PHẠM VĂN PHÁCH</t>
  </si>
  <si>
    <t>G2429</t>
  </si>
  <si>
    <t>AG013459</t>
  </si>
  <si>
    <t>LÊ THỊ THÔNG</t>
  </si>
  <si>
    <t>G2336</t>
  </si>
  <si>
    <t>AG012705</t>
  </si>
  <si>
    <t>G2368</t>
  </si>
  <si>
    <t>AG012928</t>
  </si>
  <si>
    <t>LÊ QUANG THỊNH</t>
  </si>
  <si>
    <t>G2425</t>
  </si>
  <si>
    <t>AG013453</t>
  </si>
  <si>
    <t>TRẦN THỊ HƯƠNG</t>
  </si>
  <si>
    <t>G2431</t>
  </si>
  <si>
    <t>AG013461</t>
  </si>
  <si>
    <t>NGUYỄN PHƯỚC HOÀNG</t>
  </si>
  <si>
    <t>AG004171</t>
  </si>
  <si>
    <t>G2309</t>
  </si>
  <si>
    <t>AG012573</t>
  </si>
  <si>
    <t>TRẦN THỊ THƯƠNG</t>
  </si>
  <si>
    <t>G2280</t>
  </si>
  <si>
    <t>AG012430</t>
  </si>
  <si>
    <t>NGUYỄN TRÀ MY</t>
  </si>
  <si>
    <t>G2319</t>
  </si>
  <si>
    <t>AG012634</t>
  </si>
  <si>
    <t>HOÀNG MẠNH HÙNG</t>
  </si>
  <si>
    <t>G2277</t>
  </si>
  <si>
    <t>AG012420</t>
  </si>
  <si>
    <t>G2278</t>
  </si>
  <si>
    <t>AG012424</t>
  </si>
  <si>
    <t>NGUYỄN THỊ HẠT</t>
  </si>
  <si>
    <t>G2279</t>
  </si>
  <si>
    <t>AG012426</t>
  </si>
  <si>
    <t>NGUYỄN THỊ NHUẦN</t>
  </si>
  <si>
    <t>G2282</t>
  </si>
  <si>
    <t>AG012437</t>
  </si>
  <si>
    <t>PHẠM QUANG TÂN</t>
  </si>
  <si>
    <t>G2321</t>
  </si>
  <si>
    <t>AG012637</t>
  </si>
  <si>
    <t>NGUYỄN XUÂN LONG</t>
  </si>
  <si>
    <t>G2330</t>
  </si>
  <si>
    <t>AG012655</t>
  </si>
  <si>
    <t>NGUYỄN THỊ HỒNG UYÊN</t>
  </si>
  <si>
    <t>AG004648</t>
  </si>
  <si>
    <t>AG004403</t>
  </si>
  <si>
    <t>G2360</t>
  </si>
  <si>
    <t>AG012802</t>
  </si>
  <si>
    <t>PHẠM NGỌC TRUYỀN</t>
  </si>
  <si>
    <t>G2454</t>
  </si>
  <si>
    <t>AG013607</t>
  </si>
  <si>
    <t>THÁI THỊ HÀ THU</t>
  </si>
  <si>
    <t>G2356</t>
  </si>
  <si>
    <t>AG012770</t>
  </si>
  <si>
    <t>AG008623</t>
  </si>
  <si>
    <t>G2456</t>
  </si>
  <si>
    <t>AG013629</t>
  </si>
  <si>
    <t>LÊ THANH HOA</t>
  </si>
  <si>
    <t>G2374</t>
  </si>
  <si>
    <t>AG013057</t>
  </si>
  <si>
    <t>NGUYỄN ĐÌNH LUẬN</t>
  </si>
  <si>
    <t>G2413</t>
  </si>
  <si>
    <t>AG013310</t>
  </si>
  <si>
    <t>G2323</t>
  </si>
  <si>
    <t>AG012639</t>
  </si>
  <si>
    <t>BÙI VĂN PHƯỜNG</t>
  </si>
  <si>
    <t>G2392</t>
  </si>
  <si>
    <t>AG013133</t>
  </si>
  <si>
    <t>VŨ THỊ BÍCH HIỆP</t>
  </si>
  <si>
    <t>G2395</t>
  </si>
  <si>
    <t>AG013136</t>
  </si>
  <si>
    <t>TẠ HỮU TOÀN</t>
  </si>
  <si>
    <t>G2375</t>
  </si>
  <si>
    <t>AG013058</t>
  </si>
  <si>
    <t>G2303</t>
  </si>
  <si>
    <t>AG012530</t>
  </si>
  <si>
    <t>KHIẾU LÊ VĂN</t>
  </si>
  <si>
    <t>AG002559</t>
  </si>
  <si>
    <t>G2267</t>
  </si>
  <si>
    <t>AG012399</t>
  </si>
  <si>
    <t>G2414</t>
  </si>
  <si>
    <t>AG013322</t>
  </si>
  <si>
    <t>G2353</t>
  </si>
  <si>
    <t>TRẦN THỊ MAI</t>
  </si>
  <si>
    <t>G2351</t>
  </si>
  <si>
    <t>VŨ TRƯỜNG HÙNG</t>
  </si>
  <si>
    <t>G2412</t>
  </si>
  <si>
    <t>ĐẶNG ĐỨC KHÁNH</t>
  </si>
  <si>
    <t>G2341</t>
  </si>
  <si>
    <t>PHẠM THỊ DUYÊN</t>
  </si>
  <si>
    <t>G2263</t>
  </si>
  <si>
    <t>VŨ THỊ HỢI</t>
  </si>
  <si>
    <t>G2297</t>
  </si>
  <si>
    <t>TRƯƠNG VĂN HUY</t>
  </si>
  <si>
    <t>G2299</t>
  </si>
  <si>
    <t>PHẠM VĂN QUYỀN</t>
  </si>
  <si>
    <t>G2379</t>
  </si>
  <si>
    <t>NGUYỄN ĐỨC HÒA</t>
  </si>
  <si>
    <t>G2380</t>
  </si>
  <si>
    <t>LƯƠNG VĂN CẨN</t>
  </si>
  <si>
    <t>G2382</t>
  </si>
  <si>
    <t>TRẦN QUỐC BÌNH</t>
  </si>
  <si>
    <t>G2383</t>
  </si>
  <si>
    <t>NGUYỄN VĂN LUẬN</t>
  </si>
  <si>
    <t>G2384</t>
  </si>
  <si>
    <t>TRẦN ĐÌNH TUÂN</t>
  </si>
  <si>
    <t>G2385</t>
  </si>
  <si>
    <t>ĐOÀN ĐỨC BẰNG</t>
  </si>
  <si>
    <t>G2386</t>
  </si>
  <si>
    <t>CAO XUÂN HOÀNG</t>
  </si>
  <si>
    <t>G2401</t>
  </si>
  <si>
    <t>PHAN THỊ BẠCH LIỄU</t>
  </si>
  <si>
    <t>G2296</t>
  </si>
  <si>
    <t>NGUYỄN VĂN TOÀN</t>
  </si>
  <si>
    <t>G2366</t>
  </si>
  <si>
    <t>NGUYỄN TRƯỜNG TRUNG</t>
  </si>
  <si>
    <t>G2313</t>
  </si>
  <si>
    <t>MAI VĂN CÔNG</t>
  </si>
  <si>
    <t>G2363</t>
  </si>
  <si>
    <t>LÊ THỊ HOÀI</t>
  </si>
  <si>
    <t>G2419</t>
  </si>
  <si>
    <t>VŨ THỊ HẰNG</t>
  </si>
  <si>
    <t>G2394</t>
  </si>
  <si>
    <t>HOÀNG THỊ NHƯ HUẾ</t>
  </si>
  <si>
    <t>G2265</t>
  </si>
  <si>
    <t>LÊ THỊ NHUNG</t>
  </si>
  <si>
    <t>G2266</t>
  </si>
  <si>
    <t>G2268</t>
  </si>
  <si>
    <t>NGUYỄN THỊ OANH</t>
  </si>
  <si>
    <t>G2270</t>
  </si>
  <si>
    <t>VI THỊ NGUYỆT</t>
  </si>
  <si>
    <t>G2272</t>
  </si>
  <si>
    <t>LÊ THỊ BÌNH</t>
  </si>
  <si>
    <t>G2314</t>
  </si>
  <si>
    <t>LÊ THỊ HÂN</t>
  </si>
  <si>
    <t>G2315</t>
  </si>
  <si>
    <t>G2316</t>
  </si>
  <si>
    <t>VI THỊ CẨM QUỲ</t>
  </si>
  <si>
    <t>G2364</t>
  </si>
  <si>
    <t>G2397</t>
  </si>
  <si>
    <t>TRỊNH ĐỨC ĐANG</t>
  </si>
  <si>
    <t>G2417</t>
  </si>
  <si>
    <t>G2418</t>
  </si>
  <si>
    <t>LỮ HỒNG HẮNG</t>
  </si>
  <si>
    <t>G2449</t>
  </si>
  <si>
    <t>TRẦN THÚY LỤA</t>
  </si>
  <si>
    <t>G2365</t>
  </si>
  <si>
    <t>PHAN VĂN TUẤN</t>
  </si>
  <si>
    <t>G2254</t>
  </si>
  <si>
    <t>G2367</t>
  </si>
  <si>
    <t>NGUYỄN THỊ QUỲNH GIANG</t>
  </si>
  <si>
    <t>G2427</t>
  </si>
  <si>
    <t>VÕ VĂN TOÀN</t>
  </si>
  <si>
    <t>G2256</t>
  </si>
  <si>
    <t>LÊ HÙNG CƯỜNG</t>
  </si>
  <si>
    <t>G2257</t>
  </si>
  <si>
    <t>NGUYỄN VĂN Ý</t>
  </si>
  <si>
    <t>G2259</t>
  </si>
  <si>
    <t>HOÀNG THỊ HỒNG XUYẾN</t>
  </si>
  <si>
    <t>G2302</t>
  </si>
  <si>
    <t>TRỊNH VĂN THƠ</t>
  </si>
  <si>
    <t>G2426</t>
  </si>
  <si>
    <t>VÕ VĂN LĨNH</t>
  </si>
  <si>
    <t>G2430</t>
  </si>
  <si>
    <t>PHAN VĂN HÙNG</t>
  </si>
  <si>
    <t>G2369</t>
  </si>
  <si>
    <t>G2258</t>
  </si>
  <si>
    <t>NGUYỄN THÁI SƠN</t>
  </si>
  <si>
    <t>G2260</t>
  </si>
  <si>
    <t>ĐOÀN THỊ THANH NGỌC</t>
  </si>
  <si>
    <t>G2432</t>
  </si>
  <si>
    <t>ĐÀO NGỌC TỊNH</t>
  </si>
  <si>
    <t>G2433</t>
  </si>
  <si>
    <t>HOÀNG THỊ THÚY</t>
  </si>
  <si>
    <t>G2362</t>
  </si>
  <si>
    <t>NGUYỄN XUÂN CƯỜNG</t>
  </si>
  <si>
    <t>G2387</t>
  </si>
  <si>
    <t>G2310</t>
  </si>
  <si>
    <t>NGUYỄN VĂN DỄ</t>
  </si>
  <si>
    <t>G2420</t>
  </si>
  <si>
    <t>ĐINH CHIẾN THẮNG</t>
  </si>
  <si>
    <t>G2421</t>
  </si>
  <si>
    <t>NGUYỄN THỊ TRÚC THUY</t>
  </si>
  <si>
    <t>G2354</t>
  </si>
  <si>
    <t>G2350</t>
  </si>
  <si>
    <t>ĐỖ THỊ THANH BÌNH</t>
  </si>
  <si>
    <t>G2452</t>
  </si>
  <si>
    <t>NGUYỄN THỊ THÚY HÀ</t>
  </si>
  <si>
    <t>G2423</t>
  </si>
  <si>
    <t>TRẦN ĐĂNG LƯU</t>
  </si>
  <si>
    <t>G2320</t>
  </si>
  <si>
    <t>TRIỆU THỊ HƯƠNG</t>
  </si>
  <si>
    <t>G2285</t>
  </si>
  <si>
    <t>NGUYỄN VIỆT THẮNG</t>
  </si>
  <si>
    <t>G2286</t>
  </si>
  <si>
    <t>LƯU MẠNH TƯỜNG</t>
  </si>
  <si>
    <t>G2305</t>
  </si>
  <si>
    <t>TẠ THỊ DUYÊN</t>
  </si>
  <si>
    <t>G2325</t>
  </si>
  <si>
    <t>VŨ HỮU HÙNG</t>
  </si>
  <si>
    <t>G2326</t>
  </si>
  <si>
    <t>NGUYỄN VĂN HÒA</t>
  </si>
  <si>
    <t>G2281</t>
  </si>
  <si>
    <t>NGUYỄN ĐỨC XƯỞNG</t>
  </si>
  <si>
    <t>G2283</t>
  </si>
  <si>
    <t>NGUYỄN ĐỨC THỰC</t>
  </si>
  <si>
    <t>G2287</t>
  </si>
  <si>
    <t>HÀ THỊ TIẾN</t>
  </si>
  <si>
    <t>G2288</t>
  </si>
  <si>
    <t>G2289</t>
  </si>
  <si>
    <t>NGUYỄN TRỌNG LUẬN</t>
  </si>
  <si>
    <t>G2292</t>
  </si>
  <si>
    <t>TRẦN THỊ PHỨC (QUY)</t>
  </si>
  <si>
    <t>G2298</t>
  </si>
  <si>
    <t>TRẦN VĂN DỰC</t>
  </si>
  <si>
    <t>G2306</t>
  </si>
  <si>
    <t>PHẠM TRỌNG HIỀN</t>
  </si>
  <si>
    <t>G2335</t>
  </si>
  <si>
    <t>NGUYỄN THỊ TÂN</t>
  </si>
  <si>
    <t>G2343</t>
  </si>
  <si>
    <t>NGUYỄN THỊ XUÂN HỒNG</t>
  </si>
  <si>
    <t>G2388</t>
  </si>
  <si>
    <t>ĐẶNG MINH KHANH</t>
  </si>
  <si>
    <t>G2446</t>
  </si>
  <si>
    <t>HUỲNH CÔN TRỌNG</t>
  </si>
  <si>
    <t>G2334</t>
  </si>
  <si>
    <t>Đinh Thị  Thơm</t>
  </si>
  <si>
    <t>G2372</t>
  </si>
  <si>
    <t>DƯƠNG VĂN HƯƠNG</t>
  </si>
  <si>
    <t>G2389</t>
  </si>
  <si>
    <t>ĐOÀN THANH HƯNG</t>
  </si>
  <si>
    <t>G2322</t>
  </si>
  <si>
    <t>G2402</t>
  </si>
  <si>
    <t>LÊ VĂN THUẬN</t>
  </si>
  <si>
    <t>G2294</t>
  </si>
  <si>
    <t>CAO THỊ BÍCH LIỄU</t>
  </si>
  <si>
    <t>G2261</t>
  </si>
  <si>
    <t>ĐẶNG THỊ THU THÚY</t>
  </si>
  <si>
    <t>G2290</t>
  </si>
  <si>
    <t>CỒ THỊ QUỲNH NGA</t>
  </si>
  <si>
    <t>G2324</t>
  </si>
  <si>
    <t>VŨ KHÁNH THÀNH</t>
  </si>
  <si>
    <t>G2447</t>
  </si>
  <si>
    <t>TRỊNH THỊ BÉ</t>
  </si>
  <si>
    <t>G2445</t>
  </si>
  <si>
    <t>DIỆP THỊ KIM HẰNG</t>
  </si>
  <si>
    <t>G2342</t>
  </si>
  <si>
    <t>NGUYỄN NGỌC XUÂN HỒNG</t>
  </si>
  <si>
    <t>G2422</t>
  </si>
  <si>
    <t>VŨ THỊ CHÂU</t>
  </si>
  <si>
    <t>G2293</t>
  </si>
  <si>
    <t>TRẦN CẨM THÚY</t>
  </si>
  <si>
    <t>G2295</t>
  </si>
  <si>
    <t>VÕ HỒ THẾ PHƯƠNG</t>
  </si>
  <si>
    <t>G2410</t>
  </si>
  <si>
    <t>LÊ HOÀNG MINH</t>
  </si>
  <si>
    <t>G2411</t>
  </si>
  <si>
    <t>TRƯƠNG TRỌNG KHANH</t>
  </si>
  <si>
    <t>G2444</t>
  </si>
  <si>
    <t>PHẠM MINH TUẤN</t>
  </si>
  <si>
    <t>G2440</t>
  </si>
  <si>
    <t>NGUYỄN THỊ KIM PHƯƠNG</t>
  </si>
  <si>
    <t>G2453</t>
  </si>
  <si>
    <t>NGUYỄN TUYẾT MINH</t>
  </si>
  <si>
    <t>G2355</t>
  </si>
  <si>
    <t>TRẦN THỊ HẢO</t>
  </si>
  <si>
    <t>G2416</t>
  </si>
  <si>
    <t>MAI TUẤN ANH</t>
  </si>
  <si>
    <t>G2450</t>
  </si>
  <si>
    <t>DOÃN HỮU ÂN</t>
  </si>
  <si>
    <t>G2357</t>
  </si>
  <si>
    <t>ĐẶNG PHÚC HOÀNG</t>
  </si>
  <si>
    <t>G2358</t>
  </si>
  <si>
    <t>VƯƠNG QUANG NHÂN</t>
  </si>
  <si>
    <t>G2337</t>
  </si>
  <si>
    <t>ĐỖ THỊ DUYÊN</t>
  </si>
  <si>
    <t>G2349</t>
  </si>
  <si>
    <t>NGUYỄN THỊ HỒNG NHUNG</t>
  </si>
  <si>
    <t>G2251</t>
  </si>
  <si>
    <t>ĐÀO THỊ CHÂM</t>
  </si>
  <si>
    <t>G2328</t>
  </si>
  <si>
    <t>TRẦN THỊ THOA</t>
  </si>
  <si>
    <t>G2424</t>
  </si>
  <si>
    <t>G2441</t>
  </si>
  <si>
    <t>ĐINH VĂN VIỆT</t>
  </si>
  <si>
    <t>G2442</t>
  </si>
  <si>
    <t>ĐỖ HÙNG TRÁNG</t>
  </si>
  <si>
    <t>G2451</t>
  </si>
  <si>
    <t>ĐINH THỊ THÚY HẰNG</t>
  </si>
  <si>
    <t>G2327</t>
  </si>
  <si>
    <t>LÊ THỊ THANH</t>
  </si>
  <si>
    <t>G2443</t>
  </si>
  <si>
    <t>LÊ THỊ OANH</t>
  </si>
  <si>
    <t>G2455</t>
  </si>
  <si>
    <t>G2300</t>
  </si>
  <si>
    <t>ÂU THẾ SƠN</t>
  </si>
  <si>
    <t>G2348</t>
  </si>
  <si>
    <t>TRỊNH THỊ YẾN NGA</t>
  </si>
  <si>
    <t>G2361</t>
  </si>
  <si>
    <t>NGUYỄN TRUNG THÀNH</t>
  </si>
  <si>
    <t>G2347</t>
  </si>
  <si>
    <t>G2346</t>
  </si>
  <si>
    <t>PHẠM THỊ HIỆP</t>
  </si>
  <si>
    <t>G2377</t>
  </si>
  <si>
    <t>TRẦN THỊ TRÀ MY</t>
  </si>
  <si>
    <t>G2406</t>
  </si>
  <si>
    <t>LÊ THỊ KHÁNH</t>
  </si>
  <si>
    <t>G2403</t>
  </si>
  <si>
    <t>NGUYỄN THỊ HẢI ANH</t>
  </si>
  <si>
    <t>G2329</t>
  </si>
  <si>
    <t>TRẦN THỊ TUYẾN</t>
  </si>
  <si>
    <t>G2339</t>
  </si>
  <si>
    <t>G2340</t>
  </si>
  <si>
    <t>NGUYỄN THỊ HIẾU</t>
  </si>
  <si>
    <t>G2396</t>
  </si>
  <si>
    <t>VŨ THÀNH LUÂN</t>
  </si>
  <si>
    <t>G2436</t>
  </si>
  <si>
    <t>NGUYỄN THỊ LAN HƯƠNG</t>
  </si>
  <si>
    <t>G2437</t>
  </si>
  <si>
    <t>NGÔ CHÍ KIÊN</t>
  </si>
  <si>
    <t>G2400</t>
  </si>
  <si>
    <t>ĐẶNG THỊ HẢI HÀ</t>
  </si>
  <si>
    <t>G2439</t>
  </si>
  <si>
    <t>NGUYỄN THỊ ÁNH</t>
  </si>
  <si>
    <t>G2398</t>
  </si>
  <si>
    <t>HOÀNG KIM HÒE</t>
  </si>
  <si>
    <t>G2391</t>
  </si>
  <si>
    <t>VŨ THỊ THU NGA</t>
  </si>
  <si>
    <t>G2345</t>
  </si>
  <si>
    <t>NGUYỄN THỊ MINH HUỆ</t>
  </si>
  <si>
    <t>G2390</t>
  </si>
  <si>
    <t>TRỊNH THỊ LIÊN</t>
  </si>
  <si>
    <t>G2344</t>
  </si>
  <si>
    <t>BÙI MẠNH QUYẾT</t>
  </si>
  <si>
    <t>G2370</t>
  </si>
  <si>
    <t>VŨ NGỌC QUANG</t>
  </si>
  <si>
    <t>G2371</t>
  </si>
  <si>
    <t>G2399</t>
  </si>
  <si>
    <t>ĐÀO THỊ PHƯỢNG</t>
  </si>
  <si>
    <t>G2438</t>
  </si>
  <si>
    <t>NGUYỄN THỊ TỐ LOAN</t>
  </si>
  <si>
    <t>G2269</t>
  </si>
  <si>
    <t>HÀ HUY HOÀNG</t>
  </si>
  <si>
    <t>G2271</t>
  </si>
  <si>
    <t>NGUYỄN THỊ TÂM ANH</t>
  </si>
  <si>
    <t>G2273</t>
  </si>
  <si>
    <t>ĐỖ THỊ TỐ UYÊN</t>
  </si>
  <si>
    <t>G2274</t>
  </si>
  <si>
    <t>ĐỖ KIÊM HOÀNG</t>
  </si>
  <si>
    <t>G2276</t>
  </si>
  <si>
    <t>G2312</t>
  </si>
  <si>
    <t>G2434</t>
  </si>
  <si>
    <t>NGUYỄN THỊ HẢI YẾN</t>
  </si>
  <si>
    <t>G2435</t>
  </si>
  <si>
    <t>HỨA QUANG LỢI</t>
  </si>
  <si>
    <t>G2311</t>
  </si>
  <si>
    <t>TRẦN THỊ MIỀN</t>
  </si>
  <si>
    <t>G2407</t>
  </si>
  <si>
    <t>HOÀNG THỊ HIỀN</t>
  </si>
  <si>
    <t>G2408</t>
  </si>
  <si>
    <t>G2409</t>
  </si>
  <si>
    <t>G2393</t>
  </si>
  <si>
    <t>CUNG QUANG KHANG</t>
  </si>
  <si>
    <t>G2317</t>
  </si>
  <si>
    <t>LƯƠNG NHÂN HẢI</t>
  </si>
  <si>
    <t>G2352</t>
  </si>
  <si>
    <t>MÔNG THỊ BÍCH SẦN</t>
  </si>
  <si>
    <t>G2331</t>
  </si>
  <si>
    <t>G2332</t>
  </si>
  <si>
    <t>ĐOÀN TRUNG HIẾU</t>
  </si>
  <si>
    <t>G2333</t>
  </si>
  <si>
    <t>VŨ THỊ TƯƠI</t>
  </si>
  <si>
    <t>G2291</t>
  </si>
  <si>
    <t>LÝ LÂM NGỌC LAN</t>
  </si>
  <si>
    <t>G2415</t>
  </si>
  <si>
    <t>NGUYỄN THỊ MỘNG THUYỀN</t>
  </si>
  <si>
    <t># AG after 
mth 3</t>
  </si>
  <si>
    <t># AG after 
mth 6</t>
  </si>
  <si>
    <t># AG after 
mth 12</t>
  </si>
  <si>
    <t>THE LIGHT</t>
  </si>
  <si>
    <t>COT GENCASA</t>
  </si>
  <si>
    <t>VŨ MẠNH CƯỜNG</t>
  </si>
  <si>
    <t>BORN TO WIN GENCASA PHÚ NHUẬN</t>
  </si>
  <si>
    <t>GENCASA HƯNG YÊN</t>
  </si>
  <si>
    <t>GENCASA NAM ĐỊNH</t>
  </si>
  <si>
    <t>GENCASA NGHỆ AN</t>
  </si>
  <si>
    <t>GENCASA THÁI BÌNH</t>
  </si>
  <si>
    <t>GENCASA THÁI NGUYÊN</t>
  </si>
  <si>
    <t>GENCASA TUYÊN QUANG</t>
  </si>
  <si>
    <t>GENCASA YÊN BÁI</t>
  </si>
  <si>
    <t>REDBULL</t>
  </si>
  <si>
    <t>SPRING</t>
  </si>
  <si>
    <t>THANH HÓA</t>
  </si>
  <si>
    <t>THE KEY</t>
  </si>
  <si>
    <t>HOÀNG NGỌC PHƯƠNG</t>
  </si>
  <si>
    <t>TRẦN ĐẮC THẾ</t>
  </si>
  <si>
    <t>LÊ VĂN TÙNG</t>
  </si>
  <si>
    <t>NGUYỄN THÚY HÒA</t>
  </si>
  <si>
    <t>TRẦN NGỌC ANH</t>
  </si>
  <si>
    <t>TRÀ HỮU VINH</t>
  </si>
  <si>
    <t>NGUYỄN THÀNH LONG</t>
  </si>
  <si>
    <t>LONG XUYÊN</t>
  </si>
  <si>
    <t>PHẠM THỊ THU CÚC</t>
  </si>
  <si>
    <t>GENCASA LONG BIÊN</t>
  </si>
  <si>
    <t>PHAN ĐÌNH LONG</t>
  </si>
  <si>
    <t>TÂY NINH</t>
  </si>
  <si>
    <t>NGUYỄN NHẪN CHÍ</t>
  </si>
  <si>
    <t>GIALAI</t>
  </si>
  <si>
    <t>CÀ MAU</t>
  </si>
  <si>
    <t>TRẦN THẾ HUY</t>
  </si>
  <si>
    <t>WHITE HORSE-GENCASA MỸ THO</t>
  </si>
  <si>
    <t>GENCASA BÀ RỊA</t>
  </si>
  <si>
    <t>GENCASA HÀ ĐÔNG</t>
  </si>
  <si>
    <t>ĐẮK NÔNG</t>
  </si>
  <si>
    <t>GENCASA LẠNG SƠN</t>
  </si>
  <si>
    <t>ALLEGRO</t>
  </si>
  <si>
    <t>HOÀNG TRỌNG NGHĨA</t>
  </si>
  <si>
    <t>NGUYỄN CAO MINH</t>
  </si>
  <si>
    <t>LÊ VIỆT DŨNG</t>
  </si>
  <si>
    <t>MẠC NGUYỄN DƯƠNG</t>
  </si>
  <si>
    <t>NGUYỄN THANH MỸ</t>
  </si>
  <si>
    <t>GENCASA LAM SƠN</t>
  </si>
  <si>
    <t>GENCASA THANH HÓA</t>
  </si>
  <si>
    <t>GENCASA BẾN TRE</t>
  </si>
  <si>
    <t>GENCASA ĐÀ NẴNG 1</t>
  </si>
  <si>
    <t>GENCASA HUẾ 1</t>
  </si>
  <si>
    <t>GENCASA TÂN PHÚ</t>
  </si>
  <si>
    <t>TÔ MI SA</t>
  </si>
  <si>
    <t>PATHFINDER</t>
  </si>
  <si>
    <t>GA Name</t>
  </si>
  <si>
    <t>GAD</t>
  </si>
  <si>
    <t>GAD Name</t>
  </si>
  <si>
    <t>Contract</t>
  </si>
  <si>
    <t>Effective</t>
  </si>
  <si>
    <t>Opening</t>
  </si>
  <si>
    <t>014 GA ĐÀ NẴNG 1</t>
  </si>
  <si>
    <t>CÔNG TY TNHH MTV BẢO MINH KHOA</t>
  </si>
  <si>
    <t>018 GA HUẾ 1</t>
  </si>
  <si>
    <t>002 GA BẮC NINH 1</t>
  </si>
  <si>
    <t>CÔNG TY TNHH CƯỜNG MINH BẮC NINH</t>
  </si>
  <si>
    <t>004 GA NGHỆ AN 1</t>
  </si>
  <si>
    <t>CÔNG TY TNHH MỘT THÀNH VIÊN BẢO AN GIA VIỆT</t>
  </si>
  <si>
    <t>006 GA HƯNG YÊN 1</t>
  </si>
  <si>
    <t>CÔNG TY TNHH BẢO HIỂM BẢO HƯNG</t>
  </si>
  <si>
    <t>009 GA HÀ NỘI 2</t>
  </si>
  <si>
    <t>CÔNG TY TNHH MTV TÂM PHÚC HÀ ĐÔNG</t>
  </si>
  <si>
    <t>AG015409</t>
  </si>
  <si>
    <t>015 GA THANH HÓA 1</t>
  </si>
  <si>
    <t>CÔNG TY TNHH MTV GIA ĐẠI HƯNG</t>
  </si>
  <si>
    <t>AG015967</t>
  </si>
  <si>
    <t>HÀ THỊ ĐÀO</t>
  </si>
  <si>
    <t>017 GA HÀ NỘI 3</t>
  </si>
  <si>
    <t>CÔNG TY TNHH MDRT TRÀNG AN</t>
  </si>
  <si>
    <t>AG004172</t>
  </si>
  <si>
    <t>005 GA THÁI BÌNH 1</t>
  </si>
  <si>
    <t>AG015537</t>
  </si>
  <si>
    <t>VŨ VĂN VĨNH</t>
  </si>
  <si>
    <t>007 GA HÀ NỘI 1</t>
  </si>
  <si>
    <t>CÔNG TY TNHH MTV NGOAN ĐOÀN LONG BIÊN</t>
  </si>
  <si>
    <t>011 GA NGHỆ AN 2</t>
  </si>
  <si>
    <t>CÔNG TY TNHH GENCASA NGHỆ AN</t>
  </si>
  <si>
    <t>AG017309</t>
  </si>
  <si>
    <t>BẠCH THỊ HẢI YẾN</t>
  </si>
  <si>
    <t>012 GA NAM ĐỊNH 1</t>
  </si>
  <si>
    <t>CÔNG TY TNHH MỘT THÀNH VIÊN GENCASA NAM ĐỊNH</t>
  </si>
  <si>
    <t>013 GA YÊN BÁI 1</t>
  </si>
  <si>
    <t>CÔNG TY TNHH BẢO AN PHÁT YÊN BÁI</t>
  </si>
  <si>
    <t>AG018066</t>
  </si>
  <si>
    <t>PHAN THU HIÊN</t>
  </si>
  <si>
    <t>016 GA THANH HÓA 2</t>
  </si>
  <si>
    <t>CÔNG TY TNHH MTV HOÀNG GIA BẢO TH</t>
  </si>
  <si>
    <t>AG017662</t>
  </si>
  <si>
    <t>HOÀNG HỮU HẢI</t>
  </si>
  <si>
    <t>001 GA HCM 1</t>
  </si>
  <si>
    <t>CTY TNHH MTV PHẠM PHƯƠNG THANH BẢO</t>
  </si>
  <si>
    <t>003 GA HCM 2</t>
  </si>
  <si>
    <t>CÔNG TY TNHH TỔNG ĐẠI LÝ KHANG LỘC</t>
  </si>
  <si>
    <t>010 GA TIỀN GIANG 1</t>
  </si>
  <si>
    <t>AG015629</t>
  </si>
  <si>
    <t>ĐẶNG PHONG LƯU</t>
  </si>
  <si>
    <t>019 GA HCM 3</t>
  </si>
  <si>
    <t>CÔNG TY TNHH TỔNG ĐẠI LÝ KIM NHẬT</t>
  </si>
  <si>
    <t>020 GA BẾN TRE 1</t>
  </si>
  <si>
    <t>CÔNG TY TNHH MTV ĐẠI LÝ BẢO HIỂM THUẬN PHÁT</t>
  </si>
  <si>
    <t>008 GA BÀ RỊA-VŨNG TÀU 1</t>
  </si>
  <si>
    <t>CÔNG TY TNHH KIM LONG NGƯ</t>
  </si>
  <si>
    <t>AG015618</t>
  </si>
  <si>
    <t>NGUYỄN THỊ THANH THÚY</t>
  </si>
  <si>
    <t>6.0</t>
  </si>
  <si>
    <t>GA Performance</t>
  </si>
  <si>
    <t>GA Total</t>
  </si>
  <si>
    <t>Start</t>
  </si>
  <si>
    <t>End</t>
  </si>
  <si>
    <t>K2</t>
  </si>
  <si>
    <t>2K</t>
  </si>
  <si>
    <t>Persistency</t>
  </si>
  <si>
    <t>Recruit</t>
  </si>
  <si>
    <t>Jan'17</t>
  </si>
  <si>
    <t>CÔNG TY TNHH MỘT THÀNH VIÊN VIỆT Ý TIỀN GIANG</t>
  </si>
  <si>
    <t>CÔNG TY TNHH MTV ĐẠI LÝ BHNT THIÊN HƯNG</t>
  </si>
  <si>
    <t>YTD'17</t>
  </si>
  <si>
    <t>LONG XUYÊN 1</t>
  </si>
  <si>
    <t>CẦN THƠ</t>
  </si>
  <si>
    <t>VĨNH LONG</t>
  </si>
  <si>
    <t>NGUYỄN TRÍ TÀI</t>
  </si>
  <si>
    <t>NGUYỄN MINH HIẾU</t>
  </si>
  <si>
    <t>M37</t>
  </si>
  <si>
    <t>Pruduct</t>
  </si>
  <si>
    <t>Product Name</t>
  </si>
  <si>
    <t>Basic</t>
  </si>
  <si>
    <t>CIB1</t>
  </si>
  <si>
    <t>CI Endowment</t>
  </si>
  <si>
    <t>YCB1</t>
  </si>
  <si>
    <t>Yearly Cash Back Basic Regular</t>
  </si>
  <si>
    <t>WLP1</t>
  </si>
  <si>
    <t>Whole Life</t>
  </si>
  <si>
    <t>ULP2</t>
  </si>
  <si>
    <t>Universal Life</t>
  </si>
  <si>
    <t>EDU3</t>
  </si>
  <si>
    <t>Education Endowment Enhancement</t>
  </si>
  <si>
    <t>EDU4</t>
  </si>
  <si>
    <t>ULP1</t>
  </si>
  <si>
    <t>YCB2</t>
  </si>
  <si>
    <t>Yearly Cash Back Basic Limited</t>
  </si>
  <si>
    <t>END1</t>
  </si>
  <si>
    <t>Years Term Endowment</t>
  </si>
  <si>
    <t>YCB4</t>
  </si>
  <si>
    <t>BAO AN DANG KHOA Limited</t>
  </si>
  <si>
    <t>YCB3</t>
  </si>
  <si>
    <t>BAO AN DANG KHOA Regular</t>
  </si>
  <si>
    <t>TLB1</t>
  </si>
  <si>
    <t>Level Term Basic</t>
  </si>
  <si>
    <t>Rider</t>
  </si>
  <si>
    <t>SMI</t>
  </si>
  <si>
    <t>Sort by Total mix</t>
  </si>
  <si>
    <t>Agency Product mix</t>
  </si>
  <si>
    <t>7.0</t>
  </si>
  <si>
    <t>GENCASA HÀ TĨNH</t>
  </si>
  <si>
    <t>QUẢNG TRỊ</t>
  </si>
  <si>
    <t>PHÚ YÊN</t>
  </si>
  <si>
    <t>HUẾ 2</t>
  </si>
  <si>
    <t>ĐỒNG THÁP</t>
  </si>
  <si>
    <t>NGUYỄN THỊ KIM HOÀNG</t>
  </si>
  <si>
    <t>NGUYỄN VĂN HUYỆN</t>
  </si>
  <si>
    <t>Office</t>
  </si>
  <si>
    <t>JanAPE</t>
  </si>
  <si>
    <t>CÔNG TY TNHH MTV ĐẠI LÝ BẢO HIỂM THÁI BÌNH</t>
  </si>
  <si>
    <t>Jan APE</t>
  </si>
  <si>
    <t>Feb APE</t>
  </si>
  <si>
    <t>TT APE</t>
  </si>
  <si>
    <t>Production</t>
  </si>
  <si>
    <t>YTD APE</t>
  </si>
  <si>
    <t xml:space="preserve">Feb Case </t>
  </si>
  <si>
    <t>Sort by APE Feb '17</t>
  </si>
  <si>
    <t>Manpower &amp; Activity</t>
  </si>
  <si>
    <t>(*) Manpower excl. Servicing agent</t>
  </si>
  <si>
    <t>Actv AG</t>
  </si>
  <si>
    <t>Actv Ratio</t>
  </si>
  <si>
    <t>(**) TT APE: Production from Opening date</t>
  </si>
  <si>
    <t>&lt; 500 mil</t>
  </si>
  <si>
    <t>&gt;= 1bn</t>
  </si>
  <si>
    <t>&gt;= 500 mil</t>
  </si>
  <si>
    <t xml:space="preserve">  WHITE HORSE-GENCASA MỸ THO</t>
  </si>
  <si>
    <t xml:space="preserve">  S_ZONE 4</t>
  </si>
  <si>
    <t xml:space="preserve">  SOUTH 1</t>
  </si>
  <si>
    <t xml:space="preserve">  WHITE HORSE</t>
  </si>
  <si>
    <t xml:space="preserve">  VĨNH LONG</t>
  </si>
  <si>
    <t xml:space="preserve">  S_ZONE 8</t>
  </si>
  <si>
    <t xml:space="preserve">  SOUTH 3</t>
  </si>
  <si>
    <t xml:space="preserve">  LÊ THỊ THƠI </t>
  </si>
  <si>
    <t xml:space="preserve">  VICTORY</t>
  </si>
  <si>
    <t xml:space="preserve">  N_ZONE 5</t>
  </si>
  <si>
    <t xml:space="preserve">  NORTH 2</t>
  </si>
  <si>
    <t xml:space="preserve">  ĐINH THỊ KIM LIÊN </t>
  </si>
  <si>
    <t xml:space="preserve">  THIÊN SƠN</t>
  </si>
  <si>
    <t xml:space="preserve">  N_ZONE 9</t>
  </si>
  <si>
    <t xml:space="preserve">  THE STARS 2</t>
  </si>
  <si>
    <t xml:space="preserve">  N_ZONE 7</t>
  </si>
  <si>
    <t xml:space="preserve">  NORTH 1</t>
  </si>
  <si>
    <t xml:space="preserve">  THE STARS 1</t>
  </si>
  <si>
    <t xml:space="preserve">  NGUYỄN VĂN HUỆ </t>
  </si>
  <si>
    <t xml:space="preserve">  THE SKY</t>
  </si>
  <si>
    <t xml:space="preserve">  N_ZONE 3</t>
  </si>
  <si>
    <t xml:space="preserve">  THE ROME</t>
  </si>
  <si>
    <t xml:space="preserve">  TRẦN HOÀNG NGÂN KHÁNH </t>
  </si>
  <si>
    <t xml:space="preserve">  THE QUEEN</t>
  </si>
  <si>
    <t xml:space="preserve">  S_ZONE 5</t>
  </si>
  <si>
    <t xml:space="preserve">  LÊ VIỆT DŨNG </t>
  </si>
  <si>
    <t xml:space="preserve">  THE POWER</t>
  </si>
  <si>
    <t xml:space="preserve">  N_ZONE 2</t>
  </si>
  <si>
    <t xml:space="preserve">  VŨ MẠNH CƯỜNG </t>
  </si>
  <si>
    <t xml:space="preserve">  THE LIGHT</t>
  </si>
  <si>
    <t xml:space="preserve">  NGUYỄN THÚY HÒA </t>
  </si>
  <si>
    <t xml:space="preserve">  THE KEY</t>
  </si>
  <si>
    <t xml:space="preserve">  NGUYỄN THỊ HOÀNG YẾN </t>
  </si>
  <si>
    <t xml:space="preserve">  THE CAPITAL</t>
  </si>
  <si>
    <t xml:space="preserve">  LÊ VĂN TÙNG </t>
  </si>
  <si>
    <t xml:space="preserve">  THANH HÓA</t>
  </si>
  <si>
    <t xml:space="preserve">  N_ZONE 4</t>
  </si>
  <si>
    <t xml:space="preserve">  TRÀ HỮU VINH </t>
  </si>
  <si>
    <t xml:space="preserve">  TÂY NINH</t>
  </si>
  <si>
    <t xml:space="preserve">  S_ZONE 6</t>
  </si>
  <si>
    <t xml:space="preserve">  SOUTH 2</t>
  </si>
  <si>
    <t xml:space="preserve">  SUNFLOWER</t>
  </si>
  <si>
    <t xml:space="preserve">  N_ZONE 10</t>
  </si>
  <si>
    <t xml:space="preserve">  HOÀNG NGỌC PHƯƠNG </t>
  </si>
  <si>
    <t xml:space="preserve">  SPRING</t>
  </si>
  <si>
    <t xml:space="preserve">  N_ZONE 1</t>
  </si>
  <si>
    <t xml:space="preserve">  TRẦN ĐẮC THẾ </t>
  </si>
  <si>
    <t xml:space="preserve">  REDBULL</t>
  </si>
  <si>
    <t xml:space="preserve">  NGUYỄN THỊ KIM HOÀNG </t>
  </si>
  <si>
    <t xml:space="preserve">  QUẢNG TRỊ</t>
  </si>
  <si>
    <t xml:space="preserve">  S_ZONE 9</t>
  </si>
  <si>
    <t xml:space="preserve">  CENTRAL 1</t>
  </si>
  <si>
    <t xml:space="preserve">  PHAN ĐÌNH LONG </t>
  </si>
  <si>
    <t xml:space="preserve">  PHÚ YÊN</t>
  </si>
  <si>
    <t xml:space="preserve">  PHOENIX</t>
  </si>
  <si>
    <t xml:space="preserve">  S_ZONE 3</t>
  </si>
  <si>
    <t xml:space="preserve">  NGUYỄN PHƯỚC LẬP </t>
  </si>
  <si>
    <t xml:space="preserve">  PHI MÃ</t>
  </si>
  <si>
    <t xml:space="preserve">  PHẠM TẤN PHÁT </t>
  </si>
  <si>
    <t xml:space="preserve">  PATHFINDER</t>
  </si>
  <si>
    <t xml:space="preserve">  MEGA</t>
  </si>
  <si>
    <t xml:space="preserve">  NGUYỄN TRÍ TÀI </t>
  </si>
  <si>
    <t xml:space="preserve">  MDRT VT</t>
  </si>
  <si>
    <t xml:space="preserve">  NGUYỄN NHẪN CHÍ </t>
  </si>
  <si>
    <t xml:space="preserve">  MDRT HCM</t>
  </si>
  <si>
    <t xml:space="preserve">  S_ZONE 1</t>
  </si>
  <si>
    <t xml:space="preserve">  MDRT BH</t>
  </si>
  <si>
    <t xml:space="preserve">  LUCKY STAR</t>
  </si>
  <si>
    <t xml:space="preserve">  LUCKY CAT</t>
  </si>
  <si>
    <t xml:space="preserve">  LONG XUYÊN 1</t>
  </si>
  <si>
    <t xml:space="preserve">  PHẠM THỊ THU CÚC </t>
  </si>
  <si>
    <t xml:space="preserve">  LONG XUYÊN</t>
  </si>
  <si>
    <t xml:space="preserve">  S_ZONE 10</t>
  </si>
  <si>
    <t xml:space="preserve">  LION 2</t>
  </si>
  <si>
    <t xml:space="preserve">  LION 1</t>
  </si>
  <si>
    <t xml:space="preserve">  LIB</t>
  </si>
  <si>
    <t xml:space="preserve">  HUẾ 2</t>
  </si>
  <si>
    <t xml:space="preserve">  GIALAI</t>
  </si>
  <si>
    <t xml:space="preserve">  HOÀNG TRỌNG NGHĨA </t>
  </si>
  <si>
    <t xml:space="preserve">  GREEN DRAGON</t>
  </si>
  <si>
    <t xml:space="preserve">  LƯƠNG THU HƯƠNG </t>
  </si>
  <si>
    <t xml:space="preserve">  G-G</t>
  </si>
  <si>
    <t xml:space="preserve">  GENCASA YÊN BÁI</t>
  </si>
  <si>
    <t xml:space="preserve">  N_ZONE 6</t>
  </si>
  <si>
    <t xml:space="preserve">  GENCASA THANH HÓA</t>
  </si>
  <si>
    <t xml:space="preserve">  NGUYỄN THÀNH LONG </t>
  </si>
  <si>
    <t xml:space="preserve">  GENCASA THÁI NGUYÊN</t>
  </si>
  <si>
    <t xml:space="preserve">  TRẦN NGỌC ANH </t>
  </si>
  <si>
    <t xml:space="preserve">  GENCASA THÁI BÌNH</t>
  </si>
  <si>
    <t xml:space="preserve">  GENCASA TUYÊN QUANG</t>
  </si>
  <si>
    <t xml:space="preserve">  GENCASA TÂN PHÚ</t>
  </si>
  <si>
    <t xml:space="preserve">  GENCASA NGHỆ AN</t>
  </si>
  <si>
    <t xml:space="preserve">  NGUYỄN CAO MINH </t>
  </si>
  <si>
    <t xml:space="preserve">  GENCASA NAM ĐỊNH</t>
  </si>
  <si>
    <t xml:space="preserve">  GENCASA LONG BIÊN</t>
  </si>
  <si>
    <t xml:space="preserve">  GENCASA LẠNG SƠN</t>
  </si>
  <si>
    <t xml:space="preserve">  GENCASA LAM SƠN</t>
  </si>
  <si>
    <t xml:space="preserve">  MẠC NGUYỄN DƯƠNG </t>
  </si>
  <si>
    <t xml:space="preserve">  GENCASA HƯNG YÊN</t>
  </si>
  <si>
    <t xml:space="preserve">  PHAN THỊ THANH LAN </t>
  </si>
  <si>
    <t xml:space="preserve">  GENCASA HUẾ 1</t>
  </si>
  <si>
    <t xml:space="preserve">  GENCASA HÀ TĨNH</t>
  </si>
  <si>
    <t xml:space="preserve">  GENCASA HÀ ĐÔNG</t>
  </si>
  <si>
    <t xml:space="preserve">  GENCASA ĐÀ NẴNG 1</t>
  </si>
  <si>
    <t xml:space="preserve">  NGUYỄN MINH HIẾU </t>
  </si>
  <si>
    <t xml:space="preserve">  GENCASA BẾN TRE</t>
  </si>
  <si>
    <t xml:space="preserve">  GENCASA BÀ RỊA</t>
  </si>
  <si>
    <t xml:space="preserve">  TRẦN THỊ THU GIANG </t>
  </si>
  <si>
    <t xml:space="preserve">  F.B.I</t>
  </si>
  <si>
    <t xml:space="preserve">  TRẦN THỊ HẢI YẾN </t>
  </si>
  <si>
    <t xml:space="preserve">  ELITE</t>
  </si>
  <si>
    <t xml:space="preserve">  NGUYỄN VĂN HUYỆN </t>
  </si>
  <si>
    <t xml:space="preserve">  ĐỒNG THÁP</t>
  </si>
  <si>
    <t xml:space="preserve">  ĐẮK NÔNG</t>
  </si>
  <si>
    <t xml:space="preserve">  DIAMOND</t>
  </si>
  <si>
    <t xml:space="preserve">  DANANG1</t>
  </si>
  <si>
    <t xml:space="preserve">  DAKLAK</t>
  </si>
  <si>
    <t xml:space="preserve">  CUPID</t>
  </si>
  <si>
    <t xml:space="preserve">  COT GENCASA</t>
  </si>
  <si>
    <t xml:space="preserve">  CẦN THƠ</t>
  </si>
  <si>
    <t xml:space="preserve">  TRẦN THẾ HUY </t>
  </si>
  <si>
    <t xml:space="preserve">  CÀ MAU</t>
  </si>
  <si>
    <t xml:space="preserve">  BORN TO WIN GENCASA PHÚ NHUẬN</t>
  </si>
  <si>
    <t xml:space="preserve">  BORN TO WIN</t>
  </si>
  <si>
    <t xml:space="preserve">  BLUE WAVES</t>
  </si>
  <si>
    <t xml:space="preserve">  ĐỖ THỊ MƠ </t>
  </si>
  <si>
    <t xml:space="preserve">  BLUE OCEAN</t>
  </si>
  <si>
    <t xml:space="preserve">  TÔ MI SA </t>
  </si>
  <si>
    <t xml:space="preserve">  BÌNH MINH</t>
  </si>
  <si>
    <t xml:space="preserve">  BIG HERO</t>
  </si>
  <si>
    <t xml:space="preserve">  ĐẶNG THỊ THU THỦY </t>
  </si>
  <si>
    <t xml:space="preserve">  BELIEVE IN FUTURE</t>
  </si>
  <si>
    <t xml:space="preserve">  NGUYỄN THANH MỸ </t>
  </si>
  <si>
    <t xml:space="preserve">  ALLEGRO</t>
  </si>
  <si>
    <t>CSize</t>
  </si>
  <si>
    <t>Ter</t>
  </si>
  <si>
    <t>AG</t>
  </si>
  <si>
    <t>SA</t>
  </si>
  <si>
    <t>Zone</t>
  </si>
  <si>
    <t xml:space="preserve">Team Head </t>
  </si>
  <si>
    <t>Actv AL</t>
  </si>
  <si>
    <t>% Actv AL</t>
  </si>
  <si>
    <t>Actv US</t>
  </si>
  <si>
    <t>%Actv US</t>
  </si>
  <si>
    <t>Recruitment</t>
  </si>
  <si>
    <t>New AG,US</t>
  </si>
  <si>
    <t>AL Activity</t>
  </si>
  <si>
    <t>Feb Case</t>
  </si>
  <si>
    <t>Active ratio</t>
  </si>
  <si>
    <t>Total excl SA</t>
  </si>
  <si>
    <t>Level</t>
  </si>
  <si>
    <t>Province</t>
  </si>
  <si>
    <t>Territory</t>
  </si>
  <si>
    <t>MoM</t>
  </si>
  <si>
    <t>YTD 2016</t>
  </si>
  <si>
    <t>YTD 2017</t>
  </si>
  <si>
    <t>YoY</t>
  </si>
  <si>
    <t>TEAM</t>
  </si>
  <si>
    <t>ZONE</t>
  </si>
  <si>
    <t>REGION</t>
  </si>
  <si>
    <t>TERRITORY</t>
  </si>
  <si>
    <t>COUNTRY</t>
  </si>
  <si>
    <t>Case/Active</t>
  </si>
  <si>
    <t>API</t>
  </si>
  <si>
    <t>Active_excSA</t>
  </si>
  <si>
    <t>Active_Non SA/MP</t>
  </si>
  <si>
    <t>NAME</t>
  </si>
  <si>
    <t>Leader</t>
  </si>
  <si>
    <t>active_leader</t>
  </si>
  <si>
    <t>recruit</t>
  </si>
  <si>
    <t>%a.leader</t>
  </si>
  <si>
    <t>recruit/a.leader</t>
  </si>
  <si>
    <t>1case/15d</t>
  </si>
  <si>
    <t>1case/30d</t>
  </si>
  <si>
    <t>3case/60d</t>
  </si>
  <si>
    <t>5case/90d</t>
  </si>
  <si>
    <t>%1case/15d</t>
  </si>
  <si>
    <t>%1case/30d</t>
  </si>
  <si>
    <t>%3case/60d</t>
  </si>
  <si>
    <t>%5case/90d</t>
  </si>
  <si>
    <t>rider_attach</t>
  </si>
  <si>
    <t>ratio_case4riders</t>
  </si>
  <si>
    <t># Active</t>
  </si>
  <si>
    <t># Case/active</t>
  </si>
  <si>
    <t>#cases</t>
  </si>
  <si>
    <t>Rider attachment</t>
  </si>
  <si>
    <t>Persistency K1</t>
  </si>
  <si>
    <t>Persistency K2</t>
  </si>
  <si>
    <t># Active_ExSA</t>
  </si>
  <si>
    <t>% case with 4 riders</t>
  </si>
  <si>
    <t>Q1'16</t>
  </si>
  <si>
    <t>Q1'17</t>
  </si>
  <si>
    <t>Q2'17</t>
  </si>
  <si>
    <t>Q3'17</t>
  </si>
  <si>
    <t>Q4'17</t>
  </si>
  <si>
    <t>Q1'15</t>
  </si>
  <si>
    <t>Q2'15</t>
  </si>
  <si>
    <t>Q3'15</t>
  </si>
  <si>
    <t>Q4'15</t>
  </si>
  <si>
    <t>Q2'16</t>
  </si>
  <si>
    <t>Q3'16</t>
  </si>
  <si>
    <t>Q4'16</t>
  </si>
  <si>
    <t>Ending Manpower_ExSA</t>
  </si>
  <si>
    <t>#leader</t>
  </si>
  <si>
    <t># recruit</t>
  </si>
  <si>
    <t>Ending Manpower_Total</t>
  </si>
  <si>
    <t>AL recruitment KPIs</t>
  </si>
  <si>
    <t># SA</t>
  </si>
  <si>
    <t># AG</t>
  </si>
  <si>
    <t># US</t>
  </si>
  <si>
    <t># UM</t>
  </si>
  <si>
    <t># SUM</t>
  </si>
  <si>
    <t># BM</t>
  </si>
  <si>
    <t># SBM</t>
  </si>
  <si>
    <t>Total # New recruits</t>
  </si>
  <si>
    <t>Total recruited AL</t>
  </si>
  <si>
    <t>7-12mth</t>
  </si>
  <si>
    <t>13+mth</t>
  </si>
  <si>
    <t>GenLion</t>
  </si>
  <si>
    <t>2-3 months</t>
  </si>
  <si>
    <t>4 - 6 mths</t>
  </si>
  <si>
    <t>APE contribution</t>
  </si>
  <si>
    <t># Case</t>
  </si>
  <si>
    <t>CaseSize</t>
  </si>
  <si>
    <t>APE/Manpower</t>
  </si>
  <si>
    <t>Overrall KPIs</t>
  </si>
  <si>
    <t>Recruitment Driver</t>
  </si>
  <si>
    <t>Performance by Segmentation</t>
  </si>
  <si>
    <t>Recruitment by Segmentation</t>
  </si>
  <si>
    <t>Rookie performance</t>
  </si>
  <si>
    <t>Rider performance</t>
  </si>
  <si>
    <t>Overall KPI performance</t>
  </si>
  <si>
    <t xml:space="preserve">Recruitment </t>
  </si>
  <si>
    <t>Rookie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</si>
</sst>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%"/>
    <numFmt numFmtId="167" formatCode="_-* #,##0.0\ _$_-;\-* #,##0.0\ _$_-;_-* &quot;-&quot;??\ _$_-;_-@_-"/>
    <numFmt numFmtId="168" formatCode="_(* #,##0_);_(* \(#,##0\);_(* &quot;-&quot;??_);_(@_)"/>
    <numFmt numFmtId="169" formatCode="_(* #,##0.0_);_(* \(#,##0.0\);_(* &quot;-&quot;??_);_(@_)"/>
    <numFmt numFmtId="170" formatCode="0.0"/>
    <numFmt numFmtId="171" formatCode="#,##0.0;[Red]\-#,##0.0"/>
    <numFmt numFmtId="172" formatCode="_(* #,##0_);_(* \(#,##0\);_(* \-??_);_(@_)"/>
    <numFmt numFmtId="173" formatCode="_-* #,##0\ _F_-;\-* #,##0\ _F_-;_-* &quot;-&quot;\ _F_-;_-@_-"/>
    <numFmt numFmtId="174" formatCode="&quot;\&quot;#,##0;[Red]&quot;\&quot;&quot;\&quot;\-#,##0"/>
    <numFmt numFmtId="175" formatCode="_ * #,##0.00_ ;_ * \-#,##0.00_ ;_ * &quot;-&quot;??_ ;_ @_ "/>
    <numFmt numFmtId="176" formatCode="&quot;\&quot;#,##0.00;[Red]&quot;\&quot;\-#,##0.00"/>
    <numFmt numFmtId="177" formatCode="_-&quot;$&quot;* #,##0_-;\-&quot;$&quot;* #,##0_-;_-&quot;$&quot;* &quot;-&quot;_-;_-@_-"/>
    <numFmt numFmtId="178" formatCode="&quot;\&quot;#,##0.00;[Red]&quot;\&quot;&quot;\&quot;&quot;\&quot;&quot;\&quot;&quot;\&quot;&quot;\&quot;\-#,##0.00"/>
    <numFmt numFmtId="179" formatCode="&quot;\&quot;#,##0;[Red]&quot;\&quot;\-#,##0"/>
    <numFmt numFmtId="180" formatCode="_-&quot;$&quot;* #,##0.00_-;\-&quot;$&quot;* #,##0.00_-;_-&quot;$&quot;* &quot;-&quot;??_-;_-@_-"/>
    <numFmt numFmtId="181" formatCode="_-* #,##0\ &quot;F&quot;_-;\-* #,##0\ &quot;F&quot;_-;_-* &quot;-&quot;\ &quot;F&quot;_-;_-@_-"/>
    <numFmt numFmtId="182" formatCode="_-* #,##0\ &quot;$&quot;_-;\-* #,##0\ &quot;$&quot;_-;_-* &quot;-&quot;\ &quot;$&quot;_-;_-@_-"/>
    <numFmt numFmtId="183" formatCode="_-&quot;ñ&quot;* #,##0_-;\-&quot;ñ&quot;* #,##0_-;_-&quot;ñ&quot;* &quot;-&quot;_-;_-@_-"/>
    <numFmt numFmtId="184" formatCode="0.0000"/>
    <numFmt numFmtId="185" formatCode="_-* #,##0.00\ _V_N_D_-;\-* #,##0.00\ _V_N_D_-;_-* &quot;-&quot;??\ _V_N_D_-;_-@_-"/>
    <numFmt numFmtId="186" formatCode="_-* #,##0.00\ _F_-;\-* #,##0.00\ _F_-;_-* &quot;-&quot;??\ _F_-;_-@_-"/>
    <numFmt numFmtId="187" formatCode="_-* #,##0.00\ _€_-;\-* #,##0.00\ _€_-;_-* &quot;-&quot;??\ _€_-;_-@_-"/>
    <numFmt numFmtId="188" formatCode="_-* #,##0.00\ _ñ_-;\-* #,##0.00\ _ñ_-;_-* &quot;-&quot;??\ _ñ_-;_-@_-"/>
    <numFmt numFmtId="189" formatCode="&quot;$&quot;#,##0;[Red]\-&quot;$&quot;#,##0"/>
    <numFmt numFmtId="190" formatCode="_(&quot;$&quot;\ * #,##0_);_(&quot;$&quot;\ * \(#,##0\);_(&quot;$&quot;\ * &quot;-&quot;_);_(@_)"/>
    <numFmt numFmtId="191" formatCode="&quot;$&quot;#,##0.00;[Red]\-&quot;$&quot;#,##0.00"/>
    <numFmt numFmtId="192" formatCode="_-* #,##0\ &quot;ñ&quot;_-;\-* #,##0\ &quot;ñ&quot;_-;_-* &quot;-&quot;\ &quot;ñ&quot;_-;_-@_-"/>
    <numFmt numFmtId="193" formatCode="_-* #,##0\ _V_N_D_-;\-* #,##0\ _V_N_D_-;_-* &quot;-&quot;\ _V_N_D_-;_-@_-"/>
    <numFmt numFmtId="194" formatCode="_ * #,##0_ ;_ * \-#,##0_ ;_ * &quot;-&quot;_ ;_ @_ "/>
    <numFmt numFmtId="195" formatCode="_-* #,##0\ _€_-;\-* #,##0\ _€_-;_-* &quot;-&quot;\ _€_-;_-@_-"/>
    <numFmt numFmtId="196" formatCode="_-* #,##0\ _$_-;\-* #,##0\ _$_-;_-* &quot;-&quot;\ _$_-;_-@_-"/>
    <numFmt numFmtId="197" formatCode="_-* #,##0\ _ñ_-;\-* #,##0\ _ñ_-;_-* &quot;-&quot;\ _ñ_-;_-@_-"/>
    <numFmt numFmtId="198" formatCode="0%;\(0%\)"/>
    <numFmt numFmtId="199" formatCode="&quot;SFr.&quot;\ #,##0.00;[Red]&quot;SFr.&quot;\ \-#,##0.00"/>
    <numFmt numFmtId="200" formatCode="_ &quot;SFr.&quot;\ * #,##0_ ;_ &quot;SFr.&quot;\ * \-#,##0_ ;_ &quot;SFr.&quot;\ * &quot;-&quot;_ ;_ @_ "/>
    <numFmt numFmtId="201" formatCode="_ * #,##0_ ;_ * &quot;\&quot;&quot;\&quot;&quot;\&quot;&quot;\&quot;&quot;\&quot;&quot;\&quot;&quot;\&quot;&quot;\&quot;&quot;\&quot;&quot;\&quot;&quot;\&quot;&quot;\&quot;\-#,##0_ ;_ * &quot;-&quot;_ ;_ @_ "/>
    <numFmt numFmtId="202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203" formatCode="_ * #,##0.00_ ;_ * &quot;\&quot;&quot;\&quot;&quot;\&quot;&quot;\&quot;&quot;\&quot;&quot;\&quot;&quot;\&quot;&quot;\&quot;&quot;\&quot;&quot;\&quot;&quot;\&quot;&quot;\&quot;\-#,##0.00_ ;_ * &quot;-&quot;??_ ;_ @_ "/>
    <numFmt numFmtId="204" formatCode="&quot;\&quot;#,##0;&quot;\&quot;&quot;\&quot;&quot;\&quot;&quot;\&quot;&quot;\&quot;&quot;\&quot;&quot;\&quot;&quot;\&quot;&quot;\&quot;&quot;\&quot;&quot;\&quot;&quot;\&quot;&quot;\&quot;&quot;\&quot;\-#,##0"/>
    <numFmt numFmtId="205" formatCode="&quot;\&quot;#,##0;[Red]&quot;\&quot;&quot;\&quot;&quot;\&quot;&quot;\&quot;&quot;\&quot;&quot;\&quot;&quot;\&quot;&quot;\&quot;&quot;\&quot;&quot;\&quot;&quot;\&quot;&quot;\&quot;&quot;\&quot;&quot;\&quot;\-#,##0"/>
    <numFmt numFmtId="206" formatCode="&quot;\&quot;#,##0.00;&quot;\&quot;&quot;\&quot;&quot;\&quot;&quot;\&quot;&quot;\&quot;&quot;\&quot;&quot;\&quot;&quot;\&quot;&quot;\&quot;&quot;\&quot;&quot;\&quot;&quot;\&quot;&quot;\&quot;&quot;\&quot;\-#,##0.00"/>
    <numFmt numFmtId="207" formatCode="_-* #,##0.00\ &quot;F&quot;_-;\-* #,##0.00\ &quot;F&quot;_-;_-* &quot;-&quot;??\ &quot;F&quot;_-;_-@_-"/>
    <numFmt numFmtId="208" formatCode="0.000_)"/>
    <numFmt numFmtId="209" formatCode="#,##0;\(#,##0\)"/>
    <numFmt numFmtId="210" formatCode="#,##0.0_);\(#,##0.0\)"/>
    <numFmt numFmtId="211" formatCode="&quot;US$&quot;#,##0.00_);\(&quot;US$&quot;#,##0.00\)"/>
    <numFmt numFmtId="212" formatCode="\$#,##0\ ;\(\$#,##0\)"/>
    <numFmt numFmtId="213" formatCode="\t0.00%"/>
    <numFmt numFmtId="214" formatCode="\U\S\$#,##0.00;\(\U\S\$#,##0.00\)"/>
    <numFmt numFmtId="215" formatCode="_-* #,##0\ _D_M_-;\-* #,##0\ _D_M_-;_-* &quot;-&quot;\ _D_M_-;_-@_-"/>
    <numFmt numFmtId="216" formatCode="_-* #,##0.00\ _D_M_-;\-* #,##0.00\ _D_M_-;_-* &quot;-&quot;??\ _D_M_-;_-@_-"/>
    <numFmt numFmtId="217" formatCode="\t#\ ??/??"/>
    <numFmt numFmtId="218" formatCode="#,###"/>
    <numFmt numFmtId="219" formatCode="_-[$€]* #,##0.00_-;\-[$€]* #,##0.00_-;_-[$€]* &quot;-&quot;??_-;_-@_-"/>
    <numFmt numFmtId="220" formatCode="0."/>
    <numFmt numFmtId="221" formatCode="_(* #,##0.000000_);_(* \(#,##0.000000\);_(* &quot;-&quot;??_);_(@_)"/>
    <numFmt numFmtId="222" formatCode="_(* #,##0.000000_);_(* \(#,##0.000000\);_(* \-??_);_(@_)"/>
    <numFmt numFmtId="223" formatCode=";;;"/>
    <numFmt numFmtId="224" formatCode="[&lt;0]&quot;*** &quot;;[&gt;999]&quot;*** &quot;;0\ "/>
    <numFmt numFmtId="225" formatCode="_ &quot;R&quot;\ * #,##0_ ;_ &quot;R&quot;\ * \-#,##0_ ;_ &quot;R&quot;\ * &quot;-&quot;_ ;_ @_ "/>
    <numFmt numFmtId="226" formatCode="[&lt;-999]&quot;*** &quot;;[&gt;999]&quot;*** &quot;;0.0\ "/>
    <numFmt numFmtId="227" formatCode="#,##0\ &quot;$&quot;_);[Red]\(#,##0\ &quot;$&quot;\)"/>
    <numFmt numFmtId="228" formatCode="&quot;$&quot;###,0&quot;.&quot;00_);[Red]\(&quot;$&quot;###,0&quot;.&quot;00\)"/>
    <numFmt numFmtId="229" formatCode="&quot;\&quot;#,##0;[Red]\-&quot;\&quot;#,##0"/>
    <numFmt numFmtId="230" formatCode="&quot;\&quot;#,##0.00;\-&quot;\&quot;#,##0.00"/>
    <numFmt numFmtId="231" formatCode="*x"/>
    <numFmt numFmtId="232" formatCode="0.0&quot;  &quot;"/>
    <numFmt numFmtId="233" formatCode="_-* #,##0.00\ _m_k_-;\-* #,##0.00\ _m_k_-;_-* &quot;-&quot;??\ _m_k_-;_-@_-"/>
    <numFmt numFmtId="234" formatCode="_-* #,##0\ _m_k_-;\-* #,##0\ _m_k_-;_-* &quot;-&quot;\ _m_k_-;_-@_-"/>
    <numFmt numFmtId="235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236" formatCode="d"/>
    <numFmt numFmtId="237" formatCode="#,##0.00\ &quot;F&quot;;[Red]\-#,##0.00\ &quot;F&quot;"/>
    <numFmt numFmtId="238" formatCode="#,##0.00&quot; F&quot;;[Red]\-#,##0.00&quot; F&quot;"/>
    <numFmt numFmtId="239" formatCode="&quot;\&quot;#,##0.00;[Red]&quot;\&quot;&quot;\&quot;&quot;\&quot;&quot;\&quot;&quot;\&quot;&quot;\&quot;&quot;\&quot;&quot;\&quot;&quot;\&quot;&quot;\&quot;&quot;\&quot;&quot;\&quot;&quot;\&quot;&quot;\&quot;\-#,##0.00"/>
    <numFmt numFmtId="240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241" formatCode="#,##0\ &quot;F&quot;;\-#,##0\ &quot;F&quot;"/>
    <numFmt numFmtId="242" formatCode="0000"/>
    <numFmt numFmtId="243" formatCode="00"/>
    <numFmt numFmtId="244" formatCode="000"/>
    <numFmt numFmtId="245" formatCode="0\ \ \ \ "/>
    <numFmt numFmtId="246" formatCode="&quot;$&quot;\ #,##0.00;&quot;$&quot;\ \-#,##0.00"/>
    <numFmt numFmtId="247" formatCode="_-* #,##0\ &quot;DM&quot;_-;\-* #,##0\ &quot;DM&quot;_-;_-* &quot;-&quot;\ &quot;DM&quot;_-;_-@_-"/>
    <numFmt numFmtId="248" formatCode="_-* #,##0.00\ &quot;DM&quot;_-;\-* #,##0.00\ &quot;DM&quot;_-;_-* &quot;-&quot;??\ &quot;DM&quot;_-;_-@_-"/>
    <numFmt numFmtId="249" formatCode="_ &quot;\&quot;* #,##0_ ;_ &quot;\&quot;* &quot;\&quot;\!\-#,##0_ ;_ &quot;\&quot;* &quot;-&quot;_ ;_ @_ "/>
    <numFmt numFmtId="250" formatCode="_ &quot;\&quot;* #,##0.00_ ;_ &quot;\&quot;* &quot;\&quot;\!\-#,##0.00_ ;_ &quot;\&quot;* &quot;-&quot;??_ ;_ @_ "/>
    <numFmt numFmtId="251" formatCode="[$-409]mmm/yy;@"/>
    <numFmt numFmtId="252" formatCode="#,##0_ ;\-#,##0\ "/>
    <numFmt numFmtId="253" formatCode="0.0000%"/>
    <numFmt numFmtId="254" formatCode="_-* #,##0\ _₫_-;\-* #,##0\ _₫_-;_-* &quot;-&quot;??\ _₫_-;_-@_-"/>
    <numFmt numFmtId="255" formatCode="_-* #,##0.0\ _₫_-;\-* #,##0.0\ _₫_-;_-* &quot;-&quot;??\ _₫_-;_-@_-"/>
    <numFmt numFmtId="256" formatCode="[$-409]mmm\-yy;@"/>
    <numFmt numFmtId="257" formatCode="dd\-mm\-yyyy"/>
    <numFmt numFmtId="258" formatCode="B1mmm\-yy"/>
    <numFmt numFmtId="259" formatCode="0%;;&quot;-&quot;"/>
    <numFmt numFmtId="260" formatCode="0;;&quot;-&quot;"/>
    <numFmt numFmtId="261" formatCode="mmm\ \'yy"/>
    <numFmt numFmtId="262" formatCode="#,##0.0"/>
    <numFmt numFmtId="263" formatCode="#,##0.0000"/>
    <numFmt numFmtId="264" formatCode="0;;&quot;&quot;"/>
    <numFmt numFmtId="265" formatCode="0.0;;&quot;&quot;"/>
  </numFmts>
  <fonts count="317"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  <charset val="163"/>
    </font>
    <font>
      <sz val="10"/>
      <color theme="1"/>
      <name val="Arial"/>
      <family val="2"/>
      <charset val="163"/>
    </font>
    <font>
      <u/>
      <sz val="10"/>
      <color theme="10"/>
      <name val="Arial"/>
      <family val="2"/>
    </font>
    <font>
      <i/>
      <u/>
      <sz val="9"/>
      <color theme="10"/>
      <name val="Arial"/>
      <family val="2"/>
      <charset val="163"/>
    </font>
    <font>
      <b/>
      <i/>
      <sz val="10"/>
      <color rgb="FFC00000"/>
      <name val="Arial"/>
      <family val="2"/>
      <charset val="163"/>
    </font>
    <font>
      <sz val="9"/>
      <color theme="1"/>
      <name val="Arial"/>
      <family val="2"/>
    </font>
    <font>
      <sz val="10"/>
      <color rgb="FFC00000"/>
      <name val="Arial"/>
      <family val="2"/>
    </font>
    <font>
      <sz val="10"/>
      <color rgb="FFFF0000"/>
      <name val="Arial"/>
      <family val="2"/>
      <charset val="163"/>
    </font>
    <font>
      <sz val="9"/>
      <color rgb="FFC00000"/>
      <name val="Arial"/>
      <family val="2"/>
      <charset val="163"/>
    </font>
    <font>
      <sz val="9"/>
      <color theme="1"/>
      <name val="Arial"/>
      <family val="2"/>
      <charset val="163"/>
    </font>
    <font>
      <b/>
      <u/>
      <sz val="9"/>
      <color rgb="FFC00000"/>
      <name val="Arial"/>
      <family val="2"/>
      <charset val="163"/>
    </font>
    <font>
      <b/>
      <sz val="9"/>
      <color rgb="FFC00000"/>
      <name val="Arial"/>
      <family val="2"/>
    </font>
    <font>
      <sz val="10"/>
      <name val="Arial"/>
      <family val="2"/>
    </font>
    <font>
      <sz val="10"/>
      <name val="Arial"/>
      <family val="2"/>
      <charset val="163"/>
    </font>
    <font>
      <b/>
      <sz val="10"/>
      <name val="Arial"/>
      <family val="2"/>
    </font>
    <font>
      <sz val="9"/>
      <name val="Arial"/>
      <family val="2"/>
      <charset val="163"/>
    </font>
    <font>
      <b/>
      <sz val="14"/>
      <name val="Arial"/>
      <family val="2"/>
    </font>
    <font>
      <sz val="11"/>
      <color theme="1"/>
      <name val="Arial"/>
      <family val="2"/>
      <charset val="163"/>
      <scheme val="minor"/>
    </font>
    <font>
      <sz val="8"/>
      <name val="Arial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theme="1"/>
      <name val="Arial"/>
      <family val="2"/>
    </font>
    <font>
      <b/>
      <sz val="9"/>
      <name val="Arial"/>
      <family val="2"/>
    </font>
    <font>
      <sz val="9"/>
      <name val="Arial Narrow"/>
      <family val="2"/>
    </font>
    <font>
      <sz val="9"/>
      <name val="Arial"/>
      <family val="2"/>
    </font>
    <font>
      <b/>
      <sz val="10"/>
      <color rgb="FFC00000"/>
      <name val="Arial"/>
      <family val="2"/>
    </font>
    <font>
      <b/>
      <sz val="10"/>
      <color rgb="FFC00000"/>
      <name val="Arial"/>
      <family val="2"/>
      <charset val="163"/>
    </font>
    <font>
      <sz val="16"/>
      <color theme="1"/>
      <name val="Arial"/>
      <family val="2"/>
    </font>
    <font>
      <sz val="16"/>
      <name val="Arial"/>
      <family val="2"/>
    </font>
    <font>
      <b/>
      <sz val="14"/>
      <name val="Times New Roman"/>
      <family val="1"/>
      <charset val="163"/>
      <scheme val="major"/>
    </font>
    <font>
      <b/>
      <i/>
      <sz val="14"/>
      <name val="Times New Roman"/>
      <family val="1"/>
      <charset val="163"/>
      <scheme val="major"/>
    </font>
    <font>
      <sz val="14"/>
      <name val="Arial"/>
      <family val="2"/>
    </font>
    <font>
      <b/>
      <u/>
      <sz val="14"/>
      <name val="Arial"/>
      <family val="2"/>
    </font>
    <font>
      <b/>
      <u/>
      <sz val="10"/>
      <color rgb="FFC00000"/>
      <name val="Arial"/>
      <family val="2"/>
    </font>
    <font>
      <i/>
      <sz val="10"/>
      <name val="Arial"/>
      <family val="2"/>
      <charset val="163"/>
    </font>
    <font>
      <sz val="10"/>
      <color theme="0" tint="-0.499984740745262"/>
      <name val="Arial"/>
      <family val="2"/>
    </font>
    <font>
      <sz val="8"/>
      <color theme="1"/>
      <name val="Arial Narrow"/>
      <family val="2"/>
    </font>
    <font>
      <sz val="8"/>
      <color theme="1"/>
      <name val="Arial"/>
      <family val="2"/>
    </font>
    <font>
      <b/>
      <sz val="9"/>
      <name val="Arial Narrow"/>
      <family val="2"/>
    </font>
    <font>
      <b/>
      <sz val="9"/>
      <name val="Arial"/>
      <family val="2"/>
      <charset val="163"/>
    </font>
    <font>
      <b/>
      <i/>
      <sz val="14"/>
      <color rgb="FFFF0000"/>
      <name val="Times New Roman"/>
      <family val="1"/>
      <charset val="163"/>
      <scheme val="major"/>
    </font>
    <font>
      <b/>
      <sz val="12"/>
      <name val="Arial"/>
      <family val="2"/>
    </font>
    <font>
      <i/>
      <sz val="9"/>
      <name val="Arial"/>
      <family val="2"/>
      <charset val="163"/>
    </font>
    <font>
      <b/>
      <sz val="9"/>
      <color rgb="FFFF0000"/>
      <name val="Arial"/>
      <family val="2"/>
    </font>
    <font>
      <b/>
      <sz val="10"/>
      <name val="Arial"/>
      <family val="2"/>
      <charset val="163"/>
    </font>
    <font>
      <b/>
      <sz val="10"/>
      <color rgb="FFFF0000"/>
      <name val="Arial"/>
      <family val="2"/>
      <charset val="163"/>
    </font>
    <font>
      <sz val="12"/>
      <name val="VNtimes new roman"/>
    </font>
    <font>
      <sz val="12"/>
      <name val="VNtimes new roman"/>
      <family val="2"/>
    </font>
    <font>
      <sz val="10"/>
      <name val="VNI-Times"/>
    </font>
    <font>
      <sz val="10"/>
      <name val=".VnArial"/>
      <family val="2"/>
    </font>
    <font>
      <sz val="16"/>
      <name val="AngsanaUPC"/>
      <family val="3"/>
    </font>
    <font>
      <sz val="12"/>
      <name val="????"/>
      <charset val="136"/>
    </font>
    <font>
      <sz val="11"/>
      <name val="??"/>
      <family val="3"/>
      <charset val="129"/>
    </font>
    <font>
      <sz val="12"/>
      <name val="???"/>
      <family val="1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</font>
    <font>
      <sz val="10"/>
      <name val="MS Sans Serif"/>
      <family val="2"/>
    </font>
    <font>
      <sz val="10"/>
      <name val=".VnTime"/>
      <family val="2"/>
    </font>
    <font>
      <sz val="12"/>
      <name val="VNI-Times"/>
    </font>
    <font>
      <sz val="10"/>
      <name val="VNI-Helve"/>
    </font>
    <font>
      <sz val="14"/>
      <name val="‚l‚r –¾’©"/>
      <family val="1"/>
      <charset val="128"/>
    </font>
    <font>
      <u/>
      <sz val="6"/>
      <color indexed="12"/>
      <name val="Helv"/>
      <family val="2"/>
    </font>
    <font>
      <u/>
      <sz val="8.25"/>
      <color indexed="36"/>
      <name val="‚l‚r ‚oƒSƒVƒbƒN"/>
      <family val="3"/>
      <charset val="128"/>
    </font>
    <font>
      <sz val="14"/>
      <name val="lr ¾©"/>
      <family val="1"/>
      <charset val="128"/>
    </font>
    <font>
      <sz val="13"/>
      <name val="Tms Rmn"/>
      <family val="1"/>
    </font>
    <font>
      <b/>
      <u/>
      <sz val="14"/>
      <color indexed="8"/>
      <name val=".VnBook-AntiquaH"/>
      <family val="2"/>
    </font>
    <font>
      <sz val="10"/>
      <name val="VnTimes"/>
      <family val="2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¹UAAA¼"/>
      <family val="3"/>
      <charset val="129"/>
    </font>
    <font>
      <sz val="12"/>
      <name val="¹ÙÅÁÃ¼"/>
      <charset val="129"/>
    </font>
    <font>
      <sz val="8"/>
      <name val="Times New Roman"/>
      <family val="1"/>
    </font>
    <font>
      <sz val="11"/>
      <name val="VNI-Aptima"/>
    </font>
    <font>
      <sz val="12"/>
      <name val="Tms Rmn"/>
    </font>
    <font>
      <sz val="10"/>
      <name val="Times New Roman"/>
      <family val="1"/>
    </font>
    <font>
      <sz val="11"/>
      <name val="µ¸¿ò"/>
      <charset val="129"/>
    </font>
    <font>
      <b/>
      <sz val="10"/>
      <name val="Helv"/>
      <family val="2"/>
    </font>
    <font>
      <sz val="10"/>
      <name val="VNI-Aptima"/>
    </font>
    <font>
      <b/>
      <sz val="13"/>
      <name val="Tms Rmn"/>
      <family val="1"/>
    </font>
    <font>
      <sz val="11"/>
      <name val="Tms Rmn"/>
    </font>
    <font>
      <sz val="11"/>
      <name val="VNI-Times"/>
    </font>
    <font>
      <sz val="10"/>
      <name val="MS Serif"/>
      <family val="1"/>
    </font>
    <font>
      <sz val="10"/>
      <name val="Courier"/>
      <family val="3"/>
    </font>
    <font>
      <sz val="11"/>
      <name val="돋움"/>
      <family val="3"/>
      <charset val="129"/>
    </font>
    <font>
      <sz val="10"/>
      <color indexed="8"/>
      <name val="Arial"/>
      <family val="2"/>
    </font>
    <font>
      <sz val="12"/>
      <name val="Tms Rmn"/>
      <family val="1"/>
    </font>
    <font>
      <sz val="6"/>
      <name val="Arial"/>
      <family val="2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u/>
      <sz val="8.25"/>
      <color indexed="12"/>
      <name val="‚l‚r ‚oƒSƒVƒbƒN"/>
      <family val="3"/>
      <charset val="128"/>
    </font>
    <font>
      <b/>
      <sz val="12"/>
      <name val=".VnBook-AntiquaH"/>
      <family val="2"/>
    </font>
    <font>
      <b/>
      <sz val="12"/>
      <color indexed="9"/>
      <name val="Tms Rmn"/>
    </font>
    <font>
      <b/>
      <sz val="12"/>
      <name val="Helv"/>
      <family val="2"/>
    </font>
    <font>
      <b/>
      <sz val="12"/>
      <name val="Tahoma"/>
      <family val="2"/>
    </font>
    <font>
      <b/>
      <sz val="8"/>
      <name val="MS Sans Serif"/>
      <family val="2"/>
    </font>
    <font>
      <b/>
      <sz val="10"/>
      <name val=".VnTime"/>
      <family val="2"/>
    </font>
    <font>
      <sz val="11"/>
      <name val="Arial"/>
      <family val="2"/>
    </font>
    <font>
      <b/>
      <sz val="14"/>
      <name val=".VnTimeH"/>
      <family val="2"/>
    </font>
    <font>
      <b/>
      <sz val="9"/>
      <name val="VNI-Helve-Condense"/>
    </font>
    <font>
      <u/>
      <sz val="10"/>
      <color indexed="12"/>
      <name val="Arial"/>
      <family val="2"/>
    </font>
    <font>
      <sz val="10"/>
      <name val="Tahoma"/>
      <family val="2"/>
    </font>
    <font>
      <sz val="12"/>
      <name val="Avant Garde"/>
    </font>
    <font>
      <sz val="10"/>
      <name val="Avant Garde"/>
    </font>
    <font>
      <b/>
      <sz val="11"/>
      <name val="Helv"/>
      <family val="2"/>
    </font>
    <font>
      <sz val="10"/>
      <name val=".VnAvant"/>
      <family val="2"/>
    </font>
    <font>
      <sz val="12"/>
      <name val="Arial"/>
      <family val="2"/>
    </font>
    <font>
      <sz val="7"/>
      <name val="Small Fonts"/>
      <family val="2"/>
    </font>
    <font>
      <b/>
      <sz val="12"/>
      <name val="VN-NTime"/>
    </font>
    <font>
      <sz val="12"/>
      <name val="바탕체"/>
      <family val="1"/>
      <charset val="129"/>
    </font>
    <font>
      <sz val="12"/>
      <name val=".VnTime"/>
      <family val="2"/>
    </font>
    <font>
      <sz val="11"/>
      <name val="Arial MT"/>
    </font>
    <font>
      <sz val="14"/>
      <name val="System"/>
      <family val="2"/>
    </font>
    <font>
      <b/>
      <sz val="11"/>
      <name val="Arial"/>
      <family val="2"/>
    </font>
    <font>
      <sz val="18"/>
      <name val="Tms Rmn"/>
    </font>
    <font>
      <sz val="12"/>
      <color indexed="8"/>
      <name val="Times New Roman"/>
      <family val="1"/>
    </font>
    <font>
      <sz val="12"/>
      <name val="Helv"/>
    </font>
    <font>
      <sz val="10"/>
      <color indexed="9"/>
      <name val="Arial"/>
      <family val="2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9"/>
      <name val="Arial"/>
      <family val="2"/>
    </font>
    <font>
      <b/>
      <sz val="18"/>
      <color indexed="62"/>
      <name val="Cambria"/>
      <family val="2"/>
    </font>
    <font>
      <b/>
      <sz val="12"/>
      <name val="宋体"/>
      <charset val="134"/>
    </font>
    <font>
      <sz val="8"/>
      <name val="MS Sans Serif"/>
      <family val="2"/>
    </font>
    <font>
      <b/>
      <sz val="14"/>
      <color indexed="8"/>
      <name val=".VnArial"/>
      <family val="2"/>
    </font>
    <font>
      <b/>
      <sz val="10"/>
      <color indexed="8"/>
      <name val="Tahoma"/>
      <family val="2"/>
    </font>
    <font>
      <b/>
      <sz val="12"/>
      <color indexed="8"/>
      <name val="Tahoma"/>
      <family val="2"/>
    </font>
    <font>
      <sz val="10"/>
      <color indexed="8"/>
      <name val=".VnArial"/>
      <family val="2"/>
    </font>
    <font>
      <b/>
      <i/>
      <sz val="10"/>
      <color indexed="8"/>
      <name val="Arial"/>
      <family val="2"/>
    </font>
    <font>
      <b/>
      <sz val="10"/>
      <name val="Tahoma"/>
      <family val="2"/>
    </font>
    <font>
      <b/>
      <sz val="8"/>
      <color indexed="8"/>
      <name val="Helv"/>
      <family val="2"/>
    </font>
    <font>
      <sz val="13"/>
      <name val=".VnTime"/>
      <family val="2"/>
    </font>
    <font>
      <sz val="12"/>
      <name val="VNTime"/>
      <family val="2"/>
    </font>
    <font>
      <sz val="12"/>
      <name val=".VnArial"/>
      <family val="2"/>
    </font>
    <font>
      <sz val="12"/>
      <name val="VNTime"/>
    </font>
    <font>
      <b/>
      <sz val="11"/>
      <name val="Times New Roman"/>
      <family val="1"/>
    </font>
    <font>
      <sz val="10"/>
      <name val="VNI-Helve-Condense"/>
    </font>
    <font>
      <sz val="10"/>
      <name val="VNtimes new roman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6"/>
      <name val=".VnTime"/>
      <family val="2"/>
    </font>
    <font>
      <sz val="9"/>
      <name val=".VnTime"/>
      <family val="2"/>
    </font>
    <font>
      <sz val="14"/>
      <name val=".VnArial"/>
      <family val="2"/>
    </font>
    <font>
      <sz val="22"/>
      <name val="ＭＳ 明朝"/>
      <family val="1"/>
      <charset val="128"/>
    </font>
    <font>
      <sz val="10"/>
      <name val=" "/>
      <family val="1"/>
      <charset val="136"/>
    </font>
    <font>
      <sz val="12"/>
      <name val="Times New Roman"/>
      <family val="1"/>
    </font>
    <font>
      <sz val="14"/>
      <name val="뼻뮝"/>
      <family val="3"/>
    </font>
    <font>
      <sz val="12"/>
      <color indexed="8"/>
      <name val="바탕체"/>
      <family val="1"/>
      <charset val="129"/>
    </font>
    <font>
      <sz val="12"/>
      <name val="뼻뮝"/>
      <family val="3"/>
    </font>
    <font>
      <sz val="10"/>
      <name val="Helv"/>
      <family val="2"/>
    </font>
    <font>
      <sz val="12"/>
      <name val="바탕체"/>
      <family val="3"/>
    </font>
    <font>
      <sz val="12"/>
      <name val="바탕체"/>
      <family val="3"/>
      <charset val="129"/>
    </font>
    <font>
      <sz val="10"/>
      <name val="굴림체"/>
      <family val="3"/>
    </font>
    <font>
      <sz val="12"/>
      <name val="宋体"/>
      <family val="3"/>
      <charset val="134"/>
    </font>
    <font>
      <u/>
      <sz val="10"/>
      <color indexed="14"/>
      <name val="MS Sans Serif"/>
      <family val="2"/>
    </font>
    <font>
      <u/>
      <sz val="9"/>
      <color indexed="36"/>
      <name val="新細明體"/>
      <family val="1"/>
      <charset val="136"/>
    </font>
    <font>
      <sz val="12"/>
      <name val="新細明體"/>
      <family val="1"/>
      <charset val="136"/>
    </font>
    <font>
      <sz val="9"/>
      <name val="ＭＳ Ｐゴシック"/>
      <family val="3"/>
      <charset val="128"/>
    </font>
    <font>
      <sz val="12"/>
      <name val="Courier"/>
      <family val="3"/>
    </font>
    <font>
      <u/>
      <sz val="10"/>
      <color indexed="12"/>
      <name val="MS Sans Serif"/>
      <family val="2"/>
    </font>
    <font>
      <u/>
      <sz val="9"/>
      <color indexed="12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u/>
      <sz val="12"/>
      <color indexed="36"/>
      <name val="新細明體"/>
      <family val="1"/>
      <charset val="136"/>
    </font>
    <font>
      <sz val="9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i/>
      <u/>
      <sz val="10"/>
      <color theme="1"/>
      <name val="Arial"/>
      <family val="2"/>
      <charset val="163"/>
    </font>
    <font>
      <sz val="12"/>
      <name val="宋体"/>
      <charset val="134"/>
    </font>
    <font>
      <b/>
      <i/>
      <sz val="10"/>
      <color indexed="32"/>
      <name val="Arial"/>
      <family val="2"/>
    </font>
    <font>
      <b/>
      <u/>
      <sz val="9"/>
      <name val="Arial"/>
      <family val="2"/>
    </font>
    <font>
      <b/>
      <u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u/>
      <sz val="10"/>
      <name val="Arial"/>
      <family val="2"/>
    </font>
    <font>
      <sz val="10"/>
      <color theme="6"/>
      <name val="Arial"/>
      <family val="2"/>
    </font>
    <font>
      <u/>
      <sz val="10"/>
      <color theme="1"/>
      <name val="Arial"/>
      <family val="2"/>
    </font>
    <font>
      <b/>
      <sz val="10"/>
      <color indexed="60"/>
      <name val="Arial"/>
      <family val="2"/>
    </font>
    <font>
      <sz val="10"/>
      <color theme="4" tint="-0.249977111117893"/>
      <name val="Arial"/>
      <family val="2"/>
    </font>
    <font>
      <b/>
      <u val="singleAccounting"/>
      <sz val="10"/>
      <name val="Arial"/>
      <family val="2"/>
    </font>
    <font>
      <b/>
      <sz val="11"/>
      <color theme="1"/>
      <name val="Arial"/>
      <family val="2"/>
    </font>
    <font>
      <b/>
      <u/>
      <sz val="11"/>
      <color rgb="FFC00000"/>
      <name val="Arial"/>
      <family val="2"/>
      <charset val="163"/>
    </font>
    <font>
      <b/>
      <u/>
      <sz val="9"/>
      <name val="Arial"/>
      <family val="2"/>
      <charset val="163"/>
    </font>
    <font>
      <i/>
      <sz val="10"/>
      <color theme="1"/>
      <name val="Arial"/>
      <family val="2"/>
    </font>
    <font>
      <b/>
      <u/>
      <sz val="9"/>
      <name val="Arial Narrow"/>
      <family val="2"/>
    </font>
    <font>
      <sz val="10"/>
      <color theme="0" tint="-0.14999847407452621"/>
      <name val="Arial"/>
      <family val="2"/>
    </font>
    <font>
      <b/>
      <sz val="9"/>
      <color theme="1"/>
      <name val="Arial"/>
      <family val="2"/>
    </font>
    <font>
      <sz val="11"/>
      <name val="Arial Narrow"/>
      <family val="2"/>
    </font>
    <font>
      <b/>
      <i/>
      <u/>
      <sz val="10"/>
      <color theme="1"/>
      <name val="Arial"/>
      <family val="2"/>
    </font>
    <font>
      <sz val="11"/>
      <color theme="0"/>
      <name val="Arial"/>
      <family val="2"/>
      <scheme val="minor"/>
    </font>
    <font>
      <sz val="11"/>
      <name val="Arial"/>
      <family val="2"/>
      <scheme val="minor"/>
    </font>
    <font>
      <sz val="11"/>
      <color theme="9" tint="0.59999389629810485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11"/>
      <color theme="0" tint="-0.34998626667073579"/>
      <name val="Arial"/>
      <family val="2"/>
    </font>
    <font>
      <sz val="10"/>
      <color theme="1"/>
      <name val="Arial"/>
      <family val="2"/>
      <scheme val="minor"/>
    </font>
    <font>
      <sz val="10"/>
      <color theme="9" tint="0.59999389629810485"/>
      <name val="Calibri"/>
      <family val="2"/>
    </font>
    <font>
      <sz val="11"/>
      <color theme="0" tint="-0.34998626667073579"/>
      <name val="Arial Narrow"/>
      <family val="2"/>
    </font>
    <font>
      <b/>
      <u/>
      <sz val="11"/>
      <color theme="1"/>
      <name val="Arial"/>
      <family val="2"/>
    </font>
    <font>
      <i/>
      <sz val="10"/>
      <color theme="0" tint="-0.499984740745262"/>
      <name val="Arial"/>
      <family val="2"/>
    </font>
    <font>
      <i/>
      <sz val="9"/>
      <color theme="1"/>
      <name val="Arial"/>
      <family val="2"/>
    </font>
    <font>
      <sz val="10"/>
      <color theme="0"/>
      <name val="Calibri"/>
      <family val="2"/>
    </font>
    <font>
      <sz val="11"/>
      <color theme="9" tint="-0.499984740745262"/>
      <name val="Arial"/>
      <family val="2"/>
      <scheme val="minor"/>
    </font>
    <font>
      <sz val="11"/>
      <color theme="0"/>
      <name val="Calibri"/>
      <family val="2"/>
    </font>
    <font>
      <b/>
      <sz val="10"/>
      <color indexed="9"/>
      <name val="Arial"/>
      <family val="2"/>
      <charset val="163"/>
    </font>
    <font>
      <b/>
      <u/>
      <sz val="14"/>
      <color theme="2" tint="-0.749992370372631"/>
      <name val="Arial"/>
      <family val="2"/>
      <scheme val="minor"/>
    </font>
    <font>
      <b/>
      <u/>
      <sz val="10"/>
      <color theme="1"/>
      <name val="Arial"/>
      <family val="2"/>
      <charset val="163"/>
    </font>
    <font>
      <sz val="10"/>
      <color theme="9" tint="0.79998168889431442"/>
      <name val="Arial"/>
      <family val="2"/>
    </font>
    <font>
      <b/>
      <u/>
      <sz val="10"/>
      <color rgb="FFFF0000"/>
      <name val="Arial"/>
      <family val="2"/>
    </font>
    <font>
      <sz val="10"/>
      <color theme="1" tint="0.499984740745262"/>
      <name val="Arial"/>
      <family val="2"/>
    </font>
    <font>
      <sz val="10"/>
      <color rgb="FFFF0000"/>
      <name val="Arial"/>
      <family val="2"/>
      <charset val="163"/>
      <scheme val="minor"/>
    </font>
    <font>
      <sz val="8"/>
      <color rgb="FFFF0000"/>
      <name val="Arial"/>
      <family val="2"/>
      <charset val="163"/>
      <scheme val="minor"/>
    </font>
    <font>
      <b/>
      <sz val="10"/>
      <color theme="0" tint="-0.499984740745262"/>
      <name val="Arial"/>
      <family val="2"/>
      <charset val="163"/>
    </font>
    <font>
      <sz val="10"/>
      <color theme="0" tint="-0.499984740745262"/>
      <name val="Arial"/>
      <family val="2"/>
      <charset val="163"/>
    </font>
    <font>
      <u/>
      <sz val="9"/>
      <color theme="1" tint="0.499984740745262"/>
      <name val="Arial"/>
      <family val="2"/>
    </font>
    <font>
      <sz val="9"/>
      <color theme="1" tint="0.499984740745262"/>
      <name val="Arial"/>
      <family val="2"/>
      <charset val="163"/>
    </font>
    <font>
      <sz val="10"/>
      <color theme="1" tint="0.499984740745262"/>
      <name val="Arial"/>
      <family val="2"/>
      <charset val="163"/>
    </font>
    <font>
      <sz val="10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9"/>
      <name val="Calibri"/>
      <family val="2"/>
    </font>
    <font>
      <sz val="14"/>
      <color theme="1"/>
      <name val="Arial"/>
      <family val="2"/>
    </font>
    <font>
      <b/>
      <u/>
      <sz val="11"/>
      <color theme="0"/>
      <name val="Arial"/>
      <family val="2"/>
      <scheme val="minor"/>
    </font>
    <font>
      <b/>
      <u/>
      <sz val="10"/>
      <color theme="0" tint="-0.499984740745262"/>
      <name val="Arial"/>
      <family val="2"/>
    </font>
    <font>
      <b/>
      <sz val="12"/>
      <color theme="0" tint="-0.14999847407452621"/>
      <name val="Arial"/>
      <family val="2"/>
    </font>
    <font>
      <i/>
      <u/>
      <sz val="9"/>
      <color theme="0" tint="-0.14999847407452621"/>
      <name val="Arial"/>
      <family val="2"/>
    </font>
    <font>
      <sz val="11"/>
      <color rgb="FFFF0000"/>
      <name val="Arial"/>
      <family val="2"/>
      <scheme val="minor"/>
    </font>
    <font>
      <sz val="10"/>
      <color theme="7" tint="-0.499984740745262"/>
      <name val="Arial"/>
      <family val="2"/>
    </font>
    <font>
      <sz val="9"/>
      <color theme="7" tint="-0.499984740745262"/>
      <name val="Arial"/>
      <family val="2"/>
    </font>
    <font>
      <sz val="11"/>
      <color theme="7" tint="-0.499984740745262"/>
      <name val="Calibri"/>
      <family val="2"/>
    </font>
    <font>
      <sz val="11"/>
      <color theme="7" tint="-0.499984740745262"/>
      <name val="Arial"/>
      <family val="2"/>
      <scheme val="minor"/>
    </font>
    <font>
      <sz val="10"/>
      <color theme="7" tint="-0.499984740745262"/>
      <name val="Calibri"/>
      <family val="2"/>
    </font>
    <font>
      <sz val="9"/>
      <color rgb="FFFF0000"/>
      <name val="Arial Narrow"/>
      <family val="2"/>
    </font>
    <font>
      <sz val="10"/>
      <color rgb="FFFF0000"/>
      <name val="Arial Narrow"/>
      <family val="2"/>
    </font>
    <font>
      <sz val="9"/>
      <name val="Arial"/>
      <family val="2"/>
      <scheme val="minor"/>
    </font>
    <font>
      <sz val="10"/>
      <name val="Arial"/>
      <family val="2"/>
      <scheme val="minor"/>
    </font>
    <font>
      <b/>
      <u/>
      <sz val="11"/>
      <color theme="1"/>
      <name val="Arial"/>
      <family val="2"/>
      <scheme val="minor"/>
    </font>
    <font>
      <sz val="11"/>
      <color theme="0" tint="-0.14999847407452621"/>
      <name val="Arial"/>
      <family val="2"/>
      <scheme val="minor"/>
    </font>
    <font>
      <b/>
      <sz val="11"/>
      <name val="Arial"/>
      <family val="2"/>
      <scheme val="minor"/>
    </font>
    <font>
      <sz val="10"/>
      <color theme="4" tint="-0.499984740745262"/>
      <name val="Arial"/>
      <family val="2"/>
    </font>
    <font>
      <sz val="9"/>
      <color indexed="72"/>
      <name val="SansSerif"/>
    </font>
    <font>
      <sz val="10"/>
      <color indexed="8"/>
      <name val="Arial"/>
      <family val="2"/>
      <charset val="163"/>
    </font>
    <font>
      <sz val="11"/>
      <color indexed="8"/>
      <name val="Calibri"/>
      <family val="2"/>
      <charset val="163"/>
    </font>
    <font>
      <sz val="10"/>
      <color rgb="FF1F497D"/>
      <name val="Arial"/>
      <family val="2"/>
      <charset val="163"/>
    </font>
    <font>
      <sz val="11"/>
      <color rgb="FFFF0000"/>
      <name val="Arial"/>
      <family val="2"/>
      <charset val="163"/>
      <scheme val="minor"/>
    </font>
    <font>
      <b/>
      <i/>
      <u/>
      <sz val="10"/>
      <color rgb="FFC00000"/>
      <name val="Arial"/>
      <family val="2"/>
      <charset val="163"/>
    </font>
    <font>
      <sz val="10"/>
      <color theme="0" tint="-4.9989318521683403E-2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i/>
      <u/>
      <sz val="8"/>
      <color theme="10"/>
      <name val="Arial"/>
      <family val="2"/>
      <charset val="163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9"/>
      <color indexed="81"/>
      <name val="Tahoma"/>
      <family val="2"/>
      <charset val="163"/>
    </font>
    <font>
      <b/>
      <sz val="9"/>
      <color indexed="81"/>
      <name val="Tahoma"/>
      <family val="2"/>
      <charset val="163"/>
    </font>
    <font>
      <b/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  <charset val="163"/>
    </font>
    <font>
      <sz val="10"/>
      <color indexed="8"/>
      <name val="Arial"/>
      <family val="2"/>
      <charset val="163"/>
    </font>
    <font>
      <sz val="11"/>
      <color indexed="8"/>
      <name val="Calibri"/>
      <family val="2"/>
      <charset val="163"/>
    </font>
    <font>
      <sz val="10"/>
      <color indexed="8"/>
      <name val="Arial"/>
      <family val="2"/>
      <charset val="163"/>
    </font>
    <font>
      <b/>
      <sz val="11"/>
      <name val="Arial"/>
      <family val="2"/>
      <charset val="163"/>
      <scheme val="minor"/>
    </font>
    <font>
      <sz val="11"/>
      <color rgb="FFFFFF00"/>
      <name val="Arial"/>
      <family val="2"/>
      <scheme val="minor"/>
    </font>
    <font>
      <b/>
      <sz val="10"/>
      <color theme="4" tint="-0.499984740745262"/>
      <name val="Arial"/>
      <family val="2"/>
    </font>
    <font>
      <sz val="14"/>
      <color theme="6" tint="-0.499984740745262"/>
      <name val="Arial"/>
      <family val="2"/>
    </font>
    <font>
      <b/>
      <sz val="12"/>
      <color theme="1"/>
      <name val="Arial"/>
      <family val="2"/>
    </font>
    <font>
      <sz val="10"/>
      <color rgb="FFFFFF00"/>
      <name val="Arial"/>
      <family val="2"/>
    </font>
    <font>
      <b/>
      <sz val="10"/>
      <color theme="0"/>
      <name val="Arial"/>
      <family val="2"/>
      <charset val="163"/>
    </font>
    <font>
      <b/>
      <sz val="10"/>
      <color rgb="FF4646FF"/>
      <name val="Arial"/>
      <family val="2"/>
      <charset val="163"/>
    </font>
  </fonts>
  <fills count="6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2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6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darkVertical"/>
    </fill>
    <fill>
      <patternFill patternType="solid">
        <fgColor indexed="63"/>
      </patternFill>
    </fill>
    <fill>
      <patternFill patternType="solid">
        <fgColor indexed="35"/>
        <bgColor indexed="64"/>
      </patternFill>
    </fill>
    <fill>
      <patternFill patternType="gray125">
        <fgColor indexed="1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0"/>
      </patternFill>
    </fill>
    <fill>
      <patternFill patternType="solid">
        <fgColor theme="8" tint="-0.49998474074526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92D050"/>
        <bgColor indexed="64"/>
      </patternFill>
    </fill>
  </fills>
  <borders count="225">
    <border>
      <left/>
      <right/>
      <top/>
      <bottom/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44"/>
      </bottom>
      <diagonal/>
    </border>
    <border>
      <left/>
      <right/>
      <top style="hair">
        <color indexed="44"/>
      </top>
      <bottom style="hair">
        <color indexed="4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0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1" tint="0.499984740745262"/>
      </right>
      <top/>
      <bottom style="thin">
        <color theme="0" tint="-0.14996795556505021"/>
      </bottom>
      <diagonal/>
    </border>
    <border>
      <left/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theme="0" tint="-0.499984740745262"/>
      </left>
      <right/>
      <top/>
      <bottom style="thin">
        <color theme="0" tint="-0.14996795556505021"/>
      </bottom>
      <diagonal/>
    </border>
    <border>
      <left/>
      <right style="hair">
        <color auto="1"/>
      </right>
      <top/>
      <bottom/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14996795556505021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/>
      <top/>
      <bottom style="hair">
        <color auto="1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ck">
        <color theme="0"/>
      </bottom>
      <diagonal/>
    </border>
    <border diagonalDown="1">
      <left style="thin">
        <color theme="0" tint="-0.499984740745262"/>
      </left>
      <right style="thin">
        <color theme="0" tint="-0.499984740745262"/>
      </right>
      <top/>
      <bottom style="thin">
        <color theme="0" tint="-0.14996795556505021"/>
      </bottom>
      <diagonal style="thin">
        <color theme="0" tint="-4.9989318521683403E-2"/>
      </diagonal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14993743705557422"/>
      </left>
      <right style="thin">
        <color theme="0" tint="-0.499984740745262"/>
      </right>
      <top/>
      <bottom style="thin">
        <color theme="0" tint="-0.14990691854609822"/>
      </bottom>
      <diagonal/>
    </border>
    <border>
      <left style="thin">
        <color theme="0" tint="-0.499984740745262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/>
      </left>
      <right/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/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14996795556505021"/>
      </bottom>
      <diagonal/>
    </border>
    <border>
      <left/>
      <right/>
      <top style="thin">
        <color theme="0" tint="-0.499984740745262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ck">
        <color theme="0"/>
      </bottom>
      <diagonal/>
    </border>
    <border>
      <left/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499984740745262"/>
      </top>
      <bottom style="double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double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499984740745262"/>
      </top>
      <bottom style="double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499984740745262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 style="medium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49998474074526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/>
      <right/>
      <top/>
      <bottom style="hair">
        <color auto="1"/>
      </bottom>
      <diagonal/>
    </border>
  </borders>
  <cellStyleXfs count="1094">
    <xf numFmtId="219" fontId="0" fillId="0" borderId="0"/>
    <xf numFmtId="9" fontId="30" fillId="0" borderId="0" applyFont="0" applyFill="0" applyBorder="0" applyAlignment="0" applyProtection="0"/>
    <xf numFmtId="219" fontId="34" fillId="0" borderId="0" applyNumberFormat="0" applyFill="0" applyBorder="0" applyAlignment="0" applyProtection="0">
      <alignment vertical="top"/>
      <protection locked="0"/>
    </xf>
    <xf numFmtId="219" fontId="44" fillId="0" borderId="0"/>
    <xf numFmtId="43" fontId="45" fillId="0" borderId="0" applyFont="0" applyFill="0" applyBorder="0" applyAlignment="0" applyProtection="0"/>
    <xf numFmtId="43" fontId="30" fillId="0" borderId="0" applyFont="0" applyFill="0" applyBorder="0" applyAlignment="0" applyProtection="0"/>
    <xf numFmtId="219" fontId="44" fillId="0" borderId="0"/>
    <xf numFmtId="9" fontId="49" fillId="0" borderId="0" applyFont="0" applyFill="0" applyBorder="0" applyAlignment="0" applyProtection="0"/>
    <xf numFmtId="166" fontId="49" fillId="0" borderId="0" applyFont="0" applyFill="0" applyBorder="0" applyAlignment="0" applyProtection="0"/>
    <xf numFmtId="219" fontId="49" fillId="0" borderId="0"/>
    <xf numFmtId="9" fontId="45" fillId="0" borderId="0" applyFont="0" applyFill="0" applyBorder="0" applyAlignment="0" applyProtection="0"/>
    <xf numFmtId="171" fontId="44" fillId="0" borderId="0" applyFont="0" applyFill="0" applyBorder="0" applyAlignment="0" applyProtection="0"/>
    <xf numFmtId="168" fontId="78" fillId="0" borderId="48" applyFont="0" applyBorder="0"/>
    <xf numFmtId="172" fontId="44" fillId="0" borderId="0" applyBorder="0"/>
    <xf numFmtId="168" fontId="78" fillId="0" borderId="48" applyFont="0" applyBorder="0"/>
    <xf numFmtId="172" fontId="44" fillId="0" borderId="0" applyBorder="0"/>
    <xf numFmtId="172" fontId="44" fillId="0" borderId="0" applyBorder="0"/>
    <xf numFmtId="172" fontId="44" fillId="0" borderId="0" applyBorder="0"/>
    <xf numFmtId="172" fontId="44" fillId="0" borderId="0" applyBorder="0"/>
    <xf numFmtId="172" fontId="44" fillId="0" borderId="0" applyBorder="0"/>
    <xf numFmtId="168" fontId="78" fillId="0" borderId="48" applyFont="0" applyBorder="0"/>
    <xf numFmtId="168" fontId="79" fillId="0" borderId="48" applyFont="0" applyBorder="0"/>
    <xf numFmtId="168" fontId="78" fillId="0" borderId="48" applyFont="0" applyBorder="0"/>
    <xf numFmtId="172" fontId="44" fillId="0" borderId="0" applyBorder="0"/>
    <xf numFmtId="168" fontId="78" fillId="0" borderId="48" applyFont="0" applyBorder="0"/>
    <xf numFmtId="168" fontId="79" fillId="0" borderId="48" applyFont="0" applyBorder="0"/>
    <xf numFmtId="168" fontId="79" fillId="0" borderId="48" applyFont="0" applyBorder="0"/>
    <xf numFmtId="172" fontId="44" fillId="0" borderId="0" applyBorder="0"/>
    <xf numFmtId="168" fontId="79" fillId="0" borderId="48" applyFont="0" applyBorder="0"/>
    <xf numFmtId="172" fontId="44" fillId="0" borderId="0" applyBorder="0"/>
    <xf numFmtId="219" fontId="44" fillId="0" borderId="0"/>
    <xf numFmtId="173" fontId="80" fillId="0" borderId="0" applyFont="0" applyFill="0" applyBorder="0" applyAlignment="0" applyProtection="0"/>
    <xf numFmtId="174" fontId="44" fillId="0" borderId="0" applyFont="0" applyFill="0" applyBorder="0" applyAlignment="0" applyProtection="0"/>
    <xf numFmtId="175" fontId="81" fillId="0" borderId="0" applyFont="0" applyFill="0" applyBorder="0" applyAlignment="0" applyProtection="0"/>
    <xf numFmtId="42" fontId="82" fillId="0" borderId="0" applyFont="0" applyFill="0" applyBorder="0" applyAlignment="0" applyProtection="0"/>
    <xf numFmtId="44" fontId="82" fillId="0" borderId="0" applyFont="0" applyFill="0" applyBorder="0" applyAlignment="0" applyProtection="0"/>
    <xf numFmtId="219" fontId="82" fillId="0" borderId="0"/>
    <xf numFmtId="164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219" fontId="85" fillId="0" borderId="0" applyFont="0" applyFill="0" applyBorder="0" applyAlignment="0" applyProtection="0"/>
    <xf numFmtId="219" fontId="86" fillId="0" borderId="0"/>
    <xf numFmtId="219" fontId="87" fillId="0" borderId="0" applyFont="0" applyFill="0" applyBorder="0" applyAlignment="0" applyProtection="0"/>
    <xf numFmtId="174" fontId="44" fillId="0" borderId="0" applyFont="0" applyFill="0" applyBorder="0" applyAlignment="0" applyProtection="0"/>
    <xf numFmtId="176" fontId="88" fillId="0" borderId="0" applyFont="0" applyFill="0" applyBorder="0" applyAlignment="0" applyProtection="0"/>
    <xf numFmtId="177" fontId="89" fillId="0" borderId="0" applyFont="0" applyFill="0" applyBorder="0" applyAlignment="0" applyProtection="0"/>
    <xf numFmtId="219" fontId="90" fillId="0" borderId="0"/>
    <xf numFmtId="164" fontId="89" fillId="0" borderId="0" applyFont="0" applyFill="0" applyBorder="0" applyAlignment="0" applyProtection="0"/>
    <xf numFmtId="40" fontId="87" fillId="0" borderId="0" applyFont="0" applyFill="0" applyBorder="0" applyAlignment="0" applyProtection="0"/>
    <xf numFmtId="38" fontId="87" fillId="0" borderId="0" applyFont="0" applyFill="0" applyBorder="0" applyAlignment="0" applyProtection="0"/>
    <xf numFmtId="9" fontId="91" fillId="0" borderId="0" applyFont="0" applyFill="0" applyBorder="0" applyAlignment="0" applyProtection="0"/>
    <xf numFmtId="165" fontId="89" fillId="0" borderId="0" applyFont="0" applyFill="0" applyBorder="0" applyAlignment="0" applyProtection="0"/>
    <xf numFmtId="178" fontId="44" fillId="0" borderId="0" applyFont="0" applyFill="0" applyBorder="0" applyAlignment="0" applyProtection="0"/>
    <xf numFmtId="179" fontId="88" fillId="0" borderId="0" applyFont="0" applyFill="0" applyBorder="0" applyAlignment="0" applyProtection="0"/>
    <xf numFmtId="179" fontId="88" fillId="0" borderId="0" applyFont="0" applyFill="0" applyBorder="0" applyAlignment="0" applyProtection="0"/>
    <xf numFmtId="219" fontId="89" fillId="0" borderId="0"/>
    <xf numFmtId="180" fontId="89" fillId="0" borderId="0" applyFont="0" applyFill="0" applyBorder="0" applyAlignment="0" applyProtection="0"/>
    <xf numFmtId="219" fontId="44" fillId="0" borderId="0"/>
    <xf numFmtId="219" fontId="87" fillId="0" borderId="0" applyFont="0" applyFill="0" applyBorder="0" applyAlignment="0" applyProtection="0"/>
    <xf numFmtId="219" fontId="92" fillId="0" borderId="0"/>
    <xf numFmtId="42" fontId="80" fillId="0" borderId="0" applyFont="0" applyFill="0" applyBorder="0" applyAlignment="0" applyProtection="0"/>
    <xf numFmtId="219" fontId="93" fillId="0" borderId="0" applyNumberFormat="0" applyFill="0" applyBorder="0" applyAlignment="0" applyProtection="0"/>
    <xf numFmtId="219" fontId="93" fillId="0" borderId="0" applyNumberFormat="0" applyFill="0" applyBorder="0" applyAlignment="0" applyProtection="0"/>
    <xf numFmtId="219" fontId="92" fillId="0" borderId="0"/>
    <xf numFmtId="219" fontId="93" fillId="0" borderId="0" applyNumberFormat="0" applyFill="0" applyBorder="0" applyAlignment="0" applyProtection="0"/>
    <xf numFmtId="42" fontId="80" fillId="0" borderId="0" applyFont="0" applyFill="0" applyBorder="0" applyAlignment="0" applyProtection="0"/>
    <xf numFmtId="181" fontId="94" fillId="0" borderId="0" applyFont="0" applyFill="0" applyBorder="0" applyAlignment="0" applyProtection="0"/>
    <xf numFmtId="182" fontId="80" fillId="0" borderId="0" applyFont="0" applyFill="0" applyBorder="0" applyAlignment="0" applyProtection="0"/>
    <xf numFmtId="181" fontId="94" fillId="0" borderId="0" applyFont="0" applyFill="0" applyBorder="0" applyAlignment="0" applyProtection="0"/>
    <xf numFmtId="181" fontId="94" fillId="0" borderId="0" applyFont="0" applyFill="0" applyBorder="0" applyAlignment="0" applyProtection="0"/>
    <xf numFmtId="219" fontId="92" fillId="0" borderId="0"/>
    <xf numFmtId="219" fontId="92" fillId="0" borderId="0"/>
    <xf numFmtId="219" fontId="93" fillId="0" borderId="0" applyNumberFormat="0" applyFill="0" applyBorder="0" applyAlignment="0" applyProtection="0"/>
    <xf numFmtId="219" fontId="93" fillId="0" borderId="0" applyNumberFormat="0" applyFill="0" applyBorder="0" applyAlignment="0" applyProtection="0"/>
    <xf numFmtId="4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219" fontId="92" fillId="0" borderId="0"/>
    <xf numFmtId="219" fontId="93" fillId="0" borderId="0" applyNumberFormat="0" applyFill="0" applyBorder="0" applyAlignment="0" applyProtection="0"/>
    <xf numFmtId="42" fontId="80" fillId="0" borderId="0" applyFont="0" applyFill="0" applyBorder="0" applyAlignment="0" applyProtection="0"/>
    <xf numFmtId="219" fontId="92" fillId="0" borderId="0"/>
    <xf numFmtId="219" fontId="92" fillId="0" borderId="0"/>
    <xf numFmtId="219" fontId="93" fillId="0" borderId="0" applyNumberFormat="0" applyFill="0" applyBorder="0" applyAlignment="0" applyProtection="0"/>
    <xf numFmtId="219" fontId="93" fillId="0" borderId="0" applyNumberFormat="0" applyFill="0" applyBorder="0" applyAlignment="0" applyProtection="0"/>
    <xf numFmtId="219" fontId="93" fillId="0" borderId="0" applyNumberFormat="0" applyFill="0" applyBorder="0" applyAlignment="0" applyProtection="0"/>
    <xf numFmtId="219" fontId="92" fillId="0" borderId="0"/>
    <xf numFmtId="4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219" fontId="93" fillId="0" borderId="0" applyNumberFormat="0" applyFill="0" applyBorder="0" applyAlignment="0" applyProtection="0"/>
    <xf numFmtId="219" fontId="92" fillId="0" borderId="0"/>
    <xf numFmtId="219" fontId="93" fillId="0" borderId="0" applyNumberFormat="0" applyFill="0" applyBorder="0" applyAlignment="0" applyProtection="0"/>
    <xf numFmtId="219" fontId="92" fillId="0" borderId="0"/>
    <xf numFmtId="42" fontId="80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3" fontId="94" fillId="0" borderId="0" applyFont="0" applyFill="0" applyBorder="0" applyAlignment="0" applyProtection="0"/>
    <xf numFmtId="184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71" fontId="44" fillId="0" borderId="0" applyFont="0" applyFill="0" applyBorder="0" applyAlignment="0" applyProtection="0"/>
    <xf numFmtId="165" fontId="94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88" fontId="80" fillId="0" borderId="0" applyFont="0" applyFill="0" applyBorder="0" applyAlignment="0" applyProtection="0"/>
    <xf numFmtId="165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5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64" fontId="94" fillId="0" borderId="0" applyFont="0" applyFill="0" applyBorder="0" applyAlignment="0" applyProtection="0"/>
    <xf numFmtId="42" fontId="80" fillId="0" borderId="0" applyFont="0" applyFill="0" applyBorder="0" applyAlignment="0" applyProtection="0"/>
    <xf numFmtId="181" fontId="94" fillId="0" borderId="0" applyFont="0" applyFill="0" applyBorder="0" applyAlignment="0" applyProtection="0"/>
    <xf numFmtId="18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181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90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81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2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88" fontId="80" fillId="0" borderId="0" applyFont="0" applyFill="0" applyBorder="0" applyAlignment="0" applyProtection="0"/>
    <xf numFmtId="165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5" fontId="80" fillId="0" borderId="0" applyFont="0" applyFill="0" applyBorder="0" applyAlignment="0" applyProtection="0"/>
    <xf numFmtId="165" fontId="94" fillId="0" borderId="0" applyFont="0" applyFill="0" applyBorder="0" applyAlignment="0" applyProtection="0"/>
    <xf numFmtId="4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73" fontId="94" fillId="0" borderId="0" applyFont="0" applyFill="0" applyBorder="0" applyAlignment="0" applyProtection="0"/>
    <xf numFmtId="173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6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80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41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81" fontId="94" fillId="0" borderId="0" applyFont="0" applyFill="0" applyBorder="0" applyAlignment="0" applyProtection="0"/>
    <xf numFmtId="18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181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90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81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2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64" fontId="94" fillId="0" borderId="0" applyFont="0" applyFill="0" applyBorder="0" applyAlignment="0" applyProtection="0"/>
    <xf numFmtId="165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73" fontId="94" fillId="0" borderId="0" applyFont="0" applyFill="0" applyBorder="0" applyAlignment="0" applyProtection="0"/>
    <xf numFmtId="173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6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80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41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88" fontId="80" fillId="0" borderId="0" applyFont="0" applyFill="0" applyBorder="0" applyAlignment="0" applyProtection="0"/>
    <xf numFmtId="165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5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64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3" fontId="94" fillId="0" borderId="0" applyFont="0" applyFill="0" applyBorder="0" applyAlignment="0" applyProtection="0"/>
    <xf numFmtId="184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71" fontId="44" fillId="0" borderId="0" applyFont="0" applyFill="0" applyBorder="0" applyAlignment="0" applyProtection="0"/>
    <xf numFmtId="219" fontId="92" fillId="0" borderId="0"/>
    <xf numFmtId="219" fontId="92" fillId="0" borderId="0"/>
    <xf numFmtId="42" fontId="80" fillId="0" borderId="0" applyFont="0" applyFill="0" applyBorder="0" applyAlignment="0" applyProtection="0"/>
    <xf numFmtId="219" fontId="92" fillId="0" borderId="0"/>
    <xf numFmtId="181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90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81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2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42" fontId="80" fillId="0" borderId="0" applyFont="0" applyFill="0" applyBorder="0" applyAlignment="0" applyProtection="0"/>
    <xf numFmtId="219" fontId="92" fillId="0" borderId="0"/>
    <xf numFmtId="164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73" fontId="94" fillId="0" borderId="0" applyFont="0" applyFill="0" applyBorder="0" applyAlignment="0" applyProtection="0"/>
    <xf numFmtId="173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6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80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41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219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88" fontId="80" fillId="0" borderId="0" applyFont="0" applyFill="0" applyBorder="0" applyAlignment="0" applyProtection="0"/>
    <xf numFmtId="165" fontId="95" fillId="0" borderId="0" applyFont="0" applyFill="0" applyBorder="0" applyAlignment="0" applyProtection="0"/>
    <xf numFmtId="188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85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85" fontId="80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3" fontId="94" fillId="0" borderId="0" applyFont="0" applyFill="0" applyBorder="0" applyAlignment="0" applyProtection="0"/>
    <xf numFmtId="184" fontId="95" fillId="0" borderId="0" applyFont="0" applyFill="0" applyBorder="0" applyAlignment="0" applyProtection="0"/>
    <xf numFmtId="183" fontId="94" fillId="0" borderId="0" applyFont="0" applyFill="0" applyBorder="0" applyAlignment="0" applyProtection="0"/>
    <xf numFmtId="180" fontId="95" fillId="0" borderId="0" applyFont="0" applyFill="0" applyBorder="0" applyAlignment="0" applyProtection="0"/>
    <xf numFmtId="171" fontId="44" fillId="0" borderId="0" applyFont="0" applyFill="0" applyBorder="0" applyAlignment="0" applyProtection="0"/>
    <xf numFmtId="165" fontId="94" fillId="0" borderId="0" applyFont="0" applyFill="0" applyBorder="0" applyAlignment="0" applyProtection="0"/>
    <xf numFmtId="4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219" fontId="93" fillId="0" borderId="0" applyNumberFormat="0" applyFill="0" applyBorder="0" applyAlignment="0" applyProtection="0"/>
    <xf numFmtId="219" fontId="92" fillId="0" borderId="0"/>
    <xf numFmtId="219" fontId="92" fillId="0" borderId="0"/>
    <xf numFmtId="219" fontId="92" fillId="0" borderId="0"/>
    <xf numFmtId="219" fontId="92" fillId="0" borderId="0"/>
    <xf numFmtId="219" fontId="96" fillId="0" borderId="0"/>
    <xf numFmtId="219" fontId="97" fillId="0" borderId="0" applyNumberFormat="0" applyFill="0" applyBorder="0" applyAlignment="0" applyProtection="0">
      <alignment vertical="top"/>
      <protection locked="0"/>
    </xf>
    <xf numFmtId="219" fontId="98" fillId="0" borderId="0" applyNumberFormat="0" applyFill="0" applyBorder="0" applyAlignment="0" applyProtection="0">
      <alignment vertical="top"/>
      <protection locked="0"/>
    </xf>
    <xf numFmtId="219" fontId="44" fillId="0" borderId="0"/>
    <xf numFmtId="37" fontId="99" fillId="0" borderId="0"/>
    <xf numFmtId="198" fontId="100" fillId="0" borderId="0" applyFont="0" applyFill="0" applyBorder="0" applyAlignment="0" applyProtection="0"/>
    <xf numFmtId="166" fontId="100" fillId="0" borderId="0" applyFont="0" applyFill="0" applyBorder="0" applyAlignment="0" applyProtection="0"/>
    <xf numFmtId="10" fontId="100" fillId="0" borderId="0" applyFont="0" applyFill="0" applyBorder="0" applyAlignment="0" applyProtection="0"/>
    <xf numFmtId="219" fontId="101" fillId="13" borderId="0"/>
    <xf numFmtId="219" fontId="101" fillId="14" borderId="0"/>
    <xf numFmtId="219" fontId="101" fillId="13" borderId="0"/>
    <xf numFmtId="219" fontId="101" fillId="14" borderId="0"/>
    <xf numFmtId="219" fontId="101" fillId="14" borderId="0"/>
    <xf numFmtId="219" fontId="101" fillId="14" borderId="0"/>
    <xf numFmtId="219" fontId="101" fillId="14" borderId="0"/>
    <xf numFmtId="219" fontId="101" fillId="14" borderId="0"/>
    <xf numFmtId="219" fontId="101" fillId="13" borderId="0"/>
    <xf numFmtId="219" fontId="101" fillId="13" borderId="0"/>
    <xf numFmtId="219" fontId="101" fillId="15" borderId="0"/>
    <xf numFmtId="219" fontId="101" fillId="15" borderId="0"/>
    <xf numFmtId="219" fontId="101" fillId="13" borderId="0"/>
    <xf numFmtId="219" fontId="101" fillId="15" borderId="0"/>
    <xf numFmtId="219" fontId="101" fillId="13" borderId="0"/>
    <xf numFmtId="219" fontId="101" fillId="13" borderId="0"/>
    <xf numFmtId="219" fontId="101" fillId="14" borderId="0"/>
    <xf numFmtId="219" fontId="101" fillId="13" borderId="0"/>
    <xf numFmtId="219" fontId="101" fillId="15" borderId="0"/>
    <xf numFmtId="219" fontId="101" fillId="13" borderId="0"/>
    <xf numFmtId="219" fontId="101" fillId="13" borderId="0"/>
    <xf numFmtId="219" fontId="101" fillId="13" borderId="0"/>
    <xf numFmtId="219" fontId="101" fillId="14" borderId="0"/>
    <xf numFmtId="219" fontId="101" fillId="13" borderId="0"/>
    <xf numFmtId="219" fontId="101" fillId="15" borderId="0"/>
    <xf numFmtId="219" fontId="101" fillId="13" borderId="0"/>
    <xf numFmtId="219" fontId="101" fillId="14" borderId="0"/>
    <xf numFmtId="219" fontId="102" fillId="0" borderId="0"/>
    <xf numFmtId="9" fontId="103" fillId="0" borderId="0" applyBorder="0" applyAlignment="0" applyProtection="0"/>
    <xf numFmtId="219" fontId="104" fillId="13" borderId="0"/>
    <xf numFmtId="219" fontId="104" fillId="14" borderId="0"/>
    <xf numFmtId="219" fontId="104" fillId="13" borderId="0"/>
    <xf numFmtId="219" fontId="104" fillId="14" borderId="0"/>
    <xf numFmtId="219" fontId="104" fillId="14" borderId="0"/>
    <xf numFmtId="219" fontId="104" fillId="14" borderId="0"/>
    <xf numFmtId="219" fontId="104" fillId="14" borderId="0"/>
    <xf numFmtId="219" fontId="104" fillId="14" borderId="0"/>
    <xf numFmtId="219" fontId="104" fillId="13" borderId="0"/>
    <xf numFmtId="219" fontId="104" fillId="13" borderId="0"/>
    <xf numFmtId="219" fontId="104" fillId="15" borderId="0"/>
    <xf numFmtId="219" fontId="104" fillId="15" borderId="0"/>
    <xf numFmtId="219" fontId="104" fillId="13" borderId="0"/>
    <xf numFmtId="219" fontId="104" fillId="15" borderId="0"/>
    <xf numFmtId="219" fontId="104" fillId="13" borderId="0"/>
    <xf numFmtId="219" fontId="104" fillId="13" borderId="0"/>
    <xf numFmtId="219" fontId="104" fillId="14" borderId="0"/>
    <xf numFmtId="219" fontId="104" fillId="13" borderId="0"/>
    <xf numFmtId="219" fontId="104" fillId="15" borderId="0"/>
    <xf numFmtId="219" fontId="104" fillId="13" borderId="0"/>
    <xf numFmtId="219" fontId="104" fillId="13" borderId="0"/>
    <xf numFmtId="219" fontId="104" fillId="13" borderId="0"/>
    <xf numFmtId="219" fontId="104" fillId="14" borderId="0"/>
    <xf numFmtId="219" fontId="104" fillId="13" borderId="0"/>
    <xf numFmtId="219" fontId="104" fillId="15" borderId="0"/>
    <xf numFmtId="219" fontId="104" fillId="13" borderId="0"/>
    <xf numFmtId="219" fontId="104" fillId="14" borderId="0"/>
    <xf numFmtId="219" fontId="105" fillId="13" borderId="0"/>
    <xf numFmtId="219" fontId="105" fillId="14" borderId="0"/>
    <xf numFmtId="219" fontId="105" fillId="13" borderId="0"/>
    <xf numFmtId="219" fontId="105" fillId="14" borderId="0"/>
    <xf numFmtId="219" fontId="105" fillId="14" borderId="0"/>
    <xf numFmtId="219" fontId="105" fillId="14" borderId="0"/>
    <xf numFmtId="219" fontId="105" fillId="14" borderId="0"/>
    <xf numFmtId="219" fontId="105" fillId="14" borderId="0"/>
    <xf numFmtId="219" fontId="105" fillId="13" borderId="0"/>
    <xf numFmtId="219" fontId="105" fillId="13" borderId="0"/>
    <xf numFmtId="219" fontId="105" fillId="15" borderId="0"/>
    <xf numFmtId="219" fontId="105" fillId="15" borderId="0"/>
    <xf numFmtId="219" fontId="105" fillId="13" borderId="0"/>
    <xf numFmtId="219" fontId="105" fillId="15" borderId="0"/>
    <xf numFmtId="219" fontId="105" fillId="13" borderId="0"/>
    <xf numFmtId="219" fontId="105" fillId="13" borderId="0"/>
    <xf numFmtId="219" fontId="105" fillId="14" borderId="0"/>
    <xf numFmtId="219" fontId="105" fillId="13" borderId="0"/>
    <xf numFmtId="219" fontId="105" fillId="15" borderId="0"/>
    <xf numFmtId="219" fontId="105" fillId="13" borderId="0"/>
    <xf numFmtId="219" fontId="105" fillId="13" borderId="0"/>
    <xf numFmtId="219" fontId="105" fillId="13" borderId="0"/>
    <xf numFmtId="219" fontId="105" fillId="14" borderId="0"/>
    <xf numFmtId="219" fontId="105" fillId="13" borderId="0"/>
    <xf numFmtId="219" fontId="105" fillId="15" borderId="0"/>
    <xf numFmtId="219" fontId="105" fillId="13" borderId="0"/>
    <xf numFmtId="219" fontId="105" fillId="14" borderId="0"/>
    <xf numFmtId="219" fontId="106" fillId="0" borderId="0">
      <alignment wrapText="1"/>
    </xf>
    <xf numFmtId="219" fontId="107" fillId="16" borderId="0" applyNumberFormat="0" applyBorder="0" applyAlignment="0" applyProtection="0"/>
    <xf numFmtId="219" fontId="107" fillId="16" borderId="0" applyNumberFormat="0" applyBorder="0" applyAlignment="0" applyProtection="0"/>
    <xf numFmtId="219" fontId="108" fillId="17" borderId="0" applyNumberFormat="0" applyBorder="0" applyAlignment="0" applyProtection="0"/>
    <xf numFmtId="219" fontId="107" fillId="18" borderId="0" applyNumberFormat="0" applyBorder="0" applyAlignment="0" applyProtection="0"/>
    <xf numFmtId="219" fontId="107" fillId="19" borderId="0" applyNumberFormat="0" applyBorder="0" applyAlignment="0" applyProtection="0"/>
    <xf numFmtId="219" fontId="108" fillId="20" borderId="0" applyNumberFormat="0" applyBorder="0" applyAlignment="0" applyProtection="0"/>
    <xf numFmtId="219" fontId="107" fillId="18" borderId="0" applyNumberFormat="0" applyBorder="0" applyAlignment="0" applyProtection="0"/>
    <xf numFmtId="219" fontId="107" fillId="21" borderId="0" applyNumberFormat="0" applyBorder="0" applyAlignment="0" applyProtection="0"/>
    <xf numFmtId="219" fontId="108" fillId="19" borderId="0" applyNumberFormat="0" applyBorder="0" applyAlignment="0" applyProtection="0"/>
    <xf numFmtId="219" fontId="107" fillId="16" borderId="0" applyNumberFormat="0" applyBorder="0" applyAlignment="0" applyProtection="0"/>
    <xf numFmtId="219" fontId="107" fillId="19" borderId="0" applyNumberFormat="0" applyBorder="0" applyAlignment="0" applyProtection="0"/>
    <xf numFmtId="219" fontId="108" fillId="19" borderId="0" applyNumberFormat="0" applyBorder="0" applyAlignment="0" applyProtection="0"/>
    <xf numFmtId="219" fontId="107" fillId="22" borderId="0" applyNumberFormat="0" applyBorder="0" applyAlignment="0" applyProtection="0"/>
    <xf numFmtId="219" fontId="107" fillId="16" borderId="0" applyNumberFormat="0" applyBorder="0" applyAlignment="0" applyProtection="0"/>
    <xf numFmtId="219" fontId="108" fillId="17" borderId="0" applyNumberFormat="0" applyBorder="0" applyAlignment="0" applyProtection="0"/>
    <xf numFmtId="219" fontId="107" fillId="18" borderId="0" applyNumberFormat="0" applyBorder="0" applyAlignment="0" applyProtection="0"/>
    <xf numFmtId="219" fontId="107" fillId="23" borderId="0" applyNumberFormat="0" applyBorder="0" applyAlignment="0" applyProtection="0"/>
    <xf numFmtId="219" fontId="108" fillId="23" borderId="0" applyNumberFormat="0" applyBorder="0" applyAlignment="0" applyProtection="0"/>
    <xf numFmtId="37" fontId="44" fillId="24" borderId="49" applyFill="0" applyBorder="0" applyAlignment="0" applyProtection="0"/>
    <xf numFmtId="199" fontId="44" fillId="0" borderId="0" applyFont="0" applyFill="0" applyBorder="0" applyAlignment="0" applyProtection="0"/>
    <xf numFmtId="219" fontId="109" fillId="0" borderId="0" applyFont="0" applyFill="0" applyBorder="0" applyAlignment="0" applyProtection="0"/>
    <xf numFmtId="219" fontId="110" fillId="0" borderId="0" applyFont="0" applyFill="0" applyBorder="0" applyAlignment="0" applyProtection="0"/>
    <xf numFmtId="200" fontId="44" fillId="0" borderId="0" applyFont="0" applyFill="0" applyBorder="0" applyAlignment="0" applyProtection="0"/>
    <xf numFmtId="219" fontId="109" fillId="0" borderId="0" applyFont="0" applyFill="0" applyBorder="0" applyAlignment="0" applyProtection="0"/>
    <xf numFmtId="219" fontId="110" fillId="0" borderId="0" applyFont="0" applyFill="0" applyBorder="0" applyAlignment="0" applyProtection="0"/>
    <xf numFmtId="219" fontId="56" fillId="0" borderId="50" applyNumberFormat="0" applyFill="0" applyBorder="0" applyProtection="0">
      <alignment vertical="center"/>
    </xf>
    <xf numFmtId="219" fontId="111" fillId="0" borderId="0">
      <alignment horizontal="center" wrapText="1"/>
      <protection locked="0"/>
    </xf>
    <xf numFmtId="194" fontId="110" fillId="0" borderId="0" applyFont="0" applyFill="0" applyBorder="0" applyAlignment="0" applyProtection="0"/>
    <xf numFmtId="219" fontId="109" fillId="0" borderId="0" applyFont="0" applyFill="0" applyBorder="0" applyAlignment="0" applyProtection="0"/>
    <xf numFmtId="194" fontId="110" fillId="0" borderId="0" applyFont="0" applyFill="0" applyBorder="0" applyAlignment="0" applyProtection="0"/>
    <xf numFmtId="175" fontId="110" fillId="0" borderId="0" applyFont="0" applyFill="0" applyBorder="0" applyAlignment="0" applyProtection="0"/>
    <xf numFmtId="219" fontId="109" fillId="0" borderId="0" applyFont="0" applyFill="0" applyBorder="0" applyAlignment="0" applyProtection="0"/>
    <xf numFmtId="175" fontId="110" fillId="0" borderId="0" applyFont="0" applyFill="0" applyBorder="0" applyAlignment="0" applyProtection="0"/>
    <xf numFmtId="219" fontId="112" fillId="0" borderId="0"/>
    <xf numFmtId="219" fontId="113" fillId="0" borderId="0" applyNumberFormat="0" applyFill="0" applyBorder="0" applyAlignment="0" applyProtection="0"/>
    <xf numFmtId="219" fontId="109" fillId="0" borderId="0"/>
    <xf numFmtId="219" fontId="114" fillId="0" borderId="0"/>
    <xf numFmtId="219" fontId="109" fillId="0" borderId="0"/>
    <xf numFmtId="219" fontId="115" fillId="0" borderId="0"/>
    <xf numFmtId="201" fontId="44" fillId="0" borderId="0" applyFill="0" applyBorder="0" applyAlignment="0"/>
    <xf numFmtId="202" fontId="44" fillId="0" borderId="0" applyFill="0" applyBorder="0" applyAlignment="0"/>
    <xf numFmtId="203" fontId="44" fillId="0" borderId="0" applyFill="0" applyBorder="0" applyAlignment="0"/>
    <xf numFmtId="204" fontId="44" fillId="0" borderId="0" applyFill="0" applyBorder="0" applyAlignment="0"/>
    <xf numFmtId="205" fontId="44" fillId="0" borderId="0" applyFill="0" applyBorder="0" applyAlignment="0"/>
    <xf numFmtId="201" fontId="44" fillId="0" borderId="0" applyFill="0" applyBorder="0" applyAlignment="0"/>
    <xf numFmtId="206" fontId="44" fillId="0" borderId="0" applyFill="0" applyBorder="0" applyAlignment="0"/>
    <xf numFmtId="202" fontId="44" fillId="0" borderId="0" applyFill="0" applyBorder="0" applyAlignment="0"/>
    <xf numFmtId="219" fontId="116" fillId="0" borderId="0"/>
    <xf numFmtId="207" fontId="80" fillId="0" borderId="0" applyFont="0" applyFill="0" applyBorder="0" applyAlignment="0" applyProtection="0"/>
    <xf numFmtId="1" fontId="117" fillId="0" borderId="51" applyBorder="0"/>
    <xf numFmtId="219" fontId="118" fillId="0" borderId="45" applyNumberFormat="0" applyFill="0" applyProtection="0">
      <alignment horizontal="center"/>
    </xf>
    <xf numFmtId="208" fontId="119" fillId="0" borderId="0"/>
    <xf numFmtId="208" fontId="119" fillId="0" borderId="0"/>
    <xf numFmtId="208" fontId="119" fillId="0" borderId="0"/>
    <xf numFmtId="208" fontId="119" fillId="0" borderId="0"/>
    <xf numFmtId="208" fontId="119" fillId="0" borderId="0"/>
    <xf numFmtId="208" fontId="119" fillId="0" borderId="0"/>
    <xf numFmtId="208" fontId="119" fillId="0" borderId="0"/>
    <xf numFmtId="208" fontId="119" fillId="0" borderId="0"/>
    <xf numFmtId="219" fontId="120" fillId="0" borderId="52"/>
    <xf numFmtId="201" fontId="44" fillId="0" borderId="0" applyFont="0" applyFill="0" applyBorder="0" applyAlignment="0" applyProtection="0"/>
    <xf numFmtId="43" fontId="29" fillId="0" borderId="0" applyFont="0" applyFill="0" applyBorder="0" applyAlignment="0" applyProtection="0"/>
    <xf numFmtId="209" fontId="114" fillId="0" borderId="0"/>
    <xf numFmtId="37" fontId="100" fillId="0" borderId="0" applyFont="0" applyFill="0" applyBorder="0" applyAlignment="0" applyProtection="0"/>
    <xf numFmtId="210" fontId="100" fillId="0" borderId="0" applyFont="0" applyFill="0" applyBorder="0" applyAlignment="0" applyProtection="0"/>
    <xf numFmtId="39" fontId="100" fillId="0" borderId="0" applyFont="0" applyFill="0" applyBorder="0" applyAlignment="0" applyProtection="0"/>
    <xf numFmtId="3" fontId="44" fillId="0" borderId="0" applyFont="0" applyFill="0" applyBorder="0" applyAlignment="0" applyProtection="0"/>
    <xf numFmtId="37" fontId="44" fillId="13" borderId="49" applyFill="0" applyBorder="0" applyAlignment="0" applyProtection="0"/>
    <xf numFmtId="219" fontId="121" fillId="0" borderId="0" applyNumberFormat="0" applyAlignment="0">
      <alignment horizontal="left"/>
    </xf>
    <xf numFmtId="219" fontId="122" fillId="0" borderId="0" applyNumberFormat="0" applyAlignment="0"/>
    <xf numFmtId="202" fontId="44" fillId="0" borderId="0" applyFont="0" applyFill="0" applyBorder="0" applyAlignment="0" applyProtection="0"/>
    <xf numFmtId="44" fontId="45" fillId="0" borderId="0" applyFont="0" applyFill="0" applyBorder="0" applyAlignment="0" applyProtection="0"/>
    <xf numFmtId="211" fontId="123" fillId="0" borderId="52" applyFill="0" applyBorder="0" applyAlignment="0"/>
    <xf numFmtId="5" fontId="100" fillId="0" borderId="0" applyFont="0" applyFill="0" applyBorder="0" applyAlignment="0" applyProtection="0"/>
    <xf numFmtId="7" fontId="100" fillId="0" borderId="0" applyFont="0" applyFill="0" applyBorder="0" applyAlignment="0" applyProtection="0"/>
    <xf numFmtId="212" fontId="44" fillId="0" borderId="0" applyFont="0" applyFill="0" applyBorder="0" applyAlignment="0" applyProtection="0"/>
    <xf numFmtId="213" fontId="44" fillId="0" borderId="0"/>
    <xf numFmtId="219" fontId="46" fillId="13" borderId="0" applyNumberFormat="0" applyFont="0" applyFill="0" applyBorder="0" applyProtection="0">
      <alignment horizontal="left"/>
    </xf>
    <xf numFmtId="219" fontId="44" fillId="0" borderId="0" applyFont="0" applyFill="0" applyBorder="0" applyAlignment="0" applyProtection="0"/>
    <xf numFmtId="14" fontId="124" fillId="0" borderId="0" applyFill="0" applyBorder="0" applyAlignment="0"/>
    <xf numFmtId="219" fontId="44" fillId="0" borderId="0" applyFill="0" applyBorder="0" applyAlignment="0" applyProtection="0"/>
    <xf numFmtId="214" fontId="44" fillId="0" borderId="53">
      <alignment vertical="center"/>
    </xf>
    <xf numFmtId="215" fontId="44" fillId="0" borderId="0" applyFont="0" applyFill="0" applyBorder="0" applyAlignment="0" applyProtection="0"/>
    <xf numFmtId="216" fontId="44" fillId="0" borderId="0" applyFont="0" applyFill="0" applyBorder="0" applyAlignment="0" applyProtection="0"/>
    <xf numFmtId="217" fontId="44" fillId="0" borderId="0"/>
    <xf numFmtId="219" fontId="125" fillId="0" borderId="0" applyNumberFormat="0" applyFill="0" applyBorder="0" applyAlignment="0" applyProtection="0"/>
    <xf numFmtId="218" fontId="126" fillId="25" borderId="54">
      <protection locked="0"/>
    </xf>
    <xf numFmtId="219" fontId="127" fillId="26" borderId="0" applyNumberFormat="0" applyBorder="0" applyAlignment="0" applyProtection="0"/>
    <xf numFmtId="219" fontId="127" fillId="27" borderId="0" applyNumberFormat="0" applyBorder="0" applyAlignment="0" applyProtection="0"/>
    <xf numFmtId="219" fontId="127" fillId="28" borderId="0" applyNumberFormat="0" applyBorder="0" applyAlignment="0" applyProtection="0"/>
    <xf numFmtId="219" fontId="80" fillId="0" borderId="0"/>
    <xf numFmtId="201" fontId="44" fillId="0" borderId="0" applyFill="0" applyBorder="0" applyAlignment="0"/>
    <xf numFmtId="202" fontId="44" fillId="0" borderId="0" applyFill="0" applyBorder="0" applyAlignment="0"/>
    <xf numFmtId="201" fontId="44" fillId="0" borderId="0" applyFill="0" applyBorder="0" applyAlignment="0"/>
    <xf numFmtId="206" fontId="44" fillId="0" borderId="0" applyFill="0" applyBorder="0" applyAlignment="0"/>
    <xf numFmtId="202" fontId="44" fillId="0" borderId="0" applyFill="0" applyBorder="0" applyAlignment="0"/>
    <xf numFmtId="219" fontId="128" fillId="0" borderId="0" applyNumberFormat="0" applyAlignment="0">
      <alignment horizontal="left"/>
    </xf>
    <xf numFmtId="219" fontId="44" fillId="0" borderId="0" applyFont="0" applyFill="0" applyBorder="0" applyAlignment="0" applyProtection="0"/>
    <xf numFmtId="219" fontId="129" fillId="0" borderId="0" applyProtection="0"/>
    <xf numFmtId="219" fontId="130" fillId="0" borderId="0" applyProtection="0"/>
    <xf numFmtId="219" fontId="131" fillId="0" borderId="0" applyProtection="0"/>
    <xf numFmtId="219" fontId="132" fillId="0" borderId="0" applyProtection="0"/>
    <xf numFmtId="219" fontId="133" fillId="0" borderId="0" applyNumberFormat="0" applyFont="0" applyFill="0" applyBorder="0" applyAlignment="0" applyProtection="0"/>
    <xf numFmtId="219" fontId="134" fillId="0" borderId="0" applyProtection="0"/>
    <xf numFmtId="219" fontId="135" fillId="0" borderId="0" applyProtection="0"/>
    <xf numFmtId="2" fontId="44" fillId="0" borderId="0" applyFont="0" applyFill="0" applyBorder="0" applyAlignment="0" applyProtection="0"/>
    <xf numFmtId="219" fontId="136" fillId="0" borderId="0" applyNumberFormat="0" applyFill="0" applyBorder="0" applyAlignment="0" applyProtection="0">
      <alignment vertical="top"/>
      <protection locked="0"/>
    </xf>
    <xf numFmtId="38" fontId="50" fillId="13" borderId="0" applyNumberFormat="0" applyBorder="0" applyAlignment="0" applyProtection="0"/>
    <xf numFmtId="219" fontId="137" fillId="0" borderId="0" applyNumberFormat="0" applyFont="0" applyBorder="0" applyAlignment="0">
      <alignment horizontal="left" vertical="center"/>
    </xf>
    <xf numFmtId="219" fontId="138" fillId="29" borderId="0"/>
    <xf numFmtId="219" fontId="139" fillId="0" borderId="0">
      <alignment horizontal="left"/>
    </xf>
    <xf numFmtId="219" fontId="73" fillId="0" borderId="55" applyNumberFormat="0" applyAlignment="0" applyProtection="0">
      <alignment horizontal="left" vertical="center"/>
    </xf>
    <xf numFmtId="37" fontId="48" fillId="30" borderId="0">
      <alignment vertical="center"/>
    </xf>
    <xf numFmtId="219" fontId="73" fillId="0" borderId="56">
      <alignment horizontal="left" vertical="center"/>
    </xf>
    <xf numFmtId="220" fontId="140" fillId="25" borderId="0">
      <alignment horizontal="left" vertical="top"/>
    </xf>
    <xf numFmtId="221" fontId="94" fillId="0" borderId="0">
      <protection locked="0"/>
    </xf>
    <xf numFmtId="222" fontId="94" fillId="0" borderId="0">
      <protection locked="0"/>
    </xf>
    <xf numFmtId="222" fontId="94" fillId="0" borderId="0">
      <protection locked="0"/>
    </xf>
    <xf numFmtId="221" fontId="94" fillId="0" borderId="0">
      <protection locked="0"/>
    </xf>
    <xf numFmtId="221" fontId="94" fillId="0" borderId="0">
      <protection locked="0"/>
    </xf>
    <xf numFmtId="219" fontId="141" fillId="0" borderId="47">
      <alignment horizontal="center"/>
    </xf>
    <xf numFmtId="219" fontId="141" fillId="0" borderId="0">
      <alignment horizontal="center"/>
    </xf>
    <xf numFmtId="5" fontId="142" fillId="31" borderId="52" applyNumberFormat="0" applyAlignment="0">
      <alignment horizontal="left" vertical="top"/>
    </xf>
    <xf numFmtId="223" fontId="44" fillId="0" borderId="0" applyFont="0" applyFill="0" applyBorder="0" applyAlignment="0" applyProtection="0">
      <alignment vertical="top" wrapText="1"/>
    </xf>
    <xf numFmtId="219" fontId="143" fillId="30" borderId="57" applyNumberFormat="0" applyFont="0" applyBorder="0" applyAlignment="0">
      <alignment vertical="center"/>
    </xf>
    <xf numFmtId="219" fontId="143" fillId="32" borderId="58" applyNumberFormat="0" applyFont="0" applyBorder="0" applyAlignment="0"/>
    <xf numFmtId="49" fontId="144" fillId="0" borderId="52">
      <alignment vertical="center"/>
    </xf>
    <xf numFmtId="219" fontId="145" fillId="0" borderId="0" applyNumberFormat="0" applyFill="0" applyBorder="0" applyAlignment="0" applyProtection="0"/>
    <xf numFmtId="219" fontId="146" fillId="0" borderId="0" applyNumberFormat="0" applyFill="0" applyBorder="0" applyAlignment="0" applyProtection="0">
      <alignment vertical="top"/>
      <protection locked="0"/>
    </xf>
    <xf numFmtId="193" fontId="80" fillId="0" borderId="0" applyFont="0" applyFill="0" applyBorder="0" applyAlignment="0" applyProtection="0"/>
    <xf numFmtId="219" fontId="147" fillId="25" borderId="0">
      <alignment horizontal="left" wrapText="1" indent="2"/>
    </xf>
    <xf numFmtId="224" fontId="148" fillId="0" borderId="58" applyFont="0" applyFill="0" applyBorder="0" applyProtection="0">
      <alignment horizontal="right"/>
    </xf>
    <xf numFmtId="10" fontId="50" fillId="25" borderId="52" applyNumberFormat="0" applyBorder="0" applyAlignment="0" applyProtection="0"/>
    <xf numFmtId="225" fontId="44" fillId="33" borderId="0"/>
    <xf numFmtId="209" fontId="44" fillId="13" borderId="58" applyFill="0" applyBorder="0" applyAlignment="0"/>
    <xf numFmtId="219" fontId="92" fillId="0" borderId="0"/>
    <xf numFmtId="37" fontId="46" fillId="0" borderId="0" applyFont="0" applyFill="0" applyBorder="0" applyAlignment="0"/>
    <xf numFmtId="219" fontId="92" fillId="0" borderId="0"/>
    <xf numFmtId="3" fontId="120" fillId="0" borderId="56">
      <alignment horizontal="centerContinuous"/>
    </xf>
    <xf numFmtId="201" fontId="44" fillId="0" borderId="0" applyFill="0" applyBorder="0" applyAlignment="0"/>
    <xf numFmtId="202" fontId="44" fillId="0" borderId="0" applyFill="0" applyBorder="0" applyAlignment="0"/>
    <xf numFmtId="201" fontId="44" fillId="0" borderId="0" applyFill="0" applyBorder="0" applyAlignment="0"/>
    <xf numFmtId="206" fontId="44" fillId="0" borderId="0" applyFill="0" applyBorder="0" applyAlignment="0"/>
    <xf numFmtId="202" fontId="44" fillId="0" borderId="0" applyFill="0" applyBorder="0" applyAlignment="0"/>
    <xf numFmtId="225" fontId="44" fillId="34" borderId="0"/>
    <xf numFmtId="226" fontId="149" fillId="0" borderId="44" applyFont="0" applyFill="0" applyBorder="0" applyProtection="0">
      <alignment horizontal="right"/>
    </xf>
    <xf numFmtId="38" fontId="92" fillId="0" borderId="0" applyFont="0" applyFill="0" applyBorder="0" applyAlignment="0" applyProtection="0"/>
    <xf numFmtId="40" fontId="92" fillId="0" borderId="0" applyFont="0" applyFill="0" applyBorder="0" applyAlignment="0" applyProtection="0"/>
    <xf numFmtId="164" fontId="44" fillId="0" borderId="0" applyFont="0" applyFill="0" applyBorder="0" applyAlignment="0" applyProtection="0"/>
    <xf numFmtId="165" fontId="44" fillId="0" borderId="0" applyFont="0" applyFill="0" applyBorder="0" applyAlignment="0" applyProtection="0"/>
    <xf numFmtId="219" fontId="150" fillId="0" borderId="47"/>
    <xf numFmtId="218" fontId="151" fillId="0" borderId="59"/>
    <xf numFmtId="177" fontId="44" fillId="0" borderId="0" applyFont="0" applyFill="0" applyBorder="0" applyAlignment="0" applyProtection="0"/>
    <xf numFmtId="180" fontId="44" fillId="0" borderId="0" applyFont="0" applyFill="0" applyBorder="0" applyAlignment="0" applyProtection="0"/>
    <xf numFmtId="227" fontId="92" fillId="0" borderId="0" applyFont="0" applyFill="0" applyBorder="0" applyAlignment="0" applyProtection="0"/>
    <xf numFmtId="228" fontId="92" fillId="0" borderId="0" applyFont="0" applyFill="0" applyBorder="0" applyAlignment="0" applyProtection="0"/>
    <xf numFmtId="229" fontId="44" fillId="0" borderId="0" applyFont="0" applyFill="0" applyBorder="0" applyAlignment="0" applyProtection="0"/>
    <xf numFmtId="230" fontId="44" fillId="0" borderId="0" applyFont="0" applyFill="0" applyBorder="0" applyAlignment="0" applyProtection="0"/>
    <xf numFmtId="219" fontId="152" fillId="0" borderId="0" applyNumberFormat="0" applyFont="0" applyFill="0" applyAlignment="0"/>
    <xf numFmtId="219" fontId="44" fillId="0" borderId="0" applyNumberFormat="0" applyFill="0" applyAlignment="0"/>
    <xf numFmtId="219" fontId="152" fillId="0" borderId="0" applyNumberFormat="0" applyFont="0" applyFill="0" applyAlignment="0"/>
    <xf numFmtId="219" fontId="44" fillId="0" borderId="0" applyNumberFormat="0" applyFill="0" applyAlignment="0"/>
    <xf numFmtId="219" fontId="44" fillId="0" borderId="0" applyNumberFormat="0" applyFill="0" applyAlignment="0"/>
    <xf numFmtId="219" fontId="44" fillId="0" borderId="0" applyNumberFormat="0" applyFill="0" applyAlignment="0"/>
    <xf numFmtId="219" fontId="44" fillId="0" borderId="0" applyNumberFormat="0" applyFill="0" applyAlignment="0"/>
    <xf numFmtId="219" fontId="44" fillId="0" borderId="0" applyNumberFormat="0" applyFill="0" applyAlignment="0"/>
    <xf numFmtId="219" fontId="152" fillId="0" borderId="0" applyNumberFormat="0" applyFont="0" applyFill="0" applyAlignment="0"/>
    <xf numFmtId="219" fontId="152" fillId="0" borderId="0" applyNumberFormat="0" applyFont="0" applyFill="0" applyAlignment="0"/>
    <xf numFmtId="219" fontId="152" fillId="0" borderId="0" applyNumberFormat="0" applyFont="0" applyFill="0" applyAlignment="0"/>
    <xf numFmtId="219" fontId="44" fillId="0" borderId="0" applyNumberFormat="0" applyFill="0" applyAlignment="0"/>
    <xf numFmtId="219" fontId="152" fillId="0" borderId="0" applyNumberFormat="0" applyFont="0" applyFill="0" applyAlignment="0"/>
    <xf numFmtId="219" fontId="152" fillId="0" borderId="0" applyNumberFormat="0" applyFont="0" applyFill="0" applyAlignment="0"/>
    <xf numFmtId="219" fontId="152" fillId="0" borderId="0" applyNumberFormat="0" applyFont="0" applyFill="0" applyAlignment="0"/>
    <xf numFmtId="219" fontId="44" fillId="0" borderId="0" applyNumberFormat="0" applyFill="0" applyAlignment="0"/>
    <xf numFmtId="219" fontId="152" fillId="0" borderId="0" applyNumberFormat="0" applyFont="0" applyFill="0" applyAlignment="0"/>
    <xf numFmtId="219" fontId="44" fillId="0" borderId="0" applyNumberFormat="0" applyFill="0" applyAlignment="0"/>
    <xf numFmtId="219" fontId="114" fillId="0" borderId="0"/>
    <xf numFmtId="37" fontId="153" fillId="0" borderId="0"/>
    <xf numFmtId="231" fontId="44" fillId="30" borderId="60" applyFont="0" applyBorder="0">
      <alignment horizontal="center" vertical="center"/>
    </xf>
    <xf numFmtId="219" fontId="154" fillId="0" borderId="52" applyNumberFormat="0" applyFont="0" applyFill="0" applyBorder="0" applyAlignment="0">
      <alignment horizontal="center"/>
    </xf>
    <xf numFmtId="232" fontId="123" fillId="0" borderId="0"/>
    <xf numFmtId="219" fontId="155" fillId="0" borderId="0"/>
    <xf numFmtId="219" fontId="45" fillId="0" borderId="0"/>
    <xf numFmtId="219" fontId="44" fillId="0" borderId="0"/>
    <xf numFmtId="219" fontId="29" fillId="0" borderId="0"/>
    <xf numFmtId="219" fontId="29" fillId="0" borderId="0"/>
    <xf numFmtId="219" fontId="156" fillId="0" borderId="0"/>
    <xf numFmtId="37" fontId="157" fillId="0" borderId="0"/>
    <xf numFmtId="3" fontId="158" fillId="0" borderId="0" applyFont="0" applyFill="0" applyBorder="0" applyAlignment="0" applyProtection="0"/>
    <xf numFmtId="233" fontId="44" fillId="0" borderId="0" applyFont="0" applyFill="0" applyBorder="0" applyAlignment="0" applyProtection="0"/>
    <xf numFmtId="234" fontId="44" fillId="0" borderId="0" applyFon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44" fillId="0" borderId="0" applyFill="0" applyBorder="0" applyAlignment="0" applyProtection="0"/>
    <xf numFmtId="219" fontId="114" fillId="0" borderId="0"/>
    <xf numFmtId="3" fontId="44" fillId="13" borderId="49" applyFill="0" applyBorder="0" applyAlignment="0" applyProtection="0">
      <alignment vertical="top"/>
    </xf>
    <xf numFmtId="219" fontId="160" fillId="0" borderId="0" applyNumberFormat="0" applyFill="0" applyBorder="0" applyAlignment="0" applyProtection="0"/>
    <xf numFmtId="219" fontId="161" fillId="24" borderId="0"/>
    <xf numFmtId="41" fontId="44" fillId="0" borderId="0" applyFont="0" applyFill="0" applyBorder="0" applyAlignment="0" applyProtection="0"/>
    <xf numFmtId="14" fontId="111" fillId="0" borderId="0">
      <alignment horizontal="center" wrapText="1"/>
      <protection locked="0"/>
    </xf>
    <xf numFmtId="205" fontId="44" fillId="0" borderId="0" applyFont="0" applyFill="0" applyBorder="0" applyAlignment="0" applyProtection="0"/>
    <xf numFmtId="235" fontId="44" fillId="0" borderId="0" applyFont="0" applyFill="0" applyBorder="0" applyAlignment="0" applyProtection="0"/>
    <xf numFmtId="10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92" fillId="0" borderId="61" applyNumberFormat="0" applyBorder="0"/>
    <xf numFmtId="218" fontId="50" fillId="25" borderId="62" applyFont="0" applyBorder="0">
      <protection locked="0"/>
    </xf>
    <xf numFmtId="201" fontId="44" fillId="0" borderId="0" applyFill="0" applyBorder="0" applyAlignment="0"/>
    <xf numFmtId="202" fontId="44" fillId="0" borderId="0" applyFill="0" applyBorder="0" applyAlignment="0"/>
    <xf numFmtId="201" fontId="44" fillId="0" borderId="0" applyFill="0" applyBorder="0" applyAlignment="0"/>
    <xf numFmtId="206" fontId="44" fillId="0" borderId="0" applyFill="0" applyBorder="0" applyAlignment="0"/>
    <xf numFmtId="202" fontId="44" fillId="0" borderId="0" applyFill="0" applyBorder="0" applyAlignment="0"/>
    <xf numFmtId="219" fontId="162" fillId="0" borderId="0"/>
    <xf numFmtId="219" fontId="163" fillId="0" borderId="0" applyFont="0" applyFill="0" applyBorder="0" applyAlignment="0" applyProtection="0"/>
    <xf numFmtId="219" fontId="92" fillId="0" borderId="0" applyNumberFormat="0" applyFont="0" applyFill="0" applyBorder="0" applyAlignment="0" applyProtection="0">
      <alignment horizontal="left"/>
    </xf>
    <xf numFmtId="219" fontId="164" fillId="0" borderId="47">
      <alignment horizontal="center"/>
    </xf>
    <xf numFmtId="219" fontId="165" fillId="35" borderId="0" applyNumberFormat="0" applyFont="0" applyBorder="0" applyAlignment="0">
      <alignment horizontal="center"/>
    </xf>
    <xf numFmtId="236" fontId="44" fillId="0" borderId="0" applyNumberFormat="0" applyFill="0" applyBorder="0" applyAlignment="0" applyProtection="0">
      <alignment horizontal="left"/>
    </xf>
    <xf numFmtId="193" fontId="80" fillId="0" borderId="0" applyFont="0" applyFill="0" applyBorder="0" applyAlignment="0" applyProtection="0"/>
    <xf numFmtId="3" fontId="80" fillId="0" borderId="63">
      <alignment horizontal="right" wrapText="1"/>
    </xf>
    <xf numFmtId="4" fontId="166" fillId="36" borderId="64" applyNumberFormat="0" applyProtection="0">
      <alignment horizontal="left" vertical="center" indent="1"/>
    </xf>
    <xf numFmtId="3" fontId="152" fillId="24" borderId="65" applyProtection="0">
      <alignment horizontal="right" vertical="center"/>
    </xf>
    <xf numFmtId="4" fontId="143" fillId="25" borderId="64" applyNumberFormat="0" applyProtection="0">
      <alignment horizontal="left" vertical="center" wrapText="1" indent="1"/>
    </xf>
    <xf numFmtId="219" fontId="165" fillId="1" borderId="56" applyNumberFormat="0" applyFont="0" applyAlignment="0">
      <alignment horizontal="center"/>
    </xf>
    <xf numFmtId="219" fontId="167" fillId="0" borderId="0" applyNumberFormat="0" applyFill="0" applyBorder="0" applyAlignment="0" applyProtection="0"/>
    <xf numFmtId="219" fontId="168" fillId="0" borderId="0" applyNumberFormat="0" applyFill="0" applyBorder="0" applyAlignment="0" applyProtection="0"/>
    <xf numFmtId="219" fontId="169" fillId="0" borderId="0" applyNumberFormat="0" applyFill="0" applyBorder="0" applyAlignment="0">
      <alignment horizontal="center"/>
    </xf>
    <xf numFmtId="219" fontId="44" fillId="0" borderId="0"/>
    <xf numFmtId="219" fontId="92" fillId="0" borderId="0"/>
    <xf numFmtId="173" fontId="94" fillId="0" borderId="0" applyFont="0" applyFill="0" applyBorder="0" applyAlignment="0" applyProtection="0"/>
    <xf numFmtId="173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6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80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41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73" fontId="94" fillId="0" borderId="0" applyFont="0" applyFill="0" applyBorder="0" applyAlignment="0" applyProtection="0"/>
    <xf numFmtId="173" fontId="94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6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7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80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197" fontId="80" fillId="0" borderId="0" applyFont="0" applyFill="0" applyBorder="0" applyAlignment="0" applyProtection="0"/>
    <xf numFmtId="177" fontId="95" fillId="0" borderId="0" applyFont="0" applyFill="0" applyBorder="0" applyAlignment="0" applyProtection="0"/>
    <xf numFmtId="193" fontId="80" fillId="0" borderId="0" applyFont="0" applyFill="0" applyBorder="0" applyAlignment="0" applyProtection="0"/>
    <xf numFmtId="41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181" fontId="94" fillId="0" borderId="0" applyFont="0" applyFill="0" applyBorder="0" applyAlignment="0" applyProtection="0"/>
    <xf numFmtId="182" fontId="80" fillId="0" borderId="0" applyFont="0" applyFill="0" applyBorder="0" applyAlignment="0" applyProtection="0"/>
    <xf numFmtId="42" fontId="80" fillId="0" borderId="0" applyFont="0" applyFill="0" applyBorder="0" applyAlignment="0" applyProtection="0"/>
    <xf numFmtId="193" fontId="80" fillId="0" borderId="0" applyFont="0" applyFill="0" applyBorder="0" applyAlignment="0" applyProtection="0"/>
    <xf numFmtId="181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90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0" fontId="80" fillId="0" borderId="0" applyFont="0" applyFill="0" applyBorder="0" applyAlignment="0" applyProtection="0"/>
    <xf numFmtId="189" fontId="95" fillId="0" borderId="0" applyFont="0" applyFill="0" applyBorder="0" applyAlignment="0" applyProtection="0"/>
    <xf numFmtId="181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4" fontId="80" fillId="0" borderId="0" applyFont="0" applyFill="0" applyBorder="0" applyAlignment="0" applyProtection="0"/>
    <xf numFmtId="192" fontId="80" fillId="0" borderId="0" applyFont="0" applyFill="0" applyBorder="0" applyAlignment="0" applyProtection="0"/>
    <xf numFmtId="164" fontId="95" fillId="0" borderId="0" applyFont="0" applyFill="0" applyBorder="0" applyAlignment="0" applyProtection="0"/>
    <xf numFmtId="192" fontId="80" fillId="0" borderId="0" applyFont="0" applyFill="0" applyBorder="0" applyAlignment="0" applyProtection="0"/>
    <xf numFmtId="191" fontId="95" fillId="0" borderId="0" applyFont="0" applyFill="0" applyBorder="0" applyAlignment="0" applyProtection="0"/>
    <xf numFmtId="219" fontId="124" fillId="0" borderId="0" applyNumberFormat="0" applyBorder="0" applyAlignment="0"/>
    <xf numFmtId="219" fontId="170" fillId="0" borderId="0" applyNumberFormat="0" applyBorder="0" applyAlignment="0"/>
    <xf numFmtId="219" fontId="171" fillId="0" borderId="0" applyNumberFormat="0" applyBorder="0" applyAlignment="0"/>
    <xf numFmtId="219" fontId="172" fillId="0" borderId="0" applyNumberFormat="0" applyBorder="0" applyAlignment="0"/>
    <xf numFmtId="219" fontId="173" fillId="0" borderId="0" applyNumberFormat="0" applyBorder="0" applyAlignment="0"/>
    <xf numFmtId="219" fontId="174" fillId="0" borderId="0" applyNumberFormat="0" applyBorder="0" applyAlignment="0"/>
    <xf numFmtId="219" fontId="150" fillId="0" borderId="0"/>
    <xf numFmtId="219" fontId="175" fillId="25" borderId="0">
      <alignment wrapText="1"/>
    </xf>
    <xf numFmtId="40" fontId="176" fillId="0" borderId="0" applyBorder="0">
      <alignment horizontal="right"/>
    </xf>
    <xf numFmtId="237" fontId="177" fillId="0" borderId="66">
      <alignment horizontal="right" vertical="center"/>
    </xf>
    <xf numFmtId="238" fontId="177" fillId="0" borderId="67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38" fontId="177" fillId="0" borderId="67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8" fontId="177" fillId="0" borderId="67">
      <alignment horizontal="right" vertical="center"/>
    </xf>
    <xf numFmtId="238" fontId="177" fillId="0" borderId="67">
      <alignment horizontal="right" vertical="center"/>
    </xf>
    <xf numFmtId="238" fontId="177" fillId="0" borderId="67">
      <alignment horizontal="right" vertical="center"/>
    </xf>
    <xf numFmtId="229" fontId="156" fillId="0" borderId="66">
      <alignment horizontal="right" vertical="center"/>
    </xf>
    <xf numFmtId="238" fontId="177" fillId="0" borderId="67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38" fontId="177" fillId="0" borderId="67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38" fontId="177" fillId="0" borderId="67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7" fontId="177" fillId="0" borderId="66">
      <alignment horizontal="right" vertical="center"/>
    </xf>
    <xf numFmtId="229" fontId="156" fillId="0" borderId="66">
      <alignment horizontal="right" vertical="center"/>
    </xf>
    <xf numFmtId="229" fontId="156" fillId="0" borderId="66">
      <alignment horizontal="right" vertical="center"/>
    </xf>
    <xf numFmtId="238" fontId="177" fillId="0" borderId="67">
      <alignment horizontal="right" vertical="center"/>
    </xf>
    <xf numFmtId="237" fontId="177" fillId="0" borderId="66">
      <alignment horizontal="right" vertical="center"/>
    </xf>
    <xf numFmtId="237" fontId="177" fillId="0" borderId="66">
      <alignment horizontal="right" vertical="center"/>
    </xf>
    <xf numFmtId="37" fontId="124" fillId="0" borderId="0" applyBorder="0" applyAlignment="0" applyProtection="0"/>
    <xf numFmtId="49" fontId="124" fillId="0" borderId="0" applyFill="0" applyBorder="0" applyAlignment="0"/>
    <xf numFmtId="239" fontId="44" fillId="0" borderId="0" applyFill="0" applyBorder="0" applyAlignment="0"/>
    <xf numFmtId="240" fontId="44" fillId="0" borderId="0" applyFill="0" applyBorder="0" applyAlignment="0"/>
    <xf numFmtId="241" fontId="80" fillId="0" borderId="52">
      <alignment horizontal="left"/>
    </xf>
    <xf numFmtId="219" fontId="178" fillId="0" borderId="68"/>
    <xf numFmtId="230" fontId="156" fillId="0" borderId="66">
      <alignment horizontal="center"/>
    </xf>
    <xf numFmtId="219" fontId="179" fillId="0" borderId="0">
      <alignment vertical="center" wrapText="1"/>
      <protection locked="0"/>
    </xf>
    <xf numFmtId="219" fontId="178" fillId="0" borderId="68"/>
    <xf numFmtId="219" fontId="180" fillId="0" borderId="68"/>
    <xf numFmtId="219" fontId="180" fillId="0" borderId="68"/>
    <xf numFmtId="219" fontId="178" fillId="0" borderId="68"/>
    <xf numFmtId="219" fontId="178" fillId="0" borderId="68"/>
    <xf numFmtId="219" fontId="178" fillId="0" borderId="68"/>
    <xf numFmtId="219" fontId="180" fillId="0" borderId="68"/>
    <xf numFmtId="219" fontId="180" fillId="0" borderId="69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219" fontId="159" fillId="0" borderId="0" applyNumberFormat="0" applyFill="0" applyBorder="0" applyAlignment="0" applyProtection="0"/>
    <xf numFmtId="40" fontId="181" fillId="0" borderId="0"/>
    <xf numFmtId="219" fontId="151" fillId="0" borderId="70" applyNumberFormat="0" applyAlignment="0">
      <alignment horizontal="center"/>
    </xf>
    <xf numFmtId="219" fontId="44" fillId="0" borderId="0"/>
    <xf numFmtId="164" fontId="44" fillId="0" borderId="0" applyFont="0" applyFill="0" applyBorder="0" applyAlignment="0" applyProtection="0"/>
    <xf numFmtId="165" fontId="44" fillId="0" borderId="0" applyFont="0" applyFill="0" applyBorder="0" applyAlignment="0" applyProtection="0"/>
    <xf numFmtId="219" fontId="122" fillId="0" borderId="0"/>
    <xf numFmtId="242" fontId="44" fillId="0" borderId="71" applyFont="0" applyFill="0" applyBorder="0" applyProtection="0">
      <alignment horizontal="center"/>
      <protection locked="0"/>
    </xf>
    <xf numFmtId="243" fontId="46" fillId="0" borderId="72" applyFont="0" applyFill="0" applyBorder="0" applyProtection="0">
      <alignment horizontal="center"/>
    </xf>
    <xf numFmtId="38" fontId="44" fillId="0" borderId="52" applyFont="0" applyFill="0" applyBorder="0" applyAlignment="0" applyProtection="0">
      <protection locked="0"/>
    </xf>
    <xf numFmtId="15" fontId="44" fillId="0" borderId="52" applyFont="0" applyFill="0" applyBorder="0" applyProtection="0">
      <alignment horizontal="center"/>
      <protection locked="0"/>
    </xf>
    <xf numFmtId="10" fontId="44" fillId="0" borderId="52" applyFont="0" applyFill="0" applyBorder="0" applyProtection="0">
      <alignment horizontal="center"/>
      <protection locked="0"/>
    </xf>
    <xf numFmtId="244" fontId="44" fillId="0" borderId="52" applyFont="0" applyFill="0" applyBorder="0" applyProtection="0">
      <alignment horizontal="center"/>
    </xf>
    <xf numFmtId="3" fontId="117" fillId="0" borderId="0" applyFont="0"/>
    <xf numFmtId="177" fontId="44" fillId="0" borderId="0" applyFont="0" applyFill="0" applyBorder="0" applyAlignment="0" applyProtection="0"/>
    <xf numFmtId="180" fontId="44" fillId="0" borderId="0" applyFont="0" applyFill="0" applyBorder="0" applyAlignment="0" applyProtection="0"/>
    <xf numFmtId="245" fontId="182" fillId="0" borderId="0"/>
    <xf numFmtId="246" fontId="80" fillId="0" borderId="52"/>
    <xf numFmtId="219" fontId="183" fillId="0" borderId="0"/>
    <xf numFmtId="219" fontId="183" fillId="0" borderId="0"/>
    <xf numFmtId="5" fontId="184" fillId="37" borderId="73">
      <alignment vertical="top"/>
    </xf>
    <xf numFmtId="219" fontId="185" fillId="38" borderId="52">
      <alignment horizontal="left" vertical="center"/>
    </xf>
    <xf numFmtId="6" fontId="186" fillId="39" borderId="73"/>
    <xf numFmtId="5" fontId="142" fillId="0" borderId="73">
      <alignment horizontal="left" vertical="top"/>
    </xf>
    <xf numFmtId="219" fontId="187" fillId="40" borderId="0">
      <alignment horizontal="left" vertical="center"/>
    </xf>
    <xf numFmtId="5" fontId="93" fillId="0" borderId="58">
      <alignment horizontal="left" vertical="top"/>
    </xf>
    <xf numFmtId="219" fontId="188" fillId="0" borderId="58">
      <alignment horizontal="left" vertical="center"/>
    </xf>
    <xf numFmtId="247" fontId="44" fillId="0" borderId="0" applyFont="0" applyFill="0" applyBorder="0" applyAlignment="0" applyProtection="0"/>
    <xf numFmtId="248" fontId="44" fillId="0" borderId="0" applyFont="0" applyFill="0" applyBorder="0" applyAlignment="0" applyProtection="0"/>
    <xf numFmtId="219" fontId="189" fillId="0" borderId="0" applyNumberFormat="0" applyFill="0" applyBorder="0" applyAlignment="0" applyProtection="0"/>
    <xf numFmtId="219" fontId="168" fillId="0" borderId="0" applyNumberFormat="0" applyFill="0" applyBorder="0" applyAlignment="0" applyProtection="0"/>
    <xf numFmtId="219" fontId="190" fillId="0" borderId="0">
      <alignment vertical="center"/>
    </xf>
    <xf numFmtId="42" fontId="82" fillId="0" borderId="0" applyFont="0" applyFill="0" applyBorder="0" applyAlignment="0" applyProtection="0"/>
    <xf numFmtId="44" fontId="82" fillId="0" borderId="0" applyFont="0" applyFill="0" applyBorder="0" applyAlignment="0" applyProtection="0"/>
    <xf numFmtId="219" fontId="82" fillId="0" borderId="0"/>
    <xf numFmtId="219" fontId="191" fillId="0" borderId="0" applyFont="0" applyFill="0" applyBorder="0" applyAlignment="0" applyProtection="0"/>
    <xf numFmtId="219" fontId="191" fillId="0" borderId="0" applyFont="0" applyFill="0" applyBorder="0" applyAlignment="0" applyProtection="0"/>
    <xf numFmtId="219" fontId="192" fillId="0" borderId="0">
      <alignment vertical="center"/>
    </xf>
    <xf numFmtId="40" fontId="193" fillId="0" borderId="0" applyFont="0" applyFill="0" applyBorder="0" applyAlignment="0" applyProtection="0"/>
    <xf numFmtId="38" fontId="193" fillId="0" borderId="0" applyFont="0" applyFill="0" applyBorder="0" applyAlignment="0" applyProtection="0"/>
    <xf numFmtId="219" fontId="193" fillId="0" borderId="0" applyFont="0" applyFill="0" applyBorder="0" applyAlignment="0" applyProtection="0"/>
    <xf numFmtId="219" fontId="193" fillId="0" borderId="0" applyFont="0" applyFill="0" applyBorder="0" applyAlignment="0" applyProtection="0"/>
    <xf numFmtId="9" fontId="194" fillId="0" borderId="0" applyBorder="0" applyAlignment="0" applyProtection="0"/>
    <xf numFmtId="219" fontId="195" fillId="0" borderId="0"/>
    <xf numFmtId="219" fontId="196" fillId="0" borderId="0"/>
    <xf numFmtId="219" fontId="196" fillId="0" borderId="0"/>
    <xf numFmtId="219" fontId="196" fillId="0" borderId="0"/>
    <xf numFmtId="219" fontId="196" fillId="0" borderId="0"/>
    <xf numFmtId="219" fontId="196" fillId="0" borderId="0"/>
    <xf numFmtId="219" fontId="196" fillId="0" borderId="0"/>
    <xf numFmtId="219" fontId="196" fillId="0" borderId="0"/>
    <xf numFmtId="219" fontId="196" fillId="0" borderId="0"/>
    <xf numFmtId="219" fontId="197" fillId="0" borderId="0" applyFont="0" applyFill="0" applyBorder="0" applyAlignment="0" applyProtection="0"/>
    <xf numFmtId="219" fontId="197" fillId="0" borderId="0" applyFont="0" applyFill="0" applyBorder="0" applyAlignment="0" applyProtection="0"/>
    <xf numFmtId="249" fontId="198" fillId="0" borderId="0" applyFont="0" applyFill="0" applyBorder="0" applyAlignment="0" applyProtection="0"/>
    <xf numFmtId="250" fontId="198" fillId="0" borderId="0" applyFont="0" applyFill="0" applyBorder="0" applyAlignment="0" applyProtection="0"/>
    <xf numFmtId="219" fontId="199" fillId="0" borderId="0"/>
    <xf numFmtId="219" fontId="152" fillId="0" borderId="0"/>
    <xf numFmtId="194" fontId="44" fillId="0" borderId="0" applyFont="0" applyFill="0" applyBorder="0" applyAlignment="0" applyProtection="0"/>
    <xf numFmtId="175" fontId="44" fillId="0" borderId="0" applyFont="0" applyFill="0" applyBorder="0" applyAlignment="0" applyProtection="0"/>
    <xf numFmtId="175" fontId="200" fillId="0" borderId="0" applyFont="0" applyFill="0" applyBorder="0" applyAlignment="0" applyProtection="0"/>
    <xf numFmtId="164" fontId="56" fillId="0" borderId="0" applyFont="0" applyFill="0" applyBorder="0" applyAlignment="0" applyProtection="0"/>
    <xf numFmtId="165" fontId="56" fillId="0" borderId="0" applyFont="0" applyFill="0" applyBorder="0" applyAlignment="0" applyProtection="0"/>
    <xf numFmtId="219" fontId="201" fillId="0" borderId="0" applyNumberFormat="0" applyFill="0" applyBorder="0" applyAlignment="0" applyProtection="0"/>
    <xf numFmtId="219" fontId="202" fillId="0" borderId="0" applyNumberFormat="0" applyFill="0" applyBorder="0" applyAlignment="0" applyProtection="0">
      <alignment vertical="top"/>
      <protection locked="0"/>
    </xf>
    <xf numFmtId="219" fontId="203" fillId="0" borderId="0"/>
    <xf numFmtId="219" fontId="44" fillId="0" borderId="0"/>
    <xf numFmtId="175" fontId="44" fillId="0" borderId="0" applyFont="0" applyFill="0" applyBorder="0" applyAlignment="0" applyProtection="0"/>
    <xf numFmtId="194" fontId="44" fillId="0" borderId="0" applyFont="0" applyFill="0" applyBorder="0" applyAlignment="0" applyProtection="0"/>
    <xf numFmtId="219" fontId="204" fillId="0" borderId="0"/>
    <xf numFmtId="177" fontId="56" fillId="0" borderId="0" applyFont="0" applyFill="0" applyBorder="0" applyAlignment="0" applyProtection="0"/>
    <xf numFmtId="6" fontId="205" fillId="0" borderId="0" applyFont="0" applyFill="0" applyBorder="0" applyAlignment="0" applyProtection="0"/>
    <xf numFmtId="180" fontId="56" fillId="0" borderId="0" applyFont="0" applyFill="0" applyBorder="0" applyAlignment="0" applyProtection="0"/>
    <xf numFmtId="219" fontId="206" fillId="0" borderId="0" applyNumberFormat="0" applyFill="0" applyBorder="0" applyAlignment="0" applyProtection="0"/>
    <xf numFmtId="219" fontId="207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6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219" fontId="208" fillId="0" borderId="0" applyNumberFormat="0" applyFill="0" applyBorder="0" applyAlignment="0" applyProtection="0">
      <alignment vertical="top"/>
      <protection locked="0"/>
    </xf>
    <xf numFmtId="44" fontId="44" fillId="0" borderId="0" applyFont="0" applyFill="0" applyBorder="0" applyAlignment="0" applyProtection="0"/>
    <xf numFmtId="42" fontId="44" fillId="0" borderId="0" applyFont="0" applyFill="0" applyBorder="0" applyAlignment="0" applyProtection="0"/>
    <xf numFmtId="219" fontId="209" fillId="0" borderId="0" applyNumberFormat="0" applyFill="0" applyBorder="0" applyAlignment="0" applyProtection="0">
      <alignment vertical="top"/>
      <protection locked="0"/>
    </xf>
    <xf numFmtId="219" fontId="209" fillId="0" borderId="0" applyNumberFormat="0" applyFill="0" applyBorder="0" applyAlignment="0" applyProtection="0">
      <alignment vertical="top"/>
      <protection locked="0"/>
    </xf>
    <xf numFmtId="219" fontId="209" fillId="0" borderId="0" applyNumberFormat="0" applyFill="0" applyBorder="0" applyAlignment="0" applyProtection="0">
      <alignment vertical="top"/>
      <protection locked="0"/>
    </xf>
    <xf numFmtId="219" fontId="209" fillId="0" borderId="0" applyNumberFormat="0" applyFill="0" applyBorder="0" applyAlignment="0" applyProtection="0">
      <alignment vertical="top"/>
      <protection locked="0"/>
    </xf>
    <xf numFmtId="219" fontId="209" fillId="0" borderId="0" applyNumberFormat="0" applyFill="0" applyBorder="0" applyAlignment="0" applyProtection="0">
      <alignment vertical="top"/>
      <protection locked="0"/>
    </xf>
    <xf numFmtId="219" fontId="209" fillId="0" borderId="0" applyNumberFormat="0" applyFill="0" applyBorder="0" applyAlignment="0" applyProtection="0">
      <alignment vertical="top"/>
      <protection locked="0"/>
    </xf>
    <xf numFmtId="43" fontId="44" fillId="0" borderId="0" applyFont="0" applyFill="0" applyBorder="0" applyAlignment="0" applyProtection="0"/>
    <xf numFmtId="219" fontId="45" fillId="0" borderId="0"/>
    <xf numFmtId="43" fontId="44" fillId="0" borderId="0" applyFont="0" applyFill="0" applyBorder="0" applyAlignment="0" applyProtection="0"/>
    <xf numFmtId="219" fontId="215" fillId="0" borderId="0" applyFont="0" applyFill="0" applyBorder="0" applyAlignment="0" applyProtection="0">
      <alignment vertical="center"/>
    </xf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4" fontId="107" fillId="0" borderId="0" applyFont="0" applyFill="0" applyBorder="0" applyAlignment="0" applyProtection="0"/>
    <xf numFmtId="219" fontId="215" fillId="0" borderId="0">
      <alignment vertical="center"/>
    </xf>
    <xf numFmtId="210" fontId="30" fillId="0" borderId="0"/>
    <xf numFmtId="219" fontId="30" fillId="0" borderId="0"/>
    <xf numFmtId="216" fontId="30" fillId="0" borderId="0"/>
    <xf numFmtId="217" fontId="30" fillId="0" borderId="0"/>
    <xf numFmtId="9" fontId="30" fillId="0" borderId="0" applyFont="0" applyFill="0" applyBorder="0" applyAlignment="0" applyProtection="0"/>
    <xf numFmtId="9" fontId="107" fillId="0" borderId="0" applyFont="0" applyFill="0" applyBorder="0" applyAlignment="0" applyProtection="0"/>
    <xf numFmtId="9" fontId="28" fillId="0" borderId="0" applyFont="0" applyFill="0" applyBorder="0" applyAlignment="0" applyProtection="0"/>
    <xf numFmtId="219" fontId="216" fillId="0" borderId="0">
      <alignment horizontal="left" indent="3"/>
    </xf>
    <xf numFmtId="219" fontId="44" fillId="0" borderId="0" applyNumberFormat="0" applyFill="0" applyBorder="0" applyAlignment="0" applyProtection="0"/>
    <xf numFmtId="219" fontId="44" fillId="0" borderId="0" applyNumberFormat="0" applyFill="0" applyBorder="0" applyAlignment="0" applyProtection="0"/>
    <xf numFmtId="219" fontId="44" fillId="0" borderId="0" applyNumberFormat="0" applyFill="0" applyBorder="0" applyAlignment="0" applyProtection="0"/>
    <xf numFmtId="219" fontId="49" fillId="0" borderId="0"/>
    <xf numFmtId="219" fontId="44" fillId="0" borderId="0" applyNumberFormat="0" applyFill="0" applyBorder="0" applyAlignment="0" applyProtection="0"/>
    <xf numFmtId="219" fontId="27" fillId="0" borderId="0"/>
    <xf numFmtId="219" fontId="124" fillId="0" borderId="0"/>
    <xf numFmtId="219" fontId="30" fillId="0" borderId="0"/>
    <xf numFmtId="219" fontId="44" fillId="0" borderId="0"/>
    <xf numFmtId="219" fontId="30" fillId="0" borderId="0"/>
    <xf numFmtId="43" fontId="45" fillId="0" borderId="0" applyFont="0" applyFill="0" applyBorder="0" applyAlignment="0" applyProtection="0"/>
    <xf numFmtId="9" fontId="49" fillId="0" borderId="0" applyFont="0" applyFill="0" applyBorder="0" applyAlignment="0" applyProtection="0"/>
    <xf numFmtId="219" fontId="49" fillId="0" borderId="0"/>
    <xf numFmtId="9" fontId="45" fillId="0" borderId="0" applyFont="0" applyFill="0" applyBorder="0" applyAlignment="0" applyProtection="0"/>
    <xf numFmtId="219" fontId="118" fillId="0" borderId="75" applyNumberFormat="0" applyFill="0" applyProtection="0">
      <alignment horizontal="center"/>
    </xf>
    <xf numFmtId="43" fontId="24" fillId="0" borderId="0" applyFont="0" applyFill="0" applyBorder="0" applyAlignment="0" applyProtection="0"/>
    <xf numFmtId="218" fontId="126" fillId="25" borderId="152">
      <protection locked="0"/>
    </xf>
    <xf numFmtId="226" fontId="149" fillId="0" borderId="82" applyFont="0" applyFill="0" applyBorder="0" applyProtection="0">
      <alignment horizontal="right"/>
    </xf>
    <xf numFmtId="219" fontId="24" fillId="0" borderId="0"/>
    <xf numFmtId="219" fontId="24" fillId="0" borderId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19" fontId="215" fillId="0" borderId="0">
      <alignment vertical="center"/>
    </xf>
    <xf numFmtId="9" fontId="24" fillId="0" borderId="0" applyFont="0" applyFill="0" applyBorder="0" applyAlignment="0" applyProtection="0"/>
    <xf numFmtId="219" fontId="24" fillId="0" borderId="0"/>
    <xf numFmtId="219" fontId="23" fillId="0" borderId="0"/>
    <xf numFmtId="0" fontId="23" fillId="0" borderId="0"/>
    <xf numFmtId="9" fontId="23" fillId="0" borderId="0" applyFont="0" applyFill="0" applyBorder="0" applyAlignment="0" applyProtection="0"/>
    <xf numFmtId="5" fontId="23" fillId="0" borderId="0" applyFont="0" applyFill="0" applyBorder="0" applyAlignment="0" applyProtection="0"/>
    <xf numFmtId="0" fontId="22" fillId="0" borderId="0"/>
    <xf numFmtId="0" fontId="289" fillId="0" borderId="0"/>
    <xf numFmtId="0" fontId="296" fillId="0" borderId="0"/>
    <xf numFmtId="0" fontId="298" fillId="0" borderId="0"/>
    <xf numFmtId="0" fontId="124" fillId="0" borderId="0"/>
    <xf numFmtId="0" fontId="301" fillId="0" borderId="0"/>
    <xf numFmtId="0" fontId="289" fillId="0" borderId="0"/>
    <xf numFmtId="0" fontId="306" fillId="0" borderId="0"/>
    <xf numFmtId="0" fontId="308" fillId="0" borderId="0"/>
    <xf numFmtId="0" fontId="1" fillId="0" borderId="0"/>
  </cellStyleXfs>
  <cellXfs count="1760">
    <xf numFmtId="219" fontId="0" fillId="0" borderId="0" xfId="0"/>
    <xf numFmtId="219" fontId="32" fillId="0" borderId="0" xfId="0" applyFont="1"/>
    <xf numFmtId="219" fontId="35" fillId="0" borderId="0" xfId="2" applyFont="1" applyAlignment="1" applyProtection="1"/>
    <xf numFmtId="219" fontId="37" fillId="0" borderId="0" xfId="0" applyFont="1"/>
    <xf numFmtId="219" fontId="0" fillId="0" borderId="0" xfId="0" applyAlignment="1">
      <alignment horizontal="right"/>
    </xf>
    <xf numFmtId="219" fontId="48" fillId="0" borderId="0" xfId="6" applyFont="1"/>
    <xf numFmtId="219" fontId="44" fillId="0" borderId="0" xfId="6" applyFont="1"/>
    <xf numFmtId="219" fontId="44" fillId="0" borderId="0" xfId="6" applyFont="1" applyBorder="1"/>
    <xf numFmtId="166" fontId="44" fillId="0" borderId="0" xfId="7" applyNumberFormat="1" applyFont="1" applyBorder="1"/>
    <xf numFmtId="167" fontId="44" fillId="0" borderId="0" xfId="8" applyNumberFormat="1" applyFont="1" applyBorder="1"/>
    <xf numFmtId="167" fontId="44" fillId="0" borderId="0" xfId="8" applyNumberFormat="1" applyFont="1"/>
    <xf numFmtId="168" fontId="44" fillId="0" borderId="0" xfId="8" applyNumberFormat="1" applyFont="1"/>
    <xf numFmtId="167" fontId="30" fillId="0" borderId="0" xfId="8" applyNumberFormat="1" applyFont="1"/>
    <xf numFmtId="219" fontId="46" fillId="0" borderId="0" xfId="6" applyFont="1"/>
    <xf numFmtId="219" fontId="53" fillId="0" borderId="0" xfId="9" applyFont="1"/>
    <xf numFmtId="166" fontId="53" fillId="0" borderId="0" xfId="7" applyNumberFormat="1" applyFont="1"/>
    <xf numFmtId="167" fontId="53" fillId="0" borderId="0" xfId="8" applyNumberFormat="1" applyFont="1"/>
    <xf numFmtId="219" fontId="52" fillId="0" borderId="0" xfId="6" applyFont="1" applyFill="1" applyBorder="1" applyAlignment="1">
      <alignment vertical="center"/>
    </xf>
    <xf numFmtId="219" fontId="44" fillId="0" borderId="0" xfId="6" applyFont="1" applyFill="1" applyBorder="1" applyAlignment="1"/>
    <xf numFmtId="219" fontId="57" fillId="0" borderId="0" xfId="6" applyFont="1" applyFill="1" applyBorder="1" applyAlignment="1"/>
    <xf numFmtId="168" fontId="51" fillId="0" borderId="19" xfId="8" applyNumberFormat="1" applyFont="1" applyFill="1" applyBorder="1" applyAlignment="1">
      <alignment horizontal="center" vertical="center"/>
    </xf>
    <xf numFmtId="9" fontId="51" fillId="0" borderId="19" xfId="7" applyNumberFormat="1" applyFont="1" applyFill="1" applyBorder="1" applyAlignment="1">
      <alignment horizontal="right" vertical="center"/>
    </xf>
    <xf numFmtId="168" fontId="51" fillId="0" borderId="28" xfId="8" applyNumberFormat="1" applyFont="1" applyFill="1" applyBorder="1" applyAlignment="1">
      <alignment horizontal="center" vertical="center"/>
    </xf>
    <xf numFmtId="219" fontId="43" fillId="3" borderId="26" xfId="6" applyFont="1" applyFill="1" applyBorder="1" applyAlignment="1">
      <alignment vertical="center"/>
    </xf>
    <xf numFmtId="219" fontId="43" fillId="3" borderId="18" xfId="6" applyFont="1" applyFill="1" applyBorder="1" applyAlignment="1">
      <alignment vertical="center"/>
    </xf>
    <xf numFmtId="219" fontId="43" fillId="3" borderId="27" xfId="6" applyFont="1" applyFill="1" applyBorder="1" applyAlignment="1">
      <alignment vertical="center"/>
    </xf>
    <xf numFmtId="167" fontId="43" fillId="3" borderId="18" xfId="8" applyNumberFormat="1" applyFont="1" applyFill="1" applyBorder="1" applyAlignment="1">
      <alignment vertical="center"/>
    </xf>
    <xf numFmtId="167" fontId="43" fillId="3" borderId="26" xfId="8" applyNumberFormat="1" applyFont="1" applyFill="1" applyBorder="1" applyAlignment="1">
      <alignment vertical="center"/>
    </xf>
    <xf numFmtId="167" fontId="43" fillId="3" borderId="27" xfId="8" applyNumberFormat="1" applyFont="1" applyFill="1" applyBorder="1" applyAlignment="1">
      <alignment vertical="center"/>
    </xf>
    <xf numFmtId="169" fontId="51" fillId="0" borderId="36" xfId="5" applyNumberFormat="1" applyFont="1" applyFill="1" applyBorder="1" applyAlignment="1">
      <alignment horizontal="right" vertical="center"/>
    </xf>
    <xf numFmtId="167" fontId="56" fillId="3" borderId="34" xfId="8" applyNumberFormat="1" applyFont="1" applyFill="1" applyBorder="1" applyAlignment="1">
      <alignment horizontal="center" wrapText="1"/>
    </xf>
    <xf numFmtId="167" fontId="56" fillId="3" borderId="35" xfId="8" applyNumberFormat="1" applyFont="1" applyFill="1" applyBorder="1" applyAlignment="1">
      <alignment horizontal="center" wrapText="1"/>
    </xf>
    <xf numFmtId="219" fontId="55" fillId="3" borderId="38" xfId="6" applyFont="1" applyFill="1" applyBorder="1" applyAlignment="1">
      <alignment horizontal="left" vertical="center"/>
    </xf>
    <xf numFmtId="219" fontId="58" fillId="0" borderId="0" xfId="9" applyFont="1"/>
    <xf numFmtId="219" fontId="59" fillId="0" borderId="0" xfId="0" applyFont="1"/>
    <xf numFmtId="219" fontId="60" fillId="4" borderId="0" xfId="0" applyFont="1" applyFill="1"/>
    <xf numFmtId="219" fontId="63" fillId="4" borderId="0" xfId="0" applyFont="1" applyFill="1"/>
    <xf numFmtId="219" fontId="64" fillId="4" borderId="0" xfId="0" applyFont="1" applyFill="1"/>
    <xf numFmtId="219" fontId="48" fillId="4" borderId="0" xfId="0" applyFont="1" applyFill="1"/>
    <xf numFmtId="219" fontId="62" fillId="4" borderId="0" xfId="0" applyFont="1" applyFill="1" applyAlignment="1">
      <alignment horizontal="left" indent="8"/>
    </xf>
    <xf numFmtId="219" fontId="66" fillId="4" borderId="0" xfId="0" applyFont="1" applyFill="1" applyAlignment="1">
      <alignment horizontal="right"/>
    </xf>
    <xf numFmtId="219" fontId="51" fillId="3" borderId="41" xfId="6" applyFont="1" applyFill="1" applyBorder="1" applyAlignment="1">
      <alignment horizontal="center" vertical="center"/>
    </xf>
    <xf numFmtId="219" fontId="68" fillId="0" borderId="0" xfId="9" applyFont="1"/>
    <xf numFmtId="219" fontId="68" fillId="0" borderId="0" xfId="9" applyFont="1" applyAlignment="1">
      <alignment horizontal="right"/>
    </xf>
    <xf numFmtId="9" fontId="68" fillId="5" borderId="0" xfId="7" applyNumberFormat="1" applyFont="1" applyFill="1"/>
    <xf numFmtId="167" fontId="68" fillId="0" borderId="0" xfId="8" applyNumberFormat="1" applyFont="1"/>
    <xf numFmtId="9" fontId="68" fillId="6" borderId="0" xfId="7" applyNumberFormat="1" applyFont="1" applyFill="1"/>
    <xf numFmtId="169" fontId="68" fillId="6" borderId="42" xfId="5" applyNumberFormat="1" applyFont="1" applyFill="1" applyBorder="1"/>
    <xf numFmtId="169" fontId="51" fillId="0" borderId="23" xfId="5" applyNumberFormat="1" applyFont="1" applyFill="1" applyBorder="1" applyAlignment="1">
      <alignment vertical="center"/>
    </xf>
    <xf numFmtId="168" fontId="51" fillId="0" borderId="19" xfId="5" applyNumberFormat="1" applyFont="1" applyFill="1" applyBorder="1" applyAlignment="1">
      <alignment vertical="center"/>
    </xf>
    <xf numFmtId="168" fontId="51" fillId="0" borderId="28" xfId="5" applyNumberFormat="1" applyFont="1" applyFill="1" applyBorder="1" applyAlignment="1">
      <alignment vertical="center"/>
    </xf>
    <xf numFmtId="219" fontId="69" fillId="0" borderId="0" xfId="9" applyFont="1"/>
    <xf numFmtId="169" fontId="68" fillId="5" borderId="42" xfId="5" applyNumberFormat="1" applyFont="1" applyFill="1" applyBorder="1"/>
    <xf numFmtId="9" fontId="68" fillId="5" borderId="42" xfId="7" applyNumberFormat="1" applyFont="1" applyFill="1" applyBorder="1"/>
    <xf numFmtId="9" fontId="68" fillId="6" borderId="42" xfId="7" applyNumberFormat="1" applyFont="1" applyFill="1" applyBorder="1"/>
    <xf numFmtId="219" fontId="55" fillId="3" borderId="40" xfId="6" applyFont="1" applyFill="1" applyBorder="1" applyAlignment="1">
      <alignment horizontal="left" vertical="center"/>
    </xf>
    <xf numFmtId="219" fontId="45" fillId="0" borderId="0" xfId="0" applyFont="1"/>
    <xf numFmtId="219" fontId="0" fillId="7" borderId="0" xfId="0" applyFill="1" applyBorder="1"/>
    <xf numFmtId="219" fontId="42" fillId="7" borderId="0" xfId="6" applyFont="1" applyFill="1" applyAlignment="1">
      <alignment vertical="top"/>
    </xf>
    <xf numFmtId="219" fontId="57" fillId="7" borderId="0" xfId="6" applyFont="1" applyFill="1" applyBorder="1" applyAlignment="1">
      <alignment vertical="center"/>
    </xf>
    <xf numFmtId="219" fontId="44" fillId="0" borderId="0" xfId="0" applyFont="1"/>
    <xf numFmtId="170" fontId="0" fillId="0" borderId="0" xfId="0" applyNumberFormat="1"/>
    <xf numFmtId="1" fontId="0" fillId="0" borderId="0" xfId="0" applyNumberFormat="1"/>
    <xf numFmtId="219" fontId="0" fillId="0" borderId="0" xfId="0" applyBorder="1"/>
    <xf numFmtId="9" fontId="0" fillId="0" borderId="0" xfId="1" applyFont="1"/>
    <xf numFmtId="219" fontId="56" fillId="3" borderId="22" xfId="6" applyFont="1" applyFill="1" applyBorder="1" applyAlignment="1">
      <alignment horizontal="center" vertical="center" wrapText="1"/>
    </xf>
    <xf numFmtId="219" fontId="56" fillId="3" borderId="35" xfId="6" applyFont="1" applyFill="1" applyBorder="1" applyAlignment="1">
      <alignment horizontal="center" vertical="center" wrapText="1"/>
    </xf>
    <xf numFmtId="219" fontId="67" fillId="0" borderId="0" xfId="0" applyFont="1"/>
    <xf numFmtId="168" fontId="51" fillId="0" borderId="23" xfId="8" applyNumberFormat="1" applyFont="1" applyFill="1" applyBorder="1" applyAlignment="1">
      <alignment vertical="center"/>
    </xf>
    <xf numFmtId="167" fontId="56" fillId="3" borderId="20" xfId="8" applyNumberFormat="1" applyFont="1" applyFill="1" applyBorder="1" applyAlignment="1">
      <alignment horizontal="center" wrapText="1"/>
    </xf>
    <xf numFmtId="219" fontId="52" fillId="7" borderId="0" xfId="6" applyFont="1" applyFill="1" applyBorder="1" applyAlignment="1">
      <alignment vertical="center"/>
    </xf>
    <xf numFmtId="219" fontId="68" fillId="7" borderId="0" xfId="9" applyFont="1" applyFill="1"/>
    <xf numFmtId="167" fontId="53" fillId="7" borderId="0" xfId="8" applyNumberFormat="1" applyFont="1" applyFill="1"/>
    <xf numFmtId="169" fontId="68" fillId="5" borderId="37" xfId="5" applyNumberFormat="1" applyFont="1" applyFill="1" applyBorder="1"/>
    <xf numFmtId="169" fontId="68" fillId="6" borderId="37" xfId="5" applyNumberFormat="1" applyFont="1" applyFill="1" applyBorder="1"/>
    <xf numFmtId="219" fontId="43" fillId="3" borderId="18" xfId="6" applyNumberFormat="1" applyFont="1" applyFill="1" applyBorder="1" applyAlignment="1">
      <alignment vertical="center"/>
    </xf>
    <xf numFmtId="169" fontId="51" fillId="0" borderId="28" xfId="5" applyNumberFormat="1" applyFont="1" applyFill="1" applyBorder="1" applyAlignment="1">
      <alignment vertical="center"/>
    </xf>
    <xf numFmtId="166" fontId="56" fillId="3" borderId="22" xfId="7" applyNumberFormat="1" applyFont="1" applyFill="1" applyBorder="1" applyAlignment="1">
      <alignment horizontal="center" wrapText="1"/>
    </xf>
    <xf numFmtId="168" fontId="0" fillId="3" borderId="0" xfId="5" applyNumberFormat="1" applyFont="1" applyFill="1"/>
    <xf numFmtId="9" fontId="44" fillId="43" borderId="0" xfId="1" applyFont="1" applyFill="1"/>
    <xf numFmtId="9" fontId="76" fillId="43" borderId="0" xfId="1" applyFont="1" applyFill="1"/>
    <xf numFmtId="1" fontId="44" fillId="43" borderId="0" xfId="0" applyNumberFormat="1" applyFont="1" applyFill="1"/>
    <xf numFmtId="1" fontId="76" fillId="43" borderId="0" xfId="0" applyNumberFormat="1" applyFont="1" applyFill="1"/>
    <xf numFmtId="9" fontId="0" fillId="43" borderId="0" xfId="1" applyFont="1" applyFill="1"/>
    <xf numFmtId="1" fontId="0" fillId="43" borderId="0" xfId="0" applyNumberFormat="1" applyFill="1"/>
    <xf numFmtId="219" fontId="218" fillId="0" borderId="0" xfId="0" applyFont="1"/>
    <xf numFmtId="168" fontId="31" fillId="43" borderId="0" xfId="5" applyNumberFormat="1" applyFont="1" applyFill="1"/>
    <xf numFmtId="168" fontId="77" fillId="43" borderId="0" xfId="5" applyNumberFormat="1" applyFont="1" applyFill="1"/>
    <xf numFmtId="168" fontId="44" fillId="43" borderId="0" xfId="5" applyNumberFormat="1" applyFont="1" applyFill="1"/>
    <xf numFmtId="168" fontId="76" fillId="43" borderId="0" xfId="5" applyNumberFormat="1" applyFont="1" applyFill="1"/>
    <xf numFmtId="219" fontId="0" fillId="7" borderId="0" xfId="0" applyFill="1"/>
    <xf numFmtId="219" fontId="0" fillId="0" borderId="0" xfId="0" applyAlignment="1">
      <alignment vertical="center"/>
    </xf>
    <xf numFmtId="219" fontId="0" fillId="0" borderId="1" xfId="0" applyBorder="1"/>
    <xf numFmtId="219" fontId="0" fillId="0" borderId="3" xfId="0" applyBorder="1"/>
    <xf numFmtId="219" fontId="0" fillId="0" borderId="5" xfId="0" applyBorder="1"/>
    <xf numFmtId="219" fontId="0" fillId="0" borderId="6" xfId="0" applyBorder="1"/>
    <xf numFmtId="219" fontId="0" fillId="0" borderId="8" xfId="0" applyBorder="1"/>
    <xf numFmtId="219" fontId="221" fillId="0" borderId="0" xfId="0" applyFont="1"/>
    <xf numFmtId="9" fontId="0" fillId="3" borderId="0" xfId="1" applyFont="1" applyFill="1"/>
    <xf numFmtId="169" fontId="0" fillId="3" borderId="0" xfId="5" applyNumberFormat="1" applyFont="1" applyFill="1"/>
    <xf numFmtId="169" fontId="0" fillId="0" borderId="0" xfId="0" applyNumberFormat="1"/>
    <xf numFmtId="219" fontId="214" fillId="9" borderId="0" xfId="0" applyFont="1" applyFill="1" applyAlignment="1">
      <alignment horizontal="right"/>
    </xf>
    <xf numFmtId="168" fontId="31" fillId="9" borderId="0" xfId="5" applyNumberFormat="1" applyFont="1" applyFill="1"/>
    <xf numFmtId="168" fontId="77" fillId="9" borderId="0" xfId="5" applyNumberFormat="1" applyFont="1" applyFill="1"/>
    <xf numFmtId="168" fontId="0" fillId="9" borderId="0" xfId="5" applyNumberFormat="1" applyFont="1" applyFill="1"/>
    <xf numFmtId="168" fontId="32" fillId="9" borderId="0" xfId="5" applyNumberFormat="1" applyFont="1" applyFill="1"/>
    <xf numFmtId="1" fontId="0" fillId="9" borderId="0" xfId="0" applyNumberFormat="1" applyFill="1"/>
    <xf numFmtId="9" fontId="44" fillId="9" borderId="0" xfId="1" applyFont="1" applyFill="1"/>
    <xf numFmtId="9" fontId="76" fillId="9" borderId="0" xfId="1" applyFont="1" applyFill="1"/>
    <xf numFmtId="170" fontId="0" fillId="9" borderId="0" xfId="0" applyNumberFormat="1" applyFill="1"/>
    <xf numFmtId="170" fontId="32" fillId="9" borderId="0" xfId="0" applyNumberFormat="1" applyFont="1" applyFill="1"/>
    <xf numFmtId="251" fontId="0" fillId="9" borderId="0" xfId="0" applyNumberFormat="1" applyFill="1" applyAlignment="1" applyProtection="1">
      <alignment horizontal="right" vertical="center"/>
    </xf>
    <xf numFmtId="219" fontId="0" fillId="0" borderId="0" xfId="0" applyBorder="1" applyAlignment="1" applyProtection="1">
      <alignment horizontal="left" indent="1"/>
    </xf>
    <xf numFmtId="219" fontId="0" fillId="0" borderId="0" xfId="0" applyAlignment="1" applyProtection="1">
      <alignment horizontal="center" vertical="center"/>
    </xf>
    <xf numFmtId="219" fontId="0" fillId="0" borderId="0" xfId="0" applyBorder="1" applyAlignment="1" applyProtection="1">
      <alignment horizontal="center" vertical="center"/>
    </xf>
    <xf numFmtId="170" fontId="0" fillId="0" borderId="0" xfId="0" applyNumberFormat="1" applyAlignment="1" applyProtection="1">
      <alignment horizontal="right" vertical="center"/>
    </xf>
    <xf numFmtId="219" fontId="0" fillId="0" borderId="0" xfId="0" applyAlignment="1" applyProtection="1">
      <alignment horizontal="right" vertical="center"/>
    </xf>
    <xf numFmtId="219" fontId="0" fillId="0" borderId="0" xfId="0" applyProtection="1"/>
    <xf numFmtId="41" fontId="0" fillId="0" borderId="0" xfId="0" applyNumberFormat="1" applyAlignment="1" applyProtection="1">
      <alignment horizontal="right" vertical="center"/>
    </xf>
    <xf numFmtId="219" fontId="223" fillId="8" borderId="0" xfId="0" applyFont="1" applyFill="1" applyBorder="1" applyAlignment="1" applyProtection="1">
      <alignment horizontal="left" indent="1"/>
    </xf>
    <xf numFmtId="219" fontId="0" fillId="8" borderId="0" xfId="0" applyFill="1" applyAlignment="1" applyProtection="1">
      <alignment horizontal="center" vertical="center"/>
    </xf>
    <xf numFmtId="219" fontId="0" fillId="8" borderId="0" xfId="0" applyFill="1" applyBorder="1" applyAlignment="1" applyProtection="1">
      <alignment horizontal="center" vertical="center"/>
    </xf>
    <xf numFmtId="219" fontId="0" fillId="8" borderId="0" xfId="0" applyFill="1" applyAlignment="1" applyProtection="1">
      <alignment horizontal="right" vertical="center"/>
    </xf>
    <xf numFmtId="219" fontId="0" fillId="8" borderId="0" xfId="0" applyFill="1" applyProtection="1"/>
    <xf numFmtId="219" fontId="222" fillId="3" borderId="0" xfId="0" applyFont="1" applyFill="1" applyBorder="1" applyAlignment="1" applyProtection="1">
      <alignment horizontal="left" indent="1"/>
    </xf>
    <xf numFmtId="219" fontId="0" fillId="3" borderId="0" xfId="0" applyFill="1" applyBorder="1" applyAlignment="1" applyProtection="1">
      <alignment horizontal="center" vertical="center"/>
    </xf>
    <xf numFmtId="219" fontId="0" fillId="3" borderId="0" xfId="0" applyFill="1" applyAlignment="1" applyProtection="1">
      <alignment horizontal="center" vertical="center"/>
    </xf>
    <xf numFmtId="251" fontId="0" fillId="3" borderId="0" xfId="0" applyNumberFormat="1" applyFill="1" applyAlignment="1" applyProtection="1">
      <alignment horizontal="right" vertical="center"/>
    </xf>
    <xf numFmtId="219" fontId="0" fillId="3" borderId="0" xfId="0" applyFill="1" applyProtection="1"/>
    <xf numFmtId="219" fontId="0" fillId="0" borderId="83" xfId="0" applyBorder="1" applyAlignment="1" applyProtection="1">
      <alignment horizontal="center" vertical="center"/>
    </xf>
    <xf numFmtId="219" fontId="0" fillId="0" borderId="83" xfId="0" applyBorder="1" applyProtection="1"/>
    <xf numFmtId="219" fontId="221" fillId="0" borderId="0" xfId="0" applyFont="1" applyBorder="1" applyAlignment="1" applyProtection="1">
      <alignment horizontal="center"/>
    </xf>
    <xf numFmtId="219" fontId="221" fillId="0" borderId="0" xfId="0" applyFont="1" applyAlignment="1" applyProtection="1">
      <alignment horizontal="center" vertical="center"/>
    </xf>
    <xf numFmtId="219" fontId="221" fillId="0" borderId="0" xfId="0" applyFont="1" applyBorder="1" applyAlignment="1" applyProtection="1">
      <alignment horizontal="center" vertical="center"/>
    </xf>
    <xf numFmtId="219" fontId="221" fillId="0" borderId="0" xfId="0" applyFont="1" applyProtection="1"/>
    <xf numFmtId="219" fontId="44" fillId="8" borderId="0" xfId="0" applyFont="1" applyFill="1" applyAlignment="1" applyProtection="1">
      <alignment horizontal="center" vertical="center"/>
    </xf>
    <xf numFmtId="219" fontId="44" fillId="8" borderId="0" xfId="0" applyFont="1" applyFill="1" applyBorder="1" applyAlignment="1" applyProtection="1">
      <alignment horizontal="center" vertical="center"/>
    </xf>
    <xf numFmtId="219" fontId="44" fillId="8" borderId="0" xfId="0" applyFont="1" applyFill="1" applyAlignment="1" applyProtection="1">
      <alignment horizontal="right" vertical="center"/>
    </xf>
    <xf numFmtId="219" fontId="44" fillId="8" borderId="0" xfId="0" applyFont="1" applyFill="1" applyProtection="1"/>
    <xf numFmtId="170" fontId="0" fillId="0" borderId="83" xfId="0" applyNumberFormat="1" applyBorder="1" applyAlignment="1" applyProtection="1">
      <alignment horizontal="right" vertical="center"/>
    </xf>
    <xf numFmtId="9" fontId="0" fillId="0" borderId="0" xfId="1" applyFont="1" applyAlignment="1" applyProtection="1">
      <alignment horizontal="right" vertical="center"/>
    </xf>
    <xf numFmtId="9" fontId="0" fillId="0" borderId="83" xfId="1" applyFont="1" applyBorder="1" applyAlignment="1" applyProtection="1">
      <alignment horizontal="right" vertical="center"/>
    </xf>
    <xf numFmtId="170" fontId="0" fillId="0" borderId="0" xfId="0" applyNumberFormat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70" fontId="221" fillId="0" borderId="0" xfId="0" applyNumberFormat="1" applyFont="1" applyAlignment="1" applyProtection="1">
      <alignment horizontal="center" vertical="center"/>
    </xf>
    <xf numFmtId="9" fontId="0" fillId="0" borderId="0" xfId="1" applyFont="1" applyAlignment="1" applyProtection="1">
      <alignment horizontal="center" vertical="center"/>
    </xf>
    <xf numFmtId="9" fontId="221" fillId="0" borderId="0" xfId="1" applyFont="1" applyAlignment="1" applyProtection="1">
      <alignment horizontal="center" vertical="center"/>
    </xf>
    <xf numFmtId="9" fontId="0" fillId="0" borderId="83" xfId="1" applyFont="1" applyBorder="1" applyAlignment="1" applyProtection="1">
      <alignment horizontal="center" vertical="center"/>
    </xf>
    <xf numFmtId="170" fontId="0" fillId="0" borderId="83" xfId="0" applyNumberFormat="1" applyBorder="1" applyAlignment="1" applyProtection="1">
      <alignment horizontal="center" vertical="center"/>
    </xf>
    <xf numFmtId="1" fontId="0" fillId="0" borderId="83" xfId="0" applyNumberFormat="1" applyBorder="1" applyAlignment="1" applyProtection="1">
      <alignment horizontal="center" vertical="center"/>
    </xf>
    <xf numFmtId="9" fontId="0" fillId="0" borderId="0" xfId="1" applyNumberFormat="1" applyFont="1" applyAlignment="1" applyProtection="1">
      <alignment horizontal="center" vertical="center"/>
    </xf>
    <xf numFmtId="219" fontId="218" fillId="0" borderId="0" xfId="0" applyFont="1" applyBorder="1" applyAlignment="1" applyProtection="1"/>
    <xf numFmtId="251" fontId="0" fillId="2" borderId="0" xfId="0" applyNumberFormat="1" applyFill="1" applyAlignment="1" applyProtection="1">
      <alignment horizontal="right" vertical="center"/>
    </xf>
    <xf numFmtId="219" fontId="55" fillId="3" borderId="39" xfId="6" applyFont="1" applyFill="1" applyBorder="1" applyAlignment="1">
      <alignment horizontal="left" vertical="center"/>
    </xf>
    <xf numFmtId="219" fontId="54" fillId="3" borderId="26" xfId="6" applyFont="1" applyFill="1" applyBorder="1" applyAlignment="1">
      <alignment horizontal="center" vertical="center" wrapText="1"/>
    </xf>
    <xf numFmtId="219" fontId="0" fillId="2" borderId="0" xfId="0" applyFill="1"/>
    <xf numFmtId="1" fontId="0" fillId="43" borderId="0" xfId="0" applyNumberFormat="1" applyFill="1" applyAlignment="1">
      <alignment horizontal="center"/>
    </xf>
    <xf numFmtId="9" fontId="0" fillId="43" borderId="0" xfId="1" applyFont="1" applyFill="1" applyAlignment="1">
      <alignment horizontal="center"/>
    </xf>
    <xf numFmtId="219" fontId="51" fillId="3" borderId="85" xfId="6" applyFont="1" applyFill="1" applyBorder="1" applyAlignment="1">
      <alignment horizontal="center" vertical="center"/>
    </xf>
    <xf numFmtId="170" fontId="0" fillId="9" borderId="0" xfId="0" applyNumberFormat="1" applyFill="1" applyAlignment="1">
      <alignment horizontal="center"/>
    </xf>
    <xf numFmtId="170" fontId="0" fillId="43" borderId="0" xfId="0" applyNumberFormat="1" applyFill="1" applyAlignment="1">
      <alignment horizontal="center"/>
    </xf>
    <xf numFmtId="43" fontId="0" fillId="3" borderId="0" xfId="5" applyNumberFormat="1" applyFont="1" applyFill="1"/>
    <xf numFmtId="168" fontId="0" fillId="3" borderId="0" xfId="0" applyNumberFormat="1" applyFill="1"/>
    <xf numFmtId="167" fontId="56" fillId="3" borderId="34" xfId="8" applyNumberFormat="1" applyFont="1" applyFill="1" applyBorder="1" applyAlignment="1">
      <alignment horizontal="center" vertical="center" wrapText="1"/>
    </xf>
    <xf numFmtId="219" fontId="54" fillId="3" borderId="18" xfId="6" applyFont="1" applyFill="1" applyBorder="1" applyAlignment="1">
      <alignment horizontal="left" vertical="center" wrapText="1"/>
    </xf>
    <xf numFmtId="9" fontId="51" fillId="0" borderId="29" xfId="7" applyNumberFormat="1" applyFont="1" applyFill="1" applyBorder="1" applyAlignment="1">
      <alignment horizontal="right" vertical="center"/>
    </xf>
    <xf numFmtId="168" fontId="51" fillId="0" borderId="23" xfId="5" applyNumberFormat="1" applyFont="1" applyFill="1" applyBorder="1" applyAlignment="1">
      <alignment vertical="center"/>
    </xf>
    <xf numFmtId="219" fontId="30" fillId="0" borderId="0" xfId="9" applyFont="1"/>
    <xf numFmtId="219" fontId="30" fillId="0" borderId="0" xfId="9" applyFont="1" applyAlignment="1">
      <alignment horizontal="center" vertical="center"/>
    </xf>
    <xf numFmtId="9" fontId="68" fillId="5" borderId="42" xfId="7" applyNumberFormat="1" applyFont="1" applyFill="1" applyBorder="1" applyAlignment="1">
      <alignment horizontal="center" vertical="center"/>
    </xf>
    <xf numFmtId="9" fontId="68" fillId="6" borderId="42" xfId="7" applyNumberFormat="1" applyFont="1" applyFill="1" applyBorder="1" applyAlignment="1">
      <alignment horizontal="center" vertical="center"/>
    </xf>
    <xf numFmtId="219" fontId="68" fillId="0" borderId="0" xfId="9" applyFont="1" applyAlignment="1">
      <alignment horizontal="right" vertical="center"/>
    </xf>
    <xf numFmtId="168" fontId="51" fillId="7" borderId="23" xfId="5" applyNumberFormat="1" applyFont="1" applyFill="1" applyBorder="1" applyAlignment="1">
      <alignment vertical="center"/>
    </xf>
    <xf numFmtId="167" fontId="56" fillId="3" borderId="22" xfId="8" applyNumberFormat="1" applyFont="1" applyFill="1" applyBorder="1" applyAlignment="1">
      <alignment horizontal="center" vertical="center" wrapText="1"/>
    </xf>
    <xf numFmtId="170" fontId="51" fillId="7" borderId="77" xfId="6" applyNumberFormat="1" applyFont="1" applyFill="1" applyBorder="1" applyAlignment="1">
      <alignment vertical="center"/>
    </xf>
    <xf numFmtId="17" fontId="36" fillId="7" borderId="0" xfId="0" applyNumberFormat="1" applyFont="1" applyFill="1" applyAlignment="1">
      <alignment horizontal="center"/>
    </xf>
    <xf numFmtId="219" fontId="223" fillId="0" borderId="0" xfId="6" applyFont="1" applyBorder="1"/>
    <xf numFmtId="219" fontId="229" fillId="0" borderId="0" xfId="9" applyFont="1"/>
    <xf numFmtId="166" fontId="229" fillId="0" borderId="0" xfId="7" applyNumberFormat="1" applyFont="1"/>
    <xf numFmtId="167" fontId="229" fillId="0" borderId="0" xfId="8" applyNumberFormat="1" applyFont="1"/>
    <xf numFmtId="219" fontId="0" fillId="8" borderId="0" xfId="0" applyFill="1"/>
    <xf numFmtId="219" fontId="230" fillId="0" borderId="0" xfId="6" applyFont="1" applyAlignment="1">
      <alignment vertical="top"/>
    </xf>
    <xf numFmtId="219" fontId="53" fillId="0" borderId="0" xfId="9" applyFont="1" applyAlignment="1">
      <alignment horizontal="center"/>
    </xf>
    <xf numFmtId="219" fontId="217" fillId="3" borderId="41" xfId="6" applyFont="1" applyFill="1" applyBorder="1" applyAlignment="1">
      <alignment horizontal="left"/>
    </xf>
    <xf numFmtId="219" fontId="70" fillId="3" borderId="38" xfId="6" applyFont="1" applyFill="1" applyBorder="1" applyAlignment="1">
      <alignment horizontal="left"/>
    </xf>
    <xf numFmtId="219" fontId="231" fillId="3" borderId="9" xfId="6" applyFont="1" applyFill="1" applyBorder="1" applyAlignment="1">
      <alignment horizontal="left"/>
    </xf>
    <xf numFmtId="219" fontId="71" fillId="3" borderId="10" xfId="6" applyFont="1" applyFill="1" applyBorder="1" applyAlignment="1">
      <alignment horizontal="left" wrapText="1"/>
    </xf>
    <xf numFmtId="167" fontId="221" fillId="0" borderId="0" xfId="8" applyNumberFormat="1" applyFont="1"/>
    <xf numFmtId="219" fontId="232" fillId="0" borderId="0" xfId="9" applyFont="1"/>
    <xf numFmtId="219" fontId="51" fillId="7" borderId="41" xfId="6" applyFont="1" applyFill="1" applyBorder="1" applyAlignment="1">
      <alignment horizontal="center" vertical="center"/>
    </xf>
    <xf numFmtId="219" fontId="55" fillId="7" borderId="38" xfId="6" applyFont="1" applyFill="1" applyBorder="1" applyAlignment="1">
      <alignment horizontal="left" vertical="center"/>
    </xf>
    <xf numFmtId="219" fontId="55" fillId="7" borderId="38" xfId="6" applyFont="1" applyFill="1" applyBorder="1" applyAlignment="1">
      <alignment vertical="center"/>
    </xf>
    <xf numFmtId="1" fontId="0" fillId="0" borderId="0" xfId="0" applyNumberFormat="1" applyAlignment="1" applyProtection="1">
      <alignment horizontal="right" vertical="center"/>
    </xf>
    <xf numFmtId="1" fontId="234" fillId="0" borderId="0" xfId="0" applyNumberFormat="1" applyFont="1"/>
    <xf numFmtId="9" fontId="44" fillId="0" borderId="0" xfId="1" applyFont="1" applyAlignment="1" applyProtection="1">
      <alignment horizontal="right" vertical="center"/>
    </xf>
    <xf numFmtId="219" fontId="51" fillId="0" borderId="85" xfId="6" applyFont="1" applyFill="1" applyBorder="1" applyAlignment="1">
      <alignment horizontal="center" vertical="center"/>
    </xf>
    <xf numFmtId="219" fontId="55" fillId="0" borderId="39" xfId="6" applyFont="1" applyFill="1" applyBorder="1" applyAlignment="1">
      <alignment horizontal="left" vertical="center"/>
    </xf>
    <xf numFmtId="219" fontId="51" fillId="8" borderId="85" xfId="6" applyFont="1" applyFill="1" applyBorder="1" applyAlignment="1">
      <alignment horizontal="center" vertical="center"/>
    </xf>
    <xf numFmtId="219" fontId="55" fillId="8" borderId="39" xfId="6" applyFont="1" applyFill="1" applyBorder="1" applyAlignment="1">
      <alignment horizontal="left" vertical="center"/>
    </xf>
    <xf numFmtId="170" fontId="51" fillId="8" borderId="77" xfId="6" applyNumberFormat="1" applyFont="1" applyFill="1" applyBorder="1" applyAlignment="1">
      <alignment vertical="center"/>
    </xf>
    <xf numFmtId="169" fontId="51" fillId="8" borderId="28" xfId="5" applyNumberFormat="1" applyFont="1" applyFill="1" applyBorder="1" applyAlignment="1">
      <alignment vertical="center"/>
    </xf>
    <xf numFmtId="169" fontId="51" fillId="8" borderId="23" xfId="5" applyNumberFormat="1" applyFont="1" applyFill="1" applyBorder="1" applyAlignment="1">
      <alignment vertical="center"/>
    </xf>
    <xf numFmtId="168" fontId="51" fillId="8" borderId="23" xfId="8" applyNumberFormat="1" applyFont="1" applyFill="1" applyBorder="1" applyAlignment="1">
      <alignment vertical="center"/>
    </xf>
    <xf numFmtId="9" fontId="51" fillId="8" borderId="19" xfId="7" applyNumberFormat="1" applyFont="1" applyFill="1" applyBorder="1" applyAlignment="1">
      <alignment horizontal="right" vertical="center"/>
    </xf>
    <xf numFmtId="169" fontId="51" fillId="8" borderId="36" xfId="5" applyNumberFormat="1" applyFont="1" applyFill="1" applyBorder="1" applyAlignment="1">
      <alignment horizontal="right" vertical="center"/>
    </xf>
    <xf numFmtId="168" fontId="51" fillId="8" borderId="28" xfId="8" applyNumberFormat="1" applyFont="1" applyFill="1" applyBorder="1" applyAlignment="1">
      <alignment horizontal="center" vertical="center"/>
    </xf>
    <xf numFmtId="168" fontId="51" fillId="8" borderId="19" xfId="8" applyNumberFormat="1" applyFont="1" applyFill="1" applyBorder="1" applyAlignment="1">
      <alignment horizontal="center" vertical="center"/>
    </xf>
    <xf numFmtId="168" fontId="51" fillId="8" borderId="19" xfId="5" applyNumberFormat="1" applyFont="1" applyFill="1" applyBorder="1" applyAlignment="1">
      <alignment vertical="center"/>
    </xf>
    <xf numFmtId="168" fontId="51" fillId="8" borderId="23" xfId="5" applyNumberFormat="1" applyFont="1" applyFill="1" applyBorder="1" applyAlignment="1">
      <alignment vertical="center"/>
    </xf>
    <xf numFmtId="9" fontId="51" fillId="8" borderId="74" xfId="7" applyNumberFormat="1" applyFont="1" applyFill="1" applyBorder="1" applyAlignment="1">
      <alignment horizontal="right" vertical="center"/>
    </xf>
    <xf numFmtId="168" fontId="51" fillId="8" borderId="28" xfId="5" applyNumberFormat="1" applyFont="1" applyFill="1" applyBorder="1" applyAlignment="1">
      <alignment vertical="center"/>
    </xf>
    <xf numFmtId="9" fontId="51" fillId="8" borderId="29" xfId="7" applyNumberFormat="1" applyFont="1" applyFill="1" applyBorder="1" applyAlignment="1">
      <alignment horizontal="right" vertical="center"/>
    </xf>
    <xf numFmtId="219" fontId="0" fillId="0" borderId="0" xfId="0" pivotButton="1"/>
    <xf numFmtId="251" fontId="0" fillId="0" borderId="0" xfId="0" applyNumberFormat="1"/>
    <xf numFmtId="43" fontId="0" fillId="8" borderId="0" xfId="5" applyNumberFormat="1" applyFont="1" applyFill="1"/>
    <xf numFmtId="219" fontId="0" fillId="44" borderId="0" xfId="0" applyFill="1"/>
    <xf numFmtId="43" fontId="0" fillId="44" borderId="0" xfId="5" applyNumberFormat="1" applyFont="1" applyFill="1"/>
    <xf numFmtId="219" fontId="235" fillId="0" borderId="0" xfId="9" applyFont="1" applyAlignment="1">
      <alignment horizontal="center"/>
    </xf>
    <xf numFmtId="219" fontId="236" fillId="8" borderId="38" xfId="6" applyFont="1" applyFill="1" applyBorder="1" applyAlignment="1">
      <alignment horizontal="left" vertical="center"/>
    </xf>
    <xf numFmtId="219" fontId="236" fillId="8" borderId="38" xfId="6" applyFont="1" applyFill="1" applyBorder="1" applyAlignment="1">
      <alignment horizontal="center" vertical="center"/>
    </xf>
    <xf numFmtId="219" fontId="236" fillId="8" borderId="102" xfId="6" applyFont="1" applyFill="1" applyBorder="1" applyAlignment="1">
      <alignment horizontal="center" vertical="center"/>
    </xf>
    <xf numFmtId="219" fontId="236" fillId="0" borderId="38" xfId="6" applyFont="1" applyFill="1" applyBorder="1" applyAlignment="1">
      <alignment horizontal="left" vertical="center"/>
    </xf>
    <xf numFmtId="219" fontId="236" fillId="0" borderId="38" xfId="6" applyFont="1" applyFill="1" applyBorder="1" applyAlignment="1">
      <alignment horizontal="center" vertical="center"/>
    </xf>
    <xf numFmtId="219" fontId="236" fillId="0" borderId="102" xfId="6" applyFont="1" applyFill="1" applyBorder="1" applyAlignment="1">
      <alignment horizontal="center" vertical="center"/>
    </xf>
    <xf numFmtId="219" fontId="235" fillId="0" borderId="103" xfId="9" applyFont="1" applyBorder="1" applyAlignment="1">
      <alignment horizontal="center"/>
    </xf>
    <xf numFmtId="9" fontId="0" fillId="0" borderId="0" xfId="1" applyNumberFormat="1" applyFont="1" applyAlignment="1" applyProtection="1">
      <alignment horizontal="right" vertical="center"/>
    </xf>
    <xf numFmtId="219" fontId="235" fillId="0" borderId="0" xfId="9" applyFont="1" applyAlignment="1">
      <alignment horizontal="right"/>
    </xf>
    <xf numFmtId="168" fontId="51" fillId="0" borderId="29" xfId="5" applyNumberFormat="1" applyFont="1" applyFill="1" applyBorder="1" applyAlignment="1">
      <alignment vertical="center"/>
    </xf>
    <xf numFmtId="168" fontId="51" fillId="8" borderId="29" xfId="5" applyNumberFormat="1" applyFont="1" applyFill="1" applyBorder="1" applyAlignment="1">
      <alignment vertical="center"/>
    </xf>
    <xf numFmtId="9" fontId="38" fillId="0" borderId="0" xfId="1" applyFont="1" applyAlignment="1" applyProtection="1">
      <alignment horizontal="right" vertical="center"/>
    </xf>
    <xf numFmtId="219" fontId="31" fillId="0" borderId="0" xfId="0" applyFont="1" applyBorder="1" applyAlignment="1" applyProtection="1">
      <alignment horizontal="left" indent="1"/>
    </xf>
    <xf numFmtId="170" fontId="31" fillId="0" borderId="0" xfId="0" applyNumberFormat="1" applyFont="1" applyAlignment="1" applyProtection="1">
      <alignment horizontal="center" vertical="center"/>
    </xf>
    <xf numFmtId="219" fontId="31" fillId="0" borderId="0" xfId="0" applyFont="1" applyBorder="1" applyAlignment="1" applyProtection="1">
      <alignment horizontal="center" vertical="center"/>
    </xf>
    <xf numFmtId="219" fontId="31" fillId="0" borderId="0" xfId="0" applyFont="1" applyAlignment="1" applyProtection="1">
      <alignment horizontal="center" vertical="center"/>
    </xf>
    <xf numFmtId="219" fontId="31" fillId="0" borderId="0" xfId="0" applyFont="1" applyProtection="1"/>
    <xf numFmtId="219" fontId="0" fillId="0" borderId="0" xfId="0" applyFont="1"/>
    <xf numFmtId="219" fontId="40" fillId="3" borderId="26" xfId="6" applyFont="1" applyFill="1" applyBorder="1" applyAlignment="1">
      <alignment vertical="center"/>
    </xf>
    <xf numFmtId="219" fontId="40" fillId="3" borderId="18" xfId="6" applyFont="1" applyFill="1" applyBorder="1" applyAlignment="1">
      <alignment vertical="center"/>
    </xf>
    <xf numFmtId="219" fontId="40" fillId="3" borderId="27" xfId="6" applyFont="1" applyFill="1" applyBorder="1" applyAlignment="1">
      <alignment vertical="center"/>
    </xf>
    <xf numFmtId="1" fontId="45" fillId="3" borderId="0" xfId="0" applyNumberFormat="1" applyFont="1" applyFill="1" applyBorder="1" applyAlignment="1">
      <alignment horizontal="center" vertical="center"/>
    </xf>
    <xf numFmtId="168" fontId="51" fillId="0" borderId="105" xfId="8" applyNumberFormat="1" applyFont="1" applyFill="1" applyBorder="1" applyAlignment="1">
      <alignment horizontal="center" vertical="center"/>
    </xf>
    <xf numFmtId="168" fontId="51" fillId="8" borderId="105" xfId="8" applyNumberFormat="1" applyFont="1" applyFill="1" applyBorder="1" applyAlignment="1">
      <alignment horizontal="center" vertical="center"/>
    </xf>
    <xf numFmtId="219" fontId="237" fillId="9" borderId="0" xfId="0" applyFont="1" applyFill="1" applyAlignment="1">
      <alignment horizontal="right"/>
    </xf>
    <xf numFmtId="1" fontId="0" fillId="7" borderId="0" xfId="0" applyNumberFormat="1" applyFill="1"/>
    <xf numFmtId="170" fontId="0" fillId="9" borderId="0" xfId="0" applyNumberFormat="1" applyFill="1" applyAlignment="1">
      <alignment horizontal="right"/>
    </xf>
    <xf numFmtId="170" fontId="0" fillId="43" borderId="0" xfId="0" applyNumberFormat="1" applyFill="1" applyAlignment="1">
      <alignment horizontal="right"/>
    </xf>
    <xf numFmtId="219" fontId="239" fillId="0" borderId="0" xfId="1059" applyFont="1"/>
    <xf numFmtId="41" fontId="241" fillId="8" borderId="106" xfId="1060" applyNumberFormat="1" applyFont="1" applyFill="1" applyBorder="1" applyAlignment="1">
      <alignment horizontal="center" vertical="center"/>
    </xf>
    <xf numFmtId="41" fontId="241" fillId="0" borderId="106" xfId="1060" applyNumberFormat="1" applyFont="1" applyFill="1" applyBorder="1" applyAlignment="1">
      <alignment horizontal="center" vertical="center"/>
    </xf>
    <xf numFmtId="1" fontId="107" fillId="7" borderId="0" xfId="1060" applyNumberFormat="1" applyFont="1" applyFill="1" applyBorder="1" applyAlignment="1">
      <alignment horizontal="center"/>
    </xf>
    <xf numFmtId="170" fontId="107" fillId="7" borderId="0" xfId="1060" applyNumberFormat="1" applyFont="1" applyFill="1" applyBorder="1" applyAlignment="1">
      <alignment horizontal="right"/>
    </xf>
    <xf numFmtId="170" fontId="107" fillId="7" borderId="0" xfId="1060" applyNumberFormat="1" applyFont="1" applyFill="1" applyBorder="1" applyAlignment="1"/>
    <xf numFmtId="41" fontId="107" fillId="0" borderId="106" xfId="1060" applyNumberFormat="1" applyFont="1" applyFill="1" applyBorder="1" applyAlignment="1">
      <alignment horizontal="center" vertical="center"/>
    </xf>
    <xf numFmtId="41" fontId="107" fillId="8" borderId="106" xfId="1060" applyNumberFormat="1" applyFont="1" applyFill="1" applyBorder="1" applyAlignment="1">
      <alignment horizontal="center" vertical="center"/>
    </xf>
    <xf numFmtId="167" fontId="243" fillId="0" borderId="0" xfId="8" applyNumberFormat="1" applyFont="1"/>
    <xf numFmtId="219" fontId="243" fillId="0" borderId="0" xfId="9" applyFont="1"/>
    <xf numFmtId="168" fontId="51" fillId="8" borderId="108" xfId="8" applyNumberFormat="1" applyFont="1" applyFill="1" applyBorder="1" applyAlignment="1">
      <alignment horizontal="center" vertical="center"/>
    </xf>
    <xf numFmtId="168" fontId="51" fillId="0" borderId="108" xfId="8" applyNumberFormat="1" applyFont="1" applyFill="1" applyBorder="1" applyAlignment="1">
      <alignment horizontal="center" vertical="center"/>
    </xf>
    <xf numFmtId="219" fontId="245" fillId="46" borderId="106" xfId="1060" applyFont="1" applyFill="1" applyBorder="1" applyAlignment="1">
      <alignment horizontal="center" vertical="center" wrapText="1"/>
    </xf>
    <xf numFmtId="219" fontId="246" fillId="7" borderId="38" xfId="6" applyFont="1" applyFill="1" applyBorder="1" applyAlignment="1">
      <alignment horizontal="left" vertical="center"/>
    </xf>
    <xf numFmtId="219" fontId="246" fillId="7" borderId="38" xfId="6" applyFont="1" applyFill="1" applyBorder="1" applyAlignment="1">
      <alignment horizontal="center" vertical="center"/>
    </xf>
    <xf numFmtId="219" fontId="246" fillId="7" borderId="102" xfId="6" applyFont="1" applyFill="1" applyBorder="1" applyAlignment="1">
      <alignment horizontal="center" vertical="center"/>
    </xf>
    <xf numFmtId="166" fontId="243" fillId="0" borderId="0" xfId="7" applyNumberFormat="1" applyFont="1"/>
    <xf numFmtId="219" fontId="246" fillId="8" borderId="38" xfId="6" applyFont="1" applyFill="1" applyBorder="1" applyAlignment="1">
      <alignment horizontal="left" vertical="center"/>
    </xf>
    <xf numFmtId="219" fontId="246" fillId="8" borderId="38" xfId="6" applyFont="1" applyFill="1" applyBorder="1" applyAlignment="1">
      <alignment horizontal="center" vertical="center"/>
    </xf>
    <xf numFmtId="219" fontId="246" fillId="8" borderId="102" xfId="6" applyFont="1" applyFill="1" applyBorder="1" applyAlignment="1">
      <alignment horizontal="center" vertical="center"/>
    </xf>
    <xf numFmtId="219" fontId="247" fillId="0" borderId="0" xfId="9" applyFont="1" applyAlignment="1">
      <alignment horizontal="center"/>
    </xf>
    <xf numFmtId="219" fontId="247" fillId="0" borderId="101" xfId="9" applyFont="1" applyBorder="1" applyAlignment="1">
      <alignment horizontal="center"/>
    </xf>
    <xf numFmtId="1" fontId="0" fillId="0" borderId="83" xfId="0" applyNumberFormat="1" applyBorder="1" applyAlignment="1" applyProtection="1">
      <alignment horizontal="right" vertical="center"/>
    </xf>
    <xf numFmtId="168" fontId="51" fillId="0" borderId="104" xfId="8" applyNumberFormat="1" applyFont="1" applyFill="1" applyBorder="1" applyAlignment="1">
      <alignment horizontal="center" vertical="center"/>
    </xf>
    <xf numFmtId="168" fontId="51" fillId="8" borderId="104" xfId="8" applyNumberFormat="1" applyFont="1" applyFill="1" applyBorder="1" applyAlignment="1">
      <alignment horizontal="center" vertical="center"/>
    </xf>
    <xf numFmtId="219" fontId="221" fillId="0" borderId="0" xfId="9" applyFont="1" applyAlignment="1">
      <alignment horizontal="left" vertical="center"/>
    </xf>
    <xf numFmtId="219" fontId="32" fillId="0" borderId="0" xfId="9" applyFont="1"/>
    <xf numFmtId="219" fontId="26" fillId="0" borderId="0" xfId="1059" applyFont="1"/>
    <xf numFmtId="41" fontId="107" fillId="0" borderId="106" xfId="1060" applyNumberFormat="1" applyFont="1" applyFill="1" applyBorder="1" applyAlignment="1">
      <alignment horizontal="right" vertical="center"/>
    </xf>
    <xf numFmtId="41" fontId="107" fillId="8" borderId="106" xfId="1060" applyNumberFormat="1" applyFont="1" applyFill="1" applyBorder="1" applyAlignment="1">
      <alignment horizontal="right" vertical="center"/>
    </xf>
    <xf numFmtId="169" fontId="51" fillId="8" borderId="110" xfId="5" applyNumberFormat="1" applyFont="1" applyFill="1" applyBorder="1" applyAlignment="1">
      <alignment horizontal="right" vertical="center"/>
    </xf>
    <xf numFmtId="169" fontId="51" fillId="7" borderId="110" xfId="5" applyNumberFormat="1" applyFont="1" applyFill="1" applyBorder="1" applyAlignment="1">
      <alignment horizontal="right" vertical="center"/>
    </xf>
    <xf numFmtId="9" fontId="51" fillId="7" borderId="74" xfId="7" applyNumberFormat="1" applyFont="1" applyFill="1" applyBorder="1" applyAlignment="1">
      <alignment horizontal="right" vertical="center"/>
    </xf>
    <xf numFmtId="219" fontId="30" fillId="3" borderId="15" xfId="9" applyFont="1" applyFill="1" applyBorder="1" applyAlignment="1">
      <alignment horizontal="center" vertical="center"/>
    </xf>
    <xf numFmtId="219" fontId="30" fillId="3" borderId="16" xfId="9" applyFont="1" applyFill="1" applyBorder="1" applyAlignment="1">
      <alignment horizontal="center" vertical="center"/>
    </xf>
    <xf numFmtId="219" fontId="221" fillId="3" borderId="16" xfId="9" applyFont="1" applyFill="1" applyBorder="1" applyAlignment="1">
      <alignment horizontal="left" vertical="center"/>
    </xf>
    <xf numFmtId="168" fontId="221" fillId="0" borderId="111" xfId="9" applyNumberFormat="1" applyFont="1" applyBorder="1" applyAlignment="1">
      <alignment horizontal="center" vertical="center"/>
    </xf>
    <xf numFmtId="168" fontId="221" fillId="0" borderId="16" xfId="9" applyNumberFormat="1" applyFont="1" applyBorder="1" applyAlignment="1">
      <alignment horizontal="center" vertical="center"/>
    </xf>
    <xf numFmtId="9" fontId="52" fillId="0" borderId="81" xfId="7" applyNumberFormat="1" applyFont="1" applyFill="1" applyBorder="1" applyAlignment="1">
      <alignment horizontal="right" vertical="center"/>
    </xf>
    <xf numFmtId="168" fontId="52" fillId="0" borderId="111" xfId="5" applyNumberFormat="1" applyFont="1" applyFill="1" applyBorder="1" applyAlignment="1">
      <alignment horizontal="center" vertical="center"/>
    </xf>
    <xf numFmtId="168" fontId="52" fillId="0" borderId="80" xfId="5" applyNumberFormat="1" applyFont="1" applyFill="1" applyBorder="1" applyAlignment="1">
      <alignment horizontal="center" vertical="center"/>
    </xf>
    <xf numFmtId="219" fontId="53" fillId="0" borderId="40" xfId="9" applyFont="1" applyFill="1" applyBorder="1"/>
    <xf numFmtId="168" fontId="53" fillId="0" borderId="40" xfId="9" applyNumberFormat="1" applyFont="1" applyFill="1" applyBorder="1"/>
    <xf numFmtId="219" fontId="53" fillId="0" borderId="40" xfId="9" applyFont="1" applyFill="1" applyBorder="1" applyAlignment="1">
      <alignment horizontal="right"/>
    </xf>
    <xf numFmtId="166" fontId="0" fillId="0" borderId="0" xfId="1" applyNumberFormat="1" applyFont="1" applyAlignment="1" applyProtection="1">
      <alignment horizontal="right" vertical="center"/>
    </xf>
    <xf numFmtId="17" fontId="31" fillId="2" borderId="0" xfId="0" applyNumberFormat="1" applyFont="1" applyFill="1"/>
    <xf numFmtId="9" fontId="46" fillId="0" borderId="0" xfId="1" applyFont="1" applyAlignment="1" applyProtection="1">
      <alignment horizontal="right" vertical="center"/>
    </xf>
    <xf numFmtId="9" fontId="222" fillId="0" borderId="0" xfId="1" applyFont="1" applyAlignment="1" applyProtection="1">
      <alignment horizontal="right" vertical="center"/>
    </xf>
    <xf numFmtId="15" fontId="241" fillId="8" borderId="106" xfId="1060" applyNumberFormat="1" applyFont="1" applyFill="1" applyBorder="1" applyAlignment="1">
      <alignment horizontal="left" vertical="center"/>
    </xf>
    <xf numFmtId="15" fontId="241" fillId="8" borderId="106" xfId="1060" applyNumberFormat="1" applyFont="1" applyFill="1" applyBorder="1" applyAlignment="1">
      <alignment horizontal="center" vertical="center"/>
    </xf>
    <xf numFmtId="15" fontId="241" fillId="0" borderId="106" xfId="1060" applyNumberFormat="1" applyFont="1" applyFill="1" applyBorder="1" applyAlignment="1">
      <alignment horizontal="left" vertical="center"/>
    </xf>
    <xf numFmtId="15" fontId="241" fillId="0" borderId="106" xfId="1060" applyNumberFormat="1" applyFont="1" applyFill="1" applyBorder="1" applyAlignment="1">
      <alignment horizontal="center" vertical="center"/>
    </xf>
    <xf numFmtId="168" fontId="51" fillId="8" borderId="77" xfId="5" applyNumberFormat="1" applyFont="1" applyFill="1" applyBorder="1" applyAlignment="1">
      <alignment vertical="center"/>
    </xf>
    <xf numFmtId="168" fontId="51" fillId="7" borderId="77" xfId="5" applyNumberFormat="1" applyFont="1" applyFill="1" applyBorder="1" applyAlignment="1">
      <alignment vertical="center"/>
    </xf>
    <xf numFmtId="219" fontId="63" fillId="4" borderId="0" xfId="0" quotePrefix="1" applyFont="1" applyFill="1" applyAlignment="1">
      <alignment horizontal="right"/>
    </xf>
    <xf numFmtId="219" fontId="245" fillId="46" borderId="112" xfId="1060" applyFont="1" applyFill="1" applyBorder="1" applyAlignment="1">
      <alignment horizontal="center" vertical="center" wrapText="1"/>
    </xf>
    <xf numFmtId="41" fontId="107" fillId="0" borderId="115" xfId="1060" applyNumberFormat="1" applyFont="1" applyFill="1" applyBorder="1" applyAlignment="1">
      <alignment horizontal="right" vertical="center"/>
    </xf>
    <xf numFmtId="9" fontId="107" fillId="0" borderId="116" xfId="1" applyFont="1" applyFill="1" applyBorder="1" applyAlignment="1">
      <alignment horizontal="right" vertical="center"/>
    </xf>
    <xf numFmtId="41" fontId="107" fillId="8" borderId="115" xfId="1060" applyNumberFormat="1" applyFont="1" applyFill="1" applyBorder="1" applyAlignment="1">
      <alignment horizontal="right" vertical="center"/>
    </xf>
    <xf numFmtId="9" fontId="107" fillId="8" borderId="116" xfId="1" applyFont="1" applyFill="1" applyBorder="1" applyAlignment="1">
      <alignment horizontal="right" vertical="center"/>
    </xf>
    <xf numFmtId="41" fontId="241" fillId="0" borderId="115" xfId="1060" applyNumberFormat="1" applyFont="1" applyFill="1" applyBorder="1" applyAlignment="1">
      <alignment horizontal="center" vertical="center"/>
    </xf>
    <xf numFmtId="41" fontId="241" fillId="0" borderId="116" xfId="1060" applyNumberFormat="1" applyFont="1" applyFill="1" applyBorder="1" applyAlignment="1">
      <alignment horizontal="center" vertical="center"/>
    </xf>
    <xf numFmtId="41" fontId="241" fillId="8" borderId="115" xfId="1060" applyNumberFormat="1" applyFont="1" applyFill="1" applyBorder="1" applyAlignment="1">
      <alignment horizontal="center" vertical="center"/>
    </xf>
    <xf numFmtId="41" fontId="241" fillId="8" borderId="116" xfId="1060" applyNumberFormat="1" applyFont="1" applyFill="1" applyBorder="1" applyAlignment="1">
      <alignment horizontal="center" vertical="center"/>
    </xf>
    <xf numFmtId="219" fontId="250" fillId="47" borderId="115" xfId="1060" applyFont="1" applyFill="1" applyBorder="1" applyAlignment="1">
      <alignment horizontal="center" vertical="center" wrapText="1"/>
    </xf>
    <xf numFmtId="219" fontId="250" fillId="47" borderId="106" xfId="1060" applyFont="1" applyFill="1" applyBorder="1" applyAlignment="1">
      <alignment horizontal="center" vertical="center" wrapText="1"/>
    </xf>
    <xf numFmtId="219" fontId="250" fillId="47" borderId="116" xfId="1060" applyFont="1" applyFill="1" applyBorder="1" applyAlignment="1">
      <alignment horizontal="center" vertical="center" wrapText="1"/>
    </xf>
    <xf numFmtId="219" fontId="25" fillId="0" borderId="0" xfId="1059" applyFont="1"/>
    <xf numFmtId="9" fontId="0" fillId="0" borderId="0" xfId="0" applyNumberFormat="1"/>
    <xf numFmtId="219" fontId="31" fillId="0" borderId="0" xfId="0" pivotButton="1" applyFont="1"/>
    <xf numFmtId="219" fontId="219" fillId="0" borderId="0" xfId="0" applyFont="1"/>
    <xf numFmtId="219" fontId="221" fillId="7" borderId="0" xfId="0" applyFont="1" applyFill="1" applyAlignment="1">
      <alignment vertical="center"/>
    </xf>
    <xf numFmtId="219" fontId="0" fillId="7" borderId="0" xfId="0" applyFill="1" applyBorder="1" applyAlignment="1">
      <alignment horizontal="left" vertical="center"/>
    </xf>
    <xf numFmtId="219" fontId="0" fillId="7" borderId="0" xfId="0" applyFill="1" applyAlignment="1">
      <alignment vertical="center"/>
    </xf>
    <xf numFmtId="219" fontId="0" fillId="7" borderId="0" xfId="0" applyFill="1" applyBorder="1" applyAlignment="1">
      <alignment vertical="center"/>
    </xf>
    <xf numFmtId="219" fontId="64" fillId="7" borderId="0" xfId="0" applyFont="1" applyFill="1" applyBorder="1" applyAlignment="1">
      <alignment vertical="center"/>
    </xf>
    <xf numFmtId="219" fontId="249" fillId="0" borderId="0" xfId="0" applyFont="1"/>
    <xf numFmtId="219" fontId="0" fillId="0" borderId="0" xfId="0" applyFont="1" applyAlignment="1">
      <alignment horizontal="center" vertical="center"/>
    </xf>
    <xf numFmtId="219" fontId="0" fillId="0" borderId="18" xfId="0" applyNumberFormat="1" applyFont="1" applyBorder="1" applyAlignment="1">
      <alignment horizontal="center" vertical="center"/>
    </xf>
    <xf numFmtId="219" fontId="64" fillId="7" borderId="0" xfId="0" applyFont="1" applyFill="1" applyBorder="1" applyAlignment="1"/>
    <xf numFmtId="219" fontId="38" fillId="3" borderId="138" xfId="6" applyFont="1" applyFill="1" applyBorder="1" applyAlignment="1">
      <alignment vertical="center"/>
    </xf>
    <xf numFmtId="219" fontId="38" fillId="3" borderId="139" xfId="6" applyFont="1" applyFill="1" applyBorder="1" applyAlignment="1">
      <alignment vertical="center"/>
    </xf>
    <xf numFmtId="219" fontId="38" fillId="3" borderId="99" xfId="6" applyFont="1" applyFill="1" applyBorder="1" applyAlignment="1">
      <alignment vertical="center"/>
    </xf>
    <xf numFmtId="219" fontId="31" fillId="3" borderId="94" xfId="8" applyNumberFormat="1" applyFont="1" applyFill="1" applyBorder="1" applyAlignment="1">
      <alignment horizontal="center" vertical="center"/>
    </xf>
    <xf numFmtId="9" fontId="0" fillId="0" borderId="18" xfId="1" applyFont="1" applyBorder="1" applyAlignment="1">
      <alignment horizontal="center" vertical="center"/>
    </xf>
    <xf numFmtId="219" fontId="56" fillId="3" borderId="111" xfId="6" applyFont="1" applyFill="1" applyBorder="1" applyAlignment="1">
      <alignment horizontal="center" vertical="center" wrapText="1"/>
    </xf>
    <xf numFmtId="219" fontId="56" fillId="11" borderId="79" xfId="6" applyFont="1" applyFill="1" applyBorder="1" applyAlignment="1">
      <alignment horizontal="center" vertical="center" wrapText="1"/>
    </xf>
    <xf numFmtId="219" fontId="56" fillId="8" borderId="79" xfId="6" applyFont="1" applyFill="1" applyBorder="1" applyAlignment="1">
      <alignment horizontal="center" vertical="center" wrapText="1"/>
    </xf>
    <xf numFmtId="219" fontId="56" fillId="42" borderId="79" xfId="6" applyFont="1" applyFill="1" applyBorder="1" applyAlignment="1">
      <alignment horizontal="center" vertical="center" wrapText="1"/>
    </xf>
    <xf numFmtId="219" fontId="56" fillId="42" borderId="17" xfId="6" applyFont="1" applyFill="1" applyBorder="1" applyAlignment="1">
      <alignment horizontal="center" vertical="center" wrapText="1"/>
    </xf>
    <xf numFmtId="219" fontId="210" fillId="3" borderId="111" xfId="6" applyFont="1" applyFill="1" applyBorder="1" applyAlignment="1">
      <alignment horizontal="center" vertical="center" wrapText="1"/>
    </xf>
    <xf numFmtId="219" fontId="56" fillId="3" borderId="79" xfId="6" applyFont="1" applyFill="1" applyBorder="1" applyAlignment="1">
      <alignment horizontal="center" vertical="center" wrapText="1"/>
    </xf>
    <xf numFmtId="219" fontId="56" fillId="11" borderId="17" xfId="6" applyFont="1" applyFill="1" applyBorder="1" applyAlignment="1">
      <alignment horizontal="center" vertical="center" wrapText="1"/>
    </xf>
    <xf numFmtId="219" fontId="0" fillId="0" borderId="26" xfId="0" applyBorder="1" applyAlignment="1">
      <alignment vertical="center"/>
    </xf>
    <xf numFmtId="219" fontId="0" fillId="0" borderId="18" xfId="0" applyBorder="1" applyAlignment="1">
      <alignment vertical="center"/>
    </xf>
    <xf numFmtId="9" fontId="0" fillId="0" borderId="27" xfId="1" applyFont="1" applyBorder="1" applyAlignment="1">
      <alignment horizontal="center" vertical="center"/>
    </xf>
    <xf numFmtId="9" fontId="44" fillId="0" borderId="98" xfId="1" applyFont="1" applyFill="1" applyBorder="1" applyAlignment="1">
      <alignment horizontal="center" vertical="center"/>
    </xf>
    <xf numFmtId="219" fontId="25" fillId="0" borderId="141" xfId="1059" applyFont="1" applyBorder="1"/>
    <xf numFmtId="219" fontId="25" fillId="0" borderId="142" xfId="1059" applyFont="1" applyBorder="1"/>
    <xf numFmtId="219" fontId="251" fillId="0" borderId="140" xfId="1059" applyFont="1" applyBorder="1" applyAlignment="1">
      <alignment horizontal="left" vertical="center"/>
    </xf>
    <xf numFmtId="219" fontId="0" fillId="0" borderId="72" xfId="0" applyBorder="1"/>
    <xf numFmtId="219" fontId="25" fillId="0" borderId="142" xfId="1059" applyFont="1" applyBorder="1" applyAlignment="1">
      <alignment horizontal="center" vertical="center"/>
    </xf>
    <xf numFmtId="219" fontId="254" fillId="0" borderId="0" xfId="1059" applyFont="1" applyAlignment="1">
      <alignment horizontal="left" vertical="center"/>
    </xf>
    <xf numFmtId="219" fontId="0" fillId="11" borderId="1" xfId="0" applyFill="1" applyBorder="1" applyAlignment="1">
      <alignment vertical="center"/>
    </xf>
    <xf numFmtId="219" fontId="0" fillId="11" borderId="2" xfId="0" applyFill="1" applyBorder="1" applyAlignment="1">
      <alignment vertical="center"/>
    </xf>
    <xf numFmtId="219" fontId="0" fillId="11" borderId="3" xfId="0" applyFill="1" applyBorder="1" applyAlignment="1">
      <alignment vertical="center"/>
    </xf>
    <xf numFmtId="41" fontId="0" fillId="11" borderId="0" xfId="0" applyNumberFormat="1" applyFill="1" applyBorder="1" applyAlignment="1">
      <alignment vertical="center"/>
    </xf>
    <xf numFmtId="219" fontId="0" fillId="11" borderId="0" xfId="0" applyFill="1" applyBorder="1" applyAlignment="1">
      <alignment vertical="center"/>
    </xf>
    <xf numFmtId="219" fontId="0" fillId="11" borderId="5" xfId="0" applyFill="1" applyBorder="1" applyAlignment="1">
      <alignment vertical="center"/>
    </xf>
    <xf numFmtId="219" fontId="0" fillId="11" borderId="6" xfId="0" applyFill="1" applyBorder="1" applyAlignment="1">
      <alignment vertical="center"/>
    </xf>
    <xf numFmtId="219" fontId="0" fillId="11" borderId="7" xfId="0" applyFill="1" applyBorder="1" applyAlignment="1">
      <alignment vertical="center"/>
    </xf>
    <xf numFmtId="219" fontId="0" fillId="11" borderId="8" xfId="0" applyFill="1" applyBorder="1" applyAlignment="1">
      <alignment vertical="center"/>
    </xf>
    <xf numFmtId="219" fontId="256" fillId="11" borderId="4" xfId="0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168" fontId="0" fillId="0" borderId="0" xfId="0" applyNumberFormat="1"/>
    <xf numFmtId="168" fontId="0" fillId="0" borderId="0" xfId="5" applyNumberFormat="1" applyFont="1" applyAlignment="1" applyProtection="1">
      <alignment horizontal="right" vertical="center"/>
    </xf>
    <xf numFmtId="219" fontId="26" fillId="0" borderId="142" xfId="1059" applyFont="1" applyBorder="1"/>
    <xf numFmtId="15" fontId="241" fillId="0" borderId="106" xfId="1060" applyNumberFormat="1" applyFont="1" applyFill="1" applyBorder="1" applyAlignment="1">
      <alignment horizontal="right" vertical="center"/>
    </xf>
    <xf numFmtId="41" fontId="241" fillId="0" borderId="106" xfId="1060" applyNumberFormat="1" applyFont="1" applyFill="1" applyBorder="1" applyAlignment="1">
      <alignment horizontal="right" vertical="center"/>
    </xf>
    <xf numFmtId="41" fontId="241" fillId="8" borderId="106" xfId="1060" applyNumberFormat="1" applyFont="1" applyFill="1" applyBorder="1" applyAlignment="1">
      <alignment horizontal="right" vertical="center"/>
    </xf>
    <xf numFmtId="219" fontId="210" fillId="3" borderId="88" xfId="6" applyFont="1" applyFill="1" applyBorder="1" applyAlignment="1">
      <alignment horizontal="center" vertical="center" wrapText="1"/>
    </xf>
    <xf numFmtId="219" fontId="56" fillId="3" borderId="89" xfId="6" applyFont="1" applyFill="1" applyBorder="1" applyAlignment="1">
      <alignment horizontal="center" vertical="center" wrapText="1"/>
    </xf>
    <xf numFmtId="219" fontId="56" fillId="11" borderId="89" xfId="6" applyFont="1" applyFill="1" applyBorder="1" applyAlignment="1">
      <alignment horizontal="center" vertical="center" wrapText="1"/>
    </xf>
    <xf numFmtId="219" fontId="56" fillId="11" borderId="87" xfId="6" applyFont="1" applyFill="1" applyBorder="1" applyAlignment="1">
      <alignment horizontal="center" vertical="center" wrapText="1"/>
    </xf>
    <xf numFmtId="41" fontId="71" fillId="3" borderId="30" xfId="6" applyNumberFormat="1" applyFont="1" applyFill="1" applyBorder="1" applyAlignment="1">
      <alignment horizontal="right" wrapText="1"/>
    </xf>
    <xf numFmtId="41" fontId="71" fillId="11" borderId="13" xfId="6" applyNumberFormat="1" applyFont="1" applyFill="1" applyBorder="1" applyAlignment="1">
      <alignment horizontal="right" wrapText="1"/>
    </xf>
    <xf numFmtId="168" fontId="56" fillId="3" borderId="30" xfId="8" applyNumberFormat="1" applyFont="1" applyFill="1" applyBorder="1" applyAlignment="1">
      <alignment horizontal="right" vertical="center"/>
    </xf>
    <xf numFmtId="219" fontId="52" fillId="3" borderId="12" xfId="6" applyFont="1" applyFill="1" applyBorder="1" applyAlignment="1">
      <alignment horizontal="center" vertical="center"/>
    </xf>
    <xf numFmtId="219" fontId="70" fillId="3" borderId="0" xfId="6" applyFont="1" applyFill="1" applyBorder="1" applyAlignment="1">
      <alignment horizontal="left" vertical="center"/>
    </xf>
    <xf numFmtId="219" fontId="55" fillId="3" borderId="39" xfId="6" applyFont="1" applyFill="1" applyBorder="1" applyAlignment="1">
      <alignment vertical="center"/>
    </xf>
    <xf numFmtId="9" fontId="74" fillId="11" borderId="96" xfId="7" applyFont="1" applyFill="1" applyBorder="1" applyAlignment="1">
      <alignment horizontal="right" vertical="center"/>
    </xf>
    <xf numFmtId="219" fontId="45" fillId="0" borderId="13" xfId="0" applyFont="1" applyBorder="1"/>
    <xf numFmtId="219" fontId="45" fillId="0" borderId="31" xfId="0" applyFont="1" applyBorder="1"/>
    <xf numFmtId="9" fontId="45" fillId="0" borderId="13" xfId="1" applyFont="1" applyBorder="1"/>
    <xf numFmtId="168" fontId="47" fillId="11" borderId="13" xfId="8" applyNumberFormat="1" applyFont="1" applyFill="1" applyBorder="1" applyAlignment="1">
      <alignment horizontal="right" vertical="center"/>
    </xf>
    <xf numFmtId="9" fontId="45" fillId="0" borderId="31" xfId="1" applyFont="1" applyBorder="1"/>
    <xf numFmtId="168" fontId="47" fillId="3" borderId="30" xfId="8" applyNumberFormat="1" applyFont="1" applyFill="1" applyBorder="1" applyAlignment="1">
      <alignment horizontal="right" vertical="center"/>
    </xf>
    <xf numFmtId="168" fontId="71" fillId="3" borderId="30" xfId="8" applyNumberFormat="1" applyFont="1" applyFill="1" applyBorder="1" applyAlignment="1">
      <alignment horizontal="right" vertical="center"/>
    </xf>
    <xf numFmtId="9" fontId="71" fillId="3" borderId="94" xfId="7" applyFont="1" applyFill="1" applyBorder="1" applyAlignment="1">
      <alignment horizontal="right" vertical="center"/>
    </xf>
    <xf numFmtId="219" fontId="45" fillId="0" borderId="96" xfId="0" applyFont="1" applyBorder="1"/>
    <xf numFmtId="219" fontId="45" fillId="0" borderId="97" xfId="0" applyFont="1" applyBorder="1"/>
    <xf numFmtId="9" fontId="47" fillId="7" borderId="39" xfId="7" applyFont="1" applyFill="1" applyBorder="1" applyAlignment="1">
      <alignment horizontal="right" vertical="center"/>
    </xf>
    <xf numFmtId="168" fontId="56" fillId="3" borderId="32" xfId="8" applyNumberFormat="1" applyFont="1" applyFill="1" applyBorder="1" applyAlignment="1">
      <alignment horizontal="right" vertical="center"/>
    </xf>
    <xf numFmtId="219" fontId="51" fillId="7" borderId="0" xfId="6" applyFont="1" applyFill="1" applyBorder="1" applyAlignment="1">
      <alignment horizontal="center" vertical="center"/>
    </xf>
    <xf numFmtId="219" fontId="55" fillId="7" borderId="0" xfId="6" applyFont="1" applyFill="1" applyBorder="1" applyAlignment="1">
      <alignment horizontal="left" vertical="center"/>
    </xf>
    <xf numFmtId="168" fontId="47" fillId="7" borderId="0" xfId="8" applyNumberFormat="1" applyFont="1" applyFill="1" applyBorder="1" applyAlignment="1">
      <alignment horizontal="right" vertical="center"/>
    </xf>
    <xf numFmtId="9" fontId="45" fillId="7" borderId="0" xfId="1" applyFont="1" applyFill="1" applyBorder="1"/>
    <xf numFmtId="219" fontId="233" fillId="48" borderId="93" xfId="6" applyFont="1" applyFill="1" applyBorder="1" applyAlignment="1">
      <alignment horizontal="center" vertical="center"/>
    </xf>
    <xf numFmtId="168" fontId="71" fillId="48" borderId="32" xfId="8" applyNumberFormat="1" applyFont="1" applyFill="1" applyBorder="1" applyAlignment="1">
      <alignment horizontal="right" vertical="center"/>
    </xf>
    <xf numFmtId="9" fontId="76" fillId="48" borderId="21" xfId="1" applyFont="1" applyFill="1" applyBorder="1"/>
    <xf numFmtId="168" fontId="71" fillId="48" borderId="21" xfId="8" applyNumberFormat="1" applyFont="1" applyFill="1" applyBorder="1" applyAlignment="1">
      <alignment horizontal="right" vertical="center"/>
    </xf>
    <xf numFmtId="9" fontId="76" fillId="48" borderId="33" xfId="1" applyFont="1" applyFill="1" applyBorder="1"/>
    <xf numFmtId="219" fontId="233" fillId="48" borderId="40" xfId="6" applyFont="1" applyFill="1" applyBorder="1" applyAlignment="1">
      <alignment horizontal="center" vertical="center"/>
    </xf>
    <xf numFmtId="168" fontId="71" fillId="48" borderId="30" xfId="8" applyNumberFormat="1" applyFont="1" applyFill="1" applyBorder="1" applyAlignment="1">
      <alignment horizontal="right" vertical="center"/>
    </xf>
    <xf numFmtId="9" fontId="76" fillId="48" borderId="13" xfId="1" applyFont="1" applyFill="1" applyBorder="1"/>
    <xf numFmtId="168" fontId="71" fillId="48" borderId="13" xfId="8" applyNumberFormat="1" applyFont="1" applyFill="1" applyBorder="1" applyAlignment="1">
      <alignment horizontal="right" vertical="center"/>
    </xf>
    <xf numFmtId="9" fontId="76" fillId="48" borderId="31" xfId="1" applyFont="1" applyFill="1" applyBorder="1"/>
    <xf numFmtId="9" fontId="0" fillId="2" borderId="0" xfId="1" applyFont="1" applyFill="1" applyAlignment="1" applyProtection="1">
      <alignment horizontal="right" vertical="center"/>
    </xf>
    <xf numFmtId="170" fontId="0" fillId="2" borderId="0" xfId="0" applyNumberFormat="1" applyFill="1" applyAlignment="1" applyProtection="1">
      <alignment horizontal="right" vertical="center"/>
    </xf>
    <xf numFmtId="9" fontId="0" fillId="49" borderId="0" xfId="1" applyFont="1" applyFill="1" applyAlignment="1" applyProtection="1">
      <alignment horizontal="right" vertical="center"/>
    </xf>
    <xf numFmtId="9" fontId="44" fillId="2" borderId="0" xfId="1" applyFont="1" applyFill="1" applyAlignment="1" applyProtection="1">
      <alignment horizontal="right" vertical="center"/>
    </xf>
    <xf numFmtId="9" fontId="45" fillId="43" borderId="13" xfId="1" applyFont="1" applyFill="1" applyBorder="1"/>
    <xf numFmtId="9" fontId="221" fillId="0" borderId="0" xfId="1" applyFont="1" applyFill="1" applyBorder="1"/>
    <xf numFmtId="219" fontId="250" fillId="47" borderId="144" xfId="1060" applyFont="1" applyFill="1" applyBorder="1" applyAlignment="1">
      <alignment horizontal="center" vertical="center" wrapText="1"/>
    </xf>
    <xf numFmtId="9" fontId="51" fillId="0" borderId="19" xfId="7" applyNumberFormat="1" applyFont="1" applyFill="1" applyBorder="1" applyAlignment="1">
      <alignment horizontal="center" vertical="center"/>
    </xf>
    <xf numFmtId="9" fontId="51" fillId="8" borderId="19" xfId="7" applyNumberFormat="1" applyFont="1" applyFill="1" applyBorder="1" applyAlignment="1">
      <alignment horizontal="center" vertical="center"/>
    </xf>
    <xf numFmtId="169" fontId="51" fillId="0" borderId="36" xfId="5" applyNumberFormat="1" applyFont="1" applyFill="1" applyBorder="1" applyAlignment="1">
      <alignment horizontal="center" vertical="center"/>
    </xf>
    <xf numFmtId="169" fontId="51" fillId="8" borderId="36" xfId="5" applyNumberFormat="1" applyFont="1" applyFill="1" applyBorder="1" applyAlignment="1">
      <alignment horizontal="center" vertical="center"/>
    </xf>
    <xf numFmtId="1" fontId="31" fillId="43" borderId="0" xfId="0" applyNumberFormat="1" applyFont="1" applyFill="1"/>
    <xf numFmtId="170" fontId="0" fillId="7" borderId="0" xfId="0" applyNumberFormat="1" applyFill="1" applyAlignment="1" applyProtection="1">
      <alignment horizontal="right" vertical="center"/>
    </xf>
    <xf numFmtId="169" fontId="0" fillId="0" borderId="0" xfId="5" applyNumberFormat="1" applyFont="1" applyAlignment="1" applyProtection="1">
      <alignment horizontal="right" vertical="center"/>
    </xf>
    <xf numFmtId="9" fontId="0" fillId="7" borderId="0" xfId="1" applyFont="1" applyFill="1" applyAlignment="1" applyProtection="1">
      <alignment horizontal="right" vertical="center"/>
    </xf>
    <xf numFmtId="9" fontId="44" fillId="7" borderId="0" xfId="1" applyFont="1" applyFill="1" applyAlignment="1" applyProtection="1">
      <alignment horizontal="right" vertical="center"/>
    </xf>
    <xf numFmtId="9" fontId="0" fillId="7" borderId="83" xfId="1" applyFont="1" applyFill="1" applyBorder="1" applyAlignment="1" applyProtection="1">
      <alignment horizontal="right" vertical="center"/>
    </xf>
    <xf numFmtId="166" fontId="0" fillId="7" borderId="0" xfId="1" applyNumberFormat="1" applyFont="1" applyFill="1" applyAlignment="1" applyProtection="1">
      <alignment horizontal="right" vertical="center"/>
    </xf>
    <xf numFmtId="9" fontId="44" fillId="49" borderId="0" xfId="1" applyFont="1" applyFill="1" applyAlignment="1" applyProtection="1">
      <alignment horizontal="right" vertical="center"/>
    </xf>
    <xf numFmtId="9" fontId="44" fillId="7" borderId="0" xfId="1" applyNumberFormat="1" applyFont="1" applyFill="1" applyAlignment="1" applyProtection="1">
      <alignment horizontal="right" vertical="center"/>
    </xf>
    <xf numFmtId="9" fontId="46" fillId="2" borderId="0" xfId="1" applyFont="1" applyFill="1" applyAlignment="1" applyProtection="1">
      <alignment horizontal="right" vertical="center"/>
    </xf>
    <xf numFmtId="219" fontId="0" fillId="7" borderId="0" xfId="0" applyFill="1" applyAlignment="1" applyProtection="1">
      <alignment horizontal="right" vertical="center"/>
    </xf>
    <xf numFmtId="43" fontId="31" fillId="0" borderId="0" xfId="0" applyNumberFormat="1" applyFont="1"/>
    <xf numFmtId="219" fontId="210" fillId="3" borderId="90" xfId="6" applyFont="1" applyFill="1" applyBorder="1" applyAlignment="1">
      <alignment horizontal="center" vertical="center" wrapText="1"/>
    </xf>
    <xf numFmtId="41" fontId="71" fillId="3" borderId="24" xfId="6" applyNumberFormat="1" applyFont="1" applyFill="1" applyBorder="1" applyAlignment="1">
      <alignment horizontal="right" wrapText="1"/>
    </xf>
    <xf numFmtId="168" fontId="47" fillId="3" borderId="24" xfId="8" applyNumberFormat="1" applyFont="1" applyFill="1" applyBorder="1" applyAlignment="1">
      <alignment horizontal="right" vertical="center"/>
    </xf>
    <xf numFmtId="168" fontId="71" fillId="48" borderId="24" xfId="8" applyNumberFormat="1" applyFont="1" applyFill="1" applyBorder="1" applyAlignment="1">
      <alignment horizontal="right" vertical="center"/>
    </xf>
    <xf numFmtId="9" fontId="71" fillId="3" borderId="95" xfId="7" applyFont="1" applyFill="1" applyBorder="1" applyAlignment="1">
      <alignment horizontal="right" vertical="center"/>
    </xf>
    <xf numFmtId="168" fontId="71" fillId="48" borderId="25" xfId="8" applyNumberFormat="1" applyFont="1" applyFill="1" applyBorder="1" applyAlignment="1">
      <alignment horizontal="right" vertical="center"/>
    </xf>
    <xf numFmtId="219" fontId="45" fillId="0" borderId="0" xfId="0" applyFont="1" applyBorder="1"/>
    <xf numFmtId="219" fontId="45" fillId="0" borderId="14" xfId="0" applyFont="1" applyBorder="1"/>
    <xf numFmtId="1" fontId="241" fillId="8" borderId="106" xfId="1060" applyNumberFormat="1" applyFont="1" applyFill="1" applyBorder="1" applyAlignment="1">
      <alignment horizontal="right" vertical="center"/>
    </xf>
    <xf numFmtId="9" fontId="241" fillId="8" borderId="116" xfId="1" applyFont="1" applyFill="1" applyBorder="1" applyAlignment="1">
      <alignment horizontal="center" vertical="center"/>
    </xf>
    <xf numFmtId="9" fontId="241" fillId="0" borderId="116" xfId="1" applyFont="1" applyFill="1" applyBorder="1" applyAlignment="1">
      <alignment horizontal="center" vertical="center"/>
    </xf>
    <xf numFmtId="14" fontId="238" fillId="0" borderId="0" xfId="1059" applyNumberFormat="1" applyFont="1" applyAlignment="1">
      <alignment horizontal="center" vertical="center"/>
    </xf>
    <xf numFmtId="170" fontId="44" fillId="0" borderId="0" xfId="0" applyNumberFormat="1" applyFont="1" applyAlignment="1" applyProtection="1">
      <alignment horizontal="right" vertical="center"/>
    </xf>
    <xf numFmtId="1" fontId="0" fillId="0" borderId="0" xfId="5" applyNumberFormat="1" applyFont="1" applyAlignment="1" applyProtection="1">
      <alignment horizontal="right" vertical="center"/>
    </xf>
    <xf numFmtId="9" fontId="46" fillId="49" borderId="0" xfId="1" applyFont="1" applyFill="1" applyAlignment="1" applyProtection="1">
      <alignment horizontal="right" vertical="center"/>
    </xf>
    <xf numFmtId="9" fontId="44" fillId="49" borderId="0" xfId="1" applyNumberFormat="1" applyFont="1" applyFill="1" applyAlignment="1" applyProtection="1">
      <alignment horizontal="right" vertical="center"/>
    </xf>
    <xf numFmtId="170" fontId="0" fillId="49" borderId="0" xfId="0" applyNumberFormat="1" applyFill="1" applyAlignment="1" applyProtection="1">
      <alignment horizontal="right" vertical="center"/>
    </xf>
    <xf numFmtId="1" fontId="51" fillId="7" borderId="77" xfId="6" applyNumberFormat="1" applyFont="1" applyFill="1" applyBorder="1" applyAlignment="1">
      <alignment vertical="center"/>
    </xf>
    <xf numFmtId="1" fontId="51" fillId="8" borderId="77" xfId="6" applyNumberFormat="1" applyFont="1" applyFill="1" applyBorder="1" applyAlignment="1">
      <alignment vertical="center"/>
    </xf>
    <xf numFmtId="9" fontId="252" fillId="47" borderId="106" xfId="1" applyFont="1" applyFill="1" applyBorder="1" applyAlignment="1">
      <alignment horizontal="center" vertical="center" wrapText="1"/>
    </xf>
    <xf numFmtId="9" fontId="252" fillId="47" borderId="116" xfId="1" applyFont="1" applyFill="1" applyBorder="1" applyAlignment="1">
      <alignment horizontal="center" vertical="center" wrapText="1"/>
    </xf>
    <xf numFmtId="166" fontId="0" fillId="0" borderId="0" xfId="1" applyNumberFormat="1" applyFont="1" applyAlignment="1" applyProtection="1">
      <alignment horizontal="center" vertical="center"/>
    </xf>
    <xf numFmtId="170" fontId="0" fillId="7" borderId="83" xfId="0" applyNumberFormat="1" applyFill="1" applyBorder="1" applyAlignment="1" applyProtection="1">
      <alignment horizontal="right" vertical="center"/>
    </xf>
    <xf numFmtId="1" fontId="0" fillId="0" borderId="43" xfId="0" applyNumberFormat="1" applyBorder="1"/>
    <xf numFmtId="9" fontId="0" fillId="7" borderId="43" xfId="0" applyNumberFormat="1" applyFill="1" applyBorder="1"/>
    <xf numFmtId="169" fontId="0" fillId="0" borderId="43" xfId="0" applyNumberFormat="1" applyBorder="1"/>
    <xf numFmtId="43" fontId="0" fillId="0" borderId="43" xfId="0" applyNumberFormat="1" applyBorder="1"/>
    <xf numFmtId="168" fontId="0" fillId="0" borderId="43" xfId="0" applyNumberFormat="1" applyBorder="1"/>
    <xf numFmtId="15" fontId="241" fillId="0" borderId="112" xfId="1060" applyNumberFormat="1" applyFont="1" applyFill="1" applyBorder="1" applyAlignment="1">
      <alignment horizontal="right" vertical="center"/>
    </xf>
    <xf numFmtId="15" fontId="241" fillId="8" borderId="112" xfId="1060" applyNumberFormat="1" applyFont="1" applyFill="1" applyBorder="1" applyAlignment="1">
      <alignment horizontal="right" vertical="center"/>
    </xf>
    <xf numFmtId="219" fontId="250" fillId="47" borderId="115" xfId="1060" applyNumberFormat="1" applyFont="1" applyFill="1" applyBorder="1" applyAlignment="1">
      <alignment horizontal="center" vertical="center" wrapText="1"/>
    </xf>
    <xf numFmtId="219" fontId="249" fillId="0" borderId="0" xfId="0" applyFont="1" applyBorder="1"/>
    <xf numFmtId="17" fontId="33" fillId="0" borderId="82" xfId="0" applyNumberFormat="1" applyFont="1" applyBorder="1" applyAlignment="1">
      <alignment horizontal="center"/>
    </xf>
    <xf numFmtId="9" fontId="44" fillId="0" borderId="0" xfId="1" applyFont="1" applyBorder="1" applyAlignment="1">
      <alignment horizontal="center"/>
    </xf>
    <xf numFmtId="168" fontId="33" fillId="0" borderId="0" xfId="5" applyNumberFormat="1" applyFont="1" applyBorder="1" applyAlignment="1"/>
    <xf numFmtId="9" fontId="33" fillId="0" borderId="0" xfId="1" applyFont="1" applyBorder="1"/>
    <xf numFmtId="169" fontId="33" fillId="0" borderId="0" xfId="5" applyNumberFormat="1" applyFont="1" applyBorder="1"/>
    <xf numFmtId="168" fontId="33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center"/>
    </xf>
    <xf numFmtId="1" fontId="33" fillId="0" borderId="0" xfId="0" applyNumberFormat="1" applyFont="1" applyBorder="1"/>
    <xf numFmtId="168" fontId="33" fillId="0" borderId="0" xfId="5" applyNumberFormat="1" applyFont="1" applyBorder="1"/>
    <xf numFmtId="168" fontId="33" fillId="0" borderId="43" xfId="5" applyNumberFormat="1" applyFont="1" applyBorder="1"/>
    <xf numFmtId="17" fontId="33" fillId="0" borderId="155" xfId="0" applyNumberFormat="1" applyFont="1" applyBorder="1" applyAlignment="1">
      <alignment horizontal="center"/>
    </xf>
    <xf numFmtId="168" fontId="33" fillId="0" borderId="84" xfId="5" applyNumberFormat="1" applyFont="1" applyBorder="1"/>
    <xf numFmtId="1" fontId="221" fillId="0" borderId="153" xfId="0" applyNumberFormat="1" applyFont="1" applyFill="1" applyBorder="1" applyAlignment="1">
      <alignment horizontal="center"/>
    </xf>
    <xf numFmtId="1" fontId="221" fillId="0" borderId="153" xfId="0" applyNumberFormat="1" applyFont="1" applyFill="1" applyBorder="1" applyAlignment="1"/>
    <xf numFmtId="9" fontId="221" fillId="7" borderId="153" xfId="1" applyFont="1" applyFill="1" applyBorder="1"/>
    <xf numFmtId="170" fontId="221" fillId="7" borderId="153" xfId="0" applyNumberFormat="1" applyFont="1" applyFill="1" applyBorder="1"/>
    <xf numFmtId="168" fontId="221" fillId="7" borderId="153" xfId="5" applyNumberFormat="1" applyFont="1" applyFill="1" applyBorder="1"/>
    <xf numFmtId="170" fontId="221" fillId="7" borderId="153" xfId="0" applyNumberFormat="1" applyFont="1" applyFill="1" applyBorder="1" applyAlignment="1">
      <alignment horizontal="right"/>
    </xf>
    <xf numFmtId="1" fontId="221" fillId="0" borderId="153" xfId="0" applyNumberFormat="1" applyFont="1" applyFill="1" applyBorder="1"/>
    <xf numFmtId="168" fontId="221" fillId="0" borderId="153" xfId="5" applyNumberFormat="1" applyFont="1" applyFill="1" applyBorder="1"/>
    <xf numFmtId="168" fontId="221" fillId="0" borderId="143" xfId="5" applyNumberFormat="1" applyFont="1" applyFill="1" applyBorder="1"/>
    <xf numFmtId="168" fontId="262" fillId="7" borderId="59" xfId="5" applyNumberFormat="1" applyFont="1" applyFill="1" applyBorder="1" applyAlignment="1">
      <alignment horizontal="center"/>
    </xf>
    <xf numFmtId="1" fontId="262" fillId="0" borderId="59" xfId="0" applyNumberFormat="1" applyFont="1" applyFill="1" applyBorder="1" applyAlignment="1">
      <alignment horizontal="right"/>
    </xf>
    <xf numFmtId="1" fontId="45" fillId="7" borderId="59" xfId="0" applyNumberFormat="1" applyFont="1" applyFill="1" applyBorder="1" applyAlignment="1">
      <alignment horizontal="right"/>
    </xf>
    <xf numFmtId="168" fontId="45" fillId="8" borderId="59" xfId="5" applyNumberFormat="1" applyFont="1" applyFill="1" applyBorder="1" applyAlignment="1">
      <alignment horizontal="center"/>
    </xf>
    <xf numFmtId="168" fontId="45" fillId="0" borderId="59" xfId="5" applyNumberFormat="1" applyFont="1" applyBorder="1" applyAlignment="1">
      <alignment horizontal="center"/>
    </xf>
    <xf numFmtId="9" fontId="45" fillId="8" borderId="59" xfId="0" applyNumberFormat="1" applyFont="1" applyFill="1" applyBorder="1" applyAlignment="1">
      <alignment horizontal="center"/>
    </xf>
    <xf numFmtId="1" fontId="45" fillId="0" borderId="59" xfId="0" applyNumberFormat="1" applyFont="1" applyBorder="1" applyAlignment="1">
      <alignment horizontal="center"/>
    </xf>
    <xf numFmtId="170" fontId="45" fillId="8" borderId="59" xfId="0" applyNumberFormat="1" applyFont="1" applyFill="1" applyBorder="1" applyAlignment="1">
      <alignment horizontal="center"/>
    </xf>
    <xf numFmtId="168" fontId="45" fillId="0" borderId="59" xfId="5" applyNumberFormat="1" applyFont="1" applyBorder="1" applyAlignment="1">
      <alignment horizontal="right"/>
    </xf>
    <xf numFmtId="168" fontId="262" fillId="7" borderId="121" xfId="5" applyNumberFormat="1" applyFont="1" applyFill="1" applyBorder="1" applyAlignment="1">
      <alignment horizontal="center"/>
    </xf>
    <xf numFmtId="1" fontId="262" fillId="0" borderId="121" xfId="0" applyNumberFormat="1" applyFont="1" applyFill="1" applyBorder="1" applyAlignment="1">
      <alignment horizontal="right"/>
    </xf>
    <xf numFmtId="1" fontId="45" fillId="7" borderId="121" xfId="0" applyNumberFormat="1" applyFont="1" applyFill="1" applyBorder="1" applyAlignment="1">
      <alignment horizontal="right"/>
    </xf>
    <xf numFmtId="168" fontId="45" fillId="8" borderId="121" xfId="5" applyNumberFormat="1" applyFont="1" applyFill="1" applyBorder="1" applyAlignment="1">
      <alignment horizontal="center"/>
    </xf>
    <xf numFmtId="168" fontId="262" fillId="0" borderId="121" xfId="5" applyNumberFormat="1" applyFont="1" applyBorder="1" applyAlignment="1">
      <alignment horizontal="center"/>
    </xf>
    <xf numFmtId="9" fontId="45" fillId="8" borderId="121" xfId="0" applyNumberFormat="1" applyFont="1" applyFill="1" applyBorder="1" applyAlignment="1">
      <alignment horizontal="center"/>
    </xf>
    <xf numFmtId="1" fontId="45" fillId="0" borderId="121" xfId="0" applyNumberFormat="1" applyFont="1" applyBorder="1" applyAlignment="1">
      <alignment horizontal="center"/>
    </xf>
    <xf numFmtId="170" fontId="45" fillId="8" borderId="121" xfId="0" applyNumberFormat="1" applyFont="1" applyFill="1" applyBorder="1" applyAlignment="1">
      <alignment horizontal="center"/>
    </xf>
    <xf numFmtId="168" fontId="45" fillId="0" borderId="121" xfId="5" applyNumberFormat="1" applyFont="1" applyBorder="1" applyAlignment="1">
      <alignment horizontal="right"/>
    </xf>
    <xf numFmtId="9" fontId="33" fillId="8" borderId="121" xfId="0" applyNumberFormat="1" applyFont="1" applyFill="1" applyBorder="1" applyAlignment="1">
      <alignment horizontal="center"/>
    </xf>
    <xf numFmtId="1" fontId="33" fillId="0" borderId="121" xfId="0" applyNumberFormat="1" applyFont="1" applyBorder="1" applyAlignment="1">
      <alignment horizontal="center"/>
    </xf>
    <xf numFmtId="170" fontId="33" fillId="8" borderId="121" xfId="0" applyNumberFormat="1" applyFont="1" applyFill="1" applyBorder="1" applyAlignment="1">
      <alignment horizontal="center"/>
    </xf>
    <xf numFmtId="168" fontId="33" fillId="0" borderId="121" xfId="5" applyNumberFormat="1" applyFont="1" applyBorder="1" applyAlignment="1">
      <alignment horizontal="right"/>
    </xf>
    <xf numFmtId="168" fontId="262" fillId="7" borderId="123" xfId="5" applyNumberFormat="1" applyFont="1" applyFill="1" applyBorder="1" applyAlignment="1">
      <alignment horizontal="center"/>
    </xf>
    <xf numFmtId="1" fontId="262" fillId="0" borderId="123" xfId="0" applyNumberFormat="1" applyFont="1" applyFill="1" applyBorder="1" applyAlignment="1">
      <alignment horizontal="right"/>
    </xf>
    <xf numFmtId="1" fontId="45" fillId="7" borderId="123" xfId="0" applyNumberFormat="1" applyFont="1" applyFill="1" applyBorder="1" applyAlignment="1">
      <alignment horizontal="right"/>
    </xf>
    <xf numFmtId="168" fontId="45" fillId="8" borderId="123" xfId="5" applyNumberFormat="1" applyFont="1" applyFill="1" applyBorder="1" applyAlignment="1">
      <alignment horizontal="center"/>
    </xf>
    <xf numFmtId="168" fontId="262" fillId="0" borderId="123" xfId="5" applyNumberFormat="1" applyFont="1" applyBorder="1" applyAlignment="1">
      <alignment horizontal="center"/>
    </xf>
    <xf numFmtId="9" fontId="33" fillId="8" borderId="123" xfId="0" applyNumberFormat="1" applyFont="1" applyFill="1" applyBorder="1" applyAlignment="1">
      <alignment horizontal="center"/>
    </xf>
    <xf numFmtId="1" fontId="45" fillId="0" borderId="123" xfId="0" applyNumberFormat="1" applyFont="1" applyBorder="1" applyAlignment="1">
      <alignment horizontal="center"/>
    </xf>
    <xf numFmtId="1" fontId="33" fillId="0" borderId="123" xfId="0" applyNumberFormat="1" applyFont="1" applyBorder="1" applyAlignment="1">
      <alignment horizontal="center"/>
    </xf>
    <xf numFmtId="170" fontId="33" fillId="8" borderId="123" xfId="0" applyNumberFormat="1" applyFont="1" applyFill="1" applyBorder="1" applyAlignment="1">
      <alignment horizontal="center"/>
    </xf>
    <xf numFmtId="168" fontId="33" fillId="0" borderId="123" xfId="5" applyNumberFormat="1" applyFont="1" applyBorder="1" applyAlignment="1">
      <alignment horizontal="right"/>
    </xf>
    <xf numFmtId="168" fontId="262" fillId="0" borderId="59" xfId="5" applyNumberFormat="1" applyFont="1" applyBorder="1" applyAlignment="1">
      <alignment horizontal="center"/>
    </xf>
    <xf numFmtId="9" fontId="39" fillId="8" borderId="59" xfId="0" applyNumberFormat="1" applyFont="1" applyFill="1" applyBorder="1" applyAlignment="1">
      <alignment horizontal="center"/>
    </xf>
    <xf numFmtId="9" fontId="39" fillId="8" borderId="121" xfId="0" applyNumberFormat="1" applyFont="1" applyFill="1" applyBorder="1" applyAlignment="1">
      <alignment horizontal="center"/>
    </xf>
    <xf numFmtId="9" fontId="39" fillId="8" borderId="123" xfId="0" applyNumberFormat="1" applyFont="1" applyFill="1" applyBorder="1" applyAlignment="1">
      <alignment horizontal="center"/>
    </xf>
    <xf numFmtId="168" fontId="261" fillId="7" borderId="72" xfId="5" applyNumberFormat="1" applyFont="1" applyFill="1" applyBorder="1" applyAlignment="1">
      <alignment horizontal="center"/>
    </xf>
    <xf numFmtId="168" fontId="261" fillId="7" borderId="72" xfId="5" applyNumberFormat="1" applyFont="1" applyFill="1" applyBorder="1" applyAlignment="1">
      <alignment horizontal="right"/>
    </xf>
    <xf numFmtId="168" fontId="76" fillId="7" borderId="72" xfId="5" applyNumberFormat="1" applyFont="1" applyFill="1" applyBorder="1" applyAlignment="1">
      <alignment horizontal="right"/>
    </xf>
    <xf numFmtId="168" fontId="76" fillId="7" borderId="72" xfId="5" applyNumberFormat="1" applyFont="1" applyFill="1" applyBorder="1" applyAlignment="1">
      <alignment horizontal="center"/>
    </xf>
    <xf numFmtId="1" fontId="261" fillId="7" borderId="72" xfId="0" applyNumberFormat="1" applyFont="1" applyFill="1" applyBorder="1" applyAlignment="1">
      <alignment horizontal="center"/>
    </xf>
    <xf numFmtId="9" fontId="76" fillId="7" borderId="72" xfId="0" applyNumberFormat="1" applyFont="1" applyFill="1" applyBorder="1" applyAlignment="1">
      <alignment horizontal="center"/>
    </xf>
    <xf numFmtId="1" fontId="76" fillId="7" borderId="72" xfId="0" applyNumberFormat="1" applyFont="1" applyFill="1" applyBorder="1" applyAlignment="1">
      <alignment horizontal="center"/>
    </xf>
    <xf numFmtId="170" fontId="76" fillId="7" borderId="72" xfId="0" applyNumberFormat="1" applyFont="1" applyFill="1" applyBorder="1" applyAlignment="1">
      <alignment horizontal="center"/>
    </xf>
    <xf numFmtId="168" fontId="76" fillId="7" borderId="114" xfId="5" applyNumberFormat="1" applyFont="1" applyFill="1" applyBorder="1" applyAlignment="1">
      <alignment horizontal="right"/>
    </xf>
    <xf numFmtId="168" fontId="33" fillId="2" borderId="43" xfId="0" applyNumberFormat="1" applyFont="1" applyFill="1" applyBorder="1"/>
    <xf numFmtId="1" fontId="262" fillId="0" borderId="0" xfId="0" applyNumberFormat="1" applyFont="1" applyFill="1" applyBorder="1" applyAlignment="1">
      <alignment horizontal="right"/>
    </xf>
    <xf numFmtId="1" fontId="45" fillId="7" borderId="0" xfId="0" applyNumberFormat="1" applyFont="1" applyFill="1" applyBorder="1" applyAlignment="1">
      <alignment horizontal="right"/>
    </xf>
    <xf numFmtId="168" fontId="45" fillId="0" borderId="0" xfId="5" applyNumberFormat="1" applyFont="1" applyFill="1" applyBorder="1" applyAlignment="1">
      <alignment horizontal="center"/>
    </xf>
    <xf numFmtId="168" fontId="262" fillId="0" borderId="0" xfId="5" applyNumberFormat="1" applyFont="1" applyFill="1" applyBorder="1" applyAlignment="1">
      <alignment horizontal="center"/>
    </xf>
    <xf numFmtId="9" fontId="33" fillId="0" borderId="0" xfId="1" applyFont="1" applyFill="1" applyBorder="1" applyAlignment="1">
      <alignment horizontal="center"/>
    </xf>
    <xf numFmtId="9" fontId="33" fillId="0" borderId="43" xfId="1" applyFont="1" applyFill="1" applyBorder="1" applyAlignment="1">
      <alignment horizontal="left"/>
    </xf>
    <xf numFmtId="168" fontId="221" fillId="0" borderId="43" xfId="5" applyNumberFormat="1" applyFont="1" applyFill="1" applyBorder="1"/>
    <xf numFmtId="168" fontId="33" fillId="0" borderId="43" xfId="5" applyNumberFormat="1" applyFont="1" applyFill="1" applyBorder="1"/>
    <xf numFmtId="9" fontId="33" fillId="0" borderId="43" xfId="1" applyFont="1" applyFill="1" applyBorder="1"/>
    <xf numFmtId="9" fontId="264" fillId="0" borderId="0" xfId="0" applyNumberFormat="1" applyFont="1" applyFill="1" applyBorder="1" applyAlignment="1">
      <alignment horizontal="left"/>
    </xf>
    <xf numFmtId="9" fontId="262" fillId="0" borderId="0" xfId="1" applyFont="1" applyBorder="1" applyAlignment="1">
      <alignment horizontal="left"/>
    </xf>
    <xf numFmtId="1" fontId="0" fillId="7" borderId="0" xfId="0" applyNumberFormat="1" applyFill="1" applyBorder="1"/>
    <xf numFmtId="1" fontId="259" fillId="0" borderId="0" xfId="722" applyNumberFormat="1" applyFont="1" applyBorder="1" applyAlignment="1">
      <alignment horizontal="right" vertical="top"/>
    </xf>
    <xf numFmtId="1" fontId="259" fillId="0" borderId="43" xfId="722" applyNumberFormat="1" applyFont="1" applyBorder="1" applyAlignment="1">
      <alignment horizontal="right" vertical="top"/>
    </xf>
    <xf numFmtId="1" fontId="259" fillId="0" borderId="0" xfId="722" applyNumberFormat="1" applyFont="1" applyBorder="1" applyAlignment="1">
      <alignment horizontal="right"/>
    </xf>
    <xf numFmtId="1" fontId="259" fillId="0" borderId="43" xfId="722" applyNumberFormat="1" applyFont="1" applyBorder="1" applyAlignment="1">
      <alignment horizontal="right"/>
    </xf>
    <xf numFmtId="168" fontId="31" fillId="2" borderId="43" xfId="0" applyNumberFormat="1" applyFont="1" applyFill="1" applyBorder="1"/>
    <xf numFmtId="170" fontId="0" fillId="7" borderId="0" xfId="0" applyNumberFormat="1" applyFill="1"/>
    <xf numFmtId="168" fontId="31" fillId="7" borderId="0" xfId="5" applyNumberFormat="1" applyFont="1" applyFill="1"/>
    <xf numFmtId="168" fontId="0" fillId="7" borderId="0" xfId="5" applyNumberFormat="1" applyFont="1" applyFill="1"/>
    <xf numFmtId="9" fontId="44" fillId="7" borderId="0" xfId="1" applyFont="1" applyFill="1"/>
    <xf numFmtId="170" fontId="0" fillId="7" borderId="0" xfId="0" applyNumberFormat="1" applyFill="1" applyAlignment="1">
      <alignment horizontal="right"/>
    </xf>
    <xf numFmtId="168" fontId="44" fillId="7" borderId="0" xfId="5" applyNumberFormat="1" applyFont="1" applyFill="1"/>
    <xf numFmtId="1" fontId="44" fillId="7" borderId="0" xfId="0" applyNumberFormat="1" applyFont="1" applyFill="1"/>
    <xf numFmtId="9" fontId="0" fillId="7" borderId="0" xfId="1" applyFont="1" applyFill="1"/>
    <xf numFmtId="43" fontId="0" fillId="7" borderId="0" xfId="5" applyNumberFormat="1" applyFont="1" applyFill="1"/>
    <xf numFmtId="169" fontId="0" fillId="7" borderId="0" xfId="5" applyNumberFormat="1" applyFont="1" applyFill="1"/>
    <xf numFmtId="168" fontId="0" fillId="7" borderId="0" xfId="0" applyNumberFormat="1" applyFill="1"/>
    <xf numFmtId="251" fontId="0" fillId="7" borderId="0" xfId="0" applyNumberFormat="1" applyFill="1"/>
    <xf numFmtId="168" fontId="0" fillId="0" borderId="0" xfId="5" applyNumberFormat="1" applyFont="1" applyProtection="1"/>
    <xf numFmtId="1" fontId="0" fillId="0" borderId="0" xfId="0" applyNumberFormat="1" applyBorder="1" applyAlignment="1" applyProtection="1">
      <alignment horizontal="center" vertical="center"/>
    </xf>
    <xf numFmtId="9" fontId="0" fillId="0" borderId="0" xfId="1" applyFont="1" applyBorder="1" applyAlignment="1" applyProtection="1">
      <alignment horizontal="center" vertical="center"/>
    </xf>
    <xf numFmtId="170" fontId="0" fillId="0" borderId="0" xfId="0" applyNumberFormat="1" applyBorder="1" applyAlignment="1" applyProtection="1">
      <alignment horizontal="center" vertical="center"/>
    </xf>
    <xf numFmtId="169" fontId="0" fillId="43" borderId="0" xfId="5" applyNumberFormat="1" applyFont="1" applyFill="1"/>
    <xf numFmtId="170" fontId="76" fillId="43" borderId="0" xfId="0" applyNumberFormat="1" applyFont="1" applyFill="1"/>
    <xf numFmtId="1" fontId="32" fillId="9" borderId="0" xfId="0" applyNumberFormat="1" applyFont="1" applyFill="1"/>
    <xf numFmtId="168" fontId="0" fillId="0" borderId="0" xfId="5" applyNumberFormat="1" applyFont="1" applyAlignment="1">
      <alignment horizontal="right"/>
    </xf>
    <xf numFmtId="41" fontId="241" fillId="0" borderId="116" xfId="1060" applyNumberFormat="1" applyFont="1" applyFill="1" applyBorder="1" applyAlignment="1">
      <alignment horizontal="right" vertical="center"/>
    </xf>
    <xf numFmtId="41" fontId="241" fillId="0" borderId="115" xfId="1060" applyNumberFormat="1" applyFont="1" applyFill="1" applyBorder="1" applyAlignment="1">
      <alignment horizontal="right" vertical="center"/>
    </xf>
    <xf numFmtId="15" fontId="241" fillId="8" borderId="106" xfId="1060" applyNumberFormat="1" applyFont="1" applyFill="1" applyBorder="1" applyAlignment="1">
      <alignment horizontal="right" vertical="center"/>
    </xf>
    <xf numFmtId="41" fontId="241" fillId="8" borderId="116" xfId="1060" applyNumberFormat="1" applyFont="1" applyFill="1" applyBorder="1" applyAlignment="1">
      <alignment horizontal="right" vertical="center"/>
    </xf>
    <xf numFmtId="41" fontId="241" fillId="8" borderId="115" xfId="1060" applyNumberFormat="1" applyFont="1" applyFill="1" applyBorder="1" applyAlignment="1">
      <alignment horizontal="right" vertical="center"/>
    </xf>
    <xf numFmtId="219" fontId="62" fillId="4" borderId="0" xfId="0" applyFont="1" applyFill="1" applyAlignment="1">
      <alignment horizontal="right"/>
    </xf>
    <xf numFmtId="251" fontId="0" fillId="0" borderId="0" xfId="0" applyNumberFormat="1" applyAlignment="1">
      <alignment horizontal="right"/>
    </xf>
    <xf numFmtId="1" fontId="77" fillId="0" borderId="153" xfId="0" applyNumberFormat="1" applyFont="1" applyFill="1" applyBorder="1" applyAlignment="1">
      <alignment horizontal="center"/>
    </xf>
    <xf numFmtId="1" fontId="33" fillId="0" borderId="0" xfId="0" applyNumberFormat="1" applyFont="1" applyBorder="1" applyAlignment="1">
      <alignment horizontal="center"/>
    </xf>
    <xf numFmtId="9" fontId="0" fillId="0" borderId="0" xfId="1" applyFon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70" fontId="0" fillId="0" borderId="0" xfId="0" applyNumberFormat="1" applyBorder="1" applyAlignment="1">
      <alignment horizontal="right"/>
    </xf>
    <xf numFmtId="9" fontId="0" fillId="0" borderId="0" xfId="1" applyFont="1" applyAlignment="1">
      <alignment horizontal="right"/>
    </xf>
    <xf numFmtId="170" fontId="0" fillId="0" borderId="0" xfId="0" applyNumberFormat="1" applyAlignment="1">
      <alignment horizontal="right"/>
    </xf>
    <xf numFmtId="168" fontId="31" fillId="0" borderId="0" xfId="5" applyNumberFormat="1" applyFont="1" applyAlignment="1">
      <alignment horizontal="right"/>
    </xf>
    <xf numFmtId="9" fontId="0" fillId="0" borderId="72" xfId="1" applyFont="1" applyBorder="1" applyAlignment="1">
      <alignment horizontal="right"/>
    </xf>
    <xf numFmtId="9" fontId="0" fillId="0" borderId="114" xfId="1" applyFont="1" applyBorder="1" applyAlignment="1">
      <alignment horizontal="right"/>
    </xf>
    <xf numFmtId="9" fontId="0" fillId="0" borderId="43" xfId="1" applyFont="1" applyBorder="1" applyAlignment="1">
      <alignment horizontal="right"/>
    </xf>
    <xf numFmtId="9" fontId="0" fillId="0" borderId="153" xfId="1" applyFont="1" applyBorder="1" applyAlignment="1">
      <alignment horizontal="right"/>
    </xf>
    <xf numFmtId="9" fontId="0" fillId="0" borderId="143" xfId="1" applyFont="1" applyBorder="1" applyAlignment="1">
      <alignment horizontal="right"/>
    </xf>
    <xf numFmtId="168" fontId="0" fillId="0" borderId="72" xfId="5" applyNumberFormat="1" applyFont="1" applyBorder="1"/>
    <xf numFmtId="168" fontId="0" fillId="0" borderId="114" xfId="5" applyNumberFormat="1" applyFont="1" applyBorder="1"/>
    <xf numFmtId="168" fontId="0" fillId="0" borderId="0" xfId="5" applyNumberFormat="1" applyFont="1" applyBorder="1"/>
    <xf numFmtId="168" fontId="0" fillId="0" borderId="43" xfId="5" applyNumberFormat="1" applyFont="1" applyBorder="1"/>
    <xf numFmtId="168" fontId="0" fillId="0" borderId="0" xfId="5" applyNumberFormat="1" applyFont="1" applyBorder="1" applyAlignment="1">
      <alignment horizontal="right"/>
    </xf>
    <xf numFmtId="219" fontId="247" fillId="0" borderId="0" xfId="0" applyFont="1"/>
    <xf numFmtId="219" fontId="62" fillId="4" borderId="0" xfId="0" applyFont="1" applyFill="1" applyAlignment="1">
      <alignment horizontal="left" indent="4"/>
    </xf>
    <xf numFmtId="1" fontId="0" fillId="0" borderId="0" xfId="0" applyNumberFormat="1" applyProtection="1"/>
    <xf numFmtId="9" fontId="0" fillId="0" borderId="43" xfId="0" applyNumberFormat="1" applyBorder="1"/>
    <xf numFmtId="9" fontId="44" fillId="0" borderId="0" xfId="1" applyFont="1" applyBorder="1" applyAlignment="1">
      <alignment horizontal="right"/>
    </xf>
    <xf numFmtId="168" fontId="44" fillId="0" borderId="0" xfId="5" applyNumberFormat="1" applyFont="1" applyBorder="1" applyAlignment="1">
      <alignment horizontal="right"/>
    </xf>
    <xf numFmtId="219" fontId="269" fillId="0" borderId="0" xfId="0" applyFont="1" applyAlignment="1">
      <alignment horizontal="right" vertical="center"/>
    </xf>
    <xf numFmtId="219" fontId="269" fillId="0" borderId="0" xfId="0" applyFont="1" applyAlignment="1">
      <alignment horizontal="center" vertical="center"/>
    </xf>
    <xf numFmtId="219" fontId="0" fillId="3" borderId="71" xfId="0" applyFill="1" applyBorder="1" applyAlignment="1">
      <alignment vertical="center"/>
    </xf>
    <xf numFmtId="1" fontId="260" fillId="7" borderId="0" xfId="722" applyNumberFormat="1" applyFont="1" applyFill="1" applyBorder="1" applyAlignment="1">
      <alignment horizontal="center"/>
    </xf>
    <xf numFmtId="219" fontId="38" fillId="0" borderId="0" xfId="0" applyFont="1"/>
    <xf numFmtId="9" fontId="0" fillId="0" borderId="86" xfId="1" applyFont="1" applyBorder="1"/>
    <xf numFmtId="219" fontId="0" fillId="0" borderId="86" xfId="0" applyBorder="1"/>
    <xf numFmtId="219" fontId="221" fillId="0" borderId="86" xfId="0" applyFont="1" applyBorder="1"/>
    <xf numFmtId="219" fontId="38" fillId="0" borderId="100" xfId="0" applyFont="1" applyBorder="1"/>
    <xf numFmtId="9" fontId="38" fillId="0" borderId="150" xfId="1" applyFont="1" applyBorder="1"/>
    <xf numFmtId="9" fontId="38" fillId="0" borderId="100" xfId="1" applyFont="1" applyBorder="1"/>
    <xf numFmtId="219" fontId="38" fillId="0" borderId="150" xfId="0" applyFont="1" applyBorder="1"/>
    <xf numFmtId="219" fontId="0" fillId="0" borderId="2" xfId="0" applyBorder="1"/>
    <xf numFmtId="219" fontId="0" fillId="0" borderId="4" xfId="0" applyBorder="1"/>
    <xf numFmtId="219" fontId="0" fillId="0" borderId="7" xfId="0" applyBorder="1"/>
    <xf numFmtId="219" fontId="229" fillId="0" borderId="0" xfId="0" applyFont="1"/>
    <xf numFmtId="219" fontId="0" fillId="8" borderId="0" xfId="0" applyFill="1" applyAlignment="1">
      <alignment vertical="center"/>
    </xf>
    <xf numFmtId="219" fontId="0" fillId="8" borderId="86" xfId="0" applyFill="1" applyBorder="1" applyAlignment="1">
      <alignment horizontal="right" vertical="center"/>
    </xf>
    <xf numFmtId="219" fontId="0" fillId="8" borderId="0" xfId="0" applyFill="1" applyAlignment="1">
      <alignment horizontal="right" vertical="center"/>
    </xf>
    <xf numFmtId="219" fontId="0" fillId="52" borderId="0" xfId="0" applyFill="1" applyAlignment="1">
      <alignment vertical="center"/>
    </xf>
    <xf numFmtId="219" fontId="0" fillId="52" borderId="86" xfId="0" applyFill="1" applyBorder="1" applyAlignment="1">
      <alignment horizontal="right" vertical="center"/>
    </xf>
    <xf numFmtId="219" fontId="0" fillId="52" borderId="0" xfId="0" applyFill="1" applyAlignment="1">
      <alignment horizontal="right" vertical="center"/>
    </xf>
    <xf numFmtId="9" fontId="33" fillId="0" borderId="86" xfId="1" applyFont="1" applyBorder="1"/>
    <xf numFmtId="9" fontId="33" fillId="0" borderId="0" xfId="1" applyFont="1"/>
    <xf numFmtId="219" fontId="271" fillId="0" borderId="0" xfId="0" applyFont="1"/>
    <xf numFmtId="219" fontId="248" fillId="0" borderId="0" xfId="0" applyFont="1"/>
    <xf numFmtId="219" fontId="0" fillId="0" borderId="0" xfId="0" applyAlignment="1">
      <alignment vertical="top"/>
    </xf>
    <xf numFmtId="219" fontId="258" fillId="0" borderId="0" xfId="0" applyFont="1" applyAlignment="1">
      <alignment horizontal="left" vertical="top"/>
    </xf>
    <xf numFmtId="219" fontId="234" fillId="7" borderId="0" xfId="0" applyFont="1" applyFill="1" applyBorder="1" applyAlignment="1">
      <alignment vertical="center"/>
    </xf>
    <xf numFmtId="219" fontId="272" fillId="7" borderId="0" xfId="0" applyFont="1" applyFill="1" applyBorder="1" applyAlignment="1">
      <alignment horizontal="left" vertical="center"/>
    </xf>
    <xf numFmtId="219" fontId="273" fillId="7" borderId="0" xfId="2" applyFont="1" applyFill="1" applyBorder="1" applyAlignment="1" applyProtection="1"/>
    <xf numFmtId="219" fontId="269" fillId="3" borderId="66" xfId="0" applyFont="1" applyFill="1" applyBorder="1" applyAlignment="1">
      <alignment horizontal="left" vertical="center" indent="1"/>
    </xf>
    <xf numFmtId="219" fontId="63" fillId="3" borderId="66" xfId="0" applyFont="1" applyFill="1" applyBorder="1" applyAlignment="1">
      <alignment horizontal="left" vertical="center" indent="1"/>
    </xf>
    <xf numFmtId="219" fontId="277" fillId="7" borderId="0" xfId="1060" quotePrefix="1" applyNumberFormat="1" applyFont="1" applyFill="1" applyBorder="1" applyAlignment="1">
      <alignment horizontal="center" vertical="center"/>
    </xf>
    <xf numFmtId="219" fontId="275" fillId="7" borderId="0" xfId="0" applyNumberFormat="1" applyFont="1" applyFill="1" applyBorder="1" applyAlignment="1">
      <alignment horizontal="center" vertical="center"/>
    </xf>
    <xf numFmtId="219" fontId="279" fillId="53" borderId="0" xfId="1060" applyNumberFormat="1" applyFont="1" applyFill="1" applyBorder="1" applyAlignment="1">
      <alignment horizontal="center" vertical="center" wrapText="1"/>
    </xf>
    <xf numFmtId="219" fontId="275" fillId="7" borderId="0" xfId="0" applyNumberFormat="1" applyFont="1" applyFill="1" applyBorder="1" applyAlignment="1">
      <alignment horizontal="center"/>
    </xf>
    <xf numFmtId="219" fontId="275" fillId="7" borderId="0" xfId="0" quotePrefix="1" applyNumberFormat="1" applyFont="1" applyFill="1" applyBorder="1" applyAlignment="1">
      <alignment horizontal="center"/>
    </xf>
    <xf numFmtId="219" fontId="276" fillId="7" borderId="0" xfId="0" applyNumberFormat="1" applyFont="1" applyFill="1" applyBorder="1" applyAlignment="1">
      <alignment horizontal="center"/>
    </xf>
    <xf numFmtId="219" fontId="278" fillId="7" borderId="0" xfId="1059" applyNumberFormat="1" applyFont="1" applyFill="1" applyBorder="1" applyAlignment="1">
      <alignment horizontal="center"/>
    </xf>
    <xf numFmtId="9" fontId="274" fillId="0" borderId="0" xfId="1" applyFont="1" applyAlignment="1">
      <alignment horizontal="left" indent="1"/>
    </xf>
    <xf numFmtId="49" fontId="31" fillId="43" borderId="133" xfId="1063" applyNumberFormat="1" applyFont="1" applyFill="1" applyBorder="1" applyAlignment="1">
      <alignment horizontal="left"/>
    </xf>
    <xf numFmtId="49" fontId="31" fillId="43" borderId="120" xfId="1063" applyNumberFormat="1" applyFont="1" applyFill="1" applyBorder="1" applyAlignment="1">
      <alignment horizontal="left"/>
    </xf>
    <xf numFmtId="49" fontId="31" fillId="43" borderId="63" xfId="1063" applyNumberFormat="1" applyFont="1" applyFill="1" applyBorder="1" applyAlignment="1">
      <alignment horizontal="left"/>
    </xf>
    <xf numFmtId="49" fontId="31" fillId="43" borderId="122" xfId="1063" applyNumberFormat="1" applyFont="1" applyFill="1" applyBorder="1" applyAlignment="1">
      <alignment horizontal="left"/>
    </xf>
    <xf numFmtId="49" fontId="31" fillId="43" borderId="134" xfId="1063" applyNumberFormat="1" applyFont="1" applyFill="1" applyBorder="1" applyAlignment="1">
      <alignment horizontal="left"/>
    </xf>
    <xf numFmtId="49" fontId="31" fillId="43" borderId="125" xfId="1063" applyNumberFormat="1" applyFont="1" applyFill="1" applyBorder="1" applyAlignment="1">
      <alignment horizontal="left"/>
    </xf>
    <xf numFmtId="219" fontId="239" fillId="0" borderId="140" xfId="1059" applyFont="1" applyBorder="1"/>
    <xf numFmtId="168" fontId="241" fillId="0" borderId="106" xfId="5" applyNumberFormat="1" applyFont="1" applyFill="1" applyBorder="1" applyAlignment="1">
      <alignment horizontal="right" vertical="center"/>
    </xf>
    <xf numFmtId="168" fontId="241" fillId="8" borderId="106" xfId="5" applyNumberFormat="1" applyFont="1" applyFill="1" applyBorder="1" applyAlignment="1">
      <alignment horizontal="right" vertical="center"/>
    </xf>
    <xf numFmtId="168" fontId="240" fillId="46" borderId="106" xfId="5" applyNumberFormat="1" applyFont="1" applyFill="1" applyBorder="1" applyAlignment="1">
      <alignment horizontal="center" vertical="center" wrapText="1"/>
    </xf>
    <xf numFmtId="168" fontId="241" fillId="0" borderId="106" xfId="5" applyNumberFormat="1" applyFont="1" applyFill="1" applyBorder="1" applyAlignment="1">
      <alignment horizontal="center" vertical="center"/>
    </xf>
    <xf numFmtId="168" fontId="241" fillId="8" borderId="106" xfId="5" applyNumberFormat="1" applyFont="1" applyFill="1" applyBorder="1" applyAlignment="1">
      <alignment horizontal="center" vertical="center"/>
    </xf>
    <xf numFmtId="168" fontId="241" fillId="0" borderId="115" xfId="5" applyNumberFormat="1" applyFont="1" applyFill="1" applyBorder="1" applyAlignment="1">
      <alignment horizontal="center" vertical="center"/>
    </xf>
    <xf numFmtId="168" fontId="241" fillId="8" borderId="115" xfId="5" applyNumberFormat="1" applyFont="1" applyFill="1" applyBorder="1" applyAlignment="1">
      <alignment horizontal="center" vertical="center"/>
    </xf>
    <xf numFmtId="168" fontId="241" fillId="8" borderId="154" xfId="5" applyNumberFormat="1" applyFont="1" applyFill="1" applyBorder="1" applyAlignment="1">
      <alignment horizontal="center" vertical="center"/>
    </xf>
    <xf numFmtId="168" fontId="241" fillId="0" borderId="154" xfId="5" applyNumberFormat="1" applyFont="1" applyFill="1" applyBorder="1" applyAlignment="1">
      <alignment horizontal="center" vertical="center"/>
    </xf>
    <xf numFmtId="1" fontId="221" fillId="0" borderId="0" xfId="0" applyNumberFormat="1" applyFont="1" applyAlignment="1"/>
    <xf numFmtId="9" fontId="221" fillId="0" borderId="0" xfId="1" applyFont="1" applyAlignment="1"/>
    <xf numFmtId="43" fontId="221" fillId="0" borderId="0" xfId="5" applyNumberFormat="1" applyFont="1" applyAlignment="1"/>
    <xf numFmtId="169" fontId="221" fillId="0" borderId="0" xfId="5" applyNumberFormat="1" applyFont="1" applyAlignment="1"/>
    <xf numFmtId="168" fontId="221" fillId="0" borderId="0" xfId="5" applyNumberFormat="1" applyFont="1" applyAlignment="1"/>
    <xf numFmtId="1" fontId="241" fillId="0" borderId="106" xfId="1060" applyNumberFormat="1" applyFont="1" applyFill="1" applyBorder="1" applyAlignment="1">
      <alignment horizontal="right" vertical="center"/>
    </xf>
    <xf numFmtId="219" fontId="44" fillId="7" borderId="0" xfId="0" applyFont="1" applyFill="1" applyAlignment="1">
      <alignment vertical="center"/>
    </xf>
    <xf numFmtId="49" fontId="44" fillId="43" borderId="133" xfId="1063" applyNumberFormat="1" applyFont="1" applyFill="1" applyBorder="1" applyAlignment="1">
      <alignment horizontal="left"/>
    </xf>
    <xf numFmtId="49" fontId="44" fillId="43" borderId="120" xfId="1063" applyNumberFormat="1" applyFont="1" applyFill="1" applyBorder="1" applyAlignment="1">
      <alignment horizontal="left"/>
    </xf>
    <xf numFmtId="49" fontId="44" fillId="43" borderId="63" xfId="1063" applyNumberFormat="1" applyFont="1" applyFill="1" applyBorder="1" applyAlignment="1">
      <alignment horizontal="left"/>
    </xf>
    <xf numFmtId="49" fontId="44" fillId="43" borderId="122" xfId="1063" applyNumberFormat="1" applyFont="1" applyFill="1" applyBorder="1" applyAlignment="1">
      <alignment horizontal="left"/>
    </xf>
    <xf numFmtId="49" fontId="44" fillId="43" borderId="134" xfId="1063" applyNumberFormat="1" applyFont="1" applyFill="1" applyBorder="1" applyAlignment="1">
      <alignment horizontal="left" vertical="center" wrapText="1"/>
    </xf>
    <xf numFmtId="49" fontId="44" fillId="43" borderId="125" xfId="1063" applyNumberFormat="1" applyFont="1" applyFill="1" applyBorder="1" applyAlignment="1">
      <alignment horizontal="left" vertical="center" wrapText="1"/>
    </xf>
    <xf numFmtId="49" fontId="44" fillId="43" borderId="134" xfId="1063" applyNumberFormat="1" applyFont="1" applyFill="1" applyBorder="1" applyAlignment="1">
      <alignment horizontal="left" vertical="center"/>
    </xf>
    <xf numFmtId="219" fontId="0" fillId="55" borderId="0" xfId="0" applyFill="1" applyAlignment="1">
      <alignment vertical="center"/>
    </xf>
    <xf numFmtId="219" fontId="73" fillId="55" borderId="0" xfId="0" applyFont="1" applyFill="1" applyBorder="1" applyAlignment="1">
      <alignment horizontal="right"/>
    </xf>
    <xf numFmtId="9" fontId="73" fillId="55" borderId="0" xfId="0" applyNumberFormat="1" applyFont="1" applyFill="1" applyBorder="1" applyAlignment="1">
      <alignment horizontal="left"/>
    </xf>
    <xf numFmtId="41" fontId="241" fillId="8" borderId="112" xfId="1060" applyNumberFormat="1" applyFont="1" applyFill="1" applyBorder="1" applyAlignment="1">
      <alignment horizontal="right" vertical="center"/>
    </xf>
    <xf numFmtId="41" fontId="241" fillId="8" borderId="117" xfId="1060" applyNumberFormat="1" applyFont="1" applyFill="1" applyBorder="1" applyAlignment="1">
      <alignment horizontal="right" vertical="center"/>
    </xf>
    <xf numFmtId="41" fontId="241" fillId="0" borderId="112" xfId="1060" applyNumberFormat="1" applyFont="1" applyFill="1" applyBorder="1" applyAlignment="1">
      <alignment horizontal="right" vertical="center"/>
    </xf>
    <xf numFmtId="41" fontId="241" fillId="0" borderId="117" xfId="1060" applyNumberFormat="1" applyFont="1" applyFill="1" applyBorder="1" applyAlignment="1">
      <alignment horizontal="right" vertical="center"/>
    </xf>
    <xf numFmtId="219" fontId="0" fillId="44" borderId="0" xfId="0" applyFill="1" applyBorder="1" applyAlignment="1" applyProtection="1">
      <alignment horizontal="left" indent="1"/>
    </xf>
    <xf numFmtId="1" fontId="0" fillId="44" borderId="0" xfId="0" applyNumberFormat="1" applyFill="1" applyAlignment="1" applyProtection="1">
      <alignment horizontal="center" vertical="center"/>
    </xf>
    <xf numFmtId="219" fontId="0" fillId="44" borderId="0" xfId="0" applyFill="1" applyBorder="1" applyAlignment="1" applyProtection="1">
      <alignment horizontal="center" vertical="center"/>
    </xf>
    <xf numFmtId="219" fontId="0" fillId="44" borderId="0" xfId="0" applyFill="1" applyAlignment="1" applyProtection="1">
      <alignment horizontal="center" vertical="center"/>
    </xf>
    <xf numFmtId="1" fontId="0" fillId="44" borderId="0" xfId="0" applyNumberFormat="1" applyFill="1" applyAlignment="1" applyProtection="1">
      <alignment horizontal="right" vertical="center"/>
    </xf>
    <xf numFmtId="1" fontId="0" fillId="44" borderId="0" xfId="5" applyNumberFormat="1" applyFont="1" applyFill="1" applyAlignment="1" applyProtection="1">
      <alignment horizontal="right" vertical="center"/>
    </xf>
    <xf numFmtId="219" fontId="0" fillId="44" borderId="0" xfId="0" applyFill="1" applyProtection="1"/>
    <xf numFmtId="219" fontId="221" fillId="44" borderId="0" xfId="0" applyFont="1" applyFill="1" applyBorder="1" applyAlignment="1" applyProtection="1">
      <alignment horizontal="center"/>
    </xf>
    <xf numFmtId="1" fontId="221" fillId="44" borderId="0" xfId="0" applyNumberFormat="1" applyFont="1" applyFill="1" applyAlignment="1" applyProtection="1">
      <alignment horizontal="center" vertical="center"/>
    </xf>
    <xf numFmtId="219" fontId="221" fillId="44" borderId="0" xfId="0" applyFont="1" applyFill="1" applyProtection="1"/>
    <xf numFmtId="168" fontId="221" fillId="44" borderId="0" xfId="5" applyNumberFormat="1" applyFont="1" applyFill="1" applyAlignment="1" applyProtection="1">
      <alignment horizontal="center" vertical="center"/>
    </xf>
    <xf numFmtId="168" fontId="221" fillId="44" borderId="0" xfId="5" applyNumberFormat="1" applyFont="1" applyFill="1" applyBorder="1" applyAlignment="1" applyProtection="1">
      <alignment horizontal="center" vertical="center"/>
    </xf>
    <xf numFmtId="168" fontId="221" fillId="44" borderId="0" xfId="5" applyNumberFormat="1" applyFont="1" applyFill="1" applyAlignment="1" applyProtection="1">
      <alignment horizontal="right" vertical="center"/>
    </xf>
    <xf numFmtId="170" fontId="0" fillId="44" borderId="0" xfId="0" applyNumberFormat="1" applyFill="1" applyAlignment="1" applyProtection="1">
      <alignment horizontal="right" vertical="center"/>
    </xf>
    <xf numFmtId="0" fontId="0" fillId="0" borderId="0" xfId="0" applyNumberForma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224" fillId="0" borderId="0" xfId="0" applyNumberFormat="1" applyFont="1" applyAlignment="1" applyProtection="1">
      <alignment horizontal="right" vertical="center"/>
    </xf>
    <xf numFmtId="0" fontId="0" fillId="0" borderId="0" xfId="0" applyNumberFormat="1" applyProtection="1"/>
    <xf numFmtId="0" fontId="218" fillId="0" borderId="0" xfId="0" applyNumberFormat="1" applyFont="1" applyBorder="1" applyAlignment="1" applyProtection="1"/>
    <xf numFmtId="0" fontId="0" fillId="0" borderId="0" xfId="0" applyNumberFormat="1" applyAlignment="1" applyProtection="1">
      <alignment horizontal="right" vertical="center"/>
    </xf>
    <xf numFmtId="0" fontId="222" fillId="9" borderId="0" xfId="0" applyNumberFormat="1" applyFont="1" applyFill="1" applyBorder="1" applyAlignment="1" applyProtection="1">
      <alignment horizontal="left" vertical="center"/>
    </xf>
    <xf numFmtId="0" fontId="57" fillId="9" borderId="0" xfId="0" applyNumberFormat="1" applyFont="1" applyFill="1" applyBorder="1" applyAlignment="1" applyProtection="1">
      <alignment horizontal="center" vertical="center"/>
    </xf>
    <xf numFmtId="0" fontId="57" fillId="9" borderId="0" xfId="0" applyNumberFormat="1" applyFont="1" applyFill="1" applyAlignment="1" applyProtection="1">
      <alignment horizontal="center" vertical="center"/>
    </xf>
    <xf numFmtId="0" fontId="0" fillId="9" borderId="0" xfId="0" applyNumberFormat="1" applyFill="1" applyBorder="1" applyAlignment="1" applyProtection="1">
      <alignment horizontal="center" vertical="center"/>
    </xf>
    <xf numFmtId="0" fontId="0" fillId="9" borderId="0" xfId="0" applyNumberFormat="1" applyFill="1" applyAlignment="1" applyProtection="1">
      <alignment vertical="center"/>
    </xf>
    <xf numFmtId="0" fontId="0" fillId="7" borderId="0" xfId="0" applyNumberFormat="1" applyFill="1" applyAlignment="1" applyProtection="1">
      <alignment horizontal="right" vertical="center"/>
    </xf>
    <xf numFmtId="0" fontId="223" fillId="8" borderId="0" xfId="0" applyNumberFormat="1" applyFont="1" applyFill="1" applyBorder="1" applyAlignment="1" applyProtection="1">
      <alignment horizontal="left" indent="1"/>
    </xf>
    <xf numFmtId="0" fontId="0" fillId="8" borderId="0" xfId="0" applyNumberFormat="1" applyFill="1" applyAlignment="1" applyProtection="1">
      <alignment horizontal="center" vertical="center"/>
    </xf>
    <xf numFmtId="0" fontId="0" fillId="8" borderId="0" xfId="0" applyNumberFormat="1" applyFill="1" applyBorder="1" applyAlignment="1" applyProtection="1">
      <alignment horizontal="center" vertical="center"/>
    </xf>
    <xf numFmtId="0" fontId="0" fillId="8" borderId="0" xfId="0" applyNumberFormat="1" applyFill="1" applyAlignment="1" applyProtection="1">
      <alignment horizontal="right" vertical="center"/>
    </xf>
    <xf numFmtId="0" fontId="0" fillId="8" borderId="0" xfId="0" applyNumberFormat="1" applyFill="1" applyProtection="1"/>
    <xf numFmtId="0" fontId="222" fillId="3" borderId="0" xfId="0" applyNumberFormat="1" applyFont="1" applyFill="1" applyBorder="1" applyAlignment="1" applyProtection="1">
      <alignment horizontal="left" indent="1"/>
    </xf>
    <xf numFmtId="0" fontId="0" fillId="3" borderId="0" xfId="0" applyNumberFormat="1" applyFill="1" applyBorder="1" applyAlignment="1" applyProtection="1">
      <alignment horizontal="center" vertical="center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NumberFormat="1" applyFill="1" applyProtection="1"/>
    <xf numFmtId="1" fontId="0" fillId="0" borderId="100" xfId="0" applyNumberFormat="1" applyBorder="1" applyAlignment="1" applyProtection="1">
      <alignment horizontal="center" vertical="center"/>
    </xf>
    <xf numFmtId="0" fontId="0" fillId="0" borderId="100" xfId="0" applyNumberFormat="1" applyBorder="1" applyAlignment="1" applyProtection="1">
      <alignment horizontal="center" vertical="center"/>
    </xf>
    <xf numFmtId="0" fontId="0" fillId="0" borderId="100" xfId="0" applyNumberFormat="1" applyBorder="1" applyAlignment="1" applyProtection="1">
      <alignment horizontal="right" vertical="center"/>
    </xf>
    <xf numFmtId="0" fontId="0" fillId="0" borderId="100" xfId="0" applyNumberFormat="1" applyBorder="1" applyProtection="1"/>
    <xf numFmtId="0" fontId="44" fillId="8" borderId="0" xfId="0" applyNumberFormat="1" applyFont="1" applyFill="1" applyAlignment="1" applyProtection="1">
      <alignment horizontal="center" vertical="center"/>
    </xf>
    <xf numFmtId="0" fontId="44" fillId="8" borderId="0" xfId="0" applyNumberFormat="1" applyFont="1" applyFill="1" applyBorder="1" applyAlignment="1" applyProtection="1">
      <alignment horizontal="center" vertical="center"/>
    </xf>
    <xf numFmtId="0" fontId="44" fillId="8" borderId="0" xfId="0" applyNumberFormat="1" applyFont="1" applyFill="1" applyAlignment="1" applyProtection="1">
      <alignment horizontal="right" vertical="center"/>
    </xf>
    <xf numFmtId="0" fontId="44" fillId="8" borderId="0" xfId="0" applyNumberFormat="1" applyFont="1" applyFill="1" applyProtection="1"/>
    <xf numFmtId="170" fontId="0" fillId="0" borderId="100" xfId="0" applyNumberFormat="1" applyBorder="1" applyAlignment="1" applyProtection="1">
      <alignment horizontal="center" vertical="center"/>
    </xf>
    <xf numFmtId="170" fontId="0" fillId="0" borderId="100" xfId="0" applyNumberFormat="1" applyBorder="1" applyAlignment="1" applyProtection="1">
      <alignment horizontal="right" vertical="center"/>
    </xf>
    <xf numFmtId="9" fontId="0" fillId="0" borderId="100" xfId="1" applyFont="1" applyBorder="1" applyAlignment="1" applyProtection="1">
      <alignment horizontal="center" vertical="center"/>
    </xf>
    <xf numFmtId="9" fontId="0" fillId="0" borderId="100" xfId="1" applyFont="1" applyBorder="1" applyAlignment="1" applyProtection="1">
      <alignment horizontal="right" vertical="center"/>
    </xf>
    <xf numFmtId="9" fontId="0" fillId="7" borderId="100" xfId="1" applyFont="1" applyFill="1" applyBorder="1" applyAlignment="1" applyProtection="1">
      <alignment horizontal="right" vertical="center"/>
    </xf>
    <xf numFmtId="0" fontId="221" fillId="0" borderId="0" xfId="0" applyNumberFormat="1" applyFont="1" applyBorder="1" applyAlignment="1" applyProtection="1">
      <alignment horizontal="center"/>
    </xf>
    <xf numFmtId="0" fontId="221" fillId="0" borderId="0" xfId="0" applyNumberFormat="1" applyFont="1" applyBorder="1" applyAlignment="1" applyProtection="1">
      <alignment horizontal="center" vertical="center"/>
    </xf>
    <xf numFmtId="0" fontId="221" fillId="0" borderId="0" xfId="0" applyNumberFormat="1" applyFont="1" applyAlignment="1" applyProtection="1">
      <alignment horizontal="center" vertical="center"/>
    </xf>
    <xf numFmtId="0" fontId="221" fillId="0" borderId="0" xfId="0" applyNumberFormat="1" applyFont="1" applyProtection="1"/>
    <xf numFmtId="170" fontId="0" fillId="7" borderId="100" xfId="0" applyNumberFormat="1" applyFill="1" applyBorder="1" applyAlignment="1" applyProtection="1">
      <alignment horizontal="right" vertical="center"/>
    </xf>
    <xf numFmtId="0" fontId="221" fillId="44" borderId="0" xfId="0" applyNumberFormat="1" applyFont="1" applyFill="1" applyBorder="1" applyAlignment="1" applyProtection="1">
      <alignment horizontal="center"/>
    </xf>
    <xf numFmtId="0" fontId="221" fillId="44" borderId="0" xfId="0" applyNumberFormat="1" applyFont="1" applyFill="1" applyBorder="1" applyAlignment="1" applyProtection="1">
      <alignment horizontal="center" vertical="center"/>
    </xf>
    <xf numFmtId="0" fontId="221" fillId="44" borderId="0" xfId="0" applyNumberFormat="1" applyFont="1" applyFill="1" applyAlignment="1" applyProtection="1">
      <alignment horizontal="center" vertical="center"/>
    </xf>
    <xf numFmtId="41" fontId="221" fillId="44" borderId="0" xfId="0" applyNumberFormat="1" applyFont="1" applyFill="1" applyAlignment="1" applyProtection="1">
      <alignment horizontal="right" vertical="center"/>
    </xf>
    <xf numFmtId="0" fontId="221" fillId="44" borderId="0" xfId="0" applyNumberFormat="1" applyFont="1" applyFill="1" applyAlignment="1" applyProtection="1">
      <alignment horizontal="right" vertical="center"/>
    </xf>
    <xf numFmtId="0" fontId="221" fillId="44" borderId="0" xfId="0" applyNumberFormat="1" applyFont="1" applyFill="1" applyProtection="1"/>
    <xf numFmtId="0" fontId="46" fillId="3" borderId="34" xfId="8" applyNumberFormat="1" applyFont="1" applyFill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 vertical="center"/>
    </xf>
    <xf numFmtId="0" fontId="0" fillId="0" borderId="27" xfId="0" applyNumberFormat="1" applyFont="1" applyBorder="1" applyAlignment="1">
      <alignment horizontal="center" vertical="center"/>
    </xf>
    <xf numFmtId="0" fontId="241" fillId="0" borderId="107" xfId="1060" applyNumberFormat="1" applyFont="1" applyFill="1" applyBorder="1" applyAlignment="1">
      <alignment horizontal="center" vertical="center"/>
    </xf>
    <xf numFmtId="0" fontId="241" fillId="8" borderId="107" xfId="1060" applyNumberFormat="1" applyFont="1" applyFill="1" applyBorder="1" applyAlignment="1">
      <alignment horizontal="center" vertical="center"/>
    </xf>
    <xf numFmtId="0" fontId="221" fillId="0" borderId="0" xfId="0" applyNumberFormat="1" applyFont="1" applyAlignment="1"/>
    <xf numFmtId="0" fontId="232" fillId="0" borderId="0" xfId="0" applyNumberFormat="1" applyFont="1"/>
    <xf numFmtId="0" fontId="0" fillId="0" borderId="0" xfId="0" applyNumberFormat="1"/>
    <xf numFmtId="0" fontId="41" fillId="3" borderId="43" xfId="0" applyNumberFormat="1" applyFont="1" applyFill="1" applyBorder="1" applyAlignment="1">
      <alignment horizontal="right" vertical="center" indent="1"/>
    </xf>
    <xf numFmtId="0" fontId="45" fillId="3" borderId="0" xfId="0" applyNumberFormat="1" applyFont="1" applyFill="1" applyBorder="1" applyAlignment="1">
      <alignment horizontal="center" vertical="center"/>
    </xf>
    <xf numFmtId="0" fontId="41" fillId="3" borderId="43" xfId="0" applyNumberFormat="1" applyFont="1" applyFill="1" applyBorder="1" applyAlignment="1">
      <alignment horizontal="right" indent="1"/>
    </xf>
    <xf numFmtId="0" fontId="0" fillId="7" borderId="0" xfId="0" applyNumberFormat="1" applyFill="1" applyBorder="1"/>
    <xf numFmtId="0" fontId="0" fillId="0" borderId="0" xfId="0" applyNumberFormat="1" applyAlignment="1">
      <alignment horizontal="center"/>
    </xf>
    <xf numFmtId="0" fontId="44" fillId="0" borderId="0" xfId="0" applyNumberFormat="1" applyFont="1"/>
    <xf numFmtId="0" fontId="0" fillId="0" borderId="0" xfId="0" applyNumberFormat="1" applyFont="1"/>
    <xf numFmtId="0" fontId="0" fillId="0" borderId="0" xfId="0" applyNumberFormat="1" applyBorder="1"/>
    <xf numFmtId="0" fontId="33" fillId="0" borderId="0" xfId="0" applyNumberFormat="1" applyFont="1" applyFill="1" applyBorder="1"/>
    <xf numFmtId="0" fontId="226" fillId="9" borderId="0" xfId="0" applyNumberFormat="1" applyFont="1" applyFill="1" applyBorder="1" applyAlignment="1" applyProtection="1">
      <alignment horizontal="center" vertical="center"/>
    </xf>
    <xf numFmtId="0" fontId="226" fillId="9" borderId="0" xfId="0" applyNumberFormat="1" applyFont="1" applyFill="1" applyAlignment="1" applyProtection="1">
      <alignment horizontal="center" vertical="center"/>
    </xf>
    <xf numFmtId="168" fontId="0" fillId="0" borderId="100" xfId="5" applyNumberFormat="1" applyFont="1" applyBorder="1" applyAlignment="1" applyProtection="1">
      <alignment horizontal="right" vertical="center"/>
    </xf>
    <xf numFmtId="1" fontId="0" fillId="0" borderId="100" xfId="0" applyNumberFormat="1" applyBorder="1" applyProtection="1"/>
    <xf numFmtId="9" fontId="44" fillId="7" borderId="100" xfId="1" applyFont="1" applyFill="1" applyBorder="1" applyAlignment="1" applyProtection="1">
      <alignment horizontal="right" vertical="center"/>
    </xf>
    <xf numFmtId="170" fontId="0" fillId="0" borderId="100" xfId="0" applyNumberFormat="1" applyBorder="1" applyProtection="1"/>
    <xf numFmtId="0" fontId="0" fillId="44" borderId="0" xfId="0" applyNumberFormat="1" applyFill="1" applyBorder="1" applyAlignment="1" applyProtection="1">
      <alignment horizontal="left" indent="1"/>
    </xf>
    <xf numFmtId="0" fontId="0" fillId="44" borderId="0" xfId="0" applyNumberFormat="1" applyFill="1" applyBorder="1" applyAlignment="1" applyProtection="1">
      <alignment horizontal="center" vertical="center"/>
    </xf>
    <xf numFmtId="0" fontId="0" fillId="44" borderId="0" xfId="0" applyNumberFormat="1" applyFill="1" applyAlignment="1" applyProtection="1">
      <alignment horizontal="center" vertical="center"/>
    </xf>
    <xf numFmtId="0" fontId="0" fillId="44" borderId="0" xfId="0" applyNumberFormat="1" applyFill="1" applyAlignment="1" applyProtection="1">
      <alignment horizontal="right" vertical="center"/>
    </xf>
    <xf numFmtId="0" fontId="0" fillId="44" borderId="0" xfId="0" applyNumberFormat="1" applyFill="1" applyProtection="1"/>
    <xf numFmtId="168" fontId="0" fillId="44" borderId="0" xfId="5" applyNumberFormat="1" applyFont="1" applyFill="1" applyProtection="1"/>
    <xf numFmtId="0" fontId="32" fillId="0" borderId="0" xfId="0" applyNumberFormat="1" applyFont="1"/>
    <xf numFmtId="0" fontId="0" fillId="7" borderId="0" xfId="0" applyNumberFormat="1" applyFill="1"/>
    <xf numFmtId="0" fontId="0" fillId="2" borderId="0" xfId="0" applyNumberFormat="1" applyFill="1"/>
    <xf numFmtId="0" fontId="218" fillId="0" borderId="0" xfId="0" applyNumberFormat="1" applyFont="1"/>
    <xf numFmtId="0" fontId="213" fillId="9" borderId="0" xfId="0" applyNumberFormat="1" applyFont="1" applyFill="1"/>
    <xf numFmtId="0" fontId="213" fillId="9" borderId="0" xfId="0" applyNumberFormat="1" applyFont="1" applyFill="1" applyAlignment="1">
      <alignment horizontal="center"/>
    </xf>
    <xf numFmtId="0" fontId="214" fillId="9" borderId="0" xfId="0" applyNumberFormat="1" applyFont="1" applyFill="1" applyAlignment="1">
      <alignment horizontal="right"/>
    </xf>
    <xf numFmtId="0" fontId="214" fillId="7" borderId="0" xfId="0" applyNumberFormat="1" applyFont="1" applyFill="1" applyAlignment="1">
      <alignment horizontal="right"/>
    </xf>
    <xf numFmtId="0" fontId="0" fillId="9" borderId="0" xfId="0" applyNumberFormat="1" applyFill="1"/>
    <xf numFmtId="0" fontId="32" fillId="9" borderId="0" xfId="0" applyNumberFormat="1" applyFont="1" applyFill="1"/>
    <xf numFmtId="0" fontId="0" fillId="9" borderId="0" xfId="0" applyNumberFormat="1" applyFill="1" applyBorder="1" applyAlignment="1" applyProtection="1"/>
    <xf numFmtId="0" fontId="213" fillId="43" borderId="0" xfId="0" applyNumberFormat="1" applyFont="1" applyFill="1"/>
    <xf numFmtId="0" fontId="213" fillId="43" borderId="0" xfId="0" applyNumberFormat="1" applyFont="1" applyFill="1" applyAlignment="1">
      <alignment horizontal="center"/>
    </xf>
    <xf numFmtId="0" fontId="214" fillId="43" borderId="0" xfId="0" applyNumberFormat="1" applyFont="1" applyFill="1" applyAlignment="1">
      <alignment horizontal="right"/>
    </xf>
    <xf numFmtId="0" fontId="0" fillId="43" borderId="0" xfId="0" applyNumberFormat="1" applyFill="1"/>
    <xf numFmtId="0" fontId="0" fillId="43" borderId="0" xfId="0" applyNumberFormat="1" applyFill="1" applyAlignment="1">
      <alignment horizontal="center"/>
    </xf>
    <xf numFmtId="0" fontId="44" fillId="43" borderId="0" xfId="0" applyNumberFormat="1" applyFont="1" applyFill="1"/>
    <xf numFmtId="0" fontId="44" fillId="7" borderId="0" xfId="0" applyNumberFormat="1" applyFont="1" applyFill="1"/>
    <xf numFmtId="0" fontId="76" fillId="43" borderId="0" xfId="0" applyNumberFormat="1" applyFont="1" applyFill="1"/>
    <xf numFmtId="0" fontId="0" fillId="43" borderId="0" xfId="0" applyNumberFormat="1" applyFill="1" applyBorder="1" applyAlignment="1" applyProtection="1"/>
    <xf numFmtId="0" fontId="218" fillId="7" borderId="0" xfId="0" applyNumberFormat="1" applyFont="1" applyFill="1"/>
    <xf numFmtId="0" fontId="213" fillId="3" borderId="0" xfId="0" applyNumberFormat="1" applyFont="1" applyFill="1"/>
    <xf numFmtId="0" fontId="214" fillId="3" borderId="0" xfId="0" applyNumberFormat="1" applyFont="1" applyFill="1" applyAlignment="1">
      <alignment horizontal="right"/>
    </xf>
    <xf numFmtId="0" fontId="214" fillId="0" borderId="0" xfId="0" applyNumberFormat="1" applyFont="1" applyAlignment="1">
      <alignment horizontal="right"/>
    </xf>
    <xf numFmtId="0" fontId="0" fillId="3" borderId="0" xfId="0" applyNumberFormat="1" applyFill="1"/>
    <xf numFmtId="0" fontId="225" fillId="0" borderId="0" xfId="0" applyNumberFormat="1" applyFont="1"/>
    <xf numFmtId="170" fontId="0" fillId="0" borderId="0" xfId="0" applyNumberFormat="1" applyProtection="1"/>
    <xf numFmtId="0" fontId="0" fillId="0" borderId="0" xfId="0" applyNumberFormat="1" applyFont="1" applyBorder="1"/>
    <xf numFmtId="0" fontId="44" fillId="8" borderId="0" xfId="6" applyNumberFormat="1" applyFont="1" applyFill="1" applyBorder="1" applyAlignment="1">
      <alignment horizontal="left" vertical="center"/>
    </xf>
    <xf numFmtId="0" fontId="0" fillId="8" borderId="0" xfId="0" applyNumberFormat="1" applyFont="1" applyFill="1" applyBorder="1"/>
    <xf numFmtId="0" fontId="31" fillId="0" borderId="0" xfId="0" applyNumberFormat="1" applyFont="1"/>
    <xf numFmtId="0" fontId="0" fillId="0" borderId="0" xfId="0" applyNumberFormat="1" applyFont="1" applyFill="1" applyBorder="1"/>
    <xf numFmtId="0" fontId="0" fillId="0" borderId="0" xfId="0" applyNumberFormat="1" applyFill="1" applyBorder="1"/>
    <xf numFmtId="0" fontId="44" fillId="8" borderId="0" xfId="6" applyNumberFormat="1" applyFont="1" applyFill="1" applyBorder="1" applyAlignment="1">
      <alignment horizontal="right" vertical="center"/>
    </xf>
    <xf numFmtId="0" fontId="31" fillId="0" borderId="0" xfId="0" applyNumberFormat="1" applyFont="1" applyFill="1" applyBorder="1"/>
    <xf numFmtId="0" fontId="31" fillId="0" borderId="0" xfId="0" applyNumberFormat="1" applyFont="1" applyBorder="1"/>
    <xf numFmtId="0" fontId="31" fillId="8" borderId="0" xfId="6" applyNumberFormat="1" applyFont="1" applyFill="1" applyBorder="1" applyAlignment="1">
      <alignment horizontal="left" vertical="center"/>
    </xf>
    <xf numFmtId="0" fontId="31" fillId="8" borderId="0" xfId="0" applyNumberFormat="1" applyFont="1" applyFill="1" applyBorder="1"/>
    <xf numFmtId="0" fontId="31" fillId="8" borderId="0" xfId="6" applyNumberFormat="1" applyFont="1" applyFill="1" applyBorder="1" applyAlignment="1">
      <alignment horizontal="right" vertical="center"/>
    </xf>
    <xf numFmtId="0" fontId="219" fillId="0" borderId="0" xfId="0" applyNumberFormat="1" applyFont="1"/>
    <xf numFmtId="0" fontId="241" fillId="0" borderId="106" xfId="1060" applyNumberFormat="1" applyFont="1" applyFill="1" applyBorder="1" applyAlignment="1">
      <alignment vertical="center"/>
    </xf>
    <xf numFmtId="0" fontId="268" fillId="0" borderId="107" xfId="1060" applyNumberFormat="1" applyFont="1" applyFill="1" applyBorder="1" applyAlignment="1">
      <alignment horizontal="left" vertical="center"/>
    </xf>
    <xf numFmtId="0" fontId="241" fillId="0" borderId="144" xfId="1060" applyNumberFormat="1" applyFont="1" applyFill="1" applyBorder="1" applyAlignment="1">
      <alignment horizontal="center" vertical="center"/>
    </xf>
    <xf numFmtId="0" fontId="275" fillId="7" borderId="0" xfId="0" applyNumberFormat="1" applyFont="1" applyFill="1" applyBorder="1" applyAlignment="1">
      <alignment horizontal="center"/>
    </xf>
    <xf numFmtId="0" fontId="241" fillId="8" borderId="106" xfId="1060" applyNumberFormat="1" applyFont="1" applyFill="1" applyBorder="1" applyAlignment="1">
      <alignment vertical="center"/>
    </xf>
    <xf numFmtId="0" fontId="268" fillId="8" borderId="107" xfId="1060" applyNumberFormat="1" applyFont="1" applyFill="1" applyBorder="1" applyAlignment="1">
      <alignment horizontal="left" vertical="center"/>
    </xf>
    <xf numFmtId="0" fontId="241" fillId="8" borderId="144" xfId="1060" applyNumberFormat="1" applyFont="1" applyFill="1" applyBorder="1" applyAlignment="1">
      <alignment horizontal="center" vertical="center"/>
    </xf>
    <xf numFmtId="0" fontId="252" fillId="7" borderId="0" xfId="1060" applyNumberFormat="1" applyFont="1" applyFill="1" applyBorder="1" applyAlignment="1"/>
    <xf numFmtId="0" fontId="252" fillId="7" borderId="0" xfId="1060" applyNumberFormat="1" applyFont="1" applyFill="1" applyBorder="1" applyAlignment="1">
      <alignment horizontal="left"/>
    </xf>
    <xf numFmtId="0" fontId="242" fillId="7" borderId="0" xfId="1060" applyNumberFormat="1" applyFont="1" applyFill="1" applyBorder="1" applyAlignment="1"/>
    <xf numFmtId="0" fontId="242" fillId="7" borderId="0" xfId="1060" applyNumberFormat="1" applyFont="1" applyFill="1" applyBorder="1" applyAlignment="1">
      <alignment horizontal="left" indent="1"/>
    </xf>
    <xf numFmtId="0" fontId="241" fillId="7" borderId="0" xfId="1060" applyNumberFormat="1" applyFont="1" applyFill="1" applyBorder="1" applyAlignment="1"/>
    <xf numFmtId="0" fontId="242" fillId="7" borderId="0" xfId="1060" applyNumberFormat="1" applyFont="1" applyFill="1" applyBorder="1" applyAlignment="1">
      <alignment horizontal="center"/>
    </xf>
    <xf numFmtId="0" fontId="107" fillId="7" borderId="0" xfId="1060" applyNumberFormat="1" applyFont="1" applyFill="1" applyBorder="1" applyAlignment="1">
      <alignment horizontal="center"/>
    </xf>
    <xf numFmtId="0" fontId="107" fillId="7" borderId="0" xfId="1060" applyNumberFormat="1" applyFont="1" applyFill="1" applyBorder="1" applyAlignment="1">
      <alignment horizontal="center" vertical="center"/>
    </xf>
    <xf numFmtId="0" fontId="23" fillId="7" borderId="0" xfId="1059" applyNumberFormat="1" applyFont="1" applyFill="1"/>
    <xf numFmtId="0" fontId="278" fillId="7" borderId="0" xfId="1059" applyNumberFormat="1" applyFont="1" applyFill="1" applyBorder="1" applyAlignment="1">
      <alignment horizontal="center"/>
    </xf>
    <xf numFmtId="0" fontId="270" fillId="0" borderId="0" xfId="1059" applyNumberFormat="1" applyFont="1" applyAlignment="1">
      <alignment horizontal="left" vertical="center"/>
    </xf>
    <xf numFmtId="0" fontId="254" fillId="0" borderId="0" xfId="1059" applyNumberFormat="1" applyFont="1" applyAlignment="1">
      <alignment horizontal="left" vertical="center"/>
    </xf>
    <xf numFmtId="0" fontId="23" fillId="0" borderId="0" xfId="1059" applyNumberFormat="1" applyFont="1"/>
    <xf numFmtId="0" fontId="239" fillId="0" borderId="0" xfId="1059" applyNumberFormat="1" applyFont="1"/>
    <xf numFmtId="0" fontId="239" fillId="0" borderId="140" xfId="1059" applyNumberFormat="1" applyFont="1" applyBorder="1"/>
    <xf numFmtId="0" fontId="23" fillId="0" borderId="141" xfId="1059" applyNumberFormat="1" applyFont="1" applyBorder="1"/>
    <xf numFmtId="0" fontId="23" fillId="0" borderId="142" xfId="1059" applyNumberFormat="1" applyFont="1" applyBorder="1"/>
    <xf numFmtId="0" fontId="251" fillId="0" borderId="140" xfId="1059" applyNumberFormat="1" applyFont="1" applyBorder="1" applyAlignment="1">
      <alignment horizontal="left" vertical="center"/>
    </xf>
    <xf numFmtId="0" fontId="0" fillId="0" borderId="114" xfId="0" applyNumberFormat="1" applyBorder="1"/>
    <xf numFmtId="0" fontId="23" fillId="0" borderId="126" xfId="1059" applyNumberFormat="1" applyFont="1" applyBorder="1" applyAlignment="1">
      <alignment horizontal="center" vertical="center"/>
    </xf>
    <xf numFmtId="0" fontId="23" fillId="0" borderId="0" xfId="1059" applyNumberFormat="1" applyFont="1" applyBorder="1" applyAlignment="1">
      <alignment horizontal="center" vertical="center"/>
    </xf>
    <xf numFmtId="0" fontId="0" fillId="0" borderId="72" xfId="0" applyNumberFormat="1" applyBorder="1"/>
    <xf numFmtId="0" fontId="30" fillId="0" borderId="141" xfId="1061" applyNumberFormat="1" applyFont="1" applyBorder="1"/>
    <xf numFmtId="0" fontId="30" fillId="0" borderId="142" xfId="1061" applyNumberFormat="1" applyFont="1" applyBorder="1"/>
    <xf numFmtId="0" fontId="245" fillId="46" borderId="106" xfId="1060" applyNumberFormat="1" applyFont="1" applyFill="1" applyBorder="1" applyAlignment="1">
      <alignment horizontal="center" vertical="center" wrapText="1"/>
    </xf>
    <xf numFmtId="0" fontId="250" fillId="47" borderId="115" xfId="1060" applyNumberFormat="1" applyFont="1" applyFill="1" applyBorder="1" applyAlignment="1">
      <alignment horizontal="center" vertical="center" wrapText="1"/>
    </xf>
    <xf numFmtId="0" fontId="250" fillId="47" borderId="106" xfId="1060" applyNumberFormat="1" applyFont="1" applyFill="1" applyBorder="1" applyAlignment="1">
      <alignment horizontal="center" vertical="center" wrapText="1"/>
    </xf>
    <xf numFmtId="0" fontId="250" fillId="47" borderId="116" xfId="1060" applyNumberFormat="1" applyFont="1" applyFill="1" applyBorder="1" applyAlignment="1">
      <alignment horizontal="center" vertical="center" wrapText="1"/>
    </xf>
    <xf numFmtId="0" fontId="250" fillId="47" borderId="107" xfId="1060" applyNumberFormat="1" applyFont="1" applyFill="1" applyBorder="1" applyAlignment="1">
      <alignment horizontal="center" vertical="center" wrapText="1"/>
    </xf>
    <xf numFmtId="0" fontId="244" fillId="0" borderId="0" xfId="1059" applyNumberFormat="1" applyFont="1" applyAlignment="1">
      <alignment vertical="center" wrapText="1"/>
    </xf>
    <xf numFmtId="0" fontId="250" fillId="47" borderId="112" xfId="1060" applyNumberFormat="1" applyFont="1" applyFill="1" applyBorder="1" applyAlignment="1">
      <alignment horizontal="center" vertical="center" wrapText="1"/>
    </xf>
    <xf numFmtId="0" fontId="250" fillId="47" borderId="117" xfId="1060" applyNumberFormat="1" applyFont="1" applyFill="1" applyBorder="1" applyAlignment="1">
      <alignment horizontal="center" vertical="center" wrapText="1"/>
    </xf>
    <xf numFmtId="0" fontId="279" fillId="53" borderId="0" xfId="1060" applyNumberFormat="1" applyFont="1" applyFill="1" applyBorder="1" applyAlignment="1">
      <alignment horizontal="center" vertical="center" wrapText="1"/>
    </xf>
    <xf numFmtId="0" fontId="241" fillId="8" borderId="106" xfId="1060" applyNumberFormat="1" applyFont="1" applyFill="1" applyBorder="1" applyAlignment="1">
      <alignment horizontal="left" vertical="center"/>
    </xf>
    <xf numFmtId="0" fontId="282" fillId="0" borderId="0" xfId="1059" applyNumberFormat="1" applyFont="1" applyAlignment="1">
      <alignment horizontal="left" vertical="center"/>
    </xf>
    <xf numFmtId="0" fontId="241" fillId="0" borderId="106" xfId="1060" applyNumberFormat="1" applyFont="1" applyFill="1" applyBorder="1" applyAlignment="1">
      <alignment horizontal="left" vertical="center"/>
    </xf>
    <xf numFmtId="0" fontId="283" fillId="0" borderId="0" xfId="1059" applyNumberFormat="1" applyFont="1" applyAlignment="1">
      <alignment vertical="center" wrapText="1"/>
    </xf>
    <xf numFmtId="0" fontId="274" fillId="0" borderId="0" xfId="1059" applyNumberFormat="1" applyFont="1" applyAlignment="1">
      <alignment horizontal="right"/>
    </xf>
    <xf numFmtId="0" fontId="239" fillId="0" borderId="0" xfId="1059" applyNumberFormat="1" applyFont="1" applyAlignment="1">
      <alignment horizontal="center"/>
    </xf>
    <xf numFmtId="0" fontId="239" fillId="0" borderId="140" xfId="1059" applyNumberFormat="1" applyFont="1" applyBorder="1" applyAlignment="1">
      <alignment horizontal="left"/>
    </xf>
    <xf numFmtId="9" fontId="23" fillId="0" borderId="142" xfId="1" applyFont="1" applyBorder="1"/>
    <xf numFmtId="0" fontId="23" fillId="0" borderId="0" xfId="1059" applyNumberFormat="1" applyFont="1" applyAlignment="1">
      <alignment horizontal="center" vertical="center"/>
    </xf>
    <xf numFmtId="0" fontId="23" fillId="0" borderId="72" xfId="1059" applyNumberFormat="1" applyFont="1" applyBorder="1"/>
    <xf numFmtId="0" fontId="23" fillId="0" borderId="114" xfId="1059" applyNumberFormat="1" applyFont="1" applyBorder="1"/>
    <xf numFmtId="9" fontId="23" fillId="0" borderId="0" xfId="1" applyFont="1"/>
    <xf numFmtId="0" fontId="240" fillId="46" borderId="106" xfId="1060" applyNumberFormat="1" applyFont="1" applyFill="1" applyBorder="1" applyAlignment="1">
      <alignment horizontal="center" vertical="center" wrapText="1"/>
    </xf>
    <xf numFmtId="0" fontId="252" fillId="47" borderId="115" xfId="1060" applyNumberFormat="1" applyFont="1" applyFill="1" applyBorder="1" applyAlignment="1">
      <alignment horizontal="center" vertical="center" wrapText="1"/>
    </xf>
    <xf numFmtId="0" fontId="252" fillId="47" borderId="106" xfId="1060" applyNumberFormat="1" applyFont="1" applyFill="1" applyBorder="1" applyAlignment="1">
      <alignment horizontal="center" vertical="center" wrapText="1"/>
    </xf>
    <xf numFmtId="0" fontId="252" fillId="47" borderId="116" xfId="1060" applyNumberFormat="1" applyFont="1" applyFill="1" applyBorder="1" applyAlignment="1">
      <alignment horizontal="center" vertical="center" wrapText="1"/>
    </xf>
    <xf numFmtId="0" fontId="252" fillId="47" borderId="107" xfId="1060" applyNumberFormat="1" applyFont="1" applyFill="1" applyBorder="1" applyAlignment="1">
      <alignment horizontal="center" vertical="center" wrapText="1"/>
    </xf>
    <xf numFmtId="0" fontId="238" fillId="0" borderId="0" xfId="1059" applyNumberFormat="1" applyFont="1" applyAlignment="1">
      <alignment horizontal="center" vertical="center"/>
    </xf>
    <xf numFmtId="0" fontId="277" fillId="53" borderId="0" xfId="1060" applyNumberFormat="1" applyFont="1" applyFill="1" applyBorder="1" applyAlignment="1">
      <alignment horizontal="center" vertical="center" wrapText="1"/>
    </xf>
    <xf numFmtId="0" fontId="277" fillId="7" borderId="0" xfId="1060" applyNumberFormat="1" applyFont="1" applyFill="1" applyBorder="1" applyAlignment="1">
      <alignment horizontal="center" vertical="center"/>
    </xf>
    <xf numFmtId="170" fontId="221" fillId="44" borderId="0" xfId="0" applyNumberFormat="1" applyFont="1" applyFill="1" applyAlignment="1" applyProtection="1">
      <alignment horizontal="center" vertical="center"/>
    </xf>
    <xf numFmtId="170" fontId="221" fillId="44" borderId="0" xfId="0" applyNumberFormat="1" applyFont="1" applyFill="1" applyAlignment="1" applyProtection="1">
      <alignment horizontal="right" vertical="center"/>
    </xf>
    <xf numFmtId="1" fontId="0" fillId="44" borderId="100" xfId="0" applyNumberFormat="1" applyFill="1" applyBorder="1" applyAlignment="1" applyProtection="1">
      <alignment horizontal="center" vertical="center"/>
    </xf>
    <xf numFmtId="0" fontId="0" fillId="44" borderId="100" xfId="0" applyNumberFormat="1" applyFill="1" applyBorder="1" applyAlignment="1" applyProtection="1">
      <alignment horizontal="center" vertical="center"/>
    </xf>
    <xf numFmtId="0" fontId="0" fillId="44" borderId="100" xfId="0" applyNumberFormat="1" applyFill="1" applyBorder="1" applyProtection="1"/>
    <xf numFmtId="1" fontId="0" fillId="44" borderId="0" xfId="0" applyNumberFormat="1" applyFill="1" applyBorder="1" applyAlignment="1" applyProtection="1">
      <alignment horizontal="center" vertical="center"/>
    </xf>
    <xf numFmtId="0" fontId="0" fillId="44" borderId="0" xfId="0" applyNumberFormat="1" applyFill="1" applyBorder="1" applyAlignment="1" applyProtection="1">
      <alignment horizontal="right" vertical="center"/>
    </xf>
    <xf numFmtId="0" fontId="0" fillId="44" borderId="0" xfId="0" applyNumberFormat="1" applyFill="1" applyBorder="1" applyProtection="1"/>
    <xf numFmtId="0" fontId="221" fillId="7" borderId="0" xfId="0" applyNumberFormat="1" applyFont="1" applyFill="1" applyBorder="1" applyAlignment="1" applyProtection="1">
      <alignment horizontal="center"/>
    </xf>
    <xf numFmtId="1" fontId="221" fillId="7" borderId="0" xfId="0" applyNumberFormat="1" applyFont="1" applyFill="1" applyAlignment="1" applyProtection="1">
      <alignment horizontal="center" vertical="center"/>
    </xf>
    <xf numFmtId="1" fontId="221" fillId="7" borderId="0" xfId="0" applyNumberFormat="1" applyFont="1" applyFill="1" applyBorder="1" applyAlignment="1" applyProtection="1">
      <alignment horizontal="center" vertical="center"/>
    </xf>
    <xf numFmtId="0" fontId="221" fillId="7" borderId="0" xfId="0" applyNumberFormat="1" applyFont="1" applyFill="1" applyBorder="1" applyAlignment="1" applyProtection="1">
      <alignment horizontal="center" vertical="center"/>
    </xf>
    <xf numFmtId="0" fontId="221" fillId="7" borderId="0" xfId="0" applyNumberFormat="1" applyFont="1" applyFill="1" applyAlignment="1" applyProtection="1">
      <alignment horizontal="right" vertical="center"/>
    </xf>
    <xf numFmtId="0" fontId="221" fillId="7" borderId="0" xfId="0" applyNumberFormat="1" applyFont="1" applyFill="1" applyProtection="1"/>
    <xf numFmtId="1" fontId="0" fillId="44" borderId="157" xfId="0" applyNumberFormat="1" applyFill="1" applyBorder="1" applyAlignment="1" applyProtection="1">
      <alignment horizontal="center" vertical="center"/>
    </xf>
    <xf numFmtId="0" fontId="0" fillId="44" borderId="157" xfId="0" applyNumberFormat="1" applyFill="1" applyBorder="1" applyAlignment="1" applyProtection="1">
      <alignment horizontal="right" vertical="center"/>
    </xf>
    <xf numFmtId="0" fontId="0" fillId="44" borderId="157" xfId="0" applyNumberFormat="1" applyFill="1" applyBorder="1" applyProtection="1"/>
    <xf numFmtId="169" fontId="0" fillId="44" borderId="0" xfId="5" applyNumberFormat="1" applyFont="1" applyFill="1" applyAlignment="1" applyProtection="1">
      <alignment horizontal="right" vertical="center"/>
    </xf>
    <xf numFmtId="168" fontId="0" fillId="44" borderId="0" xfId="0" applyNumberFormat="1" applyFill="1" applyAlignment="1" applyProtection="1">
      <alignment horizontal="right" vertical="center"/>
    </xf>
    <xf numFmtId="1" fontId="0" fillId="44" borderId="0" xfId="0" applyNumberFormat="1" applyFill="1" applyProtection="1"/>
    <xf numFmtId="0" fontId="0" fillId="44" borderId="157" xfId="0" applyNumberFormat="1" applyFill="1" applyBorder="1" applyAlignment="1" applyProtection="1">
      <alignment horizontal="center" vertical="center"/>
    </xf>
    <xf numFmtId="0" fontId="241" fillId="8" borderId="107" xfId="1060" applyNumberFormat="1" applyFont="1" applyFill="1" applyBorder="1" applyAlignment="1">
      <alignment vertical="center"/>
    </xf>
    <xf numFmtId="0" fontId="241" fillId="0" borderId="107" xfId="1060" applyNumberFormat="1" applyFont="1" applyFill="1" applyBorder="1" applyAlignment="1">
      <alignment vertical="center"/>
    </xf>
    <xf numFmtId="0" fontId="241" fillId="0" borderId="112" xfId="1060" applyNumberFormat="1" applyFont="1" applyFill="1" applyBorder="1" applyAlignment="1">
      <alignment horizontal="right" vertical="center"/>
    </xf>
    <xf numFmtId="0" fontId="241" fillId="8" borderId="112" xfId="106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right"/>
    </xf>
    <xf numFmtId="0" fontId="0" fillId="2" borderId="113" xfId="0" applyNumberFormat="1" applyFill="1" applyBorder="1" applyAlignment="1">
      <alignment horizontal="right"/>
    </xf>
    <xf numFmtId="0" fontId="0" fillId="2" borderId="114" xfId="0" applyNumberFormat="1" applyFill="1" applyBorder="1" applyAlignment="1">
      <alignment horizontal="right"/>
    </xf>
    <xf numFmtId="0" fontId="0" fillId="2" borderId="46" xfId="0" applyNumberFormat="1" applyFill="1" applyBorder="1" applyAlignment="1">
      <alignment horizontal="right"/>
    </xf>
    <xf numFmtId="0" fontId="0" fillId="7" borderId="143" xfId="0" applyNumberFormat="1" applyFill="1" applyBorder="1" applyAlignment="1">
      <alignment horizontal="right"/>
    </xf>
    <xf numFmtId="0" fontId="31" fillId="7" borderId="0" xfId="0" applyNumberFormat="1" applyFont="1" applyFill="1" applyBorder="1" applyAlignment="1">
      <alignment horizontal="right"/>
    </xf>
    <xf numFmtId="0" fontId="31" fillId="7" borderId="0" xfId="0" quotePrefix="1" applyNumberFormat="1" applyFont="1" applyFill="1" applyBorder="1" applyAlignment="1">
      <alignment horizontal="right"/>
    </xf>
    <xf numFmtId="0" fontId="0" fillId="7" borderId="0" xfId="0" applyNumberFormat="1" applyFill="1" applyAlignment="1">
      <alignment horizontal="right"/>
    </xf>
    <xf numFmtId="0" fontId="260" fillId="7" borderId="0" xfId="722" applyNumberFormat="1" applyFont="1" applyFill="1" applyBorder="1" applyAlignment="1">
      <alignment horizontal="right"/>
    </xf>
    <xf numFmtId="0" fontId="257" fillId="7" borderId="82" xfId="0" applyNumberFormat="1" applyFont="1" applyFill="1" applyBorder="1" applyAlignment="1">
      <alignment horizontal="left"/>
    </xf>
    <xf numFmtId="0" fontId="0" fillId="7" borderId="153" xfId="0" applyNumberFormat="1" applyFill="1" applyBorder="1" applyAlignment="1">
      <alignment horizontal="right"/>
    </xf>
    <xf numFmtId="0" fontId="0" fillId="7" borderId="0" xfId="0" applyNumberFormat="1" applyFill="1" applyAlignment="1">
      <alignment horizontal="left"/>
    </xf>
    <xf numFmtId="0" fontId="225" fillId="0" borderId="113" xfId="0" applyNumberFormat="1" applyFont="1" applyBorder="1" applyAlignment="1">
      <alignment horizontal="center" vertical="center" wrapText="1"/>
    </xf>
    <xf numFmtId="0" fontId="0" fillId="0" borderId="72" xfId="0" applyNumberFormat="1" applyBorder="1" applyAlignment="1">
      <alignment horizontal="center" vertical="center" wrapText="1"/>
    </xf>
    <xf numFmtId="0" fontId="0" fillId="0" borderId="72" xfId="0" applyNumberFormat="1" applyBorder="1" applyAlignment="1">
      <alignment horizontal="right" vertical="center" wrapText="1"/>
    </xf>
    <xf numFmtId="0" fontId="0" fillId="0" borderId="114" xfId="0" applyNumberForma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259" fillId="0" borderId="113" xfId="722" applyNumberFormat="1" applyFont="1" applyBorder="1" applyAlignment="1">
      <alignment horizontal="center" vertical="center" wrapText="1"/>
    </xf>
    <xf numFmtId="0" fontId="259" fillId="0" borderId="72" xfId="722" applyNumberFormat="1" applyFont="1" applyBorder="1" applyAlignment="1">
      <alignment horizontal="center" vertical="center" wrapText="1"/>
    </xf>
    <xf numFmtId="0" fontId="259" fillId="0" borderId="114" xfId="722" applyNumberFormat="1" applyFont="1" applyBorder="1" applyAlignment="1">
      <alignment horizontal="center" vertical="center" wrapText="1"/>
    </xf>
    <xf numFmtId="0" fontId="218" fillId="7" borderId="113" xfId="0" applyNumberFormat="1" applyFont="1" applyFill="1" applyBorder="1" applyAlignment="1">
      <alignment horizontal="center" vertical="center" wrapText="1"/>
    </xf>
    <xf numFmtId="0" fontId="218" fillId="0" borderId="114" xfId="0" applyNumberFormat="1" applyFon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 wrapText="1"/>
    </xf>
    <xf numFmtId="0" fontId="0" fillId="0" borderId="82" xfId="0" applyNumberFormat="1" applyBorder="1"/>
    <xf numFmtId="0" fontId="0" fillId="0" borderId="0" xfId="0" applyNumberFormat="1" applyBorder="1" applyAlignment="1">
      <alignment horizontal="right"/>
    </xf>
    <xf numFmtId="0" fontId="0" fillId="0" borderId="43" xfId="0" applyNumberFormat="1" applyBorder="1" applyAlignment="1">
      <alignment horizontal="right"/>
    </xf>
    <xf numFmtId="0" fontId="259" fillId="0" borderId="82" xfId="722" applyNumberFormat="1" applyFont="1" applyBorder="1" applyAlignment="1">
      <alignment horizontal="right" vertical="top"/>
    </xf>
    <xf numFmtId="0" fontId="221" fillId="0" borderId="82" xfId="0" applyNumberFormat="1" applyFont="1" applyBorder="1" applyAlignment="1">
      <alignment wrapText="1"/>
    </xf>
    <xf numFmtId="0" fontId="0" fillId="7" borderId="82" xfId="0" applyNumberFormat="1" applyFill="1" applyBorder="1" applyAlignment="1">
      <alignment horizontal="left"/>
    </xf>
    <xf numFmtId="0" fontId="0" fillId="7" borderId="0" xfId="0" applyNumberFormat="1" applyFill="1" applyBorder="1" applyAlignment="1">
      <alignment horizontal="right"/>
    </xf>
    <xf numFmtId="0" fontId="259" fillId="0" borderId="82" xfId="722" applyNumberFormat="1" applyFont="1" applyBorder="1" applyAlignment="1">
      <alignment horizontal="right"/>
    </xf>
    <xf numFmtId="0" fontId="221" fillId="0" borderId="82" xfId="0" applyNumberFormat="1" applyFont="1" applyBorder="1"/>
    <xf numFmtId="0" fontId="44" fillId="0" borderId="82" xfId="0" applyNumberFormat="1" applyFont="1" applyBorder="1" applyAlignment="1">
      <alignment horizontal="right"/>
    </xf>
    <xf numFmtId="0" fontId="44" fillId="0" borderId="0" xfId="0" applyNumberFormat="1" applyFont="1" applyBorder="1" applyAlignment="1">
      <alignment horizontal="right"/>
    </xf>
    <xf numFmtId="0" fontId="44" fillId="0" borderId="43" xfId="0" applyNumberFormat="1" applyFont="1" applyBorder="1"/>
    <xf numFmtId="0" fontId="0" fillId="0" borderId="43" xfId="0" applyNumberFormat="1" applyBorder="1"/>
    <xf numFmtId="0" fontId="44" fillId="0" borderId="46" xfId="0" applyNumberFormat="1" applyFont="1" applyBorder="1" applyAlignment="1">
      <alignment horizontal="right"/>
    </xf>
    <xf numFmtId="0" fontId="44" fillId="0" borderId="153" xfId="0" applyNumberFormat="1" applyFont="1" applyBorder="1" applyAlignment="1">
      <alignment horizontal="right"/>
    </xf>
    <xf numFmtId="0" fontId="44" fillId="0" borderId="143" xfId="0" applyNumberFormat="1" applyFont="1" applyBorder="1"/>
    <xf numFmtId="0" fontId="221" fillId="7" borderId="82" xfId="0" applyNumberFormat="1" applyFont="1" applyFill="1" applyBorder="1"/>
    <xf numFmtId="0" fontId="0" fillId="0" borderId="82" xfId="0" applyNumberFormat="1" applyBorder="1" applyAlignment="1">
      <alignment horizontal="right"/>
    </xf>
    <xf numFmtId="0" fontId="0" fillId="0" borderId="113" xfId="0" applyNumberFormat="1" applyBorder="1" applyAlignment="1">
      <alignment horizontal="right"/>
    </xf>
    <xf numFmtId="0" fontId="31" fillId="2" borderId="43" xfId="0" applyNumberFormat="1" applyFont="1" applyFill="1" applyBorder="1"/>
    <xf numFmtId="0" fontId="0" fillId="0" borderId="46" xfId="0" applyNumberFormat="1" applyBorder="1" applyAlignment="1">
      <alignment horizontal="right"/>
    </xf>
    <xf numFmtId="0" fontId="0" fillId="0" borderId="113" xfId="0" applyNumberFormat="1" applyBorder="1" applyAlignment="1">
      <alignment horizontal="center" vertical="center" wrapText="1"/>
    </xf>
    <xf numFmtId="0" fontId="0" fillId="0" borderId="82" xfId="0" applyNumberFormat="1" applyBorder="1" applyAlignment="1">
      <alignment horizontal="center" vertical="center" wrapText="1"/>
    </xf>
    <xf numFmtId="0" fontId="0" fillId="0" borderId="43" xfId="0" applyNumberFormat="1" applyBorder="1" applyAlignment="1">
      <alignment horizontal="center" vertical="center" wrapText="1"/>
    </xf>
    <xf numFmtId="0" fontId="0" fillId="0" borderId="46" xfId="0" applyNumberFormat="1" applyBorder="1"/>
    <xf numFmtId="0" fontId="0" fillId="0" borderId="153" xfId="0" applyNumberFormat="1" applyBorder="1" applyAlignment="1">
      <alignment horizontal="right"/>
    </xf>
    <xf numFmtId="0" fontId="0" fillId="0" borderId="153" xfId="0" applyNumberFormat="1" applyBorder="1"/>
    <xf numFmtId="0" fontId="218" fillId="0" borderId="143" xfId="0" applyNumberFormat="1" applyFont="1" applyBorder="1"/>
    <xf numFmtId="0" fontId="0" fillId="0" borderId="143" xfId="0" applyNumberFormat="1" applyBorder="1"/>
    <xf numFmtId="0" fontId="257" fillId="0" borderId="0" xfId="0" applyNumberFormat="1" applyFont="1"/>
    <xf numFmtId="0" fontId="221" fillId="0" borderId="0" xfId="0" applyNumberFormat="1" applyFont="1" applyAlignment="1">
      <alignment horizontal="right"/>
    </xf>
    <xf numFmtId="0" fontId="31" fillId="0" borderId="0" xfId="0" applyNumberFormat="1" applyFont="1" applyAlignment="1">
      <alignment horizontal="right"/>
    </xf>
    <xf numFmtId="0" fontId="44" fillId="0" borderId="0" xfId="0" applyNumberFormat="1" applyFont="1" applyAlignment="1">
      <alignment horizontal="right"/>
    </xf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0" fontId="31" fillId="7" borderId="0" xfId="0" applyNumberFormat="1" applyFont="1" applyFill="1"/>
    <xf numFmtId="0" fontId="253" fillId="41" borderId="72" xfId="0" applyNumberFormat="1" applyFont="1" applyFill="1" applyBorder="1" applyAlignment="1" applyProtection="1">
      <alignment vertical="center" wrapText="1"/>
    </xf>
    <xf numFmtId="0" fontId="253" fillId="41" borderId="0" xfId="0" applyNumberFormat="1" applyFont="1" applyFill="1" applyBorder="1" applyAlignment="1" applyProtection="1">
      <alignment vertical="center" wrapText="1"/>
    </xf>
    <xf numFmtId="0" fontId="253" fillId="41" borderId="43" xfId="0" applyNumberFormat="1" applyFont="1" applyFill="1" applyBorder="1" applyAlignment="1" applyProtection="1">
      <alignment vertical="center" wrapText="1"/>
    </xf>
    <xf numFmtId="0" fontId="253" fillId="41" borderId="158" xfId="0" applyNumberFormat="1" applyFont="1" applyFill="1" applyBorder="1" applyAlignment="1" applyProtection="1">
      <alignment vertical="center" wrapText="1"/>
    </xf>
    <xf numFmtId="0" fontId="253" fillId="41" borderId="158" xfId="0" applyNumberFormat="1" applyFont="1" applyFill="1" applyBorder="1" applyAlignment="1" applyProtection="1">
      <alignment horizontal="center" vertical="center" wrapText="1"/>
    </xf>
    <xf numFmtId="0" fontId="253" fillId="41" borderId="84" xfId="0" applyNumberFormat="1" applyFont="1" applyFill="1" applyBorder="1" applyAlignment="1" applyProtection="1">
      <alignment horizontal="center" vertical="center" wrapText="1"/>
    </xf>
    <xf numFmtId="0" fontId="44" fillId="12" borderId="118" xfId="5" applyNumberFormat="1" applyFont="1" applyFill="1" applyBorder="1" applyAlignment="1" applyProtection="1">
      <alignment horizontal="center"/>
    </xf>
    <xf numFmtId="0" fontId="31" fillId="0" borderId="136" xfId="0" applyNumberFormat="1" applyFont="1" applyBorder="1"/>
    <xf numFmtId="0" fontId="0" fillId="0" borderId="136" xfId="0" applyNumberFormat="1" applyBorder="1"/>
    <xf numFmtId="0" fontId="0" fillId="0" borderId="127" xfId="0" applyNumberFormat="1" applyBorder="1"/>
    <xf numFmtId="0" fontId="46" fillId="12" borderId="148" xfId="0" applyNumberFormat="1" applyFont="1" applyFill="1" applyBorder="1" applyAlignment="1" applyProtection="1">
      <alignment horizontal="left"/>
    </xf>
    <xf numFmtId="0" fontId="46" fillId="12" borderId="63" xfId="0" applyNumberFormat="1" applyFont="1" applyFill="1" applyBorder="1" applyAlignment="1" applyProtection="1">
      <alignment horizontal="left"/>
    </xf>
    <xf numFmtId="0" fontId="46" fillId="12" borderId="146" xfId="0" applyNumberFormat="1" applyFont="1" applyFill="1" applyBorder="1" applyAlignment="1" applyProtection="1">
      <alignment horizontal="left"/>
    </xf>
    <xf numFmtId="0" fontId="44" fillId="12" borderId="124" xfId="5" applyNumberFormat="1" applyFont="1" applyFill="1" applyBorder="1" applyAlignment="1" applyProtection="1">
      <alignment horizontal="center"/>
    </xf>
    <xf numFmtId="0" fontId="31" fillId="0" borderId="137" xfId="0" applyNumberFormat="1" applyFont="1" applyBorder="1"/>
    <xf numFmtId="0" fontId="0" fillId="0" borderId="137" xfId="0" applyNumberFormat="1" applyBorder="1"/>
    <xf numFmtId="0" fontId="0" fillId="0" borderId="129" xfId="0" applyNumberFormat="1" applyBorder="1"/>
    <xf numFmtId="0" fontId="220" fillId="10" borderId="113" xfId="0" applyNumberFormat="1" applyFont="1" applyFill="1" applyBorder="1" applyAlignment="1" applyProtection="1">
      <alignment horizontal="center" vertical="center" wrapText="1"/>
    </xf>
    <xf numFmtId="0" fontId="220" fillId="10" borderId="72" xfId="0" applyNumberFormat="1" applyFont="1" applyFill="1" applyBorder="1" applyAlignment="1" applyProtection="1">
      <alignment horizontal="center" vertical="center" wrapText="1"/>
    </xf>
    <xf numFmtId="0" fontId="220" fillId="10" borderId="114" xfId="0" applyNumberFormat="1" applyFont="1" applyFill="1" applyBorder="1" applyAlignment="1" applyProtection="1">
      <alignment horizontal="center" vertical="center" wrapText="1"/>
    </xf>
    <xf numFmtId="0" fontId="46" fillId="10" borderId="0" xfId="0" applyNumberFormat="1" applyFont="1" applyFill="1" applyBorder="1" applyAlignment="1" applyProtection="1">
      <alignment vertical="center" wrapText="1"/>
    </xf>
    <xf numFmtId="0" fontId="46" fillId="10" borderId="43" xfId="0" applyNumberFormat="1" applyFont="1" applyFill="1" applyBorder="1" applyAlignment="1" applyProtection="1">
      <alignment vertical="center" wrapText="1"/>
    </xf>
    <xf numFmtId="0" fontId="220" fillId="10" borderId="158" xfId="0" applyNumberFormat="1" applyFont="1" applyFill="1" applyBorder="1" applyAlignment="1" applyProtection="1">
      <alignment horizontal="center" vertical="center" wrapText="1"/>
    </xf>
    <xf numFmtId="0" fontId="220" fillId="10" borderId="84" xfId="0" applyNumberFormat="1" applyFont="1" applyFill="1" applyBorder="1" applyAlignment="1" applyProtection="1">
      <alignment horizontal="center" vertical="center" wrapText="1"/>
    </xf>
    <xf numFmtId="0" fontId="44" fillId="9" borderId="118" xfId="0" applyNumberFormat="1" applyFont="1" applyFill="1" applyBorder="1" applyAlignment="1" applyProtection="1">
      <alignment horizontal="center" vertical="center"/>
    </xf>
    <xf numFmtId="0" fontId="31" fillId="0" borderId="150" xfId="0" applyNumberFormat="1" applyFont="1" applyBorder="1"/>
    <xf numFmtId="0" fontId="31" fillId="0" borderId="151" xfId="0" applyNumberFormat="1" applyFont="1" applyBorder="1"/>
    <xf numFmtId="0" fontId="0" fillId="0" borderId="151" xfId="0" applyNumberFormat="1" applyBorder="1"/>
    <xf numFmtId="0" fontId="0" fillId="0" borderId="131" xfId="0" applyNumberFormat="1" applyBorder="1"/>
    <xf numFmtId="0" fontId="31" fillId="0" borderId="146" xfId="0" applyNumberFormat="1" applyFont="1" applyBorder="1"/>
    <xf numFmtId="0" fontId="44" fillId="9" borderId="124" xfId="0" applyNumberFormat="1" applyFont="1" applyFill="1" applyBorder="1" applyAlignment="1" applyProtection="1">
      <alignment horizontal="center" vertical="center"/>
    </xf>
    <xf numFmtId="0" fontId="31" fillId="0" borderId="145" xfId="0" applyNumberFormat="1" applyFont="1" applyBorder="1"/>
    <xf numFmtId="0" fontId="55" fillId="0" borderId="0" xfId="6" applyNumberFormat="1" applyFont="1" applyFill="1" applyBorder="1" applyAlignment="1">
      <alignment horizontal="left" vertical="center"/>
    </xf>
    <xf numFmtId="0" fontId="44" fillId="0" borderId="156" xfId="1063" applyNumberFormat="1" applyFont="1" applyBorder="1"/>
    <xf numFmtId="0" fontId="44" fillId="0" borderId="135" xfId="1063" applyNumberFormat="1" applyFont="1" applyBorder="1"/>
    <xf numFmtId="0" fontId="44" fillId="0" borderId="133" xfId="1063" applyNumberFormat="1" applyFont="1" applyBorder="1"/>
    <xf numFmtId="0" fontId="44" fillId="0" borderId="128" xfId="1063" applyNumberFormat="1" applyFont="1" applyBorder="1"/>
    <xf numFmtId="0" fontId="44" fillId="0" borderId="136" xfId="1063" applyNumberFormat="1" applyFont="1" applyBorder="1"/>
    <xf numFmtId="0" fontId="44" fillId="0" borderId="63" xfId="1063" applyNumberFormat="1" applyFont="1" applyBorder="1"/>
    <xf numFmtId="0" fontId="44" fillId="0" borderId="130" xfId="1063" applyNumberFormat="1" applyFont="1" applyBorder="1"/>
    <xf numFmtId="0" fontId="44" fillId="0" borderId="137" xfId="1063" applyNumberFormat="1" applyFont="1" applyBorder="1"/>
    <xf numFmtId="0" fontId="44" fillId="0" borderId="134" xfId="1063" applyNumberFormat="1" applyFont="1" applyBorder="1"/>
    <xf numFmtId="0" fontId="280" fillId="0" borderId="0" xfId="6" applyNumberFormat="1" applyFont="1" applyFill="1" applyBorder="1" applyAlignment="1">
      <alignment horizontal="left" vertical="center"/>
    </xf>
    <xf numFmtId="0" fontId="31" fillId="0" borderId="156" xfId="1063" applyNumberFormat="1" applyFont="1" applyBorder="1"/>
    <xf numFmtId="0" fontId="31" fillId="0" borderId="135" xfId="1063" applyNumberFormat="1" applyFont="1" applyBorder="1"/>
    <xf numFmtId="0" fontId="31" fillId="0" borderId="133" xfId="1063" applyNumberFormat="1" applyFont="1" applyBorder="1"/>
    <xf numFmtId="0" fontId="31" fillId="0" borderId="128" xfId="1063" applyNumberFormat="1" applyFont="1" applyBorder="1"/>
    <xf numFmtId="0" fontId="31" fillId="0" borderId="136" xfId="1063" applyNumberFormat="1" applyFont="1" applyBorder="1"/>
    <xf numFmtId="0" fontId="31" fillId="0" borderId="63" xfId="1063" applyNumberFormat="1" applyFont="1" applyBorder="1"/>
    <xf numFmtId="0" fontId="31" fillId="0" borderId="130" xfId="1063" applyNumberFormat="1" applyFont="1" applyBorder="1"/>
    <xf numFmtId="0" fontId="31" fillId="0" borderId="137" xfId="1063" applyNumberFormat="1" applyFont="1" applyBorder="1"/>
    <xf numFmtId="0" fontId="31" fillId="0" borderId="134" xfId="1063" applyNumberFormat="1" applyFont="1" applyBorder="1"/>
    <xf numFmtId="0" fontId="227" fillId="7" borderId="0" xfId="0" applyNumberFormat="1" applyFont="1" applyFill="1"/>
    <xf numFmtId="0" fontId="38" fillId="0" borderId="0" xfId="0" applyNumberFormat="1" applyFont="1"/>
    <xf numFmtId="0" fontId="221" fillId="0" borderId="0" xfId="0" applyNumberFormat="1" applyFont="1"/>
    <xf numFmtId="219" fontId="0" fillId="0" borderId="0" xfId="0" applyNumberFormat="1" applyAlignment="1">
      <alignment horizontal="left"/>
    </xf>
    <xf numFmtId="0" fontId="35" fillId="0" borderId="0" xfId="2" applyNumberFormat="1" applyFont="1" applyAlignment="1" applyProtection="1"/>
    <xf numFmtId="0" fontId="65" fillId="0" borderId="0" xfId="0" applyNumberFormat="1" applyFont="1"/>
    <xf numFmtId="0" fontId="46" fillId="3" borderId="9" xfId="6" applyNumberFormat="1" applyFont="1" applyFill="1" applyBorder="1" applyAlignment="1">
      <alignment vertical="center"/>
    </xf>
    <xf numFmtId="0" fontId="57" fillId="3" borderId="10" xfId="6" applyNumberFormat="1" applyFont="1" applyFill="1" applyBorder="1" applyAlignment="1"/>
    <xf numFmtId="0" fontId="57" fillId="3" borderId="10" xfId="6" applyNumberFormat="1" applyFont="1" applyFill="1" applyBorder="1" applyAlignment="1">
      <alignment vertical="center"/>
    </xf>
    <xf numFmtId="0" fontId="57" fillId="3" borderId="11" xfId="6" applyNumberFormat="1" applyFont="1" applyFill="1" applyBorder="1" applyAlignment="1">
      <alignment vertical="center"/>
    </xf>
    <xf numFmtId="0" fontId="43" fillId="3" borderId="91" xfId="6" applyNumberFormat="1" applyFont="1" applyFill="1" applyBorder="1" applyAlignment="1">
      <alignment vertical="center" wrapText="1"/>
    </xf>
    <xf numFmtId="0" fontId="43" fillId="3" borderId="18" xfId="6" applyNumberFormat="1" applyFont="1" applyFill="1" applyBorder="1" applyAlignment="1">
      <alignment vertical="center"/>
    </xf>
    <xf numFmtId="0" fontId="43" fillId="3" borderId="26" xfId="6" applyNumberFormat="1" applyFont="1" applyFill="1" applyBorder="1" applyAlignment="1">
      <alignment vertical="center"/>
    </xf>
    <xf numFmtId="0" fontId="43" fillId="3" borderId="27" xfId="6" applyNumberFormat="1" applyFont="1" applyFill="1" applyBorder="1" applyAlignment="1">
      <alignment vertical="center"/>
    </xf>
    <xf numFmtId="0" fontId="54" fillId="3" borderId="15" xfId="6" applyNumberFormat="1" applyFont="1" applyFill="1" applyBorder="1" applyAlignment="1">
      <alignment horizontal="center" vertical="center" wrapText="1"/>
    </xf>
    <xf numFmtId="0" fontId="54" fillId="3" borderId="16" xfId="6" applyNumberFormat="1" applyFont="1" applyFill="1" applyBorder="1" applyAlignment="1">
      <alignment horizontal="center" vertical="center" wrapText="1"/>
    </xf>
    <xf numFmtId="0" fontId="75" fillId="3" borderId="16" xfId="6" applyNumberFormat="1" applyFont="1" applyFill="1" applyBorder="1" applyAlignment="1">
      <alignment horizontal="left" vertical="center" wrapText="1"/>
    </xf>
    <xf numFmtId="0" fontId="75" fillId="3" borderId="17" xfId="6" applyNumberFormat="1" applyFont="1" applyFill="1" applyBorder="1" applyAlignment="1">
      <alignment horizontal="center" vertical="center" wrapText="1"/>
    </xf>
    <xf numFmtId="0" fontId="56" fillId="3" borderId="20" xfId="6" applyNumberFormat="1" applyFont="1" applyFill="1" applyBorder="1" applyAlignment="1">
      <alignment horizontal="center" wrapText="1"/>
    </xf>
    <xf numFmtId="0" fontId="56" fillId="3" borderId="34" xfId="6" applyNumberFormat="1" applyFont="1" applyFill="1" applyBorder="1" applyAlignment="1">
      <alignment horizontal="center" vertical="center" wrapText="1"/>
    </xf>
    <xf numFmtId="0" fontId="56" fillId="3" borderId="22" xfId="6" applyNumberFormat="1" applyFont="1" applyFill="1" applyBorder="1" applyAlignment="1">
      <alignment horizontal="center" vertical="center" wrapText="1"/>
    </xf>
    <xf numFmtId="0" fontId="56" fillId="3" borderId="92" xfId="6" applyNumberFormat="1" applyFont="1" applyFill="1" applyBorder="1" applyAlignment="1">
      <alignment horizontal="center" vertical="center" wrapText="1"/>
    </xf>
    <xf numFmtId="0" fontId="56" fillId="3" borderId="109" xfId="6" applyNumberFormat="1" applyFont="1" applyFill="1" applyBorder="1" applyAlignment="1">
      <alignment horizontal="center" vertical="center" wrapText="1"/>
    </xf>
    <xf numFmtId="0" fontId="43" fillId="3" borderId="78" xfId="6" applyNumberFormat="1" applyFont="1" applyFill="1" applyBorder="1" applyAlignment="1">
      <alignment horizontal="center" vertical="center" wrapText="1"/>
    </xf>
    <xf numFmtId="0" fontId="56" fillId="3" borderId="35" xfId="6" applyNumberFormat="1" applyFont="1" applyFill="1" applyBorder="1" applyAlignment="1">
      <alignment horizontal="center" vertical="center" wrapText="1"/>
    </xf>
    <xf numFmtId="0" fontId="56" fillId="3" borderId="18" xfId="6" applyNumberFormat="1" applyFont="1" applyFill="1" applyBorder="1" applyAlignment="1">
      <alignment horizontal="center" vertical="center" wrapText="1"/>
    </xf>
    <xf numFmtId="0" fontId="51" fillId="54" borderId="85" xfId="6" applyNumberFormat="1" applyFont="1" applyFill="1" applyBorder="1" applyAlignment="1">
      <alignment horizontal="center" vertical="center"/>
    </xf>
    <xf numFmtId="0" fontId="51" fillId="0" borderId="19" xfId="6" applyNumberFormat="1" applyFont="1" applyFill="1" applyBorder="1" applyAlignment="1">
      <alignment horizontal="center" vertical="center"/>
    </xf>
    <xf numFmtId="0" fontId="55" fillId="0" borderId="19" xfId="6" applyNumberFormat="1" applyFont="1" applyFill="1" applyBorder="1" applyAlignment="1">
      <alignment horizontal="left" vertical="center"/>
    </xf>
    <xf numFmtId="0" fontId="52" fillId="0" borderId="0" xfId="6" applyNumberFormat="1" applyFont="1" applyFill="1" applyBorder="1" applyAlignment="1">
      <alignment vertical="center"/>
    </xf>
    <xf numFmtId="0" fontId="51" fillId="8" borderId="19" xfId="6" applyNumberFormat="1" applyFont="1" applyFill="1" applyBorder="1" applyAlignment="1">
      <alignment horizontal="center" vertical="center"/>
    </xf>
    <xf numFmtId="0" fontId="55" fillId="8" borderId="19" xfId="6" applyNumberFormat="1" applyFont="1" applyFill="1" applyBorder="1" applyAlignment="1">
      <alignment horizontal="left" vertical="center"/>
    </xf>
    <xf numFmtId="0" fontId="281" fillId="54" borderId="85" xfId="6" applyNumberFormat="1" applyFont="1" applyFill="1" applyBorder="1" applyAlignment="1">
      <alignment horizontal="center" vertical="center"/>
    </xf>
    <xf numFmtId="0" fontId="51" fillId="2" borderId="85" xfId="6" applyNumberFormat="1" applyFont="1" applyFill="1" applyBorder="1" applyAlignment="1">
      <alignment horizontal="center" vertical="center"/>
    </xf>
    <xf numFmtId="0" fontId="51" fillId="51" borderId="85" xfId="6" applyNumberFormat="1" applyFont="1" applyFill="1" applyBorder="1" applyAlignment="1">
      <alignment horizontal="center" vertical="center"/>
    </xf>
    <xf numFmtId="0" fontId="51" fillId="45" borderId="85" xfId="6" applyNumberFormat="1" applyFont="1" applyFill="1" applyBorder="1" applyAlignment="1">
      <alignment horizontal="center" vertical="center"/>
    </xf>
    <xf numFmtId="0" fontId="51" fillId="49" borderId="85" xfId="6" applyNumberFormat="1" applyFont="1" applyFill="1" applyBorder="1" applyAlignment="1">
      <alignment horizontal="center" vertical="center"/>
    </xf>
    <xf numFmtId="0" fontId="51" fillId="0" borderId="85" xfId="6" applyNumberFormat="1" applyFont="1" applyFill="1" applyBorder="1" applyAlignment="1">
      <alignment horizontal="center" vertical="center"/>
    </xf>
    <xf numFmtId="0" fontId="51" fillId="8" borderId="85" xfId="6" applyNumberFormat="1" applyFont="1" applyFill="1" applyBorder="1" applyAlignment="1">
      <alignment horizontal="center" vertical="center"/>
    </xf>
    <xf numFmtId="0" fontId="37" fillId="0" borderId="0" xfId="9" applyNumberFormat="1" applyFont="1"/>
    <xf numFmtId="0" fontId="69" fillId="0" borderId="0" xfId="9" applyNumberFormat="1" applyFont="1"/>
    <xf numFmtId="0" fontId="68" fillId="0" borderId="0" xfId="9" applyNumberFormat="1" applyFont="1"/>
    <xf numFmtId="0" fontId="68" fillId="7" borderId="0" xfId="9" applyNumberFormat="1" applyFont="1" applyFill="1"/>
    <xf numFmtId="0" fontId="68" fillId="0" borderId="0" xfId="9" applyNumberFormat="1" applyFont="1" applyAlignment="1">
      <alignment horizontal="right"/>
    </xf>
    <xf numFmtId="0" fontId="54" fillId="44" borderId="12" xfId="6" applyNumberFormat="1" applyFont="1" applyFill="1" applyBorder="1" applyAlignment="1">
      <alignment horizontal="center" vertical="center" wrapText="1"/>
    </xf>
    <xf numFmtId="0" fontId="54" fillId="56" borderId="12" xfId="6" applyNumberFormat="1" applyFont="1" applyFill="1" applyBorder="1" applyAlignment="1">
      <alignment horizontal="center" vertical="center" wrapText="1"/>
    </xf>
    <xf numFmtId="0" fontId="0" fillId="0" borderId="0" xfId="0" pivotButton="1" applyNumberFormat="1"/>
    <xf numFmtId="0" fontId="31" fillId="0" borderId="0" xfId="0" pivotButton="1" applyNumberFormat="1" applyFont="1"/>
    <xf numFmtId="0" fontId="31" fillId="0" borderId="136" xfId="1" applyNumberFormat="1" applyFont="1" applyBorder="1"/>
    <xf numFmtId="0" fontId="0" fillId="0" borderId="136" xfId="1" applyNumberFormat="1" applyFont="1" applyBorder="1"/>
    <xf numFmtId="0" fontId="0" fillId="0" borderId="127" xfId="1" applyNumberFormat="1" applyFont="1" applyBorder="1"/>
    <xf numFmtId="0" fontId="44" fillId="43" borderId="133" xfId="1063" applyNumberFormat="1" applyFont="1" applyFill="1" applyBorder="1" applyAlignment="1">
      <alignment horizontal="left"/>
    </xf>
    <xf numFmtId="0" fontId="44" fillId="43" borderId="120" xfId="1063" applyNumberFormat="1" applyFont="1" applyFill="1" applyBorder="1" applyAlignment="1">
      <alignment horizontal="left"/>
    </xf>
    <xf numFmtId="0" fontId="218" fillId="0" borderId="113" xfId="0" applyNumberFormat="1" applyFont="1" applyBorder="1"/>
    <xf numFmtId="0" fontId="263" fillId="0" borderId="72" xfId="0" applyNumberFormat="1" applyFont="1" applyBorder="1"/>
    <xf numFmtId="0" fontId="264" fillId="0" borderId="0" xfId="0" applyNumberFormat="1" applyFont="1" applyFill="1" applyBorder="1"/>
    <xf numFmtId="0" fontId="265" fillId="0" borderId="0" xfId="0" applyNumberFormat="1" applyFont="1" applyBorder="1"/>
    <xf numFmtId="0" fontId="0" fillId="2" borderId="0" xfId="0" applyNumberFormat="1" applyFill="1" applyBorder="1" applyProtection="1">
      <protection locked="0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 indent="1"/>
    </xf>
    <xf numFmtId="0" fontId="221" fillId="0" borderId="0" xfId="0" applyNumberFormat="1" applyFont="1" applyBorder="1"/>
    <xf numFmtId="0" fontId="33" fillId="0" borderId="0" xfId="0" applyNumberFormat="1" applyFont="1" applyBorder="1"/>
    <xf numFmtId="0" fontId="266" fillId="0" borderId="82" xfId="0" applyNumberFormat="1" applyFont="1" applyBorder="1" applyAlignment="1">
      <alignment horizontal="center"/>
    </xf>
    <xf numFmtId="0" fontId="267" fillId="0" borderId="0" xfId="0" applyNumberFormat="1" applyFont="1" applyBorder="1"/>
    <xf numFmtId="0" fontId="221" fillId="0" borderId="66" xfId="0" applyNumberFormat="1" applyFont="1" applyFill="1" applyBorder="1"/>
    <xf numFmtId="0" fontId="33" fillId="0" borderId="56" xfId="0" applyNumberFormat="1" applyFont="1" applyFill="1" applyBorder="1" applyAlignment="1">
      <alignment horizontal="center" vertical="top" wrapText="1"/>
    </xf>
    <xf numFmtId="0" fontId="45" fillId="0" borderId="56" xfId="0" applyNumberFormat="1" applyFont="1" applyFill="1" applyBorder="1" applyAlignment="1">
      <alignment horizontal="center" vertical="top" wrapText="1"/>
    </xf>
    <xf numFmtId="0" fontId="33" fillId="0" borderId="56" xfId="0" applyNumberFormat="1" applyFont="1" applyFill="1" applyBorder="1" applyAlignment="1">
      <alignment horizontal="right" vertical="top" wrapText="1"/>
    </xf>
    <xf numFmtId="0" fontId="39" fillId="0" borderId="56" xfId="0" applyNumberFormat="1" applyFont="1" applyFill="1" applyBorder="1" applyAlignment="1">
      <alignment horizontal="right" vertical="top" wrapText="1"/>
    </xf>
    <xf numFmtId="0" fontId="33" fillId="0" borderId="71" xfId="0" applyNumberFormat="1" applyFont="1" applyFill="1" applyBorder="1" applyAlignment="1">
      <alignment horizontal="center" vertical="top" wrapText="1"/>
    </xf>
    <xf numFmtId="0" fontId="33" fillId="0" borderId="0" xfId="0" applyNumberFormat="1" applyFont="1" applyFill="1" applyBorder="1" applyAlignment="1">
      <alignment horizontal="center" vertical="top" wrapText="1"/>
    </xf>
    <xf numFmtId="0" fontId="266" fillId="0" borderId="82" xfId="0" applyNumberFormat="1" applyFont="1" applyBorder="1"/>
    <xf numFmtId="0" fontId="267" fillId="0" borderId="0" xfId="0" applyNumberFormat="1" applyFont="1" applyBorder="1" applyAlignment="1">
      <alignment horizontal="righ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NumberFormat="1" applyFont="1" applyBorder="1" applyAlignment="1">
      <alignment horizontal="center"/>
    </xf>
    <xf numFmtId="0" fontId="39" fillId="0" borderId="0" xfId="0" applyNumberFormat="1" applyFont="1" applyBorder="1" applyAlignment="1">
      <alignment horizontal="center"/>
    </xf>
    <xf numFmtId="9" fontId="44" fillId="0" borderId="158" xfId="1" applyFont="1" applyBorder="1" applyAlignment="1">
      <alignment horizontal="center"/>
    </xf>
    <xf numFmtId="0" fontId="33" fillId="0" borderId="158" xfId="0" applyNumberFormat="1" applyFont="1" applyBorder="1" applyAlignment="1">
      <alignment horizontal="center"/>
    </xf>
    <xf numFmtId="1" fontId="33" fillId="0" borderId="158" xfId="0" applyNumberFormat="1" applyFont="1" applyBorder="1" applyAlignment="1">
      <alignment horizontal="center"/>
    </xf>
    <xf numFmtId="0" fontId="39" fillId="0" borderId="158" xfId="0" applyNumberFormat="1" applyFont="1" applyBorder="1" applyAlignment="1">
      <alignment horizontal="center"/>
    </xf>
    <xf numFmtId="168" fontId="33" fillId="0" borderId="158" xfId="5" applyNumberFormat="1" applyFont="1" applyBorder="1" applyAlignment="1"/>
    <xf numFmtId="9" fontId="33" fillId="0" borderId="158" xfId="1" applyFont="1" applyBorder="1"/>
    <xf numFmtId="169" fontId="33" fillId="0" borderId="158" xfId="5" applyNumberFormat="1" applyFont="1" applyBorder="1"/>
    <xf numFmtId="168" fontId="33" fillId="0" borderId="158" xfId="5" applyNumberFormat="1" applyFont="1" applyBorder="1" applyAlignment="1">
      <alignment horizontal="center"/>
    </xf>
    <xf numFmtId="169" fontId="33" fillId="0" borderId="158" xfId="5" applyNumberFormat="1" applyFont="1" applyBorder="1" applyAlignment="1">
      <alignment horizontal="center"/>
    </xf>
    <xf numFmtId="1" fontId="33" fillId="0" borderId="158" xfId="0" applyNumberFormat="1" applyFont="1" applyBorder="1"/>
    <xf numFmtId="168" fontId="33" fillId="0" borderId="158" xfId="5" applyNumberFormat="1" applyFont="1" applyBorder="1"/>
    <xf numFmtId="0" fontId="262" fillId="0" borderId="0" xfId="0" applyNumberFormat="1" applyFont="1" applyFill="1" applyBorder="1" applyAlignment="1">
      <alignment horizontal="left"/>
    </xf>
    <xf numFmtId="0" fontId="33" fillId="0" borderId="46" xfId="0" applyNumberFormat="1" applyFont="1" applyFill="1" applyBorder="1"/>
    <xf numFmtId="0" fontId="33" fillId="0" borderId="153" xfId="0" applyNumberFormat="1" applyFont="1" applyFill="1" applyBorder="1"/>
    <xf numFmtId="0" fontId="33" fillId="0" borderId="52" xfId="0" applyNumberFormat="1" applyFont="1" applyBorder="1" applyAlignment="1">
      <alignment wrapText="1"/>
    </xf>
    <xf numFmtId="0" fontId="33" fillId="8" borderId="52" xfId="0" applyNumberFormat="1" applyFont="1" applyFill="1" applyBorder="1" applyAlignment="1">
      <alignment horizontal="center" wrapText="1"/>
    </xf>
    <xf numFmtId="0" fontId="262" fillId="7" borderId="52" xfId="0" applyNumberFormat="1" applyFont="1" applyFill="1" applyBorder="1" applyAlignment="1">
      <alignment horizontal="center" wrapText="1"/>
    </xf>
    <xf numFmtId="0" fontId="262" fillId="0" borderId="52" xfId="0" applyNumberFormat="1" applyFont="1" applyBorder="1" applyAlignment="1">
      <alignment horizontal="right" wrapText="1"/>
    </xf>
    <xf numFmtId="0" fontId="45" fillId="7" borderId="52" xfId="0" applyNumberFormat="1" applyFont="1" applyFill="1" applyBorder="1" applyAlignment="1">
      <alignment horizontal="right" wrapText="1"/>
    </xf>
    <xf numFmtId="0" fontId="262" fillId="0" borderId="52" xfId="0" applyNumberFormat="1" applyFont="1" applyBorder="1" applyAlignment="1">
      <alignment horizontal="center" wrapText="1"/>
    </xf>
    <xf numFmtId="0" fontId="33" fillId="0" borderId="52" xfId="0" applyNumberFormat="1" applyFont="1" applyBorder="1" applyAlignment="1">
      <alignment horizontal="center" wrapText="1"/>
    </xf>
    <xf numFmtId="0" fontId="33" fillId="50" borderId="52" xfId="0" applyNumberFormat="1" applyFont="1" applyFill="1" applyBorder="1" applyAlignment="1">
      <alignment horizontal="center" wrapText="1"/>
    </xf>
    <xf numFmtId="0" fontId="255" fillId="0" borderId="113" xfId="0" applyNumberFormat="1" applyFont="1" applyFill="1" applyBorder="1"/>
    <xf numFmtId="0" fontId="0" fillId="7" borderId="72" xfId="0" applyNumberFormat="1" applyFont="1" applyFill="1" applyBorder="1" applyAlignment="1">
      <alignment horizontal="center"/>
    </xf>
    <xf numFmtId="0" fontId="33" fillId="7" borderId="72" xfId="0" applyNumberFormat="1" applyFont="1" applyFill="1" applyBorder="1" applyAlignment="1">
      <alignment horizontal="center"/>
    </xf>
    <xf numFmtId="0" fontId="76" fillId="7" borderId="72" xfId="0" applyNumberFormat="1" applyFont="1" applyFill="1" applyBorder="1" applyAlignment="1">
      <alignment horizontal="center"/>
    </xf>
    <xf numFmtId="0" fontId="33" fillId="0" borderId="82" xfId="0" applyNumberFormat="1" applyFont="1" applyFill="1" applyBorder="1"/>
    <xf numFmtId="0" fontId="67" fillId="0" borderId="0" xfId="0" applyNumberFormat="1" applyFont="1" applyFill="1" applyBorder="1" applyAlignment="1">
      <alignment horizontal="center"/>
    </xf>
    <xf numFmtId="0" fontId="33" fillId="0" borderId="43" xfId="0" applyNumberFormat="1" applyFont="1" applyFill="1" applyBorder="1"/>
    <xf numFmtId="0" fontId="32" fillId="0" borderId="82" xfId="0" applyNumberFormat="1" applyFont="1" applyBorder="1"/>
    <xf numFmtId="0" fontId="67" fillId="0" borderId="0" xfId="0" applyNumberFormat="1" applyFont="1" applyBorder="1" applyAlignment="1">
      <alignment horizontal="center"/>
    </xf>
    <xf numFmtId="0" fontId="33" fillId="0" borderId="59" xfId="0" applyNumberFormat="1" applyFont="1" applyBorder="1" applyAlignment="1">
      <alignment horizontal="center"/>
    </xf>
    <xf numFmtId="0" fontId="45" fillId="8" borderId="59" xfId="0" applyNumberFormat="1" applyFont="1" applyFill="1" applyBorder="1" applyAlignment="1">
      <alignment horizontal="center"/>
    </xf>
    <xf numFmtId="0" fontId="45" fillId="0" borderId="59" xfId="0" applyNumberFormat="1" applyFont="1" applyBorder="1" applyAlignment="1">
      <alignment horizontal="center"/>
    </xf>
    <xf numFmtId="0" fontId="33" fillId="0" borderId="121" xfId="0" applyNumberFormat="1" applyFont="1" applyBorder="1" applyAlignment="1">
      <alignment horizontal="center"/>
    </xf>
    <xf numFmtId="0" fontId="45" fillId="8" borderId="121" xfId="0" applyNumberFormat="1" applyFont="1" applyFill="1" applyBorder="1" applyAlignment="1">
      <alignment horizontal="center"/>
    </xf>
    <xf numFmtId="0" fontId="33" fillId="0" borderId="43" xfId="0" applyNumberFormat="1" applyFont="1" applyBorder="1"/>
    <xf numFmtId="0" fontId="33" fillId="8" borderId="121" xfId="0" applyNumberFormat="1" applyFont="1" applyFill="1" applyBorder="1" applyAlignment="1">
      <alignment horizontal="center"/>
    </xf>
    <xf numFmtId="0" fontId="33" fillId="0" borderId="123" xfId="0" applyNumberFormat="1" applyFont="1" applyBorder="1" applyAlignment="1">
      <alignment horizontal="center"/>
    </xf>
    <xf numFmtId="0" fontId="33" fillId="8" borderId="123" xfId="0" applyNumberFormat="1" applyFont="1" applyFill="1" applyBorder="1" applyAlignment="1">
      <alignment horizontal="center"/>
    </xf>
    <xf numFmtId="0" fontId="32" fillId="0" borderId="82" xfId="0" applyNumberFormat="1" applyFont="1" applyFill="1" applyBorder="1"/>
    <xf numFmtId="0" fontId="262" fillId="7" borderId="0" xfId="0" applyNumberFormat="1" applyFont="1" applyFill="1" applyBorder="1" applyAlignment="1">
      <alignment horizontal="center"/>
    </xf>
    <xf numFmtId="0" fontId="32" fillId="0" borderId="46" xfId="0" applyNumberFormat="1" applyFont="1" applyFill="1" applyBorder="1"/>
    <xf numFmtId="0" fontId="67" fillId="0" borderId="153" xfId="0" applyNumberFormat="1" applyFont="1" applyFill="1" applyBorder="1" applyAlignment="1">
      <alignment horizontal="center"/>
    </xf>
    <xf numFmtId="0" fontId="33" fillId="0" borderId="143" xfId="0" applyNumberFormat="1" applyFont="1" applyFill="1" applyBorder="1"/>
    <xf numFmtId="0" fontId="54" fillId="11" borderId="12" xfId="6" applyNumberFormat="1" applyFont="1" applyFill="1" applyBorder="1" applyAlignment="1">
      <alignment horizontal="center" vertical="center" wrapText="1"/>
    </xf>
    <xf numFmtId="0" fontId="38" fillId="8" borderId="0" xfId="6" applyNumberFormat="1" applyFont="1" applyFill="1" applyBorder="1" applyAlignment="1">
      <alignment horizontal="left" vertical="center"/>
    </xf>
    <xf numFmtId="168" fontId="241" fillId="0" borderId="112" xfId="5" applyNumberFormat="1" applyFont="1" applyFill="1" applyBorder="1" applyAlignment="1">
      <alignment horizontal="center" vertical="center"/>
    </xf>
    <xf numFmtId="168" fontId="241" fillId="8" borderId="112" xfId="5" applyNumberFormat="1" applyFont="1" applyFill="1" applyBorder="1" applyAlignment="1">
      <alignment horizontal="center" vertical="center"/>
    </xf>
    <xf numFmtId="0" fontId="54" fillId="57" borderId="12" xfId="6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41" fillId="3" borderId="0" xfId="0" applyNumberFormat="1" applyFont="1" applyFill="1" applyBorder="1" applyAlignment="1">
      <alignment horizontal="right" vertical="center" indent="1"/>
    </xf>
    <xf numFmtId="0" fontId="54" fillId="58" borderId="12" xfId="6" applyNumberFormat="1" applyFont="1" applyFill="1" applyBorder="1" applyAlignment="1">
      <alignment horizontal="center" vertical="center" wrapText="1"/>
    </xf>
    <xf numFmtId="2" fontId="0" fillId="0" borderId="0" xfId="0" applyNumberFormat="1"/>
    <xf numFmtId="219" fontId="214" fillId="2" borderId="0" xfId="0" applyFont="1" applyFill="1" applyAlignment="1">
      <alignment horizontal="right"/>
    </xf>
    <xf numFmtId="2" fontId="0" fillId="2" borderId="0" xfId="0" applyNumberFormat="1" applyFill="1"/>
    <xf numFmtId="0" fontId="54" fillId="3" borderId="12" xfId="6" applyNumberFormat="1" applyFont="1" applyFill="1" applyBorder="1" applyAlignment="1">
      <alignment horizontal="center" vertical="center" wrapText="1"/>
    </xf>
    <xf numFmtId="0" fontId="284" fillId="0" borderId="0" xfId="1081" applyFont="1" applyProtection="1">
      <protection locked="0"/>
    </xf>
    <xf numFmtId="0" fontId="23" fillId="0" borderId="0" xfId="1081" applyProtection="1">
      <protection locked="0"/>
    </xf>
    <xf numFmtId="0" fontId="285" fillId="0" borderId="0" xfId="1081" applyFont="1" applyProtection="1">
      <protection locked="0"/>
    </xf>
    <xf numFmtId="0" fontId="23" fillId="0" borderId="52" xfId="1081" applyBorder="1" applyProtection="1">
      <protection locked="0"/>
    </xf>
    <xf numFmtId="0" fontId="286" fillId="7" borderId="0" xfId="1081" applyFont="1" applyFill="1" applyProtection="1">
      <protection locked="0"/>
    </xf>
    <xf numFmtId="0" fontId="23" fillId="7" borderId="56" xfId="1081" applyFill="1" applyBorder="1" applyProtection="1">
      <protection locked="0"/>
    </xf>
    <xf numFmtId="0" fontId="238" fillId="7" borderId="56" xfId="1081" applyFont="1" applyFill="1" applyBorder="1" applyAlignment="1" applyProtection="1">
      <alignment horizontal="center" vertical="center" wrapText="1"/>
      <protection locked="0"/>
    </xf>
    <xf numFmtId="0" fontId="23" fillId="7" borderId="0" xfId="1081" applyFill="1" applyBorder="1" applyProtection="1">
      <protection locked="0"/>
    </xf>
    <xf numFmtId="9" fontId="0" fillId="0" borderId="52" xfId="1082" applyFont="1" applyBorder="1" applyProtection="1">
      <protection locked="0"/>
    </xf>
    <xf numFmtId="9" fontId="286" fillId="55" borderId="52" xfId="1082" applyNumberFormat="1" applyFont="1" applyFill="1" applyBorder="1" applyAlignment="1" applyProtection="1">
      <alignment vertical="center" wrapText="1"/>
    </xf>
    <xf numFmtId="14" fontId="0" fillId="0" borderId="0" xfId="0" applyNumberFormat="1"/>
    <xf numFmtId="11" fontId="0" fillId="0" borderId="0" xfId="0" applyNumberFormat="1"/>
    <xf numFmtId="0" fontId="214" fillId="2" borderId="0" xfId="0" applyNumberFormat="1" applyFont="1" applyFill="1" applyAlignment="1">
      <alignment horizontal="right"/>
    </xf>
    <xf numFmtId="219" fontId="287" fillId="0" borderId="0" xfId="0" applyFont="1" applyBorder="1" applyAlignment="1" applyProtection="1">
      <alignment horizontal="left" indent="1"/>
    </xf>
    <xf numFmtId="0" fontId="287" fillId="0" borderId="0" xfId="0" applyNumberFormat="1" applyFont="1" applyBorder="1" applyAlignment="1" applyProtection="1">
      <alignment horizontal="left" indent="1"/>
    </xf>
    <xf numFmtId="219" fontId="0" fillId="44" borderId="0" xfId="0" applyFill="1" applyBorder="1" applyAlignment="1" applyProtection="1">
      <alignment horizontal="left"/>
    </xf>
    <xf numFmtId="14" fontId="72" fillId="4" borderId="0" xfId="0" quotePrefix="1" applyNumberFormat="1" applyFont="1" applyFill="1" applyAlignment="1">
      <alignment horizontal="left"/>
    </xf>
    <xf numFmtId="3" fontId="0" fillId="0" borderId="0" xfId="0" applyNumberFormat="1"/>
    <xf numFmtId="0" fontId="22" fillId="0" borderId="0" xfId="1084"/>
    <xf numFmtId="0" fontId="288" fillId="0" borderId="0" xfId="1084" applyNumberFormat="1" applyFont="1" applyFill="1" applyBorder="1" applyAlignment="1" applyProtection="1">
      <alignment horizontal="left" vertical="center"/>
    </xf>
    <xf numFmtId="252" fontId="0" fillId="0" borderId="0" xfId="0" applyNumberFormat="1"/>
    <xf numFmtId="0" fontId="218" fillId="2" borderId="0" xfId="0" applyNumberFormat="1" applyFont="1" applyFill="1"/>
    <xf numFmtId="219" fontId="0" fillId="0" borderId="0" xfId="0" applyAlignment="1"/>
    <xf numFmtId="0" fontId="0" fillId="8" borderId="0" xfId="0" applyNumberFormat="1" applyFont="1" applyFill="1" applyBorder="1" applyAlignment="1"/>
    <xf numFmtId="0" fontId="31" fillId="8" borderId="0" xfId="0" applyNumberFormat="1" applyFont="1" applyFill="1" applyBorder="1" applyAlignment="1"/>
    <xf numFmtId="0" fontId="22" fillId="0" borderId="0" xfId="1084" applyAlignment="1"/>
    <xf numFmtId="0" fontId="22" fillId="49" borderId="0" xfId="1084" applyFill="1"/>
    <xf numFmtId="0" fontId="0" fillId="49" borderId="0" xfId="0" applyNumberFormat="1" applyFill="1" applyProtection="1"/>
    <xf numFmtId="253" fontId="0" fillId="0" borderId="0" xfId="0" applyNumberFormat="1"/>
    <xf numFmtId="4" fontId="0" fillId="0" borderId="0" xfId="0" applyNumberFormat="1"/>
    <xf numFmtId="0" fontId="290" fillId="0" borderId="160" xfId="1085" applyFont="1" applyFill="1" applyBorder="1" applyAlignment="1"/>
    <xf numFmtId="0" fontId="23" fillId="0" borderId="43" xfId="1081" applyNumberFormat="1" applyBorder="1" applyProtection="1">
      <protection locked="0"/>
    </xf>
    <xf numFmtId="0" fontId="44" fillId="7" borderId="0" xfId="6" applyNumberFormat="1" applyFont="1" applyFill="1" applyBorder="1" applyAlignment="1">
      <alignment horizontal="right" vertical="center"/>
    </xf>
    <xf numFmtId="219" fontId="291" fillId="0" borderId="0" xfId="0" applyFont="1"/>
    <xf numFmtId="254" fontId="0" fillId="0" borderId="0" xfId="5" applyNumberFormat="1" applyFont="1"/>
    <xf numFmtId="9" fontId="292" fillId="0" borderId="0" xfId="1" applyFont="1"/>
    <xf numFmtId="255" fontId="0" fillId="0" borderId="0" xfId="5" applyNumberFormat="1" applyFont="1"/>
    <xf numFmtId="255" fontId="292" fillId="0" borderId="0" xfId="5" applyNumberFormat="1" applyFont="1"/>
    <xf numFmtId="2" fontId="44" fillId="43" borderId="0" xfId="0" applyNumberFormat="1" applyFont="1" applyFill="1"/>
    <xf numFmtId="254" fontId="292" fillId="0" borderId="0" xfId="5" applyNumberFormat="1" applyFont="1"/>
    <xf numFmtId="9" fontId="0" fillId="2" borderId="0" xfId="1" applyFont="1" applyFill="1"/>
    <xf numFmtId="170" fontId="0" fillId="2" borderId="0" xfId="0" applyNumberFormat="1" applyFill="1"/>
    <xf numFmtId="43" fontId="0" fillId="9" borderId="0" xfId="0" applyNumberFormat="1" applyFill="1"/>
    <xf numFmtId="2" fontId="0" fillId="43" borderId="0" xfId="0" applyNumberFormat="1" applyFill="1" applyAlignment="1">
      <alignment horizontal="center"/>
    </xf>
    <xf numFmtId="9" fontId="0" fillId="7" borderId="52" xfId="1082" applyFont="1" applyFill="1" applyBorder="1" applyProtection="1">
      <protection locked="0"/>
    </xf>
    <xf numFmtId="256" fontId="36" fillId="2" borderId="0" xfId="0" applyNumberFormat="1" applyFont="1" applyFill="1" applyAlignment="1">
      <alignment horizontal="left" indent="1"/>
    </xf>
    <xf numFmtId="219" fontId="44" fillId="2" borderId="0" xfId="6" applyFont="1" applyFill="1"/>
    <xf numFmtId="256" fontId="293" fillId="2" borderId="0" xfId="0" applyNumberFormat="1" applyFont="1" applyFill="1" applyAlignment="1">
      <alignment horizontal="left" indent="1"/>
    </xf>
    <xf numFmtId="168" fontId="0" fillId="0" borderId="52" xfId="5" applyNumberFormat="1" applyFont="1" applyBorder="1"/>
    <xf numFmtId="0" fontId="294" fillId="0" borderId="0" xfId="0" applyNumberFormat="1" applyFont="1" applyBorder="1"/>
    <xf numFmtId="0" fontId="294" fillId="0" borderId="43" xfId="0" applyNumberFormat="1" applyFont="1" applyBorder="1"/>
    <xf numFmtId="0" fontId="221" fillId="2" borderId="0" xfId="0" applyNumberFormat="1" applyFont="1" applyFill="1" applyAlignment="1">
      <alignment horizontal="right"/>
    </xf>
    <xf numFmtId="0" fontId="44" fillId="8" borderId="0" xfId="6" applyNumberFormat="1" applyFont="1" applyFill="1" applyBorder="1" applyAlignment="1">
      <alignment vertical="center"/>
    </xf>
    <xf numFmtId="0" fontId="38" fillId="8" borderId="0" xfId="6" applyNumberFormat="1" applyFont="1" applyFill="1" applyBorder="1" applyAlignment="1">
      <alignment vertical="center"/>
    </xf>
    <xf numFmtId="0" fontId="31" fillId="8" borderId="0" xfId="6" applyNumberFormat="1" applyFont="1" applyFill="1" applyBorder="1" applyAlignment="1">
      <alignment vertical="center"/>
    </xf>
    <xf numFmtId="14" fontId="22" fillId="0" borderId="0" xfId="1084" applyNumberFormat="1"/>
    <xf numFmtId="252" fontId="0" fillId="0" borderId="161" xfId="0" applyNumberFormat="1" applyBorder="1"/>
    <xf numFmtId="219" fontId="0" fillId="0" borderId="161" xfId="0" applyBorder="1"/>
    <xf numFmtId="0" fontId="23" fillId="0" borderId="161" xfId="1081" applyBorder="1" applyProtection="1">
      <protection locked="0"/>
    </xf>
    <xf numFmtId="0" fontId="0" fillId="0" borderId="0" xfId="0" applyNumberFormat="1" applyFont="1" applyBorder="1" applyAlignment="1">
      <alignment horizontal="center" vertical="center" wrapText="1"/>
    </xf>
    <xf numFmtId="0" fontId="22" fillId="2" borderId="0" xfId="1084" applyFill="1"/>
    <xf numFmtId="0" fontId="44" fillId="3" borderId="0" xfId="6" applyNumberFormat="1" applyFont="1" applyFill="1" applyBorder="1" applyAlignment="1">
      <alignment horizontal="right" vertical="center"/>
    </xf>
    <xf numFmtId="0" fontId="31" fillId="3" borderId="0" xfId="0" applyNumberFormat="1" applyFont="1" applyFill="1" applyBorder="1"/>
    <xf numFmtId="0" fontId="21" fillId="49" borderId="0" xfId="1084" applyFont="1" applyFill="1"/>
    <xf numFmtId="0" fontId="20" fillId="49" borderId="0" xfId="1084" applyFont="1" applyFill="1"/>
    <xf numFmtId="0" fontId="19" fillId="49" borderId="0" xfId="1084" applyFont="1" applyFill="1"/>
    <xf numFmtId="0" fontId="23" fillId="0" borderId="0" xfId="1081" applyNumberFormat="1" applyBorder="1" applyProtection="1">
      <protection locked="0"/>
    </xf>
    <xf numFmtId="3" fontId="0" fillId="0" borderId="0" xfId="0" applyNumberFormat="1" applyAlignment="1" applyProtection="1">
      <alignment horizontal="right" vertical="center"/>
    </xf>
    <xf numFmtId="3" fontId="0" fillId="44" borderId="0" xfId="0" applyNumberFormat="1" applyFill="1" applyProtection="1"/>
    <xf numFmtId="3" fontId="0" fillId="44" borderId="0" xfId="5" applyNumberFormat="1" applyFont="1" applyFill="1" applyProtection="1"/>
    <xf numFmtId="3" fontId="0" fillId="49" borderId="0" xfId="0" applyNumberFormat="1" applyFill="1" applyProtection="1"/>
    <xf numFmtId="0" fontId="18" fillId="49" borderId="0" xfId="1084" applyFont="1" applyFill="1"/>
    <xf numFmtId="219" fontId="219" fillId="0" borderId="0" xfId="0" applyFont="1" applyBorder="1" applyAlignment="1"/>
    <xf numFmtId="219" fontId="219" fillId="0" borderId="0" xfId="0" applyFont="1" applyBorder="1"/>
    <xf numFmtId="219" fontId="0" fillId="60" borderId="161" xfId="0" applyFill="1" applyBorder="1" applyAlignment="1">
      <alignment horizontal="center"/>
    </xf>
    <xf numFmtId="0" fontId="22" fillId="60" borderId="161" xfId="1084" applyFill="1" applyBorder="1"/>
    <xf numFmtId="0" fontId="22" fillId="0" borderId="161" xfId="1084" applyBorder="1"/>
    <xf numFmtId="219" fontId="55" fillId="8" borderId="161" xfId="6" applyFont="1" applyFill="1" applyBorder="1" applyAlignment="1">
      <alignment horizontal="left" vertical="center"/>
    </xf>
    <xf numFmtId="219" fontId="55" fillId="2" borderId="161" xfId="6" applyFont="1" applyFill="1" applyBorder="1" applyAlignment="1">
      <alignment horizontal="left" vertical="center"/>
    </xf>
    <xf numFmtId="219" fontId="0" fillId="58" borderId="161" xfId="0" applyFill="1" applyBorder="1"/>
    <xf numFmtId="219" fontId="0" fillId="0" borderId="162" xfId="0" applyBorder="1"/>
    <xf numFmtId="0" fontId="22" fillId="0" borderId="162" xfId="1084" applyBorder="1"/>
    <xf numFmtId="219" fontId="269" fillId="0" borderId="0" xfId="0" applyFont="1" applyAlignment="1">
      <alignment horizontal="left" vertical="center"/>
    </xf>
    <xf numFmtId="0" fontId="0" fillId="7" borderId="0" xfId="0" quotePrefix="1" applyNumberFormat="1" applyFill="1" applyAlignment="1"/>
    <xf numFmtId="0" fontId="75" fillId="3" borderId="17" xfId="6" applyNumberFormat="1" applyFont="1" applyFill="1" applyBorder="1" applyAlignment="1">
      <alignment vertical="center" wrapText="1"/>
    </xf>
    <xf numFmtId="219" fontId="55" fillId="0" borderId="39" xfId="6" applyFont="1" applyFill="1" applyBorder="1" applyAlignment="1">
      <alignment vertical="center"/>
    </xf>
    <xf numFmtId="219" fontId="55" fillId="8" borderId="39" xfId="6" applyFont="1" applyFill="1" applyBorder="1" applyAlignment="1">
      <alignment vertical="center"/>
    </xf>
    <xf numFmtId="219" fontId="55" fillId="2" borderId="39" xfId="6" applyFont="1" applyFill="1" applyBorder="1" applyAlignment="1">
      <alignment vertical="center"/>
    </xf>
    <xf numFmtId="0" fontId="55" fillId="0" borderId="39" xfId="6" applyNumberFormat="1" applyFont="1" applyFill="1" applyBorder="1" applyAlignment="1">
      <alignment vertical="center"/>
    </xf>
    <xf numFmtId="0" fontId="55" fillId="8" borderId="39" xfId="6" applyNumberFormat="1" applyFont="1" applyFill="1" applyBorder="1" applyAlignment="1">
      <alignment vertical="center"/>
    </xf>
    <xf numFmtId="0" fontId="68" fillId="0" borderId="0" xfId="9" applyNumberFormat="1" applyFont="1" applyAlignment="1"/>
    <xf numFmtId="0" fontId="290" fillId="61" borderId="0" xfId="1085" applyFont="1" applyFill="1" applyBorder="1" applyAlignment="1"/>
    <xf numFmtId="0" fontId="17" fillId="49" borderId="0" xfId="1084" applyFont="1" applyFill="1"/>
    <xf numFmtId="219" fontId="0" fillId="7" borderId="163" xfId="0" applyFill="1" applyBorder="1"/>
    <xf numFmtId="0" fontId="22" fillId="7" borderId="163" xfId="1084" applyFill="1" applyBorder="1"/>
    <xf numFmtId="219" fontId="55" fillId="7" borderId="163" xfId="6" applyFont="1" applyFill="1" applyBorder="1" applyAlignment="1">
      <alignment horizontal="left" vertical="center"/>
    </xf>
    <xf numFmtId="219" fontId="0" fillId="7" borderId="161" xfId="0" applyFill="1" applyBorder="1"/>
    <xf numFmtId="0" fontId="22" fillId="7" borderId="161" xfId="1084" applyFill="1" applyBorder="1"/>
    <xf numFmtId="0" fontId="21" fillId="7" borderId="161" xfId="1084" applyFont="1" applyFill="1" applyBorder="1"/>
    <xf numFmtId="0" fontId="16" fillId="7" borderId="161" xfId="1084" applyFont="1" applyFill="1" applyBorder="1"/>
    <xf numFmtId="0" fontId="16" fillId="2" borderId="0" xfId="1084" applyFont="1" applyFill="1"/>
    <xf numFmtId="0" fontId="295" fillId="62" borderId="164" xfId="1086" applyFont="1" applyFill="1" applyBorder="1" applyAlignment="1">
      <alignment horizontal="center"/>
    </xf>
    <xf numFmtId="0" fontId="295" fillId="0" borderId="160" xfId="1086" applyFont="1" applyFill="1" applyBorder="1" applyAlignment="1">
      <alignment wrapText="1"/>
    </xf>
    <xf numFmtId="257" fontId="295" fillId="0" borderId="160" xfId="1086" applyNumberFormat="1" applyFont="1" applyFill="1" applyBorder="1" applyAlignment="1">
      <alignment horizontal="right" wrapText="1"/>
    </xf>
    <xf numFmtId="168" fontId="22" fillId="0" borderId="0" xfId="5" applyNumberFormat="1" applyFont="1"/>
    <xf numFmtId="168" fontId="0" fillId="0" borderId="0" xfId="5" applyNumberFormat="1" applyFont="1"/>
    <xf numFmtId="168" fontId="22" fillId="2" borderId="0" xfId="5" applyNumberFormat="1" applyFont="1" applyFill="1"/>
    <xf numFmtId="168" fontId="292" fillId="0" borderId="0" xfId="5" applyNumberFormat="1" applyFont="1"/>
    <xf numFmtId="168" fontId="295" fillId="62" borderId="164" xfId="5" applyNumberFormat="1" applyFont="1" applyFill="1" applyBorder="1" applyAlignment="1">
      <alignment horizontal="center"/>
    </xf>
    <xf numFmtId="168" fontId="295" fillId="0" borderId="160" xfId="5" applyNumberFormat="1" applyFont="1" applyFill="1" applyBorder="1" applyAlignment="1">
      <alignment horizontal="right" wrapText="1"/>
    </xf>
    <xf numFmtId="0" fontId="15" fillId="2" borderId="0" xfId="1084" applyFont="1" applyFill="1"/>
    <xf numFmtId="0" fontId="54" fillId="8" borderId="12" xfId="6" applyNumberFormat="1" applyFont="1" applyFill="1" applyBorder="1" applyAlignment="1">
      <alignment horizontal="center" vertical="center" wrapText="1"/>
    </xf>
    <xf numFmtId="0" fontId="14" fillId="2" borderId="0" xfId="1084" applyFont="1" applyFill="1"/>
    <xf numFmtId="0" fontId="297" fillId="62" borderId="164" xfId="1087" applyFont="1" applyFill="1" applyBorder="1" applyAlignment="1">
      <alignment horizontal="center"/>
    </xf>
    <xf numFmtId="0" fontId="297" fillId="0" borderId="160" xfId="1087" applyFont="1" applyFill="1" applyBorder="1" applyAlignment="1">
      <alignment wrapText="1"/>
    </xf>
    <xf numFmtId="257" fontId="297" fillId="0" borderId="160" xfId="1087" applyNumberFormat="1" applyFont="1" applyFill="1" applyBorder="1" applyAlignment="1">
      <alignment horizontal="right" wrapText="1"/>
    </xf>
    <xf numFmtId="0" fontId="31" fillId="2" borderId="0" xfId="6" applyNumberFormat="1" applyFont="1" applyFill="1" applyBorder="1" applyAlignment="1">
      <alignment horizontal="left" vertical="center"/>
    </xf>
    <xf numFmtId="0" fontId="31" fillId="2" borderId="0" xfId="0" applyNumberFormat="1" applyFont="1" applyFill="1" applyBorder="1"/>
    <xf numFmtId="0" fontId="22" fillId="7" borderId="52" xfId="1084" applyFill="1" applyBorder="1"/>
    <xf numFmtId="0" fontId="0" fillId="44" borderId="0" xfId="0" applyNumberFormat="1" applyFill="1"/>
    <xf numFmtId="219" fontId="299" fillId="0" borderId="0" xfId="2" applyFont="1" applyAlignment="1" applyProtection="1"/>
    <xf numFmtId="0" fontId="13" fillId="2" borderId="0" xfId="1084" applyFont="1" applyFill="1"/>
    <xf numFmtId="168" fontId="288" fillId="0" borderId="0" xfId="5" applyNumberFormat="1" applyFont="1" applyFill="1" applyBorder="1" applyAlignment="1" applyProtection="1">
      <alignment horizontal="left" vertical="center"/>
    </xf>
    <xf numFmtId="168" fontId="297" fillId="62" borderId="164" xfId="5" applyNumberFormat="1" applyFont="1" applyFill="1" applyBorder="1" applyAlignment="1">
      <alignment horizontal="center"/>
    </xf>
    <xf numFmtId="168" fontId="297" fillId="0" borderId="160" xfId="5" applyNumberFormat="1" applyFont="1" applyFill="1" applyBorder="1" applyAlignment="1">
      <alignment horizontal="right" wrapText="1"/>
    </xf>
    <xf numFmtId="168" fontId="298" fillId="0" borderId="0" xfId="5" applyNumberFormat="1" applyFont="1"/>
    <xf numFmtId="0" fontId="300" fillId="62" borderId="164" xfId="1089" applyFont="1" applyFill="1" applyBorder="1" applyAlignment="1">
      <alignment horizontal="center"/>
    </xf>
    <xf numFmtId="0" fontId="300" fillId="0" borderId="160" xfId="1089" applyFont="1" applyFill="1" applyBorder="1" applyAlignment="1">
      <alignment wrapText="1"/>
    </xf>
    <xf numFmtId="4" fontId="300" fillId="0" borderId="160" xfId="1089" applyNumberFormat="1" applyFont="1" applyFill="1" applyBorder="1" applyAlignment="1">
      <alignment horizontal="right" wrapText="1"/>
    </xf>
    <xf numFmtId="0" fontId="300" fillId="0" borderId="160" xfId="1089" applyFont="1" applyFill="1" applyBorder="1" applyAlignment="1">
      <alignment horizontal="right" wrapText="1"/>
    </xf>
    <xf numFmtId="257" fontId="300" fillId="0" borderId="160" xfId="1089" applyNumberFormat="1" applyFont="1" applyFill="1" applyBorder="1" applyAlignment="1">
      <alignment horizontal="right" wrapText="1"/>
    </xf>
    <xf numFmtId="0" fontId="12" fillId="2" borderId="0" xfId="1084" applyFont="1" applyFill="1"/>
    <xf numFmtId="254" fontId="0" fillId="0" borderId="0" xfId="0" applyNumberFormat="1"/>
    <xf numFmtId="219" fontId="250" fillId="47" borderId="165" xfId="1060" applyFont="1" applyFill="1" applyBorder="1" applyAlignment="1">
      <alignment horizontal="center" vertical="center" wrapText="1"/>
    </xf>
    <xf numFmtId="256" fontId="41" fillId="0" borderId="66" xfId="0" applyNumberFormat="1" applyFont="1" applyFill="1" applyBorder="1" applyAlignment="1">
      <alignment horizontal="right"/>
    </xf>
    <xf numFmtId="219" fontId="0" fillId="0" borderId="72" xfId="0" applyBorder="1" applyAlignment="1">
      <alignment horizontal="left"/>
    </xf>
    <xf numFmtId="219" fontId="0" fillId="0" borderId="72" xfId="0" applyNumberFormat="1" applyBorder="1"/>
    <xf numFmtId="219" fontId="23" fillId="0" borderId="72" xfId="1059" applyNumberFormat="1" applyFont="1" applyBorder="1" applyAlignment="1">
      <alignment horizontal="left"/>
    </xf>
    <xf numFmtId="0" fontId="290" fillId="62" borderId="164" xfId="1090" applyFont="1" applyFill="1" applyBorder="1" applyAlignment="1">
      <alignment horizontal="center"/>
    </xf>
    <xf numFmtId="0" fontId="290" fillId="0" borderId="160" xfId="1090" applyFont="1" applyFill="1" applyBorder="1" applyAlignment="1">
      <alignment wrapText="1"/>
    </xf>
    <xf numFmtId="4" fontId="290" fillId="0" borderId="160" xfId="1090" applyNumberFormat="1" applyFont="1" applyFill="1" applyBorder="1" applyAlignment="1">
      <alignment horizontal="right" wrapText="1"/>
    </xf>
    <xf numFmtId="0" fontId="290" fillId="0" borderId="160" xfId="1090" applyFont="1" applyFill="1" applyBorder="1" applyAlignment="1">
      <alignment horizontal="right" wrapText="1"/>
    </xf>
    <xf numFmtId="257" fontId="290" fillId="0" borderId="160" xfId="1090" applyNumberFormat="1" applyFont="1" applyFill="1" applyBorder="1" applyAlignment="1">
      <alignment horizontal="right" wrapText="1"/>
    </xf>
    <xf numFmtId="0" fontId="11" fillId="2" borderId="0" xfId="1084" applyFont="1" applyFill="1"/>
    <xf numFmtId="251" fontId="23" fillId="0" borderId="0" xfId="1081" applyNumberFormat="1" applyProtection="1">
      <protection locked="0"/>
    </xf>
    <xf numFmtId="0" fontId="0" fillId="0" borderId="43" xfId="1082" applyNumberFormat="1" applyFont="1" applyBorder="1" applyProtection="1">
      <protection locked="0"/>
    </xf>
    <xf numFmtId="0" fontId="23" fillId="0" borderId="0" xfId="1081" applyNumberFormat="1" applyProtection="1">
      <protection locked="0"/>
    </xf>
    <xf numFmtId="168" fontId="0" fillId="0" borderId="0" xfId="0" applyNumberFormat="1" applyProtection="1"/>
    <xf numFmtId="9" fontId="0" fillId="0" borderId="0" xfId="1" applyNumberFormat="1" applyFont="1"/>
    <xf numFmtId="43" fontId="0" fillId="0" borderId="0" xfId="5" applyFont="1"/>
    <xf numFmtId="9" fontId="0" fillId="55" borderId="0" xfId="1" applyFont="1" applyFill="1"/>
    <xf numFmtId="170" fontId="0" fillId="55" borderId="0" xfId="0" applyNumberFormat="1" applyFill="1"/>
    <xf numFmtId="0" fontId="10" fillId="2" borderId="0" xfId="1084" applyFont="1" applyFill="1"/>
    <xf numFmtId="0" fontId="22" fillId="2" borderId="161" xfId="1084" applyFill="1" applyBorder="1"/>
    <xf numFmtId="168" fontId="0" fillId="2" borderId="0" xfId="5" applyNumberFormat="1" applyFont="1" applyFill="1" applyAlignment="1">
      <alignment horizontal="right"/>
    </xf>
    <xf numFmtId="9" fontId="0" fillId="2" borderId="0" xfId="1" applyFont="1" applyFill="1" applyAlignment="1">
      <alignment horizontal="right"/>
    </xf>
    <xf numFmtId="1" fontId="0" fillId="2" borderId="0" xfId="0" applyNumberFormat="1" applyFill="1" applyAlignment="1">
      <alignment horizontal="right"/>
    </xf>
    <xf numFmtId="170" fontId="0" fillId="2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1" fillId="2" borderId="0" xfId="0" applyNumberFormat="1" applyFont="1" applyFill="1" applyAlignment="1">
      <alignment horizontal="right"/>
    </xf>
    <xf numFmtId="0" fontId="44" fillId="2" borderId="0" xfId="0" applyNumberFormat="1" applyFont="1" applyFill="1" applyAlignment="1">
      <alignment horizontal="right"/>
    </xf>
    <xf numFmtId="168" fontId="31" fillId="2" borderId="0" xfId="5" applyNumberFormat="1" applyFont="1" applyFill="1" applyAlignment="1">
      <alignment horizontal="right"/>
    </xf>
    <xf numFmtId="0" fontId="9" fillId="2" borderId="0" xfId="1084" applyFont="1" applyFill="1"/>
    <xf numFmtId="0" fontId="290" fillId="2" borderId="160" xfId="1090" applyFont="1" applyFill="1" applyBorder="1" applyAlignment="1">
      <alignment wrapText="1"/>
    </xf>
    <xf numFmtId="4" fontId="290" fillId="2" borderId="160" xfId="1090" applyNumberFormat="1" applyFont="1" applyFill="1" applyBorder="1" applyAlignment="1">
      <alignment horizontal="right" wrapText="1"/>
    </xf>
    <xf numFmtId="0" fontId="290" fillId="2" borderId="160" xfId="1090" applyFont="1" applyFill="1" applyBorder="1" applyAlignment="1">
      <alignment horizontal="right" wrapText="1"/>
    </xf>
    <xf numFmtId="257" fontId="290" fillId="2" borderId="160" xfId="1090" applyNumberFormat="1" applyFont="1" applyFill="1" applyBorder="1" applyAlignment="1">
      <alignment horizontal="right" wrapText="1"/>
    </xf>
    <xf numFmtId="252" fontId="0" fillId="2" borderId="161" xfId="0" applyNumberFormat="1" applyFill="1" applyBorder="1"/>
    <xf numFmtId="0" fontId="8" fillId="2" borderId="0" xfId="1084" applyFont="1" applyFill="1"/>
    <xf numFmtId="168" fontId="0" fillId="0" borderId="161" xfId="5" applyNumberFormat="1" applyFont="1" applyBorder="1"/>
    <xf numFmtId="219" fontId="0" fillId="2" borderId="163" xfId="0" applyFill="1" applyBorder="1"/>
    <xf numFmtId="219" fontId="55" fillId="2" borderId="163" xfId="6" applyFont="1" applyFill="1" applyBorder="1" applyAlignment="1">
      <alignment horizontal="left" vertical="center"/>
    </xf>
    <xf numFmtId="0" fontId="290" fillId="2" borderId="163" xfId="1085" applyFont="1" applyFill="1" applyBorder="1" applyAlignment="1"/>
    <xf numFmtId="0" fontId="7" fillId="0" borderId="0" xfId="1084" applyFont="1"/>
    <xf numFmtId="219" fontId="221" fillId="7" borderId="0" xfId="0" applyFont="1" applyFill="1" applyBorder="1" applyAlignment="1" applyProtection="1">
      <alignment horizontal="center"/>
    </xf>
    <xf numFmtId="1" fontId="77" fillId="7" borderId="0" xfId="0" applyNumberFormat="1" applyFont="1" applyFill="1" applyAlignment="1" applyProtection="1">
      <alignment horizontal="center" vertical="center"/>
    </xf>
    <xf numFmtId="219" fontId="0" fillId="7" borderId="0" xfId="0" applyFill="1" applyBorder="1" applyAlignment="1" applyProtection="1">
      <alignment horizontal="center" vertical="center"/>
    </xf>
    <xf numFmtId="219" fontId="0" fillId="7" borderId="0" xfId="0" applyFill="1" applyAlignment="1" applyProtection="1">
      <alignment horizontal="center" vertical="center"/>
    </xf>
    <xf numFmtId="41" fontId="0" fillId="7" borderId="0" xfId="0" applyNumberFormat="1" applyFill="1" applyAlignment="1" applyProtection="1">
      <alignment horizontal="right" vertical="center"/>
    </xf>
    <xf numFmtId="219" fontId="0" fillId="7" borderId="0" xfId="0" applyFill="1" applyProtection="1"/>
    <xf numFmtId="219" fontId="0" fillId="7" borderId="0" xfId="0" applyFill="1" applyBorder="1" applyAlignment="1" applyProtection="1">
      <alignment horizontal="left" indent="1"/>
    </xf>
    <xf numFmtId="170" fontId="0" fillId="7" borderId="0" xfId="0" applyNumberFormat="1" applyFill="1" applyAlignment="1" applyProtection="1">
      <alignment horizontal="center" vertical="center"/>
    </xf>
    <xf numFmtId="0" fontId="0" fillId="7" borderId="0" xfId="0" applyNumberFormat="1" applyFill="1" applyProtection="1"/>
    <xf numFmtId="0" fontId="0" fillId="7" borderId="0" xfId="0" applyNumberFormat="1" applyFill="1" applyBorder="1" applyAlignment="1" applyProtection="1">
      <alignment horizontal="center" vertical="center"/>
    </xf>
    <xf numFmtId="0" fontId="0" fillId="7" borderId="0" xfId="0" applyNumberFormat="1" applyFill="1" applyAlignment="1" applyProtection="1">
      <alignment horizontal="center" vertical="center"/>
    </xf>
    <xf numFmtId="41" fontId="221" fillId="7" borderId="0" xfId="0" applyNumberFormat="1" applyFont="1" applyFill="1" applyProtection="1"/>
    <xf numFmtId="0" fontId="0" fillId="7" borderId="157" xfId="0" applyNumberFormat="1" applyFill="1" applyBorder="1" applyProtection="1"/>
    <xf numFmtId="14" fontId="31" fillId="7" borderId="82" xfId="0" applyNumberFormat="1" applyFont="1" applyFill="1" applyBorder="1" applyAlignment="1">
      <alignment horizontal="right"/>
    </xf>
    <xf numFmtId="0" fontId="6" fillId="2" borderId="0" xfId="1084" applyFont="1" applyFill="1"/>
    <xf numFmtId="0" fontId="6" fillId="0" borderId="0" xfId="1084" applyFont="1"/>
    <xf numFmtId="0" fontId="241" fillId="0" borderId="0" xfId="1060" applyNumberFormat="1" applyFont="1" applyFill="1" applyBorder="1" applyAlignment="1">
      <alignment horizontal="left" vertical="center"/>
    </xf>
    <xf numFmtId="0" fontId="241" fillId="0" borderId="0" xfId="1060" applyNumberFormat="1" applyFont="1" applyFill="1" applyBorder="1" applyAlignment="1">
      <alignment vertical="center"/>
    </xf>
    <xf numFmtId="15" fontId="241" fillId="0" borderId="0" xfId="1060" applyNumberFormat="1" applyFont="1" applyFill="1" applyBorder="1" applyAlignment="1">
      <alignment horizontal="right" vertical="center"/>
    </xf>
    <xf numFmtId="168" fontId="241" fillId="0" borderId="0" xfId="5" applyNumberFormat="1" applyFont="1" applyFill="1" applyBorder="1" applyAlignment="1">
      <alignment horizontal="right" vertical="center"/>
    </xf>
    <xf numFmtId="168" fontId="241" fillId="0" borderId="0" xfId="5" applyNumberFormat="1" applyFont="1" applyFill="1" applyBorder="1" applyAlignment="1">
      <alignment horizontal="center" vertical="center"/>
    </xf>
    <xf numFmtId="41" fontId="241" fillId="0" borderId="0" xfId="1060" applyNumberFormat="1" applyFont="1" applyFill="1" applyBorder="1" applyAlignment="1">
      <alignment horizontal="right" vertical="center"/>
    </xf>
    <xf numFmtId="0" fontId="241" fillId="0" borderId="0" xfId="1060" applyNumberFormat="1" applyFont="1" applyFill="1" applyBorder="1" applyAlignment="1">
      <alignment horizontal="center" vertical="center"/>
    </xf>
    <xf numFmtId="0" fontId="5" fillId="2" borderId="0" xfId="1084" applyFont="1" applyFill="1"/>
    <xf numFmtId="0" fontId="305" fillId="62" borderId="164" xfId="1091" applyFont="1" applyFill="1" applyBorder="1" applyAlignment="1">
      <alignment horizontal="center"/>
    </xf>
    <xf numFmtId="0" fontId="305" fillId="0" borderId="160" xfId="1091" applyFont="1" applyFill="1" applyBorder="1" applyAlignment="1">
      <alignment wrapText="1"/>
    </xf>
    <xf numFmtId="4" fontId="305" fillId="0" borderId="160" xfId="1091" applyNumberFormat="1" applyFont="1" applyFill="1" applyBorder="1" applyAlignment="1">
      <alignment horizontal="right" wrapText="1"/>
    </xf>
    <xf numFmtId="0" fontId="305" fillId="0" borderId="160" xfId="1091" applyFont="1" applyFill="1" applyBorder="1" applyAlignment="1">
      <alignment horizontal="right" wrapText="1"/>
    </xf>
    <xf numFmtId="257" fontId="305" fillId="0" borderId="160" xfId="1091" applyNumberFormat="1" applyFont="1" applyFill="1" applyBorder="1" applyAlignment="1">
      <alignment horizontal="right" wrapText="1"/>
    </xf>
    <xf numFmtId="0" fontId="5" fillId="7" borderId="163" xfId="1084" applyFont="1" applyFill="1" applyBorder="1"/>
    <xf numFmtId="9" fontId="0" fillId="0" borderId="43" xfId="1" applyFont="1" applyBorder="1" applyProtection="1">
      <protection locked="0"/>
    </xf>
    <xf numFmtId="0" fontId="307" fillId="62" borderId="164" xfId="1092" applyFont="1" applyFill="1" applyBorder="1" applyAlignment="1">
      <alignment horizontal="center"/>
    </xf>
    <xf numFmtId="0" fontId="307" fillId="0" borderId="160" xfId="1092" applyFont="1" applyFill="1" applyBorder="1" applyAlignment="1">
      <alignment wrapText="1"/>
    </xf>
    <xf numFmtId="4" fontId="307" fillId="0" borderId="160" xfId="1092" applyNumberFormat="1" applyFont="1" applyFill="1" applyBorder="1" applyAlignment="1">
      <alignment horizontal="right" wrapText="1"/>
    </xf>
    <xf numFmtId="0" fontId="307" fillId="0" borderId="160" xfId="1092" applyFont="1" applyFill="1" applyBorder="1" applyAlignment="1">
      <alignment horizontal="right" wrapText="1"/>
    </xf>
    <xf numFmtId="0" fontId="308" fillId="0" borderId="0" xfId="1092"/>
    <xf numFmtId="257" fontId="307" fillId="0" borderId="160" xfId="1092" applyNumberFormat="1" applyFont="1" applyFill="1" applyBorder="1" applyAlignment="1">
      <alignment horizontal="right" wrapText="1"/>
    </xf>
    <xf numFmtId="9" fontId="309" fillId="55" borderId="52" xfId="1082" applyNumberFormat="1" applyFont="1" applyFill="1" applyBorder="1" applyAlignment="1" applyProtection="1">
      <alignment vertical="center" wrapText="1"/>
    </xf>
    <xf numFmtId="0" fontId="23" fillId="58" borderId="52" xfId="1081" applyFill="1" applyBorder="1" applyAlignment="1" applyProtection="1">
      <alignment horizontal="center" vertical="center"/>
      <protection locked="0"/>
    </xf>
    <xf numFmtId="3" fontId="0" fillId="7" borderId="52" xfId="1082" applyNumberFormat="1" applyFont="1" applyFill="1" applyBorder="1" applyProtection="1">
      <protection locked="0"/>
    </xf>
    <xf numFmtId="0" fontId="23" fillId="12" borderId="52" xfId="1081" applyFill="1" applyBorder="1" applyAlignment="1" applyProtection="1">
      <alignment horizontal="center" vertical="center" wrapText="1"/>
      <protection locked="0"/>
    </xf>
    <xf numFmtId="0" fontId="23" fillId="0" borderId="153" xfId="1081" applyNumberFormat="1" applyBorder="1" applyProtection="1">
      <protection locked="0"/>
    </xf>
    <xf numFmtId="0" fontId="23" fillId="0" borderId="0" xfId="1081" applyAlignment="1" applyProtection="1">
      <alignment horizontal="center" vertical="center"/>
      <protection locked="0"/>
    </xf>
    <xf numFmtId="0" fontId="238" fillId="0" borderId="0" xfId="1081" applyFont="1" applyAlignment="1" applyProtection="1">
      <alignment horizontal="center" vertical="center"/>
      <protection locked="0"/>
    </xf>
    <xf numFmtId="0" fontId="274" fillId="0" borderId="0" xfId="1081" applyFont="1" applyAlignment="1" applyProtection="1">
      <alignment horizontal="center" vertical="center"/>
      <protection locked="0"/>
    </xf>
    <xf numFmtId="0" fontId="239" fillId="0" borderId="0" xfId="1081" applyFont="1" applyAlignment="1" applyProtection="1">
      <alignment horizontal="center" vertical="center"/>
      <protection locked="0"/>
    </xf>
    <xf numFmtId="251" fontId="286" fillId="7" borderId="52" xfId="1081" applyNumberFormat="1" applyFont="1" applyFill="1" applyBorder="1" applyAlignment="1" applyProtection="1">
      <alignment horizontal="center" vertical="center"/>
      <protection locked="0"/>
    </xf>
    <xf numFmtId="3" fontId="286" fillId="7" borderId="52" xfId="1081" applyNumberFormat="1" applyFont="1" applyFill="1" applyBorder="1" applyAlignment="1" applyProtection="1">
      <alignment horizontal="center" vertical="center"/>
      <protection locked="0"/>
    </xf>
    <xf numFmtId="251" fontId="23" fillId="0" borderId="0" xfId="1081" applyNumberFormat="1" applyFill="1" applyBorder="1" applyAlignment="1" applyProtection="1">
      <alignment horizontal="center" vertical="center"/>
      <protection locked="0"/>
    </xf>
    <xf numFmtId="251" fontId="23" fillId="7" borderId="0" xfId="1081" applyNumberFormat="1" applyFill="1" applyBorder="1" applyAlignment="1" applyProtection="1">
      <alignment horizontal="center" vertical="center"/>
      <protection locked="0"/>
    </xf>
    <xf numFmtId="251" fontId="23" fillId="7" borderId="153" xfId="1081" applyNumberFormat="1" applyFill="1" applyBorder="1" applyAlignment="1" applyProtection="1">
      <alignment horizontal="center" vertical="center"/>
      <protection locked="0"/>
    </xf>
    <xf numFmtId="251" fontId="23" fillId="7" borderId="56" xfId="1081" applyNumberFormat="1" applyFill="1" applyBorder="1" applyAlignment="1" applyProtection="1">
      <alignment horizontal="center" vertical="center"/>
      <protection locked="0"/>
    </xf>
    <xf numFmtId="0" fontId="23" fillId="7" borderId="0" xfId="1081" applyFill="1" applyBorder="1" applyAlignment="1" applyProtection="1">
      <alignment horizontal="center" vertical="center"/>
      <protection locked="0"/>
    </xf>
    <xf numFmtId="0" fontId="23" fillId="7" borderId="0" xfId="1081" applyFill="1" applyAlignment="1" applyProtection="1">
      <alignment horizontal="center" vertical="center"/>
      <protection locked="0"/>
    </xf>
    <xf numFmtId="261" fontId="23" fillId="52" borderId="52" xfId="1081" applyNumberFormat="1" applyFill="1" applyBorder="1" applyAlignment="1" applyProtection="1">
      <alignment horizontal="center" vertical="center"/>
      <protection locked="0"/>
    </xf>
    <xf numFmtId="261" fontId="304" fillId="52" borderId="52" xfId="1081" applyNumberFormat="1" applyFont="1" applyFill="1" applyBorder="1" applyAlignment="1" applyProtection="1">
      <alignment horizontal="center" vertical="center"/>
      <protection locked="0"/>
    </xf>
    <xf numFmtId="261" fontId="6" fillId="52" borderId="52" xfId="1081" applyNumberFormat="1" applyFont="1" applyFill="1" applyBorder="1" applyAlignment="1" applyProtection="1">
      <alignment horizontal="center" vertical="center"/>
      <protection locked="0"/>
    </xf>
    <xf numFmtId="261" fontId="4" fillId="52" borderId="52" xfId="1081" applyNumberFormat="1" applyFont="1" applyFill="1" applyBorder="1" applyAlignment="1" applyProtection="1">
      <alignment horizontal="center" vertical="center"/>
      <protection locked="0"/>
    </xf>
    <xf numFmtId="0" fontId="23" fillId="0" borderId="166" xfId="1081" applyBorder="1" applyAlignment="1" applyProtection="1">
      <alignment horizontal="right" vertical="center" indent="1"/>
      <protection locked="0"/>
    </xf>
    <xf numFmtId="0" fontId="23" fillId="7" borderId="166" xfId="1081" applyFill="1" applyBorder="1" applyAlignment="1" applyProtection="1">
      <alignment horizontal="right" vertical="center" indent="1"/>
      <protection locked="0"/>
    </xf>
    <xf numFmtId="0" fontId="107" fillId="7" borderId="166" xfId="1088" applyFont="1" applyFill="1" applyBorder="1" applyAlignment="1">
      <alignment horizontal="right" vertical="center" wrapText="1" indent="1"/>
    </xf>
    <xf numFmtId="3" fontId="23" fillId="7" borderId="166" xfId="1081" applyNumberFormat="1" applyFill="1" applyBorder="1" applyAlignment="1" applyProtection="1">
      <alignment horizontal="right" vertical="center" indent="1"/>
      <protection locked="0"/>
    </xf>
    <xf numFmtId="0" fontId="23" fillId="0" borderId="168" xfId="1081" applyBorder="1" applyAlignment="1" applyProtection="1">
      <alignment horizontal="right" vertical="center" indent="1"/>
      <protection locked="0"/>
    </xf>
    <xf numFmtId="0" fontId="23" fillId="7" borderId="167" xfId="1081" applyFill="1" applyBorder="1" applyAlignment="1" applyProtection="1">
      <alignment horizontal="right" vertical="center" indent="1"/>
      <protection locked="0"/>
    </xf>
    <xf numFmtId="0" fontId="124" fillId="7" borderId="167" xfId="1088" applyFill="1" applyBorder="1" applyAlignment="1">
      <alignment horizontal="right" vertical="center" indent="1"/>
    </xf>
    <xf numFmtId="3" fontId="23" fillId="7" borderId="167" xfId="1081" applyNumberFormat="1" applyFill="1" applyBorder="1" applyAlignment="1" applyProtection="1">
      <alignment horizontal="right" vertical="center" indent="1"/>
      <protection locked="0"/>
    </xf>
    <xf numFmtId="0" fontId="107" fillId="7" borderId="167" xfId="1088" applyFont="1" applyFill="1" applyBorder="1" applyAlignment="1">
      <alignment horizontal="right" vertical="center" wrapText="1" indent="1"/>
    </xf>
    <xf numFmtId="0" fontId="23" fillId="0" borderId="167" xfId="1081" applyBorder="1" applyAlignment="1" applyProtection="1">
      <alignment horizontal="right" vertical="center" indent="1"/>
      <protection locked="0"/>
    </xf>
    <xf numFmtId="0" fontId="239" fillId="7" borderId="167" xfId="1081" applyFont="1" applyFill="1" applyBorder="1" applyAlignment="1" applyProtection="1">
      <alignment horizontal="right" vertical="center" indent="1"/>
      <protection locked="0"/>
    </xf>
    <xf numFmtId="0" fontId="23" fillId="0" borderId="169" xfId="1081" applyBorder="1" applyAlignment="1" applyProtection="1">
      <alignment horizontal="right" vertical="center" indent="1"/>
      <protection locked="0"/>
    </xf>
    <xf numFmtId="0" fontId="23" fillId="7" borderId="169" xfId="1081" applyFill="1" applyBorder="1" applyAlignment="1" applyProtection="1">
      <alignment horizontal="right" vertical="center" indent="1"/>
      <protection locked="0"/>
    </xf>
    <xf numFmtId="3" fontId="23" fillId="7" borderId="169" xfId="1081" applyNumberFormat="1" applyFill="1" applyBorder="1" applyAlignment="1" applyProtection="1">
      <alignment horizontal="right" vertical="center" indent="1"/>
      <protection locked="0"/>
    </xf>
    <xf numFmtId="0" fontId="23" fillId="58" borderId="167" xfId="1081" applyFill="1" applyBorder="1" applyAlignment="1" applyProtection="1">
      <alignment horizontal="right" indent="1"/>
      <protection locked="0"/>
    </xf>
    <xf numFmtId="260" fontId="23" fillId="12" borderId="167" xfId="1081" applyNumberFormat="1" applyFill="1" applyBorder="1" applyAlignment="1" applyProtection="1">
      <alignment horizontal="right" indent="1"/>
      <protection locked="0"/>
    </xf>
    <xf numFmtId="259" fontId="0" fillId="0" borderId="167" xfId="1082" applyNumberFormat="1" applyFont="1" applyBorder="1" applyAlignment="1" applyProtection="1">
      <alignment horizontal="right" indent="1"/>
      <protection locked="0"/>
    </xf>
    <xf numFmtId="0" fontId="23" fillId="58" borderId="169" xfId="1081" applyFill="1" applyBorder="1" applyAlignment="1" applyProtection="1">
      <alignment horizontal="right" indent="1"/>
      <protection locked="0"/>
    </xf>
    <xf numFmtId="260" fontId="23" fillId="12" borderId="169" xfId="1081" applyNumberFormat="1" applyFill="1" applyBorder="1" applyAlignment="1" applyProtection="1">
      <alignment horizontal="right" indent="1"/>
      <protection locked="0"/>
    </xf>
    <xf numFmtId="259" fontId="0" fillId="0" borderId="169" xfId="1082" applyNumberFormat="1" applyFont="1" applyBorder="1" applyAlignment="1" applyProtection="1">
      <alignment horizontal="right" indent="1"/>
      <protection locked="0"/>
    </xf>
    <xf numFmtId="0" fontId="310" fillId="59" borderId="52" xfId="1081" applyFont="1" applyFill="1" applyBorder="1" applyAlignment="1" applyProtection="1">
      <alignment horizontal="center" vertical="center" wrapText="1"/>
      <protection locked="0"/>
    </xf>
    <xf numFmtId="0" fontId="286" fillId="0" borderId="52" xfId="1081" applyFont="1" applyFill="1" applyBorder="1" applyAlignment="1" applyProtection="1">
      <alignment horizontal="right"/>
      <protection locked="0"/>
    </xf>
    <xf numFmtId="261" fontId="23" fillId="0" borderId="167" xfId="1081" applyNumberFormat="1" applyBorder="1" applyAlignment="1" applyProtection="1">
      <alignment horizontal="right" indent="1"/>
      <protection locked="0"/>
    </xf>
    <xf numFmtId="261" fontId="23" fillId="0" borderId="169" xfId="1081" applyNumberFormat="1" applyBorder="1" applyAlignment="1" applyProtection="1">
      <alignment horizontal="right" indent="1"/>
      <protection locked="0"/>
    </xf>
    <xf numFmtId="3" fontId="0" fillId="0" borderId="0" xfId="0" applyNumberFormat="1" applyProtection="1"/>
    <xf numFmtId="3" fontId="0" fillId="0" borderId="100" xfId="0" applyNumberFormat="1" applyBorder="1" applyProtection="1"/>
    <xf numFmtId="3" fontId="221" fillId="44" borderId="0" xfId="0" applyNumberFormat="1" applyFont="1" applyFill="1" applyProtection="1"/>
    <xf numFmtId="9" fontId="31" fillId="7" borderId="0" xfId="5" applyNumberFormat="1" applyFont="1" applyFill="1"/>
    <xf numFmtId="3" fontId="44" fillId="63" borderId="0" xfId="0" applyNumberFormat="1" applyFont="1" applyFill="1"/>
    <xf numFmtId="262" fontId="44" fillId="7" borderId="0" xfId="0" applyNumberFormat="1" applyFont="1" applyFill="1"/>
    <xf numFmtId="3" fontId="0" fillId="0" borderId="0" xfId="5" applyNumberFormat="1" applyFont="1" applyAlignment="1" applyProtection="1">
      <alignment horizontal="right" vertical="center"/>
    </xf>
    <xf numFmtId="3" fontId="0" fillId="0" borderId="0" xfId="0" applyNumberFormat="1" applyAlignment="1" applyProtection="1">
      <alignment horizontal="center" vertical="center"/>
    </xf>
    <xf numFmtId="3" fontId="0" fillId="44" borderId="0" xfId="0" applyNumberFormat="1" applyFill="1" applyAlignment="1" applyProtection="1">
      <alignment horizontal="center" vertical="center"/>
    </xf>
    <xf numFmtId="3" fontId="0" fillId="44" borderId="0" xfId="5" applyNumberFormat="1" applyFont="1" applyFill="1" applyAlignment="1" applyProtection="1">
      <alignment horizontal="right" vertical="center"/>
    </xf>
    <xf numFmtId="3" fontId="0" fillId="7" borderId="0" xfId="0" applyNumberFormat="1" applyFill="1" applyAlignment="1" applyProtection="1">
      <alignment horizontal="right" vertical="center"/>
    </xf>
    <xf numFmtId="3" fontId="221" fillId="7" borderId="0" xfId="0" applyNumberFormat="1" applyFont="1" applyFill="1" applyAlignment="1" applyProtection="1">
      <alignment horizontal="right" vertical="center"/>
    </xf>
    <xf numFmtId="3" fontId="221" fillId="7" borderId="0" xfId="0" applyNumberFormat="1" applyFont="1" applyFill="1" applyProtection="1"/>
    <xf numFmtId="3" fontId="0" fillId="7" borderId="157" xfId="0" applyNumberFormat="1" applyFill="1" applyBorder="1" applyProtection="1"/>
    <xf numFmtId="3" fontId="221" fillId="44" borderId="0" xfId="0" applyNumberFormat="1" applyFont="1" applyFill="1" applyAlignment="1" applyProtection="1">
      <alignment horizontal="right" vertical="center"/>
    </xf>
    <xf numFmtId="169" fontId="31" fillId="7" borderId="0" xfId="5" applyNumberFormat="1" applyFont="1" applyFill="1"/>
    <xf numFmtId="3" fontId="0" fillId="0" borderId="0" xfId="5" applyNumberFormat="1" applyFont="1"/>
    <xf numFmtId="3" fontId="0" fillId="7" borderId="0" xfId="0" applyNumberFormat="1" applyFill="1"/>
    <xf numFmtId="3" fontId="31" fillId="7" borderId="0" xfId="5" applyNumberFormat="1" applyFont="1" applyFill="1"/>
    <xf numFmtId="3" fontId="0" fillId="9" borderId="0" xfId="0" applyNumberFormat="1" applyFill="1"/>
    <xf numFmtId="3" fontId="44" fillId="7" borderId="0" xfId="0" applyNumberFormat="1" applyFont="1" applyFill="1"/>
    <xf numFmtId="168" fontId="44" fillId="8" borderId="0" xfId="5" applyNumberFormat="1" applyFont="1" applyFill="1"/>
    <xf numFmtId="3" fontId="44" fillId="8" borderId="0" xfId="0" applyNumberFormat="1" applyFont="1" applyFill="1"/>
    <xf numFmtId="262" fontId="44" fillId="63" borderId="0" xfId="0" applyNumberFormat="1" applyFont="1" applyFill="1"/>
    <xf numFmtId="3" fontId="44" fillId="7" borderId="0" xfId="5" applyNumberFormat="1" applyFont="1" applyFill="1"/>
    <xf numFmtId="9" fontId="44" fillId="63" borderId="0" xfId="1" applyFont="1" applyFill="1"/>
    <xf numFmtId="3" fontId="31" fillId="63" borderId="0" xfId="5" applyNumberFormat="1" applyFont="1" applyFill="1"/>
    <xf numFmtId="262" fontId="0" fillId="0" borderId="0" xfId="0" applyNumberFormat="1"/>
    <xf numFmtId="3" fontId="44" fillId="43" borderId="0" xfId="0" applyNumberFormat="1" applyFont="1" applyFill="1"/>
    <xf numFmtId="262" fontId="44" fillId="43" borderId="0" xfId="0" applyNumberFormat="1" applyFont="1" applyFill="1"/>
    <xf numFmtId="9" fontId="0" fillId="0" borderId="0" xfId="0" applyNumberFormat="1" applyProtection="1"/>
    <xf numFmtId="262" fontId="0" fillId="0" borderId="0" xfId="0" applyNumberFormat="1" applyProtection="1"/>
    <xf numFmtId="262" fontId="0" fillId="8" borderId="0" xfId="0" applyNumberFormat="1" applyFill="1" applyProtection="1"/>
    <xf numFmtId="3" fontId="0" fillId="44" borderId="0" xfId="0" applyNumberFormat="1" applyFill="1" applyBorder="1" applyProtection="1"/>
    <xf numFmtId="3" fontId="0" fillId="44" borderId="157" xfId="0" applyNumberFormat="1" applyFill="1" applyBorder="1" applyProtection="1"/>
    <xf numFmtId="168" fontId="221" fillId="44" borderId="0" xfId="5" applyNumberFormat="1" applyFont="1" applyFill="1" applyProtection="1"/>
    <xf numFmtId="219" fontId="54" fillId="3" borderId="51" xfId="6" applyFont="1" applyFill="1" applyBorder="1" applyAlignment="1">
      <alignment horizontal="center" vertical="center" wrapText="1"/>
    </xf>
    <xf numFmtId="219" fontId="54" fillId="3" borderId="51" xfId="6" applyFont="1" applyFill="1" applyBorder="1" applyAlignment="1">
      <alignment horizontal="left" vertical="center" wrapText="1"/>
    </xf>
    <xf numFmtId="219" fontId="57" fillId="3" borderId="73" xfId="6" applyFont="1" applyFill="1" applyBorder="1" applyAlignment="1"/>
    <xf numFmtId="219" fontId="57" fillId="3" borderId="73" xfId="6" applyFont="1" applyFill="1" applyBorder="1" applyAlignment="1">
      <alignment vertical="center"/>
    </xf>
    <xf numFmtId="219" fontId="52" fillId="0" borderId="0" xfId="6" applyFont="1" applyFill="1" applyBorder="1" applyAlignment="1">
      <alignment horizontal="left" vertical="center" indent="1"/>
    </xf>
    <xf numFmtId="219" fontId="52" fillId="0" borderId="0" xfId="6" applyFont="1" applyFill="1" applyBorder="1" applyAlignment="1">
      <alignment horizontal="left" vertical="center"/>
    </xf>
    <xf numFmtId="169" fontId="52" fillId="0" borderId="0" xfId="5" applyNumberFormat="1" applyFont="1" applyFill="1" applyBorder="1" applyAlignment="1">
      <alignment vertical="center"/>
    </xf>
    <xf numFmtId="219" fontId="37" fillId="0" borderId="0" xfId="9" applyFont="1"/>
    <xf numFmtId="0" fontId="0" fillId="2" borderId="0" xfId="0" applyNumberFormat="1" applyFill="1" applyAlignment="1" applyProtection="1">
      <alignment horizontal="center" vertical="center"/>
    </xf>
    <xf numFmtId="0" fontId="0" fillId="9" borderId="0" xfId="0" applyNumberFormat="1" applyFill="1" applyAlignment="1" applyProtection="1">
      <alignment horizontal="center" vertical="center"/>
    </xf>
    <xf numFmtId="3" fontId="0" fillId="8" borderId="0" xfId="5" applyNumberFormat="1" applyFont="1" applyFill="1"/>
    <xf numFmtId="3" fontId="0" fillId="44" borderId="0" xfId="5" applyNumberFormat="1" applyFont="1" applyFill="1"/>
    <xf numFmtId="3" fontId="23" fillId="58" borderId="167" xfId="1081" applyNumberFormat="1" applyFill="1" applyBorder="1" applyAlignment="1" applyProtection="1">
      <alignment horizontal="right" indent="1"/>
      <protection locked="0"/>
    </xf>
    <xf numFmtId="4" fontId="53" fillId="7" borderId="0" xfId="8" applyNumberFormat="1" applyFont="1" applyFill="1"/>
    <xf numFmtId="167" fontId="50" fillId="7" borderId="0" xfId="8" applyNumberFormat="1" applyFont="1" applyFill="1"/>
    <xf numFmtId="167" fontId="44" fillId="7" borderId="0" xfId="8" applyNumberFormat="1" applyFont="1" applyFill="1" applyBorder="1"/>
    <xf numFmtId="168" fontId="50" fillId="7" borderId="0" xfId="8" applyNumberFormat="1" applyFont="1" applyFill="1"/>
    <xf numFmtId="219" fontId="44" fillId="7" borderId="0" xfId="6" applyFont="1" applyFill="1"/>
    <xf numFmtId="167" fontId="44" fillId="7" borderId="0" xfId="8" applyNumberFormat="1" applyFont="1" applyFill="1"/>
    <xf numFmtId="168" fontId="44" fillId="7" borderId="0" xfId="8" applyNumberFormat="1" applyFont="1" applyFill="1"/>
    <xf numFmtId="219" fontId="43" fillId="7" borderId="26" xfId="6" applyFont="1" applyFill="1" applyBorder="1" applyAlignment="1">
      <alignment vertical="center"/>
    </xf>
    <xf numFmtId="219" fontId="43" fillId="7" borderId="18" xfId="6" applyFont="1" applyFill="1" applyBorder="1" applyAlignment="1">
      <alignment vertical="center"/>
    </xf>
    <xf numFmtId="219" fontId="43" fillId="7" borderId="27" xfId="6" applyFont="1" applyFill="1" applyBorder="1" applyAlignment="1">
      <alignment vertical="center"/>
    </xf>
    <xf numFmtId="219" fontId="57" fillId="7" borderId="0" xfId="6" applyFont="1" applyFill="1" applyBorder="1" applyAlignment="1"/>
    <xf numFmtId="219" fontId="44" fillId="7" borderId="0" xfId="6" applyFont="1" applyFill="1" applyBorder="1" applyAlignment="1"/>
    <xf numFmtId="168" fontId="52" fillId="7" borderId="0" xfId="6" applyNumberFormat="1" applyFont="1" applyFill="1" applyBorder="1" applyAlignment="1">
      <alignment vertical="center"/>
    </xf>
    <xf numFmtId="168" fontId="52" fillId="0" borderId="78" xfId="8" applyNumberFormat="1" applyFont="1" applyFill="1" applyBorder="1" applyAlignment="1">
      <alignment horizontal="center" vertical="center"/>
    </xf>
    <xf numFmtId="219" fontId="56" fillId="3" borderId="76" xfId="6" applyFont="1" applyFill="1" applyBorder="1" applyAlignment="1">
      <alignment horizontal="center" vertical="center" wrapText="1"/>
    </xf>
    <xf numFmtId="219" fontId="56" fillId="3" borderId="170" xfId="6" applyFont="1" applyFill="1" applyBorder="1" applyAlignment="1">
      <alignment horizontal="center" vertical="center" wrapText="1"/>
    </xf>
    <xf numFmtId="4" fontId="53" fillId="7" borderId="0" xfId="9" applyNumberFormat="1" applyFont="1" applyFill="1"/>
    <xf numFmtId="219" fontId="0" fillId="7" borderId="73" xfId="0" applyFill="1" applyBorder="1"/>
    <xf numFmtId="219" fontId="0" fillId="7" borderId="58" xfId="0" applyFill="1" applyBorder="1"/>
    <xf numFmtId="219" fontId="0" fillId="7" borderId="113" xfId="0" applyFill="1" applyBorder="1"/>
    <xf numFmtId="219" fontId="0" fillId="7" borderId="82" xfId="0" applyFill="1" applyBorder="1"/>
    <xf numFmtId="167" fontId="56" fillId="3" borderId="91" xfId="8" applyNumberFormat="1" applyFont="1" applyFill="1" applyBorder="1" applyAlignment="1">
      <alignment horizontal="center" wrapText="1"/>
    </xf>
    <xf numFmtId="219" fontId="56" fillId="3" borderId="91" xfId="6" applyFont="1" applyFill="1" applyBorder="1" applyAlignment="1">
      <alignment horizontal="center" wrapText="1"/>
    </xf>
    <xf numFmtId="166" fontId="56" fillId="3" borderId="91" xfId="7" applyNumberFormat="1" applyFont="1" applyFill="1" applyBorder="1" applyAlignment="1">
      <alignment horizontal="center" wrapText="1"/>
    </xf>
    <xf numFmtId="168" fontId="51" fillId="7" borderId="73" xfId="5" applyNumberFormat="1" applyFont="1" applyFill="1" applyBorder="1" applyAlignment="1">
      <alignment vertical="center"/>
    </xf>
    <xf numFmtId="168" fontId="51" fillId="7" borderId="58" xfId="5" applyNumberFormat="1" applyFont="1" applyFill="1" applyBorder="1" applyAlignment="1">
      <alignment vertical="center"/>
    </xf>
    <xf numFmtId="168" fontId="51" fillId="7" borderId="51" xfId="5" applyNumberFormat="1" applyFont="1" applyFill="1" applyBorder="1" applyAlignment="1">
      <alignment vertical="center"/>
    </xf>
    <xf numFmtId="168" fontId="52" fillId="7" borderId="172" xfId="5" applyNumberFormat="1" applyFont="1" applyFill="1" applyBorder="1" applyAlignment="1">
      <alignment vertical="center"/>
    </xf>
    <xf numFmtId="9" fontId="51" fillId="0" borderId="172" xfId="7" applyNumberFormat="1" applyFont="1" applyFill="1" applyBorder="1" applyAlignment="1">
      <alignment horizontal="left" vertical="center"/>
    </xf>
    <xf numFmtId="169" fontId="51" fillId="0" borderId="172" xfId="5" applyNumberFormat="1" applyFont="1" applyFill="1" applyBorder="1" applyAlignment="1">
      <alignment horizontal="right" vertical="center"/>
    </xf>
    <xf numFmtId="9" fontId="51" fillId="7" borderId="73" xfId="1" applyFont="1" applyFill="1" applyBorder="1" applyAlignment="1">
      <alignment vertical="center"/>
    </xf>
    <xf numFmtId="9" fontId="51" fillId="7" borderId="58" xfId="1" applyFont="1" applyFill="1" applyBorder="1" applyAlignment="1">
      <alignment vertical="center"/>
    </xf>
    <xf numFmtId="9" fontId="51" fillId="7" borderId="51" xfId="1" applyFont="1" applyFill="1" applyBorder="1" applyAlignment="1">
      <alignment vertical="center"/>
    </xf>
    <xf numFmtId="2" fontId="44" fillId="0" borderId="0" xfId="7" applyNumberFormat="1" applyFont="1" applyBorder="1"/>
    <xf numFmtId="2" fontId="43" fillId="3" borderId="18" xfId="8" applyNumberFormat="1" applyFont="1" applyFill="1" applyBorder="1" applyAlignment="1">
      <alignment vertical="center"/>
    </xf>
    <xf numFmtId="2" fontId="56" fillId="3" borderId="91" xfId="8" applyNumberFormat="1" applyFont="1" applyFill="1" applyBorder="1" applyAlignment="1">
      <alignment horizontal="center" vertical="center" wrapText="1"/>
    </xf>
    <xf numFmtId="2" fontId="68" fillId="5" borderId="42" xfId="5" applyNumberFormat="1" applyFont="1" applyFill="1" applyBorder="1"/>
    <xf numFmtId="2" fontId="68" fillId="6" borderId="42" xfId="5" applyNumberFormat="1" applyFont="1" applyFill="1" applyBorder="1"/>
    <xf numFmtId="2" fontId="53" fillId="0" borderId="0" xfId="9" applyNumberFormat="1" applyFont="1"/>
    <xf numFmtId="2" fontId="56" fillId="3" borderId="35" xfId="6" applyNumberFormat="1" applyFont="1" applyFill="1" applyBorder="1" applyAlignment="1">
      <alignment horizontal="center" vertical="center" wrapText="1"/>
    </xf>
    <xf numFmtId="2" fontId="51" fillId="0" borderId="29" xfId="7" applyNumberFormat="1" applyFont="1" applyFill="1" applyBorder="1" applyAlignment="1">
      <alignment horizontal="right" vertical="center"/>
    </xf>
    <xf numFmtId="2" fontId="51" fillId="8" borderId="29" xfId="7" applyNumberFormat="1" applyFont="1" applyFill="1" applyBorder="1" applyAlignment="1">
      <alignment horizontal="right" vertical="center"/>
    </xf>
    <xf numFmtId="2" fontId="53" fillId="0" borderId="40" xfId="9" applyNumberFormat="1" applyFont="1" applyFill="1" applyBorder="1" applyAlignment="1">
      <alignment horizontal="right"/>
    </xf>
    <xf numFmtId="2" fontId="52" fillId="0" borderId="81" xfId="7" applyNumberFormat="1" applyFont="1" applyFill="1" applyBorder="1" applyAlignment="1">
      <alignment horizontal="right" vertical="center"/>
    </xf>
    <xf numFmtId="2" fontId="53" fillId="0" borderId="0" xfId="7" applyNumberFormat="1" applyFont="1"/>
    <xf numFmtId="2" fontId="68" fillId="5" borderId="42" xfId="7" applyNumberFormat="1" applyFont="1" applyFill="1" applyBorder="1" applyAlignment="1">
      <alignment horizontal="center" vertical="center"/>
    </xf>
    <xf numFmtId="2" fontId="68" fillId="6" borderId="42" xfId="7" applyNumberFormat="1" applyFont="1" applyFill="1" applyBorder="1" applyAlignment="1">
      <alignment horizontal="center" vertical="center"/>
    </xf>
    <xf numFmtId="2" fontId="247" fillId="0" borderId="0" xfId="9" applyNumberFormat="1" applyFont="1" applyAlignment="1">
      <alignment horizontal="center"/>
    </xf>
    <xf numFmtId="2" fontId="236" fillId="8" borderId="38" xfId="6" applyNumberFormat="1" applyFont="1" applyFill="1" applyBorder="1" applyAlignment="1">
      <alignment horizontal="center" vertical="center"/>
    </xf>
    <xf numFmtId="2" fontId="236" fillId="0" borderId="38" xfId="6" applyNumberFormat="1" applyFont="1" applyFill="1" applyBorder="1" applyAlignment="1">
      <alignment horizontal="center" vertical="center"/>
    </xf>
    <xf numFmtId="2" fontId="246" fillId="8" borderId="38" xfId="6" applyNumberFormat="1" applyFont="1" applyFill="1" applyBorder="1" applyAlignment="1">
      <alignment horizontal="center" vertical="center"/>
    </xf>
    <xf numFmtId="2" fontId="246" fillId="7" borderId="38" xfId="6" applyNumberFormat="1" applyFont="1" applyFill="1" applyBorder="1" applyAlignment="1">
      <alignment horizontal="center" vertical="center"/>
    </xf>
    <xf numFmtId="2" fontId="235" fillId="0" borderId="0" xfId="9" applyNumberFormat="1" applyFont="1" applyAlignment="1">
      <alignment horizontal="center"/>
    </xf>
    <xf numFmtId="2" fontId="53" fillId="0" borderId="0" xfId="9" applyNumberFormat="1" applyFont="1" applyAlignment="1">
      <alignment horizontal="center"/>
    </xf>
    <xf numFmtId="1" fontId="51" fillId="7" borderId="58" xfId="5" applyNumberFormat="1" applyFont="1" applyFill="1" applyBorder="1" applyAlignment="1">
      <alignment vertical="center"/>
    </xf>
    <xf numFmtId="1" fontId="51" fillId="0" borderId="0" xfId="5" applyNumberFormat="1" applyFont="1" applyFill="1" applyBorder="1" applyAlignment="1">
      <alignment vertical="center"/>
    </xf>
    <xf numFmtId="1" fontId="0" fillId="7" borderId="0" xfId="0" applyNumberFormat="1" applyFill="1" applyProtection="1"/>
    <xf numFmtId="219" fontId="232" fillId="0" borderId="0" xfId="0" applyFont="1"/>
    <xf numFmtId="219" fontId="312" fillId="4" borderId="0" xfId="0" quotePrefix="1" applyFont="1" applyFill="1" applyAlignment="1">
      <alignment horizontal="right"/>
    </xf>
    <xf numFmtId="261" fontId="23" fillId="0" borderId="167" xfId="1081" applyNumberFormat="1" applyBorder="1" applyAlignment="1" applyProtection="1">
      <alignment horizontal="left"/>
      <protection locked="0"/>
    </xf>
    <xf numFmtId="261" fontId="3" fillId="0" borderId="167" xfId="1081" applyNumberFormat="1" applyFont="1" applyBorder="1" applyAlignment="1" applyProtection="1">
      <alignment horizontal="left"/>
      <protection locked="0"/>
    </xf>
    <xf numFmtId="3" fontId="0" fillId="7" borderId="0" xfId="0" applyNumberFormat="1" applyFill="1" applyProtection="1"/>
    <xf numFmtId="219" fontId="214" fillId="55" borderId="0" xfId="0" applyFont="1" applyFill="1" applyAlignment="1">
      <alignment horizontal="right"/>
    </xf>
    <xf numFmtId="170" fontId="44" fillId="7" borderId="0" xfId="0" applyNumberFormat="1" applyFont="1" applyFill="1"/>
    <xf numFmtId="4" fontId="44" fillId="63" borderId="0" xfId="0" applyNumberFormat="1" applyFont="1" applyFill="1"/>
    <xf numFmtId="4" fontId="44" fillId="7" borderId="0" xfId="0" applyNumberFormat="1" applyFont="1" applyFill="1"/>
    <xf numFmtId="9" fontId="44" fillId="63" borderId="0" xfId="1" applyNumberFormat="1" applyFont="1" applyFill="1"/>
    <xf numFmtId="9" fontId="44" fillId="7" borderId="0" xfId="1" applyNumberFormat="1" applyFont="1" applyFill="1"/>
    <xf numFmtId="2" fontId="31" fillId="7" borderId="0" xfId="5" applyNumberFormat="1" applyFont="1" applyFill="1"/>
    <xf numFmtId="3" fontId="76" fillId="43" borderId="0" xfId="0" applyNumberFormat="1" applyFont="1" applyFill="1"/>
    <xf numFmtId="169" fontId="0" fillId="9" borderId="0" xfId="5" applyNumberFormat="1" applyFont="1" applyFill="1" applyAlignment="1">
      <alignment horizontal="center"/>
    </xf>
    <xf numFmtId="9" fontId="0" fillId="7" borderId="0" xfId="0" applyNumberFormat="1" applyFill="1"/>
    <xf numFmtId="169" fontId="0" fillId="7" borderId="0" xfId="0" applyNumberFormat="1" applyFill="1"/>
    <xf numFmtId="170" fontId="51" fillId="7" borderId="73" xfId="1" applyNumberFormat="1" applyFont="1" applyFill="1" applyBorder="1" applyAlignment="1">
      <alignment vertical="center"/>
    </xf>
    <xf numFmtId="170" fontId="51" fillId="7" borderId="58" xfId="1" applyNumberFormat="1" applyFont="1" applyFill="1" applyBorder="1" applyAlignment="1">
      <alignment vertical="center"/>
    </xf>
    <xf numFmtId="170" fontId="51" fillId="7" borderId="51" xfId="1" applyNumberFormat="1" applyFont="1" applyFill="1" applyBorder="1" applyAlignment="1">
      <alignment vertical="center"/>
    </xf>
    <xf numFmtId="170" fontId="51" fillId="7" borderId="114" xfId="1" applyNumberFormat="1" applyFont="1" applyFill="1" applyBorder="1" applyAlignment="1">
      <alignment vertical="center"/>
    </xf>
    <xf numFmtId="170" fontId="51" fillId="7" borderId="43" xfId="1" applyNumberFormat="1" applyFont="1" applyFill="1" applyBorder="1" applyAlignment="1">
      <alignment vertical="center"/>
    </xf>
    <xf numFmtId="41" fontId="0" fillId="0" borderId="0" xfId="0" applyNumberFormat="1"/>
    <xf numFmtId="3" fontId="0" fillId="43" borderId="0" xfId="0" applyNumberFormat="1" applyFill="1" applyAlignment="1">
      <alignment horizontal="center"/>
    </xf>
    <xf numFmtId="3" fontId="0" fillId="9" borderId="0" xfId="5" applyNumberFormat="1" applyFont="1" applyFill="1" applyAlignment="1">
      <alignment horizontal="center"/>
    </xf>
    <xf numFmtId="3" fontId="0" fillId="44" borderId="0" xfId="0" applyNumberFormat="1" applyFill="1" applyBorder="1" applyAlignment="1" applyProtection="1">
      <alignment horizontal="center" vertical="center"/>
    </xf>
    <xf numFmtId="3" fontId="221" fillId="7" borderId="0" xfId="0" applyNumberFormat="1" applyFont="1" applyFill="1" applyAlignment="1" applyProtection="1">
      <alignment horizontal="center" vertical="center"/>
    </xf>
    <xf numFmtId="3" fontId="0" fillId="44" borderId="0" xfId="0" applyNumberFormat="1" applyFill="1" applyAlignment="1" applyProtection="1">
      <alignment horizontal="center"/>
    </xf>
    <xf numFmtId="262" fontId="0" fillId="0" borderId="0" xfId="0" applyNumberFormat="1" applyAlignment="1" applyProtection="1">
      <alignment horizontal="center" vertical="center"/>
    </xf>
    <xf numFmtId="219" fontId="229" fillId="0" borderId="174" xfId="0" applyFont="1" applyBorder="1"/>
    <xf numFmtId="166" fontId="229" fillId="0" borderId="174" xfId="0" applyNumberFormat="1" applyFont="1" applyBorder="1"/>
    <xf numFmtId="219" fontId="2" fillId="0" borderId="0" xfId="0" applyFont="1" applyAlignment="1">
      <alignment horizontal="left" indent="1"/>
    </xf>
    <xf numFmtId="219" fontId="0" fillId="0" borderId="0" xfId="0" applyFont="1" applyAlignment="1">
      <alignment horizontal="left" indent="1"/>
    </xf>
    <xf numFmtId="166" fontId="0" fillId="0" borderId="0" xfId="0" applyNumberFormat="1" applyFont="1"/>
    <xf numFmtId="219" fontId="229" fillId="0" borderId="0" xfId="0" applyFont="1" applyFill="1" applyBorder="1"/>
    <xf numFmtId="219" fontId="313" fillId="0" borderId="0" xfId="0" applyFont="1"/>
    <xf numFmtId="258" fontId="54" fillId="3" borderId="45" xfId="0" applyNumberFormat="1" applyFont="1" applyFill="1" applyBorder="1" applyAlignment="1">
      <alignment horizontal="center"/>
    </xf>
    <xf numFmtId="219" fontId="229" fillId="3" borderId="45" xfId="0" applyFont="1" applyFill="1" applyBorder="1"/>
    <xf numFmtId="219" fontId="229" fillId="65" borderId="175" xfId="0" applyFont="1" applyFill="1" applyBorder="1"/>
    <xf numFmtId="166" fontId="229" fillId="65" borderId="175" xfId="0" applyNumberFormat="1" applyFont="1" applyFill="1" applyBorder="1"/>
    <xf numFmtId="219" fontId="221" fillId="0" borderId="56" xfId="0" applyFont="1" applyBorder="1"/>
    <xf numFmtId="3" fontId="221" fillId="0" borderId="56" xfId="0" applyNumberFormat="1" applyFont="1" applyBorder="1"/>
    <xf numFmtId="263" fontId="0" fillId="0" borderId="0" xfId="0" applyNumberFormat="1" applyAlignment="1" applyProtection="1">
      <alignment horizontal="center" vertical="center"/>
    </xf>
    <xf numFmtId="219" fontId="0" fillId="7" borderId="46" xfId="0" applyFill="1" applyBorder="1"/>
    <xf numFmtId="168" fontId="0" fillId="7" borderId="73" xfId="5" applyNumberFormat="1" applyFont="1" applyFill="1" applyBorder="1"/>
    <xf numFmtId="168" fontId="0" fillId="7" borderId="58" xfId="5" applyNumberFormat="1" applyFont="1" applyFill="1" applyBorder="1"/>
    <xf numFmtId="168" fontId="0" fillId="7" borderId="51" xfId="5" applyNumberFormat="1" applyFont="1" applyFill="1" applyBorder="1"/>
    <xf numFmtId="170" fontId="51" fillId="7" borderId="176" xfId="1" applyNumberFormat="1" applyFont="1" applyFill="1" applyBorder="1" applyAlignment="1">
      <alignment vertical="center"/>
    </xf>
    <xf numFmtId="168" fontId="51" fillId="7" borderId="43" xfId="5" applyNumberFormat="1" applyFont="1" applyFill="1" applyBorder="1" applyAlignment="1">
      <alignment vertical="center"/>
    </xf>
    <xf numFmtId="167" fontId="56" fillId="3" borderId="171" xfId="8" applyNumberFormat="1" applyFont="1" applyFill="1" applyBorder="1" applyAlignment="1">
      <alignment horizontal="center" vertical="center" wrapText="1"/>
    </xf>
    <xf numFmtId="170" fontId="51" fillId="0" borderId="172" xfId="5" applyNumberFormat="1" applyFont="1" applyFill="1" applyBorder="1" applyAlignment="1">
      <alignment horizontal="right" vertical="center"/>
    </xf>
    <xf numFmtId="1" fontId="52" fillId="7" borderId="173" xfId="5" applyNumberFormat="1" applyFont="1" applyFill="1" applyBorder="1" applyAlignment="1">
      <alignment vertical="center"/>
    </xf>
    <xf numFmtId="1" fontId="51" fillId="7" borderId="82" xfId="5" applyNumberFormat="1" applyFont="1" applyFill="1" applyBorder="1" applyAlignment="1">
      <alignment vertical="center"/>
    </xf>
    <xf numFmtId="1" fontId="51" fillId="7" borderId="46" xfId="5" applyNumberFormat="1" applyFont="1" applyFill="1" applyBorder="1" applyAlignment="1">
      <alignment vertical="center"/>
    </xf>
    <xf numFmtId="1" fontId="51" fillId="7" borderId="51" xfId="5" applyNumberFormat="1" applyFont="1" applyFill="1" applyBorder="1" applyAlignment="1">
      <alignment vertical="center"/>
    </xf>
    <xf numFmtId="168" fontId="52" fillId="7" borderId="177" xfId="8" applyNumberFormat="1" applyFont="1" applyFill="1" applyBorder="1" applyAlignment="1">
      <alignment horizontal="center" vertical="center"/>
    </xf>
    <xf numFmtId="1" fontId="52" fillId="7" borderId="51" xfId="8" applyNumberFormat="1" applyFont="1" applyFill="1" applyBorder="1" applyAlignment="1">
      <alignment horizontal="center" vertical="center"/>
    </xf>
    <xf numFmtId="9" fontId="51" fillId="7" borderId="178" xfId="5" applyNumberFormat="1" applyFont="1" applyFill="1" applyBorder="1" applyAlignment="1">
      <alignment vertical="center"/>
    </xf>
    <xf numFmtId="9" fontId="51" fillId="7" borderId="179" xfId="5" applyNumberFormat="1" applyFont="1" applyFill="1" applyBorder="1" applyAlignment="1">
      <alignment vertical="center"/>
    </xf>
    <xf numFmtId="9" fontId="52" fillId="7" borderId="180" xfId="8" applyNumberFormat="1" applyFont="1" applyFill="1" applyBorder="1" applyAlignment="1">
      <alignment horizontal="center" vertical="center"/>
    </xf>
    <xf numFmtId="219" fontId="221" fillId="12" borderId="181" xfId="0" applyFont="1" applyFill="1" applyBorder="1" applyAlignment="1">
      <alignment horizontal="center"/>
    </xf>
    <xf numFmtId="219" fontId="0" fillId="0" borderId="184" xfId="0" applyBorder="1"/>
    <xf numFmtId="15" fontId="0" fillId="0" borderId="184" xfId="0" applyNumberFormat="1" applyBorder="1"/>
    <xf numFmtId="0" fontId="0" fillId="44" borderId="185" xfId="0" applyNumberFormat="1" applyFill="1" applyBorder="1"/>
    <xf numFmtId="9" fontId="0" fillId="0" borderId="183" xfId="0" applyNumberFormat="1" applyBorder="1"/>
    <xf numFmtId="219" fontId="0" fillId="0" borderId="188" xfId="0" applyBorder="1"/>
    <xf numFmtId="15" fontId="0" fillId="0" borderId="188" xfId="0" applyNumberFormat="1" applyBorder="1"/>
    <xf numFmtId="14" fontId="0" fillId="0" borderId="188" xfId="0" applyNumberFormat="1" applyBorder="1"/>
    <xf numFmtId="14" fontId="0" fillId="0" borderId="189" xfId="0" applyNumberFormat="1" applyBorder="1"/>
    <xf numFmtId="0" fontId="0" fillId="44" borderId="189" xfId="0" applyNumberFormat="1" applyFill="1" applyBorder="1"/>
    <xf numFmtId="9" fontId="0" fillId="0" borderId="187" xfId="0" applyNumberFormat="1" applyBorder="1"/>
    <xf numFmtId="14" fontId="311" fillId="0" borderId="188" xfId="0" applyNumberFormat="1" applyFont="1" applyBorder="1"/>
    <xf numFmtId="14" fontId="311" fillId="0" borderId="189" xfId="0" applyNumberFormat="1" applyFont="1" applyBorder="1"/>
    <xf numFmtId="219" fontId="0" fillId="0" borderId="192" xfId="0" applyBorder="1"/>
    <xf numFmtId="15" fontId="0" fillId="0" borderId="192" xfId="0" applyNumberFormat="1" applyBorder="1"/>
    <xf numFmtId="14" fontId="0" fillId="0" borderId="192" xfId="0" applyNumberFormat="1" applyBorder="1"/>
    <xf numFmtId="14" fontId="0" fillId="0" borderId="193" xfId="0" applyNumberFormat="1" applyBorder="1"/>
    <xf numFmtId="0" fontId="0" fillId="44" borderId="193" xfId="0" applyNumberFormat="1" applyFill="1" applyBorder="1"/>
    <xf numFmtId="9" fontId="0" fillId="0" borderId="191" xfId="0" applyNumberFormat="1" applyBorder="1"/>
    <xf numFmtId="14" fontId="311" fillId="0" borderId="184" xfId="0" applyNumberFormat="1" applyFont="1" applyBorder="1"/>
    <xf numFmtId="14" fontId="311" fillId="0" borderId="185" xfId="0" applyNumberFormat="1" applyFont="1" applyBorder="1"/>
    <xf numFmtId="219" fontId="73" fillId="0" borderId="195" xfId="652" applyBorder="1" applyAlignment="1">
      <alignment horizontal="center" vertical="center"/>
    </xf>
    <xf numFmtId="219" fontId="73" fillId="0" borderId="196" xfId="652" applyBorder="1" applyAlignment="1">
      <alignment horizontal="center" vertical="center"/>
    </xf>
    <xf numFmtId="219" fontId="73" fillId="12" borderId="197" xfId="652" applyFill="1" applyBorder="1" applyAlignment="1">
      <alignment horizontal="center" vertical="center"/>
    </xf>
    <xf numFmtId="219" fontId="73" fillId="44" borderId="197" xfId="652" applyFill="1" applyBorder="1" applyAlignment="1">
      <alignment horizontal="center" vertical="center"/>
    </xf>
    <xf numFmtId="219" fontId="221" fillId="12" borderId="198" xfId="0" applyFont="1" applyFill="1" applyBorder="1" applyAlignment="1">
      <alignment horizontal="center"/>
    </xf>
    <xf numFmtId="219" fontId="0" fillId="0" borderId="199" xfId="0" applyBorder="1"/>
    <xf numFmtId="9" fontId="0" fillId="0" borderId="200" xfId="0" applyNumberFormat="1" applyBorder="1"/>
    <xf numFmtId="219" fontId="0" fillId="0" borderId="201" xfId="0" applyBorder="1"/>
    <xf numFmtId="9" fontId="0" fillId="0" borderId="202" xfId="0" applyNumberFormat="1" applyBorder="1"/>
    <xf numFmtId="219" fontId="0" fillId="0" borderId="203" xfId="0" applyBorder="1"/>
    <xf numFmtId="9" fontId="0" fillId="0" borderId="204" xfId="0" applyNumberFormat="1" applyBorder="1"/>
    <xf numFmtId="219" fontId="0" fillId="0" borderId="205" xfId="0" applyBorder="1"/>
    <xf numFmtId="219" fontId="311" fillId="0" borderId="206" xfId="0" applyFont="1" applyBorder="1"/>
    <xf numFmtId="219" fontId="0" fillId="0" borderId="206" xfId="0" applyBorder="1"/>
    <xf numFmtId="3" fontId="221" fillId="44" borderId="207" xfId="0" applyNumberFormat="1" applyFont="1" applyFill="1" applyBorder="1"/>
    <xf numFmtId="3" fontId="221" fillId="44" borderId="209" xfId="0" applyNumberFormat="1" applyFont="1" applyFill="1" applyBorder="1"/>
    <xf numFmtId="219" fontId="0" fillId="0" borderId="0" xfId="0" quotePrefix="1"/>
    <xf numFmtId="219" fontId="73" fillId="8" borderId="197" xfId="652" applyFill="1" applyBorder="1" applyAlignment="1">
      <alignment horizontal="center" vertical="center"/>
    </xf>
    <xf numFmtId="0" fontId="0" fillId="8" borderId="183" xfId="0" applyNumberFormat="1" applyFill="1" applyBorder="1"/>
    <xf numFmtId="0" fontId="0" fillId="8" borderId="184" xfId="0" applyNumberFormat="1" applyFill="1" applyBorder="1"/>
    <xf numFmtId="9" fontId="0" fillId="8" borderId="185" xfId="1" applyNumberFormat="1" applyFont="1" applyFill="1" applyBorder="1"/>
    <xf numFmtId="0" fontId="0" fillId="8" borderId="187" xfId="0" applyNumberFormat="1" applyFill="1" applyBorder="1"/>
    <xf numFmtId="0" fontId="0" fillId="8" borderId="188" xfId="0" applyNumberFormat="1" applyFill="1" applyBorder="1"/>
    <xf numFmtId="9" fontId="0" fillId="8" borderId="189" xfId="1" applyNumberFormat="1" applyFont="1" applyFill="1" applyBorder="1"/>
    <xf numFmtId="0" fontId="0" fillId="8" borderId="191" xfId="0" applyNumberFormat="1" applyFill="1" applyBorder="1"/>
    <xf numFmtId="0" fontId="0" fillId="8" borderId="192" xfId="0" applyNumberFormat="1" applyFill="1" applyBorder="1"/>
    <xf numFmtId="9" fontId="0" fillId="8" borderId="193" xfId="1" applyNumberFormat="1" applyFont="1" applyFill="1" applyBorder="1"/>
    <xf numFmtId="3" fontId="221" fillId="8" borderId="207" xfId="0" applyNumberFormat="1" applyFont="1" applyFill="1" applyBorder="1"/>
    <xf numFmtId="3" fontId="221" fillId="8" borderId="208" xfId="0" applyNumberFormat="1" applyFont="1" applyFill="1" applyBorder="1"/>
    <xf numFmtId="9" fontId="221" fillId="8" borderId="209" xfId="0" applyNumberFormat="1" applyFont="1" applyFill="1" applyBorder="1"/>
    <xf numFmtId="168" fontId="0" fillId="12" borderId="186" xfId="5" applyNumberFormat="1" applyFont="1" applyFill="1" applyBorder="1"/>
    <xf numFmtId="168" fontId="0" fillId="12" borderId="190" xfId="5" applyNumberFormat="1" applyFont="1" applyFill="1" applyBorder="1"/>
    <xf numFmtId="168" fontId="0" fillId="12" borderId="194" xfId="5" applyNumberFormat="1" applyFont="1" applyFill="1" applyBorder="1"/>
    <xf numFmtId="3" fontId="221" fillId="12" borderId="210" xfId="0" applyNumberFormat="1" applyFont="1" applyFill="1" applyBorder="1"/>
    <xf numFmtId="219" fontId="73" fillId="66" borderId="181" xfId="652" applyFill="1" applyBorder="1" applyAlignment="1">
      <alignment horizontal="center" vertical="center"/>
    </xf>
    <xf numFmtId="219" fontId="73" fillId="66" borderId="182" xfId="652" applyFill="1" applyBorder="1" applyAlignment="1">
      <alignment horizontal="center" vertical="center"/>
    </xf>
    <xf numFmtId="168" fontId="0" fillId="66" borderId="183" xfId="5" applyNumberFormat="1" applyFont="1" applyFill="1" applyBorder="1"/>
    <xf numFmtId="168" fontId="0" fillId="66" borderId="185" xfId="5" applyNumberFormat="1" applyFont="1" applyFill="1" applyBorder="1"/>
    <xf numFmtId="168" fontId="0" fillId="66" borderId="187" xfId="5" applyNumberFormat="1" applyFont="1" applyFill="1" applyBorder="1"/>
    <xf numFmtId="168" fontId="0" fillId="66" borderId="189" xfId="5" applyNumberFormat="1" applyFont="1" applyFill="1" applyBorder="1"/>
    <xf numFmtId="168" fontId="0" fillId="66" borderId="191" xfId="5" applyNumberFormat="1" applyFont="1" applyFill="1" applyBorder="1"/>
    <xf numFmtId="168" fontId="0" fillId="66" borderId="193" xfId="5" applyNumberFormat="1" applyFont="1" applyFill="1" applyBorder="1"/>
    <xf numFmtId="3" fontId="221" fillId="66" borderId="207" xfId="0" applyNumberFormat="1" applyFont="1" applyFill="1" applyBorder="1"/>
    <xf numFmtId="3" fontId="221" fillId="66" borderId="209" xfId="0" applyNumberFormat="1" applyFont="1" applyFill="1" applyBorder="1"/>
    <xf numFmtId="3" fontId="221" fillId="0" borderId="207" xfId="0" applyNumberFormat="1" applyFont="1" applyFill="1" applyBorder="1"/>
    <xf numFmtId="3" fontId="221" fillId="0" borderId="211" xfId="0" applyNumberFormat="1" applyFont="1" applyFill="1" applyBorder="1"/>
    <xf numFmtId="219" fontId="221" fillId="52" borderId="0" xfId="0" applyFont="1" applyFill="1" applyAlignment="1">
      <alignment horizontal="centerContinuous"/>
    </xf>
    <xf numFmtId="219" fontId="46" fillId="44" borderId="0" xfId="0" applyFont="1" applyFill="1" applyAlignment="1">
      <alignment horizontal="centerContinuous"/>
    </xf>
    <xf numFmtId="219" fontId="221" fillId="57" borderId="0" xfId="0" applyFont="1" applyFill="1" applyBorder="1" applyAlignment="1">
      <alignment horizontal="centerContinuous"/>
    </xf>
    <xf numFmtId="168" fontId="221" fillId="44" borderId="183" xfId="5" applyNumberFormat="1" applyFont="1" applyFill="1" applyBorder="1"/>
    <xf numFmtId="168" fontId="221" fillId="44" borderId="187" xfId="5" applyNumberFormat="1" applyFont="1" applyFill="1" applyBorder="1"/>
    <xf numFmtId="219" fontId="0" fillId="0" borderId="212" xfId="0" applyBorder="1"/>
    <xf numFmtId="219" fontId="0" fillId="0" borderId="213" xfId="0" applyBorder="1"/>
    <xf numFmtId="15" fontId="0" fillId="0" borderId="213" xfId="0" applyNumberFormat="1" applyBorder="1"/>
    <xf numFmtId="14" fontId="311" fillId="0" borderId="213" xfId="0" applyNumberFormat="1" applyFont="1" applyBorder="1"/>
    <xf numFmtId="14" fontId="311" fillId="0" borderId="214" xfId="0" applyNumberFormat="1" applyFont="1" applyBorder="1"/>
    <xf numFmtId="0" fontId="0" fillId="8" borderId="215" xfId="0" applyNumberFormat="1" applyFill="1" applyBorder="1"/>
    <xf numFmtId="0" fontId="0" fillId="8" borderId="213" xfId="0" applyNumberFormat="1" applyFill="1" applyBorder="1"/>
    <xf numFmtId="9" fontId="0" fillId="8" borderId="214" xfId="1" applyNumberFormat="1" applyFont="1" applyFill="1" applyBorder="1"/>
    <xf numFmtId="168" fontId="0" fillId="12" borderId="216" xfId="5" applyNumberFormat="1" applyFont="1" applyFill="1" applyBorder="1"/>
    <xf numFmtId="0" fontId="0" fillId="44" borderId="214" xfId="0" applyNumberFormat="1" applyFill="1" applyBorder="1"/>
    <xf numFmtId="168" fontId="0" fillId="66" borderId="215" xfId="5" applyNumberFormat="1" applyFont="1" applyFill="1" applyBorder="1"/>
    <xf numFmtId="168" fontId="0" fillId="66" borderId="214" xfId="5" applyNumberFormat="1" applyFont="1" applyFill="1" applyBorder="1"/>
    <xf numFmtId="9" fontId="0" fillId="0" borderId="215" xfId="0" applyNumberFormat="1" applyBorder="1"/>
    <xf numFmtId="9" fontId="0" fillId="0" borderId="217" xfId="0" applyNumberFormat="1" applyBorder="1"/>
    <xf numFmtId="219" fontId="0" fillId="0" borderId="218" xfId="0" applyBorder="1"/>
    <xf numFmtId="219" fontId="0" fillId="0" borderId="219" xfId="0" applyBorder="1"/>
    <xf numFmtId="15" fontId="0" fillId="0" borderId="219" xfId="0" applyNumberFormat="1" applyBorder="1"/>
    <xf numFmtId="14" fontId="0" fillId="0" borderId="219" xfId="0" applyNumberFormat="1" applyBorder="1"/>
    <xf numFmtId="14" fontId="0" fillId="0" borderId="220" xfId="0" applyNumberFormat="1" applyBorder="1"/>
    <xf numFmtId="0" fontId="0" fillId="8" borderId="221" xfId="0" applyNumberFormat="1" applyFill="1" applyBorder="1"/>
    <xf numFmtId="0" fontId="0" fillId="8" borderId="219" xfId="0" applyNumberFormat="1" applyFill="1" applyBorder="1"/>
    <xf numFmtId="9" fontId="0" fillId="8" borderId="220" xfId="1" applyNumberFormat="1" applyFont="1" applyFill="1" applyBorder="1"/>
    <xf numFmtId="168" fontId="0" fillId="12" borderId="222" xfId="5" applyNumberFormat="1" applyFont="1" applyFill="1" applyBorder="1"/>
    <xf numFmtId="168" fontId="221" fillId="44" borderId="221" xfId="5" applyNumberFormat="1" applyFont="1" applyFill="1" applyBorder="1"/>
    <xf numFmtId="0" fontId="0" fillId="44" borderId="220" xfId="0" applyNumberFormat="1" applyFill="1" applyBorder="1"/>
    <xf numFmtId="168" fontId="0" fillId="66" borderId="221" xfId="5" applyNumberFormat="1" applyFont="1" applyFill="1" applyBorder="1"/>
    <xf numFmtId="168" fontId="0" fillId="66" borderId="220" xfId="5" applyNumberFormat="1" applyFont="1" applyFill="1" applyBorder="1"/>
    <xf numFmtId="9" fontId="0" fillId="0" borderId="221" xfId="0" applyNumberFormat="1" applyBorder="1"/>
    <xf numFmtId="9" fontId="0" fillId="0" borderId="223" xfId="0" applyNumberFormat="1" applyBorder="1"/>
    <xf numFmtId="168" fontId="30" fillId="44" borderId="215" xfId="5" applyNumberFormat="1" applyFont="1" applyFill="1" applyBorder="1"/>
    <xf numFmtId="168" fontId="30" fillId="44" borderId="187" xfId="5" applyNumberFormat="1" applyFont="1" applyFill="1" applyBorder="1"/>
    <xf numFmtId="168" fontId="30" fillId="44" borderId="191" xfId="5" applyNumberFormat="1" applyFont="1" applyFill="1" applyBorder="1"/>
    <xf numFmtId="14" fontId="0" fillId="0" borderId="213" xfId="0" applyNumberFormat="1" applyBorder="1"/>
    <xf numFmtId="14" fontId="0" fillId="0" borderId="214" xfId="0" applyNumberFormat="1" applyBorder="1"/>
    <xf numFmtId="14" fontId="311" fillId="0" borderId="219" xfId="0" applyNumberFormat="1" applyFont="1" applyBorder="1"/>
    <xf numFmtId="14" fontId="311" fillId="0" borderId="220" xfId="0" applyNumberFormat="1" applyFont="1" applyBorder="1"/>
    <xf numFmtId="168" fontId="30" fillId="44" borderId="221" xfId="5" applyNumberFormat="1" applyFont="1" applyFill="1" applyBorder="1"/>
    <xf numFmtId="219" fontId="314" fillId="49" borderId="0" xfId="0" applyFont="1" applyFill="1"/>
    <xf numFmtId="219" fontId="0" fillId="67" borderId="0" xfId="0" applyFill="1"/>
    <xf numFmtId="166" fontId="0" fillId="12" borderId="0" xfId="0" applyNumberFormat="1" applyFont="1" applyFill="1"/>
    <xf numFmtId="166" fontId="0" fillId="44" borderId="0" xfId="0" applyNumberFormat="1" applyFont="1" applyFill="1"/>
    <xf numFmtId="0" fontId="1" fillId="0" borderId="0" xfId="1093"/>
    <xf numFmtId="0" fontId="1" fillId="42" borderId="0" xfId="1093" applyFill="1"/>
    <xf numFmtId="0" fontId="1" fillId="64" borderId="0" xfId="1093" applyFill="1"/>
    <xf numFmtId="0" fontId="1" fillId="57" borderId="0" xfId="1093" applyFill="1"/>
    <xf numFmtId="0" fontId="229" fillId="57" borderId="0" xfId="1093" applyFont="1" applyFill="1"/>
    <xf numFmtId="0" fontId="1" fillId="0" borderId="0" xfId="0" applyNumberFormat="1" applyFont="1" applyFill="1" applyBorder="1" applyAlignment="1" applyProtection="1"/>
    <xf numFmtId="3" fontId="1" fillId="0" borderId="82" xfId="0" applyNumberFormat="1" applyFont="1" applyFill="1" applyBorder="1" applyAlignment="1" applyProtection="1"/>
    <xf numFmtId="3" fontId="1" fillId="0" borderId="43" xfId="0" applyNumberFormat="1" applyFont="1" applyFill="1" applyBorder="1" applyAlignment="1" applyProtection="1"/>
    <xf numFmtId="3" fontId="1" fillId="0" borderId="0" xfId="0" applyNumberFormat="1" applyFont="1" applyFill="1" applyBorder="1" applyAlignment="1" applyProtection="1"/>
    <xf numFmtId="9" fontId="1" fillId="0" borderId="0" xfId="1093" applyNumberFormat="1"/>
    <xf numFmtId="9" fontId="1" fillId="0" borderId="43" xfId="1093" applyNumberFormat="1" applyBorder="1"/>
    <xf numFmtId="0" fontId="229" fillId="10" borderId="0" xfId="1093" applyFont="1" applyFill="1"/>
    <xf numFmtId="262" fontId="1" fillId="0" borderId="0" xfId="0" applyNumberFormat="1" applyFont="1" applyFill="1" applyBorder="1" applyAlignment="1" applyProtection="1"/>
    <xf numFmtId="0" fontId="1" fillId="0" borderId="0" xfId="1093" applyAlignment="1">
      <alignment horizontal="center"/>
    </xf>
    <xf numFmtId="0" fontId="1" fillId="0" borderId="82" xfId="1093" applyBorder="1" applyAlignment="1">
      <alignment horizontal="center"/>
    </xf>
    <xf numFmtId="0" fontId="1" fillId="0" borderId="43" xfId="1093" applyBorder="1" applyAlignment="1">
      <alignment horizontal="center"/>
    </xf>
    <xf numFmtId="0" fontId="1" fillId="0" borderId="0" xfId="1093" applyBorder="1" applyAlignment="1">
      <alignment horizontal="center"/>
    </xf>
    <xf numFmtId="264" fontId="1" fillId="0" borderId="82" xfId="1093" applyNumberFormat="1" applyBorder="1"/>
    <xf numFmtId="264" fontId="1" fillId="0" borderId="43" xfId="1093" applyNumberFormat="1" applyBorder="1"/>
    <xf numFmtId="264" fontId="1" fillId="0" borderId="0" xfId="1093" applyNumberFormat="1" applyBorder="1"/>
    <xf numFmtId="264" fontId="1" fillId="0" borderId="0" xfId="1093" applyNumberFormat="1"/>
    <xf numFmtId="264" fontId="1" fillId="3" borderId="0" xfId="1093" applyNumberFormat="1" applyFill="1"/>
    <xf numFmtId="265" fontId="1" fillId="3" borderId="0" xfId="1093" applyNumberFormat="1" applyFill="1"/>
    <xf numFmtId="0" fontId="229" fillId="64" borderId="0" xfId="1093" applyFont="1" applyFill="1"/>
    <xf numFmtId="0" fontId="229" fillId="42" borderId="0" xfId="1093" applyFont="1" applyFill="1"/>
    <xf numFmtId="0" fontId="0" fillId="44" borderId="0" xfId="0" applyNumberFormat="1" applyFill="1" applyBorder="1" applyAlignment="1" applyProtection="1">
      <alignment horizontal="left" indent="2"/>
    </xf>
    <xf numFmtId="0" fontId="0" fillId="44" borderId="224" xfId="0" applyNumberFormat="1" applyFill="1" applyBorder="1" applyProtection="1"/>
    <xf numFmtId="0" fontId="0" fillId="0" borderId="0" xfId="0" applyNumberFormat="1" applyBorder="1" applyAlignment="1" applyProtection="1">
      <alignment horizontal="right" vertical="center"/>
    </xf>
    <xf numFmtId="0" fontId="0" fillId="0" borderId="0" xfId="0" applyNumberFormat="1" applyBorder="1" applyProtection="1"/>
    <xf numFmtId="3" fontId="0" fillId="0" borderId="0" xfId="0" applyNumberFormat="1" applyBorder="1" applyProtection="1"/>
    <xf numFmtId="1" fontId="0" fillId="0" borderId="0" xfId="0" applyNumberFormat="1" applyBorder="1" applyProtection="1"/>
    <xf numFmtId="170" fontId="0" fillId="0" borderId="0" xfId="0" applyNumberFormat="1" applyBorder="1" applyAlignment="1" applyProtection="1">
      <alignment horizontal="right" vertical="center"/>
    </xf>
    <xf numFmtId="1" fontId="0" fillId="0" borderId="0" xfId="0" applyNumberFormat="1" applyBorder="1" applyAlignment="1" applyProtection="1">
      <alignment horizontal="right" vertical="center"/>
    </xf>
    <xf numFmtId="219" fontId="0" fillId="0" borderId="0" xfId="0" applyBorder="1" applyProtection="1"/>
    <xf numFmtId="168" fontId="0" fillId="0" borderId="0" xfId="5" applyNumberFormat="1" applyFont="1" applyBorder="1" applyAlignment="1" applyProtection="1">
      <alignment horizontal="right" vertical="center"/>
    </xf>
    <xf numFmtId="170" fontId="0" fillId="0" borderId="0" xfId="0" applyNumberFormat="1" applyBorder="1" applyProtection="1"/>
    <xf numFmtId="219" fontId="0" fillId="12" borderId="0" xfId="0" applyFill="1"/>
    <xf numFmtId="219" fontId="0" fillId="12" borderId="0" xfId="0" applyFill="1" applyAlignment="1">
      <alignment horizontal="right"/>
    </xf>
    <xf numFmtId="219" fontId="0" fillId="10" borderId="0" xfId="0" applyFill="1"/>
    <xf numFmtId="219" fontId="0" fillId="10" borderId="0" xfId="0" applyFill="1" applyAlignment="1">
      <alignment horizontal="right"/>
    </xf>
    <xf numFmtId="219" fontId="0" fillId="8" borderId="0" xfId="0" applyFill="1" applyAlignment="1">
      <alignment horizontal="right"/>
    </xf>
    <xf numFmtId="219" fontId="0" fillId="43" borderId="0" xfId="0" applyFill="1"/>
    <xf numFmtId="219" fontId="0" fillId="43" borderId="0" xfId="0" applyFill="1" applyAlignment="1">
      <alignment horizontal="right"/>
    </xf>
    <xf numFmtId="1" fontId="315" fillId="41" borderId="0" xfId="0" applyNumberFormat="1" applyFont="1" applyFill="1" applyAlignment="1">
      <alignment horizontal="left"/>
    </xf>
    <xf numFmtId="1" fontId="315" fillId="41" borderId="0" xfId="0" applyNumberFormat="1" applyFont="1" applyFill="1"/>
    <xf numFmtId="1" fontId="315" fillId="41" borderId="0" xfId="0" applyNumberFormat="1" applyFont="1" applyFill="1" applyAlignment="1">
      <alignment horizontal="right"/>
    </xf>
    <xf numFmtId="256" fontId="32" fillId="0" borderId="0" xfId="0" applyNumberFormat="1" applyFont="1" applyAlignment="1">
      <alignment horizontal="right"/>
    </xf>
    <xf numFmtId="256" fontId="32" fillId="0" borderId="0" xfId="0" applyNumberFormat="1" applyFont="1"/>
    <xf numFmtId="256" fontId="32" fillId="0" borderId="153" xfId="0" applyNumberFormat="1" applyFont="1" applyBorder="1" applyAlignment="1">
      <alignment horizontal="right"/>
    </xf>
    <xf numFmtId="256" fontId="32" fillId="0" borderId="153" xfId="0" applyNumberFormat="1" applyFont="1" applyBorder="1"/>
    <xf numFmtId="219" fontId="32" fillId="0" borderId="0" xfId="0" applyFont="1" applyAlignment="1">
      <alignment horizontal="right"/>
    </xf>
    <xf numFmtId="256" fontId="316" fillId="0" borderId="0" xfId="0" applyNumberFormat="1" applyFont="1" applyAlignment="1">
      <alignment horizontal="right"/>
    </xf>
    <xf numFmtId="256" fontId="316" fillId="0" borderId="153" xfId="0" applyNumberFormat="1" applyFont="1" applyBorder="1" applyAlignment="1">
      <alignment horizontal="right"/>
    </xf>
    <xf numFmtId="219" fontId="32" fillId="0" borderId="153" xfId="0" applyFont="1" applyBorder="1"/>
    <xf numFmtId="219" fontId="316" fillId="0" borderId="153" xfId="0" applyFont="1" applyBorder="1" applyAlignment="1">
      <alignment horizontal="right"/>
    </xf>
    <xf numFmtId="219" fontId="316" fillId="0" borderId="153" xfId="0" applyFont="1" applyBorder="1"/>
    <xf numFmtId="219" fontId="312" fillId="4" borderId="0" xfId="2" applyFont="1" applyFill="1" applyAlignment="1" applyProtection="1">
      <alignment horizontal="left" indent="3"/>
    </xf>
    <xf numFmtId="219" fontId="61" fillId="4" borderId="0" xfId="0" applyFont="1" applyFill="1" applyAlignment="1">
      <alignment horizontal="center"/>
    </xf>
    <xf numFmtId="219" fontId="63" fillId="4" borderId="0" xfId="2" applyFont="1" applyFill="1" applyAlignment="1" applyProtection="1">
      <alignment horizontal="left" indent="3"/>
    </xf>
    <xf numFmtId="219" fontId="43" fillId="3" borderId="11" xfId="6" applyFont="1" applyFill="1" applyBorder="1" applyAlignment="1">
      <alignment horizontal="center" vertical="center" wrapText="1"/>
    </xf>
    <xf numFmtId="219" fontId="43" fillId="3" borderId="14" xfId="6" applyFont="1" applyFill="1" applyBorder="1" applyAlignment="1">
      <alignment horizontal="center" vertical="center" wrapText="1"/>
    </xf>
    <xf numFmtId="219" fontId="43" fillId="3" borderId="91" xfId="6" applyFont="1" applyFill="1" applyBorder="1" applyAlignment="1">
      <alignment horizontal="center" vertical="center" wrapText="1"/>
    </xf>
    <xf numFmtId="219" fontId="43" fillId="3" borderId="17" xfId="6" applyFont="1" applyFill="1" applyBorder="1" applyAlignment="1">
      <alignment horizontal="center" vertical="center" wrapText="1"/>
    </xf>
    <xf numFmtId="167" fontId="228" fillId="0" borderId="16" xfId="8" applyNumberFormat="1" applyFont="1" applyBorder="1" applyAlignment="1">
      <alignment horizontal="left"/>
    </xf>
    <xf numFmtId="219" fontId="52" fillId="3" borderId="66" xfId="6" applyFont="1" applyFill="1" applyBorder="1" applyAlignment="1">
      <alignment horizontal="center" vertical="center"/>
    </xf>
    <xf numFmtId="219" fontId="52" fillId="3" borderId="56" xfId="6" applyFont="1" applyFill="1" applyBorder="1" applyAlignment="1">
      <alignment horizontal="center" vertical="center"/>
    </xf>
    <xf numFmtId="219" fontId="52" fillId="3" borderId="71" xfId="6" applyFont="1" applyFill="1" applyBorder="1" applyAlignment="1">
      <alignment horizontal="center" vertical="center"/>
    </xf>
    <xf numFmtId="219" fontId="245" fillId="46" borderId="112" xfId="1060" applyFont="1" applyFill="1" applyBorder="1" applyAlignment="1">
      <alignment horizontal="center" vertical="center" wrapText="1"/>
    </xf>
    <xf numFmtId="219" fontId="245" fillId="46" borderId="107" xfId="1060" applyFont="1" applyFill="1" applyBorder="1" applyAlignment="1">
      <alignment horizontal="center" vertical="center" wrapText="1"/>
    </xf>
    <xf numFmtId="0" fontId="240" fillId="46" borderId="112" xfId="1060" applyNumberFormat="1" applyFont="1" applyFill="1" applyBorder="1" applyAlignment="1">
      <alignment horizontal="center" vertical="center" wrapText="1"/>
    </xf>
    <xf numFmtId="0" fontId="240" fillId="46" borderId="107" xfId="1060" applyNumberFormat="1" applyFont="1" applyFill="1" applyBorder="1" applyAlignment="1">
      <alignment horizontal="center" vertical="center" wrapText="1"/>
    </xf>
    <xf numFmtId="0" fontId="253" fillId="41" borderId="113" xfId="0" applyNumberFormat="1" applyFont="1" applyFill="1" applyBorder="1" applyAlignment="1" applyProtection="1">
      <alignment horizontal="center" vertical="center" wrapText="1"/>
    </xf>
    <xf numFmtId="0" fontId="253" fillId="41" borderId="155" xfId="0" applyNumberFormat="1" applyFont="1" applyFill="1" applyBorder="1" applyAlignment="1" applyProtection="1">
      <alignment horizontal="center" vertical="center" wrapText="1"/>
    </xf>
    <xf numFmtId="0" fontId="253" fillId="41" borderId="72" xfId="0" applyNumberFormat="1" applyFont="1" applyFill="1" applyBorder="1" applyAlignment="1" applyProtection="1">
      <alignment horizontal="left" vertical="center" wrapText="1"/>
    </xf>
    <xf numFmtId="0" fontId="253" fillId="41" borderId="159" xfId="0" applyNumberFormat="1" applyFont="1" applyFill="1" applyBorder="1" applyAlignment="1" applyProtection="1">
      <alignment horizontal="left" vertical="center" wrapText="1"/>
    </xf>
    <xf numFmtId="0" fontId="46" fillId="9" borderId="127" xfId="0" applyNumberFormat="1" applyFont="1" applyFill="1" applyBorder="1" applyAlignment="1" applyProtection="1">
      <alignment horizontal="left" vertical="center"/>
    </xf>
    <xf numFmtId="0" fontId="46" fillId="9" borderId="121" xfId="0" applyNumberFormat="1" applyFont="1" applyFill="1" applyBorder="1" applyAlignment="1" applyProtection="1">
      <alignment horizontal="left" vertical="center"/>
    </xf>
    <xf numFmtId="0" fontId="46" fillId="9" borderId="128" xfId="0" applyNumberFormat="1" applyFont="1" applyFill="1" applyBorder="1" applyAlignment="1" applyProtection="1">
      <alignment horizontal="left" vertical="center"/>
    </xf>
    <xf numFmtId="0" fontId="46" fillId="10" borderId="119" xfId="0" applyNumberFormat="1" applyFont="1" applyFill="1" applyBorder="1" applyAlignment="1" applyProtection="1">
      <alignment horizontal="center" vertical="center"/>
    </xf>
    <xf numFmtId="0" fontId="46" fillId="10" borderId="118" xfId="0" applyNumberFormat="1" applyFont="1" applyFill="1" applyBorder="1" applyAlignment="1" applyProtection="1">
      <alignment horizontal="center" vertical="center"/>
    </xf>
    <xf numFmtId="0" fontId="46" fillId="10" borderId="72" xfId="0" applyNumberFormat="1" applyFont="1" applyFill="1" applyBorder="1" applyAlignment="1" applyProtection="1">
      <alignment horizontal="left" vertical="center" wrapText="1"/>
    </xf>
    <xf numFmtId="0" fontId="46" fillId="10" borderId="158" xfId="0" applyNumberFormat="1" applyFont="1" applyFill="1" applyBorder="1" applyAlignment="1" applyProtection="1">
      <alignment horizontal="left" vertical="center" wrapText="1"/>
    </xf>
    <xf numFmtId="0" fontId="46" fillId="9" borderId="131" xfId="0" applyNumberFormat="1" applyFont="1" applyFill="1" applyBorder="1" applyAlignment="1" applyProtection="1">
      <alignment horizontal="left" vertical="center"/>
    </xf>
    <xf numFmtId="0" fontId="46" fillId="9" borderId="132" xfId="0" applyNumberFormat="1" applyFont="1" applyFill="1" applyBorder="1" applyAlignment="1" applyProtection="1">
      <alignment horizontal="left" vertical="center"/>
    </xf>
    <xf numFmtId="0" fontId="46" fillId="9" borderId="147" xfId="0" applyNumberFormat="1" applyFont="1" applyFill="1" applyBorder="1" applyAlignment="1" applyProtection="1">
      <alignment horizontal="left" vertical="center"/>
    </xf>
    <xf numFmtId="0" fontId="46" fillId="12" borderId="148" xfId="0" applyNumberFormat="1" applyFont="1" applyFill="1" applyBorder="1" applyAlignment="1" applyProtection="1">
      <alignment horizontal="left"/>
    </xf>
    <xf numFmtId="0" fontId="46" fillId="12" borderId="63" xfId="0" applyNumberFormat="1" applyFont="1" applyFill="1" applyBorder="1" applyAlignment="1" applyProtection="1">
      <alignment horizontal="left"/>
    </xf>
    <xf numFmtId="0" fontId="46" fillId="12" borderId="146" xfId="0" applyNumberFormat="1" applyFont="1" applyFill="1" applyBorder="1" applyAlignment="1" applyProtection="1">
      <alignment horizontal="left"/>
    </xf>
    <xf numFmtId="0" fontId="44" fillId="12" borderId="148" xfId="0" applyNumberFormat="1" applyFont="1" applyFill="1" applyBorder="1" applyAlignment="1" applyProtection="1">
      <alignment horizontal="left"/>
    </xf>
    <xf numFmtId="0" fontId="44" fillId="12" borderId="63" xfId="0" applyNumberFormat="1" applyFont="1" applyFill="1" applyBorder="1" applyAlignment="1" applyProtection="1">
      <alignment horizontal="left"/>
    </xf>
    <xf numFmtId="0" fontId="44" fillId="12" borderId="146" xfId="0" applyNumberFormat="1" applyFont="1" applyFill="1" applyBorder="1" applyAlignment="1" applyProtection="1">
      <alignment horizontal="left"/>
    </xf>
    <xf numFmtId="0" fontId="46" fillId="12" borderId="149" xfId="0" applyNumberFormat="1" applyFont="1" applyFill="1" applyBorder="1" applyAlignment="1" applyProtection="1">
      <alignment horizontal="left"/>
    </xf>
    <xf numFmtId="0" fontId="46" fillId="12" borderId="134" xfId="0" applyNumberFormat="1" applyFont="1" applyFill="1" applyBorder="1" applyAlignment="1" applyProtection="1">
      <alignment horizontal="left"/>
    </xf>
    <xf numFmtId="0" fontId="46" fillId="12" borderId="145" xfId="0" applyNumberFormat="1" applyFont="1" applyFill="1" applyBorder="1" applyAlignment="1" applyProtection="1">
      <alignment horizontal="left"/>
    </xf>
    <xf numFmtId="0" fontId="46" fillId="9" borderId="129" xfId="0" applyNumberFormat="1" applyFont="1" applyFill="1" applyBorder="1" applyAlignment="1" applyProtection="1">
      <alignment horizontal="left" vertical="center"/>
    </xf>
    <xf numFmtId="0" fontId="46" fillId="9" borderId="123" xfId="0" applyNumberFormat="1" applyFont="1" applyFill="1" applyBorder="1" applyAlignment="1" applyProtection="1">
      <alignment horizontal="left" vertical="center"/>
    </xf>
    <xf numFmtId="0" fontId="46" fillId="9" borderId="130" xfId="0" applyNumberFormat="1" applyFont="1" applyFill="1" applyBorder="1" applyAlignment="1" applyProtection="1">
      <alignment horizontal="left" vertical="center"/>
    </xf>
  </cellXfs>
  <cellStyles count="1094">
    <cellStyle name="_x0001_" xfId="11"/>
    <cellStyle name="." xfId="12"/>
    <cellStyle name="._~5755437" xfId="13"/>
    <cellStyle name="._~5755437_DS hoc vien MBA1_level 2_Mail" xfId="14"/>
    <cellStyle name="._BANH MI DOT 2.04.07 CHI TRANG" xfId="15"/>
    <cellStyle name="._BC Quy tu ngay 01 den 05 thang 06" xfId="16"/>
    <cellStyle name="._BC Quy tu ngay 01 den 09 thang 06" xfId="17"/>
    <cellStyle name="._BC Quy tu ngay 01 den 10 thang 12" xfId="18"/>
    <cellStyle name="._bhxh t6" xfId="19"/>
    <cellStyle name="._bkdvcp200705" xfId="20"/>
    <cellStyle name="._BLG TT X4 (D2_04_07)" xfId="21"/>
    <cellStyle name="._cuong" xfId="22"/>
    <cellStyle name="._CUPCAKE DOT 2.04.07 CHI TRANG" xfId="23"/>
    <cellStyle name="._DS lop MTP_tong hop_Cum" xfId="24"/>
    <cellStyle name="._GIAN TIEP THANG 6.07" xfId="25"/>
    <cellStyle name="._LGGFS2007_06" xfId="26"/>
    <cellStyle name="._Luong VP-T06-07" xfId="27"/>
    <cellStyle name="._T5T05" xfId="28"/>
    <cellStyle name="._Xoabien" xfId="29"/>
    <cellStyle name="??" xfId="30"/>
    <cellStyle name="?? [0.00]_List-dwg" xfId="31"/>
    <cellStyle name="?? [0]" xfId="32"/>
    <cellStyle name="???? [0.00]_List-dwg" xfId="33"/>
    <cellStyle name="??????????????????? [0]_FTC_OFFER" xfId="34"/>
    <cellStyle name="???????????????????_FTC_OFFER" xfId="35"/>
    <cellStyle name="????_FTC_OFFER" xfId="36"/>
    <cellStyle name="???[0]_Book1" xfId="37"/>
    <cellStyle name="???_???" xfId="38"/>
    <cellStyle name="??_ ??? ???? " xfId="39"/>
    <cellStyle name="?鹎%U龡&amp;H?_x0008_e_x0005_9_x0006__x0007__x0001__x0001_" xfId="3"/>
    <cellStyle name="?鹎%U龡&amp;H?_x0008_e_x0005_9_x0006__x0007__x0001__x0001_ 2" xfId="1039"/>
    <cellStyle name="_?_BOOKSHIP" xfId="40"/>
    <cellStyle name="__ [0.00]_PRODUCT DETAIL Q1" xfId="41"/>
    <cellStyle name="__ [0]_1202" xfId="42"/>
    <cellStyle name="__ [0]_1202_Result Red Store Jun" xfId="43"/>
    <cellStyle name="__ [0]_Book1" xfId="44"/>
    <cellStyle name="___(____)______" xfId="45"/>
    <cellStyle name="___[0]_Book1" xfId="46"/>
    <cellStyle name="____ [0.00]_PRODUCT DETAIL Q1" xfId="47"/>
    <cellStyle name="_____PRODUCT DETAIL Q1" xfId="48"/>
    <cellStyle name="____95" xfId="49"/>
    <cellStyle name="____Book1" xfId="50"/>
    <cellStyle name="___1202" xfId="51"/>
    <cellStyle name="___1202_Result Red Store Jun" xfId="52"/>
    <cellStyle name="___1202_Result Red Store Jun_1" xfId="53"/>
    <cellStyle name="___Book1" xfId="54"/>
    <cellStyle name="___Book1_Result Red Store Jun" xfId="55"/>
    <cellStyle name="___kc-elec system check list" xfId="56"/>
    <cellStyle name="___PRODUCT DETAIL Q1" xfId="57"/>
    <cellStyle name="_2005 FSs - To EY" xfId="58"/>
    <cellStyle name="_3338.2006" xfId="59"/>
    <cellStyle name="_Amstan - 31 Dec 06 - T Section" xfId="60"/>
    <cellStyle name="_Balance sheet,2007" xfId="61"/>
    <cellStyle name="_Bang pbo 142 thang 05" xfId="62"/>
    <cellStyle name="_BangPhanBo2007" xfId="63"/>
    <cellStyle name="_Book1" xfId="64"/>
    <cellStyle name="_Book1_1" xfId="65"/>
    <cellStyle name="_Book1_BC-QT-WB-dthao" xfId="66"/>
    <cellStyle name="_Book1_DT truong thinh phu" xfId="67"/>
    <cellStyle name="_Book1_TH KHAI TOAN THU THIEM cac tuyen TT noi" xfId="68"/>
    <cellStyle name="_Book1_Thien Long - WTB 31.12.06 V8" xfId="69"/>
    <cellStyle name="_Cash flow" xfId="70"/>
    <cellStyle name="_Cashflow_TT_200601" xfId="71"/>
    <cellStyle name="_Cashflow_TT_200602" xfId="72"/>
    <cellStyle name="_CDKT-(01-12).2006NEW" xfId="73"/>
    <cellStyle name="_CDKT-(01-12).2006NEW v1" xfId="74"/>
    <cellStyle name="_CDKT-(01-12).2006NEW2" xfId="75"/>
    <cellStyle name="_CDPS" xfId="76"/>
    <cellStyle name="_Danh sach khach hang(AR&amp;AP)" xfId="77"/>
    <cellStyle name="_DT truong thinh phu" xfId="78"/>
    <cellStyle name="_Fixed Assets WPs 2006 v2" xfId="79"/>
    <cellStyle name="_FS2006" xfId="80"/>
    <cellStyle name="_GThanh 03" xfId="81"/>
    <cellStyle name="_HAN SU DUNG" xfId="82"/>
    <cellStyle name="_Hangmuc" xfId="83"/>
    <cellStyle name="_Harada - Taxations 311206 - v1" xfId="84"/>
    <cellStyle name="_HoSoQTThue2006" xfId="85"/>
    <cellStyle name="_HoSoQTThue2006 v1" xfId="86"/>
    <cellStyle name="_HoSoQTThue2006_11h_30032007_sent EY" xfId="87"/>
    <cellStyle name="_Income statement 2007" xfId="88"/>
    <cellStyle name="_Intangible Assets detail WPs v2" xfId="89"/>
    <cellStyle name="_KC04" xfId="90"/>
    <cellStyle name="_KD - Stock WPs - NTHH" xfId="91"/>
    <cellStyle name="_KT (2)" xfId="92"/>
    <cellStyle name="_KT (2)_1" xfId="93"/>
    <cellStyle name="_KT (2)_1_bao cao ton chi tiet tuan 23-06" xfId="94"/>
    <cellStyle name="_KT (2)_1_Lora-tungchau" xfId="95"/>
    <cellStyle name="_KT (2)_1_Qt-HT3PQ1(CauKho)" xfId="96"/>
    <cellStyle name="_KT (2)_1_Qt-HT3PQ1(CauKho)_Book1" xfId="97"/>
    <cellStyle name="_KT (2)_1_Qt-HT3PQ1(CauKho)_Don gia quy 3 nam 2003 - Ban Dien Luc" xfId="98"/>
    <cellStyle name="_KT (2)_1_Qt-HT3PQ1(CauKho)_NC-VL2-2003" xfId="99"/>
    <cellStyle name="_KT (2)_1_Qt-HT3PQ1(CauKho)_NC-VL2-2003_1" xfId="100"/>
    <cellStyle name="_KT (2)_1_Qt-HT3PQ1(CauKho)_XL4Test5" xfId="101"/>
    <cellStyle name="_KT (2)_1_Thien Long - WTB 31.12.06 V8" xfId="102"/>
    <cellStyle name="_KT (2)_2" xfId="103"/>
    <cellStyle name="_KT (2)_2_TG-TH" xfId="104"/>
    <cellStyle name="_KT (2)_2_TG-TH_BAO CAO KLCT PT2000" xfId="105"/>
    <cellStyle name="_KT (2)_2_TG-TH_BAO CAO PT2000" xfId="106"/>
    <cellStyle name="_KT (2)_2_TG-TH_BAO CAO PT2000_Book1" xfId="107"/>
    <cellStyle name="_KT (2)_2_TG-TH_Bao cao XDCB 2001 - T11 KH dieu chinh 20-11-THAI" xfId="108"/>
    <cellStyle name="_KT (2)_2_TG-TH_Book1" xfId="109"/>
    <cellStyle name="_KT (2)_2_TG-TH_Book1_1" xfId="110"/>
    <cellStyle name="_KT (2)_2_TG-TH_Book1_1_DanhMucDonGiaVTTB_Dien_TAM" xfId="111"/>
    <cellStyle name="_KT (2)_2_TG-TH_Book1_2" xfId="112"/>
    <cellStyle name="_KT (2)_2_TG-TH_Book1_3" xfId="113"/>
    <cellStyle name="_KT (2)_2_TG-TH_Book1_3_DT truong thinh phu" xfId="114"/>
    <cellStyle name="_KT (2)_2_TG-TH_Book1_3_XL4Test5" xfId="115"/>
    <cellStyle name="_KT (2)_2_TG-TH_Book1_DanhMucDonGiaVTTB_Dien_TAM" xfId="116"/>
    <cellStyle name="_KT (2)_2_TG-TH_Dcdtoan-bcnckt " xfId="117"/>
    <cellStyle name="_KT (2)_2_TG-TH_DN_MTP" xfId="118"/>
    <cellStyle name="_KT (2)_2_TG-TH_Dongia2-2003" xfId="119"/>
    <cellStyle name="_KT (2)_2_TG-TH_Dongia2-2003_DT truong thinh phu" xfId="120"/>
    <cellStyle name="_KT (2)_2_TG-TH_DT truong thinh phu" xfId="121"/>
    <cellStyle name="_KT (2)_2_TG-TH_DTCDT MR.2N110.HOCMON.TDTOAN.CCUNG" xfId="122"/>
    <cellStyle name="_KT (2)_2_TG-TH_Lora-tungchau" xfId="123"/>
    <cellStyle name="_KT (2)_2_TG-TH_moi" xfId="124"/>
    <cellStyle name="_KT (2)_2_TG-TH_PGIA-phieu tham tra Kho bac" xfId="125"/>
    <cellStyle name="_KT (2)_2_TG-TH_PT02-02" xfId="126"/>
    <cellStyle name="_KT (2)_2_TG-TH_PT02-02_Book1" xfId="127"/>
    <cellStyle name="_KT (2)_2_TG-TH_PT02-03" xfId="128"/>
    <cellStyle name="_KT (2)_2_TG-TH_PT02-03_Book1" xfId="129"/>
    <cellStyle name="_KT (2)_2_TG-TH_Qt-HT3PQ1(CauKho)" xfId="130"/>
    <cellStyle name="_KT (2)_2_TG-TH_Qt-HT3PQ1(CauKho)_Book1" xfId="131"/>
    <cellStyle name="_KT (2)_2_TG-TH_Qt-HT3PQ1(CauKho)_Don gia quy 3 nam 2003 - Ban Dien Luc" xfId="132"/>
    <cellStyle name="_KT (2)_2_TG-TH_Qt-HT3PQ1(CauKho)_NC-VL2-2003" xfId="133"/>
    <cellStyle name="_KT (2)_2_TG-TH_Qt-HT3PQ1(CauKho)_NC-VL2-2003_1" xfId="134"/>
    <cellStyle name="_KT (2)_2_TG-TH_Qt-HT3PQ1(CauKho)_XL4Test5" xfId="135"/>
    <cellStyle name="_KT (2)_2_TG-TH_Sheet2" xfId="136"/>
    <cellStyle name="_KT (2)_2_TG-TH_Thien Long - WTB 31.12.06 V8" xfId="137"/>
    <cellStyle name="_KT (2)_2_TG-TH_XL4Poppy" xfId="138"/>
    <cellStyle name="_KT (2)_2_TG-TH_XL4Test5" xfId="139"/>
    <cellStyle name="_KT (2)_3" xfId="140"/>
    <cellStyle name="_KT (2)_3_TG-TH" xfId="141"/>
    <cellStyle name="_KT (2)_3_TG-TH_Book1" xfId="142"/>
    <cellStyle name="_KT (2)_3_TG-TH_Book1_BC-QT-WB-dthao" xfId="143"/>
    <cellStyle name="_KT (2)_3_TG-TH_Lora-tungchau" xfId="144"/>
    <cellStyle name="_KT (2)_3_TG-TH_PERSONAL" xfId="145"/>
    <cellStyle name="_KT (2)_3_TG-TH_PERSONAL_HTQ.8 GD1" xfId="146"/>
    <cellStyle name="_KT (2)_3_TG-TH_PERSONAL_HTQ.8 GD1_Book1" xfId="147"/>
    <cellStyle name="_KT (2)_3_TG-TH_PERSONAL_HTQ.8 GD1_Don gia quy 3 nam 2003 - Ban Dien Luc" xfId="148"/>
    <cellStyle name="_KT (2)_3_TG-TH_PERSONAL_HTQ.8 GD1_NC-VL2-2003" xfId="149"/>
    <cellStyle name="_KT (2)_3_TG-TH_PERSONAL_HTQ.8 GD1_NC-VL2-2003_1" xfId="150"/>
    <cellStyle name="_KT (2)_3_TG-TH_PERSONAL_HTQ.8 GD1_XL4Test5" xfId="151"/>
    <cellStyle name="_KT (2)_3_TG-TH_PERSONAL_Tong hop KHCB 2001" xfId="152"/>
    <cellStyle name="_KT (2)_3_TG-TH_Qt-HT3PQ1(CauKho)" xfId="153"/>
    <cellStyle name="_KT (2)_3_TG-TH_Qt-HT3PQ1(CauKho)_Book1" xfId="154"/>
    <cellStyle name="_KT (2)_3_TG-TH_Qt-HT3PQ1(CauKho)_Don gia quy 3 nam 2003 - Ban Dien Luc" xfId="155"/>
    <cellStyle name="_KT (2)_3_TG-TH_Qt-HT3PQ1(CauKho)_NC-VL2-2003" xfId="156"/>
    <cellStyle name="_KT (2)_3_TG-TH_Qt-HT3PQ1(CauKho)_NC-VL2-2003_1" xfId="157"/>
    <cellStyle name="_KT (2)_3_TG-TH_Qt-HT3PQ1(CauKho)_XL4Test5" xfId="158"/>
    <cellStyle name="_KT (2)_4" xfId="159"/>
    <cellStyle name="_KT (2)_4_BAO CAO KLCT PT2000" xfId="160"/>
    <cellStyle name="_KT (2)_4_BAO CAO PT2000" xfId="161"/>
    <cellStyle name="_KT (2)_4_BAO CAO PT2000_Book1" xfId="162"/>
    <cellStyle name="_KT (2)_4_Bao cao XDCB 2001 - T11 KH dieu chinh 20-11-THAI" xfId="163"/>
    <cellStyle name="_KT (2)_4_Book1" xfId="164"/>
    <cellStyle name="_KT (2)_4_Book1_1" xfId="165"/>
    <cellStyle name="_KT (2)_4_Book1_1_DanhMucDonGiaVTTB_Dien_TAM" xfId="166"/>
    <cellStyle name="_KT (2)_4_Book1_2" xfId="167"/>
    <cellStyle name="_KT (2)_4_Book1_3" xfId="168"/>
    <cellStyle name="_KT (2)_4_Book1_3_DT truong thinh phu" xfId="169"/>
    <cellStyle name="_KT (2)_4_Book1_3_XL4Test5" xfId="170"/>
    <cellStyle name="_KT (2)_4_Book1_DanhMucDonGiaVTTB_Dien_TAM" xfId="171"/>
    <cellStyle name="_KT (2)_4_Dcdtoan-bcnckt " xfId="172"/>
    <cellStyle name="_KT (2)_4_DN_MTP" xfId="173"/>
    <cellStyle name="_KT (2)_4_Dongia2-2003" xfId="174"/>
    <cellStyle name="_KT (2)_4_Dongia2-2003_DT truong thinh phu" xfId="175"/>
    <cellStyle name="_KT (2)_4_DT truong thinh phu" xfId="176"/>
    <cellStyle name="_KT (2)_4_DTCDT MR.2N110.HOCMON.TDTOAN.CCUNG" xfId="177"/>
    <cellStyle name="_KT (2)_4_Lora-tungchau" xfId="178"/>
    <cellStyle name="_KT (2)_4_moi" xfId="179"/>
    <cellStyle name="_KT (2)_4_PGIA-phieu tham tra Kho bac" xfId="180"/>
    <cellStyle name="_KT (2)_4_PT02-02" xfId="181"/>
    <cellStyle name="_KT (2)_4_PT02-02_Book1" xfId="182"/>
    <cellStyle name="_KT (2)_4_PT02-03" xfId="183"/>
    <cellStyle name="_KT (2)_4_PT02-03_Book1" xfId="184"/>
    <cellStyle name="_KT (2)_4_Qt-HT3PQ1(CauKho)" xfId="185"/>
    <cellStyle name="_KT (2)_4_Qt-HT3PQ1(CauKho)_Book1" xfId="186"/>
    <cellStyle name="_KT (2)_4_Qt-HT3PQ1(CauKho)_Don gia quy 3 nam 2003 - Ban Dien Luc" xfId="187"/>
    <cellStyle name="_KT (2)_4_Qt-HT3PQ1(CauKho)_NC-VL2-2003" xfId="188"/>
    <cellStyle name="_KT (2)_4_Qt-HT3PQ1(CauKho)_NC-VL2-2003_1" xfId="189"/>
    <cellStyle name="_KT (2)_4_Qt-HT3PQ1(CauKho)_XL4Test5" xfId="190"/>
    <cellStyle name="_KT (2)_4_Sheet2" xfId="191"/>
    <cellStyle name="_KT (2)_4_TG-TH" xfId="192"/>
    <cellStyle name="_KT (2)_4_Thien Long - WTB 31.12.06 V8" xfId="193"/>
    <cellStyle name="_KT (2)_4_XL4Poppy" xfId="194"/>
    <cellStyle name="_KT (2)_4_XL4Test5" xfId="195"/>
    <cellStyle name="_KT (2)_5" xfId="196"/>
    <cellStyle name="_KT (2)_5_BAO CAO KLCT PT2000" xfId="197"/>
    <cellStyle name="_KT (2)_5_BAO CAO PT2000" xfId="198"/>
    <cellStyle name="_KT (2)_5_BAO CAO PT2000_Book1" xfId="199"/>
    <cellStyle name="_KT (2)_5_Bao cao XDCB 2001 - T11 KH dieu chinh 20-11-THAI" xfId="200"/>
    <cellStyle name="_KT (2)_5_Book1" xfId="201"/>
    <cellStyle name="_KT (2)_5_Book1_1" xfId="202"/>
    <cellStyle name="_KT (2)_5_Book1_1_DanhMucDonGiaVTTB_Dien_TAM" xfId="203"/>
    <cellStyle name="_KT (2)_5_Book1_2" xfId="204"/>
    <cellStyle name="_KT (2)_5_Book1_3" xfId="205"/>
    <cellStyle name="_KT (2)_5_Book1_3_DT truong thinh phu" xfId="206"/>
    <cellStyle name="_KT (2)_5_Book1_3_XL4Test5" xfId="207"/>
    <cellStyle name="_KT (2)_5_Book1_BC-QT-WB-dthao" xfId="208"/>
    <cellStyle name="_KT (2)_5_Book1_DanhMucDonGiaVTTB_Dien_TAM" xfId="209"/>
    <cellStyle name="_KT (2)_5_Dcdtoan-bcnckt " xfId="210"/>
    <cellStyle name="_KT (2)_5_DN_MTP" xfId="211"/>
    <cellStyle name="_KT (2)_5_Dongia2-2003" xfId="212"/>
    <cellStyle name="_KT (2)_5_Dongia2-2003_DT truong thinh phu" xfId="213"/>
    <cellStyle name="_KT (2)_5_DT truong thinh phu" xfId="214"/>
    <cellStyle name="_KT (2)_5_DTCDT MR.2N110.HOCMON.TDTOAN.CCUNG" xfId="215"/>
    <cellStyle name="_KT (2)_5_Lora-tungchau" xfId="216"/>
    <cellStyle name="_KT (2)_5_moi" xfId="217"/>
    <cellStyle name="_KT (2)_5_PGIA-phieu tham tra Kho bac" xfId="218"/>
    <cellStyle name="_KT (2)_5_PT02-02" xfId="219"/>
    <cellStyle name="_KT (2)_5_PT02-02_Book1" xfId="220"/>
    <cellStyle name="_KT (2)_5_PT02-03" xfId="221"/>
    <cellStyle name="_KT (2)_5_PT02-03_Book1" xfId="222"/>
    <cellStyle name="_KT (2)_5_Qt-HT3PQ1(CauKho)" xfId="223"/>
    <cellStyle name="_KT (2)_5_Qt-HT3PQ1(CauKho)_Book1" xfId="224"/>
    <cellStyle name="_KT (2)_5_Qt-HT3PQ1(CauKho)_Don gia quy 3 nam 2003 - Ban Dien Luc" xfId="225"/>
    <cellStyle name="_KT (2)_5_Qt-HT3PQ1(CauKho)_NC-VL2-2003" xfId="226"/>
    <cellStyle name="_KT (2)_5_Qt-HT3PQ1(CauKho)_NC-VL2-2003_1" xfId="227"/>
    <cellStyle name="_KT (2)_5_Qt-HT3PQ1(CauKho)_XL4Test5" xfId="228"/>
    <cellStyle name="_KT (2)_5_Sheet2" xfId="229"/>
    <cellStyle name="_KT (2)_5_Thien Long - WTB 31.12.06 V8" xfId="230"/>
    <cellStyle name="_KT (2)_5_XL4Poppy" xfId="231"/>
    <cellStyle name="_KT (2)_5_XL4Test5" xfId="232"/>
    <cellStyle name="_KT (2)_Book1" xfId="233"/>
    <cellStyle name="_KT (2)_Book1_BC-QT-WB-dthao" xfId="234"/>
    <cellStyle name="_KT (2)_Lora-tungchau" xfId="235"/>
    <cellStyle name="_KT (2)_PERSONAL" xfId="236"/>
    <cellStyle name="_KT (2)_PERSONAL_HTQ.8 GD1" xfId="237"/>
    <cellStyle name="_KT (2)_PERSONAL_HTQ.8 GD1_Book1" xfId="238"/>
    <cellStyle name="_KT (2)_PERSONAL_HTQ.8 GD1_Don gia quy 3 nam 2003 - Ban Dien Luc" xfId="239"/>
    <cellStyle name="_KT (2)_PERSONAL_HTQ.8 GD1_NC-VL2-2003" xfId="240"/>
    <cellStyle name="_KT (2)_PERSONAL_HTQ.8 GD1_NC-VL2-2003_1" xfId="241"/>
    <cellStyle name="_KT (2)_PERSONAL_HTQ.8 GD1_XL4Test5" xfId="242"/>
    <cellStyle name="_KT (2)_PERSONAL_Tong hop KHCB 2001" xfId="243"/>
    <cellStyle name="_KT (2)_Qt-HT3PQ1(CauKho)" xfId="244"/>
    <cellStyle name="_KT (2)_Qt-HT3PQ1(CauKho)_Book1" xfId="245"/>
    <cellStyle name="_KT (2)_Qt-HT3PQ1(CauKho)_Don gia quy 3 nam 2003 - Ban Dien Luc" xfId="246"/>
    <cellStyle name="_KT (2)_Qt-HT3PQ1(CauKho)_NC-VL2-2003" xfId="247"/>
    <cellStyle name="_KT (2)_Qt-HT3PQ1(CauKho)_NC-VL2-2003_1" xfId="248"/>
    <cellStyle name="_KT (2)_Qt-HT3PQ1(CauKho)_XL4Test5" xfId="249"/>
    <cellStyle name="_KT (2)_TG-TH" xfId="250"/>
    <cellStyle name="_KT_TG" xfId="251"/>
    <cellStyle name="_KT_TG_1" xfId="252"/>
    <cellStyle name="_KT_TG_1_BAO CAO KLCT PT2000" xfId="253"/>
    <cellStyle name="_KT_TG_1_BAO CAO PT2000" xfId="254"/>
    <cellStyle name="_KT_TG_1_BAO CAO PT2000_Book1" xfId="255"/>
    <cellStyle name="_KT_TG_1_Bao cao XDCB 2001 - T11 KH dieu chinh 20-11-THAI" xfId="256"/>
    <cellStyle name="_KT_TG_1_Book1" xfId="257"/>
    <cellStyle name="_KT_TG_1_Book1_1" xfId="258"/>
    <cellStyle name="_KT_TG_1_Book1_1_DanhMucDonGiaVTTB_Dien_TAM" xfId="259"/>
    <cellStyle name="_KT_TG_1_Book1_2" xfId="260"/>
    <cellStyle name="_KT_TG_1_Book1_3" xfId="261"/>
    <cellStyle name="_KT_TG_1_Book1_3_DT truong thinh phu" xfId="262"/>
    <cellStyle name="_KT_TG_1_Book1_3_XL4Test5" xfId="263"/>
    <cellStyle name="_KT_TG_1_Book1_BC-QT-WB-dthao" xfId="264"/>
    <cellStyle name="_KT_TG_1_Book1_DanhMucDonGiaVTTB_Dien_TAM" xfId="265"/>
    <cellStyle name="_KT_TG_1_Dcdtoan-bcnckt " xfId="266"/>
    <cellStyle name="_KT_TG_1_DN_MTP" xfId="267"/>
    <cellStyle name="_KT_TG_1_Dongia2-2003" xfId="268"/>
    <cellStyle name="_KT_TG_1_Dongia2-2003_DT truong thinh phu" xfId="269"/>
    <cellStyle name="_KT_TG_1_DT truong thinh phu" xfId="270"/>
    <cellStyle name="_KT_TG_1_DTCDT MR.2N110.HOCMON.TDTOAN.CCUNG" xfId="271"/>
    <cellStyle name="_KT_TG_1_Lora-tungchau" xfId="272"/>
    <cellStyle name="_KT_TG_1_moi" xfId="273"/>
    <cellStyle name="_KT_TG_1_PGIA-phieu tham tra Kho bac" xfId="274"/>
    <cellStyle name="_KT_TG_1_PT02-02" xfId="275"/>
    <cellStyle name="_KT_TG_1_PT02-02_Book1" xfId="276"/>
    <cellStyle name="_KT_TG_1_PT02-03" xfId="277"/>
    <cellStyle name="_KT_TG_1_PT02-03_Book1" xfId="278"/>
    <cellStyle name="_KT_TG_1_Qt-HT3PQ1(CauKho)" xfId="279"/>
    <cellStyle name="_KT_TG_1_Qt-HT3PQ1(CauKho)_Book1" xfId="280"/>
    <cellStyle name="_KT_TG_1_Qt-HT3PQ1(CauKho)_Don gia quy 3 nam 2003 - Ban Dien Luc" xfId="281"/>
    <cellStyle name="_KT_TG_1_Qt-HT3PQ1(CauKho)_NC-VL2-2003" xfId="282"/>
    <cellStyle name="_KT_TG_1_Qt-HT3PQ1(CauKho)_NC-VL2-2003_1" xfId="283"/>
    <cellStyle name="_KT_TG_1_Qt-HT3PQ1(CauKho)_XL4Test5" xfId="284"/>
    <cellStyle name="_KT_TG_1_Sheet2" xfId="285"/>
    <cellStyle name="_KT_TG_1_Thien Long - WTB 31.12.06 V8" xfId="286"/>
    <cellStyle name="_KT_TG_1_XL4Poppy" xfId="287"/>
    <cellStyle name="_KT_TG_1_XL4Test5" xfId="288"/>
    <cellStyle name="_KT_TG_2" xfId="289"/>
    <cellStyle name="_KT_TG_2_BAO CAO KLCT PT2000" xfId="290"/>
    <cellStyle name="_KT_TG_2_BAO CAO PT2000" xfId="291"/>
    <cellStyle name="_KT_TG_2_BAO CAO PT2000_Book1" xfId="292"/>
    <cellStyle name="_KT_TG_2_Bao cao XDCB 2001 - T11 KH dieu chinh 20-11-THAI" xfId="293"/>
    <cellStyle name="_KT_TG_2_Book1" xfId="294"/>
    <cellStyle name="_KT_TG_2_Book1_1" xfId="295"/>
    <cellStyle name="_KT_TG_2_Book1_1_DanhMucDonGiaVTTB_Dien_TAM" xfId="296"/>
    <cellStyle name="_KT_TG_2_Book1_2" xfId="297"/>
    <cellStyle name="_KT_TG_2_Book1_3" xfId="298"/>
    <cellStyle name="_KT_TG_2_Book1_3_DT truong thinh phu" xfId="299"/>
    <cellStyle name="_KT_TG_2_Book1_3_XL4Test5" xfId="300"/>
    <cellStyle name="_KT_TG_2_Book1_DanhMucDonGiaVTTB_Dien_TAM" xfId="301"/>
    <cellStyle name="_KT_TG_2_Dcdtoan-bcnckt " xfId="302"/>
    <cellStyle name="_KT_TG_2_DN_MTP" xfId="303"/>
    <cellStyle name="_KT_TG_2_Dongia2-2003" xfId="304"/>
    <cellStyle name="_KT_TG_2_Dongia2-2003_DT truong thinh phu" xfId="305"/>
    <cellStyle name="_KT_TG_2_DT truong thinh phu" xfId="306"/>
    <cellStyle name="_KT_TG_2_DTCDT MR.2N110.HOCMON.TDTOAN.CCUNG" xfId="307"/>
    <cellStyle name="_KT_TG_2_Lora-tungchau" xfId="308"/>
    <cellStyle name="_KT_TG_2_moi" xfId="309"/>
    <cellStyle name="_KT_TG_2_PGIA-phieu tham tra Kho bac" xfId="310"/>
    <cellStyle name="_KT_TG_2_PT02-02" xfId="311"/>
    <cellStyle name="_KT_TG_2_PT02-02_Book1" xfId="312"/>
    <cellStyle name="_KT_TG_2_PT02-03" xfId="313"/>
    <cellStyle name="_KT_TG_2_PT02-03_Book1" xfId="314"/>
    <cellStyle name="_KT_TG_2_Qt-HT3PQ1(CauKho)" xfId="315"/>
    <cellStyle name="_KT_TG_2_Qt-HT3PQ1(CauKho)_Book1" xfId="316"/>
    <cellStyle name="_KT_TG_2_Qt-HT3PQ1(CauKho)_Don gia quy 3 nam 2003 - Ban Dien Luc" xfId="317"/>
    <cellStyle name="_KT_TG_2_Qt-HT3PQ1(CauKho)_NC-VL2-2003" xfId="318"/>
    <cellStyle name="_KT_TG_2_Qt-HT3PQ1(CauKho)_NC-VL2-2003_1" xfId="319"/>
    <cellStyle name="_KT_TG_2_Qt-HT3PQ1(CauKho)_XL4Test5" xfId="320"/>
    <cellStyle name="_KT_TG_2_Sheet2" xfId="321"/>
    <cellStyle name="_KT_TG_2_Thien Long - WTB 31.12.06 V8" xfId="322"/>
    <cellStyle name="_KT_TG_2_XL4Poppy" xfId="323"/>
    <cellStyle name="_KT_TG_2_XL4Test5" xfId="324"/>
    <cellStyle name="_KT_TG_3" xfId="325"/>
    <cellStyle name="_KT_TG_4" xfId="326"/>
    <cellStyle name="_KT_TG_4_bao cao ton chi tiet tuan 23-06" xfId="327"/>
    <cellStyle name="_KT_TG_4_Lora-tungchau" xfId="328"/>
    <cellStyle name="_KT_TG_4_Qt-HT3PQ1(CauKho)" xfId="329"/>
    <cellStyle name="_KT_TG_4_Qt-HT3PQ1(CauKho)_Book1" xfId="330"/>
    <cellStyle name="_KT_TG_4_Qt-HT3PQ1(CauKho)_Don gia quy 3 nam 2003 - Ban Dien Luc" xfId="331"/>
    <cellStyle name="_KT_TG_4_Qt-HT3PQ1(CauKho)_NC-VL2-2003" xfId="332"/>
    <cellStyle name="_KT_TG_4_Qt-HT3PQ1(CauKho)_NC-VL2-2003_1" xfId="333"/>
    <cellStyle name="_KT_TG_4_Qt-HT3PQ1(CauKho)_XL4Test5" xfId="334"/>
    <cellStyle name="_KT_TG_4_Thien Long - WTB 31.12.06 V8" xfId="335"/>
    <cellStyle name="_Leo Burnett WTB 31.12.05 -V5" xfId="336"/>
    <cellStyle name="_Long term prepayments" xfId="337"/>
    <cellStyle name="_Lora-tungchau" xfId="338"/>
    <cellStyle name="_MH Nigico - WTB 31.12.06 v5" xfId="339"/>
    <cellStyle name="_PERSONAL" xfId="340"/>
    <cellStyle name="_PERSONAL_HTQ.8 GD1" xfId="341"/>
    <cellStyle name="_PERSONAL_HTQ.8 GD1_Book1" xfId="342"/>
    <cellStyle name="_PERSONAL_HTQ.8 GD1_Don gia quy 3 nam 2003 - Ban Dien Luc" xfId="343"/>
    <cellStyle name="_PERSONAL_HTQ.8 GD1_NC-VL2-2003" xfId="344"/>
    <cellStyle name="_PERSONAL_HTQ.8 GD1_NC-VL2-2003_1" xfId="345"/>
    <cellStyle name="_PERSONAL_HTQ.8 GD1_XL4Test5" xfId="346"/>
    <cellStyle name="_PERSONAL_Tong hop KHCB 2001" xfId="347"/>
    <cellStyle name="_Qt-HT3PQ1(CauKho)" xfId="348"/>
    <cellStyle name="_Qt-HT3PQ1(CauKho)_Book1" xfId="349"/>
    <cellStyle name="_Qt-HT3PQ1(CauKho)_Don gia quy 3 nam 2003 - Ban Dien Luc" xfId="350"/>
    <cellStyle name="_Qt-HT3PQ1(CauKho)_NC-VL2-2003" xfId="351"/>
    <cellStyle name="_Qt-HT3PQ1(CauKho)_NC-VL2-2003_1" xfId="352"/>
    <cellStyle name="_Qt-HT3PQ1(CauKho)_XL4Test5" xfId="353"/>
    <cellStyle name="_QUYET TOAN THUE TNCN NGUOI LAO DONG NAM 2006" xfId="354"/>
    <cellStyle name="_Sodu200703" xfId="355"/>
    <cellStyle name="_SP 2010-12_Life" xfId="1054"/>
    <cellStyle name="_SP 2011-13_FGI Life" xfId="1055"/>
    <cellStyle name="_TGE &amp; CAPEX" xfId="1056"/>
    <cellStyle name="_TG-TH" xfId="356"/>
    <cellStyle name="_TG-TH_1" xfId="357"/>
    <cellStyle name="_TG-TH_1_BAO CAO KLCT PT2000" xfId="358"/>
    <cellStyle name="_TG-TH_1_BAO CAO PT2000" xfId="359"/>
    <cellStyle name="_TG-TH_1_BAO CAO PT2000_Book1" xfId="360"/>
    <cellStyle name="_TG-TH_1_Bao cao XDCB 2001 - T11 KH dieu chinh 20-11-THAI" xfId="361"/>
    <cellStyle name="_TG-TH_1_Book1" xfId="362"/>
    <cellStyle name="_TG-TH_1_Book1_1" xfId="363"/>
    <cellStyle name="_TG-TH_1_Book1_1_DanhMucDonGiaVTTB_Dien_TAM" xfId="364"/>
    <cellStyle name="_TG-TH_1_Book1_2" xfId="365"/>
    <cellStyle name="_TG-TH_1_Book1_3" xfId="366"/>
    <cellStyle name="_TG-TH_1_Book1_3_DT truong thinh phu" xfId="367"/>
    <cellStyle name="_TG-TH_1_Book1_3_XL4Test5" xfId="368"/>
    <cellStyle name="_TG-TH_1_Book1_BC-QT-WB-dthao" xfId="369"/>
    <cellStyle name="_TG-TH_1_Book1_DanhMucDonGiaVTTB_Dien_TAM" xfId="370"/>
    <cellStyle name="_TG-TH_1_Dcdtoan-bcnckt " xfId="371"/>
    <cellStyle name="_TG-TH_1_DN_MTP" xfId="372"/>
    <cellStyle name="_TG-TH_1_Dongia2-2003" xfId="373"/>
    <cellStyle name="_TG-TH_1_Dongia2-2003_DT truong thinh phu" xfId="374"/>
    <cellStyle name="_TG-TH_1_DT truong thinh phu" xfId="375"/>
    <cellStyle name="_TG-TH_1_DTCDT MR.2N110.HOCMON.TDTOAN.CCUNG" xfId="376"/>
    <cellStyle name="_TG-TH_1_Lora-tungchau" xfId="377"/>
    <cellStyle name="_TG-TH_1_moi" xfId="378"/>
    <cellStyle name="_TG-TH_1_PGIA-phieu tham tra Kho bac" xfId="379"/>
    <cellStyle name="_TG-TH_1_PT02-02" xfId="380"/>
    <cellStyle name="_TG-TH_1_PT02-02_Book1" xfId="381"/>
    <cellStyle name="_TG-TH_1_PT02-03_Book1" xfId="382"/>
    <cellStyle name="_TG-TH_1_Qt-HT3PQ1(CauKho)" xfId="383"/>
    <cellStyle name="_TG-TH_1_Qt-HT3PQ1(CauKho)_Book1" xfId="384"/>
    <cellStyle name="_TG-TH_1_Qt-HT3PQ1(CauKho)_Don gia quy 3 nam 2003 - Ban Dien Luc" xfId="385"/>
    <cellStyle name="_TG-TH_1_Qt-HT3PQ1(CauKho)_NC-VL2-2003" xfId="386"/>
    <cellStyle name="_TG-TH_1_Qt-HT3PQ1(CauKho)_NC-VL2-2003_1" xfId="387"/>
    <cellStyle name="_TG-TH_1_Qt-HT3PQ1(CauKho)_XL4Test5" xfId="388"/>
    <cellStyle name="_TG-TH_1_Sheet2" xfId="389"/>
    <cellStyle name="_TG-TH_1_Thien Long - WTB 31.12.06 V8" xfId="390"/>
    <cellStyle name="_TG-TH_1_XL4Poppy" xfId="391"/>
    <cellStyle name="_TG-TH_1_XL4Test5" xfId="392"/>
    <cellStyle name="_TG-TH_2" xfId="393"/>
    <cellStyle name="_TG-TH_2_BAO CAO KLCT PT2000" xfId="394"/>
    <cellStyle name="_TG-TH_2_BAO CAO PT2000" xfId="395"/>
    <cellStyle name="_TG-TH_2_BAO CAO PT2000_Book1" xfId="396"/>
    <cellStyle name="_TG-TH_2_Bao cao XDCB 2001 - T11 KH dieu chinh 20-11-THAI" xfId="397"/>
    <cellStyle name="_TG-TH_2_Book1" xfId="398"/>
    <cellStyle name="_TG-TH_2_Book1_1" xfId="399"/>
    <cellStyle name="_TG-TH_2_Book1_1_DanhMucDonGiaVTTB_Dien_TAM" xfId="400"/>
    <cellStyle name="_TG-TH_2_Book1_2" xfId="401"/>
    <cellStyle name="_TG-TH_2_Book1_3" xfId="402"/>
    <cellStyle name="_TG-TH_2_Book1_3_DT truong thinh phu" xfId="403"/>
    <cellStyle name="_TG-TH_2_Book1_3_XL4Test5" xfId="404"/>
    <cellStyle name="_TG-TH_2_Book1_DanhMucDonGiaVTTB_Dien_TAM" xfId="405"/>
    <cellStyle name="_TG-TH_2_Dcdtoan-bcnckt " xfId="406"/>
    <cellStyle name="_TG-TH_2_DN_MTP" xfId="407"/>
    <cellStyle name="_TG-TH_2_Dongia2-2003" xfId="408"/>
    <cellStyle name="_TG-TH_2_Dongia2-2003_DT truong thinh phu" xfId="409"/>
    <cellStyle name="_TG-TH_2_DT truong thinh phu" xfId="410"/>
    <cellStyle name="_TG-TH_2_DTCDT MR.2N110.HOCMON.TDTOAN.CCUNG" xfId="411"/>
    <cellStyle name="_TG-TH_2_Lora-tungchau" xfId="412"/>
    <cellStyle name="_TG-TH_2_moi" xfId="413"/>
    <cellStyle name="_TG-TH_2_PGIA-phieu tham tra Kho bac" xfId="414"/>
    <cellStyle name="_TG-TH_2_PT02-02" xfId="415"/>
    <cellStyle name="_TG-TH_2_PT02-02_Book1" xfId="416"/>
    <cellStyle name="_TG-TH_2_PT02-03" xfId="417"/>
    <cellStyle name="_TG-TH_2_PT02-03_Book1" xfId="418"/>
    <cellStyle name="_TG-TH_2_Qt-HT3PQ1(CauKho)" xfId="419"/>
    <cellStyle name="_TG-TH_2_Qt-HT3PQ1(CauKho)_Book1" xfId="420"/>
    <cellStyle name="_TG-TH_2_Qt-HT3PQ1(CauKho)_Don gia quy 3 nam 2003 - Ban Dien Luc" xfId="421"/>
    <cellStyle name="_TG-TH_2_Qt-HT3PQ1(CauKho)_NC-VL2-2003" xfId="422"/>
    <cellStyle name="_TG-TH_2_Qt-HT3PQ1(CauKho)_NC-VL2-2003_1" xfId="423"/>
    <cellStyle name="_TG-TH_2_Qt-HT3PQ1(CauKho)_XL4Test5" xfId="424"/>
    <cellStyle name="_TG-TH_2_Sheet2" xfId="425"/>
    <cellStyle name="_TG-TH_2_Thien Long - WTB 31.12.06 V8" xfId="426"/>
    <cellStyle name="_TG-TH_2_XL4Poppy" xfId="427"/>
    <cellStyle name="_TG-TH_2_XL4Test5" xfId="428"/>
    <cellStyle name="_TG-TH_3" xfId="429"/>
    <cellStyle name="_TG-TH_3_bao cao ton chi tiet tuan 23-06" xfId="430"/>
    <cellStyle name="_TG-TH_3_Lora-tungchau" xfId="431"/>
    <cellStyle name="_TG-TH_3_Qt-HT3PQ1(CauKho)" xfId="432"/>
    <cellStyle name="_TG-TH_3_Qt-HT3PQ1(CauKho)_Book1" xfId="433"/>
    <cellStyle name="_TG-TH_3_Qt-HT3PQ1(CauKho)_Don gia quy 3 nam 2003 - Ban Dien Luc" xfId="434"/>
    <cellStyle name="_TG-TH_3_Qt-HT3PQ1(CauKho)_NC-VL2-2003" xfId="435"/>
    <cellStyle name="_TG-TH_3_Qt-HT3PQ1(CauKho)_NC-VL2-2003_1" xfId="436"/>
    <cellStyle name="_TG-TH_3_Qt-HT3PQ1(CauKho)_XL4Test5" xfId="437"/>
    <cellStyle name="_TG-TH_3_Thien Long - WTB 31.12.06 V8" xfId="438"/>
    <cellStyle name="_TG-TH_4" xfId="439"/>
    <cellStyle name="_TH KHAI TOAN THU THIEM cac tuyen TT noi" xfId="440"/>
    <cellStyle name="_TL Hai Phong - WTB 311206" xfId="441"/>
    <cellStyle name="_tong kho 31.12.06" xfId="442"/>
    <cellStyle name="_TPVN - 31 Dec 06 - WTB - V5" xfId="443"/>
    <cellStyle name="_Trial balance Nov.30,2006" xfId="444"/>
    <cellStyle name="_WTB 31.12.06 V0" xfId="445"/>
    <cellStyle name="_WTB 31.12.2006 - v3" xfId="446"/>
    <cellStyle name="–¢’è‹`" xfId="447"/>
    <cellStyle name="¶W³sµ²" xfId="448"/>
    <cellStyle name="•\Ž¦Ï‚Ý‚ÌƒnƒCƒp[ƒŠƒ“ƒN" xfId="449"/>
    <cellStyle name="•W€_STDFOR" xfId="450"/>
    <cellStyle name="W_RENKETU1" xfId="451"/>
    <cellStyle name="0%" xfId="452"/>
    <cellStyle name="0.0%" xfId="453"/>
    <cellStyle name="0.00%" xfId="454"/>
    <cellStyle name="1" xfId="455"/>
    <cellStyle name="1_~5755437" xfId="456"/>
    <cellStyle name="1_~5755437_DS hoc vien MBA1_level 2_Mail" xfId="457"/>
    <cellStyle name="1_BANH MI DOT 2.04.07 CHI TRANG" xfId="458"/>
    <cellStyle name="1_BC Quy tu ngay 01 den 05 thang 06" xfId="459"/>
    <cellStyle name="1_BC Quy tu ngay 01 den 09 thang 06" xfId="460"/>
    <cellStyle name="1_BC Quy tu ngay 01 den 10 thang 12" xfId="461"/>
    <cellStyle name="1_bhxh t6" xfId="462"/>
    <cellStyle name="1_bkdvcp200705" xfId="463"/>
    <cellStyle name="1_BLG TT X4 (D2_04_07)" xfId="464"/>
    <cellStyle name="1_Cac bieu mau Clorets V-1 (version 1)" xfId="465"/>
    <cellStyle name="1_Cadbury report update to 27 Jan" xfId="466"/>
    <cellStyle name="1_Cadbury report update to 6 jan" xfId="467"/>
    <cellStyle name="1_Cadbury sales report up date 4 Feb" xfId="468"/>
    <cellStyle name="1_CADBURY_l2" xfId="469"/>
    <cellStyle name="1_cuong" xfId="470"/>
    <cellStyle name="1_CUPCAKE DOT 2.04.07 CHI TRANG" xfId="471"/>
    <cellStyle name="1_DS lop MTP_tong hop_Cum" xfId="472"/>
    <cellStyle name="1_expenses update 30-dec-06" xfId="473"/>
    <cellStyle name="1_form_Patrick" xfId="474"/>
    <cellStyle name="1_GIAN TIEP THANG 6.07" xfId="475"/>
    <cellStyle name="1_LGGFS2007_06" xfId="476"/>
    <cellStyle name="1_Luong VP-T06-07" xfId="477"/>
    <cellStyle name="1_SBU Data 2006" xfId="478"/>
    <cellStyle name="1_STOCK update to 20 feb" xfId="479"/>
    <cellStyle name="1_T5T05" xfId="480"/>
    <cellStyle name="1_Xoabien" xfId="481"/>
    <cellStyle name="15" xfId="482"/>
    <cellStyle name="¹éºÐÀ²_      " xfId="483"/>
    <cellStyle name="2" xfId="484"/>
    <cellStyle name="2_~5755437" xfId="485"/>
    <cellStyle name="2_~5755437_DS hoc vien MBA1_level 2_Mail" xfId="486"/>
    <cellStyle name="2_BANH MI DOT 2.04.07 CHI TRANG" xfId="487"/>
    <cellStyle name="2_BC Quy tu ngay 01 den 05 thang 06" xfId="488"/>
    <cellStyle name="2_BC Quy tu ngay 01 den 09 thang 06" xfId="489"/>
    <cellStyle name="2_BC Quy tu ngay 01 den 10 thang 12" xfId="490"/>
    <cellStyle name="2_bhxh t6" xfId="491"/>
    <cellStyle name="2_bkdvcp200705" xfId="492"/>
    <cellStyle name="2_BLG TT X4 (D2_04_07)" xfId="493"/>
    <cellStyle name="2_Cac bieu mau Clorets V-1 (version 1)" xfId="494"/>
    <cellStyle name="2_Cadbury report update to 27 Jan" xfId="495"/>
    <cellStyle name="2_Cadbury report update to 6 jan" xfId="496"/>
    <cellStyle name="2_Cadbury sales report up date 4 Feb" xfId="497"/>
    <cellStyle name="2_CADBURY_l2" xfId="498"/>
    <cellStyle name="2_cuong" xfId="499"/>
    <cellStyle name="2_CUPCAKE DOT 2.04.07 CHI TRANG" xfId="500"/>
    <cellStyle name="2_DS lop MTP_tong hop_Cum" xfId="501"/>
    <cellStyle name="2_expenses update 30-dec-06" xfId="502"/>
    <cellStyle name="2_form_Patrick" xfId="503"/>
    <cellStyle name="2_GIAN TIEP THANG 6.07" xfId="504"/>
    <cellStyle name="2_LGGFS2007_06" xfId="505"/>
    <cellStyle name="2_Luong VP-T06-07" xfId="506"/>
    <cellStyle name="2_SBU Data 2006" xfId="507"/>
    <cellStyle name="2_STOCK update to 20 feb" xfId="508"/>
    <cellStyle name="2_T5T05" xfId="509"/>
    <cellStyle name="2_Xoabien" xfId="510"/>
    <cellStyle name="3" xfId="511"/>
    <cellStyle name="3_~5755437" xfId="512"/>
    <cellStyle name="3_~5755437_DS hoc vien MBA1_level 2_Mail" xfId="513"/>
    <cellStyle name="3_BANH MI DOT 2.04.07 CHI TRANG" xfId="514"/>
    <cellStyle name="3_BC Quy tu ngay 01 den 05 thang 06" xfId="515"/>
    <cellStyle name="3_BC Quy tu ngay 01 den 09 thang 06" xfId="516"/>
    <cellStyle name="3_BC Quy tu ngay 01 den 10 thang 12" xfId="517"/>
    <cellStyle name="3_bhxh t6" xfId="518"/>
    <cellStyle name="3_bkdvcp200705" xfId="519"/>
    <cellStyle name="3_BLG TT X4 (D2_04_07)" xfId="520"/>
    <cellStyle name="3_Cac bieu mau Clorets V-1 (version 1)" xfId="521"/>
    <cellStyle name="3_Cadbury report update to 27 Jan" xfId="522"/>
    <cellStyle name="3_Cadbury report update to 6 jan" xfId="523"/>
    <cellStyle name="3_Cadbury sales report up date 4 Feb" xfId="524"/>
    <cellStyle name="3_CADBURY_l2" xfId="525"/>
    <cellStyle name="3_cuong" xfId="526"/>
    <cellStyle name="3_CUPCAKE DOT 2.04.07 CHI TRANG" xfId="527"/>
    <cellStyle name="3_DS lop MTP_tong hop_Cum" xfId="528"/>
    <cellStyle name="3_expenses update 30-dec-06" xfId="529"/>
    <cellStyle name="3_form_Patrick" xfId="530"/>
    <cellStyle name="3_GIAN TIEP THANG 6.07" xfId="531"/>
    <cellStyle name="3_LGGFS2007_06" xfId="532"/>
    <cellStyle name="3_Luong VP-T06-07" xfId="533"/>
    <cellStyle name="3_SBU Data 2006" xfId="534"/>
    <cellStyle name="3_STOCK update to 20 feb" xfId="535"/>
    <cellStyle name="3_T5T05" xfId="536"/>
    <cellStyle name="3_Xoabien" xfId="537"/>
    <cellStyle name="4" xfId="538"/>
    <cellStyle name="Accent1 - 20%" xfId="539"/>
    <cellStyle name="Accent1 - 40%" xfId="540"/>
    <cellStyle name="Accent1 - 60%" xfId="541"/>
    <cellStyle name="Accent2 - 20%" xfId="542"/>
    <cellStyle name="Accent2 - 40%" xfId="543"/>
    <cellStyle name="Accent2 - 60%" xfId="544"/>
    <cellStyle name="Accent3 - 20%" xfId="545"/>
    <cellStyle name="Accent3 - 40%" xfId="546"/>
    <cellStyle name="Accent3 - 60%" xfId="547"/>
    <cellStyle name="Accent4 - 20%" xfId="548"/>
    <cellStyle name="Accent4 - 40%" xfId="549"/>
    <cellStyle name="Accent4 - 60%" xfId="550"/>
    <cellStyle name="Accent5 - 20%" xfId="551"/>
    <cellStyle name="Accent5 - 40%" xfId="552"/>
    <cellStyle name="Accent5 - 60%" xfId="553"/>
    <cellStyle name="Accent6 - 20%" xfId="554"/>
    <cellStyle name="Accent6 - 40%" xfId="555"/>
    <cellStyle name="Accent6 - 60%" xfId="556"/>
    <cellStyle name="Account" xfId="557"/>
    <cellStyle name="ÅëÈ­ [0]_      " xfId="558"/>
    <cellStyle name="AeE­ [0]_INQUIRY ¿?¾÷AßAø " xfId="559"/>
    <cellStyle name="ÅëÈ­ [0]_L601CPT" xfId="560"/>
    <cellStyle name="ÅëÈ­_      " xfId="561"/>
    <cellStyle name="AeE­_INQUIRY ¿?¾÷AßAø " xfId="562"/>
    <cellStyle name="ÅëÈ­_L601CPT" xfId="563"/>
    <cellStyle name="arbres" xfId="564"/>
    <cellStyle name="args.style" xfId="565"/>
    <cellStyle name="ÄÞ¸¶ [0]_      " xfId="566"/>
    <cellStyle name="AÞ¸¶ [0]_INQUIRY ¿?¾÷AßAø " xfId="567"/>
    <cellStyle name="ÄÞ¸¶ [0]_L601CPT" xfId="568"/>
    <cellStyle name="ÄÞ¸¶_      " xfId="569"/>
    <cellStyle name="AÞ¸¶_INQUIRY ¿?¾÷AßAø " xfId="570"/>
    <cellStyle name="ÄÞ¸¶_L601CPT" xfId="571"/>
    <cellStyle name="AutoFormat Options" xfId="572"/>
    <cellStyle name="Body" xfId="573"/>
    <cellStyle name="C?AØ_¿?¾÷CoE² " xfId="574"/>
    <cellStyle name="Ç¥ÁØ_      " xfId="575"/>
    <cellStyle name="C￥AØ_¿μ¾÷CoE² " xfId="576"/>
    <cellStyle name="Ç¥ÁØ_±¸¹Ì´ëÃ¥" xfId="577"/>
    <cellStyle name="Calc Currency (0)" xfId="578"/>
    <cellStyle name="Calc Currency (2)" xfId="579"/>
    <cellStyle name="Calc Percent (0)" xfId="580"/>
    <cellStyle name="Calc Percent (1)" xfId="581"/>
    <cellStyle name="Calc Percent (2)" xfId="582"/>
    <cellStyle name="Calc Units (0)" xfId="583"/>
    <cellStyle name="Calc Units (1)" xfId="584"/>
    <cellStyle name="Calc Units (2)" xfId="585"/>
    <cellStyle name="category" xfId="586"/>
    <cellStyle name="Cerrency_Sheet2_XANGDAU" xfId="587"/>
    <cellStyle name="CHUONG" xfId="588"/>
    <cellStyle name="Col Heads" xfId="589"/>
    <cellStyle name="Col Heads 2" xfId="1068"/>
    <cellStyle name="Comma" xfId="5" builtinId="3"/>
    <cellStyle name="Comma  - Style1" xfId="590"/>
    <cellStyle name="Comma  - Style2" xfId="591"/>
    <cellStyle name="Comma  - Style3" xfId="592"/>
    <cellStyle name="Comma  - Style4" xfId="593"/>
    <cellStyle name="Comma  - Style5" xfId="594"/>
    <cellStyle name="Comma  - Style6" xfId="595"/>
    <cellStyle name="Comma  - Style7" xfId="596"/>
    <cellStyle name="Comma  - Style8" xfId="597"/>
    <cellStyle name="Comma [ ,]" xfId="598"/>
    <cellStyle name="Comma [00]" xfId="599"/>
    <cellStyle name="Comma 10" xfId="600"/>
    <cellStyle name="Comma 10 2" xfId="1069"/>
    <cellStyle name="Comma 2" xfId="4"/>
    <cellStyle name="Comma 2 2" xfId="1040"/>
    <cellStyle name="Comma 2 2 2" xfId="1064"/>
    <cellStyle name="Comma 2 2 2 2" xfId="1074"/>
    <cellStyle name="Comma 2 3" xfId="1041"/>
    <cellStyle name="Comma 3" xfId="8"/>
    <cellStyle name="Comma 4" xfId="1038"/>
    <cellStyle name="Comma 5" xfId="1042"/>
    <cellStyle name="Comma 5 2" xfId="1075"/>
    <cellStyle name="Comma 6" xfId="1043"/>
    <cellStyle name="Comma 6 2" xfId="1076"/>
    <cellStyle name="Comma 7" xfId="1083"/>
    <cellStyle name="comma zerodec" xfId="601"/>
    <cellStyle name="Comma,0" xfId="602"/>
    <cellStyle name="Comma,1" xfId="603"/>
    <cellStyle name="Comma,2" xfId="604"/>
    <cellStyle name="Comma0" xfId="605"/>
    <cellStyle name="computed cell" xfId="606"/>
    <cellStyle name="Copied" xfId="607"/>
    <cellStyle name="COST1" xfId="608"/>
    <cellStyle name="Currency [00]" xfId="609"/>
    <cellStyle name="Currency 2" xfId="610"/>
    <cellStyle name="Currency 3" xfId="1044"/>
    <cellStyle name="currency-$" xfId="611"/>
    <cellStyle name="Currency,0" xfId="612"/>
    <cellStyle name="Currency,2" xfId="613"/>
    <cellStyle name="Currency0" xfId="614"/>
    <cellStyle name="Currency1" xfId="615"/>
    <cellStyle name="Dan" xfId="616"/>
    <cellStyle name="Date" xfId="617"/>
    <cellStyle name="Date Short" xfId="618"/>
    <cellStyle name="Date_~5755437" xfId="619"/>
    <cellStyle name="DELTA" xfId="620"/>
    <cellStyle name="Dezimal [0]_68574_Materialbedarfsliste" xfId="621"/>
    <cellStyle name="Dezimal_68574_Materialbedarfsliste" xfId="622"/>
    <cellStyle name="Dollar (zero dec)" xfId="623"/>
    <cellStyle name="E&amp;Y House" xfId="624"/>
    <cellStyle name="Eingabe Zahlen" xfId="625"/>
    <cellStyle name="Eingabe Zahlen 2" xfId="1070"/>
    <cellStyle name="Emphasis 1" xfId="626"/>
    <cellStyle name="Emphasis 2" xfId="627"/>
    <cellStyle name="Emphasis 3" xfId="628"/>
    <cellStyle name="EN CO.," xfId="629"/>
    <cellStyle name="Enter Currency (0)" xfId="630"/>
    <cellStyle name="Enter Currency (2)" xfId="631"/>
    <cellStyle name="Enter Units (0)" xfId="632"/>
    <cellStyle name="Enter Units (1)" xfId="633"/>
    <cellStyle name="Enter Units (2)" xfId="634"/>
    <cellStyle name="Entered" xfId="635"/>
    <cellStyle name="Euro" xfId="636"/>
    <cellStyle name="F2" xfId="637"/>
    <cellStyle name="F3" xfId="638"/>
    <cellStyle name="F4" xfId="639"/>
    <cellStyle name="F5" xfId="640"/>
    <cellStyle name="F6" xfId="641"/>
    <cellStyle name="F7" xfId="642"/>
    <cellStyle name="F8" xfId="643"/>
    <cellStyle name="Fixed" xfId="644"/>
    <cellStyle name="ƒnƒCƒp[ƒŠƒ“ƒN" xfId="645"/>
    <cellStyle name="Grey" xfId="646"/>
    <cellStyle name="ha" xfId="647"/>
    <cellStyle name="Head 1" xfId="648"/>
    <cellStyle name="HEADER" xfId="649"/>
    <cellStyle name="Header1" xfId="650"/>
    <cellStyle name="Header-1-1" xfId="651"/>
    <cellStyle name="Header2" xfId="652"/>
    <cellStyle name="Heading" xfId="653"/>
    <cellStyle name="Heading1" xfId="654"/>
    <cellStyle name="Heading1 1" xfId="655"/>
    <cellStyle name="Heading1 1 1" xfId="656"/>
    <cellStyle name="Heading1_BANH MI DOT 2.04.07 CHI TRANG" xfId="657"/>
    <cellStyle name="Heading2" xfId="658"/>
    <cellStyle name="HEADINGS" xfId="659"/>
    <cellStyle name="HEADINGSTOP" xfId="660"/>
    <cellStyle name="headoption" xfId="661"/>
    <cellStyle name="hidden" xfId="662"/>
    <cellStyle name="HMRCalculated" xfId="663"/>
    <cellStyle name="HMRInput" xfId="664"/>
    <cellStyle name="Hoa-Scholl" xfId="665"/>
    <cellStyle name="Hung_agt_act" xfId="666"/>
    <cellStyle name="Hyperlink" xfId="2" builtinId="8"/>
    <cellStyle name="Hyperlink 2" xfId="667"/>
    <cellStyle name="i·0" xfId="668"/>
    <cellStyle name="Indent" xfId="669"/>
    <cellStyle name="INDEX" xfId="670"/>
    <cellStyle name="Input [yellow]" xfId="671"/>
    <cellStyle name="Input Cells" xfId="672"/>
    <cellStyle name="Latest Estimate" xfId="673"/>
    <cellStyle name="Ledger 17 x 11 in" xfId="674"/>
    <cellStyle name="lien" xfId="675"/>
    <cellStyle name="Line" xfId="676"/>
    <cellStyle name="linh" xfId="677"/>
    <cellStyle name="Link Currency (0)" xfId="678"/>
    <cellStyle name="Link Currency (2)" xfId="679"/>
    <cellStyle name="Link Units (0)" xfId="680"/>
    <cellStyle name="Link Units (1)" xfId="681"/>
    <cellStyle name="Link Units (2)" xfId="682"/>
    <cellStyle name="Linked Cells" xfId="683"/>
    <cellStyle name="MARGIN" xfId="684"/>
    <cellStyle name="MARGIN 2" xfId="1071"/>
    <cellStyle name="Millares [0]_Well Timing" xfId="685"/>
    <cellStyle name="Millares_Well Timing" xfId="686"/>
    <cellStyle name="Milliers [0]_      " xfId="687"/>
    <cellStyle name="Milliers_      " xfId="688"/>
    <cellStyle name="Model" xfId="689"/>
    <cellStyle name="moi" xfId="690"/>
    <cellStyle name="Mon?aire [0]_      " xfId="691"/>
    <cellStyle name="Mon?aire_      " xfId="692"/>
    <cellStyle name="Moneda [0]_Well Timing" xfId="693"/>
    <cellStyle name="Moneda_Well Timing" xfId="694"/>
    <cellStyle name="Monétaire [0]_      " xfId="695"/>
    <cellStyle name="Monétaire_      " xfId="696"/>
    <cellStyle name="n" xfId="697"/>
    <cellStyle name="n_~5755437" xfId="698"/>
    <cellStyle name="n_~5755437_DS hoc vien MBA1_level 2_Mail" xfId="699"/>
    <cellStyle name="n_BANH MI DOT 2.04.07 CHI TRANG" xfId="700"/>
    <cellStyle name="n_BC Quy tu ngay 01 den 05 thang 06" xfId="701"/>
    <cellStyle name="n_BC Quy tu ngay 01 den 09 thang 06" xfId="702"/>
    <cellStyle name="n_BC Quy tu ngay 01 den 10 thang 12" xfId="703"/>
    <cellStyle name="n_bhxh t6" xfId="704"/>
    <cellStyle name="n_bkdvcp200705" xfId="705"/>
    <cellStyle name="n_BLG TT X4 (D2_04_07)" xfId="706"/>
    <cellStyle name="n_cuong" xfId="707"/>
    <cellStyle name="n_CUPCAKE DOT 2.04.07 CHI TRANG" xfId="708"/>
    <cellStyle name="n_DS lop MTP_tong hop_Cum" xfId="709"/>
    <cellStyle name="n_GIAN TIEP THANG 6.07" xfId="710"/>
    <cellStyle name="n_LGGFS2007_06" xfId="711"/>
    <cellStyle name="n_Luong VP-T06-07" xfId="712"/>
    <cellStyle name="n_T5T05" xfId="713"/>
    <cellStyle name="n_Xoabien" xfId="714"/>
    <cellStyle name="New Times Roman" xfId="715"/>
    <cellStyle name="no dec" xfId="716"/>
    <cellStyle name="NoFill" xfId="717"/>
    <cellStyle name="ÑONVÒ" xfId="718"/>
    <cellStyle name="Normal" xfId="0" builtinId="0"/>
    <cellStyle name="Normal - Style1" xfId="719"/>
    <cellStyle name="Normal - 유형1" xfId="720"/>
    <cellStyle name="Normal 10" xfId="1059"/>
    <cellStyle name="Normal 10 2" xfId="1079"/>
    <cellStyle name="Normal 11" xfId="1080"/>
    <cellStyle name="Normal 12" xfId="1061"/>
    <cellStyle name="Normal 13" xfId="1081"/>
    <cellStyle name="Normal 14" xfId="1084"/>
    <cellStyle name="Normal 15" xfId="1093"/>
    <cellStyle name="Normal 2" xfId="9"/>
    <cellStyle name="Normal 2 2" xfId="1045"/>
    <cellStyle name="Normal 2 2 2" xfId="1066"/>
    <cellStyle name="Normal 2 2 2 2" xfId="1077"/>
    <cellStyle name="Normal 2 3" xfId="1063"/>
    <cellStyle name="Normal 3" xfId="721"/>
    <cellStyle name="Normal 4" xfId="722"/>
    <cellStyle name="Normal 4 2" xfId="1062"/>
    <cellStyle name="Normal 5" xfId="723"/>
    <cellStyle name="Normal 5 2" xfId="1072"/>
    <cellStyle name="Normal 6" xfId="1046"/>
    <cellStyle name="Normal 6 2" xfId="1047"/>
    <cellStyle name="Normal 6 2 3" xfId="1057"/>
    <cellStyle name="Normal 6 3" xfId="1048"/>
    <cellStyle name="Normal 7" xfId="1049"/>
    <cellStyle name="Normal 8" xfId="724"/>
    <cellStyle name="Normal 8 2" xfId="1073"/>
    <cellStyle name="Normal 9" xfId="1058"/>
    <cellStyle name="Normal_KPI_BDM" xfId="6"/>
    <cellStyle name="Normal_Sheet1 3" xfId="1060"/>
    <cellStyle name="Normal_Sheet3" xfId="1088"/>
    <cellStyle name="Normal_Sheet4" xfId="1085"/>
    <cellStyle name="Normal_TargetTeam" xfId="1086"/>
    <cellStyle name="Normal_TargetTeam_1" xfId="1087"/>
    <cellStyle name="Normal_TargetTeam_2" xfId="1089"/>
    <cellStyle name="Normal_TargetTeam_3" xfId="1090"/>
    <cellStyle name="Normal_TargetTeam_4" xfId="1091"/>
    <cellStyle name="Normal_TargetTeam_5" xfId="1092"/>
    <cellStyle name="Normal1" xfId="725"/>
    <cellStyle name="normální_A" xfId="726"/>
    <cellStyle name="Œ…‹æ_Ø‚è [0.00]_ÆÂ__" xfId="727"/>
    <cellStyle name="Œ…‹æØ‚è [0.00]_Cancel list" xfId="728"/>
    <cellStyle name="Œ…‹æØ‚è_Cancel list" xfId="729"/>
    <cellStyle name="oft Excel]_x000d__x000a_Comment=open=/f ‚ðw’è‚·‚é‚ÆAƒ†[ƒU[’è‹`ŠÖ”‚ðŠÖ”“\‚è•t‚¯‚Ìˆê——‚É“o˜^‚·‚é‚±‚Æ‚ª‚Å‚«‚Ü‚·B_x000d__x000a_Maximized" xfId="730"/>
    <cellStyle name="oft Excel]_x000d__x000a_Comment=open=/f ‚ðŽw’è‚·‚é‚ÆAƒ†[ƒU[’è‹`ŠÖ”‚ðŠÖ”“\‚è•t‚¯‚Ìˆê——‚É“o˜^‚·‚é‚±‚Æ‚ª‚Å‚«‚Ü‚·B_x000d__x000a_Maximized" xfId="731"/>
    <cellStyle name="omma [0]_Mktg Prog" xfId="732"/>
    <cellStyle name="ormal_Sheet1_1" xfId="733"/>
    <cellStyle name="Package_numbers" xfId="734"/>
    <cellStyle name="Page" xfId="735"/>
    <cellStyle name="paint" xfId="736"/>
    <cellStyle name="Pattern" xfId="737"/>
    <cellStyle name="per.style" xfId="738"/>
    <cellStyle name="Percent" xfId="1" builtinId="5"/>
    <cellStyle name="Percent [0]" xfId="739"/>
    <cellStyle name="Percent [00]" xfId="740"/>
    <cellStyle name="Percent [2]" xfId="741"/>
    <cellStyle name="Percent 2" xfId="7"/>
    <cellStyle name="Percent 2 2" xfId="10"/>
    <cellStyle name="Percent 2 2 2" xfId="1065"/>
    <cellStyle name="Percent 2 2 2 2" xfId="1067"/>
    <cellStyle name="Percent 3" xfId="742"/>
    <cellStyle name="Percent 4" xfId="1050"/>
    <cellStyle name="Percent 5" xfId="1051"/>
    <cellStyle name="Percent 6" xfId="1052"/>
    <cellStyle name="Percent 6 2" xfId="1078"/>
    <cellStyle name="Percent 7" xfId="1082"/>
    <cellStyle name="PERCENTAGE" xfId="743"/>
    <cellStyle name="ph_eingabe" xfId="744"/>
    <cellStyle name="PrePop Currency (0)" xfId="745"/>
    <cellStyle name="PrePop Currency (2)" xfId="746"/>
    <cellStyle name="PrePop Units (0)" xfId="747"/>
    <cellStyle name="PrePop Units (1)" xfId="748"/>
    <cellStyle name="PrePop Units (2)" xfId="749"/>
    <cellStyle name="pricing" xfId="750"/>
    <cellStyle name="Print_header" xfId="751"/>
    <cellStyle name="PSChar" xfId="752"/>
    <cellStyle name="PSHeading" xfId="753"/>
    <cellStyle name="R02L" xfId="1053"/>
    <cellStyle name="regstoresfromspecstores" xfId="754"/>
    <cellStyle name="RevList" xfId="755"/>
    <cellStyle name="S—_x0008_" xfId="756"/>
    <cellStyle name="s1" xfId="757"/>
    <cellStyle name="SAPBEXchaText" xfId="758"/>
    <cellStyle name="SAPBEXstdData" xfId="759"/>
    <cellStyle name="SAPBEXstdItem" xfId="760"/>
    <cellStyle name="SHADEDSTORES" xfId="761"/>
    <cellStyle name="Sheet Title" xfId="762"/>
    <cellStyle name="Spaltenebene_1_主营业务利润明细表" xfId="763"/>
    <cellStyle name="specstores" xfId="764"/>
    <cellStyle name="Standard_9. Fixed assets-Additions list" xfId="765"/>
    <cellStyle name="Style 1" xfId="766"/>
    <cellStyle name="Style 10" xfId="767"/>
    <cellStyle name="Style 11" xfId="768"/>
    <cellStyle name="Style 12" xfId="769"/>
    <cellStyle name="Style 13" xfId="770"/>
    <cellStyle name="Style 14" xfId="771"/>
    <cellStyle name="Style 15" xfId="772"/>
    <cellStyle name="Style 16" xfId="773"/>
    <cellStyle name="Style 17" xfId="774"/>
    <cellStyle name="Style 18" xfId="775"/>
    <cellStyle name="Style 19" xfId="776"/>
    <cellStyle name="Style 2" xfId="777"/>
    <cellStyle name="Style 20" xfId="778"/>
    <cellStyle name="Style 21" xfId="779"/>
    <cellStyle name="Style 22" xfId="780"/>
    <cellStyle name="Style 23" xfId="781"/>
    <cellStyle name="Style 24" xfId="782"/>
    <cellStyle name="Style 25" xfId="783"/>
    <cellStyle name="Style 26" xfId="784"/>
    <cellStyle name="Style 27" xfId="785"/>
    <cellStyle name="Style 28" xfId="786"/>
    <cellStyle name="Style 29" xfId="787"/>
    <cellStyle name="Style 3" xfId="788"/>
    <cellStyle name="Style 30" xfId="789"/>
    <cellStyle name="Style 31" xfId="790"/>
    <cellStyle name="Style 32" xfId="791"/>
    <cellStyle name="Style 33" xfId="792"/>
    <cellStyle name="Style 34" xfId="793"/>
    <cellStyle name="Style 35" xfId="794"/>
    <cellStyle name="Style 36" xfId="795"/>
    <cellStyle name="Style 37" xfId="796"/>
    <cellStyle name="Style 38" xfId="797"/>
    <cellStyle name="Style 39" xfId="798"/>
    <cellStyle name="Style 4" xfId="799"/>
    <cellStyle name="Style 40" xfId="800"/>
    <cellStyle name="Style 41" xfId="801"/>
    <cellStyle name="Style 42" xfId="802"/>
    <cellStyle name="Style 43" xfId="803"/>
    <cellStyle name="Style 44" xfId="804"/>
    <cellStyle name="Style 45" xfId="805"/>
    <cellStyle name="Style 46" xfId="806"/>
    <cellStyle name="Style 47" xfId="807"/>
    <cellStyle name="Style 48" xfId="808"/>
    <cellStyle name="Style 49" xfId="809"/>
    <cellStyle name="Style 5" xfId="810"/>
    <cellStyle name="Style 50" xfId="811"/>
    <cellStyle name="Style 51" xfId="812"/>
    <cellStyle name="Style 52" xfId="813"/>
    <cellStyle name="Style 53" xfId="814"/>
    <cellStyle name="Style 54" xfId="815"/>
    <cellStyle name="Style 55" xfId="816"/>
    <cellStyle name="Style 56" xfId="817"/>
    <cellStyle name="Style 57" xfId="818"/>
    <cellStyle name="Style 58" xfId="819"/>
    <cellStyle name="Style 59" xfId="820"/>
    <cellStyle name="Style 6" xfId="821"/>
    <cellStyle name="Style 60" xfId="822"/>
    <cellStyle name="Style 61" xfId="823"/>
    <cellStyle name="Style 62" xfId="824"/>
    <cellStyle name="Style 63" xfId="825"/>
    <cellStyle name="Style 64" xfId="826"/>
    <cellStyle name="Style 65" xfId="827"/>
    <cellStyle name="Style 66" xfId="828"/>
    <cellStyle name="Style 67" xfId="829"/>
    <cellStyle name="Style 68" xfId="830"/>
    <cellStyle name="Style 69" xfId="831"/>
    <cellStyle name="Style 7" xfId="832"/>
    <cellStyle name="Style 70" xfId="833"/>
    <cellStyle name="Style 71" xfId="834"/>
    <cellStyle name="Style 72" xfId="835"/>
    <cellStyle name="Style 73" xfId="836"/>
    <cellStyle name="Style 74" xfId="837"/>
    <cellStyle name="Style 75" xfId="838"/>
    <cellStyle name="Style 76" xfId="839"/>
    <cellStyle name="Style 77" xfId="840"/>
    <cellStyle name="Style 78" xfId="841"/>
    <cellStyle name="Style 79" xfId="842"/>
    <cellStyle name="Style 8" xfId="843"/>
    <cellStyle name="Style 80" xfId="844"/>
    <cellStyle name="Style 81" xfId="845"/>
    <cellStyle name="Style 82" xfId="846"/>
    <cellStyle name="Style 83" xfId="847"/>
    <cellStyle name="Style 84" xfId="848"/>
    <cellStyle name="Style 85" xfId="849"/>
    <cellStyle name="Style 86" xfId="850"/>
    <cellStyle name="Style 87" xfId="851"/>
    <cellStyle name="Style 88" xfId="852"/>
    <cellStyle name="Style 89" xfId="853"/>
    <cellStyle name="Style 9" xfId="854"/>
    <cellStyle name="Style 90" xfId="855"/>
    <cellStyle name="Style 91" xfId="856"/>
    <cellStyle name="Style 92" xfId="857"/>
    <cellStyle name="Style 93" xfId="858"/>
    <cellStyle name="STYLE1" xfId="859"/>
    <cellStyle name="STYLE2" xfId="860"/>
    <cellStyle name="STYLE3" xfId="861"/>
    <cellStyle name="STYLE4" xfId="862"/>
    <cellStyle name="STYLE5" xfId="863"/>
    <cellStyle name="STYLE6" xfId="864"/>
    <cellStyle name="subhead" xfId="865"/>
    <cellStyle name="SubHeading" xfId="866"/>
    <cellStyle name="Subtotal" xfId="867"/>
    <cellStyle name="T" xfId="868"/>
    <cellStyle name="T_~5755437" xfId="869"/>
    <cellStyle name="T_~5755437_DS hoc vien MBA1_level 2_Mail" xfId="870"/>
    <cellStyle name="T_333" xfId="871"/>
    <cellStyle name="T_333111" xfId="872"/>
    <cellStyle name="T_6413" xfId="873"/>
    <cellStyle name="T_bang can doi phat sinh" xfId="874"/>
    <cellStyle name="T_BANH MI DOT 2.04.07 CHI TRANG" xfId="875"/>
    <cellStyle name="T_Bao cao kttb milk yomilkYAO-mien bac" xfId="876"/>
    <cellStyle name="T_BaoCaoTPCookies_ thang1_2007" xfId="877"/>
    <cellStyle name="T_BC Quy tu ngay 01 den 05 thang 06" xfId="878"/>
    <cellStyle name="T_BC Quy tu ngay 01 den 09 thang 06" xfId="879"/>
    <cellStyle name="T_BC Quy tu ngay 01 den 10 thang 12" xfId="880"/>
    <cellStyle name="T_bc_km_ngay" xfId="881"/>
    <cellStyle name="T_bhxh t6" xfId="882"/>
    <cellStyle name="T_bkdvcp200705" xfId="883"/>
    <cellStyle name="T_BLG TT X4 (D2_04_07)" xfId="884"/>
    <cellStyle name="T_Book1" xfId="885"/>
    <cellStyle name="T_Cac bao cao TB  Milk-Yomilk-co Ke- CK 1-Vinh Thang" xfId="886"/>
    <cellStyle name="T_cham diem Milk chu ky2-ANH MINH" xfId="887"/>
    <cellStyle name="T_cham trung bay ck 1 m.Bac milk co ke 2" xfId="888"/>
    <cellStyle name="T_cham trung bay yao smart milk ck 2 mien Bac" xfId="889"/>
    <cellStyle name="T_cuong" xfId="890"/>
    <cellStyle name="T_CUPCAKE DOT 2.04.07 CHI TRANG" xfId="891"/>
    <cellStyle name="T_Danh muc TSC§" xfId="892"/>
    <cellStyle name="T_danh sach chua nop bcao trung bay sua chua  tinh den 1-3-06" xfId="893"/>
    <cellStyle name="T_Danh sach KH TB MilkYomilk Yao  Smart chu ky 2-Vinh Thang" xfId="894"/>
    <cellStyle name="T_Danh sach KH trung bay MilkYomilk co ke chu ky 2-Vinh Thang" xfId="895"/>
    <cellStyle name="T_DS lop MTP_tong hop_Cum" xfId="896"/>
    <cellStyle name="T_DSACH MILK YO MILK CK 2 M.BAC" xfId="897"/>
    <cellStyle name="T_DSKH Tbay Milk , Yomilk CK 2 Vu Thi Hanh" xfId="898"/>
    <cellStyle name="T_form ton kho CK 2 tuan 8" xfId="899"/>
    <cellStyle name="T_GIAN TIEP THANG 6.07" xfId="900"/>
    <cellStyle name="T_gt " xfId="901"/>
    <cellStyle name="T_HAN SU DUNG" xfId="902"/>
    <cellStyle name="T_Harada - WTB 31.12.06 v10" xfId="903"/>
    <cellStyle name="T_KD - Stock WPs - NTHH" xfId="904"/>
    <cellStyle name="T_Khau hao_chinh lai" xfId="905"/>
    <cellStyle name="T_LAP KE HOACH GIA THANH CHUAN NAM -2007 gio may" xfId="906"/>
    <cellStyle name="T_LGGFS2007_06" xfId="907"/>
    <cellStyle name="T_Long term prepayments" xfId="908"/>
    <cellStyle name="T_Luong VP-T06-07" xfId="909"/>
    <cellStyle name="T_NPP Khanh Vinh Thai Nguyen - BC KTTB_CTrinh_TB__20_loc__Milk_Yomilk_CK1" xfId="910"/>
    <cellStyle name="T_NXT_TP_03" xfId="911"/>
    <cellStyle name="T_PHAN TICH SP" xfId="912"/>
    <cellStyle name="T_Sheet1" xfId="913"/>
    <cellStyle name="T_sua chua cham trung bay  mien Bac" xfId="914"/>
    <cellStyle name="T_T5T05" xfId="915"/>
    <cellStyle name="T_thhn-tp" xfId="916"/>
    <cellStyle name="T_thhx-nl" xfId="917"/>
    <cellStyle name="T_tong kho 31.12.06" xfId="918"/>
    <cellStyle name="T_TX200701" xfId="919"/>
    <cellStyle name="T_Xoabien" xfId="920"/>
    <cellStyle name="T_ZCRT11" xfId="921"/>
    <cellStyle name="T_ZWAT11" xfId="922"/>
    <cellStyle name="Text" xfId="923"/>
    <cellStyle name="Text Indent A" xfId="924"/>
    <cellStyle name="Text Indent B" xfId="925"/>
    <cellStyle name="Text Indent C" xfId="926"/>
    <cellStyle name="th" xfId="927"/>
    <cellStyle name="þ_x001d_" xfId="928"/>
    <cellStyle name="th_Harada - WTB 31.12.06 v10" xfId="929"/>
    <cellStyle name="Thanh" xfId="930"/>
    <cellStyle name="þ_x001d_ð" xfId="931"/>
    <cellStyle name="þ_x001d_ð¤_x000c_¯" xfId="932"/>
    <cellStyle name="þ_x001d_ð¤_x000c_¯þ" xfId="933"/>
    <cellStyle name="þ_x001d_ð¤_x000c_¯þ_x0014__x000d_¨" xfId="934"/>
    <cellStyle name="þ_x001d_ð¤_x000c_¯þ_x0014__x000d_¨þU_x0001_" xfId="935"/>
    <cellStyle name="þ_x001d_ð¤_x000c_¯þ_x0014__x000d_¨þU_x0001_À_x0004_ _x0015__x000f_" xfId="936"/>
    <cellStyle name="þ_x001d_ð¤_x000c_¯þ_x0014__x000d_¨þU_x0001_À_x0004_ _x0015__x000f__x0001__x0001_" xfId="937"/>
    <cellStyle name="þ_x001d_ð¤_x000c_¯þ_x0014__x000d_¨þU_x0001_À_x0004_ _x0015__x000f__x0001__x0001_?_x0002_ÿÿÿÿÿÿÿÿÿÿÿÿÿÿÿ¯?(_x0002__x001d__x0017_ ???º%ÿÿÿÿ????_x0006__x0016_??????????????Í!Ë??????????           ?????           ?????????_x000d__x000d_U_x000d_H\D2_x000d_D2\DEMO.MSC_x000d_S;C:\DOS;C:\HANH\D3;C:\HANH\D2;C:\NC_x000d_????????????????????????????????????????????????????????????" xfId="938"/>
    <cellStyle name="þ_x001d_ðK_x000c_" xfId="939"/>
    <cellStyle name="þ_x001d_ðK_x000c_Fý" xfId="940"/>
    <cellStyle name="þ_x001d_ðK_x000c_Fý_x001b__x000d_9" xfId="941"/>
    <cellStyle name="þ_x001d_ðK_x000c_Fý_x001b__x000d_9ýU" xfId="942"/>
    <cellStyle name="þ_x001d_ðK_x000c_Fý_x001b__x000d_9ýU_x0001_Ð" xfId="943"/>
    <cellStyle name="þ_x001d_ðK_x000c_Fý_x001b__x000d_9ýU_x0001_Ð_x0008_" xfId="944"/>
    <cellStyle name="þ_x001d_ðK_x000c_Fý_x001b__x000d_9ýU_x0001_Ð_x0008_¦)_x0007__x0001__x0001_" xfId="945"/>
    <cellStyle name="þ_x001d_ðK_x000c_Fý_x001b__x000d_9ýU_x0001_Ð_x0008_¦)_x0007__x0001__x0001_?_x0002_ÿÿÿÿÿÿÿÿÿÿÿÿÿÿÿ¯?(_x0002_$- ???&amp;&lt;ÿÿÿÿ??Î_x0005__x0006__x0014_??????????????Í!Ë??????????           ?????           ?????????_x000d_._x000d__DELL2\VOL1:NET_CONF\MESSAGE2.TXT_x000d_AMAMOTO_x000d_\HYPERION\HYPPROGS_x000d_??????????????????????????????????????????????????????" xfId="946"/>
    <cellStyle name="Times New Roman" xfId="947"/>
    <cellStyle name="trang" xfId="948"/>
    <cellStyle name="ts" xfId="949"/>
    <cellStyle name="Tusental (0)_pldt" xfId="950"/>
    <cellStyle name="Tusental_pldt" xfId="951"/>
    <cellStyle name="Undefiniert" xfId="952"/>
    <cellStyle name="UNIDAGSCode" xfId="953"/>
    <cellStyle name="UNIDAGSCode2" xfId="954"/>
    <cellStyle name="UNIDAGSCurrency" xfId="955"/>
    <cellStyle name="UNIDAGSDate" xfId="956"/>
    <cellStyle name="UNIDAGSPercent" xfId="957"/>
    <cellStyle name="UNIDAGSPercent2" xfId="958"/>
    <cellStyle name="v" xfId="959"/>
    <cellStyle name="Valuta (0)_pldt" xfId="960"/>
    <cellStyle name="Valuta_pldt" xfId="961"/>
    <cellStyle name="viet" xfId="962"/>
    <cellStyle name="viet2" xfId="963"/>
    <cellStyle name="VN new romanNormal" xfId="964"/>
    <cellStyle name="VN time new roman" xfId="965"/>
    <cellStyle name="vnbo" xfId="966"/>
    <cellStyle name="vnhead1" xfId="967"/>
    <cellStyle name="vnhead2" xfId="968"/>
    <cellStyle name="vnhead3" xfId="969"/>
    <cellStyle name="vnhead4" xfId="970"/>
    <cellStyle name="vntxt1" xfId="971"/>
    <cellStyle name="vntxt2" xfId="972"/>
    <cellStyle name="Währung [0]_68574_Materialbedarfsliste" xfId="973"/>
    <cellStyle name="Währung_68574_Materialbedarfsliste" xfId="974"/>
    <cellStyle name="xuan" xfId="975"/>
    <cellStyle name="Zeilenebene_1_主营业务利润明细表" xfId="976"/>
    <cellStyle name="センター" xfId="977"/>
    <cellStyle name="เครื่องหมายสกุลเงิน [0]_FTC_OFFER" xfId="978"/>
    <cellStyle name="เครื่องหมายสกุลเงิน_FTC_OFFER" xfId="979"/>
    <cellStyle name="ปกติ_FTC_OFFER" xfId="980"/>
    <cellStyle name=" [0.00]_ Att. 1- Cover" xfId="981"/>
    <cellStyle name="_ Att. 1- Cover" xfId="982"/>
    <cellStyle name="?_ Att. 1- Cover" xfId="983"/>
    <cellStyle name="똿뗦먛귟 [0.00]_PRODUCT DETAIL Q1" xfId="984"/>
    <cellStyle name="똿뗦먛귟_PRODUCT DETAIL Q1" xfId="985"/>
    <cellStyle name="믅됞 [0.00]_PRODUCT DETAIL Q1" xfId="986"/>
    <cellStyle name="믅됞_PRODUCT DETAIL Q1" xfId="987"/>
    <cellStyle name="백분율_††††† " xfId="988"/>
    <cellStyle name="뷭?_BOOKSHIP" xfId="989"/>
    <cellStyle name="콤마 [ - 유형1" xfId="990"/>
    <cellStyle name="콤마 [ - 유형2" xfId="991"/>
    <cellStyle name="콤마 [ - 유형3" xfId="992"/>
    <cellStyle name="콤마 [ - 유형4" xfId="993"/>
    <cellStyle name="콤마 [ - 유형5" xfId="994"/>
    <cellStyle name="콤마 [ - 유형6" xfId="995"/>
    <cellStyle name="콤마 [ - 유형7" xfId="996"/>
    <cellStyle name="콤마 [ - 유형8" xfId="997"/>
    <cellStyle name="콤마 [0]_ 비목별 월별기술 " xfId="998"/>
    <cellStyle name="콤마_ 비목별 월별기술 " xfId="999"/>
    <cellStyle name="통화 [0]_††††† " xfId="1000"/>
    <cellStyle name="통화_††††† " xfId="1001"/>
    <cellStyle name="표준_(정보부문)월별인원계획" xfId="1002"/>
    <cellStyle name="一般_00Q3902REV.1" xfId="1003"/>
    <cellStyle name="千位[0]_pldt" xfId="1004"/>
    <cellStyle name="千位_pldt" xfId="1005"/>
    <cellStyle name="千位分隔_2002固定资产明细表" xfId="1006"/>
    <cellStyle name="千分位[0]_00Q3902REV.1" xfId="1007"/>
    <cellStyle name="千分位_00Q3902REV.1" xfId="1008"/>
    <cellStyle name="后继超级链接_销售公司-2002年报表体系（12.21）" xfId="1009"/>
    <cellStyle name="已瀏覽過的超連結" xfId="1010"/>
    <cellStyle name="常?_Sales Forecast - TCLVN" xfId="1011"/>
    <cellStyle name="常规_Apollo报表合计2002-03(报安永)" xfId="1012"/>
    <cellStyle name="桁区切り [0.00]_††††† " xfId="1013"/>
    <cellStyle name="桁区切り_††††† " xfId="1014"/>
    <cellStyle name="標準_0101全社計" xfId="1015"/>
    <cellStyle name="貨幣 [0]_00Q3902REV.1" xfId="1016"/>
    <cellStyle name="貨幣[0]_BRE" xfId="1017"/>
    <cellStyle name="貨幣_00Q3902REV.1" xfId="1018"/>
    <cellStyle name="超级链接_销售公司-2002年报表体系（12.21）" xfId="1019"/>
    <cellStyle name="超連結" xfId="1020"/>
    <cellStyle name="超連結_x000f_" xfId="1021"/>
    <cellStyle name="超連結_x000d_" xfId="1022"/>
    <cellStyle name="超連結??汸" xfId="1023"/>
    <cellStyle name="超連結?w?" xfId="1024"/>
    <cellStyle name="超連結?潒?" xfId="1025"/>
    <cellStyle name="超連結_Book1" xfId="1026"/>
    <cellStyle name="超連結♇⹡汸" xfId="1027"/>
    <cellStyle name="超連結⁷潒慭" xfId="1028"/>
    <cellStyle name="超連結敎w慭" xfId="1029"/>
    <cellStyle name="通貨 [0.00]_††††† " xfId="1030"/>
    <cellStyle name="通貨_††††† " xfId="1031"/>
    <cellStyle name="隨後的超連結" xfId="1032"/>
    <cellStyle name="隨後的超連結n_x0003_" xfId="1033"/>
    <cellStyle name="隨後的超連結n汸s?呃L" xfId="1034"/>
    <cellStyle name="隨後的超連結n汸s䱘呃L" xfId="1035"/>
    <cellStyle name="隨後的超連結s?呃L?R" xfId="1036"/>
    <cellStyle name="隨後的超連結s䱘呃L䄀R" xfId="1037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262" formatCode="#,##0.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5" formatCode="0.0;;&quot;&quot;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  <border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3" formatCode="0%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264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4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4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264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4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4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264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4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numFmt numFmtId="13" formatCode="0%"/>
    </dxf>
    <dxf>
      <numFmt numFmtId="13" formatCode="0%"/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fill>
        <patternFill>
          <bgColor theme="0"/>
        </patternFill>
      </fill>
    </dxf>
    <dxf>
      <fill>
        <patternFill patternType="solid"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4646FF"/>
      <color rgb="FF0000F0"/>
      <color rgb="FF3F3FFF"/>
      <color rgb="FFFFFFCC"/>
      <color rgb="FFCC99FF"/>
      <color rgb="FFFFFF99"/>
      <color rgb="FFF2F2F2"/>
      <color rgb="FF00CC99"/>
      <color rgb="FF0000FF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8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externalLink" Target="externalLinks/externalLink11.xml"/><Relationship Id="rId47" Type="http://schemas.openxmlformats.org/officeDocument/2006/relationships/externalLink" Target="externalLinks/externalLink16.xml"/><Relationship Id="rId50" Type="http://schemas.openxmlformats.org/officeDocument/2006/relationships/externalLink" Target="externalLinks/externalLink19.xml"/><Relationship Id="rId55" Type="http://schemas.openxmlformats.org/officeDocument/2006/relationships/externalLink" Target="externalLinks/externalLink24.xml"/><Relationship Id="rId63" Type="http://schemas.openxmlformats.org/officeDocument/2006/relationships/externalLink" Target="externalLinks/externalLink32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externalLink" Target="externalLinks/externalLink6.xml"/><Relationship Id="rId40" Type="http://schemas.openxmlformats.org/officeDocument/2006/relationships/externalLink" Target="externalLinks/externalLink9.xml"/><Relationship Id="rId45" Type="http://schemas.openxmlformats.org/officeDocument/2006/relationships/externalLink" Target="externalLinks/externalLink14.xml"/><Relationship Id="rId53" Type="http://schemas.openxmlformats.org/officeDocument/2006/relationships/externalLink" Target="externalLinks/externalLink22.xml"/><Relationship Id="rId58" Type="http://schemas.openxmlformats.org/officeDocument/2006/relationships/externalLink" Target="externalLinks/externalLink27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49" Type="http://schemas.openxmlformats.org/officeDocument/2006/relationships/externalLink" Target="externalLinks/externalLink18.xml"/><Relationship Id="rId57" Type="http://schemas.openxmlformats.org/officeDocument/2006/relationships/externalLink" Target="externalLinks/externalLink26.xml"/><Relationship Id="rId61" Type="http://schemas.openxmlformats.org/officeDocument/2006/relationships/externalLink" Target="externalLinks/externalLink3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3.xml"/><Relationship Id="rId52" Type="http://schemas.openxmlformats.org/officeDocument/2006/relationships/externalLink" Target="externalLinks/externalLink21.xml"/><Relationship Id="rId60" Type="http://schemas.openxmlformats.org/officeDocument/2006/relationships/externalLink" Target="externalLinks/externalLink29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43" Type="http://schemas.openxmlformats.org/officeDocument/2006/relationships/externalLink" Target="externalLinks/externalLink12.xml"/><Relationship Id="rId48" Type="http://schemas.openxmlformats.org/officeDocument/2006/relationships/externalLink" Target="externalLinks/externalLink17.xml"/><Relationship Id="rId56" Type="http://schemas.openxmlformats.org/officeDocument/2006/relationships/externalLink" Target="externalLinks/externalLink25.xml"/><Relationship Id="rId64" Type="http://schemas.openxmlformats.org/officeDocument/2006/relationships/pivotCacheDefinition" Target="pivotCache/pivotCacheDefinition1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externalLink" Target="externalLinks/externalLink7.xml"/><Relationship Id="rId46" Type="http://schemas.openxmlformats.org/officeDocument/2006/relationships/externalLink" Target="externalLinks/externalLink15.xml"/><Relationship Id="rId59" Type="http://schemas.openxmlformats.org/officeDocument/2006/relationships/externalLink" Target="externalLinks/externalLink28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0.xml"/><Relationship Id="rId54" Type="http://schemas.openxmlformats.org/officeDocument/2006/relationships/externalLink" Target="externalLinks/externalLink23.xml"/><Relationship Id="rId62" Type="http://schemas.openxmlformats.org/officeDocument/2006/relationships/externalLink" Target="externalLinks/externalLink3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8188885401453E-2"/>
          <c:y val="0.1484645669291339"/>
          <c:w val="0.77876299258090065"/>
          <c:h val="0.74819942646065318"/>
        </c:manualLayout>
      </c:layout>
      <c:barChart>
        <c:barDir val="col"/>
        <c:grouping val="stacked"/>
        <c:varyColors val="0"/>
        <c:ser>
          <c:idx val="1"/>
          <c:order val="1"/>
          <c:tx>
            <c:v>Actual</c:v>
          </c:tx>
          <c:invertIfNegative val="0"/>
          <c:dLbls>
            <c:dLbl>
              <c:idx val="0"/>
              <c:layout>
                <c:manualLayout>
                  <c:x val="0"/>
                  <c:y val="9.25925925926030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1182116172795509E-17"/>
                  <c:y val="-9.25925925926030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2.77777777777814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195299244442372E-7"/>
                  <c:y val="5.86419753086420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"/>
                  <c:y val="8.19366852886405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ysClr val="windowText" lastClr="000000"/>
                    </a:solidFill>
                  </a:defRPr>
                </a:pPr>
                <a:endParaRPr lang="vi-V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Charts!$B$49:$BL$49</c:f>
              <c:strCache>
                <c:ptCount val="61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Jan'14</c:v>
                </c:pt>
                <c:pt idx="13">
                  <c:v>Feb</c:v>
                </c:pt>
                <c:pt idx="14">
                  <c:v>Mar</c:v>
                </c:pt>
                <c:pt idx="15">
                  <c:v>Apr</c:v>
                </c:pt>
                <c:pt idx="16">
                  <c:v>May</c:v>
                </c:pt>
                <c:pt idx="17">
                  <c:v>Jun</c:v>
                </c:pt>
                <c:pt idx="18">
                  <c:v>Jul</c:v>
                </c:pt>
                <c:pt idx="19">
                  <c:v>Aug</c:v>
                </c:pt>
                <c:pt idx="20">
                  <c:v>Sep</c:v>
                </c:pt>
                <c:pt idx="21">
                  <c:v>Oct</c:v>
                </c:pt>
                <c:pt idx="22">
                  <c:v>Nov</c:v>
                </c:pt>
                <c:pt idx="23">
                  <c:v>Dec</c:v>
                </c:pt>
                <c:pt idx="24">
                  <c:v>Jan'15</c:v>
                </c:pt>
                <c:pt idx="25">
                  <c:v>Feb</c:v>
                </c:pt>
                <c:pt idx="26">
                  <c:v>Mar</c:v>
                </c:pt>
                <c:pt idx="27">
                  <c:v>Apr</c:v>
                </c:pt>
                <c:pt idx="28">
                  <c:v>May</c:v>
                </c:pt>
                <c:pt idx="29">
                  <c:v>Jun</c:v>
                </c:pt>
                <c:pt idx="30">
                  <c:v>Jul</c:v>
                </c:pt>
                <c:pt idx="31">
                  <c:v>Aug</c:v>
                </c:pt>
                <c:pt idx="32">
                  <c:v>Sep</c:v>
                </c:pt>
                <c:pt idx="33">
                  <c:v>Oct</c:v>
                </c:pt>
                <c:pt idx="34">
                  <c:v>Nov</c:v>
                </c:pt>
                <c:pt idx="35">
                  <c:v>Dec</c:v>
                </c:pt>
                <c:pt idx="36">
                  <c:v>Jan'16</c:v>
                </c:pt>
                <c:pt idx="37">
                  <c:v>Feb</c:v>
                </c:pt>
                <c:pt idx="38">
                  <c:v>Mar</c:v>
                </c:pt>
                <c:pt idx="39">
                  <c:v>Apr</c:v>
                </c:pt>
                <c:pt idx="40">
                  <c:v>May</c:v>
                </c:pt>
                <c:pt idx="41">
                  <c:v>Jun</c:v>
                </c:pt>
                <c:pt idx="42">
                  <c:v>Jul</c:v>
                </c:pt>
                <c:pt idx="43">
                  <c:v>Aug</c:v>
                </c:pt>
                <c:pt idx="44">
                  <c:v>Sep</c:v>
                </c:pt>
                <c:pt idx="45">
                  <c:v>Oct</c:v>
                </c:pt>
                <c:pt idx="46">
                  <c:v>Nov</c:v>
                </c:pt>
                <c:pt idx="47">
                  <c:v>Dec</c:v>
                </c:pt>
                <c:pt idx="48">
                  <c:v>Jan'17</c:v>
                </c:pt>
                <c:pt idx="49">
                  <c:v>Feb</c:v>
                </c:pt>
                <c:pt idx="50">
                  <c:v>Mar</c:v>
                </c:pt>
                <c:pt idx="51">
                  <c:v>Apr</c:v>
                </c:pt>
                <c:pt idx="52">
                  <c:v>May</c:v>
                </c:pt>
                <c:pt idx="53">
                  <c:v>Jun</c:v>
                </c:pt>
                <c:pt idx="54">
                  <c:v>Jul</c:v>
                </c:pt>
                <c:pt idx="55">
                  <c:v>Aug</c:v>
                </c:pt>
                <c:pt idx="56">
                  <c:v>Sep</c:v>
                </c:pt>
                <c:pt idx="57">
                  <c:v>Oct</c:v>
                </c:pt>
                <c:pt idx="58">
                  <c:v>Nov</c:v>
                </c:pt>
                <c:pt idx="59">
                  <c:v>Dec</c:v>
                </c:pt>
                <c:pt idx="60">
                  <c:v>YTD</c:v>
                </c:pt>
              </c:strCache>
            </c:strRef>
          </c:cat>
          <c:val>
            <c:numRef>
              <c:f>Charts!$B$51:$BL$51</c:f>
              <c:numCache>
                <c:formatCode>_(* #,##0.00_);_(* \(#,##0.00\);_(* "-"??_);_(@_)</c:formatCode>
                <c:ptCount val="63"/>
                <c:pt idx="0">
                  <c:v>0.417879</c:v>
                </c:pt>
                <c:pt idx="1">
                  <c:v>0.177839</c:v>
                </c:pt>
                <c:pt idx="2">
                  <c:v>0.63353500000000007</c:v>
                </c:pt>
                <c:pt idx="3">
                  <c:v>1.015684</c:v>
                </c:pt>
                <c:pt idx="4">
                  <c:v>1.3170990000000002</c:v>
                </c:pt>
                <c:pt idx="5">
                  <c:v>1.1630750000000001</c:v>
                </c:pt>
                <c:pt idx="6">
                  <c:v>0.95437400000000006</c:v>
                </c:pt>
                <c:pt idx="7">
                  <c:v>1.3192910000000002</c:v>
                </c:pt>
                <c:pt idx="8">
                  <c:v>2.8209949999999999</c:v>
                </c:pt>
                <c:pt idx="9">
                  <c:v>2.2106509999999999</c:v>
                </c:pt>
                <c:pt idx="10">
                  <c:v>2.3320639999999999</c:v>
                </c:pt>
                <c:pt idx="11">
                  <c:v>3.9344139999999999</c:v>
                </c:pt>
                <c:pt idx="12">
                  <c:v>1.2211920000000001</c:v>
                </c:pt>
                <c:pt idx="13">
                  <c:v>1.7562840000000002</c:v>
                </c:pt>
                <c:pt idx="14">
                  <c:v>1.7526619999999997</c:v>
                </c:pt>
                <c:pt idx="15">
                  <c:v>2.9834009999999997</c:v>
                </c:pt>
                <c:pt idx="16">
                  <c:v>3.7177340000000005</c:v>
                </c:pt>
                <c:pt idx="17">
                  <c:v>8.2758889999999994</c:v>
                </c:pt>
                <c:pt idx="18">
                  <c:v>7.606134</c:v>
                </c:pt>
                <c:pt idx="19">
                  <c:v>8.6445550000000004</c:v>
                </c:pt>
                <c:pt idx="20">
                  <c:v>13.309986</c:v>
                </c:pt>
                <c:pt idx="21">
                  <c:v>14.702573000000001</c:v>
                </c:pt>
                <c:pt idx="22">
                  <c:v>15.023790999999999</c:v>
                </c:pt>
                <c:pt idx="23">
                  <c:v>37.652177000000002</c:v>
                </c:pt>
                <c:pt idx="24">
                  <c:v>10.123743000000001</c:v>
                </c:pt>
                <c:pt idx="25">
                  <c:v>9.1016389999999987</c:v>
                </c:pt>
                <c:pt idx="26">
                  <c:v>18.571496</c:v>
                </c:pt>
                <c:pt idx="27">
                  <c:v>22.629835</c:v>
                </c:pt>
                <c:pt idx="28">
                  <c:v>18.306072</c:v>
                </c:pt>
                <c:pt idx="29">
                  <c:v>26.230601999999998</c:v>
                </c:pt>
                <c:pt idx="30">
                  <c:v>28.538014</c:v>
                </c:pt>
                <c:pt idx="31">
                  <c:v>16.287662000000001</c:v>
                </c:pt>
                <c:pt idx="32">
                  <c:v>37.854292000000001</c:v>
                </c:pt>
                <c:pt idx="33">
                  <c:v>25.289308999999999</c:v>
                </c:pt>
                <c:pt idx="34">
                  <c:v>41.639970999999996</c:v>
                </c:pt>
                <c:pt idx="35">
                  <c:v>57.736464500000004</c:v>
                </c:pt>
                <c:pt idx="36" formatCode="#,##0">
                  <c:v>13.641924699999999</c:v>
                </c:pt>
                <c:pt idx="37" formatCode="#,##0">
                  <c:v>13.892638999999999</c:v>
                </c:pt>
                <c:pt idx="38" formatCode="#,##0">
                  <c:v>33.141966699999998</c:v>
                </c:pt>
                <c:pt idx="39" formatCode="#,##0">
                  <c:v>30.639373500000001</c:v>
                </c:pt>
                <c:pt idx="40" formatCode="#,##0">
                  <c:v>27.458015</c:v>
                </c:pt>
                <c:pt idx="41" formatCode="#,##0">
                  <c:v>41.468133600000002</c:v>
                </c:pt>
                <c:pt idx="42" formatCode="#,##0">
                  <c:v>29.747921000000012</c:v>
                </c:pt>
                <c:pt idx="43" formatCode="#,##0">
                  <c:v>31.02438900000001</c:v>
                </c:pt>
                <c:pt idx="44" formatCode="#,##0">
                  <c:v>48.843573000000085</c:v>
                </c:pt>
                <c:pt idx="45" formatCode="#,##0">
                  <c:v>39.101215000000018</c:v>
                </c:pt>
                <c:pt idx="46" formatCode="#,##0">
                  <c:v>50.426896000000063</c:v>
                </c:pt>
                <c:pt idx="47" formatCode="#,##0">
                  <c:v>94.434854000000229</c:v>
                </c:pt>
                <c:pt idx="48" formatCode="#,##0">
                  <c:v>27.131550000000004</c:v>
                </c:pt>
                <c:pt idx="49" formatCode="#,##0">
                  <c:v>40.723482300000043</c:v>
                </c:pt>
                <c:pt idx="50" formatCode="#,##0">
                  <c:v>0</c:v>
                </c:pt>
                <c:pt idx="51" formatCode="#,##0">
                  <c:v>0</c:v>
                </c:pt>
                <c:pt idx="52" formatCode="#,##0">
                  <c:v>0</c:v>
                </c:pt>
                <c:pt idx="53" formatCode="#,##0">
                  <c:v>0</c:v>
                </c:pt>
                <c:pt idx="54" formatCode="#,##0">
                  <c:v>0</c:v>
                </c:pt>
                <c:pt idx="55" formatCode="#,##0">
                  <c:v>0</c:v>
                </c:pt>
                <c:pt idx="56" formatCode="#,##0">
                  <c:v>0</c:v>
                </c:pt>
                <c:pt idx="57" formatCode="#,##0">
                  <c:v>0</c:v>
                </c:pt>
                <c:pt idx="58" formatCode="#,##0">
                  <c:v>0</c:v>
                </c:pt>
                <c:pt idx="59" formatCode="#,##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2895544"/>
        <c:axId val="572907304"/>
      </c:barChart>
      <c:lineChart>
        <c:grouping val="standard"/>
        <c:varyColors val="0"/>
        <c:ser>
          <c:idx val="0"/>
          <c:order val="0"/>
          <c:tx>
            <c:v>OP</c:v>
          </c:tx>
          <c:spPr>
            <a:ln>
              <a:noFill/>
            </a:ln>
          </c:spPr>
          <c:marker>
            <c:symbol val="dash"/>
            <c:size val="11"/>
          </c:marker>
          <c:dLbls>
            <c:dLbl>
              <c:idx val="3"/>
              <c:layout>
                <c:manualLayout>
                  <c:x val="3.3541710328034095E-2"/>
                  <c:y val="5.0052108963924744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8.4728464691185993E-17"/>
                  <c:y val="0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vi-V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Plan!$E$4:$P$4</c:f>
              <c:strCache>
                <c:ptCount val="2"/>
                <c:pt idx="0">
                  <c:v>Jan'13</c:v>
                </c:pt>
                <c:pt idx="1">
                  <c:v>Dec</c:v>
                </c:pt>
              </c:strCache>
            </c:strRef>
          </c:cat>
          <c:val>
            <c:numRef>
              <c:f>Charts!$B$50:$BL$50</c:f>
              <c:numCache>
                <c:formatCode>_(* #,##0.00_);_(* \(#,##0.00\);_(* "-"??_);_(@_)</c:formatCode>
                <c:ptCount val="63"/>
                <c:pt idx="0">
                  <c:v>0.498</c:v>
                </c:pt>
                <c:pt idx="1">
                  <c:v>0.45650000000000002</c:v>
                </c:pt>
                <c:pt idx="2">
                  <c:v>0.70550000000000002</c:v>
                </c:pt>
                <c:pt idx="3">
                  <c:v>0.91300000000000003</c:v>
                </c:pt>
                <c:pt idx="4">
                  <c:v>1.5355000000000001</c:v>
                </c:pt>
                <c:pt idx="5">
                  <c:v>2.1995</c:v>
                </c:pt>
                <c:pt idx="6">
                  <c:v>2.2410000000000001</c:v>
                </c:pt>
                <c:pt idx="7">
                  <c:v>2.7389999999999999</c:v>
                </c:pt>
                <c:pt idx="8">
                  <c:v>3.32</c:v>
                </c:pt>
                <c:pt idx="9">
                  <c:v>2.6560000000000001</c:v>
                </c:pt>
                <c:pt idx="10">
                  <c:v>3.32</c:v>
                </c:pt>
                <c:pt idx="11">
                  <c:v>4.0670000000000002</c:v>
                </c:pt>
                <c:pt idx="12">
                  <c:v>2.5111999999999997</c:v>
                </c:pt>
                <c:pt idx="13">
                  <c:v>2.5628000000000002</c:v>
                </c:pt>
                <c:pt idx="14">
                  <c:v>3.44</c:v>
                </c:pt>
                <c:pt idx="15">
                  <c:v>4.0591999999999997</c:v>
                </c:pt>
                <c:pt idx="16">
                  <c:v>5.16</c:v>
                </c:pt>
                <c:pt idx="17">
                  <c:v>7.3357999999999999</c:v>
                </c:pt>
                <c:pt idx="18">
                  <c:v>7.5164000000000009</c:v>
                </c:pt>
                <c:pt idx="19">
                  <c:v>8.8063999999999982</c:v>
                </c:pt>
                <c:pt idx="20">
                  <c:v>11.609999999999998</c:v>
                </c:pt>
                <c:pt idx="21">
                  <c:v>10.853200000000001</c:v>
                </c:pt>
                <c:pt idx="22">
                  <c:v>11.61</c:v>
                </c:pt>
                <c:pt idx="23">
                  <c:v>14.535</c:v>
                </c:pt>
                <c:pt idx="24">
                  <c:v>15.128</c:v>
                </c:pt>
                <c:pt idx="25">
                  <c:v>9.0630000000000006</c:v>
                </c:pt>
                <c:pt idx="26">
                  <c:v>22.466999999999999</c:v>
                </c:pt>
                <c:pt idx="27">
                  <c:v>21.745999999999999</c:v>
                </c:pt>
                <c:pt idx="28">
                  <c:v>24.899000000000001</c:v>
                </c:pt>
                <c:pt idx="29">
                  <c:v>30.062999999999999</c:v>
                </c:pt>
                <c:pt idx="30">
                  <c:v>23.417000000000002</c:v>
                </c:pt>
                <c:pt idx="31">
                  <c:v>26.928999999999998</c:v>
                </c:pt>
                <c:pt idx="32">
                  <c:v>36.555999999999997</c:v>
                </c:pt>
                <c:pt idx="33">
                  <c:v>30.812000000000001</c:v>
                </c:pt>
                <c:pt idx="34">
                  <c:v>39.472999999999999</c:v>
                </c:pt>
                <c:pt idx="35">
                  <c:v>60.247</c:v>
                </c:pt>
                <c:pt idx="36" formatCode="#,##0">
                  <c:v>16</c:v>
                </c:pt>
                <c:pt idx="37" formatCode="#,##0">
                  <c:v>12</c:v>
                </c:pt>
                <c:pt idx="38" formatCode="#,##0">
                  <c:v>32</c:v>
                </c:pt>
                <c:pt idx="39" formatCode="#,##0">
                  <c:v>42</c:v>
                </c:pt>
                <c:pt idx="40" formatCode="#,##0">
                  <c:v>36</c:v>
                </c:pt>
                <c:pt idx="41" formatCode="#,##0">
                  <c:v>47</c:v>
                </c:pt>
                <c:pt idx="42" formatCode="#,##0">
                  <c:v>45.603000000000002</c:v>
                </c:pt>
                <c:pt idx="43" formatCode="#,##0">
                  <c:v>52.172121516872927</c:v>
                </c:pt>
                <c:pt idx="44" formatCode="#,##0">
                  <c:v>67.800203175747683</c:v>
                </c:pt>
                <c:pt idx="45" formatCode="#,##0">
                  <c:v>57.10653705874109</c:v>
                </c:pt>
                <c:pt idx="46" formatCode="#,##0">
                  <c:v>64.722593531540085</c:v>
                </c:pt>
                <c:pt idx="47" formatCode="#,##0">
                  <c:v>84.587779647807821</c:v>
                </c:pt>
                <c:pt idx="48" formatCode="#,##0">
                  <c:v>25.305565345046649</c:v>
                </c:pt>
                <c:pt idx="49" formatCode="#,##0">
                  <c:v>24.938221326939484</c:v>
                </c:pt>
                <c:pt idx="50" formatCode="#,##0">
                  <c:v>60.041536426717997</c:v>
                </c:pt>
                <c:pt idx="51" formatCode="#,##0">
                  <c:v>59.277489840514491</c:v>
                </c:pt>
                <c:pt idx="52" formatCode="#,##0">
                  <c:v>69.308784021573928</c:v>
                </c:pt>
                <c:pt idx="53" formatCode="#,##0">
                  <c:v>77.683144129818359</c:v>
                </c:pt>
                <c:pt idx="54" formatCode="#,##0">
                  <c:v>71.746850269853411</c:v>
                </c:pt>
                <c:pt idx="55" formatCode="#,##0">
                  <c:v>79.590711856756656</c:v>
                </c:pt>
                <c:pt idx="56" formatCode="#,##0">
                  <c:v>88.598373090939887</c:v>
                </c:pt>
                <c:pt idx="57" formatCode="#,##0">
                  <c:v>84.023868666390456</c:v>
                </c:pt>
                <c:pt idx="58" formatCode="#,##0">
                  <c:v>93.122713768598388</c:v>
                </c:pt>
                <c:pt idx="59" formatCode="#,##0">
                  <c:v>104.01103766435673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95544"/>
        <c:axId val="572907304"/>
      </c:lineChart>
      <c:catAx>
        <c:axId val="5728955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vi-VN"/>
          </a:p>
        </c:txPr>
        <c:crossAx val="572907304"/>
        <c:crosses val="autoZero"/>
        <c:auto val="1"/>
        <c:lblAlgn val="ctr"/>
        <c:lblOffset val="100"/>
        <c:noMultiLvlLbl val="0"/>
      </c:catAx>
      <c:valAx>
        <c:axId val="572907304"/>
        <c:scaling>
          <c:orientation val="minMax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vi-VN"/>
          </a:p>
        </c:txPr>
        <c:crossAx val="572895544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1200">
                <a:solidFill>
                  <a:schemeClr val="tx2">
                    <a:lumMod val="60000"/>
                    <a:lumOff val="40000"/>
                  </a:schemeClr>
                </a:solidFill>
              </a:defRPr>
            </a:pPr>
            <a:endParaRPr lang="vi-VN"/>
          </a:p>
        </c:txPr>
      </c:legendEntry>
      <c:layout>
        <c:manualLayout>
          <c:xMode val="edge"/>
          <c:yMode val="edge"/>
          <c:x val="0.10965952655041772"/>
          <c:y val="0.18513116028094251"/>
          <c:w val="0.30806086899678503"/>
          <c:h val="0.12656508214250994"/>
        </c:manualLayout>
      </c:layout>
      <c:overlay val="0"/>
      <c:txPr>
        <a:bodyPr/>
        <a:lstStyle/>
        <a:p>
          <a:pPr>
            <a:defRPr lang="en-US" sz="1200"/>
          </a:pPr>
          <a:endParaRPr lang="vi-VN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8188885401453E-2"/>
          <c:y val="0.1484645669291339"/>
          <c:w val="0.77876299258090065"/>
          <c:h val="0.74819942646065363"/>
        </c:manualLayout>
      </c:layout>
      <c:barChart>
        <c:barDir val="col"/>
        <c:grouping val="stacked"/>
        <c:varyColors val="0"/>
        <c:ser>
          <c:idx val="1"/>
          <c:order val="1"/>
          <c:tx>
            <c:v>Actual</c:v>
          </c:tx>
          <c:invertIfNegative val="0"/>
          <c:dLbls>
            <c:dLbl>
              <c:idx val="0"/>
              <c:layout>
                <c:manualLayout>
                  <c:x val="0"/>
                  <c:y val="6.17283950617283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6.17283950617283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3108030040439047E-3"/>
                  <c:y val="2.16049382716054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6.17283950617283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2.3108030040438527E-3"/>
                  <c:y val="0.101851851851851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/>
                </a:pPr>
                <a:endParaRPr lang="vi-V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Country!$V$7:$AA$7</c:f>
              <c:numCache>
                <c:formatCode>General</c:formatCode>
                <c:ptCount val="6"/>
                <c:pt idx="0">
                  <c:v>77</c:v>
                </c:pt>
                <c:pt idx="1">
                  <c:v>74</c:v>
                </c:pt>
                <c:pt idx="2">
                  <c:v>118</c:v>
                </c:pt>
                <c:pt idx="3">
                  <c:v>212</c:v>
                </c:pt>
                <c:pt idx="4">
                  <c:v>308</c:v>
                </c:pt>
                <c:pt idx="5">
                  <c:v>376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2902600"/>
        <c:axId val="572902992"/>
      </c:barChart>
      <c:lineChart>
        <c:grouping val="standard"/>
        <c:varyColors val="0"/>
        <c:ser>
          <c:idx val="0"/>
          <c:order val="0"/>
          <c:tx>
            <c:v>OP</c:v>
          </c:tx>
          <c:spPr>
            <a:ln>
              <a:noFill/>
            </a:ln>
          </c:spPr>
          <c:marker>
            <c:symbol val="dash"/>
            <c:size val="12"/>
          </c:marker>
          <c:dLbls>
            <c:dLbl>
              <c:idx val="3"/>
              <c:layout>
                <c:manualLayout>
                  <c:x val="4.1594454072790339E-2"/>
                  <c:y val="4.012345679012346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3.9283651068746386E-2"/>
                  <c:y val="4.320987654320975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vi-V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Plan!$E$4:$P$4</c:f>
              <c:strCache>
                <c:ptCount val="2"/>
                <c:pt idx="0">
                  <c:v>Jan'13</c:v>
                </c:pt>
                <c:pt idx="1">
                  <c:v>Dec</c:v>
                </c:pt>
              </c:strCache>
            </c:strRef>
          </c:cat>
          <c:val>
            <c:numRef>
              <c:f>Plan!$E$7:$P$7</c:f>
              <c:numCache>
                <c:formatCode>0</c:formatCode>
                <c:ptCount val="2"/>
                <c:pt idx="0">
                  <c:v>87</c:v>
                </c:pt>
                <c:pt idx="1">
                  <c:v>826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902600"/>
        <c:axId val="572902992"/>
      </c:lineChart>
      <c:catAx>
        <c:axId val="5729026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vi-VN"/>
          </a:p>
        </c:txPr>
        <c:crossAx val="572902992"/>
        <c:crosses val="autoZero"/>
        <c:auto val="1"/>
        <c:lblAlgn val="ctr"/>
        <c:lblOffset val="100"/>
        <c:noMultiLvlLbl val="0"/>
      </c:catAx>
      <c:valAx>
        <c:axId val="572902992"/>
        <c:scaling>
          <c:orientation val="minMax"/>
        </c:scaling>
        <c:delete val="0"/>
        <c:axPos val="l"/>
        <c:majorGridlines>
          <c:spPr>
            <a:ln w="0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vi-VN"/>
          </a:p>
        </c:txPr>
        <c:crossAx val="5729026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930639563964131"/>
          <c:y val="0.18544652506671971"/>
          <c:w val="0.23873830113084224"/>
          <c:h val="0.12656508214250994"/>
        </c:manualLayout>
      </c:layout>
      <c:overlay val="0"/>
      <c:txPr>
        <a:bodyPr/>
        <a:lstStyle/>
        <a:p>
          <a:pPr>
            <a:defRPr lang="en-US" sz="1200"/>
          </a:pPr>
          <a:endParaRPr lang="vi-VN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201347174012"/>
          <c:y val="0.15253112223445478"/>
          <c:w val="0.7429623840081403"/>
          <c:h val="0.74000527279144934"/>
        </c:manualLayout>
      </c:layout>
      <c:lineChart>
        <c:grouping val="standard"/>
        <c:varyColors val="0"/>
        <c:ser>
          <c:idx val="0"/>
          <c:order val="0"/>
          <c:tx>
            <c:v>SP</c:v>
          </c:tx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v>OP</c:v>
          </c:tx>
          <c:marker>
            <c:symbol val="square"/>
            <c:size val="5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97896"/>
        <c:axId val="572912008"/>
      </c:lineChart>
      <c:catAx>
        <c:axId val="5728978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vi-VN"/>
          </a:p>
        </c:txPr>
        <c:crossAx val="572912008"/>
        <c:crosses val="autoZero"/>
        <c:auto val="1"/>
        <c:lblAlgn val="ctr"/>
        <c:lblOffset val="100"/>
        <c:noMultiLvlLbl val="0"/>
      </c:catAx>
      <c:valAx>
        <c:axId val="572912008"/>
        <c:scaling>
          <c:orientation val="minMax"/>
          <c:min val="3000"/>
        </c:scaling>
        <c:delete val="0"/>
        <c:axPos val="l"/>
        <c:majorGridlines>
          <c:spPr>
            <a:ln w="3175">
              <a:solidFill>
                <a:srgbClr val="4F81BD"/>
              </a:solidFill>
              <a:prstDash val="sysDot"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vi-VN"/>
          </a:p>
        </c:txPr>
        <c:crossAx val="57289789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vi-VN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AL</a:t>
            </a:r>
            <a:r>
              <a:rPr lang="en-US" baseline="0"/>
              <a:t> &amp; % Active in recruitment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Charts!$A$66</c:f>
              <c:strCache>
                <c:ptCount val="1"/>
                <c:pt idx="0">
                  <c:v>#AL 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vi-V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Charts!$B$66:$M$66</c:f>
              <c:numCache>
                <c:formatCode>_(* #,##0_);_(* \(#,##0\);_(* "-"_);_(@_)</c:formatCode>
                <c:ptCount val="12"/>
                <c:pt idx="0">
                  <c:v>18</c:v>
                </c:pt>
                <c:pt idx="1">
                  <c:v>16</c:v>
                </c:pt>
                <c:pt idx="2">
                  <c:v>16</c:v>
                </c:pt>
                <c:pt idx="3">
                  <c:v>31</c:v>
                </c:pt>
                <c:pt idx="4">
                  <c:v>37</c:v>
                </c:pt>
                <c:pt idx="5">
                  <c:v>36</c:v>
                </c:pt>
                <c:pt idx="6">
                  <c:v>33</c:v>
                </c:pt>
                <c:pt idx="7">
                  <c:v>38</c:v>
                </c:pt>
                <c:pt idx="8">
                  <c:v>47</c:v>
                </c:pt>
                <c:pt idx="9">
                  <c:v>51</c:v>
                </c:pt>
                <c:pt idx="10">
                  <c:v>56</c:v>
                </c:pt>
                <c:pt idx="11">
                  <c:v>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2911224"/>
        <c:axId val="572914752"/>
      </c:barChart>
      <c:lineChart>
        <c:grouping val="standard"/>
        <c:varyColors val="0"/>
        <c:ser>
          <c:idx val="0"/>
          <c:order val="0"/>
          <c:tx>
            <c:strRef>
              <c:f>Charts!$A$65</c:f>
              <c:strCache>
                <c:ptCount val="1"/>
                <c:pt idx="0">
                  <c:v># Targeted AL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rgbClr val="C00000"/>
              </a:solidFill>
            </c:spPr>
          </c:marker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Charts!$B$65:$M$65</c:f>
              <c:numCache>
                <c:formatCode>_(* #,##0_);_(* \(#,##0\);_(* "-"_);_(@_)</c:formatCode>
                <c:ptCount val="12"/>
                <c:pt idx="0">
                  <c:v>17</c:v>
                </c:pt>
                <c:pt idx="1">
                  <c:v>17</c:v>
                </c:pt>
                <c:pt idx="2">
                  <c:v>32</c:v>
                </c:pt>
                <c:pt idx="3">
                  <c:v>47</c:v>
                </c:pt>
                <c:pt idx="4">
                  <c:v>62</c:v>
                </c:pt>
                <c:pt idx="5">
                  <c:v>72</c:v>
                </c:pt>
                <c:pt idx="6">
                  <c:v>82</c:v>
                </c:pt>
                <c:pt idx="7">
                  <c:v>92</c:v>
                </c:pt>
                <c:pt idx="8">
                  <c:v>102</c:v>
                </c:pt>
                <c:pt idx="9">
                  <c:v>127</c:v>
                </c:pt>
                <c:pt idx="10">
                  <c:v>127</c:v>
                </c:pt>
                <c:pt idx="11">
                  <c:v>127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911224"/>
        <c:axId val="572914752"/>
      </c:lineChart>
      <c:lineChart>
        <c:grouping val="standard"/>
        <c:varyColors val="0"/>
        <c:ser>
          <c:idx val="2"/>
          <c:order val="2"/>
          <c:tx>
            <c:strRef>
              <c:f>Charts!$A$67</c:f>
              <c:strCache>
                <c:ptCount val="1"/>
                <c:pt idx="0">
                  <c:v>%AR in recruitment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vi-V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Charts!$B$67:$M$67</c:f>
              <c:numCache>
                <c:formatCode>0%</c:formatCode>
                <c:ptCount val="12"/>
                <c:pt idx="0">
                  <c:v>0.26315789473684209</c:v>
                </c:pt>
                <c:pt idx="1">
                  <c:v>5.8823529411764705E-2</c:v>
                </c:pt>
                <c:pt idx="2">
                  <c:v>0.52941176470588236</c:v>
                </c:pt>
                <c:pt idx="3">
                  <c:v>0.4358974358974359</c:v>
                </c:pt>
                <c:pt idx="4">
                  <c:v>0.44444444444444442</c:v>
                </c:pt>
                <c:pt idx="5">
                  <c:v>0.27272727272727271</c:v>
                </c:pt>
                <c:pt idx="6">
                  <c:v>0.30952380952380953</c:v>
                </c:pt>
                <c:pt idx="7">
                  <c:v>0.31914893617021278</c:v>
                </c:pt>
                <c:pt idx="8">
                  <c:v>0.42307692307692307</c:v>
                </c:pt>
                <c:pt idx="9">
                  <c:v>0.46296296296296297</c:v>
                </c:pt>
                <c:pt idx="10">
                  <c:v>0.2711864406779661</c:v>
                </c:pt>
                <c:pt idx="11">
                  <c:v>0.35616438356164382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913968"/>
        <c:axId val="572913576"/>
      </c:lineChart>
      <c:catAx>
        <c:axId val="5729112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vi-VN"/>
          </a:p>
        </c:txPr>
        <c:crossAx val="572914752"/>
        <c:crosses val="autoZero"/>
        <c:auto val="1"/>
        <c:lblAlgn val="ctr"/>
        <c:lblOffset val="100"/>
        <c:noMultiLvlLbl val="0"/>
      </c:catAx>
      <c:valAx>
        <c:axId val="572914752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vi-VN"/>
          </a:p>
        </c:txPr>
        <c:crossAx val="572911224"/>
        <c:crosses val="autoZero"/>
        <c:crossBetween val="between"/>
        <c:majorUnit val="40"/>
      </c:valAx>
      <c:valAx>
        <c:axId val="572913576"/>
        <c:scaling>
          <c:orientation val="minMax"/>
          <c:max val="0.8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vi-VN"/>
          </a:p>
        </c:txPr>
        <c:crossAx val="572913968"/>
        <c:crosses val="max"/>
        <c:crossBetween val="between"/>
        <c:majorUnit val="0.2"/>
      </c:valAx>
      <c:catAx>
        <c:axId val="572913968"/>
        <c:scaling>
          <c:orientation val="minMax"/>
        </c:scaling>
        <c:delete val="1"/>
        <c:axPos val="b"/>
        <c:majorTickMark val="out"/>
        <c:minorTickMark val="none"/>
        <c:tickLblPos val="none"/>
        <c:crossAx val="572913576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lang="en-US"/>
          </a:pPr>
          <a:endParaRPr lang="vi-VN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Manpower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Charts!$A$70</c:f>
              <c:strCache>
                <c:ptCount val="1"/>
                <c:pt idx="0">
                  <c:v>#MP Actual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vi-V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Charts!$B$70:$M$70</c:f>
              <c:numCache>
                <c:formatCode>_(* #,##0_);_(* \(#,##0\);_(* "-"_);_(@_)</c:formatCode>
                <c:ptCount val="12"/>
                <c:pt idx="0">
                  <c:v>77</c:v>
                </c:pt>
                <c:pt idx="1">
                  <c:v>74</c:v>
                </c:pt>
                <c:pt idx="2">
                  <c:v>92</c:v>
                </c:pt>
                <c:pt idx="3">
                  <c:v>119</c:v>
                </c:pt>
                <c:pt idx="4">
                  <c:v>158</c:v>
                </c:pt>
                <c:pt idx="5">
                  <c:v>174</c:v>
                </c:pt>
                <c:pt idx="6">
                  <c:v>174</c:v>
                </c:pt>
                <c:pt idx="7">
                  <c:v>193</c:v>
                </c:pt>
                <c:pt idx="8">
                  <c:v>213</c:v>
                </c:pt>
                <c:pt idx="9">
                  <c:v>228</c:v>
                </c:pt>
                <c:pt idx="10">
                  <c:v>251</c:v>
                </c:pt>
                <c:pt idx="11">
                  <c:v>299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2908872"/>
        <c:axId val="572909264"/>
      </c:barChart>
      <c:lineChart>
        <c:grouping val="standard"/>
        <c:varyColors val="0"/>
        <c:ser>
          <c:idx val="0"/>
          <c:order val="0"/>
          <c:tx>
            <c:strRef>
              <c:f>Charts!$A$69</c:f>
              <c:strCache>
                <c:ptCount val="1"/>
                <c:pt idx="0">
                  <c:v># Targetted MP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vi-V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Charts!$B$69:$M$69</c:f>
              <c:numCache>
                <c:formatCode>_(* #,##0_);_(* \(#,##0\);_(* "-"_);_(@_)</c:formatCode>
                <c:ptCount val="12"/>
                <c:pt idx="0">
                  <c:v>87</c:v>
                </c:pt>
                <c:pt idx="1">
                  <c:v>94</c:v>
                </c:pt>
                <c:pt idx="2">
                  <c:v>125</c:v>
                </c:pt>
                <c:pt idx="3">
                  <c:v>166</c:v>
                </c:pt>
                <c:pt idx="4">
                  <c:v>227</c:v>
                </c:pt>
                <c:pt idx="5">
                  <c:v>280</c:v>
                </c:pt>
                <c:pt idx="6">
                  <c:v>317</c:v>
                </c:pt>
                <c:pt idx="7">
                  <c:v>349</c:v>
                </c:pt>
                <c:pt idx="8">
                  <c:v>382</c:v>
                </c:pt>
                <c:pt idx="9">
                  <c:v>410</c:v>
                </c:pt>
                <c:pt idx="10">
                  <c:v>434</c:v>
                </c:pt>
                <c:pt idx="11">
                  <c:v>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908872"/>
        <c:axId val="572909264"/>
      </c:lineChart>
      <c:catAx>
        <c:axId val="572908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vi-VN"/>
          </a:p>
        </c:txPr>
        <c:crossAx val="572909264"/>
        <c:crosses val="autoZero"/>
        <c:auto val="1"/>
        <c:lblAlgn val="ctr"/>
        <c:lblOffset val="100"/>
        <c:noMultiLvlLbl val="0"/>
      </c:catAx>
      <c:valAx>
        <c:axId val="572909264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vi-VN"/>
          </a:p>
        </c:txPr>
        <c:crossAx val="572908872"/>
        <c:crosses val="autoZero"/>
        <c:crossBetween val="between"/>
        <c:majorUnit val="100"/>
      </c:valAx>
    </c:plotArea>
    <c:legend>
      <c:legendPos val="b"/>
      <c:overlay val="0"/>
      <c:txPr>
        <a:bodyPr/>
        <a:lstStyle/>
        <a:p>
          <a:pPr>
            <a:defRPr lang="en-US"/>
          </a:pPr>
          <a:endParaRPr lang="vi-VN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AL</a:t>
            </a:r>
            <a:r>
              <a:rPr lang="en-US" baseline="0"/>
              <a:t> &amp; % Active in recruitment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Charts!$A$66</c:f>
              <c:strCache>
                <c:ptCount val="1"/>
                <c:pt idx="0">
                  <c:v>#AL 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vi-V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Charts!$D$112:$M$112</c:f>
              <c:numCache>
                <c:formatCode>_-[$€]* #,##0.00_-;\-[$€]* #,##0.00_-;_-[$€]* "-"??_-;_-@_-</c:formatCode>
                <c:ptCount val="10"/>
                <c:pt idx="0">
                  <c:v>11</c:v>
                </c:pt>
                <c:pt idx="1">
                  <c:v>39</c:v>
                </c:pt>
                <c:pt idx="2">
                  <c:v>54</c:v>
                </c:pt>
                <c:pt idx="3">
                  <c:v>64</c:v>
                </c:pt>
                <c:pt idx="4">
                  <c:v>63</c:v>
                </c:pt>
                <c:pt idx="5">
                  <c:v>66</c:v>
                </c:pt>
                <c:pt idx="6">
                  <c:v>72</c:v>
                </c:pt>
                <c:pt idx="7">
                  <c:v>61</c:v>
                </c:pt>
                <c:pt idx="8">
                  <c:v>64</c:v>
                </c:pt>
                <c:pt idx="9">
                  <c:v>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2886528"/>
        <c:axId val="572884960"/>
      </c:barChart>
      <c:lineChart>
        <c:grouping val="standard"/>
        <c:varyColors val="0"/>
        <c:ser>
          <c:idx val="0"/>
          <c:order val="0"/>
          <c:tx>
            <c:strRef>
              <c:f>Charts!$A$65</c:f>
              <c:strCache>
                <c:ptCount val="1"/>
                <c:pt idx="0">
                  <c:v># Targeted AL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rgbClr val="C00000"/>
              </a:solidFill>
            </c:spPr>
          </c:marker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Charts!$D$111:$M$111</c:f>
              <c:numCache>
                <c:formatCode>_-[$€]* #,##0.00_-;\-[$€]* #,##0.00_-;_-[$€]* "-"??_-;_-@_-</c:formatCode>
                <c:ptCount val="10"/>
                <c:pt idx="0">
                  <c:v>20</c:v>
                </c:pt>
                <c:pt idx="1">
                  <c:v>35</c:v>
                </c:pt>
                <c:pt idx="2">
                  <c:v>50</c:v>
                </c:pt>
                <c:pt idx="3">
                  <c:v>60</c:v>
                </c:pt>
                <c:pt idx="4">
                  <c:v>70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78</c:v>
                </c:pt>
                <c:pt idx="9">
                  <c:v>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86528"/>
        <c:axId val="572884960"/>
      </c:lineChart>
      <c:lineChart>
        <c:grouping val="standard"/>
        <c:varyColors val="0"/>
        <c:ser>
          <c:idx val="2"/>
          <c:order val="2"/>
          <c:tx>
            <c:strRef>
              <c:f>Charts!$A$67</c:f>
              <c:strCache>
                <c:ptCount val="1"/>
                <c:pt idx="0">
                  <c:v>%AR in recruitment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vi-V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Charts!$D$113:$M$113</c:f>
              <c:numCache>
                <c:formatCode>0%</c:formatCode>
                <c:ptCount val="10"/>
                <c:pt idx="0">
                  <c:v>0.63636363636363635</c:v>
                </c:pt>
                <c:pt idx="1">
                  <c:v>0.53846153846153844</c:v>
                </c:pt>
                <c:pt idx="2">
                  <c:v>0.46296296296296297</c:v>
                </c:pt>
                <c:pt idx="3">
                  <c:v>0.390625</c:v>
                </c:pt>
                <c:pt idx="4">
                  <c:v>0.39393939393939392</c:v>
                </c:pt>
                <c:pt idx="5">
                  <c:v>0.352112676056338</c:v>
                </c:pt>
                <c:pt idx="6">
                  <c:v>0.32051282051282054</c:v>
                </c:pt>
                <c:pt idx="7">
                  <c:v>0.44927536231884058</c:v>
                </c:pt>
                <c:pt idx="8">
                  <c:v>0.42666666666666669</c:v>
                </c:pt>
                <c:pt idx="9">
                  <c:v>0.46575342465753422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92800"/>
        <c:axId val="572891232"/>
      </c:lineChart>
      <c:catAx>
        <c:axId val="5728865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vi-VN"/>
          </a:p>
        </c:txPr>
        <c:crossAx val="572884960"/>
        <c:crosses val="autoZero"/>
        <c:auto val="1"/>
        <c:lblAlgn val="ctr"/>
        <c:lblOffset val="100"/>
        <c:noMultiLvlLbl val="0"/>
      </c:catAx>
      <c:valAx>
        <c:axId val="572884960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-[$€]* #,##0.00_-;\-[$€]* #,##0.00_-;_-[$€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vi-VN"/>
          </a:p>
        </c:txPr>
        <c:crossAx val="572886528"/>
        <c:crosses val="autoZero"/>
        <c:crossBetween val="between"/>
        <c:majorUnit val="40"/>
      </c:valAx>
      <c:valAx>
        <c:axId val="572891232"/>
        <c:scaling>
          <c:orientation val="minMax"/>
          <c:max val="0.8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vi-VN"/>
          </a:p>
        </c:txPr>
        <c:crossAx val="572892800"/>
        <c:crosses val="max"/>
        <c:crossBetween val="between"/>
        <c:majorUnit val="0.2"/>
      </c:valAx>
      <c:catAx>
        <c:axId val="572892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572891232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lang="en-US"/>
          </a:pPr>
          <a:endParaRPr lang="vi-VN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Manpower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Charts!$A$70</c:f>
              <c:strCache>
                <c:ptCount val="1"/>
                <c:pt idx="0">
                  <c:v>#MP Actual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vi-V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Charts!$D$116:$M$116</c:f>
              <c:numCache>
                <c:formatCode>_-[$€]* #,##0.00_-;\-[$€]* #,##0.00_-;_-[$€]* "-"??_-;_-@_-</c:formatCode>
                <c:ptCount val="10"/>
                <c:pt idx="0">
                  <c:v>26</c:v>
                </c:pt>
                <c:pt idx="1">
                  <c:v>93</c:v>
                </c:pt>
                <c:pt idx="2">
                  <c:v>150</c:v>
                </c:pt>
                <c:pt idx="3">
                  <c:v>202</c:v>
                </c:pt>
                <c:pt idx="4">
                  <c:v>231</c:v>
                </c:pt>
                <c:pt idx="5">
                  <c:v>259</c:v>
                </c:pt>
                <c:pt idx="6">
                  <c:v>305</c:v>
                </c:pt>
                <c:pt idx="7">
                  <c:v>343</c:v>
                </c:pt>
                <c:pt idx="8">
                  <c:v>382</c:v>
                </c:pt>
                <c:pt idx="9">
                  <c:v>484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2893192"/>
        <c:axId val="572886920"/>
      </c:barChart>
      <c:lineChart>
        <c:grouping val="standard"/>
        <c:varyColors val="0"/>
        <c:ser>
          <c:idx val="0"/>
          <c:order val="0"/>
          <c:tx>
            <c:strRef>
              <c:f>Charts!$A$69</c:f>
              <c:strCache>
                <c:ptCount val="1"/>
                <c:pt idx="0">
                  <c:v># Targetted MP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vi-V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Charts!$D$115:$M$115</c:f>
              <c:numCache>
                <c:formatCode>_-[$€]* #,##0.00_-;\-[$€]* #,##0.00_-;_-[$€]* "-"??_-;_-@_-</c:formatCode>
                <c:ptCount val="10"/>
                <c:pt idx="0">
                  <c:v>40</c:v>
                </c:pt>
                <c:pt idx="1">
                  <c:v>85</c:v>
                </c:pt>
                <c:pt idx="2">
                  <c:v>140</c:v>
                </c:pt>
                <c:pt idx="3">
                  <c:v>190</c:v>
                </c:pt>
                <c:pt idx="4">
                  <c:v>240</c:v>
                </c:pt>
                <c:pt idx="5">
                  <c:v>300</c:v>
                </c:pt>
                <c:pt idx="6">
                  <c:v>342</c:v>
                </c:pt>
                <c:pt idx="7">
                  <c:v>369</c:v>
                </c:pt>
                <c:pt idx="8">
                  <c:v>412</c:v>
                </c:pt>
                <c:pt idx="9">
                  <c:v>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93192"/>
        <c:axId val="572886920"/>
      </c:lineChart>
      <c:catAx>
        <c:axId val="5728931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vi-VN"/>
          </a:p>
        </c:txPr>
        <c:crossAx val="572886920"/>
        <c:crosses val="autoZero"/>
        <c:auto val="1"/>
        <c:lblAlgn val="ctr"/>
        <c:lblOffset val="100"/>
        <c:noMultiLvlLbl val="0"/>
      </c:catAx>
      <c:valAx>
        <c:axId val="572886920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-[$€]* #,##0.00_-;\-[$€]* #,##0.00_-;_-[$€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vi-VN"/>
          </a:p>
        </c:txPr>
        <c:crossAx val="572893192"/>
        <c:crosses val="autoZero"/>
        <c:crossBetween val="between"/>
        <c:majorUnit val="200"/>
      </c:valAx>
    </c:plotArea>
    <c:legend>
      <c:legendPos val="b"/>
      <c:overlay val="0"/>
      <c:txPr>
        <a:bodyPr/>
        <a:lstStyle/>
        <a:p>
          <a:pPr>
            <a:defRPr lang="en-US"/>
          </a:pPr>
          <a:endParaRPr lang="vi-VN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8248729547105E-2"/>
          <c:y val="0.19481602883793364"/>
          <c:w val="0.97237155609586168"/>
          <c:h val="0.63002433426935844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numFmt formatCode="#,##0.0;[Red]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vi-V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comment'!$C$13:$H$13</c:f>
              <c:numCache>
                <c:formatCode>0.0</c:formatCode>
                <c:ptCount val="6"/>
                <c:pt idx="0">
                  <c:v>12.753363636364</c:v>
                </c:pt>
                <c:pt idx="1">
                  <c:v>10.112708333333</c:v>
                </c:pt>
                <c:pt idx="2">
                  <c:v>19.304653846154</c:v>
                </c:pt>
                <c:pt idx="3">
                  <c:v>31.123107142857002</c:v>
                </c:pt>
                <c:pt idx="4">
                  <c:v>22.920166666667001</c:v>
                </c:pt>
                <c:pt idx="5">
                  <c:v>13.388916666666999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90448"/>
        <c:axId val="572892016"/>
      </c:lineChart>
      <c:catAx>
        <c:axId val="572890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vi-VN"/>
          </a:p>
        </c:txPr>
        <c:crossAx val="572892016"/>
        <c:crosses val="autoZero"/>
        <c:auto val="1"/>
        <c:lblAlgn val="ctr"/>
        <c:lblOffset val="100"/>
        <c:noMultiLvlLbl val="0"/>
      </c:catAx>
      <c:valAx>
        <c:axId val="572892016"/>
        <c:scaling>
          <c:orientation val="minMax"/>
        </c:scaling>
        <c:delete val="1"/>
        <c:axPos val="l"/>
        <c:numFmt formatCode="0" sourceLinked="0"/>
        <c:majorTickMark val="out"/>
        <c:minorTickMark val="none"/>
        <c:tickLblPos val="none"/>
        <c:crossAx val="572890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400" u="sng"/>
            </a:pPr>
            <a:r>
              <a:rPr lang="en-US" sz="1400" u="sng"/>
              <a:t>APE </a:t>
            </a:r>
            <a:r>
              <a:rPr lang="en-US" sz="1200" b="0" u="sng"/>
              <a:t>(mln dong)</a:t>
            </a:r>
            <a:endParaRPr lang="en-US" sz="1400" u="sng"/>
          </a:p>
        </c:rich>
      </c:tx>
      <c:layout>
        <c:manualLayout>
          <c:xMode val="edge"/>
          <c:yMode val="edge"/>
          <c:x val="2.5117082111606036E-2"/>
          <c:y val="2.471429603409665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895040091667626E-3"/>
          <c:y val="0.16371271254393546"/>
          <c:w val="0.97237155609586168"/>
          <c:h val="0.68311028839864696"/>
        </c:manualLayout>
      </c:layout>
      <c:barChart>
        <c:barDir val="col"/>
        <c:grouping val="stacked"/>
        <c:varyColors val="0"/>
        <c:ser>
          <c:idx val="0"/>
          <c:order val="0"/>
          <c:tx>
            <c:v>APE</c:v>
          </c:tx>
          <c:spPr>
            <a:solidFill>
              <a:srgbClr val="99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0.1984971180580279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24260758873758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-0.2867180594171512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6.4373819907494794E-17"/>
                  <c:y val="-0.3014215496436755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"/>
                  <c:y val="-0.3381802752099830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0"/>
                  <c:y val="-0.3308285300967178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vi-V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comment'!$C$11:$H$11</c:f>
              <c:numCache>
                <c:formatCode>0</c:formatCode>
                <c:ptCount val="6"/>
                <c:pt idx="0">
                  <c:v>140.28700000000001</c:v>
                </c:pt>
                <c:pt idx="1">
                  <c:v>242.70500000000001</c:v>
                </c:pt>
                <c:pt idx="2">
                  <c:v>501.92099999999999</c:v>
                </c:pt>
                <c:pt idx="3">
                  <c:v>871.447</c:v>
                </c:pt>
                <c:pt idx="4">
                  <c:v>412.56299999999999</c:v>
                </c:pt>
                <c:pt idx="5">
                  <c:v>321.334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572893584"/>
        <c:axId val="572887704"/>
      </c:barChart>
      <c:catAx>
        <c:axId val="57289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vi-VN"/>
          </a:p>
        </c:txPr>
        <c:crossAx val="572887704"/>
        <c:crosses val="autoZero"/>
        <c:auto val="1"/>
        <c:lblAlgn val="ctr"/>
        <c:lblOffset val="100"/>
        <c:noMultiLvlLbl val="0"/>
      </c:catAx>
      <c:valAx>
        <c:axId val="572887704"/>
        <c:scaling>
          <c:orientation val="minMax"/>
        </c:scaling>
        <c:delete val="1"/>
        <c:axPos val="l"/>
        <c:numFmt formatCode="_-* #,##0_-;\-* #,##0_-;_-* &quot;-&quot;_-;_-@_-" sourceLinked="0"/>
        <c:majorTickMark val="out"/>
        <c:minorTickMark val="none"/>
        <c:tickLblPos val="none"/>
        <c:crossAx val="57289358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762501561394373E-3"/>
          <c:y val="1.1556110359813685E-2"/>
          <c:w val="0.97237155609586212"/>
          <c:h val="0.79657730682471528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/>
                </a:pPr>
                <a:endParaRPr lang="vi-V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comment'!$C$12:$H$12</c:f>
              <c:numCache>
                <c:formatCode>0.0</c:formatCode>
                <c:ptCount val="6"/>
                <c:pt idx="0">
                  <c:v>0.91666700000000001</c:v>
                </c:pt>
                <c:pt idx="1">
                  <c:v>1.2</c:v>
                </c:pt>
                <c:pt idx="2">
                  <c:v>1.625</c:v>
                </c:pt>
                <c:pt idx="3">
                  <c:v>1.8666670000000001</c:v>
                </c:pt>
                <c:pt idx="4">
                  <c:v>1.5</c:v>
                </c:pt>
                <c:pt idx="5">
                  <c:v>1.714286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910440"/>
        <c:axId val="572894368"/>
      </c:lineChart>
      <c:catAx>
        <c:axId val="572910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/>
            </a:pPr>
            <a:endParaRPr lang="vi-VN"/>
          </a:p>
        </c:txPr>
        <c:crossAx val="572894368"/>
        <c:crosses val="autoZero"/>
        <c:auto val="1"/>
        <c:lblAlgn val="ctr"/>
        <c:lblOffset val="100"/>
        <c:noMultiLvlLbl val="0"/>
      </c:catAx>
      <c:valAx>
        <c:axId val="572894368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one"/>
        <c:txPr>
          <a:bodyPr/>
          <a:lstStyle/>
          <a:p>
            <a:pPr>
              <a:defRPr lang="en-US"/>
            </a:pPr>
            <a:endParaRPr lang="vi-VN"/>
          </a:p>
        </c:txPr>
        <c:crossAx val="572910440"/>
        <c:crosses val="autoZero"/>
        <c:crossBetween val="between"/>
        <c:majorUnit val="1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vi-VN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Ending Manpower </a:t>
            </a:r>
          </a:p>
        </c:rich>
      </c:tx>
      <c:layout>
        <c:manualLayout>
          <c:xMode val="edge"/>
          <c:yMode val="edge"/>
          <c:x val="1.1428259754409361E-2"/>
          <c:y val="2.47138571883434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89504009166773E-3"/>
          <c:y val="0.16371271254393546"/>
          <c:w val="0.9723715560958619"/>
          <c:h val="0.67588042365101031"/>
        </c:manualLayout>
      </c:layout>
      <c:barChart>
        <c:barDir val="col"/>
        <c:grouping val="stacked"/>
        <c:varyColors val="0"/>
        <c:ser>
          <c:idx val="0"/>
          <c:order val="0"/>
          <c:tx>
            <c:v>Ending MP </c:v>
          </c:tx>
          <c:spPr>
            <a:solidFill>
              <a:schemeClr val="accent1">
                <a:lumMod val="75000"/>
              </a:schemeClr>
            </a:solidFill>
          </c:spPr>
          <c:invertIfNegative val="0"/>
          <c:dLbls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bg1"/>
                    </a:solidFill>
                  </a:defRPr>
                </a:pPr>
                <a:endParaRPr lang="vi-V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comment'!$C$17:$H$17</c:f>
              <c:numCache>
                <c:formatCode>General</c:formatCode>
                <c:ptCount val="6"/>
                <c:pt idx="0">
                  <c:v>130</c:v>
                </c:pt>
                <c:pt idx="1">
                  <c:v>137</c:v>
                </c:pt>
                <c:pt idx="2">
                  <c:v>133</c:v>
                </c:pt>
                <c:pt idx="3">
                  <c:v>144</c:v>
                </c:pt>
                <c:pt idx="4">
                  <c:v>132</c:v>
                </c:pt>
                <c:pt idx="5">
                  <c:v>146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572894760"/>
        <c:axId val="572895152"/>
      </c:barChart>
      <c:catAx>
        <c:axId val="572894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vi-VN"/>
          </a:p>
        </c:txPr>
        <c:crossAx val="572895152"/>
        <c:crosses val="autoZero"/>
        <c:auto val="1"/>
        <c:lblAlgn val="ctr"/>
        <c:lblOffset val="100"/>
        <c:noMultiLvlLbl val="0"/>
      </c:catAx>
      <c:valAx>
        <c:axId val="572895152"/>
        <c:scaling>
          <c:orientation val="minMax"/>
        </c:scaling>
        <c:delete val="1"/>
        <c:axPos val="l"/>
        <c:numFmt formatCode="_-* #,##0_-;\-* #,##0_-;_-* &quot;-&quot;_-;_-@_-" sourceLinked="0"/>
        <c:majorTickMark val="out"/>
        <c:minorTickMark val="none"/>
        <c:tickLblPos val="none"/>
        <c:crossAx val="572894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Agency</a:t>
            </a:r>
            <a:r>
              <a:rPr lang="en-US" sz="1100" u="sng" baseline="0"/>
              <a:t> </a:t>
            </a:r>
            <a:r>
              <a:rPr lang="en-US" sz="1100" u="sng"/>
              <a:t>Leaders</a:t>
            </a:r>
            <a:r>
              <a:rPr lang="en-US" sz="1100" u="sng" baseline="0"/>
              <a:t> and % Recruited</a:t>
            </a:r>
            <a:endParaRPr lang="en-US" sz="1100" u="sng"/>
          </a:p>
        </c:rich>
      </c:tx>
      <c:layout>
        <c:manualLayout>
          <c:xMode val="edge"/>
          <c:yMode val="edge"/>
          <c:x val="4.0363338182656833E-2"/>
          <c:y val="2.142135585558579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9974782953276733E-2"/>
          <c:y val="0.13289911131680521"/>
          <c:w val="0.83780395547390063"/>
          <c:h val="0.65540431112343256"/>
        </c:manualLayout>
      </c:layout>
      <c:barChart>
        <c:barDir val="col"/>
        <c:grouping val="clustered"/>
        <c:varyColors val="0"/>
        <c:ser>
          <c:idx val="1"/>
          <c:order val="1"/>
          <c:tx>
            <c:v>AL</c:v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vi-V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comment'!$C$8:$G$8</c:f>
              <c:strCache>
                <c:ptCount val="5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</c:strCache>
            </c:strRef>
          </c:cat>
          <c:val>
            <c:numRef>
              <c:f>'BD comment'!$C$18:$H$18</c:f>
              <c:numCache>
                <c:formatCode>General</c:formatCode>
                <c:ptCount val="6"/>
                <c:pt idx="0">
                  <c:v>31</c:v>
                </c:pt>
                <c:pt idx="1">
                  <c:v>32</c:v>
                </c:pt>
                <c:pt idx="2">
                  <c:v>31</c:v>
                </c:pt>
                <c:pt idx="3">
                  <c:v>32</c:v>
                </c:pt>
                <c:pt idx="4">
                  <c:v>32</c:v>
                </c:pt>
                <c:pt idx="5">
                  <c:v>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8"/>
        <c:overlap val="-89"/>
        <c:axId val="490711408"/>
        <c:axId val="490720816"/>
      </c:barChart>
      <c:lineChart>
        <c:grouping val="standard"/>
        <c:varyColors val="0"/>
        <c:ser>
          <c:idx val="0"/>
          <c:order val="0"/>
          <c:tx>
            <c:v>% Active Recruitment (AL)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diamond"/>
            <c:size val="6"/>
            <c:spPr>
              <a:solidFill>
                <a:srgbClr val="C00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vi-V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comment'!$C$21:$H$21</c:f>
              <c:numCache>
                <c:formatCode>0%</c:formatCode>
                <c:ptCount val="6"/>
                <c:pt idx="0">
                  <c:v>0.12903225806451613</c:v>
                </c:pt>
                <c:pt idx="1">
                  <c:v>0.21875</c:v>
                </c:pt>
                <c:pt idx="2">
                  <c:v>0.12903225806451613</c:v>
                </c:pt>
                <c:pt idx="3">
                  <c:v>0.21875</c:v>
                </c:pt>
                <c:pt idx="4">
                  <c:v>3.125E-2</c:v>
                </c:pt>
                <c:pt idx="5">
                  <c:v>0.17241379310344829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84176"/>
        <c:axId val="490720424"/>
      </c:lineChart>
      <c:catAx>
        <c:axId val="572884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vi-VN"/>
          </a:p>
        </c:txPr>
        <c:crossAx val="490720424"/>
        <c:crosses val="autoZero"/>
        <c:auto val="1"/>
        <c:lblAlgn val="ctr"/>
        <c:lblOffset val="100"/>
        <c:noMultiLvlLbl val="0"/>
      </c:catAx>
      <c:valAx>
        <c:axId val="490720424"/>
        <c:scaling>
          <c:orientation val="minMax"/>
          <c:max val="1.2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vi-VN"/>
          </a:p>
        </c:txPr>
        <c:crossAx val="572884176"/>
        <c:crosses val="autoZero"/>
        <c:crossBetween val="between"/>
        <c:majorUnit val="0.2"/>
        <c:minorUnit val="4.0000000000000022E-2"/>
      </c:valAx>
      <c:valAx>
        <c:axId val="490720816"/>
        <c:scaling>
          <c:orientation val="minMax"/>
          <c:min val="1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baseline="0">
                <a:solidFill>
                  <a:schemeClr val="bg1"/>
                </a:solidFill>
              </a:defRPr>
            </a:pPr>
            <a:endParaRPr lang="vi-VN"/>
          </a:p>
        </c:txPr>
        <c:crossAx val="490711408"/>
        <c:crosses val="max"/>
        <c:crossBetween val="between"/>
      </c:valAx>
      <c:catAx>
        <c:axId val="490711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720816"/>
        <c:crossesAt val="1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New Agents in month</a:t>
            </a:r>
          </a:p>
        </c:rich>
      </c:tx>
      <c:layout>
        <c:manualLayout>
          <c:xMode val="edge"/>
          <c:yMode val="edge"/>
          <c:x val="4.1755312150581002E-2"/>
          <c:y val="2.47141604455215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4996315332147534E-2"/>
          <c:y val="0.1710521221073534"/>
          <c:w val="0.90412526331304865"/>
          <c:h val="0.65242238839005751"/>
        </c:manualLayout>
      </c:layout>
      <c:barChart>
        <c:barDir val="col"/>
        <c:grouping val="stacked"/>
        <c:varyColors val="0"/>
        <c:ser>
          <c:idx val="0"/>
          <c:order val="0"/>
          <c:tx>
            <c:v>New Rookies </c:v>
          </c:tx>
          <c:spPr>
            <a:solidFill>
              <a:srgbClr val="00CC99"/>
            </a:solidFill>
          </c:spPr>
          <c:invertIfNegative val="0"/>
          <c:dLbls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vi-V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comment'!$C$23:$H$23</c:f>
              <c:numCache>
                <c:formatCode>General</c:formatCode>
                <c:ptCount val="6"/>
                <c:pt idx="0">
                  <c:v>5</c:v>
                </c:pt>
                <c:pt idx="1">
                  <c:v>11</c:v>
                </c:pt>
                <c:pt idx="2">
                  <c:v>13</c:v>
                </c:pt>
                <c:pt idx="3">
                  <c:v>9</c:v>
                </c:pt>
                <c:pt idx="4">
                  <c:v>4</c:v>
                </c:pt>
                <c:pt idx="5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490716896"/>
        <c:axId val="490714936"/>
      </c:barChart>
      <c:catAx>
        <c:axId val="49071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vi-VN"/>
          </a:p>
        </c:txPr>
        <c:crossAx val="490714936"/>
        <c:crosses val="autoZero"/>
        <c:auto val="1"/>
        <c:lblAlgn val="ctr"/>
        <c:lblOffset val="100"/>
        <c:noMultiLvlLbl val="0"/>
      </c:catAx>
      <c:valAx>
        <c:axId val="490714936"/>
        <c:scaling>
          <c:orientation val="minMax"/>
          <c:max val="25"/>
        </c:scaling>
        <c:delete val="0"/>
        <c:axPos val="l"/>
        <c:numFmt formatCode="_-* #,##0_-;\-* #,##0_-;_-* &quot;-&quot;_-;_-@_-" sourceLinked="0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en-US"/>
            </a:pPr>
            <a:endParaRPr lang="vi-VN"/>
          </a:p>
        </c:txPr>
        <c:crossAx val="490716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New Agency Leaders in month </a:t>
            </a:r>
          </a:p>
        </c:rich>
      </c:tx>
      <c:layout>
        <c:manualLayout>
          <c:xMode val="edge"/>
          <c:yMode val="edge"/>
          <c:x val="4.9216891235684533E-2"/>
          <c:y val="3.93569963029132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4532631237814607E-2"/>
          <c:y val="0.14350092729831335"/>
          <c:w val="0.93032988431042163"/>
          <c:h val="0.66761270119088878"/>
        </c:manualLayout>
      </c:layout>
      <c:barChart>
        <c:barDir val="col"/>
        <c:grouping val="stacked"/>
        <c:varyColors val="0"/>
        <c:ser>
          <c:idx val="0"/>
          <c:order val="0"/>
          <c:tx>
            <c:v>New AL </c:v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bg1"/>
                    </a:solidFill>
                  </a:defRPr>
                </a:pPr>
                <a:endParaRPr lang="vi-V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comment'!$C$24:$H$24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490721208"/>
        <c:axId val="490710232"/>
      </c:barChart>
      <c:catAx>
        <c:axId val="490721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vi-VN"/>
          </a:p>
        </c:txPr>
        <c:crossAx val="490710232"/>
        <c:crosses val="autoZero"/>
        <c:auto val="1"/>
        <c:lblAlgn val="ctr"/>
        <c:lblOffset val="100"/>
        <c:noMultiLvlLbl val="0"/>
      </c:catAx>
      <c:valAx>
        <c:axId val="490710232"/>
        <c:scaling>
          <c:orientation val="minMax"/>
          <c:max val="10"/>
        </c:scaling>
        <c:delete val="0"/>
        <c:axPos val="l"/>
        <c:numFmt formatCode="_-* #,##0_-;\-* #,##0_-;_-* &quot;-&quot;_-;_-@_-" sourceLinked="0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en-US"/>
            </a:pPr>
            <a:endParaRPr lang="vi-VN"/>
          </a:p>
        </c:txPr>
        <c:crossAx val="490721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No. Active and Activity Ratio</a:t>
            </a:r>
          </a:p>
        </c:rich>
      </c:tx>
      <c:layout>
        <c:manualLayout>
          <c:xMode val="edge"/>
          <c:yMode val="edge"/>
          <c:x val="2.9675526120054151E-3"/>
          <c:y val="1.4098702448879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0891302312517566E-2"/>
          <c:y val="0.16371271254393546"/>
          <c:w val="0.85608406394936709"/>
          <c:h val="0.69166209488630748"/>
        </c:manualLayout>
      </c:layout>
      <c:barChart>
        <c:barDir val="col"/>
        <c:grouping val="clustered"/>
        <c:varyColors val="0"/>
        <c:ser>
          <c:idx val="1"/>
          <c:order val="1"/>
          <c:tx>
            <c:v>Active</c:v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#,##0;[Red]#,##0" sourceLinked="0"/>
            <c:spPr>
              <a:noFill/>
            </c:spPr>
            <c:txPr>
              <a:bodyPr/>
              <a:lstStyle/>
              <a:p>
                <a:pPr>
                  <a:defRPr lang="en-US">
                    <a:solidFill>
                      <a:schemeClr val="tx1"/>
                    </a:solidFill>
                  </a:defRPr>
                </a:pPr>
                <a:endParaRPr lang="vi-V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comment'!$C$14:$H$14</c:f>
              <c:numCache>
                <c:formatCode>General</c:formatCode>
                <c:ptCount val="6"/>
                <c:pt idx="0">
                  <c:v>12</c:v>
                </c:pt>
                <c:pt idx="1">
                  <c:v>20</c:v>
                </c:pt>
                <c:pt idx="2">
                  <c:v>16</c:v>
                </c:pt>
                <c:pt idx="3">
                  <c:v>15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490712976"/>
        <c:axId val="490713760"/>
      </c:barChart>
      <c:lineChart>
        <c:grouping val="standard"/>
        <c:varyColors val="0"/>
        <c:ser>
          <c:idx val="0"/>
          <c:order val="0"/>
          <c:tx>
            <c:v>Activity Ratio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diamond"/>
            <c:size val="7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vi-V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comment'!$C$10:$H$10</c:f>
              <c:numCache>
                <c:formatCode>0%</c:formatCode>
                <c:ptCount val="6"/>
                <c:pt idx="0">
                  <c:v>9.4488000000000003E-2</c:v>
                </c:pt>
                <c:pt idx="1">
                  <c:v>0.143369</c:v>
                </c:pt>
                <c:pt idx="2">
                  <c:v>0.118519</c:v>
                </c:pt>
                <c:pt idx="3">
                  <c:v>0.108303</c:v>
                </c:pt>
                <c:pt idx="4">
                  <c:v>8.6957000000000007E-2</c:v>
                </c:pt>
                <c:pt idx="5">
                  <c:v>0.100719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712584"/>
        <c:axId val="490714152"/>
      </c:lineChart>
      <c:catAx>
        <c:axId val="490712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vi-VN"/>
          </a:p>
        </c:txPr>
        <c:crossAx val="490714152"/>
        <c:crosses val="autoZero"/>
        <c:auto val="1"/>
        <c:lblAlgn val="ctr"/>
        <c:lblOffset val="100"/>
        <c:noMultiLvlLbl val="0"/>
      </c:catAx>
      <c:valAx>
        <c:axId val="49071415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vi-VN"/>
          </a:p>
        </c:txPr>
        <c:crossAx val="490712584"/>
        <c:crosses val="autoZero"/>
        <c:crossBetween val="between"/>
      </c:valAx>
      <c:valAx>
        <c:axId val="490713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vi-VN"/>
          </a:p>
        </c:txPr>
        <c:crossAx val="490712976"/>
        <c:crosses val="max"/>
        <c:crossBetween val="between"/>
      </c:valAx>
      <c:catAx>
        <c:axId val="490712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0713760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79491875286152"/>
          <c:y val="6.9868995633187894E-2"/>
          <c:w val="0.82679870371418807"/>
          <c:h val="0.8719068413391557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'BD comment'!$K$14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2.8980424926492537E-2"/>
                  <c:y val="-1.4414414414414415E-2"/>
                </c:manualLayout>
              </c:layout>
              <c:tx>
                <c:strRef>
                  <c:f>'BD comment'!$L$20</c:f>
                  <c:strCache>
                    <c:ptCount val="1"/>
                    <c:pt idx="0">
                      <c:v>YTD Actual 119 Agent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{9E9B9565-1E3B-450D-8C3B-492A25422AE8}</c15:txfldGUID>
                      <c15:f>'BD comment'!$L$20</c15:f>
                      <c15:dlblFieldTableCache>
                        <c:ptCount val="1"/>
                        <c:pt idx="0">
                          <c:v>YTD Actual 119 Agent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-2.8045572509510048E-3"/>
                  <c:y val="0"/>
                </c:manualLayout>
              </c:layout>
              <c:tx>
                <c:strRef>
                  <c:f>'BD comment'!$M$20</c:f>
                  <c:strCache>
                    <c:ptCount val="1"/>
                    <c:pt idx="0">
                      <c:v>YTD Actual 89 Active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{1F95489B-D8DE-4119-B2ED-5DB61B04010B}</c15:txfldGUID>
                      <c15:f>'BD comment'!$M$20</c15:f>
                      <c15:dlblFieldTableCache>
                        <c:ptCount val="1"/>
                        <c:pt idx="0">
                          <c:v>YTD Actual 89 Active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>
                <c:manualLayout>
                  <c:x val="3.839937882289729E-2"/>
                  <c:y val="0"/>
                </c:manualLayout>
              </c:layout>
              <c:tx>
                <c:strRef>
                  <c:f>'BD comment'!$N$20</c:f>
                  <c:strCache>
                    <c:ptCount val="1"/>
                    <c:pt idx="0">
                      <c:v>YTD Actual 2494mil FYP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{0862EC36-BF5E-4E75-8A44-BAD5E678250B}</c15:txfldGUID>
                      <c15:f>'BD comment'!$N$20</c15:f>
                      <c15:dlblFieldTableCache>
                        <c:ptCount val="1"/>
                        <c:pt idx="0">
                          <c:v>YTD Actual 2494mil FYP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>
                <c:manualLayout>
                  <c:x val="5.7960849852985413E-2"/>
                  <c:y val="0"/>
                </c:manualLayout>
              </c:layout>
              <c:tx>
                <c:strRef>
                  <c:f>'BD comment'!$N$20</c:f>
                  <c:strCache>
                    <c:ptCount val="1"/>
                    <c:pt idx="0">
                      <c:v>YTD Actual 2494mil FYP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{C7D1BB7C-C00B-4587-970E-4C0A98B73756}</c15:txfldGUID>
                      <c15:f>'BD comment'!$N$20</c15:f>
                      <c15:dlblFieldTableCache>
                        <c:ptCount val="1"/>
                        <c:pt idx="0">
                          <c:v>YTD Actual 2494mil FYP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200" b="1">
                    <a:solidFill>
                      <a:sysClr val="windowText" lastClr="000000"/>
                    </a:solidFill>
                  </a:defRPr>
                </a:pPr>
                <a:endParaRPr lang="vi-V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comment'!$L$7:$N$7</c:f>
              <c:strCache>
                <c:ptCount val="3"/>
                <c:pt idx="0">
                  <c:v>Ending Agent</c:v>
                </c:pt>
                <c:pt idx="1">
                  <c:v>YTD Active</c:v>
                </c:pt>
                <c:pt idx="2">
                  <c:v>YTD FYP</c:v>
                </c:pt>
              </c:strCache>
            </c:strRef>
          </c:cat>
          <c:val>
            <c:numRef>
              <c:f>'BD comment'!$L$14:$N$14</c:f>
              <c:numCache>
                <c:formatCode>0%</c:formatCode>
                <c:ptCount val="3"/>
                <c:pt idx="0">
                  <c:v>0.89473684210526316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</c:ser>
        <c:ser>
          <c:idx val="1"/>
          <c:order val="1"/>
          <c:tx>
            <c:strRef>
              <c:f>'BD comment'!$K$15</c:f>
              <c:strCache>
                <c:ptCount val="1"/>
              </c:strCache>
            </c:strRef>
          </c:tx>
          <c:spPr>
            <a:solidFill>
              <a:srgbClr val="FFC000"/>
            </a:solidFill>
          </c:spPr>
          <c:invertIfNegative val="0"/>
          <c:val>
            <c:numRef>
              <c:f>'BD comment'!$L$15:$N$15</c:f>
              <c:numCache>
                <c:formatCode>0%</c:formatCode>
                <c:ptCount val="3"/>
                <c:pt idx="0">
                  <c:v>0</c:v>
                </c:pt>
                <c:pt idx="1">
                  <c:v>0.56140350877192979</c:v>
                </c:pt>
                <c:pt idx="2">
                  <c:v>3.9870599999999996</c:v>
                </c:pt>
              </c:numCache>
            </c:numRef>
          </c:val>
        </c:ser>
        <c:ser>
          <c:idx val="2"/>
          <c:order val="2"/>
          <c:tx>
            <c:strRef>
              <c:f>'BD comment'!$K$16</c:f>
              <c:strCache>
                <c:ptCount val="1"/>
                <c:pt idx="0">
                  <c:v>Shortfall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3.4589465817967895E-2"/>
                  <c:y val="-7.2072072072072073E-3"/>
                </c:manualLayout>
              </c:layout>
              <c:tx>
                <c:strRef>
                  <c:f>'BD comment'!$L$23</c:f>
                  <c:strCache>
                    <c:ptCount val="1"/>
                    <c:pt idx="0">
                      <c:v>Shortfall 14 AG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{CEA7F180-49BD-45C4-BCEB-19E8BC58AD8A}</c15:txfldGUID>
                      <c15:f>'BD comment'!$L$23</c15:f>
                      <c15:dlblFieldTableCache>
                        <c:ptCount val="1"/>
                        <c:pt idx="0">
                          <c:v>Shortfall 14 AG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2.2831048586557118E-2"/>
                  <c:y val="-2.1621621621621651E-2"/>
                </c:manualLayout>
              </c:layout>
              <c:tx>
                <c:strRef>
                  <c:f>'BD comment'!$M$23</c:f>
                  <c:strCache>
                    <c:ptCount val="1"/>
                    <c:pt idx="0">
                      <c:v>(exceed  32 Active)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{B99337E3-A17A-4FE4-991E-D555D735A1B0}</c15:txfldGUID>
                      <c15:f>'BD comment'!$M$23</c15:f>
                      <c15:dlblFieldTableCache>
                        <c:ptCount val="1"/>
                        <c:pt idx="0">
                          <c:v>(exceed  32 Active)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>
                <c:manualLayout>
                  <c:x val="1.3698629151934049E-2"/>
                  <c:y val="0"/>
                </c:manualLayout>
              </c:layout>
              <c:tx>
                <c:strRef>
                  <c:f>'BD comment'!$N$23</c:f>
                  <c:strCache>
                    <c:ptCount val="1"/>
                    <c:pt idx="0">
                      <c:v>(exceed  1994mil FYP)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{7DA2A2F5-D423-4679-A919-61D6EE577F64}</c15:txfldGUID>
                      <c15:f>'BD comment'!$N$23</c15:f>
                      <c15:dlblFieldTableCache>
                        <c:ptCount val="1"/>
                        <c:pt idx="0">
                          <c:v>(exceed  1994mil FYP)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>
                <c:manualLayout>
                  <c:x val="0.20547943727901091"/>
                  <c:y val="7.2072072072072073E-3"/>
                </c:manualLayout>
              </c:layout>
              <c:tx>
                <c:strRef>
                  <c:f>'BD comment'!$N$22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{D0DE47B7-A379-4F0E-9D61-4AC215943148}</c15:txfldGUID>
                      <c15:f>'BD comment'!$N$22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 lang="en-US" sz="1200" b="1">
                    <a:solidFill>
                      <a:schemeClr val="tx1"/>
                    </a:solidFill>
                  </a:defRPr>
                </a:pPr>
                <a:endParaRPr lang="vi-V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'BD comment'!$L$16:$N$16</c:f>
              <c:numCache>
                <c:formatCode>0%</c:formatCode>
                <c:ptCount val="3"/>
                <c:pt idx="0">
                  <c:v>0.10526315789473684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"/>
        <c:overlap val="100"/>
        <c:axId val="490714544"/>
        <c:axId val="490718072"/>
      </c:barChart>
      <c:catAx>
        <c:axId val="4907145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0" anchor="ctr" anchorCtr="0"/>
          <a:lstStyle/>
          <a:p>
            <a:pPr>
              <a:defRPr lang="en-US" sz="1200" b="1"/>
            </a:pPr>
            <a:endParaRPr lang="vi-VN"/>
          </a:p>
        </c:txPr>
        <c:crossAx val="490718072"/>
        <c:crosses val="autoZero"/>
        <c:auto val="1"/>
        <c:lblAlgn val="ctr"/>
        <c:lblOffset val="100"/>
        <c:noMultiLvlLbl val="0"/>
      </c:catAx>
      <c:valAx>
        <c:axId val="4907180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90714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0</xdr:row>
      <xdr:rowOff>76199</xdr:rowOff>
    </xdr:from>
    <xdr:to>
      <xdr:col>7</xdr:col>
      <xdr:colOff>533399</xdr:colOff>
      <xdr:row>21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590551</xdr:colOff>
      <xdr:row>0</xdr:row>
      <xdr:rowOff>66675</xdr:rowOff>
    </xdr:from>
    <xdr:to>
      <xdr:col>18</xdr:col>
      <xdr:colOff>533401</xdr:colOff>
      <xdr:row>21</xdr:row>
      <xdr:rowOff>66676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114299</xdr:colOff>
      <xdr:row>21</xdr:row>
      <xdr:rowOff>114301</xdr:rowOff>
    </xdr:from>
    <xdr:to>
      <xdr:col>7</xdr:col>
      <xdr:colOff>523875</xdr:colOff>
      <xdr:row>40</xdr:row>
      <xdr:rowOff>28575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1200149</xdr:colOff>
      <xdr:row>72</xdr:row>
      <xdr:rowOff>38100</xdr:rowOff>
    </xdr:from>
    <xdr:to>
      <xdr:col>12</xdr:col>
      <xdr:colOff>0</xdr:colOff>
      <xdr:row>89</xdr:row>
      <xdr:rowOff>28575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1190625</xdr:colOff>
      <xdr:row>89</xdr:row>
      <xdr:rowOff>152400</xdr:rowOff>
    </xdr:from>
    <xdr:to>
      <xdr:col>11</xdr:col>
      <xdr:colOff>228600</xdr:colOff>
      <xdr:row>106</xdr:row>
      <xdr:rowOff>142875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117</xdr:row>
      <xdr:rowOff>0</xdr:rowOff>
    </xdr:from>
    <xdr:to>
      <xdr:col>11</xdr:col>
      <xdr:colOff>85725</xdr:colOff>
      <xdr:row>133</xdr:row>
      <xdr:rowOff>152400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</xdr:colOff>
      <xdr:row>135</xdr:row>
      <xdr:rowOff>0</xdr:rowOff>
    </xdr:from>
    <xdr:to>
      <xdr:col>11</xdr:col>
      <xdr:colOff>95251</xdr:colOff>
      <xdr:row>151</xdr:row>
      <xdr:rowOff>152400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0.18198</cdr:x>
      <cdr:y>0.02778</cdr:y>
    </cdr:from>
    <cdr:to>
      <cdr:x>0.79376</cdr:x>
      <cdr:y>0.13194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00126" y="114300"/>
          <a:ext cx="33623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 baseline="0"/>
            <a:t>Agency - Planned FYP in 2013</a:t>
          </a:r>
          <a:endParaRPr lang="en-US" sz="1000" b="0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1000" b="0" baseline="0">
              <a:solidFill>
                <a:schemeClr val="bg1">
                  <a:lumMod val="65000"/>
                </a:schemeClr>
              </a:solidFill>
            </a:rPr>
            <a:t>(Million VND)</a:t>
          </a:r>
          <a:endParaRPr lang="en-US" sz="1000" b="0">
            <a:solidFill>
              <a:schemeClr val="bg1">
                <a:lumMod val="6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0.18198</cdr:x>
      <cdr:y>0.02778</cdr:y>
    </cdr:from>
    <cdr:to>
      <cdr:x>0.79376</cdr:x>
      <cdr:y>0.13194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00126" y="114300"/>
          <a:ext cx="33623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 baseline="0"/>
            <a:t>Agency - Planned Manpower in 2013</a:t>
          </a:r>
          <a:endParaRPr lang="en-US" sz="1000" b="0" baseline="0">
            <a:solidFill>
              <a:schemeClr val="bg1">
                <a:lumMod val="6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0.26817</cdr:x>
      <cdr:y>0.01737</cdr:y>
    </cdr:from>
    <cdr:to>
      <cdr:x>0.72318</cdr:x>
      <cdr:y>0.10918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76376" y="66674"/>
          <a:ext cx="25050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/>
            <a:t>GWP OP vs. SP in 2013 </a:t>
          </a:r>
        </a:p>
        <a:p xmlns:a="http://schemas.openxmlformats.org/drawingml/2006/main">
          <a:pPr algn="ctr"/>
          <a:r>
            <a:rPr lang="en-US" sz="1100">
              <a:solidFill>
                <a:schemeClr val="bg1">
                  <a:lumMod val="65000"/>
                </a:schemeClr>
              </a:solidFill>
            </a:rPr>
            <a:t>(Million</a:t>
          </a:r>
          <a:r>
            <a:rPr lang="en-US" sz="1100" baseline="0">
              <a:solidFill>
                <a:schemeClr val="bg1">
                  <a:lumMod val="65000"/>
                </a:schemeClr>
              </a:solidFill>
            </a:rPr>
            <a:t> VND)</a:t>
          </a:r>
        </a:p>
        <a:p xmlns:a="http://schemas.openxmlformats.org/drawingml/2006/main">
          <a:pPr algn="ctr"/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492770</xdr:colOff>
      <xdr:row>9</xdr:row>
      <xdr:rowOff>324680</xdr:rowOff>
    </xdr:from>
    <xdr:to>
      <xdr:col>14</xdr:col>
      <xdr:colOff>189798</xdr:colOff>
      <xdr:row>21</xdr:row>
      <xdr:rowOff>35719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74084</xdr:colOff>
      <xdr:row>10</xdr:row>
      <xdr:rowOff>2894</xdr:rowOff>
    </xdr:from>
    <xdr:to>
      <xdr:col>5</xdr:col>
      <xdr:colOff>535781</xdr:colOff>
      <xdr:row>21</xdr:row>
      <xdr:rowOff>63500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248608</xdr:colOff>
      <xdr:row>10</xdr:row>
      <xdr:rowOff>0</xdr:rowOff>
    </xdr:from>
    <xdr:to>
      <xdr:col>18</xdr:col>
      <xdr:colOff>392210</xdr:colOff>
      <xdr:row>21</xdr:row>
      <xdr:rowOff>66675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35190</xdr:colOff>
      <xdr:row>22</xdr:row>
      <xdr:rowOff>97895</xdr:rowOff>
    </xdr:from>
    <xdr:to>
      <xdr:col>5</xdr:col>
      <xdr:colOff>547688</xdr:colOff>
      <xdr:row>32</xdr:row>
      <xdr:rowOff>166686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637783</xdr:colOff>
      <xdr:row>22</xdr:row>
      <xdr:rowOff>96837</xdr:rowOff>
    </xdr:from>
    <xdr:to>
      <xdr:col>9</xdr:col>
      <xdr:colOff>345283</xdr:colOff>
      <xdr:row>32</xdr:row>
      <xdr:rowOff>157956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436328</xdr:colOff>
      <xdr:row>22</xdr:row>
      <xdr:rowOff>84664</xdr:rowOff>
    </xdr:from>
    <xdr:to>
      <xdr:col>14</xdr:col>
      <xdr:colOff>153714</xdr:colOff>
      <xdr:row>32</xdr:row>
      <xdr:rowOff>148168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248608</xdr:colOff>
      <xdr:row>22</xdr:row>
      <xdr:rowOff>84666</xdr:rowOff>
    </xdr:from>
    <xdr:to>
      <xdr:col>18</xdr:col>
      <xdr:colOff>392209</xdr:colOff>
      <xdr:row>32</xdr:row>
      <xdr:rowOff>152400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302442</xdr:colOff>
      <xdr:row>0</xdr:row>
      <xdr:rowOff>202406</xdr:rowOff>
    </xdr:from>
    <xdr:to>
      <xdr:col>16</xdr:col>
      <xdr:colOff>47629</xdr:colOff>
      <xdr:row>2</xdr:row>
      <xdr:rowOff>74331</xdr:rowOff>
    </xdr:to>
    <xdr:sp macro="" textlink="">
      <xdr:nvSpPr>
        <xdr:cNvPr id="12" name="Left Arrow 11"/>
        <xdr:cNvSpPr/>
      </xdr:nvSpPr>
      <xdr:spPr>
        <a:xfrm>
          <a:off x="10494192" y="202406"/>
          <a:ext cx="1221562" cy="324363"/>
        </a:xfrm>
        <a:prstGeom prst="leftArrow">
          <a:avLst>
            <a:gd name="adj1" fmla="val 50000"/>
            <a:gd name="adj2" fmla="val 53201"/>
          </a:avLst>
        </a:prstGeom>
        <a:solidFill>
          <a:srgbClr val="FFFFCC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Select BD here</a:t>
          </a:r>
        </a:p>
      </xdr:txBody>
    </xdr:sp>
    <xdr:clientData/>
  </xdr:twoCellAnchor>
  <xdr:twoCellAnchor>
    <xdr:from>
      <xdr:col>5</xdr:col>
      <xdr:colOff>649698</xdr:colOff>
      <xdr:row>11</xdr:row>
      <xdr:rowOff>0</xdr:rowOff>
    </xdr:from>
    <xdr:to>
      <xdr:col>9</xdr:col>
      <xdr:colOff>345281</xdr:colOff>
      <xdr:row>21</xdr:row>
      <xdr:rowOff>67469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95249</xdr:colOff>
      <xdr:row>36</xdr:row>
      <xdr:rowOff>47625</xdr:rowOff>
    </xdr:from>
    <xdr:to>
      <xdr:col>19</xdr:col>
      <xdr:colOff>0</xdr:colOff>
      <xdr:row>46</xdr:row>
      <xdr:rowOff>142875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0</xdr:row>
          <xdr:rowOff>219075</xdr:rowOff>
        </xdr:from>
        <xdr:to>
          <xdr:col>9</xdr:col>
          <xdr:colOff>533400</xdr:colOff>
          <xdr:row>1</xdr:row>
          <xdr:rowOff>66675</xdr:rowOff>
        </xdr:to>
        <xdr:sp macro="" textlink="">
          <xdr:nvSpPr>
            <xdr:cNvPr id="27652" name="cmbBDList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0.60829</cdr:x>
      <cdr:y>0.02087</cdr:y>
    </cdr:from>
    <cdr:to>
      <cdr:x>0.99542</cdr:x>
      <cdr:y>0.18923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923260" y="35718"/>
          <a:ext cx="1224007" cy="2881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100" b="1" u="sng" baseline="0"/>
            <a:t>APE per case </a:t>
          </a:r>
        </a:p>
        <a:p xmlns:a="http://schemas.openxmlformats.org/drawingml/2006/main">
          <a:pPr algn="r"/>
          <a:endParaRPr lang="en-US" sz="1100" b="1" u="sng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0.29381</cdr:x>
      <cdr:y>0.04121</cdr:y>
    </cdr:from>
    <cdr:to>
      <cdr:x>0.7562</cdr:x>
      <cdr:y>0.18387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846766" y="71437"/>
          <a:ext cx="1332641" cy="24730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100" b="1" u="sng" baseline="0"/>
            <a:t>Cases per active</a:t>
          </a:r>
        </a:p>
        <a:p xmlns:a="http://schemas.openxmlformats.org/drawingml/2006/main">
          <a:pPr algn="r"/>
          <a:endParaRPr lang="en-US" sz="1100" b="1" u="sng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4</xdr:row>
      <xdr:rowOff>0</xdr:rowOff>
    </xdr:from>
    <xdr:to>
      <xdr:col>4</xdr:col>
      <xdr:colOff>1076325</xdr:colOff>
      <xdr:row>6</xdr:row>
      <xdr:rowOff>114299</xdr:rowOff>
    </xdr:to>
    <xdr:sp macro="" textlink="">
      <xdr:nvSpPr>
        <xdr:cNvPr id="5" name="Down Arrow 4"/>
        <xdr:cNvSpPr/>
      </xdr:nvSpPr>
      <xdr:spPr>
        <a:xfrm>
          <a:off x="1476375" y="647700"/>
          <a:ext cx="1466850" cy="438149"/>
        </a:xfrm>
        <a:prstGeom prst="downArrow">
          <a:avLst/>
        </a:prstGeom>
        <a:solidFill>
          <a:schemeClr val="bg1">
            <a:lumMod val="75000"/>
          </a:schemeClr>
        </a:solidFill>
        <a:ln w="0"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Filter BD here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42</xdr:row>
      <xdr:rowOff>31748</xdr:rowOff>
    </xdr:from>
    <xdr:to>
      <xdr:col>13</xdr:col>
      <xdr:colOff>243417</xdr:colOff>
      <xdr:row>49</xdr:row>
      <xdr:rowOff>15873</xdr:rowOff>
    </xdr:to>
    <xdr:pic>
      <xdr:nvPicPr>
        <xdr:cNvPr id="3789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6836831"/>
          <a:ext cx="8413750" cy="10953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</xdr:colOff>
      <xdr:row>49</xdr:row>
      <xdr:rowOff>116414</xdr:rowOff>
    </xdr:from>
    <xdr:to>
      <xdr:col>13</xdr:col>
      <xdr:colOff>243418</xdr:colOff>
      <xdr:row>55</xdr:row>
      <xdr:rowOff>81489</xdr:rowOff>
    </xdr:to>
    <xdr:pic>
      <xdr:nvPicPr>
        <xdr:cNvPr id="3789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" y="8032747"/>
          <a:ext cx="8413750" cy="9175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10585</xdr:colOff>
      <xdr:row>55</xdr:row>
      <xdr:rowOff>127002</xdr:rowOff>
    </xdr:from>
    <xdr:to>
      <xdr:col>13</xdr:col>
      <xdr:colOff>243418</xdr:colOff>
      <xdr:row>61</xdr:row>
      <xdr:rowOff>92077</xdr:rowOff>
    </xdr:to>
    <xdr:pic>
      <xdr:nvPicPr>
        <xdr:cNvPr id="3789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585" y="8995835"/>
          <a:ext cx="8403166" cy="917575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~1\hcmtmd\LOCALS~1\Temp\notesE1EF34\Temp\notesE1EF34\MRTA%20TestScript,%20Feb%20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hcmddn/LOCALS~1/Temp/notesE1EF34/DOCUME~1/HCMNTH~1/LOCALS~1/Temp/notesE1EF34/Products/Thach_PremCal/Prem%20Calculation_VT6.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~1\hcmtmd\LOCALS~1\Temp\_ZCTmp.Dir\MRTA_NB%20Test%20Plan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5.0%20BD/2.0%20BD%20Budget%20control/BDM%20Sale%20Activities%20Budget%20Control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1.0%20Agency%20Model/Agency%20Plan_SP2013%202015_hybrid_Jan%209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09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10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Copy%20of%20Agency%20Performance%20by%20Segmentation_2015_20161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12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1\Agency%20Performance%20by%20Segmentation_2015_20170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Agency%20Performance%20by%20Segmentation_2015_20170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610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61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612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701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11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08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702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Budget/GVL%20Agency%20Sales%20Plan_2017%202019_working%20file%20(22%20July)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YearlySaleReport_20170228_gvlaa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MonthlySaleReport_20170302_gvlaa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DailySaleReport_20170302_gvlaa%20(1)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Active%20Leader201702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AGY\AA\Hong\Agency%20Report\Target%202016_for%20Agency%20Report_20160531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07/Data_Monthly_201607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08/Data_Monthly_201608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09/Data_Monthly_201609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10/Data_Monthly_201610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11/Data_Monthly_20161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12/Data_Monthly_201612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701/Data_Monthly_201701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702/Data_Monthly_2017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P41"/>
      <sheetName val="ENP42"/>
      <sheetName val="ADD41"/>
      <sheetName val="ADD42"/>
      <sheetName val="TLR41"/>
      <sheetName val="TLR42"/>
      <sheetName val="TLR1"/>
      <sheetName val="CIR1"/>
      <sheetName val="DSR2"/>
      <sheetName val="ADD1"/>
      <sheetName val="ADB1"/>
      <sheetName val="OPW2"/>
      <sheetName val="OPW1"/>
      <sheetName val="HSR1"/>
      <sheetName val="Mort Fac"/>
      <sheetName val="PM Fac"/>
      <sheetName val="EENP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PremCal"/>
      <sheetName val="Mix"/>
      <sheetName val="ENP1"/>
      <sheetName val="ENP2"/>
      <sheetName val="EEP1"/>
      <sheetName val="EAP1"/>
      <sheetName val="WLP1"/>
      <sheetName val="TLR1"/>
      <sheetName val="CIR1"/>
      <sheetName val="DSR1"/>
      <sheetName val="DSR2"/>
      <sheetName val="OPW2"/>
      <sheetName val="OPW3"/>
      <sheetName val="OPW1"/>
      <sheetName val="TLN1"/>
      <sheetName val="FCR"/>
      <sheetName val="FSR"/>
      <sheetName val="TLN1X"/>
      <sheetName val="EAP2"/>
    </sheetNames>
    <sheetDataSet>
      <sheetData sheetId="0" refreshError="1"/>
      <sheetData sheetId="1" refreshError="1"/>
      <sheetData sheetId="2" refreshError="1"/>
      <sheetData sheetId="3" refreshError="1">
        <row r="7">
          <cell r="A7">
            <v>0</v>
          </cell>
          <cell r="B7">
            <v>202.06</v>
          </cell>
          <cell r="C7">
            <v>180.83</v>
          </cell>
          <cell r="D7">
            <v>159.11000000000001</v>
          </cell>
          <cell r="E7">
            <v>136.91</v>
          </cell>
          <cell r="F7">
            <v>114.22</v>
          </cell>
          <cell r="G7">
            <v>91.01</v>
          </cell>
          <cell r="H7">
            <v>83.71</v>
          </cell>
          <cell r="I7">
            <v>76.3</v>
          </cell>
          <cell r="J7">
            <v>68.78</v>
          </cell>
          <cell r="K7">
            <v>61.16</v>
          </cell>
          <cell r="L7">
            <v>53.39</v>
          </cell>
          <cell r="M7">
            <v>49.94</v>
          </cell>
          <cell r="N7">
            <v>46.45</v>
          </cell>
          <cell r="O7">
            <v>42.91</v>
          </cell>
          <cell r="P7">
            <v>39.31</v>
          </cell>
          <cell r="Q7">
            <v>35.64</v>
          </cell>
          <cell r="R7">
            <v>33.33</v>
          </cell>
          <cell r="S7">
            <v>30.99</v>
          </cell>
          <cell r="T7">
            <v>28.62</v>
          </cell>
          <cell r="U7">
            <v>26.21</v>
          </cell>
          <cell r="V7">
            <v>23.72</v>
          </cell>
          <cell r="W7">
            <v>22.34</v>
          </cell>
          <cell r="X7">
            <v>20.94</v>
          </cell>
          <cell r="Y7">
            <v>19.510000000000002</v>
          </cell>
          <cell r="Z7">
            <v>18.07</v>
          </cell>
          <cell r="AA7">
            <v>16.559999999999999</v>
          </cell>
        </row>
        <row r="8">
          <cell r="A8">
            <v>1</v>
          </cell>
          <cell r="B8">
            <v>202.49</v>
          </cell>
          <cell r="C8">
            <v>181.3</v>
          </cell>
          <cell r="D8">
            <v>159.61000000000001</v>
          </cell>
          <cell r="E8">
            <v>137.44999999999999</v>
          </cell>
          <cell r="F8">
            <v>114.79</v>
          </cell>
          <cell r="G8">
            <v>91.63</v>
          </cell>
          <cell r="H8">
            <v>84.37</v>
          </cell>
          <cell r="I8">
            <v>76.989999999999995</v>
          </cell>
          <cell r="J8">
            <v>69.510000000000005</v>
          </cell>
          <cell r="K8">
            <v>61.92</v>
          </cell>
          <cell r="L8">
            <v>54.21</v>
          </cell>
          <cell r="M8">
            <v>50.82</v>
          </cell>
          <cell r="N8">
            <v>47.37</v>
          </cell>
          <cell r="O8">
            <v>43.88</v>
          </cell>
          <cell r="P8">
            <v>40.33</v>
          </cell>
          <cell r="Q8">
            <v>36.69</v>
          </cell>
          <cell r="R8">
            <v>34.39</v>
          </cell>
          <cell r="S8">
            <v>32.049999999999997</v>
          </cell>
          <cell r="T8">
            <v>29.69</v>
          </cell>
          <cell r="U8">
            <v>27.29</v>
          </cell>
          <cell r="V8">
            <v>24.84</v>
          </cell>
          <cell r="W8">
            <v>23.45</v>
          </cell>
          <cell r="X8">
            <v>22.04</v>
          </cell>
          <cell r="Y8">
            <v>20.62</v>
          </cell>
          <cell r="Z8">
            <v>19.170000000000002</v>
          </cell>
          <cell r="AA8">
            <v>17.670000000000002</v>
          </cell>
        </row>
        <row r="9">
          <cell r="A9">
            <v>2</v>
          </cell>
          <cell r="B9">
            <v>202.88</v>
          </cell>
          <cell r="C9">
            <v>181.72</v>
          </cell>
          <cell r="D9">
            <v>160.07</v>
          </cell>
          <cell r="E9">
            <v>137.94</v>
          </cell>
          <cell r="F9">
            <v>115.32</v>
          </cell>
          <cell r="G9">
            <v>92.18</v>
          </cell>
          <cell r="H9">
            <v>84.96</v>
          </cell>
          <cell r="I9">
            <v>77.63</v>
          </cell>
          <cell r="J9">
            <v>70.19</v>
          </cell>
          <cell r="K9">
            <v>62.65</v>
          </cell>
          <cell r="L9">
            <v>54.96</v>
          </cell>
          <cell r="M9">
            <v>51.6</v>
          </cell>
          <cell r="N9">
            <v>48.19</v>
          </cell>
          <cell r="O9">
            <v>44.73</v>
          </cell>
          <cell r="P9">
            <v>41.22</v>
          </cell>
          <cell r="Q9">
            <v>37.65</v>
          </cell>
          <cell r="R9">
            <v>35.369999999999997</v>
          </cell>
          <cell r="S9">
            <v>33.049999999999997</v>
          </cell>
          <cell r="T9">
            <v>30.7</v>
          </cell>
          <cell r="U9">
            <v>28.32</v>
          </cell>
          <cell r="V9">
            <v>25.86</v>
          </cell>
          <cell r="W9">
            <v>24.46</v>
          </cell>
          <cell r="X9">
            <v>23.05</v>
          </cell>
          <cell r="Y9">
            <v>21.62</v>
          </cell>
          <cell r="Z9">
            <v>20.170000000000002</v>
          </cell>
          <cell r="AA9">
            <v>18.670000000000002</v>
          </cell>
        </row>
        <row r="10">
          <cell r="A10">
            <v>3</v>
          </cell>
          <cell r="B10">
            <v>203.24</v>
          </cell>
          <cell r="C10">
            <v>182.1</v>
          </cell>
          <cell r="D10">
            <v>160.47999999999999</v>
          </cell>
          <cell r="E10">
            <v>138.37</v>
          </cell>
          <cell r="F10">
            <v>115.77</v>
          </cell>
          <cell r="G10">
            <v>92.69</v>
          </cell>
          <cell r="H10">
            <v>85.5</v>
          </cell>
          <cell r="I10">
            <v>78.209999999999994</v>
          </cell>
          <cell r="J10">
            <v>70.81</v>
          </cell>
          <cell r="K10">
            <v>63.29</v>
          </cell>
          <cell r="L10">
            <v>55.63</v>
          </cell>
          <cell r="M10">
            <v>52.31</v>
          </cell>
          <cell r="N10">
            <v>48.94</v>
          </cell>
          <cell r="O10">
            <v>45.51</v>
          </cell>
          <cell r="P10">
            <v>42.04</v>
          </cell>
          <cell r="Q10">
            <v>38.51</v>
          </cell>
          <cell r="R10">
            <v>36.229999999999997</v>
          </cell>
          <cell r="S10">
            <v>33.92</v>
          </cell>
          <cell r="T10">
            <v>31.57</v>
          </cell>
          <cell r="U10">
            <v>29.2</v>
          </cell>
          <cell r="V10">
            <v>26.77</v>
          </cell>
          <cell r="W10">
            <v>25.38</v>
          </cell>
          <cell r="X10">
            <v>23.96</v>
          </cell>
          <cell r="Y10">
            <v>22.52</v>
          </cell>
          <cell r="Z10">
            <v>21.06</v>
          </cell>
          <cell r="AA10">
            <v>19.559999999999999</v>
          </cell>
        </row>
        <row r="11">
          <cell r="A11">
            <v>4</v>
          </cell>
          <cell r="B11">
            <v>203.56</v>
          </cell>
          <cell r="C11">
            <v>182.45</v>
          </cell>
          <cell r="D11">
            <v>160.86000000000001</v>
          </cell>
          <cell r="E11">
            <v>138.78</v>
          </cell>
          <cell r="F11">
            <v>116.22</v>
          </cell>
          <cell r="G11">
            <v>93.14</v>
          </cell>
          <cell r="H11">
            <v>85.98</v>
          </cell>
          <cell r="I11">
            <v>78.709999999999994</v>
          </cell>
          <cell r="J11">
            <v>71.33</v>
          </cell>
          <cell r="K11">
            <v>63.84</v>
          </cell>
          <cell r="L11">
            <v>56.24</v>
          </cell>
          <cell r="M11">
            <v>52.95</v>
          </cell>
          <cell r="N11">
            <v>49.62</v>
          </cell>
          <cell r="O11">
            <v>46.23</v>
          </cell>
          <cell r="P11">
            <v>42.8</v>
          </cell>
          <cell r="Q11">
            <v>39.28</v>
          </cell>
          <cell r="R11">
            <v>37.020000000000003</v>
          </cell>
          <cell r="S11">
            <v>34.72</v>
          </cell>
          <cell r="T11">
            <v>32.39</v>
          </cell>
          <cell r="U11">
            <v>30.03</v>
          </cell>
          <cell r="V11">
            <v>27.59</v>
          </cell>
          <cell r="W11">
            <v>26.19</v>
          </cell>
          <cell r="X11">
            <v>24.76</v>
          </cell>
          <cell r="Y11">
            <v>23.32</v>
          </cell>
          <cell r="Z11">
            <v>21.86</v>
          </cell>
          <cell r="AA11">
            <v>20.37</v>
          </cell>
        </row>
        <row r="12">
          <cell r="A12">
            <v>5</v>
          </cell>
          <cell r="B12">
            <v>203.84</v>
          </cell>
          <cell r="C12">
            <v>182.76</v>
          </cell>
          <cell r="D12">
            <v>161.18</v>
          </cell>
          <cell r="E12">
            <v>139.13</v>
          </cell>
          <cell r="F12">
            <v>116.59</v>
          </cell>
          <cell r="G12">
            <v>93.55</v>
          </cell>
          <cell r="H12">
            <v>86.42</v>
          </cell>
          <cell r="I12">
            <v>79.180000000000007</v>
          </cell>
          <cell r="J12">
            <v>71.84</v>
          </cell>
          <cell r="K12">
            <v>64.38</v>
          </cell>
          <cell r="L12">
            <v>56.78</v>
          </cell>
          <cell r="M12">
            <v>53.52</v>
          </cell>
          <cell r="N12">
            <v>50.21</v>
          </cell>
          <cell r="O12">
            <v>46.84</v>
          </cell>
          <cell r="P12">
            <v>43.43</v>
          </cell>
          <cell r="Q12">
            <v>39.96</v>
          </cell>
          <cell r="R12">
            <v>37.71</v>
          </cell>
          <cell r="S12">
            <v>35.409999999999997</v>
          </cell>
          <cell r="T12">
            <v>33.090000000000003</v>
          </cell>
          <cell r="U12">
            <v>30.73</v>
          </cell>
          <cell r="V12">
            <v>28.31</v>
          </cell>
          <cell r="W12">
            <v>26.91</v>
          </cell>
          <cell r="X12">
            <v>25.49</v>
          </cell>
          <cell r="Y12">
            <v>24.05</v>
          </cell>
          <cell r="Z12">
            <v>22.59</v>
          </cell>
          <cell r="AA12">
            <v>21.09</v>
          </cell>
        </row>
        <row r="13">
          <cell r="A13">
            <v>6</v>
          </cell>
          <cell r="B13">
            <v>204.1</v>
          </cell>
          <cell r="C13">
            <v>183.03</v>
          </cell>
          <cell r="D13">
            <v>161.49</v>
          </cell>
          <cell r="E13">
            <v>139.44999999999999</v>
          </cell>
          <cell r="F13">
            <v>116.94</v>
          </cell>
          <cell r="G13">
            <v>93.9</v>
          </cell>
          <cell r="H13">
            <v>86.79</v>
          </cell>
          <cell r="I13">
            <v>79.58</v>
          </cell>
          <cell r="J13">
            <v>72.260000000000005</v>
          </cell>
          <cell r="K13">
            <v>64.83</v>
          </cell>
          <cell r="L13">
            <v>57.26</v>
          </cell>
          <cell r="M13">
            <v>54.02</v>
          </cell>
          <cell r="N13">
            <v>50.73</v>
          </cell>
          <cell r="O13">
            <v>47.39</v>
          </cell>
          <cell r="P13">
            <v>44.01</v>
          </cell>
          <cell r="Q13">
            <v>40.57</v>
          </cell>
          <cell r="R13">
            <v>38.32</v>
          </cell>
          <cell r="S13">
            <v>36.03</v>
          </cell>
          <cell r="T13">
            <v>33.71</v>
          </cell>
          <cell r="U13">
            <v>31.36</v>
          </cell>
          <cell r="V13">
            <v>28.95</v>
          </cell>
          <cell r="W13">
            <v>27.54</v>
          </cell>
          <cell r="X13">
            <v>26.12</v>
          </cell>
          <cell r="Y13">
            <v>24.67</v>
          </cell>
          <cell r="Z13">
            <v>23.2</v>
          </cell>
          <cell r="AA13">
            <v>21.72</v>
          </cell>
        </row>
        <row r="14">
          <cell r="A14">
            <v>7</v>
          </cell>
          <cell r="B14">
            <v>204.32</v>
          </cell>
          <cell r="C14">
            <v>183.26</v>
          </cell>
          <cell r="D14">
            <v>161.72999999999999</v>
          </cell>
          <cell r="E14">
            <v>139.71</v>
          </cell>
          <cell r="F14">
            <v>117.21</v>
          </cell>
          <cell r="G14">
            <v>94.22</v>
          </cell>
          <cell r="H14">
            <v>87.13</v>
          </cell>
          <cell r="I14">
            <v>79.92</v>
          </cell>
          <cell r="J14">
            <v>72.61</v>
          </cell>
          <cell r="K14">
            <v>65.2</v>
          </cell>
          <cell r="L14">
            <v>57.67</v>
          </cell>
          <cell r="M14">
            <v>54.45</v>
          </cell>
          <cell r="N14">
            <v>51.19</v>
          </cell>
          <cell r="O14">
            <v>47.88</v>
          </cell>
          <cell r="P14">
            <v>44.52</v>
          </cell>
          <cell r="Q14">
            <v>41.1</v>
          </cell>
          <cell r="R14">
            <v>38.85</v>
          </cell>
          <cell r="S14">
            <v>36.56</v>
          </cell>
          <cell r="T14">
            <v>34.25</v>
          </cell>
          <cell r="U14">
            <v>31.9</v>
          </cell>
          <cell r="V14">
            <v>29.51</v>
          </cell>
          <cell r="W14">
            <v>28.11</v>
          </cell>
          <cell r="X14">
            <v>26.69</v>
          </cell>
          <cell r="Y14">
            <v>25.24</v>
          </cell>
          <cell r="Z14">
            <v>23.78</v>
          </cell>
          <cell r="AA14">
            <v>22.26</v>
          </cell>
        </row>
        <row r="15">
          <cell r="A15">
            <v>8</v>
          </cell>
          <cell r="B15">
            <v>204.52</v>
          </cell>
          <cell r="C15">
            <v>183.48</v>
          </cell>
          <cell r="D15">
            <v>161.97</v>
          </cell>
          <cell r="E15">
            <v>139.97</v>
          </cell>
          <cell r="F15">
            <v>117.49</v>
          </cell>
          <cell r="G15">
            <v>94.49</v>
          </cell>
          <cell r="H15">
            <v>87.42</v>
          </cell>
          <cell r="I15">
            <v>80.239999999999995</v>
          </cell>
          <cell r="J15">
            <v>72.95</v>
          </cell>
          <cell r="K15">
            <v>65.56</v>
          </cell>
          <cell r="L15">
            <v>58.03</v>
          </cell>
          <cell r="M15">
            <v>54.84</v>
          </cell>
          <cell r="N15">
            <v>51.6</v>
          </cell>
          <cell r="O15">
            <v>48.31</v>
          </cell>
          <cell r="P15">
            <v>44.98</v>
          </cell>
          <cell r="Q15">
            <v>41.56</v>
          </cell>
          <cell r="R15">
            <v>39.32</v>
          </cell>
          <cell r="S15">
            <v>37.049999999999997</v>
          </cell>
          <cell r="T15">
            <v>34.75</v>
          </cell>
          <cell r="U15">
            <v>32.409999999999997</v>
          </cell>
          <cell r="V15">
            <v>30</v>
          </cell>
          <cell r="W15">
            <v>28.59</v>
          </cell>
          <cell r="X15">
            <v>27.16</v>
          </cell>
          <cell r="Y15">
            <v>25.71</v>
          </cell>
          <cell r="Z15">
            <v>24.23</v>
          </cell>
          <cell r="AA15">
            <v>22.74</v>
          </cell>
        </row>
        <row r="16">
          <cell r="A16">
            <v>9</v>
          </cell>
          <cell r="B16">
            <v>204.68</v>
          </cell>
          <cell r="C16">
            <v>183.66</v>
          </cell>
          <cell r="D16">
            <v>162.15</v>
          </cell>
          <cell r="E16">
            <v>140.16999999999999</v>
          </cell>
          <cell r="F16">
            <v>117.7</v>
          </cell>
          <cell r="G16">
            <v>94.72</v>
          </cell>
          <cell r="H16">
            <v>87.66</v>
          </cell>
          <cell r="I16">
            <v>80.489999999999995</v>
          </cell>
          <cell r="J16">
            <v>73.22</v>
          </cell>
          <cell r="K16">
            <v>65.83</v>
          </cell>
          <cell r="L16">
            <v>58.34</v>
          </cell>
          <cell r="M16">
            <v>55.16</v>
          </cell>
          <cell r="N16">
            <v>51.94</v>
          </cell>
          <cell r="O16">
            <v>48.66</v>
          </cell>
          <cell r="P16">
            <v>45.34</v>
          </cell>
          <cell r="Q16">
            <v>41.95</v>
          </cell>
          <cell r="R16">
            <v>39.72</v>
          </cell>
          <cell r="S16">
            <v>37.450000000000003</v>
          </cell>
          <cell r="T16">
            <v>35.15</v>
          </cell>
          <cell r="U16">
            <v>32.82</v>
          </cell>
          <cell r="V16">
            <v>30.41</v>
          </cell>
          <cell r="W16">
            <v>29</v>
          </cell>
          <cell r="X16">
            <v>27.57</v>
          </cell>
          <cell r="Y16">
            <v>26.12</v>
          </cell>
          <cell r="Z16">
            <v>24.65</v>
          </cell>
          <cell r="AA16">
            <v>23.15</v>
          </cell>
        </row>
        <row r="17">
          <cell r="A17">
            <v>10</v>
          </cell>
          <cell r="B17">
            <v>204.82</v>
          </cell>
          <cell r="C17">
            <v>183.81</v>
          </cell>
          <cell r="D17">
            <v>162.32</v>
          </cell>
          <cell r="E17">
            <v>140.35</v>
          </cell>
          <cell r="F17">
            <v>117.89</v>
          </cell>
          <cell r="G17">
            <v>94.92</v>
          </cell>
          <cell r="H17">
            <v>87.87</v>
          </cell>
          <cell r="I17">
            <v>80.709999999999994</v>
          </cell>
          <cell r="J17">
            <v>73.45</v>
          </cell>
          <cell r="K17">
            <v>66.08</v>
          </cell>
          <cell r="L17">
            <v>58.6</v>
          </cell>
          <cell r="M17">
            <v>55.43</v>
          </cell>
          <cell r="N17">
            <v>52.22</v>
          </cell>
          <cell r="O17">
            <v>48.96</v>
          </cell>
          <cell r="P17">
            <v>45.65</v>
          </cell>
          <cell r="Q17">
            <v>42.29</v>
          </cell>
          <cell r="R17">
            <v>40.049999999999997</v>
          </cell>
          <cell r="S17">
            <v>37.79</v>
          </cell>
          <cell r="T17">
            <v>35.49</v>
          </cell>
          <cell r="U17">
            <v>33.159999999999997</v>
          </cell>
          <cell r="V17">
            <v>30.76</v>
          </cell>
          <cell r="W17">
            <v>29.36</v>
          </cell>
          <cell r="X17">
            <v>27.93</v>
          </cell>
          <cell r="Y17">
            <v>26.48</v>
          </cell>
          <cell r="Z17">
            <v>25.02</v>
          </cell>
          <cell r="AA17">
            <v>23.5</v>
          </cell>
        </row>
        <row r="18">
          <cell r="A18">
            <v>11</v>
          </cell>
          <cell r="B18">
            <v>204.94</v>
          </cell>
          <cell r="C18">
            <v>183.94</v>
          </cell>
          <cell r="D18">
            <v>162.44999999999999</v>
          </cell>
          <cell r="E18">
            <v>140.47</v>
          </cell>
          <cell r="F18">
            <v>118.02</v>
          </cell>
          <cell r="G18">
            <v>95.08</v>
          </cell>
          <cell r="H18">
            <v>88.04</v>
          </cell>
          <cell r="I18">
            <v>80.900000000000006</v>
          </cell>
          <cell r="J18">
            <v>73.64</v>
          </cell>
          <cell r="K18">
            <v>66.290000000000006</v>
          </cell>
          <cell r="L18">
            <v>58.82</v>
          </cell>
          <cell r="M18">
            <v>55.66</v>
          </cell>
          <cell r="N18">
            <v>52.46</v>
          </cell>
          <cell r="O18">
            <v>49.21</v>
          </cell>
          <cell r="P18">
            <v>45.91</v>
          </cell>
          <cell r="Q18">
            <v>42.55</v>
          </cell>
          <cell r="R18">
            <v>40.32</v>
          </cell>
          <cell r="S18">
            <v>38.06</v>
          </cell>
          <cell r="T18">
            <v>35.76</v>
          </cell>
          <cell r="U18">
            <v>33.43</v>
          </cell>
          <cell r="V18">
            <v>31.04</v>
          </cell>
          <cell r="W18">
            <v>29.63</v>
          </cell>
          <cell r="X18">
            <v>28.21</v>
          </cell>
          <cell r="Y18">
            <v>26.77</v>
          </cell>
          <cell r="Z18">
            <v>25.3</v>
          </cell>
          <cell r="AA18">
            <v>23.78</v>
          </cell>
        </row>
        <row r="19">
          <cell r="A19">
            <v>12</v>
          </cell>
          <cell r="B19">
            <v>205.04</v>
          </cell>
          <cell r="C19">
            <v>184.04</v>
          </cell>
          <cell r="D19">
            <v>162.56</v>
          </cell>
          <cell r="E19">
            <v>140.6</v>
          </cell>
          <cell r="F19">
            <v>118.16</v>
          </cell>
          <cell r="G19">
            <v>95.21</v>
          </cell>
          <cell r="H19">
            <v>88.18</v>
          </cell>
          <cell r="I19">
            <v>81.05</v>
          </cell>
          <cell r="J19">
            <v>73.81</v>
          </cell>
          <cell r="K19">
            <v>66.459999999999994</v>
          </cell>
          <cell r="L19">
            <v>58.98</v>
          </cell>
          <cell r="M19">
            <v>55.84</v>
          </cell>
          <cell r="N19">
            <v>52.65</v>
          </cell>
          <cell r="O19">
            <v>49.41</v>
          </cell>
          <cell r="P19">
            <v>46.12</v>
          </cell>
          <cell r="Q19">
            <v>42.77</v>
          </cell>
          <cell r="R19">
            <v>40.54</v>
          </cell>
          <cell r="S19">
            <v>38.28</v>
          </cell>
          <cell r="T19">
            <v>35.979999999999997</v>
          </cell>
          <cell r="U19">
            <v>33.65</v>
          </cell>
          <cell r="V19">
            <v>31.27</v>
          </cell>
          <cell r="W19">
            <v>29.87</v>
          </cell>
          <cell r="X19">
            <v>28.44</v>
          </cell>
          <cell r="Y19">
            <v>27</v>
          </cell>
          <cell r="Z19">
            <v>25.54</v>
          </cell>
          <cell r="AA19">
            <v>24.01</v>
          </cell>
        </row>
        <row r="20">
          <cell r="A20">
            <v>13</v>
          </cell>
          <cell r="B20">
            <v>205.11</v>
          </cell>
          <cell r="C20">
            <v>184.13</v>
          </cell>
          <cell r="D20">
            <v>162.66</v>
          </cell>
          <cell r="E20">
            <v>140.71</v>
          </cell>
          <cell r="F20">
            <v>118.28</v>
          </cell>
          <cell r="G20">
            <v>95.32</v>
          </cell>
          <cell r="H20">
            <v>88.29</v>
          </cell>
          <cell r="I20">
            <v>81.16</v>
          </cell>
          <cell r="J20">
            <v>73.92</v>
          </cell>
          <cell r="K20">
            <v>66.569999999999993</v>
          </cell>
          <cell r="L20">
            <v>59.12</v>
          </cell>
          <cell r="M20">
            <v>55.99</v>
          </cell>
          <cell r="N20">
            <v>52.81</v>
          </cell>
          <cell r="O20">
            <v>49.58</v>
          </cell>
          <cell r="P20">
            <v>46.3</v>
          </cell>
          <cell r="Q20">
            <v>42.94</v>
          </cell>
          <cell r="R20">
            <v>40.71</v>
          </cell>
          <cell r="S20">
            <v>38.450000000000003</v>
          </cell>
          <cell r="T20">
            <v>36.159999999999997</v>
          </cell>
          <cell r="U20">
            <v>33.83</v>
          </cell>
          <cell r="V20">
            <v>31.45</v>
          </cell>
          <cell r="W20">
            <v>30.05</v>
          </cell>
          <cell r="X20">
            <v>28.62</v>
          </cell>
          <cell r="Y20">
            <v>27.18</v>
          </cell>
          <cell r="Z20">
            <v>25.72</v>
          </cell>
          <cell r="AA20">
            <v>24.19</v>
          </cell>
        </row>
        <row r="21">
          <cell r="A21">
            <v>14</v>
          </cell>
          <cell r="B21">
            <v>205.17</v>
          </cell>
          <cell r="C21">
            <v>184.19</v>
          </cell>
          <cell r="D21">
            <v>162.72</v>
          </cell>
          <cell r="E21">
            <v>140.77000000000001</v>
          </cell>
          <cell r="F21">
            <v>118.33</v>
          </cell>
          <cell r="G21">
            <v>95.39</v>
          </cell>
          <cell r="H21">
            <v>88.37</v>
          </cell>
          <cell r="I21">
            <v>81.25</v>
          </cell>
          <cell r="J21">
            <v>74.02</v>
          </cell>
          <cell r="K21">
            <v>66.69</v>
          </cell>
          <cell r="L21">
            <v>59.21</v>
          </cell>
          <cell r="M21">
            <v>56.08</v>
          </cell>
          <cell r="N21">
            <v>52.9</v>
          </cell>
          <cell r="O21">
            <v>49.67</v>
          </cell>
          <cell r="P21">
            <v>46.4</v>
          </cell>
          <cell r="Q21">
            <v>43.06</v>
          </cell>
          <cell r="R21">
            <v>40.83</v>
          </cell>
          <cell r="S21">
            <v>38.57</v>
          </cell>
          <cell r="T21">
            <v>36.28</v>
          </cell>
          <cell r="U21">
            <v>33.950000000000003</v>
          </cell>
          <cell r="V21">
            <v>31.58</v>
          </cell>
          <cell r="W21">
            <v>30.18</v>
          </cell>
          <cell r="X21">
            <v>28.76</v>
          </cell>
          <cell r="Y21">
            <v>27.32</v>
          </cell>
          <cell r="Z21">
            <v>25.86</v>
          </cell>
          <cell r="AA21">
            <v>24.33</v>
          </cell>
        </row>
        <row r="22">
          <cell r="A22">
            <v>15</v>
          </cell>
          <cell r="B22">
            <v>205.21</v>
          </cell>
          <cell r="C22">
            <v>184.22</v>
          </cell>
          <cell r="D22">
            <v>162.76</v>
          </cell>
          <cell r="E22">
            <v>140.81</v>
          </cell>
          <cell r="F22">
            <v>118.37</v>
          </cell>
          <cell r="G22">
            <v>95.44</v>
          </cell>
          <cell r="H22">
            <v>88.42</v>
          </cell>
          <cell r="I22">
            <v>81.3</v>
          </cell>
          <cell r="J22">
            <v>74.069999999999993</v>
          </cell>
          <cell r="K22">
            <v>66.739999999999995</v>
          </cell>
          <cell r="L22">
            <v>59.28</v>
          </cell>
          <cell r="M22">
            <v>56.15</v>
          </cell>
          <cell r="N22">
            <v>52.97</v>
          </cell>
          <cell r="O22">
            <v>49.75</v>
          </cell>
          <cell r="P22">
            <v>46.47</v>
          </cell>
          <cell r="Q22">
            <v>43.14</v>
          </cell>
          <cell r="R22">
            <v>40.92</v>
          </cell>
          <cell r="S22">
            <v>38.659999999999997</v>
          </cell>
          <cell r="T22">
            <v>36.36</v>
          </cell>
          <cell r="U22">
            <v>34.04</v>
          </cell>
          <cell r="V22">
            <v>31.67</v>
          </cell>
          <cell r="W22">
            <v>30.27</v>
          </cell>
          <cell r="X22">
            <v>28.85</v>
          </cell>
          <cell r="Y22">
            <v>27.41</v>
          </cell>
          <cell r="Z22">
            <v>25.95</v>
          </cell>
          <cell r="AA22">
            <v>24.42</v>
          </cell>
        </row>
        <row r="23">
          <cell r="A23">
            <v>16</v>
          </cell>
          <cell r="B23">
            <v>205.23</v>
          </cell>
          <cell r="C23">
            <v>184.24</v>
          </cell>
          <cell r="D23">
            <v>162.78</v>
          </cell>
          <cell r="E23">
            <v>140.83000000000001</v>
          </cell>
          <cell r="F23">
            <v>118.39</v>
          </cell>
          <cell r="G23">
            <v>95.47</v>
          </cell>
          <cell r="H23">
            <v>88.45</v>
          </cell>
          <cell r="I23">
            <v>81.33</v>
          </cell>
          <cell r="J23">
            <v>74.099999999999994</v>
          </cell>
          <cell r="K23">
            <v>66.77</v>
          </cell>
          <cell r="L23">
            <v>59.32</v>
          </cell>
          <cell r="M23">
            <v>56.18</v>
          </cell>
          <cell r="N23">
            <v>53.01</v>
          </cell>
          <cell r="O23">
            <v>49.78</v>
          </cell>
          <cell r="P23">
            <v>46.51</v>
          </cell>
          <cell r="Q23">
            <v>43.19</v>
          </cell>
          <cell r="R23">
            <v>40.96</v>
          </cell>
          <cell r="S23">
            <v>38.700000000000003</v>
          </cell>
          <cell r="T23">
            <v>36.409999999999997</v>
          </cell>
          <cell r="U23">
            <v>34.08</v>
          </cell>
          <cell r="V23">
            <v>31.72</v>
          </cell>
          <cell r="W23">
            <v>30.32</v>
          </cell>
          <cell r="X23">
            <v>28.9</v>
          </cell>
          <cell r="Y23">
            <v>27.46</v>
          </cell>
          <cell r="Z23">
            <v>26</v>
          </cell>
          <cell r="AA23">
            <v>24.49</v>
          </cell>
        </row>
        <row r="24">
          <cell r="A24">
            <v>17</v>
          </cell>
          <cell r="B24">
            <v>205.24</v>
          </cell>
          <cell r="C24">
            <v>184.25</v>
          </cell>
          <cell r="D24">
            <v>162.79</v>
          </cell>
          <cell r="E24">
            <v>140.84</v>
          </cell>
          <cell r="F24">
            <v>118.4</v>
          </cell>
          <cell r="G24">
            <v>95.49</v>
          </cell>
          <cell r="H24">
            <v>88.48</v>
          </cell>
          <cell r="I24">
            <v>81.349999999999994</v>
          </cell>
          <cell r="J24">
            <v>74.12</v>
          </cell>
          <cell r="K24">
            <v>66.790000000000006</v>
          </cell>
          <cell r="L24">
            <v>59.33</v>
          </cell>
          <cell r="M24">
            <v>56.21</v>
          </cell>
          <cell r="N24">
            <v>53.04</v>
          </cell>
          <cell r="O24">
            <v>49.82</v>
          </cell>
          <cell r="P24">
            <v>46.56</v>
          </cell>
          <cell r="Q24">
            <v>43.21</v>
          </cell>
          <cell r="R24">
            <v>40.98</v>
          </cell>
          <cell r="S24">
            <v>38.72</v>
          </cell>
          <cell r="T24">
            <v>36.43</v>
          </cell>
          <cell r="U24">
            <v>34.1</v>
          </cell>
          <cell r="V24">
            <v>31.75</v>
          </cell>
          <cell r="W24">
            <v>30.35</v>
          </cell>
          <cell r="X24">
            <v>28.93</v>
          </cell>
          <cell r="Y24">
            <v>27.49</v>
          </cell>
          <cell r="Z24">
            <v>26.03</v>
          </cell>
          <cell r="AA24">
            <v>24.52</v>
          </cell>
        </row>
        <row r="25">
          <cell r="A25">
            <v>18</v>
          </cell>
          <cell r="B25">
            <v>205.24</v>
          </cell>
          <cell r="C25">
            <v>184.25</v>
          </cell>
          <cell r="D25">
            <v>162.79</v>
          </cell>
          <cell r="E25">
            <v>140.84</v>
          </cell>
          <cell r="F25">
            <v>118.4</v>
          </cell>
          <cell r="G25">
            <v>95.49</v>
          </cell>
          <cell r="H25">
            <v>88.48</v>
          </cell>
          <cell r="I25">
            <v>81.349999999999994</v>
          </cell>
          <cell r="J25">
            <v>74.12</v>
          </cell>
          <cell r="K25">
            <v>66.790000000000006</v>
          </cell>
          <cell r="L25">
            <v>59.33</v>
          </cell>
          <cell r="M25">
            <v>56.21</v>
          </cell>
          <cell r="N25">
            <v>53.04</v>
          </cell>
          <cell r="O25">
            <v>49.82</v>
          </cell>
          <cell r="P25">
            <v>46.56</v>
          </cell>
          <cell r="Q25">
            <v>43.21</v>
          </cell>
          <cell r="R25">
            <v>40.98</v>
          </cell>
          <cell r="S25">
            <v>38.72</v>
          </cell>
          <cell r="T25">
            <v>36.43</v>
          </cell>
          <cell r="U25">
            <v>34.1</v>
          </cell>
          <cell r="V25">
            <v>31.75</v>
          </cell>
          <cell r="W25">
            <v>30.35</v>
          </cell>
          <cell r="X25">
            <v>28.93</v>
          </cell>
          <cell r="Y25">
            <v>27.49</v>
          </cell>
          <cell r="Z25">
            <v>26.03</v>
          </cell>
          <cell r="AA25">
            <v>24.53</v>
          </cell>
        </row>
        <row r="26">
          <cell r="A26">
            <v>19</v>
          </cell>
          <cell r="B26">
            <v>205.24</v>
          </cell>
          <cell r="C26">
            <v>184.25</v>
          </cell>
          <cell r="D26">
            <v>162.79</v>
          </cell>
          <cell r="E26">
            <v>140.84</v>
          </cell>
          <cell r="F26">
            <v>118.4</v>
          </cell>
          <cell r="G26">
            <v>95.49</v>
          </cell>
          <cell r="H26">
            <v>88.48</v>
          </cell>
          <cell r="I26">
            <v>81.349999999999994</v>
          </cell>
          <cell r="J26">
            <v>74.12</v>
          </cell>
          <cell r="K26">
            <v>66.790000000000006</v>
          </cell>
          <cell r="L26">
            <v>59.33</v>
          </cell>
          <cell r="M26">
            <v>56.21</v>
          </cell>
          <cell r="N26">
            <v>53.04</v>
          </cell>
          <cell r="O26">
            <v>49.82</v>
          </cell>
          <cell r="P26">
            <v>46.56</v>
          </cell>
          <cell r="Q26">
            <v>43.21</v>
          </cell>
          <cell r="R26">
            <v>40.98</v>
          </cell>
          <cell r="S26">
            <v>38.72</v>
          </cell>
          <cell r="T26">
            <v>36.43</v>
          </cell>
          <cell r="U26">
            <v>34.1</v>
          </cell>
          <cell r="V26">
            <v>31.75</v>
          </cell>
          <cell r="W26">
            <v>30.35</v>
          </cell>
          <cell r="X26">
            <v>28.93</v>
          </cell>
          <cell r="Y26">
            <v>27.49</v>
          </cell>
          <cell r="Z26">
            <v>26.03</v>
          </cell>
          <cell r="AA26">
            <v>24.53</v>
          </cell>
        </row>
        <row r="27">
          <cell r="A27">
            <v>20</v>
          </cell>
          <cell r="B27">
            <v>205.24</v>
          </cell>
          <cell r="C27">
            <v>184.25</v>
          </cell>
          <cell r="D27">
            <v>162.79</v>
          </cell>
          <cell r="E27">
            <v>140.84</v>
          </cell>
          <cell r="F27">
            <v>118.4</v>
          </cell>
          <cell r="G27">
            <v>95.49</v>
          </cell>
          <cell r="H27">
            <v>88.48</v>
          </cell>
          <cell r="I27">
            <v>81.349999999999994</v>
          </cell>
          <cell r="J27">
            <v>74.12</v>
          </cell>
          <cell r="K27">
            <v>66.790000000000006</v>
          </cell>
          <cell r="L27">
            <v>59.33</v>
          </cell>
          <cell r="M27">
            <v>56.21</v>
          </cell>
          <cell r="N27">
            <v>53.04</v>
          </cell>
          <cell r="O27">
            <v>49.82</v>
          </cell>
          <cell r="P27">
            <v>46.56</v>
          </cell>
          <cell r="Q27">
            <v>43.21</v>
          </cell>
          <cell r="R27">
            <v>40.98</v>
          </cell>
          <cell r="S27">
            <v>38.72</v>
          </cell>
          <cell r="T27">
            <v>36.43</v>
          </cell>
          <cell r="U27">
            <v>34.1</v>
          </cell>
          <cell r="V27">
            <v>31.75</v>
          </cell>
          <cell r="W27">
            <v>30.35</v>
          </cell>
          <cell r="X27">
            <v>28.93</v>
          </cell>
          <cell r="Y27">
            <v>27.49</v>
          </cell>
          <cell r="Z27">
            <v>26.03</v>
          </cell>
          <cell r="AA27">
            <v>24.53</v>
          </cell>
        </row>
        <row r="28">
          <cell r="A28">
            <v>21</v>
          </cell>
          <cell r="B28">
            <v>205.24</v>
          </cell>
          <cell r="C28">
            <v>184.25</v>
          </cell>
          <cell r="D28">
            <v>162.79</v>
          </cell>
          <cell r="E28">
            <v>140.84</v>
          </cell>
          <cell r="F28">
            <v>118.4</v>
          </cell>
          <cell r="G28">
            <v>95.49</v>
          </cell>
          <cell r="H28">
            <v>88.48</v>
          </cell>
          <cell r="I28">
            <v>81.349999999999994</v>
          </cell>
          <cell r="J28">
            <v>74.12</v>
          </cell>
          <cell r="K28">
            <v>66.790000000000006</v>
          </cell>
          <cell r="L28">
            <v>59.33</v>
          </cell>
          <cell r="M28">
            <v>56.21</v>
          </cell>
          <cell r="N28">
            <v>53.04</v>
          </cell>
          <cell r="O28">
            <v>49.82</v>
          </cell>
          <cell r="P28">
            <v>46.56</v>
          </cell>
          <cell r="Q28">
            <v>43.21</v>
          </cell>
          <cell r="R28">
            <v>40.98</v>
          </cell>
          <cell r="S28">
            <v>38.72</v>
          </cell>
          <cell r="T28">
            <v>36.43</v>
          </cell>
          <cell r="U28">
            <v>34.1</v>
          </cell>
          <cell r="V28">
            <v>31.75</v>
          </cell>
          <cell r="W28">
            <v>30.35</v>
          </cell>
          <cell r="X28">
            <v>28.93</v>
          </cell>
          <cell r="Y28">
            <v>27.49</v>
          </cell>
          <cell r="Z28">
            <v>26.03</v>
          </cell>
          <cell r="AA28">
            <v>24.53</v>
          </cell>
        </row>
        <row r="29">
          <cell r="A29">
            <v>22</v>
          </cell>
          <cell r="B29">
            <v>205.24</v>
          </cell>
          <cell r="C29">
            <v>184.25</v>
          </cell>
          <cell r="D29">
            <v>162.79</v>
          </cell>
          <cell r="E29">
            <v>140.84</v>
          </cell>
          <cell r="F29">
            <v>118.4</v>
          </cell>
          <cell r="G29">
            <v>95.49</v>
          </cell>
          <cell r="H29">
            <v>88.48</v>
          </cell>
          <cell r="I29">
            <v>81.349999999999994</v>
          </cell>
          <cell r="J29">
            <v>74.12</v>
          </cell>
          <cell r="K29">
            <v>66.790000000000006</v>
          </cell>
          <cell r="L29">
            <v>59.33</v>
          </cell>
          <cell r="M29">
            <v>56.21</v>
          </cell>
          <cell r="N29">
            <v>53.04</v>
          </cell>
          <cell r="O29">
            <v>49.82</v>
          </cell>
          <cell r="P29">
            <v>46.56</v>
          </cell>
          <cell r="Q29">
            <v>43.21</v>
          </cell>
          <cell r="R29">
            <v>40.98</v>
          </cell>
          <cell r="S29">
            <v>38.72</v>
          </cell>
          <cell r="T29">
            <v>36.43</v>
          </cell>
          <cell r="U29">
            <v>34.1</v>
          </cell>
          <cell r="V29">
            <v>31.75</v>
          </cell>
          <cell r="W29">
            <v>30.35</v>
          </cell>
          <cell r="X29">
            <v>28.93</v>
          </cell>
          <cell r="Y29">
            <v>27.49</v>
          </cell>
          <cell r="Z29">
            <v>26.03</v>
          </cell>
          <cell r="AA29">
            <v>24.53</v>
          </cell>
        </row>
        <row r="30">
          <cell r="A30">
            <v>23</v>
          </cell>
          <cell r="B30">
            <v>205.24</v>
          </cell>
          <cell r="C30">
            <v>184.25</v>
          </cell>
          <cell r="D30">
            <v>162.79</v>
          </cell>
          <cell r="E30">
            <v>140.84</v>
          </cell>
          <cell r="F30">
            <v>118.4</v>
          </cell>
          <cell r="G30">
            <v>95.49</v>
          </cell>
          <cell r="H30">
            <v>88.48</v>
          </cell>
          <cell r="I30">
            <v>81.349999999999994</v>
          </cell>
          <cell r="J30">
            <v>74.12</v>
          </cell>
          <cell r="K30">
            <v>66.790000000000006</v>
          </cell>
          <cell r="L30">
            <v>59.33</v>
          </cell>
          <cell r="M30">
            <v>56.21</v>
          </cell>
          <cell r="N30">
            <v>53.04</v>
          </cell>
          <cell r="O30">
            <v>49.82</v>
          </cell>
          <cell r="P30">
            <v>46.56</v>
          </cell>
          <cell r="Q30">
            <v>43.21</v>
          </cell>
          <cell r="R30">
            <v>40.98</v>
          </cell>
          <cell r="S30">
            <v>38.72</v>
          </cell>
          <cell r="T30">
            <v>36.43</v>
          </cell>
          <cell r="U30">
            <v>34.1</v>
          </cell>
          <cell r="V30">
            <v>31.75</v>
          </cell>
          <cell r="W30">
            <v>30.35</v>
          </cell>
          <cell r="X30">
            <v>28.93</v>
          </cell>
          <cell r="Y30">
            <v>27.49</v>
          </cell>
          <cell r="Z30">
            <v>26.03</v>
          </cell>
          <cell r="AA30">
            <v>24.53</v>
          </cell>
        </row>
        <row r="31">
          <cell r="A31">
            <v>24</v>
          </cell>
          <cell r="B31">
            <v>205.24</v>
          </cell>
          <cell r="C31">
            <v>184.25</v>
          </cell>
          <cell r="D31">
            <v>162.79</v>
          </cell>
          <cell r="E31">
            <v>140.84</v>
          </cell>
          <cell r="F31">
            <v>118.4</v>
          </cell>
          <cell r="G31">
            <v>95.49</v>
          </cell>
          <cell r="H31">
            <v>88.48</v>
          </cell>
          <cell r="I31">
            <v>81.349999999999994</v>
          </cell>
          <cell r="J31">
            <v>74.12</v>
          </cell>
          <cell r="K31">
            <v>66.790000000000006</v>
          </cell>
          <cell r="L31">
            <v>59.33</v>
          </cell>
          <cell r="M31">
            <v>56.21</v>
          </cell>
          <cell r="N31">
            <v>53.04</v>
          </cell>
          <cell r="O31">
            <v>49.82</v>
          </cell>
          <cell r="P31">
            <v>46.56</v>
          </cell>
          <cell r="Q31">
            <v>43.21</v>
          </cell>
          <cell r="R31">
            <v>40.98</v>
          </cell>
          <cell r="S31">
            <v>38.72</v>
          </cell>
          <cell r="T31">
            <v>36.43</v>
          </cell>
          <cell r="U31">
            <v>34.1</v>
          </cell>
          <cell r="V31">
            <v>31.75</v>
          </cell>
          <cell r="W31">
            <v>30.35</v>
          </cell>
          <cell r="X31">
            <v>28.93</v>
          </cell>
          <cell r="Y31">
            <v>27.49</v>
          </cell>
          <cell r="Z31">
            <v>26.03</v>
          </cell>
          <cell r="AA31">
            <v>24.53</v>
          </cell>
        </row>
        <row r="32">
          <cell r="A32">
            <v>25</v>
          </cell>
          <cell r="B32">
            <v>205.24</v>
          </cell>
          <cell r="C32">
            <v>184.25</v>
          </cell>
          <cell r="D32">
            <v>162.79</v>
          </cell>
          <cell r="E32">
            <v>140.84</v>
          </cell>
          <cell r="F32">
            <v>118.4</v>
          </cell>
          <cell r="G32">
            <v>95.49</v>
          </cell>
          <cell r="H32">
            <v>88.48</v>
          </cell>
          <cell r="I32">
            <v>81.349999999999994</v>
          </cell>
          <cell r="J32">
            <v>74.12</v>
          </cell>
          <cell r="K32">
            <v>66.790000000000006</v>
          </cell>
          <cell r="L32">
            <v>59.33</v>
          </cell>
          <cell r="M32">
            <v>56.21</v>
          </cell>
          <cell r="N32">
            <v>53.04</v>
          </cell>
          <cell r="O32">
            <v>49.82</v>
          </cell>
          <cell r="P32">
            <v>46.56</v>
          </cell>
          <cell r="Q32">
            <v>43.21</v>
          </cell>
          <cell r="R32">
            <v>40.98</v>
          </cell>
          <cell r="S32">
            <v>38.72</v>
          </cell>
          <cell r="T32">
            <v>36.43</v>
          </cell>
          <cell r="U32">
            <v>34.1</v>
          </cell>
          <cell r="V32">
            <v>31.75</v>
          </cell>
          <cell r="W32">
            <v>30.35</v>
          </cell>
          <cell r="X32">
            <v>28.93</v>
          </cell>
          <cell r="Y32">
            <v>27.49</v>
          </cell>
          <cell r="Z32">
            <v>26.03</v>
          </cell>
          <cell r="AA32">
            <v>24.53</v>
          </cell>
        </row>
        <row r="33">
          <cell r="A33">
            <v>26</v>
          </cell>
          <cell r="B33">
            <v>205.24</v>
          </cell>
          <cell r="C33">
            <v>184.25</v>
          </cell>
          <cell r="D33">
            <v>162.79</v>
          </cell>
          <cell r="E33">
            <v>140.84</v>
          </cell>
          <cell r="F33">
            <v>118.4</v>
          </cell>
          <cell r="G33">
            <v>95.49</v>
          </cell>
          <cell r="H33">
            <v>88.48</v>
          </cell>
          <cell r="I33">
            <v>81.349999999999994</v>
          </cell>
          <cell r="J33">
            <v>74.12</v>
          </cell>
          <cell r="K33">
            <v>66.790000000000006</v>
          </cell>
          <cell r="L33">
            <v>59.33</v>
          </cell>
          <cell r="M33">
            <v>56.21</v>
          </cell>
          <cell r="N33">
            <v>53.04</v>
          </cell>
          <cell r="O33">
            <v>49.82</v>
          </cell>
          <cell r="P33">
            <v>46.56</v>
          </cell>
          <cell r="Q33">
            <v>43.21</v>
          </cell>
          <cell r="R33">
            <v>40.98</v>
          </cell>
          <cell r="S33">
            <v>38.72</v>
          </cell>
          <cell r="T33">
            <v>36.43</v>
          </cell>
          <cell r="U33">
            <v>34.1</v>
          </cell>
          <cell r="V33">
            <v>31.75</v>
          </cell>
          <cell r="W33">
            <v>30.35</v>
          </cell>
          <cell r="X33">
            <v>28.93</v>
          </cell>
          <cell r="Y33">
            <v>27.49</v>
          </cell>
          <cell r="Z33">
            <v>26.03</v>
          </cell>
          <cell r="AA33">
            <v>24.53</v>
          </cell>
        </row>
        <row r="34">
          <cell r="A34">
            <v>27</v>
          </cell>
          <cell r="B34">
            <v>205.24</v>
          </cell>
          <cell r="C34">
            <v>184.25</v>
          </cell>
          <cell r="D34">
            <v>162.79</v>
          </cell>
          <cell r="E34">
            <v>140.84</v>
          </cell>
          <cell r="F34">
            <v>118.4</v>
          </cell>
          <cell r="G34">
            <v>95.49</v>
          </cell>
          <cell r="H34">
            <v>88.48</v>
          </cell>
          <cell r="I34">
            <v>81.349999999999994</v>
          </cell>
          <cell r="J34">
            <v>74.12</v>
          </cell>
          <cell r="K34">
            <v>66.790000000000006</v>
          </cell>
          <cell r="L34">
            <v>59.33</v>
          </cell>
          <cell r="M34">
            <v>56.21</v>
          </cell>
          <cell r="N34">
            <v>53.04</v>
          </cell>
          <cell r="O34">
            <v>49.82</v>
          </cell>
          <cell r="P34">
            <v>46.56</v>
          </cell>
          <cell r="Q34">
            <v>43.21</v>
          </cell>
          <cell r="R34">
            <v>40.98</v>
          </cell>
          <cell r="S34">
            <v>38.72</v>
          </cell>
          <cell r="T34">
            <v>36.43</v>
          </cell>
          <cell r="U34">
            <v>34.1</v>
          </cell>
          <cell r="V34">
            <v>31.75</v>
          </cell>
          <cell r="W34">
            <v>30.35</v>
          </cell>
          <cell r="X34">
            <v>28.93</v>
          </cell>
          <cell r="Y34">
            <v>27.49</v>
          </cell>
          <cell r="Z34">
            <v>26.03</v>
          </cell>
          <cell r="AA34">
            <v>24.53</v>
          </cell>
        </row>
        <row r="35">
          <cell r="A35">
            <v>28</v>
          </cell>
          <cell r="B35">
            <v>205.24</v>
          </cell>
          <cell r="C35">
            <v>184.25</v>
          </cell>
          <cell r="D35">
            <v>162.79</v>
          </cell>
          <cell r="E35">
            <v>140.84</v>
          </cell>
          <cell r="F35">
            <v>118.4</v>
          </cell>
          <cell r="G35">
            <v>95.49</v>
          </cell>
          <cell r="H35">
            <v>88.48</v>
          </cell>
          <cell r="I35">
            <v>81.349999999999994</v>
          </cell>
          <cell r="J35">
            <v>74.12</v>
          </cell>
          <cell r="K35">
            <v>66.790000000000006</v>
          </cell>
          <cell r="L35">
            <v>59.33</v>
          </cell>
          <cell r="M35">
            <v>56.21</v>
          </cell>
          <cell r="N35">
            <v>53.04</v>
          </cell>
          <cell r="O35">
            <v>49.82</v>
          </cell>
          <cell r="P35">
            <v>46.56</v>
          </cell>
          <cell r="Q35">
            <v>43.21</v>
          </cell>
          <cell r="R35">
            <v>40.98</v>
          </cell>
          <cell r="S35">
            <v>38.72</v>
          </cell>
          <cell r="T35">
            <v>36.43</v>
          </cell>
          <cell r="U35">
            <v>34.1</v>
          </cell>
          <cell r="V35">
            <v>31.75</v>
          </cell>
          <cell r="W35">
            <v>30.35</v>
          </cell>
          <cell r="X35">
            <v>28.93</v>
          </cell>
          <cell r="Y35">
            <v>27.49</v>
          </cell>
          <cell r="Z35">
            <v>26.03</v>
          </cell>
          <cell r="AA35">
            <v>24.53</v>
          </cell>
        </row>
        <row r="36">
          <cell r="A36">
            <v>29</v>
          </cell>
          <cell r="B36">
            <v>205.24</v>
          </cell>
          <cell r="C36">
            <v>184.25</v>
          </cell>
          <cell r="D36">
            <v>162.79</v>
          </cell>
          <cell r="E36">
            <v>140.84</v>
          </cell>
          <cell r="F36">
            <v>118.4</v>
          </cell>
          <cell r="G36">
            <v>95.49</v>
          </cell>
          <cell r="H36">
            <v>88.48</v>
          </cell>
          <cell r="I36">
            <v>81.349999999999994</v>
          </cell>
          <cell r="J36">
            <v>74.12</v>
          </cell>
          <cell r="K36">
            <v>66.790000000000006</v>
          </cell>
          <cell r="L36">
            <v>59.33</v>
          </cell>
          <cell r="M36">
            <v>56.21</v>
          </cell>
          <cell r="N36">
            <v>53.04</v>
          </cell>
          <cell r="O36">
            <v>49.82</v>
          </cell>
          <cell r="P36">
            <v>46.56</v>
          </cell>
          <cell r="Q36">
            <v>43.21</v>
          </cell>
          <cell r="R36">
            <v>40.98</v>
          </cell>
          <cell r="S36">
            <v>38.72</v>
          </cell>
          <cell r="T36">
            <v>36.43</v>
          </cell>
          <cell r="U36">
            <v>34.1</v>
          </cell>
          <cell r="V36">
            <v>31.75</v>
          </cell>
          <cell r="W36">
            <v>30.36</v>
          </cell>
          <cell r="X36">
            <v>28.95</v>
          </cell>
          <cell r="Y36">
            <v>27.52</v>
          </cell>
          <cell r="Z36">
            <v>26.07</v>
          </cell>
          <cell r="AA36">
            <v>24.58</v>
          </cell>
        </row>
        <row r="37">
          <cell r="A37">
            <v>30</v>
          </cell>
          <cell r="B37">
            <v>205.24</v>
          </cell>
          <cell r="C37">
            <v>184.25</v>
          </cell>
          <cell r="D37">
            <v>162.79</v>
          </cell>
          <cell r="E37">
            <v>140.84</v>
          </cell>
          <cell r="F37">
            <v>118.4</v>
          </cell>
          <cell r="G37">
            <v>95.49</v>
          </cell>
          <cell r="H37">
            <v>88.48</v>
          </cell>
          <cell r="I37">
            <v>81.349999999999994</v>
          </cell>
          <cell r="J37">
            <v>74.12</v>
          </cell>
          <cell r="K37">
            <v>66.790000000000006</v>
          </cell>
          <cell r="L37">
            <v>59.33</v>
          </cell>
          <cell r="M37">
            <v>56.21</v>
          </cell>
          <cell r="N37">
            <v>53.04</v>
          </cell>
          <cell r="O37">
            <v>49.82</v>
          </cell>
          <cell r="P37">
            <v>46.56</v>
          </cell>
          <cell r="Q37">
            <v>43.21</v>
          </cell>
          <cell r="R37">
            <v>40.98</v>
          </cell>
          <cell r="S37">
            <v>38.72</v>
          </cell>
          <cell r="T37">
            <v>36.43</v>
          </cell>
          <cell r="U37">
            <v>34.1</v>
          </cell>
          <cell r="V37">
            <v>31.75</v>
          </cell>
          <cell r="W37">
            <v>30.38</v>
          </cell>
          <cell r="X37">
            <v>28.99</v>
          </cell>
          <cell r="Y37">
            <v>27.59</v>
          </cell>
          <cell r="Z37">
            <v>26.16</v>
          </cell>
          <cell r="AA37">
            <v>24.7</v>
          </cell>
        </row>
        <row r="38">
          <cell r="A38">
            <v>31</v>
          </cell>
          <cell r="B38">
            <v>205.24</v>
          </cell>
          <cell r="C38">
            <v>184.25</v>
          </cell>
          <cell r="D38">
            <v>162.79</v>
          </cell>
          <cell r="E38">
            <v>140.84</v>
          </cell>
          <cell r="F38">
            <v>118.4</v>
          </cell>
          <cell r="G38">
            <v>95.49</v>
          </cell>
          <cell r="H38">
            <v>88.48</v>
          </cell>
          <cell r="I38">
            <v>81.349999999999994</v>
          </cell>
          <cell r="J38">
            <v>74.12</v>
          </cell>
          <cell r="K38">
            <v>66.790000000000006</v>
          </cell>
          <cell r="L38">
            <v>59.33</v>
          </cell>
          <cell r="M38">
            <v>56.21</v>
          </cell>
          <cell r="N38">
            <v>53.04</v>
          </cell>
          <cell r="O38">
            <v>49.82</v>
          </cell>
          <cell r="P38">
            <v>46.56</v>
          </cell>
          <cell r="Q38">
            <v>43.21</v>
          </cell>
          <cell r="R38">
            <v>40.98</v>
          </cell>
          <cell r="S38">
            <v>38.72</v>
          </cell>
          <cell r="T38">
            <v>36.43</v>
          </cell>
          <cell r="U38">
            <v>34.1</v>
          </cell>
          <cell r="V38">
            <v>31.75</v>
          </cell>
          <cell r="W38">
            <v>30.41</v>
          </cell>
          <cell r="X38">
            <v>29.06</v>
          </cell>
          <cell r="Y38">
            <v>27.69</v>
          </cell>
          <cell r="Z38">
            <v>26.3</v>
          </cell>
          <cell r="AA38">
            <v>24.87</v>
          </cell>
        </row>
        <row r="39">
          <cell r="A39">
            <v>32</v>
          </cell>
          <cell r="B39">
            <v>205.24</v>
          </cell>
          <cell r="C39">
            <v>184.25</v>
          </cell>
          <cell r="D39">
            <v>162.79</v>
          </cell>
          <cell r="E39">
            <v>140.84</v>
          </cell>
          <cell r="F39">
            <v>118.4</v>
          </cell>
          <cell r="G39">
            <v>95.49</v>
          </cell>
          <cell r="H39">
            <v>88.48</v>
          </cell>
          <cell r="I39">
            <v>81.349999999999994</v>
          </cell>
          <cell r="J39">
            <v>74.12</v>
          </cell>
          <cell r="K39">
            <v>66.790000000000006</v>
          </cell>
          <cell r="L39">
            <v>59.33</v>
          </cell>
          <cell r="M39">
            <v>56.21</v>
          </cell>
          <cell r="N39">
            <v>53.04</v>
          </cell>
          <cell r="O39">
            <v>49.82</v>
          </cell>
          <cell r="P39">
            <v>46.56</v>
          </cell>
          <cell r="Q39">
            <v>43.21</v>
          </cell>
          <cell r="R39">
            <v>40.98</v>
          </cell>
          <cell r="S39">
            <v>38.72</v>
          </cell>
          <cell r="T39">
            <v>36.43</v>
          </cell>
          <cell r="U39">
            <v>34.1</v>
          </cell>
          <cell r="V39">
            <v>31.75</v>
          </cell>
          <cell r="W39">
            <v>30.46</v>
          </cell>
          <cell r="X39">
            <v>29.15</v>
          </cell>
          <cell r="Y39">
            <v>27.82</v>
          </cell>
          <cell r="Z39">
            <v>26.48</v>
          </cell>
          <cell r="AA39">
            <v>25.09</v>
          </cell>
        </row>
        <row r="40">
          <cell r="A40">
            <v>33</v>
          </cell>
          <cell r="B40">
            <v>205.24</v>
          </cell>
          <cell r="C40">
            <v>184.25</v>
          </cell>
          <cell r="D40">
            <v>162.79</v>
          </cell>
          <cell r="E40">
            <v>140.84</v>
          </cell>
          <cell r="F40">
            <v>118.4</v>
          </cell>
          <cell r="G40">
            <v>95.49</v>
          </cell>
          <cell r="H40">
            <v>88.48</v>
          </cell>
          <cell r="I40">
            <v>81.349999999999994</v>
          </cell>
          <cell r="J40">
            <v>74.12</v>
          </cell>
          <cell r="K40">
            <v>66.790000000000006</v>
          </cell>
          <cell r="L40">
            <v>59.33</v>
          </cell>
          <cell r="M40">
            <v>56.21</v>
          </cell>
          <cell r="N40">
            <v>53.04</v>
          </cell>
          <cell r="O40">
            <v>49.82</v>
          </cell>
          <cell r="P40">
            <v>46.56</v>
          </cell>
          <cell r="Q40">
            <v>43.21</v>
          </cell>
          <cell r="R40">
            <v>40.98</v>
          </cell>
          <cell r="S40">
            <v>38.72</v>
          </cell>
          <cell r="T40">
            <v>36.43</v>
          </cell>
          <cell r="U40">
            <v>34.1</v>
          </cell>
          <cell r="V40">
            <v>31.75</v>
          </cell>
          <cell r="W40">
            <v>30.51</v>
          </cell>
          <cell r="X40">
            <v>29.26</v>
          </cell>
          <cell r="Y40">
            <v>27.99</v>
          </cell>
          <cell r="Z40">
            <v>26.7</v>
          </cell>
          <cell r="AA40">
            <v>25.37</v>
          </cell>
        </row>
        <row r="41">
          <cell r="A41">
            <v>34</v>
          </cell>
          <cell r="B41">
            <v>205.24</v>
          </cell>
          <cell r="C41">
            <v>184.25</v>
          </cell>
          <cell r="D41">
            <v>162.79</v>
          </cell>
          <cell r="E41">
            <v>140.84</v>
          </cell>
          <cell r="F41">
            <v>118.4</v>
          </cell>
          <cell r="G41">
            <v>95.49</v>
          </cell>
          <cell r="H41">
            <v>88.48</v>
          </cell>
          <cell r="I41">
            <v>81.349999999999994</v>
          </cell>
          <cell r="J41">
            <v>74.12</v>
          </cell>
          <cell r="K41">
            <v>66.790000000000006</v>
          </cell>
          <cell r="L41">
            <v>59.33</v>
          </cell>
          <cell r="M41">
            <v>56.21</v>
          </cell>
          <cell r="N41">
            <v>53.04</v>
          </cell>
          <cell r="O41">
            <v>49.82</v>
          </cell>
          <cell r="P41">
            <v>46.56</v>
          </cell>
          <cell r="Q41">
            <v>43.21</v>
          </cell>
          <cell r="R41">
            <v>41.03</v>
          </cell>
          <cell r="S41">
            <v>38.83</v>
          </cell>
          <cell r="T41">
            <v>36.590000000000003</v>
          </cell>
          <cell r="U41">
            <v>34.32</v>
          </cell>
          <cell r="V41">
            <v>31.98</v>
          </cell>
          <cell r="W41">
            <v>30.76</v>
          </cell>
          <cell r="X41">
            <v>29.52</v>
          </cell>
          <cell r="Y41">
            <v>28.26</v>
          </cell>
          <cell r="Z41">
            <v>26.99</v>
          </cell>
          <cell r="AA41">
            <v>25.7</v>
          </cell>
        </row>
        <row r="42">
          <cell r="A42">
            <v>35</v>
          </cell>
          <cell r="B42">
            <v>205.24</v>
          </cell>
          <cell r="C42">
            <v>184.25</v>
          </cell>
          <cell r="D42">
            <v>162.79</v>
          </cell>
          <cell r="E42">
            <v>140.84</v>
          </cell>
          <cell r="F42">
            <v>118.4</v>
          </cell>
          <cell r="G42">
            <v>95.49</v>
          </cell>
          <cell r="H42">
            <v>88.48</v>
          </cell>
          <cell r="I42">
            <v>81.349999999999994</v>
          </cell>
          <cell r="J42">
            <v>74.12</v>
          </cell>
          <cell r="K42">
            <v>66.790000000000006</v>
          </cell>
          <cell r="L42">
            <v>59.33</v>
          </cell>
          <cell r="M42">
            <v>56.21</v>
          </cell>
          <cell r="N42">
            <v>53.04</v>
          </cell>
          <cell r="O42">
            <v>49.82</v>
          </cell>
          <cell r="P42">
            <v>46.56</v>
          </cell>
          <cell r="Q42">
            <v>43.21</v>
          </cell>
          <cell r="R42">
            <v>41.09</v>
          </cell>
          <cell r="S42">
            <v>38.94</v>
          </cell>
          <cell r="T42">
            <v>36.76</v>
          </cell>
          <cell r="U42">
            <v>34.54</v>
          </cell>
          <cell r="V42">
            <v>32.25</v>
          </cell>
          <cell r="W42">
            <v>31.06</v>
          </cell>
          <cell r="X42">
            <v>29.84</v>
          </cell>
          <cell r="Y42">
            <v>28.61</v>
          </cell>
          <cell r="Z42">
            <v>27.36</v>
          </cell>
          <cell r="AA42">
            <v>26.09</v>
          </cell>
        </row>
        <row r="43">
          <cell r="A43">
            <v>36</v>
          </cell>
          <cell r="B43">
            <v>205.24</v>
          </cell>
          <cell r="C43">
            <v>184.25</v>
          </cell>
          <cell r="D43">
            <v>162.79</v>
          </cell>
          <cell r="E43">
            <v>140.84</v>
          </cell>
          <cell r="F43">
            <v>118.4</v>
          </cell>
          <cell r="G43">
            <v>95.49</v>
          </cell>
          <cell r="H43">
            <v>88.48</v>
          </cell>
          <cell r="I43">
            <v>81.349999999999994</v>
          </cell>
          <cell r="J43">
            <v>74.12</v>
          </cell>
          <cell r="K43">
            <v>66.790000000000006</v>
          </cell>
          <cell r="L43">
            <v>59.33</v>
          </cell>
          <cell r="M43">
            <v>56.24</v>
          </cell>
          <cell r="N43">
            <v>53.1</v>
          </cell>
          <cell r="O43">
            <v>49.92</v>
          </cell>
          <cell r="P43">
            <v>46.69</v>
          </cell>
          <cell r="Q43">
            <v>43.38</v>
          </cell>
          <cell r="R43">
            <v>41.29</v>
          </cell>
          <cell r="S43">
            <v>39.18</v>
          </cell>
          <cell r="T43">
            <v>37.03</v>
          </cell>
          <cell r="U43">
            <v>34.85</v>
          </cell>
          <cell r="V43">
            <v>32.61</v>
          </cell>
          <cell r="W43">
            <v>31.44</v>
          </cell>
          <cell r="X43">
            <v>30.25</v>
          </cell>
          <cell r="Y43">
            <v>29.04</v>
          </cell>
          <cell r="Z43">
            <v>27.82</v>
          </cell>
          <cell r="AA43">
            <v>26.55</v>
          </cell>
        </row>
        <row r="44">
          <cell r="A44">
            <v>37</v>
          </cell>
          <cell r="B44">
            <v>205.24</v>
          </cell>
          <cell r="C44">
            <v>184.25</v>
          </cell>
          <cell r="D44">
            <v>162.79</v>
          </cell>
          <cell r="E44">
            <v>140.84</v>
          </cell>
          <cell r="F44">
            <v>118.4</v>
          </cell>
          <cell r="G44">
            <v>95.49</v>
          </cell>
          <cell r="H44">
            <v>88.49</v>
          </cell>
          <cell r="I44">
            <v>81.37</v>
          </cell>
          <cell r="J44">
            <v>74.16</v>
          </cell>
          <cell r="K44">
            <v>66.83</v>
          </cell>
          <cell r="L44">
            <v>59.39</v>
          </cell>
          <cell r="M44">
            <v>56.34</v>
          </cell>
          <cell r="N44">
            <v>53.25</v>
          </cell>
          <cell r="O44">
            <v>50.11</v>
          </cell>
          <cell r="P44">
            <v>46.92</v>
          </cell>
          <cell r="Q44">
            <v>43.69</v>
          </cell>
          <cell r="R44">
            <v>41.62</v>
          </cell>
          <cell r="S44">
            <v>39.51</v>
          </cell>
          <cell r="T44">
            <v>37.380000000000003</v>
          </cell>
          <cell r="U44">
            <v>35.21</v>
          </cell>
          <cell r="V44">
            <v>33.020000000000003</v>
          </cell>
          <cell r="W44">
            <v>31.87</v>
          </cell>
          <cell r="X44">
            <v>30.71</v>
          </cell>
          <cell r="Y44">
            <v>29.52</v>
          </cell>
          <cell r="Z44">
            <v>28.32</v>
          </cell>
          <cell r="AA44">
            <v>27.09</v>
          </cell>
        </row>
        <row r="45">
          <cell r="A45">
            <v>38</v>
          </cell>
          <cell r="B45">
            <v>205.36</v>
          </cell>
          <cell r="C45">
            <v>184.39</v>
          </cell>
          <cell r="D45">
            <v>162.93</v>
          </cell>
          <cell r="E45">
            <v>140.99</v>
          </cell>
          <cell r="F45">
            <v>118.57</v>
          </cell>
          <cell r="G45">
            <v>95.66</v>
          </cell>
          <cell r="H45">
            <v>88.68</v>
          </cell>
          <cell r="I45">
            <v>81.59</v>
          </cell>
          <cell r="J45">
            <v>74.39</v>
          </cell>
          <cell r="K45">
            <v>67.09</v>
          </cell>
          <cell r="L45">
            <v>59.65</v>
          </cell>
          <cell r="M45">
            <v>56.62</v>
          </cell>
          <cell r="N45">
            <v>53.55</v>
          </cell>
          <cell r="O45">
            <v>50.43</v>
          </cell>
          <cell r="P45">
            <v>47.27</v>
          </cell>
          <cell r="Q45">
            <v>44.06</v>
          </cell>
          <cell r="R45">
            <v>42.01</v>
          </cell>
          <cell r="S45">
            <v>39.93</v>
          </cell>
          <cell r="T45">
            <v>37.82</v>
          </cell>
          <cell r="U45">
            <v>35.69</v>
          </cell>
          <cell r="V45">
            <v>33.5</v>
          </cell>
          <cell r="W45">
            <v>32.380000000000003</v>
          </cell>
          <cell r="X45">
            <v>31.24</v>
          </cell>
          <cell r="Y45">
            <v>30.09</v>
          </cell>
          <cell r="Z45">
            <v>28.91</v>
          </cell>
          <cell r="AA45">
            <v>27.7</v>
          </cell>
        </row>
        <row r="46">
          <cell r="A46">
            <v>39</v>
          </cell>
          <cell r="B46">
            <v>205.5</v>
          </cell>
          <cell r="C46">
            <v>184.55</v>
          </cell>
          <cell r="D46">
            <v>163.12</v>
          </cell>
          <cell r="E46">
            <v>141.19999999999999</v>
          </cell>
          <cell r="F46">
            <v>118.8</v>
          </cell>
          <cell r="G46">
            <v>95.88</v>
          </cell>
          <cell r="H46">
            <v>88.91</v>
          </cell>
          <cell r="I46">
            <v>81.83</v>
          </cell>
          <cell r="J46">
            <v>74.650000000000006</v>
          </cell>
          <cell r="K46">
            <v>67.349999999999994</v>
          </cell>
          <cell r="L46">
            <v>59.96</v>
          </cell>
          <cell r="M46">
            <v>56.97</v>
          </cell>
          <cell r="N46">
            <v>53.93</v>
          </cell>
          <cell r="O46">
            <v>50.85</v>
          </cell>
          <cell r="P46">
            <v>47.72</v>
          </cell>
          <cell r="Q46">
            <v>44.51</v>
          </cell>
          <cell r="R46">
            <v>42.49</v>
          </cell>
          <cell r="S46">
            <v>40.43</v>
          </cell>
          <cell r="T46">
            <v>38.35</v>
          </cell>
          <cell r="U46">
            <v>36.229999999999997</v>
          </cell>
          <cell r="V46">
            <v>34.07</v>
          </cell>
          <cell r="W46">
            <v>32.97</v>
          </cell>
          <cell r="X46">
            <v>31.86</v>
          </cell>
          <cell r="Y46">
            <v>30.73</v>
          </cell>
          <cell r="Z46">
            <v>29.58</v>
          </cell>
          <cell r="AA46">
            <v>28.4</v>
          </cell>
        </row>
        <row r="47">
          <cell r="A47">
            <v>40</v>
          </cell>
          <cell r="B47">
            <v>205.68</v>
          </cell>
          <cell r="C47">
            <v>184.73</v>
          </cell>
          <cell r="D47">
            <v>163.31</v>
          </cell>
          <cell r="E47">
            <v>141.4</v>
          </cell>
          <cell r="F47">
            <v>119.02</v>
          </cell>
          <cell r="G47">
            <v>96.13</v>
          </cell>
          <cell r="H47">
            <v>89.18</v>
          </cell>
          <cell r="I47">
            <v>82.12</v>
          </cell>
          <cell r="J47">
            <v>74.959999999999994</v>
          </cell>
          <cell r="K47">
            <v>67.69</v>
          </cell>
          <cell r="L47">
            <v>60.31</v>
          </cell>
          <cell r="M47">
            <v>57.34</v>
          </cell>
          <cell r="N47">
            <v>54.33</v>
          </cell>
          <cell r="O47">
            <v>51.27</v>
          </cell>
          <cell r="P47">
            <v>48.16</v>
          </cell>
          <cell r="Q47">
            <v>45.01</v>
          </cell>
          <cell r="R47">
            <v>43.02</v>
          </cell>
          <cell r="S47">
            <v>40.99</v>
          </cell>
          <cell r="T47">
            <v>38.93</v>
          </cell>
          <cell r="U47">
            <v>36.840000000000003</v>
          </cell>
          <cell r="V47">
            <v>34.71</v>
          </cell>
          <cell r="W47">
            <v>33.64</v>
          </cell>
          <cell r="X47">
            <v>32.549999999999997</v>
          </cell>
          <cell r="Y47">
            <v>31.45</v>
          </cell>
          <cell r="Z47">
            <v>30.33</v>
          </cell>
          <cell r="AA47">
            <v>29.18</v>
          </cell>
        </row>
        <row r="48">
          <cell r="A48">
            <v>41</v>
          </cell>
          <cell r="B48">
            <v>205.87</v>
          </cell>
          <cell r="C48">
            <v>184.94</v>
          </cell>
          <cell r="D48">
            <v>163.54</v>
          </cell>
          <cell r="E48">
            <v>141.66</v>
          </cell>
          <cell r="F48">
            <v>119.3</v>
          </cell>
          <cell r="G48">
            <v>96.42</v>
          </cell>
          <cell r="H48">
            <v>89.5</v>
          </cell>
          <cell r="I48">
            <v>82.48</v>
          </cell>
          <cell r="J48">
            <v>75.349999999999994</v>
          </cell>
          <cell r="K48">
            <v>68.12</v>
          </cell>
          <cell r="L48">
            <v>60.73</v>
          </cell>
          <cell r="M48">
            <v>57.8</v>
          </cell>
          <cell r="N48">
            <v>54.82</v>
          </cell>
          <cell r="O48">
            <v>51.8</v>
          </cell>
          <cell r="P48">
            <v>48.73</v>
          </cell>
          <cell r="Q48">
            <v>45.6</v>
          </cell>
          <cell r="R48">
            <v>43.63</v>
          </cell>
          <cell r="S48">
            <v>41.63</v>
          </cell>
          <cell r="T48">
            <v>39.590000000000003</v>
          </cell>
          <cell r="U48">
            <v>37.53</v>
          </cell>
          <cell r="V48">
            <v>35.43</v>
          </cell>
          <cell r="W48">
            <v>34.39</v>
          </cell>
          <cell r="X48">
            <v>33.35</v>
          </cell>
          <cell r="Y48">
            <v>32.28</v>
          </cell>
          <cell r="Z48">
            <v>31.2</v>
          </cell>
          <cell r="AA48">
            <v>30.06</v>
          </cell>
        </row>
        <row r="49">
          <cell r="A49">
            <v>42</v>
          </cell>
          <cell r="B49">
            <v>206.09</v>
          </cell>
          <cell r="C49">
            <v>185.19</v>
          </cell>
          <cell r="D49">
            <v>163.81</v>
          </cell>
          <cell r="E49">
            <v>141.94999999999999</v>
          </cell>
          <cell r="F49">
            <v>119.61</v>
          </cell>
          <cell r="G49">
            <v>96.76</v>
          </cell>
          <cell r="H49">
            <v>89.86</v>
          </cell>
          <cell r="I49">
            <v>82.86</v>
          </cell>
          <cell r="J49">
            <v>75.760000000000005</v>
          </cell>
          <cell r="K49">
            <v>68.55</v>
          </cell>
          <cell r="L49">
            <v>61.2</v>
          </cell>
          <cell r="M49">
            <v>58.31</v>
          </cell>
          <cell r="N49">
            <v>55.38</v>
          </cell>
          <cell r="O49">
            <v>52.4</v>
          </cell>
          <cell r="P49">
            <v>49.38</v>
          </cell>
          <cell r="Q49">
            <v>46.27</v>
          </cell>
          <cell r="R49">
            <v>44.33</v>
          </cell>
          <cell r="S49">
            <v>42.36</v>
          </cell>
          <cell r="T49">
            <v>40.369999999999997</v>
          </cell>
          <cell r="U49">
            <v>38.340000000000003</v>
          </cell>
          <cell r="V49">
            <v>36.24</v>
          </cell>
          <cell r="W49">
            <v>35.24</v>
          </cell>
          <cell r="X49">
            <v>34.22</v>
          </cell>
          <cell r="Y49">
            <v>33.18</v>
          </cell>
          <cell r="Z49">
            <v>32.130000000000003</v>
          </cell>
          <cell r="AA49">
            <v>31.04</v>
          </cell>
        </row>
        <row r="50">
          <cell r="A50">
            <v>43</v>
          </cell>
          <cell r="B50">
            <v>206.35</v>
          </cell>
          <cell r="C50">
            <v>185.47</v>
          </cell>
          <cell r="D50">
            <v>164.11</v>
          </cell>
          <cell r="E50">
            <v>142.28</v>
          </cell>
          <cell r="F50">
            <v>119.96</v>
          </cell>
          <cell r="G50">
            <v>97.14</v>
          </cell>
          <cell r="H50">
            <v>90.28</v>
          </cell>
          <cell r="I50">
            <v>83.31</v>
          </cell>
          <cell r="J50">
            <v>76.239999999999995</v>
          </cell>
          <cell r="K50">
            <v>69.06</v>
          </cell>
          <cell r="L50">
            <v>61.74</v>
          </cell>
          <cell r="M50">
            <v>58.88</v>
          </cell>
          <cell r="N50">
            <v>55.99</v>
          </cell>
          <cell r="O50">
            <v>53.04</v>
          </cell>
          <cell r="P50">
            <v>50.06</v>
          </cell>
          <cell r="Q50">
            <v>47.02</v>
          </cell>
          <cell r="R50">
            <v>45.1</v>
          </cell>
          <cell r="S50">
            <v>43.16</v>
          </cell>
          <cell r="T50">
            <v>41.2</v>
          </cell>
          <cell r="U50">
            <v>39.200000000000003</v>
          </cell>
          <cell r="V50">
            <v>37.159999999999997</v>
          </cell>
          <cell r="W50">
            <v>36.18</v>
          </cell>
          <cell r="X50">
            <v>35.19</v>
          </cell>
          <cell r="Y50">
            <v>34.19</v>
          </cell>
          <cell r="Z50">
            <v>33.159999999999997</v>
          </cell>
          <cell r="AA50">
            <v>32.130000000000003</v>
          </cell>
        </row>
        <row r="51">
          <cell r="A51">
            <v>44</v>
          </cell>
          <cell r="B51">
            <v>206.64</v>
          </cell>
          <cell r="C51">
            <v>185.79</v>
          </cell>
          <cell r="D51">
            <v>164.45</v>
          </cell>
          <cell r="E51">
            <v>142.63999999999999</v>
          </cell>
          <cell r="F51">
            <v>120.34</v>
          </cell>
          <cell r="G51">
            <v>97.56</v>
          </cell>
          <cell r="H51">
            <v>90.73</v>
          </cell>
          <cell r="I51">
            <v>83.8</v>
          </cell>
          <cell r="J51">
            <v>76.760000000000005</v>
          </cell>
          <cell r="K51">
            <v>69.62</v>
          </cell>
          <cell r="L51">
            <v>62.35</v>
          </cell>
          <cell r="M51">
            <v>59.54</v>
          </cell>
          <cell r="N51">
            <v>56.69</v>
          </cell>
          <cell r="O51">
            <v>53.79</v>
          </cell>
          <cell r="P51">
            <v>50.85</v>
          </cell>
          <cell r="Q51">
            <v>47.85</v>
          </cell>
          <cell r="R51">
            <v>45.98</v>
          </cell>
          <cell r="S51">
            <v>44.08</v>
          </cell>
          <cell r="T51">
            <v>42.15</v>
          </cell>
          <cell r="U51">
            <v>40.19</v>
          </cell>
          <cell r="V51">
            <v>38.18</v>
          </cell>
          <cell r="W51">
            <v>37.24</v>
          </cell>
          <cell r="X51">
            <v>36.29</v>
          </cell>
          <cell r="Y51">
            <v>35.32</v>
          </cell>
          <cell r="Z51">
            <v>34.340000000000003</v>
          </cell>
          <cell r="AA51">
            <v>33.31</v>
          </cell>
        </row>
        <row r="52">
          <cell r="A52">
            <v>45</v>
          </cell>
          <cell r="B52">
            <v>206.97</v>
          </cell>
          <cell r="C52">
            <v>186.14</v>
          </cell>
          <cell r="D52">
            <v>164.84</v>
          </cell>
          <cell r="E52">
            <v>143.06</v>
          </cell>
          <cell r="F52">
            <v>120.8</v>
          </cell>
          <cell r="G52">
            <v>98.04</v>
          </cell>
          <cell r="H52">
            <v>91.24</v>
          </cell>
          <cell r="I52">
            <v>84.34</v>
          </cell>
          <cell r="J52">
            <v>77.34</v>
          </cell>
          <cell r="K52">
            <v>70.23</v>
          </cell>
          <cell r="L52">
            <v>63.02</v>
          </cell>
          <cell r="M52">
            <v>60.26</v>
          </cell>
          <cell r="N52">
            <v>57.45</v>
          </cell>
          <cell r="O52">
            <v>54.61</v>
          </cell>
          <cell r="P52">
            <v>51.71</v>
          </cell>
          <cell r="Q52">
            <v>48.78</v>
          </cell>
          <cell r="R52">
            <v>46.95</v>
          </cell>
          <cell r="S52">
            <v>45.08</v>
          </cell>
          <cell r="T52">
            <v>43.19</v>
          </cell>
          <cell r="U52">
            <v>41.27</v>
          </cell>
          <cell r="V52">
            <v>39.29</v>
          </cell>
          <cell r="W52">
            <v>38.39</v>
          </cell>
          <cell r="X52">
            <v>37.46</v>
          </cell>
          <cell r="Y52">
            <v>36.53</v>
          </cell>
          <cell r="Z52">
            <v>35.58</v>
          </cell>
          <cell r="AA52">
            <v>34.61</v>
          </cell>
        </row>
        <row r="53">
          <cell r="A53">
            <v>46</v>
          </cell>
          <cell r="B53">
            <v>207.32</v>
          </cell>
          <cell r="C53">
            <v>186.53</v>
          </cell>
          <cell r="D53">
            <v>165.26</v>
          </cell>
          <cell r="E53">
            <v>143.51</v>
          </cell>
          <cell r="F53">
            <v>121.28</v>
          </cell>
          <cell r="G53">
            <v>98.57</v>
          </cell>
          <cell r="H53">
            <v>91.82</v>
          </cell>
          <cell r="I53">
            <v>84.96</v>
          </cell>
          <cell r="J53">
            <v>78</v>
          </cell>
          <cell r="K53">
            <v>70.94</v>
          </cell>
          <cell r="L53">
            <v>63.77</v>
          </cell>
          <cell r="M53">
            <v>61.06</v>
          </cell>
          <cell r="N53">
            <v>58.31</v>
          </cell>
          <cell r="O53">
            <v>55.52</v>
          </cell>
          <cell r="P53">
            <v>52.69</v>
          </cell>
          <cell r="Q53">
            <v>49.81</v>
          </cell>
          <cell r="R53">
            <v>48.01</v>
          </cell>
          <cell r="S53">
            <v>46.19</v>
          </cell>
          <cell r="T53">
            <v>44.34</v>
          </cell>
          <cell r="U53">
            <v>42.46</v>
          </cell>
          <cell r="V53">
            <v>40.520000000000003</v>
          </cell>
          <cell r="W53">
            <v>39.65</v>
          </cell>
          <cell r="X53">
            <v>38.770000000000003</v>
          </cell>
          <cell r="Y53">
            <v>37.880000000000003</v>
          </cell>
          <cell r="Z53">
            <v>36.97</v>
          </cell>
        </row>
        <row r="54">
          <cell r="A54">
            <v>47</v>
          </cell>
          <cell r="B54">
            <v>207.72</v>
          </cell>
          <cell r="C54">
            <v>186.96</v>
          </cell>
          <cell r="D54">
            <v>165.72</v>
          </cell>
          <cell r="E54">
            <v>144.01</v>
          </cell>
          <cell r="F54">
            <v>121.82</v>
          </cell>
          <cell r="G54">
            <v>99.15</v>
          </cell>
          <cell r="H54">
            <v>92.44</v>
          </cell>
          <cell r="I54">
            <v>85.63</v>
          </cell>
          <cell r="J54">
            <v>78.72</v>
          </cell>
          <cell r="K54">
            <v>71.7</v>
          </cell>
          <cell r="L54">
            <v>64.58</v>
          </cell>
          <cell r="M54">
            <v>61.95</v>
          </cell>
          <cell r="N54">
            <v>59.27</v>
          </cell>
          <cell r="O54">
            <v>56.55</v>
          </cell>
          <cell r="P54">
            <v>53.79</v>
          </cell>
          <cell r="Q54">
            <v>50.94</v>
          </cell>
          <cell r="R54">
            <v>49.19</v>
          </cell>
          <cell r="S54">
            <v>47.4</v>
          </cell>
          <cell r="T54">
            <v>45.59</v>
          </cell>
          <cell r="U54">
            <v>43.76</v>
          </cell>
          <cell r="V54">
            <v>41.87</v>
          </cell>
          <cell r="W54">
            <v>41.04</v>
          </cell>
          <cell r="X54">
            <v>40.21</v>
          </cell>
          <cell r="Y54">
            <v>39.35</v>
          </cell>
        </row>
        <row r="55">
          <cell r="A55">
            <v>48</v>
          </cell>
          <cell r="B55">
            <v>208.15</v>
          </cell>
          <cell r="C55">
            <v>187.44</v>
          </cell>
          <cell r="D55">
            <v>166.25</v>
          </cell>
          <cell r="E55">
            <v>144.58000000000001</v>
          </cell>
          <cell r="F55">
            <v>122.43</v>
          </cell>
          <cell r="G55">
            <v>99.8</v>
          </cell>
          <cell r="H55">
            <v>93.15</v>
          </cell>
          <cell r="I55">
            <v>86.39</v>
          </cell>
          <cell r="J55">
            <v>79.540000000000006</v>
          </cell>
          <cell r="K55">
            <v>72.58</v>
          </cell>
          <cell r="L55">
            <v>65.48</v>
          </cell>
          <cell r="M55">
            <v>62.91</v>
          </cell>
          <cell r="N55">
            <v>60.29</v>
          </cell>
          <cell r="O55">
            <v>57.63</v>
          </cell>
          <cell r="P55">
            <v>54.93</v>
          </cell>
          <cell r="Q55">
            <v>52.17</v>
          </cell>
          <cell r="R55">
            <v>50.46</v>
          </cell>
          <cell r="S55">
            <v>48.71</v>
          </cell>
          <cell r="T55">
            <v>46.95</v>
          </cell>
          <cell r="U55">
            <v>45.15</v>
          </cell>
          <cell r="V55">
            <v>43.33</v>
          </cell>
          <cell r="W55">
            <v>42.55</v>
          </cell>
          <cell r="X55">
            <v>41.75</v>
          </cell>
        </row>
        <row r="56">
          <cell r="A56">
            <v>49</v>
          </cell>
          <cell r="B56">
            <v>208.63</v>
          </cell>
          <cell r="C56">
            <v>187.96</v>
          </cell>
          <cell r="D56">
            <v>166.81</v>
          </cell>
          <cell r="E56">
            <v>145.19</v>
          </cell>
          <cell r="F56">
            <v>123.09</v>
          </cell>
          <cell r="G56">
            <v>100.5</v>
          </cell>
          <cell r="H56">
            <v>93.9</v>
          </cell>
          <cell r="I56">
            <v>87.2</v>
          </cell>
          <cell r="J56">
            <v>80.400000000000006</v>
          </cell>
          <cell r="K56">
            <v>73.5</v>
          </cell>
          <cell r="L56">
            <v>66.47</v>
          </cell>
          <cell r="M56">
            <v>63.96</v>
          </cell>
          <cell r="N56">
            <v>61.41</v>
          </cell>
          <cell r="O56">
            <v>58.82</v>
          </cell>
          <cell r="P56">
            <v>56.19</v>
          </cell>
          <cell r="Q56">
            <v>53.51</v>
          </cell>
          <cell r="R56">
            <v>51.85</v>
          </cell>
          <cell r="S56">
            <v>50.16</v>
          </cell>
          <cell r="T56">
            <v>48.44</v>
          </cell>
          <cell r="U56">
            <v>46.7</v>
          </cell>
          <cell r="V56">
            <v>44.92</v>
          </cell>
          <cell r="W56">
            <v>44.18</v>
          </cell>
        </row>
        <row r="57">
          <cell r="A57">
            <v>50</v>
          </cell>
          <cell r="B57">
            <v>209.15</v>
          </cell>
          <cell r="C57">
            <v>188.52</v>
          </cell>
          <cell r="D57">
            <v>167.42</v>
          </cell>
          <cell r="E57">
            <v>145.84</v>
          </cell>
          <cell r="F57">
            <v>123.79</v>
          </cell>
          <cell r="G57">
            <v>101.26</v>
          </cell>
          <cell r="H57">
            <v>94.72</v>
          </cell>
          <cell r="I57">
            <v>88.08</v>
          </cell>
          <cell r="J57">
            <v>81.33</v>
          </cell>
          <cell r="K57">
            <v>74.489999999999995</v>
          </cell>
          <cell r="L57">
            <v>67.540000000000006</v>
          </cell>
          <cell r="M57">
            <v>65.11</v>
          </cell>
          <cell r="N57">
            <v>62.65</v>
          </cell>
          <cell r="O57">
            <v>60.14</v>
          </cell>
          <cell r="P57">
            <v>57.59</v>
          </cell>
          <cell r="Q57">
            <v>54.98</v>
          </cell>
          <cell r="R57">
            <v>53.37</v>
          </cell>
          <cell r="S57">
            <v>51.73</v>
          </cell>
          <cell r="T57">
            <v>50.07</v>
          </cell>
          <cell r="U57">
            <v>48.38</v>
          </cell>
          <cell r="V57">
            <v>46.64</v>
          </cell>
        </row>
        <row r="58">
          <cell r="A58">
            <v>51</v>
          </cell>
          <cell r="B58">
            <v>209.71</v>
          </cell>
          <cell r="C58">
            <v>189.14</v>
          </cell>
          <cell r="D58">
            <v>168.09</v>
          </cell>
          <cell r="E58">
            <v>146.57</v>
          </cell>
          <cell r="F58">
            <v>124.57</v>
          </cell>
          <cell r="G58">
            <v>102.09</v>
          </cell>
          <cell r="H58">
            <v>95.61</v>
          </cell>
          <cell r="I58">
            <v>89.04</v>
          </cell>
          <cell r="J58">
            <v>82.36</v>
          </cell>
          <cell r="K58">
            <v>75.59</v>
          </cell>
          <cell r="L58">
            <v>68.7</v>
          </cell>
          <cell r="M58">
            <v>66.349999999999994</v>
          </cell>
          <cell r="N58">
            <v>63.97</v>
          </cell>
          <cell r="O58">
            <v>61.54</v>
          </cell>
          <cell r="P58">
            <v>59.08</v>
          </cell>
          <cell r="Q58">
            <v>56.55</v>
          </cell>
          <cell r="R58">
            <v>54.99</v>
          </cell>
          <cell r="S58">
            <v>53.41</v>
          </cell>
          <cell r="T58">
            <v>51.8</v>
          </cell>
          <cell r="U58">
            <v>50.17</v>
          </cell>
        </row>
        <row r="59">
          <cell r="A59">
            <v>52</v>
          </cell>
          <cell r="B59">
            <v>210.33</v>
          </cell>
          <cell r="C59">
            <v>189.81</v>
          </cell>
          <cell r="D59">
            <v>168.82</v>
          </cell>
          <cell r="E59">
            <v>147.35</v>
          </cell>
          <cell r="F59">
            <v>125.41</v>
          </cell>
          <cell r="G59">
            <v>102.99</v>
          </cell>
          <cell r="H59">
            <v>96.58</v>
          </cell>
          <cell r="I59">
            <v>90.07</v>
          </cell>
          <cell r="J59">
            <v>83.47</v>
          </cell>
          <cell r="K59">
            <v>76.760000000000005</v>
          </cell>
          <cell r="L59">
            <v>69.959999999999994</v>
          </cell>
          <cell r="M59">
            <v>67.69</v>
          </cell>
          <cell r="N59">
            <v>65.38</v>
          </cell>
          <cell r="O59">
            <v>63.04</v>
          </cell>
          <cell r="P59">
            <v>60.67</v>
          </cell>
          <cell r="Q59">
            <v>58.25</v>
          </cell>
          <cell r="R59">
            <v>56.75</v>
          </cell>
          <cell r="S59">
            <v>55.22</v>
          </cell>
          <cell r="T59">
            <v>53.67</v>
          </cell>
        </row>
        <row r="60">
          <cell r="A60">
            <v>53</v>
          </cell>
          <cell r="B60">
            <v>210.99</v>
          </cell>
          <cell r="C60">
            <v>190.53</v>
          </cell>
          <cell r="D60">
            <v>169.6</v>
          </cell>
          <cell r="E60">
            <v>148.21</v>
          </cell>
          <cell r="F60">
            <v>126.33</v>
          </cell>
          <cell r="G60">
            <v>103.95</v>
          </cell>
          <cell r="H60">
            <v>97.62</v>
          </cell>
          <cell r="I60">
            <v>91.19</v>
          </cell>
          <cell r="J60">
            <v>84.66</v>
          </cell>
          <cell r="K60">
            <v>78.040000000000006</v>
          </cell>
          <cell r="L60">
            <v>71.31</v>
          </cell>
          <cell r="M60">
            <v>69.14</v>
          </cell>
          <cell r="N60">
            <v>66.930000000000007</v>
          </cell>
          <cell r="O60">
            <v>64.680000000000007</v>
          </cell>
          <cell r="P60">
            <v>62.4</v>
          </cell>
          <cell r="Q60">
            <v>60.08</v>
          </cell>
          <cell r="R60">
            <v>58.64</v>
          </cell>
          <cell r="S60">
            <v>57.18</v>
          </cell>
        </row>
        <row r="61">
          <cell r="A61">
            <v>54</v>
          </cell>
          <cell r="B61">
            <v>211.69</v>
          </cell>
          <cell r="C61">
            <v>191.3</v>
          </cell>
          <cell r="D61">
            <v>170.44</v>
          </cell>
          <cell r="E61">
            <v>149.11000000000001</v>
          </cell>
          <cell r="F61">
            <v>127.3</v>
          </cell>
          <cell r="G61">
            <v>104.99</v>
          </cell>
          <cell r="H61">
            <v>98.75</v>
          </cell>
          <cell r="I61">
            <v>92.41</v>
          </cell>
          <cell r="J61">
            <v>85.97</v>
          </cell>
          <cell r="K61">
            <v>79.430000000000007</v>
          </cell>
          <cell r="L61">
            <v>72.760000000000005</v>
          </cell>
          <cell r="M61">
            <v>70.69</v>
          </cell>
          <cell r="N61">
            <v>68.58</v>
          </cell>
          <cell r="O61">
            <v>66.44</v>
          </cell>
          <cell r="P61">
            <v>64.27</v>
          </cell>
          <cell r="Q61">
            <v>62.04</v>
          </cell>
          <cell r="R61">
            <v>60.67</v>
          </cell>
        </row>
        <row r="62">
          <cell r="A62">
            <v>55</v>
          </cell>
          <cell r="B62">
            <v>212.45</v>
          </cell>
          <cell r="C62">
            <v>192.12</v>
          </cell>
          <cell r="D62">
            <v>171.33</v>
          </cell>
          <cell r="E62">
            <v>150.07</v>
          </cell>
          <cell r="F62">
            <v>128.33000000000001</v>
          </cell>
          <cell r="G62">
            <v>106.1</v>
          </cell>
          <cell r="H62">
            <v>99.93</v>
          </cell>
          <cell r="I62">
            <v>93.67</v>
          </cell>
          <cell r="J62">
            <v>87.32</v>
          </cell>
          <cell r="K62">
            <v>80.86</v>
          </cell>
          <cell r="L62">
            <v>74.31</v>
          </cell>
          <cell r="M62">
            <v>72.349999999999994</v>
          </cell>
          <cell r="N62">
            <v>70.349999999999994</v>
          </cell>
          <cell r="O62">
            <v>68.31</v>
          </cell>
          <cell r="P62">
            <v>66.25</v>
          </cell>
          <cell r="Q62">
            <v>64.14</v>
          </cell>
        </row>
        <row r="63">
          <cell r="A63">
            <v>56</v>
          </cell>
          <cell r="B63">
            <v>213.27</v>
          </cell>
          <cell r="C63">
            <v>193.01</v>
          </cell>
          <cell r="D63">
            <v>172.28</v>
          </cell>
          <cell r="E63">
            <v>151.09</v>
          </cell>
          <cell r="F63">
            <v>129.41999999999999</v>
          </cell>
          <cell r="G63">
            <v>107.29</v>
          </cell>
          <cell r="H63">
            <v>101.22</v>
          </cell>
          <cell r="I63">
            <v>95.06</v>
          </cell>
          <cell r="J63">
            <v>88.81</v>
          </cell>
          <cell r="K63">
            <v>82.46</v>
          </cell>
          <cell r="L63">
            <v>75.98</v>
          </cell>
          <cell r="M63">
            <v>74.13</v>
          </cell>
          <cell r="N63">
            <v>72.239999999999995</v>
          </cell>
          <cell r="O63">
            <v>70.33</v>
          </cell>
          <cell r="P63">
            <v>68.38</v>
          </cell>
        </row>
        <row r="64">
          <cell r="A64">
            <v>57</v>
          </cell>
          <cell r="B64">
            <v>214.13</v>
          </cell>
          <cell r="C64">
            <v>193.96</v>
          </cell>
          <cell r="D64">
            <v>173.32</v>
          </cell>
          <cell r="E64">
            <v>152.21</v>
          </cell>
          <cell r="F64">
            <v>130.63999999999999</v>
          </cell>
          <cell r="G64">
            <v>108.56</v>
          </cell>
          <cell r="H64">
            <v>102.59</v>
          </cell>
          <cell r="I64">
            <v>96.53</v>
          </cell>
          <cell r="J64">
            <v>90.38</v>
          </cell>
          <cell r="K64">
            <v>84.13</v>
          </cell>
          <cell r="L64">
            <v>77.75</v>
          </cell>
          <cell r="M64">
            <v>76.010000000000005</v>
          </cell>
          <cell r="N64">
            <v>74.25</v>
          </cell>
          <cell r="O64">
            <v>72.45</v>
          </cell>
        </row>
        <row r="65">
          <cell r="A65">
            <v>58</v>
          </cell>
          <cell r="B65">
            <v>215.05</v>
          </cell>
          <cell r="C65">
            <v>194.96</v>
          </cell>
          <cell r="D65">
            <v>174.4</v>
          </cell>
          <cell r="E65">
            <v>153.37</v>
          </cell>
          <cell r="F65">
            <v>131.88</v>
          </cell>
          <cell r="G65">
            <v>109.91</v>
          </cell>
          <cell r="H65">
            <v>104.04</v>
          </cell>
          <cell r="I65">
            <v>98.08</v>
          </cell>
          <cell r="J65">
            <v>92.03</v>
          </cell>
          <cell r="K65">
            <v>85.89</v>
          </cell>
          <cell r="L65">
            <v>79.63</v>
          </cell>
          <cell r="M65">
            <v>78.02</v>
          </cell>
          <cell r="N65">
            <v>76.39</v>
          </cell>
        </row>
        <row r="66">
          <cell r="A66">
            <v>59</v>
          </cell>
          <cell r="B66">
            <v>216.03</v>
          </cell>
          <cell r="C66">
            <v>196.02</v>
          </cell>
          <cell r="D66">
            <v>175.55</v>
          </cell>
          <cell r="E66">
            <v>154.61000000000001</v>
          </cell>
          <cell r="F66">
            <v>133.21</v>
          </cell>
          <cell r="G66">
            <v>111.35</v>
          </cell>
          <cell r="H66">
            <v>105.59</v>
          </cell>
          <cell r="I66">
            <v>99.75</v>
          </cell>
          <cell r="J66">
            <v>93.81</v>
          </cell>
          <cell r="K66">
            <v>87.78</v>
          </cell>
          <cell r="L66">
            <v>81.63</v>
          </cell>
          <cell r="M66">
            <v>80.16</v>
          </cell>
        </row>
        <row r="67">
          <cell r="A67">
            <v>60</v>
          </cell>
          <cell r="B67">
            <v>217.08</v>
          </cell>
          <cell r="C67">
            <v>197.16</v>
          </cell>
          <cell r="D67">
            <v>176.79</v>
          </cell>
          <cell r="E67">
            <v>155.96</v>
          </cell>
          <cell r="F67">
            <v>134.66</v>
          </cell>
          <cell r="G67">
            <v>112.87</v>
          </cell>
          <cell r="H67">
            <v>107.23</v>
          </cell>
          <cell r="I67">
            <v>101.49</v>
          </cell>
          <cell r="J67">
            <v>95.67</v>
          </cell>
          <cell r="K67">
            <v>89.75</v>
          </cell>
          <cell r="L67">
            <v>83.75</v>
          </cell>
        </row>
        <row r="68">
          <cell r="A68">
            <v>61</v>
          </cell>
          <cell r="B68">
            <v>218.17</v>
          </cell>
          <cell r="C68">
            <v>198.36</v>
          </cell>
          <cell r="D68">
            <v>178.08</v>
          </cell>
          <cell r="E68">
            <v>157.35</v>
          </cell>
          <cell r="F68">
            <v>136.15</v>
          </cell>
          <cell r="G68">
            <v>114.48</v>
          </cell>
          <cell r="H68">
            <v>108.97</v>
          </cell>
          <cell r="I68">
            <v>103.37</v>
          </cell>
          <cell r="J68">
            <v>97.68</v>
          </cell>
          <cell r="K68">
            <v>91.9</v>
          </cell>
        </row>
        <row r="69">
          <cell r="A69">
            <v>62</v>
          </cell>
          <cell r="B69">
            <v>219.34</v>
          </cell>
          <cell r="C69">
            <v>199.63</v>
          </cell>
          <cell r="D69">
            <v>179.47</v>
          </cell>
          <cell r="E69">
            <v>158.85</v>
          </cell>
          <cell r="F69">
            <v>137.77000000000001</v>
          </cell>
          <cell r="G69">
            <v>116.19</v>
          </cell>
          <cell r="H69">
            <v>110.8</v>
          </cell>
          <cell r="I69">
            <v>105.32</v>
          </cell>
          <cell r="J69">
            <v>99.76</v>
          </cell>
        </row>
        <row r="70">
          <cell r="A70">
            <v>63</v>
          </cell>
          <cell r="B70">
            <v>220.57</v>
          </cell>
          <cell r="C70">
            <v>200.97</v>
          </cell>
          <cell r="D70">
            <v>180.91</v>
          </cell>
          <cell r="E70">
            <v>160.38999999999999</v>
          </cell>
          <cell r="F70">
            <v>139.41</v>
          </cell>
          <cell r="G70">
            <v>117.98</v>
          </cell>
          <cell r="H70">
            <v>112.73</v>
          </cell>
          <cell r="I70">
            <v>107.4</v>
          </cell>
        </row>
        <row r="71">
          <cell r="A71">
            <v>64</v>
          </cell>
          <cell r="B71">
            <v>221.86</v>
          </cell>
          <cell r="C71">
            <v>202.38</v>
          </cell>
          <cell r="D71">
            <v>182.44</v>
          </cell>
          <cell r="E71">
            <v>162.04</v>
          </cell>
          <cell r="F71">
            <v>141.19</v>
          </cell>
          <cell r="G71">
            <v>119.88</v>
          </cell>
          <cell r="H71">
            <v>114.78</v>
          </cell>
        </row>
        <row r="72">
          <cell r="A72">
            <v>65</v>
          </cell>
          <cell r="B72">
            <v>223.23</v>
          </cell>
          <cell r="C72">
            <v>203.87</v>
          </cell>
          <cell r="D72">
            <v>184.05</v>
          </cell>
          <cell r="E72">
            <v>163.78</v>
          </cell>
          <cell r="F72">
            <v>143.06</v>
          </cell>
          <cell r="G72">
            <v>121.87</v>
          </cell>
        </row>
      </sheetData>
      <sheetData sheetId="4"/>
      <sheetData sheetId="5" refreshError="1">
        <row r="4">
          <cell r="A4">
            <v>0</v>
          </cell>
          <cell r="B4">
            <v>191.96</v>
          </cell>
          <cell r="C4">
            <v>157.11000000000001</v>
          </cell>
          <cell r="D4">
            <v>132.96</v>
          </cell>
          <cell r="E4">
            <v>115.25</v>
          </cell>
          <cell r="F4">
            <v>101.71</v>
          </cell>
          <cell r="G4">
            <v>91.01</v>
          </cell>
          <cell r="H4">
            <v>83.71</v>
          </cell>
          <cell r="I4">
            <v>76.3</v>
          </cell>
          <cell r="J4">
            <v>68.78</v>
          </cell>
          <cell r="K4">
            <v>61.16</v>
          </cell>
          <cell r="L4">
            <v>53.39</v>
          </cell>
          <cell r="M4">
            <v>49.94</v>
          </cell>
          <cell r="N4">
            <v>46.45</v>
          </cell>
          <cell r="O4">
            <v>42.91</v>
          </cell>
          <cell r="P4">
            <v>39.31</v>
          </cell>
          <cell r="Q4">
            <v>35.64</v>
          </cell>
          <cell r="R4">
            <v>33.33</v>
          </cell>
          <cell r="S4">
            <v>30.99</v>
          </cell>
          <cell r="T4">
            <v>28.62</v>
          </cell>
          <cell r="U4">
            <v>26.21</v>
          </cell>
          <cell r="V4">
            <v>23.72</v>
          </cell>
        </row>
        <row r="5">
          <cell r="A5">
            <v>1</v>
          </cell>
          <cell r="B5">
            <v>192.35</v>
          </cell>
          <cell r="C5">
            <v>157.66</v>
          </cell>
          <cell r="D5">
            <v>133.58000000000001</v>
          </cell>
          <cell r="E5">
            <v>115.88</v>
          </cell>
          <cell r="F5">
            <v>102.32</v>
          </cell>
          <cell r="G5">
            <v>91.63</v>
          </cell>
          <cell r="H5">
            <v>84.37</v>
          </cell>
          <cell r="I5">
            <v>76.989999999999995</v>
          </cell>
          <cell r="J5">
            <v>69.510000000000005</v>
          </cell>
          <cell r="K5">
            <v>61.92</v>
          </cell>
          <cell r="L5">
            <v>54.21</v>
          </cell>
          <cell r="M5">
            <v>50.82</v>
          </cell>
          <cell r="N5">
            <v>47.37</v>
          </cell>
          <cell r="O5">
            <v>43.88</v>
          </cell>
          <cell r="P5">
            <v>40.33</v>
          </cell>
          <cell r="Q5">
            <v>36.69</v>
          </cell>
          <cell r="R5">
            <v>34.39</v>
          </cell>
          <cell r="S5">
            <v>32.049999999999997</v>
          </cell>
          <cell r="T5">
            <v>29.69</v>
          </cell>
          <cell r="U5">
            <v>27.29</v>
          </cell>
        </row>
        <row r="6">
          <cell r="A6">
            <v>2</v>
          </cell>
          <cell r="B6">
            <v>192.74</v>
          </cell>
          <cell r="C6">
            <v>158.22</v>
          </cell>
          <cell r="D6">
            <v>134.19</v>
          </cell>
          <cell r="E6">
            <v>116.5</v>
          </cell>
          <cell r="F6">
            <v>102.92</v>
          </cell>
          <cell r="G6">
            <v>92.18</v>
          </cell>
          <cell r="H6">
            <v>84.96</v>
          </cell>
          <cell r="I6">
            <v>77.63</v>
          </cell>
          <cell r="J6">
            <v>70.19</v>
          </cell>
          <cell r="K6">
            <v>62.65</v>
          </cell>
          <cell r="L6">
            <v>54.96</v>
          </cell>
          <cell r="M6">
            <v>51.6</v>
          </cell>
          <cell r="N6">
            <v>48.19</v>
          </cell>
          <cell r="O6">
            <v>44.73</v>
          </cell>
          <cell r="P6">
            <v>41.22</v>
          </cell>
          <cell r="Q6">
            <v>37.65</v>
          </cell>
          <cell r="R6">
            <v>35.369999999999997</v>
          </cell>
          <cell r="S6">
            <v>33.049999999999997</v>
          </cell>
          <cell r="T6">
            <v>30.7</v>
          </cell>
        </row>
        <row r="7">
          <cell r="A7">
            <v>3</v>
          </cell>
          <cell r="B7">
            <v>193.08</v>
          </cell>
          <cell r="C7">
            <v>158.69999999999999</v>
          </cell>
          <cell r="D7">
            <v>134.72</v>
          </cell>
          <cell r="E7">
            <v>117.03</v>
          </cell>
          <cell r="F7">
            <v>103.45</v>
          </cell>
          <cell r="G7">
            <v>92.69</v>
          </cell>
          <cell r="H7">
            <v>85.5</v>
          </cell>
          <cell r="I7">
            <v>78.209999999999994</v>
          </cell>
          <cell r="J7">
            <v>70.81</v>
          </cell>
          <cell r="K7">
            <v>63.29</v>
          </cell>
          <cell r="L7">
            <v>55.63</v>
          </cell>
          <cell r="M7">
            <v>52.31</v>
          </cell>
          <cell r="N7">
            <v>48.94</v>
          </cell>
          <cell r="O7">
            <v>45.51</v>
          </cell>
          <cell r="P7">
            <v>42.04</v>
          </cell>
          <cell r="Q7">
            <v>38.51</v>
          </cell>
          <cell r="R7">
            <v>36.229999999999997</v>
          </cell>
          <cell r="S7">
            <v>33.92</v>
          </cell>
        </row>
        <row r="8">
          <cell r="A8">
            <v>4</v>
          </cell>
          <cell r="B8">
            <v>193.38</v>
          </cell>
          <cell r="C8">
            <v>159.13</v>
          </cell>
          <cell r="D8">
            <v>135.19</v>
          </cell>
          <cell r="E8">
            <v>117.51</v>
          </cell>
          <cell r="F8">
            <v>103.92</v>
          </cell>
          <cell r="G8">
            <v>93.14</v>
          </cell>
          <cell r="H8">
            <v>85.98</v>
          </cell>
          <cell r="I8">
            <v>78.709999999999994</v>
          </cell>
          <cell r="J8">
            <v>71.33</v>
          </cell>
          <cell r="K8">
            <v>63.84</v>
          </cell>
          <cell r="L8">
            <v>56.24</v>
          </cell>
          <cell r="M8">
            <v>52.95</v>
          </cell>
          <cell r="N8">
            <v>49.62</v>
          </cell>
          <cell r="O8">
            <v>46.23</v>
          </cell>
          <cell r="P8">
            <v>42.8</v>
          </cell>
          <cell r="Q8">
            <v>39.28</v>
          </cell>
          <cell r="R8">
            <v>37.020000000000003</v>
          </cell>
        </row>
        <row r="9">
          <cell r="A9">
            <v>5</v>
          </cell>
          <cell r="B9">
            <v>193.65</v>
          </cell>
          <cell r="C9">
            <v>159.51</v>
          </cell>
          <cell r="D9">
            <v>135.61000000000001</v>
          </cell>
          <cell r="E9">
            <v>117.93</v>
          </cell>
          <cell r="F9">
            <v>104.34</v>
          </cell>
          <cell r="G9">
            <v>93.55</v>
          </cell>
          <cell r="H9">
            <v>86.42</v>
          </cell>
          <cell r="I9">
            <v>79.180000000000007</v>
          </cell>
          <cell r="J9">
            <v>71.84</v>
          </cell>
          <cell r="K9">
            <v>64.38</v>
          </cell>
          <cell r="L9">
            <v>56.78</v>
          </cell>
          <cell r="M9">
            <v>53.52</v>
          </cell>
          <cell r="N9">
            <v>50.21</v>
          </cell>
          <cell r="O9">
            <v>46.84</v>
          </cell>
          <cell r="P9">
            <v>43.43</v>
          </cell>
          <cell r="Q9">
            <v>39.96</v>
          </cell>
        </row>
        <row r="10">
          <cell r="A10">
            <v>6</v>
          </cell>
          <cell r="B10">
            <v>193.9</v>
          </cell>
          <cell r="C10">
            <v>159.86000000000001</v>
          </cell>
          <cell r="D10">
            <v>135.99</v>
          </cell>
          <cell r="E10">
            <v>118.32</v>
          </cell>
          <cell r="F10">
            <v>104.72</v>
          </cell>
          <cell r="G10">
            <v>93.9</v>
          </cell>
          <cell r="H10">
            <v>86.79</v>
          </cell>
          <cell r="I10">
            <v>79.58</v>
          </cell>
          <cell r="J10">
            <v>72.260000000000005</v>
          </cell>
          <cell r="K10">
            <v>64.83</v>
          </cell>
          <cell r="L10">
            <v>57.26</v>
          </cell>
          <cell r="M10">
            <v>54.02</v>
          </cell>
          <cell r="N10">
            <v>50.73</v>
          </cell>
          <cell r="O10">
            <v>47.39</v>
          </cell>
          <cell r="P10">
            <v>44.01</v>
          </cell>
        </row>
        <row r="11">
          <cell r="A11">
            <v>7</v>
          </cell>
          <cell r="B11">
            <v>194.11</v>
          </cell>
          <cell r="C11">
            <v>160.16</v>
          </cell>
          <cell r="D11">
            <v>136.31</v>
          </cell>
          <cell r="E11">
            <v>118.65</v>
          </cell>
          <cell r="F11">
            <v>105.04</v>
          </cell>
          <cell r="G11">
            <v>94.22</v>
          </cell>
          <cell r="H11">
            <v>87.13</v>
          </cell>
          <cell r="I11">
            <v>79.92</v>
          </cell>
          <cell r="J11">
            <v>72.61</v>
          </cell>
          <cell r="K11">
            <v>65.2</v>
          </cell>
          <cell r="L11">
            <v>57.67</v>
          </cell>
          <cell r="M11">
            <v>54.45</v>
          </cell>
          <cell r="N11">
            <v>51.19</v>
          </cell>
          <cell r="O11">
            <v>47.88</v>
          </cell>
        </row>
        <row r="12">
          <cell r="A12">
            <v>8</v>
          </cell>
          <cell r="B12">
            <v>194.29</v>
          </cell>
          <cell r="C12">
            <v>160.41</v>
          </cell>
          <cell r="D12">
            <v>136.59</v>
          </cell>
          <cell r="E12">
            <v>118.93</v>
          </cell>
          <cell r="F12">
            <v>105.31</v>
          </cell>
          <cell r="G12">
            <v>94.49</v>
          </cell>
          <cell r="H12">
            <v>87.42</v>
          </cell>
          <cell r="I12">
            <v>80.239999999999995</v>
          </cell>
          <cell r="J12">
            <v>72.95</v>
          </cell>
          <cell r="K12">
            <v>65.56</v>
          </cell>
          <cell r="L12">
            <v>58.03</v>
          </cell>
          <cell r="M12">
            <v>54.84</v>
          </cell>
          <cell r="N12">
            <v>51.6</v>
          </cell>
        </row>
        <row r="13">
          <cell r="A13">
            <v>9</v>
          </cell>
          <cell r="B13">
            <v>194.45</v>
          </cell>
          <cell r="C13">
            <v>160.63</v>
          </cell>
          <cell r="D13">
            <v>136.83000000000001</v>
          </cell>
          <cell r="E13">
            <v>119.18</v>
          </cell>
          <cell r="F13">
            <v>105.56</v>
          </cell>
          <cell r="G13">
            <v>94.72</v>
          </cell>
          <cell r="H13">
            <v>87.66</v>
          </cell>
          <cell r="I13">
            <v>80.489999999999995</v>
          </cell>
          <cell r="J13">
            <v>73.22</v>
          </cell>
          <cell r="K13">
            <v>65.83</v>
          </cell>
          <cell r="L13">
            <v>58.34</v>
          </cell>
          <cell r="M13">
            <v>55.16</v>
          </cell>
        </row>
        <row r="14">
          <cell r="A14">
            <v>10</v>
          </cell>
          <cell r="B14">
            <v>194.58</v>
          </cell>
          <cell r="C14">
            <v>160.81</v>
          </cell>
          <cell r="D14">
            <v>137.03</v>
          </cell>
          <cell r="E14">
            <v>119.38</v>
          </cell>
          <cell r="F14">
            <v>105.75</v>
          </cell>
          <cell r="G14">
            <v>94.92</v>
          </cell>
          <cell r="H14">
            <v>87.87</v>
          </cell>
          <cell r="I14">
            <v>80.709999999999994</v>
          </cell>
          <cell r="J14">
            <v>73.45</v>
          </cell>
          <cell r="K14">
            <v>66.08</v>
          </cell>
          <cell r="L14">
            <v>58.6</v>
          </cell>
        </row>
        <row r="15">
          <cell r="A15">
            <v>11</v>
          </cell>
          <cell r="B15">
            <v>194.7</v>
          </cell>
          <cell r="C15">
            <v>160.97</v>
          </cell>
          <cell r="D15">
            <v>137.21</v>
          </cell>
          <cell r="E15">
            <v>119.56</v>
          </cell>
          <cell r="F15">
            <v>105.93</v>
          </cell>
          <cell r="G15">
            <v>95.08</v>
          </cell>
          <cell r="H15">
            <v>88.04</v>
          </cell>
          <cell r="I15">
            <v>80.900000000000006</v>
          </cell>
          <cell r="J15">
            <v>73.64</v>
          </cell>
          <cell r="K15">
            <v>66.290000000000006</v>
          </cell>
        </row>
        <row r="16">
          <cell r="A16">
            <v>12</v>
          </cell>
          <cell r="B16">
            <v>194.79</v>
          </cell>
          <cell r="C16">
            <v>161.1</v>
          </cell>
          <cell r="D16">
            <v>137.34</v>
          </cell>
          <cell r="E16">
            <v>119.69</v>
          </cell>
          <cell r="F16">
            <v>106.06</v>
          </cell>
          <cell r="G16">
            <v>95.21</v>
          </cell>
          <cell r="H16">
            <v>88.18</v>
          </cell>
          <cell r="I16">
            <v>81.05</v>
          </cell>
          <cell r="J16">
            <v>73.81</v>
          </cell>
        </row>
        <row r="17">
          <cell r="A17">
            <v>13</v>
          </cell>
          <cell r="B17">
            <v>194.86</v>
          </cell>
          <cell r="C17">
            <v>161.19</v>
          </cell>
          <cell r="D17">
            <v>137.44</v>
          </cell>
          <cell r="E17">
            <v>119.79</v>
          </cell>
          <cell r="F17">
            <v>106.16</v>
          </cell>
          <cell r="G17">
            <v>95.32</v>
          </cell>
          <cell r="H17">
            <v>88.29</v>
          </cell>
          <cell r="I17">
            <v>81.16</v>
          </cell>
        </row>
        <row r="18">
          <cell r="A18">
            <v>14</v>
          </cell>
          <cell r="B18">
            <v>194.92</v>
          </cell>
          <cell r="C18">
            <v>161.27000000000001</v>
          </cell>
          <cell r="D18">
            <v>137.53</v>
          </cell>
          <cell r="E18">
            <v>119.88</v>
          </cell>
          <cell r="F18">
            <v>106.25</v>
          </cell>
          <cell r="G18">
            <v>95.39</v>
          </cell>
          <cell r="H18">
            <v>88.37</v>
          </cell>
        </row>
        <row r="19">
          <cell r="A19">
            <v>15</v>
          </cell>
          <cell r="B19">
            <v>194.95</v>
          </cell>
          <cell r="C19">
            <v>161.31</v>
          </cell>
          <cell r="D19">
            <v>137.57</v>
          </cell>
          <cell r="E19">
            <v>119.93</v>
          </cell>
          <cell r="F19">
            <v>106.29</v>
          </cell>
          <cell r="G19">
            <v>95.44</v>
          </cell>
        </row>
        <row r="20">
          <cell r="A20">
            <v>16</v>
          </cell>
          <cell r="B20">
            <v>194.98</v>
          </cell>
          <cell r="C20">
            <v>161.36000000000001</v>
          </cell>
          <cell r="D20">
            <v>137.63</v>
          </cell>
          <cell r="E20">
            <v>119.98</v>
          </cell>
          <cell r="F20">
            <v>106.35</v>
          </cell>
        </row>
        <row r="21">
          <cell r="A21">
            <v>17</v>
          </cell>
          <cell r="B21">
            <v>194.98</v>
          </cell>
          <cell r="C21">
            <v>161.36000000000001</v>
          </cell>
          <cell r="D21">
            <v>137.63</v>
          </cell>
          <cell r="E21">
            <v>119.98</v>
          </cell>
        </row>
        <row r="22">
          <cell r="A22">
            <v>18</v>
          </cell>
          <cell r="B22">
            <v>194.98</v>
          </cell>
          <cell r="C22">
            <v>161.36000000000001</v>
          </cell>
          <cell r="D22">
            <v>137.63</v>
          </cell>
        </row>
        <row r="23">
          <cell r="A23">
            <v>19</v>
          </cell>
          <cell r="B23">
            <v>194.98</v>
          </cell>
          <cell r="C23">
            <v>161.36000000000001</v>
          </cell>
        </row>
        <row r="24">
          <cell r="A24">
            <v>20</v>
          </cell>
          <cell r="B24">
            <v>194.98</v>
          </cell>
        </row>
      </sheetData>
      <sheetData sheetId="6" refreshError="1">
        <row r="9">
          <cell r="A9">
            <v>0</v>
          </cell>
          <cell r="B9">
            <v>103.87</v>
          </cell>
        </row>
        <row r="10">
          <cell r="A10">
            <v>1</v>
          </cell>
          <cell r="B10">
            <v>104.39</v>
          </cell>
        </row>
        <row r="11">
          <cell r="A11">
            <v>2</v>
          </cell>
          <cell r="B11">
            <v>104.86</v>
          </cell>
        </row>
        <row r="12">
          <cell r="A12">
            <v>3</v>
          </cell>
          <cell r="B12">
            <v>105.28</v>
          </cell>
        </row>
        <row r="13">
          <cell r="A13">
            <v>4</v>
          </cell>
          <cell r="B13">
            <v>105.66</v>
          </cell>
        </row>
        <row r="14">
          <cell r="A14">
            <v>5</v>
          </cell>
          <cell r="B14">
            <v>105.99</v>
          </cell>
        </row>
        <row r="15">
          <cell r="A15">
            <v>6</v>
          </cell>
          <cell r="B15">
            <v>106.28</v>
          </cell>
        </row>
        <row r="16">
          <cell r="A16">
            <v>7</v>
          </cell>
          <cell r="B16">
            <v>106.54</v>
          </cell>
        </row>
        <row r="17">
          <cell r="A17">
            <v>8</v>
          </cell>
          <cell r="B17">
            <v>106.75</v>
          </cell>
        </row>
        <row r="18">
          <cell r="A18">
            <v>9</v>
          </cell>
          <cell r="B18">
            <v>106.94</v>
          </cell>
        </row>
        <row r="19">
          <cell r="A19">
            <v>10</v>
          </cell>
          <cell r="B19">
            <v>107.09</v>
          </cell>
        </row>
        <row r="20">
          <cell r="A20">
            <v>11</v>
          </cell>
          <cell r="B20">
            <v>107.22</v>
          </cell>
        </row>
        <row r="21">
          <cell r="A21">
            <v>12</v>
          </cell>
          <cell r="B21">
            <v>107.32</v>
          </cell>
        </row>
        <row r="22">
          <cell r="A22">
            <v>13</v>
          </cell>
          <cell r="B22">
            <v>107.39</v>
          </cell>
        </row>
        <row r="23">
          <cell r="A23">
            <v>14</v>
          </cell>
          <cell r="B23">
            <v>107.45</v>
          </cell>
        </row>
        <row r="24">
          <cell r="A24">
            <v>15</v>
          </cell>
          <cell r="B24">
            <v>107.48</v>
          </cell>
        </row>
        <row r="25">
          <cell r="A25">
            <v>16</v>
          </cell>
          <cell r="B25">
            <v>107.5</v>
          </cell>
        </row>
        <row r="26">
          <cell r="A26">
            <v>17</v>
          </cell>
          <cell r="B26">
            <v>107.51</v>
          </cell>
        </row>
        <row r="27">
          <cell r="A27">
            <v>18</v>
          </cell>
          <cell r="B27">
            <v>107.51</v>
          </cell>
        </row>
        <row r="28">
          <cell r="A28">
            <v>19</v>
          </cell>
          <cell r="B28">
            <v>107.51</v>
          </cell>
        </row>
        <row r="29">
          <cell r="A29">
            <v>20</v>
          </cell>
          <cell r="B29">
            <v>107.51</v>
          </cell>
        </row>
        <row r="30">
          <cell r="A30">
            <v>21</v>
          </cell>
          <cell r="B30">
            <v>107.51</v>
          </cell>
        </row>
        <row r="31">
          <cell r="A31">
            <v>22</v>
          </cell>
          <cell r="B31">
            <v>107.51</v>
          </cell>
        </row>
        <row r="32">
          <cell r="A32">
            <v>23</v>
          </cell>
          <cell r="B32">
            <v>107.51</v>
          </cell>
        </row>
        <row r="33">
          <cell r="A33">
            <v>24</v>
          </cell>
          <cell r="B33">
            <v>107.51</v>
          </cell>
        </row>
        <row r="34">
          <cell r="A34">
            <v>25</v>
          </cell>
          <cell r="B34">
            <v>107.51</v>
          </cell>
        </row>
        <row r="35">
          <cell r="A35">
            <v>26</v>
          </cell>
          <cell r="B35">
            <v>107.51</v>
          </cell>
        </row>
        <row r="36">
          <cell r="A36">
            <v>27</v>
          </cell>
          <cell r="B36">
            <v>107.51</v>
          </cell>
        </row>
        <row r="37">
          <cell r="A37">
            <v>28</v>
          </cell>
          <cell r="B37">
            <v>107.51</v>
          </cell>
        </row>
        <row r="38">
          <cell r="A38">
            <v>29</v>
          </cell>
          <cell r="B38">
            <v>107.51</v>
          </cell>
        </row>
        <row r="39">
          <cell r="A39">
            <v>30</v>
          </cell>
          <cell r="B39">
            <v>107.51</v>
          </cell>
        </row>
        <row r="40">
          <cell r="A40">
            <v>31</v>
          </cell>
          <cell r="B40">
            <v>107.53</v>
          </cell>
        </row>
        <row r="41">
          <cell r="A41">
            <v>32</v>
          </cell>
          <cell r="B41">
            <v>107.63</v>
          </cell>
        </row>
        <row r="42">
          <cell r="A42">
            <v>33</v>
          </cell>
          <cell r="B42">
            <v>107.75</v>
          </cell>
        </row>
        <row r="43">
          <cell r="A43">
            <v>34</v>
          </cell>
          <cell r="B43">
            <v>107.9</v>
          </cell>
        </row>
        <row r="44">
          <cell r="A44">
            <v>35</v>
          </cell>
          <cell r="B44">
            <v>108.08</v>
          </cell>
        </row>
        <row r="45">
          <cell r="A45">
            <v>36</v>
          </cell>
          <cell r="B45">
            <v>108.3</v>
          </cell>
        </row>
        <row r="46">
          <cell r="A46">
            <v>37</v>
          </cell>
          <cell r="B46">
            <v>108.54</v>
          </cell>
        </row>
        <row r="47">
          <cell r="A47">
            <v>38</v>
          </cell>
          <cell r="B47">
            <v>108.83</v>
          </cell>
        </row>
        <row r="48">
          <cell r="A48">
            <v>39</v>
          </cell>
          <cell r="B48">
            <v>109.16</v>
          </cell>
        </row>
        <row r="49">
          <cell r="A49">
            <v>40</v>
          </cell>
          <cell r="B49">
            <v>109.53</v>
          </cell>
        </row>
        <row r="50">
          <cell r="A50">
            <v>41</v>
          </cell>
          <cell r="B50">
            <v>109.94</v>
          </cell>
        </row>
        <row r="51">
          <cell r="A51">
            <v>42</v>
          </cell>
          <cell r="B51">
            <v>110.41</v>
          </cell>
        </row>
        <row r="52">
          <cell r="A52">
            <v>43</v>
          </cell>
          <cell r="B52">
            <v>110.92</v>
          </cell>
        </row>
        <row r="53">
          <cell r="A53">
            <v>44</v>
          </cell>
          <cell r="B53">
            <v>111.49</v>
          </cell>
        </row>
        <row r="54">
          <cell r="A54">
            <v>45</v>
          </cell>
          <cell r="B54">
            <v>112.11</v>
          </cell>
        </row>
        <row r="55">
          <cell r="A55">
            <v>46</v>
          </cell>
          <cell r="B55">
            <v>112.79</v>
          </cell>
        </row>
        <row r="56">
          <cell r="A56">
            <v>47</v>
          </cell>
          <cell r="B56">
            <v>113.52</v>
          </cell>
        </row>
        <row r="57">
          <cell r="A57">
            <v>48</v>
          </cell>
          <cell r="B57">
            <v>114.33</v>
          </cell>
        </row>
        <row r="58">
          <cell r="A58">
            <v>49</v>
          </cell>
          <cell r="B58">
            <v>115.19</v>
          </cell>
        </row>
        <row r="59">
          <cell r="A59">
            <v>50</v>
          </cell>
          <cell r="B59">
            <v>116.13</v>
          </cell>
        </row>
        <row r="60">
          <cell r="A60">
            <v>51</v>
          </cell>
          <cell r="B60">
            <v>117.13</v>
          </cell>
        </row>
        <row r="61">
          <cell r="A61">
            <v>52</v>
          </cell>
          <cell r="B61">
            <v>118.21</v>
          </cell>
        </row>
        <row r="62">
          <cell r="A62">
            <v>53</v>
          </cell>
          <cell r="B62">
            <v>119.36</v>
          </cell>
        </row>
        <row r="63">
          <cell r="A63">
            <v>54</v>
          </cell>
          <cell r="B63">
            <v>120.59</v>
          </cell>
        </row>
        <row r="64">
          <cell r="A64">
            <v>55</v>
          </cell>
          <cell r="B64">
            <v>121.89</v>
          </cell>
        </row>
        <row r="65">
          <cell r="A65">
            <v>56</v>
          </cell>
          <cell r="B65">
            <v>123.28</v>
          </cell>
        </row>
        <row r="66">
          <cell r="A66">
            <v>57</v>
          </cell>
          <cell r="B66">
            <v>124.76</v>
          </cell>
        </row>
        <row r="67">
          <cell r="A67">
            <v>58</v>
          </cell>
          <cell r="B67">
            <v>126.32</v>
          </cell>
        </row>
        <row r="68">
          <cell r="A68">
            <v>59</v>
          </cell>
          <cell r="B68">
            <v>127.97</v>
          </cell>
        </row>
        <row r="69">
          <cell r="A69">
            <v>60</v>
          </cell>
          <cell r="B69">
            <v>129.71</v>
          </cell>
        </row>
      </sheetData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/>
      <sheetData sheetId="15" refreshError="1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"/>
      <sheetName val="Test Plan NB"/>
      <sheetName val="Test Plan"/>
      <sheetName val="TLN5"/>
      <sheetName val="TLN4"/>
      <sheetName val="TLN5ex"/>
      <sheetName val="TLN4ex"/>
      <sheetName val="LPFAC"/>
      <sheetName val="Sheet25"/>
    </sheetNames>
    <sheetDataSet>
      <sheetData sheetId="0" refreshError="1"/>
      <sheetData sheetId="1" refreshError="1"/>
      <sheetData sheetId="2" refreshError="1"/>
      <sheetData sheetId="3">
        <row r="5">
          <cell r="A5">
            <v>18</v>
          </cell>
          <cell r="B5">
            <v>10.73</v>
          </cell>
          <cell r="C5">
            <v>11.38</v>
          </cell>
          <cell r="D5">
            <v>12.07</v>
          </cell>
          <cell r="E5">
            <v>12.84</v>
          </cell>
          <cell r="F5">
            <v>13.65</v>
          </cell>
          <cell r="G5">
            <v>15.02</v>
          </cell>
          <cell r="H5">
            <v>16.54</v>
          </cell>
          <cell r="I5">
            <v>17.559999999999999</v>
          </cell>
          <cell r="J5">
            <v>18.649999999999999</v>
          </cell>
          <cell r="K5">
            <v>19.82</v>
          </cell>
          <cell r="L5">
            <v>21.06</v>
          </cell>
        </row>
        <row r="6">
          <cell r="A6">
            <v>19</v>
          </cell>
          <cell r="B6">
            <v>10.73</v>
          </cell>
          <cell r="C6">
            <v>11.38</v>
          </cell>
          <cell r="D6">
            <v>12.07</v>
          </cell>
          <cell r="E6">
            <v>12.84</v>
          </cell>
          <cell r="F6">
            <v>13.65</v>
          </cell>
          <cell r="G6">
            <v>15.02</v>
          </cell>
          <cell r="H6">
            <v>16.54</v>
          </cell>
          <cell r="I6">
            <v>17.559999999999999</v>
          </cell>
          <cell r="J6">
            <v>18.649999999999999</v>
          </cell>
          <cell r="K6">
            <v>19.82</v>
          </cell>
          <cell r="L6">
            <v>21.06</v>
          </cell>
        </row>
        <row r="7">
          <cell r="A7">
            <v>20</v>
          </cell>
          <cell r="B7">
            <v>10.73</v>
          </cell>
          <cell r="C7">
            <v>11.38</v>
          </cell>
          <cell r="D7">
            <v>12.07</v>
          </cell>
          <cell r="E7">
            <v>12.84</v>
          </cell>
          <cell r="F7">
            <v>13.65</v>
          </cell>
          <cell r="G7">
            <v>15.02</v>
          </cell>
          <cell r="H7">
            <v>16.54</v>
          </cell>
          <cell r="I7">
            <v>17.559999999999999</v>
          </cell>
          <cell r="J7">
            <v>18.649999999999999</v>
          </cell>
          <cell r="K7">
            <v>19.82</v>
          </cell>
          <cell r="L7">
            <v>21.06</v>
          </cell>
        </row>
        <row r="8">
          <cell r="A8">
            <v>21</v>
          </cell>
          <cell r="B8">
            <v>10.73</v>
          </cell>
          <cell r="C8">
            <v>11.38</v>
          </cell>
          <cell r="D8">
            <v>12.07</v>
          </cell>
          <cell r="E8">
            <v>12.84</v>
          </cell>
          <cell r="F8">
            <v>13.65</v>
          </cell>
          <cell r="G8">
            <v>15.02</v>
          </cell>
          <cell r="H8">
            <v>16.54</v>
          </cell>
          <cell r="I8">
            <v>17.559999999999999</v>
          </cell>
          <cell r="J8">
            <v>18.649999999999999</v>
          </cell>
          <cell r="K8">
            <v>19.82</v>
          </cell>
          <cell r="L8">
            <v>21.06</v>
          </cell>
        </row>
        <row r="9">
          <cell r="A9">
            <v>22</v>
          </cell>
          <cell r="B9">
            <v>10.73</v>
          </cell>
          <cell r="C9">
            <v>11.38</v>
          </cell>
          <cell r="D9">
            <v>12.07</v>
          </cell>
          <cell r="E9">
            <v>12.84</v>
          </cell>
          <cell r="F9">
            <v>13.65</v>
          </cell>
          <cell r="G9">
            <v>15.02</v>
          </cell>
          <cell r="H9">
            <v>16.54</v>
          </cell>
          <cell r="I9">
            <v>17.559999999999999</v>
          </cell>
          <cell r="J9">
            <v>18.649999999999999</v>
          </cell>
          <cell r="K9">
            <v>19.82</v>
          </cell>
          <cell r="L9">
            <v>21.06</v>
          </cell>
        </row>
        <row r="10">
          <cell r="A10">
            <v>23</v>
          </cell>
          <cell r="B10">
            <v>10.73</v>
          </cell>
          <cell r="C10">
            <v>11.38</v>
          </cell>
          <cell r="D10">
            <v>12.07</v>
          </cell>
          <cell r="E10">
            <v>12.84</v>
          </cell>
          <cell r="F10">
            <v>13.65</v>
          </cell>
          <cell r="G10">
            <v>15.02</v>
          </cell>
          <cell r="H10">
            <v>16.54</v>
          </cell>
          <cell r="I10">
            <v>17.559999999999999</v>
          </cell>
          <cell r="J10">
            <v>18.649999999999999</v>
          </cell>
          <cell r="K10">
            <v>19.82</v>
          </cell>
          <cell r="L10">
            <v>21.06</v>
          </cell>
        </row>
        <row r="11">
          <cell r="A11">
            <v>24</v>
          </cell>
          <cell r="B11">
            <v>10.73</v>
          </cell>
          <cell r="C11">
            <v>11.38</v>
          </cell>
          <cell r="D11">
            <v>12.07</v>
          </cell>
          <cell r="E11">
            <v>12.84</v>
          </cell>
          <cell r="F11">
            <v>13.65</v>
          </cell>
          <cell r="G11">
            <v>15.02</v>
          </cell>
          <cell r="H11">
            <v>16.54</v>
          </cell>
          <cell r="I11">
            <v>17.559999999999999</v>
          </cell>
          <cell r="J11">
            <v>18.649999999999999</v>
          </cell>
          <cell r="K11">
            <v>19.82</v>
          </cell>
          <cell r="L11">
            <v>21.06</v>
          </cell>
        </row>
        <row r="12">
          <cell r="A12">
            <v>25</v>
          </cell>
          <cell r="B12">
            <v>10.73</v>
          </cell>
          <cell r="C12">
            <v>11.38</v>
          </cell>
          <cell r="D12">
            <v>12.07</v>
          </cell>
          <cell r="E12">
            <v>12.84</v>
          </cell>
          <cell r="F12">
            <v>13.65</v>
          </cell>
          <cell r="G12">
            <v>15.02</v>
          </cell>
          <cell r="H12">
            <v>16.54</v>
          </cell>
          <cell r="I12">
            <v>17.559999999999999</v>
          </cell>
          <cell r="J12">
            <v>18.649999999999999</v>
          </cell>
          <cell r="K12">
            <v>19.82</v>
          </cell>
          <cell r="L12">
            <v>21.06</v>
          </cell>
        </row>
        <row r="13">
          <cell r="A13">
            <v>26</v>
          </cell>
          <cell r="B13">
            <v>10.79</v>
          </cell>
          <cell r="C13">
            <v>11.47</v>
          </cell>
          <cell r="D13">
            <v>12.2</v>
          </cell>
          <cell r="E13">
            <v>13</v>
          </cell>
          <cell r="F13">
            <v>13.86</v>
          </cell>
          <cell r="G13">
            <v>15.29</v>
          </cell>
          <cell r="H13">
            <v>16.87</v>
          </cell>
          <cell r="I13">
            <v>17.95</v>
          </cell>
          <cell r="J13">
            <v>19.100000000000001</v>
          </cell>
          <cell r="K13">
            <v>20.34</v>
          </cell>
          <cell r="L13">
            <v>21.66</v>
          </cell>
        </row>
        <row r="14">
          <cell r="A14">
            <v>27</v>
          </cell>
          <cell r="B14">
            <v>10.85</v>
          </cell>
          <cell r="C14">
            <v>11.56</v>
          </cell>
          <cell r="D14">
            <v>12.32</v>
          </cell>
          <cell r="E14">
            <v>13.17</v>
          </cell>
          <cell r="F14">
            <v>14.07</v>
          </cell>
          <cell r="G14">
            <v>15.56</v>
          </cell>
          <cell r="H14">
            <v>17.2</v>
          </cell>
          <cell r="I14">
            <v>18.350000000000001</v>
          </cell>
          <cell r="J14">
            <v>19.57</v>
          </cell>
          <cell r="K14">
            <v>20.88</v>
          </cell>
          <cell r="L14">
            <v>22.28</v>
          </cell>
        </row>
        <row r="15">
          <cell r="A15">
            <v>28</v>
          </cell>
          <cell r="B15">
            <v>10.91</v>
          </cell>
          <cell r="C15">
            <v>11.65</v>
          </cell>
          <cell r="D15">
            <v>12.44</v>
          </cell>
          <cell r="E15">
            <v>13.34</v>
          </cell>
          <cell r="F15">
            <v>14.29</v>
          </cell>
          <cell r="G15">
            <v>15.84</v>
          </cell>
          <cell r="H15">
            <v>17.55</v>
          </cell>
          <cell r="I15">
            <v>18.75</v>
          </cell>
          <cell r="J15">
            <v>20.04</v>
          </cell>
          <cell r="K15">
            <v>21.43</v>
          </cell>
          <cell r="L15">
            <v>22.91</v>
          </cell>
        </row>
        <row r="16">
          <cell r="A16">
            <v>29</v>
          </cell>
          <cell r="B16">
            <v>10.97</v>
          </cell>
          <cell r="C16">
            <v>11.74</v>
          </cell>
          <cell r="D16">
            <v>12.57</v>
          </cell>
          <cell r="E16">
            <v>13.51</v>
          </cell>
          <cell r="F16">
            <v>14.52</v>
          </cell>
          <cell r="G16">
            <v>16.12</v>
          </cell>
          <cell r="H16">
            <v>17.899999999999999</v>
          </cell>
          <cell r="I16">
            <v>19.170000000000002</v>
          </cell>
          <cell r="J16">
            <v>20.53</v>
          </cell>
          <cell r="K16">
            <v>21.99</v>
          </cell>
          <cell r="L16">
            <v>23.56</v>
          </cell>
        </row>
        <row r="17">
          <cell r="A17">
            <v>30</v>
          </cell>
          <cell r="B17">
            <v>11.04</v>
          </cell>
          <cell r="C17">
            <v>11.83</v>
          </cell>
          <cell r="D17">
            <v>12.69</v>
          </cell>
          <cell r="E17">
            <v>13.68</v>
          </cell>
          <cell r="F17">
            <v>14.74</v>
          </cell>
          <cell r="G17">
            <v>16.399999999999999</v>
          </cell>
          <cell r="H17">
            <v>18.25</v>
          </cell>
          <cell r="I17">
            <v>19.59</v>
          </cell>
          <cell r="J17">
            <v>21.03</v>
          </cell>
          <cell r="K17">
            <v>22.58</v>
          </cell>
          <cell r="L17">
            <v>24.23</v>
          </cell>
        </row>
        <row r="18">
          <cell r="A18">
            <v>31</v>
          </cell>
          <cell r="B18">
            <v>11.35</v>
          </cell>
          <cell r="C18">
            <v>12.24</v>
          </cell>
          <cell r="D18">
            <v>13.19</v>
          </cell>
          <cell r="E18">
            <v>14.26</v>
          </cell>
          <cell r="F18">
            <v>15.42</v>
          </cell>
          <cell r="G18">
            <v>17.170000000000002</v>
          </cell>
          <cell r="H18">
            <v>19.12</v>
          </cell>
          <cell r="I18">
            <v>20.57</v>
          </cell>
          <cell r="J18">
            <v>22.13</v>
          </cell>
          <cell r="K18">
            <v>23.79</v>
          </cell>
          <cell r="L18">
            <v>25.57</v>
          </cell>
        </row>
        <row r="19">
          <cell r="A19">
            <v>32</v>
          </cell>
          <cell r="B19">
            <v>11.68</v>
          </cell>
          <cell r="C19">
            <v>12.65</v>
          </cell>
          <cell r="D19">
            <v>13.7</v>
          </cell>
          <cell r="E19">
            <v>14.87</v>
          </cell>
          <cell r="F19">
            <v>16.14</v>
          </cell>
          <cell r="G19">
            <v>17.98</v>
          </cell>
          <cell r="H19">
            <v>20.03</v>
          </cell>
          <cell r="I19">
            <v>21.6</v>
          </cell>
          <cell r="J19">
            <v>23.29</v>
          </cell>
          <cell r="K19">
            <v>25.07</v>
          </cell>
          <cell r="L19">
            <v>26.97</v>
          </cell>
        </row>
        <row r="20">
          <cell r="A20">
            <v>33</v>
          </cell>
          <cell r="B20">
            <v>12.02</v>
          </cell>
          <cell r="C20">
            <v>13.08</v>
          </cell>
          <cell r="D20">
            <v>14.23</v>
          </cell>
          <cell r="E20">
            <v>15.5</v>
          </cell>
          <cell r="F20">
            <v>16.88</v>
          </cell>
          <cell r="G20">
            <v>18.82</v>
          </cell>
          <cell r="H20">
            <v>20.98</v>
          </cell>
          <cell r="I20">
            <v>22.68</v>
          </cell>
          <cell r="J20">
            <v>24.52</v>
          </cell>
          <cell r="K20">
            <v>26.41</v>
          </cell>
          <cell r="L20">
            <v>28.46</v>
          </cell>
        </row>
        <row r="21">
          <cell r="A21">
            <v>34</v>
          </cell>
          <cell r="B21">
            <v>12.36</v>
          </cell>
          <cell r="C21">
            <v>13.52</v>
          </cell>
          <cell r="D21">
            <v>14.78</v>
          </cell>
          <cell r="E21">
            <v>16.16</v>
          </cell>
          <cell r="F21">
            <v>17.66</v>
          </cell>
          <cell r="G21">
            <v>19.7</v>
          </cell>
          <cell r="H21">
            <v>21.98</v>
          </cell>
          <cell r="I21">
            <v>23.81</v>
          </cell>
          <cell r="J21">
            <v>25.8</v>
          </cell>
          <cell r="K21">
            <v>27.83</v>
          </cell>
          <cell r="L21">
            <v>30.02</v>
          </cell>
        </row>
        <row r="22">
          <cell r="A22">
            <v>35</v>
          </cell>
          <cell r="B22">
            <v>12.72</v>
          </cell>
          <cell r="C22">
            <v>13.98</v>
          </cell>
          <cell r="D22">
            <v>15.36</v>
          </cell>
          <cell r="E22">
            <v>16.850000000000001</v>
          </cell>
          <cell r="F22">
            <v>18.48</v>
          </cell>
          <cell r="G22">
            <v>20.63</v>
          </cell>
          <cell r="H22">
            <v>23.03</v>
          </cell>
          <cell r="I22">
            <v>25</v>
          </cell>
          <cell r="J22">
            <v>27.15</v>
          </cell>
          <cell r="K22">
            <v>29.33</v>
          </cell>
          <cell r="L22">
            <v>31.67</v>
          </cell>
        </row>
        <row r="23">
          <cell r="A23">
            <v>36</v>
          </cell>
          <cell r="B23">
            <v>13.33</v>
          </cell>
          <cell r="C23">
            <v>14.71</v>
          </cell>
          <cell r="D23">
            <v>16.239999999999998</v>
          </cell>
          <cell r="E23">
            <v>17.87</v>
          </cell>
          <cell r="F23">
            <v>19.649999999999999</v>
          </cell>
          <cell r="G23">
            <v>21.96</v>
          </cell>
          <cell r="H23">
            <v>24.55</v>
          </cell>
          <cell r="I23">
            <v>26.67</v>
          </cell>
          <cell r="J23">
            <v>28.97</v>
          </cell>
          <cell r="K23">
            <v>31.35</v>
          </cell>
          <cell r="L23">
            <v>33.93</v>
          </cell>
        </row>
        <row r="24">
          <cell r="A24">
            <v>37</v>
          </cell>
          <cell r="B24">
            <v>13.96</v>
          </cell>
          <cell r="C24">
            <v>15.49</v>
          </cell>
          <cell r="D24">
            <v>17.170000000000002</v>
          </cell>
          <cell r="E24">
            <v>18.95</v>
          </cell>
          <cell r="F24">
            <v>20.91</v>
          </cell>
          <cell r="G24">
            <v>23.39</v>
          </cell>
          <cell r="H24">
            <v>26.17</v>
          </cell>
          <cell r="I24">
            <v>28.44</v>
          </cell>
          <cell r="J24">
            <v>30.91</v>
          </cell>
          <cell r="K24">
            <v>33.520000000000003</v>
          </cell>
          <cell r="L24">
            <v>36.35</v>
          </cell>
        </row>
        <row r="25">
          <cell r="A25">
            <v>38</v>
          </cell>
          <cell r="B25">
            <v>14.63</v>
          </cell>
          <cell r="C25">
            <v>16.3</v>
          </cell>
          <cell r="D25">
            <v>18.16</v>
          </cell>
          <cell r="E25">
            <v>20.09</v>
          </cell>
          <cell r="F25">
            <v>22.24</v>
          </cell>
          <cell r="G25">
            <v>24.91</v>
          </cell>
          <cell r="H25">
            <v>27.9</v>
          </cell>
          <cell r="I25">
            <v>30.33</v>
          </cell>
          <cell r="J25">
            <v>32.979999999999997</v>
          </cell>
          <cell r="K25">
            <v>35.840000000000003</v>
          </cell>
          <cell r="L25">
            <v>38.950000000000003</v>
          </cell>
        </row>
        <row r="26">
          <cell r="A26">
            <v>39</v>
          </cell>
          <cell r="B26">
            <v>15.33</v>
          </cell>
          <cell r="C26">
            <v>17.16</v>
          </cell>
          <cell r="D26">
            <v>19.2</v>
          </cell>
          <cell r="E26">
            <v>21.31</v>
          </cell>
          <cell r="F26">
            <v>23.65</v>
          </cell>
          <cell r="G26">
            <v>26.52</v>
          </cell>
          <cell r="H26">
            <v>29.74</v>
          </cell>
          <cell r="I26">
            <v>32.35</v>
          </cell>
          <cell r="J26">
            <v>35.19</v>
          </cell>
          <cell r="K26">
            <v>38.32</v>
          </cell>
          <cell r="L26">
            <v>41.73</v>
          </cell>
        </row>
        <row r="27">
          <cell r="A27">
            <v>40</v>
          </cell>
          <cell r="B27">
            <v>16.059999999999999</v>
          </cell>
          <cell r="C27">
            <v>18.059999999999999</v>
          </cell>
          <cell r="D27">
            <v>20.3</v>
          </cell>
          <cell r="E27">
            <v>22.6</v>
          </cell>
          <cell r="F27">
            <v>25.16</v>
          </cell>
          <cell r="G27">
            <v>28.24</v>
          </cell>
          <cell r="H27">
            <v>31.7</v>
          </cell>
          <cell r="I27">
            <v>34.5</v>
          </cell>
          <cell r="J27">
            <v>37.54</v>
          </cell>
          <cell r="K27">
            <v>40.97</v>
          </cell>
          <cell r="L27">
            <v>44.7</v>
          </cell>
        </row>
        <row r="28">
          <cell r="A28">
            <v>41</v>
          </cell>
          <cell r="B28">
            <v>16.96</v>
          </cell>
          <cell r="C28">
            <v>19.16</v>
          </cell>
          <cell r="D28">
            <v>21.64</v>
          </cell>
          <cell r="E28">
            <v>24.14</v>
          </cell>
          <cell r="F28">
            <v>26.93</v>
          </cell>
          <cell r="G28">
            <v>30.25</v>
          </cell>
          <cell r="H28">
            <v>33.99</v>
          </cell>
          <cell r="I28">
            <v>37.01</v>
          </cell>
          <cell r="J28">
            <v>40.299999999999997</v>
          </cell>
          <cell r="K28">
            <v>43.99</v>
          </cell>
          <cell r="L28">
            <v>48.01</v>
          </cell>
        </row>
        <row r="29">
          <cell r="A29">
            <v>42</v>
          </cell>
          <cell r="B29">
            <v>17.899999999999999</v>
          </cell>
          <cell r="C29">
            <v>20.32</v>
          </cell>
          <cell r="D29">
            <v>23.07</v>
          </cell>
          <cell r="E29">
            <v>25.78</v>
          </cell>
          <cell r="F29">
            <v>28.82</v>
          </cell>
          <cell r="G29">
            <v>32.409999999999997</v>
          </cell>
          <cell r="H29">
            <v>36.450000000000003</v>
          </cell>
          <cell r="I29">
            <v>39.71</v>
          </cell>
          <cell r="J29">
            <v>43.26</v>
          </cell>
          <cell r="K29">
            <v>47.23</v>
          </cell>
          <cell r="L29">
            <v>51.56</v>
          </cell>
        </row>
        <row r="30">
          <cell r="A30">
            <v>43</v>
          </cell>
          <cell r="B30">
            <v>18.899999999999999</v>
          </cell>
          <cell r="C30">
            <v>21.56</v>
          </cell>
          <cell r="D30">
            <v>24.59</v>
          </cell>
          <cell r="E30">
            <v>27.54</v>
          </cell>
          <cell r="F30">
            <v>30.84</v>
          </cell>
          <cell r="G30">
            <v>34.72</v>
          </cell>
          <cell r="H30">
            <v>39.08</v>
          </cell>
          <cell r="I30">
            <v>42.6</v>
          </cell>
          <cell r="J30">
            <v>46.44</v>
          </cell>
          <cell r="K30">
            <v>50.71</v>
          </cell>
          <cell r="L30">
            <v>55.37</v>
          </cell>
        </row>
        <row r="31">
          <cell r="A31">
            <v>44</v>
          </cell>
          <cell r="B31">
            <v>19.95</v>
          </cell>
          <cell r="C31">
            <v>22.87</v>
          </cell>
          <cell r="D31">
            <v>26.21</v>
          </cell>
          <cell r="E31">
            <v>29.41</v>
          </cell>
          <cell r="F31">
            <v>33.01</v>
          </cell>
          <cell r="G31">
            <v>37.19</v>
          </cell>
          <cell r="H31">
            <v>41.9</v>
          </cell>
          <cell r="I31">
            <v>45.71</v>
          </cell>
          <cell r="J31">
            <v>49.86</v>
          </cell>
          <cell r="K31">
            <v>54.45</v>
          </cell>
          <cell r="L31">
            <v>59.46</v>
          </cell>
        </row>
        <row r="32">
          <cell r="A32">
            <v>45</v>
          </cell>
          <cell r="B32">
            <v>21.06</v>
          </cell>
          <cell r="C32">
            <v>24.26</v>
          </cell>
          <cell r="D32">
            <v>27.94</v>
          </cell>
          <cell r="E32">
            <v>31.42</v>
          </cell>
          <cell r="F32">
            <v>35.32</v>
          </cell>
          <cell r="G32">
            <v>39.840000000000003</v>
          </cell>
          <cell r="H32">
            <v>44.93</v>
          </cell>
          <cell r="I32">
            <v>49.04</v>
          </cell>
          <cell r="J32">
            <v>53.52</v>
          </cell>
          <cell r="K32">
            <v>58.46</v>
          </cell>
          <cell r="L32">
            <v>63.85</v>
          </cell>
        </row>
        <row r="33">
          <cell r="A33">
            <v>46</v>
          </cell>
          <cell r="B33">
            <v>22.48</v>
          </cell>
          <cell r="C33">
            <v>25.98</v>
          </cell>
          <cell r="D33">
            <v>30.02</v>
          </cell>
          <cell r="E33">
            <v>33.82</v>
          </cell>
          <cell r="F33">
            <v>38.1</v>
          </cell>
          <cell r="G33">
            <v>42.96</v>
          </cell>
          <cell r="H33">
            <v>48.44</v>
          </cell>
          <cell r="I33">
            <v>52.91</v>
          </cell>
          <cell r="J33">
            <v>57.78</v>
          </cell>
          <cell r="K33">
            <v>63.09</v>
          </cell>
          <cell r="L33">
            <v>68.89</v>
          </cell>
        </row>
        <row r="34">
          <cell r="A34">
            <v>47</v>
          </cell>
          <cell r="B34">
            <v>24</v>
          </cell>
          <cell r="C34">
            <v>27.82</v>
          </cell>
          <cell r="D34">
            <v>32.25</v>
          </cell>
          <cell r="E34">
            <v>36.4</v>
          </cell>
          <cell r="F34">
            <v>41.08</v>
          </cell>
          <cell r="G34">
            <v>46.32</v>
          </cell>
          <cell r="H34">
            <v>52.24</v>
          </cell>
          <cell r="I34">
            <v>57.08</v>
          </cell>
          <cell r="J34">
            <v>62.38</v>
          </cell>
          <cell r="K34">
            <v>68.09</v>
          </cell>
          <cell r="L34">
            <v>74.319999999999993</v>
          </cell>
        </row>
        <row r="35">
          <cell r="A35">
            <v>48</v>
          </cell>
          <cell r="B35">
            <v>25.62</v>
          </cell>
          <cell r="C35">
            <v>29.79</v>
          </cell>
          <cell r="D35">
            <v>34.64</v>
          </cell>
          <cell r="E35">
            <v>39.18</v>
          </cell>
          <cell r="F35">
            <v>44.31</v>
          </cell>
          <cell r="G35">
            <v>49.95</v>
          </cell>
          <cell r="H35">
            <v>56.32</v>
          </cell>
          <cell r="I35">
            <v>61.59</v>
          </cell>
          <cell r="J35">
            <v>67.34</v>
          </cell>
          <cell r="K35">
            <v>73.48</v>
          </cell>
          <cell r="L35">
            <v>80.17</v>
          </cell>
        </row>
        <row r="36">
          <cell r="A36">
            <v>49</v>
          </cell>
          <cell r="B36">
            <v>27.36</v>
          </cell>
          <cell r="C36">
            <v>31.91</v>
          </cell>
          <cell r="D36">
            <v>37.22</v>
          </cell>
          <cell r="E36">
            <v>42.17</v>
          </cell>
          <cell r="F36">
            <v>47.78</v>
          </cell>
          <cell r="G36">
            <v>53.87</v>
          </cell>
          <cell r="H36">
            <v>60.73</v>
          </cell>
          <cell r="I36">
            <v>66.45</v>
          </cell>
          <cell r="J36">
            <v>72.7</v>
          </cell>
          <cell r="K36">
            <v>79.3</v>
          </cell>
          <cell r="L36">
            <v>86.49</v>
          </cell>
        </row>
        <row r="37">
          <cell r="A37">
            <v>50</v>
          </cell>
          <cell r="B37">
            <v>29.2</v>
          </cell>
          <cell r="C37">
            <v>34.17</v>
          </cell>
          <cell r="D37">
            <v>39.99</v>
          </cell>
          <cell r="E37">
            <v>45.39</v>
          </cell>
          <cell r="F37">
            <v>51.53</v>
          </cell>
          <cell r="G37">
            <v>58.09</v>
          </cell>
          <cell r="H37">
            <v>65.48</v>
          </cell>
          <cell r="I37">
            <v>71.69</v>
          </cell>
          <cell r="J37">
            <v>78.48</v>
          </cell>
          <cell r="K37">
            <v>85.58</v>
          </cell>
          <cell r="L37">
            <v>93.31</v>
          </cell>
        </row>
        <row r="38">
          <cell r="A38">
            <v>51</v>
          </cell>
          <cell r="B38">
            <v>31.49</v>
          </cell>
          <cell r="C38">
            <v>36.93</v>
          </cell>
          <cell r="D38">
            <v>43.32</v>
          </cell>
          <cell r="E38">
            <v>49.19</v>
          </cell>
          <cell r="F38">
            <v>55.86</v>
          </cell>
          <cell r="G38">
            <v>62.97</v>
          </cell>
          <cell r="H38">
            <v>70.98</v>
          </cell>
          <cell r="I38">
            <v>77.819999999999993</v>
          </cell>
          <cell r="J38">
            <v>85.31</v>
          </cell>
          <cell r="K38">
            <v>92.72</v>
          </cell>
          <cell r="L38">
            <v>0</v>
          </cell>
        </row>
        <row r="39">
          <cell r="A39">
            <v>52</v>
          </cell>
          <cell r="B39">
            <v>33.950000000000003</v>
          </cell>
          <cell r="C39">
            <v>39.909999999999997</v>
          </cell>
          <cell r="D39">
            <v>46.92</v>
          </cell>
          <cell r="E39">
            <v>53.31</v>
          </cell>
          <cell r="F39">
            <v>60.56</v>
          </cell>
          <cell r="G39">
            <v>68.260000000000005</v>
          </cell>
          <cell r="H39">
            <v>76.95</v>
          </cell>
          <cell r="I39">
            <v>84.47</v>
          </cell>
          <cell r="J39">
            <v>92.72</v>
          </cell>
          <cell r="K39">
            <v>0</v>
          </cell>
          <cell r="L39">
            <v>0</v>
          </cell>
        </row>
        <row r="40">
          <cell r="A40">
            <v>53</v>
          </cell>
          <cell r="B40">
            <v>36.6</v>
          </cell>
          <cell r="C40">
            <v>43.13</v>
          </cell>
          <cell r="D40">
            <v>50.83</v>
          </cell>
          <cell r="E40">
            <v>57.77</v>
          </cell>
          <cell r="F40">
            <v>65.650000000000006</v>
          </cell>
          <cell r="G40">
            <v>74</v>
          </cell>
          <cell r="H40">
            <v>83.41</v>
          </cell>
          <cell r="I40">
            <v>91.69</v>
          </cell>
          <cell r="J40">
            <v>0</v>
          </cell>
          <cell r="K40">
            <v>0</v>
          </cell>
          <cell r="L40">
            <v>0</v>
          </cell>
        </row>
        <row r="41">
          <cell r="A41">
            <v>54</v>
          </cell>
          <cell r="B41">
            <v>39.46</v>
          </cell>
          <cell r="C41">
            <v>46.61</v>
          </cell>
          <cell r="D41">
            <v>55.06</v>
          </cell>
          <cell r="E41">
            <v>62.6</v>
          </cell>
          <cell r="F41">
            <v>71.180000000000007</v>
          </cell>
          <cell r="G41">
            <v>80.22</v>
          </cell>
          <cell r="H41">
            <v>90.42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</row>
        <row r="42">
          <cell r="A42">
            <v>55</v>
          </cell>
          <cell r="B42">
            <v>42.54</v>
          </cell>
          <cell r="C42">
            <v>50.37</v>
          </cell>
          <cell r="D42">
            <v>59.64</v>
          </cell>
          <cell r="E42">
            <v>67.84</v>
          </cell>
          <cell r="F42">
            <v>77.16</v>
          </cell>
          <cell r="G42">
            <v>86.97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>
            <v>56</v>
          </cell>
          <cell r="B43">
            <v>46.04</v>
          </cell>
          <cell r="C43">
            <v>54.44</v>
          </cell>
          <cell r="D43">
            <v>64.69</v>
          </cell>
          <cell r="E43">
            <v>73.52</v>
          </cell>
          <cell r="F43">
            <v>84.24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A44">
            <v>57</v>
          </cell>
          <cell r="B44">
            <v>49.83</v>
          </cell>
          <cell r="C44">
            <v>58.83</v>
          </cell>
          <cell r="D44">
            <v>70.16</v>
          </cell>
          <cell r="E44">
            <v>79.67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A45">
            <v>58</v>
          </cell>
          <cell r="B45">
            <v>53.94</v>
          </cell>
          <cell r="C45">
            <v>63.58</v>
          </cell>
          <cell r="D45">
            <v>76.099999999999994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A46">
            <v>59</v>
          </cell>
          <cell r="B46">
            <v>58.38</v>
          </cell>
          <cell r="C46">
            <v>68.709999999999994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</row>
        <row r="47">
          <cell r="A47">
            <v>60</v>
          </cell>
          <cell r="B47">
            <v>63.18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</sheetData>
      <sheetData sheetId="4">
        <row r="5">
          <cell r="A5">
            <v>18</v>
          </cell>
          <cell r="B5">
            <v>4.3</v>
          </cell>
          <cell r="C5">
            <v>4.57</v>
          </cell>
          <cell r="D5">
            <v>4.8600000000000003</v>
          </cell>
          <cell r="E5">
            <v>5.35</v>
          </cell>
          <cell r="F5">
            <v>5.89</v>
          </cell>
          <cell r="G5">
            <v>6.25</v>
          </cell>
          <cell r="H5">
            <v>6.64</v>
          </cell>
          <cell r="I5">
            <v>7.06</v>
          </cell>
          <cell r="J5">
            <v>7.5</v>
          </cell>
        </row>
        <row r="6">
          <cell r="A6">
            <v>19</v>
          </cell>
          <cell r="B6">
            <v>4.3</v>
          </cell>
          <cell r="C6">
            <v>4.57</v>
          </cell>
          <cell r="D6">
            <v>4.8600000000000003</v>
          </cell>
          <cell r="E6">
            <v>5.35</v>
          </cell>
          <cell r="F6">
            <v>5.89</v>
          </cell>
          <cell r="G6">
            <v>6.25</v>
          </cell>
          <cell r="H6">
            <v>6.64</v>
          </cell>
          <cell r="I6">
            <v>7.06</v>
          </cell>
          <cell r="J6">
            <v>7.5</v>
          </cell>
        </row>
        <row r="7">
          <cell r="A7">
            <v>20</v>
          </cell>
          <cell r="B7">
            <v>4.3</v>
          </cell>
          <cell r="C7">
            <v>4.57</v>
          </cell>
          <cell r="D7">
            <v>4.8600000000000003</v>
          </cell>
          <cell r="E7">
            <v>5.35</v>
          </cell>
          <cell r="F7">
            <v>5.89</v>
          </cell>
          <cell r="G7">
            <v>6.25</v>
          </cell>
          <cell r="H7">
            <v>6.64</v>
          </cell>
          <cell r="I7">
            <v>7.06</v>
          </cell>
          <cell r="J7">
            <v>7.5</v>
          </cell>
        </row>
        <row r="8">
          <cell r="A8">
            <v>21</v>
          </cell>
          <cell r="B8">
            <v>4.3</v>
          </cell>
          <cell r="C8">
            <v>4.57</v>
          </cell>
          <cell r="D8">
            <v>4.8600000000000003</v>
          </cell>
          <cell r="E8">
            <v>5.35</v>
          </cell>
          <cell r="F8">
            <v>5.89</v>
          </cell>
          <cell r="G8">
            <v>6.25</v>
          </cell>
          <cell r="H8">
            <v>6.64</v>
          </cell>
          <cell r="I8">
            <v>7.06</v>
          </cell>
          <cell r="J8">
            <v>7.5</v>
          </cell>
        </row>
        <row r="9">
          <cell r="A9">
            <v>22</v>
          </cell>
          <cell r="B9">
            <v>4.3</v>
          </cell>
          <cell r="C9">
            <v>4.57</v>
          </cell>
          <cell r="D9">
            <v>4.8600000000000003</v>
          </cell>
          <cell r="E9">
            <v>5.35</v>
          </cell>
          <cell r="F9">
            <v>5.89</v>
          </cell>
          <cell r="G9">
            <v>6.25</v>
          </cell>
          <cell r="H9">
            <v>6.64</v>
          </cell>
          <cell r="I9">
            <v>7.06</v>
          </cell>
          <cell r="J9">
            <v>7.5</v>
          </cell>
        </row>
        <row r="10">
          <cell r="A10">
            <v>23</v>
          </cell>
          <cell r="B10">
            <v>4.3</v>
          </cell>
          <cell r="C10">
            <v>4.57</v>
          </cell>
          <cell r="D10">
            <v>4.8600000000000003</v>
          </cell>
          <cell r="E10">
            <v>5.35</v>
          </cell>
          <cell r="F10">
            <v>5.89</v>
          </cell>
          <cell r="G10">
            <v>6.25</v>
          </cell>
          <cell r="H10">
            <v>6.64</v>
          </cell>
          <cell r="I10">
            <v>7.06</v>
          </cell>
          <cell r="J10">
            <v>7.5</v>
          </cell>
        </row>
        <row r="11">
          <cell r="A11">
            <v>24</v>
          </cell>
          <cell r="B11">
            <v>4.3</v>
          </cell>
          <cell r="C11">
            <v>4.57</v>
          </cell>
          <cell r="D11">
            <v>4.8600000000000003</v>
          </cell>
          <cell r="E11">
            <v>5.35</v>
          </cell>
          <cell r="F11">
            <v>5.89</v>
          </cell>
          <cell r="G11">
            <v>6.25</v>
          </cell>
          <cell r="H11">
            <v>6.64</v>
          </cell>
          <cell r="I11">
            <v>7.06</v>
          </cell>
          <cell r="J11">
            <v>7.5</v>
          </cell>
        </row>
        <row r="12">
          <cell r="A12">
            <v>25</v>
          </cell>
          <cell r="B12">
            <v>4.3</v>
          </cell>
          <cell r="C12">
            <v>4.57</v>
          </cell>
          <cell r="D12">
            <v>4.8600000000000003</v>
          </cell>
          <cell r="E12">
            <v>5.35</v>
          </cell>
          <cell r="F12">
            <v>5.89</v>
          </cell>
          <cell r="G12">
            <v>6.25</v>
          </cell>
          <cell r="H12">
            <v>6.64</v>
          </cell>
          <cell r="I12">
            <v>7.06</v>
          </cell>
          <cell r="J12">
            <v>7.5</v>
          </cell>
        </row>
        <row r="13">
          <cell r="A13">
            <v>26</v>
          </cell>
          <cell r="B13">
            <v>4.34</v>
          </cell>
          <cell r="C13">
            <v>4.63</v>
          </cell>
          <cell r="D13">
            <v>4.9400000000000004</v>
          </cell>
          <cell r="E13">
            <v>5.45</v>
          </cell>
          <cell r="F13">
            <v>6.01</v>
          </cell>
          <cell r="G13">
            <v>6.39</v>
          </cell>
          <cell r="H13">
            <v>6.8</v>
          </cell>
          <cell r="I13">
            <v>7.24</v>
          </cell>
          <cell r="J13">
            <v>7.71</v>
          </cell>
        </row>
        <row r="14">
          <cell r="A14">
            <v>27</v>
          </cell>
          <cell r="B14">
            <v>4.3899999999999997</v>
          </cell>
          <cell r="C14">
            <v>4.6900000000000004</v>
          </cell>
          <cell r="D14">
            <v>5.01</v>
          </cell>
          <cell r="E14">
            <v>5.54</v>
          </cell>
          <cell r="F14">
            <v>6.13</v>
          </cell>
          <cell r="G14">
            <v>6.53</v>
          </cell>
          <cell r="H14">
            <v>6.97</v>
          </cell>
          <cell r="I14">
            <v>7.43</v>
          </cell>
          <cell r="J14">
            <v>7.93</v>
          </cell>
        </row>
        <row r="15">
          <cell r="A15">
            <v>28</v>
          </cell>
          <cell r="B15">
            <v>4.43</v>
          </cell>
          <cell r="C15">
            <v>4.75</v>
          </cell>
          <cell r="D15">
            <v>5.09</v>
          </cell>
          <cell r="E15">
            <v>5.64</v>
          </cell>
          <cell r="F15">
            <v>6.25</v>
          </cell>
          <cell r="G15">
            <v>6.68</v>
          </cell>
          <cell r="H15">
            <v>7.14</v>
          </cell>
          <cell r="I15">
            <v>7.63</v>
          </cell>
          <cell r="J15">
            <v>8.16</v>
          </cell>
        </row>
        <row r="16">
          <cell r="A16">
            <v>29</v>
          </cell>
          <cell r="B16">
            <v>4.4800000000000004</v>
          </cell>
          <cell r="C16">
            <v>4.8099999999999996</v>
          </cell>
          <cell r="D16">
            <v>5.17</v>
          </cell>
          <cell r="E16">
            <v>5.74</v>
          </cell>
          <cell r="F16">
            <v>6.37</v>
          </cell>
          <cell r="G16">
            <v>6.83</v>
          </cell>
          <cell r="H16">
            <v>7.31</v>
          </cell>
          <cell r="I16">
            <v>7.83</v>
          </cell>
          <cell r="J16">
            <v>8.39</v>
          </cell>
        </row>
        <row r="17">
          <cell r="A17">
            <v>30</v>
          </cell>
          <cell r="B17">
            <v>4.5199999999999996</v>
          </cell>
          <cell r="C17">
            <v>4.87</v>
          </cell>
          <cell r="D17">
            <v>5.25</v>
          </cell>
          <cell r="E17">
            <v>5.84</v>
          </cell>
          <cell r="F17">
            <v>6.5</v>
          </cell>
          <cell r="G17">
            <v>6.98</v>
          </cell>
          <cell r="H17">
            <v>7.49</v>
          </cell>
          <cell r="I17">
            <v>8.0399999999999991</v>
          </cell>
          <cell r="J17">
            <v>8.6300000000000008</v>
          </cell>
        </row>
        <row r="18">
          <cell r="A18">
            <v>31</v>
          </cell>
          <cell r="B18">
            <v>4.7</v>
          </cell>
          <cell r="C18">
            <v>5.08</v>
          </cell>
          <cell r="D18">
            <v>5.49</v>
          </cell>
          <cell r="E18">
            <v>6.12</v>
          </cell>
          <cell r="F18">
            <v>6.81</v>
          </cell>
          <cell r="G18">
            <v>7.33</v>
          </cell>
          <cell r="H18">
            <v>7.88</v>
          </cell>
          <cell r="I18">
            <v>8.4700000000000006</v>
          </cell>
          <cell r="J18">
            <v>9.1</v>
          </cell>
        </row>
        <row r="19">
          <cell r="A19">
            <v>32</v>
          </cell>
          <cell r="B19">
            <v>4.88</v>
          </cell>
          <cell r="C19">
            <v>5.29</v>
          </cell>
          <cell r="D19">
            <v>5.75</v>
          </cell>
          <cell r="E19">
            <v>6.4</v>
          </cell>
          <cell r="F19">
            <v>7.13</v>
          </cell>
          <cell r="G19">
            <v>7.69</v>
          </cell>
          <cell r="H19">
            <v>8.3000000000000007</v>
          </cell>
          <cell r="I19">
            <v>8.93</v>
          </cell>
          <cell r="J19">
            <v>9.61</v>
          </cell>
        </row>
        <row r="20">
          <cell r="A20">
            <v>33</v>
          </cell>
          <cell r="B20">
            <v>5.07</v>
          </cell>
          <cell r="C20">
            <v>5.52</v>
          </cell>
          <cell r="D20">
            <v>6.01</v>
          </cell>
          <cell r="E20">
            <v>6.7</v>
          </cell>
          <cell r="F20">
            <v>7.47</v>
          </cell>
          <cell r="G20">
            <v>8.08</v>
          </cell>
          <cell r="H20">
            <v>8.73</v>
          </cell>
          <cell r="I20">
            <v>9.41</v>
          </cell>
          <cell r="J20">
            <v>10.130000000000001</v>
          </cell>
        </row>
        <row r="21">
          <cell r="A21">
            <v>34</v>
          </cell>
          <cell r="B21">
            <v>5.27</v>
          </cell>
          <cell r="C21">
            <v>5.75</v>
          </cell>
          <cell r="D21">
            <v>6.29</v>
          </cell>
          <cell r="E21">
            <v>7.02</v>
          </cell>
          <cell r="F21">
            <v>7.83</v>
          </cell>
          <cell r="G21">
            <v>8.48</v>
          </cell>
          <cell r="H21">
            <v>9.19</v>
          </cell>
          <cell r="I21">
            <v>9.91</v>
          </cell>
          <cell r="J21">
            <v>10.69</v>
          </cell>
        </row>
        <row r="22">
          <cell r="A22">
            <v>35</v>
          </cell>
          <cell r="B22">
            <v>5.47</v>
          </cell>
          <cell r="C22">
            <v>6</v>
          </cell>
          <cell r="D22">
            <v>6.58</v>
          </cell>
          <cell r="E22">
            <v>7.35</v>
          </cell>
          <cell r="F22">
            <v>8.1999999999999993</v>
          </cell>
          <cell r="G22">
            <v>8.9</v>
          </cell>
          <cell r="H22">
            <v>9.67</v>
          </cell>
          <cell r="I22">
            <v>10.44</v>
          </cell>
          <cell r="J22">
            <v>11.28</v>
          </cell>
        </row>
        <row r="23">
          <cell r="A23">
            <v>36</v>
          </cell>
          <cell r="B23">
            <v>5.78</v>
          </cell>
          <cell r="C23">
            <v>6.36</v>
          </cell>
          <cell r="D23">
            <v>7</v>
          </cell>
          <cell r="E23">
            <v>7.82</v>
          </cell>
          <cell r="F23">
            <v>8.74</v>
          </cell>
          <cell r="G23">
            <v>9.5</v>
          </cell>
          <cell r="H23">
            <v>10.32</v>
          </cell>
          <cell r="I23">
            <v>11.17</v>
          </cell>
          <cell r="J23">
            <v>12.08</v>
          </cell>
        </row>
        <row r="24">
          <cell r="A24">
            <v>37</v>
          </cell>
          <cell r="B24">
            <v>6.12</v>
          </cell>
          <cell r="C24">
            <v>6.75</v>
          </cell>
          <cell r="D24">
            <v>7.44</v>
          </cell>
          <cell r="E24">
            <v>8.33</v>
          </cell>
          <cell r="F24">
            <v>9.32</v>
          </cell>
          <cell r="G24">
            <v>10.130000000000001</v>
          </cell>
          <cell r="H24">
            <v>11.01</v>
          </cell>
          <cell r="I24">
            <v>11.94</v>
          </cell>
          <cell r="J24">
            <v>12.95</v>
          </cell>
        </row>
        <row r="25">
          <cell r="A25">
            <v>38</v>
          </cell>
          <cell r="B25">
            <v>6.47</v>
          </cell>
          <cell r="C25">
            <v>7.16</v>
          </cell>
          <cell r="D25">
            <v>7.92</v>
          </cell>
          <cell r="E25">
            <v>8.8699999999999992</v>
          </cell>
          <cell r="F25">
            <v>9.93</v>
          </cell>
          <cell r="G25">
            <v>10.8</v>
          </cell>
          <cell r="H25">
            <v>11.74</v>
          </cell>
          <cell r="I25">
            <v>12.76</v>
          </cell>
          <cell r="J25">
            <v>13.87</v>
          </cell>
        </row>
        <row r="26">
          <cell r="A26">
            <v>39</v>
          </cell>
          <cell r="B26">
            <v>6.84</v>
          </cell>
          <cell r="C26">
            <v>7.59</v>
          </cell>
          <cell r="D26">
            <v>8.42</v>
          </cell>
          <cell r="E26">
            <v>9.4499999999999993</v>
          </cell>
          <cell r="F26">
            <v>10.59</v>
          </cell>
          <cell r="G26">
            <v>11.52</v>
          </cell>
          <cell r="H26">
            <v>12.53</v>
          </cell>
          <cell r="I26">
            <v>13.65</v>
          </cell>
          <cell r="J26">
            <v>14.86</v>
          </cell>
        </row>
        <row r="27">
          <cell r="A27">
            <v>40</v>
          </cell>
          <cell r="B27">
            <v>7.23</v>
          </cell>
          <cell r="C27">
            <v>8.0500000000000007</v>
          </cell>
          <cell r="D27">
            <v>8.9600000000000009</v>
          </cell>
          <cell r="E27">
            <v>10.06</v>
          </cell>
          <cell r="F27">
            <v>11.29</v>
          </cell>
          <cell r="G27">
            <v>12.29</v>
          </cell>
          <cell r="H27">
            <v>13.37</v>
          </cell>
          <cell r="I27">
            <v>14.59</v>
          </cell>
          <cell r="J27">
            <v>15.92</v>
          </cell>
        </row>
        <row r="28">
          <cell r="A28">
            <v>41</v>
          </cell>
          <cell r="B28">
            <v>7.71</v>
          </cell>
          <cell r="C28">
            <v>8.6</v>
          </cell>
          <cell r="D28">
            <v>9.59</v>
          </cell>
          <cell r="E28">
            <v>10.77</v>
          </cell>
          <cell r="F28">
            <v>12.11</v>
          </cell>
          <cell r="G28">
            <v>13.18</v>
          </cell>
          <cell r="H28">
            <v>14.35</v>
          </cell>
          <cell r="I28">
            <v>15.66</v>
          </cell>
          <cell r="J28">
            <v>17.100000000000001</v>
          </cell>
        </row>
        <row r="29">
          <cell r="A29">
            <v>42</v>
          </cell>
          <cell r="B29">
            <v>8.2200000000000006</v>
          </cell>
          <cell r="C29">
            <v>9.18</v>
          </cell>
          <cell r="D29">
            <v>10.26</v>
          </cell>
          <cell r="E29">
            <v>11.54</v>
          </cell>
          <cell r="F29">
            <v>12.98</v>
          </cell>
          <cell r="G29">
            <v>14.14</v>
          </cell>
          <cell r="H29">
            <v>15.41</v>
          </cell>
          <cell r="I29">
            <v>16.82</v>
          </cell>
          <cell r="J29">
            <v>18.36</v>
          </cell>
        </row>
        <row r="30">
          <cell r="A30">
            <v>43</v>
          </cell>
          <cell r="B30">
            <v>8.76</v>
          </cell>
          <cell r="C30">
            <v>9.81</v>
          </cell>
          <cell r="D30">
            <v>10.98</v>
          </cell>
          <cell r="E30">
            <v>12.36</v>
          </cell>
          <cell r="F30">
            <v>13.92</v>
          </cell>
          <cell r="G30">
            <v>15.17</v>
          </cell>
          <cell r="H30">
            <v>16.54</v>
          </cell>
          <cell r="I30">
            <v>18.059999999999999</v>
          </cell>
          <cell r="J30">
            <v>19.72</v>
          </cell>
        </row>
        <row r="31">
          <cell r="A31">
            <v>44</v>
          </cell>
          <cell r="B31">
            <v>9.33</v>
          </cell>
          <cell r="C31">
            <v>10.47</v>
          </cell>
          <cell r="D31">
            <v>11.75</v>
          </cell>
          <cell r="E31">
            <v>13.24</v>
          </cell>
          <cell r="F31">
            <v>14.92</v>
          </cell>
          <cell r="G31">
            <v>16.28</v>
          </cell>
          <cell r="H31">
            <v>17.760000000000002</v>
          </cell>
          <cell r="I31">
            <v>19.39</v>
          </cell>
          <cell r="J31">
            <v>21.17</v>
          </cell>
        </row>
        <row r="32">
          <cell r="A32">
            <v>45</v>
          </cell>
          <cell r="B32">
            <v>9.9499999999999993</v>
          </cell>
          <cell r="C32">
            <v>11.19</v>
          </cell>
          <cell r="D32">
            <v>12.58</v>
          </cell>
          <cell r="E32">
            <v>14.19</v>
          </cell>
          <cell r="F32">
            <v>16</v>
          </cell>
          <cell r="G32">
            <v>17.46</v>
          </cell>
          <cell r="H32">
            <v>19.059999999999999</v>
          </cell>
          <cell r="I32">
            <v>20.82</v>
          </cell>
          <cell r="J32">
            <v>22.74</v>
          </cell>
        </row>
        <row r="33">
          <cell r="A33">
            <v>46</v>
          </cell>
          <cell r="B33">
            <v>10.69</v>
          </cell>
          <cell r="C33">
            <v>12.04</v>
          </cell>
          <cell r="D33">
            <v>13.57</v>
          </cell>
          <cell r="E33">
            <v>15.3</v>
          </cell>
          <cell r="F33">
            <v>17.25</v>
          </cell>
          <cell r="G33">
            <v>18.84</v>
          </cell>
          <cell r="H33">
            <v>20.58</v>
          </cell>
          <cell r="I33">
            <v>22.47</v>
          </cell>
          <cell r="J33">
            <v>24.53</v>
          </cell>
        </row>
        <row r="34">
          <cell r="A34">
            <v>47</v>
          </cell>
          <cell r="B34">
            <v>11.48</v>
          </cell>
          <cell r="C34">
            <v>12.96</v>
          </cell>
          <cell r="D34">
            <v>14.63</v>
          </cell>
          <cell r="E34">
            <v>16.5</v>
          </cell>
          <cell r="F34">
            <v>18.600000000000001</v>
          </cell>
          <cell r="G34">
            <v>20.329999999999998</v>
          </cell>
          <cell r="H34">
            <v>22.21</v>
          </cell>
          <cell r="I34">
            <v>24.25</v>
          </cell>
          <cell r="J34">
            <v>26.47</v>
          </cell>
        </row>
        <row r="35">
          <cell r="A35">
            <v>48</v>
          </cell>
          <cell r="B35">
            <v>12.34</v>
          </cell>
          <cell r="C35">
            <v>13.95</v>
          </cell>
          <cell r="D35">
            <v>15.78</v>
          </cell>
          <cell r="E35">
            <v>17.79</v>
          </cell>
          <cell r="F35">
            <v>20.059999999999999</v>
          </cell>
          <cell r="G35">
            <v>21.93</v>
          </cell>
          <cell r="H35">
            <v>23.98</v>
          </cell>
          <cell r="I35">
            <v>26.17</v>
          </cell>
          <cell r="J35">
            <v>28.55</v>
          </cell>
        </row>
        <row r="36">
          <cell r="A36">
            <v>49</v>
          </cell>
          <cell r="B36">
            <v>13.25</v>
          </cell>
          <cell r="C36">
            <v>15.02</v>
          </cell>
          <cell r="D36">
            <v>17.02</v>
          </cell>
          <cell r="E36">
            <v>19.18</v>
          </cell>
          <cell r="F36">
            <v>21.63</v>
          </cell>
          <cell r="G36">
            <v>23.66</v>
          </cell>
          <cell r="H36">
            <v>25.89</v>
          </cell>
          <cell r="I36">
            <v>28.24</v>
          </cell>
          <cell r="J36">
            <v>30.8</v>
          </cell>
        </row>
        <row r="37">
          <cell r="A37">
            <v>50</v>
          </cell>
          <cell r="B37">
            <v>14.24</v>
          </cell>
          <cell r="C37">
            <v>16.16</v>
          </cell>
          <cell r="D37">
            <v>18.350000000000001</v>
          </cell>
          <cell r="E37">
            <v>20.69</v>
          </cell>
          <cell r="F37">
            <v>23.32</v>
          </cell>
          <cell r="G37">
            <v>25.53</v>
          </cell>
          <cell r="H37">
            <v>27.95</v>
          </cell>
          <cell r="I37">
            <v>30.48</v>
          </cell>
          <cell r="J37">
            <v>33.229999999999997</v>
          </cell>
        </row>
        <row r="38">
          <cell r="A38">
            <v>51</v>
          </cell>
          <cell r="B38">
            <v>15.43</v>
          </cell>
          <cell r="C38">
            <v>17.52</v>
          </cell>
          <cell r="D38">
            <v>19.89</v>
          </cell>
          <cell r="E38">
            <v>22.43</v>
          </cell>
          <cell r="F38">
            <v>25.28</v>
          </cell>
          <cell r="G38">
            <v>27.71</v>
          </cell>
          <cell r="H38">
            <v>30.38</v>
          </cell>
          <cell r="I38">
            <v>33.020000000000003</v>
          </cell>
          <cell r="J38">
            <v>0</v>
          </cell>
        </row>
        <row r="39">
          <cell r="A39">
            <v>52</v>
          </cell>
          <cell r="B39">
            <v>16.71</v>
          </cell>
          <cell r="C39">
            <v>18.98</v>
          </cell>
          <cell r="D39">
            <v>21.57</v>
          </cell>
          <cell r="E39">
            <v>24.31</v>
          </cell>
          <cell r="F39">
            <v>27.4</v>
          </cell>
          <cell r="G39">
            <v>30.08</v>
          </cell>
          <cell r="H39">
            <v>33.020000000000003</v>
          </cell>
          <cell r="I39">
            <v>0</v>
          </cell>
          <cell r="J39">
            <v>0</v>
          </cell>
        </row>
        <row r="40">
          <cell r="A40">
            <v>53</v>
          </cell>
          <cell r="B40">
            <v>18.100000000000001</v>
          </cell>
          <cell r="C40">
            <v>20.57</v>
          </cell>
          <cell r="D40">
            <v>23.38</v>
          </cell>
          <cell r="E40">
            <v>26.35</v>
          </cell>
          <cell r="F40">
            <v>29.7</v>
          </cell>
          <cell r="G40">
            <v>32.65</v>
          </cell>
          <cell r="H40">
            <v>0</v>
          </cell>
          <cell r="I40">
            <v>0</v>
          </cell>
          <cell r="J40">
            <v>0</v>
          </cell>
        </row>
        <row r="41">
          <cell r="A41">
            <v>54</v>
          </cell>
          <cell r="B41">
            <v>19.61</v>
          </cell>
          <cell r="C41">
            <v>22.29</v>
          </cell>
          <cell r="D41">
            <v>25.35</v>
          </cell>
          <cell r="E41">
            <v>28.57</v>
          </cell>
          <cell r="F41">
            <v>32.200000000000003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</row>
        <row r="42">
          <cell r="A42">
            <v>55</v>
          </cell>
          <cell r="B42">
            <v>21.24</v>
          </cell>
          <cell r="C42">
            <v>24.16</v>
          </cell>
          <cell r="D42">
            <v>27.48</v>
          </cell>
          <cell r="E42">
            <v>30.97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A43">
            <v>56</v>
          </cell>
          <cell r="B43">
            <v>23.04</v>
          </cell>
          <cell r="C43">
            <v>26.18</v>
          </cell>
          <cell r="D43">
            <v>30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</row>
        <row r="44">
          <cell r="A44">
            <v>57</v>
          </cell>
          <cell r="B44">
            <v>24.99</v>
          </cell>
          <cell r="C44">
            <v>28.37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</row>
        <row r="45">
          <cell r="A45">
            <v>58</v>
          </cell>
          <cell r="B45">
            <v>27.1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</row>
        <row r="46">
          <cell r="A46">
            <v>59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</row>
        <row r="47">
          <cell r="A47">
            <v>60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</row>
      </sheetData>
      <sheetData sheetId="5"/>
      <sheetData sheetId="6"/>
      <sheetData sheetId="7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Activity"/>
      <sheetName val="Sheet1"/>
      <sheetName val="Budget"/>
      <sheetName val="Expense Update_Q2"/>
      <sheetName val="Expense Update_Q3"/>
      <sheetName val="Expense Update_Q4"/>
    </sheetNames>
    <sheetDataSet>
      <sheetData sheetId="0">
        <row r="3">
          <cell r="C3" t="str">
            <v>All</v>
          </cell>
        </row>
        <row r="4">
          <cell r="C4" t="str">
            <v>HCM</v>
          </cell>
        </row>
        <row r="5">
          <cell r="C5" t="str">
            <v>HN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(new)"/>
      <sheetName val="brief &amp; assumptions"/>
      <sheetName val="vs SP5"/>
      <sheetName val="prem flow"/>
      <sheetName val="Summary (old)"/>
      <sheetName val="Quarterly KPIs 2013"/>
      <sheetName val="Monthly"/>
      <sheetName val="Country"/>
      <sheetName val="HCMC"/>
      <sheetName val="HN"/>
      <sheetName val="Prov Jun"/>
      <sheetName val="Prov May"/>
      <sheetName val="Offices expansion"/>
      <sheetName val="by location"/>
      <sheetName val="AD headcount"/>
      <sheetName val="SP5"/>
    </sheetNames>
    <sheetDataSet>
      <sheetData sheetId="0"/>
      <sheetData sheetId="1">
        <row r="101">
          <cell r="E101">
            <v>0.4</v>
          </cell>
        </row>
        <row r="102">
          <cell r="G102">
            <v>0.5</v>
          </cell>
        </row>
        <row r="103">
          <cell r="E103">
            <v>0.2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22">
          <cell r="V22">
            <v>5082</v>
          </cell>
        </row>
        <row r="33">
          <cell r="U33">
            <v>956</v>
          </cell>
          <cell r="V33">
            <v>1203</v>
          </cell>
        </row>
        <row r="55">
          <cell r="U55">
            <v>1321</v>
          </cell>
          <cell r="V55">
            <v>2032</v>
          </cell>
        </row>
        <row r="95">
          <cell r="V95">
            <v>28869.911000000073</v>
          </cell>
        </row>
        <row r="99">
          <cell r="V99">
            <v>4038</v>
          </cell>
        </row>
        <row r="100">
          <cell r="V100">
            <v>178</v>
          </cell>
        </row>
        <row r="101">
          <cell r="V101">
            <v>568</v>
          </cell>
        </row>
        <row r="102">
          <cell r="V102">
            <v>197</v>
          </cell>
        </row>
        <row r="103">
          <cell r="V103">
            <v>57</v>
          </cell>
        </row>
        <row r="104">
          <cell r="V104">
            <v>44</v>
          </cell>
        </row>
        <row r="109">
          <cell r="V109">
            <v>794</v>
          </cell>
        </row>
        <row r="110">
          <cell r="V110">
            <v>0</v>
          </cell>
        </row>
        <row r="111">
          <cell r="V111">
            <v>98</v>
          </cell>
        </row>
        <row r="112">
          <cell r="V112">
            <v>31</v>
          </cell>
        </row>
        <row r="113">
          <cell r="V113">
            <v>15</v>
          </cell>
        </row>
        <row r="114">
          <cell r="V114">
            <v>7</v>
          </cell>
        </row>
      </sheetData>
      <sheetData sheetId="4">
        <row r="33">
          <cell r="U33">
            <v>464</v>
          </cell>
          <cell r="V33">
            <v>531</v>
          </cell>
        </row>
        <row r="55">
          <cell r="U55">
            <v>771</v>
          </cell>
          <cell r="V55">
            <v>1115</v>
          </cell>
        </row>
        <row r="95">
          <cell r="U95">
            <v>13458.544</v>
          </cell>
          <cell r="V95">
            <v>19973.662000000011</v>
          </cell>
        </row>
        <row r="99">
          <cell r="V99">
            <v>2064</v>
          </cell>
        </row>
        <row r="100">
          <cell r="V100">
            <v>83</v>
          </cell>
        </row>
        <row r="101">
          <cell r="V101">
            <v>299</v>
          </cell>
        </row>
        <row r="102">
          <cell r="V102">
            <v>129</v>
          </cell>
        </row>
        <row r="103">
          <cell r="V103">
            <v>37</v>
          </cell>
        </row>
        <row r="104">
          <cell r="V104">
            <v>12</v>
          </cell>
        </row>
        <row r="105">
          <cell r="U105">
            <v>2500</v>
          </cell>
          <cell r="V105">
            <v>2624</v>
          </cell>
        </row>
        <row r="109">
          <cell r="V109">
            <v>289</v>
          </cell>
        </row>
        <row r="111">
          <cell r="V111">
            <v>29</v>
          </cell>
        </row>
        <row r="112">
          <cell r="V112">
            <v>9</v>
          </cell>
        </row>
        <row r="113">
          <cell r="V113">
            <v>1</v>
          </cell>
        </row>
        <row r="114">
          <cell r="V114">
            <v>2</v>
          </cell>
        </row>
      </sheetData>
      <sheetData sheetId="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3">
          <cell r="B13">
            <v>5188.1790000000001</v>
          </cell>
          <cell r="C13">
            <v>4095.5790000000006</v>
          </cell>
          <cell r="D13">
            <v>8145.9447</v>
          </cell>
          <cell r="E13">
            <v>9811.2913000000008</v>
          </cell>
          <cell r="F13">
            <v>7228.6789999999992</v>
          </cell>
          <cell r="G13">
            <v>8690.9287000000004</v>
          </cell>
          <cell r="H13">
            <v>12824.906799999999</v>
          </cell>
          <cell r="I13">
            <v>6827.1124000000009</v>
          </cell>
          <cell r="J13">
            <v>17419.816000000003</v>
          </cell>
          <cell r="K13">
            <v>12070.6067</v>
          </cell>
          <cell r="L13">
            <v>21238.814000000031</v>
          </cell>
          <cell r="M13">
            <v>24115.970000000023</v>
          </cell>
          <cell r="N13">
            <v>7314.6919999999991</v>
          </cell>
          <cell r="O13">
            <v>7046.1557999999995</v>
          </cell>
          <cell r="P13">
            <v>16416.163</v>
          </cell>
          <cell r="Q13">
            <v>12573.556000000011</v>
          </cell>
          <cell r="R13">
            <v>15243.324000000001</v>
          </cell>
          <cell r="S13">
            <v>25036.574900000065</v>
          </cell>
          <cell r="T13">
            <v>16282.324900000011</v>
          </cell>
          <cell r="U13">
            <v>18211.759800000029</v>
          </cell>
          <cell r="V13">
            <v>29046.328700000071</v>
          </cell>
          <cell r="W13">
            <v>22151.736600000018</v>
          </cell>
        </row>
        <row r="22">
          <cell r="W22">
            <v>5596</v>
          </cell>
        </row>
        <row r="33">
          <cell r="W33">
            <v>990</v>
          </cell>
        </row>
        <row r="55">
          <cell r="W55">
            <v>1454</v>
          </cell>
        </row>
        <row r="95">
          <cell r="W95">
            <v>21593.701000000019</v>
          </cell>
        </row>
        <row r="99">
          <cell r="W99">
            <v>4438</v>
          </cell>
        </row>
        <row r="100">
          <cell r="W100">
            <v>194</v>
          </cell>
        </row>
        <row r="101">
          <cell r="W101">
            <v>640</v>
          </cell>
        </row>
        <row r="102">
          <cell r="W102">
            <v>210</v>
          </cell>
        </row>
        <row r="103">
          <cell r="W103">
            <v>67</v>
          </cell>
        </row>
        <row r="104">
          <cell r="W104">
            <v>47</v>
          </cell>
        </row>
        <row r="109">
          <cell r="W109">
            <v>761</v>
          </cell>
        </row>
        <row r="111">
          <cell r="W111">
            <v>90</v>
          </cell>
        </row>
        <row r="112">
          <cell r="W112">
            <v>18</v>
          </cell>
        </row>
        <row r="113">
          <cell r="W113">
            <v>10</v>
          </cell>
        </row>
        <row r="114">
          <cell r="W114">
            <v>4</v>
          </cell>
        </row>
      </sheetData>
      <sheetData sheetId="4">
        <row r="13">
          <cell r="B13">
            <v>5229.46</v>
          </cell>
          <cell r="C13">
            <v>4953.427999999999</v>
          </cell>
          <cell r="D13">
            <v>10947.14</v>
          </cell>
          <cell r="E13">
            <v>14127.838900000002</v>
          </cell>
          <cell r="F13">
            <v>11378.866000000002</v>
          </cell>
          <cell r="G13">
            <v>20467.17449999999</v>
          </cell>
          <cell r="H13">
            <v>16930.181499999999</v>
          </cell>
          <cell r="I13">
            <v>10592.914359999999</v>
          </cell>
          <cell r="J13">
            <v>22551.684799999992</v>
          </cell>
          <cell r="K13">
            <v>14142.543139999991</v>
          </cell>
          <cell r="L13">
            <v>21867.056700000012</v>
          </cell>
          <cell r="M13">
            <v>34698.425899999973</v>
          </cell>
          <cell r="N13">
            <v>6107.5723999999991</v>
          </cell>
          <cell r="O13">
            <v>6937.6219999999694</v>
          </cell>
          <cell r="P13">
            <v>17947.367299999991</v>
          </cell>
          <cell r="Q13">
            <v>18456.183199999999</v>
          </cell>
          <cell r="R13">
            <v>13855.127900000003</v>
          </cell>
          <cell r="S13">
            <v>17580.338640000002</v>
          </cell>
          <cell r="T13">
            <v>14366.86017</v>
          </cell>
          <cell r="U13">
            <v>14149.385</v>
          </cell>
          <cell r="V13">
            <v>20517.665099999998</v>
          </cell>
          <cell r="W13">
            <v>18767.984049999999</v>
          </cell>
        </row>
        <row r="33">
          <cell r="W33">
            <v>476</v>
          </cell>
        </row>
        <row r="55">
          <cell r="W55">
            <v>844</v>
          </cell>
        </row>
        <row r="95">
          <cell r="W95">
            <v>17507.513999999999</v>
          </cell>
        </row>
        <row r="99">
          <cell r="W99">
            <v>2227</v>
          </cell>
        </row>
        <row r="100">
          <cell r="W100">
            <v>91</v>
          </cell>
        </row>
        <row r="101">
          <cell r="W101">
            <v>313</v>
          </cell>
        </row>
        <row r="102">
          <cell r="W102">
            <v>130</v>
          </cell>
        </row>
        <row r="103">
          <cell r="W103">
            <v>38</v>
          </cell>
        </row>
        <row r="104">
          <cell r="W104">
            <v>13</v>
          </cell>
        </row>
        <row r="105">
          <cell r="W105">
            <v>2812</v>
          </cell>
        </row>
        <row r="109">
          <cell r="W109">
            <v>253</v>
          </cell>
        </row>
        <row r="110">
          <cell r="W110">
            <v>0</v>
          </cell>
        </row>
        <row r="111">
          <cell r="W111">
            <v>41</v>
          </cell>
        </row>
        <row r="112">
          <cell r="W112">
            <v>8</v>
          </cell>
        </row>
        <row r="113">
          <cell r="W113">
            <v>4</v>
          </cell>
        </row>
        <row r="114">
          <cell r="W114">
            <v>1</v>
          </cell>
        </row>
      </sheetData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/>
      <sheetData sheetId="4">
        <row r="11">
          <cell r="X11">
            <v>27633.948000000037</v>
          </cell>
        </row>
        <row r="33">
          <cell r="X33">
            <v>574</v>
          </cell>
        </row>
        <row r="55">
          <cell r="X55">
            <v>1282</v>
          </cell>
        </row>
        <row r="95">
          <cell r="X95">
            <v>27275.495000000021</v>
          </cell>
        </row>
        <row r="99">
          <cell r="X99">
            <v>2410</v>
          </cell>
        </row>
        <row r="100">
          <cell r="X100">
            <v>85</v>
          </cell>
        </row>
        <row r="101">
          <cell r="X101">
            <v>347</v>
          </cell>
        </row>
        <row r="102">
          <cell r="X102">
            <v>136</v>
          </cell>
        </row>
        <row r="103">
          <cell r="X103">
            <v>39</v>
          </cell>
        </row>
        <row r="104">
          <cell r="X104">
            <v>14</v>
          </cell>
        </row>
        <row r="105">
          <cell r="X105">
            <v>3031</v>
          </cell>
        </row>
        <row r="109">
          <cell r="X109">
            <v>307</v>
          </cell>
        </row>
        <row r="111">
          <cell r="X111">
            <v>57</v>
          </cell>
        </row>
        <row r="112">
          <cell r="X112">
            <v>10</v>
          </cell>
        </row>
        <row r="113">
          <cell r="X113">
            <v>2</v>
          </cell>
        </row>
        <row r="114">
          <cell r="X114">
            <v>1</v>
          </cell>
        </row>
      </sheetData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>
        <row r="110">
          <cell r="W110">
            <v>0</v>
          </cell>
        </row>
      </sheetData>
      <sheetData sheetId="3">
        <row r="13">
          <cell r="Y13">
            <v>51760.349470000212</v>
          </cell>
        </row>
        <row r="33">
          <cell r="Y33">
            <v>1698</v>
          </cell>
        </row>
        <row r="55">
          <cell r="Y55">
            <v>3209</v>
          </cell>
        </row>
        <row r="95">
          <cell r="Y95">
            <v>49695.418000000216</v>
          </cell>
        </row>
        <row r="99">
          <cell r="Y99">
            <v>5348</v>
          </cell>
        </row>
        <row r="100">
          <cell r="Y100">
            <v>237</v>
          </cell>
        </row>
        <row r="101">
          <cell r="Y101">
            <v>738</v>
          </cell>
        </row>
        <row r="102">
          <cell r="Y102">
            <v>251</v>
          </cell>
        </row>
        <row r="103">
          <cell r="Y103">
            <v>73</v>
          </cell>
        </row>
        <row r="104">
          <cell r="Y104">
            <v>54</v>
          </cell>
        </row>
        <row r="109">
          <cell r="Y109">
            <v>1010</v>
          </cell>
        </row>
        <row r="110">
          <cell r="Y110">
            <v>0</v>
          </cell>
        </row>
        <row r="111">
          <cell r="Y111">
            <v>84</v>
          </cell>
        </row>
        <row r="112">
          <cell r="Y112">
            <v>22</v>
          </cell>
        </row>
        <row r="113">
          <cell r="Y113">
            <v>4</v>
          </cell>
        </row>
        <row r="114">
          <cell r="Y114">
            <v>4</v>
          </cell>
        </row>
      </sheetData>
      <sheetData sheetId="4">
        <row r="13">
          <cell r="Y13">
            <v>45261.850670000116</v>
          </cell>
        </row>
        <row r="33">
          <cell r="Y33">
            <v>822</v>
          </cell>
        </row>
        <row r="55">
          <cell r="Y55">
            <v>1894</v>
          </cell>
        </row>
        <row r="95">
          <cell r="Y95">
            <v>44739.436000000016</v>
          </cell>
        </row>
        <row r="99">
          <cell r="Y99">
            <v>2513</v>
          </cell>
        </row>
        <row r="100">
          <cell r="Y100">
            <v>84</v>
          </cell>
        </row>
        <row r="101">
          <cell r="Y101">
            <v>355</v>
          </cell>
        </row>
        <row r="102">
          <cell r="Y102">
            <v>142</v>
          </cell>
        </row>
        <row r="103">
          <cell r="Y103">
            <v>36</v>
          </cell>
        </row>
        <row r="104">
          <cell r="Y104">
            <v>14</v>
          </cell>
        </row>
        <row r="109">
          <cell r="Y109">
            <v>344</v>
          </cell>
        </row>
        <row r="110">
          <cell r="Y110">
            <v>0</v>
          </cell>
        </row>
        <row r="111">
          <cell r="Y111">
            <v>32</v>
          </cell>
        </row>
        <row r="112">
          <cell r="Y112">
            <v>7</v>
          </cell>
        </row>
        <row r="113">
          <cell r="Y113">
            <v>0</v>
          </cell>
        </row>
        <row r="114">
          <cell r="Y114">
            <v>0</v>
          </cell>
        </row>
      </sheetData>
      <sheetData sheetId="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3">
          <cell r="AO13">
            <v>13431.969839999998</v>
          </cell>
        </row>
        <row r="22">
          <cell r="AO22">
            <v>6810</v>
          </cell>
        </row>
        <row r="33">
          <cell r="AO33">
            <v>661</v>
          </cell>
        </row>
        <row r="55">
          <cell r="AO55">
            <v>912</v>
          </cell>
        </row>
        <row r="95">
          <cell r="AO95">
            <v>13930.407000000003</v>
          </cell>
        </row>
        <row r="99">
          <cell r="AO99">
            <v>5455</v>
          </cell>
        </row>
        <row r="100">
          <cell r="AO100">
            <v>253</v>
          </cell>
        </row>
        <row r="101">
          <cell r="AO101">
            <v>722</v>
          </cell>
        </row>
        <row r="102">
          <cell r="AO102">
            <v>255</v>
          </cell>
        </row>
        <row r="103">
          <cell r="AO103">
            <v>74</v>
          </cell>
        </row>
        <row r="104">
          <cell r="AO104">
            <v>51</v>
          </cell>
        </row>
        <row r="109">
          <cell r="AO109">
            <v>281</v>
          </cell>
        </row>
        <row r="110">
          <cell r="AO110">
            <v>0</v>
          </cell>
        </row>
        <row r="111">
          <cell r="AO111">
            <v>30</v>
          </cell>
        </row>
        <row r="112">
          <cell r="AO112">
            <v>8</v>
          </cell>
        </row>
        <row r="113">
          <cell r="AO113">
            <v>1</v>
          </cell>
        </row>
        <row r="114">
          <cell r="AO114">
            <v>0</v>
          </cell>
        </row>
      </sheetData>
      <sheetData sheetId="4">
        <row r="13">
          <cell r="AO13">
            <v>13255.832900000001</v>
          </cell>
        </row>
        <row r="33">
          <cell r="AO33">
            <v>360</v>
          </cell>
        </row>
        <row r="55">
          <cell r="AO55">
            <v>690</v>
          </cell>
        </row>
        <row r="95">
          <cell r="AO95">
            <v>13201.143</v>
          </cell>
        </row>
        <row r="99">
          <cell r="AO99">
            <v>2581</v>
          </cell>
        </row>
        <row r="100">
          <cell r="AO100">
            <v>85</v>
          </cell>
        </row>
        <row r="101">
          <cell r="AO101">
            <v>356</v>
          </cell>
        </row>
        <row r="102">
          <cell r="AO102">
            <v>143</v>
          </cell>
        </row>
        <row r="103">
          <cell r="AO103">
            <v>37</v>
          </cell>
        </row>
        <row r="104">
          <cell r="AO104">
            <v>18</v>
          </cell>
        </row>
        <row r="105">
          <cell r="AO105">
            <v>3220</v>
          </cell>
        </row>
        <row r="109">
          <cell r="AO109">
            <v>150</v>
          </cell>
        </row>
        <row r="110">
          <cell r="AO110">
            <v>0</v>
          </cell>
        </row>
        <row r="111">
          <cell r="AO111">
            <v>21</v>
          </cell>
        </row>
        <row r="112">
          <cell r="AO112">
            <v>12</v>
          </cell>
        </row>
        <row r="113">
          <cell r="AO113">
            <v>3</v>
          </cell>
        </row>
        <row r="114">
          <cell r="AO114">
            <v>3</v>
          </cell>
        </row>
      </sheetData>
      <sheetData sheetId="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1">
          <cell r="AP11">
            <v>1074.5830000000001</v>
          </cell>
        </row>
        <row r="14">
          <cell r="AP14">
            <v>20257.13140000002</v>
          </cell>
        </row>
        <row r="24">
          <cell r="AP24">
            <v>6667</v>
          </cell>
        </row>
        <row r="35">
          <cell r="AP35">
            <v>67</v>
          </cell>
        </row>
        <row r="36">
          <cell r="AP36">
            <v>987</v>
          </cell>
        </row>
        <row r="59">
          <cell r="AP59">
            <v>81</v>
          </cell>
        </row>
        <row r="60">
          <cell r="AP60">
            <v>1405</v>
          </cell>
        </row>
        <row r="103">
          <cell r="AP103">
            <v>19706.296000000031</v>
          </cell>
        </row>
        <row r="107">
          <cell r="AP107">
            <v>3696</v>
          </cell>
        </row>
        <row r="108">
          <cell r="AP108">
            <v>272</v>
          </cell>
        </row>
        <row r="109">
          <cell r="AP109">
            <v>749</v>
          </cell>
        </row>
        <row r="110">
          <cell r="AP110">
            <v>259</v>
          </cell>
        </row>
        <row r="111">
          <cell r="AP111">
            <v>83</v>
          </cell>
        </row>
        <row r="112">
          <cell r="AP112">
            <v>53</v>
          </cell>
        </row>
        <row r="113">
          <cell r="AP113">
            <v>1555</v>
          </cell>
        </row>
        <row r="118">
          <cell r="AP118">
            <v>596</v>
          </cell>
        </row>
        <row r="119">
          <cell r="AP119">
            <v>1</v>
          </cell>
        </row>
        <row r="120">
          <cell r="AP120">
            <v>48</v>
          </cell>
        </row>
        <row r="121">
          <cell r="AP121">
            <v>15</v>
          </cell>
        </row>
        <row r="122">
          <cell r="AP122">
            <v>8</v>
          </cell>
        </row>
        <row r="123">
          <cell r="AP123">
            <v>2</v>
          </cell>
        </row>
      </sheetData>
      <sheetData sheetId="4">
        <row r="11">
          <cell r="AP11">
            <v>541.452</v>
          </cell>
        </row>
        <row r="14">
          <cell r="AP14">
            <v>21455.887900000012</v>
          </cell>
        </row>
        <row r="24">
          <cell r="AP24">
            <v>3363</v>
          </cell>
        </row>
        <row r="35">
          <cell r="AP35">
            <v>31</v>
          </cell>
        </row>
        <row r="36">
          <cell r="AP36">
            <v>553</v>
          </cell>
        </row>
        <row r="59">
          <cell r="AP59">
            <v>36.5</v>
          </cell>
        </row>
        <row r="60">
          <cell r="AP60">
            <v>918</v>
          </cell>
        </row>
        <row r="103">
          <cell r="AP103">
            <v>21017.186300000008</v>
          </cell>
        </row>
        <row r="107">
          <cell r="AP107">
            <v>1867</v>
          </cell>
        </row>
        <row r="108">
          <cell r="AP108">
            <v>97</v>
          </cell>
        </row>
        <row r="109">
          <cell r="AP109">
            <v>388</v>
          </cell>
        </row>
        <row r="110">
          <cell r="AP110">
            <v>151</v>
          </cell>
        </row>
        <row r="111">
          <cell r="AP111">
            <v>40</v>
          </cell>
        </row>
        <row r="112">
          <cell r="AP112">
            <v>21</v>
          </cell>
        </row>
        <row r="113">
          <cell r="AP113">
            <v>799</v>
          </cell>
        </row>
        <row r="118">
          <cell r="AP118">
            <v>323</v>
          </cell>
        </row>
        <row r="119">
          <cell r="AP119">
            <v>0</v>
          </cell>
        </row>
        <row r="120">
          <cell r="AP120">
            <v>41</v>
          </cell>
        </row>
        <row r="121">
          <cell r="AP121">
            <v>10</v>
          </cell>
        </row>
        <row r="122">
          <cell r="AP122">
            <v>3</v>
          </cell>
        </row>
        <row r="123">
          <cell r="AP123">
            <v>4</v>
          </cell>
        </row>
      </sheetData>
      <sheetData sheetId="5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42">
          <cell r="D42">
            <v>0.39939999999999998</v>
          </cell>
        </row>
      </sheetData>
      <sheetData sheetId="1">
        <row r="71">
          <cell r="K71">
            <v>421</v>
          </cell>
        </row>
        <row r="72">
          <cell r="K72">
            <v>149</v>
          </cell>
        </row>
      </sheetData>
      <sheetData sheetId="2">
        <row r="37">
          <cell r="J37">
            <v>761</v>
          </cell>
        </row>
      </sheetData>
      <sheetData sheetId="3">
        <row r="11">
          <cell r="AB11">
            <v>25</v>
          </cell>
        </row>
      </sheetData>
      <sheetData sheetId="4">
        <row r="8">
          <cell r="P8">
            <v>723.47400000000005</v>
          </cell>
        </row>
      </sheetData>
      <sheetData sheetId="5">
        <row r="8">
          <cell r="AD8">
            <v>11</v>
          </cell>
        </row>
      </sheetData>
      <sheetData sheetId="6">
        <row r="6">
          <cell r="AD6">
            <v>26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52">
          <cell r="D52">
            <v>0.376</v>
          </cell>
        </row>
      </sheetData>
      <sheetData sheetId="1">
        <row r="71">
          <cell r="K71">
            <v>456</v>
          </cell>
        </row>
        <row r="72">
          <cell r="K72">
            <v>182</v>
          </cell>
        </row>
      </sheetData>
      <sheetData sheetId="2">
        <row r="37">
          <cell r="J37">
            <v>793</v>
          </cell>
        </row>
      </sheetData>
      <sheetData sheetId="3">
        <row r="11">
          <cell r="AC11">
            <v>20</v>
          </cell>
        </row>
      </sheetData>
      <sheetData sheetId="4">
        <row r="16">
          <cell r="AC16">
            <v>3233.2505000000001</v>
          </cell>
        </row>
      </sheetData>
      <sheetData sheetId="5">
        <row r="8">
          <cell r="AE8">
            <v>11</v>
          </cell>
        </row>
      </sheetData>
      <sheetData sheetId="6">
        <row r="33">
          <cell r="K33">
            <v>25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63">
          <cell r="D63">
            <v>0.35899999999999999</v>
          </cell>
        </row>
      </sheetData>
      <sheetData sheetId="1">
        <row r="71">
          <cell r="K71">
            <v>532</v>
          </cell>
        </row>
        <row r="72">
          <cell r="K72">
            <v>183</v>
          </cell>
        </row>
      </sheetData>
      <sheetData sheetId="2">
        <row r="37">
          <cell r="J37">
            <v>1010</v>
          </cell>
        </row>
      </sheetData>
      <sheetData sheetId="3">
        <row r="34">
          <cell r="J34">
            <v>50.5</v>
          </cell>
        </row>
      </sheetData>
      <sheetData sheetId="4">
        <row r="27">
          <cell r="J27">
            <v>1904.2725</v>
          </cell>
        </row>
      </sheetData>
      <sheetData sheetId="5">
        <row r="30">
          <cell r="M30">
            <v>13</v>
          </cell>
        </row>
      </sheetData>
      <sheetData sheetId="6">
        <row r="33">
          <cell r="K33">
            <v>22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 refreshError="1"/>
      <sheetData sheetId="1" refreshError="1">
        <row r="71">
          <cell r="K71">
            <v>206</v>
          </cell>
        </row>
        <row r="72">
          <cell r="K72">
            <v>108</v>
          </cell>
        </row>
      </sheetData>
      <sheetData sheetId="2">
        <row r="37">
          <cell r="J37">
            <v>281</v>
          </cell>
        </row>
      </sheetData>
      <sheetData sheetId="3">
        <row r="34">
          <cell r="J34">
            <v>51.5</v>
          </cell>
        </row>
      </sheetData>
      <sheetData sheetId="4">
        <row r="27">
          <cell r="J27">
            <v>1097.587</v>
          </cell>
        </row>
      </sheetData>
      <sheetData sheetId="5">
        <row r="30">
          <cell r="M30">
            <v>26</v>
          </cell>
        </row>
      </sheetData>
      <sheetData sheetId="6">
        <row r="33">
          <cell r="K33">
            <v>48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3">
          <cell r="X13">
            <v>24700.202600000055</v>
          </cell>
        </row>
        <row r="22">
          <cell r="X22">
            <v>6020</v>
          </cell>
        </row>
        <row r="33">
          <cell r="X33">
            <v>965</v>
          </cell>
        </row>
        <row r="55">
          <cell r="X55">
            <v>1636</v>
          </cell>
        </row>
        <row r="95">
          <cell r="X95">
            <v>23151.401000000049</v>
          </cell>
        </row>
        <row r="99">
          <cell r="X99">
            <v>4438</v>
          </cell>
        </row>
        <row r="100">
          <cell r="X100">
            <v>194</v>
          </cell>
        </row>
        <row r="101">
          <cell r="X101">
            <v>640</v>
          </cell>
        </row>
        <row r="102">
          <cell r="X102">
            <v>210</v>
          </cell>
        </row>
        <row r="103">
          <cell r="X103">
            <v>67</v>
          </cell>
        </row>
        <row r="104">
          <cell r="X104">
            <v>47</v>
          </cell>
        </row>
        <row r="109">
          <cell r="X109">
            <v>761</v>
          </cell>
        </row>
        <row r="110">
          <cell r="X110">
            <v>0</v>
          </cell>
        </row>
        <row r="111">
          <cell r="X111">
            <v>90</v>
          </cell>
        </row>
        <row r="112">
          <cell r="X112">
            <v>18</v>
          </cell>
        </row>
        <row r="113">
          <cell r="X113">
            <v>10</v>
          </cell>
        </row>
        <row r="114">
          <cell r="X114">
            <v>4</v>
          </cell>
        </row>
      </sheetData>
      <sheetData sheetId="4">
        <row r="13">
          <cell r="X13">
            <v>28166.729560000036</v>
          </cell>
        </row>
      </sheetData>
      <sheetData sheetId="5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ull Agency"/>
      <sheetName val="Agency North"/>
      <sheetName val="Agency South"/>
    </sheetNames>
    <sheetDataSet>
      <sheetData sheetId="0"/>
      <sheetData sheetId="1"/>
      <sheetData sheetId="2">
        <row r="95">
          <cell r="U95">
            <v>17565.845000000008</v>
          </cell>
        </row>
        <row r="99">
          <cell r="U99">
            <v>3577</v>
          </cell>
        </row>
        <row r="100">
          <cell r="U100">
            <v>147</v>
          </cell>
        </row>
        <row r="101">
          <cell r="U101">
            <v>494</v>
          </cell>
        </row>
        <row r="102">
          <cell r="U102">
            <v>172</v>
          </cell>
        </row>
        <row r="103">
          <cell r="U103">
            <v>42</v>
          </cell>
        </row>
        <row r="104">
          <cell r="U104">
            <v>38</v>
          </cell>
        </row>
        <row r="105">
          <cell r="U105">
            <v>4470</v>
          </cell>
        </row>
        <row r="109">
          <cell r="U109">
            <v>738</v>
          </cell>
        </row>
        <row r="110">
          <cell r="U110">
            <v>0</v>
          </cell>
        </row>
        <row r="111">
          <cell r="U111">
            <v>61</v>
          </cell>
        </row>
        <row r="112">
          <cell r="U112">
            <v>14</v>
          </cell>
        </row>
        <row r="113">
          <cell r="U113">
            <v>5</v>
          </cell>
        </row>
        <row r="114">
          <cell r="U114">
            <v>4</v>
          </cell>
        </row>
      </sheetData>
      <sheetData sheetId="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/>
      <sheetData sheetId="1">
        <row r="71">
          <cell r="K71">
            <v>343</v>
          </cell>
        </row>
      </sheetData>
      <sheetData sheetId="2">
        <row r="37">
          <cell r="J37">
            <v>596</v>
          </cell>
        </row>
      </sheetData>
      <sheetData sheetId="3">
        <row r="34">
          <cell r="J34">
            <v>92.5</v>
          </cell>
        </row>
      </sheetData>
      <sheetData sheetId="4">
        <row r="27">
          <cell r="J27">
            <v>2116.5275000000001</v>
          </cell>
        </row>
      </sheetData>
      <sheetData sheetId="5">
        <row r="30">
          <cell r="M30">
            <v>35</v>
          </cell>
        </row>
      </sheetData>
      <sheetData sheetId="6">
        <row r="33">
          <cell r="K33">
            <v>48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ual H1+YTD Q3"/>
      <sheetName val="Projection Summary"/>
      <sheetName val="Sheet1"/>
      <sheetName val="Summary"/>
      <sheetName val="Data_KPIs Trend"/>
      <sheetName val="Yearly Summary"/>
      <sheetName val="Total Agency"/>
      <sheetName val="Agency North"/>
      <sheetName val="Agency South"/>
      <sheetName val="Assumption"/>
    </sheetNames>
    <sheetDataSet>
      <sheetData sheetId="0"/>
      <sheetData sheetId="1"/>
      <sheetData sheetId="2"/>
      <sheetData sheetId="3"/>
      <sheetData sheetId="4"/>
      <sheetData sheetId="5"/>
      <sheetData sheetId="6">
        <row r="29">
          <cell r="U29">
            <v>43606.079122571398</v>
          </cell>
        </row>
        <row r="66">
          <cell r="T66">
            <v>0.24204368413429059</v>
          </cell>
          <cell r="U66">
            <v>0.24163311815421729</v>
          </cell>
          <cell r="V66">
            <v>0.27966748826580246</v>
          </cell>
          <cell r="W66">
            <v>0.23909086961505802</v>
          </cell>
          <cell r="X66">
            <v>0.24635239645980719</v>
          </cell>
          <cell r="Y66">
            <v>0.26198200717994302</v>
          </cell>
        </row>
      </sheetData>
      <sheetData sheetId="7">
        <row r="8">
          <cell r="T8">
            <v>50</v>
          </cell>
          <cell r="U8">
            <v>50</v>
          </cell>
          <cell r="V8">
            <v>50</v>
          </cell>
          <cell r="W8">
            <v>50</v>
          </cell>
          <cell r="X8">
            <v>50</v>
          </cell>
          <cell r="Y8">
            <v>50</v>
          </cell>
        </row>
        <row r="11">
          <cell r="T11">
            <v>763.8325000000001</v>
          </cell>
          <cell r="U11">
            <v>825.56667500000015</v>
          </cell>
          <cell r="V11">
            <v>892.18550825000011</v>
          </cell>
          <cell r="W11">
            <v>923.97521301375014</v>
          </cell>
          <cell r="X11">
            <v>994.19462206761261</v>
          </cell>
          <cell r="Y11">
            <v>1066.5109342107367</v>
          </cell>
        </row>
        <row r="15">
          <cell r="T15">
            <v>549.95940000000019</v>
          </cell>
          <cell r="U15">
            <v>627.43067300000007</v>
          </cell>
          <cell r="V15">
            <v>713.74840660000018</v>
          </cell>
          <cell r="W15">
            <v>665.26215336990015</v>
          </cell>
          <cell r="X15">
            <v>715.8201278886811</v>
          </cell>
          <cell r="Y15">
            <v>767.88787263173037</v>
          </cell>
        </row>
        <row r="29">
          <cell r="T29">
            <v>20978.182655000001</v>
          </cell>
          <cell r="U29">
            <v>22803.646101775001</v>
          </cell>
          <cell r="V29">
            <v>32199.386067872001</v>
          </cell>
          <cell r="W29">
            <v>24393.965144923666</v>
          </cell>
          <cell r="X29">
            <v>27409.5366773934</v>
          </cell>
          <cell r="Y29">
            <v>35117.097345486029</v>
          </cell>
        </row>
        <row r="40">
          <cell r="T40">
            <v>3828.7094000000002</v>
          </cell>
          <cell r="U40">
            <v>4150.3900730000005</v>
          </cell>
          <cell r="V40">
            <v>4498.5905095999997</v>
          </cell>
          <cell r="W40">
            <v>4774.6872193199006</v>
          </cell>
          <cell r="X40">
            <v>5152.5593859285818</v>
          </cell>
          <cell r="Y40">
            <v>5489.0328826018176</v>
          </cell>
        </row>
        <row r="66">
          <cell r="T66">
            <v>0.25149321021856608</v>
          </cell>
          <cell r="U66">
            <v>0.24653172649153066</v>
          </cell>
          <cell r="V66">
            <v>0.30208269953177697</v>
          </cell>
          <cell r="W66">
            <v>0.24310982938993289</v>
          </cell>
          <cell r="X66">
            <v>0.24967785962577543</v>
          </cell>
          <cell r="Y66">
            <v>0.26811791398961277</v>
          </cell>
        </row>
        <row r="88">
          <cell r="T88">
            <v>1.4581053755781559</v>
          </cell>
          <cell r="U88">
            <v>1.4875927420996735</v>
          </cell>
          <cell r="V88">
            <v>1.6173319933732988</v>
          </cell>
          <cell r="W88">
            <v>1.4169498632135551</v>
          </cell>
          <cell r="X88">
            <v>1.4249919457143057</v>
          </cell>
          <cell r="Y88">
            <v>1.5973039492720009</v>
          </cell>
        </row>
        <row r="99">
          <cell r="T99">
            <v>14.941709287044104</v>
          </cell>
          <cell r="U99">
            <v>14.981610740566991</v>
          </cell>
          <cell r="V99">
            <v>14.650285805801982</v>
          </cell>
          <cell r="W99">
            <v>14.831342689929613</v>
          </cell>
          <cell r="X99">
            <v>14.951550986009064</v>
          </cell>
          <cell r="Y99">
            <v>14.938582219840047</v>
          </cell>
        </row>
      </sheetData>
      <sheetData sheetId="8">
        <row r="8">
          <cell r="T8">
            <v>45</v>
          </cell>
          <cell r="U8">
            <v>45</v>
          </cell>
          <cell r="V8">
            <v>45</v>
          </cell>
          <cell r="W8">
            <v>45</v>
          </cell>
          <cell r="X8">
            <v>45</v>
          </cell>
          <cell r="Y8">
            <v>45</v>
          </cell>
        </row>
        <row r="11">
          <cell r="T11">
            <v>557.60850000000005</v>
          </cell>
          <cell r="U11">
            <v>613.95991500000002</v>
          </cell>
          <cell r="V11">
            <v>670.75281585000005</v>
          </cell>
          <cell r="W11">
            <v>693.72490774125004</v>
          </cell>
          <cell r="X11">
            <v>752.81372562663751</v>
          </cell>
          <cell r="Y11">
            <v>815.77566055354316</v>
          </cell>
        </row>
        <row r="15">
          <cell r="T15">
            <v>301.10859000000005</v>
          </cell>
          <cell r="U15">
            <v>331.53835409999999</v>
          </cell>
          <cell r="V15">
            <v>362.20652055900001</v>
          </cell>
          <cell r="W15">
            <v>374.61145018027497</v>
          </cell>
          <cell r="X15">
            <v>406.51941183838426</v>
          </cell>
          <cell r="Y15">
            <v>440.51885669891328</v>
          </cell>
        </row>
        <row r="29">
          <cell r="T29">
            <v>17319.69118785</v>
          </cell>
          <cell r="U29">
            <v>20802.433020796401</v>
          </cell>
          <cell r="V29">
            <v>24916.049684906597</v>
          </cell>
          <cell r="W29">
            <v>23237.593391695147</v>
          </cell>
          <cell r="X29">
            <v>26532.987180904391</v>
          </cell>
          <cell r="Y29">
            <v>35258.948269423709</v>
          </cell>
        </row>
        <row r="40">
          <cell r="T40">
            <v>2351.3585899999998</v>
          </cell>
          <cell r="U40">
            <v>2714.6469440999999</v>
          </cell>
          <cell r="V40">
            <v>2905.7980351589999</v>
          </cell>
          <cell r="W40">
            <v>3069.766279134275</v>
          </cell>
          <cell r="X40">
            <v>3360.5837528297093</v>
          </cell>
          <cell r="Y40">
            <v>3884.6763645257588</v>
          </cell>
        </row>
        <row r="66">
          <cell r="T66">
            <v>0.20492493512016816</v>
          </cell>
          <cell r="U66">
            <v>0.21379114202580479</v>
          </cell>
          <cell r="V66">
            <v>0.22452365007299299</v>
          </cell>
          <cell r="W66">
            <v>0.21493942969078983</v>
          </cell>
          <cell r="X66">
            <v>0.22348891436873505</v>
          </cell>
          <cell r="Y66">
            <v>0.23672116559762552</v>
          </cell>
        </row>
        <row r="88">
          <cell r="T88">
            <v>1.6677842993479368</v>
          </cell>
          <cell r="U88">
            <v>1.6723547846339399</v>
          </cell>
          <cell r="V88">
            <v>1.7709728050323468</v>
          </cell>
          <cell r="W88">
            <v>1.6826740306806565</v>
          </cell>
          <cell r="X88">
            <v>1.6826798424978218</v>
          </cell>
          <cell r="Y88">
            <v>1.8687645963650747</v>
          </cell>
        </row>
        <row r="99">
          <cell r="T99">
            <v>21.551951021074178</v>
          </cell>
          <cell r="U99">
            <v>21.432984658132973</v>
          </cell>
          <cell r="V99">
            <v>21.564519035829218</v>
          </cell>
          <cell r="W99">
            <v>20.930025271345851</v>
          </cell>
          <cell r="X99">
            <v>20.994906543065028</v>
          </cell>
          <cell r="Y99">
            <v>20.517423463764217</v>
          </cell>
        </row>
      </sheetData>
      <sheetData sheetId="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Region"/>
      <sheetName val="Zone"/>
      <sheetName val="Office"/>
      <sheetName val="Team"/>
      <sheetName val="Branch"/>
      <sheetName val="Unit"/>
      <sheetName val="Details"/>
    </sheetNames>
    <sheetDataSet>
      <sheetData sheetId="0"/>
      <sheetData sheetId="1"/>
      <sheetData sheetId="2"/>
      <sheetData sheetId="3"/>
      <sheetData sheetId="4">
        <row r="15">
          <cell r="A15" t="str">
            <v>BANCASSURANCE TECHCOMBANK</v>
          </cell>
          <cell r="C15" t="str">
            <v>TCB</v>
          </cell>
          <cell r="D15" t="str">
            <v>TCB NORTH</v>
          </cell>
          <cell r="E15" t="str">
            <v>NGUYỄN XUÂN KIÊN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96</v>
          </cell>
          <cell r="N15">
            <v>146</v>
          </cell>
          <cell r="O15">
            <v>1467579000</v>
          </cell>
          <cell r="P15">
            <v>4923934000</v>
          </cell>
          <cell r="Q15">
            <v>4876892000</v>
          </cell>
          <cell r="R15">
            <v>985</v>
          </cell>
          <cell r="S15">
            <v>907</v>
          </cell>
          <cell r="T15">
            <v>0</v>
          </cell>
          <cell r="U15">
            <v>17081857000</v>
          </cell>
          <cell r="V15">
            <v>17751908000</v>
          </cell>
          <cell r="W15">
            <v>0</v>
          </cell>
          <cell r="X15">
            <v>17347503000</v>
          </cell>
          <cell r="Y15">
            <v>0</v>
          </cell>
          <cell r="Z15">
            <v>92</v>
          </cell>
          <cell r="AA15">
            <v>0</v>
          </cell>
          <cell r="AB15">
            <v>1440</v>
          </cell>
          <cell r="AC15">
            <v>1294</v>
          </cell>
          <cell r="AD15">
            <v>0</v>
          </cell>
          <cell r="AE15">
            <v>25677372000</v>
          </cell>
          <cell r="AF15">
            <v>24842395000</v>
          </cell>
          <cell r="AG15">
            <v>0</v>
          </cell>
          <cell r="AH15">
            <v>24465405000</v>
          </cell>
          <cell r="AI15">
            <v>0</v>
          </cell>
          <cell r="AJ15">
            <v>174</v>
          </cell>
          <cell r="AK15">
            <v>0</v>
          </cell>
        </row>
        <row r="16">
          <cell r="A16" t="str">
            <v>NORTH 1</v>
          </cell>
          <cell r="B16" t="str">
            <v>N_ZONE 1</v>
          </cell>
          <cell r="C16" t="str">
            <v>015</v>
          </cell>
          <cell r="D16" t="str">
            <v>GENCASA LAM SƠN</v>
          </cell>
          <cell r="E16" t="str">
            <v>HOÀNG NGỌC PHƯƠNG</v>
          </cell>
          <cell r="F16">
            <v>457</v>
          </cell>
          <cell r="G16">
            <v>372</v>
          </cell>
          <cell r="H16">
            <v>0</v>
          </cell>
          <cell r="I16">
            <v>0</v>
          </cell>
          <cell r="J16">
            <v>14</v>
          </cell>
          <cell r="K16">
            <v>68</v>
          </cell>
          <cell r="L16">
            <v>3</v>
          </cell>
          <cell r="M16">
            <v>52</v>
          </cell>
          <cell r="N16">
            <v>49</v>
          </cell>
          <cell r="O16">
            <v>712389000</v>
          </cell>
          <cell r="P16">
            <v>929805000</v>
          </cell>
          <cell r="Q16">
            <v>899476000</v>
          </cell>
          <cell r="R16">
            <v>118</v>
          </cell>
          <cell r="S16">
            <v>107</v>
          </cell>
          <cell r="T16">
            <v>550000000</v>
          </cell>
          <cell r="U16">
            <v>1513826000</v>
          </cell>
          <cell r="V16">
            <v>1624282000</v>
          </cell>
          <cell r="W16">
            <v>2.953239917755127</v>
          </cell>
          <cell r="X16">
            <v>1577682000</v>
          </cell>
          <cell r="Y16">
            <v>0</v>
          </cell>
          <cell r="Z16">
            <v>74</v>
          </cell>
          <cell r="AA16">
            <v>0</v>
          </cell>
          <cell r="AB16">
            <v>202</v>
          </cell>
          <cell r="AC16">
            <v>176</v>
          </cell>
          <cell r="AD16">
            <v>0</v>
          </cell>
          <cell r="AE16">
            <v>2598466000</v>
          </cell>
          <cell r="AF16">
            <v>2525576000</v>
          </cell>
          <cell r="AG16">
            <v>0</v>
          </cell>
          <cell r="AH16">
            <v>2478976000</v>
          </cell>
          <cell r="AI16">
            <v>0</v>
          </cell>
          <cell r="AJ16">
            <v>134</v>
          </cell>
          <cell r="AK16">
            <v>0</v>
          </cell>
        </row>
        <row r="17">
          <cell r="A17" t="str">
            <v>NORTH 1</v>
          </cell>
          <cell r="B17" t="str">
            <v>N_ZONE 1</v>
          </cell>
          <cell r="C17" t="str">
            <v>004</v>
          </cell>
          <cell r="D17" t="str">
            <v>REDBULL</v>
          </cell>
          <cell r="E17" t="str">
            <v>TRẦN ĐẮC THẾ</v>
          </cell>
          <cell r="F17">
            <v>416</v>
          </cell>
          <cell r="G17">
            <v>294</v>
          </cell>
          <cell r="H17">
            <v>0</v>
          </cell>
          <cell r="I17">
            <v>0</v>
          </cell>
          <cell r="J17">
            <v>17</v>
          </cell>
          <cell r="K17">
            <v>93</v>
          </cell>
          <cell r="L17">
            <v>12</v>
          </cell>
          <cell r="M17">
            <v>44</v>
          </cell>
          <cell r="N17">
            <v>39</v>
          </cell>
          <cell r="O17">
            <v>572319000</v>
          </cell>
          <cell r="P17">
            <v>630888000</v>
          </cell>
          <cell r="Q17">
            <v>619320000</v>
          </cell>
          <cell r="R17">
            <v>89</v>
          </cell>
          <cell r="S17">
            <v>83</v>
          </cell>
          <cell r="T17">
            <v>500000000</v>
          </cell>
          <cell r="U17">
            <v>1170959000</v>
          </cell>
          <cell r="V17">
            <v>1176586000</v>
          </cell>
          <cell r="W17">
            <v>2.3531720638275146</v>
          </cell>
          <cell r="X17">
            <v>1165018000</v>
          </cell>
          <cell r="Y17">
            <v>0</v>
          </cell>
          <cell r="Z17">
            <v>58</v>
          </cell>
          <cell r="AA17">
            <v>0</v>
          </cell>
          <cell r="AB17">
            <v>152</v>
          </cell>
          <cell r="AC17">
            <v>144</v>
          </cell>
          <cell r="AD17">
            <v>0</v>
          </cell>
          <cell r="AE17">
            <v>1959625000</v>
          </cell>
          <cell r="AF17">
            <v>1935773000</v>
          </cell>
          <cell r="AG17">
            <v>0</v>
          </cell>
          <cell r="AH17">
            <v>1926429000</v>
          </cell>
          <cell r="AI17">
            <v>0</v>
          </cell>
          <cell r="AJ17">
            <v>104</v>
          </cell>
          <cell r="AK17">
            <v>0</v>
          </cell>
        </row>
        <row r="18">
          <cell r="A18" t="str">
            <v>NORTH 2</v>
          </cell>
          <cell r="B18" t="str">
            <v>N_ZONE 4</v>
          </cell>
          <cell r="C18" t="str">
            <v>011</v>
          </cell>
          <cell r="D18" t="str">
            <v>GENCASA NGHỆ AN</v>
          </cell>
          <cell r="E18" t="str">
            <v>NGUYỄN THỊ NGỌC LAN</v>
          </cell>
          <cell r="F18">
            <v>313</v>
          </cell>
          <cell r="G18">
            <v>231</v>
          </cell>
          <cell r="H18">
            <v>0</v>
          </cell>
          <cell r="I18">
            <v>0</v>
          </cell>
          <cell r="J18">
            <v>29</v>
          </cell>
          <cell r="K18">
            <v>46</v>
          </cell>
          <cell r="L18">
            <v>7</v>
          </cell>
          <cell r="M18">
            <v>43</v>
          </cell>
          <cell r="N18">
            <v>37</v>
          </cell>
          <cell r="O18">
            <v>515866000</v>
          </cell>
          <cell r="P18">
            <v>646273000</v>
          </cell>
          <cell r="Q18">
            <v>638187000</v>
          </cell>
          <cell r="R18">
            <v>100</v>
          </cell>
          <cell r="S18">
            <v>94</v>
          </cell>
          <cell r="T18">
            <v>580000000</v>
          </cell>
          <cell r="U18">
            <v>1240324000</v>
          </cell>
          <cell r="V18">
            <v>1377107000</v>
          </cell>
          <cell r="W18">
            <v>2.3743224143981934</v>
          </cell>
          <cell r="X18">
            <v>1369021000</v>
          </cell>
          <cell r="Y18">
            <v>0</v>
          </cell>
          <cell r="Z18">
            <v>59</v>
          </cell>
          <cell r="AA18">
            <v>0</v>
          </cell>
          <cell r="AB18">
            <v>174</v>
          </cell>
          <cell r="AC18">
            <v>159</v>
          </cell>
          <cell r="AD18">
            <v>0</v>
          </cell>
          <cell r="AE18">
            <v>2133444000</v>
          </cell>
          <cell r="AF18">
            <v>2142517000</v>
          </cell>
          <cell r="AG18">
            <v>0</v>
          </cell>
          <cell r="AH18">
            <v>2126158000</v>
          </cell>
          <cell r="AI18">
            <v>0</v>
          </cell>
          <cell r="AJ18">
            <v>102</v>
          </cell>
          <cell r="AK18">
            <v>0</v>
          </cell>
        </row>
        <row r="19">
          <cell r="A19" t="str">
            <v>CENTRAL 1</v>
          </cell>
          <cell r="B19" t="str">
            <v>S_ZONE 9</v>
          </cell>
          <cell r="C19" t="str">
            <v>014</v>
          </cell>
          <cell r="D19" t="str">
            <v>GENCASA ĐÀ NẴNG 1</v>
          </cell>
          <cell r="E19" t="str">
            <v>PHAN THỊ THANH LAN</v>
          </cell>
          <cell r="F19">
            <v>138</v>
          </cell>
          <cell r="G19">
            <v>105</v>
          </cell>
          <cell r="H19">
            <v>0</v>
          </cell>
          <cell r="I19">
            <v>0</v>
          </cell>
          <cell r="J19">
            <v>5</v>
          </cell>
          <cell r="K19">
            <v>26</v>
          </cell>
          <cell r="L19">
            <v>2</v>
          </cell>
          <cell r="M19">
            <v>23</v>
          </cell>
          <cell r="N19">
            <v>29</v>
          </cell>
          <cell r="O19">
            <v>365986000</v>
          </cell>
          <cell r="P19">
            <v>483692000</v>
          </cell>
          <cell r="Q19">
            <v>521959000</v>
          </cell>
          <cell r="R19">
            <v>73</v>
          </cell>
          <cell r="S19">
            <v>69</v>
          </cell>
          <cell r="T19">
            <v>300000000</v>
          </cell>
          <cell r="U19">
            <v>1154462000</v>
          </cell>
          <cell r="V19">
            <v>1042596000</v>
          </cell>
          <cell r="W19">
            <v>3.4753198623657227</v>
          </cell>
          <cell r="X19">
            <v>1078256000</v>
          </cell>
          <cell r="Y19">
            <v>0</v>
          </cell>
          <cell r="Z19">
            <v>29</v>
          </cell>
          <cell r="AA19">
            <v>0</v>
          </cell>
          <cell r="AB19">
            <v>128</v>
          </cell>
          <cell r="AC19">
            <v>120</v>
          </cell>
          <cell r="AD19">
            <v>0</v>
          </cell>
          <cell r="AE19">
            <v>1989853000</v>
          </cell>
          <cell r="AF19">
            <v>1810547000</v>
          </cell>
          <cell r="AG19">
            <v>0</v>
          </cell>
          <cell r="AH19">
            <v>1837587000</v>
          </cell>
          <cell r="AI19">
            <v>0</v>
          </cell>
          <cell r="AJ19">
            <v>55</v>
          </cell>
          <cell r="AK19">
            <v>0</v>
          </cell>
        </row>
        <row r="20">
          <cell r="A20" t="str">
            <v>NORTH 2</v>
          </cell>
          <cell r="B20" t="str">
            <v>N_ZONE 4</v>
          </cell>
          <cell r="C20" t="str">
            <v>016</v>
          </cell>
          <cell r="D20" t="str">
            <v>GENCASA THANH HÓA</v>
          </cell>
          <cell r="E20" t="str">
            <v>LÊ VĂN TÙNG</v>
          </cell>
          <cell r="F20">
            <v>231</v>
          </cell>
          <cell r="G20">
            <v>184</v>
          </cell>
          <cell r="H20">
            <v>0</v>
          </cell>
          <cell r="I20">
            <v>0</v>
          </cell>
          <cell r="J20">
            <v>4</v>
          </cell>
          <cell r="K20">
            <v>39</v>
          </cell>
          <cell r="L20">
            <v>4</v>
          </cell>
          <cell r="M20">
            <v>28</v>
          </cell>
          <cell r="N20">
            <v>26</v>
          </cell>
          <cell r="O20">
            <v>351080000</v>
          </cell>
          <cell r="P20">
            <v>378725000</v>
          </cell>
          <cell r="Q20">
            <v>375441000</v>
          </cell>
          <cell r="R20">
            <v>57</v>
          </cell>
          <cell r="S20">
            <v>49</v>
          </cell>
          <cell r="T20">
            <v>350000000</v>
          </cell>
          <cell r="U20">
            <v>790943000</v>
          </cell>
          <cell r="V20">
            <v>702426000</v>
          </cell>
          <cell r="W20">
            <v>2.0069313049316406</v>
          </cell>
          <cell r="X20">
            <v>695220000</v>
          </cell>
          <cell r="Y20">
            <v>0</v>
          </cell>
          <cell r="Z20">
            <v>28</v>
          </cell>
          <cell r="AA20">
            <v>0</v>
          </cell>
          <cell r="AB20">
            <v>87</v>
          </cell>
          <cell r="AC20">
            <v>76</v>
          </cell>
          <cell r="AD20">
            <v>0</v>
          </cell>
          <cell r="AE20">
            <v>1252248000</v>
          </cell>
          <cell r="AF20">
            <v>1065289000</v>
          </cell>
          <cell r="AG20">
            <v>0</v>
          </cell>
          <cell r="AH20">
            <v>1051778000</v>
          </cell>
          <cell r="AI20">
            <v>0</v>
          </cell>
          <cell r="AJ20">
            <v>41</v>
          </cell>
          <cell r="AK20">
            <v>0</v>
          </cell>
        </row>
        <row r="21">
          <cell r="A21" t="str">
            <v>NORTH 2</v>
          </cell>
          <cell r="B21" t="str">
            <v>N_ZONE 9</v>
          </cell>
          <cell r="C21" t="str">
            <v>005</v>
          </cell>
          <cell r="D21" t="str">
            <v>GENCASA THÁI BÌNH</v>
          </cell>
          <cell r="E21" t="str">
            <v>TRẦN NGỌC ANH</v>
          </cell>
          <cell r="F21">
            <v>178</v>
          </cell>
          <cell r="G21">
            <v>130</v>
          </cell>
          <cell r="H21">
            <v>0</v>
          </cell>
          <cell r="I21">
            <v>0</v>
          </cell>
          <cell r="J21">
            <v>9</v>
          </cell>
          <cell r="K21">
            <v>34</v>
          </cell>
          <cell r="L21">
            <v>5</v>
          </cell>
          <cell r="M21">
            <v>25</v>
          </cell>
          <cell r="N21">
            <v>25</v>
          </cell>
          <cell r="O21">
            <v>311480000</v>
          </cell>
          <cell r="P21">
            <v>388030000</v>
          </cell>
          <cell r="Q21">
            <v>388030000</v>
          </cell>
          <cell r="R21">
            <v>64</v>
          </cell>
          <cell r="S21">
            <v>63</v>
          </cell>
          <cell r="T21">
            <v>400000000</v>
          </cell>
          <cell r="U21">
            <v>775854000</v>
          </cell>
          <cell r="V21">
            <v>839363000</v>
          </cell>
          <cell r="W21">
            <v>2.098407506942749</v>
          </cell>
          <cell r="X21">
            <v>826531000</v>
          </cell>
          <cell r="Y21">
            <v>0</v>
          </cell>
          <cell r="Z21">
            <v>43</v>
          </cell>
          <cell r="AA21">
            <v>0</v>
          </cell>
          <cell r="AB21">
            <v>117</v>
          </cell>
          <cell r="AC21">
            <v>116</v>
          </cell>
          <cell r="AD21">
            <v>0</v>
          </cell>
          <cell r="AE21">
            <v>1416928000</v>
          </cell>
          <cell r="AF21">
            <v>1482672000</v>
          </cell>
          <cell r="AG21">
            <v>0</v>
          </cell>
          <cell r="AH21">
            <v>1469840000</v>
          </cell>
          <cell r="AI21">
            <v>0</v>
          </cell>
          <cell r="AJ21">
            <v>85</v>
          </cell>
          <cell r="AK21">
            <v>0</v>
          </cell>
        </row>
        <row r="22">
          <cell r="A22" t="str">
            <v>BANCASSURANCE TECHCOMBANK</v>
          </cell>
          <cell r="C22" t="str">
            <v>TCB</v>
          </cell>
          <cell r="D22" t="str">
            <v>TCB SOUTH 2</v>
          </cell>
          <cell r="E22" t="str">
            <v>LÊ ĐÌNH DU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17</v>
          </cell>
          <cell r="N22">
            <v>22</v>
          </cell>
          <cell r="O22">
            <v>292778000</v>
          </cell>
          <cell r="P22">
            <v>1103897000</v>
          </cell>
          <cell r="Q22">
            <v>921669000</v>
          </cell>
          <cell r="R22">
            <v>147</v>
          </cell>
          <cell r="S22">
            <v>120</v>
          </cell>
          <cell r="T22">
            <v>0</v>
          </cell>
          <cell r="U22">
            <v>2898760000</v>
          </cell>
          <cell r="V22">
            <v>2788891000</v>
          </cell>
          <cell r="W22">
            <v>0</v>
          </cell>
          <cell r="X22">
            <v>2687065000</v>
          </cell>
          <cell r="Y22">
            <v>0</v>
          </cell>
          <cell r="Z22">
            <v>28</v>
          </cell>
          <cell r="AA22">
            <v>0</v>
          </cell>
          <cell r="AB22">
            <v>280</v>
          </cell>
          <cell r="AC22">
            <v>226</v>
          </cell>
          <cell r="AD22">
            <v>0</v>
          </cell>
          <cell r="AE22">
            <v>5457312000</v>
          </cell>
          <cell r="AF22">
            <v>4651777000</v>
          </cell>
          <cell r="AG22">
            <v>0</v>
          </cell>
          <cell r="AH22">
            <v>4826162000</v>
          </cell>
          <cell r="AI22">
            <v>0</v>
          </cell>
          <cell r="AJ22">
            <v>56</v>
          </cell>
          <cell r="AK22">
            <v>0</v>
          </cell>
        </row>
        <row r="23">
          <cell r="A23" t="str">
            <v>NORTH 1</v>
          </cell>
          <cell r="B23" t="str">
            <v>N_ZONE 3</v>
          </cell>
          <cell r="C23" t="str">
            <v>002</v>
          </cell>
          <cell r="D23" t="str">
            <v>THE SKY</v>
          </cell>
          <cell r="E23" t="str">
            <v>NGUYỄN VĂN HUỆ</v>
          </cell>
          <cell r="F23">
            <v>375</v>
          </cell>
          <cell r="G23">
            <v>316</v>
          </cell>
          <cell r="H23">
            <v>0</v>
          </cell>
          <cell r="I23">
            <v>0</v>
          </cell>
          <cell r="J23">
            <v>6</v>
          </cell>
          <cell r="K23">
            <v>47</v>
          </cell>
          <cell r="L23">
            <v>6</v>
          </cell>
          <cell r="M23">
            <v>19</v>
          </cell>
          <cell r="N23">
            <v>29</v>
          </cell>
          <cell r="O23">
            <v>287296000</v>
          </cell>
          <cell r="P23">
            <v>618564000</v>
          </cell>
          <cell r="Q23">
            <v>612783000</v>
          </cell>
          <cell r="R23">
            <v>98</v>
          </cell>
          <cell r="S23">
            <v>89</v>
          </cell>
          <cell r="T23">
            <v>630000000</v>
          </cell>
          <cell r="U23">
            <v>1610606000</v>
          </cell>
          <cell r="V23">
            <v>1514203000</v>
          </cell>
          <cell r="W23">
            <v>2.4034967422485352</v>
          </cell>
          <cell r="X23">
            <v>1567321000</v>
          </cell>
          <cell r="Y23">
            <v>0</v>
          </cell>
          <cell r="Z23">
            <v>57</v>
          </cell>
          <cell r="AA23">
            <v>0</v>
          </cell>
          <cell r="AB23">
            <v>205</v>
          </cell>
          <cell r="AC23">
            <v>186</v>
          </cell>
          <cell r="AD23">
            <v>0</v>
          </cell>
          <cell r="AE23">
            <v>3233812000</v>
          </cell>
          <cell r="AF23">
            <v>2820539000</v>
          </cell>
          <cell r="AG23">
            <v>0</v>
          </cell>
          <cell r="AH23">
            <v>3527896000</v>
          </cell>
          <cell r="AI23">
            <v>0</v>
          </cell>
          <cell r="AJ23">
            <v>107</v>
          </cell>
          <cell r="AK23">
            <v>0</v>
          </cell>
        </row>
        <row r="24">
          <cell r="A24" t="str">
            <v>CENTRAL 1</v>
          </cell>
          <cell r="B24" t="str">
            <v>S_ZONE 9</v>
          </cell>
          <cell r="C24" t="str">
            <v>018</v>
          </cell>
          <cell r="D24" t="str">
            <v>GENCASA HUẾ 1</v>
          </cell>
          <cell r="E24" t="str">
            <v>PHAN THỊ THANH LAN</v>
          </cell>
          <cell r="F24">
            <v>189</v>
          </cell>
          <cell r="G24">
            <v>141</v>
          </cell>
          <cell r="H24">
            <v>0</v>
          </cell>
          <cell r="I24">
            <v>0</v>
          </cell>
          <cell r="J24">
            <v>6</v>
          </cell>
          <cell r="K24">
            <v>36</v>
          </cell>
          <cell r="L24">
            <v>6</v>
          </cell>
          <cell r="M24">
            <v>24</v>
          </cell>
          <cell r="N24">
            <v>23</v>
          </cell>
          <cell r="O24">
            <v>281527000</v>
          </cell>
          <cell r="P24">
            <v>386983000</v>
          </cell>
          <cell r="Q24">
            <v>386983000</v>
          </cell>
          <cell r="R24">
            <v>63</v>
          </cell>
          <cell r="S24">
            <v>60</v>
          </cell>
          <cell r="T24">
            <v>230000000</v>
          </cell>
          <cell r="U24">
            <v>802707000</v>
          </cell>
          <cell r="V24">
            <v>884776000</v>
          </cell>
          <cell r="W24">
            <v>3.8468520641326904</v>
          </cell>
          <cell r="X24">
            <v>867650000</v>
          </cell>
          <cell r="Y24">
            <v>0</v>
          </cell>
          <cell r="Z24">
            <v>37</v>
          </cell>
          <cell r="AA24">
            <v>0</v>
          </cell>
          <cell r="AB24">
            <v>133</v>
          </cell>
          <cell r="AC24">
            <v>133</v>
          </cell>
          <cell r="AD24">
            <v>0</v>
          </cell>
          <cell r="AE24">
            <v>1688870000</v>
          </cell>
          <cell r="AF24">
            <v>1827734000</v>
          </cell>
          <cell r="AG24">
            <v>0</v>
          </cell>
          <cell r="AH24">
            <v>1784084000</v>
          </cell>
          <cell r="AI24">
            <v>0</v>
          </cell>
          <cell r="AJ24">
            <v>76</v>
          </cell>
          <cell r="AK24">
            <v>0</v>
          </cell>
        </row>
        <row r="25">
          <cell r="A25" t="str">
            <v>TCA REGION</v>
          </cell>
          <cell r="C25" t="str">
            <v>T05</v>
          </cell>
          <cell r="D25" t="str">
            <v>TCA ĐỒNG NAI</v>
          </cell>
          <cell r="E25" t="str">
            <v>TCA  HEAD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15</v>
          </cell>
          <cell r="N25">
            <v>13</v>
          </cell>
          <cell r="O25">
            <v>280612000</v>
          </cell>
          <cell r="P25">
            <v>306426000</v>
          </cell>
          <cell r="Q25">
            <v>299420000</v>
          </cell>
          <cell r="R25">
            <v>62</v>
          </cell>
          <cell r="S25">
            <v>62</v>
          </cell>
          <cell r="T25">
            <v>0</v>
          </cell>
          <cell r="U25">
            <v>1003222000</v>
          </cell>
          <cell r="V25">
            <v>997606000</v>
          </cell>
          <cell r="W25">
            <v>0</v>
          </cell>
          <cell r="X25">
            <v>990600000</v>
          </cell>
          <cell r="Y25">
            <v>0</v>
          </cell>
          <cell r="Z25">
            <v>1</v>
          </cell>
          <cell r="AA25">
            <v>0</v>
          </cell>
          <cell r="AB25">
            <v>129</v>
          </cell>
          <cell r="AC25">
            <v>111</v>
          </cell>
          <cell r="AD25">
            <v>0</v>
          </cell>
          <cell r="AE25">
            <v>1957120000</v>
          </cell>
          <cell r="AF25">
            <v>1661877000</v>
          </cell>
          <cell r="AG25">
            <v>0</v>
          </cell>
          <cell r="AH25">
            <v>1654871000</v>
          </cell>
          <cell r="AI25">
            <v>0</v>
          </cell>
          <cell r="AJ25">
            <v>2</v>
          </cell>
          <cell r="AK25">
            <v>0</v>
          </cell>
        </row>
        <row r="26">
          <cell r="A26" t="str">
            <v>NORTH 1</v>
          </cell>
          <cell r="B26" t="str">
            <v>N_ZONE 1</v>
          </cell>
          <cell r="C26" t="str">
            <v>DDA</v>
          </cell>
          <cell r="D26" t="str">
            <v>GENCASA THÁI NGUYÊN</v>
          </cell>
          <cell r="E26" t="str">
            <v>NGUYỄN THÀNH LONG</v>
          </cell>
          <cell r="F26">
            <v>172</v>
          </cell>
          <cell r="G26">
            <v>145</v>
          </cell>
          <cell r="H26">
            <v>0</v>
          </cell>
          <cell r="I26">
            <v>0</v>
          </cell>
          <cell r="J26">
            <v>1</v>
          </cell>
          <cell r="K26">
            <v>24</v>
          </cell>
          <cell r="L26">
            <v>2</v>
          </cell>
          <cell r="M26">
            <v>17</v>
          </cell>
          <cell r="N26">
            <v>20</v>
          </cell>
          <cell r="O26">
            <v>215552000</v>
          </cell>
          <cell r="P26">
            <v>246643000</v>
          </cell>
          <cell r="Q26">
            <v>246643000</v>
          </cell>
          <cell r="R26">
            <v>28</v>
          </cell>
          <cell r="S26">
            <v>27</v>
          </cell>
          <cell r="T26">
            <v>120000000</v>
          </cell>
          <cell r="U26">
            <v>353457000</v>
          </cell>
          <cell r="V26">
            <v>337174000</v>
          </cell>
          <cell r="W26">
            <v>2.8097834587097168</v>
          </cell>
          <cell r="X26">
            <v>337174000</v>
          </cell>
          <cell r="Y26">
            <v>0</v>
          </cell>
          <cell r="Z26">
            <v>23</v>
          </cell>
          <cell r="AA26">
            <v>0</v>
          </cell>
          <cell r="AB26">
            <v>35</v>
          </cell>
          <cell r="AC26">
            <v>32</v>
          </cell>
          <cell r="AD26">
            <v>0</v>
          </cell>
          <cell r="AE26">
            <v>443482000</v>
          </cell>
          <cell r="AF26">
            <v>404437000</v>
          </cell>
          <cell r="AG26">
            <v>0</v>
          </cell>
          <cell r="AH26">
            <v>404437000</v>
          </cell>
          <cell r="AI26">
            <v>0</v>
          </cell>
          <cell r="AJ26">
            <v>27</v>
          </cell>
          <cell r="AK26">
            <v>0</v>
          </cell>
        </row>
        <row r="27">
          <cell r="A27" t="str">
            <v>NORTH 2</v>
          </cell>
          <cell r="B27" t="str">
            <v>N_ZONE 10</v>
          </cell>
          <cell r="C27" t="str">
            <v>VPH</v>
          </cell>
          <cell r="D27" t="str">
            <v>BÌNH MINH</v>
          </cell>
          <cell r="E27" t="str">
            <v>TÔ MI SA</v>
          </cell>
          <cell r="F27">
            <v>157</v>
          </cell>
          <cell r="G27">
            <v>117</v>
          </cell>
          <cell r="H27">
            <v>0</v>
          </cell>
          <cell r="I27">
            <v>0</v>
          </cell>
          <cell r="J27">
            <v>15</v>
          </cell>
          <cell r="K27">
            <v>21</v>
          </cell>
          <cell r="L27">
            <v>4</v>
          </cell>
          <cell r="M27">
            <v>16</v>
          </cell>
          <cell r="N27">
            <v>22</v>
          </cell>
          <cell r="O27">
            <v>198885000</v>
          </cell>
          <cell r="P27">
            <v>413103000</v>
          </cell>
          <cell r="Q27">
            <v>394114000</v>
          </cell>
          <cell r="R27">
            <v>59</v>
          </cell>
          <cell r="S27">
            <v>54</v>
          </cell>
          <cell r="T27">
            <v>350000000</v>
          </cell>
          <cell r="U27">
            <v>722568000</v>
          </cell>
          <cell r="V27">
            <v>801940000</v>
          </cell>
          <cell r="W27">
            <v>2.2912571430206299</v>
          </cell>
          <cell r="X27">
            <v>765023000</v>
          </cell>
          <cell r="Y27">
            <v>0</v>
          </cell>
          <cell r="Z27">
            <v>18</v>
          </cell>
          <cell r="AA27">
            <v>0</v>
          </cell>
          <cell r="AB27">
            <v>90</v>
          </cell>
          <cell r="AC27">
            <v>78</v>
          </cell>
          <cell r="AD27">
            <v>0</v>
          </cell>
          <cell r="AE27">
            <v>1143109000</v>
          </cell>
          <cell r="AF27">
            <v>1093351000</v>
          </cell>
          <cell r="AG27">
            <v>0</v>
          </cell>
          <cell r="AH27">
            <v>1062086000</v>
          </cell>
          <cell r="AI27">
            <v>0</v>
          </cell>
          <cell r="AJ27">
            <v>32</v>
          </cell>
          <cell r="AK27">
            <v>0</v>
          </cell>
        </row>
        <row r="28">
          <cell r="A28" t="str">
            <v>NORTH 2</v>
          </cell>
          <cell r="B28" t="str">
            <v>N_ZONE 5</v>
          </cell>
          <cell r="C28" t="str">
            <v>QNH</v>
          </cell>
          <cell r="D28" t="str">
            <v>VICTORY</v>
          </cell>
          <cell r="E28" t="str">
            <v>LÊ THỊ THƠI</v>
          </cell>
          <cell r="F28">
            <v>229</v>
          </cell>
          <cell r="G28">
            <v>175</v>
          </cell>
          <cell r="H28">
            <v>0</v>
          </cell>
          <cell r="I28">
            <v>0</v>
          </cell>
          <cell r="J28">
            <v>14</v>
          </cell>
          <cell r="K28">
            <v>37</v>
          </cell>
          <cell r="L28">
            <v>3</v>
          </cell>
          <cell r="M28">
            <v>16</v>
          </cell>
          <cell r="N28">
            <v>15</v>
          </cell>
          <cell r="O28">
            <v>196559000</v>
          </cell>
          <cell r="P28">
            <v>286317000</v>
          </cell>
          <cell r="Q28">
            <v>279632000</v>
          </cell>
          <cell r="R28">
            <v>52</v>
          </cell>
          <cell r="S28">
            <v>46</v>
          </cell>
          <cell r="T28">
            <v>300000000</v>
          </cell>
          <cell r="U28">
            <v>697981000</v>
          </cell>
          <cell r="V28">
            <v>699288000</v>
          </cell>
          <cell r="W28">
            <v>2.3309600353240967</v>
          </cell>
          <cell r="X28">
            <v>698850000</v>
          </cell>
          <cell r="Y28">
            <v>0</v>
          </cell>
          <cell r="Z28">
            <v>30</v>
          </cell>
          <cell r="AA28">
            <v>0</v>
          </cell>
          <cell r="AB28">
            <v>81</v>
          </cell>
          <cell r="AC28">
            <v>70</v>
          </cell>
          <cell r="AD28">
            <v>0</v>
          </cell>
          <cell r="AE28">
            <v>1081762000</v>
          </cell>
          <cell r="AF28">
            <v>1028720000</v>
          </cell>
          <cell r="AG28">
            <v>0</v>
          </cell>
          <cell r="AH28">
            <v>1030471000</v>
          </cell>
          <cell r="AI28">
            <v>0</v>
          </cell>
          <cell r="AJ28">
            <v>51</v>
          </cell>
          <cell r="AK28">
            <v>0</v>
          </cell>
        </row>
        <row r="29">
          <cell r="A29" t="str">
            <v>NORTH 1</v>
          </cell>
          <cell r="B29" t="str">
            <v>N_ZONE 7</v>
          </cell>
          <cell r="C29" t="str">
            <v>HDG</v>
          </cell>
          <cell r="D29" t="str">
            <v>THE LIGHT</v>
          </cell>
          <cell r="E29" t="str">
            <v>VŨ MẠNH CƯỜNG</v>
          </cell>
          <cell r="F29">
            <v>115</v>
          </cell>
          <cell r="G29">
            <v>81</v>
          </cell>
          <cell r="H29">
            <v>0</v>
          </cell>
          <cell r="I29">
            <v>0</v>
          </cell>
          <cell r="J29">
            <v>1</v>
          </cell>
          <cell r="K29">
            <v>27</v>
          </cell>
          <cell r="L29">
            <v>6</v>
          </cell>
          <cell r="M29">
            <v>15</v>
          </cell>
          <cell r="N29">
            <v>15</v>
          </cell>
          <cell r="O29">
            <v>193597000</v>
          </cell>
          <cell r="P29">
            <v>205204000</v>
          </cell>
          <cell r="Q29">
            <v>198592000</v>
          </cell>
          <cell r="R29">
            <v>33</v>
          </cell>
          <cell r="S29">
            <v>29</v>
          </cell>
          <cell r="T29">
            <v>290000000</v>
          </cell>
          <cell r="U29">
            <v>455761000</v>
          </cell>
          <cell r="V29">
            <v>411411000</v>
          </cell>
          <cell r="W29">
            <v>1.4186586141586304</v>
          </cell>
          <cell r="X29">
            <v>404799000</v>
          </cell>
          <cell r="Y29">
            <v>0</v>
          </cell>
          <cell r="Z29">
            <v>21</v>
          </cell>
          <cell r="AA29">
            <v>0</v>
          </cell>
          <cell r="AB29">
            <v>47</v>
          </cell>
          <cell r="AC29">
            <v>27</v>
          </cell>
          <cell r="AD29">
            <v>0</v>
          </cell>
          <cell r="AE29">
            <v>635914000</v>
          </cell>
          <cell r="AF29">
            <v>367732000</v>
          </cell>
          <cell r="AG29">
            <v>0</v>
          </cell>
          <cell r="AH29">
            <v>361120000</v>
          </cell>
          <cell r="AI29">
            <v>0</v>
          </cell>
          <cell r="AJ29">
            <v>27</v>
          </cell>
          <cell r="AK29">
            <v>0</v>
          </cell>
        </row>
        <row r="30">
          <cell r="A30" t="str">
            <v>NORTH 1</v>
          </cell>
          <cell r="B30" t="str">
            <v>N_ZONE 1</v>
          </cell>
          <cell r="C30" t="str">
            <v>HTI</v>
          </cell>
          <cell r="D30" t="str">
            <v>GENCASA HÀ TĨNH</v>
          </cell>
          <cell r="E30" t="str">
            <v>TRẦN ĐẮC THẾ</v>
          </cell>
          <cell r="F30">
            <v>27</v>
          </cell>
          <cell r="G30">
            <v>18</v>
          </cell>
          <cell r="H30">
            <v>0</v>
          </cell>
          <cell r="I30">
            <v>0</v>
          </cell>
          <cell r="J30">
            <v>0</v>
          </cell>
          <cell r="K30">
            <v>6</v>
          </cell>
          <cell r="L30">
            <v>3</v>
          </cell>
          <cell r="M30">
            <v>13</v>
          </cell>
          <cell r="N30">
            <v>10</v>
          </cell>
          <cell r="O30">
            <v>190529000</v>
          </cell>
          <cell r="P30">
            <v>143734000</v>
          </cell>
          <cell r="Q30">
            <v>143734000</v>
          </cell>
          <cell r="R30">
            <v>13</v>
          </cell>
          <cell r="S30">
            <v>10</v>
          </cell>
          <cell r="T30">
            <v>0</v>
          </cell>
          <cell r="U30">
            <v>190529000</v>
          </cell>
          <cell r="V30">
            <v>143734000</v>
          </cell>
          <cell r="W30">
            <v>0</v>
          </cell>
          <cell r="X30">
            <v>143734000</v>
          </cell>
          <cell r="Y30">
            <v>0</v>
          </cell>
          <cell r="Z30">
            <v>7</v>
          </cell>
          <cell r="AA30">
            <v>0</v>
          </cell>
          <cell r="AB30">
            <v>13</v>
          </cell>
          <cell r="AC30">
            <v>10</v>
          </cell>
          <cell r="AD30">
            <v>0</v>
          </cell>
          <cell r="AE30">
            <v>190529000</v>
          </cell>
          <cell r="AF30">
            <v>143734000</v>
          </cell>
          <cell r="AG30">
            <v>0</v>
          </cell>
          <cell r="AH30">
            <v>143734000</v>
          </cell>
          <cell r="AI30">
            <v>0</v>
          </cell>
          <cell r="AJ30">
            <v>7</v>
          </cell>
          <cell r="AK30">
            <v>0</v>
          </cell>
        </row>
        <row r="31">
          <cell r="A31" t="str">
            <v>TCA REGION</v>
          </cell>
          <cell r="C31" t="str">
            <v>T02</v>
          </cell>
          <cell r="D31" t="str">
            <v>TCA HÀ NỘI</v>
          </cell>
          <cell r="E31" t="str">
            <v>TCA  HEAD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15</v>
          </cell>
          <cell r="N31">
            <v>14</v>
          </cell>
          <cell r="O31">
            <v>186392000</v>
          </cell>
          <cell r="P31">
            <v>175941000</v>
          </cell>
          <cell r="Q31">
            <v>149226000</v>
          </cell>
          <cell r="R31">
            <v>45</v>
          </cell>
          <cell r="S31">
            <v>43</v>
          </cell>
          <cell r="T31">
            <v>0</v>
          </cell>
          <cell r="U31">
            <v>559712000</v>
          </cell>
          <cell r="V31">
            <v>617204000</v>
          </cell>
          <cell r="W31">
            <v>0</v>
          </cell>
          <cell r="X31">
            <v>590489000</v>
          </cell>
          <cell r="Y31">
            <v>0</v>
          </cell>
          <cell r="Z31">
            <v>1</v>
          </cell>
          <cell r="AA31">
            <v>0</v>
          </cell>
          <cell r="AB31">
            <v>122</v>
          </cell>
          <cell r="AC31">
            <v>111</v>
          </cell>
          <cell r="AD31">
            <v>0</v>
          </cell>
          <cell r="AE31">
            <v>1579931000</v>
          </cell>
          <cell r="AF31">
            <v>1486580000</v>
          </cell>
          <cell r="AG31">
            <v>0</v>
          </cell>
          <cell r="AH31">
            <v>1468070000</v>
          </cell>
          <cell r="AI31">
            <v>0</v>
          </cell>
          <cell r="AJ31">
            <v>2</v>
          </cell>
          <cell r="AK31">
            <v>0</v>
          </cell>
        </row>
        <row r="32">
          <cell r="A32" t="str">
            <v>NORTH 1</v>
          </cell>
          <cell r="B32" t="str">
            <v>N_ZONE 2</v>
          </cell>
          <cell r="C32" t="str">
            <v>DD2</v>
          </cell>
          <cell r="D32" t="str">
            <v>THE CAPITAL</v>
          </cell>
          <cell r="E32" t="str">
            <v>NGUYỄN THỊ HOÀNG YẾN</v>
          </cell>
          <cell r="F32">
            <v>169</v>
          </cell>
          <cell r="G32">
            <v>125</v>
          </cell>
          <cell r="H32">
            <v>0</v>
          </cell>
          <cell r="I32">
            <v>0</v>
          </cell>
          <cell r="J32">
            <v>10</v>
          </cell>
          <cell r="K32">
            <v>31</v>
          </cell>
          <cell r="L32">
            <v>3</v>
          </cell>
          <cell r="M32">
            <v>12</v>
          </cell>
          <cell r="N32">
            <v>12</v>
          </cell>
          <cell r="O32">
            <v>178348000</v>
          </cell>
          <cell r="P32">
            <v>282572000</v>
          </cell>
          <cell r="Q32">
            <v>282572000</v>
          </cell>
          <cell r="R32">
            <v>49</v>
          </cell>
          <cell r="S32">
            <v>44</v>
          </cell>
          <cell r="T32">
            <v>470000000</v>
          </cell>
          <cell r="U32">
            <v>843986000</v>
          </cell>
          <cell r="V32">
            <v>852158000</v>
          </cell>
          <cell r="W32">
            <v>1.813102126121521</v>
          </cell>
          <cell r="X32">
            <v>854930000</v>
          </cell>
          <cell r="Y32">
            <v>0</v>
          </cell>
          <cell r="Z32">
            <v>26</v>
          </cell>
          <cell r="AA32">
            <v>0</v>
          </cell>
          <cell r="AB32">
            <v>100</v>
          </cell>
          <cell r="AC32">
            <v>83</v>
          </cell>
          <cell r="AD32">
            <v>0</v>
          </cell>
          <cell r="AE32">
            <v>1709788000</v>
          </cell>
          <cell r="AF32">
            <v>1510276000</v>
          </cell>
          <cell r="AG32">
            <v>0</v>
          </cell>
          <cell r="AH32">
            <v>1507283000</v>
          </cell>
          <cell r="AI32">
            <v>0</v>
          </cell>
          <cell r="AJ32">
            <v>52</v>
          </cell>
          <cell r="AK32">
            <v>0</v>
          </cell>
        </row>
        <row r="33">
          <cell r="A33" t="str">
            <v>NORTH 1</v>
          </cell>
          <cell r="B33" t="str">
            <v>N_ZONE 3</v>
          </cell>
          <cell r="C33" t="str">
            <v>HP2</v>
          </cell>
          <cell r="D33" t="str">
            <v>THE KEY</v>
          </cell>
          <cell r="E33" t="str">
            <v>NGUYỄN THÚY HÒA</v>
          </cell>
          <cell r="F33">
            <v>197</v>
          </cell>
          <cell r="G33">
            <v>150</v>
          </cell>
          <cell r="H33">
            <v>0</v>
          </cell>
          <cell r="I33">
            <v>0</v>
          </cell>
          <cell r="J33">
            <v>16</v>
          </cell>
          <cell r="K33">
            <v>26</v>
          </cell>
          <cell r="L33">
            <v>5</v>
          </cell>
          <cell r="M33">
            <v>12</v>
          </cell>
          <cell r="N33">
            <v>12</v>
          </cell>
          <cell r="O33">
            <v>177821000</v>
          </cell>
          <cell r="P33">
            <v>207909000</v>
          </cell>
          <cell r="Q33">
            <v>218635000</v>
          </cell>
          <cell r="R33">
            <v>62</v>
          </cell>
          <cell r="S33">
            <v>56</v>
          </cell>
          <cell r="T33">
            <v>300000000</v>
          </cell>
          <cell r="U33">
            <v>927884000</v>
          </cell>
          <cell r="V33">
            <v>858449000</v>
          </cell>
          <cell r="W33">
            <v>2.8614966869354248</v>
          </cell>
          <cell r="X33">
            <v>869175000</v>
          </cell>
          <cell r="Y33">
            <v>0</v>
          </cell>
          <cell r="Z33">
            <v>33</v>
          </cell>
          <cell r="AA33">
            <v>0</v>
          </cell>
          <cell r="AB33">
            <v>97</v>
          </cell>
          <cell r="AC33">
            <v>89</v>
          </cell>
          <cell r="AD33">
            <v>0</v>
          </cell>
          <cell r="AE33">
            <v>1371306000</v>
          </cell>
          <cell r="AF33">
            <v>1295589000</v>
          </cell>
          <cell r="AG33">
            <v>0</v>
          </cell>
          <cell r="AH33">
            <v>1306315000</v>
          </cell>
          <cell r="AI33">
            <v>0</v>
          </cell>
          <cell r="AJ33">
            <v>56</v>
          </cell>
          <cell r="AK33">
            <v>0</v>
          </cell>
        </row>
        <row r="34">
          <cell r="A34" t="str">
            <v>NORTH 1</v>
          </cell>
          <cell r="B34" t="str">
            <v>N_ZONE 7</v>
          </cell>
          <cell r="C34" t="str">
            <v>006</v>
          </cell>
          <cell r="D34" t="str">
            <v>GENCASA HƯNG YÊN</v>
          </cell>
          <cell r="E34" t="str">
            <v>MẠC NGUYỄN DƯƠNG</v>
          </cell>
          <cell r="F34">
            <v>261</v>
          </cell>
          <cell r="G34">
            <v>220</v>
          </cell>
          <cell r="H34">
            <v>0</v>
          </cell>
          <cell r="I34">
            <v>0</v>
          </cell>
          <cell r="J34">
            <v>5</v>
          </cell>
          <cell r="K34">
            <v>34</v>
          </cell>
          <cell r="L34">
            <v>2</v>
          </cell>
          <cell r="M34">
            <v>16</v>
          </cell>
          <cell r="N34">
            <v>17</v>
          </cell>
          <cell r="O34">
            <v>172386000</v>
          </cell>
          <cell r="P34">
            <v>357931000</v>
          </cell>
          <cell r="Q34">
            <v>345802000</v>
          </cell>
          <cell r="R34">
            <v>47</v>
          </cell>
          <cell r="S34">
            <v>44</v>
          </cell>
          <cell r="T34">
            <v>280000000</v>
          </cell>
          <cell r="U34">
            <v>612321000</v>
          </cell>
          <cell r="V34">
            <v>724221000</v>
          </cell>
          <cell r="W34">
            <v>2.5865035057067871</v>
          </cell>
          <cell r="X34">
            <v>712092000</v>
          </cell>
          <cell r="Y34">
            <v>0</v>
          </cell>
          <cell r="Z34">
            <v>32</v>
          </cell>
          <cell r="AA34">
            <v>0</v>
          </cell>
          <cell r="AB34">
            <v>66</v>
          </cell>
          <cell r="AC34">
            <v>59</v>
          </cell>
          <cell r="AD34">
            <v>0</v>
          </cell>
          <cell r="AE34">
            <v>843878000</v>
          </cell>
          <cell r="AF34">
            <v>915875000</v>
          </cell>
          <cell r="AG34">
            <v>0</v>
          </cell>
          <cell r="AH34">
            <v>917076000</v>
          </cell>
          <cell r="AI34">
            <v>0</v>
          </cell>
          <cell r="AJ34">
            <v>40</v>
          </cell>
          <cell r="AK34">
            <v>0</v>
          </cell>
        </row>
        <row r="35">
          <cell r="A35" t="str">
            <v>NORTH 2</v>
          </cell>
          <cell r="B35" t="str">
            <v>N_ZONE 10</v>
          </cell>
          <cell r="C35" t="str">
            <v>D10</v>
          </cell>
          <cell r="D35" t="str">
            <v>SUNFLOWER</v>
          </cell>
          <cell r="E35" t="str">
            <v>NGUYỄN THỊ KIM CHUNG</v>
          </cell>
          <cell r="F35">
            <v>180</v>
          </cell>
          <cell r="G35">
            <v>138</v>
          </cell>
          <cell r="H35">
            <v>0</v>
          </cell>
          <cell r="I35">
            <v>0</v>
          </cell>
          <cell r="J35">
            <v>7</v>
          </cell>
          <cell r="K35">
            <v>31</v>
          </cell>
          <cell r="L35">
            <v>4</v>
          </cell>
          <cell r="M35">
            <v>13</v>
          </cell>
          <cell r="N35">
            <v>15</v>
          </cell>
          <cell r="O35">
            <v>171582000</v>
          </cell>
          <cell r="P35">
            <v>355277000</v>
          </cell>
          <cell r="Q35">
            <v>329190000</v>
          </cell>
          <cell r="R35">
            <v>55</v>
          </cell>
          <cell r="S35">
            <v>50</v>
          </cell>
          <cell r="T35">
            <v>350000000</v>
          </cell>
          <cell r="U35">
            <v>1086800000</v>
          </cell>
          <cell r="V35">
            <v>1191967000</v>
          </cell>
          <cell r="W35">
            <v>3.4056198596954346</v>
          </cell>
          <cell r="X35">
            <v>1164639000</v>
          </cell>
          <cell r="Y35">
            <v>0</v>
          </cell>
          <cell r="Z35">
            <v>35</v>
          </cell>
          <cell r="AA35">
            <v>0</v>
          </cell>
          <cell r="AB35">
            <v>97</v>
          </cell>
          <cell r="AC35">
            <v>90</v>
          </cell>
          <cell r="AD35">
            <v>0</v>
          </cell>
          <cell r="AE35">
            <v>1785192000</v>
          </cell>
          <cell r="AF35">
            <v>1858299000</v>
          </cell>
          <cell r="AG35">
            <v>0</v>
          </cell>
          <cell r="AH35">
            <v>1792932000</v>
          </cell>
          <cell r="AI35">
            <v>0</v>
          </cell>
          <cell r="AJ35">
            <v>65</v>
          </cell>
          <cell r="AK35">
            <v>0</v>
          </cell>
        </row>
        <row r="36">
          <cell r="A36" t="str">
            <v>SOUTH 3</v>
          </cell>
          <cell r="B36" t="str">
            <v>S_ZONE 8</v>
          </cell>
          <cell r="C36" t="str">
            <v>020</v>
          </cell>
          <cell r="D36" t="str">
            <v>GENCASA BẾN TRE</v>
          </cell>
          <cell r="E36" t="str">
            <v>NGUYỄN MINH HIẾU</v>
          </cell>
          <cell r="F36">
            <v>86</v>
          </cell>
          <cell r="G36">
            <v>68</v>
          </cell>
          <cell r="H36">
            <v>0</v>
          </cell>
          <cell r="I36">
            <v>0</v>
          </cell>
          <cell r="J36">
            <v>6</v>
          </cell>
          <cell r="K36">
            <v>10</v>
          </cell>
          <cell r="L36">
            <v>2</v>
          </cell>
          <cell r="M36">
            <v>11</v>
          </cell>
          <cell r="N36">
            <v>10</v>
          </cell>
          <cell r="O36">
            <v>171031000</v>
          </cell>
          <cell r="P36">
            <v>235457000</v>
          </cell>
          <cell r="Q36">
            <v>235457000</v>
          </cell>
          <cell r="R36">
            <v>17</v>
          </cell>
          <cell r="S36">
            <v>16</v>
          </cell>
          <cell r="T36">
            <v>250000000</v>
          </cell>
          <cell r="U36">
            <v>310503000</v>
          </cell>
          <cell r="V36">
            <v>374929000</v>
          </cell>
          <cell r="W36">
            <v>1.4997159242630005</v>
          </cell>
          <cell r="X36">
            <v>378795000</v>
          </cell>
          <cell r="Y36">
            <v>0</v>
          </cell>
          <cell r="Z36">
            <v>9</v>
          </cell>
          <cell r="AA36">
            <v>0</v>
          </cell>
          <cell r="AB36">
            <v>18</v>
          </cell>
          <cell r="AC36">
            <v>16</v>
          </cell>
          <cell r="AD36">
            <v>0</v>
          </cell>
          <cell r="AE36">
            <v>322595000</v>
          </cell>
          <cell r="AF36">
            <v>378677000</v>
          </cell>
          <cell r="AG36">
            <v>0</v>
          </cell>
          <cell r="AH36">
            <v>382543000</v>
          </cell>
          <cell r="AI36">
            <v>0</v>
          </cell>
          <cell r="AJ36">
            <v>10</v>
          </cell>
          <cell r="AK36">
            <v>0</v>
          </cell>
        </row>
        <row r="37">
          <cell r="A37" t="str">
            <v>NORTH 1</v>
          </cell>
          <cell r="B37" t="str">
            <v>N_ZONE 1</v>
          </cell>
          <cell r="C37" t="str">
            <v>TH2</v>
          </cell>
          <cell r="D37" t="str">
            <v>SPRING</v>
          </cell>
          <cell r="E37" t="str">
            <v>HOÀNG NGỌC PHƯƠNG</v>
          </cell>
          <cell r="F37">
            <v>175</v>
          </cell>
          <cell r="G37">
            <v>135</v>
          </cell>
          <cell r="H37">
            <v>0</v>
          </cell>
          <cell r="I37">
            <v>0</v>
          </cell>
          <cell r="J37">
            <v>7</v>
          </cell>
          <cell r="K37">
            <v>30</v>
          </cell>
          <cell r="L37">
            <v>3</v>
          </cell>
          <cell r="M37">
            <v>14</v>
          </cell>
          <cell r="N37">
            <v>13</v>
          </cell>
          <cell r="O37">
            <v>170518000</v>
          </cell>
          <cell r="P37">
            <v>198154000</v>
          </cell>
          <cell r="Q37">
            <v>198154000</v>
          </cell>
          <cell r="R37">
            <v>32</v>
          </cell>
          <cell r="S37">
            <v>32</v>
          </cell>
          <cell r="T37">
            <v>240000000</v>
          </cell>
          <cell r="U37">
            <v>397448000</v>
          </cell>
          <cell r="V37">
            <v>432572000</v>
          </cell>
          <cell r="W37">
            <v>1.8023833036422729</v>
          </cell>
          <cell r="X37">
            <v>439926000</v>
          </cell>
          <cell r="Y37">
            <v>0</v>
          </cell>
          <cell r="Z37">
            <v>22</v>
          </cell>
          <cell r="AA37">
            <v>0</v>
          </cell>
          <cell r="AB37">
            <v>67</v>
          </cell>
          <cell r="AC37">
            <v>63</v>
          </cell>
          <cell r="AD37">
            <v>0</v>
          </cell>
          <cell r="AE37">
            <v>824030000</v>
          </cell>
          <cell r="AF37">
            <v>816282000</v>
          </cell>
          <cell r="AG37">
            <v>0</v>
          </cell>
          <cell r="AH37">
            <v>814433000</v>
          </cell>
          <cell r="AI37">
            <v>0</v>
          </cell>
          <cell r="AJ37">
            <v>43</v>
          </cell>
          <cell r="AK37">
            <v>0</v>
          </cell>
        </row>
        <row r="38">
          <cell r="A38" t="str">
            <v>CENTRAL 1</v>
          </cell>
          <cell r="B38" t="str">
            <v>S_ZONE 9</v>
          </cell>
          <cell r="C38" t="str">
            <v>018</v>
          </cell>
          <cell r="D38" t="str">
            <v>QUẢNG TRỊ</v>
          </cell>
          <cell r="E38" t="str">
            <v>NGUYỄN THỊ KIM HOÀNG</v>
          </cell>
          <cell r="F38">
            <v>36</v>
          </cell>
          <cell r="G38">
            <v>27</v>
          </cell>
          <cell r="H38">
            <v>0</v>
          </cell>
          <cell r="I38">
            <v>0</v>
          </cell>
          <cell r="J38">
            <v>0</v>
          </cell>
          <cell r="K38">
            <v>9</v>
          </cell>
          <cell r="L38">
            <v>0</v>
          </cell>
          <cell r="M38">
            <v>14</v>
          </cell>
          <cell r="N38">
            <v>12</v>
          </cell>
          <cell r="O38">
            <v>162662000</v>
          </cell>
          <cell r="P38">
            <v>136472000</v>
          </cell>
          <cell r="Q38">
            <v>136472000</v>
          </cell>
          <cell r="R38">
            <v>28</v>
          </cell>
          <cell r="S38">
            <v>25</v>
          </cell>
          <cell r="T38">
            <v>100000000</v>
          </cell>
          <cell r="U38">
            <v>331895000</v>
          </cell>
          <cell r="V38">
            <v>295738000</v>
          </cell>
          <cell r="W38">
            <v>2.9573798179626465</v>
          </cell>
          <cell r="X38">
            <v>295738000</v>
          </cell>
          <cell r="Y38">
            <v>0</v>
          </cell>
          <cell r="Z38">
            <v>16</v>
          </cell>
          <cell r="AA38">
            <v>0</v>
          </cell>
          <cell r="AB38">
            <v>28</v>
          </cell>
          <cell r="AC38">
            <v>25</v>
          </cell>
          <cell r="AD38">
            <v>0</v>
          </cell>
          <cell r="AE38">
            <v>331895000</v>
          </cell>
          <cell r="AF38">
            <v>295738000</v>
          </cell>
          <cell r="AG38">
            <v>0</v>
          </cell>
          <cell r="AH38">
            <v>295738000</v>
          </cell>
          <cell r="AI38">
            <v>0</v>
          </cell>
          <cell r="AJ38">
            <v>16</v>
          </cell>
          <cell r="AK38">
            <v>0</v>
          </cell>
        </row>
        <row r="39">
          <cell r="A39" t="str">
            <v>TCA REGION</v>
          </cell>
          <cell r="C39" t="str">
            <v>T12</v>
          </cell>
          <cell r="D39" t="str">
            <v>TCA THANH HÓA</v>
          </cell>
          <cell r="E39" t="str">
            <v>TCA  HEAD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13</v>
          </cell>
          <cell r="N39">
            <v>15</v>
          </cell>
          <cell r="O39">
            <v>160465000</v>
          </cell>
          <cell r="P39">
            <v>228337000</v>
          </cell>
          <cell r="Q39">
            <v>228337000</v>
          </cell>
          <cell r="R39">
            <v>60</v>
          </cell>
          <cell r="S39">
            <v>59</v>
          </cell>
          <cell r="T39">
            <v>0</v>
          </cell>
          <cell r="U39">
            <v>737437000</v>
          </cell>
          <cell r="V39">
            <v>777426000</v>
          </cell>
          <cell r="W39">
            <v>0</v>
          </cell>
          <cell r="X39">
            <v>777426000</v>
          </cell>
          <cell r="Y39">
            <v>0</v>
          </cell>
          <cell r="Z39">
            <v>1</v>
          </cell>
          <cell r="AA39">
            <v>0</v>
          </cell>
          <cell r="AB39">
            <v>118</v>
          </cell>
          <cell r="AC39">
            <v>107</v>
          </cell>
          <cell r="AD39">
            <v>0</v>
          </cell>
          <cell r="AE39">
            <v>1457911000</v>
          </cell>
          <cell r="AF39">
            <v>1384099000</v>
          </cell>
          <cell r="AG39">
            <v>0</v>
          </cell>
          <cell r="AH39">
            <v>1384099000</v>
          </cell>
          <cell r="AI39">
            <v>0</v>
          </cell>
          <cell r="AJ39">
            <v>2</v>
          </cell>
          <cell r="AK39">
            <v>0</v>
          </cell>
        </row>
        <row r="40">
          <cell r="A40" t="str">
            <v>CENTRAL 1</v>
          </cell>
          <cell r="B40" t="str">
            <v>S_ZONE 9</v>
          </cell>
          <cell r="C40" t="str">
            <v>DNG</v>
          </cell>
          <cell r="D40" t="str">
            <v>DANANG1</v>
          </cell>
          <cell r="E40" t="str">
            <v>PHAN THỊ THANH LAN</v>
          </cell>
          <cell r="F40">
            <v>177</v>
          </cell>
          <cell r="G40">
            <v>132</v>
          </cell>
          <cell r="H40">
            <v>0</v>
          </cell>
          <cell r="I40">
            <v>0</v>
          </cell>
          <cell r="J40">
            <v>3</v>
          </cell>
          <cell r="K40">
            <v>39</v>
          </cell>
          <cell r="L40">
            <v>3</v>
          </cell>
          <cell r="M40">
            <v>13</v>
          </cell>
          <cell r="N40">
            <v>18</v>
          </cell>
          <cell r="O40">
            <v>158056000</v>
          </cell>
          <cell r="P40">
            <v>357591000</v>
          </cell>
          <cell r="Q40">
            <v>360441000</v>
          </cell>
          <cell r="R40">
            <v>69</v>
          </cell>
          <cell r="S40">
            <v>68</v>
          </cell>
          <cell r="T40">
            <v>340000000</v>
          </cell>
          <cell r="U40">
            <v>1057099000</v>
          </cell>
          <cell r="V40">
            <v>1139570000</v>
          </cell>
          <cell r="W40">
            <v>3.3516767024993896</v>
          </cell>
          <cell r="X40">
            <v>1142420000</v>
          </cell>
          <cell r="Y40">
            <v>0</v>
          </cell>
          <cell r="Z40">
            <v>48</v>
          </cell>
          <cell r="AA40">
            <v>0</v>
          </cell>
          <cell r="AB40">
            <v>108</v>
          </cell>
          <cell r="AC40">
            <v>98</v>
          </cell>
          <cell r="AD40">
            <v>0</v>
          </cell>
          <cell r="AE40">
            <v>1636786000</v>
          </cell>
          <cell r="AF40">
            <v>1537118000</v>
          </cell>
          <cell r="AG40">
            <v>0</v>
          </cell>
          <cell r="AH40">
            <v>1531223000</v>
          </cell>
          <cell r="AI40">
            <v>0</v>
          </cell>
          <cell r="AJ40">
            <v>71</v>
          </cell>
          <cell r="AK40">
            <v>0</v>
          </cell>
        </row>
        <row r="41">
          <cell r="A41" t="str">
            <v>BANCASSURANCE TECHCOMBANK</v>
          </cell>
          <cell r="C41" t="str">
            <v>TCB</v>
          </cell>
          <cell r="D41" t="str">
            <v>TCB SOUTH 1</v>
          </cell>
          <cell r="E41" t="str">
            <v>NGUYỄN VĂN HIÊN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9</v>
          </cell>
          <cell r="N41">
            <v>18</v>
          </cell>
          <cell r="O41">
            <v>155356000</v>
          </cell>
          <cell r="P41">
            <v>442009000</v>
          </cell>
          <cell r="Q41">
            <v>484627000</v>
          </cell>
          <cell r="R41">
            <v>79</v>
          </cell>
          <cell r="S41">
            <v>70</v>
          </cell>
          <cell r="T41">
            <v>0</v>
          </cell>
          <cell r="U41">
            <v>1187531000</v>
          </cell>
          <cell r="V41">
            <v>1138148000</v>
          </cell>
          <cell r="W41">
            <v>0</v>
          </cell>
          <cell r="X41">
            <v>1356830000</v>
          </cell>
          <cell r="Y41">
            <v>0</v>
          </cell>
          <cell r="Z41">
            <v>19</v>
          </cell>
          <cell r="AA41">
            <v>0</v>
          </cell>
          <cell r="AB41">
            <v>116</v>
          </cell>
          <cell r="AC41">
            <v>98</v>
          </cell>
          <cell r="AD41">
            <v>0</v>
          </cell>
          <cell r="AE41">
            <v>1912873000</v>
          </cell>
          <cell r="AF41">
            <v>1696956000</v>
          </cell>
          <cell r="AG41">
            <v>0</v>
          </cell>
          <cell r="AH41">
            <v>1997398000</v>
          </cell>
          <cell r="AI41">
            <v>0</v>
          </cell>
          <cell r="AJ41">
            <v>32</v>
          </cell>
          <cell r="AK41">
            <v>0</v>
          </cell>
        </row>
        <row r="42">
          <cell r="A42" t="str">
            <v>NORTH 2</v>
          </cell>
          <cell r="B42" t="str">
            <v>N_ZONE 6</v>
          </cell>
          <cell r="C42" t="str">
            <v>013</v>
          </cell>
          <cell r="D42" t="str">
            <v>GENCASA YÊN BÁI</v>
          </cell>
          <cell r="E42" t="str">
            <v>NGUYỄN VĂN NINH</v>
          </cell>
          <cell r="F42">
            <v>241</v>
          </cell>
          <cell r="G42">
            <v>199</v>
          </cell>
          <cell r="H42">
            <v>0</v>
          </cell>
          <cell r="I42">
            <v>0</v>
          </cell>
          <cell r="J42">
            <v>10</v>
          </cell>
          <cell r="K42">
            <v>29</v>
          </cell>
          <cell r="L42">
            <v>3</v>
          </cell>
          <cell r="M42">
            <v>13</v>
          </cell>
          <cell r="N42">
            <v>16</v>
          </cell>
          <cell r="O42">
            <v>154571000</v>
          </cell>
          <cell r="P42">
            <v>237986000</v>
          </cell>
          <cell r="Q42">
            <v>220809000</v>
          </cell>
          <cell r="R42">
            <v>61</v>
          </cell>
          <cell r="S42">
            <v>62</v>
          </cell>
          <cell r="T42">
            <v>400000000</v>
          </cell>
          <cell r="U42">
            <v>822169000</v>
          </cell>
          <cell r="V42">
            <v>882153000</v>
          </cell>
          <cell r="W42">
            <v>2.2053825855255127</v>
          </cell>
          <cell r="X42">
            <v>848153000</v>
          </cell>
          <cell r="Y42">
            <v>0</v>
          </cell>
          <cell r="Z42">
            <v>49</v>
          </cell>
          <cell r="AA42">
            <v>0</v>
          </cell>
          <cell r="AB42">
            <v>98</v>
          </cell>
          <cell r="AC42">
            <v>93</v>
          </cell>
          <cell r="AD42">
            <v>0</v>
          </cell>
          <cell r="AE42">
            <v>1320285000</v>
          </cell>
          <cell r="AF42">
            <v>1313964000</v>
          </cell>
          <cell r="AG42">
            <v>0</v>
          </cell>
          <cell r="AH42">
            <v>1277145000</v>
          </cell>
          <cell r="AI42">
            <v>0</v>
          </cell>
          <cell r="AJ42">
            <v>72</v>
          </cell>
          <cell r="AK42">
            <v>0</v>
          </cell>
        </row>
        <row r="43">
          <cell r="A43" t="str">
            <v>NORTH 1</v>
          </cell>
          <cell r="B43" t="str">
            <v>N_ZONE 1</v>
          </cell>
          <cell r="C43" t="str">
            <v>DDA</v>
          </cell>
          <cell r="D43" t="str">
            <v>F.B.I</v>
          </cell>
          <cell r="E43" t="str">
            <v>TRẦN THỊ THU GIANG</v>
          </cell>
          <cell r="F43">
            <v>107</v>
          </cell>
          <cell r="G43">
            <v>80</v>
          </cell>
          <cell r="H43">
            <v>0</v>
          </cell>
          <cell r="I43">
            <v>0</v>
          </cell>
          <cell r="J43">
            <v>11</v>
          </cell>
          <cell r="K43">
            <v>14</v>
          </cell>
          <cell r="L43">
            <v>2</v>
          </cell>
          <cell r="M43">
            <v>11</v>
          </cell>
          <cell r="N43">
            <v>14</v>
          </cell>
          <cell r="O43">
            <v>154525000</v>
          </cell>
          <cell r="P43">
            <v>335759000</v>
          </cell>
          <cell r="Q43">
            <v>345159000</v>
          </cell>
          <cell r="R43">
            <v>51</v>
          </cell>
          <cell r="S43">
            <v>45</v>
          </cell>
          <cell r="T43">
            <v>400000000</v>
          </cell>
          <cell r="U43">
            <v>941512000</v>
          </cell>
          <cell r="V43">
            <v>903681000</v>
          </cell>
          <cell r="W43">
            <v>2.2592024803161621</v>
          </cell>
          <cell r="X43">
            <v>923642000</v>
          </cell>
          <cell r="Y43">
            <v>0</v>
          </cell>
          <cell r="Z43">
            <v>29</v>
          </cell>
          <cell r="AA43">
            <v>0</v>
          </cell>
          <cell r="AB43">
            <v>73</v>
          </cell>
          <cell r="AC43">
            <v>64</v>
          </cell>
          <cell r="AD43">
            <v>0</v>
          </cell>
          <cell r="AE43">
            <v>1301231000</v>
          </cell>
          <cell r="AF43">
            <v>1323117000</v>
          </cell>
          <cell r="AG43">
            <v>0</v>
          </cell>
          <cell r="AH43">
            <v>1458184000</v>
          </cell>
          <cell r="AI43">
            <v>0</v>
          </cell>
          <cell r="AJ43">
            <v>43</v>
          </cell>
          <cell r="AK43">
            <v>0</v>
          </cell>
        </row>
        <row r="44">
          <cell r="A44" t="str">
            <v>NORTH 1</v>
          </cell>
          <cell r="B44" t="str">
            <v>N_ZONE 2</v>
          </cell>
          <cell r="C44" t="str">
            <v>DD2</v>
          </cell>
          <cell r="D44" t="str">
            <v>THE POWER</v>
          </cell>
          <cell r="E44" t="str">
            <v>LÊ VIỆT DŨNG</v>
          </cell>
          <cell r="F44">
            <v>102</v>
          </cell>
          <cell r="G44">
            <v>81</v>
          </cell>
          <cell r="H44">
            <v>0</v>
          </cell>
          <cell r="I44">
            <v>0</v>
          </cell>
          <cell r="J44">
            <v>6</v>
          </cell>
          <cell r="K44">
            <v>13</v>
          </cell>
          <cell r="L44">
            <v>2</v>
          </cell>
          <cell r="M44">
            <v>6</v>
          </cell>
          <cell r="N44">
            <v>6</v>
          </cell>
          <cell r="O44">
            <v>142542000</v>
          </cell>
          <cell r="P44">
            <v>156206000</v>
          </cell>
          <cell r="Q44">
            <v>156206000</v>
          </cell>
          <cell r="R44">
            <v>24</v>
          </cell>
          <cell r="S44">
            <v>24</v>
          </cell>
          <cell r="T44">
            <v>240000000</v>
          </cell>
          <cell r="U44">
            <v>707250000</v>
          </cell>
          <cell r="V44">
            <v>720914000</v>
          </cell>
          <cell r="W44">
            <v>3.0038082599639893</v>
          </cell>
          <cell r="X44">
            <v>720914000</v>
          </cell>
          <cell r="Y44">
            <v>0</v>
          </cell>
          <cell r="Z44">
            <v>15</v>
          </cell>
          <cell r="AA44">
            <v>0</v>
          </cell>
          <cell r="AB44">
            <v>40</v>
          </cell>
          <cell r="AC44">
            <v>41</v>
          </cell>
          <cell r="AD44">
            <v>0</v>
          </cell>
          <cell r="AE44">
            <v>1212469000</v>
          </cell>
          <cell r="AF44">
            <v>1232250000</v>
          </cell>
          <cell r="AG44">
            <v>0</v>
          </cell>
          <cell r="AH44">
            <v>1226174000</v>
          </cell>
          <cell r="AI44">
            <v>0</v>
          </cell>
          <cell r="AJ44">
            <v>29</v>
          </cell>
          <cell r="AK44">
            <v>0</v>
          </cell>
        </row>
        <row r="45">
          <cell r="A45" t="str">
            <v>NORTH 1</v>
          </cell>
          <cell r="B45" t="str">
            <v>N_ZONE 1</v>
          </cell>
          <cell r="C45" t="str">
            <v>DDA</v>
          </cell>
          <cell r="D45" t="str">
            <v>LION 1</v>
          </cell>
          <cell r="E45" t="str">
            <v>NGUYỄN THỊ BÌNH</v>
          </cell>
          <cell r="F45">
            <v>134</v>
          </cell>
          <cell r="G45">
            <v>114</v>
          </cell>
          <cell r="H45">
            <v>0</v>
          </cell>
          <cell r="I45">
            <v>0</v>
          </cell>
          <cell r="J45">
            <v>7</v>
          </cell>
          <cell r="K45">
            <v>12</v>
          </cell>
          <cell r="L45">
            <v>1</v>
          </cell>
          <cell r="M45">
            <v>7</v>
          </cell>
          <cell r="N45">
            <v>8</v>
          </cell>
          <cell r="O45">
            <v>135166000</v>
          </cell>
          <cell r="P45">
            <v>219649000</v>
          </cell>
          <cell r="Q45">
            <v>184656000</v>
          </cell>
          <cell r="R45">
            <v>23</v>
          </cell>
          <cell r="S45">
            <v>22</v>
          </cell>
          <cell r="T45">
            <v>320000000</v>
          </cell>
          <cell r="U45">
            <v>417630000</v>
          </cell>
          <cell r="V45">
            <v>471553000</v>
          </cell>
          <cell r="W45">
            <v>1.4736031293869019</v>
          </cell>
          <cell r="X45">
            <v>459725000</v>
          </cell>
          <cell r="Y45">
            <v>0</v>
          </cell>
          <cell r="Z45">
            <v>14</v>
          </cell>
          <cell r="AA45">
            <v>0</v>
          </cell>
          <cell r="AB45">
            <v>37</v>
          </cell>
          <cell r="AC45">
            <v>32</v>
          </cell>
          <cell r="AD45">
            <v>0</v>
          </cell>
          <cell r="AE45">
            <v>676995000</v>
          </cell>
          <cell r="AF45">
            <v>595825000</v>
          </cell>
          <cell r="AG45">
            <v>0</v>
          </cell>
          <cell r="AH45">
            <v>608445000</v>
          </cell>
          <cell r="AI45">
            <v>0</v>
          </cell>
          <cell r="AJ45">
            <v>21</v>
          </cell>
          <cell r="AK45">
            <v>0</v>
          </cell>
        </row>
        <row r="46">
          <cell r="A46" t="str">
            <v>SOUTH 3</v>
          </cell>
          <cell r="B46" t="str">
            <v>S_ZONE 10</v>
          </cell>
          <cell r="C46" t="str">
            <v>LXU</v>
          </cell>
          <cell r="D46" t="str">
            <v>LONG XUYÊN</v>
          </cell>
          <cell r="E46" t="str">
            <v>PHẠM THỊ THU CÚC</v>
          </cell>
          <cell r="F46">
            <v>98</v>
          </cell>
          <cell r="G46">
            <v>80</v>
          </cell>
          <cell r="H46">
            <v>0</v>
          </cell>
          <cell r="I46">
            <v>0</v>
          </cell>
          <cell r="J46">
            <v>2</v>
          </cell>
          <cell r="K46">
            <v>13</v>
          </cell>
          <cell r="L46">
            <v>3</v>
          </cell>
          <cell r="M46">
            <v>10</v>
          </cell>
          <cell r="N46">
            <v>9</v>
          </cell>
          <cell r="O46">
            <v>133702000</v>
          </cell>
          <cell r="P46">
            <v>165368000</v>
          </cell>
          <cell r="Q46">
            <v>165368000</v>
          </cell>
          <cell r="R46">
            <v>34</v>
          </cell>
          <cell r="S46">
            <v>32</v>
          </cell>
          <cell r="T46">
            <v>250000000</v>
          </cell>
          <cell r="U46">
            <v>502191000</v>
          </cell>
          <cell r="V46">
            <v>496924000</v>
          </cell>
          <cell r="W46">
            <v>1.9876960515975952</v>
          </cell>
          <cell r="X46">
            <v>476998000</v>
          </cell>
          <cell r="Y46">
            <v>0</v>
          </cell>
          <cell r="Z46">
            <v>23</v>
          </cell>
          <cell r="AA46">
            <v>0</v>
          </cell>
          <cell r="AB46">
            <v>53</v>
          </cell>
          <cell r="AC46">
            <v>50</v>
          </cell>
          <cell r="AD46">
            <v>0</v>
          </cell>
          <cell r="AE46">
            <v>719699000</v>
          </cell>
          <cell r="AF46">
            <v>688083000</v>
          </cell>
          <cell r="AG46">
            <v>0</v>
          </cell>
          <cell r="AH46">
            <v>648852000</v>
          </cell>
          <cell r="AI46">
            <v>0</v>
          </cell>
          <cell r="AJ46">
            <v>33</v>
          </cell>
          <cell r="AK46">
            <v>0</v>
          </cell>
        </row>
        <row r="47">
          <cell r="A47" t="str">
            <v>SOUTH 2</v>
          </cell>
          <cell r="B47" t="str">
            <v>S_ZONE 6</v>
          </cell>
          <cell r="C47" t="str">
            <v>008</v>
          </cell>
          <cell r="D47" t="str">
            <v>GENCASA BÀ RỊA</v>
          </cell>
          <cell r="E47" t="str">
            <v>NGUYỄN TRÍ TÀI</v>
          </cell>
          <cell r="F47">
            <v>89</v>
          </cell>
          <cell r="G47">
            <v>72</v>
          </cell>
          <cell r="H47">
            <v>0</v>
          </cell>
          <cell r="I47">
            <v>0</v>
          </cell>
          <cell r="J47">
            <v>0</v>
          </cell>
          <cell r="K47">
            <v>17</v>
          </cell>
          <cell r="L47">
            <v>0</v>
          </cell>
          <cell r="M47">
            <v>8</v>
          </cell>
          <cell r="N47">
            <v>8</v>
          </cell>
          <cell r="O47">
            <v>124912000</v>
          </cell>
          <cell r="P47">
            <v>151006000</v>
          </cell>
          <cell r="Q47">
            <v>211257000</v>
          </cell>
          <cell r="R47">
            <v>27</v>
          </cell>
          <cell r="S47">
            <v>25</v>
          </cell>
          <cell r="T47">
            <v>250000000</v>
          </cell>
          <cell r="U47">
            <v>477136000</v>
          </cell>
          <cell r="V47">
            <v>474690000</v>
          </cell>
          <cell r="W47">
            <v>1.8987599611282349</v>
          </cell>
          <cell r="X47">
            <v>561242000</v>
          </cell>
          <cell r="Y47">
            <v>0</v>
          </cell>
          <cell r="Z47">
            <v>18</v>
          </cell>
          <cell r="AA47">
            <v>0</v>
          </cell>
          <cell r="AB47">
            <v>45</v>
          </cell>
          <cell r="AC47">
            <v>40</v>
          </cell>
          <cell r="AD47">
            <v>0</v>
          </cell>
          <cell r="AE47">
            <v>741737000</v>
          </cell>
          <cell r="AF47">
            <v>690483000</v>
          </cell>
          <cell r="AG47">
            <v>0</v>
          </cell>
          <cell r="AH47">
            <v>751814000</v>
          </cell>
          <cell r="AI47">
            <v>0</v>
          </cell>
          <cell r="AJ47">
            <v>28</v>
          </cell>
          <cell r="AK47">
            <v>0</v>
          </cell>
        </row>
        <row r="48">
          <cell r="A48" t="str">
            <v>SOUTH 1</v>
          </cell>
          <cell r="B48" t="str">
            <v>S_ZONE 3</v>
          </cell>
          <cell r="C48" t="str">
            <v>LC6</v>
          </cell>
          <cell r="D48" t="str">
            <v>MEGA</v>
          </cell>
          <cell r="E48" t="str">
            <v>TRẦN THỊ THÚY HẰNG</v>
          </cell>
          <cell r="F48">
            <v>114</v>
          </cell>
          <cell r="G48">
            <v>86</v>
          </cell>
          <cell r="H48">
            <v>0</v>
          </cell>
          <cell r="I48">
            <v>0</v>
          </cell>
          <cell r="J48">
            <v>1</v>
          </cell>
          <cell r="K48">
            <v>24</v>
          </cell>
          <cell r="L48">
            <v>3</v>
          </cell>
          <cell r="M48">
            <v>11</v>
          </cell>
          <cell r="N48">
            <v>12</v>
          </cell>
          <cell r="O48">
            <v>123882000</v>
          </cell>
          <cell r="P48">
            <v>179820000</v>
          </cell>
          <cell r="Q48">
            <v>190381000</v>
          </cell>
          <cell r="R48">
            <v>38</v>
          </cell>
          <cell r="S48">
            <v>31</v>
          </cell>
          <cell r="T48">
            <v>400000000</v>
          </cell>
          <cell r="U48">
            <v>561228000</v>
          </cell>
          <cell r="V48">
            <v>433685000</v>
          </cell>
          <cell r="W48">
            <v>1.0842124223709106</v>
          </cell>
          <cell r="X48">
            <v>462863300</v>
          </cell>
          <cell r="Y48">
            <v>0</v>
          </cell>
          <cell r="Z48">
            <v>19</v>
          </cell>
          <cell r="AA48">
            <v>0</v>
          </cell>
          <cell r="AB48">
            <v>54</v>
          </cell>
          <cell r="AC48">
            <v>48</v>
          </cell>
          <cell r="AD48">
            <v>0</v>
          </cell>
          <cell r="AE48">
            <v>782921000</v>
          </cell>
          <cell r="AF48">
            <v>658660000</v>
          </cell>
          <cell r="AG48">
            <v>0</v>
          </cell>
          <cell r="AH48">
            <v>779751300</v>
          </cell>
          <cell r="AI48">
            <v>0</v>
          </cell>
          <cell r="AJ48">
            <v>31</v>
          </cell>
          <cell r="AK48">
            <v>0</v>
          </cell>
        </row>
        <row r="49">
          <cell r="A49" t="str">
            <v>NORTH 2</v>
          </cell>
          <cell r="B49" t="str">
            <v>N_ZONE 5</v>
          </cell>
          <cell r="C49" t="str">
            <v>HPG</v>
          </cell>
          <cell r="D49" t="str">
            <v>BLUE OCEAN</v>
          </cell>
          <cell r="E49" t="str">
            <v>ĐỖ THỊ MƠ</v>
          </cell>
          <cell r="F49">
            <v>298</v>
          </cell>
          <cell r="G49">
            <v>250</v>
          </cell>
          <cell r="H49">
            <v>0</v>
          </cell>
          <cell r="I49">
            <v>0</v>
          </cell>
          <cell r="J49">
            <v>19</v>
          </cell>
          <cell r="K49">
            <v>23</v>
          </cell>
          <cell r="L49">
            <v>6</v>
          </cell>
          <cell r="M49">
            <v>10</v>
          </cell>
          <cell r="N49">
            <v>10</v>
          </cell>
          <cell r="O49">
            <v>121719000</v>
          </cell>
          <cell r="P49">
            <v>176363000</v>
          </cell>
          <cell r="Q49">
            <v>194524000</v>
          </cell>
          <cell r="R49">
            <v>45</v>
          </cell>
          <cell r="S49">
            <v>37</v>
          </cell>
          <cell r="T49">
            <v>390000000</v>
          </cell>
          <cell r="U49">
            <v>565188000</v>
          </cell>
          <cell r="V49">
            <v>513835000</v>
          </cell>
          <cell r="W49">
            <v>1.3175256252288818</v>
          </cell>
          <cell r="X49">
            <v>529879000</v>
          </cell>
          <cell r="Y49">
            <v>0</v>
          </cell>
          <cell r="Z49">
            <v>24</v>
          </cell>
          <cell r="AA49">
            <v>0</v>
          </cell>
          <cell r="AB49">
            <v>97</v>
          </cell>
          <cell r="AC49">
            <v>79</v>
          </cell>
          <cell r="AD49">
            <v>0</v>
          </cell>
          <cell r="AE49">
            <v>1185738000</v>
          </cell>
          <cell r="AF49">
            <v>893396000</v>
          </cell>
          <cell r="AG49">
            <v>0</v>
          </cell>
          <cell r="AH49">
            <v>904348000</v>
          </cell>
          <cell r="AI49">
            <v>0</v>
          </cell>
          <cell r="AJ49">
            <v>54</v>
          </cell>
          <cell r="AK49">
            <v>0</v>
          </cell>
        </row>
        <row r="50">
          <cell r="A50" t="str">
            <v>TCA REGION</v>
          </cell>
          <cell r="C50" t="str">
            <v>T04</v>
          </cell>
          <cell r="D50" t="str">
            <v>TCA ĐÀ NẴNG</v>
          </cell>
          <cell r="E50" t="str">
            <v>TCA  HEAD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8</v>
          </cell>
          <cell r="N50">
            <v>7</v>
          </cell>
          <cell r="O50">
            <v>117543000</v>
          </cell>
          <cell r="P50">
            <v>123673000</v>
          </cell>
          <cell r="Q50">
            <v>138723000</v>
          </cell>
          <cell r="R50">
            <v>46</v>
          </cell>
          <cell r="S50">
            <v>43</v>
          </cell>
          <cell r="T50">
            <v>0</v>
          </cell>
          <cell r="U50">
            <v>540510000</v>
          </cell>
          <cell r="V50">
            <v>498406000</v>
          </cell>
          <cell r="W50">
            <v>0</v>
          </cell>
          <cell r="X50">
            <v>517028000</v>
          </cell>
          <cell r="Y50">
            <v>0</v>
          </cell>
          <cell r="Z50">
            <v>1</v>
          </cell>
          <cell r="AA50">
            <v>0</v>
          </cell>
          <cell r="AB50">
            <v>94</v>
          </cell>
          <cell r="AC50">
            <v>86</v>
          </cell>
          <cell r="AD50">
            <v>0</v>
          </cell>
          <cell r="AE50">
            <v>1088966000</v>
          </cell>
          <cell r="AF50">
            <v>1000887000</v>
          </cell>
          <cell r="AG50">
            <v>0</v>
          </cell>
          <cell r="AH50">
            <v>1008213000</v>
          </cell>
          <cell r="AI50">
            <v>0</v>
          </cell>
          <cell r="AJ50">
            <v>2</v>
          </cell>
          <cell r="AK50">
            <v>0</v>
          </cell>
        </row>
        <row r="51">
          <cell r="A51" t="str">
            <v>NORTH 1</v>
          </cell>
          <cell r="B51" t="str">
            <v>N_ZONE 2</v>
          </cell>
          <cell r="C51" t="str">
            <v>009</v>
          </cell>
          <cell r="D51" t="str">
            <v>GENCASA HÀ ĐÔNG</v>
          </cell>
          <cell r="E51" t="str">
            <v>LÊ VIỆT DŨNG</v>
          </cell>
          <cell r="F51">
            <v>105</v>
          </cell>
          <cell r="G51">
            <v>70</v>
          </cell>
          <cell r="H51">
            <v>0</v>
          </cell>
          <cell r="I51">
            <v>0</v>
          </cell>
          <cell r="J51">
            <v>0</v>
          </cell>
          <cell r="K51">
            <v>27</v>
          </cell>
          <cell r="L51">
            <v>8</v>
          </cell>
          <cell r="M51">
            <v>8</v>
          </cell>
          <cell r="N51">
            <v>8</v>
          </cell>
          <cell r="O51">
            <v>115120000</v>
          </cell>
          <cell r="P51">
            <v>177981000</v>
          </cell>
          <cell r="Q51">
            <v>118958000</v>
          </cell>
          <cell r="R51">
            <v>16</v>
          </cell>
          <cell r="S51">
            <v>15</v>
          </cell>
          <cell r="T51">
            <v>160000000</v>
          </cell>
          <cell r="U51">
            <v>286589000</v>
          </cell>
          <cell r="V51">
            <v>296384000</v>
          </cell>
          <cell r="W51">
            <v>1.8523999452590942</v>
          </cell>
          <cell r="X51">
            <v>244829000</v>
          </cell>
          <cell r="Y51">
            <v>0</v>
          </cell>
          <cell r="Z51">
            <v>11</v>
          </cell>
          <cell r="AA51">
            <v>0</v>
          </cell>
          <cell r="AB51">
            <v>23</v>
          </cell>
          <cell r="AC51">
            <v>19</v>
          </cell>
          <cell r="AD51">
            <v>0</v>
          </cell>
          <cell r="AE51">
            <v>416038000</v>
          </cell>
          <cell r="AF51">
            <v>371299000</v>
          </cell>
          <cell r="AG51">
            <v>0</v>
          </cell>
          <cell r="AH51">
            <v>319744000</v>
          </cell>
          <cell r="AI51">
            <v>0</v>
          </cell>
          <cell r="AJ51">
            <v>15</v>
          </cell>
          <cell r="AK51">
            <v>0</v>
          </cell>
        </row>
        <row r="52">
          <cell r="A52" t="str">
            <v>NORTH 2</v>
          </cell>
          <cell r="B52" t="str">
            <v>N_ZONE 9</v>
          </cell>
          <cell r="C52" t="str">
            <v>012</v>
          </cell>
          <cell r="D52" t="str">
            <v>GENCASA NAM ĐỊNH</v>
          </cell>
          <cell r="E52" t="str">
            <v>NGUYỄN CAO MINH</v>
          </cell>
          <cell r="F52">
            <v>319</v>
          </cell>
          <cell r="G52">
            <v>269</v>
          </cell>
          <cell r="H52">
            <v>0</v>
          </cell>
          <cell r="I52">
            <v>0</v>
          </cell>
          <cell r="J52">
            <v>6</v>
          </cell>
          <cell r="K52">
            <v>38</v>
          </cell>
          <cell r="L52">
            <v>6</v>
          </cell>
          <cell r="M52">
            <v>10</v>
          </cell>
          <cell r="N52">
            <v>12</v>
          </cell>
          <cell r="O52">
            <v>111898000</v>
          </cell>
          <cell r="P52">
            <v>214301000</v>
          </cell>
          <cell r="Q52">
            <v>210051000</v>
          </cell>
          <cell r="R52">
            <v>70</v>
          </cell>
          <cell r="S52">
            <v>69</v>
          </cell>
          <cell r="T52">
            <v>500000000</v>
          </cell>
          <cell r="U52">
            <v>832233000</v>
          </cell>
          <cell r="V52">
            <v>894247000</v>
          </cell>
          <cell r="W52">
            <v>1.7884939908981323</v>
          </cell>
          <cell r="X52">
            <v>889997000</v>
          </cell>
          <cell r="Y52">
            <v>0</v>
          </cell>
          <cell r="Z52">
            <v>50</v>
          </cell>
          <cell r="AA52">
            <v>0</v>
          </cell>
          <cell r="AB52">
            <v>118</v>
          </cell>
          <cell r="AC52">
            <v>112</v>
          </cell>
          <cell r="AD52">
            <v>0</v>
          </cell>
          <cell r="AE52">
            <v>1397398000</v>
          </cell>
          <cell r="AF52">
            <v>1406339000</v>
          </cell>
          <cell r="AG52">
            <v>0</v>
          </cell>
          <cell r="AH52">
            <v>1402089000</v>
          </cell>
          <cell r="AI52">
            <v>0</v>
          </cell>
          <cell r="AJ52">
            <v>85</v>
          </cell>
          <cell r="AK52">
            <v>0</v>
          </cell>
        </row>
        <row r="53">
          <cell r="A53" t="str">
            <v>BANCASSURANCE EXIMBANK</v>
          </cell>
          <cell r="C53" t="str">
            <v>EIB</v>
          </cell>
          <cell r="D53" t="str">
            <v>EIB MIỀN BẮC 1</v>
          </cell>
          <cell r="E53" t="str">
            <v>NGUYỄN THỊ TÂM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7</v>
          </cell>
          <cell r="N53">
            <v>9</v>
          </cell>
          <cell r="O53">
            <v>110078000</v>
          </cell>
          <cell r="P53">
            <v>269126000</v>
          </cell>
          <cell r="Q53">
            <v>268291000</v>
          </cell>
          <cell r="R53">
            <v>51</v>
          </cell>
          <cell r="S53">
            <v>44</v>
          </cell>
          <cell r="T53">
            <v>0</v>
          </cell>
          <cell r="U53">
            <v>921919000</v>
          </cell>
          <cell r="V53">
            <v>891975000</v>
          </cell>
          <cell r="W53">
            <v>0</v>
          </cell>
          <cell r="X53">
            <v>869382000</v>
          </cell>
          <cell r="Y53">
            <v>0</v>
          </cell>
          <cell r="Z53">
            <v>25</v>
          </cell>
          <cell r="AA53">
            <v>0</v>
          </cell>
          <cell r="AB53">
            <v>94</v>
          </cell>
          <cell r="AC53">
            <v>82</v>
          </cell>
          <cell r="AD53">
            <v>0</v>
          </cell>
          <cell r="AE53">
            <v>1668849000</v>
          </cell>
          <cell r="AF53">
            <v>1508385000</v>
          </cell>
          <cell r="AG53">
            <v>0</v>
          </cell>
          <cell r="AH53">
            <v>1554036000</v>
          </cell>
          <cell r="AI53">
            <v>0</v>
          </cell>
          <cell r="AJ53">
            <v>42</v>
          </cell>
          <cell r="AK53">
            <v>0</v>
          </cell>
        </row>
        <row r="54">
          <cell r="A54" t="str">
            <v>SOUTH 1</v>
          </cell>
          <cell r="B54" t="str">
            <v>S_ZONE 1</v>
          </cell>
          <cell r="C54" t="str">
            <v>019</v>
          </cell>
          <cell r="D54" t="str">
            <v>GENCASA TÂN PHÚ</v>
          </cell>
          <cell r="E54" t="str">
            <v>TRƯƠNG THỊ THU TRÂM</v>
          </cell>
          <cell r="F54">
            <v>94</v>
          </cell>
          <cell r="G54">
            <v>78</v>
          </cell>
          <cell r="H54">
            <v>0</v>
          </cell>
          <cell r="I54">
            <v>0</v>
          </cell>
          <cell r="J54">
            <v>2</v>
          </cell>
          <cell r="K54">
            <v>13</v>
          </cell>
          <cell r="L54">
            <v>1</v>
          </cell>
          <cell r="M54">
            <v>7</v>
          </cell>
          <cell r="N54">
            <v>8</v>
          </cell>
          <cell r="O54">
            <v>103015000</v>
          </cell>
          <cell r="P54">
            <v>229406000</v>
          </cell>
          <cell r="Q54">
            <v>256351000</v>
          </cell>
          <cell r="R54">
            <v>25</v>
          </cell>
          <cell r="S54">
            <v>22</v>
          </cell>
          <cell r="T54">
            <v>400000000</v>
          </cell>
          <cell r="U54">
            <v>469531000</v>
          </cell>
          <cell r="V54">
            <v>490466000</v>
          </cell>
          <cell r="W54">
            <v>1.2261649370193481</v>
          </cell>
          <cell r="X54">
            <v>532909000</v>
          </cell>
          <cell r="Y54">
            <v>0</v>
          </cell>
          <cell r="Z54">
            <v>15</v>
          </cell>
          <cell r="AA54">
            <v>0</v>
          </cell>
          <cell r="AB54">
            <v>40</v>
          </cell>
          <cell r="AC54">
            <v>36</v>
          </cell>
          <cell r="AD54">
            <v>0</v>
          </cell>
          <cell r="AE54">
            <v>721756000</v>
          </cell>
          <cell r="AF54">
            <v>717424000</v>
          </cell>
          <cell r="AG54">
            <v>0</v>
          </cell>
          <cell r="AH54">
            <v>791293000</v>
          </cell>
          <cell r="AI54">
            <v>0</v>
          </cell>
          <cell r="AJ54">
            <v>24</v>
          </cell>
          <cell r="AK54">
            <v>0</v>
          </cell>
        </row>
        <row r="55">
          <cell r="A55" t="str">
            <v>NORTH 2</v>
          </cell>
          <cell r="B55" t="str">
            <v>N_ZONE 6</v>
          </cell>
          <cell r="C55" t="str">
            <v>007</v>
          </cell>
          <cell r="D55" t="str">
            <v>GENCASA LONG BIÊN</v>
          </cell>
          <cell r="E55" t="str">
            <v>NGUYỄN VĂN NINH</v>
          </cell>
          <cell r="F55">
            <v>127</v>
          </cell>
          <cell r="G55">
            <v>95</v>
          </cell>
          <cell r="H55">
            <v>0</v>
          </cell>
          <cell r="I55">
            <v>0</v>
          </cell>
          <cell r="J55">
            <v>3</v>
          </cell>
          <cell r="K55">
            <v>27</v>
          </cell>
          <cell r="L55">
            <v>2</v>
          </cell>
          <cell r="M55">
            <v>6</v>
          </cell>
          <cell r="N55">
            <v>10</v>
          </cell>
          <cell r="O55">
            <v>101252000</v>
          </cell>
          <cell r="P55">
            <v>199631000</v>
          </cell>
          <cell r="Q55">
            <v>209339000</v>
          </cell>
          <cell r="R55">
            <v>38</v>
          </cell>
          <cell r="S55">
            <v>38</v>
          </cell>
          <cell r="T55">
            <v>500000000</v>
          </cell>
          <cell r="U55">
            <v>662806000</v>
          </cell>
          <cell r="V55">
            <v>683769000</v>
          </cell>
          <cell r="W55">
            <v>1.3675380945205688</v>
          </cell>
          <cell r="X55">
            <v>683698000</v>
          </cell>
          <cell r="Y55">
            <v>0</v>
          </cell>
          <cell r="Z55">
            <v>22</v>
          </cell>
          <cell r="AA55">
            <v>0</v>
          </cell>
          <cell r="AB55">
            <v>72</v>
          </cell>
          <cell r="AC55">
            <v>62</v>
          </cell>
          <cell r="AD55">
            <v>0</v>
          </cell>
          <cell r="AE55">
            <v>1211276000</v>
          </cell>
          <cell r="AF55">
            <v>1076111000</v>
          </cell>
          <cell r="AG55">
            <v>0</v>
          </cell>
          <cell r="AH55">
            <v>1186280000</v>
          </cell>
          <cell r="AI55">
            <v>0</v>
          </cell>
          <cell r="AJ55">
            <v>39</v>
          </cell>
          <cell r="AK55">
            <v>0</v>
          </cell>
        </row>
        <row r="56">
          <cell r="A56" t="str">
            <v>BANCASSURANCE EXIMBANK</v>
          </cell>
          <cell r="C56" t="str">
            <v>EIB</v>
          </cell>
          <cell r="D56" t="str">
            <v>EIB MIỀN NAM 1</v>
          </cell>
          <cell r="E56" t="str">
            <v>ĐẶNG THỊ NGỌC TRINH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6</v>
          </cell>
          <cell r="N56">
            <v>19</v>
          </cell>
          <cell r="O56">
            <v>96588000</v>
          </cell>
          <cell r="P56">
            <v>418866000</v>
          </cell>
          <cell r="Q56">
            <v>391686000</v>
          </cell>
          <cell r="R56">
            <v>61</v>
          </cell>
          <cell r="S56">
            <v>55</v>
          </cell>
          <cell r="T56">
            <v>0</v>
          </cell>
          <cell r="U56">
            <v>1009768000</v>
          </cell>
          <cell r="V56">
            <v>987064000</v>
          </cell>
          <cell r="W56">
            <v>0</v>
          </cell>
          <cell r="X56">
            <v>946927000</v>
          </cell>
          <cell r="Y56">
            <v>0</v>
          </cell>
          <cell r="Z56">
            <v>29</v>
          </cell>
          <cell r="AA56">
            <v>0</v>
          </cell>
          <cell r="AB56">
            <v>122</v>
          </cell>
          <cell r="AC56">
            <v>95</v>
          </cell>
          <cell r="AD56">
            <v>0</v>
          </cell>
          <cell r="AE56">
            <v>2281313000</v>
          </cell>
          <cell r="AF56">
            <v>1690099000</v>
          </cell>
          <cell r="AG56">
            <v>0</v>
          </cell>
          <cell r="AH56">
            <v>1536888000</v>
          </cell>
          <cell r="AI56">
            <v>0</v>
          </cell>
          <cell r="AJ56">
            <v>47</v>
          </cell>
          <cell r="AK56">
            <v>0</v>
          </cell>
        </row>
        <row r="57">
          <cell r="A57" t="str">
            <v>BANCASSURANCE EXIMBANK</v>
          </cell>
          <cell r="C57" t="str">
            <v>EIB</v>
          </cell>
          <cell r="D57" t="str">
            <v>EIB MIỀN NAM 2</v>
          </cell>
          <cell r="E57" t="str">
            <v>ĐỖ HỒNG PHÚ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8</v>
          </cell>
          <cell r="N57">
            <v>12</v>
          </cell>
          <cell r="O57">
            <v>95814000</v>
          </cell>
          <cell r="P57">
            <v>301524000</v>
          </cell>
          <cell r="Q57">
            <v>242142000</v>
          </cell>
          <cell r="R57">
            <v>59</v>
          </cell>
          <cell r="S57">
            <v>53</v>
          </cell>
          <cell r="T57">
            <v>0</v>
          </cell>
          <cell r="U57">
            <v>800125000</v>
          </cell>
          <cell r="V57">
            <v>845909000</v>
          </cell>
          <cell r="W57">
            <v>0</v>
          </cell>
          <cell r="X57">
            <v>762131000</v>
          </cell>
          <cell r="Y57">
            <v>0</v>
          </cell>
          <cell r="Z57">
            <v>19</v>
          </cell>
          <cell r="AA57">
            <v>0</v>
          </cell>
          <cell r="AB57">
            <v>115</v>
          </cell>
          <cell r="AC57">
            <v>99</v>
          </cell>
          <cell r="AD57">
            <v>0</v>
          </cell>
          <cell r="AE57">
            <v>1617175000</v>
          </cell>
          <cell r="AF57">
            <v>1489482000</v>
          </cell>
          <cell r="AG57">
            <v>0</v>
          </cell>
          <cell r="AH57">
            <v>1376177000</v>
          </cell>
          <cell r="AI57">
            <v>0</v>
          </cell>
          <cell r="AJ57">
            <v>31</v>
          </cell>
          <cell r="AK57">
            <v>0</v>
          </cell>
        </row>
        <row r="58">
          <cell r="A58" t="str">
            <v>SOUTH 2</v>
          </cell>
          <cell r="B58" t="str">
            <v>S_ZONE 6</v>
          </cell>
          <cell r="C58" t="str">
            <v>LC8</v>
          </cell>
          <cell r="D58" t="str">
            <v>ĐẮK NÔNG</v>
          </cell>
          <cell r="E58" t="str">
            <v>TRÀ HỮU VINH</v>
          </cell>
          <cell r="F58">
            <v>95</v>
          </cell>
          <cell r="G58">
            <v>83</v>
          </cell>
          <cell r="H58">
            <v>0</v>
          </cell>
          <cell r="I58">
            <v>0</v>
          </cell>
          <cell r="J58">
            <v>0</v>
          </cell>
          <cell r="K58">
            <v>12</v>
          </cell>
          <cell r="L58">
            <v>0</v>
          </cell>
          <cell r="M58">
            <v>7</v>
          </cell>
          <cell r="N58">
            <v>8</v>
          </cell>
          <cell r="O58">
            <v>94323000</v>
          </cell>
          <cell r="P58">
            <v>139655000</v>
          </cell>
          <cell r="Q58">
            <v>139655000</v>
          </cell>
          <cell r="R58">
            <v>24</v>
          </cell>
          <cell r="S58">
            <v>22</v>
          </cell>
          <cell r="T58">
            <v>200000000</v>
          </cell>
          <cell r="U58">
            <v>358982000</v>
          </cell>
          <cell r="V58">
            <v>354000000</v>
          </cell>
          <cell r="W58">
            <v>1.7699999809265137</v>
          </cell>
          <cell r="X58">
            <v>343908000</v>
          </cell>
          <cell r="Y58">
            <v>0</v>
          </cell>
          <cell r="Z58">
            <v>18</v>
          </cell>
          <cell r="AA58">
            <v>0</v>
          </cell>
          <cell r="AB58">
            <v>57</v>
          </cell>
          <cell r="AC58">
            <v>48</v>
          </cell>
          <cell r="AD58">
            <v>0</v>
          </cell>
          <cell r="AE58">
            <v>857286000</v>
          </cell>
          <cell r="AF58">
            <v>757490000</v>
          </cell>
          <cell r="AG58">
            <v>0</v>
          </cell>
          <cell r="AH58">
            <v>747398000</v>
          </cell>
          <cell r="AI58">
            <v>0</v>
          </cell>
          <cell r="AJ58">
            <v>33</v>
          </cell>
          <cell r="AK58">
            <v>0</v>
          </cell>
        </row>
        <row r="59">
          <cell r="A59" t="str">
            <v>TM PHANCLUB</v>
          </cell>
          <cell r="C59" t="str">
            <v>CMG</v>
          </cell>
          <cell r="D59" t="str">
            <v>CMG TP HCM</v>
          </cell>
          <cell r="E59" t="str">
            <v>HUỲNH HỮU THIỆN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3</v>
          </cell>
          <cell r="N59">
            <v>4</v>
          </cell>
          <cell r="O59">
            <v>93419000</v>
          </cell>
          <cell r="P59">
            <v>104315000</v>
          </cell>
          <cell r="Q59">
            <v>72640000</v>
          </cell>
          <cell r="R59">
            <v>5</v>
          </cell>
          <cell r="S59">
            <v>5</v>
          </cell>
          <cell r="T59">
            <v>0</v>
          </cell>
          <cell r="U59">
            <v>127689000</v>
          </cell>
          <cell r="V59">
            <v>126563000</v>
          </cell>
          <cell r="W59">
            <v>0</v>
          </cell>
          <cell r="X59">
            <v>94888000</v>
          </cell>
          <cell r="Y59">
            <v>0</v>
          </cell>
          <cell r="Z59">
            <v>2</v>
          </cell>
          <cell r="AA59">
            <v>0</v>
          </cell>
          <cell r="AB59">
            <v>7</v>
          </cell>
          <cell r="AC59">
            <v>7</v>
          </cell>
          <cell r="AD59">
            <v>0</v>
          </cell>
          <cell r="AE59">
            <v>163661000</v>
          </cell>
          <cell r="AF59">
            <v>162535000</v>
          </cell>
          <cell r="AG59">
            <v>0</v>
          </cell>
          <cell r="AH59">
            <v>112874000</v>
          </cell>
          <cell r="AI59">
            <v>0</v>
          </cell>
          <cell r="AJ59">
            <v>3</v>
          </cell>
          <cell r="AK59">
            <v>0</v>
          </cell>
        </row>
        <row r="60">
          <cell r="A60" t="str">
            <v>SOUTH 1</v>
          </cell>
          <cell r="B60" t="str">
            <v>S_ZONE 4</v>
          </cell>
          <cell r="C60" t="str">
            <v>010</v>
          </cell>
          <cell r="D60" t="str">
            <v>WHITE HORSE-GENCASA MỸ THO</v>
          </cell>
          <cell r="E60" t="str">
            <v>NGUYỄN QUÝ NHÂN</v>
          </cell>
          <cell r="F60">
            <v>149</v>
          </cell>
          <cell r="G60">
            <v>123</v>
          </cell>
          <cell r="H60">
            <v>0</v>
          </cell>
          <cell r="I60">
            <v>0</v>
          </cell>
          <cell r="J60">
            <v>11</v>
          </cell>
          <cell r="K60">
            <v>12</v>
          </cell>
          <cell r="L60">
            <v>3</v>
          </cell>
          <cell r="M60">
            <v>4</v>
          </cell>
          <cell r="N60">
            <v>10</v>
          </cell>
          <cell r="O60">
            <v>85886000</v>
          </cell>
          <cell r="P60">
            <v>1135323000</v>
          </cell>
          <cell r="Q60">
            <v>1176924000</v>
          </cell>
          <cell r="R60">
            <v>188</v>
          </cell>
          <cell r="S60">
            <v>187</v>
          </cell>
          <cell r="T60">
            <v>1100000000</v>
          </cell>
          <cell r="U60">
            <v>6689305000</v>
          </cell>
          <cell r="V60">
            <v>7202398000</v>
          </cell>
          <cell r="W60">
            <v>6.5476346015930176</v>
          </cell>
          <cell r="X60">
            <v>6962932000</v>
          </cell>
          <cell r="Y60">
            <v>0</v>
          </cell>
          <cell r="Z60">
            <v>103</v>
          </cell>
          <cell r="AA60">
            <v>0</v>
          </cell>
          <cell r="AB60">
            <v>344</v>
          </cell>
          <cell r="AC60">
            <v>341</v>
          </cell>
          <cell r="AD60">
            <v>0</v>
          </cell>
          <cell r="AE60">
            <v>10041259000</v>
          </cell>
          <cell r="AF60">
            <v>10495174000</v>
          </cell>
          <cell r="AG60">
            <v>0</v>
          </cell>
          <cell r="AH60">
            <v>10255708000</v>
          </cell>
          <cell r="AI60">
            <v>0</v>
          </cell>
          <cell r="AJ60">
            <v>154</v>
          </cell>
          <cell r="AK60">
            <v>0</v>
          </cell>
        </row>
        <row r="61">
          <cell r="A61" t="str">
            <v>NORTH 1</v>
          </cell>
          <cell r="B61" t="str">
            <v>N_ZONE 7</v>
          </cell>
          <cell r="C61" t="str">
            <v>HDG</v>
          </cell>
          <cell r="D61" t="str">
            <v>THE STARS 1</v>
          </cell>
          <cell r="E61" t="str">
            <v>NGUYỄN VĂN CÔNG</v>
          </cell>
          <cell r="F61">
            <v>247</v>
          </cell>
          <cell r="G61">
            <v>204</v>
          </cell>
          <cell r="H61">
            <v>0</v>
          </cell>
          <cell r="I61">
            <v>0</v>
          </cell>
          <cell r="J61">
            <v>18</v>
          </cell>
          <cell r="K61">
            <v>21</v>
          </cell>
          <cell r="L61">
            <v>4</v>
          </cell>
          <cell r="M61">
            <v>6</v>
          </cell>
          <cell r="N61">
            <v>6</v>
          </cell>
          <cell r="O61">
            <v>80799000</v>
          </cell>
          <cell r="P61">
            <v>100925000</v>
          </cell>
          <cell r="Q61">
            <v>100925000</v>
          </cell>
          <cell r="R61">
            <v>27</v>
          </cell>
          <cell r="S61">
            <v>25</v>
          </cell>
          <cell r="T61">
            <v>370000000</v>
          </cell>
          <cell r="U61">
            <v>356626000</v>
          </cell>
          <cell r="V61">
            <v>353025000</v>
          </cell>
          <cell r="W61">
            <v>0.95412158966064453</v>
          </cell>
          <cell r="X61">
            <v>357054000</v>
          </cell>
          <cell r="Y61">
            <v>0</v>
          </cell>
          <cell r="Z61">
            <v>15</v>
          </cell>
          <cell r="AA61">
            <v>0</v>
          </cell>
          <cell r="AB61">
            <v>59</v>
          </cell>
          <cell r="AC61">
            <v>47</v>
          </cell>
          <cell r="AD61">
            <v>0</v>
          </cell>
          <cell r="AE61">
            <v>770703000</v>
          </cell>
          <cell r="AF61">
            <v>620594000</v>
          </cell>
          <cell r="AG61">
            <v>0</v>
          </cell>
          <cell r="AH61">
            <v>617290000</v>
          </cell>
          <cell r="AI61">
            <v>0</v>
          </cell>
          <cell r="AJ61">
            <v>31</v>
          </cell>
          <cell r="AK61">
            <v>0</v>
          </cell>
        </row>
        <row r="62">
          <cell r="A62" t="str">
            <v>SOUTH 3</v>
          </cell>
          <cell r="B62" t="str">
            <v>S_ZONE 10</v>
          </cell>
          <cell r="C62" t="str">
            <v>CT2</v>
          </cell>
          <cell r="D62" t="str">
            <v>CÀ MAU</v>
          </cell>
          <cell r="E62" t="str">
            <v>TRẦN THẾ HUY</v>
          </cell>
          <cell r="F62">
            <v>86</v>
          </cell>
          <cell r="G62">
            <v>66</v>
          </cell>
          <cell r="H62">
            <v>0</v>
          </cell>
          <cell r="I62">
            <v>0</v>
          </cell>
          <cell r="J62">
            <v>1</v>
          </cell>
          <cell r="K62">
            <v>16</v>
          </cell>
          <cell r="L62">
            <v>3</v>
          </cell>
          <cell r="M62">
            <v>5</v>
          </cell>
          <cell r="N62">
            <v>6</v>
          </cell>
          <cell r="O62">
            <v>76432000</v>
          </cell>
          <cell r="P62">
            <v>200869000</v>
          </cell>
          <cell r="Q62">
            <v>170701000</v>
          </cell>
          <cell r="R62">
            <v>18</v>
          </cell>
          <cell r="S62">
            <v>19</v>
          </cell>
          <cell r="T62">
            <v>200000000</v>
          </cell>
          <cell r="U62">
            <v>339616000</v>
          </cell>
          <cell r="V62">
            <v>465896000</v>
          </cell>
          <cell r="W62">
            <v>2.3294799327850342</v>
          </cell>
          <cell r="X62">
            <v>377119000</v>
          </cell>
          <cell r="Y62">
            <v>0</v>
          </cell>
          <cell r="Z62">
            <v>15</v>
          </cell>
          <cell r="AA62">
            <v>0</v>
          </cell>
          <cell r="AB62">
            <v>33</v>
          </cell>
          <cell r="AC62">
            <v>32</v>
          </cell>
          <cell r="AD62">
            <v>0</v>
          </cell>
          <cell r="AE62">
            <v>666283000</v>
          </cell>
          <cell r="AF62">
            <v>695184000</v>
          </cell>
          <cell r="AG62">
            <v>0</v>
          </cell>
          <cell r="AH62">
            <v>581457000</v>
          </cell>
          <cell r="AI62">
            <v>0</v>
          </cell>
          <cell r="AJ62">
            <v>24</v>
          </cell>
          <cell r="AK62">
            <v>0</v>
          </cell>
        </row>
        <row r="63">
          <cell r="A63" t="str">
            <v>NORTH 1</v>
          </cell>
          <cell r="B63" t="str">
            <v>N_ZONE 1</v>
          </cell>
          <cell r="C63" t="str">
            <v>DDA</v>
          </cell>
          <cell r="D63" t="str">
            <v>DIAMOND</v>
          </cell>
          <cell r="E63" t="str">
            <v>LÊ THANH HUYỀN</v>
          </cell>
          <cell r="F63">
            <v>107</v>
          </cell>
          <cell r="G63">
            <v>85</v>
          </cell>
          <cell r="H63">
            <v>0</v>
          </cell>
          <cell r="I63">
            <v>0</v>
          </cell>
          <cell r="J63">
            <v>5</v>
          </cell>
          <cell r="K63">
            <v>15</v>
          </cell>
          <cell r="L63">
            <v>2</v>
          </cell>
          <cell r="M63">
            <v>4</v>
          </cell>
          <cell r="N63">
            <v>4</v>
          </cell>
          <cell r="O63">
            <v>72584000</v>
          </cell>
          <cell r="P63">
            <v>108374000</v>
          </cell>
          <cell r="Q63">
            <v>102326000</v>
          </cell>
          <cell r="R63">
            <v>23</v>
          </cell>
          <cell r="S63">
            <v>23</v>
          </cell>
          <cell r="T63">
            <v>350000000</v>
          </cell>
          <cell r="U63">
            <v>407890000</v>
          </cell>
          <cell r="V63">
            <v>414353000</v>
          </cell>
          <cell r="W63">
            <v>1.1838656663894653</v>
          </cell>
          <cell r="X63">
            <v>404081000</v>
          </cell>
          <cell r="Y63">
            <v>0</v>
          </cell>
          <cell r="Z63">
            <v>12</v>
          </cell>
          <cell r="AA63">
            <v>0</v>
          </cell>
          <cell r="AB63">
            <v>56</v>
          </cell>
          <cell r="AC63">
            <v>46</v>
          </cell>
          <cell r="AD63">
            <v>0</v>
          </cell>
          <cell r="AE63">
            <v>860223000</v>
          </cell>
          <cell r="AF63">
            <v>872463000</v>
          </cell>
          <cell r="AG63">
            <v>0</v>
          </cell>
          <cell r="AH63">
            <v>960756000</v>
          </cell>
          <cell r="AI63">
            <v>0</v>
          </cell>
          <cell r="AJ63">
            <v>26</v>
          </cell>
          <cell r="AK63">
            <v>0</v>
          </cell>
        </row>
        <row r="64">
          <cell r="A64" t="str">
            <v>SOUTH 1</v>
          </cell>
          <cell r="B64" t="str">
            <v>S_ZONE 1</v>
          </cell>
          <cell r="C64" t="str">
            <v>LCT</v>
          </cell>
          <cell r="D64" t="str">
            <v>LUCKY CAT</v>
          </cell>
          <cell r="E64" t="str">
            <v>LÊ THỊ HỒNG LĨNH</v>
          </cell>
          <cell r="F64">
            <v>75</v>
          </cell>
          <cell r="G64">
            <v>60</v>
          </cell>
          <cell r="H64">
            <v>0</v>
          </cell>
          <cell r="I64">
            <v>0</v>
          </cell>
          <cell r="J64">
            <v>5</v>
          </cell>
          <cell r="K64">
            <v>8</v>
          </cell>
          <cell r="L64">
            <v>2</v>
          </cell>
          <cell r="M64">
            <v>5</v>
          </cell>
          <cell r="N64">
            <v>6</v>
          </cell>
          <cell r="O64">
            <v>71636000</v>
          </cell>
          <cell r="P64">
            <v>119148000</v>
          </cell>
          <cell r="Q64">
            <v>118080000</v>
          </cell>
          <cell r="R64">
            <v>18</v>
          </cell>
          <cell r="S64">
            <v>16</v>
          </cell>
          <cell r="T64">
            <v>350000000</v>
          </cell>
          <cell r="U64">
            <v>257286000</v>
          </cell>
          <cell r="V64">
            <v>271518000</v>
          </cell>
          <cell r="W64">
            <v>0.77576577663421631</v>
          </cell>
          <cell r="X64">
            <v>286605000</v>
          </cell>
          <cell r="Y64">
            <v>0</v>
          </cell>
          <cell r="Z64">
            <v>9</v>
          </cell>
          <cell r="AA64">
            <v>0</v>
          </cell>
          <cell r="AB64">
            <v>31</v>
          </cell>
          <cell r="AC64">
            <v>27</v>
          </cell>
          <cell r="AD64">
            <v>0</v>
          </cell>
          <cell r="AE64">
            <v>449166000</v>
          </cell>
          <cell r="AF64">
            <v>510515000</v>
          </cell>
          <cell r="AG64">
            <v>0</v>
          </cell>
          <cell r="AH64">
            <v>593577000</v>
          </cell>
          <cell r="AI64">
            <v>0</v>
          </cell>
          <cell r="AJ64">
            <v>20</v>
          </cell>
          <cell r="AK64">
            <v>0</v>
          </cell>
        </row>
        <row r="65">
          <cell r="A65" t="str">
            <v>NORTH 1</v>
          </cell>
          <cell r="B65" t="str">
            <v>N_ZONE 1</v>
          </cell>
          <cell r="C65" t="str">
            <v>017</v>
          </cell>
          <cell r="D65" t="str">
            <v>ELITE</v>
          </cell>
          <cell r="E65" t="str">
            <v>TRẦN THỊ HẢI YẾN</v>
          </cell>
          <cell r="F65">
            <v>92</v>
          </cell>
          <cell r="G65">
            <v>70</v>
          </cell>
          <cell r="H65">
            <v>0</v>
          </cell>
          <cell r="I65">
            <v>0</v>
          </cell>
          <cell r="J65">
            <v>1</v>
          </cell>
          <cell r="K65">
            <v>17</v>
          </cell>
          <cell r="L65">
            <v>4</v>
          </cell>
          <cell r="M65">
            <v>4</v>
          </cell>
          <cell r="N65">
            <v>10</v>
          </cell>
          <cell r="O65">
            <v>68854000</v>
          </cell>
          <cell r="P65">
            <v>223042000</v>
          </cell>
          <cell r="Q65">
            <v>174943000</v>
          </cell>
          <cell r="R65">
            <v>36</v>
          </cell>
          <cell r="S65">
            <v>35</v>
          </cell>
          <cell r="T65">
            <v>350000000</v>
          </cell>
          <cell r="U65">
            <v>613173000</v>
          </cell>
          <cell r="V65">
            <v>634783000</v>
          </cell>
          <cell r="W65">
            <v>1.8136656284332275</v>
          </cell>
          <cell r="X65">
            <v>539956000</v>
          </cell>
          <cell r="Y65">
            <v>0</v>
          </cell>
          <cell r="Z65">
            <v>20</v>
          </cell>
          <cell r="AA65">
            <v>0</v>
          </cell>
          <cell r="AB65">
            <v>50</v>
          </cell>
          <cell r="AC65">
            <v>30</v>
          </cell>
          <cell r="AD65">
            <v>0</v>
          </cell>
          <cell r="AE65">
            <v>812915000</v>
          </cell>
          <cell r="AF65">
            <v>517072000</v>
          </cell>
          <cell r="AG65">
            <v>0</v>
          </cell>
          <cell r="AH65">
            <v>773527000</v>
          </cell>
          <cell r="AI65">
            <v>0</v>
          </cell>
          <cell r="AJ65">
            <v>29</v>
          </cell>
          <cell r="AK65">
            <v>0</v>
          </cell>
        </row>
        <row r="66">
          <cell r="A66" t="str">
            <v>SOUTH 2</v>
          </cell>
          <cell r="B66" t="str">
            <v>S_ZONE 6</v>
          </cell>
          <cell r="C66" t="str">
            <v>LC8</v>
          </cell>
          <cell r="D66" t="str">
            <v>TÂY NINH</v>
          </cell>
          <cell r="E66" t="str">
            <v>TRÀ HỮU VINH</v>
          </cell>
          <cell r="F66">
            <v>46</v>
          </cell>
          <cell r="G66">
            <v>31</v>
          </cell>
          <cell r="H66">
            <v>0</v>
          </cell>
          <cell r="I66">
            <v>0</v>
          </cell>
          <cell r="J66">
            <v>0</v>
          </cell>
          <cell r="K66">
            <v>14</v>
          </cell>
          <cell r="L66">
            <v>1</v>
          </cell>
          <cell r="M66">
            <v>6</v>
          </cell>
          <cell r="N66">
            <v>5</v>
          </cell>
          <cell r="O66">
            <v>68041000</v>
          </cell>
          <cell r="P66">
            <v>81221000</v>
          </cell>
          <cell r="Q66">
            <v>81221000</v>
          </cell>
          <cell r="R66">
            <v>10</v>
          </cell>
          <cell r="S66">
            <v>9</v>
          </cell>
          <cell r="T66">
            <v>100000000</v>
          </cell>
          <cell r="U66">
            <v>116475000</v>
          </cell>
          <cell r="V66">
            <v>129655000</v>
          </cell>
          <cell r="W66">
            <v>1.2965500354766846</v>
          </cell>
          <cell r="X66">
            <v>129655000</v>
          </cell>
          <cell r="Y66">
            <v>0</v>
          </cell>
          <cell r="Z66">
            <v>9</v>
          </cell>
          <cell r="AA66">
            <v>0</v>
          </cell>
          <cell r="AB66">
            <v>24</v>
          </cell>
          <cell r="AC66">
            <v>22</v>
          </cell>
          <cell r="AD66">
            <v>0</v>
          </cell>
          <cell r="AE66">
            <v>303018000</v>
          </cell>
          <cell r="AF66">
            <v>303085000</v>
          </cell>
          <cell r="AG66">
            <v>0</v>
          </cell>
          <cell r="AH66">
            <v>303085000</v>
          </cell>
          <cell r="AI66">
            <v>0</v>
          </cell>
          <cell r="AJ66">
            <v>17</v>
          </cell>
          <cell r="AK66">
            <v>0</v>
          </cell>
        </row>
        <row r="67">
          <cell r="A67" t="str">
            <v>BANCASSURANCE EXIMBANK</v>
          </cell>
          <cell r="C67" t="str">
            <v>EIB</v>
          </cell>
          <cell r="D67" t="str">
            <v>EIB MIỀN TRUNG 1</v>
          </cell>
          <cell r="E67" t="str">
            <v>NGUYỄN THỊ TÂM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5</v>
          </cell>
          <cell r="N67">
            <v>7</v>
          </cell>
          <cell r="O67">
            <v>66616000</v>
          </cell>
          <cell r="P67">
            <v>145762000</v>
          </cell>
          <cell r="Q67">
            <v>177206000</v>
          </cell>
          <cell r="R67">
            <v>42</v>
          </cell>
          <cell r="S67">
            <v>35</v>
          </cell>
          <cell r="T67">
            <v>0</v>
          </cell>
          <cell r="U67">
            <v>551274000</v>
          </cell>
          <cell r="V67">
            <v>489526000</v>
          </cell>
          <cell r="W67">
            <v>0</v>
          </cell>
          <cell r="X67">
            <v>530429000</v>
          </cell>
          <cell r="Y67">
            <v>0</v>
          </cell>
          <cell r="Z67">
            <v>15</v>
          </cell>
          <cell r="AA67">
            <v>0</v>
          </cell>
          <cell r="AB67">
            <v>70</v>
          </cell>
          <cell r="AC67">
            <v>57</v>
          </cell>
          <cell r="AD67">
            <v>0</v>
          </cell>
          <cell r="AE67">
            <v>923638000</v>
          </cell>
          <cell r="AF67">
            <v>776419000</v>
          </cell>
          <cell r="AG67">
            <v>0</v>
          </cell>
          <cell r="AH67">
            <v>820461000</v>
          </cell>
          <cell r="AI67">
            <v>0</v>
          </cell>
          <cell r="AJ67">
            <v>24</v>
          </cell>
          <cell r="AK67">
            <v>0</v>
          </cell>
        </row>
        <row r="68">
          <cell r="A68" t="str">
            <v>NORTH 1</v>
          </cell>
          <cell r="B68" t="str">
            <v>N_ZONE 7</v>
          </cell>
          <cell r="C68" t="str">
            <v>DD7</v>
          </cell>
          <cell r="D68" t="str">
            <v>GENCASA TUYÊN QUANG</v>
          </cell>
          <cell r="E68" t="str">
            <v>NGUYỄN VĂN CÔNG</v>
          </cell>
          <cell r="F68">
            <v>116</v>
          </cell>
          <cell r="G68">
            <v>88</v>
          </cell>
          <cell r="H68">
            <v>0</v>
          </cell>
          <cell r="I68">
            <v>0</v>
          </cell>
          <cell r="J68">
            <v>0</v>
          </cell>
          <cell r="K68">
            <v>27</v>
          </cell>
          <cell r="L68">
            <v>1</v>
          </cell>
          <cell r="M68">
            <v>5</v>
          </cell>
          <cell r="N68">
            <v>5</v>
          </cell>
          <cell r="O68">
            <v>60436000</v>
          </cell>
          <cell r="P68">
            <v>90045000</v>
          </cell>
          <cell r="Q68">
            <v>70123000</v>
          </cell>
          <cell r="R68">
            <v>14</v>
          </cell>
          <cell r="S68">
            <v>13</v>
          </cell>
          <cell r="T68">
            <v>150000000</v>
          </cell>
          <cell r="U68">
            <v>160018000</v>
          </cell>
          <cell r="V68">
            <v>177616000</v>
          </cell>
          <cell r="W68">
            <v>1.184106707572937</v>
          </cell>
          <cell r="X68">
            <v>144643000</v>
          </cell>
          <cell r="Y68">
            <v>0</v>
          </cell>
          <cell r="Z68">
            <v>7</v>
          </cell>
          <cell r="AA68">
            <v>0</v>
          </cell>
          <cell r="AB68">
            <v>20</v>
          </cell>
          <cell r="AC68">
            <v>20</v>
          </cell>
          <cell r="AD68">
            <v>0</v>
          </cell>
          <cell r="AE68">
            <v>230743000</v>
          </cell>
          <cell r="AF68">
            <v>260355000</v>
          </cell>
          <cell r="AG68">
            <v>0</v>
          </cell>
          <cell r="AH68">
            <v>214956000</v>
          </cell>
          <cell r="AI68">
            <v>0</v>
          </cell>
          <cell r="AJ68">
            <v>11</v>
          </cell>
          <cell r="AK68">
            <v>0</v>
          </cell>
        </row>
        <row r="69">
          <cell r="A69" t="str">
            <v>TCA REGION</v>
          </cell>
          <cell r="C69" t="str">
            <v>T09</v>
          </cell>
          <cell r="D69" t="str">
            <v>TCA NGHỆ AN</v>
          </cell>
          <cell r="E69" t="str">
            <v>TCA  HEAD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6</v>
          </cell>
          <cell r="N69">
            <v>7</v>
          </cell>
          <cell r="O69">
            <v>59423000</v>
          </cell>
          <cell r="P69">
            <v>69965000</v>
          </cell>
          <cell r="Q69">
            <v>69965000</v>
          </cell>
          <cell r="R69">
            <v>32</v>
          </cell>
          <cell r="S69">
            <v>26</v>
          </cell>
          <cell r="T69">
            <v>0</v>
          </cell>
          <cell r="U69">
            <v>318281000</v>
          </cell>
          <cell r="V69">
            <v>258886000</v>
          </cell>
          <cell r="W69">
            <v>0</v>
          </cell>
          <cell r="X69">
            <v>258886000</v>
          </cell>
          <cell r="Y69">
            <v>0</v>
          </cell>
          <cell r="Z69">
            <v>1</v>
          </cell>
          <cell r="AA69">
            <v>0</v>
          </cell>
          <cell r="AB69">
            <v>79</v>
          </cell>
          <cell r="AC69">
            <v>73</v>
          </cell>
          <cell r="AD69">
            <v>0</v>
          </cell>
          <cell r="AE69">
            <v>845246000</v>
          </cell>
          <cell r="AF69">
            <v>779083000</v>
          </cell>
          <cell r="AG69">
            <v>0</v>
          </cell>
          <cell r="AH69">
            <v>768624000</v>
          </cell>
          <cell r="AI69">
            <v>0</v>
          </cell>
          <cell r="AJ69">
            <v>2</v>
          </cell>
          <cell r="AK69">
            <v>0</v>
          </cell>
        </row>
        <row r="70">
          <cell r="A70" t="str">
            <v>NORTH 2</v>
          </cell>
          <cell r="B70" t="str">
            <v>N_ZONE 9</v>
          </cell>
          <cell r="C70" t="str">
            <v>DD9</v>
          </cell>
          <cell r="D70" t="str">
            <v>THIÊN SƠN</v>
          </cell>
          <cell r="E70" t="str">
            <v>ĐINH THỊ KIM LIÊN</v>
          </cell>
          <cell r="F70">
            <v>112</v>
          </cell>
          <cell r="G70">
            <v>87</v>
          </cell>
          <cell r="H70">
            <v>0</v>
          </cell>
          <cell r="I70">
            <v>0</v>
          </cell>
          <cell r="J70">
            <v>5</v>
          </cell>
          <cell r="K70">
            <v>16</v>
          </cell>
          <cell r="L70">
            <v>4</v>
          </cell>
          <cell r="M70">
            <v>4</v>
          </cell>
          <cell r="N70">
            <v>6</v>
          </cell>
          <cell r="O70">
            <v>55233000</v>
          </cell>
          <cell r="P70">
            <v>150997000</v>
          </cell>
          <cell r="Q70">
            <v>150997000</v>
          </cell>
          <cell r="R70">
            <v>21</v>
          </cell>
          <cell r="S70">
            <v>18</v>
          </cell>
          <cell r="T70">
            <v>200000000</v>
          </cell>
          <cell r="U70">
            <v>304755000</v>
          </cell>
          <cell r="V70">
            <v>281388000</v>
          </cell>
          <cell r="W70">
            <v>1.4069399833679199</v>
          </cell>
          <cell r="X70">
            <v>281388000</v>
          </cell>
          <cell r="Y70">
            <v>0</v>
          </cell>
          <cell r="Z70">
            <v>12</v>
          </cell>
          <cell r="AA70">
            <v>0</v>
          </cell>
          <cell r="AB70">
            <v>40</v>
          </cell>
          <cell r="AC70">
            <v>35</v>
          </cell>
          <cell r="AD70">
            <v>0</v>
          </cell>
          <cell r="AE70">
            <v>760216000</v>
          </cell>
          <cell r="AF70">
            <v>708873000</v>
          </cell>
          <cell r="AG70">
            <v>0</v>
          </cell>
          <cell r="AH70">
            <v>576153000</v>
          </cell>
          <cell r="AI70">
            <v>0</v>
          </cell>
          <cell r="AJ70">
            <v>25</v>
          </cell>
          <cell r="AK70">
            <v>0</v>
          </cell>
        </row>
        <row r="71">
          <cell r="A71" t="str">
            <v>SOUTH 1</v>
          </cell>
          <cell r="B71" t="str">
            <v>S_ZONE 4</v>
          </cell>
          <cell r="C71" t="str">
            <v>003</v>
          </cell>
          <cell r="D71" t="str">
            <v>BORN TO WIN GENCASA PHÚ NHUẬN</v>
          </cell>
          <cell r="E71" t="str">
            <v>HOÀNG NGUYỆT HẰNG</v>
          </cell>
          <cell r="F71">
            <v>61</v>
          </cell>
          <cell r="G71">
            <v>51</v>
          </cell>
          <cell r="H71">
            <v>0</v>
          </cell>
          <cell r="I71">
            <v>0</v>
          </cell>
          <cell r="J71">
            <v>1</v>
          </cell>
          <cell r="K71">
            <v>8</v>
          </cell>
          <cell r="L71">
            <v>1</v>
          </cell>
          <cell r="M71">
            <v>2</v>
          </cell>
          <cell r="N71">
            <v>4</v>
          </cell>
          <cell r="O71">
            <v>45072000</v>
          </cell>
          <cell r="P71">
            <v>227795000</v>
          </cell>
          <cell r="Q71">
            <v>227795000</v>
          </cell>
          <cell r="R71">
            <v>121</v>
          </cell>
          <cell r="S71">
            <v>120</v>
          </cell>
          <cell r="T71">
            <v>900000000</v>
          </cell>
          <cell r="U71">
            <v>3793199000</v>
          </cell>
          <cell r="V71">
            <v>3791543000</v>
          </cell>
          <cell r="W71">
            <v>4.2128257751464844</v>
          </cell>
          <cell r="X71">
            <v>3791543000</v>
          </cell>
          <cell r="Y71">
            <v>0</v>
          </cell>
          <cell r="Z71">
            <v>41</v>
          </cell>
          <cell r="AA71">
            <v>0</v>
          </cell>
          <cell r="AB71">
            <v>230</v>
          </cell>
          <cell r="AC71">
            <v>228</v>
          </cell>
          <cell r="AD71">
            <v>0</v>
          </cell>
          <cell r="AE71">
            <v>6476152000</v>
          </cell>
          <cell r="AF71">
            <v>6454168000</v>
          </cell>
          <cell r="AG71">
            <v>0</v>
          </cell>
          <cell r="AH71">
            <v>6449364000</v>
          </cell>
          <cell r="AI71">
            <v>0</v>
          </cell>
          <cell r="AJ71">
            <v>76</v>
          </cell>
          <cell r="AK71">
            <v>0</v>
          </cell>
        </row>
        <row r="72">
          <cell r="A72" t="str">
            <v>SOUTH 1</v>
          </cell>
          <cell r="B72" t="str">
            <v>S_ZONE 5</v>
          </cell>
          <cell r="C72" t="str">
            <v>LC9</v>
          </cell>
          <cell r="D72" t="str">
            <v>THE QUEEN</v>
          </cell>
          <cell r="E72" t="str">
            <v>TRẦN HOÀNG NGÂN KHÁNH</v>
          </cell>
          <cell r="F72">
            <v>97</v>
          </cell>
          <cell r="G72">
            <v>76</v>
          </cell>
          <cell r="H72">
            <v>0</v>
          </cell>
          <cell r="I72">
            <v>0</v>
          </cell>
          <cell r="J72">
            <v>2</v>
          </cell>
          <cell r="K72">
            <v>18</v>
          </cell>
          <cell r="L72">
            <v>1</v>
          </cell>
          <cell r="M72">
            <v>3</v>
          </cell>
          <cell r="N72">
            <v>2</v>
          </cell>
          <cell r="O72">
            <v>43043000</v>
          </cell>
          <cell r="P72">
            <v>47194000</v>
          </cell>
          <cell r="Q72">
            <v>47194000</v>
          </cell>
          <cell r="R72">
            <v>8</v>
          </cell>
          <cell r="S72">
            <v>7</v>
          </cell>
          <cell r="T72">
            <v>250000000</v>
          </cell>
          <cell r="U72">
            <v>136597000</v>
          </cell>
          <cell r="V72">
            <v>140748000</v>
          </cell>
          <cell r="W72">
            <v>0.56299197673797607</v>
          </cell>
          <cell r="X72">
            <v>144111000</v>
          </cell>
          <cell r="Y72">
            <v>0</v>
          </cell>
          <cell r="Z72">
            <v>6</v>
          </cell>
          <cell r="AA72">
            <v>0</v>
          </cell>
          <cell r="AB72">
            <v>10</v>
          </cell>
          <cell r="AC72">
            <v>10</v>
          </cell>
          <cell r="AD72">
            <v>0</v>
          </cell>
          <cell r="AE72">
            <v>158913000</v>
          </cell>
          <cell r="AF72">
            <v>177656000</v>
          </cell>
          <cell r="AG72">
            <v>0</v>
          </cell>
          <cell r="AH72">
            <v>184376000</v>
          </cell>
          <cell r="AI72">
            <v>0</v>
          </cell>
          <cell r="AJ72">
            <v>8</v>
          </cell>
          <cell r="AK72">
            <v>0</v>
          </cell>
        </row>
        <row r="73">
          <cell r="A73" t="str">
            <v>NORTH 2</v>
          </cell>
          <cell r="B73" t="str">
            <v>N_ZONE 5</v>
          </cell>
          <cell r="C73" t="str">
            <v>QNH</v>
          </cell>
          <cell r="D73" t="str">
            <v>BLUE WAVES</v>
          </cell>
          <cell r="E73" t="str">
            <v>NGUYỄN THỊ HỒNG</v>
          </cell>
          <cell r="F73">
            <v>95</v>
          </cell>
          <cell r="G73">
            <v>73</v>
          </cell>
          <cell r="H73">
            <v>0</v>
          </cell>
          <cell r="I73">
            <v>0</v>
          </cell>
          <cell r="J73">
            <v>0</v>
          </cell>
          <cell r="K73">
            <v>20</v>
          </cell>
          <cell r="L73">
            <v>2</v>
          </cell>
          <cell r="M73">
            <v>4</v>
          </cell>
          <cell r="N73">
            <v>-1</v>
          </cell>
          <cell r="O73">
            <v>42543000</v>
          </cell>
          <cell r="P73">
            <v>-41264000</v>
          </cell>
          <cell r="Q73">
            <v>-14054000</v>
          </cell>
          <cell r="R73">
            <v>12</v>
          </cell>
          <cell r="S73">
            <v>6</v>
          </cell>
          <cell r="T73">
            <v>210000000</v>
          </cell>
          <cell r="U73">
            <v>148189000</v>
          </cell>
          <cell r="V73">
            <v>29289000</v>
          </cell>
          <cell r="W73">
            <v>0.13947142660617828</v>
          </cell>
          <cell r="X73">
            <v>56499000</v>
          </cell>
          <cell r="Y73">
            <v>0</v>
          </cell>
          <cell r="Z73">
            <v>8</v>
          </cell>
          <cell r="AA73">
            <v>0</v>
          </cell>
          <cell r="AB73">
            <v>24</v>
          </cell>
          <cell r="AC73">
            <v>14</v>
          </cell>
          <cell r="AD73">
            <v>0</v>
          </cell>
          <cell r="AE73">
            <v>394210000</v>
          </cell>
          <cell r="AF73">
            <v>193789000</v>
          </cell>
          <cell r="AG73">
            <v>0</v>
          </cell>
          <cell r="AH73">
            <v>166105000</v>
          </cell>
          <cell r="AI73">
            <v>0</v>
          </cell>
          <cell r="AJ73">
            <v>14</v>
          </cell>
          <cell r="AK73">
            <v>0</v>
          </cell>
        </row>
        <row r="74">
          <cell r="A74" t="str">
            <v>SOUTH 1</v>
          </cell>
          <cell r="B74" t="str">
            <v>S_ZONE 1</v>
          </cell>
          <cell r="C74" t="str">
            <v>LC2</v>
          </cell>
          <cell r="D74" t="str">
            <v>LIB</v>
          </cell>
          <cell r="E74" t="str">
            <v>TRƯƠNG THỊ THU TRÂM</v>
          </cell>
          <cell r="F74">
            <v>35</v>
          </cell>
          <cell r="G74">
            <v>29</v>
          </cell>
          <cell r="H74">
            <v>0</v>
          </cell>
          <cell r="I74">
            <v>0</v>
          </cell>
          <cell r="J74">
            <v>0</v>
          </cell>
          <cell r="K74">
            <v>5</v>
          </cell>
          <cell r="L74">
            <v>1</v>
          </cell>
          <cell r="M74">
            <v>2</v>
          </cell>
          <cell r="N74">
            <v>4</v>
          </cell>
          <cell r="O74">
            <v>41764000</v>
          </cell>
          <cell r="P74">
            <v>192920000</v>
          </cell>
          <cell r="Q74">
            <v>114820000</v>
          </cell>
          <cell r="R74">
            <v>9</v>
          </cell>
          <cell r="S74">
            <v>9</v>
          </cell>
          <cell r="T74">
            <v>150000000</v>
          </cell>
          <cell r="U74">
            <v>220172000</v>
          </cell>
          <cell r="V74">
            <v>292936000</v>
          </cell>
          <cell r="W74">
            <v>1.952906608581543</v>
          </cell>
          <cell r="X74">
            <v>230690000</v>
          </cell>
          <cell r="Y74">
            <v>0</v>
          </cell>
          <cell r="Z74">
            <v>5</v>
          </cell>
          <cell r="AA74">
            <v>0</v>
          </cell>
          <cell r="AB74">
            <v>11</v>
          </cell>
          <cell r="AC74">
            <v>10</v>
          </cell>
          <cell r="AD74">
            <v>0</v>
          </cell>
          <cell r="AE74">
            <v>271038000</v>
          </cell>
          <cell r="AF74">
            <v>322073000</v>
          </cell>
          <cell r="AG74">
            <v>0</v>
          </cell>
          <cell r="AH74">
            <v>277149000</v>
          </cell>
          <cell r="AI74">
            <v>0</v>
          </cell>
          <cell r="AJ74">
            <v>7</v>
          </cell>
          <cell r="AK74">
            <v>0</v>
          </cell>
        </row>
        <row r="75">
          <cell r="A75" t="str">
            <v>TCA REGION</v>
          </cell>
          <cell r="C75" t="str">
            <v>T11</v>
          </cell>
          <cell r="D75" t="str">
            <v>TCA ĐĂK LĂK</v>
          </cell>
          <cell r="E75" t="str">
            <v>TCA  HEAD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3</v>
          </cell>
          <cell r="N75">
            <v>4</v>
          </cell>
          <cell r="O75">
            <v>41446000</v>
          </cell>
          <cell r="P75">
            <v>150307000</v>
          </cell>
          <cell r="Q75">
            <v>143149000</v>
          </cell>
          <cell r="R75">
            <v>25</v>
          </cell>
          <cell r="S75">
            <v>28</v>
          </cell>
          <cell r="T75">
            <v>0</v>
          </cell>
          <cell r="U75">
            <v>333060000</v>
          </cell>
          <cell r="V75">
            <v>470195000</v>
          </cell>
          <cell r="W75">
            <v>0</v>
          </cell>
          <cell r="X75">
            <v>447419000</v>
          </cell>
          <cell r="Y75">
            <v>0</v>
          </cell>
          <cell r="Z75">
            <v>1</v>
          </cell>
          <cell r="AA75">
            <v>0</v>
          </cell>
          <cell r="AB75">
            <v>59</v>
          </cell>
          <cell r="AC75">
            <v>54</v>
          </cell>
          <cell r="AD75">
            <v>0</v>
          </cell>
          <cell r="AE75">
            <v>827222000</v>
          </cell>
          <cell r="AF75">
            <v>774676000</v>
          </cell>
          <cell r="AG75">
            <v>0</v>
          </cell>
          <cell r="AH75">
            <v>751900000</v>
          </cell>
          <cell r="AI75">
            <v>0</v>
          </cell>
          <cell r="AJ75">
            <v>2</v>
          </cell>
          <cell r="AK75">
            <v>0</v>
          </cell>
        </row>
        <row r="76">
          <cell r="A76" t="str">
            <v>SOUTH 1</v>
          </cell>
          <cell r="B76" t="str">
            <v>S_ZONE 4</v>
          </cell>
          <cell r="C76" t="str">
            <v>LC5</v>
          </cell>
          <cell r="D76" t="str">
            <v>BIG HERO</v>
          </cell>
          <cell r="E76" t="str">
            <v>LƯƠNG HỮU PHÚC</v>
          </cell>
          <cell r="F76">
            <v>74</v>
          </cell>
          <cell r="G76">
            <v>64</v>
          </cell>
          <cell r="H76">
            <v>0</v>
          </cell>
          <cell r="I76">
            <v>0</v>
          </cell>
          <cell r="J76">
            <v>0</v>
          </cell>
          <cell r="K76">
            <v>8</v>
          </cell>
          <cell r="L76">
            <v>2</v>
          </cell>
          <cell r="M76">
            <v>3</v>
          </cell>
          <cell r="N76">
            <v>3</v>
          </cell>
          <cell r="O76">
            <v>41155000</v>
          </cell>
          <cell r="P76">
            <v>41155000</v>
          </cell>
          <cell r="Q76">
            <v>37219000</v>
          </cell>
          <cell r="R76">
            <v>13</v>
          </cell>
          <cell r="S76">
            <v>12</v>
          </cell>
          <cell r="T76">
            <v>300000000</v>
          </cell>
          <cell r="U76">
            <v>196941000</v>
          </cell>
          <cell r="V76">
            <v>179191000</v>
          </cell>
          <cell r="W76">
            <v>0.59730333089828491</v>
          </cell>
          <cell r="X76">
            <v>213479000</v>
          </cell>
          <cell r="Y76">
            <v>0</v>
          </cell>
          <cell r="Z76">
            <v>6</v>
          </cell>
          <cell r="AA76">
            <v>0</v>
          </cell>
          <cell r="AB76">
            <v>19</v>
          </cell>
          <cell r="AC76">
            <v>18</v>
          </cell>
          <cell r="AD76">
            <v>0</v>
          </cell>
          <cell r="AE76">
            <v>344389000</v>
          </cell>
          <cell r="AF76">
            <v>333989000</v>
          </cell>
          <cell r="AG76">
            <v>0</v>
          </cell>
          <cell r="AH76">
            <v>387874000</v>
          </cell>
          <cell r="AI76">
            <v>0</v>
          </cell>
          <cell r="AJ76">
            <v>8</v>
          </cell>
          <cell r="AK76">
            <v>0</v>
          </cell>
        </row>
        <row r="77">
          <cell r="A77" t="str">
            <v>SOUTH 1</v>
          </cell>
          <cell r="B77" t="str">
            <v>S_ZONE 5</v>
          </cell>
          <cell r="C77" t="str">
            <v>LC9</v>
          </cell>
          <cell r="D77" t="str">
            <v>PATHFINDER</v>
          </cell>
          <cell r="E77" t="str">
            <v>PHẠM TẤN PHÁT</v>
          </cell>
          <cell r="F77">
            <v>14</v>
          </cell>
          <cell r="G77">
            <v>8</v>
          </cell>
          <cell r="H77">
            <v>0</v>
          </cell>
          <cell r="I77">
            <v>0</v>
          </cell>
          <cell r="J77">
            <v>0</v>
          </cell>
          <cell r="K77">
            <v>6</v>
          </cell>
          <cell r="L77">
            <v>0</v>
          </cell>
          <cell r="M77">
            <v>3</v>
          </cell>
          <cell r="N77">
            <v>2</v>
          </cell>
          <cell r="O77">
            <v>37939000</v>
          </cell>
          <cell r="P77">
            <v>25500000</v>
          </cell>
          <cell r="Q77">
            <v>25500000</v>
          </cell>
          <cell r="R77">
            <v>3</v>
          </cell>
          <cell r="S77">
            <v>2</v>
          </cell>
          <cell r="T77">
            <v>50000000</v>
          </cell>
          <cell r="U77">
            <v>37939000</v>
          </cell>
          <cell r="V77">
            <v>25500000</v>
          </cell>
          <cell r="W77">
            <v>0.50999999046325684</v>
          </cell>
          <cell r="X77">
            <v>25500000</v>
          </cell>
          <cell r="Y77">
            <v>0</v>
          </cell>
          <cell r="Z77">
            <v>2</v>
          </cell>
          <cell r="AA77">
            <v>0</v>
          </cell>
          <cell r="AB77">
            <v>3</v>
          </cell>
          <cell r="AC77">
            <v>2</v>
          </cell>
          <cell r="AD77">
            <v>0</v>
          </cell>
          <cell r="AE77">
            <v>37939000</v>
          </cell>
          <cell r="AF77">
            <v>25500000</v>
          </cell>
          <cell r="AG77">
            <v>0</v>
          </cell>
          <cell r="AH77">
            <v>25500000</v>
          </cell>
          <cell r="AI77">
            <v>0</v>
          </cell>
          <cell r="AJ77">
            <v>2</v>
          </cell>
          <cell r="AK77">
            <v>0</v>
          </cell>
        </row>
        <row r="78">
          <cell r="A78" t="str">
            <v>SOUTH 1</v>
          </cell>
          <cell r="B78" t="str">
            <v>S_ZONE 5</v>
          </cell>
          <cell r="C78" t="str">
            <v>LC9</v>
          </cell>
          <cell r="D78" t="str">
            <v>LUCKY STAR</v>
          </cell>
          <cell r="E78" t="str">
            <v>NGUYỄN HỮU NGHIỆM</v>
          </cell>
          <cell r="F78">
            <v>254</v>
          </cell>
          <cell r="G78">
            <v>200</v>
          </cell>
          <cell r="H78">
            <v>0</v>
          </cell>
          <cell r="I78">
            <v>0</v>
          </cell>
          <cell r="J78">
            <v>8</v>
          </cell>
          <cell r="K78">
            <v>42</v>
          </cell>
          <cell r="L78">
            <v>4</v>
          </cell>
          <cell r="M78">
            <v>4</v>
          </cell>
          <cell r="N78">
            <v>5</v>
          </cell>
          <cell r="O78">
            <v>37608000</v>
          </cell>
          <cell r="P78">
            <v>126764000</v>
          </cell>
          <cell r="Q78">
            <v>119175000</v>
          </cell>
          <cell r="R78">
            <v>33</v>
          </cell>
          <cell r="S78">
            <v>28</v>
          </cell>
          <cell r="T78">
            <v>500000000</v>
          </cell>
          <cell r="U78">
            <v>443278000</v>
          </cell>
          <cell r="V78">
            <v>424465000</v>
          </cell>
          <cell r="W78">
            <v>0.8489300012588501</v>
          </cell>
          <cell r="X78">
            <v>560823000</v>
          </cell>
          <cell r="Y78">
            <v>0</v>
          </cell>
          <cell r="Z78">
            <v>17</v>
          </cell>
          <cell r="AA78">
            <v>0</v>
          </cell>
          <cell r="AB78">
            <v>52</v>
          </cell>
          <cell r="AC78">
            <v>45</v>
          </cell>
          <cell r="AD78">
            <v>0</v>
          </cell>
          <cell r="AE78">
            <v>750632000</v>
          </cell>
          <cell r="AF78">
            <v>703062000</v>
          </cell>
          <cell r="AG78">
            <v>0</v>
          </cell>
          <cell r="AH78">
            <v>873003000</v>
          </cell>
          <cell r="AI78">
            <v>0</v>
          </cell>
          <cell r="AJ78">
            <v>28</v>
          </cell>
          <cell r="AK78">
            <v>0</v>
          </cell>
        </row>
        <row r="79">
          <cell r="A79" t="str">
            <v>SOUTH 2</v>
          </cell>
          <cell r="B79" t="str">
            <v>S_ZONE 6</v>
          </cell>
          <cell r="C79" t="str">
            <v>BHA</v>
          </cell>
          <cell r="D79" t="str">
            <v>MDRT BH</v>
          </cell>
          <cell r="E79" t="str">
            <v>TRÀ HỮU VINH</v>
          </cell>
          <cell r="F79">
            <v>107</v>
          </cell>
          <cell r="G79">
            <v>84</v>
          </cell>
          <cell r="H79">
            <v>0</v>
          </cell>
          <cell r="I79">
            <v>0</v>
          </cell>
          <cell r="J79">
            <v>5</v>
          </cell>
          <cell r="K79">
            <v>17</v>
          </cell>
          <cell r="L79">
            <v>1</v>
          </cell>
          <cell r="M79">
            <v>3</v>
          </cell>
          <cell r="N79">
            <v>3</v>
          </cell>
          <cell r="O79">
            <v>35145000</v>
          </cell>
          <cell r="P79">
            <v>35145000</v>
          </cell>
          <cell r="Q79">
            <v>35703000</v>
          </cell>
          <cell r="R79">
            <v>12</v>
          </cell>
          <cell r="S79">
            <v>11</v>
          </cell>
          <cell r="T79">
            <v>250000000</v>
          </cell>
          <cell r="U79">
            <v>132775000</v>
          </cell>
          <cell r="V79">
            <v>123292000</v>
          </cell>
          <cell r="W79">
            <v>0.49316799640655518</v>
          </cell>
          <cell r="X79">
            <v>173239000</v>
          </cell>
          <cell r="Y79">
            <v>0</v>
          </cell>
          <cell r="Z79">
            <v>4</v>
          </cell>
          <cell r="AA79">
            <v>0</v>
          </cell>
          <cell r="AB79">
            <v>25</v>
          </cell>
          <cell r="AC79">
            <v>23</v>
          </cell>
          <cell r="AD79">
            <v>0</v>
          </cell>
          <cell r="AE79">
            <v>347164000</v>
          </cell>
          <cell r="AF79">
            <v>330294000</v>
          </cell>
          <cell r="AG79">
            <v>0</v>
          </cell>
          <cell r="AH79">
            <v>432193000</v>
          </cell>
          <cell r="AI79">
            <v>0</v>
          </cell>
          <cell r="AJ79">
            <v>10</v>
          </cell>
          <cell r="AK79">
            <v>0</v>
          </cell>
        </row>
        <row r="80">
          <cell r="A80" t="str">
            <v>NORTH 2</v>
          </cell>
          <cell r="B80" t="str">
            <v>N_ZONE 9</v>
          </cell>
          <cell r="C80" t="str">
            <v>DD9</v>
          </cell>
          <cell r="D80" t="str">
            <v>G-G</v>
          </cell>
          <cell r="E80" t="str">
            <v>LƯƠNG THU HƯƠNG</v>
          </cell>
          <cell r="F80">
            <v>50</v>
          </cell>
          <cell r="G80">
            <v>33</v>
          </cell>
          <cell r="H80">
            <v>0</v>
          </cell>
          <cell r="I80">
            <v>0</v>
          </cell>
          <cell r="J80">
            <v>4</v>
          </cell>
          <cell r="K80">
            <v>12</v>
          </cell>
          <cell r="L80">
            <v>1</v>
          </cell>
          <cell r="M80">
            <v>3</v>
          </cell>
          <cell r="N80">
            <v>4</v>
          </cell>
          <cell r="O80">
            <v>31963000</v>
          </cell>
          <cell r="P80">
            <v>60980000</v>
          </cell>
          <cell r="Q80">
            <v>60980000</v>
          </cell>
          <cell r="R80">
            <v>16</v>
          </cell>
          <cell r="S80">
            <v>15</v>
          </cell>
          <cell r="T80">
            <v>200000000</v>
          </cell>
          <cell r="U80">
            <v>200632000</v>
          </cell>
          <cell r="V80">
            <v>201412000</v>
          </cell>
          <cell r="W80">
            <v>1.0070600509643555</v>
          </cell>
          <cell r="X80">
            <v>193924000</v>
          </cell>
          <cell r="Y80">
            <v>0</v>
          </cell>
          <cell r="Z80">
            <v>8</v>
          </cell>
          <cell r="AA80">
            <v>0</v>
          </cell>
          <cell r="AB80">
            <v>33</v>
          </cell>
          <cell r="AC80">
            <v>29</v>
          </cell>
          <cell r="AD80">
            <v>0</v>
          </cell>
          <cell r="AE80">
            <v>444418000</v>
          </cell>
          <cell r="AF80">
            <v>406917000</v>
          </cell>
          <cell r="AG80">
            <v>0</v>
          </cell>
          <cell r="AH80">
            <v>409570000</v>
          </cell>
          <cell r="AI80">
            <v>0</v>
          </cell>
          <cell r="AJ80">
            <v>16</v>
          </cell>
          <cell r="AK80">
            <v>0</v>
          </cell>
        </row>
        <row r="81">
          <cell r="A81" t="str">
            <v>NORTH 1</v>
          </cell>
          <cell r="B81" t="str">
            <v>N_ZONE 3</v>
          </cell>
          <cell r="C81" t="str">
            <v>DD6</v>
          </cell>
          <cell r="D81" t="str">
            <v>THE ROME</v>
          </cell>
          <cell r="E81" t="str">
            <v>NGUYỄN VĂN HUỆ</v>
          </cell>
          <cell r="F81">
            <v>83</v>
          </cell>
          <cell r="G81">
            <v>62</v>
          </cell>
          <cell r="H81">
            <v>0</v>
          </cell>
          <cell r="I81">
            <v>0</v>
          </cell>
          <cell r="J81">
            <v>2</v>
          </cell>
          <cell r="K81">
            <v>16</v>
          </cell>
          <cell r="L81">
            <v>3</v>
          </cell>
          <cell r="M81">
            <v>2</v>
          </cell>
          <cell r="N81">
            <v>0</v>
          </cell>
          <cell r="O81">
            <v>30850000</v>
          </cell>
          <cell r="P81">
            <v>0</v>
          </cell>
          <cell r="Q81">
            <v>0</v>
          </cell>
          <cell r="R81">
            <v>3</v>
          </cell>
          <cell r="S81">
            <v>0</v>
          </cell>
          <cell r="T81">
            <v>100000000</v>
          </cell>
          <cell r="U81">
            <v>43220000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4</v>
          </cell>
          <cell r="AC81">
            <v>0</v>
          </cell>
          <cell r="AD81">
            <v>0</v>
          </cell>
          <cell r="AE81">
            <v>51432000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</row>
        <row r="82">
          <cell r="A82" t="str">
            <v>NORTH 1</v>
          </cell>
          <cell r="B82" t="str">
            <v>N_ZONE 7</v>
          </cell>
          <cell r="C82" t="str">
            <v>PTO</v>
          </cell>
          <cell r="D82" t="str">
            <v>THE STARS 2</v>
          </cell>
          <cell r="E82" t="str">
            <v>NGUYỄN VĂN CÔNG</v>
          </cell>
          <cell r="F82">
            <v>199</v>
          </cell>
          <cell r="G82">
            <v>167</v>
          </cell>
          <cell r="H82">
            <v>0</v>
          </cell>
          <cell r="I82">
            <v>0</v>
          </cell>
          <cell r="J82">
            <v>10</v>
          </cell>
          <cell r="K82">
            <v>20</v>
          </cell>
          <cell r="L82">
            <v>2</v>
          </cell>
          <cell r="M82">
            <v>3</v>
          </cell>
          <cell r="N82">
            <v>5</v>
          </cell>
          <cell r="O82">
            <v>30493000</v>
          </cell>
          <cell r="P82">
            <v>114742000</v>
          </cell>
          <cell r="Q82">
            <v>114742000</v>
          </cell>
          <cell r="R82">
            <v>17</v>
          </cell>
          <cell r="S82">
            <v>15</v>
          </cell>
          <cell r="T82">
            <v>300000000</v>
          </cell>
          <cell r="U82">
            <v>218178000</v>
          </cell>
          <cell r="V82">
            <v>244561000</v>
          </cell>
          <cell r="W82">
            <v>0.81520330905914307</v>
          </cell>
          <cell r="X82">
            <v>258334000</v>
          </cell>
          <cell r="Y82">
            <v>0</v>
          </cell>
          <cell r="Z82">
            <v>13</v>
          </cell>
          <cell r="AA82">
            <v>0</v>
          </cell>
          <cell r="AB82">
            <v>30</v>
          </cell>
          <cell r="AC82">
            <v>22</v>
          </cell>
          <cell r="AD82">
            <v>0</v>
          </cell>
          <cell r="AE82">
            <v>383704000</v>
          </cell>
          <cell r="AF82">
            <v>350988000</v>
          </cell>
          <cell r="AG82">
            <v>0</v>
          </cell>
          <cell r="AH82">
            <v>368654000</v>
          </cell>
          <cell r="AI82">
            <v>0</v>
          </cell>
          <cell r="AJ82">
            <v>20</v>
          </cell>
          <cell r="AK82">
            <v>0</v>
          </cell>
        </row>
        <row r="83">
          <cell r="A83" t="str">
            <v>TCA REGION</v>
          </cell>
          <cell r="C83" t="str">
            <v>T08</v>
          </cell>
          <cell r="D83" t="str">
            <v>TCA BẮC GIANG</v>
          </cell>
          <cell r="E83" t="str">
            <v>TCA  HEAD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3</v>
          </cell>
          <cell r="N83">
            <v>3</v>
          </cell>
          <cell r="O83">
            <v>28861000</v>
          </cell>
          <cell r="P83">
            <v>28861000</v>
          </cell>
          <cell r="Q83">
            <v>28861000</v>
          </cell>
          <cell r="R83">
            <v>9</v>
          </cell>
          <cell r="S83">
            <v>6</v>
          </cell>
          <cell r="T83">
            <v>0</v>
          </cell>
          <cell r="U83">
            <v>114991000</v>
          </cell>
          <cell r="V83">
            <v>88205000</v>
          </cell>
          <cell r="W83">
            <v>0</v>
          </cell>
          <cell r="X83">
            <v>88205000</v>
          </cell>
          <cell r="Y83">
            <v>0</v>
          </cell>
          <cell r="Z83">
            <v>1</v>
          </cell>
          <cell r="AA83">
            <v>0</v>
          </cell>
          <cell r="AB83">
            <v>28</v>
          </cell>
          <cell r="AC83">
            <v>21</v>
          </cell>
          <cell r="AD83">
            <v>0</v>
          </cell>
          <cell r="AE83">
            <v>375965000</v>
          </cell>
          <cell r="AF83">
            <v>302386000</v>
          </cell>
          <cell r="AG83">
            <v>0</v>
          </cell>
          <cell r="AH83">
            <v>302386000</v>
          </cell>
          <cell r="AI83">
            <v>0</v>
          </cell>
          <cell r="AJ83">
            <v>2</v>
          </cell>
          <cell r="AK83">
            <v>0</v>
          </cell>
        </row>
        <row r="84">
          <cell r="A84" t="str">
            <v>SOUTH 2</v>
          </cell>
          <cell r="B84" t="str">
            <v>S_ZONE 6</v>
          </cell>
          <cell r="C84" t="str">
            <v>VTU</v>
          </cell>
          <cell r="D84" t="str">
            <v>MDRT VT</v>
          </cell>
          <cell r="E84" t="str">
            <v>NGUYỄN TRÍ TÀI</v>
          </cell>
          <cell r="F84">
            <v>115</v>
          </cell>
          <cell r="G84">
            <v>94</v>
          </cell>
          <cell r="H84">
            <v>0</v>
          </cell>
          <cell r="I84">
            <v>0</v>
          </cell>
          <cell r="J84">
            <v>6</v>
          </cell>
          <cell r="K84">
            <v>13</v>
          </cell>
          <cell r="L84">
            <v>2</v>
          </cell>
          <cell r="M84">
            <v>3</v>
          </cell>
          <cell r="N84">
            <v>4</v>
          </cell>
          <cell r="O84">
            <v>26921000</v>
          </cell>
          <cell r="P84">
            <v>122640000</v>
          </cell>
          <cell r="Q84">
            <v>86517000</v>
          </cell>
          <cell r="R84">
            <v>38</v>
          </cell>
          <cell r="S84">
            <v>35</v>
          </cell>
          <cell r="T84">
            <v>300000000</v>
          </cell>
          <cell r="U84">
            <v>754977000</v>
          </cell>
          <cell r="V84">
            <v>726828000</v>
          </cell>
          <cell r="W84">
            <v>2.422760009765625</v>
          </cell>
          <cell r="X84">
            <v>723107000</v>
          </cell>
          <cell r="Y84">
            <v>0</v>
          </cell>
          <cell r="Z84">
            <v>17</v>
          </cell>
          <cell r="AA84">
            <v>0</v>
          </cell>
          <cell r="AB84">
            <v>60</v>
          </cell>
          <cell r="AC84">
            <v>53</v>
          </cell>
          <cell r="AD84">
            <v>0</v>
          </cell>
          <cell r="AE84">
            <v>1138330000</v>
          </cell>
          <cell r="AF84">
            <v>995843000</v>
          </cell>
          <cell r="AG84">
            <v>0</v>
          </cell>
          <cell r="AH84">
            <v>1022588000</v>
          </cell>
          <cell r="AI84">
            <v>0</v>
          </cell>
          <cell r="AJ84">
            <v>24</v>
          </cell>
          <cell r="AK84">
            <v>0</v>
          </cell>
        </row>
        <row r="85">
          <cell r="A85" t="str">
            <v>SOUTH 1</v>
          </cell>
          <cell r="B85" t="str">
            <v>S_ZONE 3</v>
          </cell>
          <cell r="C85" t="str">
            <v>001</v>
          </cell>
          <cell r="D85" t="str">
            <v>COT GENCASA</v>
          </cell>
          <cell r="E85" t="str">
            <v>NGUYỄN THU HẰNG</v>
          </cell>
          <cell r="F85">
            <v>124</v>
          </cell>
          <cell r="G85">
            <v>96</v>
          </cell>
          <cell r="H85">
            <v>0</v>
          </cell>
          <cell r="I85">
            <v>0</v>
          </cell>
          <cell r="J85">
            <v>4</v>
          </cell>
          <cell r="K85">
            <v>22</v>
          </cell>
          <cell r="L85">
            <v>2</v>
          </cell>
          <cell r="M85">
            <v>2</v>
          </cell>
          <cell r="N85">
            <v>2</v>
          </cell>
          <cell r="O85">
            <v>26190000</v>
          </cell>
          <cell r="P85">
            <v>26190000</v>
          </cell>
          <cell r="Q85">
            <v>16188000</v>
          </cell>
          <cell r="R85">
            <v>21</v>
          </cell>
          <cell r="S85">
            <v>18</v>
          </cell>
          <cell r="T85">
            <v>690000000</v>
          </cell>
          <cell r="U85">
            <v>756506000</v>
          </cell>
          <cell r="V85">
            <v>332621000</v>
          </cell>
          <cell r="W85">
            <v>0.48205941915512085</v>
          </cell>
          <cell r="X85">
            <v>325868000</v>
          </cell>
          <cell r="Y85">
            <v>0</v>
          </cell>
          <cell r="Z85">
            <v>10</v>
          </cell>
          <cell r="AA85">
            <v>0</v>
          </cell>
          <cell r="AB85">
            <v>30</v>
          </cell>
          <cell r="AC85">
            <v>28</v>
          </cell>
          <cell r="AD85">
            <v>0</v>
          </cell>
          <cell r="AE85">
            <v>924991000</v>
          </cell>
          <cell r="AF85">
            <v>590750000</v>
          </cell>
          <cell r="AG85">
            <v>0</v>
          </cell>
          <cell r="AH85">
            <v>587227000</v>
          </cell>
          <cell r="AI85">
            <v>0</v>
          </cell>
          <cell r="AJ85">
            <v>18</v>
          </cell>
          <cell r="AK85">
            <v>0</v>
          </cell>
        </row>
        <row r="86">
          <cell r="A86" t="str">
            <v>NORTH 1</v>
          </cell>
          <cell r="B86" t="str">
            <v>N_ZONE 3</v>
          </cell>
          <cell r="C86" t="str">
            <v>DD6</v>
          </cell>
          <cell r="D86" t="str">
            <v>GENCASA LẠNG SƠN</v>
          </cell>
          <cell r="E86" t="str">
            <v>NGUYỄN VĂN HUỆ</v>
          </cell>
          <cell r="F86">
            <v>76</v>
          </cell>
          <cell r="G86">
            <v>55</v>
          </cell>
          <cell r="H86">
            <v>0</v>
          </cell>
          <cell r="I86">
            <v>0</v>
          </cell>
          <cell r="J86">
            <v>0</v>
          </cell>
          <cell r="K86">
            <v>19</v>
          </cell>
          <cell r="L86">
            <v>2</v>
          </cell>
          <cell r="M86">
            <v>3</v>
          </cell>
          <cell r="N86">
            <v>7</v>
          </cell>
          <cell r="O86">
            <v>25278000</v>
          </cell>
          <cell r="P86">
            <v>150155000</v>
          </cell>
          <cell r="Q86">
            <v>150155000</v>
          </cell>
          <cell r="R86">
            <v>23</v>
          </cell>
          <cell r="S86">
            <v>21</v>
          </cell>
          <cell r="T86">
            <v>150000000</v>
          </cell>
          <cell r="U86">
            <v>251667000</v>
          </cell>
          <cell r="V86">
            <v>312938000</v>
          </cell>
          <cell r="W86">
            <v>2.0862531661987305</v>
          </cell>
          <cell r="X86">
            <v>312938000</v>
          </cell>
          <cell r="Y86">
            <v>0</v>
          </cell>
          <cell r="Z86">
            <v>13</v>
          </cell>
          <cell r="AA86">
            <v>0</v>
          </cell>
          <cell r="AB86">
            <v>45</v>
          </cell>
          <cell r="AC86">
            <v>41</v>
          </cell>
          <cell r="AD86">
            <v>0</v>
          </cell>
          <cell r="AE86">
            <v>530154000</v>
          </cell>
          <cell r="AF86">
            <v>567386000</v>
          </cell>
          <cell r="AG86">
            <v>0</v>
          </cell>
          <cell r="AH86">
            <v>567386000</v>
          </cell>
          <cell r="AI86">
            <v>0</v>
          </cell>
          <cell r="AJ86">
            <v>24</v>
          </cell>
          <cell r="AK86">
            <v>0</v>
          </cell>
        </row>
        <row r="87">
          <cell r="A87" t="str">
            <v>CENTRAL 1</v>
          </cell>
          <cell r="B87" t="str">
            <v>S_ZONE 9</v>
          </cell>
          <cell r="C87" t="str">
            <v>GLA</v>
          </cell>
          <cell r="D87" t="str">
            <v>GIALAI</v>
          </cell>
          <cell r="E87" t="str">
            <v>PHAN ĐÌNH LONG</v>
          </cell>
          <cell r="F87">
            <v>54</v>
          </cell>
          <cell r="G87">
            <v>45</v>
          </cell>
          <cell r="H87">
            <v>0</v>
          </cell>
          <cell r="I87">
            <v>0</v>
          </cell>
          <cell r="J87">
            <v>0</v>
          </cell>
          <cell r="K87">
            <v>8</v>
          </cell>
          <cell r="L87">
            <v>1</v>
          </cell>
          <cell r="M87">
            <v>2</v>
          </cell>
          <cell r="N87">
            <v>1</v>
          </cell>
          <cell r="O87">
            <v>23508000</v>
          </cell>
          <cell r="P87">
            <v>9090000</v>
          </cell>
          <cell r="Q87">
            <v>4545000</v>
          </cell>
          <cell r="R87">
            <v>4</v>
          </cell>
          <cell r="S87">
            <v>1</v>
          </cell>
          <cell r="T87">
            <v>50000000</v>
          </cell>
          <cell r="U87">
            <v>60304000</v>
          </cell>
          <cell r="V87">
            <v>-384000</v>
          </cell>
          <cell r="W87">
            <v>-7.6799998059868813E-3</v>
          </cell>
          <cell r="X87">
            <v>-23322000</v>
          </cell>
          <cell r="Y87">
            <v>0</v>
          </cell>
          <cell r="Z87">
            <v>0</v>
          </cell>
          <cell r="AA87">
            <v>0</v>
          </cell>
          <cell r="AB87">
            <v>13</v>
          </cell>
          <cell r="AC87">
            <v>8</v>
          </cell>
          <cell r="AD87">
            <v>0</v>
          </cell>
          <cell r="AE87">
            <v>210203000</v>
          </cell>
          <cell r="AF87">
            <v>122805000</v>
          </cell>
          <cell r="AG87">
            <v>0</v>
          </cell>
          <cell r="AH87">
            <v>81111000</v>
          </cell>
          <cell r="AI87">
            <v>0</v>
          </cell>
          <cell r="AJ87">
            <v>5</v>
          </cell>
          <cell r="AK87">
            <v>0</v>
          </cell>
        </row>
        <row r="88">
          <cell r="A88" t="str">
            <v>TM PHANCLUB</v>
          </cell>
          <cell r="C88" t="str">
            <v>CMG</v>
          </cell>
          <cell r="D88" t="str">
            <v>CMG Hà Nội</v>
          </cell>
          <cell r="E88" t="str">
            <v>NGUYỄN QUANG TRUNG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1</v>
          </cell>
          <cell r="N88">
            <v>0</v>
          </cell>
          <cell r="O88">
            <v>20137000</v>
          </cell>
          <cell r="P88">
            <v>53324000</v>
          </cell>
          <cell r="Q88">
            <v>53324000</v>
          </cell>
          <cell r="R88">
            <v>5</v>
          </cell>
          <cell r="S88">
            <v>4</v>
          </cell>
          <cell r="T88">
            <v>0</v>
          </cell>
          <cell r="U88">
            <v>96914000</v>
          </cell>
          <cell r="V88">
            <v>128788000</v>
          </cell>
          <cell r="W88">
            <v>0</v>
          </cell>
          <cell r="X88">
            <v>128788000</v>
          </cell>
          <cell r="Y88">
            <v>0</v>
          </cell>
          <cell r="Z88">
            <v>2</v>
          </cell>
          <cell r="AA88">
            <v>0</v>
          </cell>
          <cell r="AB88">
            <v>6</v>
          </cell>
          <cell r="AC88">
            <v>5</v>
          </cell>
          <cell r="AD88">
            <v>0</v>
          </cell>
          <cell r="AE88">
            <v>130860000</v>
          </cell>
          <cell r="AF88">
            <v>162734000</v>
          </cell>
          <cell r="AG88">
            <v>0</v>
          </cell>
          <cell r="AH88">
            <v>145761000</v>
          </cell>
          <cell r="AI88">
            <v>0</v>
          </cell>
          <cell r="AJ88">
            <v>3</v>
          </cell>
          <cell r="AK88">
            <v>0</v>
          </cell>
        </row>
        <row r="89">
          <cell r="A89" t="str">
            <v>SOUTH 3</v>
          </cell>
          <cell r="B89" t="str">
            <v>S_ZONE 8</v>
          </cell>
          <cell r="C89" t="str">
            <v>LX1</v>
          </cell>
          <cell r="D89" t="str">
            <v>LONG XUYÊN 1</v>
          </cell>
          <cell r="E89" t="str">
            <v>NGUYỄN HỮU HIỀN</v>
          </cell>
          <cell r="F89">
            <v>68</v>
          </cell>
          <cell r="G89">
            <v>51</v>
          </cell>
          <cell r="H89">
            <v>0</v>
          </cell>
          <cell r="I89">
            <v>0</v>
          </cell>
          <cell r="J89">
            <v>1</v>
          </cell>
          <cell r="K89">
            <v>15</v>
          </cell>
          <cell r="L89">
            <v>1</v>
          </cell>
          <cell r="M89">
            <v>2</v>
          </cell>
          <cell r="N89">
            <v>1</v>
          </cell>
          <cell r="O89">
            <v>19152000</v>
          </cell>
          <cell r="P89">
            <v>22134000</v>
          </cell>
          <cell r="Q89">
            <v>11538000</v>
          </cell>
          <cell r="R89">
            <v>9</v>
          </cell>
          <cell r="S89">
            <v>6</v>
          </cell>
          <cell r="T89">
            <v>100000000</v>
          </cell>
          <cell r="U89">
            <v>113947000</v>
          </cell>
          <cell r="V89">
            <v>90359000</v>
          </cell>
          <cell r="W89">
            <v>0.90359002351760864</v>
          </cell>
          <cell r="X89">
            <v>73821000</v>
          </cell>
          <cell r="Y89">
            <v>0</v>
          </cell>
          <cell r="Z89">
            <v>5</v>
          </cell>
          <cell r="AA89">
            <v>0</v>
          </cell>
          <cell r="AB89">
            <v>20</v>
          </cell>
          <cell r="AC89">
            <v>17</v>
          </cell>
          <cell r="AD89">
            <v>0</v>
          </cell>
          <cell r="AE89">
            <v>247139000</v>
          </cell>
          <cell r="AF89">
            <v>227934000</v>
          </cell>
          <cell r="AG89">
            <v>0</v>
          </cell>
          <cell r="AH89">
            <v>187250000</v>
          </cell>
          <cell r="AI89">
            <v>0</v>
          </cell>
          <cell r="AJ89">
            <v>11</v>
          </cell>
          <cell r="AK89">
            <v>0</v>
          </cell>
        </row>
        <row r="90">
          <cell r="A90" t="str">
            <v>TCA REGION</v>
          </cell>
          <cell r="C90" t="str">
            <v>T10</v>
          </cell>
          <cell r="D90" t="str">
            <v>TCA HẢI DƯƠNG</v>
          </cell>
          <cell r="E90" t="str">
            <v>TCA  HEAD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1</v>
          </cell>
          <cell r="N90">
            <v>2</v>
          </cell>
          <cell r="O90">
            <v>15028000</v>
          </cell>
          <cell r="P90">
            <v>31485000</v>
          </cell>
          <cell r="Q90">
            <v>31485000</v>
          </cell>
          <cell r="R90">
            <v>22</v>
          </cell>
          <cell r="S90">
            <v>20</v>
          </cell>
          <cell r="T90">
            <v>0</v>
          </cell>
          <cell r="U90">
            <v>251045000</v>
          </cell>
          <cell r="V90">
            <v>225869000</v>
          </cell>
          <cell r="W90">
            <v>0</v>
          </cell>
          <cell r="X90">
            <v>254966000</v>
          </cell>
          <cell r="Y90">
            <v>0</v>
          </cell>
          <cell r="Z90">
            <v>1</v>
          </cell>
          <cell r="AA90">
            <v>0</v>
          </cell>
          <cell r="AB90">
            <v>41</v>
          </cell>
          <cell r="AC90">
            <v>39</v>
          </cell>
          <cell r="AD90">
            <v>0</v>
          </cell>
          <cell r="AE90">
            <v>558529000</v>
          </cell>
          <cell r="AF90">
            <v>521612000</v>
          </cell>
          <cell r="AG90">
            <v>0</v>
          </cell>
          <cell r="AH90">
            <v>521612000</v>
          </cell>
          <cell r="AI90">
            <v>0</v>
          </cell>
          <cell r="AJ90">
            <v>2</v>
          </cell>
          <cell r="AK90">
            <v>0</v>
          </cell>
        </row>
        <row r="91">
          <cell r="A91" t="str">
            <v>CENTRAL 1</v>
          </cell>
          <cell r="B91" t="str">
            <v>S_ZONE 9</v>
          </cell>
          <cell r="C91" t="str">
            <v>LC7</v>
          </cell>
          <cell r="D91" t="str">
            <v>DAKLAK</v>
          </cell>
          <cell r="E91" t="str">
            <v>PHAN ĐÌNH LONG</v>
          </cell>
          <cell r="F91">
            <v>81</v>
          </cell>
          <cell r="G91">
            <v>56</v>
          </cell>
          <cell r="H91">
            <v>0</v>
          </cell>
          <cell r="I91">
            <v>0</v>
          </cell>
          <cell r="J91">
            <v>0</v>
          </cell>
          <cell r="K91">
            <v>23</v>
          </cell>
          <cell r="L91">
            <v>2</v>
          </cell>
          <cell r="M91">
            <v>1</v>
          </cell>
          <cell r="N91">
            <v>1</v>
          </cell>
          <cell r="O91">
            <v>12448000</v>
          </cell>
          <cell r="P91">
            <v>12448000</v>
          </cell>
          <cell r="Q91">
            <v>12448000</v>
          </cell>
          <cell r="R91">
            <v>2</v>
          </cell>
          <cell r="S91">
            <v>2</v>
          </cell>
          <cell r="T91">
            <v>80000000</v>
          </cell>
          <cell r="U91">
            <v>22820000</v>
          </cell>
          <cell r="V91">
            <v>22820000</v>
          </cell>
          <cell r="W91">
            <v>0.28525000810623169</v>
          </cell>
          <cell r="X91">
            <v>17634000</v>
          </cell>
          <cell r="Y91">
            <v>0</v>
          </cell>
          <cell r="Z91">
            <v>1</v>
          </cell>
          <cell r="AA91">
            <v>0</v>
          </cell>
          <cell r="AB91">
            <v>4</v>
          </cell>
          <cell r="AC91">
            <v>4</v>
          </cell>
          <cell r="AD91">
            <v>0</v>
          </cell>
          <cell r="AE91">
            <v>43576000</v>
          </cell>
          <cell r="AF91">
            <v>43576000</v>
          </cell>
          <cell r="AG91">
            <v>0</v>
          </cell>
          <cell r="AH91">
            <v>38390000</v>
          </cell>
          <cell r="AI91">
            <v>0</v>
          </cell>
          <cell r="AJ91">
            <v>3</v>
          </cell>
          <cell r="AK91">
            <v>0</v>
          </cell>
        </row>
        <row r="92">
          <cell r="A92" t="str">
            <v>SOUTH 1</v>
          </cell>
          <cell r="B92" t="str">
            <v>S_ZONE 4</v>
          </cell>
          <cell r="C92" t="str">
            <v>LC5</v>
          </cell>
          <cell r="D92" t="str">
            <v>WHITE HORSE</v>
          </cell>
          <cell r="E92" t="str">
            <v>NGUYỄN QUÝ NHÂN</v>
          </cell>
          <cell r="F92">
            <v>77</v>
          </cell>
          <cell r="G92">
            <v>64</v>
          </cell>
          <cell r="H92">
            <v>0</v>
          </cell>
          <cell r="I92">
            <v>0</v>
          </cell>
          <cell r="J92">
            <v>4</v>
          </cell>
          <cell r="K92">
            <v>8</v>
          </cell>
          <cell r="L92">
            <v>1</v>
          </cell>
          <cell r="M92">
            <v>1</v>
          </cell>
          <cell r="N92">
            <v>0</v>
          </cell>
          <cell r="O92">
            <v>12020000</v>
          </cell>
          <cell r="P92">
            <v>0</v>
          </cell>
          <cell r="Q92">
            <v>0</v>
          </cell>
          <cell r="R92">
            <v>6</v>
          </cell>
          <cell r="S92">
            <v>4</v>
          </cell>
          <cell r="T92">
            <v>100000000</v>
          </cell>
          <cell r="U92">
            <v>89517000</v>
          </cell>
          <cell r="V92">
            <v>63525000</v>
          </cell>
          <cell r="W92">
            <v>0.63524997234344482</v>
          </cell>
          <cell r="X92">
            <v>63525000</v>
          </cell>
          <cell r="Y92">
            <v>0</v>
          </cell>
          <cell r="Z92">
            <v>4</v>
          </cell>
          <cell r="AA92">
            <v>0</v>
          </cell>
          <cell r="AB92">
            <v>8</v>
          </cell>
          <cell r="AC92">
            <v>6</v>
          </cell>
          <cell r="AD92">
            <v>0</v>
          </cell>
          <cell r="AE92">
            <v>113701000</v>
          </cell>
          <cell r="AF92">
            <v>88458000</v>
          </cell>
          <cell r="AG92">
            <v>0</v>
          </cell>
          <cell r="AH92">
            <v>119100000</v>
          </cell>
          <cell r="AI92">
            <v>0</v>
          </cell>
          <cell r="AJ92">
            <v>6</v>
          </cell>
          <cell r="AK92">
            <v>0</v>
          </cell>
        </row>
        <row r="93">
          <cell r="A93" t="str">
            <v>NORTH 2</v>
          </cell>
          <cell r="B93" t="str">
            <v>N_ZONE 4</v>
          </cell>
          <cell r="C93" t="str">
            <v>THA</v>
          </cell>
          <cell r="D93" t="str">
            <v>THANH HÓA</v>
          </cell>
          <cell r="E93" t="str">
            <v>LÊ VĂN TÙNG</v>
          </cell>
          <cell r="F93">
            <v>135</v>
          </cell>
          <cell r="G93">
            <v>112</v>
          </cell>
          <cell r="H93">
            <v>0</v>
          </cell>
          <cell r="I93">
            <v>0</v>
          </cell>
          <cell r="J93">
            <v>5</v>
          </cell>
          <cell r="K93">
            <v>16</v>
          </cell>
          <cell r="L93">
            <v>2</v>
          </cell>
          <cell r="M93">
            <v>1</v>
          </cell>
          <cell r="N93">
            <v>0</v>
          </cell>
          <cell r="O93">
            <v>10464000</v>
          </cell>
          <cell r="P93">
            <v>0</v>
          </cell>
          <cell r="Q93">
            <v>0</v>
          </cell>
          <cell r="R93">
            <v>1</v>
          </cell>
          <cell r="S93">
            <v>-1</v>
          </cell>
          <cell r="T93">
            <v>230000000</v>
          </cell>
          <cell r="U93">
            <v>10464000</v>
          </cell>
          <cell r="V93">
            <v>-14147000</v>
          </cell>
          <cell r="W93">
            <v>-6.1508696526288986E-2</v>
          </cell>
          <cell r="X93">
            <v>-14147000</v>
          </cell>
          <cell r="Y93">
            <v>0</v>
          </cell>
          <cell r="Z93">
            <v>0</v>
          </cell>
          <cell r="AA93">
            <v>0</v>
          </cell>
          <cell r="AB93">
            <v>3</v>
          </cell>
          <cell r="AC93">
            <v>-2</v>
          </cell>
          <cell r="AD93">
            <v>0</v>
          </cell>
          <cell r="AE93">
            <v>33067000</v>
          </cell>
          <cell r="AF93">
            <v>-24757000</v>
          </cell>
          <cell r="AG93">
            <v>0</v>
          </cell>
          <cell r="AH93">
            <v>-24757000</v>
          </cell>
          <cell r="AI93">
            <v>0</v>
          </cell>
          <cell r="AJ93">
            <v>3</v>
          </cell>
          <cell r="AK93">
            <v>0</v>
          </cell>
        </row>
        <row r="94">
          <cell r="A94" t="str">
            <v>SOUTH 1</v>
          </cell>
          <cell r="B94" t="str">
            <v>S_ZONE 3</v>
          </cell>
          <cell r="C94" t="str">
            <v>LC6</v>
          </cell>
          <cell r="D94" t="str">
            <v>BELIEVE IN FUTURE</v>
          </cell>
          <cell r="E94" t="str">
            <v>ĐẶNG THỊ THU THỦY</v>
          </cell>
          <cell r="F94">
            <v>77</v>
          </cell>
          <cell r="G94">
            <v>60</v>
          </cell>
          <cell r="H94">
            <v>0</v>
          </cell>
          <cell r="I94">
            <v>0</v>
          </cell>
          <cell r="J94">
            <v>6</v>
          </cell>
          <cell r="K94">
            <v>9</v>
          </cell>
          <cell r="L94">
            <v>2</v>
          </cell>
          <cell r="M94">
            <v>1</v>
          </cell>
          <cell r="N94">
            <v>2</v>
          </cell>
          <cell r="O94">
            <v>8907000</v>
          </cell>
          <cell r="P94">
            <v>95799000</v>
          </cell>
          <cell r="Q94">
            <v>93182000</v>
          </cell>
          <cell r="R94">
            <v>18</v>
          </cell>
          <cell r="S94">
            <v>19</v>
          </cell>
          <cell r="T94">
            <v>300000000</v>
          </cell>
          <cell r="U94">
            <v>290057000</v>
          </cell>
          <cell r="V94">
            <v>369053000</v>
          </cell>
          <cell r="W94">
            <v>1.2301766872406006</v>
          </cell>
          <cell r="X94">
            <v>356782000</v>
          </cell>
          <cell r="Y94">
            <v>0</v>
          </cell>
          <cell r="Z94">
            <v>12</v>
          </cell>
          <cell r="AA94">
            <v>0</v>
          </cell>
          <cell r="AB94">
            <v>41</v>
          </cell>
          <cell r="AC94">
            <v>41</v>
          </cell>
          <cell r="AD94">
            <v>0</v>
          </cell>
          <cell r="AE94">
            <v>693699000</v>
          </cell>
          <cell r="AF94">
            <v>748782000</v>
          </cell>
          <cell r="AG94">
            <v>0</v>
          </cell>
          <cell r="AH94">
            <v>754178000</v>
          </cell>
          <cell r="AI94">
            <v>0</v>
          </cell>
          <cell r="AJ94">
            <v>28</v>
          </cell>
          <cell r="AK94">
            <v>0</v>
          </cell>
        </row>
        <row r="95">
          <cell r="A95" t="str">
            <v>SOUTH 1</v>
          </cell>
          <cell r="B95" t="str">
            <v>S_ZONE 1</v>
          </cell>
          <cell r="C95" t="str">
            <v>LCT</v>
          </cell>
          <cell r="D95" t="str">
            <v>MDRT HCM</v>
          </cell>
          <cell r="E95" t="str">
            <v>NGUYỄN NHẪN CHÍ</v>
          </cell>
          <cell r="F95">
            <v>157</v>
          </cell>
          <cell r="G95">
            <v>135</v>
          </cell>
          <cell r="H95">
            <v>0</v>
          </cell>
          <cell r="I95">
            <v>0</v>
          </cell>
          <cell r="J95">
            <v>8</v>
          </cell>
          <cell r="K95">
            <v>13</v>
          </cell>
          <cell r="L95">
            <v>1</v>
          </cell>
          <cell r="M95">
            <v>1</v>
          </cell>
          <cell r="N95">
            <v>1</v>
          </cell>
          <cell r="O95">
            <v>8896000</v>
          </cell>
          <cell r="P95">
            <v>18198000</v>
          </cell>
          <cell r="Q95">
            <v>25516000</v>
          </cell>
          <cell r="R95">
            <v>14</v>
          </cell>
          <cell r="S95">
            <v>12</v>
          </cell>
          <cell r="T95">
            <v>450000000</v>
          </cell>
          <cell r="U95">
            <v>814533000</v>
          </cell>
          <cell r="V95">
            <v>759551000</v>
          </cell>
          <cell r="W95">
            <v>1.6878910064697266</v>
          </cell>
          <cell r="X95">
            <v>818538000</v>
          </cell>
          <cell r="Y95">
            <v>0</v>
          </cell>
          <cell r="Z95">
            <v>3</v>
          </cell>
          <cell r="AA95">
            <v>0</v>
          </cell>
          <cell r="AB95">
            <v>27</v>
          </cell>
          <cell r="AC95">
            <v>22</v>
          </cell>
          <cell r="AD95">
            <v>0</v>
          </cell>
          <cell r="AE95">
            <v>1610084000</v>
          </cell>
          <cell r="AF95">
            <v>1001116000</v>
          </cell>
          <cell r="AG95">
            <v>0</v>
          </cell>
          <cell r="AH95">
            <v>1076508000</v>
          </cell>
          <cell r="AI95">
            <v>0</v>
          </cell>
          <cell r="AJ95">
            <v>10</v>
          </cell>
          <cell r="AK95">
            <v>0</v>
          </cell>
        </row>
        <row r="96">
          <cell r="A96" t="str">
            <v>SOUTH 3</v>
          </cell>
          <cell r="B96" t="str">
            <v>S_ZONE 8</v>
          </cell>
          <cell r="C96" t="str">
            <v>CTO</v>
          </cell>
          <cell r="D96" t="str">
            <v>CẦN THƠ</v>
          </cell>
          <cell r="E96" t="str">
            <v>NGUYỄN MINH HIẾU</v>
          </cell>
          <cell r="F96">
            <v>122</v>
          </cell>
          <cell r="G96">
            <v>105</v>
          </cell>
          <cell r="H96">
            <v>0</v>
          </cell>
          <cell r="I96">
            <v>0</v>
          </cell>
          <cell r="J96">
            <v>0</v>
          </cell>
          <cell r="K96">
            <v>15</v>
          </cell>
          <cell r="L96">
            <v>2</v>
          </cell>
          <cell r="M96">
            <v>1</v>
          </cell>
          <cell r="N96">
            <v>1</v>
          </cell>
          <cell r="O96">
            <v>8130000</v>
          </cell>
          <cell r="P96">
            <v>42355000</v>
          </cell>
          <cell r="Q96">
            <v>42355000</v>
          </cell>
          <cell r="R96">
            <v>7</v>
          </cell>
          <cell r="S96">
            <v>7</v>
          </cell>
          <cell r="T96">
            <v>200000000</v>
          </cell>
          <cell r="U96">
            <v>560360000</v>
          </cell>
          <cell r="V96">
            <v>594585000</v>
          </cell>
          <cell r="W96">
            <v>2.9729251861572266</v>
          </cell>
          <cell r="X96">
            <v>645893000</v>
          </cell>
          <cell r="Y96">
            <v>0</v>
          </cell>
          <cell r="Z96">
            <v>7</v>
          </cell>
          <cell r="AA96">
            <v>0</v>
          </cell>
          <cell r="AB96">
            <v>12</v>
          </cell>
          <cell r="AC96">
            <v>11</v>
          </cell>
          <cell r="AD96">
            <v>0</v>
          </cell>
          <cell r="AE96">
            <v>626108000</v>
          </cell>
          <cell r="AF96">
            <v>677555000</v>
          </cell>
          <cell r="AG96">
            <v>0</v>
          </cell>
          <cell r="AH96">
            <v>746577000</v>
          </cell>
          <cell r="AI96">
            <v>0</v>
          </cell>
          <cell r="AJ96">
            <v>12</v>
          </cell>
          <cell r="AK96">
            <v>0</v>
          </cell>
        </row>
        <row r="97">
          <cell r="A97" t="str">
            <v>NORTH 2</v>
          </cell>
          <cell r="B97" t="str">
            <v>N_ZONE 5</v>
          </cell>
          <cell r="C97" t="str">
            <v>QNH</v>
          </cell>
          <cell r="D97" t="str">
            <v>GREEN DRAGON</v>
          </cell>
          <cell r="E97" t="str">
            <v>HOÀNG TRỌNG NGHĨA</v>
          </cell>
          <cell r="F97">
            <v>239</v>
          </cell>
          <cell r="G97">
            <v>201</v>
          </cell>
          <cell r="H97">
            <v>0</v>
          </cell>
          <cell r="I97">
            <v>0</v>
          </cell>
          <cell r="J97">
            <v>4</v>
          </cell>
          <cell r="K97">
            <v>28</v>
          </cell>
          <cell r="L97">
            <v>6</v>
          </cell>
          <cell r="M97">
            <v>0</v>
          </cell>
          <cell r="N97">
            <v>7</v>
          </cell>
          <cell r="O97">
            <v>0</v>
          </cell>
          <cell r="P97">
            <v>227637000</v>
          </cell>
          <cell r="Q97">
            <v>226805000</v>
          </cell>
          <cell r="R97">
            <v>46</v>
          </cell>
          <cell r="S97">
            <v>45</v>
          </cell>
          <cell r="T97">
            <v>350000000</v>
          </cell>
          <cell r="U97">
            <v>661564000</v>
          </cell>
          <cell r="V97">
            <v>739345000</v>
          </cell>
          <cell r="W97">
            <v>2.1124143600463867</v>
          </cell>
          <cell r="X97">
            <v>714663000</v>
          </cell>
          <cell r="Y97">
            <v>0</v>
          </cell>
          <cell r="Z97">
            <v>34</v>
          </cell>
          <cell r="AA97">
            <v>0</v>
          </cell>
          <cell r="AB97">
            <v>76</v>
          </cell>
          <cell r="AC97">
            <v>69</v>
          </cell>
          <cell r="AD97">
            <v>0</v>
          </cell>
          <cell r="AE97">
            <v>1044061000</v>
          </cell>
          <cell r="AF97">
            <v>1039522000</v>
          </cell>
          <cell r="AG97">
            <v>0</v>
          </cell>
          <cell r="AH97">
            <v>1001765000</v>
          </cell>
          <cell r="AI97">
            <v>0</v>
          </cell>
          <cell r="AJ97">
            <v>50</v>
          </cell>
          <cell r="AK97">
            <v>0</v>
          </cell>
        </row>
        <row r="98">
          <cell r="A98" t="str">
            <v>SOUTH 1</v>
          </cell>
          <cell r="B98" t="str">
            <v>S_ZONE 1</v>
          </cell>
          <cell r="C98" t="str">
            <v>LCT</v>
          </cell>
          <cell r="D98" t="str">
            <v>CUPID</v>
          </cell>
          <cell r="E98" t="str">
            <v>PHẠM THÀNH TRÍ</v>
          </cell>
          <cell r="F98">
            <v>54</v>
          </cell>
          <cell r="G98">
            <v>43</v>
          </cell>
          <cell r="H98">
            <v>0</v>
          </cell>
          <cell r="I98">
            <v>0</v>
          </cell>
          <cell r="J98">
            <v>3</v>
          </cell>
          <cell r="K98">
            <v>8</v>
          </cell>
          <cell r="L98">
            <v>0</v>
          </cell>
          <cell r="M98">
            <v>0</v>
          </cell>
          <cell r="N98">
            <v>1</v>
          </cell>
          <cell r="O98">
            <v>0</v>
          </cell>
          <cell r="P98">
            <v>69557000</v>
          </cell>
          <cell r="Q98">
            <v>48273000</v>
          </cell>
          <cell r="R98">
            <v>11</v>
          </cell>
          <cell r="S98">
            <v>6</v>
          </cell>
          <cell r="T98">
            <v>300000000</v>
          </cell>
          <cell r="U98">
            <v>423840000</v>
          </cell>
          <cell r="V98">
            <v>219728000</v>
          </cell>
          <cell r="W98">
            <v>0.73242664337158203</v>
          </cell>
          <cell r="X98">
            <v>206041000</v>
          </cell>
          <cell r="Y98">
            <v>0</v>
          </cell>
          <cell r="Z98">
            <v>4</v>
          </cell>
          <cell r="AA98">
            <v>0</v>
          </cell>
          <cell r="AB98">
            <v>15</v>
          </cell>
          <cell r="AC98">
            <v>2</v>
          </cell>
          <cell r="AD98">
            <v>0</v>
          </cell>
          <cell r="AE98">
            <v>537337000</v>
          </cell>
          <cell r="AF98">
            <v>247066000</v>
          </cell>
          <cell r="AG98">
            <v>0</v>
          </cell>
          <cell r="AH98">
            <v>252632000</v>
          </cell>
          <cell r="AI98">
            <v>0</v>
          </cell>
          <cell r="AJ98">
            <v>6</v>
          </cell>
          <cell r="AK98">
            <v>0</v>
          </cell>
        </row>
        <row r="99">
          <cell r="A99" t="str">
            <v>TCA REGION</v>
          </cell>
          <cell r="C99" t="str">
            <v>T14</v>
          </cell>
          <cell r="D99" t="str">
            <v>TCA QUẢNG NGÃI</v>
          </cell>
          <cell r="E99" t="str">
            <v>TCA  HEAD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3</v>
          </cell>
          <cell r="O99">
            <v>0</v>
          </cell>
          <cell r="P99">
            <v>55750000</v>
          </cell>
          <cell r="Q99">
            <v>55750000</v>
          </cell>
          <cell r="R99">
            <v>18</v>
          </cell>
          <cell r="S99">
            <v>13</v>
          </cell>
          <cell r="T99">
            <v>0</v>
          </cell>
          <cell r="U99">
            <v>215477000</v>
          </cell>
          <cell r="V99">
            <v>179852000</v>
          </cell>
          <cell r="W99">
            <v>0</v>
          </cell>
          <cell r="X99">
            <v>179852000</v>
          </cell>
          <cell r="Y99">
            <v>0</v>
          </cell>
          <cell r="Z99">
            <v>1</v>
          </cell>
          <cell r="AA99">
            <v>0</v>
          </cell>
          <cell r="AB99">
            <v>22</v>
          </cell>
          <cell r="AC99">
            <v>16</v>
          </cell>
          <cell r="AD99">
            <v>0</v>
          </cell>
          <cell r="AE99">
            <v>260152000</v>
          </cell>
          <cell r="AF99">
            <v>216146000</v>
          </cell>
          <cell r="AG99">
            <v>0</v>
          </cell>
          <cell r="AH99">
            <v>216146000</v>
          </cell>
          <cell r="AI99">
            <v>0</v>
          </cell>
          <cell r="AJ99">
            <v>2</v>
          </cell>
          <cell r="AK99">
            <v>0</v>
          </cell>
        </row>
        <row r="100">
          <cell r="A100" t="str">
            <v>CENTRAL 1</v>
          </cell>
          <cell r="B100" t="str">
            <v>S_ZONE 9</v>
          </cell>
          <cell r="C100" t="str">
            <v>LC7</v>
          </cell>
          <cell r="D100" t="str">
            <v>PHÚ YÊN</v>
          </cell>
          <cell r="E100" t="str">
            <v>PHAN ĐÌNH LONG</v>
          </cell>
          <cell r="F100">
            <v>41</v>
          </cell>
          <cell r="G100">
            <v>28</v>
          </cell>
          <cell r="H100">
            <v>0</v>
          </cell>
          <cell r="I100">
            <v>0</v>
          </cell>
          <cell r="J100">
            <v>0</v>
          </cell>
          <cell r="K100">
            <v>11</v>
          </cell>
          <cell r="L100">
            <v>2</v>
          </cell>
          <cell r="M100">
            <v>0</v>
          </cell>
          <cell r="N100">
            <v>3</v>
          </cell>
          <cell r="O100">
            <v>0</v>
          </cell>
          <cell r="P100">
            <v>45250000</v>
          </cell>
          <cell r="Q100">
            <v>45250000</v>
          </cell>
          <cell r="R100">
            <v>4</v>
          </cell>
          <cell r="S100">
            <v>4</v>
          </cell>
          <cell r="T100">
            <v>50000000</v>
          </cell>
          <cell r="U100">
            <v>45250000</v>
          </cell>
          <cell r="V100">
            <v>61179000</v>
          </cell>
          <cell r="W100">
            <v>1.223580002784729</v>
          </cell>
          <cell r="X100">
            <v>61179000</v>
          </cell>
          <cell r="Y100">
            <v>0</v>
          </cell>
          <cell r="Z100">
            <v>3</v>
          </cell>
          <cell r="AA100">
            <v>0</v>
          </cell>
          <cell r="AB100">
            <v>4</v>
          </cell>
          <cell r="AC100">
            <v>4</v>
          </cell>
          <cell r="AD100">
            <v>0</v>
          </cell>
          <cell r="AE100">
            <v>45250000</v>
          </cell>
          <cell r="AF100">
            <v>61179000</v>
          </cell>
          <cell r="AG100">
            <v>0</v>
          </cell>
          <cell r="AH100">
            <v>61179000</v>
          </cell>
          <cell r="AI100">
            <v>0</v>
          </cell>
          <cell r="AJ100">
            <v>3</v>
          </cell>
          <cell r="AK100">
            <v>0</v>
          </cell>
        </row>
        <row r="101">
          <cell r="A101" t="str">
            <v>BANCASSURANCE EXIMBANK</v>
          </cell>
          <cell r="C101" t="str">
            <v>EIB</v>
          </cell>
          <cell r="D101" t="str">
            <v>EIB MIỀN TRUNG 2</v>
          </cell>
          <cell r="E101" t="str">
            <v>ĐỖ HỒNG PHÚ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2</v>
          </cell>
          <cell r="O101">
            <v>0</v>
          </cell>
          <cell r="P101">
            <v>36584000</v>
          </cell>
          <cell r="Q101">
            <v>28511000</v>
          </cell>
          <cell r="R101">
            <v>12</v>
          </cell>
          <cell r="S101">
            <v>12</v>
          </cell>
          <cell r="T101">
            <v>0</v>
          </cell>
          <cell r="U101">
            <v>141981000</v>
          </cell>
          <cell r="V101">
            <v>150119000</v>
          </cell>
          <cell r="W101">
            <v>0</v>
          </cell>
          <cell r="X101">
            <v>136739000</v>
          </cell>
          <cell r="Y101">
            <v>0</v>
          </cell>
          <cell r="Z101">
            <v>7</v>
          </cell>
          <cell r="AA101">
            <v>0</v>
          </cell>
          <cell r="AB101">
            <v>18</v>
          </cell>
          <cell r="AC101">
            <v>17</v>
          </cell>
          <cell r="AD101">
            <v>0</v>
          </cell>
          <cell r="AE101">
            <v>213826000</v>
          </cell>
          <cell r="AF101">
            <v>213661000</v>
          </cell>
          <cell r="AG101">
            <v>0</v>
          </cell>
          <cell r="AH101">
            <v>200281000</v>
          </cell>
          <cell r="AI101">
            <v>0</v>
          </cell>
          <cell r="AJ101">
            <v>9</v>
          </cell>
          <cell r="AK101">
            <v>0</v>
          </cell>
        </row>
        <row r="102">
          <cell r="A102" t="str">
            <v>SOUTH 1</v>
          </cell>
          <cell r="B102" t="str">
            <v>S_ZONE 1</v>
          </cell>
          <cell r="C102" t="str">
            <v>LCT</v>
          </cell>
          <cell r="D102" t="str">
            <v>ALLEGRO</v>
          </cell>
          <cell r="E102" t="str">
            <v>NGUYỄN THANH MỸ</v>
          </cell>
          <cell r="F102">
            <v>58</v>
          </cell>
          <cell r="G102">
            <v>49</v>
          </cell>
          <cell r="H102">
            <v>0</v>
          </cell>
          <cell r="I102">
            <v>0</v>
          </cell>
          <cell r="J102">
            <v>0</v>
          </cell>
          <cell r="K102">
            <v>8</v>
          </cell>
          <cell r="L102">
            <v>1</v>
          </cell>
          <cell r="M102">
            <v>0</v>
          </cell>
          <cell r="N102">
            <v>0</v>
          </cell>
          <cell r="O102">
            <v>0</v>
          </cell>
          <cell r="P102">
            <v>27557000</v>
          </cell>
          <cell r="Q102">
            <v>27557000</v>
          </cell>
          <cell r="R102">
            <v>5</v>
          </cell>
          <cell r="S102">
            <v>5</v>
          </cell>
          <cell r="T102">
            <v>250000000</v>
          </cell>
          <cell r="U102">
            <v>58668000</v>
          </cell>
          <cell r="V102">
            <v>86225000</v>
          </cell>
          <cell r="W102">
            <v>0.34490001201629639</v>
          </cell>
          <cell r="X102">
            <v>86225000</v>
          </cell>
          <cell r="Y102">
            <v>0</v>
          </cell>
          <cell r="Z102">
            <v>2</v>
          </cell>
          <cell r="AA102">
            <v>0</v>
          </cell>
          <cell r="AB102">
            <v>15</v>
          </cell>
          <cell r="AC102">
            <v>13</v>
          </cell>
          <cell r="AD102">
            <v>0</v>
          </cell>
          <cell r="AE102">
            <v>249585000</v>
          </cell>
          <cell r="AF102">
            <v>237762000</v>
          </cell>
          <cell r="AG102">
            <v>0</v>
          </cell>
          <cell r="AH102">
            <v>328072000</v>
          </cell>
          <cell r="AI102">
            <v>0</v>
          </cell>
          <cell r="AJ102">
            <v>9</v>
          </cell>
          <cell r="AK102">
            <v>0</v>
          </cell>
        </row>
        <row r="103">
          <cell r="A103" t="str">
            <v>TCA REGION</v>
          </cell>
          <cell r="C103" t="str">
            <v>T06</v>
          </cell>
          <cell r="D103" t="str">
            <v>TCA TP HỒ CHÍ MINH</v>
          </cell>
          <cell r="E103" t="str">
            <v>TCA  HEAD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12896000</v>
          </cell>
          <cell r="Q103">
            <v>12896000</v>
          </cell>
          <cell r="R103">
            <v>12</v>
          </cell>
          <cell r="S103">
            <v>12</v>
          </cell>
          <cell r="T103">
            <v>0</v>
          </cell>
          <cell r="U103">
            <v>161497000</v>
          </cell>
          <cell r="V103">
            <v>185192000</v>
          </cell>
          <cell r="W103">
            <v>0</v>
          </cell>
          <cell r="X103">
            <v>179354000</v>
          </cell>
          <cell r="Y103">
            <v>0</v>
          </cell>
          <cell r="Z103">
            <v>1</v>
          </cell>
          <cell r="AA103">
            <v>0</v>
          </cell>
          <cell r="AB103">
            <v>37</v>
          </cell>
          <cell r="AC103">
            <v>36</v>
          </cell>
          <cell r="AD103">
            <v>0</v>
          </cell>
          <cell r="AE103">
            <v>554158000</v>
          </cell>
          <cell r="AF103">
            <v>556080000</v>
          </cell>
          <cell r="AG103">
            <v>0</v>
          </cell>
          <cell r="AH103">
            <v>550242000</v>
          </cell>
          <cell r="AI103">
            <v>0</v>
          </cell>
          <cell r="AJ103">
            <v>2</v>
          </cell>
          <cell r="AK103">
            <v>0</v>
          </cell>
        </row>
        <row r="104">
          <cell r="A104" t="str">
            <v>DUMMY</v>
          </cell>
          <cell r="B104" t="str">
            <v>DUMMY</v>
          </cell>
          <cell r="C104" t="str">
            <v>DUM</v>
          </cell>
          <cell r="D104" t="str">
            <v>DUMMY</v>
          </cell>
          <cell r="E104" t="str">
            <v>C A O</v>
          </cell>
          <cell r="F104">
            <v>1</v>
          </cell>
          <cell r="G104">
            <v>1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</row>
        <row r="105">
          <cell r="A105" t="str">
            <v>TCA REGION</v>
          </cell>
          <cell r="C105" t="str">
            <v>TCA</v>
          </cell>
          <cell r="D105" t="str">
            <v>TCA TEAM</v>
          </cell>
          <cell r="E105" t="str">
            <v>TCA  HEAD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-1</v>
          </cell>
          <cell r="O105">
            <v>0</v>
          </cell>
          <cell r="P105">
            <v>0</v>
          </cell>
          <cell r="Q105">
            <v>0</v>
          </cell>
          <cell r="R105">
            <v>1</v>
          </cell>
          <cell r="S105">
            <v>0</v>
          </cell>
          <cell r="T105">
            <v>0</v>
          </cell>
          <cell r="U105">
            <v>12055000</v>
          </cell>
          <cell r="V105">
            <v>12055000</v>
          </cell>
          <cell r="W105">
            <v>0</v>
          </cell>
          <cell r="X105">
            <v>12055000</v>
          </cell>
          <cell r="Y105">
            <v>0</v>
          </cell>
          <cell r="Z105">
            <v>0</v>
          </cell>
          <cell r="AA105">
            <v>0</v>
          </cell>
          <cell r="AB105">
            <v>1</v>
          </cell>
          <cell r="AC105">
            <v>0</v>
          </cell>
          <cell r="AD105">
            <v>0</v>
          </cell>
          <cell r="AE105">
            <v>12055000</v>
          </cell>
          <cell r="AF105">
            <v>12431000</v>
          </cell>
          <cell r="AG105">
            <v>0</v>
          </cell>
          <cell r="AH105">
            <v>12431000</v>
          </cell>
          <cell r="AI105">
            <v>0</v>
          </cell>
          <cell r="AJ105">
            <v>0</v>
          </cell>
          <cell r="AK105">
            <v>0</v>
          </cell>
        </row>
        <row r="106">
          <cell r="A106" t="str">
            <v>CENTRAL 1</v>
          </cell>
          <cell r="B106" t="str">
            <v>S_ZONE 9</v>
          </cell>
          <cell r="C106" t="str">
            <v>018</v>
          </cell>
          <cell r="D106" t="str">
            <v>HUẾ 2</v>
          </cell>
          <cell r="E106" t="str">
            <v>NGUYỄN THỊ KIM HOÀNG</v>
          </cell>
          <cell r="F106">
            <v>16</v>
          </cell>
          <cell r="G106">
            <v>11</v>
          </cell>
          <cell r="H106">
            <v>0</v>
          </cell>
          <cell r="I106">
            <v>0</v>
          </cell>
          <cell r="J106">
            <v>0</v>
          </cell>
          <cell r="K106">
            <v>4</v>
          </cell>
          <cell r="L106">
            <v>1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1</v>
          </cell>
          <cell r="S106">
            <v>1</v>
          </cell>
          <cell r="T106">
            <v>50000000</v>
          </cell>
          <cell r="U106">
            <v>15496000</v>
          </cell>
          <cell r="V106">
            <v>15496000</v>
          </cell>
          <cell r="W106">
            <v>0.30992001295089722</v>
          </cell>
          <cell r="X106">
            <v>15496000</v>
          </cell>
          <cell r="Y106">
            <v>0</v>
          </cell>
          <cell r="Z106">
            <v>1</v>
          </cell>
          <cell r="AA106">
            <v>0</v>
          </cell>
          <cell r="AB106">
            <v>1</v>
          </cell>
          <cell r="AC106">
            <v>1</v>
          </cell>
          <cell r="AD106">
            <v>0</v>
          </cell>
          <cell r="AE106">
            <v>15496000</v>
          </cell>
          <cell r="AF106">
            <v>15496000</v>
          </cell>
          <cell r="AG106">
            <v>0</v>
          </cell>
          <cell r="AH106">
            <v>15496000</v>
          </cell>
          <cell r="AI106">
            <v>0</v>
          </cell>
          <cell r="AJ106">
            <v>1</v>
          </cell>
          <cell r="AK106">
            <v>0</v>
          </cell>
        </row>
        <row r="107">
          <cell r="A107" t="str">
            <v>SOUTH 3</v>
          </cell>
          <cell r="B107" t="str">
            <v>S_ZONE 10</v>
          </cell>
          <cell r="C107" t="str">
            <v>LXU</v>
          </cell>
          <cell r="D107" t="str">
            <v>ĐỒNG THÁP</v>
          </cell>
          <cell r="E107" t="str">
            <v>NGUYỄN VĂN HUYỆN</v>
          </cell>
          <cell r="F107">
            <v>12</v>
          </cell>
          <cell r="G107">
            <v>8</v>
          </cell>
          <cell r="H107">
            <v>0</v>
          </cell>
          <cell r="I107">
            <v>0</v>
          </cell>
          <cell r="J107">
            <v>0</v>
          </cell>
          <cell r="K107">
            <v>3</v>
          </cell>
          <cell r="L107">
            <v>1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</row>
        <row r="108">
          <cell r="A108" t="str">
            <v>LPB REGION</v>
          </cell>
          <cell r="C108" t="str">
            <v>LPB</v>
          </cell>
          <cell r="D108" t="str">
            <v>LPB TEAM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</row>
        <row r="109">
          <cell r="A109" t="str">
            <v>SOUTH 1</v>
          </cell>
          <cell r="B109" t="str">
            <v>S_ZONE 4</v>
          </cell>
          <cell r="C109" t="str">
            <v>LC5</v>
          </cell>
          <cell r="D109" t="str">
            <v>BORN TO WIN</v>
          </cell>
          <cell r="E109" t="str">
            <v>HOÀNG NGUYỆT HẰNG</v>
          </cell>
          <cell r="F109">
            <v>27</v>
          </cell>
          <cell r="G109">
            <v>22</v>
          </cell>
          <cell r="H109">
            <v>0</v>
          </cell>
          <cell r="I109">
            <v>0</v>
          </cell>
          <cell r="J109">
            <v>1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100000000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2</v>
          </cell>
          <cell r="AC109">
            <v>2</v>
          </cell>
          <cell r="AD109">
            <v>0</v>
          </cell>
          <cell r="AE109">
            <v>29341000</v>
          </cell>
          <cell r="AF109">
            <v>29341000</v>
          </cell>
          <cell r="AG109">
            <v>0</v>
          </cell>
          <cell r="AH109">
            <v>29341000</v>
          </cell>
          <cell r="AI109">
            <v>0</v>
          </cell>
          <cell r="AJ109">
            <v>1</v>
          </cell>
          <cell r="AK109">
            <v>0</v>
          </cell>
        </row>
        <row r="110">
          <cell r="A110" t="str">
            <v>BANCASSURANCE INHOUSE</v>
          </cell>
          <cell r="C110" t="str">
            <v>SCB</v>
          </cell>
          <cell r="D110" t="str">
            <v>SCB MĐNB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</row>
        <row r="111">
          <cell r="A111" t="str">
            <v>BANCASSURANCE INHOUSE</v>
          </cell>
          <cell r="C111" t="str">
            <v>SCB</v>
          </cell>
          <cell r="D111" t="str">
            <v>SCB MT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</row>
        <row r="112">
          <cell r="A112" t="str">
            <v>BANCASSURANCE TECHCOMBANK</v>
          </cell>
          <cell r="C112" t="str">
            <v>TCB</v>
          </cell>
          <cell r="D112" t="str">
            <v>TCB CENTRAL</v>
          </cell>
          <cell r="E112" t="str">
            <v>NGUYỄN VĂN HIÊN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</row>
        <row r="113">
          <cell r="A113" t="str">
            <v>SOUTH 3</v>
          </cell>
          <cell r="B113" t="str">
            <v>S_ZONE 8</v>
          </cell>
          <cell r="C113" t="str">
            <v>VLG</v>
          </cell>
          <cell r="D113" t="str">
            <v>VĨNH LONG</v>
          </cell>
          <cell r="E113" t="str">
            <v>NGUYỄN HỮU HIỀN</v>
          </cell>
          <cell r="F113">
            <v>60</v>
          </cell>
          <cell r="G113">
            <v>53</v>
          </cell>
          <cell r="H113">
            <v>0</v>
          </cell>
          <cell r="I113">
            <v>0</v>
          </cell>
          <cell r="J113">
            <v>1</v>
          </cell>
          <cell r="K113">
            <v>5</v>
          </cell>
          <cell r="L113">
            <v>1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1</v>
          </cell>
          <cell r="S113">
            <v>1</v>
          </cell>
          <cell r="T113">
            <v>150000000</v>
          </cell>
          <cell r="U113">
            <v>54400000</v>
          </cell>
          <cell r="V113">
            <v>54400000</v>
          </cell>
          <cell r="W113">
            <v>0.36266666650772095</v>
          </cell>
          <cell r="X113">
            <v>27200000</v>
          </cell>
          <cell r="Y113">
            <v>0</v>
          </cell>
          <cell r="Z113">
            <v>1</v>
          </cell>
          <cell r="AA113">
            <v>0</v>
          </cell>
          <cell r="AB113">
            <v>2</v>
          </cell>
          <cell r="AC113">
            <v>2</v>
          </cell>
          <cell r="AD113">
            <v>0</v>
          </cell>
          <cell r="AE113">
            <v>64232000</v>
          </cell>
          <cell r="AF113">
            <v>59790000</v>
          </cell>
          <cell r="AG113">
            <v>0</v>
          </cell>
          <cell r="AH113">
            <v>32590000</v>
          </cell>
          <cell r="AI113">
            <v>0</v>
          </cell>
          <cell r="AJ113">
            <v>2</v>
          </cell>
          <cell r="AK113">
            <v>0</v>
          </cell>
        </row>
        <row r="114">
          <cell r="A114" t="str">
            <v>KHM REGION</v>
          </cell>
          <cell r="C114" t="str">
            <v>KHM</v>
          </cell>
          <cell r="D114" t="str">
            <v>KHM TEAM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</row>
        <row r="115">
          <cell r="A115" t="str">
            <v>BANCASSURANCE INHOUSE</v>
          </cell>
          <cell r="C115" t="str">
            <v>SCB</v>
          </cell>
          <cell r="D115" t="str">
            <v>SCB HCM1</v>
          </cell>
          <cell r="E115" t="str">
            <v>TRƯƠNG THỊ  HẰNG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</row>
        <row r="116">
          <cell r="A116" t="str">
            <v>BANCASSURANCE INHOUSE</v>
          </cell>
          <cell r="C116" t="str">
            <v>SCB</v>
          </cell>
          <cell r="D116" t="str">
            <v>SCB HCM2</v>
          </cell>
          <cell r="E116" t="str">
            <v>LÊ THỊ THANH NGÂN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</row>
        <row r="117">
          <cell r="A117" t="str">
            <v>KAN REGION</v>
          </cell>
          <cell r="C117" t="str">
            <v>KAN</v>
          </cell>
          <cell r="D117" t="str">
            <v>KAN TEAM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</row>
        <row r="118">
          <cell r="A118" t="str">
            <v>CA REGION</v>
          </cell>
          <cell r="D118" t="str">
            <v>CA TEAM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</row>
        <row r="119">
          <cell r="A119" t="str">
            <v>BANCASSURANCE INHOUSE</v>
          </cell>
          <cell r="C119" t="str">
            <v>BAB</v>
          </cell>
          <cell r="D119" t="str">
            <v>BAB HN</v>
          </cell>
          <cell r="E119" t="str">
            <v>TRƯƠNG MAI HỒNG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1</v>
          </cell>
          <cell r="AA119">
            <v>0</v>
          </cell>
          <cell r="AB119">
            <v>0</v>
          </cell>
          <cell r="AC119">
            <v>-5</v>
          </cell>
          <cell r="AD119">
            <v>0</v>
          </cell>
          <cell r="AE119">
            <v>0</v>
          </cell>
          <cell r="AF119">
            <v>-59146000</v>
          </cell>
          <cell r="AG119">
            <v>0</v>
          </cell>
          <cell r="AH119">
            <v>-36136000</v>
          </cell>
          <cell r="AI119">
            <v>0</v>
          </cell>
          <cell r="AJ119">
            <v>1</v>
          </cell>
          <cell r="AK119">
            <v>0</v>
          </cell>
        </row>
        <row r="120">
          <cell r="A120" t="str">
            <v>BANCASSURANCE INHOUSE</v>
          </cell>
          <cell r="C120" t="str">
            <v>BAB</v>
          </cell>
          <cell r="D120" t="str">
            <v>BAB HCM</v>
          </cell>
          <cell r="E120" t="str">
            <v>HUỲNH HỮU THIỆN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-1</v>
          </cell>
          <cell r="AD120">
            <v>0</v>
          </cell>
          <cell r="AE120">
            <v>0</v>
          </cell>
          <cell r="AF120">
            <v>-11305000</v>
          </cell>
          <cell r="AG120">
            <v>0</v>
          </cell>
          <cell r="AH120">
            <v>-11305000</v>
          </cell>
          <cell r="AI120">
            <v>0</v>
          </cell>
          <cell r="AJ120">
            <v>0</v>
          </cell>
          <cell r="AK120">
            <v>0</v>
          </cell>
        </row>
        <row r="121">
          <cell r="A121" t="str">
            <v>TCA REGION</v>
          </cell>
          <cell r="C121" t="str">
            <v>T01</v>
          </cell>
          <cell r="D121" t="str">
            <v>TCA THÁI NGUYÊN</v>
          </cell>
          <cell r="E121" t="str">
            <v>TCA  HEAD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5</v>
          </cell>
          <cell r="AC121">
            <v>4</v>
          </cell>
          <cell r="AD121">
            <v>0</v>
          </cell>
          <cell r="AE121">
            <v>51401000</v>
          </cell>
          <cell r="AF121">
            <v>41139000</v>
          </cell>
          <cell r="AG121">
            <v>0</v>
          </cell>
          <cell r="AH121">
            <v>41139000</v>
          </cell>
          <cell r="AI121">
            <v>0</v>
          </cell>
          <cell r="AJ121">
            <v>1</v>
          </cell>
          <cell r="AK121">
            <v>0</v>
          </cell>
        </row>
        <row r="122">
          <cell r="A122" t="str">
            <v>TCA REGION</v>
          </cell>
          <cell r="C122" t="str">
            <v>T03</v>
          </cell>
          <cell r="D122" t="str">
            <v>TCA HẢI PHÒNG</v>
          </cell>
          <cell r="E122" t="str">
            <v>TCA  HEAD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</row>
        <row r="123">
          <cell r="A123" t="str">
            <v>TCA REGION</v>
          </cell>
          <cell r="C123" t="str">
            <v>T07</v>
          </cell>
          <cell r="D123" t="str">
            <v>TCA BÌNH DƯƠNG</v>
          </cell>
          <cell r="E123" t="str">
            <v>TCA  HEAD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</row>
        <row r="124">
          <cell r="A124" t="str">
            <v>SOUTH 1</v>
          </cell>
          <cell r="B124" t="str">
            <v>S_ZONE 3</v>
          </cell>
          <cell r="C124" t="str">
            <v>LC6</v>
          </cell>
          <cell r="D124" t="str">
            <v>PHOENIX</v>
          </cell>
          <cell r="E124" t="str">
            <v>NGUYỄN THU HẰNG</v>
          </cell>
          <cell r="F124">
            <v>44</v>
          </cell>
          <cell r="G124">
            <v>33</v>
          </cell>
          <cell r="H124">
            <v>0</v>
          </cell>
          <cell r="I124">
            <v>0</v>
          </cell>
          <cell r="J124">
            <v>3</v>
          </cell>
          <cell r="K124">
            <v>7</v>
          </cell>
          <cell r="L124">
            <v>1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9</v>
          </cell>
          <cell r="S124">
            <v>6</v>
          </cell>
          <cell r="T124">
            <v>300000000</v>
          </cell>
          <cell r="U124">
            <v>281524000</v>
          </cell>
          <cell r="V124">
            <v>224542000</v>
          </cell>
          <cell r="W124">
            <v>0.74847334623336792</v>
          </cell>
          <cell r="X124">
            <v>263694000</v>
          </cell>
          <cell r="Y124">
            <v>0</v>
          </cell>
          <cell r="Z124">
            <v>4</v>
          </cell>
          <cell r="AA124">
            <v>0</v>
          </cell>
          <cell r="AB124">
            <v>24</v>
          </cell>
          <cell r="AC124">
            <v>20</v>
          </cell>
          <cell r="AD124">
            <v>0</v>
          </cell>
          <cell r="AE124">
            <v>604204000</v>
          </cell>
          <cell r="AF124">
            <v>538517000</v>
          </cell>
          <cell r="AG124">
            <v>0</v>
          </cell>
          <cell r="AH124">
            <v>596918000</v>
          </cell>
          <cell r="AI124">
            <v>0</v>
          </cell>
          <cell r="AJ124">
            <v>12</v>
          </cell>
          <cell r="AK124">
            <v>0</v>
          </cell>
        </row>
        <row r="125">
          <cell r="A125" t="str">
            <v>NORTH 1</v>
          </cell>
          <cell r="B125" t="str">
            <v>N_ZONE 1</v>
          </cell>
          <cell r="C125" t="str">
            <v>DDA</v>
          </cell>
          <cell r="D125" t="str">
            <v>LION 2</v>
          </cell>
          <cell r="E125" t="str">
            <v>NGUYỄN THỊ BÌNH</v>
          </cell>
          <cell r="F125">
            <v>31</v>
          </cell>
          <cell r="G125">
            <v>25</v>
          </cell>
          <cell r="H125">
            <v>0</v>
          </cell>
          <cell r="I125">
            <v>0</v>
          </cell>
          <cell r="J125">
            <v>1</v>
          </cell>
          <cell r="K125">
            <v>4</v>
          </cell>
          <cell r="L125">
            <v>1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17947000</v>
          </cell>
          <cell r="R125">
            <v>1</v>
          </cell>
          <cell r="S125">
            <v>1</v>
          </cell>
          <cell r="T125">
            <v>80000000</v>
          </cell>
          <cell r="U125">
            <v>12090000</v>
          </cell>
          <cell r="V125">
            <v>12449000</v>
          </cell>
          <cell r="W125">
            <v>0.15561249852180481</v>
          </cell>
          <cell r="X125">
            <v>44047000</v>
          </cell>
          <cell r="Y125">
            <v>0</v>
          </cell>
          <cell r="Z125">
            <v>1</v>
          </cell>
          <cell r="AA125">
            <v>0</v>
          </cell>
          <cell r="AB125">
            <v>7</v>
          </cell>
          <cell r="AC125">
            <v>6</v>
          </cell>
          <cell r="AD125">
            <v>0</v>
          </cell>
          <cell r="AE125">
            <v>181090000</v>
          </cell>
          <cell r="AF125">
            <v>168811000</v>
          </cell>
          <cell r="AG125">
            <v>0</v>
          </cell>
          <cell r="AH125">
            <v>180981000</v>
          </cell>
          <cell r="AI125">
            <v>0</v>
          </cell>
          <cell r="AJ125">
            <v>4</v>
          </cell>
          <cell r="AK125">
            <v>0</v>
          </cell>
        </row>
        <row r="126">
          <cell r="A126" t="str">
            <v>BANCASSURANCE INHOUSE</v>
          </cell>
          <cell r="C126" t="str">
            <v>BAT</v>
          </cell>
          <cell r="D126" t="str">
            <v>BATSCB TEAM</v>
          </cell>
          <cell r="E126" t="str">
            <v>TRƯƠNG THỊ  HẰNG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</row>
        <row r="127">
          <cell r="A127" t="str">
            <v>SOUTH 1</v>
          </cell>
          <cell r="B127" t="str">
            <v>S_ZONE 5</v>
          </cell>
          <cell r="C127" t="str">
            <v>LC9</v>
          </cell>
          <cell r="D127" t="str">
            <v>PHI MÃ</v>
          </cell>
          <cell r="E127" t="str">
            <v>NGUYỄN PHƯỚC LẬP</v>
          </cell>
          <cell r="F127">
            <v>63</v>
          </cell>
          <cell r="G127">
            <v>49</v>
          </cell>
          <cell r="H127">
            <v>0</v>
          </cell>
          <cell r="I127">
            <v>0</v>
          </cell>
          <cell r="J127">
            <v>2</v>
          </cell>
          <cell r="K127">
            <v>11</v>
          </cell>
          <cell r="L127">
            <v>1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3</v>
          </cell>
          <cell r="S127">
            <v>1</v>
          </cell>
          <cell r="T127">
            <v>200000000</v>
          </cell>
          <cell r="U127">
            <v>41606000</v>
          </cell>
          <cell r="V127">
            <v>15732000</v>
          </cell>
          <cell r="W127">
            <v>7.8659996390342712E-2</v>
          </cell>
          <cell r="X127">
            <v>39462000</v>
          </cell>
          <cell r="Y127">
            <v>0</v>
          </cell>
          <cell r="Z127">
            <v>0</v>
          </cell>
          <cell r="AA127">
            <v>0</v>
          </cell>
          <cell r="AB127">
            <v>4</v>
          </cell>
          <cell r="AC127">
            <v>2</v>
          </cell>
          <cell r="AD127">
            <v>0</v>
          </cell>
          <cell r="AE127">
            <v>53580000</v>
          </cell>
          <cell r="AF127">
            <v>41807000</v>
          </cell>
          <cell r="AG127">
            <v>0</v>
          </cell>
          <cell r="AH127">
            <v>93264000</v>
          </cell>
          <cell r="AI127">
            <v>0</v>
          </cell>
          <cell r="AJ127">
            <v>1</v>
          </cell>
          <cell r="AK127">
            <v>0</v>
          </cell>
        </row>
        <row r="128">
          <cell r="A128" t="str">
            <v>SOUTH 1</v>
          </cell>
          <cell r="B128" t="str">
            <v>S_ZONE 5</v>
          </cell>
          <cell r="C128" t="str">
            <v>DTH</v>
          </cell>
          <cell r="D128" t="str">
            <v>MARS</v>
          </cell>
          <cell r="E128" t="str">
            <v>NGUYỄN HỮU NGHIỆM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</row>
        <row r="129">
          <cell r="A129" t="str">
            <v>Group Retail Region</v>
          </cell>
          <cell r="C129" t="str">
            <v>GBR</v>
          </cell>
          <cell r="D129" t="str">
            <v>Group Retail Team</v>
          </cell>
          <cell r="E129" t="str">
            <v>NGUYỄN HUY HOÀNG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1</v>
          </cell>
          <cell r="S129">
            <v>1</v>
          </cell>
          <cell r="T129">
            <v>0</v>
          </cell>
          <cell r="U129">
            <v>13297000</v>
          </cell>
          <cell r="V129">
            <v>13297000</v>
          </cell>
          <cell r="W129">
            <v>0</v>
          </cell>
          <cell r="X129">
            <v>44109000</v>
          </cell>
          <cell r="Y129">
            <v>0</v>
          </cell>
          <cell r="Z129">
            <v>1</v>
          </cell>
          <cell r="AA129">
            <v>0</v>
          </cell>
          <cell r="AB129">
            <v>1</v>
          </cell>
          <cell r="AC129">
            <v>1</v>
          </cell>
          <cell r="AD129">
            <v>0</v>
          </cell>
          <cell r="AE129">
            <v>13297000</v>
          </cell>
          <cell r="AF129">
            <v>13297000</v>
          </cell>
          <cell r="AG129">
            <v>0</v>
          </cell>
          <cell r="AH129">
            <v>49219000</v>
          </cell>
          <cell r="AI129">
            <v>0</v>
          </cell>
          <cell r="AJ129">
            <v>1</v>
          </cell>
          <cell r="AK129">
            <v>0</v>
          </cell>
        </row>
        <row r="130">
          <cell r="A130" t="str">
            <v>BANCASSURANCE INHOUSE</v>
          </cell>
          <cell r="C130" t="str">
            <v>SCB</v>
          </cell>
          <cell r="D130" t="str">
            <v>SCB HCM</v>
          </cell>
          <cell r="E130" t="str">
            <v>LÊ THỊ THANH NGÂN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</row>
        <row r="131">
          <cell r="A131" t="str">
            <v>BANCASSURANCE INHOUSE</v>
          </cell>
          <cell r="C131" t="str">
            <v>SCB</v>
          </cell>
          <cell r="D131" t="str">
            <v>SCB HN</v>
          </cell>
          <cell r="E131" t="str">
            <v>LÊ  PHƯƠNG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</row>
        <row r="132">
          <cell r="A132" t="str">
            <v>TCA REGION</v>
          </cell>
          <cell r="C132" t="str">
            <v>T13</v>
          </cell>
          <cell r="D132" t="str">
            <v>TCA PHÚ THỌ</v>
          </cell>
          <cell r="E132" t="str">
            <v>TCA  HEAD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-1</v>
          </cell>
          <cell r="O132">
            <v>0</v>
          </cell>
          <cell r="P132">
            <v>-19329000</v>
          </cell>
          <cell r="Q132">
            <v>-19329000</v>
          </cell>
          <cell r="R132">
            <v>9</v>
          </cell>
          <cell r="S132">
            <v>7</v>
          </cell>
          <cell r="T132">
            <v>0</v>
          </cell>
          <cell r="U132">
            <v>99379000</v>
          </cell>
          <cell r="V132">
            <v>63534000</v>
          </cell>
          <cell r="W132">
            <v>0</v>
          </cell>
          <cell r="X132">
            <v>63534000</v>
          </cell>
          <cell r="Y132">
            <v>0</v>
          </cell>
          <cell r="Z132">
            <v>1</v>
          </cell>
          <cell r="AA132">
            <v>0</v>
          </cell>
          <cell r="AB132">
            <v>18</v>
          </cell>
          <cell r="AC132">
            <v>16</v>
          </cell>
          <cell r="AD132">
            <v>0</v>
          </cell>
          <cell r="AE132">
            <v>195986000</v>
          </cell>
          <cell r="AF132">
            <v>163476000</v>
          </cell>
          <cell r="AG132">
            <v>0</v>
          </cell>
          <cell r="AH132">
            <v>163476000</v>
          </cell>
          <cell r="AI132">
            <v>0</v>
          </cell>
          <cell r="AJ132">
            <v>2</v>
          </cell>
          <cell r="AK132">
            <v>0</v>
          </cell>
        </row>
      </sheetData>
      <sheetData sheetId="5"/>
      <sheetData sheetId="6"/>
      <sheetData sheetId="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Region"/>
      <sheetName val="Zone"/>
      <sheetName val="Office"/>
      <sheetName val="Team"/>
      <sheetName val="Branch"/>
      <sheetName val="Unit"/>
      <sheetName val="Details"/>
    </sheetNames>
    <sheetDataSet>
      <sheetData sheetId="0"/>
      <sheetData sheetId="1"/>
      <sheetData sheetId="2"/>
      <sheetData sheetId="3"/>
      <sheetData sheetId="4">
        <row r="9">
          <cell r="E9">
            <v>5</v>
          </cell>
          <cell r="F9">
            <v>6</v>
          </cell>
          <cell r="G9">
            <v>7</v>
          </cell>
          <cell r="H9">
            <v>8</v>
          </cell>
          <cell r="I9">
            <v>9</v>
          </cell>
          <cell r="J9">
            <v>10</v>
          </cell>
          <cell r="K9">
            <v>11</v>
          </cell>
          <cell r="L9">
            <v>12</v>
          </cell>
          <cell r="M9">
            <v>13</v>
          </cell>
          <cell r="N9">
            <v>14</v>
          </cell>
          <cell r="O9">
            <v>15</v>
          </cell>
          <cell r="P9">
            <v>16</v>
          </cell>
          <cell r="Q9">
            <v>17</v>
          </cell>
          <cell r="R9">
            <v>18</v>
          </cell>
          <cell r="S9">
            <v>19</v>
          </cell>
          <cell r="T9">
            <v>20</v>
          </cell>
          <cell r="U9">
            <v>21</v>
          </cell>
          <cell r="V9">
            <v>22</v>
          </cell>
          <cell r="W9">
            <v>23</v>
          </cell>
          <cell r="X9">
            <v>24</v>
          </cell>
          <cell r="Y9">
            <v>25</v>
          </cell>
          <cell r="Z9">
            <v>26</v>
          </cell>
          <cell r="AA9">
            <v>27</v>
          </cell>
          <cell r="AB9">
            <v>28</v>
          </cell>
          <cell r="AC9">
            <v>29</v>
          </cell>
          <cell r="AD9">
            <v>30</v>
          </cell>
          <cell r="AE9">
            <v>31</v>
          </cell>
          <cell r="AF9">
            <v>32</v>
          </cell>
          <cell r="AG9">
            <v>33</v>
          </cell>
          <cell r="AH9">
            <v>34</v>
          </cell>
          <cell r="AI9">
            <v>35</v>
          </cell>
          <cell r="AJ9">
            <v>36</v>
          </cell>
          <cell r="AK9">
            <v>37</v>
          </cell>
          <cell r="AL9">
            <v>38</v>
          </cell>
          <cell r="AM9">
            <v>39</v>
          </cell>
          <cell r="AN9">
            <v>40</v>
          </cell>
          <cell r="AO9">
            <v>41</v>
          </cell>
        </row>
        <row r="10">
          <cell r="E10" t="str">
            <v>Team Name</v>
          </cell>
          <cell r="F10" t="str">
            <v>Team Head Code</v>
          </cell>
          <cell r="G10" t="str">
            <v>Team Head Name</v>
          </cell>
          <cell r="H10" t="str">
            <v>Agency Manpower</v>
          </cell>
          <cell r="Q10" t="str">
            <v>Recruitment</v>
          </cell>
          <cell r="T10" t="str">
            <v>Active Agent</v>
          </cell>
          <cell r="X10" t="str">
            <v>APE</v>
          </cell>
          <cell r="AA10" t="str">
            <v>Productivity</v>
          </cell>
          <cell r="AG10" t="str">
            <v>Production</v>
          </cell>
          <cell r="AM10" t="str">
            <v>Persistency (%)</v>
          </cell>
          <cell r="AN10" t="str">
            <v>FY Persistency(%)</v>
          </cell>
          <cell r="AO10" t="str">
            <v>SY Persistency(%)</v>
          </cell>
        </row>
        <row r="11">
          <cell r="H11" t="str">
            <v>Total</v>
          </cell>
          <cell r="O11" t="str">
            <v>Terminated</v>
          </cell>
          <cell r="P11" t="str">
            <v>Reinstated</v>
          </cell>
          <cell r="Q11" t="str">
            <v>Target</v>
          </cell>
          <cell r="R11" t="str">
            <v>Actual</v>
          </cell>
          <cell r="T11" t="str">
            <v>Target</v>
          </cell>
          <cell r="U11" t="str">
            <v>Actual</v>
          </cell>
          <cell r="X11" t="str">
            <v>Target</v>
          </cell>
          <cell r="Y11" t="str">
            <v>Actual</v>
          </cell>
          <cell r="AA11" t="str">
            <v>Case</v>
          </cell>
          <cell r="AB11" t="str">
            <v>Case Size
(APE/
Cases)
(mil)</v>
          </cell>
          <cell r="AC11" t="str">
            <v>Cases/
Active
agent</v>
          </cell>
          <cell r="AD11" t="str">
            <v>Cases/
agent</v>
          </cell>
          <cell r="AE11" t="str">
            <v>APE/
Active
agent
(mil)</v>
          </cell>
          <cell r="AF11" t="str">
            <v>APE/
agent</v>
          </cell>
          <cell r="AG11" t="str">
            <v>IP</v>
          </cell>
          <cell r="AH11" t="str">
            <v>FYP</v>
          </cell>
          <cell r="AI11" t="str">
            <v>RYP</v>
          </cell>
          <cell r="AJ11" t="str">
            <v>IC</v>
          </cell>
          <cell r="AK11" t="str">
            <v>FYC</v>
          </cell>
          <cell r="AL11" t="str">
            <v>RYC</v>
          </cell>
        </row>
        <row r="12">
          <cell r="I12" t="str">
            <v>AG</v>
          </cell>
          <cell r="J12" t="str">
            <v>PF</v>
          </cell>
          <cell r="K12" t="str">
            <v>SF</v>
          </cell>
          <cell r="L12" t="str">
            <v>US</v>
          </cell>
          <cell r="M12" t="str">
            <v>UM</v>
          </cell>
          <cell r="N12" t="str">
            <v>BM</v>
          </cell>
          <cell r="S12" t="str">
            <v>Achievement
(%)</v>
          </cell>
          <cell r="V12" t="str">
            <v>Activity Ratio (%)</v>
          </cell>
          <cell r="W12" t="str">
            <v>Achievement
(%)</v>
          </cell>
          <cell r="Z12" t="str">
            <v>Achievement
(%)</v>
          </cell>
        </row>
        <row r="13">
          <cell r="E13" t="str">
            <v>TCB NORTH</v>
          </cell>
          <cell r="F13" t="str">
            <v>BD000090</v>
          </cell>
          <cell r="G13" t="str">
            <v>NGUYỄN XUÂN KIÊN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3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92</v>
          </cell>
          <cell r="V13">
            <v>0.76348499999999997</v>
          </cell>
          <cell r="W13">
            <v>0</v>
          </cell>
          <cell r="X13">
            <v>0</v>
          </cell>
          <cell r="Y13">
            <v>17751908000</v>
          </cell>
          <cell r="Z13">
            <v>0</v>
          </cell>
          <cell r="AA13">
            <v>907</v>
          </cell>
          <cell r="AB13">
            <v>19572114.663727</v>
          </cell>
          <cell r="AC13">
            <v>9.8586960000000001</v>
          </cell>
          <cell r="AD13">
            <v>7.5269709999999996</v>
          </cell>
          <cell r="AE13">
            <v>192955521.73912999</v>
          </cell>
          <cell r="AF13">
            <v>147318738.589212</v>
          </cell>
          <cell r="AG13">
            <v>16949775000</v>
          </cell>
          <cell r="AH13">
            <v>17347503000</v>
          </cell>
          <cell r="AI13">
            <v>11057925000</v>
          </cell>
          <cell r="AJ13">
            <v>0</v>
          </cell>
          <cell r="AK13">
            <v>0</v>
          </cell>
          <cell r="AL13">
            <v>0</v>
          </cell>
          <cell r="AM13">
            <v>0.92946099999999998</v>
          </cell>
          <cell r="AN13">
            <v>0.99180699999999999</v>
          </cell>
          <cell r="AO13">
            <v>0.84048900000000004</v>
          </cell>
        </row>
        <row r="14">
          <cell r="E14" t="str">
            <v>WHITE HORSE-GENCASA MỸ THO</v>
          </cell>
          <cell r="F14" t="str">
            <v>BD000030</v>
          </cell>
          <cell r="G14" t="str">
            <v>NGUYỄN QUÝ NHÂN</v>
          </cell>
          <cell r="H14">
            <v>149</v>
          </cell>
          <cell r="I14">
            <v>123</v>
          </cell>
          <cell r="J14">
            <v>0</v>
          </cell>
          <cell r="K14">
            <v>0</v>
          </cell>
          <cell r="L14">
            <v>11</v>
          </cell>
          <cell r="M14">
            <v>12</v>
          </cell>
          <cell r="N14">
            <v>3</v>
          </cell>
          <cell r="O14">
            <v>0</v>
          </cell>
          <cell r="P14">
            <v>0</v>
          </cell>
          <cell r="Q14">
            <v>3</v>
          </cell>
          <cell r="R14">
            <v>62</v>
          </cell>
          <cell r="S14">
            <v>20.666666030883789</v>
          </cell>
          <cell r="T14">
            <v>0</v>
          </cell>
          <cell r="U14">
            <v>103</v>
          </cell>
          <cell r="V14">
            <v>0.88034199999999996</v>
          </cell>
          <cell r="W14">
            <v>0</v>
          </cell>
          <cell r="X14">
            <v>1100000000</v>
          </cell>
          <cell r="Y14">
            <v>7202398000</v>
          </cell>
          <cell r="Z14">
            <v>6.5476346015930176</v>
          </cell>
          <cell r="AA14">
            <v>187</v>
          </cell>
          <cell r="AB14">
            <v>38515497.326203004</v>
          </cell>
          <cell r="AC14">
            <v>1.815534</v>
          </cell>
          <cell r="AD14">
            <v>1.5982909999999999</v>
          </cell>
          <cell r="AE14">
            <v>69926194.174757004</v>
          </cell>
          <cell r="AF14">
            <v>61558957.264957003</v>
          </cell>
          <cell r="AG14">
            <v>6962932000</v>
          </cell>
          <cell r="AH14">
            <v>6962932000</v>
          </cell>
          <cell r="AI14">
            <v>0</v>
          </cell>
          <cell r="AJ14">
            <v>2518966020</v>
          </cell>
          <cell r="AK14">
            <v>2518966020</v>
          </cell>
          <cell r="AL14">
            <v>0</v>
          </cell>
          <cell r="AM14">
            <v>1</v>
          </cell>
          <cell r="AN14">
            <v>1</v>
          </cell>
        </row>
        <row r="15">
          <cell r="E15" t="str">
            <v>BORN TO WIN GENCASA PHÚ NHUẬN</v>
          </cell>
          <cell r="F15" t="str">
            <v>BD000052</v>
          </cell>
          <cell r="G15" t="str">
            <v>HOÀNG NGUYỆT HẰNG</v>
          </cell>
          <cell r="H15">
            <v>61</v>
          </cell>
          <cell r="I15">
            <v>51</v>
          </cell>
          <cell r="J15">
            <v>0</v>
          </cell>
          <cell r="K15">
            <v>0</v>
          </cell>
          <cell r="L15">
            <v>1</v>
          </cell>
          <cell r="M15">
            <v>8</v>
          </cell>
          <cell r="N15">
            <v>1</v>
          </cell>
          <cell r="O15">
            <v>2</v>
          </cell>
          <cell r="P15">
            <v>0</v>
          </cell>
          <cell r="Q15">
            <v>2</v>
          </cell>
          <cell r="R15">
            <v>2</v>
          </cell>
          <cell r="S15">
            <v>1</v>
          </cell>
          <cell r="T15">
            <v>0</v>
          </cell>
          <cell r="U15">
            <v>41</v>
          </cell>
          <cell r="V15">
            <v>0.69491499999999995</v>
          </cell>
          <cell r="W15">
            <v>0</v>
          </cell>
          <cell r="X15">
            <v>900000000</v>
          </cell>
          <cell r="Y15">
            <v>3791543000</v>
          </cell>
          <cell r="Z15">
            <v>4.2128257751464844</v>
          </cell>
          <cell r="AA15">
            <v>120</v>
          </cell>
          <cell r="AB15">
            <v>31596191.666666999</v>
          </cell>
          <cell r="AC15">
            <v>2.9268290000000001</v>
          </cell>
          <cell r="AD15">
            <v>2.0338980000000002</v>
          </cell>
          <cell r="AE15">
            <v>92476658.536585003</v>
          </cell>
          <cell r="AF15">
            <v>64263440.677965999</v>
          </cell>
          <cell r="AG15">
            <v>3791543000</v>
          </cell>
          <cell r="AH15">
            <v>3791543000</v>
          </cell>
          <cell r="AI15">
            <v>841148000</v>
          </cell>
          <cell r="AJ15">
            <v>1339946160</v>
          </cell>
          <cell r="AK15">
            <v>1339946160</v>
          </cell>
          <cell r="AL15">
            <v>73210660</v>
          </cell>
          <cell r="AM15">
            <v>0.95193700000000003</v>
          </cell>
          <cell r="AN15">
            <v>0.99860700000000002</v>
          </cell>
          <cell r="AO15">
            <v>0.76441499999999996</v>
          </cell>
        </row>
        <row r="16">
          <cell r="E16" t="str">
            <v>TCB SOUTH 2</v>
          </cell>
          <cell r="F16" t="str">
            <v>BD000133</v>
          </cell>
          <cell r="G16" t="str">
            <v>LÊ ĐÌNH DU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1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</v>
          </cell>
          <cell r="V16">
            <v>0.62921300000000002</v>
          </cell>
          <cell r="W16">
            <v>0</v>
          </cell>
          <cell r="X16">
            <v>0</v>
          </cell>
          <cell r="Y16">
            <v>2788891000</v>
          </cell>
          <cell r="Z16">
            <v>0</v>
          </cell>
          <cell r="AA16">
            <v>120</v>
          </cell>
          <cell r="AB16">
            <v>23240758.333333001</v>
          </cell>
          <cell r="AC16">
            <v>4.2857139999999996</v>
          </cell>
          <cell r="AD16">
            <v>2.6966290000000002</v>
          </cell>
          <cell r="AE16">
            <v>99603250</v>
          </cell>
          <cell r="AF16">
            <v>62671707.865169004</v>
          </cell>
          <cell r="AG16">
            <v>2277804000</v>
          </cell>
          <cell r="AH16">
            <v>2687065000</v>
          </cell>
          <cell r="AI16">
            <v>2320362000</v>
          </cell>
          <cell r="AJ16">
            <v>0</v>
          </cell>
          <cell r="AK16">
            <v>0</v>
          </cell>
          <cell r="AL16">
            <v>0</v>
          </cell>
          <cell r="AM16">
            <v>0.94524200000000003</v>
          </cell>
          <cell r="AN16">
            <v>0.97431000000000001</v>
          </cell>
          <cell r="AO16">
            <v>0.88784600000000002</v>
          </cell>
        </row>
        <row r="17">
          <cell r="E17" t="str">
            <v>GENCASA LAM SƠN</v>
          </cell>
          <cell r="F17" t="str">
            <v>BD000095</v>
          </cell>
          <cell r="G17" t="str">
            <v>HOÀNG NGỌC PHƯƠNG</v>
          </cell>
          <cell r="H17">
            <v>457</v>
          </cell>
          <cell r="I17">
            <v>372</v>
          </cell>
          <cell r="J17">
            <v>0</v>
          </cell>
          <cell r="K17">
            <v>0</v>
          </cell>
          <cell r="L17">
            <v>14</v>
          </cell>
          <cell r="M17">
            <v>68</v>
          </cell>
          <cell r="N17">
            <v>3</v>
          </cell>
          <cell r="O17">
            <v>36</v>
          </cell>
          <cell r="P17">
            <v>0</v>
          </cell>
          <cell r="Q17">
            <v>17</v>
          </cell>
          <cell r="R17">
            <v>35</v>
          </cell>
          <cell r="S17">
            <v>2.0588235855102539</v>
          </cell>
          <cell r="T17">
            <v>0</v>
          </cell>
          <cell r="U17">
            <v>74</v>
          </cell>
          <cell r="V17">
            <v>0.17910400000000001</v>
          </cell>
          <cell r="W17">
            <v>0</v>
          </cell>
          <cell r="X17">
            <v>550000000</v>
          </cell>
          <cell r="Y17">
            <v>1624282000</v>
          </cell>
          <cell r="Z17">
            <v>2.953239917755127</v>
          </cell>
          <cell r="AA17">
            <v>107</v>
          </cell>
          <cell r="AB17">
            <v>15180205.607477</v>
          </cell>
          <cell r="AC17">
            <v>1.445946</v>
          </cell>
          <cell r="AD17">
            <v>0.245695</v>
          </cell>
          <cell r="AE17">
            <v>21949756.756756999</v>
          </cell>
          <cell r="AF17">
            <v>3729694.603904</v>
          </cell>
          <cell r="AG17">
            <v>1577682000</v>
          </cell>
          <cell r="AH17">
            <v>1577682000</v>
          </cell>
          <cell r="AI17">
            <v>0</v>
          </cell>
          <cell r="AJ17">
            <v>421214500</v>
          </cell>
          <cell r="AK17">
            <v>421214500</v>
          </cell>
          <cell r="AL17">
            <v>0</v>
          </cell>
          <cell r="AM17">
            <v>1</v>
          </cell>
          <cell r="AN17">
            <v>1</v>
          </cell>
        </row>
        <row r="18">
          <cell r="E18" t="str">
            <v>THE SKY</v>
          </cell>
          <cell r="F18" t="str">
            <v>BD000069</v>
          </cell>
          <cell r="G18" t="str">
            <v>NGUYỄN VĂN HUỆ</v>
          </cell>
          <cell r="H18">
            <v>375</v>
          </cell>
          <cell r="I18">
            <v>316</v>
          </cell>
          <cell r="J18">
            <v>0</v>
          </cell>
          <cell r="K18">
            <v>0</v>
          </cell>
          <cell r="L18">
            <v>6</v>
          </cell>
          <cell r="M18">
            <v>47</v>
          </cell>
          <cell r="N18">
            <v>6</v>
          </cell>
          <cell r="O18">
            <v>43</v>
          </cell>
          <cell r="P18">
            <v>0</v>
          </cell>
          <cell r="Q18">
            <v>10</v>
          </cell>
          <cell r="R18">
            <v>53</v>
          </cell>
          <cell r="S18">
            <v>5.3000001907348633</v>
          </cell>
          <cell r="T18">
            <v>0</v>
          </cell>
          <cell r="U18">
            <v>57</v>
          </cell>
          <cell r="V18">
            <v>0.17404600000000001</v>
          </cell>
          <cell r="W18">
            <v>0</v>
          </cell>
          <cell r="X18">
            <v>630000000</v>
          </cell>
          <cell r="Y18">
            <v>1514203000</v>
          </cell>
          <cell r="Z18">
            <v>2.4034967422485352</v>
          </cell>
          <cell r="AA18">
            <v>89</v>
          </cell>
          <cell r="AB18">
            <v>17013516.853932999</v>
          </cell>
          <cell r="AC18">
            <v>1.561404</v>
          </cell>
          <cell r="AD18">
            <v>0.271756</v>
          </cell>
          <cell r="AE18">
            <v>26564964.912280999</v>
          </cell>
          <cell r="AF18">
            <v>4623520.6106869997</v>
          </cell>
          <cell r="AG18">
            <v>1559602000</v>
          </cell>
          <cell r="AH18">
            <v>1567321000</v>
          </cell>
          <cell r="AI18">
            <v>459880000</v>
          </cell>
          <cell r="AJ18">
            <v>455639550</v>
          </cell>
          <cell r="AK18">
            <v>458108380</v>
          </cell>
          <cell r="AL18">
            <v>30342805</v>
          </cell>
          <cell r="AM18">
            <v>0.91894299999999995</v>
          </cell>
          <cell r="AN18">
            <v>0.99868599999999996</v>
          </cell>
          <cell r="AO18">
            <v>0.65901500000000002</v>
          </cell>
        </row>
        <row r="19">
          <cell r="E19" t="str">
            <v>GENCASA NGHỆ AN</v>
          </cell>
          <cell r="F19" t="str">
            <v>BD000036</v>
          </cell>
          <cell r="G19" t="str">
            <v>NGUYỄN THỊ NGỌC LAN</v>
          </cell>
          <cell r="H19">
            <v>313</v>
          </cell>
          <cell r="I19">
            <v>231</v>
          </cell>
          <cell r="J19">
            <v>0</v>
          </cell>
          <cell r="K19">
            <v>0</v>
          </cell>
          <cell r="L19">
            <v>29</v>
          </cell>
          <cell r="M19">
            <v>46</v>
          </cell>
          <cell r="N19">
            <v>7</v>
          </cell>
          <cell r="O19">
            <v>34</v>
          </cell>
          <cell r="P19">
            <v>0</v>
          </cell>
          <cell r="Q19">
            <v>9</v>
          </cell>
          <cell r="R19">
            <v>38</v>
          </cell>
          <cell r="S19">
            <v>4.2222223281860352</v>
          </cell>
          <cell r="T19">
            <v>0</v>
          </cell>
          <cell r="U19">
            <v>59</v>
          </cell>
          <cell r="V19">
            <v>0.20738100000000001</v>
          </cell>
          <cell r="W19">
            <v>0</v>
          </cell>
          <cell r="X19">
            <v>580000000</v>
          </cell>
          <cell r="Y19">
            <v>1377107000</v>
          </cell>
          <cell r="Z19">
            <v>2.3743224143981934</v>
          </cell>
          <cell r="AA19">
            <v>94</v>
          </cell>
          <cell r="AB19">
            <v>14650074.468085</v>
          </cell>
          <cell r="AC19">
            <v>1.5932200000000001</v>
          </cell>
          <cell r="AD19">
            <v>0.33040399999999998</v>
          </cell>
          <cell r="AE19">
            <v>23340796.610169001</v>
          </cell>
          <cell r="AF19">
            <v>4840446.3971880004</v>
          </cell>
          <cell r="AG19">
            <v>1369021000</v>
          </cell>
          <cell r="AH19">
            <v>1369021000</v>
          </cell>
          <cell r="AI19">
            <v>0</v>
          </cell>
          <cell r="AJ19">
            <v>371306170</v>
          </cell>
          <cell r="AK19">
            <v>371306170</v>
          </cell>
          <cell r="AL19">
            <v>0</v>
          </cell>
          <cell r="AM19">
            <v>1</v>
          </cell>
          <cell r="AN19">
            <v>1</v>
          </cell>
        </row>
        <row r="20">
          <cell r="E20" t="str">
            <v>SUNFLOWER</v>
          </cell>
          <cell r="F20" t="str">
            <v>BD000045</v>
          </cell>
          <cell r="G20" t="str">
            <v>NGUYỄN THỊ KIM CHUNG</v>
          </cell>
          <cell r="H20">
            <v>180</v>
          </cell>
          <cell r="I20">
            <v>138</v>
          </cell>
          <cell r="J20">
            <v>0</v>
          </cell>
          <cell r="K20">
            <v>0</v>
          </cell>
          <cell r="L20">
            <v>7</v>
          </cell>
          <cell r="M20">
            <v>31</v>
          </cell>
          <cell r="N20">
            <v>4</v>
          </cell>
          <cell r="O20">
            <v>9</v>
          </cell>
          <cell r="P20">
            <v>1</v>
          </cell>
          <cell r="Q20">
            <v>9</v>
          </cell>
          <cell r="R20">
            <v>8</v>
          </cell>
          <cell r="S20">
            <v>0.8888888955116272</v>
          </cell>
          <cell r="T20">
            <v>0</v>
          </cell>
          <cell r="U20">
            <v>35</v>
          </cell>
          <cell r="V20">
            <v>0.229412</v>
          </cell>
          <cell r="W20">
            <v>0</v>
          </cell>
          <cell r="X20">
            <v>350000000</v>
          </cell>
          <cell r="Y20">
            <v>1191967000</v>
          </cell>
          <cell r="Z20">
            <v>3.4056198596954346</v>
          </cell>
          <cell r="AA20">
            <v>50</v>
          </cell>
          <cell r="AB20">
            <v>23839340</v>
          </cell>
          <cell r="AC20">
            <v>1.428571</v>
          </cell>
          <cell r="AD20">
            <v>0.29411799999999999</v>
          </cell>
          <cell r="AE20">
            <v>34056200</v>
          </cell>
          <cell r="AF20">
            <v>7011570.5882350001</v>
          </cell>
          <cell r="AG20">
            <v>1158486000</v>
          </cell>
          <cell r="AH20">
            <v>1164639000</v>
          </cell>
          <cell r="AI20">
            <v>557203000</v>
          </cell>
          <cell r="AJ20">
            <v>319038990</v>
          </cell>
          <cell r="AK20">
            <v>321059990</v>
          </cell>
          <cell r="AL20">
            <v>33720775</v>
          </cell>
          <cell r="AM20">
            <v>0.87702100000000005</v>
          </cell>
          <cell r="AN20">
            <v>0.98101000000000005</v>
          </cell>
          <cell r="AO20">
            <v>0.67795300000000003</v>
          </cell>
        </row>
        <row r="21">
          <cell r="E21" t="str">
            <v>REDBULL</v>
          </cell>
          <cell r="F21" t="str">
            <v>BD000102</v>
          </cell>
          <cell r="G21" t="str">
            <v>TRẦN ĐẮC THẾ</v>
          </cell>
          <cell r="H21">
            <v>416</v>
          </cell>
          <cell r="I21">
            <v>294</v>
          </cell>
          <cell r="J21">
            <v>0</v>
          </cell>
          <cell r="K21">
            <v>0</v>
          </cell>
          <cell r="L21">
            <v>17</v>
          </cell>
          <cell r="M21">
            <v>93</v>
          </cell>
          <cell r="N21">
            <v>12</v>
          </cell>
          <cell r="O21">
            <v>42</v>
          </cell>
          <cell r="P21">
            <v>1</v>
          </cell>
          <cell r="Q21">
            <v>18</v>
          </cell>
          <cell r="R21">
            <v>27</v>
          </cell>
          <cell r="S21">
            <v>1.5</v>
          </cell>
          <cell r="T21">
            <v>0</v>
          </cell>
          <cell r="U21">
            <v>58</v>
          </cell>
          <cell r="V21">
            <v>0.16558899999999999</v>
          </cell>
          <cell r="W21">
            <v>0</v>
          </cell>
          <cell r="X21">
            <v>500000000</v>
          </cell>
          <cell r="Y21">
            <v>1176586000</v>
          </cell>
          <cell r="Z21">
            <v>2.3531720638275146</v>
          </cell>
          <cell r="AA21">
            <v>83</v>
          </cell>
          <cell r="AB21">
            <v>14175734.939758999</v>
          </cell>
          <cell r="AC21">
            <v>1.4310339999999999</v>
          </cell>
          <cell r="AD21">
            <v>0.21474799999999999</v>
          </cell>
          <cell r="AE21">
            <v>20285965.517241001</v>
          </cell>
          <cell r="AF21">
            <v>3044206.9857700001</v>
          </cell>
          <cell r="AG21">
            <v>1165018000</v>
          </cell>
          <cell r="AH21">
            <v>1165018000</v>
          </cell>
          <cell r="AI21">
            <v>0</v>
          </cell>
          <cell r="AJ21">
            <v>325282510</v>
          </cell>
          <cell r="AK21">
            <v>325282510</v>
          </cell>
          <cell r="AL21">
            <v>0</v>
          </cell>
          <cell r="AM21">
            <v>1</v>
          </cell>
          <cell r="AN21">
            <v>1</v>
          </cell>
        </row>
        <row r="22">
          <cell r="E22" t="str">
            <v>DANANG1</v>
          </cell>
          <cell r="F22" t="str">
            <v>BD000074</v>
          </cell>
          <cell r="G22" t="str">
            <v>PHAN THỊ THANH LAN</v>
          </cell>
          <cell r="H22">
            <v>177</v>
          </cell>
          <cell r="I22">
            <v>132</v>
          </cell>
          <cell r="J22">
            <v>0</v>
          </cell>
          <cell r="K22">
            <v>0</v>
          </cell>
          <cell r="L22">
            <v>3</v>
          </cell>
          <cell r="M22">
            <v>39</v>
          </cell>
          <cell r="N22">
            <v>3</v>
          </cell>
          <cell r="O22">
            <v>2</v>
          </cell>
          <cell r="P22">
            <v>0</v>
          </cell>
          <cell r="Q22">
            <v>12</v>
          </cell>
          <cell r="R22">
            <v>14</v>
          </cell>
          <cell r="S22">
            <v>1.1666666269302368</v>
          </cell>
          <cell r="T22">
            <v>0</v>
          </cell>
          <cell r="U22">
            <v>48</v>
          </cell>
          <cell r="V22">
            <v>0.296296</v>
          </cell>
          <cell r="W22">
            <v>0</v>
          </cell>
          <cell r="X22">
            <v>340000000</v>
          </cell>
          <cell r="Y22">
            <v>1139570000</v>
          </cell>
          <cell r="Z22">
            <v>3.3516767024993896</v>
          </cell>
          <cell r="AA22">
            <v>68</v>
          </cell>
          <cell r="AB22">
            <v>16758382.352941001</v>
          </cell>
          <cell r="AC22">
            <v>1.4166669999999999</v>
          </cell>
          <cell r="AD22">
            <v>0.41975299999999999</v>
          </cell>
          <cell r="AE22">
            <v>23741041.666666999</v>
          </cell>
          <cell r="AF22">
            <v>7034382.7160489997</v>
          </cell>
          <cell r="AG22">
            <v>1139570000</v>
          </cell>
          <cell r="AH22">
            <v>1142420000</v>
          </cell>
          <cell r="AI22">
            <v>209253000</v>
          </cell>
          <cell r="AJ22">
            <v>324400280</v>
          </cell>
          <cell r="AK22">
            <v>324782400</v>
          </cell>
          <cell r="AL22">
            <v>15050545</v>
          </cell>
          <cell r="AM22">
            <v>0.96662700000000001</v>
          </cell>
          <cell r="AN22">
            <v>0.99678299999999997</v>
          </cell>
          <cell r="AO22">
            <v>0.79190700000000003</v>
          </cell>
        </row>
        <row r="23">
          <cell r="E23" t="str">
            <v>TCB SOUTH 1</v>
          </cell>
          <cell r="F23" t="str">
            <v>BD000054</v>
          </cell>
          <cell r="G23" t="str">
            <v>NGUYỄN VĂN HIÊN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7</v>
          </cell>
          <cell r="P23">
            <v>1</v>
          </cell>
          <cell r="Q23">
            <v>0</v>
          </cell>
          <cell r="R23">
            <v>3</v>
          </cell>
          <cell r="S23">
            <v>0</v>
          </cell>
          <cell r="T23">
            <v>0</v>
          </cell>
          <cell r="U23">
            <v>19</v>
          </cell>
          <cell r="V23">
            <v>0.567164</v>
          </cell>
          <cell r="W23">
            <v>0</v>
          </cell>
          <cell r="X23">
            <v>0</v>
          </cell>
          <cell r="Y23">
            <v>1138148000</v>
          </cell>
          <cell r="Z23">
            <v>0</v>
          </cell>
          <cell r="AA23">
            <v>70</v>
          </cell>
          <cell r="AB23">
            <v>16259257.142857</v>
          </cell>
          <cell r="AC23">
            <v>3.6842109999999999</v>
          </cell>
          <cell r="AD23">
            <v>2.0895519999999999</v>
          </cell>
          <cell r="AE23">
            <v>59902526.315788999</v>
          </cell>
          <cell r="AF23">
            <v>33974567.164178997</v>
          </cell>
          <cell r="AG23">
            <v>1088940000</v>
          </cell>
          <cell r="AH23">
            <v>1356830000</v>
          </cell>
          <cell r="AI23">
            <v>1089276000</v>
          </cell>
          <cell r="AJ23">
            <v>0</v>
          </cell>
          <cell r="AK23">
            <v>0</v>
          </cell>
          <cell r="AL23">
            <v>0</v>
          </cell>
          <cell r="AM23">
            <v>0.90559100000000003</v>
          </cell>
          <cell r="AN23">
            <v>0.96176700000000004</v>
          </cell>
          <cell r="AO23">
            <v>0.80337499999999995</v>
          </cell>
        </row>
        <row r="24">
          <cell r="E24" t="str">
            <v>GENCASA ĐÀ NẴNG 1</v>
          </cell>
          <cell r="F24" t="str">
            <v>BD000074</v>
          </cell>
          <cell r="G24" t="str">
            <v>PHAN THỊ THANH LAN</v>
          </cell>
          <cell r="H24">
            <v>138</v>
          </cell>
          <cell r="I24">
            <v>105</v>
          </cell>
          <cell r="J24">
            <v>0</v>
          </cell>
          <cell r="K24">
            <v>0</v>
          </cell>
          <cell r="L24">
            <v>5</v>
          </cell>
          <cell r="M24">
            <v>26</v>
          </cell>
          <cell r="N24">
            <v>2</v>
          </cell>
          <cell r="O24">
            <v>1</v>
          </cell>
          <cell r="P24">
            <v>1</v>
          </cell>
          <cell r="Q24">
            <v>13</v>
          </cell>
          <cell r="R24">
            <v>16</v>
          </cell>
          <cell r="S24">
            <v>1.2307692766189575</v>
          </cell>
          <cell r="T24">
            <v>0</v>
          </cell>
          <cell r="U24">
            <v>29</v>
          </cell>
          <cell r="V24">
            <v>0.25514399999999998</v>
          </cell>
          <cell r="W24">
            <v>0</v>
          </cell>
          <cell r="X24">
            <v>300000000</v>
          </cell>
          <cell r="Y24">
            <v>1042596000</v>
          </cell>
          <cell r="Z24">
            <v>3.4753198623657227</v>
          </cell>
          <cell r="AA24">
            <v>69</v>
          </cell>
          <cell r="AB24">
            <v>15110086.956521999</v>
          </cell>
          <cell r="AC24">
            <v>2.3793099999999998</v>
          </cell>
          <cell r="AD24">
            <v>0.56790099999999999</v>
          </cell>
          <cell r="AE24">
            <v>35951586.206896998</v>
          </cell>
          <cell r="AF24">
            <v>8581037.0370370001</v>
          </cell>
          <cell r="AG24">
            <v>1060695000</v>
          </cell>
          <cell r="AH24">
            <v>1078256000</v>
          </cell>
          <cell r="AI24">
            <v>310592000</v>
          </cell>
          <cell r="AJ24">
            <v>332737260</v>
          </cell>
          <cell r="AK24">
            <v>338257820</v>
          </cell>
          <cell r="AL24">
            <v>24052450</v>
          </cell>
          <cell r="AM24">
            <v>0.975935</v>
          </cell>
          <cell r="AN24">
            <v>0.99140399999999995</v>
          </cell>
          <cell r="AO24">
            <v>0.90821099999999999</v>
          </cell>
        </row>
        <row r="25">
          <cell r="E25" t="str">
            <v>TCA ĐỒNG NAI</v>
          </cell>
          <cell r="F25" t="str">
            <v>BD000050</v>
          </cell>
          <cell r="G25" t="str">
            <v>TCA  HEAD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1</v>
          </cell>
          <cell r="V25">
            <v>1</v>
          </cell>
          <cell r="W25">
            <v>0</v>
          </cell>
          <cell r="X25">
            <v>0</v>
          </cell>
          <cell r="Y25">
            <v>997606000</v>
          </cell>
          <cell r="Z25">
            <v>0</v>
          </cell>
          <cell r="AA25">
            <v>62</v>
          </cell>
          <cell r="AB25">
            <v>16090419.354839001</v>
          </cell>
          <cell r="AC25">
            <v>62</v>
          </cell>
          <cell r="AD25">
            <v>62</v>
          </cell>
          <cell r="AE25">
            <v>997606000</v>
          </cell>
          <cell r="AF25">
            <v>997606000</v>
          </cell>
          <cell r="AG25">
            <v>990600000</v>
          </cell>
          <cell r="AH25">
            <v>990600000</v>
          </cell>
          <cell r="AI25">
            <v>554701000</v>
          </cell>
          <cell r="AJ25">
            <v>277320430</v>
          </cell>
          <cell r="AK25">
            <v>277320430</v>
          </cell>
          <cell r="AL25">
            <v>0</v>
          </cell>
          <cell r="AM25">
            <v>0.921157</v>
          </cell>
          <cell r="AN25">
            <v>0.98441400000000001</v>
          </cell>
          <cell r="AO25">
            <v>0.60460100000000006</v>
          </cell>
        </row>
        <row r="26">
          <cell r="E26" t="str">
            <v>EIB MIỀN NAM 1</v>
          </cell>
          <cell r="F26" t="str">
            <v>BD000092</v>
          </cell>
          <cell r="G26" t="str">
            <v>ĐẶNG THỊ NGỌC TRINH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12</v>
          </cell>
          <cell r="P26">
            <v>0</v>
          </cell>
          <cell r="Q26">
            <v>0</v>
          </cell>
          <cell r="R26">
            <v>18</v>
          </cell>
          <cell r="S26">
            <v>0</v>
          </cell>
          <cell r="T26">
            <v>0</v>
          </cell>
          <cell r="U26">
            <v>29</v>
          </cell>
          <cell r="V26">
            <v>0.37179499999999999</v>
          </cell>
          <cell r="W26">
            <v>0</v>
          </cell>
          <cell r="X26">
            <v>0</v>
          </cell>
          <cell r="Y26">
            <v>987064000</v>
          </cell>
          <cell r="Z26">
            <v>0</v>
          </cell>
          <cell r="AA26">
            <v>55</v>
          </cell>
          <cell r="AB26">
            <v>17946618.181818001</v>
          </cell>
          <cell r="AC26">
            <v>1.896552</v>
          </cell>
          <cell r="AD26">
            <v>0.70512799999999998</v>
          </cell>
          <cell r="AE26">
            <v>34036689.655171998</v>
          </cell>
          <cell r="AF26">
            <v>12654666.666666999</v>
          </cell>
          <cell r="AG26">
            <v>919465000</v>
          </cell>
          <cell r="AH26">
            <v>946927000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0.99989099999999997</v>
          </cell>
          <cell r="AN26">
            <v>0.99989099999999997</v>
          </cell>
        </row>
        <row r="27">
          <cell r="E27" t="str">
            <v>F.B.I</v>
          </cell>
          <cell r="F27" t="str">
            <v>BD000084</v>
          </cell>
          <cell r="G27" t="str">
            <v>TRẦN THỊ THU GIANG</v>
          </cell>
          <cell r="H27">
            <v>107</v>
          </cell>
          <cell r="I27">
            <v>80</v>
          </cell>
          <cell r="J27">
            <v>0</v>
          </cell>
          <cell r="K27">
            <v>0</v>
          </cell>
          <cell r="L27">
            <v>11</v>
          </cell>
          <cell r="M27">
            <v>14</v>
          </cell>
          <cell r="N27">
            <v>2</v>
          </cell>
          <cell r="O27">
            <v>6</v>
          </cell>
          <cell r="P27">
            <v>0</v>
          </cell>
          <cell r="Q27">
            <v>5</v>
          </cell>
          <cell r="R27">
            <v>5</v>
          </cell>
          <cell r="S27">
            <v>1</v>
          </cell>
          <cell r="T27">
            <v>0</v>
          </cell>
          <cell r="U27">
            <v>29</v>
          </cell>
          <cell r="V27">
            <v>0.31958799999999998</v>
          </cell>
          <cell r="W27">
            <v>0</v>
          </cell>
          <cell r="X27">
            <v>400000000</v>
          </cell>
          <cell r="Y27">
            <v>903681000</v>
          </cell>
          <cell r="Z27">
            <v>2.2592024803161621</v>
          </cell>
          <cell r="AA27">
            <v>45</v>
          </cell>
          <cell r="AB27">
            <v>20081800</v>
          </cell>
          <cell r="AC27">
            <v>1.5517240000000001</v>
          </cell>
          <cell r="AD27">
            <v>0.463918</v>
          </cell>
          <cell r="AE27">
            <v>31161413.793102998</v>
          </cell>
          <cell r="AF27">
            <v>9316298.9690719992</v>
          </cell>
          <cell r="AG27">
            <v>871776000</v>
          </cell>
          <cell r="AH27">
            <v>923642000</v>
          </cell>
          <cell r="AI27">
            <v>932263000</v>
          </cell>
          <cell r="AJ27">
            <v>237689480</v>
          </cell>
          <cell r="AK27">
            <v>253286840</v>
          </cell>
          <cell r="AL27">
            <v>63493405</v>
          </cell>
          <cell r="AM27">
            <v>0.81267699999999998</v>
          </cell>
          <cell r="AN27">
            <v>0.995726</v>
          </cell>
          <cell r="AO27">
            <v>0.580125</v>
          </cell>
        </row>
        <row r="28">
          <cell r="E28" t="str">
            <v>GENCASA NAM ĐỊNH</v>
          </cell>
          <cell r="F28" t="str">
            <v>BD000122</v>
          </cell>
          <cell r="G28" t="str">
            <v>NGUYỄN CAO MINH</v>
          </cell>
          <cell r="H28">
            <v>319</v>
          </cell>
          <cell r="I28">
            <v>269</v>
          </cell>
          <cell r="J28">
            <v>0</v>
          </cell>
          <cell r="K28">
            <v>0</v>
          </cell>
          <cell r="L28">
            <v>6</v>
          </cell>
          <cell r="M28">
            <v>38</v>
          </cell>
          <cell r="N28">
            <v>6</v>
          </cell>
          <cell r="O28">
            <v>9</v>
          </cell>
          <cell r="P28">
            <v>0</v>
          </cell>
          <cell r="Q28">
            <v>9</v>
          </cell>
          <cell r="R28">
            <v>39</v>
          </cell>
          <cell r="S28">
            <v>4.3333334922790527</v>
          </cell>
          <cell r="T28">
            <v>0</v>
          </cell>
          <cell r="U28">
            <v>50</v>
          </cell>
          <cell r="V28">
            <v>0.188748</v>
          </cell>
          <cell r="W28">
            <v>0</v>
          </cell>
          <cell r="X28">
            <v>500000000</v>
          </cell>
          <cell r="Y28">
            <v>894247000</v>
          </cell>
          <cell r="Z28">
            <v>1.7884939908981323</v>
          </cell>
          <cell r="AA28">
            <v>69</v>
          </cell>
          <cell r="AB28">
            <v>12960101.449275</v>
          </cell>
          <cell r="AC28">
            <v>1.38</v>
          </cell>
          <cell r="AD28">
            <v>0.25045400000000001</v>
          </cell>
          <cell r="AE28">
            <v>17884940</v>
          </cell>
          <cell r="AF28">
            <v>3245905.6261339998</v>
          </cell>
          <cell r="AG28">
            <v>889997000</v>
          </cell>
          <cell r="AH28">
            <v>889997000</v>
          </cell>
          <cell r="AI28">
            <v>0</v>
          </cell>
          <cell r="AJ28">
            <v>261549590</v>
          </cell>
          <cell r="AK28">
            <v>261549590</v>
          </cell>
          <cell r="AL28">
            <v>0</v>
          </cell>
          <cell r="AM28">
            <v>1</v>
          </cell>
          <cell r="AN28">
            <v>1</v>
          </cell>
        </row>
        <row r="29">
          <cell r="E29" t="str">
            <v>EIB MIỀN BẮC 1</v>
          </cell>
          <cell r="F29" t="str">
            <v>BD000099</v>
          </cell>
          <cell r="G29" t="str">
            <v>NGUYỄN THỊ TÂM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2</v>
          </cell>
          <cell r="P29">
            <v>0</v>
          </cell>
          <cell r="Q29">
            <v>0</v>
          </cell>
          <cell r="R29">
            <v>8</v>
          </cell>
          <cell r="S29">
            <v>0</v>
          </cell>
          <cell r="T29">
            <v>0</v>
          </cell>
          <cell r="U29">
            <v>25</v>
          </cell>
          <cell r="V29">
            <v>0.55555600000000005</v>
          </cell>
          <cell r="W29">
            <v>0</v>
          </cell>
          <cell r="X29">
            <v>0</v>
          </cell>
          <cell r="Y29">
            <v>891975000</v>
          </cell>
          <cell r="Z29">
            <v>0</v>
          </cell>
          <cell r="AA29">
            <v>44</v>
          </cell>
          <cell r="AB29">
            <v>20272159.090909</v>
          </cell>
          <cell r="AC29">
            <v>1.76</v>
          </cell>
          <cell r="AD29">
            <v>0.97777800000000004</v>
          </cell>
          <cell r="AE29">
            <v>35679000</v>
          </cell>
          <cell r="AF29">
            <v>19821666.666666999</v>
          </cell>
          <cell r="AG29">
            <v>848545000</v>
          </cell>
          <cell r="AH29">
            <v>869382000</v>
          </cell>
          <cell r="AI29">
            <v>1174892000</v>
          </cell>
          <cell r="AJ29">
            <v>0</v>
          </cell>
          <cell r="AK29">
            <v>0</v>
          </cell>
          <cell r="AL29">
            <v>0</v>
          </cell>
          <cell r="AM29">
            <v>0.91754100000000005</v>
          </cell>
          <cell r="AN29">
            <v>0.998332</v>
          </cell>
          <cell r="AO29">
            <v>0.84037499999999998</v>
          </cell>
        </row>
        <row r="30">
          <cell r="E30" t="str">
            <v>GENCASA HUẾ 1</v>
          </cell>
          <cell r="F30" t="str">
            <v>BD000074</v>
          </cell>
          <cell r="G30" t="str">
            <v>PHAN THỊ THANH LAN</v>
          </cell>
          <cell r="H30">
            <v>189</v>
          </cell>
          <cell r="I30">
            <v>141</v>
          </cell>
          <cell r="J30">
            <v>0</v>
          </cell>
          <cell r="K30">
            <v>0</v>
          </cell>
          <cell r="L30">
            <v>6</v>
          </cell>
          <cell r="M30">
            <v>36</v>
          </cell>
          <cell r="N30">
            <v>6</v>
          </cell>
          <cell r="O30">
            <v>1</v>
          </cell>
          <cell r="P30">
            <v>0</v>
          </cell>
          <cell r="Q30">
            <v>15</v>
          </cell>
          <cell r="R30">
            <v>41</v>
          </cell>
          <cell r="S30">
            <v>2.7333333492279053</v>
          </cell>
          <cell r="T30">
            <v>0</v>
          </cell>
          <cell r="U30">
            <v>37</v>
          </cell>
          <cell r="V30">
            <v>0.23853199999999999</v>
          </cell>
          <cell r="W30">
            <v>0</v>
          </cell>
          <cell r="X30">
            <v>230000000</v>
          </cell>
          <cell r="Y30">
            <v>884776000</v>
          </cell>
          <cell r="Z30">
            <v>3.8468520641326904</v>
          </cell>
          <cell r="AA30">
            <v>60</v>
          </cell>
          <cell r="AB30">
            <v>14746266.666666999</v>
          </cell>
          <cell r="AC30">
            <v>1.6216219999999999</v>
          </cell>
          <cell r="AD30">
            <v>0.36697200000000002</v>
          </cell>
          <cell r="AE30">
            <v>23912864.864865001</v>
          </cell>
          <cell r="AF30">
            <v>5411474.006116</v>
          </cell>
          <cell r="AG30">
            <v>856027000</v>
          </cell>
          <cell r="AH30">
            <v>867650000</v>
          </cell>
          <cell r="AI30">
            <v>0</v>
          </cell>
          <cell r="AJ30">
            <v>237855460</v>
          </cell>
          <cell r="AK30">
            <v>241614870</v>
          </cell>
          <cell r="AL30">
            <v>0</v>
          </cell>
          <cell r="AM30">
            <v>1</v>
          </cell>
          <cell r="AN30">
            <v>1</v>
          </cell>
        </row>
        <row r="31">
          <cell r="E31" t="str">
            <v>GENCASA YÊN BÁI</v>
          </cell>
          <cell r="F31" t="str">
            <v>BD000046</v>
          </cell>
          <cell r="G31" t="str">
            <v>NGUYỄN VĂN NINH</v>
          </cell>
          <cell r="H31">
            <v>241</v>
          </cell>
          <cell r="I31">
            <v>199</v>
          </cell>
          <cell r="J31">
            <v>0</v>
          </cell>
          <cell r="K31">
            <v>0</v>
          </cell>
          <cell r="L31">
            <v>10</v>
          </cell>
          <cell r="M31">
            <v>29</v>
          </cell>
          <cell r="N31">
            <v>3</v>
          </cell>
          <cell r="O31">
            <v>40</v>
          </cell>
          <cell r="P31">
            <v>1</v>
          </cell>
          <cell r="Q31">
            <v>6</v>
          </cell>
          <cell r="R31">
            <v>57</v>
          </cell>
          <cell r="S31">
            <v>9.5</v>
          </cell>
          <cell r="T31">
            <v>0</v>
          </cell>
          <cell r="U31">
            <v>49</v>
          </cell>
          <cell r="V31">
            <v>0.23696700000000001</v>
          </cell>
          <cell r="W31">
            <v>0</v>
          </cell>
          <cell r="X31">
            <v>400000000</v>
          </cell>
          <cell r="Y31">
            <v>882153000</v>
          </cell>
          <cell r="Z31">
            <v>2.2053825855255127</v>
          </cell>
          <cell r="AA31">
            <v>62</v>
          </cell>
          <cell r="AB31">
            <v>14228274.193547999</v>
          </cell>
          <cell r="AC31">
            <v>1.265306</v>
          </cell>
          <cell r="AD31">
            <v>0.29383900000000002</v>
          </cell>
          <cell r="AE31">
            <v>18003122.44898</v>
          </cell>
          <cell r="AF31">
            <v>4180819.9052129998</v>
          </cell>
          <cell r="AG31">
            <v>848153000</v>
          </cell>
          <cell r="AH31">
            <v>848153000</v>
          </cell>
          <cell r="AI31">
            <v>266112000</v>
          </cell>
          <cell r="AJ31">
            <v>254173960</v>
          </cell>
          <cell r="AK31">
            <v>254173960</v>
          </cell>
          <cell r="AL31">
            <v>16125455</v>
          </cell>
          <cell r="AM31">
            <v>0.95203700000000002</v>
          </cell>
          <cell r="AN31">
            <v>0.99705699999999997</v>
          </cell>
          <cell r="AO31">
            <v>0.69089800000000001</v>
          </cell>
        </row>
        <row r="32">
          <cell r="E32" t="str">
            <v>THE KEY</v>
          </cell>
          <cell r="F32" t="str">
            <v>BD000096</v>
          </cell>
          <cell r="G32" t="str">
            <v>NGUYỄN THÚY HÒA</v>
          </cell>
          <cell r="H32">
            <v>197</v>
          </cell>
          <cell r="I32">
            <v>150</v>
          </cell>
          <cell r="J32">
            <v>0</v>
          </cell>
          <cell r="K32">
            <v>0</v>
          </cell>
          <cell r="L32">
            <v>16</v>
          </cell>
          <cell r="M32">
            <v>26</v>
          </cell>
          <cell r="N32">
            <v>5</v>
          </cell>
          <cell r="O32">
            <v>23</v>
          </cell>
          <cell r="P32">
            <v>0</v>
          </cell>
          <cell r="Q32">
            <v>7</v>
          </cell>
          <cell r="R32">
            <v>23</v>
          </cell>
          <cell r="S32">
            <v>3.2857143878936768</v>
          </cell>
          <cell r="T32">
            <v>0</v>
          </cell>
          <cell r="U32">
            <v>33</v>
          </cell>
          <cell r="V32">
            <v>0.19767399999999999</v>
          </cell>
          <cell r="W32">
            <v>0</v>
          </cell>
          <cell r="X32">
            <v>300000000</v>
          </cell>
          <cell r="Y32">
            <v>858449000</v>
          </cell>
          <cell r="Z32">
            <v>2.8614966869354248</v>
          </cell>
          <cell r="AA32">
            <v>56</v>
          </cell>
          <cell r="AB32">
            <v>15329446.428571001</v>
          </cell>
          <cell r="AC32">
            <v>1.6969700000000001</v>
          </cell>
          <cell r="AD32">
            <v>0.32558100000000001</v>
          </cell>
          <cell r="AE32">
            <v>26013606.060605999</v>
          </cell>
          <cell r="AF32">
            <v>4990982.5581400003</v>
          </cell>
          <cell r="AG32">
            <v>858449000</v>
          </cell>
          <cell r="AH32">
            <v>869175000</v>
          </cell>
          <cell r="AI32">
            <v>546727000</v>
          </cell>
          <cell r="AJ32">
            <v>266376110</v>
          </cell>
          <cell r="AK32">
            <v>269513060</v>
          </cell>
          <cell r="AL32">
            <v>34237065</v>
          </cell>
          <cell r="AM32">
            <v>0.89707599999999998</v>
          </cell>
          <cell r="AN32">
            <v>1</v>
          </cell>
          <cell r="AO32">
            <v>0.74053599999999997</v>
          </cell>
        </row>
        <row r="33">
          <cell r="E33" t="str">
            <v>THE CAPITAL</v>
          </cell>
          <cell r="F33" t="str">
            <v>BD000068</v>
          </cell>
          <cell r="G33" t="str">
            <v>NGUYỄN THỊ HOÀNG YẾN</v>
          </cell>
          <cell r="H33">
            <v>169</v>
          </cell>
          <cell r="I33">
            <v>125</v>
          </cell>
          <cell r="J33">
            <v>0</v>
          </cell>
          <cell r="K33">
            <v>0</v>
          </cell>
          <cell r="L33">
            <v>10</v>
          </cell>
          <cell r="M33">
            <v>31</v>
          </cell>
          <cell r="N33">
            <v>3</v>
          </cell>
          <cell r="O33">
            <v>18</v>
          </cell>
          <cell r="P33">
            <v>0</v>
          </cell>
          <cell r="Q33">
            <v>9</v>
          </cell>
          <cell r="R33">
            <v>8</v>
          </cell>
          <cell r="S33">
            <v>0.8888888955116272</v>
          </cell>
          <cell r="T33">
            <v>0</v>
          </cell>
          <cell r="U33">
            <v>26</v>
          </cell>
          <cell r="V33">
            <v>0.18815299999999999</v>
          </cell>
          <cell r="W33">
            <v>0</v>
          </cell>
          <cell r="X33">
            <v>470000000</v>
          </cell>
          <cell r="Y33">
            <v>852158000</v>
          </cell>
          <cell r="Z33">
            <v>1.813102126121521</v>
          </cell>
          <cell r="AA33">
            <v>44</v>
          </cell>
          <cell r="AB33">
            <v>19367227.272727001</v>
          </cell>
          <cell r="AC33">
            <v>1.6923079999999999</v>
          </cell>
          <cell r="AD33">
            <v>0.30662</v>
          </cell>
          <cell r="AE33">
            <v>32775307.692308001</v>
          </cell>
          <cell r="AF33">
            <v>5938383.2752609998</v>
          </cell>
          <cell r="AG33">
            <v>847824000</v>
          </cell>
          <cell r="AH33">
            <v>854930000</v>
          </cell>
          <cell r="AI33">
            <v>1205473000</v>
          </cell>
          <cell r="AJ33">
            <v>210952930</v>
          </cell>
          <cell r="AK33">
            <v>213297910</v>
          </cell>
          <cell r="AL33">
            <v>75893190</v>
          </cell>
          <cell r="AM33">
            <v>0.89138200000000001</v>
          </cell>
          <cell r="AN33">
            <v>0.976545</v>
          </cell>
          <cell r="AO33">
            <v>0.74031899999999995</v>
          </cell>
        </row>
        <row r="34">
          <cell r="E34" t="str">
            <v>EIB MIỀN NAM 2</v>
          </cell>
          <cell r="F34" t="str">
            <v>BD000098</v>
          </cell>
          <cell r="G34" t="str">
            <v>ĐỖ HỒNG PHÚ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3</v>
          </cell>
          <cell r="P34">
            <v>0</v>
          </cell>
          <cell r="Q34">
            <v>0</v>
          </cell>
          <cell r="R34">
            <v>1</v>
          </cell>
          <cell r="S34">
            <v>0</v>
          </cell>
          <cell r="T34">
            <v>0</v>
          </cell>
          <cell r="U34">
            <v>19</v>
          </cell>
          <cell r="V34">
            <v>0.39583299999999999</v>
          </cell>
          <cell r="W34">
            <v>0</v>
          </cell>
          <cell r="X34">
            <v>0</v>
          </cell>
          <cell r="Y34">
            <v>845909000</v>
          </cell>
          <cell r="Z34">
            <v>0</v>
          </cell>
          <cell r="AA34">
            <v>53</v>
          </cell>
          <cell r="AB34">
            <v>15960547.169810999</v>
          </cell>
          <cell r="AC34">
            <v>2.7894739999999998</v>
          </cell>
          <cell r="AD34">
            <v>1.1041669999999999</v>
          </cell>
          <cell r="AE34">
            <v>44521526.315788999</v>
          </cell>
          <cell r="AF34">
            <v>17623104.166666999</v>
          </cell>
          <cell r="AG34">
            <v>756648000</v>
          </cell>
          <cell r="AH34">
            <v>762131000</v>
          </cell>
          <cell r="AI34">
            <v>75050000</v>
          </cell>
          <cell r="AJ34">
            <v>0</v>
          </cell>
          <cell r="AK34">
            <v>0</v>
          </cell>
          <cell r="AL34">
            <v>0</v>
          </cell>
          <cell r="AM34">
            <v>1</v>
          </cell>
          <cell r="AN34">
            <v>1</v>
          </cell>
        </row>
        <row r="35">
          <cell r="E35" t="str">
            <v>GENCASA THÁI BÌNH</v>
          </cell>
          <cell r="F35" t="str">
            <v>BD000111</v>
          </cell>
          <cell r="G35" t="str">
            <v>TRẦN NGỌC ANH</v>
          </cell>
          <cell r="H35">
            <v>178</v>
          </cell>
          <cell r="I35">
            <v>130</v>
          </cell>
          <cell r="J35">
            <v>0</v>
          </cell>
          <cell r="K35">
            <v>0</v>
          </cell>
          <cell r="L35">
            <v>9</v>
          </cell>
          <cell r="M35">
            <v>34</v>
          </cell>
          <cell r="N35">
            <v>5</v>
          </cell>
          <cell r="O35">
            <v>20</v>
          </cell>
          <cell r="P35">
            <v>0</v>
          </cell>
          <cell r="Q35">
            <v>9</v>
          </cell>
          <cell r="R35">
            <v>25</v>
          </cell>
          <cell r="S35">
            <v>2.7777776718139648</v>
          </cell>
          <cell r="T35">
            <v>0</v>
          </cell>
          <cell r="U35">
            <v>43</v>
          </cell>
          <cell r="V35">
            <v>0.26586100000000001</v>
          </cell>
          <cell r="W35">
            <v>0</v>
          </cell>
          <cell r="X35">
            <v>400000000</v>
          </cell>
          <cell r="Y35">
            <v>839363000</v>
          </cell>
          <cell r="Z35">
            <v>2.098407506942749</v>
          </cell>
          <cell r="AA35">
            <v>63</v>
          </cell>
          <cell r="AB35">
            <v>13323222.222222</v>
          </cell>
          <cell r="AC35">
            <v>1.4651160000000001</v>
          </cell>
          <cell r="AD35">
            <v>0.38066499999999998</v>
          </cell>
          <cell r="AE35">
            <v>19520069.767441999</v>
          </cell>
          <cell r="AF35">
            <v>5071679.7583079999</v>
          </cell>
          <cell r="AG35">
            <v>826531000</v>
          </cell>
          <cell r="AH35">
            <v>826531000</v>
          </cell>
          <cell r="AI35">
            <v>0</v>
          </cell>
          <cell r="AJ35">
            <v>224126520</v>
          </cell>
          <cell r="AK35">
            <v>224126520</v>
          </cell>
          <cell r="AL35">
            <v>0</v>
          </cell>
          <cell r="AM35">
            <v>0.99804599999999999</v>
          </cell>
          <cell r="AN35">
            <v>0.99804599999999999</v>
          </cell>
        </row>
        <row r="36">
          <cell r="E36" t="str">
            <v>BÌNH MINH</v>
          </cell>
          <cell r="F36" t="str">
            <v>BD000141</v>
          </cell>
          <cell r="G36" t="str">
            <v>TÔ MI SA</v>
          </cell>
          <cell r="H36">
            <v>157</v>
          </cell>
          <cell r="I36">
            <v>117</v>
          </cell>
          <cell r="J36">
            <v>0</v>
          </cell>
          <cell r="K36">
            <v>0</v>
          </cell>
          <cell r="L36">
            <v>15</v>
          </cell>
          <cell r="M36">
            <v>21</v>
          </cell>
          <cell r="N36">
            <v>4</v>
          </cell>
          <cell r="O36">
            <v>12</v>
          </cell>
          <cell r="P36">
            <v>0</v>
          </cell>
          <cell r="Q36">
            <v>8</v>
          </cell>
          <cell r="R36">
            <v>3</v>
          </cell>
          <cell r="S36">
            <v>0.375</v>
          </cell>
          <cell r="T36">
            <v>0</v>
          </cell>
          <cell r="U36">
            <v>18</v>
          </cell>
          <cell r="V36">
            <v>0.19926199999999999</v>
          </cell>
          <cell r="W36">
            <v>0</v>
          </cell>
          <cell r="X36">
            <v>350000000</v>
          </cell>
          <cell r="Y36">
            <v>801940000</v>
          </cell>
          <cell r="Z36">
            <v>2.2912571430206299</v>
          </cell>
          <cell r="AA36">
            <v>54</v>
          </cell>
          <cell r="AB36">
            <v>14850740.740741</v>
          </cell>
          <cell r="AC36">
            <v>3</v>
          </cell>
          <cell r="AD36">
            <v>0.39852399999999999</v>
          </cell>
          <cell r="AE36">
            <v>44552222.222222</v>
          </cell>
          <cell r="AF36">
            <v>5918376.3837639997</v>
          </cell>
          <cell r="AG36">
            <v>747585000</v>
          </cell>
          <cell r="AH36">
            <v>765023000</v>
          </cell>
          <cell r="AI36">
            <v>617009000</v>
          </cell>
          <cell r="AJ36">
            <v>195378990</v>
          </cell>
          <cell r="AK36">
            <v>201119490</v>
          </cell>
          <cell r="AL36">
            <v>38973810</v>
          </cell>
          <cell r="AM36">
            <v>0.75699300000000003</v>
          </cell>
          <cell r="AN36">
            <v>0.99579799999999996</v>
          </cell>
          <cell r="AO36">
            <v>0.50130600000000003</v>
          </cell>
        </row>
        <row r="37">
          <cell r="E37" t="str">
            <v>TCA THANH HÓA</v>
          </cell>
          <cell r="F37" t="str">
            <v>BD000050</v>
          </cell>
          <cell r="G37" t="str">
            <v>TCA  HEAD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1</v>
          </cell>
          <cell r="V37">
            <v>1</v>
          </cell>
          <cell r="W37">
            <v>0</v>
          </cell>
          <cell r="X37">
            <v>0</v>
          </cell>
          <cell r="Y37">
            <v>777426000</v>
          </cell>
          <cell r="Z37">
            <v>0</v>
          </cell>
          <cell r="AA37">
            <v>59</v>
          </cell>
          <cell r="AB37">
            <v>13176711.864406999</v>
          </cell>
          <cell r="AC37">
            <v>59</v>
          </cell>
          <cell r="AD37">
            <v>59</v>
          </cell>
          <cell r="AE37">
            <v>777426000</v>
          </cell>
          <cell r="AF37">
            <v>777426000</v>
          </cell>
          <cell r="AG37">
            <v>777426000</v>
          </cell>
          <cell r="AH37">
            <v>777426000</v>
          </cell>
          <cell r="AI37">
            <v>54358000</v>
          </cell>
          <cell r="AJ37">
            <v>238880270</v>
          </cell>
          <cell r="AK37">
            <v>238880270</v>
          </cell>
          <cell r="AL37">
            <v>0</v>
          </cell>
          <cell r="AM37">
            <v>0.942778</v>
          </cell>
          <cell r="AN37">
            <v>1</v>
          </cell>
          <cell r="AO37">
            <v>0.64116099999999998</v>
          </cell>
        </row>
        <row r="38">
          <cell r="E38" t="str">
            <v>MDRT HCM</v>
          </cell>
          <cell r="F38" t="str">
            <v>BD000115</v>
          </cell>
          <cell r="G38" t="str">
            <v>NGUYỄN NHẪN CHÍ</v>
          </cell>
          <cell r="H38">
            <v>157</v>
          </cell>
          <cell r="I38">
            <v>135</v>
          </cell>
          <cell r="J38">
            <v>0</v>
          </cell>
          <cell r="K38">
            <v>0</v>
          </cell>
          <cell r="L38">
            <v>8</v>
          </cell>
          <cell r="M38">
            <v>13</v>
          </cell>
          <cell r="N38">
            <v>1</v>
          </cell>
          <cell r="O38">
            <v>17</v>
          </cell>
          <cell r="P38">
            <v>0</v>
          </cell>
          <cell r="Q38">
            <v>5</v>
          </cell>
          <cell r="R38">
            <v>0</v>
          </cell>
          <cell r="S38">
            <v>0</v>
          </cell>
          <cell r="T38">
            <v>0</v>
          </cell>
          <cell r="U38">
            <v>3</v>
          </cell>
          <cell r="V38">
            <v>4.1152000000000001E-2</v>
          </cell>
          <cell r="W38">
            <v>0</v>
          </cell>
          <cell r="X38">
            <v>450000000</v>
          </cell>
          <cell r="Y38">
            <v>759551000</v>
          </cell>
          <cell r="Z38">
            <v>1.6878910064697266</v>
          </cell>
          <cell r="AA38">
            <v>12</v>
          </cell>
          <cell r="AB38">
            <v>63295916.666666999</v>
          </cell>
          <cell r="AC38">
            <v>4</v>
          </cell>
          <cell r="AD38">
            <v>9.8765000000000006E-2</v>
          </cell>
          <cell r="AE38">
            <v>253183666.66666701</v>
          </cell>
          <cell r="AF38">
            <v>6251448.5596709996</v>
          </cell>
          <cell r="AG38">
            <v>734261000</v>
          </cell>
          <cell r="AH38">
            <v>818538000</v>
          </cell>
          <cell r="AI38">
            <v>4459046000</v>
          </cell>
          <cell r="AJ38">
            <v>243938180</v>
          </cell>
          <cell r="AK38">
            <v>267758990</v>
          </cell>
          <cell r="AL38">
            <v>272856684</v>
          </cell>
          <cell r="AM38">
            <v>0.80510400000000004</v>
          </cell>
          <cell r="AN38">
            <v>0.97584800000000005</v>
          </cell>
          <cell r="AO38">
            <v>0.71869499999999997</v>
          </cell>
        </row>
        <row r="39">
          <cell r="E39" t="str">
            <v>GREEN DRAGON</v>
          </cell>
          <cell r="F39" t="str">
            <v>BD000124</v>
          </cell>
          <cell r="G39" t="str">
            <v>HOÀNG TRỌNG NGHĨA</v>
          </cell>
          <cell r="H39">
            <v>239</v>
          </cell>
          <cell r="I39">
            <v>201</v>
          </cell>
          <cell r="J39">
            <v>0</v>
          </cell>
          <cell r="K39">
            <v>0</v>
          </cell>
          <cell r="L39">
            <v>4</v>
          </cell>
          <cell r="M39">
            <v>28</v>
          </cell>
          <cell r="N39">
            <v>6</v>
          </cell>
          <cell r="O39">
            <v>42</v>
          </cell>
          <cell r="P39">
            <v>1</v>
          </cell>
          <cell r="Q39">
            <v>7</v>
          </cell>
          <cell r="R39">
            <v>16</v>
          </cell>
          <cell r="S39">
            <v>2.2857143878936768</v>
          </cell>
          <cell r="T39">
            <v>0</v>
          </cell>
          <cell r="U39">
            <v>34</v>
          </cell>
          <cell r="V39">
            <v>0.16075700000000001</v>
          </cell>
          <cell r="W39">
            <v>0</v>
          </cell>
          <cell r="X39">
            <v>350000000</v>
          </cell>
          <cell r="Y39">
            <v>739345000</v>
          </cell>
          <cell r="Z39">
            <v>2.1124143600463867</v>
          </cell>
          <cell r="AA39">
            <v>45</v>
          </cell>
          <cell r="AB39">
            <v>16429888.888889</v>
          </cell>
          <cell r="AC39">
            <v>1.323529</v>
          </cell>
          <cell r="AD39">
            <v>0.21276600000000001</v>
          </cell>
          <cell r="AE39">
            <v>21745441.176470999</v>
          </cell>
          <cell r="AF39">
            <v>3495721.0401889998</v>
          </cell>
          <cell r="AG39">
            <v>687034000</v>
          </cell>
          <cell r="AH39">
            <v>714663000</v>
          </cell>
          <cell r="AI39">
            <v>331097000</v>
          </cell>
          <cell r="AJ39">
            <v>183255230</v>
          </cell>
          <cell r="AK39">
            <v>192026820</v>
          </cell>
          <cell r="AL39">
            <v>24491035</v>
          </cell>
          <cell r="AM39">
            <v>0.93544499999999997</v>
          </cell>
          <cell r="AN39">
            <v>0.993676</v>
          </cell>
          <cell r="AO39">
            <v>0.82786499999999996</v>
          </cell>
        </row>
        <row r="40">
          <cell r="E40" t="str">
            <v>MDRT VT</v>
          </cell>
          <cell r="F40" t="str">
            <v>BD000144</v>
          </cell>
          <cell r="G40" t="str">
            <v>NGUYỄN TRÍ TÀI</v>
          </cell>
          <cell r="H40">
            <v>115</v>
          </cell>
          <cell r="I40">
            <v>94</v>
          </cell>
          <cell r="J40">
            <v>0</v>
          </cell>
          <cell r="K40">
            <v>0</v>
          </cell>
          <cell r="L40">
            <v>6</v>
          </cell>
          <cell r="M40">
            <v>13</v>
          </cell>
          <cell r="N40">
            <v>2</v>
          </cell>
          <cell r="O40">
            <v>48</v>
          </cell>
          <cell r="P40">
            <v>0</v>
          </cell>
          <cell r="Q40">
            <v>5</v>
          </cell>
          <cell r="R40">
            <v>0</v>
          </cell>
          <cell r="S40">
            <v>0</v>
          </cell>
          <cell r="T40">
            <v>0</v>
          </cell>
          <cell r="U40">
            <v>17</v>
          </cell>
          <cell r="V40">
            <v>0.17117099999999999</v>
          </cell>
          <cell r="W40">
            <v>0</v>
          </cell>
          <cell r="X40">
            <v>300000000</v>
          </cell>
          <cell r="Y40">
            <v>726828000</v>
          </cell>
          <cell r="Z40">
            <v>2.422760009765625</v>
          </cell>
          <cell r="AA40">
            <v>35</v>
          </cell>
          <cell r="AB40">
            <v>20766514.285714</v>
          </cell>
          <cell r="AC40">
            <v>2.058824</v>
          </cell>
          <cell r="AD40">
            <v>0.31531500000000001</v>
          </cell>
          <cell r="AE40">
            <v>42754588.235293999</v>
          </cell>
          <cell r="AF40">
            <v>6548000</v>
          </cell>
          <cell r="AG40">
            <v>661742000</v>
          </cell>
          <cell r="AH40">
            <v>723107000</v>
          </cell>
          <cell r="AI40">
            <v>942672000</v>
          </cell>
          <cell r="AJ40">
            <v>201626340</v>
          </cell>
          <cell r="AK40">
            <v>220218960</v>
          </cell>
          <cell r="AL40">
            <v>64831600</v>
          </cell>
          <cell r="AM40">
            <v>0.87086399999999997</v>
          </cell>
          <cell r="AN40">
            <v>0.98628700000000002</v>
          </cell>
          <cell r="AO40">
            <v>0.74933899999999998</v>
          </cell>
        </row>
        <row r="41">
          <cell r="E41" t="str">
            <v>GENCASA HƯNG YÊN</v>
          </cell>
          <cell r="F41" t="str">
            <v>BD000123</v>
          </cell>
          <cell r="G41" t="str">
            <v>MẠC NGUYỄN DƯƠNG</v>
          </cell>
          <cell r="H41">
            <v>261</v>
          </cell>
          <cell r="I41">
            <v>220</v>
          </cell>
          <cell r="J41">
            <v>0</v>
          </cell>
          <cell r="K41">
            <v>0</v>
          </cell>
          <cell r="L41">
            <v>5</v>
          </cell>
          <cell r="M41">
            <v>34</v>
          </cell>
          <cell r="N41">
            <v>2</v>
          </cell>
          <cell r="O41">
            <v>34</v>
          </cell>
          <cell r="P41">
            <v>0</v>
          </cell>
          <cell r="Q41">
            <v>6</v>
          </cell>
          <cell r="R41">
            <v>42</v>
          </cell>
          <cell r="S41">
            <v>7</v>
          </cell>
          <cell r="T41">
            <v>0</v>
          </cell>
          <cell r="U41">
            <v>32</v>
          </cell>
          <cell r="V41">
            <v>0.143177</v>
          </cell>
          <cell r="W41">
            <v>0</v>
          </cell>
          <cell r="X41">
            <v>280000000</v>
          </cell>
          <cell r="Y41">
            <v>724221000</v>
          </cell>
          <cell r="Z41">
            <v>2.5865035057067871</v>
          </cell>
          <cell r="AA41">
            <v>44</v>
          </cell>
          <cell r="AB41">
            <v>16459568.181817999</v>
          </cell>
          <cell r="AC41">
            <v>1.375</v>
          </cell>
          <cell r="AD41">
            <v>0.19686799999999999</v>
          </cell>
          <cell r="AE41">
            <v>22631906.25</v>
          </cell>
          <cell r="AF41">
            <v>3240362.4161069999</v>
          </cell>
          <cell r="AG41">
            <v>712092000</v>
          </cell>
          <cell r="AH41">
            <v>712092000</v>
          </cell>
          <cell r="AI41">
            <v>0</v>
          </cell>
          <cell r="AJ41">
            <v>171371330</v>
          </cell>
          <cell r="AK41">
            <v>171371330</v>
          </cell>
          <cell r="AL41">
            <v>0</v>
          </cell>
          <cell r="AM41">
            <v>1</v>
          </cell>
          <cell r="AN41">
            <v>1</v>
          </cell>
        </row>
        <row r="42">
          <cell r="E42" t="str">
            <v>THE POWER</v>
          </cell>
          <cell r="F42" t="str">
            <v>BD000121</v>
          </cell>
          <cell r="G42" t="str">
            <v>LÊ VIỆT DŨNG</v>
          </cell>
          <cell r="H42">
            <v>102</v>
          </cell>
          <cell r="I42">
            <v>81</v>
          </cell>
          <cell r="J42">
            <v>0</v>
          </cell>
          <cell r="K42">
            <v>0</v>
          </cell>
          <cell r="L42">
            <v>6</v>
          </cell>
          <cell r="M42">
            <v>13</v>
          </cell>
          <cell r="N42">
            <v>2</v>
          </cell>
          <cell r="O42">
            <v>13</v>
          </cell>
          <cell r="P42">
            <v>0</v>
          </cell>
          <cell r="Q42">
            <v>4</v>
          </cell>
          <cell r="R42">
            <v>2</v>
          </cell>
          <cell r="S42">
            <v>0.5</v>
          </cell>
          <cell r="T42">
            <v>0</v>
          </cell>
          <cell r="U42">
            <v>15</v>
          </cell>
          <cell r="V42">
            <v>0.217143</v>
          </cell>
          <cell r="W42">
            <v>0</v>
          </cell>
          <cell r="X42">
            <v>240000000</v>
          </cell>
          <cell r="Y42">
            <v>720914000</v>
          </cell>
          <cell r="Z42">
            <v>3.0038082599639893</v>
          </cell>
          <cell r="AA42">
            <v>24</v>
          </cell>
          <cell r="AB42">
            <v>30038083.333333001</v>
          </cell>
          <cell r="AC42">
            <v>1.6</v>
          </cell>
          <cell r="AD42">
            <v>0.27428599999999997</v>
          </cell>
          <cell r="AE42">
            <v>48060933.333333001</v>
          </cell>
          <cell r="AF42">
            <v>8239017.1428570002</v>
          </cell>
          <cell r="AG42">
            <v>720914000</v>
          </cell>
          <cell r="AH42">
            <v>720914000</v>
          </cell>
          <cell r="AI42">
            <v>1036912000</v>
          </cell>
          <cell r="AJ42">
            <v>157627220</v>
          </cell>
          <cell r="AK42">
            <v>157627220</v>
          </cell>
          <cell r="AL42">
            <v>60086290</v>
          </cell>
          <cell r="AM42">
            <v>0.816473</v>
          </cell>
          <cell r="AN42">
            <v>0.99654600000000004</v>
          </cell>
          <cell r="AO42">
            <v>0.65970799999999996</v>
          </cell>
        </row>
        <row r="43">
          <cell r="E43" t="str">
            <v>GENCASA THANH HÓA</v>
          </cell>
          <cell r="F43" t="str">
            <v>BD000104</v>
          </cell>
          <cell r="G43" t="str">
            <v>LÊ VĂN TÙNG</v>
          </cell>
          <cell r="H43">
            <v>231</v>
          </cell>
          <cell r="I43">
            <v>184</v>
          </cell>
          <cell r="J43">
            <v>0</v>
          </cell>
          <cell r="K43">
            <v>0</v>
          </cell>
          <cell r="L43">
            <v>4</v>
          </cell>
          <cell r="M43">
            <v>39</v>
          </cell>
          <cell r="N43">
            <v>4</v>
          </cell>
          <cell r="O43">
            <v>11</v>
          </cell>
          <cell r="P43">
            <v>0</v>
          </cell>
          <cell r="Q43">
            <v>7</v>
          </cell>
          <cell r="R43">
            <v>34</v>
          </cell>
          <cell r="S43">
            <v>4.8571429252624512</v>
          </cell>
          <cell r="T43">
            <v>0</v>
          </cell>
          <cell r="U43">
            <v>28</v>
          </cell>
          <cell r="V43">
            <v>0.13238800000000001</v>
          </cell>
          <cell r="W43">
            <v>0</v>
          </cell>
          <cell r="X43">
            <v>350000000</v>
          </cell>
          <cell r="Y43">
            <v>702426000</v>
          </cell>
          <cell r="Z43">
            <v>2.0069313049316406</v>
          </cell>
          <cell r="AA43">
            <v>49</v>
          </cell>
          <cell r="AB43">
            <v>14335224.489796</v>
          </cell>
          <cell r="AC43">
            <v>1.75</v>
          </cell>
          <cell r="AD43">
            <v>0.231678</v>
          </cell>
          <cell r="AE43">
            <v>25086642.857143</v>
          </cell>
          <cell r="AF43">
            <v>3321163.120567</v>
          </cell>
          <cell r="AG43">
            <v>684843000</v>
          </cell>
          <cell r="AH43">
            <v>695220000</v>
          </cell>
          <cell r="AI43">
            <v>0</v>
          </cell>
          <cell r="AJ43">
            <v>209552220</v>
          </cell>
          <cell r="AK43">
            <v>211561580</v>
          </cell>
          <cell r="AL43">
            <v>0</v>
          </cell>
          <cell r="AM43">
            <v>1</v>
          </cell>
          <cell r="AN43">
            <v>1</v>
          </cell>
        </row>
        <row r="44">
          <cell r="E44" t="str">
            <v>VICTORY</v>
          </cell>
          <cell r="F44" t="str">
            <v>BD000062</v>
          </cell>
          <cell r="G44" t="str">
            <v>LÊ THỊ THƠI</v>
          </cell>
          <cell r="H44">
            <v>229</v>
          </cell>
          <cell r="I44">
            <v>175</v>
          </cell>
          <cell r="J44">
            <v>0</v>
          </cell>
          <cell r="K44">
            <v>0</v>
          </cell>
          <cell r="L44">
            <v>14</v>
          </cell>
          <cell r="M44">
            <v>37</v>
          </cell>
          <cell r="N44">
            <v>3</v>
          </cell>
          <cell r="O44">
            <v>35</v>
          </cell>
          <cell r="P44">
            <v>0</v>
          </cell>
          <cell r="Q44">
            <v>10</v>
          </cell>
          <cell r="R44">
            <v>13</v>
          </cell>
          <cell r="S44">
            <v>1.2999999523162842</v>
          </cell>
          <cell r="T44">
            <v>0</v>
          </cell>
          <cell r="U44">
            <v>30</v>
          </cell>
          <cell r="V44">
            <v>0.17690400000000001</v>
          </cell>
          <cell r="W44">
            <v>0</v>
          </cell>
          <cell r="X44">
            <v>300000000</v>
          </cell>
          <cell r="Y44">
            <v>699288000</v>
          </cell>
          <cell r="Z44">
            <v>2.3309600353240967</v>
          </cell>
          <cell r="AA44">
            <v>46</v>
          </cell>
          <cell r="AB44">
            <v>15201913.043478001</v>
          </cell>
          <cell r="AC44">
            <v>1.5333330000000001</v>
          </cell>
          <cell r="AD44">
            <v>0.22604399999999999</v>
          </cell>
          <cell r="AE44">
            <v>23309600</v>
          </cell>
          <cell r="AF44">
            <v>3436304.6683049998</v>
          </cell>
          <cell r="AG44">
            <v>692603000</v>
          </cell>
          <cell r="AH44">
            <v>698850000</v>
          </cell>
          <cell r="AI44">
            <v>679759000</v>
          </cell>
          <cell r="AJ44">
            <v>192790080</v>
          </cell>
          <cell r="AK44">
            <v>194706100</v>
          </cell>
          <cell r="AL44">
            <v>45184850</v>
          </cell>
          <cell r="AM44">
            <v>0.86763400000000002</v>
          </cell>
          <cell r="AN44">
            <v>0.99763000000000002</v>
          </cell>
          <cell r="AO44">
            <v>0.67615199999999998</v>
          </cell>
        </row>
        <row r="45">
          <cell r="E45" t="str">
            <v>GENCASA LONG BIÊN</v>
          </cell>
          <cell r="F45" t="str">
            <v>BD000046</v>
          </cell>
          <cell r="G45" t="str">
            <v>NGUYỄN VĂN NINH</v>
          </cell>
          <cell r="H45">
            <v>127</v>
          </cell>
          <cell r="I45">
            <v>95</v>
          </cell>
          <cell r="J45">
            <v>0</v>
          </cell>
          <cell r="K45">
            <v>0</v>
          </cell>
          <cell r="L45">
            <v>3</v>
          </cell>
          <cell r="M45">
            <v>27</v>
          </cell>
          <cell r="N45">
            <v>2</v>
          </cell>
          <cell r="O45">
            <v>19</v>
          </cell>
          <cell r="P45">
            <v>0</v>
          </cell>
          <cell r="Q45">
            <v>5</v>
          </cell>
          <cell r="R45">
            <v>21</v>
          </cell>
          <cell r="S45">
            <v>4.1999998092651367</v>
          </cell>
          <cell r="T45">
            <v>0</v>
          </cell>
          <cell r="U45">
            <v>22</v>
          </cell>
          <cell r="V45">
            <v>0.217195</v>
          </cell>
          <cell r="W45">
            <v>0</v>
          </cell>
          <cell r="X45">
            <v>500000000</v>
          </cell>
          <cell r="Y45">
            <v>683769000</v>
          </cell>
          <cell r="Z45">
            <v>1.3675380945205688</v>
          </cell>
          <cell r="AA45">
            <v>38</v>
          </cell>
          <cell r="AB45">
            <v>17993921.052632</v>
          </cell>
          <cell r="AC45">
            <v>1.7272730000000001</v>
          </cell>
          <cell r="AD45">
            <v>0.343891</v>
          </cell>
          <cell r="AE45">
            <v>31080409.090909</v>
          </cell>
          <cell r="AF45">
            <v>6187954.751131</v>
          </cell>
          <cell r="AG45">
            <v>668188000</v>
          </cell>
          <cell r="AH45">
            <v>683698000</v>
          </cell>
          <cell r="AI45">
            <v>272240000</v>
          </cell>
          <cell r="AJ45">
            <v>207253270</v>
          </cell>
          <cell r="AK45">
            <v>212343620</v>
          </cell>
          <cell r="AL45">
            <v>17776480</v>
          </cell>
          <cell r="AM45">
            <v>0.81667400000000001</v>
          </cell>
          <cell r="AN45">
            <v>0.99328700000000003</v>
          </cell>
          <cell r="AO45">
            <v>0.50796200000000002</v>
          </cell>
        </row>
        <row r="46">
          <cell r="E46" t="str">
            <v>ELITE</v>
          </cell>
          <cell r="F46" t="str">
            <v>BD000085</v>
          </cell>
          <cell r="G46" t="str">
            <v>TRẦN THỊ HẢI YẾN</v>
          </cell>
          <cell r="H46">
            <v>92</v>
          </cell>
          <cell r="I46">
            <v>70</v>
          </cell>
          <cell r="J46">
            <v>0</v>
          </cell>
          <cell r="K46">
            <v>0</v>
          </cell>
          <cell r="L46">
            <v>1</v>
          </cell>
          <cell r="M46">
            <v>17</v>
          </cell>
          <cell r="N46">
            <v>4</v>
          </cell>
          <cell r="O46">
            <v>16</v>
          </cell>
          <cell r="P46">
            <v>0</v>
          </cell>
          <cell r="Q46">
            <v>4</v>
          </cell>
          <cell r="R46">
            <v>9</v>
          </cell>
          <cell r="S46">
            <v>2.25</v>
          </cell>
          <cell r="T46">
            <v>0</v>
          </cell>
          <cell r="U46">
            <v>20</v>
          </cell>
          <cell r="V46">
            <v>0.27710800000000002</v>
          </cell>
          <cell r="W46">
            <v>0</v>
          </cell>
          <cell r="X46">
            <v>350000000</v>
          </cell>
          <cell r="Y46">
            <v>634783000</v>
          </cell>
          <cell r="Z46">
            <v>1.8136656284332275</v>
          </cell>
          <cell r="AA46">
            <v>35</v>
          </cell>
          <cell r="AB46">
            <v>18136657.142857</v>
          </cell>
          <cell r="AC46">
            <v>1.75</v>
          </cell>
          <cell r="AD46">
            <v>0.42168699999999998</v>
          </cell>
          <cell r="AE46">
            <v>31739150</v>
          </cell>
          <cell r="AF46">
            <v>7647987.9518069997</v>
          </cell>
          <cell r="AG46">
            <v>519437000</v>
          </cell>
          <cell r="AH46">
            <v>539956000</v>
          </cell>
          <cell r="AI46">
            <v>925258000</v>
          </cell>
          <cell r="AJ46">
            <v>148884875</v>
          </cell>
          <cell r="AK46">
            <v>151850365</v>
          </cell>
          <cell r="AL46">
            <v>50718370</v>
          </cell>
          <cell r="AM46">
            <v>0.84980299999999998</v>
          </cell>
          <cell r="AN46">
            <v>0.97578699999999996</v>
          </cell>
          <cell r="AO46">
            <v>0.64322599999999996</v>
          </cell>
        </row>
        <row r="47">
          <cell r="E47" t="str">
            <v>TCA HÀ NỘI</v>
          </cell>
          <cell r="F47" t="str">
            <v>BD000050</v>
          </cell>
          <cell r="G47" t="str">
            <v>TCA  HEAD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1</v>
          </cell>
          <cell r="V47">
            <v>1</v>
          </cell>
          <cell r="W47">
            <v>0</v>
          </cell>
          <cell r="X47">
            <v>0</v>
          </cell>
          <cell r="Y47">
            <v>617204000</v>
          </cell>
          <cell r="Z47">
            <v>0</v>
          </cell>
          <cell r="AA47">
            <v>43</v>
          </cell>
          <cell r="AB47">
            <v>14353581.395349</v>
          </cell>
          <cell r="AC47">
            <v>43</v>
          </cell>
          <cell r="AD47">
            <v>43</v>
          </cell>
          <cell r="AE47">
            <v>617204000</v>
          </cell>
          <cell r="AF47">
            <v>617204000</v>
          </cell>
          <cell r="AG47">
            <v>590489000</v>
          </cell>
          <cell r="AH47">
            <v>590489000</v>
          </cell>
          <cell r="AI47">
            <v>555011000</v>
          </cell>
          <cell r="AJ47">
            <v>186147410</v>
          </cell>
          <cell r="AK47">
            <v>186147410</v>
          </cell>
          <cell r="AL47">
            <v>0</v>
          </cell>
          <cell r="AM47">
            <v>0.89961899999999995</v>
          </cell>
          <cell r="AN47">
            <v>0.99497999999999998</v>
          </cell>
          <cell r="AO47">
            <v>0.59879000000000004</v>
          </cell>
        </row>
        <row r="48">
          <cell r="E48" t="str">
            <v>CẦN THƠ</v>
          </cell>
          <cell r="F48" t="str">
            <v>BD000143</v>
          </cell>
          <cell r="G48" t="str">
            <v>NGUYỄN MINH HIẾU</v>
          </cell>
          <cell r="H48">
            <v>122</v>
          </cell>
          <cell r="I48">
            <v>105</v>
          </cell>
          <cell r="J48">
            <v>0</v>
          </cell>
          <cell r="K48">
            <v>0</v>
          </cell>
          <cell r="L48">
            <v>0</v>
          </cell>
          <cell r="M48">
            <v>15</v>
          </cell>
          <cell r="N48">
            <v>2</v>
          </cell>
          <cell r="O48">
            <v>2</v>
          </cell>
          <cell r="P48">
            <v>0</v>
          </cell>
          <cell r="Q48">
            <v>4</v>
          </cell>
          <cell r="R48">
            <v>0</v>
          </cell>
          <cell r="S48">
            <v>0</v>
          </cell>
          <cell r="T48">
            <v>0</v>
          </cell>
          <cell r="U48">
            <v>7</v>
          </cell>
          <cell r="V48">
            <v>7.3683999999999999E-2</v>
          </cell>
          <cell r="W48">
            <v>0</v>
          </cell>
          <cell r="X48">
            <v>200000000</v>
          </cell>
          <cell r="Y48">
            <v>594585000</v>
          </cell>
          <cell r="Z48">
            <v>2.9729251861572266</v>
          </cell>
          <cell r="AA48">
            <v>7</v>
          </cell>
          <cell r="AB48">
            <v>84940714.285714</v>
          </cell>
          <cell r="AC48">
            <v>1</v>
          </cell>
          <cell r="AD48">
            <v>7.3683999999999999E-2</v>
          </cell>
          <cell r="AE48">
            <v>84940714.285714</v>
          </cell>
          <cell r="AF48">
            <v>6258789.4736839999</v>
          </cell>
          <cell r="AG48">
            <v>594585000</v>
          </cell>
          <cell r="AH48">
            <v>645893000</v>
          </cell>
          <cell r="AI48">
            <v>188448000</v>
          </cell>
          <cell r="AJ48">
            <v>180853260</v>
          </cell>
          <cell r="AK48">
            <v>196820330</v>
          </cell>
          <cell r="AL48">
            <v>13370600</v>
          </cell>
          <cell r="AM48">
            <v>0.83912200000000003</v>
          </cell>
          <cell r="AN48">
            <v>0.99521499999999996</v>
          </cell>
          <cell r="AO48">
            <v>0.55692900000000001</v>
          </cell>
        </row>
        <row r="49">
          <cell r="E49" t="str">
            <v>BLUE OCEAN</v>
          </cell>
          <cell r="F49" t="str">
            <v>BD000064</v>
          </cell>
          <cell r="G49" t="str">
            <v>ĐỖ THỊ MƠ</v>
          </cell>
          <cell r="H49">
            <v>298</v>
          </cell>
          <cell r="I49">
            <v>250</v>
          </cell>
          <cell r="J49">
            <v>0</v>
          </cell>
          <cell r="K49">
            <v>0</v>
          </cell>
          <cell r="L49">
            <v>19</v>
          </cell>
          <cell r="M49">
            <v>23</v>
          </cell>
          <cell r="N49">
            <v>6</v>
          </cell>
          <cell r="O49">
            <v>28</v>
          </cell>
          <cell r="P49">
            <v>0</v>
          </cell>
          <cell r="Q49">
            <v>8</v>
          </cell>
          <cell r="R49">
            <v>24</v>
          </cell>
          <cell r="S49">
            <v>3</v>
          </cell>
          <cell r="T49">
            <v>0</v>
          </cell>
          <cell r="U49">
            <v>24</v>
          </cell>
          <cell r="V49">
            <v>0.123752</v>
          </cell>
          <cell r="W49">
            <v>0</v>
          </cell>
          <cell r="X49">
            <v>390000000</v>
          </cell>
          <cell r="Y49">
            <v>513835000</v>
          </cell>
          <cell r="Z49">
            <v>1.3175256252288818</v>
          </cell>
          <cell r="AA49">
            <v>37</v>
          </cell>
          <cell r="AB49">
            <v>13887432.432432</v>
          </cell>
          <cell r="AC49">
            <v>1.5416669999999999</v>
          </cell>
          <cell r="AD49">
            <v>0.147705</v>
          </cell>
          <cell r="AE49">
            <v>21409791.666666999</v>
          </cell>
          <cell r="AF49">
            <v>2051237.52495</v>
          </cell>
          <cell r="AG49">
            <v>506402000</v>
          </cell>
          <cell r="AH49">
            <v>529879000</v>
          </cell>
          <cell r="AI49">
            <v>325850000</v>
          </cell>
          <cell r="AJ49">
            <v>130594720</v>
          </cell>
          <cell r="AK49">
            <v>137831210</v>
          </cell>
          <cell r="AL49">
            <v>22421575</v>
          </cell>
          <cell r="AM49">
            <v>0.88438499999999998</v>
          </cell>
          <cell r="AN49">
            <v>0.99913700000000005</v>
          </cell>
          <cell r="AO49">
            <v>0.67818199999999995</v>
          </cell>
        </row>
        <row r="50">
          <cell r="E50" t="str">
            <v>TCA ĐÀ NẴNG</v>
          </cell>
          <cell r="F50" t="str">
            <v>BD000050</v>
          </cell>
          <cell r="G50" t="str">
            <v>TCA  HEAD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1</v>
          </cell>
          <cell r="V50">
            <v>1</v>
          </cell>
          <cell r="W50">
            <v>0</v>
          </cell>
          <cell r="X50">
            <v>0</v>
          </cell>
          <cell r="Y50">
            <v>498406000</v>
          </cell>
          <cell r="Z50">
            <v>0</v>
          </cell>
          <cell r="AA50">
            <v>43</v>
          </cell>
          <cell r="AB50">
            <v>11590837.209302001</v>
          </cell>
          <cell r="AC50">
            <v>43</v>
          </cell>
          <cell r="AD50">
            <v>43</v>
          </cell>
          <cell r="AE50">
            <v>498406000</v>
          </cell>
          <cell r="AF50">
            <v>498406000</v>
          </cell>
          <cell r="AG50">
            <v>496974000</v>
          </cell>
          <cell r="AH50">
            <v>517028000</v>
          </cell>
          <cell r="AI50">
            <v>491108000</v>
          </cell>
          <cell r="AJ50">
            <v>151661490</v>
          </cell>
          <cell r="AK50">
            <v>158232250</v>
          </cell>
          <cell r="AL50">
            <v>0</v>
          </cell>
          <cell r="AM50">
            <v>0.92175300000000004</v>
          </cell>
          <cell r="AN50">
            <v>0.99897499999999995</v>
          </cell>
          <cell r="AO50">
            <v>0.64447399999999999</v>
          </cell>
        </row>
        <row r="51">
          <cell r="E51" t="str">
            <v>LONG XUYÊN</v>
          </cell>
          <cell r="F51" t="str">
            <v>BD000118</v>
          </cell>
          <cell r="G51" t="str">
            <v>PHẠM THỊ THU CÚC</v>
          </cell>
          <cell r="H51">
            <v>98</v>
          </cell>
          <cell r="I51">
            <v>80</v>
          </cell>
          <cell r="J51">
            <v>0</v>
          </cell>
          <cell r="K51">
            <v>0</v>
          </cell>
          <cell r="L51">
            <v>2</v>
          </cell>
          <cell r="M51">
            <v>13</v>
          </cell>
          <cell r="N51">
            <v>3</v>
          </cell>
          <cell r="O51">
            <v>6</v>
          </cell>
          <cell r="P51">
            <v>0</v>
          </cell>
          <cell r="Q51">
            <v>2</v>
          </cell>
          <cell r="R51">
            <v>20</v>
          </cell>
          <cell r="S51">
            <v>10</v>
          </cell>
          <cell r="T51">
            <v>0</v>
          </cell>
          <cell r="U51">
            <v>23</v>
          </cell>
          <cell r="V51">
            <v>0.25555600000000001</v>
          </cell>
          <cell r="W51">
            <v>0</v>
          </cell>
          <cell r="X51">
            <v>250000000</v>
          </cell>
          <cell r="Y51">
            <v>496924000</v>
          </cell>
          <cell r="Z51">
            <v>1.9876960515975952</v>
          </cell>
          <cell r="AA51">
            <v>32</v>
          </cell>
          <cell r="AB51">
            <v>15528875</v>
          </cell>
          <cell r="AC51">
            <v>1.3913040000000001</v>
          </cell>
          <cell r="AD51">
            <v>0.35555599999999998</v>
          </cell>
          <cell r="AE51">
            <v>21605391.304347999</v>
          </cell>
          <cell r="AF51">
            <v>5521377.7777779996</v>
          </cell>
          <cell r="AG51">
            <v>476998000</v>
          </cell>
          <cell r="AH51">
            <v>476998000</v>
          </cell>
          <cell r="AI51">
            <v>0</v>
          </cell>
          <cell r="AJ51">
            <v>136957750</v>
          </cell>
          <cell r="AK51">
            <v>136957750</v>
          </cell>
          <cell r="AL51">
            <v>0</v>
          </cell>
          <cell r="AM51">
            <v>1</v>
          </cell>
          <cell r="AN51">
            <v>1</v>
          </cell>
        </row>
        <row r="52">
          <cell r="E52" t="str">
            <v>GENCASA TÂN PHÚ</v>
          </cell>
          <cell r="F52" t="str">
            <v>BD000055</v>
          </cell>
          <cell r="G52" t="str">
            <v>TRƯƠNG THỊ THU TRÂM</v>
          </cell>
          <cell r="H52">
            <v>94</v>
          </cell>
          <cell r="I52">
            <v>78</v>
          </cell>
          <cell r="J52">
            <v>0</v>
          </cell>
          <cell r="K52">
            <v>0</v>
          </cell>
          <cell r="L52">
            <v>2</v>
          </cell>
          <cell r="M52">
            <v>13</v>
          </cell>
          <cell r="N52">
            <v>1</v>
          </cell>
          <cell r="O52">
            <v>0</v>
          </cell>
          <cell r="P52">
            <v>0</v>
          </cell>
          <cell r="Q52">
            <v>4</v>
          </cell>
          <cell r="R52">
            <v>3</v>
          </cell>
          <cell r="S52">
            <v>0.75</v>
          </cell>
          <cell r="T52">
            <v>0</v>
          </cell>
          <cell r="U52">
            <v>15</v>
          </cell>
          <cell r="V52">
            <v>0.21118000000000001</v>
          </cell>
          <cell r="W52">
            <v>0</v>
          </cell>
          <cell r="X52">
            <v>400000000</v>
          </cell>
          <cell r="Y52">
            <v>490466000</v>
          </cell>
          <cell r="Z52">
            <v>1.2261649370193481</v>
          </cell>
          <cell r="AA52">
            <v>22</v>
          </cell>
          <cell r="AB52">
            <v>22293909.090909</v>
          </cell>
          <cell r="AC52">
            <v>1.4666669999999999</v>
          </cell>
          <cell r="AD52">
            <v>0.27329199999999998</v>
          </cell>
          <cell r="AE52">
            <v>32697733.333333001</v>
          </cell>
          <cell r="AF52">
            <v>6092745.3416149998</v>
          </cell>
          <cell r="AG52">
            <v>482444000</v>
          </cell>
          <cell r="AH52">
            <v>532909000</v>
          </cell>
          <cell r="AI52">
            <v>575998000</v>
          </cell>
          <cell r="AJ52">
            <v>115365660</v>
          </cell>
          <cell r="AK52">
            <v>131888850</v>
          </cell>
          <cell r="AL52">
            <v>38473410</v>
          </cell>
          <cell r="AM52">
            <v>0.90505999999999998</v>
          </cell>
          <cell r="AN52">
            <v>0.981846</v>
          </cell>
          <cell r="AO52">
            <v>0.77404600000000001</v>
          </cell>
        </row>
        <row r="53">
          <cell r="E53" t="str">
            <v>EIB MIỀN TRUNG 1</v>
          </cell>
          <cell r="F53" t="str">
            <v>BD000099</v>
          </cell>
          <cell r="G53" t="str">
            <v>NGUYỄN THỊ TÂM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1</v>
          </cell>
          <cell r="P53">
            <v>0</v>
          </cell>
          <cell r="Q53">
            <v>0</v>
          </cell>
          <cell r="R53">
            <v>3</v>
          </cell>
          <cell r="S53">
            <v>0</v>
          </cell>
          <cell r="T53">
            <v>0</v>
          </cell>
          <cell r="U53">
            <v>15</v>
          </cell>
          <cell r="V53">
            <v>0.68181800000000004</v>
          </cell>
          <cell r="W53">
            <v>0</v>
          </cell>
          <cell r="X53">
            <v>0</v>
          </cell>
          <cell r="Y53">
            <v>489526000</v>
          </cell>
          <cell r="Z53">
            <v>0</v>
          </cell>
          <cell r="AA53">
            <v>35</v>
          </cell>
          <cell r="AB53">
            <v>13986457.142857</v>
          </cell>
          <cell r="AC53">
            <v>2.3333330000000001</v>
          </cell>
          <cell r="AD53">
            <v>1.5909089999999999</v>
          </cell>
          <cell r="AE53">
            <v>32635066.666666999</v>
          </cell>
          <cell r="AF53">
            <v>22251181.818181999</v>
          </cell>
          <cell r="AG53">
            <v>517046000</v>
          </cell>
          <cell r="AH53">
            <v>530429000</v>
          </cell>
          <cell r="AI53">
            <v>327216000</v>
          </cell>
          <cell r="AJ53">
            <v>0</v>
          </cell>
          <cell r="AK53">
            <v>0</v>
          </cell>
          <cell r="AL53">
            <v>0</v>
          </cell>
          <cell r="AM53">
            <v>0.98309800000000003</v>
          </cell>
          <cell r="AN53">
            <v>1.000896</v>
          </cell>
          <cell r="AO53">
            <v>0.92763899999999999</v>
          </cell>
        </row>
        <row r="54">
          <cell r="E54" t="str">
            <v>GENCASA BÀ RỊA</v>
          </cell>
          <cell r="F54" t="str">
            <v>BD000144</v>
          </cell>
          <cell r="G54" t="str">
            <v>NGUYỄN TRÍ TÀI</v>
          </cell>
          <cell r="H54">
            <v>89</v>
          </cell>
          <cell r="I54">
            <v>72</v>
          </cell>
          <cell r="J54">
            <v>0</v>
          </cell>
          <cell r="K54">
            <v>0</v>
          </cell>
          <cell r="L54">
            <v>0</v>
          </cell>
          <cell r="M54">
            <v>17</v>
          </cell>
          <cell r="N54">
            <v>0</v>
          </cell>
          <cell r="O54">
            <v>9</v>
          </cell>
          <cell r="P54">
            <v>0</v>
          </cell>
          <cell r="Q54">
            <v>2</v>
          </cell>
          <cell r="R54">
            <v>0</v>
          </cell>
          <cell r="S54">
            <v>0</v>
          </cell>
          <cell r="T54">
            <v>0</v>
          </cell>
          <cell r="U54">
            <v>18</v>
          </cell>
          <cell r="V54">
            <v>0.22092999999999999</v>
          </cell>
          <cell r="W54">
            <v>0</v>
          </cell>
          <cell r="X54">
            <v>250000000</v>
          </cell>
          <cell r="Y54">
            <v>474690000</v>
          </cell>
          <cell r="Z54">
            <v>1.8987599611282349</v>
          </cell>
          <cell r="AA54">
            <v>25</v>
          </cell>
          <cell r="AB54">
            <v>18987600</v>
          </cell>
          <cell r="AC54">
            <v>1.388889</v>
          </cell>
          <cell r="AD54">
            <v>0.29069800000000001</v>
          </cell>
          <cell r="AE54">
            <v>26371666.666666999</v>
          </cell>
          <cell r="AF54">
            <v>5519651.1627909997</v>
          </cell>
          <cell r="AG54">
            <v>464775000</v>
          </cell>
          <cell r="AH54">
            <v>561242000</v>
          </cell>
          <cell r="AI54">
            <v>0</v>
          </cell>
          <cell r="AJ54">
            <v>140731380</v>
          </cell>
          <cell r="AK54">
            <v>171819330</v>
          </cell>
          <cell r="AL54">
            <v>0</v>
          </cell>
          <cell r="AM54">
            <v>0.98490299999999997</v>
          </cell>
          <cell r="AN54">
            <v>0.98490299999999997</v>
          </cell>
        </row>
        <row r="55">
          <cell r="E55" t="str">
            <v>LION 1</v>
          </cell>
          <cell r="F55" t="str">
            <v>BD000010</v>
          </cell>
          <cell r="G55" t="str">
            <v>NGUYỄN THỊ BÌNH</v>
          </cell>
          <cell r="H55">
            <v>134</v>
          </cell>
          <cell r="I55">
            <v>114</v>
          </cell>
          <cell r="J55">
            <v>0</v>
          </cell>
          <cell r="K55">
            <v>0</v>
          </cell>
          <cell r="L55">
            <v>7</v>
          </cell>
          <cell r="M55">
            <v>12</v>
          </cell>
          <cell r="N55">
            <v>1</v>
          </cell>
          <cell r="O55">
            <v>8</v>
          </cell>
          <cell r="P55">
            <v>0</v>
          </cell>
          <cell r="Q55">
            <v>4</v>
          </cell>
          <cell r="R55">
            <v>5</v>
          </cell>
          <cell r="S55">
            <v>1.25</v>
          </cell>
          <cell r="T55">
            <v>0</v>
          </cell>
          <cell r="U55">
            <v>14</v>
          </cell>
          <cell r="V55">
            <v>0.160804</v>
          </cell>
          <cell r="W55">
            <v>0</v>
          </cell>
          <cell r="X55">
            <v>320000000</v>
          </cell>
          <cell r="Y55">
            <v>471553000</v>
          </cell>
          <cell r="Z55">
            <v>1.4736031293869019</v>
          </cell>
          <cell r="AA55">
            <v>22</v>
          </cell>
          <cell r="AB55">
            <v>21434227.272727001</v>
          </cell>
          <cell r="AC55">
            <v>1.571429</v>
          </cell>
          <cell r="AD55">
            <v>0.221106</v>
          </cell>
          <cell r="AE55">
            <v>33682357.142857</v>
          </cell>
          <cell r="AF55">
            <v>4739226.1306530004</v>
          </cell>
          <cell r="AG55">
            <v>436560000</v>
          </cell>
          <cell r="AH55">
            <v>459725000</v>
          </cell>
          <cell r="AI55">
            <v>1250328000</v>
          </cell>
          <cell r="AJ55">
            <v>120470470</v>
          </cell>
          <cell r="AK55">
            <v>128077740</v>
          </cell>
          <cell r="AL55">
            <v>81947640</v>
          </cell>
          <cell r="AM55">
            <v>0.87808399999999998</v>
          </cell>
          <cell r="AN55">
            <v>0.98908399999999996</v>
          </cell>
          <cell r="AO55">
            <v>0.72236699999999998</v>
          </cell>
        </row>
        <row r="56">
          <cell r="E56" t="str">
            <v>TCA ĐĂK LĂK</v>
          </cell>
          <cell r="F56" t="str">
            <v>BD000050</v>
          </cell>
          <cell r="G56" t="str">
            <v>TCA  HEAD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1</v>
          </cell>
          <cell r="V56">
            <v>1</v>
          </cell>
          <cell r="W56">
            <v>0</v>
          </cell>
          <cell r="X56">
            <v>0</v>
          </cell>
          <cell r="Y56">
            <v>470195000</v>
          </cell>
          <cell r="Z56">
            <v>0</v>
          </cell>
          <cell r="AA56">
            <v>28</v>
          </cell>
          <cell r="AB56">
            <v>16792678.571428999</v>
          </cell>
          <cell r="AC56">
            <v>28</v>
          </cell>
          <cell r="AD56">
            <v>28</v>
          </cell>
          <cell r="AE56">
            <v>470195000</v>
          </cell>
          <cell r="AF56">
            <v>470195000</v>
          </cell>
          <cell r="AG56">
            <v>447419000</v>
          </cell>
          <cell r="AH56">
            <v>447419000</v>
          </cell>
          <cell r="AI56">
            <v>0</v>
          </cell>
          <cell r="AJ56">
            <v>129599340</v>
          </cell>
          <cell r="AK56">
            <v>129599340</v>
          </cell>
          <cell r="AL56">
            <v>0</v>
          </cell>
          <cell r="AM56">
            <v>1</v>
          </cell>
          <cell r="AN56">
            <v>1</v>
          </cell>
        </row>
        <row r="57">
          <cell r="E57" t="str">
            <v>CÀ MAU</v>
          </cell>
          <cell r="F57" t="str">
            <v>BD000117</v>
          </cell>
          <cell r="G57" t="str">
            <v>TRẦN THẾ HUY</v>
          </cell>
          <cell r="H57">
            <v>86</v>
          </cell>
          <cell r="I57">
            <v>66</v>
          </cell>
          <cell r="J57">
            <v>0</v>
          </cell>
          <cell r="K57">
            <v>0</v>
          </cell>
          <cell r="L57">
            <v>1</v>
          </cell>
          <cell r="M57">
            <v>16</v>
          </cell>
          <cell r="N57">
            <v>3</v>
          </cell>
          <cell r="O57">
            <v>0</v>
          </cell>
          <cell r="P57">
            <v>0</v>
          </cell>
          <cell r="Q57">
            <v>3</v>
          </cell>
          <cell r="R57">
            <v>14</v>
          </cell>
          <cell r="S57">
            <v>4.6666665077209473</v>
          </cell>
          <cell r="T57">
            <v>0</v>
          </cell>
          <cell r="U57">
            <v>15</v>
          </cell>
          <cell r="V57">
            <v>0.18987299999999999</v>
          </cell>
          <cell r="W57">
            <v>0</v>
          </cell>
          <cell r="X57">
            <v>200000000</v>
          </cell>
          <cell r="Y57">
            <v>465896000</v>
          </cell>
          <cell r="Z57">
            <v>2.3294799327850342</v>
          </cell>
          <cell r="AA57">
            <v>19</v>
          </cell>
          <cell r="AB57">
            <v>24520842.105262998</v>
          </cell>
          <cell r="AC57">
            <v>1.266667</v>
          </cell>
          <cell r="AD57">
            <v>0.240506</v>
          </cell>
          <cell r="AE57">
            <v>31059733.333333001</v>
          </cell>
          <cell r="AF57">
            <v>5897417.7215189999</v>
          </cell>
          <cell r="AG57">
            <v>377119000</v>
          </cell>
          <cell r="AH57">
            <v>377119000</v>
          </cell>
          <cell r="AI57">
            <v>0</v>
          </cell>
          <cell r="AJ57">
            <v>96220780</v>
          </cell>
          <cell r="AK57">
            <v>96220780</v>
          </cell>
          <cell r="AL57">
            <v>0</v>
          </cell>
          <cell r="AM57">
            <v>1</v>
          </cell>
          <cell r="AN57">
            <v>1</v>
          </cell>
        </row>
        <row r="58">
          <cell r="E58" t="str">
            <v>MEGA</v>
          </cell>
          <cell r="F58" t="str">
            <v>BD000051</v>
          </cell>
          <cell r="G58" t="str">
            <v>TRẦN THỊ THÚY HẰNG</v>
          </cell>
          <cell r="H58">
            <v>114</v>
          </cell>
          <cell r="I58">
            <v>86</v>
          </cell>
          <cell r="J58">
            <v>0</v>
          </cell>
          <cell r="K58">
            <v>0</v>
          </cell>
          <cell r="L58">
            <v>1</v>
          </cell>
          <cell r="M58">
            <v>24</v>
          </cell>
          <cell r="N58">
            <v>3</v>
          </cell>
          <cell r="O58">
            <v>9</v>
          </cell>
          <cell r="P58">
            <v>0</v>
          </cell>
          <cell r="Q58">
            <v>6</v>
          </cell>
          <cell r="R58">
            <v>7</v>
          </cell>
          <cell r="S58">
            <v>1.1666666269302368</v>
          </cell>
          <cell r="T58">
            <v>0</v>
          </cell>
          <cell r="U58">
            <v>19</v>
          </cell>
          <cell r="V58">
            <v>0.20588200000000001</v>
          </cell>
          <cell r="W58">
            <v>0</v>
          </cell>
          <cell r="X58">
            <v>400000000</v>
          </cell>
          <cell r="Y58">
            <v>433685000</v>
          </cell>
          <cell r="Z58">
            <v>1.0842124223709106</v>
          </cell>
          <cell r="AA58">
            <v>31</v>
          </cell>
          <cell r="AB58">
            <v>13989838.709677</v>
          </cell>
          <cell r="AC58">
            <v>1.6315789999999999</v>
          </cell>
          <cell r="AD58">
            <v>0.30392200000000003</v>
          </cell>
          <cell r="AE58">
            <v>22825526.315788999</v>
          </cell>
          <cell r="AF58">
            <v>4251813.7254900001</v>
          </cell>
          <cell r="AG58">
            <v>418570000</v>
          </cell>
          <cell r="AH58">
            <v>462863300</v>
          </cell>
          <cell r="AI58">
            <v>757999000</v>
          </cell>
          <cell r="AJ58">
            <v>115200230</v>
          </cell>
          <cell r="AK58">
            <v>129549775</v>
          </cell>
          <cell r="AL58">
            <v>51425675</v>
          </cell>
          <cell r="AM58">
            <v>0.90439800000000004</v>
          </cell>
          <cell r="AN58">
            <v>0.99339100000000002</v>
          </cell>
          <cell r="AO58">
            <v>0.77778099999999994</v>
          </cell>
        </row>
        <row r="59">
          <cell r="E59" t="str">
            <v>SPRING</v>
          </cell>
          <cell r="F59" t="str">
            <v>BD000095</v>
          </cell>
          <cell r="G59" t="str">
            <v>HOÀNG NGỌC PHƯƠNG</v>
          </cell>
          <cell r="H59">
            <v>175</v>
          </cell>
          <cell r="I59">
            <v>135</v>
          </cell>
          <cell r="J59">
            <v>0</v>
          </cell>
          <cell r="K59">
            <v>0</v>
          </cell>
          <cell r="L59">
            <v>7</v>
          </cell>
          <cell r="M59">
            <v>30</v>
          </cell>
          <cell r="N59">
            <v>3</v>
          </cell>
          <cell r="O59">
            <v>52</v>
          </cell>
          <cell r="P59">
            <v>0</v>
          </cell>
          <cell r="Q59">
            <v>7</v>
          </cell>
          <cell r="R59">
            <v>14</v>
          </cell>
          <cell r="S59">
            <v>2</v>
          </cell>
          <cell r="T59">
            <v>0</v>
          </cell>
          <cell r="U59">
            <v>22</v>
          </cell>
          <cell r="V59">
            <v>0.13078999999999999</v>
          </cell>
          <cell r="W59">
            <v>0</v>
          </cell>
          <cell r="X59">
            <v>240000000</v>
          </cell>
          <cell r="Y59">
            <v>432572000</v>
          </cell>
          <cell r="Z59">
            <v>1.8023833036422729</v>
          </cell>
          <cell r="AA59">
            <v>32</v>
          </cell>
          <cell r="AB59">
            <v>13517875</v>
          </cell>
          <cell r="AC59">
            <v>1.454545</v>
          </cell>
          <cell r="AD59">
            <v>0.17438699999999999</v>
          </cell>
          <cell r="AE59">
            <v>19662363.636364002</v>
          </cell>
          <cell r="AF59">
            <v>2357340.5994549999</v>
          </cell>
          <cell r="AG59">
            <v>432572000</v>
          </cell>
          <cell r="AH59">
            <v>439926000</v>
          </cell>
          <cell r="AI59">
            <v>0</v>
          </cell>
          <cell r="AJ59">
            <v>121476250</v>
          </cell>
          <cell r="AK59">
            <v>123541010</v>
          </cell>
          <cell r="AL59">
            <v>0</v>
          </cell>
          <cell r="AM59">
            <v>1</v>
          </cell>
          <cell r="AN59">
            <v>1</v>
          </cell>
        </row>
        <row r="60">
          <cell r="E60" t="str">
            <v>LUCKY STAR</v>
          </cell>
          <cell r="F60" t="str">
            <v>BD000014</v>
          </cell>
          <cell r="G60" t="str">
            <v>NGUYỄN HỮU NGHIỆM</v>
          </cell>
          <cell r="H60">
            <v>254</v>
          </cell>
          <cell r="I60">
            <v>200</v>
          </cell>
          <cell r="J60">
            <v>0</v>
          </cell>
          <cell r="K60">
            <v>0</v>
          </cell>
          <cell r="L60">
            <v>8</v>
          </cell>
          <cell r="M60">
            <v>42</v>
          </cell>
          <cell r="N60">
            <v>4</v>
          </cell>
          <cell r="O60">
            <v>0</v>
          </cell>
          <cell r="P60">
            <v>0</v>
          </cell>
          <cell r="Q60">
            <v>10</v>
          </cell>
          <cell r="R60">
            <v>1</v>
          </cell>
          <cell r="S60">
            <v>0.10000000149011612</v>
          </cell>
          <cell r="T60">
            <v>0</v>
          </cell>
          <cell r="U60">
            <v>17</v>
          </cell>
          <cell r="V60">
            <v>9.0703000000000006E-2</v>
          </cell>
          <cell r="W60">
            <v>0</v>
          </cell>
          <cell r="X60">
            <v>500000000</v>
          </cell>
          <cell r="Y60">
            <v>424465000</v>
          </cell>
          <cell r="Z60">
            <v>0.8489300012588501</v>
          </cell>
          <cell r="AA60">
            <v>28</v>
          </cell>
          <cell r="AB60">
            <v>15159464.285714</v>
          </cell>
          <cell r="AC60">
            <v>1.6470590000000001</v>
          </cell>
          <cell r="AD60">
            <v>0.12698400000000001</v>
          </cell>
          <cell r="AE60">
            <v>24968529.411765002</v>
          </cell>
          <cell r="AF60">
            <v>1925011.3378679999</v>
          </cell>
          <cell r="AG60">
            <v>560823000</v>
          </cell>
          <cell r="AH60">
            <v>560823000</v>
          </cell>
          <cell r="AI60">
            <v>2542726800</v>
          </cell>
          <cell r="AJ60">
            <v>152528790</v>
          </cell>
          <cell r="AK60">
            <v>152528790</v>
          </cell>
          <cell r="AL60">
            <v>140760050</v>
          </cell>
          <cell r="AM60">
            <v>0.84739600000000004</v>
          </cell>
          <cell r="AN60">
            <v>0.98117500000000002</v>
          </cell>
          <cell r="AO60">
            <v>0.73621899999999996</v>
          </cell>
        </row>
        <row r="61">
          <cell r="E61" t="str">
            <v>DIAMOND</v>
          </cell>
          <cell r="F61" t="str">
            <v>BD000011</v>
          </cell>
          <cell r="G61" t="str">
            <v>LÊ THANH HUYỀN</v>
          </cell>
          <cell r="H61">
            <v>107</v>
          </cell>
          <cell r="I61">
            <v>85</v>
          </cell>
          <cell r="J61">
            <v>0</v>
          </cell>
          <cell r="K61">
            <v>0</v>
          </cell>
          <cell r="L61">
            <v>5</v>
          </cell>
          <cell r="M61">
            <v>15</v>
          </cell>
          <cell r="N61">
            <v>2</v>
          </cell>
          <cell r="O61">
            <v>7</v>
          </cell>
          <cell r="P61">
            <v>0</v>
          </cell>
          <cell r="Q61">
            <v>5</v>
          </cell>
          <cell r="R61">
            <v>1</v>
          </cell>
          <cell r="S61">
            <v>0.20000000298023224</v>
          </cell>
          <cell r="T61">
            <v>0</v>
          </cell>
          <cell r="U61">
            <v>12</v>
          </cell>
          <cell r="V61">
            <v>0.13131300000000001</v>
          </cell>
          <cell r="W61">
            <v>0</v>
          </cell>
          <cell r="X61">
            <v>350000000</v>
          </cell>
          <cell r="Y61">
            <v>414353000</v>
          </cell>
          <cell r="Z61">
            <v>1.1838656663894653</v>
          </cell>
          <cell r="AA61">
            <v>23</v>
          </cell>
          <cell r="AB61">
            <v>18015347.826087002</v>
          </cell>
          <cell r="AC61">
            <v>1.9166669999999999</v>
          </cell>
          <cell r="AD61">
            <v>0.232323</v>
          </cell>
          <cell r="AE61">
            <v>34529416.666666999</v>
          </cell>
          <cell r="AF61">
            <v>4185383.8383840001</v>
          </cell>
          <cell r="AG61">
            <v>397810000</v>
          </cell>
          <cell r="AH61">
            <v>404081000</v>
          </cell>
          <cell r="AI61">
            <v>1419043000</v>
          </cell>
          <cell r="AJ61">
            <v>104274640</v>
          </cell>
          <cell r="AK61">
            <v>106372020</v>
          </cell>
          <cell r="AL61">
            <v>84663761</v>
          </cell>
          <cell r="AM61">
            <v>0.78353799999999996</v>
          </cell>
          <cell r="AN61">
            <v>0.98989700000000003</v>
          </cell>
          <cell r="AO61">
            <v>0.56122099999999997</v>
          </cell>
        </row>
        <row r="62">
          <cell r="E62" t="str">
            <v>THE LIGHT</v>
          </cell>
          <cell r="F62" t="str">
            <v>BD000094</v>
          </cell>
          <cell r="G62" t="str">
            <v>VŨ MẠNH CƯỜNG</v>
          </cell>
          <cell r="H62">
            <v>115</v>
          </cell>
          <cell r="I62">
            <v>81</v>
          </cell>
          <cell r="J62">
            <v>0</v>
          </cell>
          <cell r="K62">
            <v>0</v>
          </cell>
          <cell r="L62">
            <v>1</v>
          </cell>
          <cell r="M62">
            <v>27</v>
          </cell>
          <cell r="N62">
            <v>6</v>
          </cell>
          <cell r="O62">
            <v>4</v>
          </cell>
          <cell r="P62">
            <v>0</v>
          </cell>
          <cell r="Q62">
            <v>5</v>
          </cell>
          <cell r="R62">
            <v>16</v>
          </cell>
          <cell r="S62">
            <v>3.2000000476837158</v>
          </cell>
          <cell r="T62">
            <v>0</v>
          </cell>
          <cell r="U62">
            <v>21</v>
          </cell>
          <cell r="V62">
            <v>0.20657300000000001</v>
          </cell>
          <cell r="W62">
            <v>0</v>
          </cell>
          <cell r="X62">
            <v>290000000</v>
          </cell>
          <cell r="Y62">
            <v>411411000</v>
          </cell>
          <cell r="Z62">
            <v>1.4186586141586304</v>
          </cell>
          <cell r="AA62">
            <v>29</v>
          </cell>
          <cell r="AB62">
            <v>14186586.206897</v>
          </cell>
          <cell r="AC62">
            <v>1.380952</v>
          </cell>
          <cell r="AD62">
            <v>0.27229999999999999</v>
          </cell>
          <cell r="AE62">
            <v>19591000</v>
          </cell>
          <cell r="AF62">
            <v>3863014.0845070002</v>
          </cell>
          <cell r="AG62">
            <v>404799000</v>
          </cell>
          <cell r="AH62">
            <v>404799000</v>
          </cell>
          <cell r="AI62">
            <v>0</v>
          </cell>
          <cell r="AJ62">
            <v>117408790</v>
          </cell>
          <cell r="AK62">
            <v>117408790</v>
          </cell>
          <cell r="AL62">
            <v>0</v>
          </cell>
          <cell r="AM62">
            <v>1</v>
          </cell>
          <cell r="AN62">
            <v>1</v>
          </cell>
        </row>
        <row r="63">
          <cell r="E63" t="str">
            <v>GENCASA BẾN TRE</v>
          </cell>
          <cell r="F63" t="str">
            <v>BD000143</v>
          </cell>
          <cell r="G63" t="str">
            <v>NGUYỄN MINH HIẾU</v>
          </cell>
          <cell r="H63">
            <v>86</v>
          </cell>
          <cell r="I63">
            <v>68</v>
          </cell>
          <cell r="J63">
            <v>0</v>
          </cell>
          <cell r="K63">
            <v>0</v>
          </cell>
          <cell r="L63">
            <v>6</v>
          </cell>
          <cell r="M63">
            <v>10</v>
          </cell>
          <cell r="N63">
            <v>2</v>
          </cell>
          <cell r="O63">
            <v>0</v>
          </cell>
          <cell r="P63">
            <v>0</v>
          </cell>
          <cell r="Q63">
            <v>3</v>
          </cell>
          <cell r="R63">
            <v>10</v>
          </cell>
          <cell r="S63">
            <v>3.3333332538604736</v>
          </cell>
          <cell r="T63">
            <v>0</v>
          </cell>
          <cell r="U63">
            <v>9</v>
          </cell>
          <cell r="V63">
            <v>0.2</v>
          </cell>
          <cell r="W63">
            <v>0</v>
          </cell>
          <cell r="X63">
            <v>250000000</v>
          </cell>
          <cell r="Y63">
            <v>374929000</v>
          </cell>
          <cell r="Z63">
            <v>1.4997159242630005</v>
          </cell>
          <cell r="AA63">
            <v>16</v>
          </cell>
          <cell r="AB63">
            <v>23433062.5</v>
          </cell>
          <cell r="AC63">
            <v>1.7777780000000001</v>
          </cell>
          <cell r="AD63">
            <v>0.228571</v>
          </cell>
          <cell r="AE63">
            <v>41658777.777778</v>
          </cell>
          <cell r="AF63">
            <v>5356128.5714290002</v>
          </cell>
          <cell r="AG63">
            <v>374929000</v>
          </cell>
          <cell r="AH63">
            <v>378795000</v>
          </cell>
          <cell r="AI63">
            <v>74451000</v>
          </cell>
          <cell r="AJ63">
            <v>96619780</v>
          </cell>
          <cell r="AK63">
            <v>97876970</v>
          </cell>
          <cell r="AL63">
            <v>5076525</v>
          </cell>
          <cell r="AM63">
            <v>0.86394400000000005</v>
          </cell>
          <cell r="AN63">
            <v>0.98912800000000001</v>
          </cell>
          <cell r="AO63">
            <v>0.63255499999999998</v>
          </cell>
        </row>
        <row r="64">
          <cell r="E64" t="str">
            <v>BELIEVE IN FUTURE</v>
          </cell>
          <cell r="F64" t="str">
            <v>BD000066</v>
          </cell>
          <cell r="G64" t="str">
            <v>ĐẶNG THỊ THU THỦY</v>
          </cell>
          <cell r="H64">
            <v>77</v>
          </cell>
          <cell r="I64">
            <v>60</v>
          </cell>
          <cell r="J64">
            <v>0</v>
          </cell>
          <cell r="K64">
            <v>0</v>
          </cell>
          <cell r="L64">
            <v>6</v>
          </cell>
          <cell r="M64">
            <v>9</v>
          </cell>
          <cell r="N64">
            <v>2</v>
          </cell>
          <cell r="O64">
            <v>4</v>
          </cell>
          <cell r="P64">
            <v>0</v>
          </cell>
          <cell r="Q64">
            <v>2</v>
          </cell>
          <cell r="R64">
            <v>2</v>
          </cell>
          <cell r="S64">
            <v>1</v>
          </cell>
          <cell r="T64">
            <v>0</v>
          </cell>
          <cell r="U64">
            <v>12</v>
          </cell>
          <cell r="V64">
            <v>0.20143900000000001</v>
          </cell>
          <cell r="W64">
            <v>0</v>
          </cell>
          <cell r="X64">
            <v>300000000</v>
          </cell>
          <cell r="Y64">
            <v>369053000</v>
          </cell>
          <cell r="Z64">
            <v>1.2301766872406006</v>
          </cell>
          <cell r="AA64">
            <v>19</v>
          </cell>
          <cell r="AB64">
            <v>19423842.105262998</v>
          </cell>
          <cell r="AC64">
            <v>1.5833330000000001</v>
          </cell>
          <cell r="AD64">
            <v>0.27338099999999999</v>
          </cell>
          <cell r="AE64">
            <v>30754416.666666999</v>
          </cell>
          <cell r="AF64">
            <v>5310115.1079139998</v>
          </cell>
          <cell r="AG64">
            <v>319664000</v>
          </cell>
          <cell r="AH64">
            <v>356782000</v>
          </cell>
          <cell r="AI64">
            <v>252065000</v>
          </cell>
          <cell r="AJ64">
            <v>88895840</v>
          </cell>
          <cell r="AK64">
            <v>101004540</v>
          </cell>
          <cell r="AL64">
            <v>15199185</v>
          </cell>
          <cell r="AM64">
            <v>0.90605000000000002</v>
          </cell>
          <cell r="AN64">
            <v>0.99796200000000002</v>
          </cell>
          <cell r="AO64">
            <v>0.71972199999999997</v>
          </cell>
        </row>
        <row r="65">
          <cell r="E65" t="str">
            <v>ĐẮK NÔNG</v>
          </cell>
          <cell r="F65" t="str">
            <v>BD000110</v>
          </cell>
          <cell r="G65" t="str">
            <v>TRÀ HỮU VINH</v>
          </cell>
          <cell r="H65">
            <v>95</v>
          </cell>
          <cell r="I65">
            <v>83</v>
          </cell>
          <cell r="J65">
            <v>0</v>
          </cell>
          <cell r="K65">
            <v>0</v>
          </cell>
          <cell r="L65">
            <v>0</v>
          </cell>
          <cell r="M65">
            <v>12</v>
          </cell>
          <cell r="N65">
            <v>0</v>
          </cell>
          <cell r="O65">
            <v>0</v>
          </cell>
          <cell r="P65">
            <v>0</v>
          </cell>
          <cell r="Q65">
            <v>2</v>
          </cell>
          <cell r="R65">
            <v>21</v>
          </cell>
          <cell r="S65">
            <v>10.5</v>
          </cell>
          <cell r="T65">
            <v>0</v>
          </cell>
          <cell r="U65">
            <v>18</v>
          </cell>
          <cell r="V65">
            <v>0.21301800000000001</v>
          </cell>
          <cell r="W65">
            <v>0</v>
          </cell>
          <cell r="X65">
            <v>200000000</v>
          </cell>
          <cell r="Y65">
            <v>354000000</v>
          </cell>
          <cell r="Z65">
            <v>1.7699999809265137</v>
          </cell>
          <cell r="AA65">
            <v>22</v>
          </cell>
          <cell r="AB65">
            <v>16090909.090909</v>
          </cell>
          <cell r="AC65">
            <v>1.2222219999999999</v>
          </cell>
          <cell r="AD65">
            <v>0.260355</v>
          </cell>
          <cell r="AE65">
            <v>19666666.666666999</v>
          </cell>
          <cell r="AF65">
            <v>4189349.1124260002</v>
          </cell>
          <cell r="AG65">
            <v>343908000</v>
          </cell>
          <cell r="AH65">
            <v>343908000</v>
          </cell>
          <cell r="AI65">
            <v>0</v>
          </cell>
          <cell r="AJ65">
            <v>100091960</v>
          </cell>
          <cell r="AK65">
            <v>100091960</v>
          </cell>
          <cell r="AL65">
            <v>0</v>
          </cell>
          <cell r="AM65">
            <v>1</v>
          </cell>
          <cell r="AN65">
            <v>1</v>
          </cell>
        </row>
        <row r="66">
          <cell r="E66" t="str">
            <v>THE STARS 1</v>
          </cell>
          <cell r="F66" t="str">
            <v>BD000013</v>
          </cell>
          <cell r="G66" t="str">
            <v>NGUYỄN VĂN CÔNG</v>
          </cell>
          <cell r="H66">
            <v>247</v>
          </cell>
          <cell r="I66">
            <v>204</v>
          </cell>
          <cell r="J66">
            <v>0</v>
          </cell>
          <cell r="K66">
            <v>0</v>
          </cell>
          <cell r="L66">
            <v>18</v>
          </cell>
          <cell r="M66">
            <v>21</v>
          </cell>
          <cell r="N66">
            <v>4</v>
          </cell>
          <cell r="O66">
            <v>7</v>
          </cell>
          <cell r="P66">
            <v>0</v>
          </cell>
          <cell r="Q66">
            <v>8</v>
          </cell>
          <cell r="R66">
            <v>6</v>
          </cell>
          <cell r="S66">
            <v>0.75</v>
          </cell>
          <cell r="T66">
            <v>0</v>
          </cell>
          <cell r="U66">
            <v>15</v>
          </cell>
          <cell r="V66">
            <v>7.8703999999999996E-2</v>
          </cell>
          <cell r="W66">
            <v>0</v>
          </cell>
          <cell r="X66">
            <v>370000000</v>
          </cell>
          <cell r="Y66">
            <v>353025000</v>
          </cell>
          <cell r="Z66">
            <v>0.95412158966064453</v>
          </cell>
          <cell r="AA66">
            <v>25</v>
          </cell>
          <cell r="AB66">
            <v>14121000</v>
          </cell>
          <cell r="AC66">
            <v>1.6666669999999999</v>
          </cell>
          <cell r="AD66">
            <v>0.115741</v>
          </cell>
          <cell r="AE66">
            <v>23535000</v>
          </cell>
          <cell r="AF66">
            <v>1634375</v>
          </cell>
          <cell r="AG66">
            <v>353025000</v>
          </cell>
          <cell r="AH66">
            <v>357054000</v>
          </cell>
          <cell r="AI66">
            <v>1479597000</v>
          </cell>
          <cell r="AJ66">
            <v>105507690</v>
          </cell>
          <cell r="AK66">
            <v>106837260</v>
          </cell>
          <cell r="AL66">
            <v>87233600</v>
          </cell>
          <cell r="AM66">
            <v>0.55828100000000003</v>
          </cell>
          <cell r="AN66">
            <v>0.99762399999999996</v>
          </cell>
          <cell r="AO66">
            <v>0.28870000000000001</v>
          </cell>
        </row>
        <row r="67">
          <cell r="E67" t="str">
            <v>GENCASA THÁI NGUYÊN</v>
          </cell>
          <cell r="F67" t="str">
            <v>BD000112</v>
          </cell>
          <cell r="G67" t="str">
            <v>NGUYỄN THÀNH LONG</v>
          </cell>
          <cell r="H67">
            <v>172</v>
          </cell>
          <cell r="I67">
            <v>145</v>
          </cell>
          <cell r="J67">
            <v>0</v>
          </cell>
          <cell r="K67">
            <v>0</v>
          </cell>
          <cell r="L67">
            <v>1</v>
          </cell>
          <cell r="M67">
            <v>24</v>
          </cell>
          <cell r="N67">
            <v>2</v>
          </cell>
          <cell r="O67">
            <v>46</v>
          </cell>
          <cell r="P67">
            <v>0</v>
          </cell>
          <cell r="Q67">
            <v>5</v>
          </cell>
          <cell r="R67">
            <v>20</v>
          </cell>
          <cell r="S67">
            <v>4</v>
          </cell>
          <cell r="T67">
            <v>0</v>
          </cell>
          <cell r="U67">
            <v>23</v>
          </cell>
          <cell r="V67">
            <v>0.15046999999999999</v>
          </cell>
          <cell r="W67">
            <v>0</v>
          </cell>
          <cell r="X67">
            <v>120000000</v>
          </cell>
          <cell r="Y67">
            <v>337174000</v>
          </cell>
          <cell r="Z67">
            <v>2.8097834587097168</v>
          </cell>
          <cell r="AA67">
            <v>27</v>
          </cell>
          <cell r="AB67">
            <v>12487925.925926</v>
          </cell>
          <cell r="AC67">
            <v>1.173913</v>
          </cell>
          <cell r="AD67">
            <v>0.16927900000000001</v>
          </cell>
          <cell r="AE67">
            <v>14659739.130434999</v>
          </cell>
          <cell r="AF67">
            <v>2113943.5736679998</v>
          </cell>
          <cell r="AG67">
            <v>337174000</v>
          </cell>
          <cell r="AH67">
            <v>337174000</v>
          </cell>
          <cell r="AI67">
            <v>92185000</v>
          </cell>
          <cell r="AJ67">
            <v>101569640</v>
          </cell>
          <cell r="AK67">
            <v>101569640</v>
          </cell>
          <cell r="AL67">
            <v>7000750</v>
          </cell>
          <cell r="AM67">
            <v>0.89431099999999997</v>
          </cell>
          <cell r="AN67">
            <v>0.99295100000000003</v>
          </cell>
          <cell r="AO67">
            <v>0.61119299999999999</v>
          </cell>
        </row>
        <row r="68">
          <cell r="E68" t="str">
            <v>COT GENCASA</v>
          </cell>
          <cell r="F68" t="str">
            <v>BD000002</v>
          </cell>
          <cell r="G68" t="str">
            <v>NGUYỄN THU HẰNG</v>
          </cell>
          <cell r="H68">
            <v>124</v>
          </cell>
          <cell r="I68">
            <v>96</v>
          </cell>
          <cell r="J68">
            <v>0</v>
          </cell>
          <cell r="K68">
            <v>0</v>
          </cell>
          <cell r="L68">
            <v>4</v>
          </cell>
          <cell r="M68">
            <v>22</v>
          </cell>
          <cell r="N68">
            <v>2</v>
          </cell>
          <cell r="O68">
            <v>9</v>
          </cell>
          <cell r="P68">
            <v>0</v>
          </cell>
          <cell r="Q68">
            <v>6</v>
          </cell>
          <cell r="R68">
            <v>4</v>
          </cell>
          <cell r="S68">
            <v>0.66666668653488159</v>
          </cell>
          <cell r="T68">
            <v>0</v>
          </cell>
          <cell r="U68">
            <v>10</v>
          </cell>
          <cell r="V68">
            <v>0.111628</v>
          </cell>
          <cell r="W68">
            <v>0</v>
          </cell>
          <cell r="X68">
            <v>690000000</v>
          </cell>
          <cell r="Y68">
            <v>332621000</v>
          </cell>
          <cell r="Z68">
            <v>0.48205941915512085</v>
          </cell>
          <cell r="AA68">
            <v>18</v>
          </cell>
          <cell r="AB68">
            <v>18478944.444444001</v>
          </cell>
          <cell r="AC68">
            <v>1.8</v>
          </cell>
          <cell r="AD68">
            <v>0.16744200000000001</v>
          </cell>
          <cell r="AE68">
            <v>33262100</v>
          </cell>
          <cell r="AF68">
            <v>3094148.8372089998</v>
          </cell>
          <cell r="AG68">
            <v>296734000</v>
          </cell>
          <cell r="AH68">
            <v>325868000</v>
          </cell>
          <cell r="AI68">
            <v>1479698000</v>
          </cell>
          <cell r="AJ68">
            <v>95214260</v>
          </cell>
          <cell r="AK68">
            <v>104652430</v>
          </cell>
          <cell r="AL68">
            <v>92967075</v>
          </cell>
          <cell r="AM68">
            <v>0.79590000000000005</v>
          </cell>
          <cell r="AN68">
            <v>0.98778699999999997</v>
          </cell>
          <cell r="AO68">
            <v>0.63427199999999995</v>
          </cell>
        </row>
        <row r="69">
          <cell r="E69" t="str">
            <v>GENCASA LẠNG SƠN</v>
          </cell>
          <cell r="F69" t="str">
            <v>BD000069</v>
          </cell>
          <cell r="G69" t="str">
            <v>NGUYỄN VĂN HUỆ</v>
          </cell>
          <cell r="H69">
            <v>76</v>
          </cell>
          <cell r="I69">
            <v>55</v>
          </cell>
          <cell r="J69">
            <v>0</v>
          </cell>
          <cell r="K69">
            <v>0</v>
          </cell>
          <cell r="L69">
            <v>0</v>
          </cell>
          <cell r="M69">
            <v>19</v>
          </cell>
          <cell r="N69">
            <v>2</v>
          </cell>
          <cell r="O69">
            <v>8</v>
          </cell>
          <cell r="P69">
            <v>0</v>
          </cell>
          <cell r="Q69">
            <v>3</v>
          </cell>
          <cell r="R69">
            <v>23</v>
          </cell>
          <cell r="S69">
            <v>7.6666665077209473</v>
          </cell>
          <cell r="T69">
            <v>0</v>
          </cell>
          <cell r="U69">
            <v>13</v>
          </cell>
          <cell r="V69">
            <v>0.19259299999999999</v>
          </cell>
          <cell r="W69">
            <v>0</v>
          </cell>
          <cell r="X69">
            <v>150000000</v>
          </cell>
          <cell r="Y69">
            <v>312938000</v>
          </cell>
          <cell r="Z69">
            <v>2.0862531661987305</v>
          </cell>
          <cell r="AA69">
            <v>21</v>
          </cell>
          <cell r="AB69">
            <v>14901809.523809999</v>
          </cell>
          <cell r="AC69">
            <v>1.6153850000000001</v>
          </cell>
          <cell r="AD69">
            <v>0.31111100000000003</v>
          </cell>
          <cell r="AE69">
            <v>24072153.846154001</v>
          </cell>
          <cell r="AF69">
            <v>4636118.5185190002</v>
          </cell>
          <cell r="AG69">
            <v>312938000</v>
          </cell>
          <cell r="AH69">
            <v>312938000</v>
          </cell>
          <cell r="AI69">
            <v>0</v>
          </cell>
          <cell r="AJ69">
            <v>70588900</v>
          </cell>
          <cell r="AK69">
            <v>70588900</v>
          </cell>
          <cell r="AL69">
            <v>0</v>
          </cell>
          <cell r="AM69">
            <v>1</v>
          </cell>
          <cell r="AN69">
            <v>1</v>
          </cell>
        </row>
        <row r="70">
          <cell r="E70" t="str">
            <v>GENCASA HÀ ĐÔNG</v>
          </cell>
          <cell r="F70" t="str">
            <v>BD000121</v>
          </cell>
          <cell r="G70" t="str">
            <v>LÊ VIỆT DŨNG</v>
          </cell>
          <cell r="H70">
            <v>105</v>
          </cell>
          <cell r="I70">
            <v>70</v>
          </cell>
          <cell r="J70">
            <v>0</v>
          </cell>
          <cell r="K70">
            <v>0</v>
          </cell>
          <cell r="L70">
            <v>0</v>
          </cell>
          <cell r="M70">
            <v>27</v>
          </cell>
          <cell r="N70">
            <v>8</v>
          </cell>
          <cell r="O70">
            <v>19</v>
          </cell>
          <cell r="P70">
            <v>0</v>
          </cell>
          <cell r="Q70">
            <v>7</v>
          </cell>
          <cell r="R70">
            <v>14</v>
          </cell>
          <cell r="S70">
            <v>2</v>
          </cell>
          <cell r="T70">
            <v>0</v>
          </cell>
          <cell r="U70">
            <v>11</v>
          </cell>
          <cell r="V70">
            <v>0.106796</v>
          </cell>
          <cell r="W70">
            <v>0</v>
          </cell>
          <cell r="X70">
            <v>160000000</v>
          </cell>
          <cell r="Y70">
            <v>296384000</v>
          </cell>
          <cell r="Z70">
            <v>1.8523999452590942</v>
          </cell>
          <cell r="AA70">
            <v>15</v>
          </cell>
          <cell r="AB70">
            <v>19758933.333333001</v>
          </cell>
          <cell r="AC70">
            <v>1.3636360000000001</v>
          </cell>
          <cell r="AD70">
            <v>0.14563100000000001</v>
          </cell>
          <cell r="AE70">
            <v>26944000</v>
          </cell>
          <cell r="AF70">
            <v>2877514.5631070002</v>
          </cell>
          <cell r="AG70">
            <v>237361000</v>
          </cell>
          <cell r="AH70">
            <v>244829000</v>
          </cell>
          <cell r="AI70">
            <v>0</v>
          </cell>
          <cell r="AJ70">
            <v>69130090</v>
          </cell>
          <cell r="AK70">
            <v>71594530</v>
          </cell>
          <cell r="AL70">
            <v>0</v>
          </cell>
          <cell r="AM70">
            <v>1</v>
          </cell>
          <cell r="AN70">
            <v>1</v>
          </cell>
        </row>
        <row r="71">
          <cell r="E71" t="str">
            <v>QUẢNG TRỊ</v>
          </cell>
          <cell r="F71" t="str">
            <v>BD000146</v>
          </cell>
          <cell r="G71" t="str">
            <v>NGUYỄN THỊ KIM HOÀNG</v>
          </cell>
          <cell r="H71">
            <v>36</v>
          </cell>
          <cell r="I71">
            <v>27</v>
          </cell>
          <cell r="J71">
            <v>0</v>
          </cell>
          <cell r="K71">
            <v>0</v>
          </cell>
          <cell r="L71">
            <v>0</v>
          </cell>
          <cell r="M71">
            <v>9</v>
          </cell>
          <cell r="N71">
            <v>0</v>
          </cell>
          <cell r="O71">
            <v>0</v>
          </cell>
          <cell r="P71">
            <v>0</v>
          </cell>
          <cell r="Q71">
            <v>20</v>
          </cell>
          <cell r="R71">
            <v>36</v>
          </cell>
          <cell r="S71">
            <v>1.7999999523162842</v>
          </cell>
          <cell r="T71">
            <v>0</v>
          </cell>
          <cell r="U71">
            <v>16</v>
          </cell>
          <cell r="V71">
            <v>0.88888900000000004</v>
          </cell>
          <cell r="W71">
            <v>0</v>
          </cell>
          <cell r="X71">
            <v>100000000</v>
          </cell>
          <cell r="Y71">
            <v>295738000</v>
          </cell>
          <cell r="Z71">
            <v>2.9573798179626465</v>
          </cell>
          <cell r="AA71">
            <v>25</v>
          </cell>
          <cell r="AB71">
            <v>11829520</v>
          </cell>
          <cell r="AC71">
            <v>1.5625</v>
          </cell>
          <cell r="AD71">
            <v>1.388889</v>
          </cell>
          <cell r="AE71">
            <v>18483625</v>
          </cell>
          <cell r="AF71">
            <v>16429888.888889</v>
          </cell>
          <cell r="AG71">
            <v>295738000</v>
          </cell>
          <cell r="AH71">
            <v>295738000</v>
          </cell>
          <cell r="AI71">
            <v>0</v>
          </cell>
          <cell r="AJ71">
            <v>92391730</v>
          </cell>
          <cell r="AK71">
            <v>92391730</v>
          </cell>
          <cell r="AL71">
            <v>0</v>
          </cell>
        </row>
        <row r="72">
          <cell r="E72" t="str">
            <v>LIB</v>
          </cell>
          <cell r="F72" t="str">
            <v>BD000055</v>
          </cell>
          <cell r="G72" t="str">
            <v>TRƯƠNG THỊ THU TRÂM</v>
          </cell>
          <cell r="H72">
            <v>35</v>
          </cell>
          <cell r="I72">
            <v>29</v>
          </cell>
          <cell r="J72">
            <v>0</v>
          </cell>
          <cell r="K72">
            <v>0</v>
          </cell>
          <cell r="L72">
            <v>0</v>
          </cell>
          <cell r="M72">
            <v>5</v>
          </cell>
          <cell r="N72">
            <v>1</v>
          </cell>
          <cell r="O72">
            <v>2</v>
          </cell>
          <cell r="P72">
            <v>0</v>
          </cell>
          <cell r="Q72">
            <v>1</v>
          </cell>
          <cell r="R72">
            <v>1</v>
          </cell>
          <cell r="S72">
            <v>1</v>
          </cell>
          <cell r="T72">
            <v>0</v>
          </cell>
          <cell r="U72">
            <v>5</v>
          </cell>
          <cell r="V72">
            <v>0.16128999999999999</v>
          </cell>
          <cell r="W72">
            <v>0</v>
          </cell>
          <cell r="X72">
            <v>150000000</v>
          </cell>
          <cell r="Y72">
            <v>292936000</v>
          </cell>
          <cell r="Z72">
            <v>1.952906608581543</v>
          </cell>
          <cell r="AA72">
            <v>9</v>
          </cell>
          <cell r="AB72">
            <v>32548444.444444001</v>
          </cell>
          <cell r="AC72">
            <v>1.8</v>
          </cell>
          <cell r="AD72">
            <v>0.290323</v>
          </cell>
          <cell r="AE72">
            <v>58587200</v>
          </cell>
          <cell r="AF72">
            <v>9449548.3870969992</v>
          </cell>
          <cell r="AG72">
            <v>193004000</v>
          </cell>
          <cell r="AH72">
            <v>230690000</v>
          </cell>
          <cell r="AI72">
            <v>93718000</v>
          </cell>
          <cell r="AJ72">
            <v>44491870</v>
          </cell>
          <cell r="AK72">
            <v>56765030</v>
          </cell>
          <cell r="AL72">
            <v>6799915</v>
          </cell>
          <cell r="AM72">
            <v>0.94372599999999995</v>
          </cell>
          <cell r="AN72">
            <v>0.96747499999999997</v>
          </cell>
          <cell r="AO72">
            <v>0.86143099999999995</v>
          </cell>
        </row>
        <row r="73">
          <cell r="E73" t="str">
            <v>THIÊN SƠN</v>
          </cell>
          <cell r="F73" t="str">
            <v>BD000067</v>
          </cell>
          <cell r="G73" t="str">
            <v>ĐINH THỊ KIM LIÊN</v>
          </cell>
          <cell r="H73">
            <v>112</v>
          </cell>
          <cell r="I73">
            <v>87</v>
          </cell>
          <cell r="J73">
            <v>0</v>
          </cell>
          <cell r="K73">
            <v>0</v>
          </cell>
          <cell r="L73">
            <v>5</v>
          </cell>
          <cell r="M73">
            <v>16</v>
          </cell>
          <cell r="N73">
            <v>4</v>
          </cell>
          <cell r="O73">
            <v>7</v>
          </cell>
          <cell r="P73">
            <v>0</v>
          </cell>
          <cell r="Q73">
            <v>5</v>
          </cell>
          <cell r="R73">
            <v>10</v>
          </cell>
          <cell r="S73">
            <v>2</v>
          </cell>
          <cell r="T73">
            <v>0</v>
          </cell>
          <cell r="U73">
            <v>12</v>
          </cell>
          <cell r="V73">
            <v>0.13065299999999999</v>
          </cell>
          <cell r="W73">
            <v>0</v>
          </cell>
          <cell r="X73">
            <v>200000000</v>
          </cell>
          <cell r="Y73">
            <v>281388000</v>
          </cell>
          <cell r="Z73">
            <v>1.4069399833679199</v>
          </cell>
          <cell r="AA73">
            <v>18</v>
          </cell>
          <cell r="AB73">
            <v>15632666.666666999</v>
          </cell>
          <cell r="AC73">
            <v>1.5</v>
          </cell>
          <cell r="AD73">
            <v>0.18090500000000001</v>
          </cell>
          <cell r="AE73">
            <v>23449000</v>
          </cell>
          <cell r="AF73">
            <v>2828020.100503</v>
          </cell>
          <cell r="AG73">
            <v>281388000</v>
          </cell>
          <cell r="AH73">
            <v>281388000</v>
          </cell>
          <cell r="AI73">
            <v>127094000</v>
          </cell>
          <cell r="AJ73">
            <v>75347500</v>
          </cell>
          <cell r="AK73">
            <v>75347500</v>
          </cell>
          <cell r="AL73">
            <v>9961400</v>
          </cell>
          <cell r="AM73">
            <v>0.86564300000000005</v>
          </cell>
          <cell r="AN73">
            <v>0.99643099999999996</v>
          </cell>
          <cell r="AO73">
            <v>0.57905499999999999</v>
          </cell>
        </row>
        <row r="74">
          <cell r="E74" t="str">
            <v>LUCKY CAT</v>
          </cell>
          <cell r="F74" t="str">
            <v>BD000033</v>
          </cell>
          <cell r="G74" t="str">
            <v>LÊ THỊ HỒNG LĨNH</v>
          </cell>
          <cell r="H74">
            <v>75</v>
          </cell>
          <cell r="I74">
            <v>60</v>
          </cell>
          <cell r="J74">
            <v>0</v>
          </cell>
          <cell r="K74">
            <v>0</v>
          </cell>
          <cell r="L74">
            <v>5</v>
          </cell>
          <cell r="M74">
            <v>8</v>
          </cell>
          <cell r="N74">
            <v>2</v>
          </cell>
          <cell r="O74">
            <v>6</v>
          </cell>
          <cell r="P74">
            <v>0</v>
          </cell>
          <cell r="Q74">
            <v>3</v>
          </cell>
          <cell r="R74">
            <v>5</v>
          </cell>
          <cell r="S74">
            <v>1.6666666269302368</v>
          </cell>
          <cell r="T74">
            <v>0</v>
          </cell>
          <cell r="U74">
            <v>9</v>
          </cell>
          <cell r="V74">
            <v>0.13333300000000001</v>
          </cell>
          <cell r="W74">
            <v>0</v>
          </cell>
          <cell r="X74">
            <v>350000000</v>
          </cell>
          <cell r="Y74">
            <v>271518000</v>
          </cell>
          <cell r="Z74">
            <v>0.77576577663421631</v>
          </cell>
          <cell r="AA74">
            <v>16</v>
          </cell>
          <cell r="AB74">
            <v>16969875</v>
          </cell>
          <cell r="AC74">
            <v>1.7777780000000001</v>
          </cell>
          <cell r="AD74">
            <v>0.237037</v>
          </cell>
          <cell r="AE74">
            <v>30168666.666666999</v>
          </cell>
          <cell r="AF74">
            <v>4022488.8888889998</v>
          </cell>
          <cell r="AG74">
            <v>257670000</v>
          </cell>
          <cell r="AH74">
            <v>286605000</v>
          </cell>
          <cell r="AI74">
            <v>487544000</v>
          </cell>
          <cell r="AJ74">
            <v>71874490</v>
          </cell>
          <cell r="AK74">
            <v>76820890</v>
          </cell>
          <cell r="AL74">
            <v>29114675</v>
          </cell>
          <cell r="AM74">
            <v>0.81143600000000005</v>
          </cell>
          <cell r="AN74">
            <v>0.99327699999999997</v>
          </cell>
          <cell r="AO74">
            <v>0.63335399999999997</v>
          </cell>
        </row>
        <row r="75">
          <cell r="E75" t="str">
            <v>TCA NGHỆ AN</v>
          </cell>
          <cell r="F75" t="str">
            <v>BD000050</v>
          </cell>
          <cell r="G75" t="str">
            <v>TCA  HEAD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1</v>
          </cell>
          <cell r="V75">
            <v>1</v>
          </cell>
          <cell r="W75">
            <v>0</v>
          </cell>
          <cell r="X75">
            <v>0</v>
          </cell>
          <cell r="Y75">
            <v>258886000</v>
          </cell>
          <cell r="Z75">
            <v>0</v>
          </cell>
          <cell r="AA75">
            <v>26</v>
          </cell>
          <cell r="AB75">
            <v>9957153.8461540006</v>
          </cell>
          <cell r="AC75">
            <v>26</v>
          </cell>
          <cell r="AD75">
            <v>26</v>
          </cell>
          <cell r="AE75">
            <v>258886000</v>
          </cell>
          <cell r="AF75">
            <v>258886000</v>
          </cell>
          <cell r="AG75">
            <v>258886000</v>
          </cell>
          <cell r="AH75">
            <v>258886000</v>
          </cell>
          <cell r="AI75">
            <v>637557000</v>
          </cell>
          <cell r="AJ75">
            <v>82312550</v>
          </cell>
          <cell r="AK75">
            <v>82312550</v>
          </cell>
          <cell r="AL75">
            <v>0</v>
          </cell>
          <cell r="AM75">
            <v>0.92086999999999997</v>
          </cell>
          <cell r="AN75">
            <v>0.99561299999999997</v>
          </cell>
          <cell r="AO75">
            <v>0.61357799999999996</v>
          </cell>
        </row>
        <row r="76">
          <cell r="E76" t="str">
            <v>THE STARS 2</v>
          </cell>
          <cell r="F76" t="str">
            <v>BD000013</v>
          </cell>
          <cell r="G76" t="str">
            <v>NGUYỄN VĂN CÔNG</v>
          </cell>
          <cell r="H76">
            <v>199</v>
          </cell>
          <cell r="I76">
            <v>167</v>
          </cell>
          <cell r="J76">
            <v>0</v>
          </cell>
          <cell r="K76">
            <v>0</v>
          </cell>
          <cell r="L76">
            <v>10</v>
          </cell>
          <cell r="M76">
            <v>20</v>
          </cell>
          <cell r="N76">
            <v>2</v>
          </cell>
          <cell r="O76">
            <v>31</v>
          </cell>
          <cell r="P76">
            <v>1</v>
          </cell>
          <cell r="Q76">
            <v>6</v>
          </cell>
          <cell r="R76">
            <v>18</v>
          </cell>
          <cell r="S76">
            <v>3</v>
          </cell>
          <cell r="T76">
            <v>0</v>
          </cell>
          <cell r="U76">
            <v>13</v>
          </cell>
          <cell r="V76">
            <v>9.5541000000000001E-2</v>
          </cell>
          <cell r="W76">
            <v>0</v>
          </cell>
          <cell r="X76">
            <v>300000000</v>
          </cell>
          <cell r="Y76">
            <v>244561000</v>
          </cell>
          <cell r="Z76">
            <v>0.81520330905914307</v>
          </cell>
          <cell r="AA76">
            <v>15</v>
          </cell>
          <cell r="AB76">
            <v>16304066.666666999</v>
          </cell>
          <cell r="AC76">
            <v>1.1538459999999999</v>
          </cell>
          <cell r="AD76">
            <v>9.5541000000000001E-2</v>
          </cell>
          <cell r="AE76">
            <v>18812384.615385</v>
          </cell>
          <cell r="AF76">
            <v>1557713.375796</v>
          </cell>
          <cell r="AG76">
            <v>244561000</v>
          </cell>
          <cell r="AH76">
            <v>258334000</v>
          </cell>
          <cell r="AI76">
            <v>381230000</v>
          </cell>
          <cell r="AJ76">
            <v>59160230</v>
          </cell>
          <cell r="AK76">
            <v>63905320</v>
          </cell>
          <cell r="AL76">
            <v>25608050</v>
          </cell>
          <cell r="AM76">
            <v>0.75441400000000003</v>
          </cell>
          <cell r="AN76">
            <v>0.97550999999999999</v>
          </cell>
          <cell r="AO76">
            <v>0.492589</v>
          </cell>
        </row>
        <row r="77">
          <cell r="E77" t="str">
            <v>TCA HẢI DƯƠNG</v>
          </cell>
          <cell r="F77" t="str">
            <v>BD000050</v>
          </cell>
          <cell r="G77" t="str">
            <v>TCA  HEAD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1</v>
          </cell>
          <cell r="V77">
            <v>0.5</v>
          </cell>
          <cell r="W77">
            <v>0</v>
          </cell>
          <cell r="X77">
            <v>0</v>
          </cell>
          <cell r="Y77">
            <v>225869000</v>
          </cell>
          <cell r="Z77">
            <v>0</v>
          </cell>
          <cell r="AA77">
            <v>20</v>
          </cell>
          <cell r="AB77">
            <v>11293450</v>
          </cell>
          <cell r="AC77">
            <v>20</v>
          </cell>
          <cell r="AD77">
            <v>10</v>
          </cell>
          <cell r="AE77">
            <v>225869000</v>
          </cell>
          <cell r="AF77">
            <v>112934500</v>
          </cell>
          <cell r="AG77">
            <v>254966000</v>
          </cell>
          <cell r="AH77">
            <v>254966000</v>
          </cell>
          <cell r="AI77">
            <v>0</v>
          </cell>
          <cell r="AJ77">
            <v>80389350</v>
          </cell>
          <cell r="AK77">
            <v>80389350</v>
          </cell>
          <cell r="AL77">
            <v>0</v>
          </cell>
          <cell r="AM77">
            <v>1</v>
          </cell>
          <cell r="AN77">
            <v>1</v>
          </cell>
        </row>
        <row r="78">
          <cell r="E78" t="str">
            <v>PHOENIX</v>
          </cell>
          <cell r="F78" t="str">
            <v>BD000002</v>
          </cell>
          <cell r="G78" t="str">
            <v>NGUYỄN THU HẰNG</v>
          </cell>
          <cell r="H78">
            <v>44</v>
          </cell>
          <cell r="I78">
            <v>33</v>
          </cell>
          <cell r="J78">
            <v>0</v>
          </cell>
          <cell r="K78">
            <v>0</v>
          </cell>
          <cell r="L78">
            <v>3</v>
          </cell>
          <cell r="M78">
            <v>7</v>
          </cell>
          <cell r="N78">
            <v>1</v>
          </cell>
          <cell r="O78">
            <v>1</v>
          </cell>
          <cell r="P78">
            <v>0</v>
          </cell>
          <cell r="Q78">
            <v>2</v>
          </cell>
          <cell r="R78">
            <v>2</v>
          </cell>
          <cell r="S78">
            <v>1</v>
          </cell>
          <cell r="T78">
            <v>0</v>
          </cell>
          <cell r="U78">
            <v>4</v>
          </cell>
          <cell r="V78">
            <v>0.112676</v>
          </cell>
          <cell r="W78">
            <v>0</v>
          </cell>
          <cell r="X78">
            <v>300000000</v>
          </cell>
          <cell r="Y78">
            <v>224542000</v>
          </cell>
          <cell r="Z78">
            <v>0.74847334623336792</v>
          </cell>
          <cell r="AA78">
            <v>6</v>
          </cell>
          <cell r="AB78">
            <v>37423666.666666999</v>
          </cell>
          <cell r="AC78">
            <v>1.5</v>
          </cell>
          <cell r="AD78">
            <v>0.169014</v>
          </cell>
          <cell r="AE78">
            <v>56135500</v>
          </cell>
          <cell r="AF78">
            <v>6325126.7605630001</v>
          </cell>
          <cell r="AG78">
            <v>214387000</v>
          </cell>
          <cell r="AH78">
            <v>263694000</v>
          </cell>
          <cell r="AI78">
            <v>1847572500</v>
          </cell>
          <cell r="AJ78">
            <v>61421750</v>
          </cell>
          <cell r="AK78">
            <v>77693060</v>
          </cell>
          <cell r="AL78">
            <v>107085625</v>
          </cell>
          <cell r="AM78">
            <v>0.92897799999999997</v>
          </cell>
          <cell r="AN78">
            <v>0.97998600000000002</v>
          </cell>
          <cell r="AO78">
            <v>0.87578699999999998</v>
          </cell>
        </row>
        <row r="79">
          <cell r="E79" t="str">
            <v>CUPID</v>
          </cell>
          <cell r="F79" t="str">
            <v>BD000034</v>
          </cell>
          <cell r="G79" t="str">
            <v>PHẠM THÀNH TRÍ</v>
          </cell>
          <cell r="H79">
            <v>54</v>
          </cell>
          <cell r="I79">
            <v>43</v>
          </cell>
          <cell r="J79">
            <v>0</v>
          </cell>
          <cell r="K79">
            <v>0</v>
          </cell>
          <cell r="L79">
            <v>3</v>
          </cell>
          <cell r="M79">
            <v>8</v>
          </cell>
          <cell r="N79">
            <v>0</v>
          </cell>
          <cell r="O79">
            <v>17</v>
          </cell>
          <cell r="P79">
            <v>0</v>
          </cell>
          <cell r="Q79">
            <v>3</v>
          </cell>
          <cell r="R79">
            <v>0</v>
          </cell>
          <cell r="S79">
            <v>0</v>
          </cell>
          <cell r="T79">
            <v>0</v>
          </cell>
          <cell r="U79">
            <v>4</v>
          </cell>
          <cell r="V79">
            <v>7.8431000000000001E-2</v>
          </cell>
          <cell r="W79">
            <v>0</v>
          </cell>
          <cell r="X79">
            <v>300000000</v>
          </cell>
          <cell r="Y79">
            <v>219728000</v>
          </cell>
          <cell r="Z79">
            <v>0.73242664337158203</v>
          </cell>
          <cell r="AA79">
            <v>6</v>
          </cell>
          <cell r="AB79">
            <v>36621333.333333001</v>
          </cell>
          <cell r="AC79">
            <v>1.5</v>
          </cell>
          <cell r="AD79">
            <v>0.117647</v>
          </cell>
          <cell r="AE79">
            <v>54932000</v>
          </cell>
          <cell r="AF79">
            <v>4308392.1568630002</v>
          </cell>
          <cell r="AG79">
            <v>141969000</v>
          </cell>
          <cell r="AH79">
            <v>206041000</v>
          </cell>
          <cell r="AI79">
            <v>812490000</v>
          </cell>
          <cell r="AJ79">
            <v>38139700</v>
          </cell>
          <cell r="AK79">
            <v>54219350</v>
          </cell>
          <cell r="AL79">
            <v>51858830</v>
          </cell>
          <cell r="AM79">
            <v>0.71150599999999997</v>
          </cell>
          <cell r="AN79">
            <v>0.94730499999999995</v>
          </cell>
          <cell r="AO79">
            <v>0.56564300000000001</v>
          </cell>
        </row>
        <row r="80">
          <cell r="E80" t="str">
            <v>G-G</v>
          </cell>
          <cell r="F80" t="str">
            <v>BD000080</v>
          </cell>
          <cell r="G80" t="str">
            <v>LƯƠNG THU HƯƠNG</v>
          </cell>
          <cell r="H80">
            <v>50</v>
          </cell>
          <cell r="I80">
            <v>33</v>
          </cell>
          <cell r="J80">
            <v>0</v>
          </cell>
          <cell r="K80">
            <v>0</v>
          </cell>
          <cell r="L80">
            <v>4</v>
          </cell>
          <cell r="M80">
            <v>12</v>
          </cell>
          <cell r="N80">
            <v>1</v>
          </cell>
          <cell r="O80">
            <v>13</v>
          </cell>
          <cell r="P80">
            <v>0</v>
          </cell>
          <cell r="Q80">
            <v>3</v>
          </cell>
          <cell r="R80">
            <v>6</v>
          </cell>
          <cell r="S80">
            <v>2</v>
          </cell>
          <cell r="T80">
            <v>0</v>
          </cell>
          <cell r="U80">
            <v>8</v>
          </cell>
          <cell r="V80">
            <v>0.183673</v>
          </cell>
          <cell r="W80">
            <v>0</v>
          </cell>
          <cell r="X80">
            <v>200000000</v>
          </cell>
          <cell r="Y80">
            <v>201412000</v>
          </cell>
          <cell r="Z80">
            <v>1.0070600509643555</v>
          </cell>
          <cell r="AA80">
            <v>15</v>
          </cell>
          <cell r="AB80">
            <v>13427466.666666999</v>
          </cell>
          <cell r="AC80">
            <v>1.875</v>
          </cell>
          <cell r="AD80">
            <v>0.30612200000000001</v>
          </cell>
          <cell r="AE80">
            <v>25176500</v>
          </cell>
          <cell r="AF80">
            <v>4110448.9795920001</v>
          </cell>
          <cell r="AG80">
            <v>193924000</v>
          </cell>
          <cell r="AH80">
            <v>193924000</v>
          </cell>
          <cell r="AI80">
            <v>330697000</v>
          </cell>
          <cell r="AJ80">
            <v>54278720</v>
          </cell>
          <cell r="AK80">
            <v>54278720</v>
          </cell>
          <cell r="AL80">
            <v>21172310</v>
          </cell>
          <cell r="AM80">
            <v>0.88459600000000005</v>
          </cell>
          <cell r="AN80">
            <v>0.97531699999999999</v>
          </cell>
          <cell r="AO80">
            <v>0.75409700000000002</v>
          </cell>
        </row>
        <row r="81">
          <cell r="E81" t="str">
            <v>TCA TP HỒ CHÍ MINH</v>
          </cell>
          <cell r="F81" t="str">
            <v>BD000050</v>
          </cell>
          <cell r="G81" t="str">
            <v>TCA  HEAD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1</v>
          </cell>
          <cell r="V81">
            <v>1</v>
          </cell>
          <cell r="W81">
            <v>0</v>
          </cell>
          <cell r="X81">
            <v>0</v>
          </cell>
          <cell r="Y81">
            <v>185192000</v>
          </cell>
          <cell r="Z81">
            <v>0</v>
          </cell>
          <cell r="AA81">
            <v>12</v>
          </cell>
          <cell r="AB81">
            <v>15432666.666666999</v>
          </cell>
          <cell r="AC81">
            <v>12</v>
          </cell>
          <cell r="AD81">
            <v>12</v>
          </cell>
          <cell r="AE81">
            <v>185192000</v>
          </cell>
          <cell r="AF81">
            <v>185192000</v>
          </cell>
          <cell r="AG81">
            <v>179354000</v>
          </cell>
          <cell r="AH81">
            <v>179354000</v>
          </cell>
          <cell r="AI81">
            <v>299051000</v>
          </cell>
          <cell r="AJ81">
            <v>54429790</v>
          </cell>
          <cell r="AK81">
            <v>54429790</v>
          </cell>
          <cell r="AL81">
            <v>0</v>
          </cell>
          <cell r="AM81">
            <v>0.91855699999999996</v>
          </cell>
          <cell r="AN81">
            <v>1.000148</v>
          </cell>
          <cell r="AO81">
            <v>0.70293399999999995</v>
          </cell>
        </row>
        <row r="82">
          <cell r="E82" t="str">
            <v>TCA QUẢNG NGÃI</v>
          </cell>
          <cell r="F82" t="str">
            <v>BD000050</v>
          </cell>
          <cell r="G82" t="str">
            <v>TCA  HEAD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1</v>
          </cell>
          <cell r="V82">
            <v>1</v>
          </cell>
          <cell r="W82">
            <v>0</v>
          </cell>
          <cell r="X82">
            <v>0</v>
          </cell>
          <cell r="Y82">
            <v>179852000</v>
          </cell>
          <cell r="Z82">
            <v>0</v>
          </cell>
          <cell r="AA82">
            <v>13</v>
          </cell>
          <cell r="AB82">
            <v>13834769.230768999</v>
          </cell>
          <cell r="AC82">
            <v>13</v>
          </cell>
          <cell r="AD82">
            <v>13</v>
          </cell>
          <cell r="AE82">
            <v>179852000</v>
          </cell>
          <cell r="AF82">
            <v>179852000</v>
          </cell>
          <cell r="AG82">
            <v>179852000</v>
          </cell>
          <cell r="AH82">
            <v>179852000</v>
          </cell>
          <cell r="AI82">
            <v>0</v>
          </cell>
          <cell r="AJ82">
            <v>50236750</v>
          </cell>
          <cell r="AK82">
            <v>50236750</v>
          </cell>
          <cell r="AL82">
            <v>0</v>
          </cell>
          <cell r="AM82">
            <v>1</v>
          </cell>
          <cell r="AN82">
            <v>1</v>
          </cell>
        </row>
        <row r="83">
          <cell r="E83" t="str">
            <v>BIG HERO</v>
          </cell>
          <cell r="F83" t="str">
            <v>BD000059</v>
          </cell>
          <cell r="G83" t="str">
            <v>LƯƠNG HỮU PHÚC</v>
          </cell>
          <cell r="H83">
            <v>74</v>
          </cell>
          <cell r="I83">
            <v>64</v>
          </cell>
          <cell r="J83">
            <v>0</v>
          </cell>
          <cell r="K83">
            <v>0</v>
          </cell>
          <cell r="L83">
            <v>0</v>
          </cell>
          <cell r="M83">
            <v>8</v>
          </cell>
          <cell r="N83">
            <v>2</v>
          </cell>
          <cell r="O83">
            <v>1</v>
          </cell>
          <cell r="P83">
            <v>1</v>
          </cell>
          <cell r="Q83">
            <v>2</v>
          </cell>
          <cell r="R83">
            <v>5</v>
          </cell>
          <cell r="S83">
            <v>2.5</v>
          </cell>
          <cell r="T83">
            <v>0</v>
          </cell>
          <cell r="U83">
            <v>6</v>
          </cell>
          <cell r="V83">
            <v>0.16</v>
          </cell>
          <cell r="W83">
            <v>0</v>
          </cell>
          <cell r="X83">
            <v>300000000</v>
          </cell>
          <cell r="Y83">
            <v>179191000</v>
          </cell>
          <cell r="Z83">
            <v>0.59730333089828491</v>
          </cell>
          <cell r="AA83">
            <v>12</v>
          </cell>
          <cell r="AB83">
            <v>14932583.333333001</v>
          </cell>
          <cell r="AC83">
            <v>2</v>
          </cell>
          <cell r="AD83">
            <v>0.24</v>
          </cell>
          <cell r="AE83">
            <v>29865166.666666999</v>
          </cell>
          <cell r="AF83">
            <v>3583820</v>
          </cell>
          <cell r="AG83">
            <v>154108000</v>
          </cell>
          <cell r="AH83">
            <v>213479000</v>
          </cell>
          <cell r="AI83">
            <v>542800000</v>
          </cell>
          <cell r="AJ83">
            <v>49765830</v>
          </cell>
          <cell r="AK83">
            <v>68434530</v>
          </cell>
          <cell r="AL83">
            <v>35165025</v>
          </cell>
          <cell r="AM83">
            <v>0.67315700000000001</v>
          </cell>
          <cell r="AN83">
            <v>0.96688499999999999</v>
          </cell>
          <cell r="AO83">
            <v>0.48679600000000001</v>
          </cell>
        </row>
        <row r="84">
          <cell r="E84" t="str">
            <v>GENCASA TUYÊN QUANG</v>
          </cell>
          <cell r="F84" t="str">
            <v>BD000013</v>
          </cell>
          <cell r="G84" t="str">
            <v>NGUYỄN VĂN CÔNG</v>
          </cell>
          <cell r="H84">
            <v>116</v>
          </cell>
          <cell r="I84">
            <v>88</v>
          </cell>
          <cell r="J84">
            <v>0</v>
          </cell>
          <cell r="K84">
            <v>0</v>
          </cell>
          <cell r="L84">
            <v>0</v>
          </cell>
          <cell r="M84">
            <v>27</v>
          </cell>
          <cell r="N84">
            <v>1</v>
          </cell>
          <cell r="O84">
            <v>24</v>
          </cell>
          <cell r="P84">
            <v>0</v>
          </cell>
          <cell r="Q84">
            <v>5</v>
          </cell>
          <cell r="R84">
            <v>17</v>
          </cell>
          <cell r="S84">
            <v>3.4000000953674316</v>
          </cell>
          <cell r="T84">
            <v>0</v>
          </cell>
          <cell r="U84">
            <v>7</v>
          </cell>
          <cell r="V84">
            <v>6.3062999999999994E-2</v>
          </cell>
          <cell r="W84">
            <v>0</v>
          </cell>
          <cell r="X84">
            <v>150000000</v>
          </cell>
          <cell r="Y84">
            <v>177616000</v>
          </cell>
          <cell r="Z84">
            <v>1.184106707572937</v>
          </cell>
          <cell r="AA84">
            <v>13</v>
          </cell>
          <cell r="AB84">
            <v>13662769.230768999</v>
          </cell>
          <cell r="AC84">
            <v>1.857143</v>
          </cell>
          <cell r="AD84">
            <v>0.117117</v>
          </cell>
          <cell r="AE84">
            <v>25373714.285714</v>
          </cell>
          <cell r="AF84">
            <v>1600144.144144</v>
          </cell>
          <cell r="AG84">
            <v>144643000</v>
          </cell>
          <cell r="AH84">
            <v>144643000</v>
          </cell>
          <cell r="AI84">
            <v>0</v>
          </cell>
          <cell r="AJ84">
            <v>35144020</v>
          </cell>
          <cell r="AK84">
            <v>35144020</v>
          </cell>
          <cell r="AL84">
            <v>0</v>
          </cell>
          <cell r="AM84">
            <v>1</v>
          </cell>
          <cell r="AN84">
            <v>1</v>
          </cell>
        </row>
        <row r="85">
          <cell r="E85" t="str">
            <v>EIB MIỀN TRUNG 2</v>
          </cell>
          <cell r="F85" t="str">
            <v>BD000098</v>
          </cell>
          <cell r="G85" t="str">
            <v>ĐỖ HỒNG PHÚ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2</v>
          </cell>
          <cell r="S85">
            <v>0</v>
          </cell>
          <cell r="T85">
            <v>0</v>
          </cell>
          <cell r="U85">
            <v>7</v>
          </cell>
          <cell r="V85">
            <v>0.466667</v>
          </cell>
          <cell r="W85">
            <v>0</v>
          </cell>
          <cell r="X85">
            <v>0</v>
          </cell>
          <cell r="Y85">
            <v>150119000</v>
          </cell>
          <cell r="Z85">
            <v>0</v>
          </cell>
          <cell r="AA85">
            <v>12</v>
          </cell>
          <cell r="AB85">
            <v>12509916.666666999</v>
          </cell>
          <cell r="AC85">
            <v>1.714286</v>
          </cell>
          <cell r="AD85">
            <v>0.8</v>
          </cell>
          <cell r="AE85">
            <v>21445571.428571001</v>
          </cell>
          <cell r="AF85">
            <v>10007933.333333001</v>
          </cell>
          <cell r="AG85">
            <v>136739000</v>
          </cell>
          <cell r="AH85">
            <v>136739000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1</v>
          </cell>
          <cell r="AN85">
            <v>1</v>
          </cell>
        </row>
        <row r="86">
          <cell r="E86" t="str">
            <v>GENCASA HÀ TĨNH</v>
          </cell>
          <cell r="F86" t="str">
            <v>BD000102</v>
          </cell>
          <cell r="G86" t="str">
            <v>TRẦN ĐẮC THẾ</v>
          </cell>
          <cell r="H86">
            <v>27</v>
          </cell>
          <cell r="I86">
            <v>18</v>
          </cell>
          <cell r="J86">
            <v>0</v>
          </cell>
          <cell r="K86">
            <v>0</v>
          </cell>
          <cell r="L86">
            <v>0</v>
          </cell>
          <cell r="M86">
            <v>6</v>
          </cell>
          <cell r="N86">
            <v>3</v>
          </cell>
          <cell r="O86">
            <v>0</v>
          </cell>
          <cell r="P86">
            <v>0</v>
          </cell>
          <cell r="Q86">
            <v>0</v>
          </cell>
          <cell r="R86">
            <v>27</v>
          </cell>
          <cell r="S86">
            <v>0</v>
          </cell>
          <cell r="T86">
            <v>0</v>
          </cell>
          <cell r="U86">
            <v>7</v>
          </cell>
          <cell r="V86">
            <v>0.51851899999999995</v>
          </cell>
          <cell r="W86">
            <v>0</v>
          </cell>
          <cell r="X86">
            <v>0</v>
          </cell>
          <cell r="Y86">
            <v>143734000</v>
          </cell>
          <cell r="Z86">
            <v>0</v>
          </cell>
          <cell r="AA86">
            <v>10</v>
          </cell>
          <cell r="AB86">
            <v>14373400</v>
          </cell>
          <cell r="AC86">
            <v>1.428571</v>
          </cell>
          <cell r="AD86">
            <v>0.74074099999999998</v>
          </cell>
          <cell r="AE86">
            <v>20533428.571428999</v>
          </cell>
          <cell r="AF86">
            <v>10646962.962963</v>
          </cell>
          <cell r="AG86">
            <v>143734000</v>
          </cell>
          <cell r="AH86">
            <v>143734000</v>
          </cell>
          <cell r="AI86">
            <v>0</v>
          </cell>
          <cell r="AJ86">
            <v>43742710</v>
          </cell>
          <cell r="AK86">
            <v>43742710</v>
          </cell>
          <cell r="AL86">
            <v>0</v>
          </cell>
        </row>
        <row r="87">
          <cell r="E87" t="str">
            <v>THE QUEEN</v>
          </cell>
          <cell r="F87" t="str">
            <v>BD000077</v>
          </cell>
          <cell r="G87" t="str">
            <v>TRẦN HOÀNG NGÂN KHÁNH</v>
          </cell>
          <cell r="H87">
            <v>97</v>
          </cell>
          <cell r="I87">
            <v>76</v>
          </cell>
          <cell r="J87">
            <v>0</v>
          </cell>
          <cell r="K87">
            <v>0</v>
          </cell>
          <cell r="L87">
            <v>2</v>
          </cell>
          <cell r="M87">
            <v>18</v>
          </cell>
          <cell r="N87">
            <v>1</v>
          </cell>
          <cell r="O87">
            <v>0</v>
          </cell>
          <cell r="P87">
            <v>0</v>
          </cell>
          <cell r="Q87">
            <v>4</v>
          </cell>
          <cell r="R87">
            <v>8</v>
          </cell>
          <cell r="S87">
            <v>2</v>
          </cell>
          <cell r="T87">
            <v>0</v>
          </cell>
          <cell r="U87">
            <v>6</v>
          </cell>
          <cell r="V87">
            <v>7.1429000000000006E-2</v>
          </cell>
          <cell r="W87">
            <v>0</v>
          </cell>
          <cell r="X87">
            <v>250000000</v>
          </cell>
          <cell r="Y87">
            <v>140748000</v>
          </cell>
          <cell r="Z87">
            <v>0.56299197673797607</v>
          </cell>
          <cell r="AA87">
            <v>7</v>
          </cell>
          <cell r="AB87">
            <v>20106857.142857</v>
          </cell>
          <cell r="AC87">
            <v>1.1666669999999999</v>
          </cell>
          <cell r="AD87">
            <v>8.3333000000000004E-2</v>
          </cell>
          <cell r="AE87">
            <v>23458000</v>
          </cell>
          <cell r="AF87">
            <v>1675571.428571</v>
          </cell>
          <cell r="AG87">
            <v>140748000</v>
          </cell>
          <cell r="AH87">
            <v>144111000</v>
          </cell>
          <cell r="AI87">
            <v>0</v>
          </cell>
          <cell r="AJ87">
            <v>41208530</v>
          </cell>
          <cell r="AK87">
            <v>42308830</v>
          </cell>
          <cell r="AL87">
            <v>0</v>
          </cell>
          <cell r="AM87">
            <v>0.90923500000000002</v>
          </cell>
          <cell r="AN87">
            <v>0.90923500000000002</v>
          </cell>
        </row>
        <row r="88">
          <cell r="E88" t="str">
            <v>TÂY NINH</v>
          </cell>
          <cell r="F88" t="str">
            <v>BD000110</v>
          </cell>
          <cell r="G88" t="str">
            <v>TRÀ HỮU VINH</v>
          </cell>
          <cell r="H88">
            <v>46</v>
          </cell>
          <cell r="I88">
            <v>31</v>
          </cell>
          <cell r="J88">
            <v>0</v>
          </cell>
          <cell r="K88">
            <v>0</v>
          </cell>
          <cell r="L88">
            <v>0</v>
          </cell>
          <cell r="M88">
            <v>14</v>
          </cell>
          <cell r="N88">
            <v>1</v>
          </cell>
          <cell r="O88">
            <v>0</v>
          </cell>
          <cell r="P88">
            <v>0</v>
          </cell>
          <cell r="Q88">
            <v>2</v>
          </cell>
          <cell r="R88">
            <v>10</v>
          </cell>
          <cell r="S88">
            <v>5</v>
          </cell>
          <cell r="T88">
            <v>0</v>
          </cell>
          <cell r="U88">
            <v>9</v>
          </cell>
          <cell r="V88">
            <v>0.21951200000000001</v>
          </cell>
          <cell r="W88">
            <v>0</v>
          </cell>
          <cell r="X88">
            <v>100000000</v>
          </cell>
          <cell r="Y88">
            <v>129655000</v>
          </cell>
          <cell r="Z88">
            <v>1.2965500354766846</v>
          </cell>
          <cell r="AA88">
            <v>9</v>
          </cell>
          <cell r="AB88">
            <v>14406111.111111</v>
          </cell>
          <cell r="AC88">
            <v>1</v>
          </cell>
          <cell r="AD88">
            <v>0.21951200000000001</v>
          </cell>
          <cell r="AE88">
            <v>14406111.111111</v>
          </cell>
          <cell r="AF88">
            <v>3162317.073171</v>
          </cell>
          <cell r="AG88">
            <v>129655000</v>
          </cell>
          <cell r="AH88">
            <v>129655000</v>
          </cell>
          <cell r="AI88">
            <v>0</v>
          </cell>
          <cell r="AJ88">
            <v>34270090</v>
          </cell>
          <cell r="AK88">
            <v>34270090</v>
          </cell>
          <cell r="AL88">
            <v>0</v>
          </cell>
          <cell r="AM88">
            <v>1</v>
          </cell>
          <cell r="AN88">
            <v>1</v>
          </cell>
        </row>
        <row r="89">
          <cell r="E89" t="str">
            <v>CMG Hà Nội</v>
          </cell>
          <cell r="F89" t="str">
            <v>BD000142</v>
          </cell>
          <cell r="G89" t="str">
            <v>NGUYỄN QUANG TRUNG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1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2</v>
          </cell>
          <cell r="V89">
            <v>0.30769200000000002</v>
          </cell>
          <cell r="W89">
            <v>0</v>
          </cell>
          <cell r="X89">
            <v>0</v>
          </cell>
          <cell r="Y89">
            <v>128788000</v>
          </cell>
          <cell r="Z89">
            <v>0</v>
          </cell>
          <cell r="AA89">
            <v>4</v>
          </cell>
          <cell r="AB89">
            <v>32197000</v>
          </cell>
          <cell r="AC89">
            <v>2</v>
          </cell>
          <cell r="AD89">
            <v>0.61538499999999996</v>
          </cell>
          <cell r="AE89">
            <v>64394000</v>
          </cell>
          <cell r="AF89">
            <v>19813538.461537998</v>
          </cell>
          <cell r="AG89">
            <v>128788000</v>
          </cell>
          <cell r="AH89">
            <v>128788000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</row>
        <row r="90">
          <cell r="E90" t="str">
            <v>CMG TP HCM</v>
          </cell>
          <cell r="F90" t="str">
            <v>BD000145</v>
          </cell>
          <cell r="G90" t="str">
            <v>HUỲNH HỮU THIỆN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2</v>
          </cell>
          <cell r="S90">
            <v>0</v>
          </cell>
          <cell r="T90">
            <v>0</v>
          </cell>
          <cell r="U90">
            <v>2</v>
          </cell>
          <cell r="V90">
            <v>0.33333299999999999</v>
          </cell>
          <cell r="W90">
            <v>0</v>
          </cell>
          <cell r="X90">
            <v>0</v>
          </cell>
          <cell r="Y90">
            <v>126563000</v>
          </cell>
          <cell r="Z90">
            <v>0</v>
          </cell>
          <cell r="AA90">
            <v>5</v>
          </cell>
          <cell r="AB90">
            <v>25312600</v>
          </cell>
          <cell r="AC90">
            <v>2.5</v>
          </cell>
          <cell r="AD90">
            <v>0.83333299999999999</v>
          </cell>
          <cell r="AE90">
            <v>63281500</v>
          </cell>
          <cell r="AF90">
            <v>21093833.333333001</v>
          </cell>
          <cell r="AG90">
            <v>94888000</v>
          </cell>
          <cell r="AH90">
            <v>94888000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</row>
        <row r="91">
          <cell r="E91" t="str">
            <v>MDRT BH</v>
          </cell>
          <cell r="F91" t="str">
            <v>BD000110</v>
          </cell>
          <cell r="G91" t="str">
            <v>TRÀ HỮU VINH</v>
          </cell>
          <cell r="H91">
            <v>107</v>
          </cell>
          <cell r="I91">
            <v>84</v>
          </cell>
          <cell r="J91">
            <v>0</v>
          </cell>
          <cell r="K91">
            <v>0</v>
          </cell>
          <cell r="L91">
            <v>5</v>
          </cell>
          <cell r="M91">
            <v>17</v>
          </cell>
          <cell r="N91">
            <v>1</v>
          </cell>
          <cell r="O91">
            <v>36</v>
          </cell>
          <cell r="P91">
            <v>0</v>
          </cell>
          <cell r="Q91">
            <v>5</v>
          </cell>
          <cell r="R91">
            <v>0</v>
          </cell>
          <cell r="S91">
            <v>0</v>
          </cell>
          <cell r="T91">
            <v>0</v>
          </cell>
          <cell r="U91">
            <v>4</v>
          </cell>
          <cell r="V91">
            <v>5.2631999999999998E-2</v>
          </cell>
          <cell r="W91">
            <v>0</v>
          </cell>
          <cell r="X91">
            <v>250000000</v>
          </cell>
          <cell r="Y91">
            <v>123292000</v>
          </cell>
          <cell r="Z91">
            <v>0.49316799640655518</v>
          </cell>
          <cell r="AA91">
            <v>11</v>
          </cell>
          <cell r="AB91">
            <v>11208363.636364</v>
          </cell>
          <cell r="AC91">
            <v>2.75</v>
          </cell>
          <cell r="AD91">
            <v>0.115789</v>
          </cell>
          <cell r="AE91">
            <v>30823000</v>
          </cell>
          <cell r="AF91">
            <v>1297810.5263159999</v>
          </cell>
          <cell r="AG91">
            <v>101980000</v>
          </cell>
          <cell r="AH91">
            <v>173239000</v>
          </cell>
          <cell r="AI91">
            <v>1305765000</v>
          </cell>
          <cell r="AJ91">
            <v>31031470</v>
          </cell>
          <cell r="AK91">
            <v>51708230</v>
          </cell>
          <cell r="AL91">
            <v>76157825</v>
          </cell>
          <cell r="AM91">
            <v>0.71636599999999995</v>
          </cell>
          <cell r="AN91">
            <v>0.94761899999999999</v>
          </cell>
          <cell r="AO91">
            <v>0.60286099999999998</v>
          </cell>
        </row>
        <row r="92">
          <cell r="E92" t="str">
            <v>LONG XUYÊN 1</v>
          </cell>
          <cell r="F92" t="str">
            <v>BD000058</v>
          </cell>
          <cell r="G92" t="str">
            <v>NGUYỄN HỮU HIỀN</v>
          </cell>
          <cell r="H92">
            <v>68</v>
          </cell>
          <cell r="I92">
            <v>51</v>
          </cell>
          <cell r="J92">
            <v>0</v>
          </cell>
          <cell r="K92">
            <v>0</v>
          </cell>
          <cell r="L92">
            <v>1</v>
          </cell>
          <cell r="M92">
            <v>15</v>
          </cell>
          <cell r="N92">
            <v>1</v>
          </cell>
          <cell r="O92">
            <v>20</v>
          </cell>
          <cell r="P92">
            <v>0</v>
          </cell>
          <cell r="Q92">
            <v>2</v>
          </cell>
          <cell r="R92">
            <v>3</v>
          </cell>
          <cell r="S92">
            <v>1.5</v>
          </cell>
          <cell r="T92">
            <v>0</v>
          </cell>
          <cell r="U92">
            <v>5</v>
          </cell>
          <cell r="V92">
            <v>7.6336000000000001E-2</v>
          </cell>
          <cell r="W92">
            <v>0</v>
          </cell>
          <cell r="X92">
            <v>100000000</v>
          </cell>
          <cell r="Y92">
            <v>90359000</v>
          </cell>
          <cell r="Z92">
            <v>0.90359002351760864</v>
          </cell>
          <cell r="AA92">
            <v>6</v>
          </cell>
          <cell r="AB92">
            <v>15059833.333333001</v>
          </cell>
          <cell r="AC92">
            <v>1.2</v>
          </cell>
          <cell r="AD92">
            <v>9.1603000000000004E-2</v>
          </cell>
          <cell r="AE92">
            <v>18071800</v>
          </cell>
          <cell r="AF92">
            <v>1379526.717557</v>
          </cell>
          <cell r="AG92">
            <v>69167000</v>
          </cell>
          <cell r="AH92">
            <v>73821000</v>
          </cell>
          <cell r="AI92">
            <v>84124000</v>
          </cell>
          <cell r="AJ92">
            <v>21053020</v>
          </cell>
          <cell r="AK92">
            <v>22588840</v>
          </cell>
          <cell r="AL92">
            <v>3835000</v>
          </cell>
          <cell r="AM92">
            <v>0.87158000000000002</v>
          </cell>
          <cell r="AN92">
            <v>0.98958400000000002</v>
          </cell>
          <cell r="AO92">
            <v>0.70452999999999999</v>
          </cell>
        </row>
        <row r="93">
          <cell r="E93" t="str">
            <v>TCA BẮC GIANG</v>
          </cell>
          <cell r="F93" t="str">
            <v>BD000050</v>
          </cell>
          <cell r="G93" t="str">
            <v>TCA  HEAD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1</v>
          </cell>
          <cell r="V93">
            <v>1</v>
          </cell>
          <cell r="W93">
            <v>0</v>
          </cell>
          <cell r="X93">
            <v>0</v>
          </cell>
          <cell r="Y93">
            <v>88205000</v>
          </cell>
          <cell r="Z93">
            <v>0</v>
          </cell>
          <cell r="AA93">
            <v>6</v>
          </cell>
          <cell r="AB93">
            <v>14700833.333333001</v>
          </cell>
          <cell r="AC93">
            <v>6</v>
          </cell>
          <cell r="AD93">
            <v>6</v>
          </cell>
          <cell r="AE93">
            <v>88205000</v>
          </cell>
          <cell r="AF93">
            <v>88205000</v>
          </cell>
          <cell r="AG93">
            <v>88205000</v>
          </cell>
          <cell r="AH93">
            <v>88205000</v>
          </cell>
          <cell r="AI93">
            <v>25828000</v>
          </cell>
          <cell r="AJ93">
            <v>28534610</v>
          </cell>
          <cell r="AK93">
            <v>28534610</v>
          </cell>
          <cell r="AL93">
            <v>0</v>
          </cell>
          <cell r="AM93">
            <v>0.94916199999999995</v>
          </cell>
          <cell r="AN93">
            <v>1</v>
          </cell>
          <cell r="AO93">
            <v>0.71867300000000001</v>
          </cell>
        </row>
        <row r="94">
          <cell r="E94" t="str">
            <v>ALLEGRO</v>
          </cell>
          <cell r="F94" t="str">
            <v>BD000129</v>
          </cell>
          <cell r="G94" t="str">
            <v>NGUYỄN THANH MỸ</v>
          </cell>
          <cell r="H94">
            <v>58</v>
          </cell>
          <cell r="I94">
            <v>49</v>
          </cell>
          <cell r="J94">
            <v>0</v>
          </cell>
          <cell r="K94">
            <v>0</v>
          </cell>
          <cell r="L94">
            <v>0</v>
          </cell>
          <cell r="M94">
            <v>8</v>
          </cell>
          <cell r="N94">
            <v>1</v>
          </cell>
          <cell r="O94">
            <v>4</v>
          </cell>
          <cell r="P94">
            <v>0</v>
          </cell>
          <cell r="Q94">
            <v>2</v>
          </cell>
          <cell r="R94">
            <v>1</v>
          </cell>
          <cell r="S94">
            <v>0.5</v>
          </cell>
          <cell r="T94">
            <v>0</v>
          </cell>
          <cell r="U94">
            <v>2</v>
          </cell>
          <cell r="V94">
            <v>8.6022000000000001E-2</v>
          </cell>
          <cell r="W94">
            <v>0</v>
          </cell>
          <cell r="X94">
            <v>250000000</v>
          </cell>
          <cell r="Y94">
            <v>86225000</v>
          </cell>
          <cell r="Z94">
            <v>0.34490001201629639</v>
          </cell>
          <cell r="AA94">
            <v>5</v>
          </cell>
          <cell r="AB94">
            <v>17245000</v>
          </cell>
          <cell r="AC94">
            <v>2.5</v>
          </cell>
          <cell r="AD94">
            <v>0.107527</v>
          </cell>
          <cell r="AE94">
            <v>43112500</v>
          </cell>
          <cell r="AF94">
            <v>1854301.0752689999</v>
          </cell>
          <cell r="AG94">
            <v>86225000</v>
          </cell>
          <cell r="AH94">
            <v>86225000</v>
          </cell>
          <cell r="AI94">
            <v>843172000</v>
          </cell>
          <cell r="AJ94">
            <v>17839510</v>
          </cell>
          <cell r="AK94">
            <v>17839510</v>
          </cell>
          <cell r="AL94">
            <v>49044705</v>
          </cell>
          <cell r="AM94">
            <v>0.76153000000000004</v>
          </cell>
          <cell r="AN94">
            <v>0.98952099999999998</v>
          </cell>
          <cell r="AO94">
            <v>0.630606</v>
          </cell>
        </row>
        <row r="95">
          <cell r="E95" t="str">
            <v>TCA PHÚ THỌ</v>
          </cell>
          <cell r="F95" t="str">
            <v>BD000050</v>
          </cell>
          <cell r="G95" t="str">
            <v>TCA  HEAD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1</v>
          </cell>
          <cell r="V95">
            <v>1</v>
          </cell>
          <cell r="W95">
            <v>0</v>
          </cell>
          <cell r="X95">
            <v>0</v>
          </cell>
          <cell r="Y95">
            <v>63534000</v>
          </cell>
          <cell r="Z95">
            <v>0</v>
          </cell>
          <cell r="AA95">
            <v>7</v>
          </cell>
          <cell r="AB95">
            <v>9076285.7142859995</v>
          </cell>
          <cell r="AC95">
            <v>7</v>
          </cell>
          <cell r="AD95">
            <v>7</v>
          </cell>
          <cell r="AE95">
            <v>63534000</v>
          </cell>
          <cell r="AF95">
            <v>63534000</v>
          </cell>
          <cell r="AG95">
            <v>63534000</v>
          </cell>
          <cell r="AH95">
            <v>63534000</v>
          </cell>
          <cell r="AI95">
            <v>0</v>
          </cell>
          <cell r="AJ95">
            <v>24552470</v>
          </cell>
          <cell r="AK95">
            <v>24552470</v>
          </cell>
          <cell r="AL95">
            <v>0</v>
          </cell>
          <cell r="AM95">
            <v>1</v>
          </cell>
          <cell r="AN95">
            <v>1</v>
          </cell>
        </row>
        <row r="96">
          <cell r="E96" t="str">
            <v>WHITE HORSE</v>
          </cell>
          <cell r="F96" t="str">
            <v>BD000030</v>
          </cell>
          <cell r="G96" t="str">
            <v>NGUYỄN QUÝ NHÂN</v>
          </cell>
          <cell r="H96">
            <v>77</v>
          </cell>
          <cell r="I96">
            <v>64</v>
          </cell>
          <cell r="J96">
            <v>0</v>
          </cell>
          <cell r="K96">
            <v>0</v>
          </cell>
          <cell r="L96">
            <v>4</v>
          </cell>
          <cell r="M96">
            <v>8</v>
          </cell>
          <cell r="N96">
            <v>1</v>
          </cell>
          <cell r="O96">
            <v>1</v>
          </cell>
          <cell r="P96">
            <v>0</v>
          </cell>
          <cell r="Q96">
            <v>3</v>
          </cell>
          <cell r="R96">
            <v>0</v>
          </cell>
          <cell r="S96">
            <v>0</v>
          </cell>
          <cell r="T96">
            <v>0</v>
          </cell>
          <cell r="U96">
            <v>4</v>
          </cell>
          <cell r="V96">
            <v>6.5573999999999993E-2</v>
          </cell>
          <cell r="W96">
            <v>0</v>
          </cell>
          <cell r="X96">
            <v>100000000</v>
          </cell>
          <cell r="Y96">
            <v>63525000</v>
          </cell>
          <cell r="Z96">
            <v>0.63524997234344482</v>
          </cell>
          <cell r="AA96">
            <v>4</v>
          </cell>
          <cell r="AB96">
            <v>15881250</v>
          </cell>
          <cell r="AC96">
            <v>1</v>
          </cell>
          <cell r="AD96">
            <v>6.5573999999999993E-2</v>
          </cell>
          <cell r="AE96">
            <v>15881250</v>
          </cell>
          <cell r="AF96">
            <v>1041393.442623</v>
          </cell>
          <cell r="AG96">
            <v>63525000</v>
          </cell>
          <cell r="AH96">
            <v>63525000</v>
          </cell>
          <cell r="AI96">
            <v>419032000</v>
          </cell>
          <cell r="AJ96">
            <v>20081020</v>
          </cell>
          <cell r="AK96">
            <v>20081020</v>
          </cell>
          <cell r="AL96">
            <v>26700165</v>
          </cell>
          <cell r="AM96">
            <v>0.70214299999999996</v>
          </cell>
          <cell r="AN96">
            <v>0.85602599999999995</v>
          </cell>
          <cell r="AO96">
            <v>0.59474000000000005</v>
          </cell>
        </row>
        <row r="97">
          <cell r="E97" t="str">
            <v>PHÚ YÊN</v>
          </cell>
          <cell r="F97" t="str">
            <v>BD000116</v>
          </cell>
          <cell r="G97" t="str">
            <v>PHAN ĐÌNH LONG</v>
          </cell>
          <cell r="H97">
            <v>41</v>
          </cell>
          <cell r="I97">
            <v>28</v>
          </cell>
          <cell r="J97">
            <v>0</v>
          </cell>
          <cell r="K97">
            <v>0</v>
          </cell>
          <cell r="L97">
            <v>0</v>
          </cell>
          <cell r="M97">
            <v>11</v>
          </cell>
          <cell r="N97">
            <v>2</v>
          </cell>
          <cell r="O97">
            <v>0</v>
          </cell>
          <cell r="P97">
            <v>0</v>
          </cell>
          <cell r="Q97">
            <v>15</v>
          </cell>
          <cell r="R97">
            <v>41</v>
          </cell>
          <cell r="S97">
            <v>2.7333333492279053</v>
          </cell>
          <cell r="T97">
            <v>0</v>
          </cell>
          <cell r="U97">
            <v>3</v>
          </cell>
          <cell r="V97">
            <v>0.146341</v>
          </cell>
          <cell r="W97">
            <v>0</v>
          </cell>
          <cell r="X97">
            <v>50000000</v>
          </cell>
          <cell r="Y97">
            <v>61179000</v>
          </cell>
          <cell r="Z97">
            <v>1.223580002784729</v>
          </cell>
          <cell r="AA97">
            <v>4</v>
          </cell>
          <cell r="AB97">
            <v>15294750</v>
          </cell>
          <cell r="AC97">
            <v>1.3333330000000001</v>
          </cell>
          <cell r="AD97">
            <v>0.19512199999999999</v>
          </cell>
          <cell r="AE97">
            <v>20393000</v>
          </cell>
          <cell r="AF97">
            <v>2984341.4634150001</v>
          </cell>
          <cell r="AG97">
            <v>61179000</v>
          </cell>
          <cell r="AH97">
            <v>61179000</v>
          </cell>
          <cell r="AI97">
            <v>0</v>
          </cell>
          <cell r="AJ97">
            <v>11583490</v>
          </cell>
          <cell r="AK97">
            <v>11583490</v>
          </cell>
          <cell r="AL97">
            <v>0</v>
          </cell>
        </row>
        <row r="98">
          <cell r="E98" t="str">
            <v>VĨNH LONG</v>
          </cell>
          <cell r="F98" t="str">
            <v>BD000058</v>
          </cell>
          <cell r="G98" t="str">
            <v>NGUYỄN HỮU HIỀN</v>
          </cell>
          <cell r="H98">
            <v>60</v>
          </cell>
          <cell r="I98">
            <v>53</v>
          </cell>
          <cell r="J98">
            <v>0</v>
          </cell>
          <cell r="K98">
            <v>0</v>
          </cell>
          <cell r="L98">
            <v>1</v>
          </cell>
          <cell r="M98">
            <v>5</v>
          </cell>
          <cell r="N98">
            <v>1</v>
          </cell>
          <cell r="O98">
            <v>6</v>
          </cell>
          <cell r="P98">
            <v>0</v>
          </cell>
          <cell r="Q98">
            <v>3</v>
          </cell>
          <cell r="R98">
            <v>0</v>
          </cell>
          <cell r="S98">
            <v>0</v>
          </cell>
          <cell r="T98">
            <v>0</v>
          </cell>
          <cell r="U98">
            <v>1</v>
          </cell>
          <cell r="V98">
            <v>2.1739000000000001E-2</v>
          </cell>
          <cell r="W98">
            <v>0</v>
          </cell>
          <cell r="X98">
            <v>150000000</v>
          </cell>
          <cell r="Y98">
            <v>54400000</v>
          </cell>
          <cell r="Z98">
            <v>0.36266666650772095</v>
          </cell>
          <cell r="AA98">
            <v>1</v>
          </cell>
          <cell r="AB98">
            <v>54400000</v>
          </cell>
          <cell r="AC98">
            <v>1</v>
          </cell>
          <cell r="AD98">
            <v>2.1739000000000001E-2</v>
          </cell>
          <cell r="AE98">
            <v>54400000</v>
          </cell>
          <cell r="AF98">
            <v>1182608.6956519999</v>
          </cell>
          <cell r="AG98">
            <v>27200000</v>
          </cell>
          <cell r="AH98">
            <v>27200000</v>
          </cell>
          <cell r="AI98">
            <v>363260000</v>
          </cell>
          <cell r="AJ98">
            <v>9243320</v>
          </cell>
          <cell r="AK98">
            <v>9243320</v>
          </cell>
          <cell r="AL98">
            <v>23915800</v>
          </cell>
          <cell r="AM98">
            <v>0.83275999999999994</v>
          </cell>
          <cell r="AN98">
            <v>1</v>
          </cell>
          <cell r="AO98">
            <v>0.67756400000000006</v>
          </cell>
        </row>
        <row r="99">
          <cell r="E99" t="str">
            <v>BLUE WAVES</v>
          </cell>
          <cell r="F99" t="str">
            <v>BD000060</v>
          </cell>
          <cell r="G99" t="str">
            <v>NGUYỄN THỊ HỒNG</v>
          </cell>
          <cell r="H99">
            <v>95</v>
          </cell>
          <cell r="I99">
            <v>73</v>
          </cell>
          <cell r="J99">
            <v>0</v>
          </cell>
          <cell r="K99">
            <v>0</v>
          </cell>
          <cell r="L99">
            <v>0</v>
          </cell>
          <cell r="M99">
            <v>20</v>
          </cell>
          <cell r="N99">
            <v>2</v>
          </cell>
          <cell r="O99">
            <v>18</v>
          </cell>
          <cell r="P99">
            <v>0</v>
          </cell>
          <cell r="Q99">
            <v>5</v>
          </cell>
          <cell r="R99">
            <v>5</v>
          </cell>
          <cell r="S99">
            <v>1</v>
          </cell>
          <cell r="T99">
            <v>0</v>
          </cell>
          <cell r="U99">
            <v>8</v>
          </cell>
          <cell r="V99">
            <v>0.107143</v>
          </cell>
          <cell r="W99">
            <v>0</v>
          </cell>
          <cell r="X99">
            <v>210000000</v>
          </cell>
          <cell r="Y99">
            <v>29289000</v>
          </cell>
          <cell r="Z99">
            <v>0.13947142660617828</v>
          </cell>
          <cell r="AA99">
            <v>6</v>
          </cell>
          <cell r="AB99">
            <v>4881500</v>
          </cell>
          <cell r="AC99">
            <v>0.75</v>
          </cell>
          <cell r="AD99">
            <v>7.1429000000000006E-2</v>
          </cell>
          <cell r="AE99">
            <v>3661125</v>
          </cell>
          <cell r="AF99">
            <v>348678.571429</v>
          </cell>
          <cell r="AG99">
            <v>56499000</v>
          </cell>
          <cell r="AH99">
            <v>56499000</v>
          </cell>
          <cell r="AI99">
            <v>118268000</v>
          </cell>
          <cell r="AJ99">
            <v>12048260</v>
          </cell>
          <cell r="AK99">
            <v>12048260</v>
          </cell>
          <cell r="AL99">
            <v>6843750</v>
          </cell>
          <cell r="AM99">
            <v>0.70250299999999999</v>
          </cell>
          <cell r="AN99">
            <v>0.99425699999999995</v>
          </cell>
          <cell r="AO99">
            <v>0.40645999999999999</v>
          </cell>
        </row>
        <row r="100">
          <cell r="E100" t="str">
            <v>PATHFINDER</v>
          </cell>
          <cell r="F100" t="str">
            <v>BD000076</v>
          </cell>
          <cell r="G100" t="str">
            <v>PHẠM TẤN PHÁT</v>
          </cell>
          <cell r="H100">
            <v>14</v>
          </cell>
          <cell r="I100">
            <v>8</v>
          </cell>
          <cell r="J100">
            <v>0</v>
          </cell>
          <cell r="K100">
            <v>0</v>
          </cell>
          <cell r="L100">
            <v>0</v>
          </cell>
          <cell r="M100">
            <v>6</v>
          </cell>
          <cell r="N100">
            <v>0</v>
          </cell>
          <cell r="O100">
            <v>0</v>
          </cell>
          <cell r="P100">
            <v>0</v>
          </cell>
          <cell r="Q100">
            <v>5</v>
          </cell>
          <cell r="R100">
            <v>13</v>
          </cell>
          <cell r="S100">
            <v>2.5999999046325684</v>
          </cell>
          <cell r="T100">
            <v>0</v>
          </cell>
          <cell r="U100">
            <v>2</v>
          </cell>
          <cell r="V100">
            <v>0.26666699999999999</v>
          </cell>
          <cell r="W100">
            <v>0</v>
          </cell>
          <cell r="X100">
            <v>50000000</v>
          </cell>
          <cell r="Y100">
            <v>25500000</v>
          </cell>
          <cell r="Z100">
            <v>0.50999999046325684</v>
          </cell>
          <cell r="AA100">
            <v>2</v>
          </cell>
          <cell r="AB100">
            <v>12750000</v>
          </cell>
          <cell r="AC100">
            <v>1</v>
          </cell>
          <cell r="AD100">
            <v>0.26666699999999999</v>
          </cell>
          <cell r="AE100">
            <v>12750000</v>
          </cell>
          <cell r="AF100">
            <v>3400000</v>
          </cell>
          <cell r="AG100">
            <v>25500000</v>
          </cell>
          <cell r="AH100">
            <v>25500000</v>
          </cell>
          <cell r="AI100">
            <v>0</v>
          </cell>
          <cell r="AJ100">
            <v>7810230</v>
          </cell>
          <cell r="AK100">
            <v>7810230</v>
          </cell>
          <cell r="AL100">
            <v>0</v>
          </cell>
        </row>
        <row r="101">
          <cell r="E101" t="str">
            <v>DAKLAK</v>
          </cell>
          <cell r="F101" t="str">
            <v>BD000116</v>
          </cell>
          <cell r="G101" t="str">
            <v>PHAN ĐÌNH LONG</v>
          </cell>
          <cell r="H101">
            <v>81</v>
          </cell>
          <cell r="I101">
            <v>56</v>
          </cell>
          <cell r="J101">
            <v>0</v>
          </cell>
          <cell r="K101">
            <v>0</v>
          </cell>
          <cell r="L101">
            <v>0</v>
          </cell>
          <cell r="M101">
            <v>23</v>
          </cell>
          <cell r="N101">
            <v>2</v>
          </cell>
          <cell r="O101">
            <v>16</v>
          </cell>
          <cell r="P101">
            <v>0</v>
          </cell>
          <cell r="Q101">
            <v>7</v>
          </cell>
          <cell r="R101">
            <v>9</v>
          </cell>
          <cell r="S101">
            <v>1.2857142686843872</v>
          </cell>
          <cell r="T101">
            <v>0</v>
          </cell>
          <cell r="U101">
            <v>1</v>
          </cell>
          <cell r="V101">
            <v>1.2422000000000001E-2</v>
          </cell>
          <cell r="W101">
            <v>0</v>
          </cell>
          <cell r="X101">
            <v>80000000</v>
          </cell>
          <cell r="Y101">
            <v>22820000</v>
          </cell>
          <cell r="Z101">
            <v>0.28525000810623169</v>
          </cell>
          <cell r="AA101">
            <v>2</v>
          </cell>
          <cell r="AB101">
            <v>11410000</v>
          </cell>
          <cell r="AC101">
            <v>2</v>
          </cell>
          <cell r="AD101">
            <v>2.4844999999999999E-2</v>
          </cell>
          <cell r="AE101">
            <v>22820000</v>
          </cell>
          <cell r="AF101">
            <v>283478.26087</v>
          </cell>
          <cell r="AG101">
            <v>17634000</v>
          </cell>
          <cell r="AH101">
            <v>17634000</v>
          </cell>
          <cell r="AI101">
            <v>0</v>
          </cell>
          <cell r="AJ101">
            <v>5618120</v>
          </cell>
          <cell r="AK101">
            <v>5618120</v>
          </cell>
          <cell r="AL101">
            <v>0</v>
          </cell>
          <cell r="AM101">
            <v>1</v>
          </cell>
          <cell r="AN101">
            <v>1</v>
          </cell>
        </row>
        <row r="102">
          <cell r="E102" t="str">
            <v>PHI MÃ</v>
          </cell>
          <cell r="F102" t="str">
            <v>BD000078</v>
          </cell>
          <cell r="G102" t="str">
            <v>NGUYỄN PHƯỚC LẬP</v>
          </cell>
          <cell r="H102">
            <v>63</v>
          </cell>
          <cell r="I102">
            <v>49</v>
          </cell>
          <cell r="J102">
            <v>0</v>
          </cell>
          <cell r="K102">
            <v>0</v>
          </cell>
          <cell r="L102">
            <v>2</v>
          </cell>
          <cell r="M102">
            <v>11</v>
          </cell>
          <cell r="N102">
            <v>1</v>
          </cell>
          <cell r="O102">
            <v>10</v>
          </cell>
          <cell r="P102">
            <v>0</v>
          </cell>
          <cell r="Q102">
            <v>3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1.6806999999999999E-2</v>
          </cell>
          <cell r="W102">
            <v>0</v>
          </cell>
          <cell r="X102">
            <v>200000000</v>
          </cell>
          <cell r="Y102">
            <v>15732000</v>
          </cell>
          <cell r="Z102">
            <v>7.8659996390342712E-2</v>
          </cell>
          <cell r="AA102">
            <v>1</v>
          </cell>
          <cell r="AB102">
            <v>15732000</v>
          </cell>
          <cell r="AC102">
            <v>0</v>
          </cell>
          <cell r="AD102">
            <v>1.6806999999999999E-2</v>
          </cell>
          <cell r="AE102">
            <v>0</v>
          </cell>
          <cell r="AF102">
            <v>264403.36134499998</v>
          </cell>
          <cell r="AG102">
            <v>15732000</v>
          </cell>
          <cell r="AH102">
            <v>39462000</v>
          </cell>
          <cell r="AI102">
            <v>0</v>
          </cell>
          <cell r="AJ102">
            <v>5581600</v>
          </cell>
          <cell r="AK102">
            <v>13748150</v>
          </cell>
          <cell r="AL102">
            <v>0</v>
          </cell>
          <cell r="AM102">
            <v>0.95504999999999995</v>
          </cell>
          <cell r="AN102">
            <v>0.95504999999999995</v>
          </cell>
        </row>
        <row r="103">
          <cell r="E103" t="str">
            <v>HUẾ 2</v>
          </cell>
          <cell r="F103" t="str">
            <v>BD000146</v>
          </cell>
          <cell r="G103" t="str">
            <v>NGUYỄN THỊ KIM HOÀNG</v>
          </cell>
          <cell r="H103">
            <v>16</v>
          </cell>
          <cell r="I103">
            <v>11</v>
          </cell>
          <cell r="J103">
            <v>0</v>
          </cell>
          <cell r="K103">
            <v>0</v>
          </cell>
          <cell r="L103">
            <v>0</v>
          </cell>
          <cell r="M103">
            <v>4</v>
          </cell>
          <cell r="N103">
            <v>1</v>
          </cell>
          <cell r="O103">
            <v>0</v>
          </cell>
          <cell r="P103">
            <v>0</v>
          </cell>
          <cell r="Q103">
            <v>10</v>
          </cell>
          <cell r="R103">
            <v>16</v>
          </cell>
          <cell r="S103">
            <v>1.6000000238418579</v>
          </cell>
          <cell r="T103">
            <v>0</v>
          </cell>
          <cell r="U103">
            <v>1</v>
          </cell>
          <cell r="V103">
            <v>0.125</v>
          </cell>
          <cell r="W103">
            <v>0</v>
          </cell>
          <cell r="X103">
            <v>50000000</v>
          </cell>
          <cell r="Y103">
            <v>15496000</v>
          </cell>
          <cell r="Z103">
            <v>0.30992001295089722</v>
          </cell>
          <cell r="AA103">
            <v>1</v>
          </cell>
          <cell r="AB103">
            <v>15496000</v>
          </cell>
          <cell r="AC103">
            <v>1</v>
          </cell>
          <cell r="AD103">
            <v>0.125</v>
          </cell>
          <cell r="AE103">
            <v>15496000</v>
          </cell>
          <cell r="AF103">
            <v>1937000</v>
          </cell>
          <cell r="AG103">
            <v>15496000</v>
          </cell>
          <cell r="AH103">
            <v>15496000</v>
          </cell>
          <cell r="AI103">
            <v>0</v>
          </cell>
          <cell r="AJ103">
            <v>4989790</v>
          </cell>
          <cell r="AK103">
            <v>4989790</v>
          </cell>
          <cell r="AL103">
            <v>0</v>
          </cell>
        </row>
        <row r="104">
          <cell r="E104" t="str">
            <v>Group Retail Team</v>
          </cell>
          <cell r="F104" t="str">
            <v>BD000132</v>
          </cell>
          <cell r="G104" t="str">
            <v>NGUYỄN HUY HOÀNG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1</v>
          </cell>
          <cell r="V104">
            <v>0</v>
          </cell>
          <cell r="W104">
            <v>0</v>
          </cell>
          <cell r="X104">
            <v>0</v>
          </cell>
          <cell r="Y104">
            <v>13297000</v>
          </cell>
          <cell r="Z104">
            <v>0</v>
          </cell>
          <cell r="AA104">
            <v>1</v>
          </cell>
          <cell r="AB104">
            <v>13297000</v>
          </cell>
          <cell r="AC104">
            <v>1</v>
          </cell>
          <cell r="AD104">
            <v>0.33333299999999999</v>
          </cell>
          <cell r="AE104">
            <v>13297000</v>
          </cell>
          <cell r="AF104">
            <v>4432333.3333329996</v>
          </cell>
          <cell r="AG104">
            <v>13297000</v>
          </cell>
          <cell r="AH104">
            <v>44109000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</row>
        <row r="105">
          <cell r="E105" t="str">
            <v>LION 2</v>
          </cell>
          <cell r="F105" t="str">
            <v>BD000010</v>
          </cell>
          <cell r="G105" t="str">
            <v>NGUYỄN THỊ BÌNH</v>
          </cell>
          <cell r="H105">
            <v>31</v>
          </cell>
          <cell r="I105">
            <v>25</v>
          </cell>
          <cell r="J105">
            <v>0</v>
          </cell>
          <cell r="K105">
            <v>0</v>
          </cell>
          <cell r="L105">
            <v>1</v>
          </cell>
          <cell r="M105">
            <v>4</v>
          </cell>
          <cell r="N105">
            <v>1</v>
          </cell>
          <cell r="O105">
            <v>3</v>
          </cell>
          <cell r="P105">
            <v>0</v>
          </cell>
          <cell r="Q105">
            <v>1</v>
          </cell>
          <cell r="R105">
            <v>0</v>
          </cell>
          <cell r="S105">
            <v>0</v>
          </cell>
          <cell r="T105">
            <v>0</v>
          </cell>
          <cell r="U105">
            <v>1</v>
          </cell>
          <cell r="V105">
            <v>0.04</v>
          </cell>
          <cell r="W105">
            <v>0</v>
          </cell>
          <cell r="X105">
            <v>80000000</v>
          </cell>
          <cell r="Y105">
            <v>12449000</v>
          </cell>
          <cell r="Z105">
            <v>0.15561249852180481</v>
          </cell>
          <cell r="AA105">
            <v>1</v>
          </cell>
          <cell r="AB105">
            <v>12449000</v>
          </cell>
          <cell r="AC105">
            <v>1</v>
          </cell>
          <cell r="AD105">
            <v>0.04</v>
          </cell>
          <cell r="AE105">
            <v>12449000</v>
          </cell>
          <cell r="AF105">
            <v>497960</v>
          </cell>
          <cell r="AG105">
            <v>12449000</v>
          </cell>
          <cell r="AH105">
            <v>44047000</v>
          </cell>
          <cell r="AI105">
            <v>362949000</v>
          </cell>
          <cell r="AJ105">
            <v>3688100</v>
          </cell>
          <cell r="AK105">
            <v>11013450</v>
          </cell>
          <cell r="AL105">
            <v>17500240</v>
          </cell>
          <cell r="AM105">
            <v>0.663663</v>
          </cell>
          <cell r="AN105">
            <v>0.98314500000000005</v>
          </cell>
          <cell r="AO105">
            <v>0.50200800000000001</v>
          </cell>
        </row>
        <row r="106">
          <cell r="E106" t="str">
            <v>TCA TEAM</v>
          </cell>
          <cell r="F106" t="str">
            <v>BD000050</v>
          </cell>
          <cell r="G106" t="str">
            <v>TCA  HEAD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22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12055000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9301.6975309999998</v>
          </cell>
          <cell r="AG106">
            <v>12055000</v>
          </cell>
          <cell r="AH106">
            <v>12055000</v>
          </cell>
          <cell r="AI106">
            <v>691517000</v>
          </cell>
          <cell r="AJ106">
            <v>0</v>
          </cell>
          <cell r="AK106">
            <v>0</v>
          </cell>
          <cell r="AL106">
            <v>0</v>
          </cell>
          <cell r="AM106">
            <v>0.474269</v>
          </cell>
          <cell r="AO106">
            <v>0.474269</v>
          </cell>
        </row>
        <row r="107">
          <cell r="E107" t="str">
            <v>DUMMY</v>
          </cell>
          <cell r="F107" t="str">
            <v>BD000027</v>
          </cell>
          <cell r="G107" t="str">
            <v>C A O</v>
          </cell>
          <cell r="H107">
            <v>1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1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</row>
        <row r="108">
          <cell r="E108" t="str">
            <v>ĐỒNG THÁP</v>
          </cell>
          <cell r="F108" t="str">
            <v>BD000148</v>
          </cell>
          <cell r="G108" t="str">
            <v>NGUYỄN VĂN HUYỆN</v>
          </cell>
          <cell r="H108">
            <v>12</v>
          </cell>
          <cell r="I108">
            <v>8</v>
          </cell>
          <cell r="J108">
            <v>0</v>
          </cell>
          <cell r="K108">
            <v>0</v>
          </cell>
          <cell r="L108">
            <v>0</v>
          </cell>
          <cell r="M108">
            <v>3</v>
          </cell>
          <cell r="N108">
            <v>1</v>
          </cell>
          <cell r="O108">
            <v>0</v>
          </cell>
          <cell r="P108">
            <v>0</v>
          </cell>
          <cell r="Q108">
            <v>0</v>
          </cell>
          <cell r="R108">
            <v>12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</row>
        <row r="109">
          <cell r="E109" t="str">
            <v>LPB TEAM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</row>
        <row r="110">
          <cell r="E110" t="str">
            <v>BORN TO WIN</v>
          </cell>
          <cell r="F110" t="str">
            <v>BD000052</v>
          </cell>
          <cell r="G110" t="str">
            <v>HOÀNG NGUYỆT HẰNG</v>
          </cell>
          <cell r="H110">
            <v>27</v>
          </cell>
          <cell r="I110">
            <v>22</v>
          </cell>
          <cell r="J110">
            <v>0</v>
          </cell>
          <cell r="K110">
            <v>0</v>
          </cell>
          <cell r="L110">
            <v>1</v>
          </cell>
          <cell r="M110">
            <v>4</v>
          </cell>
          <cell r="N110">
            <v>0</v>
          </cell>
          <cell r="O110">
            <v>0</v>
          </cell>
          <cell r="P110">
            <v>0</v>
          </cell>
          <cell r="Q110">
            <v>1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100000000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51461000</v>
          </cell>
          <cell r="AJ110">
            <v>0</v>
          </cell>
          <cell r="AK110">
            <v>0</v>
          </cell>
          <cell r="AL110">
            <v>3673450</v>
          </cell>
          <cell r="AM110">
            <v>0.42612299999999997</v>
          </cell>
          <cell r="AN110">
            <v>1.000267</v>
          </cell>
          <cell r="AO110">
            <v>0.336094</v>
          </cell>
        </row>
        <row r="111">
          <cell r="E111" t="str">
            <v>SCB MĐNB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</row>
        <row r="112">
          <cell r="E112" t="str">
            <v>SCB MT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</row>
        <row r="113">
          <cell r="E113" t="str">
            <v>TCB CENTRAL</v>
          </cell>
          <cell r="F113" t="str">
            <v>BD000054</v>
          </cell>
          <cell r="G113" t="str">
            <v>NGUYỄN VĂN HIÊN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</row>
        <row r="114">
          <cell r="E114" t="str">
            <v>KHM TEAM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</row>
        <row r="115">
          <cell r="E115" t="str">
            <v>SCB HCM1</v>
          </cell>
          <cell r="F115" t="str">
            <v>BD000039</v>
          </cell>
          <cell r="G115" t="str">
            <v>TRƯƠNG THỊ  HẰNG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</row>
        <row r="116">
          <cell r="E116" t="str">
            <v>SCB HCM2</v>
          </cell>
          <cell r="F116" t="str">
            <v>BD000061</v>
          </cell>
          <cell r="G116" t="str">
            <v>LÊ THỊ THANH NGÂN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</row>
        <row r="117">
          <cell r="E117" t="str">
            <v>KAN TEAM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</row>
        <row r="118">
          <cell r="E118" t="str">
            <v>CA TEAM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</row>
        <row r="119">
          <cell r="E119" t="str">
            <v>BAB HN</v>
          </cell>
          <cell r="F119" t="str">
            <v>BD000091</v>
          </cell>
          <cell r="G119" t="str">
            <v>TRƯƠNG MAI HỒNG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3</v>
          </cell>
          <cell r="S119">
            <v>0</v>
          </cell>
          <cell r="T119">
            <v>0</v>
          </cell>
          <cell r="U119">
            <v>1</v>
          </cell>
          <cell r="V119">
            <v>7.4074000000000001E-2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247865000</v>
          </cell>
          <cell r="AJ119">
            <v>0</v>
          </cell>
          <cell r="AK119">
            <v>0</v>
          </cell>
          <cell r="AL119">
            <v>0</v>
          </cell>
          <cell r="AM119">
            <v>0.89024700000000001</v>
          </cell>
          <cell r="AN119">
            <v>1</v>
          </cell>
          <cell r="AO119">
            <v>0.84072000000000002</v>
          </cell>
        </row>
        <row r="120">
          <cell r="E120" t="str">
            <v>BAB HCM</v>
          </cell>
          <cell r="F120" t="str">
            <v>BD000101</v>
          </cell>
          <cell r="G120" t="str">
            <v>HUỲNH HỮU THIỆN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0.856182</v>
          </cell>
          <cell r="AN120">
            <v>0.91983300000000001</v>
          </cell>
          <cell r="AO120">
            <v>0.39100099999999999</v>
          </cell>
        </row>
        <row r="121">
          <cell r="E121" t="str">
            <v>TCA THÁI NGUYÊN</v>
          </cell>
          <cell r="F121" t="str">
            <v>BD000050</v>
          </cell>
          <cell r="G121" t="str">
            <v>TCA  HEAD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1</v>
          </cell>
          <cell r="AN121">
            <v>1</v>
          </cell>
        </row>
        <row r="122">
          <cell r="E122" t="str">
            <v>TCA HẢI PHÒNG</v>
          </cell>
          <cell r="F122" t="str">
            <v>BD000050</v>
          </cell>
          <cell r="G122" t="str">
            <v>TCA  HEAD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7639000</v>
          </cell>
          <cell r="AJ122">
            <v>0</v>
          </cell>
          <cell r="AK122">
            <v>0</v>
          </cell>
          <cell r="AL122">
            <v>0</v>
          </cell>
          <cell r="AM122">
            <v>0.50075999999999998</v>
          </cell>
          <cell r="AN122">
            <v>1</v>
          </cell>
          <cell r="AO122">
            <v>0.44584299999999999</v>
          </cell>
        </row>
        <row r="123">
          <cell r="E123" t="str">
            <v>TCA BÌNH DƯƠNG</v>
          </cell>
          <cell r="F123" t="str">
            <v>BD000050</v>
          </cell>
          <cell r="G123" t="str">
            <v>TCA  HEAD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0.35713600000000001</v>
          </cell>
          <cell r="AO123">
            <v>0.35713600000000001</v>
          </cell>
        </row>
        <row r="124">
          <cell r="E124" t="str">
            <v>BATSCB TEAM</v>
          </cell>
          <cell r="F124" t="str">
            <v>BD000039</v>
          </cell>
          <cell r="G124" t="str">
            <v>TRƯƠNG THỊ  HẰNG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</row>
        <row r="125">
          <cell r="E125" t="str">
            <v>MARS</v>
          </cell>
          <cell r="F125" t="str">
            <v>BD000014</v>
          </cell>
          <cell r="G125" t="str">
            <v>NGUYỄN HỮU NGHIỆM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</row>
        <row r="126">
          <cell r="E126" t="str">
            <v>THE ROME</v>
          </cell>
          <cell r="F126" t="str">
            <v>BD000069</v>
          </cell>
          <cell r="G126" t="str">
            <v>NGUYỄN VĂN HUỆ</v>
          </cell>
          <cell r="H126">
            <v>83</v>
          </cell>
          <cell r="I126">
            <v>62</v>
          </cell>
          <cell r="J126">
            <v>0</v>
          </cell>
          <cell r="K126">
            <v>0</v>
          </cell>
          <cell r="L126">
            <v>2</v>
          </cell>
          <cell r="M126">
            <v>16</v>
          </cell>
          <cell r="N126">
            <v>3</v>
          </cell>
          <cell r="O126">
            <v>43</v>
          </cell>
          <cell r="P126">
            <v>0</v>
          </cell>
          <cell r="Q126">
            <v>6</v>
          </cell>
          <cell r="R126">
            <v>1</v>
          </cell>
          <cell r="S126">
            <v>0.1666666716337204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100000000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1</v>
          </cell>
          <cell r="AN126">
            <v>1</v>
          </cell>
        </row>
        <row r="127">
          <cell r="E127" t="str">
            <v>SCB HCM</v>
          </cell>
          <cell r="F127" t="str">
            <v>BD000061</v>
          </cell>
          <cell r="G127" t="str">
            <v>LÊ THỊ THANH NGÂN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</row>
        <row r="128">
          <cell r="E128" t="str">
            <v>SCB HN</v>
          </cell>
          <cell r="F128" t="str">
            <v>BD000040</v>
          </cell>
          <cell r="G128" t="str">
            <v>LÊ  PHƯƠNG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</row>
        <row r="129">
          <cell r="E129" t="str">
            <v>GIALAI</v>
          </cell>
          <cell r="F129" t="str">
            <v>BD000116</v>
          </cell>
          <cell r="G129" t="str">
            <v>PHAN ĐÌNH LONG</v>
          </cell>
          <cell r="H129">
            <v>54</v>
          </cell>
          <cell r="I129">
            <v>45</v>
          </cell>
          <cell r="J129">
            <v>0</v>
          </cell>
          <cell r="K129">
            <v>0</v>
          </cell>
          <cell r="L129">
            <v>0</v>
          </cell>
          <cell r="M129">
            <v>8</v>
          </cell>
          <cell r="N129">
            <v>1</v>
          </cell>
          <cell r="O129">
            <v>8</v>
          </cell>
          <cell r="P129">
            <v>0</v>
          </cell>
          <cell r="Q129">
            <v>3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50000000</v>
          </cell>
          <cell r="Y129">
            <v>-384000</v>
          </cell>
          <cell r="Z129">
            <v>-7.6799998059868813E-3</v>
          </cell>
          <cell r="AA129">
            <v>1</v>
          </cell>
          <cell r="AB129">
            <v>-384000</v>
          </cell>
          <cell r="AC129">
            <v>0</v>
          </cell>
          <cell r="AD129">
            <v>1.7240999999999999E-2</v>
          </cell>
          <cell r="AE129">
            <v>0</v>
          </cell>
          <cell r="AF129">
            <v>-6620.6896550000001</v>
          </cell>
          <cell r="AG129">
            <v>-23322000</v>
          </cell>
          <cell r="AH129">
            <v>-23322000</v>
          </cell>
          <cell r="AI129">
            <v>0</v>
          </cell>
          <cell r="AJ129">
            <v>-6986080</v>
          </cell>
          <cell r="AK129">
            <v>-6986080</v>
          </cell>
          <cell r="AL129">
            <v>0</v>
          </cell>
          <cell r="AM129">
            <v>1</v>
          </cell>
          <cell r="AN129">
            <v>1</v>
          </cell>
        </row>
        <row r="130">
          <cell r="E130" t="str">
            <v>THANH HÓA</v>
          </cell>
          <cell r="F130" t="str">
            <v>BD000104</v>
          </cell>
          <cell r="G130" t="str">
            <v>LÊ VĂN TÙNG</v>
          </cell>
          <cell r="H130">
            <v>135</v>
          </cell>
          <cell r="I130">
            <v>112</v>
          </cell>
          <cell r="J130">
            <v>0</v>
          </cell>
          <cell r="K130">
            <v>0</v>
          </cell>
          <cell r="L130">
            <v>5</v>
          </cell>
          <cell r="M130">
            <v>16</v>
          </cell>
          <cell r="N130">
            <v>2</v>
          </cell>
          <cell r="O130">
            <v>36</v>
          </cell>
          <cell r="P130">
            <v>0</v>
          </cell>
          <cell r="Q130">
            <v>8</v>
          </cell>
          <cell r="R130">
            <v>3</v>
          </cell>
          <cell r="S130">
            <v>0.375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230000000</v>
          </cell>
          <cell r="Y130">
            <v>-14147000</v>
          </cell>
          <cell r="Z130">
            <v>-6.1508696526288986E-2</v>
          </cell>
          <cell r="AA130">
            <v>-1</v>
          </cell>
          <cell r="AB130">
            <v>14147000</v>
          </cell>
          <cell r="AC130">
            <v>0</v>
          </cell>
          <cell r="AD130">
            <v>-8.5839999999999996E-3</v>
          </cell>
          <cell r="AE130">
            <v>0</v>
          </cell>
          <cell r="AF130">
            <v>-121433.47639500001</v>
          </cell>
          <cell r="AG130">
            <v>-14147000</v>
          </cell>
          <cell r="AH130">
            <v>-14147000</v>
          </cell>
          <cell r="AI130">
            <v>232212000</v>
          </cell>
          <cell r="AJ130">
            <v>-4524210</v>
          </cell>
          <cell r="AK130">
            <v>-4524210</v>
          </cell>
          <cell r="AL130">
            <v>15535785</v>
          </cell>
          <cell r="AM130">
            <v>0.77889600000000003</v>
          </cell>
          <cell r="AN130">
            <v>0.97286499999999998</v>
          </cell>
          <cell r="AO130">
            <v>0.41928100000000001</v>
          </cell>
        </row>
      </sheetData>
      <sheetData sheetId="5"/>
      <sheetData sheetId="6"/>
      <sheetData sheetId="7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Region"/>
      <sheetName val="Zone"/>
      <sheetName val="Office"/>
      <sheetName val="Team"/>
      <sheetName val="Branch"/>
      <sheetName val="Unit"/>
      <sheetName val="Detai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4">
          <cell r="D14" t="str">
            <v>TCA ĐỒNG NAI</v>
          </cell>
          <cell r="M14" t="str">
            <v>﻿Đang hoạt động</v>
          </cell>
          <cell r="N14">
            <v>42180</v>
          </cell>
          <cell r="Q14">
            <v>0</v>
          </cell>
          <cell r="T14">
            <v>0</v>
          </cell>
          <cell r="U14">
            <v>0</v>
          </cell>
          <cell r="V14">
            <v>0</v>
          </cell>
        </row>
        <row r="15">
          <cell r="D15" t="str">
            <v>GENCASA ĐÀ NẴNG 1</v>
          </cell>
          <cell r="M15" t="str">
            <v>﻿Đang hoạt động</v>
          </cell>
          <cell r="N15">
            <v>42606</v>
          </cell>
          <cell r="Q15">
            <v>1</v>
          </cell>
          <cell r="T15">
            <v>0</v>
          </cell>
          <cell r="U15">
            <v>0</v>
          </cell>
          <cell r="V15">
            <v>0</v>
          </cell>
        </row>
        <row r="16">
          <cell r="D16" t="str">
            <v>TCA HÀ NỘI</v>
          </cell>
          <cell r="M16" t="str">
            <v>﻿Đang hoạt động</v>
          </cell>
          <cell r="N16">
            <v>42209</v>
          </cell>
          <cell r="Q16">
            <v>0</v>
          </cell>
          <cell r="T16">
            <v>0</v>
          </cell>
          <cell r="U16">
            <v>0</v>
          </cell>
          <cell r="V16">
            <v>0</v>
          </cell>
        </row>
        <row r="17">
          <cell r="D17" t="str">
            <v>TCA THANH HÓA</v>
          </cell>
          <cell r="M17" t="str">
            <v>﻿Đang hoạt động</v>
          </cell>
          <cell r="N17">
            <v>42180</v>
          </cell>
          <cell r="Q17">
            <v>0</v>
          </cell>
          <cell r="T17">
            <v>0</v>
          </cell>
          <cell r="U17">
            <v>0</v>
          </cell>
          <cell r="V17">
            <v>0</v>
          </cell>
        </row>
        <row r="18">
          <cell r="D18" t="str">
            <v>TCA ĐÀ NẴNG</v>
          </cell>
          <cell r="M18" t="str">
            <v>﻿Đang hoạt động</v>
          </cell>
          <cell r="N18">
            <v>42250</v>
          </cell>
          <cell r="Q18">
            <v>0</v>
          </cell>
          <cell r="T18">
            <v>0</v>
          </cell>
          <cell r="U18">
            <v>0</v>
          </cell>
          <cell r="V18">
            <v>0</v>
          </cell>
        </row>
        <row r="19">
          <cell r="M19" t="str">
            <v>﻿Đang hoạt động</v>
          </cell>
          <cell r="N19">
            <v>42748</v>
          </cell>
          <cell r="Q19">
            <v>0</v>
          </cell>
          <cell r="T19">
            <v>0</v>
          </cell>
          <cell r="U19">
            <v>0</v>
          </cell>
          <cell r="V19">
            <v>0</v>
          </cell>
        </row>
        <row r="20">
          <cell r="D20" t="str">
            <v>TCB NORTH</v>
          </cell>
          <cell r="M20" t="str">
            <v>﻿Đang hoạt động</v>
          </cell>
          <cell r="N20">
            <v>42563</v>
          </cell>
          <cell r="Q20">
            <v>0</v>
          </cell>
          <cell r="T20">
            <v>0</v>
          </cell>
          <cell r="U20">
            <v>0</v>
          </cell>
          <cell r="V20">
            <v>0</v>
          </cell>
        </row>
        <row r="21">
          <cell r="D21" t="str">
            <v>TCB SOUTH 2</v>
          </cell>
          <cell r="M21" t="str">
            <v>﻿Đang hoạt động</v>
          </cell>
          <cell r="N21">
            <v>42250</v>
          </cell>
          <cell r="Q21">
            <v>0</v>
          </cell>
          <cell r="T21">
            <v>0</v>
          </cell>
          <cell r="U21">
            <v>0</v>
          </cell>
          <cell r="V21">
            <v>0</v>
          </cell>
        </row>
        <row r="22">
          <cell r="D22" t="str">
            <v>TCB NORTH</v>
          </cell>
          <cell r="M22" t="str">
            <v>﻿Đang hoạt động</v>
          </cell>
          <cell r="N22">
            <v>42031</v>
          </cell>
          <cell r="Q22">
            <v>0</v>
          </cell>
          <cell r="T22">
            <v>0</v>
          </cell>
          <cell r="U22">
            <v>0</v>
          </cell>
          <cell r="V22">
            <v>0</v>
          </cell>
        </row>
        <row r="23">
          <cell r="D23" t="str">
            <v>THE SKY</v>
          </cell>
          <cell r="M23" t="str">
            <v>﻿Đang hoạt động</v>
          </cell>
          <cell r="N23">
            <v>42786</v>
          </cell>
          <cell r="Q23">
            <v>1</v>
          </cell>
          <cell r="T23">
            <v>0</v>
          </cell>
          <cell r="U23">
            <v>0</v>
          </cell>
          <cell r="V23">
            <v>0</v>
          </cell>
        </row>
        <row r="24">
          <cell r="D24" t="str">
            <v>TCB NORTH</v>
          </cell>
          <cell r="M24" t="str">
            <v>﻿Đang hoạt động</v>
          </cell>
          <cell r="N24">
            <v>42247</v>
          </cell>
          <cell r="Q24">
            <v>0</v>
          </cell>
          <cell r="T24">
            <v>0</v>
          </cell>
          <cell r="U24">
            <v>0</v>
          </cell>
          <cell r="V24">
            <v>0</v>
          </cell>
        </row>
        <row r="25">
          <cell r="D25" t="str">
            <v>GENCASA NGHỆ AN</v>
          </cell>
          <cell r="M25" t="str">
            <v>﻿Đang hoạt động</v>
          </cell>
          <cell r="N25">
            <v>42787</v>
          </cell>
          <cell r="Q25">
            <v>1</v>
          </cell>
          <cell r="T25">
            <v>0</v>
          </cell>
          <cell r="U25">
            <v>0</v>
          </cell>
          <cell r="V25">
            <v>0</v>
          </cell>
        </row>
        <row r="26">
          <cell r="D26" t="str">
            <v>TCB NORTH</v>
          </cell>
          <cell r="M26" t="str">
            <v>﻿Đang hoạt động</v>
          </cell>
          <cell r="N26">
            <v>41985</v>
          </cell>
          <cell r="Q26">
            <v>0</v>
          </cell>
          <cell r="T26">
            <v>0</v>
          </cell>
          <cell r="U26">
            <v>0</v>
          </cell>
          <cell r="V26">
            <v>0</v>
          </cell>
        </row>
        <row r="27">
          <cell r="D27" t="str">
            <v>TCB NORTH</v>
          </cell>
          <cell r="M27" t="str">
            <v>﻿Đang hoạt động</v>
          </cell>
          <cell r="N27">
            <v>41815</v>
          </cell>
          <cell r="Q27">
            <v>0</v>
          </cell>
          <cell r="T27">
            <v>0</v>
          </cell>
          <cell r="U27">
            <v>0</v>
          </cell>
          <cell r="V27">
            <v>0</v>
          </cell>
        </row>
        <row r="28">
          <cell r="D28" t="str">
            <v>TCB NORTH</v>
          </cell>
          <cell r="M28" t="str">
            <v>﻿Đang hoạt động</v>
          </cell>
          <cell r="N28">
            <v>42570</v>
          </cell>
          <cell r="Q28">
            <v>0</v>
          </cell>
          <cell r="T28">
            <v>0</v>
          </cell>
          <cell r="U28">
            <v>0</v>
          </cell>
          <cell r="V28">
            <v>0</v>
          </cell>
        </row>
        <row r="29">
          <cell r="D29" t="str">
            <v>TCA NGHỆ AN</v>
          </cell>
          <cell r="M29" t="str">
            <v>﻿Đang hoạt động</v>
          </cell>
          <cell r="N29">
            <v>42304</v>
          </cell>
          <cell r="Q29">
            <v>0</v>
          </cell>
          <cell r="T29">
            <v>0</v>
          </cell>
          <cell r="U29">
            <v>0</v>
          </cell>
          <cell r="V29">
            <v>0</v>
          </cell>
        </row>
        <row r="30">
          <cell r="D30" t="str">
            <v>TCB NORTH</v>
          </cell>
          <cell r="M30" t="str">
            <v>﻿Đang hoạt động</v>
          </cell>
          <cell r="N30">
            <v>42179</v>
          </cell>
          <cell r="Q30">
            <v>0</v>
          </cell>
          <cell r="T30">
            <v>0</v>
          </cell>
          <cell r="U30">
            <v>0</v>
          </cell>
          <cell r="V30">
            <v>0</v>
          </cell>
        </row>
        <row r="31">
          <cell r="D31" t="str">
            <v>GENCASA ĐÀ NẴNG 1</v>
          </cell>
          <cell r="M31" t="str">
            <v>﻿Đang hoạt động</v>
          </cell>
          <cell r="N31">
            <v>42702</v>
          </cell>
          <cell r="Q31">
            <v>1</v>
          </cell>
          <cell r="T31">
            <v>0</v>
          </cell>
          <cell r="U31">
            <v>0</v>
          </cell>
          <cell r="V31">
            <v>0</v>
          </cell>
        </row>
        <row r="32">
          <cell r="D32" t="str">
            <v>EIB MIỀN BẮC 1</v>
          </cell>
          <cell r="M32" t="str">
            <v>﻿Đang hoạt động</v>
          </cell>
          <cell r="N32">
            <v>42752</v>
          </cell>
          <cell r="Q32">
            <v>0</v>
          </cell>
          <cell r="T32">
            <v>0</v>
          </cell>
          <cell r="U32">
            <v>0</v>
          </cell>
          <cell r="V32">
            <v>0</v>
          </cell>
        </row>
        <row r="33">
          <cell r="D33" t="str">
            <v>LUCKY CAT</v>
          </cell>
          <cell r="M33" t="str">
            <v>﻿Đang hoạt động</v>
          </cell>
          <cell r="N33">
            <v>42726</v>
          </cell>
          <cell r="Q33">
            <v>1</v>
          </cell>
          <cell r="T33">
            <v>0</v>
          </cell>
          <cell r="U33">
            <v>0</v>
          </cell>
          <cell r="V33">
            <v>0</v>
          </cell>
        </row>
        <row r="34">
          <cell r="D34" t="str">
            <v>THE POWER</v>
          </cell>
          <cell r="M34" t="str">
            <v>﻿Đang hoạt động</v>
          </cell>
          <cell r="N34">
            <v>42213</v>
          </cell>
          <cell r="Q34">
            <v>0</v>
          </cell>
          <cell r="T34">
            <v>0</v>
          </cell>
          <cell r="U34">
            <v>1</v>
          </cell>
          <cell r="V34">
            <v>0</v>
          </cell>
        </row>
        <row r="35">
          <cell r="D35" t="str">
            <v>VICTORY</v>
          </cell>
          <cell r="M35" t="str">
            <v>﻿Đang hoạt động</v>
          </cell>
          <cell r="N35">
            <v>42793</v>
          </cell>
          <cell r="Q35">
            <v>1</v>
          </cell>
          <cell r="T35">
            <v>0</v>
          </cell>
          <cell r="U35">
            <v>0</v>
          </cell>
          <cell r="V35">
            <v>0</v>
          </cell>
        </row>
        <row r="36">
          <cell r="D36" t="str">
            <v>GENCASA HÀ TĨNH</v>
          </cell>
          <cell r="M36" t="str">
            <v>﻿Đang hoạt động</v>
          </cell>
          <cell r="N36">
            <v>42793</v>
          </cell>
          <cell r="Q36">
            <v>1</v>
          </cell>
          <cell r="T36">
            <v>0</v>
          </cell>
          <cell r="U36">
            <v>0</v>
          </cell>
          <cell r="V36">
            <v>0</v>
          </cell>
        </row>
        <row r="37">
          <cell r="D37" t="str">
            <v>CMG TP HCM</v>
          </cell>
          <cell r="M37" t="str">
            <v>﻿Đang hoạt động</v>
          </cell>
          <cell r="N37">
            <v>42748</v>
          </cell>
          <cell r="Q37">
            <v>0</v>
          </cell>
          <cell r="T37">
            <v>0</v>
          </cell>
          <cell r="U37">
            <v>0</v>
          </cell>
          <cell r="V37">
            <v>0</v>
          </cell>
        </row>
        <row r="38">
          <cell r="D38" t="str">
            <v>REDBULL</v>
          </cell>
          <cell r="M38" t="str">
            <v>﻿Đang hoạt động</v>
          </cell>
          <cell r="N38">
            <v>42724</v>
          </cell>
          <cell r="Q38">
            <v>1</v>
          </cell>
          <cell r="T38">
            <v>0</v>
          </cell>
          <cell r="U38">
            <v>0</v>
          </cell>
          <cell r="V38">
            <v>0</v>
          </cell>
        </row>
        <row r="39">
          <cell r="D39" t="str">
            <v>THE POWER</v>
          </cell>
          <cell r="M39" t="str">
            <v>﻿Đang hoạt động</v>
          </cell>
          <cell r="N39">
            <v>42213</v>
          </cell>
          <cell r="Q39">
            <v>0</v>
          </cell>
          <cell r="T39">
            <v>0</v>
          </cell>
          <cell r="U39">
            <v>1</v>
          </cell>
          <cell r="V39">
            <v>0</v>
          </cell>
        </row>
        <row r="40">
          <cell r="D40" t="str">
            <v>GENCASA THANH HÓA</v>
          </cell>
          <cell r="M40" t="str">
            <v>﻿Đang hoạt động</v>
          </cell>
          <cell r="N40">
            <v>42731</v>
          </cell>
          <cell r="Q40">
            <v>1</v>
          </cell>
          <cell r="T40">
            <v>0</v>
          </cell>
          <cell r="U40">
            <v>0</v>
          </cell>
          <cell r="V40">
            <v>0</v>
          </cell>
        </row>
        <row r="41">
          <cell r="D41" t="str">
            <v>TCB NORTH</v>
          </cell>
          <cell r="M41" t="str">
            <v>﻿Đang hoạt động</v>
          </cell>
          <cell r="N41">
            <v>41831</v>
          </cell>
          <cell r="Q41">
            <v>0</v>
          </cell>
          <cell r="T41">
            <v>0</v>
          </cell>
          <cell r="U41">
            <v>0</v>
          </cell>
          <cell r="V41">
            <v>0</v>
          </cell>
        </row>
        <row r="42">
          <cell r="D42" t="str">
            <v>TCB NORTH</v>
          </cell>
          <cell r="M42" t="str">
            <v>﻿Đang hoạt động</v>
          </cell>
          <cell r="N42">
            <v>42306</v>
          </cell>
          <cell r="Q42">
            <v>0</v>
          </cell>
          <cell r="T42">
            <v>0</v>
          </cell>
          <cell r="U42">
            <v>0</v>
          </cell>
          <cell r="V42">
            <v>0</v>
          </cell>
        </row>
        <row r="43">
          <cell r="D43" t="str">
            <v>TCB NORTH</v>
          </cell>
          <cell r="M43" t="str">
            <v>﻿Đang hoạt động</v>
          </cell>
          <cell r="N43">
            <v>42474</v>
          </cell>
          <cell r="Q43">
            <v>0</v>
          </cell>
          <cell r="T43">
            <v>0</v>
          </cell>
          <cell r="U43">
            <v>0</v>
          </cell>
          <cell r="V43">
            <v>0</v>
          </cell>
        </row>
        <row r="44">
          <cell r="D44" t="str">
            <v>TCB SOUTH 2</v>
          </cell>
          <cell r="M44" t="str">
            <v>﻿Đang hoạt động</v>
          </cell>
          <cell r="N44">
            <v>42419</v>
          </cell>
          <cell r="Q44">
            <v>0</v>
          </cell>
          <cell r="T44">
            <v>0</v>
          </cell>
          <cell r="U44">
            <v>0</v>
          </cell>
          <cell r="V44">
            <v>0</v>
          </cell>
        </row>
        <row r="45">
          <cell r="D45" t="str">
            <v>BLUE OCEAN</v>
          </cell>
          <cell r="M45" t="str">
            <v>﻿Đang hoạt động</v>
          </cell>
          <cell r="N45">
            <v>42794</v>
          </cell>
          <cell r="Q45">
            <v>1</v>
          </cell>
          <cell r="T45">
            <v>0</v>
          </cell>
          <cell r="U45">
            <v>0</v>
          </cell>
          <cell r="V45">
            <v>0</v>
          </cell>
        </row>
        <row r="46">
          <cell r="D46" t="str">
            <v>GENCASA BẾN TRE</v>
          </cell>
          <cell r="M46" t="str">
            <v>﻿Đang hoạt động</v>
          </cell>
          <cell r="N46">
            <v>42452</v>
          </cell>
          <cell r="Q46">
            <v>1</v>
          </cell>
          <cell r="T46">
            <v>0</v>
          </cell>
          <cell r="U46">
            <v>0</v>
          </cell>
          <cell r="V46">
            <v>0</v>
          </cell>
        </row>
        <row r="47">
          <cell r="D47" t="str">
            <v>GENCASA THANH HÓA</v>
          </cell>
          <cell r="M47" t="str">
            <v>﻿Đang hoạt động</v>
          </cell>
          <cell r="N47">
            <v>42786</v>
          </cell>
          <cell r="Q47">
            <v>1</v>
          </cell>
          <cell r="T47">
            <v>0</v>
          </cell>
          <cell r="U47">
            <v>0</v>
          </cell>
          <cell r="V47">
            <v>0</v>
          </cell>
        </row>
        <row r="48">
          <cell r="D48" t="str">
            <v>TCA ĐĂK LĂK</v>
          </cell>
          <cell r="M48" t="str">
            <v>﻿Đang hoạt động</v>
          </cell>
          <cell r="N48">
            <v>42571</v>
          </cell>
          <cell r="Q48">
            <v>0</v>
          </cell>
          <cell r="T48">
            <v>0</v>
          </cell>
          <cell r="U48">
            <v>0</v>
          </cell>
          <cell r="V48">
            <v>0</v>
          </cell>
        </row>
        <row r="49">
          <cell r="D49" t="str">
            <v>TCB NORTH</v>
          </cell>
          <cell r="M49" t="str">
            <v>﻿Đang hoạt động</v>
          </cell>
          <cell r="N49">
            <v>42137</v>
          </cell>
          <cell r="Q49">
            <v>0</v>
          </cell>
          <cell r="T49">
            <v>0</v>
          </cell>
          <cell r="U49">
            <v>0</v>
          </cell>
          <cell r="V49">
            <v>0</v>
          </cell>
        </row>
        <row r="50">
          <cell r="D50" t="str">
            <v>TCB NORTH</v>
          </cell>
          <cell r="M50" t="str">
            <v>﻿Đang hoạt động</v>
          </cell>
          <cell r="N50">
            <v>41830</v>
          </cell>
          <cell r="Q50">
            <v>0</v>
          </cell>
          <cell r="T50">
            <v>0</v>
          </cell>
          <cell r="U50">
            <v>0</v>
          </cell>
          <cell r="V50">
            <v>0</v>
          </cell>
        </row>
        <row r="51">
          <cell r="D51" t="str">
            <v>SPRING</v>
          </cell>
          <cell r="M51" t="str">
            <v>﻿Đang hoạt động</v>
          </cell>
          <cell r="N51">
            <v>42535</v>
          </cell>
          <cell r="Q51">
            <v>0</v>
          </cell>
          <cell r="T51">
            <v>0</v>
          </cell>
          <cell r="U51">
            <v>1</v>
          </cell>
          <cell r="V51">
            <v>0</v>
          </cell>
        </row>
        <row r="52">
          <cell r="D52" t="str">
            <v>CMG TP HCM</v>
          </cell>
          <cell r="M52" t="str">
            <v>﻿Đang hoạt động</v>
          </cell>
          <cell r="N52">
            <v>42748</v>
          </cell>
          <cell r="Q52">
            <v>0</v>
          </cell>
          <cell r="T52">
            <v>0</v>
          </cell>
          <cell r="U52">
            <v>0</v>
          </cell>
          <cell r="V52">
            <v>0</v>
          </cell>
        </row>
        <row r="53">
          <cell r="D53" t="str">
            <v>TCB NORTH</v>
          </cell>
          <cell r="M53" t="str">
            <v>﻿Đang hoạt động</v>
          </cell>
          <cell r="N53">
            <v>42081</v>
          </cell>
          <cell r="Q53">
            <v>0</v>
          </cell>
          <cell r="T53">
            <v>0</v>
          </cell>
          <cell r="U53">
            <v>0</v>
          </cell>
          <cell r="V53">
            <v>0</v>
          </cell>
        </row>
        <row r="54">
          <cell r="D54" t="str">
            <v>GENCASA LONG BIÊN</v>
          </cell>
          <cell r="M54" t="str">
            <v>﻿Đang hoạt động</v>
          </cell>
          <cell r="N54">
            <v>42759</v>
          </cell>
          <cell r="Q54">
            <v>1</v>
          </cell>
          <cell r="T54">
            <v>0</v>
          </cell>
          <cell r="U54">
            <v>0</v>
          </cell>
          <cell r="V54">
            <v>0</v>
          </cell>
        </row>
        <row r="55">
          <cell r="D55" t="str">
            <v>TCB SOUTH 2</v>
          </cell>
          <cell r="M55" t="str">
            <v>﻿Đang hoạt động</v>
          </cell>
          <cell r="N55">
            <v>42213</v>
          </cell>
          <cell r="Q55">
            <v>0</v>
          </cell>
          <cell r="T55">
            <v>0</v>
          </cell>
          <cell r="U55">
            <v>0</v>
          </cell>
          <cell r="V55">
            <v>0</v>
          </cell>
        </row>
        <row r="56">
          <cell r="D56" t="str">
            <v>TCB NORTH</v>
          </cell>
          <cell r="M56" t="str">
            <v>﻿Đang hoạt động</v>
          </cell>
          <cell r="N56">
            <v>42474</v>
          </cell>
          <cell r="Q56">
            <v>0</v>
          </cell>
          <cell r="T56">
            <v>0</v>
          </cell>
          <cell r="U56">
            <v>0</v>
          </cell>
          <cell r="V56">
            <v>0</v>
          </cell>
        </row>
        <row r="57">
          <cell r="D57" t="str">
            <v>LION 1</v>
          </cell>
          <cell r="M57" t="str">
            <v>﻿Đang hoạt động</v>
          </cell>
          <cell r="N57">
            <v>41634</v>
          </cell>
          <cell r="Q57">
            <v>1</v>
          </cell>
          <cell r="T57">
            <v>0</v>
          </cell>
          <cell r="U57">
            <v>0</v>
          </cell>
          <cell r="V57">
            <v>0</v>
          </cell>
        </row>
        <row r="58">
          <cell r="D58" t="str">
            <v>THE LIGHT</v>
          </cell>
          <cell r="M58" t="str">
            <v>﻿Đang hoạt động</v>
          </cell>
          <cell r="N58">
            <v>42692</v>
          </cell>
          <cell r="Q58">
            <v>1</v>
          </cell>
          <cell r="T58">
            <v>0</v>
          </cell>
          <cell r="U58">
            <v>0</v>
          </cell>
          <cell r="V58">
            <v>0</v>
          </cell>
        </row>
        <row r="59">
          <cell r="D59" t="str">
            <v>GENCASA THÁI NGUYÊN</v>
          </cell>
          <cell r="M59" t="str">
            <v>﻿Đang hoạt động</v>
          </cell>
          <cell r="N59">
            <v>42724</v>
          </cell>
          <cell r="Q59">
            <v>1</v>
          </cell>
          <cell r="T59">
            <v>0</v>
          </cell>
          <cell r="U59">
            <v>0</v>
          </cell>
          <cell r="V59">
            <v>0</v>
          </cell>
        </row>
        <row r="60">
          <cell r="D60" t="str">
            <v>REDBULL</v>
          </cell>
          <cell r="M60" t="str">
            <v>﻿Đang hoạt động</v>
          </cell>
          <cell r="N60">
            <v>42791</v>
          </cell>
          <cell r="Q60">
            <v>1</v>
          </cell>
          <cell r="T60">
            <v>0</v>
          </cell>
          <cell r="U60">
            <v>0</v>
          </cell>
          <cell r="V60">
            <v>0</v>
          </cell>
        </row>
        <row r="61">
          <cell r="D61" t="str">
            <v>LONG XUYÊN</v>
          </cell>
          <cell r="M61" t="str">
            <v>﻿Đang hoạt động</v>
          </cell>
          <cell r="N61">
            <v>42699</v>
          </cell>
          <cell r="Q61">
            <v>1</v>
          </cell>
          <cell r="T61">
            <v>0</v>
          </cell>
          <cell r="U61">
            <v>0</v>
          </cell>
          <cell r="V61">
            <v>0</v>
          </cell>
        </row>
        <row r="62">
          <cell r="D62" t="str">
            <v>GENCASA LAM SƠN</v>
          </cell>
          <cell r="M62" t="str">
            <v>﻿Đang hoạt động</v>
          </cell>
          <cell r="N62">
            <v>42794</v>
          </cell>
          <cell r="Q62">
            <v>1</v>
          </cell>
          <cell r="T62">
            <v>0</v>
          </cell>
          <cell r="U62">
            <v>0</v>
          </cell>
          <cell r="V62">
            <v>0</v>
          </cell>
        </row>
        <row r="63">
          <cell r="D63" t="str">
            <v>THE CAPITAL</v>
          </cell>
          <cell r="M63" t="str">
            <v>﻿Đang hoạt động</v>
          </cell>
          <cell r="N63">
            <v>42220</v>
          </cell>
          <cell r="Q63">
            <v>0</v>
          </cell>
          <cell r="T63">
            <v>0</v>
          </cell>
          <cell r="U63">
            <v>0</v>
          </cell>
          <cell r="V63">
            <v>1</v>
          </cell>
        </row>
        <row r="64">
          <cell r="D64" t="str">
            <v>TCB NORTH</v>
          </cell>
          <cell r="M64" t="str">
            <v>﻿Đang hoạt động</v>
          </cell>
          <cell r="N64">
            <v>42397</v>
          </cell>
          <cell r="Q64">
            <v>0</v>
          </cell>
          <cell r="T64">
            <v>0</v>
          </cell>
          <cell r="U64">
            <v>0</v>
          </cell>
          <cell r="V64">
            <v>0</v>
          </cell>
        </row>
        <row r="65">
          <cell r="D65" t="str">
            <v>GENCASA BÀ RỊA</v>
          </cell>
          <cell r="M65" t="str">
            <v>﻿Đang hoạt động</v>
          </cell>
          <cell r="N65">
            <v>42692</v>
          </cell>
          <cell r="Q65">
            <v>1</v>
          </cell>
          <cell r="T65">
            <v>0</v>
          </cell>
          <cell r="U65">
            <v>0</v>
          </cell>
          <cell r="V65">
            <v>0</v>
          </cell>
        </row>
        <row r="66">
          <cell r="D66" t="str">
            <v>TCB NORTH</v>
          </cell>
          <cell r="M66" t="str">
            <v>﻿Đang hoạt động</v>
          </cell>
          <cell r="N66">
            <v>42151</v>
          </cell>
          <cell r="Q66">
            <v>0</v>
          </cell>
          <cell r="T66">
            <v>0</v>
          </cell>
          <cell r="U66">
            <v>0</v>
          </cell>
          <cell r="V66">
            <v>0</v>
          </cell>
        </row>
        <row r="67">
          <cell r="D67" t="str">
            <v>GENCASA THANH HÓA</v>
          </cell>
          <cell r="M67" t="str">
            <v>﻿Đang hoạt động</v>
          </cell>
          <cell r="N67">
            <v>42718</v>
          </cell>
          <cell r="Q67">
            <v>1</v>
          </cell>
          <cell r="T67">
            <v>0</v>
          </cell>
          <cell r="U67">
            <v>0</v>
          </cell>
          <cell r="V67">
            <v>0</v>
          </cell>
        </row>
        <row r="68">
          <cell r="D68" t="str">
            <v>GENCASA LAM SƠN</v>
          </cell>
          <cell r="M68" t="str">
            <v>﻿Đang hoạt động</v>
          </cell>
          <cell r="N68">
            <v>42793</v>
          </cell>
          <cell r="Q68">
            <v>1</v>
          </cell>
          <cell r="T68">
            <v>0</v>
          </cell>
          <cell r="U68">
            <v>0</v>
          </cell>
          <cell r="V68">
            <v>0</v>
          </cell>
        </row>
        <row r="69">
          <cell r="D69" t="str">
            <v>TCB NORTH</v>
          </cell>
          <cell r="M69" t="str">
            <v>﻿Đang hoạt động</v>
          </cell>
          <cell r="N69">
            <v>42570</v>
          </cell>
          <cell r="Q69">
            <v>0</v>
          </cell>
          <cell r="T69">
            <v>0</v>
          </cell>
          <cell r="U69">
            <v>0</v>
          </cell>
          <cell r="V69">
            <v>0</v>
          </cell>
        </row>
        <row r="70">
          <cell r="D70" t="str">
            <v>TCB SOUTH 1</v>
          </cell>
          <cell r="M70" t="str">
            <v>﻿Đang hoạt động</v>
          </cell>
          <cell r="N70">
            <v>42262</v>
          </cell>
          <cell r="Q70">
            <v>0</v>
          </cell>
          <cell r="T70">
            <v>0</v>
          </cell>
          <cell r="U70">
            <v>0</v>
          </cell>
          <cell r="V70">
            <v>0</v>
          </cell>
        </row>
        <row r="71">
          <cell r="D71" t="str">
            <v>TCB NORTH</v>
          </cell>
          <cell r="M71" t="str">
            <v>﻿Đang hoạt động</v>
          </cell>
          <cell r="N71">
            <v>42200</v>
          </cell>
          <cell r="Q71">
            <v>0</v>
          </cell>
          <cell r="T71">
            <v>0</v>
          </cell>
          <cell r="U71">
            <v>0</v>
          </cell>
          <cell r="V71">
            <v>0</v>
          </cell>
        </row>
        <row r="72">
          <cell r="D72" t="str">
            <v>ELITE</v>
          </cell>
          <cell r="M72" t="str">
            <v>﻿Đang hoạt động</v>
          </cell>
          <cell r="N72">
            <v>42677</v>
          </cell>
          <cell r="Q72">
            <v>1</v>
          </cell>
          <cell r="T72">
            <v>0</v>
          </cell>
          <cell r="U72">
            <v>0</v>
          </cell>
          <cell r="V72">
            <v>0</v>
          </cell>
        </row>
        <row r="73">
          <cell r="D73" t="str">
            <v>TCB SOUTH 1</v>
          </cell>
          <cell r="M73" t="str">
            <v>﻿Đang hoạt động</v>
          </cell>
          <cell r="N73">
            <v>42718</v>
          </cell>
          <cell r="Q73">
            <v>0</v>
          </cell>
          <cell r="T73">
            <v>0</v>
          </cell>
          <cell r="U73">
            <v>0</v>
          </cell>
          <cell r="V73">
            <v>0</v>
          </cell>
        </row>
        <row r="74">
          <cell r="D74" t="str">
            <v>GENCASA HÀ TĨNH</v>
          </cell>
          <cell r="M74" t="str">
            <v>﻿Đang hoạt động</v>
          </cell>
          <cell r="N74">
            <v>42791</v>
          </cell>
          <cell r="Q74">
            <v>0</v>
          </cell>
          <cell r="T74">
            <v>0</v>
          </cell>
          <cell r="U74">
            <v>1</v>
          </cell>
          <cell r="V74">
            <v>0</v>
          </cell>
        </row>
        <row r="75">
          <cell r="D75" t="str">
            <v>THE CAPITAL</v>
          </cell>
          <cell r="M75" t="str">
            <v>﻿Đang hoạt động</v>
          </cell>
          <cell r="N75">
            <v>42537</v>
          </cell>
          <cell r="Q75">
            <v>0</v>
          </cell>
          <cell r="T75">
            <v>0</v>
          </cell>
          <cell r="U75">
            <v>1</v>
          </cell>
          <cell r="V75">
            <v>0</v>
          </cell>
        </row>
        <row r="76">
          <cell r="D76" t="str">
            <v>THE KEY</v>
          </cell>
          <cell r="M76" t="str">
            <v>﻿Đang hoạt động</v>
          </cell>
          <cell r="N76">
            <v>42598</v>
          </cell>
          <cell r="Q76">
            <v>0</v>
          </cell>
          <cell r="T76">
            <v>1</v>
          </cell>
          <cell r="U76">
            <v>0</v>
          </cell>
          <cell r="V76">
            <v>0</v>
          </cell>
        </row>
        <row r="77">
          <cell r="D77" t="str">
            <v>TCB NORTH</v>
          </cell>
          <cell r="M77" t="str">
            <v>﻿Đang hoạt động</v>
          </cell>
          <cell r="N77">
            <v>42348</v>
          </cell>
          <cell r="Q77">
            <v>0</v>
          </cell>
          <cell r="T77">
            <v>0</v>
          </cell>
          <cell r="U77">
            <v>0</v>
          </cell>
          <cell r="V77">
            <v>0</v>
          </cell>
        </row>
        <row r="78">
          <cell r="D78" t="str">
            <v>REDBULL</v>
          </cell>
          <cell r="M78" t="str">
            <v>﻿Đang hoạt động</v>
          </cell>
          <cell r="N78">
            <v>42731</v>
          </cell>
          <cell r="Q78">
            <v>1</v>
          </cell>
          <cell r="T78">
            <v>0</v>
          </cell>
          <cell r="U78">
            <v>0</v>
          </cell>
          <cell r="V78">
            <v>0</v>
          </cell>
        </row>
        <row r="79">
          <cell r="D79" t="str">
            <v>BÌNH MINH</v>
          </cell>
          <cell r="M79" t="str">
            <v>﻿Đang hoạt động</v>
          </cell>
          <cell r="N79">
            <v>42657</v>
          </cell>
          <cell r="Q79">
            <v>0</v>
          </cell>
          <cell r="T79">
            <v>1</v>
          </cell>
          <cell r="U79">
            <v>0</v>
          </cell>
          <cell r="V79">
            <v>0</v>
          </cell>
        </row>
        <row r="80">
          <cell r="D80" t="str">
            <v>F.B.I</v>
          </cell>
          <cell r="M80" t="str">
            <v>﻿Đang hoạt động</v>
          </cell>
          <cell r="N80">
            <v>42783</v>
          </cell>
          <cell r="Q80">
            <v>1</v>
          </cell>
          <cell r="T80">
            <v>0</v>
          </cell>
          <cell r="U80">
            <v>0</v>
          </cell>
          <cell r="V80">
            <v>0</v>
          </cell>
        </row>
        <row r="81">
          <cell r="D81" t="str">
            <v>GENCASA NGHỆ AN</v>
          </cell>
          <cell r="M81" t="str">
            <v>﻿Đang hoạt động</v>
          </cell>
          <cell r="N81">
            <v>42684</v>
          </cell>
          <cell r="Q81">
            <v>1</v>
          </cell>
          <cell r="T81">
            <v>0</v>
          </cell>
          <cell r="U81">
            <v>0</v>
          </cell>
          <cell r="V81">
            <v>0</v>
          </cell>
        </row>
        <row r="82">
          <cell r="D82" t="str">
            <v>GENCASA LAM SƠN</v>
          </cell>
          <cell r="M82" t="str">
            <v>﻿Đang hoạt động</v>
          </cell>
          <cell r="N82">
            <v>42712</v>
          </cell>
          <cell r="Q82">
            <v>1</v>
          </cell>
          <cell r="T82">
            <v>0</v>
          </cell>
          <cell r="U82">
            <v>0</v>
          </cell>
          <cell r="V82">
            <v>0</v>
          </cell>
        </row>
        <row r="83">
          <cell r="D83" t="str">
            <v>GENCASA THANH HÓA</v>
          </cell>
          <cell r="M83" t="str">
            <v>﻿Đang hoạt động</v>
          </cell>
          <cell r="N83">
            <v>42668</v>
          </cell>
          <cell r="Q83">
            <v>1</v>
          </cell>
          <cell r="T83">
            <v>0</v>
          </cell>
          <cell r="U83">
            <v>0</v>
          </cell>
          <cell r="V83">
            <v>0</v>
          </cell>
        </row>
        <row r="84">
          <cell r="D84" t="str">
            <v>GENCASA ĐÀ NẴNG 1</v>
          </cell>
          <cell r="M84" t="str">
            <v>﻿Đang hoạt động</v>
          </cell>
          <cell r="N84">
            <v>42524</v>
          </cell>
          <cell r="Q84">
            <v>0</v>
          </cell>
          <cell r="T84">
            <v>1</v>
          </cell>
          <cell r="U84">
            <v>0</v>
          </cell>
          <cell r="V84">
            <v>0</v>
          </cell>
        </row>
        <row r="85">
          <cell r="D85" t="str">
            <v>GENCASA LAM SƠN</v>
          </cell>
          <cell r="M85" t="str">
            <v>﻿Đang hoạt động</v>
          </cell>
          <cell r="N85">
            <v>42692</v>
          </cell>
          <cell r="Q85">
            <v>0</v>
          </cell>
          <cell r="T85">
            <v>1</v>
          </cell>
          <cell r="U85">
            <v>0</v>
          </cell>
          <cell r="V85">
            <v>0</v>
          </cell>
        </row>
        <row r="86">
          <cell r="D86" t="str">
            <v>GENCASA LAM SƠN</v>
          </cell>
          <cell r="M86" t="str">
            <v>﻿Đang hoạt động</v>
          </cell>
          <cell r="N86">
            <v>42793</v>
          </cell>
          <cell r="Q86">
            <v>1</v>
          </cell>
          <cell r="T86">
            <v>0</v>
          </cell>
          <cell r="U86">
            <v>0</v>
          </cell>
          <cell r="V86">
            <v>0</v>
          </cell>
        </row>
        <row r="87">
          <cell r="D87" t="str">
            <v>TCB NORTH</v>
          </cell>
          <cell r="M87" t="str">
            <v>﻿Đang hoạt động</v>
          </cell>
          <cell r="N87">
            <v>42332</v>
          </cell>
          <cell r="Q87">
            <v>0</v>
          </cell>
          <cell r="T87">
            <v>0</v>
          </cell>
          <cell r="U87">
            <v>0</v>
          </cell>
          <cell r="V87">
            <v>0</v>
          </cell>
        </row>
        <row r="88">
          <cell r="D88" t="str">
            <v>GENCASA LAM SƠN</v>
          </cell>
          <cell r="M88" t="str">
            <v>﻿Đang hoạt động</v>
          </cell>
          <cell r="N88">
            <v>42690</v>
          </cell>
          <cell r="Q88">
            <v>1</v>
          </cell>
          <cell r="T88">
            <v>0</v>
          </cell>
          <cell r="U88">
            <v>0</v>
          </cell>
          <cell r="V88">
            <v>0</v>
          </cell>
        </row>
        <row r="89">
          <cell r="D89" t="str">
            <v>TCB NORTH</v>
          </cell>
          <cell r="M89" t="str">
            <v>﻿Đang hoạt động</v>
          </cell>
          <cell r="N89">
            <v>42269</v>
          </cell>
          <cell r="Q89">
            <v>0</v>
          </cell>
          <cell r="T89">
            <v>0</v>
          </cell>
          <cell r="U89">
            <v>0</v>
          </cell>
          <cell r="V89">
            <v>0</v>
          </cell>
        </row>
        <row r="90">
          <cell r="D90" t="str">
            <v>THE SKY</v>
          </cell>
          <cell r="M90" t="str">
            <v>﻿Đang hoạt động</v>
          </cell>
          <cell r="N90">
            <v>42723</v>
          </cell>
          <cell r="Q90">
            <v>1</v>
          </cell>
          <cell r="T90">
            <v>0</v>
          </cell>
          <cell r="U90">
            <v>0</v>
          </cell>
          <cell r="V90">
            <v>0</v>
          </cell>
        </row>
        <row r="91">
          <cell r="D91" t="str">
            <v>THIÊN SƠN</v>
          </cell>
          <cell r="M91" t="str">
            <v>﻿Đang hoạt động</v>
          </cell>
          <cell r="N91">
            <v>42333</v>
          </cell>
          <cell r="Q91">
            <v>0</v>
          </cell>
          <cell r="T91">
            <v>1</v>
          </cell>
          <cell r="U91">
            <v>0</v>
          </cell>
          <cell r="V91">
            <v>0</v>
          </cell>
        </row>
        <row r="92">
          <cell r="D92" t="str">
            <v>GENCASA HUẾ 1</v>
          </cell>
          <cell r="M92" t="str">
            <v>﻿Đang hoạt động</v>
          </cell>
          <cell r="N92">
            <v>42601</v>
          </cell>
          <cell r="Q92">
            <v>1</v>
          </cell>
          <cell r="T92">
            <v>0</v>
          </cell>
          <cell r="U92">
            <v>0</v>
          </cell>
          <cell r="V92">
            <v>0</v>
          </cell>
        </row>
        <row r="93">
          <cell r="D93" t="str">
            <v>GENCASA HƯNG YÊN</v>
          </cell>
          <cell r="M93" t="str">
            <v>﻿Đang hoạt động</v>
          </cell>
          <cell r="N93">
            <v>42731</v>
          </cell>
          <cell r="Q93">
            <v>1</v>
          </cell>
          <cell r="T93">
            <v>0</v>
          </cell>
          <cell r="U93">
            <v>0</v>
          </cell>
          <cell r="V93">
            <v>0</v>
          </cell>
        </row>
        <row r="94">
          <cell r="D94" t="str">
            <v>LION 1</v>
          </cell>
          <cell r="M94" t="str">
            <v>﻿Đang hoạt động</v>
          </cell>
          <cell r="N94">
            <v>41816</v>
          </cell>
          <cell r="Q94">
            <v>0</v>
          </cell>
          <cell r="T94">
            <v>1</v>
          </cell>
          <cell r="U94">
            <v>0</v>
          </cell>
          <cell r="V94">
            <v>0</v>
          </cell>
        </row>
        <row r="95">
          <cell r="D95" t="str">
            <v>TCA BẮC GIANG</v>
          </cell>
          <cell r="M95" t="str">
            <v>﻿Đang hoạt động</v>
          </cell>
          <cell r="N95">
            <v>42304</v>
          </cell>
          <cell r="Q95">
            <v>0</v>
          </cell>
          <cell r="T95">
            <v>0</v>
          </cell>
          <cell r="U95">
            <v>0</v>
          </cell>
          <cell r="V95">
            <v>0</v>
          </cell>
        </row>
        <row r="96">
          <cell r="D96" t="str">
            <v>TCB NORTH</v>
          </cell>
          <cell r="M96" t="str">
            <v>﻿Đang hoạt động</v>
          </cell>
          <cell r="N96">
            <v>42276</v>
          </cell>
          <cell r="Q96">
            <v>0</v>
          </cell>
          <cell r="T96">
            <v>0</v>
          </cell>
          <cell r="U96">
            <v>0</v>
          </cell>
          <cell r="V96">
            <v>0</v>
          </cell>
        </row>
        <row r="97">
          <cell r="D97" t="str">
            <v>REDBULL</v>
          </cell>
          <cell r="M97" t="str">
            <v>﻿Đang hoạt động</v>
          </cell>
          <cell r="N97">
            <v>42786</v>
          </cell>
          <cell r="Q97">
            <v>1</v>
          </cell>
          <cell r="T97">
            <v>0</v>
          </cell>
          <cell r="U97">
            <v>0</v>
          </cell>
          <cell r="V97">
            <v>0</v>
          </cell>
        </row>
        <row r="98">
          <cell r="D98" t="str">
            <v>EIB MIỀN NAM 2</v>
          </cell>
          <cell r="M98" t="str">
            <v>﻿Đang hoạt động</v>
          </cell>
          <cell r="N98">
            <v>42535</v>
          </cell>
          <cell r="Q98">
            <v>0</v>
          </cell>
          <cell r="T98">
            <v>0</v>
          </cell>
          <cell r="U98">
            <v>0</v>
          </cell>
          <cell r="V98">
            <v>0</v>
          </cell>
        </row>
        <row r="99">
          <cell r="D99" t="str">
            <v>F.B.I</v>
          </cell>
          <cell r="M99" t="str">
            <v>﻿Đang hoạt động</v>
          </cell>
          <cell r="N99">
            <v>42151</v>
          </cell>
          <cell r="Q99">
            <v>0</v>
          </cell>
          <cell r="T99">
            <v>1</v>
          </cell>
          <cell r="U99">
            <v>0</v>
          </cell>
          <cell r="V99">
            <v>0</v>
          </cell>
        </row>
        <row r="100">
          <cell r="D100" t="str">
            <v>REDBULL</v>
          </cell>
          <cell r="M100" t="str">
            <v>﻿Đang hoạt động</v>
          </cell>
          <cell r="N100">
            <v>42689</v>
          </cell>
          <cell r="Q100">
            <v>0</v>
          </cell>
          <cell r="T100">
            <v>0</v>
          </cell>
          <cell r="U100">
            <v>1</v>
          </cell>
          <cell r="V100">
            <v>0</v>
          </cell>
        </row>
        <row r="101">
          <cell r="D101" t="str">
            <v>EIB MIỀN TRUNG 1</v>
          </cell>
          <cell r="M101" t="str">
            <v>﻿Đang hoạt động</v>
          </cell>
          <cell r="N101">
            <v>42627</v>
          </cell>
          <cell r="Q101">
            <v>0</v>
          </cell>
          <cell r="T101">
            <v>0</v>
          </cell>
          <cell r="U101">
            <v>0</v>
          </cell>
          <cell r="V101">
            <v>0</v>
          </cell>
        </row>
        <row r="102">
          <cell r="D102" t="str">
            <v>GENCASA HÀ TĨNH</v>
          </cell>
          <cell r="M102" t="str">
            <v>﻿Đang hoạt động</v>
          </cell>
          <cell r="N102">
            <v>42791</v>
          </cell>
          <cell r="Q102">
            <v>1</v>
          </cell>
          <cell r="T102">
            <v>0</v>
          </cell>
          <cell r="U102">
            <v>0</v>
          </cell>
          <cell r="V102">
            <v>0</v>
          </cell>
        </row>
        <row r="103">
          <cell r="D103" t="str">
            <v>GENCASA THÁI BÌNH</v>
          </cell>
          <cell r="M103" t="str">
            <v>﻿Đang hoạt động</v>
          </cell>
          <cell r="N103">
            <v>42663</v>
          </cell>
          <cell r="Q103">
            <v>0</v>
          </cell>
          <cell r="T103">
            <v>1</v>
          </cell>
          <cell r="U103">
            <v>0</v>
          </cell>
          <cell r="V103">
            <v>0</v>
          </cell>
        </row>
        <row r="104">
          <cell r="D104" t="str">
            <v>THE STARS 1</v>
          </cell>
          <cell r="M104" t="str">
            <v>﻿Đang hoạt động</v>
          </cell>
          <cell r="N104">
            <v>41740</v>
          </cell>
          <cell r="Q104">
            <v>0</v>
          </cell>
          <cell r="T104">
            <v>0</v>
          </cell>
          <cell r="U104">
            <v>0</v>
          </cell>
          <cell r="V104">
            <v>1</v>
          </cell>
        </row>
        <row r="105">
          <cell r="D105" t="str">
            <v>WHITE HORSE-GENCASA MỸ THO</v>
          </cell>
          <cell r="M105" t="str">
            <v>﻿Đang hoạt động</v>
          </cell>
          <cell r="N105">
            <v>42621</v>
          </cell>
          <cell r="Q105">
            <v>1</v>
          </cell>
          <cell r="T105">
            <v>0</v>
          </cell>
          <cell r="U105">
            <v>0</v>
          </cell>
          <cell r="V105">
            <v>0</v>
          </cell>
        </row>
        <row r="106">
          <cell r="D106" t="str">
            <v>GENCASA HUẾ 1</v>
          </cell>
          <cell r="M106" t="str">
            <v>﻿Đang hoạt động</v>
          </cell>
          <cell r="N106">
            <v>42664</v>
          </cell>
          <cell r="Q106">
            <v>1</v>
          </cell>
          <cell r="T106">
            <v>0</v>
          </cell>
          <cell r="U106">
            <v>0</v>
          </cell>
          <cell r="V106">
            <v>0</v>
          </cell>
        </row>
        <row r="107">
          <cell r="D107" t="str">
            <v>LION 1</v>
          </cell>
          <cell r="M107" t="str">
            <v>﻿Đang hoạt động</v>
          </cell>
          <cell r="N107">
            <v>42791</v>
          </cell>
          <cell r="Q107">
            <v>1</v>
          </cell>
          <cell r="T107">
            <v>0</v>
          </cell>
          <cell r="U107">
            <v>0</v>
          </cell>
          <cell r="V107">
            <v>0</v>
          </cell>
        </row>
        <row r="108">
          <cell r="D108" t="str">
            <v>EIB MIỀN NAM 1</v>
          </cell>
          <cell r="M108" t="str">
            <v>﻿Đang hoạt động</v>
          </cell>
          <cell r="N108">
            <v>42626</v>
          </cell>
          <cell r="Q108">
            <v>0</v>
          </cell>
          <cell r="T108">
            <v>0</v>
          </cell>
          <cell r="U108">
            <v>0</v>
          </cell>
          <cell r="V108">
            <v>0</v>
          </cell>
        </row>
        <row r="109">
          <cell r="D109" t="str">
            <v>GENCASA LAM SƠN</v>
          </cell>
          <cell r="M109" t="str">
            <v>﻿Đang hoạt động</v>
          </cell>
          <cell r="N109">
            <v>42726</v>
          </cell>
          <cell r="Q109">
            <v>1</v>
          </cell>
          <cell r="T109">
            <v>0</v>
          </cell>
          <cell r="U109">
            <v>0</v>
          </cell>
          <cell r="V109">
            <v>0</v>
          </cell>
        </row>
        <row r="110">
          <cell r="D110" t="str">
            <v>BORN TO WIN GENCASA PHÚ NHUẬN</v>
          </cell>
          <cell r="M110" t="str">
            <v>﻿Đang hoạt động</v>
          </cell>
          <cell r="N110">
            <v>42793</v>
          </cell>
          <cell r="Q110">
            <v>1</v>
          </cell>
          <cell r="T110">
            <v>0</v>
          </cell>
          <cell r="U110">
            <v>0</v>
          </cell>
          <cell r="V110">
            <v>0</v>
          </cell>
        </row>
        <row r="111">
          <cell r="D111" t="str">
            <v>THE SKY</v>
          </cell>
          <cell r="M111" t="str">
            <v>﻿Đang hoạt động</v>
          </cell>
          <cell r="N111">
            <v>42751</v>
          </cell>
          <cell r="Q111">
            <v>1</v>
          </cell>
          <cell r="T111">
            <v>0</v>
          </cell>
          <cell r="U111">
            <v>0</v>
          </cell>
          <cell r="V111">
            <v>0</v>
          </cell>
        </row>
        <row r="112">
          <cell r="D112" t="str">
            <v>BÌNH MINH</v>
          </cell>
          <cell r="M112" t="str">
            <v>﻿Đang hoạt động</v>
          </cell>
          <cell r="N112">
            <v>42013</v>
          </cell>
          <cell r="Q112">
            <v>1</v>
          </cell>
          <cell r="T112">
            <v>0</v>
          </cell>
          <cell r="U112">
            <v>0</v>
          </cell>
          <cell r="V112">
            <v>0</v>
          </cell>
        </row>
        <row r="113">
          <cell r="D113" t="str">
            <v>CÀ MAU</v>
          </cell>
          <cell r="M113" t="str">
            <v>﻿Đang hoạt động</v>
          </cell>
          <cell r="N113">
            <v>42699</v>
          </cell>
          <cell r="Q113">
            <v>0</v>
          </cell>
          <cell r="T113">
            <v>0</v>
          </cell>
          <cell r="U113">
            <v>1</v>
          </cell>
          <cell r="V113">
            <v>0</v>
          </cell>
        </row>
        <row r="114">
          <cell r="D114" t="str">
            <v>QUẢNG TRỊ</v>
          </cell>
          <cell r="M114" t="str">
            <v>﻿Đang hoạt động</v>
          </cell>
          <cell r="N114">
            <v>42782</v>
          </cell>
          <cell r="Q114">
            <v>0</v>
          </cell>
          <cell r="T114">
            <v>0</v>
          </cell>
          <cell r="U114">
            <v>1</v>
          </cell>
          <cell r="V114">
            <v>0</v>
          </cell>
        </row>
        <row r="115">
          <cell r="D115" t="str">
            <v>MEGA</v>
          </cell>
          <cell r="M115" t="str">
            <v>﻿Đang hoạt động</v>
          </cell>
          <cell r="N115">
            <v>42514</v>
          </cell>
          <cell r="Q115">
            <v>0</v>
          </cell>
          <cell r="T115">
            <v>0</v>
          </cell>
          <cell r="U115">
            <v>1</v>
          </cell>
          <cell r="V115">
            <v>0</v>
          </cell>
        </row>
        <row r="116">
          <cell r="D116" t="str">
            <v>WHITE HORSE-GENCASA MỸ THO</v>
          </cell>
          <cell r="M116" t="str">
            <v>﻿Đang hoạt động</v>
          </cell>
          <cell r="N116">
            <v>42793</v>
          </cell>
          <cell r="Q116">
            <v>1</v>
          </cell>
          <cell r="T116">
            <v>0</v>
          </cell>
          <cell r="U116">
            <v>0</v>
          </cell>
          <cell r="V116">
            <v>0</v>
          </cell>
        </row>
        <row r="117">
          <cell r="D117" t="str">
            <v>WHITE HORSE-GENCASA MỸ THO</v>
          </cell>
          <cell r="M117" t="str">
            <v>﻿Đang hoạt động</v>
          </cell>
          <cell r="N117">
            <v>42696</v>
          </cell>
          <cell r="Q117">
            <v>1</v>
          </cell>
          <cell r="T117">
            <v>0</v>
          </cell>
          <cell r="U117">
            <v>0</v>
          </cell>
          <cell r="V117">
            <v>0</v>
          </cell>
        </row>
        <row r="118">
          <cell r="D118" t="str">
            <v>REDBULL</v>
          </cell>
          <cell r="M118" t="str">
            <v>﻿Đang hoạt động</v>
          </cell>
          <cell r="N118">
            <v>42699</v>
          </cell>
          <cell r="Q118">
            <v>1</v>
          </cell>
          <cell r="T118">
            <v>0</v>
          </cell>
          <cell r="U118">
            <v>0</v>
          </cell>
          <cell r="V118">
            <v>0</v>
          </cell>
        </row>
        <row r="119">
          <cell r="D119" t="str">
            <v>TCB NORTH</v>
          </cell>
          <cell r="M119" t="str">
            <v>﻿Đang hoạt động</v>
          </cell>
          <cell r="N119">
            <v>41815</v>
          </cell>
          <cell r="Q119">
            <v>0</v>
          </cell>
          <cell r="T119">
            <v>0</v>
          </cell>
          <cell r="U119">
            <v>0</v>
          </cell>
          <cell r="V119">
            <v>0</v>
          </cell>
        </row>
        <row r="120">
          <cell r="D120" t="str">
            <v>SUNFLOWER</v>
          </cell>
          <cell r="M120" t="str">
            <v>﻿Đang hoạt động</v>
          </cell>
          <cell r="N120">
            <v>42629</v>
          </cell>
          <cell r="Q120">
            <v>1</v>
          </cell>
          <cell r="T120">
            <v>0</v>
          </cell>
          <cell r="U120">
            <v>0</v>
          </cell>
          <cell r="V120">
            <v>0</v>
          </cell>
        </row>
        <row r="121">
          <cell r="D121" t="str">
            <v>BIG HERO</v>
          </cell>
          <cell r="M121" t="str">
            <v>﻿Đang hoạt động</v>
          </cell>
          <cell r="N121">
            <v>42787</v>
          </cell>
          <cell r="Q121">
            <v>0</v>
          </cell>
          <cell r="T121">
            <v>0</v>
          </cell>
          <cell r="U121">
            <v>1</v>
          </cell>
          <cell r="V121">
            <v>0</v>
          </cell>
        </row>
        <row r="122">
          <cell r="D122" t="str">
            <v>GENCASA LAM SƠN</v>
          </cell>
          <cell r="M122" t="str">
            <v>﻿Đang hoạt động</v>
          </cell>
          <cell r="N122">
            <v>42793</v>
          </cell>
          <cell r="Q122">
            <v>1</v>
          </cell>
          <cell r="T122">
            <v>0</v>
          </cell>
          <cell r="U122">
            <v>0</v>
          </cell>
          <cell r="V122">
            <v>0</v>
          </cell>
        </row>
        <row r="123">
          <cell r="D123" t="str">
            <v>GENCASA BẾN TRE</v>
          </cell>
          <cell r="M123" t="str">
            <v>﻿Đang hoạt động</v>
          </cell>
          <cell r="N123">
            <v>42790</v>
          </cell>
          <cell r="Q123">
            <v>1</v>
          </cell>
          <cell r="T123">
            <v>0</v>
          </cell>
          <cell r="U123">
            <v>0</v>
          </cell>
          <cell r="V123">
            <v>0</v>
          </cell>
        </row>
        <row r="124">
          <cell r="D124" t="str">
            <v>REDBULL</v>
          </cell>
          <cell r="M124" t="str">
            <v>﻿Đang hoạt động</v>
          </cell>
          <cell r="N124">
            <v>42606</v>
          </cell>
          <cell r="Q124">
            <v>0</v>
          </cell>
          <cell r="T124">
            <v>0</v>
          </cell>
          <cell r="U124">
            <v>1</v>
          </cell>
          <cell r="V124">
            <v>0</v>
          </cell>
        </row>
        <row r="125">
          <cell r="D125" t="str">
            <v>GENCASA HUẾ 1</v>
          </cell>
          <cell r="M125" t="str">
            <v>﻿Đang hoạt động</v>
          </cell>
          <cell r="N125">
            <v>42786</v>
          </cell>
          <cell r="Q125">
            <v>1</v>
          </cell>
          <cell r="T125">
            <v>0</v>
          </cell>
          <cell r="U125">
            <v>0</v>
          </cell>
          <cell r="V125">
            <v>0</v>
          </cell>
        </row>
        <row r="126">
          <cell r="D126" t="str">
            <v>GENCASA NGHỆ AN</v>
          </cell>
          <cell r="M126" t="str">
            <v>﻿Đang hoạt động</v>
          </cell>
          <cell r="N126">
            <v>42725</v>
          </cell>
          <cell r="Q126">
            <v>0</v>
          </cell>
          <cell r="T126">
            <v>0</v>
          </cell>
          <cell r="U126">
            <v>1</v>
          </cell>
          <cell r="V126">
            <v>0</v>
          </cell>
        </row>
        <row r="127">
          <cell r="D127" t="str">
            <v>GENCASA NGHỆ AN</v>
          </cell>
          <cell r="M127" t="str">
            <v>﻿Đang hoạt động</v>
          </cell>
          <cell r="N127">
            <v>42633</v>
          </cell>
          <cell r="Q127">
            <v>0</v>
          </cell>
          <cell r="T127">
            <v>1</v>
          </cell>
          <cell r="U127">
            <v>0</v>
          </cell>
          <cell r="V127">
            <v>0</v>
          </cell>
        </row>
        <row r="128">
          <cell r="D128" t="str">
            <v>THE SKY</v>
          </cell>
          <cell r="M128" t="str">
            <v>﻿Đang hoạt động</v>
          </cell>
          <cell r="N128">
            <v>42787</v>
          </cell>
          <cell r="Q128">
            <v>1</v>
          </cell>
          <cell r="T128">
            <v>0</v>
          </cell>
          <cell r="U128">
            <v>0</v>
          </cell>
          <cell r="V128">
            <v>0</v>
          </cell>
        </row>
        <row r="129">
          <cell r="D129" t="str">
            <v>QUẢNG TRỊ</v>
          </cell>
          <cell r="M129" t="str">
            <v>﻿Đang hoạt động</v>
          </cell>
          <cell r="N129">
            <v>42782</v>
          </cell>
          <cell r="Q129">
            <v>0</v>
          </cell>
          <cell r="T129">
            <v>0</v>
          </cell>
          <cell r="U129">
            <v>1</v>
          </cell>
          <cell r="V129">
            <v>0</v>
          </cell>
        </row>
        <row r="130">
          <cell r="D130" t="str">
            <v>GENCASA BẾN TRE</v>
          </cell>
          <cell r="M130" t="str">
            <v>﻿Đang hoạt động</v>
          </cell>
          <cell r="N130">
            <v>42790</v>
          </cell>
          <cell r="Q130">
            <v>0</v>
          </cell>
          <cell r="T130">
            <v>0</v>
          </cell>
          <cell r="U130">
            <v>1</v>
          </cell>
          <cell r="V130">
            <v>0</v>
          </cell>
        </row>
        <row r="131">
          <cell r="D131" t="str">
            <v>THE CAPITAL</v>
          </cell>
          <cell r="M131" t="str">
            <v>﻿Đang hoạt động</v>
          </cell>
          <cell r="N131">
            <v>42276</v>
          </cell>
          <cell r="Q131">
            <v>0</v>
          </cell>
          <cell r="T131">
            <v>0</v>
          </cell>
          <cell r="U131">
            <v>1</v>
          </cell>
          <cell r="V131">
            <v>0</v>
          </cell>
        </row>
        <row r="132">
          <cell r="D132" t="str">
            <v>GENCASA TÂN PHÚ</v>
          </cell>
          <cell r="M132" t="str">
            <v>﻿Đang hoạt động</v>
          </cell>
          <cell r="N132">
            <v>41940</v>
          </cell>
          <cell r="Q132">
            <v>0</v>
          </cell>
          <cell r="T132">
            <v>0</v>
          </cell>
          <cell r="U132">
            <v>0</v>
          </cell>
          <cell r="V132">
            <v>1</v>
          </cell>
        </row>
        <row r="133">
          <cell r="D133" t="str">
            <v>GENCASA LAM SƠN</v>
          </cell>
          <cell r="M133" t="str">
            <v>﻿Đang hoạt động</v>
          </cell>
          <cell r="N133">
            <v>42684</v>
          </cell>
          <cell r="Q133">
            <v>1</v>
          </cell>
          <cell r="T133">
            <v>0</v>
          </cell>
          <cell r="U133">
            <v>0</v>
          </cell>
          <cell r="V133">
            <v>0</v>
          </cell>
        </row>
        <row r="134">
          <cell r="D134" t="str">
            <v>TCB NORTH</v>
          </cell>
          <cell r="M134" t="str">
            <v>﻿Đang hoạt động</v>
          </cell>
          <cell r="N134">
            <v>42453</v>
          </cell>
          <cell r="Q134">
            <v>0</v>
          </cell>
          <cell r="T134">
            <v>0</v>
          </cell>
          <cell r="U134">
            <v>0</v>
          </cell>
          <cell r="V134">
            <v>0</v>
          </cell>
        </row>
        <row r="135">
          <cell r="D135" t="str">
            <v>BÌNH MINH</v>
          </cell>
          <cell r="M135" t="str">
            <v>﻿Đang hoạt động</v>
          </cell>
          <cell r="N135">
            <v>42569</v>
          </cell>
          <cell r="Q135">
            <v>1</v>
          </cell>
          <cell r="T135">
            <v>0</v>
          </cell>
          <cell r="U135">
            <v>0</v>
          </cell>
          <cell r="V135">
            <v>0</v>
          </cell>
        </row>
        <row r="136">
          <cell r="D136" t="str">
            <v>THE KEY</v>
          </cell>
          <cell r="M136" t="str">
            <v>﻿Đang hoạt động</v>
          </cell>
          <cell r="N136">
            <v>42780</v>
          </cell>
          <cell r="Q136">
            <v>1</v>
          </cell>
          <cell r="T136">
            <v>0</v>
          </cell>
          <cell r="U136">
            <v>0</v>
          </cell>
          <cell r="V136">
            <v>0</v>
          </cell>
        </row>
        <row r="137">
          <cell r="D137" t="str">
            <v>THE KEY</v>
          </cell>
          <cell r="M137" t="str">
            <v>﻿Đang hoạt động</v>
          </cell>
          <cell r="N137">
            <v>42219</v>
          </cell>
          <cell r="Q137">
            <v>1</v>
          </cell>
          <cell r="T137">
            <v>0</v>
          </cell>
          <cell r="U137">
            <v>0</v>
          </cell>
          <cell r="V137">
            <v>0</v>
          </cell>
        </row>
        <row r="138">
          <cell r="D138" t="str">
            <v>REDBULL</v>
          </cell>
          <cell r="M138" t="str">
            <v>﻿Đang hoạt động</v>
          </cell>
          <cell r="N138">
            <v>42689</v>
          </cell>
          <cell r="Q138">
            <v>1</v>
          </cell>
          <cell r="T138">
            <v>0</v>
          </cell>
          <cell r="U138">
            <v>0</v>
          </cell>
          <cell r="V138">
            <v>0</v>
          </cell>
        </row>
        <row r="139">
          <cell r="D139" t="str">
            <v>TCB NORTH</v>
          </cell>
          <cell r="M139" t="str">
            <v>﻿Đang hoạt động</v>
          </cell>
          <cell r="N139">
            <v>42031</v>
          </cell>
          <cell r="Q139">
            <v>0</v>
          </cell>
          <cell r="T139">
            <v>0</v>
          </cell>
          <cell r="U139">
            <v>0</v>
          </cell>
          <cell r="V139">
            <v>0</v>
          </cell>
        </row>
        <row r="140">
          <cell r="D140" t="str">
            <v>GENCASA HUẾ 1</v>
          </cell>
          <cell r="M140" t="str">
            <v>﻿Đang hoạt động</v>
          </cell>
          <cell r="N140">
            <v>42723</v>
          </cell>
          <cell r="Q140">
            <v>1</v>
          </cell>
          <cell r="T140">
            <v>0</v>
          </cell>
          <cell r="U140">
            <v>0</v>
          </cell>
          <cell r="V140">
            <v>0</v>
          </cell>
        </row>
        <row r="141">
          <cell r="D141" t="str">
            <v>TCB NORTH</v>
          </cell>
          <cell r="M141" t="str">
            <v>﻿Đang hoạt động</v>
          </cell>
          <cell r="N141">
            <v>42704</v>
          </cell>
          <cell r="Q141">
            <v>0</v>
          </cell>
          <cell r="T141">
            <v>0</v>
          </cell>
          <cell r="U141">
            <v>0</v>
          </cell>
          <cell r="V141">
            <v>0</v>
          </cell>
        </row>
        <row r="142">
          <cell r="D142" t="str">
            <v>MEGA</v>
          </cell>
          <cell r="M142" t="str">
            <v>﻿Đang hoạt động</v>
          </cell>
          <cell r="N142">
            <v>42787</v>
          </cell>
          <cell r="Q142">
            <v>0</v>
          </cell>
          <cell r="T142">
            <v>0</v>
          </cell>
          <cell r="U142">
            <v>1</v>
          </cell>
          <cell r="V142">
            <v>0</v>
          </cell>
        </row>
        <row r="143">
          <cell r="D143" t="str">
            <v>LIB</v>
          </cell>
          <cell r="M143" t="str">
            <v>﻿Đang hoạt động</v>
          </cell>
          <cell r="N143">
            <v>42717</v>
          </cell>
          <cell r="Q143">
            <v>1</v>
          </cell>
          <cell r="T143">
            <v>0</v>
          </cell>
          <cell r="U143">
            <v>0</v>
          </cell>
          <cell r="V143">
            <v>0</v>
          </cell>
        </row>
        <row r="144">
          <cell r="D144" t="str">
            <v>TCB NORTH</v>
          </cell>
          <cell r="M144" t="str">
            <v>﻿Đang hoạt động</v>
          </cell>
          <cell r="N144">
            <v>42474</v>
          </cell>
          <cell r="Q144">
            <v>0</v>
          </cell>
          <cell r="T144">
            <v>0</v>
          </cell>
          <cell r="U144">
            <v>0</v>
          </cell>
          <cell r="V144">
            <v>0</v>
          </cell>
        </row>
        <row r="145">
          <cell r="D145" t="str">
            <v>GENCASA THÁI BÌNH</v>
          </cell>
          <cell r="M145" t="str">
            <v>﻿Đang hoạt động</v>
          </cell>
          <cell r="N145">
            <v>42794</v>
          </cell>
          <cell r="Q145">
            <v>1</v>
          </cell>
          <cell r="T145">
            <v>0</v>
          </cell>
          <cell r="U145">
            <v>0</v>
          </cell>
          <cell r="V145">
            <v>0</v>
          </cell>
        </row>
        <row r="146">
          <cell r="D146" t="str">
            <v>VICTORY</v>
          </cell>
          <cell r="M146" t="str">
            <v>﻿Đang hoạt động</v>
          </cell>
          <cell r="N146">
            <v>42730</v>
          </cell>
          <cell r="Q146">
            <v>1</v>
          </cell>
          <cell r="T146">
            <v>0</v>
          </cell>
          <cell r="U146">
            <v>0</v>
          </cell>
          <cell r="V146">
            <v>0</v>
          </cell>
        </row>
        <row r="147">
          <cell r="D147" t="str">
            <v>TCB NORTH</v>
          </cell>
          <cell r="M147" t="str">
            <v>﻿Đang hoạt động</v>
          </cell>
          <cell r="N147">
            <v>42101</v>
          </cell>
          <cell r="Q147">
            <v>0</v>
          </cell>
          <cell r="T147">
            <v>0</v>
          </cell>
          <cell r="U147">
            <v>0</v>
          </cell>
          <cell r="V147">
            <v>0</v>
          </cell>
        </row>
        <row r="148">
          <cell r="D148" t="str">
            <v>F.B.I</v>
          </cell>
          <cell r="M148" t="str">
            <v>﻿Đang hoạt động</v>
          </cell>
          <cell r="N148">
            <v>42634</v>
          </cell>
          <cell r="Q148">
            <v>1</v>
          </cell>
          <cell r="T148">
            <v>0</v>
          </cell>
          <cell r="U148">
            <v>0</v>
          </cell>
          <cell r="V148">
            <v>0</v>
          </cell>
        </row>
        <row r="149">
          <cell r="D149" t="str">
            <v>GENCASA NGHỆ AN</v>
          </cell>
          <cell r="M149" t="str">
            <v>﻿Đang hoạt động</v>
          </cell>
          <cell r="N149">
            <v>42718</v>
          </cell>
          <cell r="Q149">
            <v>1</v>
          </cell>
          <cell r="T149">
            <v>0</v>
          </cell>
          <cell r="U149">
            <v>0</v>
          </cell>
          <cell r="V149">
            <v>0</v>
          </cell>
        </row>
        <row r="150">
          <cell r="D150" t="str">
            <v>EIB MIỀN NAM 2</v>
          </cell>
          <cell r="M150" t="str">
            <v>﻿Đang hoạt động</v>
          </cell>
          <cell r="N150">
            <v>42591</v>
          </cell>
          <cell r="Q150">
            <v>0</v>
          </cell>
          <cell r="T150">
            <v>0</v>
          </cell>
          <cell r="U150">
            <v>0</v>
          </cell>
          <cell r="V150">
            <v>0</v>
          </cell>
        </row>
        <row r="151">
          <cell r="D151" t="str">
            <v>THE CAPITAL</v>
          </cell>
          <cell r="M151" t="str">
            <v>﻿Đang hoạt động</v>
          </cell>
          <cell r="N151">
            <v>42718</v>
          </cell>
          <cell r="Q151">
            <v>1</v>
          </cell>
          <cell r="T151">
            <v>0</v>
          </cell>
          <cell r="U151">
            <v>0</v>
          </cell>
          <cell r="V151">
            <v>0</v>
          </cell>
        </row>
        <row r="152">
          <cell r="D152" t="str">
            <v>TCB NORTH</v>
          </cell>
          <cell r="M152" t="str">
            <v>﻿Đang hoạt động</v>
          </cell>
          <cell r="N152">
            <v>42339</v>
          </cell>
          <cell r="Q152">
            <v>0</v>
          </cell>
          <cell r="T152">
            <v>0</v>
          </cell>
          <cell r="U152">
            <v>0</v>
          </cell>
          <cell r="V152">
            <v>0</v>
          </cell>
        </row>
        <row r="153">
          <cell r="D153" t="str">
            <v>GENCASA LAM SƠN</v>
          </cell>
          <cell r="M153" t="str">
            <v>﻿Đang hoạt động</v>
          </cell>
          <cell r="N153">
            <v>42690</v>
          </cell>
          <cell r="Q153">
            <v>1</v>
          </cell>
          <cell r="T153">
            <v>0</v>
          </cell>
          <cell r="U153">
            <v>0</v>
          </cell>
          <cell r="V153">
            <v>0</v>
          </cell>
        </row>
        <row r="154">
          <cell r="D154" t="str">
            <v>GENCASA HƯNG YÊN</v>
          </cell>
          <cell r="M154" t="str">
            <v>﻿Đang hoạt động</v>
          </cell>
          <cell r="N154">
            <v>42731</v>
          </cell>
          <cell r="Q154">
            <v>1</v>
          </cell>
          <cell r="T154">
            <v>0</v>
          </cell>
          <cell r="U154">
            <v>0</v>
          </cell>
          <cell r="V154">
            <v>0</v>
          </cell>
        </row>
        <row r="155">
          <cell r="D155" t="str">
            <v>TCB NORTH</v>
          </cell>
          <cell r="M155" t="str">
            <v>﻿Đang hoạt động</v>
          </cell>
          <cell r="N155">
            <v>41830</v>
          </cell>
          <cell r="Q155">
            <v>0</v>
          </cell>
          <cell r="T155">
            <v>0</v>
          </cell>
          <cell r="U155">
            <v>0</v>
          </cell>
          <cell r="V155">
            <v>0</v>
          </cell>
        </row>
        <row r="156">
          <cell r="D156" t="str">
            <v>DIAMOND</v>
          </cell>
          <cell r="M156" t="str">
            <v>﻿Đang hoạt động</v>
          </cell>
          <cell r="N156">
            <v>42563</v>
          </cell>
          <cell r="Q156">
            <v>1</v>
          </cell>
          <cell r="T156">
            <v>0</v>
          </cell>
          <cell r="U156">
            <v>0</v>
          </cell>
          <cell r="V156">
            <v>0</v>
          </cell>
        </row>
        <row r="157">
          <cell r="D157" t="str">
            <v>THE CAPITAL</v>
          </cell>
          <cell r="M157" t="str">
            <v>﻿Đang hoạt động</v>
          </cell>
          <cell r="N157">
            <v>42783</v>
          </cell>
          <cell r="Q157">
            <v>1</v>
          </cell>
          <cell r="T157">
            <v>0</v>
          </cell>
          <cell r="U157">
            <v>0</v>
          </cell>
          <cell r="V157">
            <v>0</v>
          </cell>
        </row>
        <row r="158">
          <cell r="D158" t="str">
            <v>TCB NORTH</v>
          </cell>
          <cell r="M158" t="str">
            <v>﻿Đang hoạt động</v>
          </cell>
          <cell r="N158">
            <v>42339</v>
          </cell>
          <cell r="Q158">
            <v>0</v>
          </cell>
          <cell r="T158">
            <v>0</v>
          </cell>
          <cell r="U158">
            <v>0</v>
          </cell>
          <cell r="V158">
            <v>0</v>
          </cell>
        </row>
        <row r="159">
          <cell r="D159" t="str">
            <v>THE STARS 1</v>
          </cell>
          <cell r="M159" t="str">
            <v>﻿Đang hoạt động</v>
          </cell>
          <cell r="N159">
            <v>42684</v>
          </cell>
          <cell r="Q159">
            <v>1</v>
          </cell>
          <cell r="T159">
            <v>0</v>
          </cell>
          <cell r="U159">
            <v>0</v>
          </cell>
          <cell r="V159">
            <v>0</v>
          </cell>
        </row>
        <row r="160">
          <cell r="D160" t="str">
            <v>BLUE WAVES</v>
          </cell>
          <cell r="M160" t="str">
            <v>﻿Đang hoạt động</v>
          </cell>
          <cell r="N160">
            <v>42668</v>
          </cell>
          <cell r="Q160">
            <v>1</v>
          </cell>
          <cell r="T160">
            <v>0</v>
          </cell>
          <cell r="U160">
            <v>0</v>
          </cell>
          <cell r="V160">
            <v>0</v>
          </cell>
        </row>
        <row r="161">
          <cell r="D161" t="str">
            <v>GENCASA TUYÊN QUANG</v>
          </cell>
          <cell r="M161" t="str">
            <v>﻿Đang hoạt động</v>
          </cell>
          <cell r="N161">
            <v>42786</v>
          </cell>
          <cell r="Q161">
            <v>1</v>
          </cell>
          <cell r="T161">
            <v>0</v>
          </cell>
          <cell r="U161">
            <v>0</v>
          </cell>
          <cell r="V161">
            <v>0</v>
          </cell>
        </row>
        <row r="162">
          <cell r="D162" t="str">
            <v>THE STARS 1</v>
          </cell>
          <cell r="M162" t="str">
            <v>﻿Đang hoạt động</v>
          </cell>
          <cell r="N162">
            <v>42271</v>
          </cell>
          <cell r="Q162">
            <v>1</v>
          </cell>
          <cell r="T162">
            <v>0</v>
          </cell>
          <cell r="U162">
            <v>0</v>
          </cell>
          <cell r="V162">
            <v>0</v>
          </cell>
        </row>
        <row r="163">
          <cell r="D163" t="str">
            <v>GENCASA THÁI BÌNH</v>
          </cell>
          <cell r="M163" t="str">
            <v>﻿Đang hoạt động</v>
          </cell>
          <cell r="N163">
            <v>42794</v>
          </cell>
          <cell r="Q163">
            <v>1</v>
          </cell>
          <cell r="T163">
            <v>0</v>
          </cell>
          <cell r="U163">
            <v>0</v>
          </cell>
          <cell r="V163">
            <v>0</v>
          </cell>
        </row>
        <row r="164">
          <cell r="D164" t="str">
            <v>TCB NORTH</v>
          </cell>
          <cell r="M164" t="str">
            <v>﻿Đang hoạt động</v>
          </cell>
          <cell r="N164">
            <v>42633</v>
          </cell>
          <cell r="Q164">
            <v>0</v>
          </cell>
          <cell r="T164">
            <v>0</v>
          </cell>
          <cell r="U164">
            <v>0</v>
          </cell>
          <cell r="V164">
            <v>0</v>
          </cell>
        </row>
        <row r="165">
          <cell r="D165" t="str">
            <v>REDBULL</v>
          </cell>
          <cell r="M165" t="str">
            <v>﻿Đang hoạt động</v>
          </cell>
          <cell r="N165">
            <v>42791</v>
          </cell>
          <cell r="Q165">
            <v>1</v>
          </cell>
          <cell r="T165">
            <v>0</v>
          </cell>
          <cell r="U165">
            <v>0</v>
          </cell>
          <cell r="V165">
            <v>0</v>
          </cell>
        </row>
        <row r="166">
          <cell r="D166" t="str">
            <v>BÌNH MINH</v>
          </cell>
          <cell r="M166" t="str">
            <v>﻿Đang hoạt động</v>
          </cell>
          <cell r="N166">
            <v>42514</v>
          </cell>
          <cell r="Q166">
            <v>1</v>
          </cell>
          <cell r="T166">
            <v>0</v>
          </cell>
          <cell r="U166">
            <v>0</v>
          </cell>
          <cell r="V166">
            <v>0</v>
          </cell>
        </row>
        <row r="167">
          <cell r="D167" t="str">
            <v>GENCASA HUẾ 1</v>
          </cell>
          <cell r="M167" t="str">
            <v>﻿Đang hoạt động</v>
          </cell>
          <cell r="N167">
            <v>42723</v>
          </cell>
          <cell r="Q167">
            <v>0</v>
          </cell>
          <cell r="T167">
            <v>0</v>
          </cell>
          <cell r="U167">
            <v>1</v>
          </cell>
          <cell r="V167">
            <v>0</v>
          </cell>
        </row>
        <row r="168">
          <cell r="D168" t="str">
            <v>GENCASA LONG BIÊN</v>
          </cell>
          <cell r="M168" t="str">
            <v>﻿Đang hoạt động</v>
          </cell>
          <cell r="N168">
            <v>42509</v>
          </cell>
          <cell r="Q168">
            <v>0</v>
          </cell>
          <cell r="T168">
            <v>0</v>
          </cell>
          <cell r="U168">
            <v>1</v>
          </cell>
          <cell r="V168">
            <v>0</v>
          </cell>
        </row>
        <row r="169">
          <cell r="D169" t="str">
            <v>EIB MIỀN NAM 1</v>
          </cell>
          <cell r="M169" t="str">
            <v>﻿Đang hoạt động</v>
          </cell>
          <cell r="N169">
            <v>42612</v>
          </cell>
          <cell r="Q169">
            <v>0</v>
          </cell>
          <cell r="T169">
            <v>0</v>
          </cell>
          <cell r="U169">
            <v>0</v>
          </cell>
          <cell r="V169">
            <v>0</v>
          </cell>
        </row>
        <row r="170">
          <cell r="D170" t="str">
            <v>TCB SOUTH 1</v>
          </cell>
          <cell r="M170" t="str">
            <v>﻿Đang hoạt động</v>
          </cell>
          <cell r="N170">
            <v>42593</v>
          </cell>
          <cell r="Q170">
            <v>0</v>
          </cell>
          <cell r="T170">
            <v>0</v>
          </cell>
          <cell r="U170">
            <v>0</v>
          </cell>
          <cell r="V170">
            <v>0</v>
          </cell>
        </row>
        <row r="171">
          <cell r="D171" t="str">
            <v>TCB NORTH</v>
          </cell>
          <cell r="M171" t="str">
            <v>﻿Đang hoạt động</v>
          </cell>
          <cell r="N171">
            <v>41989</v>
          </cell>
          <cell r="Q171">
            <v>0</v>
          </cell>
          <cell r="T171">
            <v>0</v>
          </cell>
          <cell r="U171">
            <v>0</v>
          </cell>
          <cell r="V171">
            <v>0</v>
          </cell>
        </row>
        <row r="172">
          <cell r="D172" t="str">
            <v>CÀ MAU</v>
          </cell>
          <cell r="M172" t="str">
            <v>﻿Đang hoạt động</v>
          </cell>
          <cell r="N172">
            <v>42733</v>
          </cell>
          <cell r="Q172">
            <v>0</v>
          </cell>
          <cell r="T172">
            <v>0</v>
          </cell>
          <cell r="U172">
            <v>1</v>
          </cell>
          <cell r="V172">
            <v>0</v>
          </cell>
        </row>
        <row r="173">
          <cell r="D173" t="str">
            <v>TCB NORTH</v>
          </cell>
          <cell r="M173" t="str">
            <v>﻿Đang hoạt động</v>
          </cell>
          <cell r="N173">
            <v>42202</v>
          </cell>
          <cell r="Q173">
            <v>0</v>
          </cell>
          <cell r="T173">
            <v>0</v>
          </cell>
          <cell r="U173">
            <v>0</v>
          </cell>
          <cell r="V173">
            <v>0</v>
          </cell>
        </row>
        <row r="174">
          <cell r="D174" t="str">
            <v>CMG Hà Nội</v>
          </cell>
          <cell r="M174" t="str">
            <v>﻿Đang hoạt động</v>
          </cell>
          <cell r="N174">
            <v>42748</v>
          </cell>
          <cell r="Q174">
            <v>0</v>
          </cell>
          <cell r="T174">
            <v>0</v>
          </cell>
          <cell r="U174">
            <v>0</v>
          </cell>
          <cell r="V174">
            <v>0</v>
          </cell>
        </row>
        <row r="175">
          <cell r="D175" t="str">
            <v>EIB MIỀN BẮC 1</v>
          </cell>
          <cell r="M175" t="str">
            <v>﻿Đang hoạt động</v>
          </cell>
          <cell r="N175">
            <v>42264</v>
          </cell>
          <cell r="Q175">
            <v>0</v>
          </cell>
          <cell r="T175">
            <v>0</v>
          </cell>
          <cell r="U175">
            <v>0</v>
          </cell>
          <cell r="V175">
            <v>0</v>
          </cell>
        </row>
        <row r="176">
          <cell r="D176" t="str">
            <v>GENCASA NGHỆ AN</v>
          </cell>
          <cell r="M176" t="str">
            <v>﻿Đang hoạt động</v>
          </cell>
          <cell r="N176">
            <v>42579</v>
          </cell>
          <cell r="Q176">
            <v>0</v>
          </cell>
          <cell r="T176">
            <v>0</v>
          </cell>
          <cell r="U176">
            <v>1</v>
          </cell>
          <cell r="V176">
            <v>0</v>
          </cell>
        </row>
        <row r="177">
          <cell r="D177" t="str">
            <v>REDBULL</v>
          </cell>
          <cell r="M177" t="str">
            <v>﻿Đang hoạt động</v>
          </cell>
          <cell r="N177">
            <v>42718</v>
          </cell>
          <cell r="Q177">
            <v>1</v>
          </cell>
          <cell r="T177">
            <v>0</v>
          </cell>
          <cell r="U177">
            <v>0</v>
          </cell>
          <cell r="V177">
            <v>0</v>
          </cell>
        </row>
        <row r="178">
          <cell r="D178" t="str">
            <v>TCB NORTH</v>
          </cell>
          <cell r="M178" t="str">
            <v>﻿Đang hoạt động</v>
          </cell>
          <cell r="N178">
            <v>42430</v>
          </cell>
          <cell r="Q178">
            <v>0</v>
          </cell>
          <cell r="T178">
            <v>0</v>
          </cell>
          <cell r="U178">
            <v>0</v>
          </cell>
          <cell r="V178">
            <v>0</v>
          </cell>
        </row>
        <row r="179">
          <cell r="D179" t="str">
            <v>GENCASA HÀ ĐÔNG</v>
          </cell>
          <cell r="M179" t="str">
            <v>﻿Đang hoạt động</v>
          </cell>
          <cell r="N179">
            <v>42730</v>
          </cell>
          <cell r="Q179">
            <v>0</v>
          </cell>
          <cell r="T179">
            <v>0</v>
          </cell>
          <cell r="U179">
            <v>1</v>
          </cell>
          <cell r="V179">
            <v>0</v>
          </cell>
        </row>
        <row r="180">
          <cell r="D180" t="str">
            <v>GENCASA LAM SƠN</v>
          </cell>
          <cell r="M180" t="str">
            <v>﻿Đang hoạt động</v>
          </cell>
          <cell r="N180">
            <v>42716</v>
          </cell>
          <cell r="Q180">
            <v>1</v>
          </cell>
          <cell r="T180">
            <v>0</v>
          </cell>
          <cell r="U180">
            <v>0</v>
          </cell>
          <cell r="V180">
            <v>0</v>
          </cell>
        </row>
        <row r="181">
          <cell r="D181" t="str">
            <v>THE SKY</v>
          </cell>
          <cell r="M181" t="str">
            <v>﻿Đang hoạt động</v>
          </cell>
          <cell r="N181">
            <v>42726</v>
          </cell>
          <cell r="Q181">
            <v>0</v>
          </cell>
          <cell r="T181">
            <v>0</v>
          </cell>
          <cell r="U181">
            <v>1</v>
          </cell>
          <cell r="V181">
            <v>0</v>
          </cell>
        </row>
        <row r="182">
          <cell r="D182" t="str">
            <v>GENCASA LAM SƠN</v>
          </cell>
          <cell r="M182" t="str">
            <v>﻿Đang hoạt động</v>
          </cell>
          <cell r="N182">
            <v>42726</v>
          </cell>
          <cell r="Q182">
            <v>1</v>
          </cell>
          <cell r="T182">
            <v>0</v>
          </cell>
          <cell r="U182">
            <v>0</v>
          </cell>
          <cell r="V182">
            <v>0</v>
          </cell>
        </row>
        <row r="183">
          <cell r="D183" t="str">
            <v>TCB NORTH</v>
          </cell>
          <cell r="M183" t="str">
            <v>﻿Đang hoạt động</v>
          </cell>
          <cell r="N183">
            <v>41815</v>
          </cell>
          <cell r="Q183">
            <v>0</v>
          </cell>
          <cell r="T183">
            <v>0</v>
          </cell>
          <cell r="U183">
            <v>0</v>
          </cell>
          <cell r="V183">
            <v>0</v>
          </cell>
        </row>
        <row r="184">
          <cell r="D184" t="str">
            <v>DIAMOND</v>
          </cell>
          <cell r="M184" t="str">
            <v>﻿Đang hoạt động</v>
          </cell>
          <cell r="N184">
            <v>41551</v>
          </cell>
          <cell r="Q184">
            <v>0</v>
          </cell>
          <cell r="T184">
            <v>0</v>
          </cell>
          <cell r="U184">
            <v>1</v>
          </cell>
          <cell r="V184">
            <v>0</v>
          </cell>
        </row>
        <row r="185">
          <cell r="D185" t="str">
            <v>TCB SOUTH 2</v>
          </cell>
          <cell r="M185" t="str">
            <v>﻿Đang hoạt động</v>
          </cell>
          <cell r="N185">
            <v>42137</v>
          </cell>
          <cell r="Q185">
            <v>0</v>
          </cell>
          <cell r="T185">
            <v>0</v>
          </cell>
          <cell r="U185">
            <v>0</v>
          </cell>
          <cell r="V185">
            <v>0</v>
          </cell>
        </row>
        <row r="186">
          <cell r="D186" t="str">
            <v>EIB MIỀN NAM 1</v>
          </cell>
          <cell r="M186" t="str">
            <v>﻿Đang hoạt động</v>
          </cell>
          <cell r="N186">
            <v>42682</v>
          </cell>
          <cell r="Q186">
            <v>0</v>
          </cell>
          <cell r="T186">
            <v>0</v>
          </cell>
          <cell r="U186">
            <v>0</v>
          </cell>
          <cell r="V186">
            <v>0</v>
          </cell>
        </row>
        <row r="187">
          <cell r="D187" t="str">
            <v>LONG XUYÊN 1</v>
          </cell>
          <cell r="M187" t="str">
            <v>﻿Đang hoạt động</v>
          </cell>
          <cell r="N187">
            <v>42327</v>
          </cell>
          <cell r="Q187">
            <v>1</v>
          </cell>
          <cell r="T187">
            <v>0</v>
          </cell>
          <cell r="U187">
            <v>0</v>
          </cell>
          <cell r="V187">
            <v>0</v>
          </cell>
        </row>
        <row r="188">
          <cell r="D188" t="str">
            <v>GENCASA HÀ ĐÔNG</v>
          </cell>
          <cell r="M188" t="str">
            <v>﻿Đang hoạt động</v>
          </cell>
          <cell r="N188">
            <v>42684</v>
          </cell>
          <cell r="Q188">
            <v>0</v>
          </cell>
          <cell r="T188">
            <v>0</v>
          </cell>
          <cell r="U188">
            <v>1</v>
          </cell>
          <cell r="V188">
            <v>0</v>
          </cell>
        </row>
        <row r="189">
          <cell r="D189" t="str">
            <v>LIB</v>
          </cell>
          <cell r="M189" t="str">
            <v>﻿Đang hoạt động</v>
          </cell>
          <cell r="N189">
            <v>42717</v>
          </cell>
          <cell r="Q189">
            <v>0</v>
          </cell>
          <cell r="T189">
            <v>0</v>
          </cell>
          <cell r="U189">
            <v>1</v>
          </cell>
          <cell r="V189">
            <v>0</v>
          </cell>
        </row>
        <row r="190">
          <cell r="D190" t="str">
            <v>GENCASA NGHỆ AN</v>
          </cell>
          <cell r="M190" t="str">
            <v>﻿Đang hoạt động</v>
          </cell>
          <cell r="N190">
            <v>42663</v>
          </cell>
          <cell r="Q190">
            <v>1</v>
          </cell>
          <cell r="T190">
            <v>0</v>
          </cell>
          <cell r="U190">
            <v>0</v>
          </cell>
          <cell r="V190">
            <v>0</v>
          </cell>
        </row>
        <row r="191">
          <cell r="D191" t="str">
            <v>BORN TO WIN GENCASA PHÚ NHUẬN</v>
          </cell>
          <cell r="M191" t="str">
            <v>﻿Đang hoạt động</v>
          </cell>
          <cell r="N191">
            <v>42059</v>
          </cell>
          <cell r="Q191">
            <v>0</v>
          </cell>
          <cell r="T191">
            <v>0</v>
          </cell>
          <cell r="U191">
            <v>1</v>
          </cell>
          <cell r="V191">
            <v>0</v>
          </cell>
        </row>
        <row r="192">
          <cell r="D192" t="str">
            <v>TCB NORTH</v>
          </cell>
          <cell r="M192" t="str">
            <v>﻿Đang hoạt động</v>
          </cell>
          <cell r="N192">
            <v>42367</v>
          </cell>
          <cell r="Q192">
            <v>0</v>
          </cell>
          <cell r="T192">
            <v>0</v>
          </cell>
          <cell r="U192">
            <v>0</v>
          </cell>
          <cell r="V192">
            <v>0</v>
          </cell>
        </row>
        <row r="193">
          <cell r="D193" t="str">
            <v>LONG XUYÊN</v>
          </cell>
          <cell r="M193" t="str">
            <v>﻿Đang hoạt động</v>
          </cell>
          <cell r="N193">
            <v>42699</v>
          </cell>
          <cell r="Q193">
            <v>1</v>
          </cell>
          <cell r="T193">
            <v>0</v>
          </cell>
          <cell r="U193">
            <v>0</v>
          </cell>
          <cell r="V193">
            <v>0</v>
          </cell>
        </row>
        <row r="194">
          <cell r="D194" t="str">
            <v>TCB SOUTH 1</v>
          </cell>
          <cell r="M194" t="str">
            <v>﻿Đang hoạt động</v>
          </cell>
          <cell r="N194">
            <v>41969</v>
          </cell>
          <cell r="Q194">
            <v>0</v>
          </cell>
          <cell r="T194">
            <v>0</v>
          </cell>
          <cell r="U194">
            <v>0</v>
          </cell>
          <cell r="V194">
            <v>0</v>
          </cell>
        </row>
        <row r="195">
          <cell r="D195" t="str">
            <v>THE LIGHT</v>
          </cell>
          <cell r="M195" t="str">
            <v>﻿Đang hoạt động</v>
          </cell>
          <cell r="N195">
            <v>42787</v>
          </cell>
          <cell r="Q195">
            <v>1</v>
          </cell>
          <cell r="T195">
            <v>0</v>
          </cell>
          <cell r="U195">
            <v>0</v>
          </cell>
          <cell r="V195">
            <v>0</v>
          </cell>
        </row>
        <row r="196">
          <cell r="D196" t="str">
            <v>TCB SOUTH 2</v>
          </cell>
          <cell r="M196" t="str">
            <v>﻿Đang hoạt động</v>
          </cell>
          <cell r="N196">
            <v>41969</v>
          </cell>
          <cell r="Q196">
            <v>0</v>
          </cell>
          <cell r="T196">
            <v>0</v>
          </cell>
          <cell r="U196">
            <v>0</v>
          </cell>
          <cell r="V196">
            <v>0</v>
          </cell>
        </row>
        <row r="197">
          <cell r="D197" t="str">
            <v>GENCASA NGHỆ AN</v>
          </cell>
          <cell r="M197" t="str">
            <v>﻿Đang hoạt động</v>
          </cell>
          <cell r="N197">
            <v>42718</v>
          </cell>
          <cell r="Q197">
            <v>0</v>
          </cell>
          <cell r="T197">
            <v>0</v>
          </cell>
          <cell r="U197">
            <v>1</v>
          </cell>
          <cell r="V197">
            <v>0</v>
          </cell>
        </row>
        <row r="198">
          <cell r="D198" t="str">
            <v>TCB NORTH</v>
          </cell>
          <cell r="M198" t="str">
            <v>﻿Đang hoạt động</v>
          </cell>
          <cell r="N198">
            <v>42102</v>
          </cell>
          <cell r="Q198">
            <v>0</v>
          </cell>
          <cell r="T198">
            <v>0</v>
          </cell>
          <cell r="U198">
            <v>0</v>
          </cell>
          <cell r="V198">
            <v>0</v>
          </cell>
        </row>
        <row r="199">
          <cell r="D199" t="str">
            <v>DANANG1</v>
          </cell>
          <cell r="M199" t="str">
            <v>﻿Đang hoạt động</v>
          </cell>
          <cell r="N199">
            <v>42702</v>
          </cell>
          <cell r="Q199">
            <v>1</v>
          </cell>
          <cell r="T199">
            <v>0</v>
          </cell>
          <cell r="U199">
            <v>0</v>
          </cell>
          <cell r="V199">
            <v>0</v>
          </cell>
        </row>
        <row r="200">
          <cell r="D200" t="str">
            <v>GENCASA LONG BIÊN</v>
          </cell>
          <cell r="M200" t="str">
            <v>﻿Đang hoạt động</v>
          </cell>
          <cell r="N200">
            <v>42794</v>
          </cell>
          <cell r="Q200">
            <v>1</v>
          </cell>
          <cell r="T200">
            <v>0</v>
          </cell>
          <cell r="U200">
            <v>0</v>
          </cell>
          <cell r="V200">
            <v>0</v>
          </cell>
        </row>
        <row r="201">
          <cell r="D201" t="str">
            <v>ĐẮK NÔNG</v>
          </cell>
          <cell r="M201" t="str">
            <v>﻿Đang hoạt động</v>
          </cell>
          <cell r="N201">
            <v>42746</v>
          </cell>
          <cell r="Q201">
            <v>1</v>
          </cell>
          <cell r="T201">
            <v>0</v>
          </cell>
          <cell r="U201">
            <v>0</v>
          </cell>
          <cell r="V201">
            <v>0</v>
          </cell>
        </row>
        <row r="202">
          <cell r="D202" t="str">
            <v>GENCASA THÁI NGUYÊN</v>
          </cell>
          <cell r="M202" t="str">
            <v>﻿Đang hoạt động</v>
          </cell>
          <cell r="N202">
            <v>42724</v>
          </cell>
          <cell r="Q202">
            <v>1</v>
          </cell>
          <cell r="T202">
            <v>0</v>
          </cell>
          <cell r="U202">
            <v>0</v>
          </cell>
          <cell r="V202">
            <v>0</v>
          </cell>
        </row>
        <row r="203">
          <cell r="D203" t="str">
            <v>THE LIGHT</v>
          </cell>
          <cell r="M203" t="str">
            <v>﻿Đang hoạt động</v>
          </cell>
          <cell r="N203">
            <v>42625</v>
          </cell>
          <cell r="Q203">
            <v>0</v>
          </cell>
          <cell r="T203">
            <v>0</v>
          </cell>
          <cell r="U203">
            <v>0</v>
          </cell>
          <cell r="V203">
            <v>1</v>
          </cell>
        </row>
        <row r="204">
          <cell r="D204" t="str">
            <v>REDBULL</v>
          </cell>
          <cell r="M204" t="str">
            <v>﻿Đang hoạt động</v>
          </cell>
          <cell r="N204">
            <v>42791</v>
          </cell>
          <cell r="Q204">
            <v>1</v>
          </cell>
          <cell r="T204">
            <v>0</v>
          </cell>
          <cell r="U204">
            <v>0</v>
          </cell>
          <cell r="V204">
            <v>0</v>
          </cell>
        </row>
        <row r="205">
          <cell r="D205" t="str">
            <v>THE LIGHT</v>
          </cell>
          <cell r="M205" t="str">
            <v>﻿Đang hoạt động</v>
          </cell>
          <cell r="N205">
            <v>42794</v>
          </cell>
          <cell r="Q205">
            <v>0</v>
          </cell>
          <cell r="T205">
            <v>0</v>
          </cell>
          <cell r="U205">
            <v>1</v>
          </cell>
          <cell r="V205">
            <v>0</v>
          </cell>
        </row>
        <row r="206">
          <cell r="D206" t="str">
            <v>GENCASA THANH HÓA</v>
          </cell>
          <cell r="M206" t="str">
            <v>﻿Đang hoạt động</v>
          </cell>
          <cell r="N206">
            <v>42746</v>
          </cell>
          <cell r="Q206">
            <v>1</v>
          </cell>
          <cell r="T206">
            <v>0</v>
          </cell>
          <cell r="U206">
            <v>0</v>
          </cell>
          <cell r="V206">
            <v>0</v>
          </cell>
        </row>
        <row r="207">
          <cell r="D207" t="str">
            <v>GENCASA BÀ RỊA</v>
          </cell>
          <cell r="M207" t="str">
            <v>﻿Đang hoạt động</v>
          </cell>
          <cell r="N207">
            <v>42587</v>
          </cell>
          <cell r="Q207">
            <v>1</v>
          </cell>
          <cell r="T207">
            <v>0</v>
          </cell>
          <cell r="U207">
            <v>0</v>
          </cell>
          <cell r="V207">
            <v>0</v>
          </cell>
        </row>
        <row r="208">
          <cell r="D208" t="str">
            <v>DIAMOND</v>
          </cell>
          <cell r="M208" t="str">
            <v>﻿Đang hoạt động</v>
          </cell>
          <cell r="N208">
            <v>42209</v>
          </cell>
          <cell r="Q208">
            <v>0</v>
          </cell>
          <cell r="T208">
            <v>0</v>
          </cell>
          <cell r="U208">
            <v>1</v>
          </cell>
          <cell r="V208">
            <v>0</v>
          </cell>
        </row>
        <row r="209">
          <cell r="D209" t="str">
            <v>QUẢNG TRỊ</v>
          </cell>
          <cell r="M209" t="str">
            <v>﻿Đang hoạt động</v>
          </cell>
          <cell r="N209">
            <v>42782</v>
          </cell>
          <cell r="Q209">
            <v>1</v>
          </cell>
          <cell r="T209">
            <v>0</v>
          </cell>
          <cell r="U209">
            <v>0</v>
          </cell>
          <cell r="V209">
            <v>0</v>
          </cell>
        </row>
        <row r="210">
          <cell r="D210" t="str">
            <v>GENCASA THANH HÓA</v>
          </cell>
          <cell r="M210" t="str">
            <v>﻿Đang hoạt động</v>
          </cell>
          <cell r="N210">
            <v>42746</v>
          </cell>
          <cell r="Q210">
            <v>1</v>
          </cell>
          <cell r="T210">
            <v>0</v>
          </cell>
          <cell r="U210">
            <v>0</v>
          </cell>
          <cell r="V210">
            <v>0</v>
          </cell>
        </row>
        <row r="211">
          <cell r="D211" t="str">
            <v>GENCASA YÊN BÁI</v>
          </cell>
          <cell r="M211" t="str">
            <v>﻿Đang hoạt động</v>
          </cell>
          <cell r="N211">
            <v>42786</v>
          </cell>
          <cell r="Q211">
            <v>1</v>
          </cell>
          <cell r="T211">
            <v>0</v>
          </cell>
          <cell r="U211">
            <v>0</v>
          </cell>
          <cell r="V211">
            <v>0</v>
          </cell>
        </row>
        <row r="212">
          <cell r="D212" t="str">
            <v>THE SKY</v>
          </cell>
          <cell r="M212" t="str">
            <v>﻿Đang hoạt động</v>
          </cell>
          <cell r="N212">
            <v>42669</v>
          </cell>
          <cell r="Q212">
            <v>1</v>
          </cell>
          <cell r="T212">
            <v>0</v>
          </cell>
          <cell r="U212">
            <v>0</v>
          </cell>
          <cell r="V212">
            <v>0</v>
          </cell>
        </row>
        <row r="213">
          <cell r="D213" t="str">
            <v>G-G</v>
          </cell>
          <cell r="M213" t="str">
            <v>﻿Đang hoạt động</v>
          </cell>
          <cell r="N213">
            <v>42718</v>
          </cell>
          <cell r="Q213">
            <v>1</v>
          </cell>
          <cell r="T213">
            <v>0</v>
          </cell>
          <cell r="U213">
            <v>0</v>
          </cell>
          <cell r="V213">
            <v>0</v>
          </cell>
        </row>
        <row r="214">
          <cell r="D214" t="str">
            <v>TCB SOUTH 2</v>
          </cell>
          <cell r="M214" t="str">
            <v>﻿Đang hoạt động</v>
          </cell>
          <cell r="N214">
            <v>42311</v>
          </cell>
          <cell r="Q214">
            <v>0</v>
          </cell>
          <cell r="T214">
            <v>0</v>
          </cell>
          <cell r="U214">
            <v>0</v>
          </cell>
          <cell r="V214">
            <v>0</v>
          </cell>
        </row>
        <row r="215">
          <cell r="D215" t="str">
            <v>GENCASA TÂN PHÚ</v>
          </cell>
          <cell r="M215" t="str">
            <v>﻿Đang hoạt động</v>
          </cell>
          <cell r="N215">
            <v>42332</v>
          </cell>
          <cell r="Q215">
            <v>1</v>
          </cell>
          <cell r="T215">
            <v>0</v>
          </cell>
          <cell r="U215">
            <v>0</v>
          </cell>
          <cell r="V215">
            <v>0</v>
          </cell>
        </row>
        <row r="216">
          <cell r="D216" t="str">
            <v>THE LIGHT</v>
          </cell>
          <cell r="M216" t="str">
            <v>﻿Đang hoạt động</v>
          </cell>
          <cell r="N216">
            <v>42790</v>
          </cell>
          <cell r="Q216">
            <v>1</v>
          </cell>
          <cell r="T216">
            <v>0</v>
          </cell>
          <cell r="U216">
            <v>0</v>
          </cell>
          <cell r="V216">
            <v>0</v>
          </cell>
        </row>
        <row r="217">
          <cell r="D217" t="str">
            <v>F.B.I</v>
          </cell>
          <cell r="M217" t="str">
            <v>﻿Đang hoạt động</v>
          </cell>
          <cell r="N217">
            <v>42432</v>
          </cell>
          <cell r="Q217">
            <v>1</v>
          </cell>
          <cell r="T217">
            <v>0</v>
          </cell>
          <cell r="U217">
            <v>0</v>
          </cell>
          <cell r="V217">
            <v>0</v>
          </cell>
        </row>
        <row r="218">
          <cell r="D218" t="str">
            <v>GENCASA LAM SƠN</v>
          </cell>
          <cell r="M218" t="str">
            <v>﻿Đang hoạt động</v>
          </cell>
          <cell r="N218">
            <v>42794</v>
          </cell>
          <cell r="Q218">
            <v>1</v>
          </cell>
          <cell r="T218">
            <v>0</v>
          </cell>
          <cell r="U218">
            <v>0</v>
          </cell>
          <cell r="V218">
            <v>0</v>
          </cell>
        </row>
        <row r="219">
          <cell r="D219" t="str">
            <v>GENCASA HƯNG YÊN</v>
          </cell>
          <cell r="M219" t="str">
            <v>﻿Đang hoạt động</v>
          </cell>
          <cell r="N219">
            <v>42791</v>
          </cell>
          <cell r="Q219">
            <v>1</v>
          </cell>
          <cell r="T219">
            <v>0</v>
          </cell>
          <cell r="U219">
            <v>0</v>
          </cell>
          <cell r="V219">
            <v>0</v>
          </cell>
        </row>
        <row r="220">
          <cell r="D220" t="str">
            <v>BÌNH MINH</v>
          </cell>
          <cell r="M220" t="str">
            <v>﻿Đang hoạt động</v>
          </cell>
          <cell r="N220">
            <v>42537</v>
          </cell>
          <cell r="Q220">
            <v>0</v>
          </cell>
          <cell r="T220">
            <v>1</v>
          </cell>
          <cell r="U220">
            <v>0</v>
          </cell>
          <cell r="V220">
            <v>0</v>
          </cell>
        </row>
        <row r="221">
          <cell r="D221" t="str">
            <v>GENCASA BÀ RỊA</v>
          </cell>
          <cell r="M221" t="str">
            <v>﻿Đang hoạt động</v>
          </cell>
          <cell r="N221">
            <v>42668</v>
          </cell>
          <cell r="Q221">
            <v>0</v>
          </cell>
          <cell r="T221">
            <v>0</v>
          </cell>
          <cell r="U221">
            <v>1</v>
          </cell>
          <cell r="V221">
            <v>0</v>
          </cell>
        </row>
        <row r="222">
          <cell r="D222" t="str">
            <v>GENCASA NGHỆ AN</v>
          </cell>
          <cell r="M222" t="str">
            <v>﻿Đang hoạt động</v>
          </cell>
          <cell r="N222">
            <v>42579</v>
          </cell>
          <cell r="Q222">
            <v>0</v>
          </cell>
          <cell r="T222">
            <v>0</v>
          </cell>
          <cell r="U222">
            <v>1</v>
          </cell>
          <cell r="V222">
            <v>0</v>
          </cell>
        </row>
        <row r="223">
          <cell r="D223" t="str">
            <v>GENCASA HƯNG YÊN</v>
          </cell>
          <cell r="M223" t="str">
            <v>﻿Đang hoạt động</v>
          </cell>
          <cell r="N223">
            <v>42752</v>
          </cell>
          <cell r="Q223">
            <v>1</v>
          </cell>
          <cell r="T223">
            <v>0</v>
          </cell>
          <cell r="U223">
            <v>0</v>
          </cell>
          <cell r="V223">
            <v>0</v>
          </cell>
        </row>
        <row r="224">
          <cell r="D224" t="str">
            <v>SUNFLOWER</v>
          </cell>
          <cell r="M224" t="str">
            <v>﻿Đang hoạt động</v>
          </cell>
          <cell r="N224">
            <v>42752</v>
          </cell>
          <cell r="Q224">
            <v>1</v>
          </cell>
          <cell r="T224">
            <v>0</v>
          </cell>
          <cell r="U224">
            <v>0</v>
          </cell>
          <cell r="V224">
            <v>0</v>
          </cell>
        </row>
        <row r="225">
          <cell r="D225" t="str">
            <v>GENCASA LAM SƠN</v>
          </cell>
          <cell r="M225" t="str">
            <v>﻿Đang hoạt động</v>
          </cell>
          <cell r="N225">
            <v>42697</v>
          </cell>
          <cell r="Q225">
            <v>1</v>
          </cell>
          <cell r="T225">
            <v>0</v>
          </cell>
          <cell r="U225">
            <v>0</v>
          </cell>
          <cell r="V225">
            <v>0</v>
          </cell>
        </row>
        <row r="226">
          <cell r="D226" t="str">
            <v>GENCASA NGHỆ AN</v>
          </cell>
          <cell r="M226" t="str">
            <v>﻿Đang hoạt động</v>
          </cell>
          <cell r="N226">
            <v>42718</v>
          </cell>
          <cell r="Q226">
            <v>0</v>
          </cell>
          <cell r="T226">
            <v>0</v>
          </cell>
          <cell r="U226">
            <v>1</v>
          </cell>
          <cell r="V226">
            <v>0</v>
          </cell>
        </row>
        <row r="227">
          <cell r="D227" t="str">
            <v>GENCASA THÁI NGUYÊN</v>
          </cell>
          <cell r="M227" t="str">
            <v>﻿Đang hoạt động</v>
          </cell>
          <cell r="N227">
            <v>42696</v>
          </cell>
          <cell r="Q227">
            <v>0</v>
          </cell>
          <cell r="T227">
            <v>0</v>
          </cell>
          <cell r="U227">
            <v>1</v>
          </cell>
          <cell r="V227">
            <v>0</v>
          </cell>
        </row>
        <row r="228">
          <cell r="D228" t="str">
            <v>SUNFLOWER</v>
          </cell>
          <cell r="M228" t="str">
            <v>﻿Đang hoạt động</v>
          </cell>
          <cell r="N228">
            <v>41838</v>
          </cell>
          <cell r="Q228">
            <v>1</v>
          </cell>
          <cell r="T228">
            <v>0</v>
          </cell>
          <cell r="U228">
            <v>0</v>
          </cell>
          <cell r="V228">
            <v>0</v>
          </cell>
        </row>
        <row r="229">
          <cell r="D229" t="str">
            <v>LION 1</v>
          </cell>
          <cell r="M229" t="str">
            <v>﻿Đang hoạt động</v>
          </cell>
          <cell r="N229">
            <v>42201</v>
          </cell>
          <cell r="Q229">
            <v>0</v>
          </cell>
          <cell r="T229">
            <v>0</v>
          </cell>
          <cell r="U229">
            <v>0</v>
          </cell>
          <cell r="V229">
            <v>1</v>
          </cell>
        </row>
        <row r="230">
          <cell r="D230" t="str">
            <v>F.B.I</v>
          </cell>
          <cell r="M230" t="str">
            <v>﻿Đang hoạt động</v>
          </cell>
          <cell r="N230">
            <v>41992</v>
          </cell>
          <cell r="Q230">
            <v>0</v>
          </cell>
          <cell r="T230">
            <v>0</v>
          </cell>
          <cell r="U230">
            <v>0</v>
          </cell>
          <cell r="V230">
            <v>1</v>
          </cell>
        </row>
        <row r="231">
          <cell r="D231" t="str">
            <v>SUNFLOWER</v>
          </cell>
          <cell r="M231" t="str">
            <v>﻿Đang hoạt động</v>
          </cell>
          <cell r="N231">
            <v>42699</v>
          </cell>
          <cell r="Q231">
            <v>0</v>
          </cell>
          <cell r="T231">
            <v>0</v>
          </cell>
          <cell r="U231">
            <v>1</v>
          </cell>
          <cell r="V231">
            <v>0</v>
          </cell>
        </row>
        <row r="232">
          <cell r="D232" t="str">
            <v>BIG HERO</v>
          </cell>
          <cell r="M232" t="str">
            <v>﻿Đang hoạt động</v>
          </cell>
          <cell r="N232">
            <v>42790</v>
          </cell>
          <cell r="Q232">
            <v>1</v>
          </cell>
          <cell r="T232">
            <v>0</v>
          </cell>
          <cell r="U232">
            <v>0</v>
          </cell>
          <cell r="V232">
            <v>0</v>
          </cell>
        </row>
        <row r="233">
          <cell r="D233" t="str">
            <v>THE CAPITAL</v>
          </cell>
          <cell r="M233" t="str">
            <v>﻿Đang hoạt động</v>
          </cell>
          <cell r="N233">
            <v>42752</v>
          </cell>
          <cell r="Q233">
            <v>1</v>
          </cell>
          <cell r="T233">
            <v>0</v>
          </cell>
          <cell r="U233">
            <v>0</v>
          </cell>
          <cell r="V233">
            <v>0</v>
          </cell>
        </row>
        <row r="234">
          <cell r="D234" t="str">
            <v>GENCASA LAM SƠN</v>
          </cell>
          <cell r="M234" t="str">
            <v>﻿Đang hoạt động</v>
          </cell>
          <cell r="N234">
            <v>42752</v>
          </cell>
          <cell r="Q234">
            <v>1</v>
          </cell>
          <cell r="T234">
            <v>0</v>
          </cell>
          <cell r="U234">
            <v>0</v>
          </cell>
          <cell r="V234">
            <v>0</v>
          </cell>
        </row>
        <row r="235">
          <cell r="D235" t="str">
            <v>GENCASA HUẾ 1</v>
          </cell>
          <cell r="M235" t="str">
            <v>﻿Đang hoạt động</v>
          </cell>
          <cell r="N235">
            <v>42723</v>
          </cell>
          <cell r="Q235">
            <v>0</v>
          </cell>
          <cell r="T235">
            <v>0</v>
          </cell>
          <cell r="U235">
            <v>1</v>
          </cell>
          <cell r="V235">
            <v>0</v>
          </cell>
        </row>
        <row r="236">
          <cell r="D236" t="str">
            <v>GENCASA BÀ RỊA</v>
          </cell>
          <cell r="M236" t="str">
            <v>﻿Đang hoạt động</v>
          </cell>
          <cell r="N236">
            <v>42636</v>
          </cell>
          <cell r="Q236">
            <v>1</v>
          </cell>
          <cell r="T236">
            <v>0</v>
          </cell>
          <cell r="U236">
            <v>0</v>
          </cell>
          <cell r="V236">
            <v>0</v>
          </cell>
        </row>
        <row r="237">
          <cell r="D237" t="str">
            <v>MEGA</v>
          </cell>
          <cell r="M237" t="str">
            <v>﻿Đang hoạt động</v>
          </cell>
          <cell r="N237">
            <v>42787</v>
          </cell>
          <cell r="Q237">
            <v>1</v>
          </cell>
          <cell r="T237">
            <v>0</v>
          </cell>
          <cell r="U237">
            <v>0</v>
          </cell>
          <cell r="V237">
            <v>0</v>
          </cell>
        </row>
        <row r="238">
          <cell r="D238" t="str">
            <v>ĐẮK NÔNG</v>
          </cell>
          <cell r="M238" t="str">
            <v>﻿Đang hoạt động</v>
          </cell>
          <cell r="N238">
            <v>42730</v>
          </cell>
          <cell r="Q238">
            <v>1</v>
          </cell>
          <cell r="T238">
            <v>0</v>
          </cell>
          <cell r="U238">
            <v>0</v>
          </cell>
          <cell r="V238">
            <v>0</v>
          </cell>
        </row>
        <row r="239">
          <cell r="D239" t="str">
            <v>GENCASA THÁI NGUYÊN</v>
          </cell>
          <cell r="M239" t="str">
            <v>﻿Đang hoạt động</v>
          </cell>
          <cell r="N239">
            <v>42529</v>
          </cell>
          <cell r="Q239">
            <v>0</v>
          </cell>
          <cell r="T239">
            <v>0</v>
          </cell>
          <cell r="U239">
            <v>1</v>
          </cell>
          <cell r="V239">
            <v>0</v>
          </cell>
        </row>
        <row r="240">
          <cell r="D240" t="str">
            <v>THE KEY</v>
          </cell>
          <cell r="M240" t="str">
            <v>﻿Đang hoạt động</v>
          </cell>
          <cell r="N240">
            <v>42699</v>
          </cell>
          <cell r="Q240">
            <v>1</v>
          </cell>
          <cell r="T240">
            <v>0</v>
          </cell>
          <cell r="U240">
            <v>0</v>
          </cell>
          <cell r="V240">
            <v>0</v>
          </cell>
        </row>
        <row r="241">
          <cell r="D241" t="str">
            <v>GENCASA NGHỆ AN</v>
          </cell>
          <cell r="M241" t="str">
            <v>﻿Đang hoạt động</v>
          </cell>
          <cell r="N241">
            <v>42786</v>
          </cell>
          <cell r="Q241">
            <v>1</v>
          </cell>
          <cell r="T241">
            <v>0</v>
          </cell>
          <cell r="U241">
            <v>0</v>
          </cell>
          <cell r="V241">
            <v>0</v>
          </cell>
        </row>
        <row r="242">
          <cell r="D242" t="str">
            <v>TCB SOUTH 1</v>
          </cell>
          <cell r="M242" t="str">
            <v>﻿Đang hoạt động</v>
          </cell>
          <cell r="N242">
            <v>42474</v>
          </cell>
          <cell r="Q242">
            <v>0</v>
          </cell>
          <cell r="T242">
            <v>0</v>
          </cell>
          <cell r="U242">
            <v>0</v>
          </cell>
          <cell r="V242">
            <v>0</v>
          </cell>
        </row>
        <row r="243">
          <cell r="D243" t="str">
            <v>GENCASA HÀ TĨNH</v>
          </cell>
          <cell r="M243" t="str">
            <v>﻿Đang hoạt động</v>
          </cell>
          <cell r="N243">
            <v>42791</v>
          </cell>
          <cell r="Q243">
            <v>0</v>
          </cell>
          <cell r="T243">
            <v>0</v>
          </cell>
          <cell r="U243">
            <v>1</v>
          </cell>
          <cell r="V243">
            <v>0</v>
          </cell>
        </row>
        <row r="244">
          <cell r="D244" t="str">
            <v>GENCASA BẾN TRE</v>
          </cell>
          <cell r="M244" t="str">
            <v>﻿Đang hoạt động</v>
          </cell>
          <cell r="N244">
            <v>42670</v>
          </cell>
          <cell r="Q244">
            <v>1</v>
          </cell>
          <cell r="T244">
            <v>0</v>
          </cell>
          <cell r="U244">
            <v>0</v>
          </cell>
          <cell r="V244">
            <v>0</v>
          </cell>
        </row>
        <row r="245">
          <cell r="D245" t="str">
            <v>THE QUEEN</v>
          </cell>
          <cell r="M245" t="str">
            <v>﻿Đang hoạt động</v>
          </cell>
          <cell r="N245">
            <v>42445</v>
          </cell>
          <cell r="Q245">
            <v>0</v>
          </cell>
          <cell r="T245">
            <v>0</v>
          </cell>
          <cell r="U245">
            <v>1</v>
          </cell>
          <cell r="V245">
            <v>0</v>
          </cell>
        </row>
        <row r="246">
          <cell r="D246" t="str">
            <v>THE ROME</v>
          </cell>
          <cell r="M246" t="str">
            <v>﻿Đang hoạt động</v>
          </cell>
          <cell r="N246">
            <v>42724</v>
          </cell>
          <cell r="Q246">
            <v>1</v>
          </cell>
          <cell r="T246">
            <v>0</v>
          </cell>
          <cell r="U246">
            <v>0</v>
          </cell>
          <cell r="V246">
            <v>0</v>
          </cell>
        </row>
        <row r="247">
          <cell r="D247" t="str">
            <v>BÌNH MINH</v>
          </cell>
          <cell r="M247" t="str">
            <v>﻿Đang hoạt động</v>
          </cell>
          <cell r="N247">
            <v>42366</v>
          </cell>
          <cell r="Q247">
            <v>0</v>
          </cell>
          <cell r="T247">
            <v>1</v>
          </cell>
          <cell r="U247">
            <v>0</v>
          </cell>
          <cell r="V247">
            <v>0</v>
          </cell>
        </row>
        <row r="248">
          <cell r="D248" t="str">
            <v>GENCASA YÊN BÁI</v>
          </cell>
          <cell r="M248" t="str">
            <v>﻿Đang hoạt động</v>
          </cell>
          <cell r="N248">
            <v>42786</v>
          </cell>
          <cell r="Q248">
            <v>1</v>
          </cell>
          <cell r="T248">
            <v>0</v>
          </cell>
          <cell r="U248">
            <v>0</v>
          </cell>
          <cell r="V248">
            <v>0</v>
          </cell>
        </row>
        <row r="249">
          <cell r="D249" t="str">
            <v>DANANG1</v>
          </cell>
          <cell r="M249" t="str">
            <v>﻿Đang hoạt động</v>
          </cell>
          <cell r="N249">
            <v>42731</v>
          </cell>
          <cell r="Q249">
            <v>1</v>
          </cell>
          <cell r="T249">
            <v>0</v>
          </cell>
          <cell r="U249">
            <v>0</v>
          </cell>
          <cell r="V249">
            <v>0</v>
          </cell>
        </row>
        <row r="250">
          <cell r="D250" t="str">
            <v>GENCASA HÀ TĨNH</v>
          </cell>
          <cell r="M250" t="str">
            <v>﻿Đang hoạt động</v>
          </cell>
          <cell r="N250">
            <v>42791</v>
          </cell>
          <cell r="Q250">
            <v>0</v>
          </cell>
          <cell r="T250">
            <v>0</v>
          </cell>
          <cell r="U250">
            <v>1</v>
          </cell>
          <cell r="V250">
            <v>0</v>
          </cell>
        </row>
        <row r="251">
          <cell r="D251" t="str">
            <v>GENCASA HUẾ 1</v>
          </cell>
          <cell r="M251" t="str">
            <v>﻿Đang hoạt động</v>
          </cell>
          <cell r="N251">
            <v>42786</v>
          </cell>
          <cell r="Q251">
            <v>1</v>
          </cell>
          <cell r="T251">
            <v>0</v>
          </cell>
          <cell r="U251">
            <v>0</v>
          </cell>
          <cell r="V251">
            <v>0</v>
          </cell>
        </row>
        <row r="252">
          <cell r="D252" t="str">
            <v>GENCASA LAM SƠN</v>
          </cell>
          <cell r="M252" t="str">
            <v>﻿Đang hoạt động</v>
          </cell>
          <cell r="N252">
            <v>42716</v>
          </cell>
          <cell r="Q252">
            <v>1</v>
          </cell>
          <cell r="T252">
            <v>0</v>
          </cell>
          <cell r="U252">
            <v>0</v>
          </cell>
          <cell r="V252">
            <v>0</v>
          </cell>
        </row>
        <row r="253">
          <cell r="D253" t="str">
            <v>TCB SOUTH 1</v>
          </cell>
          <cell r="M253" t="str">
            <v>﻿Đang hoạt động</v>
          </cell>
          <cell r="N253">
            <v>42481</v>
          </cell>
          <cell r="Q253">
            <v>0</v>
          </cell>
          <cell r="T253">
            <v>0</v>
          </cell>
          <cell r="U253">
            <v>0</v>
          </cell>
          <cell r="V253">
            <v>0</v>
          </cell>
        </row>
        <row r="254">
          <cell r="D254" t="str">
            <v>REDBULL</v>
          </cell>
          <cell r="M254" t="str">
            <v>﻿Đang hoạt động</v>
          </cell>
          <cell r="N254">
            <v>42791</v>
          </cell>
          <cell r="Q254">
            <v>1</v>
          </cell>
          <cell r="T254">
            <v>0</v>
          </cell>
          <cell r="U254">
            <v>0</v>
          </cell>
          <cell r="V254">
            <v>0</v>
          </cell>
        </row>
        <row r="255">
          <cell r="D255" t="str">
            <v>TCB NORTH</v>
          </cell>
          <cell r="M255" t="str">
            <v>﻿Đang hoạt động</v>
          </cell>
          <cell r="N255">
            <v>42642</v>
          </cell>
          <cell r="Q255">
            <v>0</v>
          </cell>
          <cell r="T255">
            <v>0</v>
          </cell>
          <cell r="U255">
            <v>0</v>
          </cell>
          <cell r="V255">
            <v>0</v>
          </cell>
        </row>
        <row r="256">
          <cell r="D256" t="str">
            <v>REDBULL</v>
          </cell>
          <cell r="M256" t="str">
            <v>﻿Đang hoạt động</v>
          </cell>
          <cell r="N256">
            <v>42667</v>
          </cell>
          <cell r="Q256">
            <v>1</v>
          </cell>
          <cell r="T256">
            <v>0</v>
          </cell>
          <cell r="U256">
            <v>0</v>
          </cell>
          <cell r="V256">
            <v>0</v>
          </cell>
        </row>
        <row r="257">
          <cell r="D257" t="str">
            <v>THE ROME</v>
          </cell>
          <cell r="M257" t="str">
            <v>﻿Đang hoạt động</v>
          </cell>
          <cell r="N257">
            <v>42787</v>
          </cell>
          <cell r="Q257">
            <v>1</v>
          </cell>
          <cell r="T257">
            <v>0</v>
          </cell>
          <cell r="U257">
            <v>0</v>
          </cell>
          <cell r="V257">
            <v>0</v>
          </cell>
        </row>
        <row r="258">
          <cell r="D258" t="str">
            <v>DIAMOND</v>
          </cell>
          <cell r="M258" t="str">
            <v>﻿Đang hoạt động</v>
          </cell>
          <cell r="N258">
            <v>41632</v>
          </cell>
          <cell r="Q258">
            <v>1</v>
          </cell>
          <cell r="T258">
            <v>0</v>
          </cell>
          <cell r="U258">
            <v>0</v>
          </cell>
          <cell r="V258">
            <v>0</v>
          </cell>
        </row>
        <row r="259">
          <cell r="D259" t="str">
            <v>GENCASA THANH HÓA</v>
          </cell>
          <cell r="M259" t="str">
            <v>﻿Đang hoạt động</v>
          </cell>
          <cell r="N259">
            <v>42786</v>
          </cell>
          <cell r="Q259">
            <v>1</v>
          </cell>
          <cell r="T259">
            <v>0</v>
          </cell>
          <cell r="U259">
            <v>0</v>
          </cell>
          <cell r="V259">
            <v>0</v>
          </cell>
        </row>
        <row r="260">
          <cell r="D260" t="str">
            <v>GENCASA YÊN BÁI</v>
          </cell>
          <cell r="M260" t="str">
            <v>﻿Đang hoạt động</v>
          </cell>
          <cell r="N260">
            <v>42786</v>
          </cell>
          <cell r="Q260">
            <v>0</v>
          </cell>
          <cell r="T260">
            <v>0</v>
          </cell>
          <cell r="U260">
            <v>1</v>
          </cell>
          <cell r="V260">
            <v>0</v>
          </cell>
        </row>
        <row r="261">
          <cell r="D261" t="str">
            <v>GENCASA LONG BIÊN</v>
          </cell>
          <cell r="M261" t="str">
            <v>﻿Đang hoạt động</v>
          </cell>
          <cell r="N261">
            <v>42794</v>
          </cell>
          <cell r="Q261">
            <v>1</v>
          </cell>
          <cell r="T261">
            <v>0</v>
          </cell>
          <cell r="U261">
            <v>0</v>
          </cell>
          <cell r="V261">
            <v>0</v>
          </cell>
        </row>
        <row r="262">
          <cell r="D262" t="str">
            <v>G-G</v>
          </cell>
          <cell r="M262" t="str">
            <v>﻿Đang hoạt động</v>
          </cell>
          <cell r="N262">
            <v>42759</v>
          </cell>
          <cell r="Q262">
            <v>1</v>
          </cell>
          <cell r="T262">
            <v>0</v>
          </cell>
          <cell r="U262">
            <v>0</v>
          </cell>
          <cell r="V262">
            <v>0</v>
          </cell>
        </row>
        <row r="263">
          <cell r="D263" t="str">
            <v>GENCASA THANH HÓA</v>
          </cell>
          <cell r="M263" t="str">
            <v>﻿Đang hoạt động</v>
          </cell>
          <cell r="N263">
            <v>42718</v>
          </cell>
          <cell r="Q263">
            <v>0</v>
          </cell>
          <cell r="T263">
            <v>0</v>
          </cell>
          <cell r="U263">
            <v>1</v>
          </cell>
          <cell r="V263">
            <v>0</v>
          </cell>
        </row>
        <row r="264">
          <cell r="D264" t="str">
            <v>GENCASA BÀ RỊA</v>
          </cell>
          <cell r="M264" t="str">
            <v>﻿Đang hoạt động</v>
          </cell>
          <cell r="N264">
            <v>42696</v>
          </cell>
          <cell r="Q264">
            <v>1</v>
          </cell>
          <cell r="T264">
            <v>0</v>
          </cell>
          <cell r="U264">
            <v>0</v>
          </cell>
          <cell r="V264">
            <v>0</v>
          </cell>
        </row>
        <row r="265">
          <cell r="D265" t="str">
            <v>THE QUEEN</v>
          </cell>
          <cell r="M265" t="str">
            <v>﻿Đang hoạt động</v>
          </cell>
          <cell r="N265">
            <v>42790</v>
          </cell>
          <cell r="Q265">
            <v>1</v>
          </cell>
          <cell r="T265">
            <v>0</v>
          </cell>
          <cell r="U265">
            <v>0</v>
          </cell>
          <cell r="V265">
            <v>0</v>
          </cell>
        </row>
        <row r="266">
          <cell r="D266" t="str">
            <v>GENCASA THÁI BÌNH</v>
          </cell>
          <cell r="M266" t="str">
            <v>﻿Đang hoạt động</v>
          </cell>
          <cell r="N266">
            <v>42755</v>
          </cell>
          <cell r="Q266">
            <v>0</v>
          </cell>
          <cell r="T266">
            <v>0</v>
          </cell>
          <cell r="U266">
            <v>1</v>
          </cell>
          <cell r="V266">
            <v>0</v>
          </cell>
        </row>
        <row r="267">
          <cell r="D267" t="str">
            <v>EIB MIỀN TRUNG 1</v>
          </cell>
          <cell r="M267" t="str">
            <v>﻿Đang hoạt động</v>
          </cell>
          <cell r="N267">
            <v>42718</v>
          </cell>
          <cell r="Q267">
            <v>0</v>
          </cell>
          <cell r="T267">
            <v>0</v>
          </cell>
          <cell r="U267">
            <v>0</v>
          </cell>
          <cell r="V267">
            <v>0</v>
          </cell>
        </row>
        <row r="268">
          <cell r="D268" t="str">
            <v>GENCASA HUẾ 1</v>
          </cell>
          <cell r="M268" t="str">
            <v>﻿Đang hoạt động</v>
          </cell>
          <cell r="N268">
            <v>42746</v>
          </cell>
          <cell r="Q268">
            <v>0</v>
          </cell>
          <cell r="T268">
            <v>0</v>
          </cell>
          <cell r="U268">
            <v>1</v>
          </cell>
          <cell r="V268">
            <v>0</v>
          </cell>
        </row>
        <row r="269">
          <cell r="D269" t="str">
            <v>ĐẮK NÔNG</v>
          </cell>
          <cell r="M269" t="str">
            <v>﻿Đang hoạt động</v>
          </cell>
          <cell r="N269">
            <v>42696</v>
          </cell>
          <cell r="Q269">
            <v>0</v>
          </cell>
          <cell r="T269">
            <v>0</v>
          </cell>
          <cell r="U269">
            <v>1</v>
          </cell>
          <cell r="V269">
            <v>0</v>
          </cell>
        </row>
        <row r="270">
          <cell r="D270" t="str">
            <v>VICTORY</v>
          </cell>
          <cell r="M270" t="str">
            <v>﻿Đang hoạt động</v>
          </cell>
          <cell r="N270">
            <v>42576</v>
          </cell>
          <cell r="Q270">
            <v>1</v>
          </cell>
          <cell r="T270">
            <v>0</v>
          </cell>
          <cell r="U270">
            <v>0</v>
          </cell>
          <cell r="V270">
            <v>0</v>
          </cell>
        </row>
        <row r="271">
          <cell r="D271" t="str">
            <v>GENCASA LAM SƠN</v>
          </cell>
          <cell r="M271" t="str">
            <v>﻿Đang hoạt động</v>
          </cell>
          <cell r="N271">
            <v>42794</v>
          </cell>
          <cell r="Q271">
            <v>1</v>
          </cell>
          <cell r="T271">
            <v>0</v>
          </cell>
          <cell r="U271">
            <v>0</v>
          </cell>
          <cell r="V271">
            <v>0</v>
          </cell>
        </row>
        <row r="272">
          <cell r="D272" t="str">
            <v>TCB NORTH</v>
          </cell>
          <cell r="M272" t="str">
            <v>﻿Đang hoạt động</v>
          </cell>
          <cell r="N272">
            <v>42607</v>
          </cell>
          <cell r="Q272">
            <v>0</v>
          </cell>
          <cell r="T272">
            <v>0</v>
          </cell>
          <cell r="U272">
            <v>0</v>
          </cell>
          <cell r="V272">
            <v>0</v>
          </cell>
        </row>
        <row r="273">
          <cell r="D273" t="str">
            <v>SUNFLOWER</v>
          </cell>
          <cell r="M273" t="str">
            <v>﻿Đang hoạt động</v>
          </cell>
          <cell r="N273">
            <v>42661</v>
          </cell>
          <cell r="Q273">
            <v>1</v>
          </cell>
          <cell r="T273">
            <v>0</v>
          </cell>
          <cell r="U273">
            <v>0</v>
          </cell>
          <cell r="V273">
            <v>0</v>
          </cell>
        </row>
        <row r="274">
          <cell r="D274" t="str">
            <v>DANANG1</v>
          </cell>
          <cell r="M274" t="str">
            <v>﻿Đang hoạt động</v>
          </cell>
          <cell r="N274">
            <v>42702</v>
          </cell>
          <cell r="Q274">
            <v>1</v>
          </cell>
          <cell r="T274">
            <v>0</v>
          </cell>
          <cell r="U274">
            <v>0</v>
          </cell>
          <cell r="V274">
            <v>0</v>
          </cell>
        </row>
        <row r="275">
          <cell r="D275" t="str">
            <v>GENCASA NGHỆ AN</v>
          </cell>
          <cell r="M275" t="str">
            <v>﻿Đang hoạt động</v>
          </cell>
          <cell r="N275">
            <v>42786</v>
          </cell>
          <cell r="Q275">
            <v>1</v>
          </cell>
          <cell r="T275">
            <v>0</v>
          </cell>
          <cell r="U275">
            <v>0</v>
          </cell>
          <cell r="V275">
            <v>0</v>
          </cell>
        </row>
        <row r="276">
          <cell r="D276" t="str">
            <v>GENCASA BẾN TRE</v>
          </cell>
          <cell r="M276" t="str">
            <v>﻿Đang hoạt động</v>
          </cell>
          <cell r="N276">
            <v>42790</v>
          </cell>
          <cell r="Q276">
            <v>1</v>
          </cell>
          <cell r="T276">
            <v>0</v>
          </cell>
          <cell r="U276">
            <v>0</v>
          </cell>
          <cell r="V276">
            <v>0</v>
          </cell>
        </row>
        <row r="277">
          <cell r="D277" t="str">
            <v>GENCASA THÁI BÌNH</v>
          </cell>
          <cell r="M277" t="str">
            <v>﻿Đang hoạt động</v>
          </cell>
          <cell r="N277">
            <v>42794</v>
          </cell>
          <cell r="Q277">
            <v>1</v>
          </cell>
          <cell r="T277">
            <v>0</v>
          </cell>
          <cell r="U277">
            <v>0</v>
          </cell>
          <cell r="V277">
            <v>0</v>
          </cell>
        </row>
        <row r="278">
          <cell r="D278" t="str">
            <v>GENCASA ĐÀ NẴNG 1</v>
          </cell>
          <cell r="M278" t="str">
            <v>﻿Đang hoạt động</v>
          </cell>
          <cell r="N278">
            <v>42780</v>
          </cell>
          <cell r="Q278">
            <v>0</v>
          </cell>
          <cell r="T278">
            <v>0</v>
          </cell>
          <cell r="U278">
            <v>1</v>
          </cell>
          <cell r="V278">
            <v>0</v>
          </cell>
        </row>
        <row r="279">
          <cell r="D279" t="str">
            <v>GENCASA NGHỆ AN</v>
          </cell>
          <cell r="M279" t="str">
            <v>﻿Đang hoạt động</v>
          </cell>
          <cell r="N279">
            <v>42790</v>
          </cell>
          <cell r="Q279">
            <v>1</v>
          </cell>
          <cell r="T279">
            <v>0</v>
          </cell>
          <cell r="U279">
            <v>0</v>
          </cell>
          <cell r="V279">
            <v>0</v>
          </cell>
        </row>
        <row r="280">
          <cell r="D280" t="str">
            <v>GENCASA THÁI BÌNH</v>
          </cell>
          <cell r="M280" t="str">
            <v>﻿Đang hoạt động</v>
          </cell>
          <cell r="N280">
            <v>42794</v>
          </cell>
          <cell r="Q280">
            <v>0</v>
          </cell>
          <cell r="T280">
            <v>0</v>
          </cell>
          <cell r="U280">
            <v>1</v>
          </cell>
          <cell r="V280">
            <v>0</v>
          </cell>
        </row>
        <row r="281">
          <cell r="D281" t="str">
            <v>GENCASA TÂN PHÚ</v>
          </cell>
          <cell r="M281" t="str">
            <v>﻿Đang hoạt động</v>
          </cell>
          <cell r="N281">
            <v>42473</v>
          </cell>
          <cell r="Q281">
            <v>1</v>
          </cell>
          <cell r="T281">
            <v>0</v>
          </cell>
          <cell r="U281">
            <v>0</v>
          </cell>
          <cell r="V281">
            <v>0</v>
          </cell>
        </row>
        <row r="282">
          <cell r="D282" t="str">
            <v>GENCASA BẾN TRE</v>
          </cell>
          <cell r="M282" t="str">
            <v>﻿Đang hoạt động</v>
          </cell>
          <cell r="N282">
            <v>42783</v>
          </cell>
          <cell r="Q282">
            <v>1</v>
          </cell>
          <cell r="T282">
            <v>0</v>
          </cell>
          <cell r="U282">
            <v>0</v>
          </cell>
          <cell r="V282">
            <v>0</v>
          </cell>
        </row>
        <row r="283">
          <cell r="D283" t="str">
            <v>GENCASA NAM ĐỊNH</v>
          </cell>
          <cell r="M283" t="str">
            <v>﻿Đang hoạt động</v>
          </cell>
          <cell r="N283">
            <v>42794</v>
          </cell>
          <cell r="Q283">
            <v>1</v>
          </cell>
          <cell r="T283">
            <v>0</v>
          </cell>
          <cell r="U283">
            <v>0</v>
          </cell>
          <cell r="V283">
            <v>0</v>
          </cell>
        </row>
        <row r="284">
          <cell r="D284" t="str">
            <v>GENCASA THÁI BÌNH</v>
          </cell>
          <cell r="M284" t="str">
            <v>﻿Đang hoạt động</v>
          </cell>
          <cell r="N284">
            <v>42794</v>
          </cell>
          <cell r="Q284">
            <v>1</v>
          </cell>
          <cell r="T284">
            <v>0</v>
          </cell>
          <cell r="U284">
            <v>0</v>
          </cell>
          <cell r="V284">
            <v>0</v>
          </cell>
        </row>
        <row r="285">
          <cell r="D285" t="str">
            <v>REDBULL</v>
          </cell>
          <cell r="M285" t="str">
            <v>﻿Đang hoạt động</v>
          </cell>
          <cell r="N285">
            <v>42718</v>
          </cell>
          <cell r="Q285">
            <v>0</v>
          </cell>
          <cell r="T285">
            <v>1</v>
          </cell>
          <cell r="U285">
            <v>0</v>
          </cell>
          <cell r="V285">
            <v>0</v>
          </cell>
        </row>
        <row r="286">
          <cell r="D286" t="str">
            <v>GENCASA ĐÀ NẴNG 1</v>
          </cell>
          <cell r="M286" t="str">
            <v>﻿Đang hoạt động</v>
          </cell>
          <cell r="N286">
            <v>42388</v>
          </cell>
          <cell r="Q286">
            <v>1</v>
          </cell>
          <cell r="T286">
            <v>0</v>
          </cell>
          <cell r="U286">
            <v>0</v>
          </cell>
          <cell r="V286">
            <v>0</v>
          </cell>
        </row>
        <row r="287">
          <cell r="D287" t="str">
            <v>TCA HẢI DƯƠNG</v>
          </cell>
          <cell r="M287" t="str">
            <v>﻿Đang hoạt động</v>
          </cell>
          <cell r="N287">
            <v>42681</v>
          </cell>
          <cell r="Q287">
            <v>0</v>
          </cell>
          <cell r="T287">
            <v>0</v>
          </cell>
          <cell r="U287">
            <v>0</v>
          </cell>
          <cell r="V287">
            <v>0</v>
          </cell>
        </row>
        <row r="288">
          <cell r="D288" t="str">
            <v>GENCASA NAM ĐỊNH</v>
          </cell>
          <cell r="M288" t="str">
            <v>﻿Đang hoạt động</v>
          </cell>
          <cell r="N288">
            <v>42786</v>
          </cell>
          <cell r="Q288">
            <v>1</v>
          </cell>
          <cell r="T288">
            <v>0</v>
          </cell>
          <cell r="U288">
            <v>0</v>
          </cell>
          <cell r="V288">
            <v>0</v>
          </cell>
        </row>
        <row r="289">
          <cell r="D289" t="str">
            <v>BÌNH MINH</v>
          </cell>
          <cell r="M289" t="str">
            <v>﻿Đang hoạt động</v>
          </cell>
          <cell r="N289">
            <v>42752</v>
          </cell>
          <cell r="Q289">
            <v>1</v>
          </cell>
          <cell r="T289">
            <v>0</v>
          </cell>
          <cell r="U289">
            <v>0</v>
          </cell>
          <cell r="V289">
            <v>0</v>
          </cell>
        </row>
        <row r="290">
          <cell r="D290" t="str">
            <v>DANANG1</v>
          </cell>
          <cell r="M290" t="str">
            <v>﻿Đang hoạt động</v>
          </cell>
          <cell r="N290">
            <v>42692</v>
          </cell>
          <cell r="Q290">
            <v>1</v>
          </cell>
          <cell r="T290">
            <v>0</v>
          </cell>
          <cell r="U290">
            <v>0</v>
          </cell>
          <cell r="V290">
            <v>0</v>
          </cell>
        </row>
        <row r="291">
          <cell r="D291" t="str">
            <v>GENCASA LAM SƠN</v>
          </cell>
          <cell r="M291" t="str">
            <v>﻿Đang hoạt động</v>
          </cell>
          <cell r="N291">
            <v>42793</v>
          </cell>
          <cell r="Q291">
            <v>1</v>
          </cell>
          <cell r="T291">
            <v>0</v>
          </cell>
          <cell r="U291">
            <v>0</v>
          </cell>
          <cell r="V291">
            <v>0</v>
          </cell>
        </row>
        <row r="292">
          <cell r="D292" t="str">
            <v>THE LIGHT</v>
          </cell>
          <cell r="M292" t="str">
            <v>﻿Đang hoạt động</v>
          </cell>
          <cell r="N292">
            <v>42625</v>
          </cell>
          <cell r="Q292">
            <v>1</v>
          </cell>
          <cell r="T292">
            <v>0</v>
          </cell>
          <cell r="U292">
            <v>0</v>
          </cell>
          <cell r="V292">
            <v>0</v>
          </cell>
        </row>
        <row r="293">
          <cell r="D293" t="str">
            <v>GENCASA TUYÊN QUANG</v>
          </cell>
          <cell r="M293" t="str">
            <v>﻿Đang hoạt động</v>
          </cell>
          <cell r="N293">
            <v>42696</v>
          </cell>
          <cell r="Q293">
            <v>0</v>
          </cell>
          <cell r="T293">
            <v>0</v>
          </cell>
          <cell r="U293">
            <v>1</v>
          </cell>
          <cell r="V293">
            <v>0</v>
          </cell>
        </row>
        <row r="294">
          <cell r="D294" t="str">
            <v>GENCASA BẾN TRE</v>
          </cell>
          <cell r="M294" t="str">
            <v>﻿Đang hoạt động</v>
          </cell>
          <cell r="N294">
            <v>42725</v>
          </cell>
          <cell r="Q294">
            <v>1</v>
          </cell>
          <cell r="T294">
            <v>0</v>
          </cell>
          <cell r="U294">
            <v>0</v>
          </cell>
          <cell r="V294">
            <v>0</v>
          </cell>
        </row>
        <row r="295">
          <cell r="D295" t="str">
            <v>GENCASA THÁI NGUYÊN</v>
          </cell>
          <cell r="M295" t="str">
            <v>﻿Đang hoạt động</v>
          </cell>
          <cell r="N295">
            <v>42793</v>
          </cell>
          <cell r="Q295">
            <v>1</v>
          </cell>
          <cell r="T295">
            <v>0</v>
          </cell>
          <cell r="U295">
            <v>0</v>
          </cell>
          <cell r="V295">
            <v>0</v>
          </cell>
        </row>
        <row r="296">
          <cell r="D296" t="str">
            <v>THE POWER</v>
          </cell>
          <cell r="M296" t="str">
            <v>﻿Đang hoạt động</v>
          </cell>
          <cell r="N296">
            <v>41789</v>
          </cell>
          <cell r="Q296">
            <v>1</v>
          </cell>
          <cell r="T296">
            <v>0</v>
          </cell>
          <cell r="U296">
            <v>0</v>
          </cell>
          <cell r="V296">
            <v>0</v>
          </cell>
        </row>
        <row r="297">
          <cell r="D297" t="str">
            <v>ELITE</v>
          </cell>
          <cell r="M297" t="str">
            <v>﻿Đang hoạt động</v>
          </cell>
          <cell r="N297">
            <v>42549</v>
          </cell>
          <cell r="Q297">
            <v>1</v>
          </cell>
          <cell r="T297">
            <v>0</v>
          </cell>
          <cell r="U297">
            <v>0</v>
          </cell>
          <cell r="V297">
            <v>0</v>
          </cell>
        </row>
        <row r="298">
          <cell r="D298" t="str">
            <v>BLUE OCEAN</v>
          </cell>
          <cell r="M298" t="str">
            <v>﻿Đang hoạt động</v>
          </cell>
          <cell r="N298">
            <v>42724</v>
          </cell>
          <cell r="Q298">
            <v>1</v>
          </cell>
          <cell r="T298">
            <v>0</v>
          </cell>
          <cell r="U298">
            <v>0</v>
          </cell>
          <cell r="V298">
            <v>0</v>
          </cell>
        </row>
        <row r="299">
          <cell r="D299" t="str">
            <v>MDRT BH</v>
          </cell>
          <cell r="M299" t="str">
            <v>﻿Đang hoạt động</v>
          </cell>
          <cell r="N299">
            <v>42334</v>
          </cell>
          <cell r="Q299">
            <v>0</v>
          </cell>
          <cell r="T299">
            <v>0</v>
          </cell>
          <cell r="U299">
            <v>1</v>
          </cell>
          <cell r="V299">
            <v>0</v>
          </cell>
        </row>
        <row r="300">
          <cell r="D300" t="str">
            <v>REDBULL</v>
          </cell>
          <cell r="M300" t="str">
            <v>﻿Đang hoạt động</v>
          </cell>
          <cell r="N300">
            <v>42791</v>
          </cell>
          <cell r="Q300">
            <v>1</v>
          </cell>
          <cell r="T300">
            <v>0</v>
          </cell>
          <cell r="U300">
            <v>0</v>
          </cell>
          <cell r="V300">
            <v>0</v>
          </cell>
        </row>
        <row r="301">
          <cell r="D301" t="str">
            <v>GIALAI</v>
          </cell>
          <cell r="M301" t="str">
            <v>﻿Đang hoạt động</v>
          </cell>
          <cell r="N301">
            <v>42684</v>
          </cell>
          <cell r="Q301">
            <v>1</v>
          </cell>
          <cell r="T301">
            <v>0</v>
          </cell>
          <cell r="U301">
            <v>0</v>
          </cell>
          <cell r="V301">
            <v>0</v>
          </cell>
        </row>
        <row r="302">
          <cell r="D302" t="str">
            <v>THE POWER</v>
          </cell>
          <cell r="M302" t="str">
            <v>﻿Đang hoạt động</v>
          </cell>
          <cell r="N302">
            <v>42793</v>
          </cell>
          <cell r="Q302">
            <v>1</v>
          </cell>
          <cell r="T302">
            <v>0</v>
          </cell>
          <cell r="U302">
            <v>0</v>
          </cell>
          <cell r="V302">
            <v>0</v>
          </cell>
        </row>
        <row r="303">
          <cell r="D303" t="str">
            <v>THE SKY</v>
          </cell>
          <cell r="M303" t="str">
            <v>﻿Đang hoạt động</v>
          </cell>
          <cell r="N303">
            <v>42480</v>
          </cell>
          <cell r="Q303">
            <v>0</v>
          </cell>
          <cell r="T303">
            <v>0</v>
          </cell>
          <cell r="U303">
            <v>1</v>
          </cell>
          <cell r="V303">
            <v>0</v>
          </cell>
        </row>
        <row r="304">
          <cell r="D304" t="str">
            <v>THE CAPITAL</v>
          </cell>
          <cell r="M304" t="str">
            <v>﻿Đang hoạt động</v>
          </cell>
          <cell r="N304">
            <v>42499</v>
          </cell>
          <cell r="Q304">
            <v>0</v>
          </cell>
          <cell r="T304">
            <v>1</v>
          </cell>
          <cell r="U304">
            <v>0</v>
          </cell>
          <cell r="V304">
            <v>0</v>
          </cell>
        </row>
        <row r="305">
          <cell r="D305" t="str">
            <v>TCB SOUTH 1</v>
          </cell>
          <cell r="M305" t="str">
            <v>﻿Đang hoạt động</v>
          </cell>
          <cell r="N305">
            <v>42213</v>
          </cell>
          <cell r="Q305">
            <v>0</v>
          </cell>
          <cell r="T305">
            <v>0</v>
          </cell>
          <cell r="U305">
            <v>0</v>
          </cell>
          <cell r="V305">
            <v>0</v>
          </cell>
        </row>
        <row r="306">
          <cell r="D306" t="str">
            <v>GENCASA BÀ RỊA</v>
          </cell>
          <cell r="M306" t="str">
            <v>﻿Đang hoạt động</v>
          </cell>
          <cell r="N306">
            <v>42664</v>
          </cell>
          <cell r="Q306">
            <v>1</v>
          </cell>
          <cell r="T306">
            <v>0</v>
          </cell>
          <cell r="U306">
            <v>0</v>
          </cell>
          <cell r="V306">
            <v>0</v>
          </cell>
        </row>
        <row r="307">
          <cell r="D307" t="str">
            <v>GENCASA ĐÀ NẴNG 1</v>
          </cell>
          <cell r="M307" t="str">
            <v>﻿Đang hoạt động</v>
          </cell>
          <cell r="N307">
            <v>42563</v>
          </cell>
          <cell r="Q307">
            <v>0</v>
          </cell>
          <cell r="T307">
            <v>0</v>
          </cell>
          <cell r="U307">
            <v>1</v>
          </cell>
          <cell r="V307">
            <v>0</v>
          </cell>
        </row>
        <row r="308">
          <cell r="D308" t="str">
            <v>GENCASA NGHỆ AN</v>
          </cell>
          <cell r="M308" t="str">
            <v>﻿Đang hoạt động</v>
          </cell>
          <cell r="N308">
            <v>42697</v>
          </cell>
          <cell r="Q308">
            <v>1</v>
          </cell>
          <cell r="T308">
            <v>0</v>
          </cell>
          <cell r="U308">
            <v>0</v>
          </cell>
          <cell r="V308">
            <v>0</v>
          </cell>
        </row>
        <row r="309">
          <cell r="D309" t="str">
            <v>THE SKY</v>
          </cell>
          <cell r="M309" t="str">
            <v>﻿Đang hoạt động</v>
          </cell>
          <cell r="N309">
            <v>42786</v>
          </cell>
          <cell r="Q309">
            <v>1</v>
          </cell>
          <cell r="T309">
            <v>0</v>
          </cell>
          <cell r="U309">
            <v>0</v>
          </cell>
          <cell r="V309">
            <v>0</v>
          </cell>
        </row>
        <row r="310">
          <cell r="D310" t="str">
            <v>GENCASA THÁI NGUYÊN</v>
          </cell>
          <cell r="M310" t="str">
            <v>﻿Đang hoạt động</v>
          </cell>
          <cell r="N310">
            <v>42786</v>
          </cell>
          <cell r="Q310">
            <v>1</v>
          </cell>
          <cell r="T310">
            <v>0</v>
          </cell>
          <cell r="U310">
            <v>0</v>
          </cell>
          <cell r="V310">
            <v>0</v>
          </cell>
        </row>
        <row r="311">
          <cell r="D311" t="str">
            <v>GENCASA HÀ ĐÔNG</v>
          </cell>
          <cell r="M311" t="str">
            <v>﻿Đang hoạt động</v>
          </cell>
          <cell r="N311">
            <v>42752</v>
          </cell>
          <cell r="Q311">
            <v>1</v>
          </cell>
          <cell r="T311">
            <v>0</v>
          </cell>
          <cell r="U311">
            <v>0</v>
          </cell>
          <cell r="V311">
            <v>0</v>
          </cell>
        </row>
        <row r="312">
          <cell r="D312" t="str">
            <v>MDRT BH</v>
          </cell>
          <cell r="M312" t="str">
            <v>﻿Đang hoạt động</v>
          </cell>
          <cell r="N312">
            <v>42536</v>
          </cell>
          <cell r="Q312">
            <v>0</v>
          </cell>
          <cell r="T312">
            <v>0</v>
          </cell>
          <cell r="U312">
            <v>1</v>
          </cell>
          <cell r="V312">
            <v>0</v>
          </cell>
        </row>
        <row r="313">
          <cell r="D313" t="str">
            <v>TÂY NINH</v>
          </cell>
          <cell r="M313" t="str">
            <v>﻿Đang hoạt động</v>
          </cell>
          <cell r="N313">
            <v>42703</v>
          </cell>
          <cell r="Q313">
            <v>0</v>
          </cell>
          <cell r="T313">
            <v>0</v>
          </cell>
          <cell r="U313">
            <v>1</v>
          </cell>
          <cell r="V313">
            <v>0</v>
          </cell>
        </row>
        <row r="314">
          <cell r="D314" t="str">
            <v>GENCASA BÀ RỊA</v>
          </cell>
          <cell r="M314" t="str">
            <v>﻿Đang hoạt động</v>
          </cell>
          <cell r="N314">
            <v>42587</v>
          </cell>
          <cell r="Q314">
            <v>1</v>
          </cell>
          <cell r="T314">
            <v>0</v>
          </cell>
          <cell r="U314">
            <v>0</v>
          </cell>
          <cell r="V314">
            <v>0</v>
          </cell>
        </row>
        <row r="315">
          <cell r="D315" t="str">
            <v>GENCASA HÀ ĐÔNG</v>
          </cell>
          <cell r="M315" t="str">
            <v>﻿Đang hoạt động</v>
          </cell>
          <cell r="N315">
            <v>42731</v>
          </cell>
          <cell r="Q315">
            <v>1</v>
          </cell>
          <cell r="T315">
            <v>0</v>
          </cell>
          <cell r="U315">
            <v>0</v>
          </cell>
          <cell r="V315">
            <v>0</v>
          </cell>
        </row>
        <row r="316">
          <cell r="D316" t="str">
            <v>GENCASA NGHỆ AN</v>
          </cell>
          <cell r="M316" t="str">
            <v>﻿Đang hoạt động</v>
          </cell>
          <cell r="N316">
            <v>42641</v>
          </cell>
          <cell r="Q316">
            <v>0</v>
          </cell>
          <cell r="T316">
            <v>0</v>
          </cell>
          <cell r="U316">
            <v>1</v>
          </cell>
          <cell r="V316">
            <v>0</v>
          </cell>
        </row>
        <row r="317">
          <cell r="D317" t="str">
            <v>VICTORY</v>
          </cell>
          <cell r="M317" t="str">
            <v>﻿Đang hoạt động</v>
          </cell>
          <cell r="N317">
            <v>42639</v>
          </cell>
          <cell r="Q317">
            <v>0</v>
          </cell>
          <cell r="T317">
            <v>1</v>
          </cell>
          <cell r="U317">
            <v>0</v>
          </cell>
          <cell r="V317">
            <v>0</v>
          </cell>
        </row>
        <row r="318">
          <cell r="D318" t="str">
            <v>COT GENCASA</v>
          </cell>
          <cell r="M318" t="str">
            <v>﻿Đang hoạt động</v>
          </cell>
          <cell r="N318">
            <v>42731</v>
          </cell>
          <cell r="Q318">
            <v>1</v>
          </cell>
          <cell r="T318">
            <v>0</v>
          </cell>
          <cell r="U318">
            <v>0</v>
          </cell>
          <cell r="V318">
            <v>0</v>
          </cell>
        </row>
        <row r="319">
          <cell r="D319" t="str">
            <v>ĐẮK NÔNG</v>
          </cell>
          <cell r="M319" t="str">
            <v>﻿Đang hoạt động</v>
          </cell>
          <cell r="N319">
            <v>42696</v>
          </cell>
          <cell r="Q319">
            <v>0</v>
          </cell>
          <cell r="T319">
            <v>0</v>
          </cell>
          <cell r="U319">
            <v>1</v>
          </cell>
          <cell r="V319">
            <v>0</v>
          </cell>
        </row>
        <row r="320">
          <cell r="D320" t="str">
            <v>THE KEY</v>
          </cell>
          <cell r="M320" t="str">
            <v>﻿Đang hoạt động</v>
          </cell>
          <cell r="N320">
            <v>42790</v>
          </cell>
          <cell r="Q320">
            <v>1</v>
          </cell>
          <cell r="T320">
            <v>0</v>
          </cell>
          <cell r="U320">
            <v>0</v>
          </cell>
          <cell r="V320">
            <v>0</v>
          </cell>
        </row>
        <row r="321">
          <cell r="D321" t="str">
            <v>THE LIGHT</v>
          </cell>
          <cell r="M321" t="str">
            <v>﻿Đang hoạt động</v>
          </cell>
          <cell r="N321">
            <v>42605</v>
          </cell>
          <cell r="Q321">
            <v>1</v>
          </cell>
          <cell r="T321">
            <v>0</v>
          </cell>
          <cell r="U321">
            <v>0</v>
          </cell>
          <cell r="V321">
            <v>0</v>
          </cell>
        </row>
        <row r="322">
          <cell r="D322" t="str">
            <v>GENCASA THANH HÓA</v>
          </cell>
          <cell r="M322" t="str">
            <v>﻿Đang hoạt động</v>
          </cell>
          <cell r="N322">
            <v>42668</v>
          </cell>
          <cell r="Q322">
            <v>1</v>
          </cell>
          <cell r="T322">
            <v>0</v>
          </cell>
          <cell r="U322">
            <v>0</v>
          </cell>
          <cell r="V322">
            <v>0</v>
          </cell>
        </row>
        <row r="323">
          <cell r="D323" t="str">
            <v>GENCASA NAM ĐỊNH</v>
          </cell>
          <cell r="M323" t="str">
            <v>﻿Đang hoạt động</v>
          </cell>
          <cell r="N323">
            <v>42725</v>
          </cell>
          <cell r="Q323">
            <v>1</v>
          </cell>
          <cell r="T323">
            <v>0</v>
          </cell>
          <cell r="U323">
            <v>0</v>
          </cell>
          <cell r="V323">
            <v>0</v>
          </cell>
        </row>
        <row r="324">
          <cell r="D324" t="str">
            <v>THE KEY</v>
          </cell>
          <cell r="M324" t="str">
            <v>﻿Đang hoạt động</v>
          </cell>
          <cell r="N324">
            <v>42790</v>
          </cell>
          <cell r="Q324">
            <v>1</v>
          </cell>
          <cell r="T324">
            <v>0</v>
          </cell>
          <cell r="U324">
            <v>0</v>
          </cell>
          <cell r="V324">
            <v>0</v>
          </cell>
        </row>
        <row r="325">
          <cell r="D325" t="str">
            <v>TCB SOUTH 2</v>
          </cell>
          <cell r="M325" t="str">
            <v>﻿Đang hoạt động</v>
          </cell>
          <cell r="N325">
            <v>42179</v>
          </cell>
          <cell r="Q325">
            <v>0</v>
          </cell>
          <cell r="T325">
            <v>0</v>
          </cell>
          <cell r="U325">
            <v>0</v>
          </cell>
          <cell r="V325">
            <v>0</v>
          </cell>
        </row>
        <row r="326">
          <cell r="D326" t="str">
            <v>LONG XUYÊN</v>
          </cell>
          <cell r="M326" t="str">
            <v>﻿Đang hoạt động</v>
          </cell>
          <cell r="N326">
            <v>42793</v>
          </cell>
          <cell r="Q326">
            <v>1</v>
          </cell>
          <cell r="T326">
            <v>0</v>
          </cell>
          <cell r="U326">
            <v>0</v>
          </cell>
          <cell r="V326">
            <v>0</v>
          </cell>
        </row>
        <row r="327">
          <cell r="D327" t="str">
            <v>TCB SOUTH 2</v>
          </cell>
          <cell r="M327" t="str">
            <v>﻿Đang hoạt động</v>
          </cell>
          <cell r="N327">
            <v>42254</v>
          </cell>
          <cell r="Q327">
            <v>0</v>
          </cell>
          <cell r="T327">
            <v>0</v>
          </cell>
          <cell r="U327">
            <v>0</v>
          </cell>
          <cell r="V327">
            <v>0</v>
          </cell>
        </row>
        <row r="328">
          <cell r="D328" t="str">
            <v>REDBULL</v>
          </cell>
          <cell r="M328" t="str">
            <v>﻿Đang hoạt động</v>
          </cell>
          <cell r="N328">
            <v>42571</v>
          </cell>
          <cell r="Q328">
            <v>0</v>
          </cell>
          <cell r="T328">
            <v>0</v>
          </cell>
          <cell r="U328">
            <v>1</v>
          </cell>
          <cell r="V328">
            <v>0</v>
          </cell>
        </row>
        <row r="329">
          <cell r="D329" t="str">
            <v>SUNFLOWER</v>
          </cell>
          <cell r="M329" t="str">
            <v>﻿Đang hoạt động</v>
          </cell>
          <cell r="N329">
            <v>42723</v>
          </cell>
          <cell r="Q329">
            <v>1</v>
          </cell>
          <cell r="T329">
            <v>0</v>
          </cell>
          <cell r="U329">
            <v>0</v>
          </cell>
          <cell r="V329">
            <v>0</v>
          </cell>
        </row>
        <row r="330">
          <cell r="D330" t="str">
            <v>BLUE WAVES</v>
          </cell>
          <cell r="M330" t="str">
            <v>﻿Đang hoạt động</v>
          </cell>
          <cell r="N330">
            <v>42639</v>
          </cell>
          <cell r="Q330">
            <v>1</v>
          </cell>
          <cell r="T330">
            <v>0</v>
          </cell>
          <cell r="U330">
            <v>0</v>
          </cell>
          <cell r="V330">
            <v>0</v>
          </cell>
        </row>
        <row r="331">
          <cell r="D331" t="str">
            <v>GENCASA YÊN BÁI</v>
          </cell>
          <cell r="M331" t="str">
            <v>﻿Đang hoạt động</v>
          </cell>
          <cell r="N331">
            <v>42786</v>
          </cell>
          <cell r="Q331">
            <v>1</v>
          </cell>
          <cell r="T331">
            <v>0</v>
          </cell>
          <cell r="U331">
            <v>0</v>
          </cell>
          <cell r="V331">
            <v>0</v>
          </cell>
        </row>
        <row r="332">
          <cell r="D332" t="str">
            <v>PATHFINDER</v>
          </cell>
          <cell r="M332" t="str">
            <v>﻿Đang hoạt động</v>
          </cell>
          <cell r="N332">
            <v>42793</v>
          </cell>
          <cell r="Q332">
            <v>0</v>
          </cell>
          <cell r="T332">
            <v>0</v>
          </cell>
          <cell r="U332">
            <v>1</v>
          </cell>
          <cell r="V332">
            <v>0</v>
          </cell>
        </row>
        <row r="333">
          <cell r="D333" t="str">
            <v>LION 1</v>
          </cell>
          <cell r="M333" t="str">
            <v>﻿Đang hoạt động</v>
          </cell>
          <cell r="N333">
            <v>42383</v>
          </cell>
          <cell r="Q333">
            <v>0</v>
          </cell>
          <cell r="T333">
            <v>1</v>
          </cell>
          <cell r="U333">
            <v>0</v>
          </cell>
          <cell r="V333">
            <v>0</v>
          </cell>
        </row>
        <row r="334">
          <cell r="D334" t="str">
            <v>GENCASA HUẾ 1</v>
          </cell>
          <cell r="M334" t="str">
            <v>﻿Đang hoạt động</v>
          </cell>
          <cell r="N334">
            <v>42601</v>
          </cell>
          <cell r="Q334">
            <v>1</v>
          </cell>
          <cell r="T334">
            <v>0</v>
          </cell>
          <cell r="U334">
            <v>0</v>
          </cell>
          <cell r="V334">
            <v>0</v>
          </cell>
        </row>
        <row r="335">
          <cell r="D335" t="str">
            <v>SUNFLOWER</v>
          </cell>
          <cell r="M335" t="str">
            <v>﻿Đang hoạt động</v>
          </cell>
          <cell r="N335">
            <v>42579</v>
          </cell>
          <cell r="Q335">
            <v>0</v>
          </cell>
          <cell r="T335">
            <v>0</v>
          </cell>
          <cell r="U335">
            <v>1</v>
          </cell>
          <cell r="V335">
            <v>0</v>
          </cell>
        </row>
        <row r="336">
          <cell r="D336" t="str">
            <v>GENCASA TÂN PHÚ</v>
          </cell>
          <cell r="M336" t="str">
            <v>﻿Đang hoạt động</v>
          </cell>
          <cell r="N336">
            <v>42787</v>
          </cell>
          <cell r="Q336">
            <v>1</v>
          </cell>
          <cell r="T336">
            <v>0</v>
          </cell>
          <cell r="U336">
            <v>0</v>
          </cell>
          <cell r="V336">
            <v>0</v>
          </cell>
        </row>
        <row r="337">
          <cell r="D337" t="str">
            <v>THE STARS 2</v>
          </cell>
          <cell r="M337" t="str">
            <v>﻿Đang hoạt động</v>
          </cell>
          <cell r="N337">
            <v>42576</v>
          </cell>
          <cell r="Q337">
            <v>1</v>
          </cell>
          <cell r="T337">
            <v>0</v>
          </cell>
          <cell r="U337">
            <v>0</v>
          </cell>
          <cell r="V337">
            <v>0</v>
          </cell>
        </row>
        <row r="338">
          <cell r="D338" t="str">
            <v>GENCASA NGHỆ AN</v>
          </cell>
          <cell r="M338" t="str">
            <v>﻿Đang hoạt động</v>
          </cell>
          <cell r="N338">
            <v>42566</v>
          </cell>
          <cell r="Q338">
            <v>0</v>
          </cell>
          <cell r="T338">
            <v>1</v>
          </cell>
          <cell r="U338">
            <v>0</v>
          </cell>
          <cell r="V338">
            <v>0</v>
          </cell>
        </row>
        <row r="339">
          <cell r="D339" t="str">
            <v>SPRING</v>
          </cell>
          <cell r="M339" t="str">
            <v>﻿Đang hoạt động</v>
          </cell>
          <cell r="N339">
            <v>42731</v>
          </cell>
          <cell r="Q339">
            <v>1</v>
          </cell>
          <cell r="T339">
            <v>0</v>
          </cell>
          <cell r="U339">
            <v>0</v>
          </cell>
          <cell r="V339">
            <v>0</v>
          </cell>
        </row>
        <row r="340">
          <cell r="D340" t="str">
            <v>LION 1</v>
          </cell>
          <cell r="M340" t="str">
            <v>﻿Đang hoạt động</v>
          </cell>
          <cell r="N340">
            <v>42791</v>
          </cell>
          <cell r="Q340">
            <v>1</v>
          </cell>
          <cell r="T340">
            <v>0</v>
          </cell>
          <cell r="U340">
            <v>0</v>
          </cell>
          <cell r="V340">
            <v>0</v>
          </cell>
        </row>
        <row r="341">
          <cell r="D341" t="str">
            <v>GENCASA THANH HÓA</v>
          </cell>
          <cell r="M341" t="str">
            <v>﻿Đang hoạt động</v>
          </cell>
          <cell r="N341">
            <v>42793</v>
          </cell>
          <cell r="Q341">
            <v>1</v>
          </cell>
          <cell r="T341">
            <v>0</v>
          </cell>
          <cell r="U341">
            <v>0</v>
          </cell>
          <cell r="V341">
            <v>0</v>
          </cell>
        </row>
        <row r="342">
          <cell r="D342" t="str">
            <v>SPRING</v>
          </cell>
          <cell r="M342" t="str">
            <v>﻿Đang hoạt động</v>
          </cell>
          <cell r="N342">
            <v>42633</v>
          </cell>
          <cell r="Q342">
            <v>1</v>
          </cell>
          <cell r="T342">
            <v>0</v>
          </cell>
          <cell r="U342">
            <v>0</v>
          </cell>
          <cell r="V342">
            <v>0</v>
          </cell>
        </row>
        <row r="343">
          <cell r="D343" t="str">
            <v>GENCASA TUYÊN QUANG</v>
          </cell>
          <cell r="M343" t="str">
            <v>﻿Đang hoạt động</v>
          </cell>
          <cell r="N343">
            <v>42786</v>
          </cell>
          <cell r="Q343">
            <v>1</v>
          </cell>
          <cell r="T343">
            <v>0</v>
          </cell>
          <cell r="U343">
            <v>0</v>
          </cell>
          <cell r="V343">
            <v>0</v>
          </cell>
        </row>
        <row r="344">
          <cell r="D344" t="str">
            <v>GENCASA HUẾ 1</v>
          </cell>
          <cell r="M344" t="str">
            <v>﻿Đang hoạt động</v>
          </cell>
          <cell r="N344">
            <v>42786</v>
          </cell>
          <cell r="Q344">
            <v>1</v>
          </cell>
          <cell r="T344">
            <v>0</v>
          </cell>
          <cell r="U344">
            <v>0</v>
          </cell>
          <cell r="V344">
            <v>0</v>
          </cell>
        </row>
        <row r="345">
          <cell r="D345" t="str">
            <v>THE LIGHT</v>
          </cell>
          <cell r="M345" t="str">
            <v>﻿Đang hoạt động</v>
          </cell>
          <cell r="N345">
            <v>42696</v>
          </cell>
          <cell r="Q345">
            <v>1</v>
          </cell>
          <cell r="T345">
            <v>0</v>
          </cell>
          <cell r="U345">
            <v>0</v>
          </cell>
          <cell r="V345">
            <v>0</v>
          </cell>
        </row>
        <row r="346">
          <cell r="D346" t="str">
            <v>COT GENCASA</v>
          </cell>
          <cell r="M346" t="str">
            <v>﻿Đang hoạt động</v>
          </cell>
          <cell r="N346">
            <v>42731</v>
          </cell>
          <cell r="Q346">
            <v>1</v>
          </cell>
          <cell r="T346">
            <v>0</v>
          </cell>
          <cell r="U346">
            <v>0</v>
          </cell>
          <cell r="V346">
            <v>0</v>
          </cell>
        </row>
        <row r="347">
          <cell r="D347" t="str">
            <v>THE KEY</v>
          </cell>
          <cell r="M347" t="str">
            <v>﻿Đang hoạt động</v>
          </cell>
          <cell r="N347">
            <v>42790</v>
          </cell>
          <cell r="Q347">
            <v>1</v>
          </cell>
          <cell r="T347">
            <v>0</v>
          </cell>
          <cell r="U347">
            <v>0</v>
          </cell>
          <cell r="V347">
            <v>0</v>
          </cell>
        </row>
        <row r="348">
          <cell r="D348" t="str">
            <v>GENCASA HÀ ĐÔNG</v>
          </cell>
          <cell r="M348" t="str">
            <v>﻿Đang hoạt động</v>
          </cell>
          <cell r="N348">
            <v>42578</v>
          </cell>
          <cell r="Q348">
            <v>0</v>
          </cell>
          <cell r="T348">
            <v>0</v>
          </cell>
          <cell r="U348">
            <v>1</v>
          </cell>
          <cell r="V348">
            <v>0</v>
          </cell>
        </row>
        <row r="349">
          <cell r="D349" t="str">
            <v>TCB NORTH</v>
          </cell>
          <cell r="M349" t="str">
            <v>﻿Đang hoạt động</v>
          </cell>
          <cell r="N349">
            <v>42348</v>
          </cell>
          <cell r="Q349">
            <v>0</v>
          </cell>
          <cell r="T349">
            <v>0</v>
          </cell>
          <cell r="U349">
            <v>0</v>
          </cell>
          <cell r="V349">
            <v>0</v>
          </cell>
        </row>
        <row r="350">
          <cell r="D350" t="str">
            <v>LUCKY STAR</v>
          </cell>
          <cell r="M350" t="str">
            <v>﻿Đang hoạt động</v>
          </cell>
          <cell r="N350">
            <v>42755</v>
          </cell>
          <cell r="Q350">
            <v>1</v>
          </cell>
          <cell r="T350">
            <v>0</v>
          </cell>
          <cell r="U350">
            <v>0</v>
          </cell>
          <cell r="V350">
            <v>0</v>
          </cell>
        </row>
        <row r="351">
          <cell r="D351" t="str">
            <v>GENCASA THÁI NGUYÊN</v>
          </cell>
          <cell r="M351" t="str">
            <v>﻿Đang hoạt động</v>
          </cell>
          <cell r="N351">
            <v>42786</v>
          </cell>
          <cell r="Q351">
            <v>1</v>
          </cell>
          <cell r="T351">
            <v>0</v>
          </cell>
          <cell r="U351">
            <v>0</v>
          </cell>
          <cell r="V351">
            <v>0</v>
          </cell>
        </row>
        <row r="352">
          <cell r="D352" t="str">
            <v>GENCASA HÀ ĐÔNG</v>
          </cell>
          <cell r="M352" t="str">
            <v>﻿Đang hoạt động</v>
          </cell>
          <cell r="N352">
            <v>42769</v>
          </cell>
          <cell r="Q352">
            <v>1</v>
          </cell>
          <cell r="T352">
            <v>0</v>
          </cell>
          <cell r="U352">
            <v>0</v>
          </cell>
          <cell r="V352">
            <v>0</v>
          </cell>
        </row>
        <row r="353">
          <cell r="D353" t="str">
            <v>GENCASA TÂN PHÚ</v>
          </cell>
          <cell r="M353" t="str">
            <v>﻿Đang hoạt động</v>
          </cell>
          <cell r="N353">
            <v>42240</v>
          </cell>
          <cell r="Q353">
            <v>1</v>
          </cell>
          <cell r="T353">
            <v>0</v>
          </cell>
          <cell r="U353">
            <v>0</v>
          </cell>
          <cell r="V353">
            <v>0</v>
          </cell>
        </row>
        <row r="354">
          <cell r="D354" t="str">
            <v>QUẢNG TRỊ</v>
          </cell>
          <cell r="M354" t="str">
            <v>﻿Đang hoạt động</v>
          </cell>
          <cell r="N354">
            <v>42782</v>
          </cell>
          <cell r="Q354">
            <v>1</v>
          </cell>
          <cell r="T354">
            <v>0</v>
          </cell>
          <cell r="U354">
            <v>0</v>
          </cell>
          <cell r="V354">
            <v>0</v>
          </cell>
        </row>
        <row r="355">
          <cell r="D355" t="str">
            <v>GENCASA HÀ ĐÔNG</v>
          </cell>
          <cell r="M355" t="str">
            <v>﻿Đang hoạt động</v>
          </cell>
          <cell r="N355">
            <v>42717</v>
          </cell>
          <cell r="Q355">
            <v>0</v>
          </cell>
          <cell r="T355">
            <v>0</v>
          </cell>
          <cell r="U355">
            <v>1</v>
          </cell>
          <cell r="V355">
            <v>0</v>
          </cell>
        </row>
        <row r="356">
          <cell r="D356" t="str">
            <v>THE KEY</v>
          </cell>
          <cell r="M356" t="str">
            <v>﻿Đang hoạt động</v>
          </cell>
          <cell r="N356">
            <v>42790</v>
          </cell>
          <cell r="Q356">
            <v>1</v>
          </cell>
          <cell r="T356">
            <v>0</v>
          </cell>
          <cell r="U356">
            <v>0</v>
          </cell>
          <cell r="V356">
            <v>0</v>
          </cell>
        </row>
        <row r="357">
          <cell r="D357" t="str">
            <v>LONG XUYÊN</v>
          </cell>
          <cell r="M357" t="str">
            <v>﻿Đang hoạt động</v>
          </cell>
          <cell r="N357">
            <v>42793</v>
          </cell>
          <cell r="Q357">
            <v>1</v>
          </cell>
          <cell r="T357">
            <v>0</v>
          </cell>
          <cell r="U357">
            <v>0</v>
          </cell>
          <cell r="V357">
            <v>0</v>
          </cell>
        </row>
        <row r="358">
          <cell r="D358" t="str">
            <v>THE STARS 1</v>
          </cell>
          <cell r="M358" t="str">
            <v>﻿Đang hoạt động</v>
          </cell>
          <cell r="N358">
            <v>42684</v>
          </cell>
          <cell r="Q358">
            <v>1</v>
          </cell>
          <cell r="T358">
            <v>0</v>
          </cell>
          <cell r="U358">
            <v>0</v>
          </cell>
          <cell r="V358">
            <v>0</v>
          </cell>
        </row>
        <row r="359">
          <cell r="D359" t="str">
            <v>GENCASA NGHỆ AN</v>
          </cell>
          <cell r="M359" t="str">
            <v>﻿Đang hoạt động</v>
          </cell>
          <cell r="N359">
            <v>42699</v>
          </cell>
          <cell r="Q359">
            <v>1</v>
          </cell>
          <cell r="T359">
            <v>0</v>
          </cell>
          <cell r="U359">
            <v>0</v>
          </cell>
          <cell r="V359">
            <v>0</v>
          </cell>
        </row>
        <row r="360">
          <cell r="D360" t="str">
            <v>GENCASA NAM ĐỊNH</v>
          </cell>
          <cell r="M360" t="str">
            <v>﻿Đang hoạt động</v>
          </cell>
          <cell r="N360">
            <v>42634</v>
          </cell>
          <cell r="Q360">
            <v>1</v>
          </cell>
          <cell r="T360">
            <v>0</v>
          </cell>
          <cell r="U360">
            <v>0</v>
          </cell>
          <cell r="V360">
            <v>0</v>
          </cell>
        </row>
        <row r="361">
          <cell r="D361" t="str">
            <v>MEGA</v>
          </cell>
          <cell r="M361" t="str">
            <v>﻿Đang hoạt động</v>
          </cell>
          <cell r="N361">
            <v>42508</v>
          </cell>
          <cell r="Q361">
            <v>0</v>
          </cell>
          <cell r="T361">
            <v>0</v>
          </cell>
          <cell r="U361">
            <v>1</v>
          </cell>
          <cell r="V361">
            <v>0</v>
          </cell>
        </row>
        <row r="362">
          <cell r="D362" t="str">
            <v>GENCASA THÁI NGUYÊN</v>
          </cell>
          <cell r="M362" t="str">
            <v>﻿Đang hoạt động</v>
          </cell>
          <cell r="N362">
            <v>42786</v>
          </cell>
          <cell r="Q362">
            <v>1</v>
          </cell>
          <cell r="T362">
            <v>0</v>
          </cell>
          <cell r="U362">
            <v>0</v>
          </cell>
          <cell r="V362">
            <v>0</v>
          </cell>
        </row>
        <row r="363">
          <cell r="D363" t="str">
            <v>GENCASA LAM SƠN</v>
          </cell>
          <cell r="M363" t="str">
            <v>﻿Đang hoạt động</v>
          </cell>
          <cell r="N363">
            <v>42748</v>
          </cell>
          <cell r="Q363">
            <v>1</v>
          </cell>
          <cell r="T363">
            <v>0</v>
          </cell>
          <cell r="U363">
            <v>0</v>
          </cell>
          <cell r="V363">
            <v>0</v>
          </cell>
        </row>
        <row r="364">
          <cell r="D364" t="str">
            <v>GENCASA LAM SƠN</v>
          </cell>
          <cell r="M364" t="str">
            <v>﻿Đang hoạt động</v>
          </cell>
          <cell r="N364">
            <v>42662</v>
          </cell>
          <cell r="Q364">
            <v>1</v>
          </cell>
          <cell r="T364">
            <v>0</v>
          </cell>
          <cell r="U364">
            <v>0</v>
          </cell>
          <cell r="V364">
            <v>0</v>
          </cell>
        </row>
        <row r="365">
          <cell r="D365" t="str">
            <v>GENCASA LAM SƠN</v>
          </cell>
          <cell r="M365" t="str">
            <v>﻿Đang hoạt động</v>
          </cell>
          <cell r="N365">
            <v>42794</v>
          </cell>
          <cell r="Q365">
            <v>1</v>
          </cell>
          <cell r="T365">
            <v>0</v>
          </cell>
          <cell r="U365">
            <v>0</v>
          </cell>
          <cell r="V365">
            <v>0</v>
          </cell>
        </row>
        <row r="366">
          <cell r="D366" t="str">
            <v>REDBULL</v>
          </cell>
          <cell r="M366" t="str">
            <v>﻿Đang hoạt động</v>
          </cell>
          <cell r="N366">
            <v>42791</v>
          </cell>
          <cell r="Q366">
            <v>1</v>
          </cell>
          <cell r="T366">
            <v>0</v>
          </cell>
          <cell r="U366">
            <v>0</v>
          </cell>
          <cell r="V366">
            <v>0</v>
          </cell>
        </row>
        <row r="367">
          <cell r="D367" t="str">
            <v>SUNFLOWER</v>
          </cell>
          <cell r="M367" t="str">
            <v>﻿Đang hoạt động</v>
          </cell>
          <cell r="N367">
            <v>42731</v>
          </cell>
          <cell r="Q367">
            <v>1</v>
          </cell>
          <cell r="T367">
            <v>0</v>
          </cell>
          <cell r="U367">
            <v>0</v>
          </cell>
          <cell r="V367">
            <v>0</v>
          </cell>
        </row>
        <row r="368">
          <cell r="D368" t="str">
            <v>GENCASA HUẾ 1</v>
          </cell>
          <cell r="M368" t="str">
            <v>﻿Đang hoạt động</v>
          </cell>
          <cell r="N368">
            <v>42745</v>
          </cell>
          <cell r="Q368">
            <v>0</v>
          </cell>
          <cell r="T368">
            <v>0</v>
          </cell>
          <cell r="U368">
            <v>1</v>
          </cell>
          <cell r="V368">
            <v>0</v>
          </cell>
        </row>
        <row r="369">
          <cell r="D369" t="str">
            <v>VICTORY</v>
          </cell>
          <cell r="M369" t="str">
            <v>﻿Đang hoạt động</v>
          </cell>
          <cell r="N369">
            <v>42341</v>
          </cell>
          <cell r="Q369">
            <v>0</v>
          </cell>
          <cell r="T369">
            <v>1</v>
          </cell>
          <cell r="U369">
            <v>0</v>
          </cell>
          <cell r="V369">
            <v>0</v>
          </cell>
        </row>
        <row r="370">
          <cell r="D370" t="str">
            <v>GENCASA HƯNG YÊN</v>
          </cell>
          <cell r="M370" t="str">
            <v>﻿Đang hoạt động</v>
          </cell>
          <cell r="N370">
            <v>42790</v>
          </cell>
          <cell r="Q370">
            <v>0</v>
          </cell>
          <cell r="T370">
            <v>0</v>
          </cell>
          <cell r="U370">
            <v>1</v>
          </cell>
          <cell r="V370">
            <v>0</v>
          </cell>
        </row>
        <row r="371">
          <cell r="D371" t="str">
            <v>GENCASA THÁI NGUYÊN</v>
          </cell>
          <cell r="M371" t="str">
            <v>﻿Đang hoạt động</v>
          </cell>
          <cell r="N371">
            <v>42786</v>
          </cell>
          <cell r="Q371">
            <v>1</v>
          </cell>
          <cell r="T371">
            <v>0</v>
          </cell>
          <cell r="U371">
            <v>0</v>
          </cell>
          <cell r="V371">
            <v>0</v>
          </cell>
        </row>
        <row r="372">
          <cell r="D372" t="str">
            <v>GENCASA HƯNG YÊN</v>
          </cell>
          <cell r="M372" t="str">
            <v>﻿Đang hoạt động</v>
          </cell>
          <cell r="N372">
            <v>42653</v>
          </cell>
          <cell r="Q372">
            <v>0</v>
          </cell>
          <cell r="T372">
            <v>0</v>
          </cell>
          <cell r="U372">
            <v>1</v>
          </cell>
          <cell r="V372">
            <v>0</v>
          </cell>
        </row>
        <row r="373">
          <cell r="D373" t="str">
            <v>TÂY NINH</v>
          </cell>
          <cell r="M373" t="str">
            <v>﻿Đang hoạt động</v>
          </cell>
          <cell r="N373">
            <v>42732</v>
          </cell>
          <cell r="Q373">
            <v>1</v>
          </cell>
          <cell r="T373">
            <v>0</v>
          </cell>
          <cell r="U373">
            <v>0</v>
          </cell>
          <cell r="V373">
            <v>0</v>
          </cell>
        </row>
        <row r="374">
          <cell r="D374" t="str">
            <v>LONG XUYÊN</v>
          </cell>
          <cell r="M374" t="str">
            <v>﻿Đang hoạt động</v>
          </cell>
          <cell r="N374">
            <v>42793</v>
          </cell>
          <cell r="Q374">
            <v>0</v>
          </cell>
          <cell r="T374">
            <v>0</v>
          </cell>
          <cell r="U374">
            <v>1</v>
          </cell>
          <cell r="V374">
            <v>0</v>
          </cell>
        </row>
        <row r="375">
          <cell r="D375" t="str">
            <v>GENCASA HƯNG YÊN</v>
          </cell>
          <cell r="M375" t="str">
            <v>﻿Đang hoạt động</v>
          </cell>
          <cell r="N375">
            <v>42790</v>
          </cell>
          <cell r="Q375">
            <v>0</v>
          </cell>
          <cell r="T375">
            <v>0</v>
          </cell>
          <cell r="U375">
            <v>1</v>
          </cell>
          <cell r="V375">
            <v>0</v>
          </cell>
        </row>
        <row r="376">
          <cell r="D376" t="str">
            <v>VICTORY</v>
          </cell>
          <cell r="M376" t="str">
            <v>﻿Đang hoạt động</v>
          </cell>
          <cell r="N376">
            <v>42793</v>
          </cell>
          <cell r="Q376">
            <v>1</v>
          </cell>
          <cell r="T376">
            <v>0</v>
          </cell>
          <cell r="U376">
            <v>0</v>
          </cell>
          <cell r="V376">
            <v>0</v>
          </cell>
        </row>
        <row r="377">
          <cell r="D377" t="str">
            <v>TCB NORTH</v>
          </cell>
          <cell r="M377" t="str">
            <v>﻿Đang hoạt động</v>
          </cell>
          <cell r="N377">
            <v>42570</v>
          </cell>
          <cell r="Q377">
            <v>0</v>
          </cell>
          <cell r="T377">
            <v>0</v>
          </cell>
          <cell r="U377">
            <v>0</v>
          </cell>
          <cell r="V377">
            <v>0</v>
          </cell>
        </row>
        <row r="378">
          <cell r="D378" t="str">
            <v>DANANG1</v>
          </cell>
          <cell r="M378" t="str">
            <v>﻿Đang hoạt động</v>
          </cell>
          <cell r="N378">
            <v>42424</v>
          </cell>
          <cell r="Q378">
            <v>1</v>
          </cell>
          <cell r="T378">
            <v>0</v>
          </cell>
          <cell r="U378">
            <v>0</v>
          </cell>
          <cell r="V378">
            <v>0</v>
          </cell>
        </row>
        <row r="379">
          <cell r="D379" t="str">
            <v>REDBULL</v>
          </cell>
          <cell r="M379" t="str">
            <v>﻿Đang hoạt động</v>
          </cell>
          <cell r="N379">
            <v>42628</v>
          </cell>
          <cell r="Q379">
            <v>0</v>
          </cell>
          <cell r="T379">
            <v>0</v>
          </cell>
          <cell r="U379">
            <v>1</v>
          </cell>
          <cell r="V379">
            <v>0</v>
          </cell>
        </row>
        <row r="380">
          <cell r="D380" t="str">
            <v>SPRING</v>
          </cell>
          <cell r="M380" t="str">
            <v>﻿Đang hoạt động</v>
          </cell>
          <cell r="N380">
            <v>42628</v>
          </cell>
          <cell r="Q380">
            <v>0</v>
          </cell>
          <cell r="T380">
            <v>0</v>
          </cell>
          <cell r="U380">
            <v>1</v>
          </cell>
          <cell r="V380">
            <v>0</v>
          </cell>
        </row>
        <row r="381">
          <cell r="D381" t="str">
            <v>EIB MIỀN NAM 2</v>
          </cell>
          <cell r="M381" t="str">
            <v>﻿Đang hoạt động</v>
          </cell>
          <cell r="N381">
            <v>42668</v>
          </cell>
          <cell r="Q381">
            <v>0</v>
          </cell>
          <cell r="T381">
            <v>0</v>
          </cell>
          <cell r="U381">
            <v>0</v>
          </cell>
          <cell r="V381">
            <v>0</v>
          </cell>
        </row>
        <row r="382">
          <cell r="D382" t="str">
            <v>GENCASA YÊN BÁI</v>
          </cell>
          <cell r="M382" t="str">
            <v>﻿Đang hoạt động</v>
          </cell>
          <cell r="N382">
            <v>42698</v>
          </cell>
          <cell r="Q382">
            <v>1</v>
          </cell>
          <cell r="T382">
            <v>0</v>
          </cell>
          <cell r="U382">
            <v>0</v>
          </cell>
          <cell r="V382">
            <v>0</v>
          </cell>
        </row>
        <row r="383">
          <cell r="D383" t="str">
            <v>DANANG1</v>
          </cell>
          <cell r="M383" t="str">
            <v>﻿Đang hoạt động</v>
          </cell>
          <cell r="N383">
            <v>42780</v>
          </cell>
          <cell r="Q383">
            <v>1</v>
          </cell>
          <cell r="T383">
            <v>0</v>
          </cell>
          <cell r="U383">
            <v>0</v>
          </cell>
          <cell r="V383">
            <v>0</v>
          </cell>
        </row>
        <row r="384">
          <cell r="D384" t="str">
            <v>DAKLAK</v>
          </cell>
          <cell r="M384" t="str">
            <v>﻿Đang hoạt động</v>
          </cell>
          <cell r="N384">
            <v>42788</v>
          </cell>
          <cell r="Q384">
            <v>1</v>
          </cell>
          <cell r="T384">
            <v>0</v>
          </cell>
          <cell r="U384">
            <v>0</v>
          </cell>
          <cell r="V384">
            <v>0</v>
          </cell>
        </row>
        <row r="385">
          <cell r="D385" t="str">
            <v>GENCASA NGHỆ AN</v>
          </cell>
          <cell r="M385" t="str">
            <v>﻿Đang hoạt động</v>
          </cell>
          <cell r="N385">
            <v>42663</v>
          </cell>
          <cell r="Q385">
            <v>0</v>
          </cell>
          <cell r="T385">
            <v>1</v>
          </cell>
          <cell r="U385">
            <v>0</v>
          </cell>
          <cell r="V385">
            <v>0</v>
          </cell>
        </row>
        <row r="386">
          <cell r="D386" t="str">
            <v>PATHFINDER</v>
          </cell>
          <cell r="M386" t="str">
            <v>﻿Đang hoạt động</v>
          </cell>
          <cell r="N386">
            <v>42793</v>
          </cell>
          <cell r="Q386">
            <v>1</v>
          </cell>
          <cell r="T386">
            <v>0</v>
          </cell>
          <cell r="U386">
            <v>0</v>
          </cell>
          <cell r="V386">
            <v>0</v>
          </cell>
        </row>
        <row r="387">
          <cell r="D387" t="str">
            <v>PATHFINDER</v>
          </cell>
          <cell r="M387" t="str">
            <v>﻿Đang hoạt động</v>
          </cell>
          <cell r="N387">
            <v>42793</v>
          </cell>
          <cell r="Q387">
            <v>0</v>
          </cell>
          <cell r="T387">
            <v>0</v>
          </cell>
          <cell r="U387">
            <v>1</v>
          </cell>
          <cell r="V387">
            <v>0</v>
          </cell>
        </row>
        <row r="388">
          <cell r="D388" t="str">
            <v>THE SKY</v>
          </cell>
          <cell r="M388" t="str">
            <v>﻿Đang hoạt động</v>
          </cell>
          <cell r="N388">
            <v>42543</v>
          </cell>
          <cell r="Q388">
            <v>1</v>
          </cell>
          <cell r="T388">
            <v>0</v>
          </cell>
          <cell r="U388">
            <v>0</v>
          </cell>
          <cell r="V388">
            <v>0</v>
          </cell>
        </row>
        <row r="389">
          <cell r="D389" t="str">
            <v>VICTORY</v>
          </cell>
          <cell r="M389" t="str">
            <v>﻿Đang hoạt động</v>
          </cell>
          <cell r="N389">
            <v>42668</v>
          </cell>
          <cell r="Q389">
            <v>1</v>
          </cell>
          <cell r="T389">
            <v>0</v>
          </cell>
          <cell r="U389">
            <v>0</v>
          </cell>
          <cell r="V389">
            <v>0</v>
          </cell>
        </row>
        <row r="390">
          <cell r="D390" t="str">
            <v>BÌNH MINH</v>
          </cell>
          <cell r="M390" t="str">
            <v>﻿Đang hoạt động</v>
          </cell>
          <cell r="N390">
            <v>42213</v>
          </cell>
          <cell r="Q390">
            <v>1</v>
          </cell>
          <cell r="T390">
            <v>0</v>
          </cell>
          <cell r="U390">
            <v>0</v>
          </cell>
          <cell r="V390">
            <v>0</v>
          </cell>
        </row>
        <row r="391">
          <cell r="D391" t="str">
            <v>THE KEY</v>
          </cell>
          <cell r="M391" t="str">
            <v>﻿Đang hoạt động</v>
          </cell>
          <cell r="N391">
            <v>42669</v>
          </cell>
          <cell r="Q391">
            <v>0</v>
          </cell>
          <cell r="T391">
            <v>0</v>
          </cell>
          <cell r="U391">
            <v>1</v>
          </cell>
          <cell r="V391">
            <v>0</v>
          </cell>
        </row>
        <row r="392">
          <cell r="D392" t="str">
            <v>REDBULL</v>
          </cell>
          <cell r="M392" t="str">
            <v>﻿Đang hoạt động</v>
          </cell>
          <cell r="N392">
            <v>42751</v>
          </cell>
          <cell r="Q392">
            <v>1</v>
          </cell>
          <cell r="T392">
            <v>0</v>
          </cell>
          <cell r="U392">
            <v>0</v>
          </cell>
          <cell r="V392">
            <v>0</v>
          </cell>
        </row>
        <row r="393">
          <cell r="D393" t="str">
            <v>LONG XUYÊN</v>
          </cell>
          <cell r="M393" t="str">
            <v>﻿Đang hoạt động</v>
          </cell>
          <cell r="N393">
            <v>42793</v>
          </cell>
          <cell r="Q393">
            <v>1</v>
          </cell>
          <cell r="T393">
            <v>0</v>
          </cell>
          <cell r="U393">
            <v>0</v>
          </cell>
          <cell r="V393">
            <v>0</v>
          </cell>
        </row>
        <row r="394">
          <cell r="D394" t="str">
            <v>GENCASA YÊN BÁI</v>
          </cell>
          <cell r="M394" t="str">
            <v>﻿Đang hoạt động</v>
          </cell>
          <cell r="N394">
            <v>42724</v>
          </cell>
          <cell r="Q394">
            <v>1</v>
          </cell>
          <cell r="T394">
            <v>0</v>
          </cell>
          <cell r="U394">
            <v>0</v>
          </cell>
          <cell r="V394">
            <v>0</v>
          </cell>
        </row>
        <row r="395">
          <cell r="D395" t="str">
            <v>GENCASA THANH HÓA</v>
          </cell>
          <cell r="M395" t="str">
            <v>﻿Đang hoạt động</v>
          </cell>
          <cell r="N395">
            <v>42793</v>
          </cell>
          <cell r="Q395">
            <v>1</v>
          </cell>
          <cell r="T395">
            <v>0</v>
          </cell>
          <cell r="U395">
            <v>0</v>
          </cell>
          <cell r="V395">
            <v>0</v>
          </cell>
        </row>
        <row r="396">
          <cell r="D396" t="str">
            <v>GENCASA THÁI NGUYÊN</v>
          </cell>
          <cell r="M396" t="str">
            <v>﻿Đang hoạt động</v>
          </cell>
          <cell r="N396">
            <v>42786</v>
          </cell>
          <cell r="Q396">
            <v>1</v>
          </cell>
          <cell r="T396">
            <v>0</v>
          </cell>
          <cell r="U396">
            <v>0</v>
          </cell>
          <cell r="V396">
            <v>0</v>
          </cell>
        </row>
        <row r="397">
          <cell r="D397" t="str">
            <v>SUNFLOWER</v>
          </cell>
          <cell r="M397" t="str">
            <v>﻿Đang hoạt động</v>
          </cell>
          <cell r="N397">
            <v>42723</v>
          </cell>
          <cell r="Q397">
            <v>1</v>
          </cell>
          <cell r="T397">
            <v>0</v>
          </cell>
          <cell r="U397">
            <v>0</v>
          </cell>
          <cell r="V397">
            <v>0</v>
          </cell>
        </row>
        <row r="398">
          <cell r="D398" t="str">
            <v>QUẢNG TRỊ</v>
          </cell>
          <cell r="M398" t="str">
            <v>﻿Đang hoạt động</v>
          </cell>
          <cell r="N398">
            <v>42782</v>
          </cell>
          <cell r="Q398">
            <v>1</v>
          </cell>
          <cell r="T398">
            <v>0</v>
          </cell>
          <cell r="U398">
            <v>0</v>
          </cell>
          <cell r="V398">
            <v>0</v>
          </cell>
        </row>
        <row r="399">
          <cell r="D399" t="str">
            <v>GENCASA LAM SƠN</v>
          </cell>
          <cell r="M399" t="str">
            <v>﻿Đang hoạt động</v>
          </cell>
          <cell r="N399">
            <v>42684</v>
          </cell>
          <cell r="Q399">
            <v>0</v>
          </cell>
          <cell r="T399">
            <v>1</v>
          </cell>
          <cell r="U399">
            <v>0</v>
          </cell>
          <cell r="V399">
            <v>0</v>
          </cell>
        </row>
        <row r="400">
          <cell r="D400" t="str">
            <v>GENCASA LAM SƠN</v>
          </cell>
          <cell r="M400" t="str">
            <v>﻿Đang hoạt động</v>
          </cell>
          <cell r="N400">
            <v>42731</v>
          </cell>
          <cell r="Q400">
            <v>1</v>
          </cell>
          <cell r="T400">
            <v>0</v>
          </cell>
          <cell r="U400">
            <v>0</v>
          </cell>
          <cell r="V400">
            <v>0</v>
          </cell>
        </row>
        <row r="401">
          <cell r="D401" t="str">
            <v>GENCASA THANH HÓA</v>
          </cell>
          <cell r="M401" t="str">
            <v>﻿Đang hoạt động</v>
          </cell>
          <cell r="N401">
            <v>42634</v>
          </cell>
          <cell r="Q401">
            <v>1</v>
          </cell>
          <cell r="T401">
            <v>0</v>
          </cell>
          <cell r="U401">
            <v>0</v>
          </cell>
          <cell r="V401">
            <v>0</v>
          </cell>
        </row>
        <row r="402">
          <cell r="D402" t="str">
            <v>CÀ MAU</v>
          </cell>
          <cell r="M402" t="str">
            <v>﻿Đang hoạt động</v>
          </cell>
          <cell r="N402">
            <v>42790</v>
          </cell>
          <cell r="Q402">
            <v>1</v>
          </cell>
          <cell r="T402">
            <v>0</v>
          </cell>
          <cell r="U402">
            <v>0</v>
          </cell>
          <cell r="V402">
            <v>0</v>
          </cell>
        </row>
        <row r="403">
          <cell r="D403" t="str">
            <v>GENCASA THÁI BÌNH</v>
          </cell>
          <cell r="M403" t="str">
            <v>﻿Đang hoạt động</v>
          </cell>
          <cell r="N403">
            <v>42794</v>
          </cell>
          <cell r="Q403">
            <v>1</v>
          </cell>
          <cell r="T403">
            <v>0</v>
          </cell>
          <cell r="U403">
            <v>0</v>
          </cell>
          <cell r="V403">
            <v>0</v>
          </cell>
        </row>
        <row r="404">
          <cell r="D404" t="str">
            <v>TÂY NINH</v>
          </cell>
          <cell r="M404" t="str">
            <v>﻿Đang hoạt động</v>
          </cell>
          <cell r="N404">
            <v>42780</v>
          </cell>
          <cell r="Q404">
            <v>0</v>
          </cell>
          <cell r="T404">
            <v>0</v>
          </cell>
          <cell r="U404">
            <v>1</v>
          </cell>
          <cell r="V404">
            <v>0</v>
          </cell>
        </row>
        <row r="405">
          <cell r="D405" t="str">
            <v>GENCASA LAM SƠN</v>
          </cell>
          <cell r="M405" t="str">
            <v>﻿Đang hoạt động</v>
          </cell>
          <cell r="N405">
            <v>42793</v>
          </cell>
          <cell r="Q405">
            <v>1</v>
          </cell>
          <cell r="T405">
            <v>0</v>
          </cell>
          <cell r="U405">
            <v>0</v>
          </cell>
          <cell r="V405">
            <v>0</v>
          </cell>
        </row>
        <row r="406">
          <cell r="D406" t="str">
            <v>GENCASA HÀ TĨNH</v>
          </cell>
          <cell r="M406" t="str">
            <v>﻿Đang hoạt động</v>
          </cell>
          <cell r="N406">
            <v>42791</v>
          </cell>
          <cell r="Q406">
            <v>1</v>
          </cell>
          <cell r="T406">
            <v>0</v>
          </cell>
          <cell r="U406">
            <v>0</v>
          </cell>
          <cell r="V406">
            <v>0</v>
          </cell>
        </row>
        <row r="407">
          <cell r="D407" t="str">
            <v>GENCASA THÁI BÌNH</v>
          </cell>
          <cell r="M407" t="str">
            <v>﻿Đang hoạt động</v>
          </cell>
          <cell r="N407">
            <v>42794</v>
          </cell>
          <cell r="Q407">
            <v>1</v>
          </cell>
          <cell r="T407">
            <v>0</v>
          </cell>
          <cell r="U407">
            <v>0</v>
          </cell>
          <cell r="V407">
            <v>0</v>
          </cell>
        </row>
        <row r="408">
          <cell r="D408" t="str">
            <v>THE QUEEN</v>
          </cell>
          <cell r="M408" t="str">
            <v>﻿Đang hoạt động</v>
          </cell>
          <cell r="N408">
            <v>42790</v>
          </cell>
          <cell r="Q408">
            <v>1</v>
          </cell>
          <cell r="T408">
            <v>0</v>
          </cell>
          <cell r="U408">
            <v>0</v>
          </cell>
          <cell r="V408">
            <v>0</v>
          </cell>
        </row>
        <row r="409">
          <cell r="D409" t="str">
            <v>BLUE OCEAN</v>
          </cell>
          <cell r="M409" t="str">
            <v>﻿Đang hoạt động</v>
          </cell>
          <cell r="N409">
            <v>42787</v>
          </cell>
          <cell r="Q409">
            <v>1</v>
          </cell>
          <cell r="T409">
            <v>0</v>
          </cell>
          <cell r="U409">
            <v>0</v>
          </cell>
          <cell r="V409">
            <v>0</v>
          </cell>
        </row>
        <row r="410">
          <cell r="D410" t="str">
            <v>GENCASA HUẾ 1</v>
          </cell>
          <cell r="M410" t="str">
            <v>﻿Đang hoạt động</v>
          </cell>
          <cell r="N410">
            <v>42571</v>
          </cell>
          <cell r="Q410">
            <v>0</v>
          </cell>
          <cell r="T410">
            <v>1</v>
          </cell>
          <cell r="U410">
            <v>0</v>
          </cell>
          <cell r="V410">
            <v>0</v>
          </cell>
        </row>
        <row r="411">
          <cell r="D411" t="str">
            <v>GENCASA THÁI BÌNH</v>
          </cell>
          <cell r="M411" t="str">
            <v>﻿Đang hoạt động</v>
          </cell>
          <cell r="N411">
            <v>42718</v>
          </cell>
          <cell r="Q411">
            <v>0</v>
          </cell>
          <cell r="T411">
            <v>0</v>
          </cell>
          <cell r="U411">
            <v>1</v>
          </cell>
          <cell r="V411">
            <v>0</v>
          </cell>
        </row>
        <row r="412">
          <cell r="D412" t="str">
            <v>GENCASA LAM SƠN</v>
          </cell>
          <cell r="M412" t="str">
            <v>﻿Đang hoạt động</v>
          </cell>
          <cell r="N412">
            <v>42794</v>
          </cell>
          <cell r="Q412">
            <v>1</v>
          </cell>
          <cell r="T412">
            <v>0</v>
          </cell>
          <cell r="U412">
            <v>0</v>
          </cell>
          <cell r="V412">
            <v>0</v>
          </cell>
        </row>
        <row r="413">
          <cell r="D413" t="str">
            <v>REDBULL</v>
          </cell>
          <cell r="M413" t="str">
            <v>﻿Đang hoạt động</v>
          </cell>
          <cell r="N413">
            <v>42598</v>
          </cell>
          <cell r="Q413">
            <v>1</v>
          </cell>
          <cell r="T413">
            <v>0</v>
          </cell>
          <cell r="U413">
            <v>0</v>
          </cell>
          <cell r="V413">
            <v>0</v>
          </cell>
        </row>
        <row r="414">
          <cell r="D414" t="str">
            <v>GENCASA THÁI NGUYÊN</v>
          </cell>
          <cell r="M414" t="str">
            <v>﻿Đang hoạt động</v>
          </cell>
          <cell r="N414">
            <v>42793</v>
          </cell>
          <cell r="Q414">
            <v>1</v>
          </cell>
          <cell r="T414">
            <v>0</v>
          </cell>
          <cell r="U414">
            <v>0</v>
          </cell>
          <cell r="V414">
            <v>0</v>
          </cell>
        </row>
        <row r="415">
          <cell r="D415" t="str">
            <v>GENCASA THANH HÓA</v>
          </cell>
          <cell r="M415" t="str">
            <v>﻿Đang hoạt động</v>
          </cell>
          <cell r="N415">
            <v>42793</v>
          </cell>
          <cell r="Q415">
            <v>1</v>
          </cell>
          <cell r="T415">
            <v>0</v>
          </cell>
          <cell r="U415">
            <v>0</v>
          </cell>
          <cell r="V415">
            <v>0</v>
          </cell>
        </row>
        <row r="416">
          <cell r="D416" t="str">
            <v>THE SKY</v>
          </cell>
          <cell r="M416" t="str">
            <v>﻿Đang hoạt động</v>
          </cell>
          <cell r="N416">
            <v>42688</v>
          </cell>
          <cell r="Q416">
            <v>0</v>
          </cell>
          <cell r="T416">
            <v>0</v>
          </cell>
          <cell r="U416">
            <v>1</v>
          </cell>
          <cell r="V416">
            <v>0</v>
          </cell>
        </row>
        <row r="417">
          <cell r="D417" t="str">
            <v>GENCASA THANH HÓA</v>
          </cell>
          <cell r="M417" t="str">
            <v>﻿Đang hoạt động</v>
          </cell>
          <cell r="N417">
            <v>42793</v>
          </cell>
          <cell r="Q417">
            <v>1</v>
          </cell>
          <cell r="T417">
            <v>0</v>
          </cell>
          <cell r="U417">
            <v>0</v>
          </cell>
          <cell r="V417">
            <v>0</v>
          </cell>
        </row>
        <row r="418">
          <cell r="D418" t="str">
            <v>DANANG1</v>
          </cell>
          <cell r="M418" t="str">
            <v>﻿Đang hoạt động</v>
          </cell>
          <cell r="N418">
            <v>42780</v>
          </cell>
          <cell r="Q418">
            <v>1</v>
          </cell>
          <cell r="T418">
            <v>0</v>
          </cell>
          <cell r="U418">
            <v>0</v>
          </cell>
          <cell r="V418">
            <v>0</v>
          </cell>
        </row>
        <row r="419">
          <cell r="D419" t="str">
            <v>GENCASA HÀ TĨNH</v>
          </cell>
          <cell r="M419" t="str">
            <v>﻿Đang hoạt động</v>
          </cell>
          <cell r="N419">
            <v>42791</v>
          </cell>
          <cell r="Q419">
            <v>0</v>
          </cell>
          <cell r="T419">
            <v>0</v>
          </cell>
          <cell r="U419">
            <v>0</v>
          </cell>
          <cell r="V419">
            <v>1</v>
          </cell>
        </row>
        <row r="420">
          <cell r="D420" t="str">
            <v>GENCASA ĐÀ NẴNG 1</v>
          </cell>
          <cell r="M420" t="str">
            <v>﻿Đang hoạt động</v>
          </cell>
          <cell r="N420">
            <v>42779</v>
          </cell>
          <cell r="Q420">
            <v>1</v>
          </cell>
          <cell r="T420">
            <v>0</v>
          </cell>
          <cell r="U420">
            <v>0</v>
          </cell>
          <cell r="V420">
            <v>0</v>
          </cell>
        </row>
        <row r="421">
          <cell r="D421" t="str">
            <v>REDBULL</v>
          </cell>
          <cell r="M421" t="str">
            <v>﻿Đang hoạt động</v>
          </cell>
          <cell r="N421">
            <v>42699</v>
          </cell>
          <cell r="Q421">
            <v>1</v>
          </cell>
          <cell r="T421">
            <v>0</v>
          </cell>
          <cell r="U421">
            <v>0</v>
          </cell>
          <cell r="V421">
            <v>0</v>
          </cell>
        </row>
        <row r="422">
          <cell r="D422" t="str">
            <v>GENCASA TÂN PHÚ</v>
          </cell>
          <cell r="M422" t="str">
            <v>﻿Đang hoạt động</v>
          </cell>
          <cell r="N422">
            <v>42604</v>
          </cell>
          <cell r="Q422">
            <v>1</v>
          </cell>
          <cell r="T422">
            <v>0</v>
          </cell>
          <cell r="U422">
            <v>0</v>
          </cell>
          <cell r="V422">
            <v>0</v>
          </cell>
        </row>
        <row r="423">
          <cell r="D423" t="str">
            <v>GENCASA THANH HÓA</v>
          </cell>
          <cell r="M423" t="str">
            <v>﻿Đang hoạt động</v>
          </cell>
          <cell r="N423">
            <v>42793</v>
          </cell>
          <cell r="Q423">
            <v>1</v>
          </cell>
          <cell r="T423">
            <v>0</v>
          </cell>
          <cell r="U423">
            <v>0</v>
          </cell>
          <cell r="V423">
            <v>0</v>
          </cell>
        </row>
        <row r="424">
          <cell r="D424" t="str">
            <v>REDBULL</v>
          </cell>
          <cell r="M424" t="str">
            <v>﻿Đang hoạt động</v>
          </cell>
          <cell r="N424">
            <v>42689</v>
          </cell>
          <cell r="Q424">
            <v>0</v>
          </cell>
          <cell r="T424">
            <v>1</v>
          </cell>
          <cell r="U424">
            <v>0</v>
          </cell>
          <cell r="V424">
            <v>0</v>
          </cell>
        </row>
        <row r="425">
          <cell r="D425" t="str">
            <v>GENCASA THANH HÓA</v>
          </cell>
          <cell r="M425" t="str">
            <v>﻿Đang hoạt động</v>
          </cell>
          <cell r="N425">
            <v>42786</v>
          </cell>
          <cell r="Q425">
            <v>0</v>
          </cell>
          <cell r="T425">
            <v>0</v>
          </cell>
          <cell r="U425">
            <v>1</v>
          </cell>
          <cell r="V425">
            <v>0</v>
          </cell>
        </row>
        <row r="426">
          <cell r="D426" t="str">
            <v>GENCASA THÁI BÌNH</v>
          </cell>
          <cell r="M426" t="str">
            <v>﻿Đang hoạt động</v>
          </cell>
          <cell r="N426">
            <v>42794</v>
          </cell>
          <cell r="Q426">
            <v>1</v>
          </cell>
          <cell r="T426">
            <v>0</v>
          </cell>
          <cell r="U426">
            <v>0</v>
          </cell>
          <cell r="V426">
            <v>0</v>
          </cell>
        </row>
        <row r="427">
          <cell r="D427" t="str">
            <v>GENCASA HƯNG YÊN</v>
          </cell>
          <cell r="M427" t="str">
            <v>﻿Đang hoạt động</v>
          </cell>
          <cell r="N427">
            <v>42790</v>
          </cell>
          <cell r="Q427">
            <v>1</v>
          </cell>
          <cell r="T427">
            <v>0</v>
          </cell>
          <cell r="U427">
            <v>0</v>
          </cell>
          <cell r="V427">
            <v>0</v>
          </cell>
        </row>
        <row r="428">
          <cell r="D428" t="str">
            <v>ĐẮK NÔNG</v>
          </cell>
          <cell r="M428" t="str">
            <v>﻿Đang hoạt động</v>
          </cell>
          <cell r="N428">
            <v>42751</v>
          </cell>
          <cell r="Q428">
            <v>1</v>
          </cell>
          <cell r="T428">
            <v>0</v>
          </cell>
          <cell r="U428">
            <v>0</v>
          </cell>
          <cell r="V428">
            <v>0</v>
          </cell>
        </row>
        <row r="429">
          <cell r="D429" t="str">
            <v>SPRING</v>
          </cell>
          <cell r="M429" t="str">
            <v>﻿Đang hoạt động</v>
          </cell>
          <cell r="N429">
            <v>42627</v>
          </cell>
          <cell r="Q429">
            <v>1</v>
          </cell>
          <cell r="T429">
            <v>0</v>
          </cell>
          <cell r="U429">
            <v>0</v>
          </cell>
          <cell r="V429">
            <v>0</v>
          </cell>
        </row>
        <row r="430">
          <cell r="D430" t="str">
            <v>REDBULL</v>
          </cell>
          <cell r="M430" t="str">
            <v>﻿Đang hoạt động</v>
          </cell>
          <cell r="N430">
            <v>42628</v>
          </cell>
          <cell r="Q430">
            <v>0</v>
          </cell>
          <cell r="T430">
            <v>0</v>
          </cell>
          <cell r="U430">
            <v>1</v>
          </cell>
          <cell r="V430">
            <v>0</v>
          </cell>
        </row>
        <row r="431">
          <cell r="D431" t="str">
            <v>GENCASA HƯNG YÊN</v>
          </cell>
          <cell r="M431" t="str">
            <v>﻿Đang hoạt động</v>
          </cell>
          <cell r="N431">
            <v>42718</v>
          </cell>
          <cell r="Q431">
            <v>1</v>
          </cell>
          <cell r="T431">
            <v>0</v>
          </cell>
          <cell r="U431">
            <v>0</v>
          </cell>
          <cell r="V431">
            <v>0</v>
          </cell>
        </row>
        <row r="432">
          <cell r="D432" t="str">
            <v>GENCASA LAM SƠN</v>
          </cell>
          <cell r="M432" t="str">
            <v>﻿Đang hoạt động</v>
          </cell>
          <cell r="N432">
            <v>42793</v>
          </cell>
          <cell r="Q432">
            <v>1</v>
          </cell>
          <cell r="T432">
            <v>0</v>
          </cell>
          <cell r="U432">
            <v>0</v>
          </cell>
          <cell r="V432">
            <v>0</v>
          </cell>
        </row>
        <row r="433">
          <cell r="D433" t="str">
            <v>SUNFLOWER</v>
          </cell>
          <cell r="M433" t="str">
            <v>﻿Đang hoạt động</v>
          </cell>
          <cell r="N433">
            <v>42549</v>
          </cell>
          <cell r="Q433">
            <v>1</v>
          </cell>
          <cell r="T433">
            <v>0</v>
          </cell>
          <cell r="U433">
            <v>0</v>
          </cell>
          <cell r="V433">
            <v>0</v>
          </cell>
        </row>
        <row r="434">
          <cell r="D434" t="str">
            <v>EIB MIỀN TRUNG 1</v>
          </cell>
          <cell r="M434" t="str">
            <v>﻿Đang hoạt động</v>
          </cell>
          <cell r="N434">
            <v>42718</v>
          </cell>
          <cell r="Q434">
            <v>0</v>
          </cell>
          <cell r="T434">
            <v>0</v>
          </cell>
          <cell r="U434">
            <v>0</v>
          </cell>
          <cell r="V434">
            <v>0</v>
          </cell>
        </row>
        <row r="435">
          <cell r="D435" t="str">
            <v>THE SKY</v>
          </cell>
          <cell r="M435" t="str">
            <v>﻿Đang hoạt động</v>
          </cell>
          <cell r="N435">
            <v>42692</v>
          </cell>
          <cell r="Q435">
            <v>0</v>
          </cell>
          <cell r="T435">
            <v>0</v>
          </cell>
          <cell r="U435">
            <v>1</v>
          </cell>
          <cell r="V435">
            <v>0</v>
          </cell>
        </row>
        <row r="436">
          <cell r="D436" t="str">
            <v>QUẢNG TRỊ</v>
          </cell>
          <cell r="M436" t="str">
            <v>﻿Đang hoạt động</v>
          </cell>
          <cell r="N436">
            <v>42782</v>
          </cell>
          <cell r="Q436">
            <v>1</v>
          </cell>
          <cell r="T436">
            <v>0</v>
          </cell>
          <cell r="U436">
            <v>0</v>
          </cell>
          <cell r="V436">
            <v>0</v>
          </cell>
        </row>
        <row r="437">
          <cell r="D437" t="str">
            <v>SPRING</v>
          </cell>
          <cell r="M437" t="str">
            <v>﻿Đang hoạt động</v>
          </cell>
          <cell r="N437">
            <v>42793</v>
          </cell>
          <cell r="Q437">
            <v>1</v>
          </cell>
          <cell r="T437">
            <v>0</v>
          </cell>
          <cell r="U437">
            <v>0</v>
          </cell>
          <cell r="V437">
            <v>0</v>
          </cell>
        </row>
        <row r="438">
          <cell r="D438" t="str">
            <v>GENCASA HUẾ 1</v>
          </cell>
          <cell r="M438" t="str">
            <v>﻿Đang hoạt động</v>
          </cell>
          <cell r="N438">
            <v>42723</v>
          </cell>
          <cell r="Q438">
            <v>0</v>
          </cell>
          <cell r="T438">
            <v>0</v>
          </cell>
          <cell r="U438">
            <v>1</v>
          </cell>
          <cell r="V438">
            <v>0</v>
          </cell>
        </row>
        <row r="439">
          <cell r="D439" t="str">
            <v>TÂY NINH</v>
          </cell>
          <cell r="M439" t="str">
            <v>﻿Đang hoạt động</v>
          </cell>
          <cell r="N439">
            <v>42780</v>
          </cell>
          <cell r="Q439">
            <v>0</v>
          </cell>
          <cell r="T439">
            <v>0</v>
          </cell>
          <cell r="U439">
            <v>1</v>
          </cell>
          <cell r="V439">
            <v>0</v>
          </cell>
        </row>
        <row r="440">
          <cell r="D440" t="str">
            <v>QUẢNG TRỊ</v>
          </cell>
          <cell r="M440" t="str">
            <v>﻿Đang hoạt động</v>
          </cell>
          <cell r="N440">
            <v>42782</v>
          </cell>
          <cell r="Q440">
            <v>0</v>
          </cell>
          <cell r="T440">
            <v>0</v>
          </cell>
          <cell r="U440">
            <v>1</v>
          </cell>
          <cell r="V440">
            <v>0</v>
          </cell>
        </row>
        <row r="441">
          <cell r="D441" t="str">
            <v>EIB MIỀN NAM 1</v>
          </cell>
          <cell r="M441" t="str">
            <v>﻿Đang hoạt động</v>
          </cell>
          <cell r="N441">
            <v>42587</v>
          </cell>
          <cell r="Q441">
            <v>0</v>
          </cell>
          <cell r="T441">
            <v>0</v>
          </cell>
          <cell r="U441">
            <v>0</v>
          </cell>
          <cell r="V441">
            <v>0</v>
          </cell>
        </row>
        <row r="442">
          <cell r="D442" t="str">
            <v>SPRING</v>
          </cell>
          <cell r="M442" t="str">
            <v>﻿Đang hoạt động</v>
          </cell>
          <cell r="N442">
            <v>42703</v>
          </cell>
          <cell r="Q442">
            <v>1</v>
          </cell>
          <cell r="T442">
            <v>0</v>
          </cell>
          <cell r="U442">
            <v>0</v>
          </cell>
          <cell r="V442">
            <v>0</v>
          </cell>
        </row>
        <row r="443">
          <cell r="D443" t="str">
            <v>GENCASA THÁI BÌNH</v>
          </cell>
          <cell r="M443" t="str">
            <v>﻿Đang hoạt động</v>
          </cell>
          <cell r="N443">
            <v>42718</v>
          </cell>
          <cell r="Q443">
            <v>1</v>
          </cell>
          <cell r="T443">
            <v>0</v>
          </cell>
          <cell r="U443">
            <v>0</v>
          </cell>
          <cell r="V443">
            <v>0</v>
          </cell>
        </row>
        <row r="444">
          <cell r="D444" t="str">
            <v>BLUE OCEAN</v>
          </cell>
          <cell r="M444" t="str">
            <v>﻿Đang hoạt động</v>
          </cell>
          <cell r="N444">
            <v>42786</v>
          </cell>
          <cell r="Q444">
            <v>1</v>
          </cell>
          <cell r="T444">
            <v>0</v>
          </cell>
          <cell r="U444">
            <v>0</v>
          </cell>
          <cell r="V444">
            <v>0</v>
          </cell>
        </row>
        <row r="445">
          <cell r="D445" t="str">
            <v>GENCASA HÀ TĨNH</v>
          </cell>
          <cell r="M445" t="str">
            <v>﻿Đang hoạt động</v>
          </cell>
          <cell r="N445">
            <v>42791</v>
          </cell>
          <cell r="Q445">
            <v>0</v>
          </cell>
          <cell r="T445">
            <v>0</v>
          </cell>
          <cell r="U445">
            <v>0</v>
          </cell>
          <cell r="V445">
            <v>1</v>
          </cell>
        </row>
        <row r="446">
          <cell r="D446" t="str">
            <v>QUẢNG TRỊ</v>
          </cell>
          <cell r="M446" t="str">
            <v>﻿Đang hoạt động</v>
          </cell>
          <cell r="N446">
            <v>42782</v>
          </cell>
          <cell r="Q446">
            <v>1</v>
          </cell>
          <cell r="T446">
            <v>0</v>
          </cell>
          <cell r="U446">
            <v>0</v>
          </cell>
          <cell r="V446">
            <v>0</v>
          </cell>
        </row>
        <row r="447">
          <cell r="D447" t="str">
            <v>GENCASA NGHỆ AN</v>
          </cell>
          <cell r="M447" t="str">
            <v>﻿Đang hoạt động</v>
          </cell>
          <cell r="N447">
            <v>42746</v>
          </cell>
          <cell r="Q447">
            <v>1</v>
          </cell>
          <cell r="T447">
            <v>0</v>
          </cell>
          <cell r="U447">
            <v>0</v>
          </cell>
          <cell r="V447">
            <v>0</v>
          </cell>
        </row>
        <row r="448">
          <cell r="D448" t="str">
            <v>REDBULL</v>
          </cell>
          <cell r="M448" t="str">
            <v>﻿Đang hoạt động</v>
          </cell>
          <cell r="N448">
            <v>42598</v>
          </cell>
          <cell r="Q448">
            <v>0</v>
          </cell>
          <cell r="T448">
            <v>0</v>
          </cell>
          <cell r="U448">
            <v>1</v>
          </cell>
          <cell r="V448">
            <v>0</v>
          </cell>
        </row>
        <row r="449">
          <cell r="D449" t="str">
            <v>ELITE</v>
          </cell>
          <cell r="M449" t="str">
            <v>﻿Đang hoạt động</v>
          </cell>
          <cell r="N449">
            <v>42333</v>
          </cell>
          <cell r="Q449">
            <v>1</v>
          </cell>
          <cell r="T449">
            <v>0</v>
          </cell>
          <cell r="U449">
            <v>0</v>
          </cell>
          <cell r="V449">
            <v>0</v>
          </cell>
        </row>
        <row r="450">
          <cell r="D450" t="str">
            <v>EIB MIỀN TRUNG 1</v>
          </cell>
          <cell r="M450" t="str">
            <v>﻿Đang hoạt động</v>
          </cell>
          <cell r="N450">
            <v>42626</v>
          </cell>
          <cell r="Q450">
            <v>0</v>
          </cell>
          <cell r="T450">
            <v>0</v>
          </cell>
          <cell r="U450">
            <v>0</v>
          </cell>
          <cell r="V450">
            <v>0</v>
          </cell>
        </row>
        <row r="451">
          <cell r="D451" t="str">
            <v>GENCASA THÁI NGUYÊN</v>
          </cell>
          <cell r="M451" t="str">
            <v>﻿Đang hoạt động</v>
          </cell>
          <cell r="N451">
            <v>42793</v>
          </cell>
          <cell r="Q451">
            <v>1</v>
          </cell>
          <cell r="T451">
            <v>0</v>
          </cell>
          <cell r="U451">
            <v>0</v>
          </cell>
          <cell r="V451">
            <v>0</v>
          </cell>
        </row>
        <row r="452">
          <cell r="D452" t="str">
            <v>GENCASA NAM ĐỊNH</v>
          </cell>
          <cell r="M452" t="str">
            <v>﻿Đang hoạt động</v>
          </cell>
          <cell r="N452">
            <v>42793</v>
          </cell>
          <cell r="Q452">
            <v>1</v>
          </cell>
          <cell r="T452">
            <v>0</v>
          </cell>
          <cell r="U452">
            <v>0</v>
          </cell>
          <cell r="V452">
            <v>0</v>
          </cell>
        </row>
        <row r="453">
          <cell r="D453" t="str">
            <v>GENCASA THÁI BÌNH</v>
          </cell>
          <cell r="M453" t="str">
            <v>﻿Đang hoạt động</v>
          </cell>
          <cell r="N453">
            <v>42794</v>
          </cell>
          <cell r="Q453">
            <v>1</v>
          </cell>
          <cell r="T453">
            <v>0</v>
          </cell>
          <cell r="U453">
            <v>0</v>
          </cell>
          <cell r="V453">
            <v>0</v>
          </cell>
        </row>
        <row r="454">
          <cell r="D454" t="str">
            <v>QUẢNG TRỊ</v>
          </cell>
          <cell r="M454" t="str">
            <v>﻿Đang hoạt động</v>
          </cell>
          <cell r="N454">
            <v>42782</v>
          </cell>
          <cell r="Q454">
            <v>1</v>
          </cell>
          <cell r="T454">
            <v>0</v>
          </cell>
          <cell r="U454">
            <v>0</v>
          </cell>
          <cell r="V454">
            <v>0</v>
          </cell>
        </row>
        <row r="455">
          <cell r="D455" t="str">
            <v>GENCASA LAM SƠN</v>
          </cell>
          <cell r="M455" t="str">
            <v>﻿Đang hoạt động</v>
          </cell>
          <cell r="N455">
            <v>42733</v>
          </cell>
          <cell r="Q455">
            <v>1</v>
          </cell>
          <cell r="T455">
            <v>0</v>
          </cell>
          <cell r="U455">
            <v>0</v>
          </cell>
          <cell r="V455">
            <v>0</v>
          </cell>
        </row>
        <row r="456">
          <cell r="D456" t="str">
            <v>GENCASA THÁI BÌNH</v>
          </cell>
          <cell r="M456" t="str">
            <v>﻿Đang hoạt động</v>
          </cell>
          <cell r="N456">
            <v>42794</v>
          </cell>
          <cell r="Q456">
            <v>1</v>
          </cell>
          <cell r="T456">
            <v>0</v>
          </cell>
          <cell r="U456">
            <v>0</v>
          </cell>
          <cell r="V456">
            <v>0</v>
          </cell>
        </row>
        <row r="457">
          <cell r="D457" t="str">
            <v>GENCASA LAM SƠN</v>
          </cell>
          <cell r="M457" t="str">
            <v>﻿Đang hoạt động</v>
          </cell>
          <cell r="N457">
            <v>42793</v>
          </cell>
          <cell r="Q457">
            <v>1</v>
          </cell>
          <cell r="T457">
            <v>0</v>
          </cell>
          <cell r="U457">
            <v>0</v>
          </cell>
          <cell r="V457">
            <v>0</v>
          </cell>
        </row>
        <row r="458">
          <cell r="D458" t="str">
            <v>GENCASA THÁI BÌNH</v>
          </cell>
          <cell r="M458" t="str">
            <v>﻿Đang hoạt động</v>
          </cell>
          <cell r="N458">
            <v>42663</v>
          </cell>
          <cell r="Q458">
            <v>0</v>
          </cell>
          <cell r="T458">
            <v>1</v>
          </cell>
          <cell r="U458">
            <v>0</v>
          </cell>
          <cell r="V458">
            <v>0</v>
          </cell>
        </row>
        <row r="459">
          <cell r="D459" t="str">
            <v>LONG XUYÊN</v>
          </cell>
          <cell r="M459" t="str">
            <v>﻿Đang hoạt động</v>
          </cell>
          <cell r="N459">
            <v>42718</v>
          </cell>
          <cell r="Q459">
            <v>1</v>
          </cell>
          <cell r="T459">
            <v>0</v>
          </cell>
          <cell r="U459">
            <v>0</v>
          </cell>
          <cell r="V459">
            <v>0</v>
          </cell>
        </row>
        <row r="460">
          <cell r="D460" t="str">
            <v>GENCASA LAM SƠN</v>
          </cell>
          <cell r="M460" t="str">
            <v>﻿Đang hoạt động</v>
          </cell>
          <cell r="N460">
            <v>42731</v>
          </cell>
          <cell r="Q460">
            <v>1</v>
          </cell>
          <cell r="T460">
            <v>0</v>
          </cell>
          <cell r="U460">
            <v>0</v>
          </cell>
          <cell r="V460">
            <v>0</v>
          </cell>
        </row>
        <row r="461">
          <cell r="D461" t="str">
            <v>GENCASA THÁI BÌNH</v>
          </cell>
          <cell r="M461" t="str">
            <v>﻿Đang hoạt động</v>
          </cell>
          <cell r="N461">
            <v>42794</v>
          </cell>
          <cell r="Q461">
            <v>1</v>
          </cell>
          <cell r="T461">
            <v>0</v>
          </cell>
          <cell r="U461">
            <v>0</v>
          </cell>
          <cell r="V461">
            <v>0</v>
          </cell>
        </row>
        <row r="462">
          <cell r="D462" t="str">
            <v>GENCASA LAM SƠN</v>
          </cell>
          <cell r="M462" t="str">
            <v>﻿Đang hoạt động</v>
          </cell>
          <cell r="N462">
            <v>42794</v>
          </cell>
          <cell r="Q462">
            <v>1</v>
          </cell>
          <cell r="T462">
            <v>0</v>
          </cell>
          <cell r="U462">
            <v>0</v>
          </cell>
          <cell r="V462">
            <v>0</v>
          </cell>
        </row>
        <row r="463">
          <cell r="D463" t="str">
            <v>GENCASA LAM SƠN</v>
          </cell>
          <cell r="M463" t="str">
            <v>﻿Đang hoạt động</v>
          </cell>
          <cell r="N463">
            <v>42716</v>
          </cell>
          <cell r="Q463">
            <v>1</v>
          </cell>
          <cell r="T463">
            <v>0</v>
          </cell>
          <cell r="U463">
            <v>0</v>
          </cell>
          <cell r="V463">
            <v>0</v>
          </cell>
        </row>
        <row r="464">
          <cell r="D464" t="str">
            <v>REDBULL</v>
          </cell>
          <cell r="M464" t="str">
            <v>﻿Đang hoạt động</v>
          </cell>
          <cell r="N464">
            <v>42718</v>
          </cell>
          <cell r="Q464">
            <v>0</v>
          </cell>
          <cell r="T464">
            <v>1</v>
          </cell>
          <cell r="U464">
            <v>0</v>
          </cell>
          <cell r="V464">
            <v>0</v>
          </cell>
        </row>
        <row r="465">
          <cell r="D465" t="str">
            <v>GENCASA ĐÀ NẴNG 1</v>
          </cell>
          <cell r="M465" t="str">
            <v>﻿Đang hoạt động</v>
          </cell>
          <cell r="N465">
            <v>42300</v>
          </cell>
          <cell r="Q465">
            <v>0</v>
          </cell>
          <cell r="T465">
            <v>0</v>
          </cell>
          <cell r="U465">
            <v>1</v>
          </cell>
          <cell r="V465">
            <v>0</v>
          </cell>
        </row>
        <row r="466">
          <cell r="D466" t="str">
            <v>MEGA</v>
          </cell>
          <cell r="M466" t="str">
            <v>﻿Đang hoạt động</v>
          </cell>
          <cell r="N466">
            <v>42790</v>
          </cell>
          <cell r="Q466">
            <v>1</v>
          </cell>
          <cell r="T466">
            <v>0</v>
          </cell>
          <cell r="U466">
            <v>0</v>
          </cell>
          <cell r="V466">
            <v>0</v>
          </cell>
        </row>
        <row r="467">
          <cell r="D467" t="str">
            <v>GENCASA LAM SƠN</v>
          </cell>
          <cell r="M467" t="str">
            <v>﻿Đang hoạt động</v>
          </cell>
          <cell r="N467">
            <v>42793</v>
          </cell>
          <cell r="Q467">
            <v>1</v>
          </cell>
          <cell r="T467">
            <v>0</v>
          </cell>
          <cell r="U467">
            <v>0</v>
          </cell>
          <cell r="V467">
            <v>0</v>
          </cell>
        </row>
        <row r="468">
          <cell r="D468" t="str">
            <v>GENCASA THÁI BÌNH</v>
          </cell>
          <cell r="M468" t="str">
            <v>﻿Đang hoạt động</v>
          </cell>
          <cell r="N468">
            <v>42663</v>
          </cell>
          <cell r="Q468">
            <v>0</v>
          </cell>
          <cell r="T468">
            <v>0</v>
          </cell>
          <cell r="U468">
            <v>1</v>
          </cell>
          <cell r="V468">
            <v>0</v>
          </cell>
        </row>
        <row r="469">
          <cell r="D469" t="str">
            <v>THE SKY</v>
          </cell>
          <cell r="M469" t="str">
            <v>﻿Đang hoạt động</v>
          </cell>
          <cell r="N469">
            <v>42361</v>
          </cell>
          <cell r="Q469">
            <v>0</v>
          </cell>
          <cell r="T469">
            <v>0</v>
          </cell>
          <cell r="U469">
            <v>1</v>
          </cell>
          <cell r="V469">
            <v>0</v>
          </cell>
        </row>
        <row r="470">
          <cell r="D470" t="str">
            <v>GENCASA THÁI BÌNH</v>
          </cell>
          <cell r="M470" t="str">
            <v>﻿Đang hoạt động</v>
          </cell>
          <cell r="N470">
            <v>42794</v>
          </cell>
          <cell r="Q470">
            <v>1</v>
          </cell>
          <cell r="T470">
            <v>0</v>
          </cell>
          <cell r="U470">
            <v>0</v>
          </cell>
          <cell r="V470">
            <v>0</v>
          </cell>
        </row>
        <row r="471">
          <cell r="D471" t="str">
            <v>GENCASA LAM SƠN</v>
          </cell>
          <cell r="M471" t="str">
            <v>﻿Đang hoạt động</v>
          </cell>
          <cell r="N471">
            <v>42789</v>
          </cell>
          <cell r="Q471">
            <v>1</v>
          </cell>
          <cell r="T471">
            <v>0</v>
          </cell>
          <cell r="U471">
            <v>0</v>
          </cell>
          <cell r="V471">
            <v>0</v>
          </cell>
        </row>
        <row r="472">
          <cell r="D472" t="str">
            <v>BLUE OCEAN</v>
          </cell>
          <cell r="M472" t="str">
            <v>﻿Đang hoạt động</v>
          </cell>
          <cell r="N472">
            <v>42667</v>
          </cell>
          <cell r="Q472">
            <v>0</v>
          </cell>
          <cell r="T472">
            <v>1</v>
          </cell>
          <cell r="U472">
            <v>0</v>
          </cell>
          <cell r="V472">
            <v>0</v>
          </cell>
        </row>
        <row r="473">
          <cell r="D473" t="str">
            <v>SPRING</v>
          </cell>
          <cell r="M473" t="str">
            <v>﻿Đang hoạt động</v>
          </cell>
          <cell r="N473">
            <v>42703</v>
          </cell>
          <cell r="Q473">
            <v>0</v>
          </cell>
          <cell r="T473">
            <v>1</v>
          </cell>
          <cell r="U473">
            <v>0</v>
          </cell>
          <cell r="V473">
            <v>0</v>
          </cell>
        </row>
        <row r="474">
          <cell r="D474" t="str">
            <v>THE SKY</v>
          </cell>
          <cell r="M474" t="str">
            <v>﻿Đang hoạt động</v>
          </cell>
          <cell r="N474">
            <v>42786</v>
          </cell>
          <cell r="Q474">
            <v>1</v>
          </cell>
          <cell r="T474">
            <v>0</v>
          </cell>
          <cell r="U474">
            <v>0</v>
          </cell>
          <cell r="V474">
            <v>0</v>
          </cell>
        </row>
        <row r="475">
          <cell r="D475" t="str">
            <v>WHITE HORSE</v>
          </cell>
          <cell r="M475" t="str">
            <v>﻿Đang hoạt động</v>
          </cell>
          <cell r="N475">
            <v>42682</v>
          </cell>
          <cell r="Q475">
            <v>1</v>
          </cell>
          <cell r="T475">
            <v>0</v>
          </cell>
          <cell r="U475">
            <v>0</v>
          </cell>
          <cell r="V475">
            <v>0</v>
          </cell>
        </row>
        <row r="476">
          <cell r="D476" t="str">
            <v>SUNFLOWER</v>
          </cell>
          <cell r="M476" t="str">
            <v>﻿Đang hoạt động</v>
          </cell>
          <cell r="N476">
            <v>42793</v>
          </cell>
          <cell r="Q476">
            <v>1</v>
          </cell>
          <cell r="T476">
            <v>0</v>
          </cell>
          <cell r="U476">
            <v>0</v>
          </cell>
          <cell r="V476">
            <v>0</v>
          </cell>
        </row>
        <row r="477">
          <cell r="D477" t="str">
            <v>GENCASA LAM SƠN</v>
          </cell>
          <cell r="M477" t="str">
            <v>﻿Đang hoạt động</v>
          </cell>
          <cell r="N477">
            <v>42794</v>
          </cell>
          <cell r="Q477">
            <v>1</v>
          </cell>
          <cell r="T477">
            <v>0</v>
          </cell>
          <cell r="U477">
            <v>0</v>
          </cell>
          <cell r="V477">
            <v>0</v>
          </cell>
        </row>
        <row r="478">
          <cell r="D478" t="str">
            <v>REDBULL</v>
          </cell>
          <cell r="M478" t="str">
            <v>﻿Đang hoạt động</v>
          </cell>
          <cell r="N478">
            <v>42598</v>
          </cell>
          <cell r="Q478">
            <v>1</v>
          </cell>
          <cell r="T478">
            <v>0</v>
          </cell>
          <cell r="U478">
            <v>0</v>
          </cell>
          <cell r="V478">
            <v>0</v>
          </cell>
        </row>
        <row r="479">
          <cell r="D479" t="str">
            <v>REDBULL</v>
          </cell>
          <cell r="M479" t="str">
            <v>﻿Đang hoạt động</v>
          </cell>
          <cell r="N479">
            <v>42791</v>
          </cell>
          <cell r="Q479">
            <v>0</v>
          </cell>
          <cell r="T479">
            <v>0</v>
          </cell>
          <cell r="U479">
            <v>1</v>
          </cell>
          <cell r="V479">
            <v>0</v>
          </cell>
        </row>
        <row r="480">
          <cell r="D480" t="str">
            <v>REDBULL</v>
          </cell>
          <cell r="M480" t="str">
            <v>﻿Đang hoạt động</v>
          </cell>
          <cell r="N480">
            <v>42606</v>
          </cell>
          <cell r="Q480">
            <v>1</v>
          </cell>
          <cell r="T480">
            <v>0</v>
          </cell>
          <cell r="U480">
            <v>0</v>
          </cell>
          <cell r="V480">
            <v>0</v>
          </cell>
        </row>
        <row r="481">
          <cell r="D481" t="str">
            <v>DANANG1</v>
          </cell>
          <cell r="M481" t="str">
            <v>﻿Đang hoạt động</v>
          </cell>
          <cell r="N481">
            <v>42794</v>
          </cell>
          <cell r="Q481">
            <v>1</v>
          </cell>
          <cell r="T481">
            <v>0</v>
          </cell>
          <cell r="U481">
            <v>0</v>
          </cell>
          <cell r="V481">
            <v>0</v>
          </cell>
        </row>
        <row r="482">
          <cell r="D482" t="str">
            <v>GENCASA NGHỆ AN</v>
          </cell>
          <cell r="M482" t="str">
            <v>﻿Đang hoạt động</v>
          </cell>
          <cell r="N482">
            <v>42759</v>
          </cell>
          <cell r="Q482">
            <v>1</v>
          </cell>
          <cell r="T482">
            <v>0</v>
          </cell>
          <cell r="U482">
            <v>0</v>
          </cell>
          <cell r="V482">
            <v>0</v>
          </cell>
        </row>
        <row r="483">
          <cell r="D483" t="str">
            <v>QUẢNG TRỊ</v>
          </cell>
          <cell r="M483" t="str">
            <v>﻿Đang hoạt động</v>
          </cell>
          <cell r="N483">
            <v>42782</v>
          </cell>
          <cell r="Q483">
            <v>1</v>
          </cell>
          <cell r="T483">
            <v>0</v>
          </cell>
          <cell r="U483">
            <v>0</v>
          </cell>
          <cell r="V483">
            <v>0</v>
          </cell>
        </row>
        <row r="484">
          <cell r="D484" t="str">
            <v>GENCASA LAM SƠN</v>
          </cell>
          <cell r="M484" t="str">
            <v>﻿Đang hoạt động</v>
          </cell>
          <cell r="N484">
            <v>42606</v>
          </cell>
          <cell r="Q484">
            <v>1</v>
          </cell>
          <cell r="T484">
            <v>0</v>
          </cell>
          <cell r="U484">
            <v>0</v>
          </cell>
          <cell r="V484">
            <v>0</v>
          </cell>
        </row>
        <row r="485">
          <cell r="D485" t="str">
            <v>GENCASA THÁI BÌNH</v>
          </cell>
          <cell r="M485" t="str">
            <v>﻿Đang hoạt động</v>
          </cell>
          <cell r="N485">
            <v>42531</v>
          </cell>
          <cell r="Q485">
            <v>1</v>
          </cell>
          <cell r="T485">
            <v>0</v>
          </cell>
          <cell r="U485">
            <v>0</v>
          </cell>
          <cell r="V485">
            <v>0</v>
          </cell>
        </row>
        <row r="486">
          <cell r="D486" t="str">
            <v>GENCASA LAM SƠN</v>
          </cell>
          <cell r="M486" t="str">
            <v>﻿Đang hoạt động</v>
          </cell>
          <cell r="N486">
            <v>42793</v>
          </cell>
          <cell r="Q486">
            <v>1</v>
          </cell>
          <cell r="T486">
            <v>0</v>
          </cell>
          <cell r="U486">
            <v>0</v>
          </cell>
          <cell r="V486">
            <v>0</v>
          </cell>
        </row>
        <row r="487">
          <cell r="D487" t="str">
            <v>GENCASA HÀ TĨNH</v>
          </cell>
          <cell r="M487" t="str">
            <v>﻿Đang hoạt động</v>
          </cell>
          <cell r="N487">
            <v>42791</v>
          </cell>
          <cell r="Q487">
            <v>1</v>
          </cell>
          <cell r="T487">
            <v>0</v>
          </cell>
          <cell r="U487">
            <v>0</v>
          </cell>
          <cell r="V487">
            <v>0</v>
          </cell>
        </row>
        <row r="488">
          <cell r="D488" t="str">
            <v>BÌNH MINH</v>
          </cell>
          <cell r="M488" t="str">
            <v>﻿Đang hoạt động</v>
          </cell>
          <cell r="N488">
            <v>42090</v>
          </cell>
          <cell r="Q488">
            <v>1</v>
          </cell>
          <cell r="T488">
            <v>0</v>
          </cell>
          <cell r="U488">
            <v>0</v>
          </cell>
          <cell r="V488">
            <v>0</v>
          </cell>
        </row>
        <row r="489">
          <cell r="D489" t="str">
            <v>SPRING</v>
          </cell>
          <cell r="M489" t="str">
            <v>﻿Đang hoạt động</v>
          </cell>
          <cell r="N489">
            <v>42718</v>
          </cell>
          <cell r="Q489">
            <v>1</v>
          </cell>
          <cell r="T489">
            <v>0</v>
          </cell>
          <cell r="U489">
            <v>0</v>
          </cell>
          <cell r="V489">
            <v>0</v>
          </cell>
        </row>
        <row r="490">
          <cell r="D490" t="str">
            <v>SPRING</v>
          </cell>
          <cell r="M490" t="str">
            <v>﻿Đang hoạt động</v>
          </cell>
          <cell r="N490">
            <v>42641</v>
          </cell>
          <cell r="Q490">
            <v>0</v>
          </cell>
          <cell r="T490">
            <v>1</v>
          </cell>
          <cell r="U490">
            <v>0</v>
          </cell>
          <cell r="V490">
            <v>0</v>
          </cell>
        </row>
        <row r="491">
          <cell r="D491" t="str">
            <v>REDBULL</v>
          </cell>
          <cell r="M491" t="str">
            <v>﻿Đang hoạt động</v>
          </cell>
          <cell r="N491">
            <v>42751</v>
          </cell>
          <cell r="Q491">
            <v>1</v>
          </cell>
          <cell r="T491">
            <v>0</v>
          </cell>
          <cell r="U491">
            <v>0</v>
          </cell>
          <cell r="V491">
            <v>0</v>
          </cell>
        </row>
        <row r="492">
          <cell r="D492" t="str">
            <v>GENCASA YÊN BÁI</v>
          </cell>
          <cell r="M492" t="str">
            <v>﻿Đang hoạt động</v>
          </cell>
          <cell r="N492">
            <v>42746</v>
          </cell>
          <cell r="Q492">
            <v>0</v>
          </cell>
          <cell r="T492">
            <v>0</v>
          </cell>
          <cell r="U492">
            <v>1</v>
          </cell>
          <cell r="V492">
            <v>0</v>
          </cell>
        </row>
        <row r="493">
          <cell r="D493" t="str">
            <v>GENCASA TUYÊN QUANG</v>
          </cell>
          <cell r="M493" t="str">
            <v>﻿Đang hoạt động</v>
          </cell>
          <cell r="N493">
            <v>42698</v>
          </cell>
          <cell r="Q493">
            <v>0</v>
          </cell>
          <cell r="T493">
            <v>0</v>
          </cell>
          <cell r="U493">
            <v>1</v>
          </cell>
          <cell r="V493">
            <v>0</v>
          </cell>
        </row>
        <row r="494">
          <cell r="D494" t="str">
            <v>BLUE OCEAN</v>
          </cell>
          <cell r="M494" t="str">
            <v>﻿Đang hoạt động</v>
          </cell>
          <cell r="N494">
            <v>42639</v>
          </cell>
          <cell r="Q494">
            <v>1</v>
          </cell>
          <cell r="T494">
            <v>0</v>
          </cell>
          <cell r="U494">
            <v>0</v>
          </cell>
          <cell r="V494">
            <v>0</v>
          </cell>
        </row>
        <row r="495">
          <cell r="D495" t="str">
            <v>EIB MIỀN NAM 2</v>
          </cell>
          <cell r="M495" t="str">
            <v>﻿Đang hoạt động</v>
          </cell>
          <cell r="N495">
            <v>42614</v>
          </cell>
          <cell r="Q495">
            <v>0</v>
          </cell>
          <cell r="T495">
            <v>0</v>
          </cell>
          <cell r="U495">
            <v>0</v>
          </cell>
          <cell r="V495">
            <v>0</v>
          </cell>
        </row>
        <row r="496">
          <cell r="D496" t="str">
            <v>TCB SOUTH 2</v>
          </cell>
          <cell r="M496" t="str">
            <v>﻿Đang hoạt động</v>
          </cell>
          <cell r="N496">
            <v>42565</v>
          </cell>
          <cell r="Q496">
            <v>0</v>
          </cell>
          <cell r="T496">
            <v>0</v>
          </cell>
          <cell r="U496">
            <v>0</v>
          </cell>
          <cell r="V496">
            <v>0</v>
          </cell>
        </row>
        <row r="497">
          <cell r="D497" t="str">
            <v>ĐẮK NÔNG</v>
          </cell>
          <cell r="M497" t="str">
            <v>﻿Đang hoạt động</v>
          </cell>
          <cell r="N497">
            <v>42746</v>
          </cell>
          <cell r="Q497">
            <v>0</v>
          </cell>
          <cell r="T497">
            <v>0</v>
          </cell>
          <cell r="U497">
            <v>1</v>
          </cell>
          <cell r="V497">
            <v>0</v>
          </cell>
        </row>
        <row r="498">
          <cell r="D498" t="str">
            <v>GENCASA HƯNG YÊN</v>
          </cell>
          <cell r="M498" t="str">
            <v>﻿Đang hoạt động</v>
          </cell>
          <cell r="N498">
            <v>42726</v>
          </cell>
          <cell r="Q498">
            <v>1</v>
          </cell>
          <cell r="T498">
            <v>0</v>
          </cell>
          <cell r="U498">
            <v>0</v>
          </cell>
          <cell r="V498">
            <v>0</v>
          </cell>
        </row>
        <row r="499">
          <cell r="D499" t="str">
            <v>THE LIGHT</v>
          </cell>
          <cell r="M499" t="str">
            <v>﻿Đang hoạt động</v>
          </cell>
          <cell r="N499">
            <v>42794</v>
          </cell>
          <cell r="Q499">
            <v>0</v>
          </cell>
          <cell r="T499">
            <v>0</v>
          </cell>
          <cell r="U499">
            <v>0</v>
          </cell>
          <cell r="V499">
            <v>1</v>
          </cell>
        </row>
        <row r="500">
          <cell r="D500" t="str">
            <v>THE KEY</v>
          </cell>
          <cell r="M500" t="str">
            <v>﻿Đang hoạt động</v>
          </cell>
          <cell r="N500">
            <v>42780</v>
          </cell>
          <cell r="Q500">
            <v>1</v>
          </cell>
          <cell r="T500">
            <v>0</v>
          </cell>
          <cell r="U500">
            <v>0</v>
          </cell>
          <cell r="V500">
            <v>0</v>
          </cell>
        </row>
        <row r="501">
          <cell r="D501" t="str">
            <v>EIB MIỀN NAM 2</v>
          </cell>
          <cell r="M501" t="str">
            <v>﻿Đang hoạt động</v>
          </cell>
          <cell r="N501">
            <v>42668</v>
          </cell>
          <cell r="Q501">
            <v>0</v>
          </cell>
          <cell r="T501">
            <v>0</v>
          </cell>
          <cell r="U501">
            <v>0</v>
          </cell>
          <cell r="V501">
            <v>0</v>
          </cell>
        </row>
        <row r="502">
          <cell r="D502" t="str">
            <v>GENCASA NGHỆ AN</v>
          </cell>
          <cell r="M502" t="str">
            <v>﻿Đang hoạt động</v>
          </cell>
          <cell r="N502">
            <v>42641</v>
          </cell>
          <cell r="Q502">
            <v>1</v>
          </cell>
          <cell r="T502">
            <v>0</v>
          </cell>
          <cell r="U502">
            <v>0</v>
          </cell>
          <cell r="V502">
            <v>0</v>
          </cell>
        </row>
        <row r="503">
          <cell r="D503" t="str">
            <v>EIB MIỀN NAM 2</v>
          </cell>
          <cell r="M503" t="str">
            <v>﻿Đang hoạt động</v>
          </cell>
          <cell r="N503">
            <v>42726</v>
          </cell>
          <cell r="Q503">
            <v>0</v>
          </cell>
          <cell r="T503">
            <v>0</v>
          </cell>
          <cell r="U503">
            <v>0</v>
          </cell>
          <cell r="V503">
            <v>0</v>
          </cell>
        </row>
        <row r="504">
          <cell r="D504" t="str">
            <v>GENCASA NGHỆ AN</v>
          </cell>
          <cell r="M504" t="str">
            <v>﻿Đang hoạt động</v>
          </cell>
          <cell r="N504">
            <v>42597</v>
          </cell>
          <cell r="Q504">
            <v>1</v>
          </cell>
          <cell r="T504">
            <v>0</v>
          </cell>
          <cell r="U504">
            <v>0</v>
          </cell>
          <cell r="V504">
            <v>0</v>
          </cell>
        </row>
        <row r="505">
          <cell r="D505" t="str">
            <v>GENCASA HÀ ĐÔNG</v>
          </cell>
          <cell r="M505" t="str">
            <v>﻿Đang hoạt động</v>
          </cell>
          <cell r="N505">
            <v>42571</v>
          </cell>
          <cell r="Q505">
            <v>0</v>
          </cell>
          <cell r="T505">
            <v>0</v>
          </cell>
          <cell r="U505">
            <v>1</v>
          </cell>
          <cell r="V505">
            <v>0</v>
          </cell>
        </row>
        <row r="506">
          <cell r="D506" t="str">
            <v>EIB MIỀN NAM 1</v>
          </cell>
          <cell r="M506" t="str">
            <v>﻿Đang hoạt động</v>
          </cell>
          <cell r="N506">
            <v>42612</v>
          </cell>
          <cell r="Q506">
            <v>0</v>
          </cell>
          <cell r="T506">
            <v>0</v>
          </cell>
          <cell r="U506">
            <v>0</v>
          </cell>
          <cell r="V506">
            <v>0</v>
          </cell>
        </row>
        <row r="507">
          <cell r="D507" t="str">
            <v>THE LIGHT</v>
          </cell>
          <cell r="M507" t="str">
            <v>﻿Đang hoạt động</v>
          </cell>
          <cell r="N507">
            <v>42718</v>
          </cell>
          <cell r="Q507">
            <v>1</v>
          </cell>
          <cell r="T507">
            <v>0</v>
          </cell>
          <cell r="U507">
            <v>0</v>
          </cell>
          <cell r="V507">
            <v>0</v>
          </cell>
        </row>
        <row r="508">
          <cell r="D508" t="str">
            <v>EIB MIỀN BẮC 1</v>
          </cell>
          <cell r="M508" t="str">
            <v>﻿Đang hoạt động</v>
          </cell>
          <cell r="N508">
            <v>42642</v>
          </cell>
          <cell r="Q508">
            <v>0</v>
          </cell>
          <cell r="T508">
            <v>0</v>
          </cell>
          <cell r="U508">
            <v>0</v>
          </cell>
          <cell r="V508">
            <v>0</v>
          </cell>
        </row>
        <row r="509">
          <cell r="D509" t="str">
            <v>EIB MIỀN BẮC 1</v>
          </cell>
          <cell r="M509" t="str">
            <v>﻿Đang hoạt động</v>
          </cell>
          <cell r="N509">
            <v>42563</v>
          </cell>
          <cell r="Q509">
            <v>0</v>
          </cell>
          <cell r="T509">
            <v>0</v>
          </cell>
          <cell r="U509">
            <v>0</v>
          </cell>
          <cell r="V509">
            <v>0</v>
          </cell>
        </row>
        <row r="510">
          <cell r="D510" t="str">
            <v>DANANG1</v>
          </cell>
          <cell r="M510" t="str">
            <v>﻿Đang hoạt động</v>
          </cell>
          <cell r="N510">
            <v>42731</v>
          </cell>
          <cell r="Q510">
            <v>1</v>
          </cell>
          <cell r="T510">
            <v>0</v>
          </cell>
          <cell r="U510">
            <v>0</v>
          </cell>
          <cell r="V510">
            <v>0</v>
          </cell>
        </row>
        <row r="511">
          <cell r="D511" t="str">
            <v>GENCASA NGHỆ AN</v>
          </cell>
          <cell r="M511" t="str">
            <v>﻿Đang hoạt động</v>
          </cell>
          <cell r="N511">
            <v>42718</v>
          </cell>
          <cell r="Q511">
            <v>0</v>
          </cell>
          <cell r="T511">
            <v>1</v>
          </cell>
          <cell r="U511">
            <v>0</v>
          </cell>
          <cell r="V511">
            <v>0</v>
          </cell>
        </row>
        <row r="512">
          <cell r="D512" t="str">
            <v>GENCASA HUẾ 1</v>
          </cell>
          <cell r="M512" t="str">
            <v>﻿Đang hoạt động</v>
          </cell>
          <cell r="N512">
            <v>42664</v>
          </cell>
          <cell r="Q512">
            <v>1</v>
          </cell>
          <cell r="T512">
            <v>0</v>
          </cell>
          <cell r="U512">
            <v>0</v>
          </cell>
          <cell r="V512">
            <v>0</v>
          </cell>
        </row>
        <row r="513">
          <cell r="D513" t="str">
            <v>THANH HÓA</v>
          </cell>
          <cell r="M513" t="str">
            <v>﻿Đang hoạt động</v>
          </cell>
          <cell r="N513">
            <v>42517</v>
          </cell>
          <cell r="Q513">
            <v>0</v>
          </cell>
          <cell r="T513">
            <v>1</v>
          </cell>
          <cell r="U513">
            <v>0</v>
          </cell>
          <cell r="V513">
            <v>0</v>
          </cell>
        </row>
        <row r="514">
          <cell r="D514" t="str">
            <v>GENCASA YÊN BÁI</v>
          </cell>
          <cell r="M514" t="str">
            <v>﻿Đang hoạt động</v>
          </cell>
          <cell r="N514">
            <v>42663</v>
          </cell>
          <cell r="Q514">
            <v>0</v>
          </cell>
          <cell r="T514">
            <v>1</v>
          </cell>
          <cell r="U514">
            <v>0</v>
          </cell>
          <cell r="V514">
            <v>0</v>
          </cell>
        </row>
        <row r="515">
          <cell r="D515" t="str">
            <v>TCB NORTH</v>
          </cell>
          <cell r="M515" t="str">
            <v>﻿Đang hoạt động</v>
          </cell>
          <cell r="N515">
            <v>42563</v>
          </cell>
          <cell r="Q515">
            <v>0</v>
          </cell>
          <cell r="T515">
            <v>0</v>
          </cell>
          <cell r="U515">
            <v>0</v>
          </cell>
          <cell r="V515">
            <v>0</v>
          </cell>
        </row>
        <row r="516">
          <cell r="D516" t="str">
            <v>SPRING</v>
          </cell>
          <cell r="M516" t="str">
            <v>﻿Đang hoạt động</v>
          </cell>
          <cell r="N516">
            <v>42703</v>
          </cell>
          <cell r="Q516">
            <v>1</v>
          </cell>
          <cell r="T516">
            <v>0</v>
          </cell>
          <cell r="U516">
            <v>0</v>
          </cell>
          <cell r="V516">
            <v>0</v>
          </cell>
        </row>
        <row r="517">
          <cell r="D517" t="str">
            <v>GENCASA YÊN BÁI</v>
          </cell>
          <cell r="M517" t="str">
            <v>﻿Đang hoạt động</v>
          </cell>
          <cell r="N517">
            <v>42746</v>
          </cell>
          <cell r="Q517">
            <v>1</v>
          </cell>
          <cell r="T517">
            <v>0</v>
          </cell>
          <cell r="U517">
            <v>0</v>
          </cell>
          <cell r="V517">
            <v>0</v>
          </cell>
        </row>
        <row r="518">
          <cell r="D518" t="str">
            <v>DANANG1</v>
          </cell>
          <cell r="M518" t="str">
            <v>﻿Đang hoạt động</v>
          </cell>
          <cell r="N518">
            <v>42689</v>
          </cell>
          <cell r="Q518">
            <v>1</v>
          </cell>
          <cell r="T518">
            <v>0</v>
          </cell>
          <cell r="U518">
            <v>0</v>
          </cell>
          <cell r="V518">
            <v>0</v>
          </cell>
        </row>
        <row r="519">
          <cell r="D519" t="str">
            <v>BÌNH MINH</v>
          </cell>
          <cell r="M519" t="str">
            <v>﻿Đang hoạt động</v>
          </cell>
          <cell r="N519">
            <v>42537</v>
          </cell>
          <cell r="Q519">
            <v>1</v>
          </cell>
          <cell r="T519">
            <v>0</v>
          </cell>
          <cell r="U519">
            <v>0</v>
          </cell>
          <cell r="V519">
            <v>0</v>
          </cell>
        </row>
        <row r="520">
          <cell r="D520" t="str">
            <v>GENCASA LAM SƠN</v>
          </cell>
          <cell r="M520" t="str">
            <v>﻿Đang hoạt động</v>
          </cell>
          <cell r="N520">
            <v>42572</v>
          </cell>
          <cell r="Q520">
            <v>1</v>
          </cell>
          <cell r="T520">
            <v>0</v>
          </cell>
          <cell r="U520">
            <v>0</v>
          </cell>
          <cell r="V520">
            <v>0</v>
          </cell>
        </row>
        <row r="521">
          <cell r="D521" t="str">
            <v>VICTORY</v>
          </cell>
          <cell r="M521" t="str">
            <v>﻿Đang hoạt động</v>
          </cell>
          <cell r="N521">
            <v>42670</v>
          </cell>
          <cell r="Q521">
            <v>0</v>
          </cell>
          <cell r="T521">
            <v>1</v>
          </cell>
          <cell r="U521">
            <v>0</v>
          </cell>
          <cell r="V521">
            <v>0</v>
          </cell>
        </row>
        <row r="522">
          <cell r="D522" t="str">
            <v>GENCASA NGHỆ AN</v>
          </cell>
          <cell r="M522" t="str">
            <v>﻿Đang hoạt động</v>
          </cell>
          <cell r="N522">
            <v>42663</v>
          </cell>
          <cell r="Q522">
            <v>0</v>
          </cell>
          <cell r="T522">
            <v>0</v>
          </cell>
          <cell r="U522">
            <v>0</v>
          </cell>
          <cell r="V522">
            <v>1</v>
          </cell>
        </row>
        <row r="523">
          <cell r="D523" t="str">
            <v>GENCASA NAM ĐỊNH</v>
          </cell>
          <cell r="M523" t="str">
            <v>﻿Đang hoạt động</v>
          </cell>
          <cell r="N523">
            <v>42599</v>
          </cell>
          <cell r="Q523">
            <v>1</v>
          </cell>
          <cell r="T523">
            <v>0</v>
          </cell>
          <cell r="U523">
            <v>0</v>
          </cell>
          <cell r="V523">
            <v>0</v>
          </cell>
        </row>
        <row r="524">
          <cell r="D524" t="str">
            <v>GENCASA BẾN TRE</v>
          </cell>
          <cell r="M524" t="str">
            <v>﻿Đang hoạt động</v>
          </cell>
          <cell r="N524">
            <v>42664</v>
          </cell>
          <cell r="Q524">
            <v>1</v>
          </cell>
          <cell r="T524">
            <v>0</v>
          </cell>
          <cell r="U524">
            <v>0</v>
          </cell>
          <cell r="V524">
            <v>0</v>
          </cell>
        </row>
        <row r="525">
          <cell r="D525" t="str">
            <v>GENCASA NGHỆ AN</v>
          </cell>
          <cell r="M525" t="str">
            <v>﻿Đang hoạt động</v>
          </cell>
          <cell r="N525">
            <v>42786</v>
          </cell>
          <cell r="Q525">
            <v>1</v>
          </cell>
          <cell r="T525">
            <v>0</v>
          </cell>
          <cell r="U525">
            <v>0</v>
          </cell>
          <cell r="V525">
            <v>0</v>
          </cell>
        </row>
        <row r="526">
          <cell r="D526" t="str">
            <v>GENCASA THÁI BÌNH</v>
          </cell>
          <cell r="M526" t="str">
            <v>﻿Đang hoạt động</v>
          </cell>
          <cell r="N526">
            <v>42755</v>
          </cell>
          <cell r="Q526">
            <v>1</v>
          </cell>
          <cell r="T526">
            <v>0</v>
          </cell>
          <cell r="U526">
            <v>0</v>
          </cell>
          <cell r="V526">
            <v>0</v>
          </cell>
        </row>
        <row r="527">
          <cell r="D527" t="str">
            <v>THIÊN SƠN</v>
          </cell>
          <cell r="M527" t="str">
            <v>﻿Đang hoạt động</v>
          </cell>
          <cell r="N527">
            <v>42731</v>
          </cell>
          <cell r="Q527">
            <v>1</v>
          </cell>
          <cell r="T527">
            <v>0</v>
          </cell>
          <cell r="U527">
            <v>0</v>
          </cell>
          <cell r="V527">
            <v>0</v>
          </cell>
        </row>
        <row r="528">
          <cell r="D528" t="str">
            <v>EIB MIỀN BẮC 1</v>
          </cell>
          <cell r="M528" t="str">
            <v>﻿Đang hoạt động</v>
          </cell>
          <cell r="N528">
            <v>42670</v>
          </cell>
          <cell r="Q528">
            <v>0</v>
          </cell>
          <cell r="T528">
            <v>0</v>
          </cell>
          <cell r="U528">
            <v>0</v>
          </cell>
          <cell r="V528">
            <v>0</v>
          </cell>
        </row>
        <row r="529">
          <cell r="D529" t="str">
            <v>GENCASA NGHỆ AN</v>
          </cell>
          <cell r="M529" t="str">
            <v>﻿Đang hoạt động</v>
          </cell>
          <cell r="N529">
            <v>42759</v>
          </cell>
          <cell r="Q529">
            <v>0</v>
          </cell>
          <cell r="T529">
            <v>0</v>
          </cell>
          <cell r="U529">
            <v>1</v>
          </cell>
          <cell r="V529">
            <v>0</v>
          </cell>
        </row>
        <row r="530">
          <cell r="D530" t="str">
            <v>GENCASA LAM SƠN</v>
          </cell>
          <cell r="M530" t="str">
            <v>﻿Đang hoạt động</v>
          </cell>
          <cell r="N530">
            <v>42690</v>
          </cell>
          <cell r="Q530">
            <v>1</v>
          </cell>
          <cell r="T530">
            <v>0</v>
          </cell>
          <cell r="U530">
            <v>0</v>
          </cell>
          <cell r="V530">
            <v>0</v>
          </cell>
        </row>
        <row r="531">
          <cell r="D531" t="str">
            <v>VICTORY</v>
          </cell>
          <cell r="M531" t="str">
            <v>﻿Đang hoạt động</v>
          </cell>
          <cell r="N531">
            <v>42577</v>
          </cell>
          <cell r="Q531">
            <v>0</v>
          </cell>
          <cell r="T531">
            <v>1</v>
          </cell>
          <cell r="U531">
            <v>0</v>
          </cell>
          <cell r="V531">
            <v>0</v>
          </cell>
        </row>
        <row r="532">
          <cell r="D532" t="str">
            <v>ELITE</v>
          </cell>
          <cell r="M532" t="str">
            <v>﻿Đang hoạt động</v>
          </cell>
          <cell r="N532">
            <v>42751</v>
          </cell>
          <cell r="Q532">
            <v>0</v>
          </cell>
          <cell r="T532">
            <v>0</v>
          </cell>
          <cell r="U532">
            <v>1</v>
          </cell>
          <cell r="V532">
            <v>0</v>
          </cell>
        </row>
        <row r="533">
          <cell r="D533" t="str">
            <v>GENCASA LAM SƠN</v>
          </cell>
          <cell r="M533" t="str">
            <v>﻿Đang hoạt động</v>
          </cell>
          <cell r="N533">
            <v>42627</v>
          </cell>
          <cell r="Q533">
            <v>1</v>
          </cell>
          <cell r="T533">
            <v>0</v>
          </cell>
          <cell r="U533">
            <v>0</v>
          </cell>
          <cell r="V533">
            <v>0</v>
          </cell>
        </row>
        <row r="534">
          <cell r="D534" t="str">
            <v>GENCASA NGHỆ AN</v>
          </cell>
          <cell r="M534" t="str">
            <v>﻿Đang hoạt động</v>
          </cell>
          <cell r="N534">
            <v>42786</v>
          </cell>
          <cell r="Q534">
            <v>1</v>
          </cell>
          <cell r="T534">
            <v>0</v>
          </cell>
          <cell r="U534">
            <v>0</v>
          </cell>
          <cell r="V534">
            <v>0</v>
          </cell>
        </row>
        <row r="535">
          <cell r="D535" t="str">
            <v>REDBULL</v>
          </cell>
          <cell r="M535" t="str">
            <v>﻿Đang hoạt động</v>
          </cell>
          <cell r="N535">
            <v>42600</v>
          </cell>
          <cell r="Q535">
            <v>1</v>
          </cell>
          <cell r="T535">
            <v>0</v>
          </cell>
          <cell r="U535">
            <v>0</v>
          </cell>
          <cell r="V535">
            <v>0</v>
          </cell>
        </row>
        <row r="536">
          <cell r="D536" t="str">
            <v>GENCASA LẠNG SƠN</v>
          </cell>
          <cell r="M536" t="str">
            <v>﻿Đang hoạt động</v>
          </cell>
          <cell r="N536">
            <v>42787</v>
          </cell>
          <cell r="Q536">
            <v>1</v>
          </cell>
          <cell r="T536">
            <v>0</v>
          </cell>
          <cell r="U536">
            <v>0</v>
          </cell>
          <cell r="V536">
            <v>0</v>
          </cell>
        </row>
        <row r="537">
          <cell r="D537" t="str">
            <v>GENCASA YÊN BÁI</v>
          </cell>
          <cell r="M537" t="str">
            <v>﻿Đang hoạt động</v>
          </cell>
          <cell r="N537">
            <v>42768</v>
          </cell>
          <cell r="Q537">
            <v>1</v>
          </cell>
          <cell r="T537">
            <v>0</v>
          </cell>
          <cell r="U537">
            <v>0</v>
          </cell>
          <cell r="V537">
            <v>0</v>
          </cell>
        </row>
        <row r="538">
          <cell r="D538" t="str">
            <v>GENCASA HUẾ 1</v>
          </cell>
          <cell r="M538" t="str">
            <v>﻿Đang hoạt động</v>
          </cell>
          <cell r="N538">
            <v>42745</v>
          </cell>
          <cell r="Q538">
            <v>1</v>
          </cell>
          <cell r="T538">
            <v>0</v>
          </cell>
          <cell r="U538">
            <v>0</v>
          </cell>
          <cell r="V538">
            <v>0</v>
          </cell>
        </row>
        <row r="539">
          <cell r="D539" t="str">
            <v>GENCASA HUẾ 1</v>
          </cell>
          <cell r="M539" t="str">
            <v>﻿Đang hoạt động</v>
          </cell>
          <cell r="N539">
            <v>42746</v>
          </cell>
          <cell r="Q539">
            <v>0</v>
          </cell>
          <cell r="T539">
            <v>0</v>
          </cell>
          <cell r="U539">
            <v>1</v>
          </cell>
          <cell r="V539">
            <v>0</v>
          </cell>
        </row>
        <row r="540">
          <cell r="D540" t="str">
            <v>GENCASA LAM SƠN</v>
          </cell>
          <cell r="M540" t="str">
            <v>﻿Đang hoạt động</v>
          </cell>
          <cell r="N540">
            <v>42731</v>
          </cell>
          <cell r="Q540">
            <v>1</v>
          </cell>
          <cell r="T540">
            <v>0</v>
          </cell>
          <cell r="U540">
            <v>0</v>
          </cell>
          <cell r="V540">
            <v>0</v>
          </cell>
        </row>
        <row r="541">
          <cell r="D541" t="str">
            <v>QUẢNG TRỊ</v>
          </cell>
          <cell r="M541" t="str">
            <v>﻿Đang hoạt động</v>
          </cell>
          <cell r="N541">
            <v>42783</v>
          </cell>
          <cell r="Q541">
            <v>0</v>
          </cell>
          <cell r="T541">
            <v>0</v>
          </cell>
          <cell r="U541">
            <v>1</v>
          </cell>
          <cell r="V541">
            <v>0</v>
          </cell>
        </row>
        <row r="542">
          <cell r="D542" t="str">
            <v>GENCASA THÁI NGUYÊN</v>
          </cell>
          <cell r="M542" t="str">
            <v>﻿Đang hoạt động</v>
          </cell>
          <cell r="N542">
            <v>42724</v>
          </cell>
          <cell r="Q542">
            <v>1</v>
          </cell>
          <cell r="T542">
            <v>0</v>
          </cell>
          <cell r="U542">
            <v>0</v>
          </cell>
          <cell r="V542">
            <v>0</v>
          </cell>
        </row>
        <row r="543">
          <cell r="D543" t="str">
            <v>TÂY NINH</v>
          </cell>
          <cell r="M543" t="str">
            <v>﻿Đang hoạt động</v>
          </cell>
          <cell r="N543">
            <v>42732</v>
          </cell>
          <cell r="Q543">
            <v>0</v>
          </cell>
          <cell r="T543">
            <v>0</v>
          </cell>
          <cell r="U543">
            <v>1</v>
          </cell>
          <cell r="V543">
            <v>0</v>
          </cell>
        </row>
        <row r="544">
          <cell r="D544" t="str">
            <v>GENCASA HUẾ 1</v>
          </cell>
          <cell r="M544" t="str">
            <v>﻿Đang hoạt động</v>
          </cell>
          <cell r="N544">
            <v>42745</v>
          </cell>
          <cell r="Q544">
            <v>0</v>
          </cell>
          <cell r="T544">
            <v>0</v>
          </cell>
          <cell r="U544">
            <v>1</v>
          </cell>
          <cell r="V544">
            <v>0</v>
          </cell>
        </row>
        <row r="545">
          <cell r="D545" t="str">
            <v>GENCASA LAM SƠN</v>
          </cell>
          <cell r="M545" t="str">
            <v>﻿Đang hoạt động</v>
          </cell>
          <cell r="N545">
            <v>42793</v>
          </cell>
          <cell r="Q545">
            <v>1</v>
          </cell>
          <cell r="T545">
            <v>0</v>
          </cell>
          <cell r="U545">
            <v>0</v>
          </cell>
          <cell r="V545">
            <v>0</v>
          </cell>
        </row>
        <row r="546">
          <cell r="D546" t="str">
            <v>GENCASA THÁI NGUYÊN</v>
          </cell>
          <cell r="M546" t="str">
            <v>﻿Đang hoạt động</v>
          </cell>
          <cell r="N546">
            <v>42726</v>
          </cell>
          <cell r="Q546">
            <v>1</v>
          </cell>
          <cell r="T546">
            <v>0</v>
          </cell>
          <cell r="U546">
            <v>0</v>
          </cell>
          <cell r="V546">
            <v>0</v>
          </cell>
        </row>
        <row r="547">
          <cell r="D547" t="str">
            <v>THE STARS 2</v>
          </cell>
          <cell r="M547" t="str">
            <v>﻿Đang hoạt động</v>
          </cell>
          <cell r="N547">
            <v>42786</v>
          </cell>
          <cell r="Q547">
            <v>1</v>
          </cell>
          <cell r="T547">
            <v>0</v>
          </cell>
          <cell r="U547">
            <v>0</v>
          </cell>
          <cell r="V547">
            <v>0</v>
          </cell>
        </row>
        <row r="548">
          <cell r="D548" t="str">
            <v>VICTORY</v>
          </cell>
          <cell r="M548" t="str">
            <v>﻿Đang hoạt động</v>
          </cell>
          <cell r="N548">
            <v>42513</v>
          </cell>
          <cell r="Q548">
            <v>1</v>
          </cell>
          <cell r="T548">
            <v>0</v>
          </cell>
          <cell r="U548">
            <v>0</v>
          </cell>
          <cell r="V548">
            <v>0</v>
          </cell>
        </row>
        <row r="549">
          <cell r="D549" t="str">
            <v>GENCASA YÊN BÁI</v>
          </cell>
          <cell r="M549" t="str">
            <v>﻿Đang hoạt động</v>
          </cell>
          <cell r="N549">
            <v>42727</v>
          </cell>
          <cell r="Q549">
            <v>1</v>
          </cell>
          <cell r="T549">
            <v>0</v>
          </cell>
          <cell r="U549">
            <v>0</v>
          </cell>
          <cell r="V549">
            <v>0</v>
          </cell>
        </row>
        <row r="550">
          <cell r="D550" t="str">
            <v>MEGA</v>
          </cell>
          <cell r="M550" t="str">
            <v>﻿Đang hoạt động</v>
          </cell>
          <cell r="N550">
            <v>42678</v>
          </cell>
          <cell r="Q550">
            <v>1</v>
          </cell>
          <cell r="T550">
            <v>0</v>
          </cell>
          <cell r="U550">
            <v>0</v>
          </cell>
          <cell r="V550">
            <v>0</v>
          </cell>
        </row>
        <row r="551">
          <cell r="D551" t="str">
            <v>MDRT VT</v>
          </cell>
          <cell r="M551" t="str">
            <v>﻿Đang hoạt động</v>
          </cell>
          <cell r="N551">
            <v>42636</v>
          </cell>
          <cell r="Q551">
            <v>1</v>
          </cell>
          <cell r="T551">
            <v>0</v>
          </cell>
          <cell r="U551">
            <v>0</v>
          </cell>
          <cell r="V551">
            <v>0</v>
          </cell>
        </row>
        <row r="552">
          <cell r="D552" t="str">
            <v>CÀ MAU</v>
          </cell>
          <cell r="M552" t="str">
            <v>﻿Đang hoạt động</v>
          </cell>
          <cell r="N552">
            <v>42699</v>
          </cell>
          <cell r="Q552">
            <v>1</v>
          </cell>
          <cell r="T552">
            <v>0</v>
          </cell>
          <cell r="U552">
            <v>0</v>
          </cell>
          <cell r="V552">
            <v>0</v>
          </cell>
        </row>
        <row r="553">
          <cell r="D553" t="str">
            <v>ĐẮK NÔNG</v>
          </cell>
          <cell r="M553" t="str">
            <v>﻿Đang hoạt động</v>
          </cell>
          <cell r="N553">
            <v>42794</v>
          </cell>
          <cell r="Q553">
            <v>1</v>
          </cell>
          <cell r="T553">
            <v>0</v>
          </cell>
          <cell r="U553">
            <v>0</v>
          </cell>
          <cell r="V553">
            <v>0</v>
          </cell>
        </row>
        <row r="554">
          <cell r="D554" t="str">
            <v>GIALAI</v>
          </cell>
          <cell r="M554" t="str">
            <v>﻿Đang hoạt động</v>
          </cell>
          <cell r="N554">
            <v>42711</v>
          </cell>
          <cell r="Q554">
            <v>1</v>
          </cell>
          <cell r="T554">
            <v>0</v>
          </cell>
          <cell r="U554">
            <v>0</v>
          </cell>
          <cell r="V554">
            <v>0</v>
          </cell>
        </row>
        <row r="555">
          <cell r="D555" t="str">
            <v>GENCASA THÁI BÌNH</v>
          </cell>
          <cell r="M555" t="str">
            <v>﻿Đang hoạt động</v>
          </cell>
          <cell r="N555">
            <v>42718</v>
          </cell>
          <cell r="Q555">
            <v>1</v>
          </cell>
          <cell r="T555">
            <v>0</v>
          </cell>
          <cell r="U555">
            <v>0</v>
          </cell>
          <cell r="V555">
            <v>0</v>
          </cell>
        </row>
        <row r="556">
          <cell r="D556" t="str">
            <v>MDRT VT</v>
          </cell>
          <cell r="M556" t="str">
            <v>﻿Đang hoạt động</v>
          </cell>
          <cell r="N556">
            <v>42607</v>
          </cell>
          <cell r="Q556">
            <v>1</v>
          </cell>
          <cell r="T556">
            <v>0</v>
          </cell>
          <cell r="U556">
            <v>0</v>
          </cell>
          <cell r="V556">
            <v>0</v>
          </cell>
        </row>
        <row r="557">
          <cell r="D557" t="str">
            <v>GENCASA YÊN BÁI</v>
          </cell>
          <cell r="M557" t="str">
            <v>﻿Đang hoạt động</v>
          </cell>
          <cell r="N557">
            <v>42786</v>
          </cell>
          <cell r="Q557">
            <v>1</v>
          </cell>
          <cell r="T557">
            <v>0</v>
          </cell>
          <cell r="U557">
            <v>0</v>
          </cell>
          <cell r="V557">
            <v>0</v>
          </cell>
        </row>
        <row r="558">
          <cell r="D558" t="str">
            <v>GENCASA NAM ĐỊNH</v>
          </cell>
          <cell r="M558" t="str">
            <v>﻿Đang hoạt động</v>
          </cell>
          <cell r="N558">
            <v>42726</v>
          </cell>
          <cell r="Q558">
            <v>1</v>
          </cell>
          <cell r="T558">
            <v>0</v>
          </cell>
          <cell r="U558">
            <v>0</v>
          </cell>
          <cell r="V558">
            <v>0</v>
          </cell>
        </row>
        <row r="559">
          <cell r="D559" t="str">
            <v>CÀ MAU</v>
          </cell>
          <cell r="M559" t="str">
            <v>﻿Đang hoạt động</v>
          </cell>
          <cell r="N559">
            <v>42699</v>
          </cell>
          <cell r="Q559">
            <v>1</v>
          </cell>
          <cell r="T559">
            <v>0</v>
          </cell>
          <cell r="U559">
            <v>0</v>
          </cell>
          <cell r="V559">
            <v>0</v>
          </cell>
        </row>
        <row r="560">
          <cell r="D560" t="str">
            <v>BELIEVE IN FUTURE</v>
          </cell>
          <cell r="M560" t="str">
            <v>﻿Đang hoạt động</v>
          </cell>
          <cell r="N560">
            <v>42324</v>
          </cell>
          <cell r="Q560">
            <v>0</v>
          </cell>
          <cell r="T560">
            <v>0</v>
          </cell>
          <cell r="U560">
            <v>1</v>
          </cell>
          <cell r="V560">
            <v>0</v>
          </cell>
        </row>
        <row r="561">
          <cell r="D561" t="str">
            <v>MDRT HCM</v>
          </cell>
          <cell r="M561" t="str">
            <v>﻿Đang hoạt động</v>
          </cell>
          <cell r="N561">
            <v>41894</v>
          </cell>
          <cell r="Q561">
            <v>1</v>
          </cell>
          <cell r="T561">
            <v>0</v>
          </cell>
          <cell r="U561">
            <v>0</v>
          </cell>
          <cell r="V561">
            <v>0</v>
          </cell>
        </row>
        <row r="562">
          <cell r="D562" t="str">
            <v>BLUE WAVES</v>
          </cell>
          <cell r="M562" t="str">
            <v>﻿Đang hoạt động</v>
          </cell>
          <cell r="N562">
            <v>42662</v>
          </cell>
          <cell r="Q562">
            <v>1</v>
          </cell>
          <cell r="T562">
            <v>0</v>
          </cell>
          <cell r="U562">
            <v>0</v>
          </cell>
          <cell r="V562">
            <v>0</v>
          </cell>
        </row>
        <row r="563">
          <cell r="D563" t="str">
            <v>GENCASA THÁI BÌNH</v>
          </cell>
          <cell r="M563" t="str">
            <v>﻿Đang hoạt động</v>
          </cell>
          <cell r="N563">
            <v>42794</v>
          </cell>
          <cell r="Q563">
            <v>1</v>
          </cell>
          <cell r="T563">
            <v>0</v>
          </cell>
          <cell r="U563">
            <v>0</v>
          </cell>
          <cell r="V563">
            <v>0</v>
          </cell>
        </row>
        <row r="564">
          <cell r="D564" t="str">
            <v>GENCASA THANH HÓA</v>
          </cell>
          <cell r="M564" t="str">
            <v>﻿Đang hoạt động</v>
          </cell>
          <cell r="N564">
            <v>42786</v>
          </cell>
          <cell r="Q564">
            <v>1</v>
          </cell>
          <cell r="T564">
            <v>0</v>
          </cell>
          <cell r="U564">
            <v>0</v>
          </cell>
          <cell r="V564">
            <v>0</v>
          </cell>
        </row>
        <row r="565">
          <cell r="D565" t="str">
            <v>LONG XUYÊN</v>
          </cell>
          <cell r="M565" t="str">
            <v>﻿Đang hoạt động</v>
          </cell>
          <cell r="N565">
            <v>42669</v>
          </cell>
          <cell r="Q565">
            <v>1</v>
          </cell>
          <cell r="T565">
            <v>0</v>
          </cell>
          <cell r="U565">
            <v>0</v>
          </cell>
          <cell r="V565">
            <v>0</v>
          </cell>
        </row>
        <row r="566">
          <cell r="D566" t="str">
            <v>F.B.I</v>
          </cell>
          <cell r="M566" t="str">
            <v>﻿Đang hoạt động</v>
          </cell>
          <cell r="N566">
            <v>42717</v>
          </cell>
          <cell r="Q566">
            <v>1</v>
          </cell>
          <cell r="T566">
            <v>0</v>
          </cell>
          <cell r="U566">
            <v>0</v>
          </cell>
          <cell r="V566">
            <v>0</v>
          </cell>
        </row>
        <row r="567">
          <cell r="D567" t="str">
            <v>MEGA</v>
          </cell>
          <cell r="M567" t="str">
            <v>﻿Đang hoạt động</v>
          </cell>
          <cell r="N567">
            <v>42368</v>
          </cell>
          <cell r="Q567">
            <v>1</v>
          </cell>
          <cell r="T567">
            <v>0</v>
          </cell>
          <cell r="U567">
            <v>0</v>
          </cell>
          <cell r="V567">
            <v>0</v>
          </cell>
        </row>
        <row r="568">
          <cell r="D568" t="str">
            <v>GENCASA TÂN PHÚ</v>
          </cell>
          <cell r="M568" t="str">
            <v>﻿Đang hoạt động</v>
          </cell>
          <cell r="N568">
            <v>42640</v>
          </cell>
          <cell r="Q568">
            <v>1</v>
          </cell>
          <cell r="T568">
            <v>0</v>
          </cell>
          <cell r="U568">
            <v>0</v>
          </cell>
          <cell r="V568">
            <v>0</v>
          </cell>
        </row>
        <row r="569">
          <cell r="D569" t="str">
            <v>MDRT VT</v>
          </cell>
          <cell r="M569" t="str">
            <v>﻿Đang hoạt động</v>
          </cell>
          <cell r="N569">
            <v>42030</v>
          </cell>
          <cell r="Q569">
            <v>0</v>
          </cell>
          <cell r="T569">
            <v>0</v>
          </cell>
          <cell r="U569">
            <v>1</v>
          </cell>
          <cell r="V569">
            <v>0</v>
          </cell>
        </row>
        <row r="570">
          <cell r="D570" t="str">
            <v>F.B.I</v>
          </cell>
          <cell r="M570" t="str">
            <v>﻿Đang hoạt động</v>
          </cell>
          <cell r="N570">
            <v>42592</v>
          </cell>
          <cell r="Q570">
            <v>1</v>
          </cell>
          <cell r="T570">
            <v>0</v>
          </cell>
          <cell r="U570">
            <v>0</v>
          </cell>
          <cell r="V570">
            <v>0</v>
          </cell>
        </row>
        <row r="571">
          <cell r="D571" t="str">
            <v>LUCKY STAR</v>
          </cell>
          <cell r="M571" t="str">
            <v>﻿Đang hoạt động</v>
          </cell>
          <cell r="N571">
            <v>42586</v>
          </cell>
          <cell r="Q571">
            <v>1</v>
          </cell>
          <cell r="T571">
            <v>0</v>
          </cell>
          <cell r="U571">
            <v>0</v>
          </cell>
          <cell r="V571">
            <v>0</v>
          </cell>
        </row>
        <row r="572">
          <cell r="D572" t="str">
            <v>TCB SOUTH 2</v>
          </cell>
          <cell r="M572" t="str">
            <v>﻿Đang hoạt động</v>
          </cell>
          <cell r="N572">
            <v>42003</v>
          </cell>
          <cell r="Q572">
            <v>0</v>
          </cell>
          <cell r="T572">
            <v>0</v>
          </cell>
          <cell r="U572">
            <v>0</v>
          </cell>
          <cell r="V572">
            <v>0</v>
          </cell>
        </row>
        <row r="573">
          <cell r="D573" t="str">
            <v>THE LIGHT</v>
          </cell>
          <cell r="M573" t="str">
            <v>﻿Đang hoạt động</v>
          </cell>
          <cell r="N573">
            <v>42664</v>
          </cell>
          <cell r="Q573">
            <v>1</v>
          </cell>
          <cell r="T573">
            <v>0</v>
          </cell>
          <cell r="U573">
            <v>0</v>
          </cell>
          <cell r="V573">
            <v>0</v>
          </cell>
        </row>
        <row r="574">
          <cell r="D574" t="str">
            <v>F.B.I</v>
          </cell>
          <cell r="M574" t="str">
            <v>﻿Đang hoạt động</v>
          </cell>
          <cell r="N574">
            <v>42731</v>
          </cell>
          <cell r="Q574">
            <v>1</v>
          </cell>
          <cell r="T574">
            <v>0</v>
          </cell>
          <cell r="U574">
            <v>0</v>
          </cell>
          <cell r="V574">
            <v>0</v>
          </cell>
        </row>
        <row r="575">
          <cell r="D575" t="str">
            <v>LUCKY CAT</v>
          </cell>
          <cell r="M575" t="str">
            <v>﻿Đang hoạt động</v>
          </cell>
          <cell r="N575">
            <v>42724</v>
          </cell>
          <cell r="Q575">
            <v>1</v>
          </cell>
          <cell r="T575">
            <v>0</v>
          </cell>
          <cell r="U575">
            <v>0</v>
          </cell>
          <cell r="V575">
            <v>0</v>
          </cell>
        </row>
        <row r="576">
          <cell r="D576" t="str">
            <v>GENCASA HƯNG YÊN</v>
          </cell>
          <cell r="M576" t="str">
            <v>﻿Đang hoạt động</v>
          </cell>
          <cell r="N576">
            <v>42718</v>
          </cell>
          <cell r="Q576">
            <v>1</v>
          </cell>
          <cell r="T576">
            <v>0</v>
          </cell>
          <cell r="U576">
            <v>0</v>
          </cell>
          <cell r="V576">
            <v>0</v>
          </cell>
        </row>
        <row r="577">
          <cell r="D577" t="str">
            <v>MEGA</v>
          </cell>
          <cell r="M577" t="str">
            <v>﻿Đang hoạt động</v>
          </cell>
          <cell r="N577">
            <v>42514</v>
          </cell>
          <cell r="Q577">
            <v>1</v>
          </cell>
          <cell r="T577">
            <v>0</v>
          </cell>
          <cell r="U577">
            <v>0</v>
          </cell>
          <cell r="V577">
            <v>0</v>
          </cell>
        </row>
        <row r="578">
          <cell r="D578" t="str">
            <v>GENCASA THÁI NGUYÊN</v>
          </cell>
          <cell r="M578" t="str">
            <v>﻿Đang hoạt động</v>
          </cell>
          <cell r="N578">
            <v>42725</v>
          </cell>
          <cell r="Q578">
            <v>0</v>
          </cell>
          <cell r="T578">
            <v>0</v>
          </cell>
          <cell r="U578">
            <v>1</v>
          </cell>
          <cell r="V578">
            <v>0</v>
          </cell>
        </row>
        <row r="579">
          <cell r="D579" t="str">
            <v>GENCASA NAM ĐỊNH</v>
          </cell>
          <cell r="M579" t="str">
            <v>﻿Đang hoạt động</v>
          </cell>
          <cell r="N579">
            <v>42759</v>
          </cell>
          <cell r="Q579">
            <v>1</v>
          </cell>
          <cell r="T579">
            <v>0</v>
          </cell>
          <cell r="U579">
            <v>0</v>
          </cell>
          <cell r="V579">
            <v>0</v>
          </cell>
        </row>
        <row r="580">
          <cell r="D580" t="str">
            <v>THE LIGHT</v>
          </cell>
          <cell r="M580" t="str">
            <v>﻿Đang hoạt động</v>
          </cell>
          <cell r="N580">
            <v>42634</v>
          </cell>
          <cell r="Q580">
            <v>1</v>
          </cell>
          <cell r="T580">
            <v>0</v>
          </cell>
          <cell r="U580">
            <v>0</v>
          </cell>
          <cell r="V580">
            <v>0</v>
          </cell>
        </row>
        <row r="581">
          <cell r="D581" t="str">
            <v>SPRING</v>
          </cell>
          <cell r="M581" t="str">
            <v>﻿Đang hoạt động</v>
          </cell>
          <cell r="N581">
            <v>42592</v>
          </cell>
          <cell r="Q581">
            <v>1</v>
          </cell>
          <cell r="T581">
            <v>0</v>
          </cell>
          <cell r="U581">
            <v>0</v>
          </cell>
          <cell r="V581">
            <v>0</v>
          </cell>
        </row>
        <row r="582">
          <cell r="D582" t="str">
            <v>DANANG1</v>
          </cell>
          <cell r="M582" t="str">
            <v>﻿Đang hoạt động</v>
          </cell>
          <cell r="N582">
            <v>42689</v>
          </cell>
          <cell r="Q582">
            <v>1</v>
          </cell>
          <cell r="T582">
            <v>0</v>
          </cell>
          <cell r="U582">
            <v>0</v>
          </cell>
          <cell r="V582">
            <v>0</v>
          </cell>
        </row>
        <row r="583">
          <cell r="D583" t="str">
            <v>MEGA</v>
          </cell>
          <cell r="M583" t="str">
            <v>﻿Đang hoạt động</v>
          </cell>
          <cell r="N583">
            <v>42790</v>
          </cell>
          <cell r="Q583">
            <v>1</v>
          </cell>
          <cell r="T583">
            <v>0</v>
          </cell>
          <cell r="U583">
            <v>0</v>
          </cell>
          <cell r="V583">
            <v>0</v>
          </cell>
        </row>
        <row r="584">
          <cell r="D584" t="str">
            <v>VICTORY</v>
          </cell>
          <cell r="M584" t="str">
            <v>﻿Đang hoạt động</v>
          </cell>
          <cell r="N584">
            <v>42367</v>
          </cell>
          <cell r="Q584">
            <v>0</v>
          </cell>
          <cell r="T584">
            <v>1</v>
          </cell>
          <cell r="U584">
            <v>0</v>
          </cell>
          <cell r="V584">
            <v>0</v>
          </cell>
        </row>
        <row r="585">
          <cell r="D585" t="str">
            <v>GENCASA NGHỆ AN</v>
          </cell>
          <cell r="M585" t="str">
            <v>﻿Đang hoạt động</v>
          </cell>
          <cell r="N585">
            <v>42641</v>
          </cell>
          <cell r="Q585">
            <v>1</v>
          </cell>
          <cell r="T585">
            <v>0</v>
          </cell>
          <cell r="U585">
            <v>0</v>
          </cell>
          <cell r="V585">
            <v>0</v>
          </cell>
        </row>
        <row r="586">
          <cell r="D586" t="str">
            <v>LONG XUYÊN</v>
          </cell>
          <cell r="M586" t="str">
            <v>﻿Đang hoạt động</v>
          </cell>
          <cell r="N586">
            <v>42699</v>
          </cell>
          <cell r="Q586">
            <v>1</v>
          </cell>
          <cell r="T586">
            <v>0</v>
          </cell>
          <cell r="U586">
            <v>0</v>
          </cell>
          <cell r="V586">
            <v>0</v>
          </cell>
        </row>
        <row r="587">
          <cell r="D587" t="str">
            <v>GENCASA NGHỆ AN</v>
          </cell>
          <cell r="M587" t="str">
            <v>﻿Đang hoạt động</v>
          </cell>
          <cell r="N587">
            <v>42692</v>
          </cell>
          <cell r="Q587">
            <v>1</v>
          </cell>
          <cell r="T587">
            <v>0</v>
          </cell>
          <cell r="U587">
            <v>0</v>
          </cell>
          <cell r="V587">
            <v>0</v>
          </cell>
        </row>
        <row r="588">
          <cell r="D588" t="str">
            <v>BLUE OCEAN</v>
          </cell>
          <cell r="M588" t="str">
            <v>﻿Đang hoạt động</v>
          </cell>
          <cell r="N588">
            <v>42699</v>
          </cell>
          <cell r="Q588">
            <v>1</v>
          </cell>
          <cell r="T588">
            <v>0</v>
          </cell>
          <cell r="U588">
            <v>0</v>
          </cell>
          <cell r="V588">
            <v>0</v>
          </cell>
        </row>
        <row r="589">
          <cell r="D589" t="str">
            <v>THE SKY</v>
          </cell>
          <cell r="M589" t="str">
            <v>﻿Đang hoạt động</v>
          </cell>
          <cell r="N589">
            <v>42598</v>
          </cell>
          <cell r="Q589">
            <v>1</v>
          </cell>
          <cell r="T589">
            <v>0</v>
          </cell>
          <cell r="U589">
            <v>0</v>
          </cell>
          <cell r="V589">
            <v>0</v>
          </cell>
        </row>
        <row r="590">
          <cell r="D590" t="str">
            <v>GENCASA NGHỆ AN</v>
          </cell>
          <cell r="M590" t="str">
            <v>﻿Đang hoạt động</v>
          </cell>
          <cell r="N590">
            <v>42663</v>
          </cell>
          <cell r="Q590">
            <v>1</v>
          </cell>
          <cell r="T590">
            <v>0</v>
          </cell>
          <cell r="U590">
            <v>0</v>
          </cell>
          <cell r="V590">
            <v>0</v>
          </cell>
        </row>
        <row r="591">
          <cell r="D591" t="str">
            <v>VICTORY</v>
          </cell>
          <cell r="M591" t="str">
            <v>﻿Đang hoạt động</v>
          </cell>
          <cell r="N591">
            <v>42787</v>
          </cell>
          <cell r="Q591">
            <v>1</v>
          </cell>
          <cell r="T591">
            <v>0</v>
          </cell>
          <cell r="U591">
            <v>0</v>
          </cell>
          <cell r="V591">
            <v>0</v>
          </cell>
        </row>
        <row r="592">
          <cell r="D592" t="str">
            <v>GENCASA LAM SƠN</v>
          </cell>
          <cell r="M592" t="str">
            <v>﻿Đang hoạt động</v>
          </cell>
          <cell r="N592">
            <v>42662</v>
          </cell>
          <cell r="Q592">
            <v>1</v>
          </cell>
          <cell r="T592">
            <v>0</v>
          </cell>
          <cell r="U592">
            <v>0</v>
          </cell>
          <cell r="V592">
            <v>0</v>
          </cell>
        </row>
        <row r="593">
          <cell r="D593" t="str">
            <v>DANANG1</v>
          </cell>
          <cell r="M593" t="str">
            <v>﻿Đang hoạt động</v>
          </cell>
          <cell r="N593">
            <v>42740</v>
          </cell>
          <cell r="Q593">
            <v>0</v>
          </cell>
          <cell r="T593">
            <v>0</v>
          </cell>
          <cell r="U593">
            <v>1</v>
          </cell>
          <cell r="V593">
            <v>0</v>
          </cell>
        </row>
        <row r="594">
          <cell r="D594" t="str">
            <v>SUNFLOWER</v>
          </cell>
          <cell r="M594" t="str">
            <v>﻿Đang hoạt động</v>
          </cell>
          <cell r="N594">
            <v>42731</v>
          </cell>
          <cell r="Q594">
            <v>1</v>
          </cell>
          <cell r="T594">
            <v>0</v>
          </cell>
          <cell r="U594">
            <v>0</v>
          </cell>
          <cell r="V594">
            <v>0</v>
          </cell>
        </row>
        <row r="595">
          <cell r="D595" t="str">
            <v>GENCASA NAM ĐỊNH</v>
          </cell>
          <cell r="M595" t="str">
            <v>﻿Đang hoạt động</v>
          </cell>
          <cell r="N595">
            <v>42662</v>
          </cell>
          <cell r="Q595">
            <v>1</v>
          </cell>
          <cell r="T595">
            <v>0</v>
          </cell>
          <cell r="U595">
            <v>0</v>
          </cell>
          <cell r="V595">
            <v>0</v>
          </cell>
        </row>
        <row r="596">
          <cell r="D596" t="str">
            <v>THE CAPITAL</v>
          </cell>
          <cell r="M596" t="str">
            <v>﻿Đang hoạt động</v>
          </cell>
          <cell r="N596">
            <v>42731</v>
          </cell>
          <cell r="Q596">
            <v>1</v>
          </cell>
          <cell r="T596">
            <v>0</v>
          </cell>
          <cell r="U596">
            <v>0</v>
          </cell>
          <cell r="V596">
            <v>0</v>
          </cell>
        </row>
        <row r="597">
          <cell r="D597" t="str">
            <v>GENCASA THANH HÓA</v>
          </cell>
          <cell r="M597" t="str">
            <v>﻿Đang hoạt động</v>
          </cell>
          <cell r="N597">
            <v>42731</v>
          </cell>
          <cell r="Q597">
            <v>1</v>
          </cell>
          <cell r="T597">
            <v>0</v>
          </cell>
          <cell r="U597">
            <v>0</v>
          </cell>
          <cell r="V597">
            <v>0</v>
          </cell>
        </row>
        <row r="598">
          <cell r="D598" t="str">
            <v>GENCASA YÊN BÁI</v>
          </cell>
          <cell r="M598" t="str">
            <v>﻿Đang hoạt động</v>
          </cell>
          <cell r="N598">
            <v>42724</v>
          </cell>
          <cell r="Q598">
            <v>0</v>
          </cell>
          <cell r="T598">
            <v>0</v>
          </cell>
          <cell r="U598">
            <v>1</v>
          </cell>
          <cell r="V598">
            <v>0</v>
          </cell>
        </row>
        <row r="599">
          <cell r="D599" t="str">
            <v>VICTORY</v>
          </cell>
          <cell r="M599" t="str">
            <v>﻿Đang hoạt động</v>
          </cell>
          <cell r="N599">
            <v>42443</v>
          </cell>
          <cell r="Q599">
            <v>1</v>
          </cell>
          <cell r="T599">
            <v>0</v>
          </cell>
          <cell r="U599">
            <v>0</v>
          </cell>
          <cell r="V599">
            <v>0</v>
          </cell>
        </row>
        <row r="600">
          <cell r="D600" t="str">
            <v>DANANG1</v>
          </cell>
          <cell r="M600" t="str">
            <v>﻿Đang hoạt động</v>
          </cell>
          <cell r="N600">
            <v>42731</v>
          </cell>
          <cell r="Q600">
            <v>1</v>
          </cell>
          <cell r="T600">
            <v>0</v>
          </cell>
          <cell r="U600">
            <v>0</v>
          </cell>
          <cell r="V600">
            <v>0</v>
          </cell>
        </row>
        <row r="601">
          <cell r="D601" t="str">
            <v>THE LIGHT</v>
          </cell>
          <cell r="M601" t="str">
            <v>﻿Đang hoạt động</v>
          </cell>
          <cell r="N601">
            <v>42698</v>
          </cell>
          <cell r="Q601">
            <v>1</v>
          </cell>
          <cell r="T601">
            <v>0</v>
          </cell>
          <cell r="U601">
            <v>0</v>
          </cell>
          <cell r="V601">
            <v>0</v>
          </cell>
        </row>
        <row r="602">
          <cell r="D602" t="str">
            <v>BÌNH MINH</v>
          </cell>
          <cell r="M602" t="str">
            <v>﻿Đang hoạt động</v>
          </cell>
          <cell r="N602">
            <v>42627</v>
          </cell>
          <cell r="Q602">
            <v>1</v>
          </cell>
          <cell r="T602">
            <v>0</v>
          </cell>
          <cell r="U602">
            <v>0</v>
          </cell>
          <cell r="V602">
            <v>0</v>
          </cell>
        </row>
        <row r="603">
          <cell r="D603" t="str">
            <v>GENCASA HUẾ 1</v>
          </cell>
          <cell r="M603" t="str">
            <v>﻿Đang hoạt động</v>
          </cell>
          <cell r="N603">
            <v>42723</v>
          </cell>
          <cell r="Q603">
            <v>1</v>
          </cell>
          <cell r="T603">
            <v>0</v>
          </cell>
          <cell r="U603">
            <v>0</v>
          </cell>
          <cell r="V603">
            <v>0</v>
          </cell>
        </row>
        <row r="604">
          <cell r="D604" t="str">
            <v>GENCASA NGHỆ AN</v>
          </cell>
          <cell r="M604" t="str">
            <v>﻿Đang hoạt động</v>
          </cell>
          <cell r="N604">
            <v>42718</v>
          </cell>
          <cell r="Q604">
            <v>1</v>
          </cell>
          <cell r="T604">
            <v>0</v>
          </cell>
          <cell r="U604">
            <v>0</v>
          </cell>
          <cell r="V604">
            <v>0</v>
          </cell>
        </row>
        <row r="605">
          <cell r="D605" t="str">
            <v>GENCASA LONG BIÊN</v>
          </cell>
          <cell r="M605" t="str">
            <v>﻿Đang hoạt động</v>
          </cell>
          <cell r="N605">
            <v>42668</v>
          </cell>
          <cell r="Q605">
            <v>1</v>
          </cell>
          <cell r="T605">
            <v>0</v>
          </cell>
          <cell r="U605">
            <v>0</v>
          </cell>
          <cell r="V605">
            <v>0</v>
          </cell>
        </row>
        <row r="606">
          <cell r="D606" t="str">
            <v>GENCASA HƯNG YÊN</v>
          </cell>
          <cell r="M606" t="str">
            <v>﻿Đang hoạt động</v>
          </cell>
          <cell r="N606">
            <v>42684</v>
          </cell>
          <cell r="Q606">
            <v>1</v>
          </cell>
          <cell r="T606">
            <v>0</v>
          </cell>
          <cell r="U606">
            <v>0</v>
          </cell>
          <cell r="V606">
            <v>0</v>
          </cell>
        </row>
        <row r="607">
          <cell r="D607" t="str">
            <v>CẦN THƠ</v>
          </cell>
          <cell r="M607" t="str">
            <v>﻿Đang hoạt động</v>
          </cell>
          <cell r="N607">
            <v>42718</v>
          </cell>
          <cell r="Q607">
            <v>1</v>
          </cell>
          <cell r="T607">
            <v>0</v>
          </cell>
          <cell r="U607">
            <v>0</v>
          </cell>
          <cell r="V607">
            <v>0</v>
          </cell>
        </row>
        <row r="608">
          <cell r="D608" t="str">
            <v>WHITE HORSE-GENCASA MỸ THO</v>
          </cell>
          <cell r="M608" t="str">
            <v>﻿Đang hoạt động</v>
          </cell>
          <cell r="N608">
            <v>42790</v>
          </cell>
          <cell r="Q608">
            <v>1</v>
          </cell>
          <cell r="T608">
            <v>0</v>
          </cell>
          <cell r="U608">
            <v>0</v>
          </cell>
          <cell r="V608">
            <v>0</v>
          </cell>
        </row>
        <row r="609">
          <cell r="D609" t="str">
            <v>F.B.I</v>
          </cell>
          <cell r="M609" t="str">
            <v>﻿Đang hoạt động</v>
          </cell>
          <cell r="N609">
            <v>42179</v>
          </cell>
          <cell r="Q609">
            <v>1</v>
          </cell>
          <cell r="T609">
            <v>0</v>
          </cell>
          <cell r="U609">
            <v>0</v>
          </cell>
          <cell r="V609">
            <v>0</v>
          </cell>
        </row>
        <row r="610">
          <cell r="D610" t="str">
            <v>LUCKY STAR</v>
          </cell>
          <cell r="M610" t="str">
            <v>﻿Đang hoạt động</v>
          </cell>
          <cell r="N610">
            <v>42335</v>
          </cell>
          <cell r="Q610">
            <v>1</v>
          </cell>
          <cell r="T610">
            <v>0</v>
          </cell>
          <cell r="U610">
            <v>0</v>
          </cell>
          <cell r="V610">
            <v>0</v>
          </cell>
        </row>
        <row r="611">
          <cell r="D611" t="str">
            <v>THE STARS 2</v>
          </cell>
          <cell r="M611" t="str">
            <v>﻿Đang hoạt động</v>
          </cell>
          <cell r="N611">
            <v>42606</v>
          </cell>
          <cell r="Q611">
            <v>1</v>
          </cell>
          <cell r="T611">
            <v>0</v>
          </cell>
          <cell r="U611">
            <v>0</v>
          </cell>
          <cell r="V611">
            <v>0</v>
          </cell>
        </row>
        <row r="612">
          <cell r="D612" t="str">
            <v>THE POWER</v>
          </cell>
          <cell r="M612" t="str">
            <v>﻿Đang hoạt động</v>
          </cell>
          <cell r="N612">
            <v>42537</v>
          </cell>
          <cell r="Q612">
            <v>1</v>
          </cell>
          <cell r="T612">
            <v>0</v>
          </cell>
          <cell r="U612">
            <v>0</v>
          </cell>
          <cell r="V612">
            <v>0</v>
          </cell>
        </row>
        <row r="613">
          <cell r="D613" t="str">
            <v>THE KEY</v>
          </cell>
          <cell r="M613" t="str">
            <v>﻿Đang hoạt động</v>
          </cell>
          <cell r="N613">
            <v>42657</v>
          </cell>
          <cell r="Q613">
            <v>1</v>
          </cell>
          <cell r="T613">
            <v>0</v>
          </cell>
          <cell r="U613">
            <v>0</v>
          </cell>
          <cell r="V613">
            <v>0</v>
          </cell>
        </row>
        <row r="614">
          <cell r="D614" t="str">
            <v>THE CAPITAL</v>
          </cell>
          <cell r="M614" t="str">
            <v>﻿Đang hoạt động</v>
          </cell>
          <cell r="N614">
            <v>42731</v>
          </cell>
          <cell r="Q614">
            <v>1</v>
          </cell>
          <cell r="T614">
            <v>0</v>
          </cell>
          <cell r="U614">
            <v>0</v>
          </cell>
          <cell r="V614">
            <v>0</v>
          </cell>
        </row>
        <row r="615">
          <cell r="D615" t="str">
            <v>REDBULL</v>
          </cell>
          <cell r="M615" t="str">
            <v>﻿Đang hoạt động</v>
          </cell>
          <cell r="N615">
            <v>42606</v>
          </cell>
          <cell r="Q615">
            <v>1</v>
          </cell>
          <cell r="T615">
            <v>0</v>
          </cell>
          <cell r="U615">
            <v>0</v>
          </cell>
          <cell r="V615">
            <v>0</v>
          </cell>
        </row>
        <row r="616">
          <cell r="D616" t="str">
            <v>LUCKY CAT</v>
          </cell>
          <cell r="M616" t="str">
            <v>﻿Đang hoạt động</v>
          </cell>
          <cell r="N616">
            <v>42543</v>
          </cell>
          <cell r="Q616">
            <v>0</v>
          </cell>
          <cell r="T616">
            <v>1</v>
          </cell>
          <cell r="U616">
            <v>0</v>
          </cell>
          <cell r="V616">
            <v>0</v>
          </cell>
        </row>
        <row r="617">
          <cell r="D617" t="str">
            <v>TÂY NINH</v>
          </cell>
          <cell r="M617" t="str">
            <v>﻿Đang hoạt động</v>
          </cell>
          <cell r="N617">
            <v>42668</v>
          </cell>
          <cell r="Q617">
            <v>0</v>
          </cell>
          <cell r="T617">
            <v>0</v>
          </cell>
          <cell r="U617">
            <v>1</v>
          </cell>
          <cell r="V617">
            <v>0</v>
          </cell>
        </row>
        <row r="618">
          <cell r="D618" t="str">
            <v>GENCASA LẠNG SƠN</v>
          </cell>
          <cell r="M618" t="str">
            <v>﻿Đang hoạt động</v>
          </cell>
          <cell r="N618">
            <v>42726</v>
          </cell>
          <cell r="Q618">
            <v>0</v>
          </cell>
          <cell r="T618">
            <v>0</v>
          </cell>
          <cell r="U618">
            <v>1</v>
          </cell>
          <cell r="V618">
            <v>0</v>
          </cell>
        </row>
        <row r="619">
          <cell r="D619" t="str">
            <v>GENCASA NGHỆ AN</v>
          </cell>
          <cell r="M619" t="str">
            <v>﻿Đang hoạt động</v>
          </cell>
          <cell r="N619">
            <v>42718</v>
          </cell>
          <cell r="Q619">
            <v>0</v>
          </cell>
          <cell r="T619">
            <v>1</v>
          </cell>
          <cell r="U619">
            <v>0</v>
          </cell>
          <cell r="V619">
            <v>0</v>
          </cell>
        </row>
        <row r="620">
          <cell r="D620" t="str">
            <v>TCB SOUTH 2</v>
          </cell>
          <cell r="M620" t="str">
            <v>﻿Đang hoạt động</v>
          </cell>
          <cell r="N620">
            <v>42444</v>
          </cell>
          <cell r="Q620">
            <v>0</v>
          </cell>
          <cell r="T620">
            <v>0</v>
          </cell>
          <cell r="U620">
            <v>0</v>
          </cell>
          <cell r="V620">
            <v>0</v>
          </cell>
        </row>
        <row r="621">
          <cell r="D621" t="str">
            <v>F.B.I</v>
          </cell>
          <cell r="M621" t="str">
            <v>﻿Đang hoạt động</v>
          </cell>
          <cell r="N621">
            <v>42677</v>
          </cell>
          <cell r="Q621">
            <v>1</v>
          </cell>
          <cell r="T621">
            <v>0</v>
          </cell>
          <cell r="U621">
            <v>0</v>
          </cell>
          <cell r="V621">
            <v>0</v>
          </cell>
        </row>
        <row r="622">
          <cell r="D622" t="str">
            <v>REDBULL</v>
          </cell>
          <cell r="M622" t="str">
            <v>﻿Đang hoạt động</v>
          </cell>
          <cell r="N622">
            <v>42523</v>
          </cell>
          <cell r="Q622">
            <v>0</v>
          </cell>
          <cell r="T622">
            <v>0</v>
          </cell>
          <cell r="U622">
            <v>1</v>
          </cell>
          <cell r="V622">
            <v>0</v>
          </cell>
        </row>
        <row r="623">
          <cell r="D623" t="str">
            <v>REDBULL</v>
          </cell>
          <cell r="M623" t="str">
            <v>﻿Đang hoạt động</v>
          </cell>
          <cell r="N623">
            <v>42669</v>
          </cell>
          <cell r="Q623">
            <v>0</v>
          </cell>
          <cell r="T623">
            <v>1</v>
          </cell>
          <cell r="U623">
            <v>0</v>
          </cell>
          <cell r="V623">
            <v>0</v>
          </cell>
        </row>
        <row r="624">
          <cell r="D624" t="str">
            <v>GENCASA LAM SƠN</v>
          </cell>
          <cell r="M624" t="str">
            <v>﻿Đang hoạt động</v>
          </cell>
          <cell r="N624">
            <v>42726</v>
          </cell>
          <cell r="Q624">
            <v>1</v>
          </cell>
          <cell r="T624">
            <v>0</v>
          </cell>
          <cell r="U624">
            <v>0</v>
          </cell>
          <cell r="V624">
            <v>0</v>
          </cell>
        </row>
        <row r="625">
          <cell r="D625" t="str">
            <v>BÌNH MINH</v>
          </cell>
          <cell r="M625" t="str">
            <v>﻿Đang hoạt động</v>
          </cell>
          <cell r="N625">
            <v>42598</v>
          </cell>
          <cell r="Q625">
            <v>1</v>
          </cell>
          <cell r="T625">
            <v>0</v>
          </cell>
          <cell r="U625">
            <v>0</v>
          </cell>
          <cell r="V625">
            <v>0</v>
          </cell>
        </row>
        <row r="626">
          <cell r="D626" t="str">
            <v>LUCKY STAR</v>
          </cell>
          <cell r="M626" t="str">
            <v>﻿Đang hoạt động</v>
          </cell>
          <cell r="N626">
            <v>42727</v>
          </cell>
          <cell r="Q626">
            <v>0</v>
          </cell>
          <cell r="T626">
            <v>0</v>
          </cell>
          <cell r="U626">
            <v>1</v>
          </cell>
          <cell r="V626">
            <v>0</v>
          </cell>
        </row>
        <row r="627">
          <cell r="D627" t="str">
            <v>THIÊN SƠN</v>
          </cell>
          <cell r="M627" t="str">
            <v>﻿Đang hoạt động</v>
          </cell>
          <cell r="N627">
            <v>42731</v>
          </cell>
          <cell r="Q627">
            <v>0</v>
          </cell>
          <cell r="T627">
            <v>0</v>
          </cell>
          <cell r="U627">
            <v>1</v>
          </cell>
          <cell r="V627">
            <v>0</v>
          </cell>
        </row>
        <row r="628">
          <cell r="D628" t="str">
            <v>THIÊN SƠN</v>
          </cell>
          <cell r="M628" t="str">
            <v>﻿Đang hoạt động</v>
          </cell>
          <cell r="N628">
            <v>42702</v>
          </cell>
          <cell r="Q628">
            <v>0</v>
          </cell>
          <cell r="T628">
            <v>0</v>
          </cell>
          <cell r="U628">
            <v>1</v>
          </cell>
          <cell r="V628">
            <v>0</v>
          </cell>
        </row>
        <row r="629">
          <cell r="D629" t="str">
            <v>GENCASA NAM ĐỊNH</v>
          </cell>
          <cell r="M629" t="str">
            <v>﻿Đang hoạt động</v>
          </cell>
          <cell r="N629">
            <v>42697</v>
          </cell>
          <cell r="Q629">
            <v>1</v>
          </cell>
          <cell r="T629">
            <v>0</v>
          </cell>
          <cell r="U629">
            <v>0</v>
          </cell>
          <cell r="V629">
            <v>0</v>
          </cell>
        </row>
        <row r="630">
          <cell r="D630" t="str">
            <v>GENCASA THÁI BÌNH</v>
          </cell>
          <cell r="M630" t="str">
            <v>﻿Đang hoạt động</v>
          </cell>
          <cell r="N630">
            <v>42718</v>
          </cell>
          <cell r="Q630">
            <v>1</v>
          </cell>
          <cell r="T630">
            <v>0</v>
          </cell>
          <cell r="U630">
            <v>0</v>
          </cell>
          <cell r="V630">
            <v>0</v>
          </cell>
        </row>
        <row r="631">
          <cell r="D631" t="str">
            <v>BLUE OCEAN</v>
          </cell>
          <cell r="M631" t="str">
            <v>﻿Đang hoạt động</v>
          </cell>
          <cell r="N631">
            <v>42633</v>
          </cell>
          <cell r="Q631">
            <v>1</v>
          </cell>
          <cell r="T631">
            <v>0</v>
          </cell>
          <cell r="U631">
            <v>0</v>
          </cell>
          <cell r="V631">
            <v>0</v>
          </cell>
        </row>
        <row r="632">
          <cell r="D632" t="str">
            <v>GENCASA THANH HÓA</v>
          </cell>
          <cell r="M632" t="str">
            <v>﻿Đang hoạt động</v>
          </cell>
          <cell r="N632">
            <v>42661</v>
          </cell>
          <cell r="Q632">
            <v>0</v>
          </cell>
          <cell r="T632">
            <v>1</v>
          </cell>
          <cell r="U632">
            <v>0</v>
          </cell>
          <cell r="V632">
            <v>0</v>
          </cell>
        </row>
        <row r="633">
          <cell r="D633" t="str">
            <v>GENCASA ĐÀ NẴNG 1</v>
          </cell>
          <cell r="M633" t="str">
            <v>﻿Đang hoạt động</v>
          </cell>
          <cell r="N633">
            <v>42790</v>
          </cell>
          <cell r="Q633">
            <v>1</v>
          </cell>
          <cell r="T633">
            <v>0</v>
          </cell>
          <cell r="U633">
            <v>0</v>
          </cell>
          <cell r="V633">
            <v>0</v>
          </cell>
        </row>
        <row r="634">
          <cell r="D634" t="str">
            <v>GENCASA ĐÀ NẴNG 1</v>
          </cell>
          <cell r="M634" t="str">
            <v>﻿Đang hoạt động</v>
          </cell>
          <cell r="N634">
            <v>42640</v>
          </cell>
          <cell r="Q634">
            <v>1</v>
          </cell>
          <cell r="T634">
            <v>0</v>
          </cell>
          <cell r="U634">
            <v>0</v>
          </cell>
          <cell r="V634">
            <v>0</v>
          </cell>
        </row>
        <row r="635">
          <cell r="D635" t="str">
            <v>TCB SOUTH 1</v>
          </cell>
          <cell r="M635" t="str">
            <v>﻿Đang hoạt động</v>
          </cell>
          <cell r="N635">
            <v>42542</v>
          </cell>
          <cell r="Q635">
            <v>0</v>
          </cell>
          <cell r="T635">
            <v>0</v>
          </cell>
          <cell r="U635">
            <v>0</v>
          </cell>
          <cell r="V635">
            <v>0</v>
          </cell>
        </row>
        <row r="636">
          <cell r="D636" t="str">
            <v>EIB MIỀN NAM 1</v>
          </cell>
          <cell r="M636" t="str">
            <v>﻿Đang hoạt động</v>
          </cell>
          <cell r="N636">
            <v>42670</v>
          </cell>
          <cell r="Q636">
            <v>0</v>
          </cell>
          <cell r="T636">
            <v>0</v>
          </cell>
          <cell r="U636">
            <v>0</v>
          </cell>
          <cell r="V636">
            <v>0</v>
          </cell>
        </row>
        <row r="637">
          <cell r="D637" t="str">
            <v>GENCASA LAM SƠN</v>
          </cell>
          <cell r="M637" t="str">
            <v>﻿Đang hoạt động</v>
          </cell>
          <cell r="N637">
            <v>42697</v>
          </cell>
          <cell r="Q637">
            <v>1</v>
          </cell>
          <cell r="T637">
            <v>0</v>
          </cell>
          <cell r="U637">
            <v>0</v>
          </cell>
          <cell r="V637">
            <v>0</v>
          </cell>
        </row>
        <row r="638">
          <cell r="D638" t="str">
            <v>GENCASA BẾN TRE</v>
          </cell>
          <cell r="M638" t="str">
            <v>﻿Đang hoạt động</v>
          </cell>
          <cell r="N638">
            <v>42150</v>
          </cell>
          <cell r="Q638">
            <v>0</v>
          </cell>
          <cell r="T638">
            <v>0</v>
          </cell>
          <cell r="U638">
            <v>1</v>
          </cell>
          <cell r="V638">
            <v>0</v>
          </cell>
        </row>
        <row r="639">
          <cell r="D639" t="str">
            <v>GENCASA NGHỆ AN</v>
          </cell>
          <cell r="M639" t="str">
            <v>﻿Đang hoạt động</v>
          </cell>
          <cell r="N639">
            <v>42641</v>
          </cell>
          <cell r="Q639">
            <v>1</v>
          </cell>
          <cell r="T639">
            <v>0</v>
          </cell>
          <cell r="U639">
            <v>0</v>
          </cell>
          <cell r="V639">
            <v>0</v>
          </cell>
        </row>
        <row r="640">
          <cell r="D640" t="str">
            <v>GENCASA THANH HÓA</v>
          </cell>
          <cell r="M640" t="str">
            <v>﻿Đang hoạt động</v>
          </cell>
          <cell r="N640">
            <v>42733</v>
          </cell>
          <cell r="Q640">
            <v>1</v>
          </cell>
          <cell r="T640">
            <v>0</v>
          </cell>
          <cell r="U640">
            <v>0</v>
          </cell>
          <cell r="V640">
            <v>0</v>
          </cell>
        </row>
        <row r="641">
          <cell r="D641" t="str">
            <v>GENCASA LẠNG SƠN</v>
          </cell>
          <cell r="M641" t="str">
            <v>﻿Đang hoạt động</v>
          </cell>
          <cell r="N641">
            <v>42726</v>
          </cell>
          <cell r="Q641">
            <v>1</v>
          </cell>
          <cell r="T641">
            <v>0</v>
          </cell>
          <cell r="U641">
            <v>0</v>
          </cell>
          <cell r="V641">
            <v>0</v>
          </cell>
        </row>
        <row r="642">
          <cell r="D642" t="str">
            <v>MDRT BH</v>
          </cell>
          <cell r="M642" t="str">
            <v>﻿Đang hoạt động</v>
          </cell>
          <cell r="N642">
            <v>42717</v>
          </cell>
          <cell r="Q642">
            <v>1</v>
          </cell>
          <cell r="T642">
            <v>0</v>
          </cell>
          <cell r="U642">
            <v>0</v>
          </cell>
          <cell r="V642">
            <v>0</v>
          </cell>
        </row>
        <row r="643">
          <cell r="D643" t="str">
            <v>WHITE HORSE-GENCASA MỸ THO</v>
          </cell>
          <cell r="M643" t="str">
            <v>﻿Đang hoạt động</v>
          </cell>
          <cell r="N643">
            <v>42621</v>
          </cell>
          <cell r="Q643">
            <v>0</v>
          </cell>
          <cell r="T643">
            <v>1</v>
          </cell>
          <cell r="U643">
            <v>0</v>
          </cell>
          <cell r="V643">
            <v>0</v>
          </cell>
        </row>
        <row r="644">
          <cell r="D644" t="str">
            <v>TCB SOUTH 2</v>
          </cell>
          <cell r="M644" t="str">
            <v>﻿Đang hoạt động</v>
          </cell>
          <cell r="N644">
            <v>42324</v>
          </cell>
          <cell r="Q644">
            <v>0</v>
          </cell>
          <cell r="T644">
            <v>0</v>
          </cell>
          <cell r="U644">
            <v>0</v>
          </cell>
          <cell r="V644">
            <v>0</v>
          </cell>
        </row>
        <row r="645">
          <cell r="D645" t="str">
            <v>TCB NORTH</v>
          </cell>
          <cell r="M645" t="str">
            <v>﻿Đang hoạt động</v>
          </cell>
          <cell r="N645">
            <v>42115</v>
          </cell>
          <cell r="Q645">
            <v>0</v>
          </cell>
          <cell r="T645">
            <v>0</v>
          </cell>
          <cell r="U645">
            <v>0</v>
          </cell>
          <cell r="V645">
            <v>0</v>
          </cell>
        </row>
        <row r="646">
          <cell r="D646" t="str">
            <v>THE SKY</v>
          </cell>
          <cell r="M646" t="str">
            <v>﻿Đang hoạt động</v>
          </cell>
          <cell r="N646">
            <v>42271</v>
          </cell>
          <cell r="Q646">
            <v>0</v>
          </cell>
          <cell r="T646">
            <v>0</v>
          </cell>
          <cell r="U646">
            <v>1</v>
          </cell>
          <cell r="V646">
            <v>0</v>
          </cell>
        </row>
        <row r="647">
          <cell r="D647" t="str">
            <v>TCB NORTH</v>
          </cell>
          <cell r="M647" t="str">
            <v>﻿Đang hoạt động</v>
          </cell>
          <cell r="N647">
            <v>42081</v>
          </cell>
          <cell r="Q647">
            <v>0</v>
          </cell>
          <cell r="T647">
            <v>0</v>
          </cell>
          <cell r="U647">
            <v>0</v>
          </cell>
          <cell r="V647">
            <v>0</v>
          </cell>
        </row>
        <row r="648">
          <cell r="D648" t="str">
            <v>GENCASA TÂN PHÚ</v>
          </cell>
          <cell r="M648" t="str">
            <v>﻿Đang hoạt động</v>
          </cell>
          <cell r="N648">
            <v>42640</v>
          </cell>
          <cell r="Q648">
            <v>1</v>
          </cell>
          <cell r="T648">
            <v>0</v>
          </cell>
          <cell r="U648">
            <v>0</v>
          </cell>
          <cell r="V648">
            <v>0</v>
          </cell>
        </row>
        <row r="649">
          <cell r="D649" t="str">
            <v>TCB NORTH</v>
          </cell>
          <cell r="M649" t="str">
            <v>﻿Đang hoạt động</v>
          </cell>
          <cell r="N649">
            <v>42088</v>
          </cell>
          <cell r="Q649">
            <v>0</v>
          </cell>
          <cell r="T649">
            <v>0</v>
          </cell>
          <cell r="U649">
            <v>0</v>
          </cell>
          <cell r="V649">
            <v>0</v>
          </cell>
        </row>
        <row r="650">
          <cell r="D650" t="str">
            <v>TCB SOUTH 1</v>
          </cell>
          <cell r="M650" t="str">
            <v>﻿Đang hoạt động</v>
          </cell>
          <cell r="N650">
            <v>42647</v>
          </cell>
          <cell r="Q650">
            <v>0</v>
          </cell>
          <cell r="T650">
            <v>0</v>
          </cell>
          <cell r="U650">
            <v>0</v>
          </cell>
          <cell r="V650">
            <v>0</v>
          </cell>
        </row>
        <row r="651">
          <cell r="D651" t="str">
            <v>TCB NORTH</v>
          </cell>
          <cell r="M651" t="str">
            <v>﻿Đang hoạt động</v>
          </cell>
          <cell r="N651">
            <v>42243</v>
          </cell>
          <cell r="Q651">
            <v>0</v>
          </cell>
          <cell r="T651">
            <v>0</v>
          </cell>
          <cell r="U651">
            <v>0</v>
          </cell>
          <cell r="V651">
            <v>0</v>
          </cell>
        </row>
        <row r="652">
          <cell r="D652" t="str">
            <v>TCB SOUTH 1</v>
          </cell>
          <cell r="M652" t="str">
            <v>﻿Đang hoạt động</v>
          </cell>
          <cell r="N652">
            <v>42353</v>
          </cell>
          <cell r="Q652">
            <v>0</v>
          </cell>
          <cell r="T652">
            <v>0</v>
          </cell>
          <cell r="U652">
            <v>0</v>
          </cell>
          <cell r="V652">
            <v>0</v>
          </cell>
        </row>
        <row r="653">
          <cell r="D653" t="str">
            <v>TCB NORTH</v>
          </cell>
          <cell r="M653" t="str">
            <v>﻿Đang hoạt động</v>
          </cell>
          <cell r="N653">
            <v>42179</v>
          </cell>
          <cell r="Q653">
            <v>0</v>
          </cell>
          <cell r="T653">
            <v>0</v>
          </cell>
          <cell r="U653">
            <v>0</v>
          </cell>
          <cell r="V653">
            <v>0</v>
          </cell>
        </row>
        <row r="654">
          <cell r="D654" t="str">
            <v>TCB SOUTH 2</v>
          </cell>
          <cell r="M654" t="str">
            <v>﻿Đang hoạt động</v>
          </cell>
          <cell r="N654">
            <v>41817</v>
          </cell>
          <cell r="Q654">
            <v>0</v>
          </cell>
          <cell r="T654">
            <v>0</v>
          </cell>
          <cell r="U654">
            <v>0</v>
          </cell>
          <cell r="V654">
            <v>0</v>
          </cell>
        </row>
        <row r="655">
          <cell r="D655" t="str">
            <v>TCB NORTH</v>
          </cell>
          <cell r="M655" t="str">
            <v>﻿Đang hoạt động</v>
          </cell>
          <cell r="N655">
            <v>42332</v>
          </cell>
          <cell r="Q655">
            <v>0</v>
          </cell>
          <cell r="T655">
            <v>0</v>
          </cell>
          <cell r="U655">
            <v>0</v>
          </cell>
          <cell r="V655">
            <v>0</v>
          </cell>
        </row>
        <row r="656">
          <cell r="D656" t="str">
            <v>TCB NORTH</v>
          </cell>
          <cell r="M656" t="str">
            <v>﻿Đang hoạt động</v>
          </cell>
          <cell r="N656">
            <v>42215</v>
          </cell>
          <cell r="Q656">
            <v>0</v>
          </cell>
          <cell r="T656">
            <v>0</v>
          </cell>
          <cell r="U656">
            <v>0</v>
          </cell>
          <cell r="V656">
            <v>0</v>
          </cell>
        </row>
        <row r="657">
          <cell r="D657" t="str">
            <v>BORN TO WIN GENCASA PHÚ NHUẬN</v>
          </cell>
          <cell r="M657" t="str">
            <v>﻿Đang hoạt động</v>
          </cell>
          <cell r="N657">
            <v>42669</v>
          </cell>
          <cell r="Q657">
            <v>1</v>
          </cell>
          <cell r="T657">
            <v>0</v>
          </cell>
          <cell r="U657">
            <v>0</v>
          </cell>
          <cell r="V657">
            <v>0</v>
          </cell>
        </row>
        <row r="658">
          <cell r="D658" t="str">
            <v>TCB SOUTH 2</v>
          </cell>
          <cell r="M658" t="str">
            <v>﻿Đang hoạt động</v>
          </cell>
          <cell r="N658">
            <v>42306</v>
          </cell>
          <cell r="Q658">
            <v>0</v>
          </cell>
          <cell r="T658">
            <v>0</v>
          </cell>
          <cell r="U658">
            <v>0</v>
          </cell>
          <cell r="V658">
            <v>0</v>
          </cell>
        </row>
        <row r="659">
          <cell r="D659" t="str">
            <v>EIB MIỀN NAM 2</v>
          </cell>
          <cell r="M659" t="str">
            <v>﻿Đang hoạt động</v>
          </cell>
          <cell r="N659">
            <v>42579</v>
          </cell>
          <cell r="Q659">
            <v>0</v>
          </cell>
          <cell r="T659">
            <v>0</v>
          </cell>
          <cell r="U659">
            <v>0</v>
          </cell>
          <cell r="V659">
            <v>0</v>
          </cell>
        </row>
        <row r="660">
          <cell r="D660" t="str">
            <v>TCB NORTH</v>
          </cell>
          <cell r="M660" t="str">
            <v>﻿Đang hoạt động</v>
          </cell>
          <cell r="N660">
            <v>42598</v>
          </cell>
          <cell r="Q660">
            <v>0</v>
          </cell>
          <cell r="T660">
            <v>0</v>
          </cell>
          <cell r="U660">
            <v>0</v>
          </cell>
          <cell r="V660">
            <v>0</v>
          </cell>
        </row>
        <row r="661">
          <cell r="D661" t="str">
            <v>EIB MIỀN BẮC 1</v>
          </cell>
          <cell r="M661" t="str">
            <v>﻿Đang hoạt động</v>
          </cell>
          <cell r="N661">
            <v>41831</v>
          </cell>
          <cell r="Q661">
            <v>0</v>
          </cell>
          <cell r="T661">
            <v>0</v>
          </cell>
          <cell r="U661">
            <v>0</v>
          </cell>
          <cell r="V661">
            <v>0</v>
          </cell>
        </row>
        <row r="662">
          <cell r="D662" t="str">
            <v>TCB NORTH</v>
          </cell>
          <cell r="M662" t="str">
            <v>﻿Đang hoạt động</v>
          </cell>
          <cell r="N662">
            <v>42276</v>
          </cell>
          <cell r="Q662">
            <v>0</v>
          </cell>
          <cell r="T662">
            <v>0</v>
          </cell>
          <cell r="U662">
            <v>0</v>
          </cell>
          <cell r="V662">
            <v>0</v>
          </cell>
        </row>
        <row r="663">
          <cell r="D663" t="str">
            <v>F.B.I</v>
          </cell>
          <cell r="M663" t="str">
            <v>﻿Đang hoạt động</v>
          </cell>
          <cell r="N663">
            <v>42195</v>
          </cell>
          <cell r="Q663">
            <v>1</v>
          </cell>
          <cell r="T663">
            <v>0</v>
          </cell>
          <cell r="U663">
            <v>0</v>
          </cell>
          <cell r="V663">
            <v>0</v>
          </cell>
        </row>
        <row r="664">
          <cell r="D664" t="str">
            <v>GENCASA ĐÀ NẴNG 1</v>
          </cell>
          <cell r="M664" t="str">
            <v>﻿Đang hoạt động</v>
          </cell>
          <cell r="N664">
            <v>42752</v>
          </cell>
          <cell r="Q664">
            <v>0</v>
          </cell>
          <cell r="T664">
            <v>0</v>
          </cell>
          <cell r="U664">
            <v>1</v>
          </cell>
          <cell r="V664">
            <v>0</v>
          </cell>
        </row>
        <row r="665">
          <cell r="D665" t="str">
            <v>MDRT VT</v>
          </cell>
          <cell r="M665" t="str">
            <v>﻿Đang hoạt động</v>
          </cell>
          <cell r="N665">
            <v>42144</v>
          </cell>
          <cell r="Q665">
            <v>1</v>
          </cell>
          <cell r="T665">
            <v>0</v>
          </cell>
          <cell r="U665">
            <v>0</v>
          </cell>
          <cell r="V665">
            <v>0</v>
          </cell>
        </row>
        <row r="666">
          <cell r="D666" t="str">
            <v>TCB NORTH</v>
          </cell>
          <cell r="M666" t="str">
            <v>﻿Đang hoạt động</v>
          </cell>
          <cell r="N666">
            <v>41817</v>
          </cell>
          <cell r="Q666">
            <v>0</v>
          </cell>
          <cell r="T666">
            <v>0</v>
          </cell>
          <cell r="U666">
            <v>0</v>
          </cell>
          <cell r="V666">
            <v>0</v>
          </cell>
        </row>
        <row r="667">
          <cell r="D667" t="str">
            <v>TCB NORTH</v>
          </cell>
          <cell r="M667" t="str">
            <v>﻿Đang hoạt động</v>
          </cell>
          <cell r="N667">
            <v>42166</v>
          </cell>
          <cell r="Q667">
            <v>0</v>
          </cell>
          <cell r="T667">
            <v>0</v>
          </cell>
          <cell r="U667">
            <v>0</v>
          </cell>
          <cell r="V667">
            <v>0</v>
          </cell>
        </row>
        <row r="668">
          <cell r="D668" t="str">
            <v>TCB NORTH</v>
          </cell>
          <cell r="M668" t="str">
            <v>﻿Đang hoạt động</v>
          </cell>
          <cell r="N668">
            <v>42509</v>
          </cell>
          <cell r="Q668">
            <v>0</v>
          </cell>
          <cell r="T668">
            <v>0</v>
          </cell>
          <cell r="U668">
            <v>0</v>
          </cell>
          <cell r="V668">
            <v>0</v>
          </cell>
        </row>
        <row r="669">
          <cell r="D669" t="str">
            <v>EIB MIỀN NAM 1</v>
          </cell>
          <cell r="M669" t="str">
            <v>﻿Đang hoạt động</v>
          </cell>
          <cell r="N669">
            <v>42565</v>
          </cell>
          <cell r="Q669">
            <v>0</v>
          </cell>
          <cell r="T669">
            <v>0</v>
          </cell>
          <cell r="U669">
            <v>0</v>
          </cell>
          <cell r="V669">
            <v>0</v>
          </cell>
        </row>
        <row r="670">
          <cell r="D670" t="str">
            <v>TCA QUẢNG NGÃI</v>
          </cell>
          <cell r="M670" t="str">
            <v>﻿Đang hoạt động</v>
          </cell>
          <cell r="N670">
            <v>42607</v>
          </cell>
          <cell r="Q670">
            <v>0</v>
          </cell>
          <cell r="T670">
            <v>0</v>
          </cell>
          <cell r="U670">
            <v>0</v>
          </cell>
          <cell r="V670">
            <v>0</v>
          </cell>
        </row>
        <row r="671">
          <cell r="D671" t="str">
            <v>DANANG1</v>
          </cell>
          <cell r="M671" t="str">
            <v>﻿Đang hoạt động</v>
          </cell>
          <cell r="N671">
            <v>42731</v>
          </cell>
          <cell r="Q671">
            <v>1</v>
          </cell>
          <cell r="T671">
            <v>0</v>
          </cell>
          <cell r="U671">
            <v>0</v>
          </cell>
          <cell r="V671">
            <v>0</v>
          </cell>
        </row>
        <row r="672">
          <cell r="D672" t="str">
            <v>TCB NORTH</v>
          </cell>
          <cell r="M672" t="str">
            <v>﻿Đang hoạt động</v>
          </cell>
          <cell r="N672">
            <v>42605</v>
          </cell>
          <cell r="Q672">
            <v>0</v>
          </cell>
          <cell r="T672">
            <v>0</v>
          </cell>
          <cell r="U672">
            <v>0</v>
          </cell>
          <cell r="V672">
            <v>0</v>
          </cell>
        </row>
        <row r="673">
          <cell r="D673" t="str">
            <v>TCB SOUTH 2</v>
          </cell>
          <cell r="M673" t="str">
            <v>﻿Đang hoạt động</v>
          </cell>
          <cell r="N673">
            <v>42166</v>
          </cell>
          <cell r="Q673">
            <v>0</v>
          </cell>
          <cell r="T673">
            <v>0</v>
          </cell>
          <cell r="U673">
            <v>0</v>
          </cell>
          <cell r="V673">
            <v>0</v>
          </cell>
        </row>
        <row r="674">
          <cell r="D674" t="str">
            <v>CÀ MAU</v>
          </cell>
          <cell r="M674" t="str">
            <v>﻿Đang hoạt động</v>
          </cell>
          <cell r="N674">
            <v>42790</v>
          </cell>
          <cell r="Q674">
            <v>1</v>
          </cell>
          <cell r="T674">
            <v>0</v>
          </cell>
          <cell r="U674">
            <v>0</v>
          </cell>
          <cell r="V674">
            <v>0</v>
          </cell>
        </row>
        <row r="675">
          <cell r="D675" t="str">
            <v>CUPID</v>
          </cell>
          <cell r="M675" t="str">
            <v>﻿Đang hoạt động</v>
          </cell>
          <cell r="N675">
            <v>42151</v>
          </cell>
          <cell r="Q675">
            <v>1</v>
          </cell>
          <cell r="T675">
            <v>0</v>
          </cell>
          <cell r="U675">
            <v>0</v>
          </cell>
          <cell r="V675">
            <v>0</v>
          </cell>
        </row>
        <row r="676">
          <cell r="D676" t="str">
            <v>GENCASA HÀ ĐÔNG</v>
          </cell>
          <cell r="M676" t="str">
            <v>﻿Đang hoạt động</v>
          </cell>
          <cell r="N676">
            <v>42783</v>
          </cell>
          <cell r="Q676">
            <v>1</v>
          </cell>
          <cell r="T676">
            <v>0</v>
          </cell>
          <cell r="U676">
            <v>0</v>
          </cell>
          <cell r="V676">
            <v>0</v>
          </cell>
        </row>
        <row r="677">
          <cell r="D677" t="str">
            <v>WHITE HORSE-GENCASA MỸ THO</v>
          </cell>
          <cell r="M677" t="str">
            <v>﻿Đang hoạt động</v>
          </cell>
          <cell r="N677">
            <v>42790</v>
          </cell>
          <cell r="Q677">
            <v>1</v>
          </cell>
          <cell r="T677">
            <v>0</v>
          </cell>
          <cell r="U677">
            <v>0</v>
          </cell>
          <cell r="V677">
            <v>0</v>
          </cell>
        </row>
        <row r="678">
          <cell r="D678" t="str">
            <v>EIB MIỀN NAM 1</v>
          </cell>
          <cell r="M678" t="str">
            <v>﻿Đang hoạt động</v>
          </cell>
          <cell r="N678">
            <v>42647</v>
          </cell>
          <cell r="Q678">
            <v>0</v>
          </cell>
          <cell r="T678">
            <v>0</v>
          </cell>
          <cell r="U678">
            <v>0</v>
          </cell>
          <cell r="V678">
            <v>0</v>
          </cell>
        </row>
        <row r="679">
          <cell r="D679" t="str">
            <v>WHITE HORSE-GENCASA MỸ THO</v>
          </cell>
          <cell r="M679" t="str">
            <v>﻿Đang hoạt động</v>
          </cell>
          <cell r="N679">
            <v>42790</v>
          </cell>
          <cell r="Q679">
            <v>1</v>
          </cell>
          <cell r="T679">
            <v>0</v>
          </cell>
          <cell r="U679">
            <v>0</v>
          </cell>
          <cell r="V679">
            <v>0</v>
          </cell>
        </row>
        <row r="680">
          <cell r="D680" t="str">
            <v>WHITE HORSE-GENCASA MỸ THO</v>
          </cell>
          <cell r="M680" t="str">
            <v>﻿Đang hoạt động</v>
          </cell>
          <cell r="N680">
            <v>42669</v>
          </cell>
          <cell r="Q680">
            <v>1</v>
          </cell>
          <cell r="T680">
            <v>0</v>
          </cell>
          <cell r="U680">
            <v>0</v>
          </cell>
          <cell r="V680">
            <v>0</v>
          </cell>
        </row>
        <row r="681">
          <cell r="D681" t="str">
            <v>WHITE HORSE-GENCASA MỸ THO</v>
          </cell>
          <cell r="M681" t="str">
            <v>﻿Đang hoạt động</v>
          </cell>
          <cell r="N681">
            <v>42790</v>
          </cell>
          <cell r="Q681">
            <v>1</v>
          </cell>
          <cell r="T681">
            <v>0</v>
          </cell>
          <cell r="U681">
            <v>0</v>
          </cell>
          <cell r="V681">
            <v>0</v>
          </cell>
        </row>
        <row r="682">
          <cell r="D682" t="str">
            <v>GENCASA LAM SƠN</v>
          </cell>
          <cell r="M682" t="str">
            <v>﻿Đang hoạt động</v>
          </cell>
          <cell r="N682">
            <v>42712</v>
          </cell>
          <cell r="Q682">
            <v>1</v>
          </cell>
          <cell r="T682">
            <v>0</v>
          </cell>
          <cell r="U682">
            <v>0</v>
          </cell>
          <cell r="V682">
            <v>0</v>
          </cell>
        </row>
        <row r="683">
          <cell r="D683" t="str">
            <v>TCB NORTH</v>
          </cell>
          <cell r="M683" t="str">
            <v>﻿Đang hoạt động</v>
          </cell>
          <cell r="N683">
            <v>42031</v>
          </cell>
          <cell r="Q683">
            <v>0</v>
          </cell>
          <cell r="T683">
            <v>0</v>
          </cell>
          <cell r="U683">
            <v>0</v>
          </cell>
          <cell r="V683">
            <v>0</v>
          </cell>
        </row>
        <row r="684">
          <cell r="D684" t="str">
            <v>TCB NORTH</v>
          </cell>
          <cell r="M684" t="str">
            <v>﻿Đang hoạt động</v>
          </cell>
          <cell r="N684">
            <v>42563</v>
          </cell>
          <cell r="Q684">
            <v>0</v>
          </cell>
          <cell r="T684">
            <v>0</v>
          </cell>
          <cell r="U684">
            <v>0</v>
          </cell>
          <cell r="V684">
            <v>0</v>
          </cell>
        </row>
        <row r="685">
          <cell r="D685" t="str">
            <v>GENCASA ĐÀ NẴNG 1</v>
          </cell>
          <cell r="M685" t="str">
            <v>﻿Đang hoạt động</v>
          </cell>
          <cell r="N685">
            <v>42271</v>
          </cell>
          <cell r="Q685">
            <v>0</v>
          </cell>
          <cell r="T685">
            <v>0</v>
          </cell>
          <cell r="U685">
            <v>1</v>
          </cell>
          <cell r="V685">
            <v>0</v>
          </cell>
        </row>
        <row r="686">
          <cell r="D686" t="str">
            <v>EIB MIỀN NAM 2</v>
          </cell>
          <cell r="M686" t="str">
            <v>﻿Đang hoạt động</v>
          </cell>
          <cell r="N686">
            <v>42593</v>
          </cell>
          <cell r="Q686">
            <v>0</v>
          </cell>
          <cell r="T686">
            <v>0</v>
          </cell>
          <cell r="U686">
            <v>0</v>
          </cell>
          <cell r="V686">
            <v>0</v>
          </cell>
        </row>
        <row r="687">
          <cell r="D687" t="str">
            <v>TCB NORTH</v>
          </cell>
          <cell r="M687" t="str">
            <v>﻿Đang hoạt động</v>
          </cell>
          <cell r="N687">
            <v>42101</v>
          </cell>
          <cell r="Q687">
            <v>0</v>
          </cell>
          <cell r="T687">
            <v>0</v>
          </cell>
          <cell r="U687">
            <v>0</v>
          </cell>
          <cell r="V687">
            <v>0</v>
          </cell>
        </row>
        <row r="688">
          <cell r="D688" t="str">
            <v>BÌNH MINH</v>
          </cell>
          <cell r="M688" t="str">
            <v>﻿Đang hoạt động</v>
          </cell>
          <cell r="N688">
            <v>42515</v>
          </cell>
          <cell r="Q688">
            <v>1</v>
          </cell>
          <cell r="T688">
            <v>0</v>
          </cell>
          <cell r="U688">
            <v>0</v>
          </cell>
          <cell r="V688">
            <v>0</v>
          </cell>
        </row>
        <row r="689">
          <cell r="D689" t="str">
            <v>F.B.I</v>
          </cell>
          <cell r="M689" t="str">
            <v>﻿Đang hoạt động</v>
          </cell>
          <cell r="N689">
            <v>42488</v>
          </cell>
          <cell r="Q689">
            <v>1</v>
          </cell>
          <cell r="T689">
            <v>0</v>
          </cell>
          <cell r="U689">
            <v>0</v>
          </cell>
          <cell r="V689">
            <v>0</v>
          </cell>
        </row>
        <row r="690">
          <cell r="D690" t="str">
            <v>BÌNH MINH</v>
          </cell>
          <cell r="M690" t="str">
            <v>﻿Đang hoạt động</v>
          </cell>
          <cell r="N690">
            <v>42656</v>
          </cell>
          <cell r="Q690">
            <v>1</v>
          </cell>
          <cell r="T690">
            <v>0</v>
          </cell>
          <cell r="U690">
            <v>0</v>
          </cell>
          <cell r="V690">
            <v>0</v>
          </cell>
        </row>
        <row r="691">
          <cell r="D691" t="str">
            <v>CÀ MAU</v>
          </cell>
          <cell r="M691" t="str">
            <v>﻿Đang hoạt động</v>
          </cell>
          <cell r="N691">
            <v>42688</v>
          </cell>
          <cell r="Q691">
            <v>0</v>
          </cell>
          <cell r="T691">
            <v>0</v>
          </cell>
          <cell r="U691">
            <v>1</v>
          </cell>
          <cell r="V691">
            <v>0</v>
          </cell>
        </row>
        <row r="692">
          <cell r="D692" t="str">
            <v>THE STARS 2</v>
          </cell>
          <cell r="M692" t="str">
            <v>﻿Đang hoạt động</v>
          </cell>
          <cell r="N692">
            <v>42786</v>
          </cell>
          <cell r="Q692">
            <v>1</v>
          </cell>
          <cell r="T692">
            <v>0</v>
          </cell>
          <cell r="U692">
            <v>0</v>
          </cell>
          <cell r="V692">
            <v>0</v>
          </cell>
        </row>
        <row r="693">
          <cell r="D693" t="str">
            <v>EIB MIỀN NAM 1</v>
          </cell>
          <cell r="M693" t="str">
            <v>﻿Đang hoạt động</v>
          </cell>
          <cell r="N693">
            <v>42586</v>
          </cell>
          <cell r="Q693">
            <v>0</v>
          </cell>
          <cell r="T693">
            <v>0</v>
          </cell>
          <cell r="U693">
            <v>0</v>
          </cell>
          <cell r="V693">
            <v>0</v>
          </cell>
        </row>
        <row r="694">
          <cell r="D694" t="str">
            <v>ELITE</v>
          </cell>
          <cell r="M694" t="str">
            <v>﻿Đang hoạt động</v>
          </cell>
          <cell r="N694">
            <v>42243</v>
          </cell>
          <cell r="Q694">
            <v>0</v>
          </cell>
          <cell r="T694">
            <v>0</v>
          </cell>
          <cell r="U694">
            <v>1</v>
          </cell>
          <cell r="V694">
            <v>0</v>
          </cell>
        </row>
        <row r="695">
          <cell r="D695" t="str">
            <v>WHITE HORSE-GENCASA MỸ THO</v>
          </cell>
          <cell r="M695" t="str">
            <v>﻿Đang hoạt động</v>
          </cell>
          <cell r="N695">
            <v>42790</v>
          </cell>
          <cell r="Q695">
            <v>1</v>
          </cell>
          <cell r="T695">
            <v>0</v>
          </cell>
          <cell r="U695">
            <v>0</v>
          </cell>
          <cell r="V695">
            <v>0</v>
          </cell>
        </row>
        <row r="696">
          <cell r="D696" t="str">
            <v>TCB NORTH</v>
          </cell>
          <cell r="M696" t="str">
            <v>﻿Đang hoạt động</v>
          </cell>
          <cell r="N696">
            <v>41844</v>
          </cell>
          <cell r="Q696">
            <v>0</v>
          </cell>
          <cell r="T696">
            <v>0</v>
          </cell>
          <cell r="U696">
            <v>0</v>
          </cell>
          <cell r="V696">
            <v>0</v>
          </cell>
        </row>
        <row r="697">
          <cell r="D697" t="str">
            <v>EIB MIỀN NAM 1</v>
          </cell>
          <cell r="M697" t="str">
            <v>﻿Đang hoạt động</v>
          </cell>
          <cell r="N697">
            <v>42696</v>
          </cell>
          <cell r="Q697">
            <v>0</v>
          </cell>
          <cell r="T697">
            <v>0</v>
          </cell>
          <cell r="U697">
            <v>0</v>
          </cell>
          <cell r="V697">
            <v>0</v>
          </cell>
        </row>
        <row r="698">
          <cell r="D698" t="str">
            <v>EIB MIỀN TRUNG 1</v>
          </cell>
          <cell r="M698" t="str">
            <v>﻿Đang hoạt động</v>
          </cell>
          <cell r="N698">
            <v>42668</v>
          </cell>
          <cell r="Q698">
            <v>0</v>
          </cell>
          <cell r="T698">
            <v>0</v>
          </cell>
          <cell r="U698">
            <v>0</v>
          </cell>
          <cell r="V698">
            <v>0</v>
          </cell>
        </row>
        <row r="699">
          <cell r="D699" t="str">
            <v>TCB SOUTH 2</v>
          </cell>
          <cell r="M699" t="str">
            <v>﻿Đang hoạt động</v>
          </cell>
          <cell r="N699">
            <v>42250</v>
          </cell>
          <cell r="Q699">
            <v>0</v>
          </cell>
          <cell r="T699">
            <v>0</v>
          </cell>
          <cell r="U699">
            <v>0</v>
          </cell>
          <cell r="V699">
            <v>0</v>
          </cell>
        </row>
        <row r="700">
          <cell r="D700" t="str">
            <v>GENCASA LONG BIÊN</v>
          </cell>
          <cell r="M700" t="str">
            <v>﻿Đang hoạt động</v>
          </cell>
          <cell r="N700">
            <v>42509</v>
          </cell>
          <cell r="Q700">
            <v>0</v>
          </cell>
          <cell r="T700">
            <v>0</v>
          </cell>
          <cell r="U700">
            <v>1</v>
          </cell>
          <cell r="V700">
            <v>0</v>
          </cell>
        </row>
        <row r="701">
          <cell r="D701" t="str">
            <v>THE SKY</v>
          </cell>
          <cell r="M701" t="str">
            <v>﻿Đang hoạt động</v>
          </cell>
          <cell r="N701">
            <v>42783</v>
          </cell>
          <cell r="Q701">
            <v>1</v>
          </cell>
          <cell r="T701">
            <v>0</v>
          </cell>
          <cell r="U701">
            <v>0</v>
          </cell>
          <cell r="V701">
            <v>0</v>
          </cell>
        </row>
        <row r="702">
          <cell r="D702" t="str">
            <v>LIB</v>
          </cell>
          <cell r="M702" t="str">
            <v>﻿Đang hoạt động</v>
          </cell>
          <cell r="N702">
            <v>42717</v>
          </cell>
          <cell r="Q702">
            <v>1</v>
          </cell>
          <cell r="T702">
            <v>0</v>
          </cell>
          <cell r="U702">
            <v>0</v>
          </cell>
          <cell r="V702">
            <v>0</v>
          </cell>
        </row>
        <row r="703">
          <cell r="D703" t="str">
            <v>GENCASA LONG BIÊN</v>
          </cell>
          <cell r="M703" t="str">
            <v>﻿Đang hoạt động</v>
          </cell>
          <cell r="N703">
            <v>42458</v>
          </cell>
          <cell r="Q703">
            <v>0</v>
          </cell>
          <cell r="T703">
            <v>0</v>
          </cell>
          <cell r="U703">
            <v>0</v>
          </cell>
          <cell r="V703">
            <v>1</v>
          </cell>
        </row>
        <row r="704">
          <cell r="D704" t="str">
            <v>ELITE</v>
          </cell>
          <cell r="M704" t="str">
            <v>﻿Đang hoạt động</v>
          </cell>
          <cell r="N704">
            <v>42731</v>
          </cell>
          <cell r="Q704">
            <v>1</v>
          </cell>
          <cell r="T704">
            <v>0</v>
          </cell>
          <cell r="U704">
            <v>0</v>
          </cell>
          <cell r="V704">
            <v>0</v>
          </cell>
        </row>
        <row r="705">
          <cell r="D705" t="str">
            <v>TCB NORTH</v>
          </cell>
          <cell r="M705" t="str">
            <v>﻿Đang hoạt động</v>
          </cell>
          <cell r="N705">
            <v>42509</v>
          </cell>
          <cell r="Q705">
            <v>0</v>
          </cell>
          <cell r="T705">
            <v>0</v>
          </cell>
          <cell r="U705">
            <v>0</v>
          </cell>
          <cell r="V705">
            <v>0</v>
          </cell>
        </row>
        <row r="706">
          <cell r="D706" t="str">
            <v>GREEN DRAGON</v>
          </cell>
          <cell r="M706" t="str">
            <v>﻿Đang hoạt động</v>
          </cell>
          <cell r="N706">
            <v>42759</v>
          </cell>
          <cell r="Q706">
            <v>1</v>
          </cell>
          <cell r="T706">
            <v>0</v>
          </cell>
          <cell r="U706">
            <v>0</v>
          </cell>
          <cell r="V706">
            <v>0</v>
          </cell>
        </row>
        <row r="707">
          <cell r="D707" t="str">
            <v>BELIEVE IN FUTURE</v>
          </cell>
          <cell r="M707" t="str">
            <v>﻿Đang hoạt động</v>
          </cell>
          <cell r="N707">
            <v>42703</v>
          </cell>
          <cell r="Q707">
            <v>0</v>
          </cell>
          <cell r="T707">
            <v>1</v>
          </cell>
          <cell r="U707">
            <v>0</v>
          </cell>
          <cell r="V707">
            <v>0</v>
          </cell>
        </row>
        <row r="708">
          <cell r="D708" t="str">
            <v>MDRT VT</v>
          </cell>
          <cell r="M708" t="str">
            <v>﻿Đang hoạt động</v>
          </cell>
          <cell r="N708">
            <v>42699</v>
          </cell>
          <cell r="Q708">
            <v>1</v>
          </cell>
          <cell r="T708">
            <v>0</v>
          </cell>
          <cell r="U708">
            <v>0</v>
          </cell>
          <cell r="V708">
            <v>0</v>
          </cell>
        </row>
        <row r="709">
          <cell r="D709" t="str">
            <v>EIB MIỀN TRUNG 1</v>
          </cell>
          <cell r="M709" t="str">
            <v>﻿Đang hoạt động</v>
          </cell>
          <cell r="N709">
            <v>42627</v>
          </cell>
          <cell r="Q709">
            <v>0</v>
          </cell>
          <cell r="T709">
            <v>0</v>
          </cell>
          <cell r="U709">
            <v>0</v>
          </cell>
          <cell r="V709">
            <v>0</v>
          </cell>
        </row>
        <row r="710">
          <cell r="D710" t="str">
            <v>MEGA</v>
          </cell>
          <cell r="M710" t="str">
            <v>﻿Đang hoạt động</v>
          </cell>
          <cell r="N710">
            <v>42390</v>
          </cell>
          <cell r="Q710">
            <v>0</v>
          </cell>
          <cell r="T710">
            <v>1</v>
          </cell>
          <cell r="U710">
            <v>0</v>
          </cell>
          <cell r="V710">
            <v>0</v>
          </cell>
        </row>
        <row r="711">
          <cell r="D711" t="str">
            <v>GREEN DRAGON</v>
          </cell>
          <cell r="M711" t="str">
            <v>﻿Đang hoạt động</v>
          </cell>
          <cell r="N711">
            <v>42730</v>
          </cell>
          <cell r="Q711">
            <v>1</v>
          </cell>
          <cell r="T711">
            <v>0</v>
          </cell>
          <cell r="U711">
            <v>0</v>
          </cell>
          <cell r="V711">
            <v>0</v>
          </cell>
        </row>
        <row r="712">
          <cell r="D712" t="str">
            <v>GENCASA THANH HÓA</v>
          </cell>
          <cell r="M712" t="str">
            <v>﻿Đang hoạt động</v>
          </cell>
          <cell r="N712">
            <v>42752</v>
          </cell>
          <cell r="Q712">
            <v>0</v>
          </cell>
          <cell r="T712">
            <v>0</v>
          </cell>
          <cell r="U712">
            <v>1</v>
          </cell>
          <cell r="V712">
            <v>0</v>
          </cell>
        </row>
        <row r="713">
          <cell r="D713" t="str">
            <v>BELIEVE IN FUTURE</v>
          </cell>
          <cell r="M713" t="str">
            <v>﻿Đang hoạt động</v>
          </cell>
          <cell r="N713">
            <v>42640</v>
          </cell>
          <cell r="Q713">
            <v>1</v>
          </cell>
          <cell r="T713">
            <v>0</v>
          </cell>
          <cell r="U713">
            <v>0</v>
          </cell>
          <cell r="V713">
            <v>0</v>
          </cell>
        </row>
        <row r="714">
          <cell r="D714" t="str">
            <v>GENCASA NAM ĐỊNH</v>
          </cell>
          <cell r="M714" t="str">
            <v>﻿Đang hoạt động</v>
          </cell>
          <cell r="N714">
            <v>42725</v>
          </cell>
          <cell r="Q714">
            <v>1</v>
          </cell>
          <cell r="T714">
            <v>0</v>
          </cell>
          <cell r="U714">
            <v>0</v>
          </cell>
          <cell r="V714">
            <v>0</v>
          </cell>
        </row>
        <row r="715">
          <cell r="D715" t="str">
            <v>TCB NORTH</v>
          </cell>
          <cell r="M715" t="str">
            <v>﻿Đang hoạt động</v>
          </cell>
          <cell r="N715">
            <v>42685</v>
          </cell>
          <cell r="Q715">
            <v>0</v>
          </cell>
          <cell r="T715">
            <v>0</v>
          </cell>
          <cell r="U715">
            <v>0</v>
          </cell>
          <cell r="V715">
            <v>0</v>
          </cell>
        </row>
        <row r="716">
          <cell r="D716" t="str">
            <v>THE SKY</v>
          </cell>
          <cell r="M716" t="str">
            <v>﻿Đang hoạt động</v>
          </cell>
          <cell r="N716">
            <v>42787</v>
          </cell>
          <cell r="Q716">
            <v>1</v>
          </cell>
          <cell r="T716">
            <v>0</v>
          </cell>
          <cell r="U716">
            <v>0</v>
          </cell>
          <cell r="V716">
            <v>0</v>
          </cell>
        </row>
        <row r="717">
          <cell r="D717" t="str">
            <v>TCB NORTH</v>
          </cell>
          <cell r="M717" t="str">
            <v>﻿Đang hoạt động</v>
          </cell>
          <cell r="N717">
            <v>42570</v>
          </cell>
          <cell r="Q717">
            <v>0</v>
          </cell>
          <cell r="T717">
            <v>0</v>
          </cell>
          <cell r="U717">
            <v>0</v>
          </cell>
          <cell r="V717">
            <v>0</v>
          </cell>
        </row>
        <row r="718">
          <cell r="D718" t="str">
            <v>THE CAPITAL</v>
          </cell>
          <cell r="M718" t="str">
            <v>﻿Đang hoạt động</v>
          </cell>
          <cell r="N718">
            <v>42332</v>
          </cell>
          <cell r="Q718">
            <v>0</v>
          </cell>
          <cell r="T718">
            <v>0</v>
          </cell>
          <cell r="U718">
            <v>1</v>
          </cell>
          <cell r="V718">
            <v>0</v>
          </cell>
        </row>
        <row r="719">
          <cell r="D719" t="str">
            <v>TCB SOUTH 2</v>
          </cell>
          <cell r="M719" t="str">
            <v>﻿Đang hoạt động</v>
          </cell>
          <cell r="N719">
            <v>41969</v>
          </cell>
          <cell r="Q719">
            <v>0</v>
          </cell>
          <cell r="T719">
            <v>0</v>
          </cell>
          <cell r="U719">
            <v>0</v>
          </cell>
          <cell r="V719">
            <v>0</v>
          </cell>
        </row>
        <row r="720">
          <cell r="D720" t="str">
            <v>WHITE HORSE-GENCASA MỸ THO</v>
          </cell>
          <cell r="M720" t="str">
            <v>﻿Đang hoạt động</v>
          </cell>
          <cell r="N720">
            <v>42790</v>
          </cell>
          <cell r="Q720">
            <v>1</v>
          </cell>
          <cell r="T720">
            <v>0</v>
          </cell>
          <cell r="U720">
            <v>0</v>
          </cell>
          <cell r="V720">
            <v>0</v>
          </cell>
        </row>
        <row r="721">
          <cell r="D721" t="str">
            <v>WHITE HORSE-GENCASA MỸ THO</v>
          </cell>
          <cell r="M721" t="str">
            <v>﻿Đang hoạt động</v>
          </cell>
          <cell r="N721">
            <v>42627</v>
          </cell>
          <cell r="Q721">
            <v>0</v>
          </cell>
          <cell r="T721">
            <v>0</v>
          </cell>
          <cell r="U721">
            <v>1</v>
          </cell>
          <cell r="V721">
            <v>0</v>
          </cell>
        </row>
        <row r="722">
          <cell r="D722" t="str">
            <v>GENCASA BẾN TRE</v>
          </cell>
          <cell r="M722" t="str">
            <v>﻿Đang hoạt động</v>
          </cell>
          <cell r="N722">
            <v>42121</v>
          </cell>
          <cell r="Q722">
            <v>1</v>
          </cell>
          <cell r="T722">
            <v>0</v>
          </cell>
          <cell r="U722">
            <v>0</v>
          </cell>
          <cell r="V722">
            <v>0</v>
          </cell>
        </row>
        <row r="723">
          <cell r="D723" t="str">
            <v>WHITE HORSE-GENCASA MỸ THO</v>
          </cell>
          <cell r="M723" t="str">
            <v>﻿Đang hoạt động</v>
          </cell>
          <cell r="N723">
            <v>42790</v>
          </cell>
          <cell r="Q723">
            <v>1</v>
          </cell>
          <cell r="T723">
            <v>0</v>
          </cell>
          <cell r="U723">
            <v>0</v>
          </cell>
          <cell r="V723">
            <v>0</v>
          </cell>
        </row>
        <row r="724">
          <cell r="D724" t="str">
            <v>THIÊN SƠN</v>
          </cell>
          <cell r="M724" t="str">
            <v>﻿Đang hoạt động</v>
          </cell>
          <cell r="N724">
            <v>42384</v>
          </cell>
          <cell r="Q724">
            <v>1</v>
          </cell>
          <cell r="T724">
            <v>0</v>
          </cell>
          <cell r="U724">
            <v>0</v>
          </cell>
          <cell r="V724">
            <v>0</v>
          </cell>
        </row>
        <row r="725">
          <cell r="D725" t="str">
            <v>VICTORY</v>
          </cell>
          <cell r="M725" t="str">
            <v>﻿Đang hoạt động</v>
          </cell>
          <cell r="N725">
            <v>42789</v>
          </cell>
          <cell r="Q725">
            <v>1</v>
          </cell>
          <cell r="T725">
            <v>0</v>
          </cell>
          <cell r="U725">
            <v>0</v>
          </cell>
          <cell r="V725">
            <v>0</v>
          </cell>
        </row>
        <row r="726">
          <cell r="D726" t="str">
            <v>TCB NORTH</v>
          </cell>
          <cell r="M726" t="str">
            <v>﻿Đang hoạt động</v>
          </cell>
          <cell r="N726">
            <v>42600</v>
          </cell>
          <cell r="Q726">
            <v>0</v>
          </cell>
          <cell r="T726">
            <v>0</v>
          </cell>
          <cell r="U726">
            <v>0</v>
          </cell>
          <cell r="V726">
            <v>0</v>
          </cell>
        </row>
        <row r="727">
          <cell r="D727" t="str">
            <v>GENCASA BẾN TRE</v>
          </cell>
          <cell r="M727" t="str">
            <v>﻿Đang hoạt động</v>
          </cell>
          <cell r="N727">
            <v>42290</v>
          </cell>
          <cell r="Q727">
            <v>0</v>
          </cell>
          <cell r="T727">
            <v>1</v>
          </cell>
          <cell r="U727">
            <v>0</v>
          </cell>
          <cell r="V727">
            <v>0</v>
          </cell>
        </row>
        <row r="728">
          <cell r="D728" t="str">
            <v>GENCASA NGHỆ AN</v>
          </cell>
          <cell r="M728" t="str">
            <v>﻿Đang hoạt động</v>
          </cell>
          <cell r="N728">
            <v>42594</v>
          </cell>
          <cell r="Q728">
            <v>0</v>
          </cell>
          <cell r="T728">
            <v>0</v>
          </cell>
          <cell r="U728">
            <v>0</v>
          </cell>
          <cell r="V728">
            <v>1</v>
          </cell>
        </row>
        <row r="729">
          <cell r="D729" t="str">
            <v>MDRT HCM</v>
          </cell>
          <cell r="M729" t="str">
            <v>﻿Đang hoạt động</v>
          </cell>
          <cell r="N729">
            <v>42333</v>
          </cell>
          <cell r="Q729">
            <v>1</v>
          </cell>
          <cell r="T729">
            <v>0</v>
          </cell>
          <cell r="U729">
            <v>0</v>
          </cell>
          <cell r="V729">
            <v>0</v>
          </cell>
        </row>
        <row r="730">
          <cell r="D730" t="str">
            <v>BÌNH MINH</v>
          </cell>
          <cell r="M730" t="str">
            <v>﻿Đang hoạt động</v>
          </cell>
          <cell r="N730">
            <v>42452</v>
          </cell>
          <cell r="Q730">
            <v>0</v>
          </cell>
          <cell r="T730">
            <v>0</v>
          </cell>
          <cell r="U730">
            <v>1</v>
          </cell>
          <cell r="V730">
            <v>0</v>
          </cell>
        </row>
        <row r="731">
          <cell r="D731" t="str">
            <v>BÌNH MINH</v>
          </cell>
          <cell r="M731" t="str">
            <v>﻿Đang hoạt động</v>
          </cell>
          <cell r="N731">
            <v>42627</v>
          </cell>
          <cell r="Q731">
            <v>1</v>
          </cell>
          <cell r="T731">
            <v>0</v>
          </cell>
          <cell r="U731">
            <v>0</v>
          </cell>
          <cell r="V731">
            <v>0</v>
          </cell>
        </row>
        <row r="732">
          <cell r="D732" t="str">
            <v>REDBULL</v>
          </cell>
          <cell r="M732" t="str">
            <v>﻿Đang hoạt động</v>
          </cell>
          <cell r="N732">
            <v>42570</v>
          </cell>
          <cell r="Q732">
            <v>1</v>
          </cell>
          <cell r="T732">
            <v>0</v>
          </cell>
          <cell r="U732">
            <v>0</v>
          </cell>
          <cell r="V732">
            <v>0</v>
          </cell>
        </row>
        <row r="733">
          <cell r="D733" t="str">
            <v>SUNFLOWER</v>
          </cell>
          <cell r="M733" t="str">
            <v>﻿Đang hoạt động</v>
          </cell>
          <cell r="N733">
            <v>42114</v>
          </cell>
          <cell r="Q733">
            <v>1</v>
          </cell>
          <cell r="T733">
            <v>0</v>
          </cell>
          <cell r="U733">
            <v>0</v>
          </cell>
          <cell r="V733">
            <v>0</v>
          </cell>
        </row>
        <row r="734">
          <cell r="D734" t="str">
            <v>GENCASA BẾN TRE</v>
          </cell>
          <cell r="M734" t="str">
            <v>﻿Đang hoạt động</v>
          </cell>
          <cell r="N734">
            <v>42790</v>
          </cell>
          <cell r="Q734">
            <v>1</v>
          </cell>
          <cell r="T734">
            <v>0</v>
          </cell>
          <cell r="U734">
            <v>0</v>
          </cell>
          <cell r="V734">
            <v>0</v>
          </cell>
        </row>
        <row r="735">
          <cell r="D735" t="str">
            <v>WHITE HORSE-GENCASA MỸ THO</v>
          </cell>
          <cell r="M735" t="str">
            <v>﻿Đang hoạt động</v>
          </cell>
          <cell r="N735">
            <v>42790</v>
          </cell>
          <cell r="Q735">
            <v>1</v>
          </cell>
          <cell r="T735">
            <v>0</v>
          </cell>
          <cell r="U735">
            <v>0</v>
          </cell>
          <cell r="V735">
            <v>0</v>
          </cell>
        </row>
        <row r="736">
          <cell r="D736" t="str">
            <v>WHITE HORSE-GENCASA MỸ THO</v>
          </cell>
          <cell r="M736" t="str">
            <v>﻿Đang hoạt động</v>
          </cell>
          <cell r="N736">
            <v>42698</v>
          </cell>
          <cell r="Q736">
            <v>1</v>
          </cell>
          <cell r="T736">
            <v>0</v>
          </cell>
          <cell r="U736">
            <v>0</v>
          </cell>
          <cell r="V736">
            <v>0</v>
          </cell>
        </row>
        <row r="737">
          <cell r="D737" t="str">
            <v>TCB SOUTH 2</v>
          </cell>
          <cell r="M737" t="str">
            <v>﻿Đang hoạt động</v>
          </cell>
          <cell r="N737">
            <v>42509</v>
          </cell>
          <cell r="Q737">
            <v>0</v>
          </cell>
          <cell r="T737">
            <v>0</v>
          </cell>
          <cell r="U737">
            <v>0</v>
          </cell>
          <cell r="V737">
            <v>0</v>
          </cell>
        </row>
        <row r="738">
          <cell r="D738" t="str">
            <v>EIB MIỀN NAM 1</v>
          </cell>
          <cell r="M738" t="str">
            <v>﻿Đang hoạt động</v>
          </cell>
          <cell r="N738">
            <v>42565</v>
          </cell>
          <cell r="Q738">
            <v>0</v>
          </cell>
          <cell r="T738">
            <v>0</v>
          </cell>
          <cell r="U738">
            <v>0</v>
          </cell>
          <cell r="V738">
            <v>0</v>
          </cell>
        </row>
        <row r="739">
          <cell r="D739" t="str">
            <v>GENCASA NAM ĐỊNH</v>
          </cell>
          <cell r="M739" t="str">
            <v>﻿Đang hoạt động</v>
          </cell>
          <cell r="N739">
            <v>42759</v>
          </cell>
          <cell r="Q739">
            <v>1</v>
          </cell>
          <cell r="T739">
            <v>0</v>
          </cell>
          <cell r="U739">
            <v>0</v>
          </cell>
          <cell r="V739">
            <v>0</v>
          </cell>
        </row>
        <row r="740">
          <cell r="D740" t="str">
            <v>REDBULL</v>
          </cell>
          <cell r="M740" t="str">
            <v>﻿Đang hoạt động</v>
          </cell>
          <cell r="N740">
            <v>42791</v>
          </cell>
          <cell r="Q740">
            <v>1</v>
          </cell>
          <cell r="T740">
            <v>0</v>
          </cell>
          <cell r="U740">
            <v>0</v>
          </cell>
          <cell r="V740">
            <v>0</v>
          </cell>
        </row>
        <row r="741">
          <cell r="D741" t="str">
            <v>GENCASA ĐÀ NẴNG 1</v>
          </cell>
          <cell r="M741" t="str">
            <v>﻿Đang hoạt động</v>
          </cell>
          <cell r="N741">
            <v>42752</v>
          </cell>
          <cell r="Q741">
            <v>1</v>
          </cell>
          <cell r="T741">
            <v>0</v>
          </cell>
          <cell r="U741">
            <v>0</v>
          </cell>
          <cell r="V741">
            <v>0</v>
          </cell>
        </row>
        <row r="742">
          <cell r="D742" t="str">
            <v>LUCKY STAR</v>
          </cell>
          <cell r="M742" t="str">
            <v>﻿Đang hoạt động</v>
          </cell>
          <cell r="N742">
            <v>42755</v>
          </cell>
          <cell r="Q742">
            <v>1</v>
          </cell>
          <cell r="T742">
            <v>0</v>
          </cell>
          <cell r="U742">
            <v>0</v>
          </cell>
          <cell r="V742">
            <v>0</v>
          </cell>
        </row>
        <row r="743">
          <cell r="D743" t="str">
            <v>GENCASA LẠNG SƠN</v>
          </cell>
          <cell r="M743" t="str">
            <v>﻿Đang hoạt động</v>
          </cell>
          <cell r="N743">
            <v>42726</v>
          </cell>
          <cell r="Q743">
            <v>1</v>
          </cell>
          <cell r="T743">
            <v>0</v>
          </cell>
          <cell r="U743">
            <v>0</v>
          </cell>
          <cell r="V743">
            <v>0</v>
          </cell>
        </row>
        <row r="744">
          <cell r="D744" t="str">
            <v>GENCASA HƯNG YÊN</v>
          </cell>
          <cell r="M744" t="str">
            <v>﻿Đang hoạt động</v>
          </cell>
          <cell r="N744">
            <v>42790</v>
          </cell>
          <cell r="Q744">
            <v>1</v>
          </cell>
          <cell r="T744">
            <v>0</v>
          </cell>
          <cell r="U744">
            <v>0</v>
          </cell>
          <cell r="V744">
            <v>0</v>
          </cell>
        </row>
        <row r="745">
          <cell r="D745" t="str">
            <v>LION 1</v>
          </cell>
          <cell r="M745" t="str">
            <v>﻿Đang hoạt động</v>
          </cell>
          <cell r="N745">
            <v>42752</v>
          </cell>
          <cell r="Q745">
            <v>1</v>
          </cell>
          <cell r="T745">
            <v>0</v>
          </cell>
          <cell r="U745">
            <v>0</v>
          </cell>
          <cell r="V745">
            <v>0</v>
          </cell>
        </row>
        <row r="746">
          <cell r="D746" t="str">
            <v>GENCASA HÀ ĐÔNG</v>
          </cell>
          <cell r="M746" t="str">
            <v>﻿Đang hoạt động</v>
          </cell>
          <cell r="N746">
            <v>42640</v>
          </cell>
          <cell r="Q746">
            <v>0</v>
          </cell>
          <cell r="T746">
            <v>0</v>
          </cell>
          <cell r="U746">
            <v>0</v>
          </cell>
          <cell r="V746">
            <v>1</v>
          </cell>
        </row>
        <row r="747">
          <cell r="D747" t="str">
            <v>EIB MIỀN BẮC 1</v>
          </cell>
          <cell r="M747" t="str">
            <v>﻿Đang hoạt động</v>
          </cell>
          <cell r="N747">
            <v>42570</v>
          </cell>
          <cell r="Q747">
            <v>0</v>
          </cell>
          <cell r="T747">
            <v>0</v>
          </cell>
          <cell r="U747">
            <v>0</v>
          </cell>
          <cell r="V747">
            <v>0</v>
          </cell>
        </row>
        <row r="748">
          <cell r="D748" t="str">
            <v>THE SKY</v>
          </cell>
          <cell r="M748" t="str">
            <v>﻿Đang hoạt động</v>
          </cell>
          <cell r="N748">
            <v>42793</v>
          </cell>
          <cell r="Q748">
            <v>1</v>
          </cell>
          <cell r="T748">
            <v>0</v>
          </cell>
          <cell r="U748">
            <v>0</v>
          </cell>
          <cell r="V748">
            <v>0</v>
          </cell>
        </row>
        <row r="749">
          <cell r="D749" t="str">
            <v>SUNFLOWER</v>
          </cell>
          <cell r="M749" t="str">
            <v>﻿Đang hoạt động</v>
          </cell>
          <cell r="N749">
            <v>42752</v>
          </cell>
          <cell r="Q749">
            <v>1</v>
          </cell>
          <cell r="T749">
            <v>0</v>
          </cell>
          <cell r="U749">
            <v>0</v>
          </cell>
          <cell r="V749">
            <v>0</v>
          </cell>
        </row>
        <row r="750">
          <cell r="D750" t="str">
            <v>EIB MIỀN NAM 2</v>
          </cell>
          <cell r="M750" t="str">
            <v>﻿Đang hoạt động</v>
          </cell>
          <cell r="N750">
            <v>42577</v>
          </cell>
          <cell r="Q750">
            <v>0</v>
          </cell>
          <cell r="T750">
            <v>0</v>
          </cell>
          <cell r="U750">
            <v>0</v>
          </cell>
          <cell r="V750">
            <v>0</v>
          </cell>
        </row>
        <row r="751">
          <cell r="D751" t="str">
            <v>TCB SOUTH 2</v>
          </cell>
          <cell r="M751" t="str">
            <v>﻿Đang hoạt động</v>
          </cell>
          <cell r="N751">
            <v>42088</v>
          </cell>
          <cell r="Q751">
            <v>0</v>
          </cell>
          <cell r="T751">
            <v>0</v>
          </cell>
          <cell r="U751">
            <v>0</v>
          </cell>
          <cell r="V751">
            <v>0</v>
          </cell>
        </row>
        <row r="752">
          <cell r="D752" t="str">
            <v>ELITE</v>
          </cell>
          <cell r="M752" t="str">
            <v>﻿Đang hoạt động</v>
          </cell>
          <cell r="N752">
            <v>42684</v>
          </cell>
          <cell r="Q752">
            <v>1</v>
          </cell>
          <cell r="T752">
            <v>0</v>
          </cell>
          <cell r="U752">
            <v>0</v>
          </cell>
          <cell r="V752">
            <v>0</v>
          </cell>
        </row>
        <row r="753">
          <cell r="D753" t="str">
            <v>REDBULL</v>
          </cell>
          <cell r="M753" t="str">
            <v>﻿Đang hoạt động</v>
          </cell>
          <cell r="N753">
            <v>42718</v>
          </cell>
          <cell r="Q753">
            <v>0</v>
          </cell>
          <cell r="T753">
            <v>1</v>
          </cell>
          <cell r="U753">
            <v>0</v>
          </cell>
          <cell r="V753">
            <v>0</v>
          </cell>
        </row>
        <row r="754">
          <cell r="D754" t="str">
            <v>EIB MIỀN NAM 1</v>
          </cell>
          <cell r="M754" t="str">
            <v>﻿Đang hoạt động</v>
          </cell>
          <cell r="N754">
            <v>42565</v>
          </cell>
          <cell r="Q754">
            <v>0</v>
          </cell>
          <cell r="T754">
            <v>0</v>
          </cell>
          <cell r="U754">
            <v>0</v>
          </cell>
          <cell r="V754">
            <v>0</v>
          </cell>
        </row>
        <row r="755">
          <cell r="D755" t="str">
            <v>CMG Hà Nội</v>
          </cell>
          <cell r="M755" t="str">
            <v>﻿Đang hoạt động</v>
          </cell>
          <cell r="N755">
            <v>42748</v>
          </cell>
          <cell r="Q755">
            <v>0</v>
          </cell>
          <cell r="T755">
            <v>0</v>
          </cell>
          <cell r="U755">
            <v>0</v>
          </cell>
          <cell r="V755">
            <v>0</v>
          </cell>
        </row>
        <row r="756">
          <cell r="D756" t="str">
            <v>EIB MIỀN NAM 1</v>
          </cell>
          <cell r="M756" t="str">
            <v>﻿Đang hoạt động</v>
          </cell>
          <cell r="N756">
            <v>42535</v>
          </cell>
          <cell r="Q756">
            <v>0</v>
          </cell>
          <cell r="T756">
            <v>0</v>
          </cell>
          <cell r="U756">
            <v>0</v>
          </cell>
          <cell r="V756">
            <v>0</v>
          </cell>
        </row>
        <row r="757">
          <cell r="D757" t="str">
            <v>TCB SOUTH 1</v>
          </cell>
          <cell r="M757" t="str">
            <v>﻿Đang hoạt động</v>
          </cell>
          <cell r="N757">
            <v>42633</v>
          </cell>
          <cell r="Q757">
            <v>0</v>
          </cell>
          <cell r="T757">
            <v>0</v>
          </cell>
          <cell r="U757">
            <v>0</v>
          </cell>
          <cell r="V757">
            <v>0</v>
          </cell>
        </row>
        <row r="758">
          <cell r="D758" t="str">
            <v>THE CAPITAL</v>
          </cell>
          <cell r="M758" t="str">
            <v>﻿Đang hoạt động</v>
          </cell>
          <cell r="N758">
            <v>42661</v>
          </cell>
          <cell r="Q758">
            <v>1</v>
          </cell>
          <cell r="T758">
            <v>0</v>
          </cell>
          <cell r="U758">
            <v>0</v>
          </cell>
          <cell r="V758">
            <v>0</v>
          </cell>
        </row>
        <row r="759">
          <cell r="D759" t="str">
            <v>GENCASA LAM SƠN</v>
          </cell>
          <cell r="M759" t="str">
            <v>﻿Đang hoạt động</v>
          </cell>
          <cell r="N759">
            <v>42661</v>
          </cell>
          <cell r="Q759">
            <v>0</v>
          </cell>
          <cell r="T759">
            <v>0</v>
          </cell>
          <cell r="U759">
            <v>0</v>
          </cell>
          <cell r="V759">
            <v>1</v>
          </cell>
        </row>
        <row r="760">
          <cell r="D760" t="str">
            <v>GENCASA LẠNG SƠN</v>
          </cell>
          <cell r="M760" t="str">
            <v>﻿Đang hoạt động</v>
          </cell>
          <cell r="N760">
            <v>42726</v>
          </cell>
          <cell r="Q760">
            <v>1</v>
          </cell>
          <cell r="T760">
            <v>0</v>
          </cell>
          <cell r="U760">
            <v>0</v>
          </cell>
          <cell r="V760">
            <v>0</v>
          </cell>
        </row>
        <row r="761">
          <cell r="D761" t="str">
            <v>LION 1</v>
          </cell>
          <cell r="M761" t="str">
            <v>﻿Đang hoạt động</v>
          </cell>
          <cell r="N761">
            <v>42473</v>
          </cell>
          <cell r="Q761">
            <v>0</v>
          </cell>
          <cell r="T761">
            <v>1</v>
          </cell>
          <cell r="U761">
            <v>0</v>
          </cell>
          <cell r="V761">
            <v>0</v>
          </cell>
        </row>
        <row r="762">
          <cell r="D762" t="str">
            <v>MEGA</v>
          </cell>
          <cell r="M762" t="str">
            <v>﻿Đang hoạt động</v>
          </cell>
          <cell r="N762">
            <v>42332</v>
          </cell>
          <cell r="Q762">
            <v>0</v>
          </cell>
          <cell r="T762">
            <v>0</v>
          </cell>
          <cell r="U762">
            <v>1</v>
          </cell>
          <cell r="V762">
            <v>0</v>
          </cell>
        </row>
        <row r="763">
          <cell r="D763" t="str">
            <v>GENCASA HUẾ 1</v>
          </cell>
          <cell r="M763" t="str">
            <v>﻿Đang hoạt động</v>
          </cell>
          <cell r="N763">
            <v>42745</v>
          </cell>
          <cell r="Q763">
            <v>0</v>
          </cell>
          <cell r="T763">
            <v>0</v>
          </cell>
          <cell r="U763">
            <v>0</v>
          </cell>
          <cell r="V763">
            <v>1</v>
          </cell>
        </row>
        <row r="764">
          <cell r="D764" t="str">
            <v>EIB MIỀN NAM 1</v>
          </cell>
          <cell r="M764" t="str">
            <v>﻿Đang hoạt động</v>
          </cell>
          <cell r="N764">
            <v>42598</v>
          </cell>
          <cell r="Q764">
            <v>0</v>
          </cell>
          <cell r="T764">
            <v>0</v>
          </cell>
          <cell r="U764">
            <v>0</v>
          </cell>
          <cell r="V764">
            <v>0</v>
          </cell>
        </row>
        <row r="765">
          <cell r="D765" t="str">
            <v>GENCASA HUẾ 1</v>
          </cell>
          <cell r="M765" t="str">
            <v>﻿Đang hoạt động</v>
          </cell>
          <cell r="N765">
            <v>42723</v>
          </cell>
          <cell r="Q765">
            <v>1</v>
          </cell>
          <cell r="T765">
            <v>0</v>
          </cell>
          <cell r="U765">
            <v>0</v>
          </cell>
          <cell r="V765">
            <v>0</v>
          </cell>
        </row>
        <row r="766">
          <cell r="D766" t="str">
            <v>EIB MIỀN BẮC 1</v>
          </cell>
          <cell r="M766" t="str">
            <v>﻿Đang hoạt động</v>
          </cell>
          <cell r="N766">
            <v>42264</v>
          </cell>
          <cell r="Q766">
            <v>0</v>
          </cell>
          <cell r="T766">
            <v>0</v>
          </cell>
          <cell r="U766">
            <v>0</v>
          </cell>
          <cell r="V766">
            <v>0</v>
          </cell>
        </row>
        <row r="767">
          <cell r="D767" t="str">
            <v>ĐẮK NÔNG</v>
          </cell>
          <cell r="M767" t="str">
            <v>﻿Đang hoạt động</v>
          </cell>
          <cell r="N767">
            <v>42726</v>
          </cell>
          <cell r="Q767">
            <v>1</v>
          </cell>
          <cell r="T767">
            <v>0</v>
          </cell>
          <cell r="U767">
            <v>0</v>
          </cell>
          <cell r="V767">
            <v>0</v>
          </cell>
        </row>
        <row r="768">
          <cell r="D768" t="str">
            <v>TCB NORTH</v>
          </cell>
          <cell r="M768" t="str">
            <v>﻿Đang hoạt động</v>
          </cell>
          <cell r="N768">
            <v>41815</v>
          </cell>
          <cell r="Q768">
            <v>0</v>
          </cell>
          <cell r="T768">
            <v>0</v>
          </cell>
          <cell r="U768">
            <v>0</v>
          </cell>
          <cell r="V768">
            <v>0</v>
          </cell>
        </row>
        <row r="769">
          <cell r="D769" t="str">
            <v>GREEN DRAGON</v>
          </cell>
          <cell r="M769" t="str">
            <v>﻿Đang hoạt động</v>
          </cell>
          <cell r="N769">
            <v>42271</v>
          </cell>
          <cell r="Q769">
            <v>0</v>
          </cell>
          <cell r="T769">
            <v>0</v>
          </cell>
          <cell r="U769">
            <v>1</v>
          </cell>
          <cell r="V769">
            <v>0</v>
          </cell>
        </row>
        <row r="770">
          <cell r="D770" t="str">
            <v>GENCASA HUẾ 1</v>
          </cell>
          <cell r="M770" t="str">
            <v>﻿Đang hoạt động</v>
          </cell>
          <cell r="N770">
            <v>42786</v>
          </cell>
          <cell r="Q770">
            <v>1</v>
          </cell>
          <cell r="T770">
            <v>0</v>
          </cell>
          <cell r="U770">
            <v>0</v>
          </cell>
          <cell r="V770">
            <v>0</v>
          </cell>
        </row>
        <row r="771">
          <cell r="D771" t="str">
            <v>VICTORY</v>
          </cell>
          <cell r="M771" t="str">
            <v>﻿Đang hoạt động</v>
          </cell>
          <cell r="N771">
            <v>42661</v>
          </cell>
          <cell r="Q771">
            <v>1</v>
          </cell>
          <cell r="T771">
            <v>0</v>
          </cell>
          <cell r="U771">
            <v>0</v>
          </cell>
          <cell r="V771">
            <v>0</v>
          </cell>
        </row>
        <row r="772">
          <cell r="D772" t="str">
            <v>TCB NORTH</v>
          </cell>
          <cell r="M772" t="str">
            <v>﻿Đang hoạt động</v>
          </cell>
          <cell r="N772">
            <v>42031</v>
          </cell>
          <cell r="Q772">
            <v>0</v>
          </cell>
          <cell r="T772">
            <v>0</v>
          </cell>
          <cell r="U772">
            <v>0</v>
          </cell>
          <cell r="V772">
            <v>0</v>
          </cell>
        </row>
        <row r="773">
          <cell r="D773" t="str">
            <v>WHITE HORSE-GENCASA MỸ THO</v>
          </cell>
          <cell r="M773" t="str">
            <v>﻿Đang hoạt động</v>
          </cell>
          <cell r="N773">
            <v>42790</v>
          </cell>
          <cell r="Q773">
            <v>1</v>
          </cell>
          <cell r="T773">
            <v>0</v>
          </cell>
          <cell r="U773">
            <v>0</v>
          </cell>
          <cell r="V773">
            <v>0</v>
          </cell>
        </row>
        <row r="774">
          <cell r="D774" t="str">
            <v>VICTORY</v>
          </cell>
          <cell r="M774" t="str">
            <v>﻿Đang hoạt động</v>
          </cell>
          <cell r="N774">
            <v>42718</v>
          </cell>
          <cell r="Q774">
            <v>1</v>
          </cell>
          <cell r="T774">
            <v>0</v>
          </cell>
          <cell r="U774">
            <v>0</v>
          </cell>
          <cell r="V774">
            <v>0</v>
          </cell>
        </row>
        <row r="775">
          <cell r="D775" t="str">
            <v>CẦN THƠ</v>
          </cell>
          <cell r="M775" t="str">
            <v>﻿Đang hoạt động</v>
          </cell>
          <cell r="N775">
            <v>42445</v>
          </cell>
          <cell r="Q775">
            <v>1</v>
          </cell>
          <cell r="T775">
            <v>0</v>
          </cell>
          <cell r="U775">
            <v>0</v>
          </cell>
          <cell r="V775">
            <v>0</v>
          </cell>
        </row>
        <row r="776">
          <cell r="D776" t="str">
            <v>GREEN DRAGON</v>
          </cell>
          <cell r="M776" t="str">
            <v>﻿Đang hoạt động</v>
          </cell>
          <cell r="N776">
            <v>42698</v>
          </cell>
          <cell r="Q776">
            <v>0</v>
          </cell>
          <cell r="T776">
            <v>1</v>
          </cell>
          <cell r="U776">
            <v>0</v>
          </cell>
          <cell r="V776">
            <v>0</v>
          </cell>
        </row>
        <row r="777">
          <cell r="D777" t="str">
            <v>VICTORY</v>
          </cell>
          <cell r="M777" t="str">
            <v>﻿Đang hoạt động</v>
          </cell>
          <cell r="N777">
            <v>42689</v>
          </cell>
          <cell r="Q777">
            <v>0</v>
          </cell>
          <cell r="T777">
            <v>0</v>
          </cell>
          <cell r="U777">
            <v>1</v>
          </cell>
          <cell r="V777">
            <v>0</v>
          </cell>
        </row>
        <row r="778">
          <cell r="D778" t="str">
            <v>ĐẮK NÔNG</v>
          </cell>
          <cell r="M778" t="str">
            <v>﻿Đang hoạt động</v>
          </cell>
          <cell r="N778">
            <v>42731</v>
          </cell>
          <cell r="Q778">
            <v>1</v>
          </cell>
          <cell r="T778">
            <v>0</v>
          </cell>
          <cell r="U778">
            <v>0</v>
          </cell>
          <cell r="V778">
            <v>0</v>
          </cell>
        </row>
        <row r="779">
          <cell r="D779" t="str">
            <v>DANANG1</v>
          </cell>
          <cell r="M779" t="str">
            <v>﻿Đang hoạt động</v>
          </cell>
          <cell r="N779">
            <v>42664</v>
          </cell>
          <cell r="Q779">
            <v>0</v>
          </cell>
          <cell r="T779">
            <v>0</v>
          </cell>
          <cell r="U779">
            <v>1</v>
          </cell>
          <cell r="V779">
            <v>0</v>
          </cell>
        </row>
        <row r="780">
          <cell r="D780" t="str">
            <v>GENCASA HUẾ 1</v>
          </cell>
          <cell r="M780" t="str">
            <v>﻿Đang hoạt động</v>
          </cell>
          <cell r="N780">
            <v>42723</v>
          </cell>
          <cell r="Q780">
            <v>1</v>
          </cell>
          <cell r="T780">
            <v>0</v>
          </cell>
          <cell r="U780">
            <v>0</v>
          </cell>
          <cell r="V780">
            <v>0</v>
          </cell>
        </row>
        <row r="781">
          <cell r="D781" t="str">
            <v>ELITE</v>
          </cell>
          <cell r="M781" t="str">
            <v>﻿Đang hoạt động</v>
          </cell>
          <cell r="N781">
            <v>42791</v>
          </cell>
          <cell r="Q781">
            <v>0</v>
          </cell>
          <cell r="T781">
            <v>0</v>
          </cell>
          <cell r="U781">
            <v>1</v>
          </cell>
          <cell r="V781">
            <v>0</v>
          </cell>
        </row>
        <row r="782">
          <cell r="D782" t="str">
            <v>GENCASA HƯNG YÊN</v>
          </cell>
          <cell r="M782" t="str">
            <v>﻿Đang hoạt động</v>
          </cell>
          <cell r="N782">
            <v>42698</v>
          </cell>
          <cell r="Q782">
            <v>1</v>
          </cell>
          <cell r="T782">
            <v>0</v>
          </cell>
          <cell r="U782">
            <v>0</v>
          </cell>
          <cell r="V782">
            <v>0</v>
          </cell>
        </row>
        <row r="783">
          <cell r="D783" t="str">
            <v>DANANG1</v>
          </cell>
          <cell r="M783" t="str">
            <v>﻿Đang hoạt động</v>
          </cell>
          <cell r="N783">
            <v>42717</v>
          </cell>
          <cell r="Q783">
            <v>1</v>
          </cell>
          <cell r="T783">
            <v>0</v>
          </cell>
          <cell r="U783">
            <v>0</v>
          </cell>
          <cell r="V783">
            <v>0</v>
          </cell>
        </row>
        <row r="784">
          <cell r="D784" t="str">
            <v>THE SKY</v>
          </cell>
          <cell r="M784" t="str">
            <v>﻿Đang hoạt động</v>
          </cell>
          <cell r="N784">
            <v>42696</v>
          </cell>
          <cell r="Q784">
            <v>1</v>
          </cell>
          <cell r="T784">
            <v>0</v>
          </cell>
          <cell r="U784">
            <v>0</v>
          </cell>
          <cell r="V784">
            <v>0</v>
          </cell>
        </row>
        <row r="785">
          <cell r="D785" t="str">
            <v>BÌNH MINH</v>
          </cell>
          <cell r="M785" t="str">
            <v>﻿Đang hoạt động</v>
          </cell>
          <cell r="N785">
            <v>42657</v>
          </cell>
          <cell r="Q785">
            <v>1</v>
          </cell>
          <cell r="T785">
            <v>0</v>
          </cell>
          <cell r="U785">
            <v>0</v>
          </cell>
          <cell r="V785">
            <v>0</v>
          </cell>
        </row>
        <row r="786">
          <cell r="D786" t="str">
            <v>PHÚ YÊN</v>
          </cell>
          <cell r="M786" t="str">
            <v>﻿Đang hoạt động</v>
          </cell>
          <cell r="N786">
            <v>42788</v>
          </cell>
          <cell r="Q786">
            <v>1</v>
          </cell>
          <cell r="T786">
            <v>0</v>
          </cell>
          <cell r="U786">
            <v>0</v>
          </cell>
          <cell r="V786">
            <v>0</v>
          </cell>
        </row>
        <row r="787">
          <cell r="D787" t="str">
            <v>EIB MIỀN NAM 1</v>
          </cell>
          <cell r="M787" t="str">
            <v>﻿Đang hoạt động</v>
          </cell>
          <cell r="N787">
            <v>42550</v>
          </cell>
          <cell r="Q787">
            <v>0</v>
          </cell>
          <cell r="T787">
            <v>0</v>
          </cell>
          <cell r="U787">
            <v>0</v>
          </cell>
          <cell r="V787">
            <v>0</v>
          </cell>
        </row>
        <row r="788">
          <cell r="D788" t="str">
            <v>THE SKY</v>
          </cell>
          <cell r="M788" t="str">
            <v>﻿Đang hoạt động</v>
          </cell>
          <cell r="N788">
            <v>42719</v>
          </cell>
          <cell r="Q788">
            <v>1</v>
          </cell>
          <cell r="T788">
            <v>0</v>
          </cell>
          <cell r="U788">
            <v>0</v>
          </cell>
          <cell r="V788">
            <v>0</v>
          </cell>
        </row>
        <row r="789">
          <cell r="D789" t="str">
            <v>THE SKY</v>
          </cell>
          <cell r="M789" t="str">
            <v>﻿Đang hoạt động</v>
          </cell>
          <cell r="N789">
            <v>42717</v>
          </cell>
          <cell r="Q789">
            <v>1</v>
          </cell>
          <cell r="T789">
            <v>0</v>
          </cell>
          <cell r="U789">
            <v>0</v>
          </cell>
          <cell r="V789">
            <v>0</v>
          </cell>
        </row>
        <row r="790">
          <cell r="D790" t="str">
            <v>SUNFLOWER</v>
          </cell>
          <cell r="M790" t="str">
            <v>﻿Đang hoạt động</v>
          </cell>
          <cell r="N790">
            <v>41864</v>
          </cell>
          <cell r="Q790">
            <v>0</v>
          </cell>
          <cell r="T790">
            <v>0</v>
          </cell>
          <cell r="U790">
            <v>1</v>
          </cell>
          <cell r="V790">
            <v>0</v>
          </cell>
        </row>
        <row r="791">
          <cell r="D791" t="str">
            <v>GENCASA YÊN BÁI</v>
          </cell>
          <cell r="M791" t="str">
            <v>﻿Đang hoạt động</v>
          </cell>
          <cell r="N791">
            <v>42786</v>
          </cell>
          <cell r="Q791">
            <v>1</v>
          </cell>
          <cell r="T791">
            <v>0</v>
          </cell>
          <cell r="U791">
            <v>0</v>
          </cell>
          <cell r="V791">
            <v>0</v>
          </cell>
        </row>
        <row r="792">
          <cell r="D792" t="str">
            <v>LUCKY STAR</v>
          </cell>
          <cell r="M792" t="str">
            <v>﻿Đang hoạt động</v>
          </cell>
          <cell r="N792">
            <v>42726</v>
          </cell>
          <cell r="Q792">
            <v>1</v>
          </cell>
          <cell r="T792">
            <v>0</v>
          </cell>
          <cell r="U792">
            <v>0</v>
          </cell>
          <cell r="V792">
            <v>0</v>
          </cell>
        </row>
        <row r="793">
          <cell r="D793" t="str">
            <v>CUPID</v>
          </cell>
          <cell r="M793" t="str">
            <v>﻿Đang hoạt động</v>
          </cell>
          <cell r="N793">
            <v>42159</v>
          </cell>
          <cell r="Q793">
            <v>1</v>
          </cell>
          <cell r="T793">
            <v>0</v>
          </cell>
          <cell r="U793">
            <v>0</v>
          </cell>
          <cell r="V793">
            <v>0</v>
          </cell>
        </row>
        <row r="794">
          <cell r="D794" t="str">
            <v>DANANG1</v>
          </cell>
          <cell r="M794" t="str">
            <v>﻿Đang hoạt động</v>
          </cell>
          <cell r="N794">
            <v>42731</v>
          </cell>
          <cell r="Q794">
            <v>1</v>
          </cell>
          <cell r="T794">
            <v>0</v>
          </cell>
          <cell r="U794">
            <v>0</v>
          </cell>
          <cell r="V794">
            <v>0</v>
          </cell>
        </row>
        <row r="795">
          <cell r="D795" t="str">
            <v>SUNFLOWER</v>
          </cell>
          <cell r="M795" t="str">
            <v>﻿Đang hoạt động</v>
          </cell>
          <cell r="N795">
            <v>42783</v>
          </cell>
          <cell r="Q795">
            <v>1</v>
          </cell>
          <cell r="T795">
            <v>0</v>
          </cell>
          <cell r="U795">
            <v>0</v>
          </cell>
          <cell r="V795">
            <v>0</v>
          </cell>
        </row>
        <row r="796">
          <cell r="D796" t="str">
            <v>THE QUEEN</v>
          </cell>
          <cell r="M796" t="str">
            <v>﻿Đang hoạt động</v>
          </cell>
          <cell r="N796">
            <v>42790</v>
          </cell>
          <cell r="Q796">
            <v>1</v>
          </cell>
          <cell r="T796">
            <v>0</v>
          </cell>
          <cell r="U796">
            <v>0</v>
          </cell>
          <cell r="V796">
            <v>0</v>
          </cell>
        </row>
        <row r="797">
          <cell r="D797" t="str">
            <v>TCB NORTH</v>
          </cell>
          <cell r="M797" t="str">
            <v>﻿Đang hoạt động</v>
          </cell>
          <cell r="N797">
            <v>42031</v>
          </cell>
          <cell r="Q797">
            <v>0</v>
          </cell>
          <cell r="T797">
            <v>0</v>
          </cell>
          <cell r="U797">
            <v>0</v>
          </cell>
          <cell r="V797">
            <v>0</v>
          </cell>
        </row>
        <row r="798">
          <cell r="D798" t="str">
            <v>DANANG1</v>
          </cell>
          <cell r="M798" t="str">
            <v>﻿Đang hoạt động</v>
          </cell>
          <cell r="N798">
            <v>42752</v>
          </cell>
          <cell r="Q798">
            <v>1</v>
          </cell>
          <cell r="T798">
            <v>0</v>
          </cell>
          <cell r="U798">
            <v>0</v>
          </cell>
          <cell r="V798">
            <v>0</v>
          </cell>
        </row>
        <row r="799">
          <cell r="D799" t="str">
            <v>EIB MIỀN TRUNG 2</v>
          </cell>
          <cell r="M799" t="str">
            <v>﻿Đang hoạt động</v>
          </cell>
          <cell r="N799">
            <v>42668</v>
          </cell>
          <cell r="Q799">
            <v>0</v>
          </cell>
          <cell r="T799">
            <v>0</v>
          </cell>
          <cell r="U799">
            <v>0</v>
          </cell>
          <cell r="V799">
            <v>0</v>
          </cell>
        </row>
        <row r="800">
          <cell r="D800" t="str">
            <v>G-G</v>
          </cell>
          <cell r="M800" t="str">
            <v>﻿Đang hoạt động</v>
          </cell>
          <cell r="N800">
            <v>42270</v>
          </cell>
          <cell r="Q800">
            <v>1</v>
          </cell>
          <cell r="T800">
            <v>0</v>
          </cell>
          <cell r="U800">
            <v>0</v>
          </cell>
          <cell r="V800">
            <v>0</v>
          </cell>
        </row>
        <row r="801">
          <cell r="D801" t="str">
            <v>BELIEVE IN FUTURE</v>
          </cell>
          <cell r="M801" t="str">
            <v>﻿Đang hoạt động</v>
          </cell>
          <cell r="N801">
            <v>42332</v>
          </cell>
          <cell r="Q801">
            <v>1</v>
          </cell>
          <cell r="T801">
            <v>0</v>
          </cell>
          <cell r="U801">
            <v>0</v>
          </cell>
          <cell r="V801">
            <v>0</v>
          </cell>
        </row>
        <row r="802">
          <cell r="D802" t="str">
            <v>LONG XUYÊN</v>
          </cell>
          <cell r="M802" t="str">
            <v>﻿Đang hoạt động</v>
          </cell>
          <cell r="N802">
            <v>42669</v>
          </cell>
          <cell r="Q802">
            <v>0</v>
          </cell>
          <cell r="T802">
            <v>0</v>
          </cell>
          <cell r="U802">
            <v>1</v>
          </cell>
          <cell r="V802">
            <v>0</v>
          </cell>
        </row>
        <row r="803">
          <cell r="D803" t="str">
            <v>GENCASA YÊN BÁI</v>
          </cell>
          <cell r="M803" t="str">
            <v>﻿Đang hoạt động</v>
          </cell>
          <cell r="N803">
            <v>42786</v>
          </cell>
          <cell r="Q803">
            <v>1</v>
          </cell>
          <cell r="T803">
            <v>0</v>
          </cell>
          <cell r="U803">
            <v>0</v>
          </cell>
          <cell r="V803">
            <v>0</v>
          </cell>
        </row>
        <row r="804">
          <cell r="D804" t="str">
            <v>GREEN DRAGON</v>
          </cell>
          <cell r="M804" t="str">
            <v>﻿Đang hoạt động</v>
          </cell>
          <cell r="N804">
            <v>42793</v>
          </cell>
          <cell r="Q804">
            <v>1</v>
          </cell>
          <cell r="T804">
            <v>0</v>
          </cell>
          <cell r="U804">
            <v>0</v>
          </cell>
          <cell r="V804">
            <v>0</v>
          </cell>
        </row>
        <row r="805">
          <cell r="D805" t="str">
            <v>PHÚ YÊN</v>
          </cell>
          <cell r="M805" t="str">
            <v>﻿Đang hoạt động</v>
          </cell>
          <cell r="N805">
            <v>42788</v>
          </cell>
          <cell r="Q805">
            <v>1</v>
          </cell>
          <cell r="T805">
            <v>0</v>
          </cell>
          <cell r="U805">
            <v>0</v>
          </cell>
          <cell r="V805">
            <v>0</v>
          </cell>
        </row>
        <row r="806">
          <cell r="D806" t="str">
            <v>SUNFLOWER</v>
          </cell>
          <cell r="M806" t="str">
            <v>﻿Đang hoạt động</v>
          </cell>
          <cell r="N806">
            <v>42473</v>
          </cell>
          <cell r="Q806">
            <v>1</v>
          </cell>
          <cell r="T806">
            <v>0</v>
          </cell>
          <cell r="U806">
            <v>0</v>
          </cell>
          <cell r="V806">
            <v>0</v>
          </cell>
        </row>
        <row r="807">
          <cell r="D807" t="str">
            <v>GENCASA HƯNG YÊN</v>
          </cell>
          <cell r="M807" t="str">
            <v>﻿Đang hoạt động</v>
          </cell>
          <cell r="N807">
            <v>42752</v>
          </cell>
          <cell r="Q807">
            <v>1</v>
          </cell>
          <cell r="T807">
            <v>0</v>
          </cell>
          <cell r="U807">
            <v>0</v>
          </cell>
          <cell r="V807">
            <v>0</v>
          </cell>
        </row>
        <row r="808">
          <cell r="D808" t="str">
            <v>GREEN DRAGON</v>
          </cell>
          <cell r="M808" t="str">
            <v>﻿Đang hoạt động</v>
          </cell>
          <cell r="N808">
            <v>42773</v>
          </cell>
          <cell r="Q808">
            <v>1</v>
          </cell>
          <cell r="T808">
            <v>0</v>
          </cell>
          <cell r="U808">
            <v>0</v>
          </cell>
          <cell r="V808">
            <v>0</v>
          </cell>
        </row>
        <row r="809">
          <cell r="D809" t="str">
            <v>VICTORY</v>
          </cell>
          <cell r="M809" t="str">
            <v>﻿Đang hoạt động</v>
          </cell>
          <cell r="N809">
            <v>42031</v>
          </cell>
          <cell r="Q809">
            <v>1</v>
          </cell>
          <cell r="T809">
            <v>0</v>
          </cell>
          <cell r="U809">
            <v>0</v>
          </cell>
          <cell r="V809">
            <v>0</v>
          </cell>
        </row>
        <row r="810">
          <cell r="D810" t="str">
            <v>THE KEY</v>
          </cell>
          <cell r="M810" t="str">
            <v>﻿Đang hoạt động</v>
          </cell>
          <cell r="N810">
            <v>42627</v>
          </cell>
          <cell r="Q810">
            <v>1</v>
          </cell>
          <cell r="T810">
            <v>0</v>
          </cell>
          <cell r="U810">
            <v>0</v>
          </cell>
          <cell r="V810">
            <v>0</v>
          </cell>
        </row>
        <row r="811">
          <cell r="D811" t="str">
            <v>THE KEY</v>
          </cell>
          <cell r="M811" t="str">
            <v>﻿Đang hoạt động</v>
          </cell>
          <cell r="N811">
            <v>42480</v>
          </cell>
          <cell r="Q811">
            <v>0</v>
          </cell>
          <cell r="T811">
            <v>1</v>
          </cell>
          <cell r="U811">
            <v>0</v>
          </cell>
          <cell r="V811">
            <v>0</v>
          </cell>
        </row>
        <row r="812">
          <cell r="D812" t="str">
            <v>GENCASA LẠNG SƠN</v>
          </cell>
          <cell r="M812" t="str">
            <v>﻿Đang hoạt động</v>
          </cell>
          <cell r="N812">
            <v>42724</v>
          </cell>
          <cell r="Q812">
            <v>0</v>
          </cell>
          <cell r="T812">
            <v>0</v>
          </cell>
          <cell r="U812">
            <v>1</v>
          </cell>
          <cell r="V812">
            <v>0</v>
          </cell>
        </row>
        <row r="813">
          <cell r="D813" t="str">
            <v>GENCASA THANH HÓA</v>
          </cell>
          <cell r="M813" t="str">
            <v>﻿Đang hoạt động</v>
          </cell>
          <cell r="N813">
            <v>42699</v>
          </cell>
          <cell r="Q813">
            <v>1</v>
          </cell>
          <cell r="T813">
            <v>0</v>
          </cell>
          <cell r="U813">
            <v>0</v>
          </cell>
          <cell r="V813">
            <v>0</v>
          </cell>
        </row>
        <row r="814">
          <cell r="D814" t="str">
            <v>GENCASA THÁI BÌNH</v>
          </cell>
          <cell r="M814" t="str">
            <v>﻿Đang hoạt động</v>
          </cell>
          <cell r="N814">
            <v>42730</v>
          </cell>
          <cell r="Q814">
            <v>1</v>
          </cell>
          <cell r="T814">
            <v>0</v>
          </cell>
          <cell r="U814">
            <v>0</v>
          </cell>
          <cell r="V814">
            <v>0</v>
          </cell>
        </row>
        <row r="815">
          <cell r="D815" t="str">
            <v>TCB SOUTH 2</v>
          </cell>
          <cell r="M815" t="str">
            <v>﻿Đang hoạt động</v>
          </cell>
          <cell r="N815">
            <v>42109</v>
          </cell>
          <cell r="Q815">
            <v>0</v>
          </cell>
          <cell r="T815">
            <v>0</v>
          </cell>
          <cell r="U815">
            <v>0</v>
          </cell>
          <cell r="V815">
            <v>0</v>
          </cell>
        </row>
        <row r="816">
          <cell r="D816" t="str">
            <v>GENCASA NGHỆ AN</v>
          </cell>
          <cell r="M816" t="str">
            <v>﻿Đang hoạt động</v>
          </cell>
          <cell r="N816">
            <v>42786</v>
          </cell>
          <cell r="Q816">
            <v>1</v>
          </cell>
          <cell r="T816">
            <v>0</v>
          </cell>
          <cell r="U816">
            <v>0</v>
          </cell>
          <cell r="V816">
            <v>0</v>
          </cell>
        </row>
        <row r="817">
          <cell r="D817" t="str">
            <v>GREEN DRAGON</v>
          </cell>
          <cell r="M817" t="str">
            <v>﻿Đang hoạt động</v>
          </cell>
          <cell r="N817">
            <v>42699</v>
          </cell>
          <cell r="Q817">
            <v>1</v>
          </cell>
          <cell r="T817">
            <v>0</v>
          </cell>
          <cell r="U817">
            <v>0</v>
          </cell>
          <cell r="V817">
            <v>0</v>
          </cell>
        </row>
        <row r="818">
          <cell r="D818" t="str">
            <v>ELITE</v>
          </cell>
          <cell r="M818" t="str">
            <v>﻿Đang hoạt động</v>
          </cell>
          <cell r="N818">
            <v>42640</v>
          </cell>
          <cell r="Q818">
            <v>1</v>
          </cell>
          <cell r="T818">
            <v>0</v>
          </cell>
          <cell r="U818">
            <v>0</v>
          </cell>
          <cell r="V818">
            <v>0</v>
          </cell>
        </row>
        <row r="819">
          <cell r="D819" t="str">
            <v>VICTORY</v>
          </cell>
          <cell r="M819" t="str">
            <v>﻿Đang hoạt động</v>
          </cell>
          <cell r="N819">
            <v>42789</v>
          </cell>
          <cell r="Q819">
            <v>1</v>
          </cell>
          <cell r="T819">
            <v>0</v>
          </cell>
          <cell r="U819">
            <v>0</v>
          </cell>
          <cell r="V819">
            <v>0</v>
          </cell>
        </row>
        <row r="820">
          <cell r="D820" t="str">
            <v>GENCASA ĐÀ NẴNG 1</v>
          </cell>
          <cell r="M820" t="str">
            <v>﻿Đang hoạt động</v>
          </cell>
          <cell r="N820">
            <v>42640</v>
          </cell>
          <cell r="Q820">
            <v>1</v>
          </cell>
          <cell r="T820">
            <v>0</v>
          </cell>
          <cell r="U820">
            <v>0</v>
          </cell>
          <cell r="V820">
            <v>0</v>
          </cell>
        </row>
        <row r="821">
          <cell r="D821" t="str">
            <v>THE SKY</v>
          </cell>
          <cell r="M821" t="str">
            <v>﻿Đang hoạt động</v>
          </cell>
          <cell r="N821">
            <v>42786</v>
          </cell>
          <cell r="Q821">
            <v>1</v>
          </cell>
          <cell r="T821">
            <v>0</v>
          </cell>
          <cell r="U821">
            <v>0</v>
          </cell>
          <cell r="V821">
            <v>0</v>
          </cell>
        </row>
        <row r="822">
          <cell r="D822" t="str">
            <v>LUCKY STAR</v>
          </cell>
          <cell r="M822" t="str">
            <v>﻿Đang hoạt động</v>
          </cell>
          <cell r="N822">
            <v>42685</v>
          </cell>
          <cell r="Q822">
            <v>1</v>
          </cell>
          <cell r="T822">
            <v>0</v>
          </cell>
          <cell r="U822">
            <v>0</v>
          </cell>
          <cell r="V822">
            <v>0</v>
          </cell>
        </row>
        <row r="823">
          <cell r="D823" t="str">
            <v>GREEN DRAGON</v>
          </cell>
          <cell r="M823" t="str">
            <v>﻿Đang hoạt động</v>
          </cell>
          <cell r="N823">
            <v>42698</v>
          </cell>
          <cell r="Q823">
            <v>1</v>
          </cell>
          <cell r="T823">
            <v>0</v>
          </cell>
          <cell r="U823">
            <v>0</v>
          </cell>
          <cell r="V823">
            <v>0</v>
          </cell>
        </row>
        <row r="824">
          <cell r="D824" t="str">
            <v>TCB NORTH</v>
          </cell>
          <cell r="M824" t="str">
            <v>﻿Đang hoạt động</v>
          </cell>
          <cell r="N824">
            <v>42607</v>
          </cell>
          <cell r="Q824">
            <v>0</v>
          </cell>
          <cell r="T824">
            <v>0</v>
          </cell>
          <cell r="U824">
            <v>0</v>
          </cell>
          <cell r="V824">
            <v>0</v>
          </cell>
        </row>
        <row r="825">
          <cell r="D825" t="str">
            <v>TCB NORTH</v>
          </cell>
          <cell r="M825" t="str">
            <v>﻿Đang hoạt động</v>
          </cell>
          <cell r="N825">
            <v>42430</v>
          </cell>
          <cell r="Q825">
            <v>0</v>
          </cell>
          <cell r="T825">
            <v>0</v>
          </cell>
          <cell r="U825">
            <v>0</v>
          </cell>
          <cell r="V825">
            <v>0</v>
          </cell>
        </row>
        <row r="826">
          <cell r="D826" t="str">
            <v>THE STARS 2</v>
          </cell>
          <cell r="M826" t="str">
            <v>﻿Đang hoạt động</v>
          </cell>
          <cell r="N826">
            <v>42727</v>
          </cell>
          <cell r="Q826">
            <v>1</v>
          </cell>
          <cell r="T826">
            <v>0</v>
          </cell>
          <cell r="U826">
            <v>0</v>
          </cell>
          <cell r="V826">
            <v>0</v>
          </cell>
        </row>
        <row r="827">
          <cell r="D827" t="str">
            <v>GENCASA NGHỆ AN</v>
          </cell>
          <cell r="M827" t="str">
            <v>﻿Đang hoạt động</v>
          </cell>
          <cell r="N827">
            <v>42718</v>
          </cell>
          <cell r="Q827">
            <v>1</v>
          </cell>
          <cell r="T827">
            <v>0</v>
          </cell>
          <cell r="U827">
            <v>0</v>
          </cell>
          <cell r="V827">
            <v>0</v>
          </cell>
        </row>
        <row r="828">
          <cell r="D828" t="str">
            <v>BÌNH MINH</v>
          </cell>
          <cell r="M828" t="str">
            <v>﻿Đang hoạt động</v>
          </cell>
          <cell r="N828">
            <v>42537</v>
          </cell>
          <cell r="Q828">
            <v>0</v>
          </cell>
          <cell r="T828">
            <v>1</v>
          </cell>
          <cell r="U828">
            <v>0</v>
          </cell>
          <cell r="V828">
            <v>0</v>
          </cell>
        </row>
        <row r="829">
          <cell r="D829" t="str">
            <v>EIB MIỀN BẮC 1</v>
          </cell>
          <cell r="M829" t="str">
            <v>﻿Đang hoạt động</v>
          </cell>
          <cell r="N829">
            <v>42565</v>
          </cell>
          <cell r="Q829">
            <v>0</v>
          </cell>
          <cell r="T829">
            <v>0</v>
          </cell>
          <cell r="U829">
            <v>0</v>
          </cell>
          <cell r="V829">
            <v>0</v>
          </cell>
        </row>
        <row r="830">
          <cell r="D830" t="str">
            <v>GENCASA NAM ĐỊNH</v>
          </cell>
          <cell r="M830" t="str">
            <v>﻿Đang hoạt động</v>
          </cell>
          <cell r="N830">
            <v>42698</v>
          </cell>
          <cell r="Q830">
            <v>1</v>
          </cell>
          <cell r="T830">
            <v>0</v>
          </cell>
          <cell r="U830">
            <v>0</v>
          </cell>
          <cell r="V830">
            <v>0</v>
          </cell>
        </row>
        <row r="831">
          <cell r="D831" t="str">
            <v>GENCASA NAM ĐỊNH</v>
          </cell>
          <cell r="M831" t="str">
            <v>﻿Đang hoạt động</v>
          </cell>
          <cell r="N831">
            <v>42579</v>
          </cell>
          <cell r="Q831">
            <v>0</v>
          </cell>
          <cell r="T831">
            <v>0</v>
          </cell>
          <cell r="U831">
            <v>1</v>
          </cell>
          <cell r="V831">
            <v>0</v>
          </cell>
        </row>
        <row r="832">
          <cell r="D832" t="str">
            <v>GENCASA YÊN BÁI</v>
          </cell>
          <cell r="M832" t="str">
            <v>﻿Đang hoạt động</v>
          </cell>
          <cell r="N832">
            <v>42786</v>
          </cell>
          <cell r="Q832">
            <v>1</v>
          </cell>
          <cell r="T832">
            <v>0</v>
          </cell>
          <cell r="U832">
            <v>0</v>
          </cell>
          <cell r="V832">
            <v>0</v>
          </cell>
        </row>
        <row r="833">
          <cell r="D833" t="str">
            <v>GENCASA HƯNG YÊN</v>
          </cell>
          <cell r="M833" t="str">
            <v>﻿Đang hoạt động</v>
          </cell>
          <cell r="N833">
            <v>42534</v>
          </cell>
          <cell r="Q833">
            <v>0</v>
          </cell>
          <cell r="T833">
            <v>0</v>
          </cell>
          <cell r="U833">
            <v>1</v>
          </cell>
          <cell r="V833">
            <v>0</v>
          </cell>
        </row>
        <row r="834">
          <cell r="D834" t="str">
            <v>CẦN THƠ</v>
          </cell>
          <cell r="M834" t="str">
            <v>﻿Đang hoạt động</v>
          </cell>
          <cell r="N834">
            <v>42549</v>
          </cell>
          <cell r="Q834">
            <v>1</v>
          </cell>
          <cell r="T834">
            <v>0</v>
          </cell>
          <cell r="U834">
            <v>0</v>
          </cell>
          <cell r="V834">
            <v>0</v>
          </cell>
        </row>
        <row r="835">
          <cell r="D835" t="str">
            <v>CÀ MAU</v>
          </cell>
          <cell r="M835" t="str">
            <v>﻿Đang hoạt động</v>
          </cell>
          <cell r="N835">
            <v>42790</v>
          </cell>
          <cell r="Q835">
            <v>1</v>
          </cell>
          <cell r="T835">
            <v>0</v>
          </cell>
          <cell r="U835">
            <v>0</v>
          </cell>
          <cell r="V835">
            <v>0</v>
          </cell>
        </row>
        <row r="836">
          <cell r="D836" t="str">
            <v>EIB MIỀN NAM 1</v>
          </cell>
          <cell r="M836" t="str">
            <v>﻿Đang hoạt động</v>
          </cell>
          <cell r="N836">
            <v>42670</v>
          </cell>
          <cell r="Q836">
            <v>0</v>
          </cell>
          <cell r="T836">
            <v>0</v>
          </cell>
          <cell r="U836">
            <v>0</v>
          </cell>
          <cell r="V836">
            <v>0</v>
          </cell>
        </row>
        <row r="837">
          <cell r="D837" t="str">
            <v>LONG XUYÊN</v>
          </cell>
          <cell r="M837" t="str">
            <v>﻿Đang hoạt động</v>
          </cell>
          <cell r="N837">
            <v>42718</v>
          </cell>
          <cell r="Q837">
            <v>1</v>
          </cell>
          <cell r="T837">
            <v>0</v>
          </cell>
          <cell r="U837">
            <v>0</v>
          </cell>
          <cell r="V837">
            <v>0</v>
          </cell>
        </row>
        <row r="838">
          <cell r="D838" t="str">
            <v>EIB MIỀN BẮC 1</v>
          </cell>
          <cell r="M838" t="str">
            <v>﻿Đang hoạt động</v>
          </cell>
          <cell r="N838">
            <v>42657</v>
          </cell>
          <cell r="Q838">
            <v>0</v>
          </cell>
          <cell r="T838">
            <v>0</v>
          </cell>
          <cell r="U838">
            <v>0</v>
          </cell>
          <cell r="V838">
            <v>0</v>
          </cell>
        </row>
        <row r="839">
          <cell r="D839" t="str">
            <v>DIAMOND</v>
          </cell>
          <cell r="M839" t="str">
            <v>﻿Đang hoạt động</v>
          </cell>
          <cell r="N839">
            <v>42606</v>
          </cell>
          <cell r="Q839">
            <v>1</v>
          </cell>
          <cell r="T839">
            <v>0</v>
          </cell>
          <cell r="U839">
            <v>0</v>
          </cell>
          <cell r="V839">
            <v>0</v>
          </cell>
        </row>
        <row r="840">
          <cell r="D840" t="str">
            <v>THE SKY</v>
          </cell>
          <cell r="M840" t="str">
            <v>﻿Đang hoạt động</v>
          </cell>
          <cell r="N840">
            <v>42751</v>
          </cell>
          <cell r="Q840">
            <v>1</v>
          </cell>
          <cell r="T840">
            <v>0</v>
          </cell>
          <cell r="U840">
            <v>0</v>
          </cell>
          <cell r="V840">
            <v>0</v>
          </cell>
        </row>
        <row r="841">
          <cell r="D841" t="str">
            <v>BLUE OCEAN</v>
          </cell>
          <cell r="M841" t="str">
            <v>﻿Đang hoạt động</v>
          </cell>
          <cell r="N841">
            <v>42789</v>
          </cell>
          <cell r="Q841">
            <v>1</v>
          </cell>
          <cell r="T841">
            <v>0</v>
          </cell>
          <cell r="U841">
            <v>0</v>
          </cell>
          <cell r="V841">
            <v>0</v>
          </cell>
        </row>
        <row r="842">
          <cell r="D842" t="str">
            <v>MEGA</v>
          </cell>
          <cell r="M842" t="str">
            <v>﻿Đang hoạt động</v>
          </cell>
          <cell r="N842">
            <v>42452</v>
          </cell>
          <cell r="Q842">
            <v>0</v>
          </cell>
          <cell r="T842">
            <v>0</v>
          </cell>
          <cell r="U842">
            <v>1</v>
          </cell>
          <cell r="V842">
            <v>0</v>
          </cell>
        </row>
        <row r="843">
          <cell r="D843" t="str">
            <v>ALLEGRO</v>
          </cell>
          <cell r="M843" t="str">
            <v>﻿Đang hoạt động</v>
          </cell>
          <cell r="N843">
            <v>42445</v>
          </cell>
          <cell r="Q843">
            <v>1</v>
          </cell>
          <cell r="T843">
            <v>0</v>
          </cell>
          <cell r="U843">
            <v>0</v>
          </cell>
          <cell r="V843">
            <v>0</v>
          </cell>
        </row>
        <row r="844">
          <cell r="D844" t="str">
            <v>SUNFLOWER</v>
          </cell>
          <cell r="M844" t="str">
            <v>﻿Đang hoạt động</v>
          </cell>
          <cell r="N844">
            <v>42536</v>
          </cell>
          <cell r="Q844">
            <v>0</v>
          </cell>
          <cell r="T844">
            <v>0</v>
          </cell>
          <cell r="U844">
            <v>1</v>
          </cell>
          <cell r="V844">
            <v>0</v>
          </cell>
        </row>
        <row r="845">
          <cell r="D845" t="str">
            <v>LONG XUYÊN 1</v>
          </cell>
          <cell r="M845" t="str">
            <v>﻿Đang hoạt động</v>
          </cell>
          <cell r="N845">
            <v>42718</v>
          </cell>
          <cell r="Q845">
            <v>1</v>
          </cell>
          <cell r="T845">
            <v>0</v>
          </cell>
          <cell r="U845">
            <v>0</v>
          </cell>
          <cell r="V845">
            <v>0</v>
          </cell>
        </row>
        <row r="846">
          <cell r="D846" t="str">
            <v>TCB NORTH</v>
          </cell>
          <cell r="M846" t="str">
            <v>﻿Đang hoạt động</v>
          </cell>
          <cell r="N846">
            <v>41989</v>
          </cell>
          <cell r="Q846">
            <v>0</v>
          </cell>
          <cell r="T846">
            <v>0</v>
          </cell>
          <cell r="U846">
            <v>0</v>
          </cell>
          <cell r="V846">
            <v>0</v>
          </cell>
        </row>
        <row r="847">
          <cell r="D847" t="str">
            <v>EIB MIỀN NAM 1</v>
          </cell>
          <cell r="M847" t="str">
            <v>﻿Đang hoạt động</v>
          </cell>
          <cell r="N847">
            <v>42758</v>
          </cell>
          <cell r="Q847">
            <v>0</v>
          </cell>
          <cell r="T847">
            <v>0</v>
          </cell>
          <cell r="U847">
            <v>0</v>
          </cell>
          <cell r="V847">
            <v>0</v>
          </cell>
        </row>
        <row r="848">
          <cell r="D848" t="str">
            <v>TCB SOUTH 2</v>
          </cell>
          <cell r="M848" t="str">
            <v>﻿Đang hoạt động</v>
          </cell>
          <cell r="N848">
            <v>41817</v>
          </cell>
          <cell r="Q848">
            <v>0</v>
          </cell>
          <cell r="T848">
            <v>0</v>
          </cell>
          <cell r="U848">
            <v>0</v>
          </cell>
          <cell r="V848">
            <v>0</v>
          </cell>
        </row>
        <row r="849">
          <cell r="D849" t="str">
            <v>THE POWER</v>
          </cell>
          <cell r="M849" t="str">
            <v>﻿Đang hoạt động</v>
          </cell>
          <cell r="N849">
            <v>42230</v>
          </cell>
          <cell r="Q849">
            <v>0</v>
          </cell>
          <cell r="T849">
            <v>0</v>
          </cell>
          <cell r="U849">
            <v>1</v>
          </cell>
          <cell r="V849">
            <v>0</v>
          </cell>
        </row>
        <row r="850">
          <cell r="D850" t="str">
            <v>LUCKY CAT</v>
          </cell>
          <cell r="M850" t="str">
            <v>﻿Đang hoạt động</v>
          </cell>
          <cell r="N850">
            <v>42601</v>
          </cell>
          <cell r="Q850">
            <v>1</v>
          </cell>
          <cell r="T850">
            <v>0</v>
          </cell>
          <cell r="U850">
            <v>0</v>
          </cell>
          <cell r="V850">
            <v>0</v>
          </cell>
        </row>
        <row r="851">
          <cell r="D851" t="str">
            <v>THE SKY</v>
          </cell>
          <cell r="M851" t="str">
            <v>﻿Đang hoạt động</v>
          </cell>
          <cell r="N851">
            <v>42731</v>
          </cell>
          <cell r="Q851">
            <v>1</v>
          </cell>
          <cell r="T851">
            <v>0</v>
          </cell>
          <cell r="U851">
            <v>0</v>
          </cell>
          <cell r="V851">
            <v>0</v>
          </cell>
        </row>
        <row r="852">
          <cell r="D852" t="str">
            <v>THE LIGHT</v>
          </cell>
          <cell r="M852" t="str">
            <v>﻿Đang hoạt động</v>
          </cell>
          <cell r="N852">
            <v>42787</v>
          </cell>
          <cell r="Q852">
            <v>1</v>
          </cell>
          <cell r="T852">
            <v>0</v>
          </cell>
          <cell r="U852">
            <v>0</v>
          </cell>
          <cell r="V852">
            <v>0</v>
          </cell>
        </row>
        <row r="853">
          <cell r="D853" t="str">
            <v>GENCASA LONG BIÊN</v>
          </cell>
          <cell r="M853" t="str">
            <v>﻿Đang hoạt động</v>
          </cell>
          <cell r="N853">
            <v>42661</v>
          </cell>
          <cell r="Q853">
            <v>1</v>
          </cell>
          <cell r="T853">
            <v>0</v>
          </cell>
          <cell r="U853">
            <v>0</v>
          </cell>
          <cell r="V853">
            <v>0</v>
          </cell>
        </row>
        <row r="854">
          <cell r="D854" t="str">
            <v>GREEN DRAGON</v>
          </cell>
          <cell r="M854" t="str">
            <v>﻿Đang hoạt động</v>
          </cell>
          <cell r="N854">
            <v>42606</v>
          </cell>
          <cell r="Q854">
            <v>1</v>
          </cell>
          <cell r="T854">
            <v>0</v>
          </cell>
          <cell r="U854">
            <v>0</v>
          </cell>
          <cell r="V854">
            <v>0</v>
          </cell>
        </row>
        <row r="855">
          <cell r="D855" t="str">
            <v>THE SKY</v>
          </cell>
          <cell r="M855" t="str">
            <v>﻿Đang hoạt động</v>
          </cell>
          <cell r="N855">
            <v>42208</v>
          </cell>
          <cell r="Q855">
            <v>0</v>
          </cell>
          <cell r="T855">
            <v>0</v>
          </cell>
          <cell r="U855">
            <v>1</v>
          </cell>
          <cell r="V855">
            <v>0</v>
          </cell>
        </row>
        <row r="856">
          <cell r="D856" t="str">
            <v>GENCASA ĐÀ NẴNG 1</v>
          </cell>
          <cell r="M856" t="str">
            <v>﻿Đang hoạt động</v>
          </cell>
          <cell r="N856">
            <v>42669</v>
          </cell>
          <cell r="Q856">
            <v>1</v>
          </cell>
          <cell r="T856">
            <v>0</v>
          </cell>
          <cell r="U856">
            <v>0</v>
          </cell>
          <cell r="V856">
            <v>0</v>
          </cell>
        </row>
        <row r="857">
          <cell r="D857" t="str">
            <v>GENCASA BÀ RỊA</v>
          </cell>
          <cell r="M857" t="str">
            <v>﻿Đang hoạt động</v>
          </cell>
          <cell r="N857">
            <v>42724</v>
          </cell>
          <cell r="Q857">
            <v>1</v>
          </cell>
          <cell r="T857">
            <v>0</v>
          </cell>
          <cell r="U857">
            <v>0</v>
          </cell>
          <cell r="V857">
            <v>0</v>
          </cell>
        </row>
        <row r="858">
          <cell r="D858" t="str">
            <v>TCB SOUTH 1</v>
          </cell>
          <cell r="M858" t="str">
            <v>﻿Đang hoạt động</v>
          </cell>
          <cell r="N858">
            <v>41999</v>
          </cell>
          <cell r="Q858">
            <v>0</v>
          </cell>
          <cell r="T858">
            <v>0</v>
          </cell>
          <cell r="U858">
            <v>0</v>
          </cell>
          <cell r="V858">
            <v>0</v>
          </cell>
        </row>
        <row r="859">
          <cell r="D859" t="str">
            <v>WHITE HORSE-GENCASA MỸ THO</v>
          </cell>
          <cell r="M859" t="str">
            <v>﻿Đang hoạt động</v>
          </cell>
          <cell r="N859">
            <v>42790</v>
          </cell>
          <cell r="Q859">
            <v>1</v>
          </cell>
          <cell r="T859">
            <v>0</v>
          </cell>
          <cell r="U859">
            <v>0</v>
          </cell>
          <cell r="V859">
            <v>0</v>
          </cell>
        </row>
        <row r="860">
          <cell r="D860" t="str">
            <v>ALLEGRO</v>
          </cell>
          <cell r="M860" t="str">
            <v>﻿Đang hoạt động</v>
          </cell>
          <cell r="N860">
            <v>42724</v>
          </cell>
          <cell r="Q860">
            <v>1</v>
          </cell>
          <cell r="T860">
            <v>0</v>
          </cell>
          <cell r="U860">
            <v>0</v>
          </cell>
          <cell r="V860">
            <v>0</v>
          </cell>
        </row>
        <row r="861">
          <cell r="D861" t="str">
            <v>REDBULL</v>
          </cell>
          <cell r="M861" t="str">
            <v>﻿Đang hoạt động</v>
          </cell>
          <cell r="N861">
            <v>42791</v>
          </cell>
          <cell r="Q861">
            <v>1</v>
          </cell>
          <cell r="T861">
            <v>0</v>
          </cell>
          <cell r="U861">
            <v>0</v>
          </cell>
          <cell r="V861">
            <v>0</v>
          </cell>
        </row>
        <row r="862">
          <cell r="D862" t="str">
            <v>WHITE HORSE-GENCASA MỸ THO</v>
          </cell>
          <cell r="M862" t="str">
            <v>﻿Đang hoạt động</v>
          </cell>
          <cell r="N862">
            <v>42790</v>
          </cell>
          <cell r="Q862">
            <v>1</v>
          </cell>
          <cell r="T862">
            <v>0</v>
          </cell>
          <cell r="U862">
            <v>0</v>
          </cell>
          <cell r="V862">
            <v>0</v>
          </cell>
        </row>
        <row r="863">
          <cell r="D863" t="str">
            <v>REDBULL</v>
          </cell>
          <cell r="M863" t="str">
            <v>﻿Đang hoạt động</v>
          </cell>
          <cell r="N863">
            <v>42523</v>
          </cell>
          <cell r="Q863">
            <v>0</v>
          </cell>
          <cell r="T863">
            <v>0</v>
          </cell>
          <cell r="U863">
            <v>0</v>
          </cell>
          <cell r="V863">
            <v>1</v>
          </cell>
        </row>
        <row r="864">
          <cell r="D864" t="str">
            <v>SUNFLOWER</v>
          </cell>
          <cell r="M864" t="str">
            <v>﻿Đang hoạt động</v>
          </cell>
          <cell r="N864">
            <v>42480</v>
          </cell>
          <cell r="Q864">
            <v>0</v>
          </cell>
          <cell r="T864">
            <v>1</v>
          </cell>
          <cell r="U864">
            <v>0</v>
          </cell>
          <cell r="V864">
            <v>0</v>
          </cell>
        </row>
        <row r="865">
          <cell r="D865" t="str">
            <v>SUNFLOWER</v>
          </cell>
          <cell r="M865" t="str">
            <v>﻿Đang hoạt động</v>
          </cell>
          <cell r="N865">
            <v>41941</v>
          </cell>
          <cell r="Q865">
            <v>0</v>
          </cell>
          <cell r="T865">
            <v>0</v>
          </cell>
          <cell r="U865">
            <v>1</v>
          </cell>
          <cell r="V865">
            <v>0</v>
          </cell>
        </row>
        <row r="866">
          <cell r="D866" t="str">
            <v>CÀ MAU</v>
          </cell>
          <cell r="M866" t="str">
            <v>﻿Đang hoạt động</v>
          </cell>
          <cell r="N866">
            <v>42790</v>
          </cell>
          <cell r="Q866">
            <v>1</v>
          </cell>
          <cell r="T866">
            <v>0</v>
          </cell>
          <cell r="U866">
            <v>0</v>
          </cell>
          <cell r="V866">
            <v>0</v>
          </cell>
        </row>
        <row r="867">
          <cell r="D867" t="str">
            <v>TÂY NINH</v>
          </cell>
          <cell r="M867" t="str">
            <v>﻿Đang hoạt động</v>
          </cell>
          <cell r="N867">
            <v>42703</v>
          </cell>
          <cell r="Q867">
            <v>1</v>
          </cell>
          <cell r="T867">
            <v>0</v>
          </cell>
          <cell r="U867">
            <v>0</v>
          </cell>
          <cell r="V867">
            <v>0</v>
          </cell>
        </row>
        <row r="868">
          <cell r="D868" t="str">
            <v>THE KEY</v>
          </cell>
          <cell r="M868" t="str">
            <v>﻿Đang hoạt động</v>
          </cell>
          <cell r="N868">
            <v>42790</v>
          </cell>
          <cell r="Q868">
            <v>1</v>
          </cell>
          <cell r="T868">
            <v>0</v>
          </cell>
          <cell r="U868">
            <v>0</v>
          </cell>
          <cell r="V868">
            <v>0</v>
          </cell>
        </row>
        <row r="869">
          <cell r="D869" t="str">
            <v>GENCASA HUẾ 1</v>
          </cell>
          <cell r="M869" t="str">
            <v>﻿Đang hoạt động</v>
          </cell>
          <cell r="N869">
            <v>42786</v>
          </cell>
          <cell r="Q869">
            <v>1</v>
          </cell>
          <cell r="T869">
            <v>0</v>
          </cell>
          <cell r="U869">
            <v>0</v>
          </cell>
          <cell r="V869">
            <v>0</v>
          </cell>
        </row>
        <row r="870">
          <cell r="D870" t="str">
            <v>ĐẮK NÔNG</v>
          </cell>
          <cell r="M870" t="str">
            <v>﻿Đang hoạt động</v>
          </cell>
          <cell r="N870">
            <v>42696</v>
          </cell>
          <cell r="Q870">
            <v>1</v>
          </cell>
          <cell r="T870">
            <v>0</v>
          </cell>
          <cell r="U870">
            <v>0</v>
          </cell>
          <cell r="V870">
            <v>0</v>
          </cell>
        </row>
        <row r="871">
          <cell r="D871" t="str">
            <v>GENCASA THÁI NGUYÊN</v>
          </cell>
          <cell r="M871" t="str">
            <v>﻿Đang hoạt động</v>
          </cell>
          <cell r="N871">
            <v>42786</v>
          </cell>
          <cell r="Q871">
            <v>1</v>
          </cell>
          <cell r="T871">
            <v>0</v>
          </cell>
          <cell r="U871">
            <v>0</v>
          </cell>
          <cell r="V871">
            <v>0</v>
          </cell>
        </row>
        <row r="872">
          <cell r="D872" t="str">
            <v>WHITE HORSE-GENCASA MỸ THO</v>
          </cell>
          <cell r="M872" t="str">
            <v>﻿Đang hoạt động</v>
          </cell>
          <cell r="N872">
            <v>42790</v>
          </cell>
          <cell r="Q872">
            <v>1</v>
          </cell>
          <cell r="T872">
            <v>0</v>
          </cell>
          <cell r="U872">
            <v>0</v>
          </cell>
          <cell r="V872">
            <v>0</v>
          </cell>
        </row>
        <row r="873">
          <cell r="D873" t="str">
            <v>GREEN DRAGON</v>
          </cell>
          <cell r="M873" t="str">
            <v>﻿Đang hoạt động</v>
          </cell>
          <cell r="N873">
            <v>42699</v>
          </cell>
          <cell r="Q873">
            <v>1</v>
          </cell>
          <cell r="T873">
            <v>0</v>
          </cell>
          <cell r="U873">
            <v>0</v>
          </cell>
          <cell r="V873">
            <v>0</v>
          </cell>
        </row>
        <row r="874">
          <cell r="D874" t="str">
            <v>LION 1</v>
          </cell>
          <cell r="M874" t="str">
            <v>﻿Đang hoạt động</v>
          </cell>
          <cell r="N874">
            <v>42727</v>
          </cell>
          <cell r="Q874">
            <v>1</v>
          </cell>
          <cell r="T874">
            <v>0</v>
          </cell>
          <cell r="U874">
            <v>0</v>
          </cell>
          <cell r="V874">
            <v>0</v>
          </cell>
        </row>
        <row r="875">
          <cell r="D875" t="str">
            <v>GENCASA NGHỆ AN</v>
          </cell>
          <cell r="M875" t="str">
            <v>﻿Đang hoạt động</v>
          </cell>
          <cell r="N875">
            <v>42789</v>
          </cell>
          <cell r="Q875">
            <v>1</v>
          </cell>
          <cell r="T875">
            <v>0</v>
          </cell>
          <cell r="U875">
            <v>0</v>
          </cell>
          <cell r="V875">
            <v>0</v>
          </cell>
        </row>
        <row r="876">
          <cell r="D876" t="str">
            <v>WHITE HORSE-GENCASA MỸ THO</v>
          </cell>
          <cell r="M876" t="str">
            <v>﻿Đang hoạt động</v>
          </cell>
          <cell r="N876">
            <v>42790</v>
          </cell>
          <cell r="Q876">
            <v>1</v>
          </cell>
          <cell r="T876">
            <v>0</v>
          </cell>
          <cell r="U876">
            <v>0</v>
          </cell>
          <cell r="V876">
            <v>0</v>
          </cell>
        </row>
        <row r="877">
          <cell r="D877" t="str">
            <v>WHITE HORSE-GENCASA MỸ THO</v>
          </cell>
          <cell r="M877" t="str">
            <v>﻿Đang hoạt động</v>
          </cell>
          <cell r="N877">
            <v>42790</v>
          </cell>
          <cell r="Q877">
            <v>1</v>
          </cell>
          <cell r="T877">
            <v>0</v>
          </cell>
          <cell r="U877">
            <v>0</v>
          </cell>
          <cell r="V877">
            <v>0</v>
          </cell>
        </row>
        <row r="878">
          <cell r="D878" t="str">
            <v>WHITE HORSE-GENCASA MỸ THO</v>
          </cell>
          <cell r="M878" t="str">
            <v>﻿Đang hoạt động</v>
          </cell>
          <cell r="N878">
            <v>42790</v>
          </cell>
          <cell r="Q878">
            <v>1</v>
          </cell>
          <cell r="T878">
            <v>0</v>
          </cell>
          <cell r="U878">
            <v>0</v>
          </cell>
          <cell r="V878">
            <v>0</v>
          </cell>
        </row>
        <row r="879">
          <cell r="D879" t="str">
            <v>ĐẮK NÔNG</v>
          </cell>
          <cell r="M879" t="str">
            <v>﻿Đang hoạt động</v>
          </cell>
          <cell r="N879">
            <v>42696</v>
          </cell>
          <cell r="Q879">
            <v>1</v>
          </cell>
          <cell r="T879">
            <v>0</v>
          </cell>
          <cell r="U879">
            <v>0</v>
          </cell>
          <cell r="V879">
            <v>0</v>
          </cell>
        </row>
        <row r="880">
          <cell r="D880" t="str">
            <v>G-G</v>
          </cell>
          <cell r="M880" t="str">
            <v>﻿Đang hoạt động</v>
          </cell>
          <cell r="N880">
            <v>42212</v>
          </cell>
          <cell r="Q880">
            <v>0</v>
          </cell>
          <cell r="T880">
            <v>0</v>
          </cell>
          <cell r="U880">
            <v>1</v>
          </cell>
          <cell r="V880">
            <v>0</v>
          </cell>
        </row>
        <row r="881">
          <cell r="D881" t="str">
            <v>SUNFLOWER</v>
          </cell>
          <cell r="M881" t="str">
            <v>﻿Đang hoạt động</v>
          </cell>
          <cell r="N881">
            <v>42432</v>
          </cell>
          <cell r="Q881">
            <v>1</v>
          </cell>
          <cell r="T881">
            <v>0</v>
          </cell>
          <cell r="U881">
            <v>0</v>
          </cell>
          <cell r="V881">
            <v>0</v>
          </cell>
        </row>
        <row r="882">
          <cell r="D882" t="str">
            <v>TCA TP HỒ CHÍ MINH</v>
          </cell>
          <cell r="M882" t="str">
            <v>﻿Đang hoạt động</v>
          </cell>
          <cell r="N882">
            <v>41891</v>
          </cell>
          <cell r="Q882">
            <v>0</v>
          </cell>
          <cell r="T882">
            <v>0</v>
          </cell>
          <cell r="U882">
            <v>0</v>
          </cell>
          <cell r="V882">
            <v>0</v>
          </cell>
        </row>
        <row r="883">
          <cell r="D883" t="str">
            <v>TCB NORTH</v>
          </cell>
          <cell r="M883" t="str">
            <v>﻿Đang hoạt động</v>
          </cell>
          <cell r="N883">
            <v>42430</v>
          </cell>
          <cell r="Q883">
            <v>0</v>
          </cell>
          <cell r="T883">
            <v>0</v>
          </cell>
          <cell r="U883">
            <v>0</v>
          </cell>
          <cell r="V883">
            <v>0</v>
          </cell>
        </row>
        <row r="884">
          <cell r="D884" t="str">
            <v>BLUE WAVES</v>
          </cell>
          <cell r="M884" t="str">
            <v>﻿Đang hoạt động</v>
          </cell>
          <cell r="N884">
            <v>42628</v>
          </cell>
          <cell r="Q884">
            <v>0</v>
          </cell>
          <cell r="T884">
            <v>0</v>
          </cell>
          <cell r="U884">
            <v>1</v>
          </cell>
          <cell r="V884">
            <v>0</v>
          </cell>
        </row>
        <row r="885">
          <cell r="D885" t="str">
            <v>BLUE OCEAN</v>
          </cell>
          <cell r="M885" t="str">
            <v>﻿Đang hoạt động</v>
          </cell>
          <cell r="N885">
            <v>42571</v>
          </cell>
          <cell r="Q885">
            <v>1</v>
          </cell>
          <cell r="T885">
            <v>0</v>
          </cell>
          <cell r="U885">
            <v>0</v>
          </cell>
          <cell r="V885">
            <v>0</v>
          </cell>
        </row>
        <row r="886">
          <cell r="D886" t="str">
            <v>DANANG1</v>
          </cell>
          <cell r="M886" t="str">
            <v>﻿Đang hoạt động</v>
          </cell>
          <cell r="N886">
            <v>42731</v>
          </cell>
          <cell r="Q886">
            <v>1</v>
          </cell>
          <cell r="T886">
            <v>0</v>
          </cell>
          <cell r="U886">
            <v>0</v>
          </cell>
          <cell r="V886">
            <v>0</v>
          </cell>
        </row>
        <row r="887">
          <cell r="D887" t="str">
            <v>LUCKY STAR</v>
          </cell>
          <cell r="M887" t="str">
            <v>﻿Đang hoạt động</v>
          </cell>
          <cell r="N887">
            <v>42730</v>
          </cell>
          <cell r="Q887">
            <v>0</v>
          </cell>
          <cell r="T887">
            <v>0</v>
          </cell>
          <cell r="U887">
            <v>1</v>
          </cell>
          <cell r="V887">
            <v>0</v>
          </cell>
        </row>
        <row r="888">
          <cell r="D888" t="str">
            <v>THE STARS 1</v>
          </cell>
          <cell r="M888" t="str">
            <v>﻿Đang hoạt động</v>
          </cell>
          <cell r="N888">
            <v>42625</v>
          </cell>
          <cell r="Q888">
            <v>1</v>
          </cell>
          <cell r="T888">
            <v>0</v>
          </cell>
          <cell r="U888">
            <v>0</v>
          </cell>
          <cell r="V888">
            <v>0</v>
          </cell>
        </row>
        <row r="889">
          <cell r="D889" t="str">
            <v>BLUE OCEAN</v>
          </cell>
          <cell r="M889" t="str">
            <v>﻿Đang hoạt động</v>
          </cell>
          <cell r="N889">
            <v>42727</v>
          </cell>
          <cell r="Q889">
            <v>1</v>
          </cell>
          <cell r="T889">
            <v>0</v>
          </cell>
          <cell r="U889">
            <v>0</v>
          </cell>
          <cell r="V889">
            <v>0</v>
          </cell>
        </row>
        <row r="890">
          <cell r="D890" t="str">
            <v>GENCASA HƯNG YÊN</v>
          </cell>
          <cell r="M890" t="str">
            <v>﻿Đang hoạt động</v>
          </cell>
          <cell r="N890">
            <v>42790</v>
          </cell>
          <cell r="Q890">
            <v>1</v>
          </cell>
          <cell r="T890">
            <v>0</v>
          </cell>
          <cell r="U890">
            <v>0</v>
          </cell>
          <cell r="V890">
            <v>0</v>
          </cell>
        </row>
        <row r="891">
          <cell r="D891" t="str">
            <v>GENCASA NGHỆ AN</v>
          </cell>
          <cell r="M891" t="str">
            <v>﻿Đang hoạt động</v>
          </cell>
          <cell r="N891">
            <v>42633</v>
          </cell>
          <cell r="Q891">
            <v>0</v>
          </cell>
          <cell r="T891">
            <v>0</v>
          </cell>
          <cell r="U891">
            <v>1</v>
          </cell>
          <cell r="V891">
            <v>0</v>
          </cell>
        </row>
        <row r="892">
          <cell r="D892" t="str">
            <v>EIB MIỀN NAM 2</v>
          </cell>
          <cell r="M892" t="str">
            <v>﻿Đang hoạt động</v>
          </cell>
          <cell r="N892">
            <v>42642</v>
          </cell>
          <cell r="Q892">
            <v>0</v>
          </cell>
          <cell r="T892">
            <v>0</v>
          </cell>
          <cell r="U892">
            <v>0</v>
          </cell>
          <cell r="V892">
            <v>0</v>
          </cell>
        </row>
        <row r="893">
          <cell r="D893" t="str">
            <v>THE SKY</v>
          </cell>
          <cell r="M893" t="str">
            <v>﻿Đang hoạt động</v>
          </cell>
          <cell r="N893">
            <v>42677</v>
          </cell>
          <cell r="Q893">
            <v>1</v>
          </cell>
          <cell r="T893">
            <v>0</v>
          </cell>
          <cell r="U893">
            <v>0</v>
          </cell>
          <cell r="V893">
            <v>0</v>
          </cell>
        </row>
        <row r="894">
          <cell r="D894" t="str">
            <v>EIB MIỀN NAM 1</v>
          </cell>
          <cell r="M894" t="str">
            <v>﻿Đang hoạt động</v>
          </cell>
          <cell r="N894">
            <v>42670</v>
          </cell>
          <cell r="Q894">
            <v>0</v>
          </cell>
          <cell r="T894">
            <v>0</v>
          </cell>
          <cell r="U894">
            <v>0</v>
          </cell>
          <cell r="V894">
            <v>0</v>
          </cell>
        </row>
        <row r="895">
          <cell r="D895" t="str">
            <v>SUNFLOWER</v>
          </cell>
          <cell r="M895" t="str">
            <v>﻿Đang hoạt động</v>
          </cell>
          <cell r="N895">
            <v>42691</v>
          </cell>
          <cell r="Q895">
            <v>1</v>
          </cell>
          <cell r="T895">
            <v>0</v>
          </cell>
          <cell r="U895">
            <v>0</v>
          </cell>
          <cell r="V895">
            <v>0</v>
          </cell>
        </row>
        <row r="896">
          <cell r="D896" t="str">
            <v>GENCASA BÀ RỊA</v>
          </cell>
          <cell r="M896" t="str">
            <v>﻿Đang hoạt động</v>
          </cell>
          <cell r="N896">
            <v>42755</v>
          </cell>
          <cell r="Q896">
            <v>1</v>
          </cell>
          <cell r="T896">
            <v>0</v>
          </cell>
          <cell r="U896">
            <v>0</v>
          </cell>
          <cell r="V896">
            <v>0</v>
          </cell>
        </row>
        <row r="897">
          <cell r="D897" t="str">
            <v>GENCASA YÊN BÁI</v>
          </cell>
          <cell r="M897" t="str">
            <v>﻿Đang hoạt động</v>
          </cell>
          <cell r="N897">
            <v>42786</v>
          </cell>
          <cell r="Q897">
            <v>1</v>
          </cell>
          <cell r="T897">
            <v>0</v>
          </cell>
          <cell r="U897">
            <v>0</v>
          </cell>
          <cell r="V897">
            <v>0</v>
          </cell>
        </row>
        <row r="898">
          <cell r="D898" t="str">
            <v>GENCASA NGHỆ AN</v>
          </cell>
          <cell r="M898" t="str">
            <v>﻿Đang hoạt động</v>
          </cell>
          <cell r="N898">
            <v>42692</v>
          </cell>
          <cell r="Q898">
            <v>1</v>
          </cell>
          <cell r="T898">
            <v>0</v>
          </cell>
          <cell r="U898">
            <v>0</v>
          </cell>
          <cell r="V898">
            <v>0</v>
          </cell>
        </row>
        <row r="899">
          <cell r="D899" t="str">
            <v>GENCASA HƯNG YÊN</v>
          </cell>
          <cell r="M899" t="str">
            <v>﻿Đang hoạt động</v>
          </cell>
          <cell r="N899">
            <v>42790</v>
          </cell>
          <cell r="Q899">
            <v>1</v>
          </cell>
          <cell r="T899">
            <v>0</v>
          </cell>
          <cell r="U899">
            <v>0</v>
          </cell>
          <cell r="V899">
            <v>0</v>
          </cell>
        </row>
        <row r="900">
          <cell r="D900" t="str">
            <v>DANANG1</v>
          </cell>
          <cell r="M900" t="str">
            <v>﻿Đang hoạt động</v>
          </cell>
          <cell r="N900">
            <v>42424</v>
          </cell>
          <cell r="Q900">
            <v>1</v>
          </cell>
          <cell r="T900">
            <v>0</v>
          </cell>
          <cell r="U900">
            <v>0</v>
          </cell>
          <cell r="V900">
            <v>0</v>
          </cell>
        </row>
        <row r="901">
          <cell r="D901" t="str">
            <v>BÌNH MINH</v>
          </cell>
          <cell r="M901" t="str">
            <v>﻿Đang hoạt động</v>
          </cell>
          <cell r="N901">
            <v>42730</v>
          </cell>
          <cell r="Q901">
            <v>1</v>
          </cell>
          <cell r="T901">
            <v>0</v>
          </cell>
          <cell r="U901">
            <v>0</v>
          </cell>
          <cell r="V901">
            <v>0</v>
          </cell>
        </row>
        <row r="902">
          <cell r="D902" t="str">
            <v>DANANG1</v>
          </cell>
          <cell r="M902" t="str">
            <v>﻿Đang hoạt động</v>
          </cell>
          <cell r="N902">
            <v>42480</v>
          </cell>
          <cell r="Q902">
            <v>1</v>
          </cell>
          <cell r="T902">
            <v>0</v>
          </cell>
          <cell r="U902">
            <v>0</v>
          </cell>
          <cell r="V902">
            <v>0</v>
          </cell>
        </row>
        <row r="903">
          <cell r="D903" t="str">
            <v>GENCASA HƯNG YÊN</v>
          </cell>
          <cell r="M903" t="str">
            <v>﻿Đang hoạt động</v>
          </cell>
          <cell r="N903">
            <v>42790</v>
          </cell>
          <cell r="Q903">
            <v>1</v>
          </cell>
          <cell r="T903">
            <v>0</v>
          </cell>
          <cell r="U903">
            <v>0</v>
          </cell>
          <cell r="V903">
            <v>0</v>
          </cell>
        </row>
        <row r="904">
          <cell r="D904" t="str">
            <v>GENCASA LAM SƠN</v>
          </cell>
          <cell r="M904" t="str">
            <v>﻿Đang hoạt động</v>
          </cell>
          <cell r="N904">
            <v>42662</v>
          </cell>
          <cell r="Q904">
            <v>1</v>
          </cell>
          <cell r="T904">
            <v>0</v>
          </cell>
          <cell r="U904">
            <v>0</v>
          </cell>
          <cell r="V904">
            <v>0</v>
          </cell>
        </row>
        <row r="905">
          <cell r="D905" t="str">
            <v>THE SKY</v>
          </cell>
          <cell r="M905" t="str">
            <v>﻿Đang hoạt động</v>
          </cell>
          <cell r="N905">
            <v>42786</v>
          </cell>
          <cell r="Q905">
            <v>1</v>
          </cell>
          <cell r="T905">
            <v>0</v>
          </cell>
          <cell r="U905">
            <v>0</v>
          </cell>
          <cell r="V905">
            <v>0</v>
          </cell>
        </row>
        <row r="906">
          <cell r="D906" t="str">
            <v>EIB MIỀN TRUNG 2</v>
          </cell>
          <cell r="M906" t="str">
            <v>﻿Đang hoạt động</v>
          </cell>
          <cell r="N906">
            <v>42668</v>
          </cell>
          <cell r="Q906">
            <v>0</v>
          </cell>
          <cell r="T906">
            <v>0</v>
          </cell>
          <cell r="U906">
            <v>0</v>
          </cell>
          <cell r="V906">
            <v>0</v>
          </cell>
        </row>
        <row r="907">
          <cell r="D907" t="str">
            <v>PHÚ YÊN</v>
          </cell>
          <cell r="M907" t="str">
            <v>﻿Đang hoạt động</v>
          </cell>
          <cell r="N907">
            <v>42788</v>
          </cell>
          <cell r="Q907">
            <v>1</v>
          </cell>
          <cell r="T907">
            <v>0</v>
          </cell>
          <cell r="U907">
            <v>0</v>
          </cell>
          <cell r="V907">
            <v>0</v>
          </cell>
        </row>
        <row r="908">
          <cell r="D908" t="str">
            <v>GENCASA HƯNG YÊN</v>
          </cell>
          <cell r="M908" t="str">
            <v>﻿Đang hoạt động</v>
          </cell>
          <cell r="N908">
            <v>42791</v>
          </cell>
          <cell r="Q908">
            <v>1</v>
          </cell>
          <cell r="T908">
            <v>0</v>
          </cell>
          <cell r="U908">
            <v>0</v>
          </cell>
          <cell r="V908">
            <v>0</v>
          </cell>
        </row>
        <row r="909">
          <cell r="D909" t="str">
            <v>EIB MIỀN NAM 1</v>
          </cell>
          <cell r="M909" t="str">
            <v>﻿Đang hoạt động</v>
          </cell>
          <cell r="N909">
            <v>42612</v>
          </cell>
          <cell r="Q909">
            <v>0</v>
          </cell>
          <cell r="T909">
            <v>0</v>
          </cell>
          <cell r="U909">
            <v>0</v>
          </cell>
          <cell r="V909">
            <v>0</v>
          </cell>
        </row>
        <row r="910">
          <cell r="D910" t="str">
            <v>GENCASA HƯNG YÊN</v>
          </cell>
          <cell r="M910" t="str">
            <v>﻿Đang hoạt động</v>
          </cell>
          <cell r="N910">
            <v>42790</v>
          </cell>
          <cell r="Q910">
            <v>1</v>
          </cell>
          <cell r="T910">
            <v>0</v>
          </cell>
          <cell r="U910">
            <v>0</v>
          </cell>
          <cell r="V910">
            <v>0</v>
          </cell>
        </row>
        <row r="911">
          <cell r="D911" t="str">
            <v>THE STARS 2</v>
          </cell>
          <cell r="M911" t="str">
            <v>﻿Đang hoạt động</v>
          </cell>
          <cell r="N911">
            <v>42445</v>
          </cell>
          <cell r="Q911">
            <v>1</v>
          </cell>
          <cell r="T911">
            <v>0</v>
          </cell>
          <cell r="U911">
            <v>0</v>
          </cell>
          <cell r="V911">
            <v>0</v>
          </cell>
        </row>
        <row r="912">
          <cell r="D912" t="str">
            <v>CÀ MAU</v>
          </cell>
          <cell r="M912" t="str">
            <v>﻿Đang hoạt động</v>
          </cell>
          <cell r="N912">
            <v>42688</v>
          </cell>
          <cell r="Q912">
            <v>1</v>
          </cell>
          <cell r="T912">
            <v>0</v>
          </cell>
          <cell r="U912">
            <v>0</v>
          </cell>
          <cell r="V912">
            <v>0</v>
          </cell>
        </row>
        <row r="913">
          <cell r="D913" t="str">
            <v>GENCASA LAM SƠN</v>
          </cell>
          <cell r="M913" t="str">
            <v>﻿Đang hoạt động</v>
          </cell>
          <cell r="N913">
            <v>42754</v>
          </cell>
          <cell r="Q913">
            <v>1</v>
          </cell>
          <cell r="T913">
            <v>0</v>
          </cell>
          <cell r="U913">
            <v>0</v>
          </cell>
          <cell r="V913">
            <v>0</v>
          </cell>
        </row>
        <row r="914">
          <cell r="D914" t="str">
            <v>GENCASA YÊN BÁI</v>
          </cell>
          <cell r="M914" t="str">
            <v>﻿Đang hoạt động</v>
          </cell>
          <cell r="N914">
            <v>42786</v>
          </cell>
          <cell r="Q914">
            <v>1</v>
          </cell>
          <cell r="T914">
            <v>0</v>
          </cell>
          <cell r="U914">
            <v>0</v>
          </cell>
          <cell r="V914">
            <v>0</v>
          </cell>
        </row>
        <row r="915">
          <cell r="D915" t="str">
            <v>THE KEY</v>
          </cell>
          <cell r="M915" t="str">
            <v>﻿Đang hoạt động</v>
          </cell>
          <cell r="N915">
            <v>42696</v>
          </cell>
          <cell r="Q915">
            <v>1</v>
          </cell>
          <cell r="T915">
            <v>0</v>
          </cell>
          <cell r="U915">
            <v>0</v>
          </cell>
          <cell r="V915">
            <v>0</v>
          </cell>
        </row>
        <row r="916">
          <cell r="D916" t="str">
            <v>GENCASA LAM SƠN</v>
          </cell>
          <cell r="M916" t="str">
            <v>﻿Đang hoạt động</v>
          </cell>
          <cell r="N916">
            <v>42509</v>
          </cell>
          <cell r="Q916">
            <v>0</v>
          </cell>
          <cell r="T916">
            <v>1</v>
          </cell>
          <cell r="U916">
            <v>0</v>
          </cell>
          <cell r="V916">
            <v>0</v>
          </cell>
        </row>
        <row r="917">
          <cell r="D917" t="str">
            <v>THE LIGHT</v>
          </cell>
          <cell r="M917" t="str">
            <v>﻿Đang hoạt động</v>
          </cell>
          <cell r="N917">
            <v>42716</v>
          </cell>
          <cell r="Q917">
            <v>0</v>
          </cell>
          <cell r="T917">
            <v>0</v>
          </cell>
          <cell r="U917">
            <v>0</v>
          </cell>
          <cell r="V917">
            <v>1</v>
          </cell>
        </row>
        <row r="918">
          <cell r="D918" t="str">
            <v>LONG XUYÊN</v>
          </cell>
          <cell r="M918" t="str">
            <v>﻿Đang hoạt động</v>
          </cell>
          <cell r="N918">
            <v>42699</v>
          </cell>
          <cell r="Q918">
            <v>0</v>
          </cell>
          <cell r="T918">
            <v>0</v>
          </cell>
          <cell r="U918">
            <v>1</v>
          </cell>
          <cell r="V918">
            <v>0</v>
          </cell>
        </row>
        <row r="919">
          <cell r="D919" t="str">
            <v>THE SKY</v>
          </cell>
          <cell r="M919" t="str">
            <v>﻿Đang hoạt động</v>
          </cell>
          <cell r="N919">
            <v>42787</v>
          </cell>
          <cell r="Q919">
            <v>0</v>
          </cell>
          <cell r="T919">
            <v>0</v>
          </cell>
          <cell r="U919">
            <v>0</v>
          </cell>
          <cell r="V919">
            <v>1</v>
          </cell>
        </row>
        <row r="920">
          <cell r="D920" t="str">
            <v>GENCASA THÁI BÌNH</v>
          </cell>
          <cell r="M920" t="str">
            <v>﻿Đang hoạt động</v>
          </cell>
          <cell r="N920">
            <v>42755</v>
          </cell>
          <cell r="Q920">
            <v>1</v>
          </cell>
          <cell r="T920">
            <v>0</v>
          </cell>
          <cell r="U920">
            <v>0</v>
          </cell>
          <cell r="V920">
            <v>0</v>
          </cell>
        </row>
        <row r="921">
          <cell r="D921" t="str">
            <v>GENCASA HUẾ 1</v>
          </cell>
          <cell r="M921" t="str">
            <v>﻿Đang hoạt động</v>
          </cell>
          <cell r="N921">
            <v>42571</v>
          </cell>
          <cell r="Q921">
            <v>1</v>
          </cell>
          <cell r="T921">
            <v>0</v>
          </cell>
          <cell r="U921">
            <v>0</v>
          </cell>
          <cell r="V921">
            <v>0</v>
          </cell>
        </row>
        <row r="922">
          <cell r="D922" t="str">
            <v>DANANG1</v>
          </cell>
          <cell r="M922" t="str">
            <v>﻿Đang hoạt động</v>
          </cell>
          <cell r="N922">
            <v>42689</v>
          </cell>
          <cell r="Q922">
            <v>1</v>
          </cell>
          <cell r="T922">
            <v>0</v>
          </cell>
          <cell r="U922">
            <v>0</v>
          </cell>
          <cell r="V922">
            <v>0</v>
          </cell>
        </row>
        <row r="923">
          <cell r="D923" t="str">
            <v>REDBULL</v>
          </cell>
          <cell r="M923" t="str">
            <v>﻿Đang hoạt động</v>
          </cell>
          <cell r="N923">
            <v>42791</v>
          </cell>
          <cell r="Q923">
            <v>1</v>
          </cell>
          <cell r="T923">
            <v>0</v>
          </cell>
          <cell r="U923">
            <v>0</v>
          </cell>
          <cell r="V923">
            <v>0</v>
          </cell>
        </row>
        <row r="924">
          <cell r="D924" t="str">
            <v>GENCASA NGHỆ AN</v>
          </cell>
          <cell r="M924" t="str">
            <v>﻿Đang hoạt động</v>
          </cell>
          <cell r="N924">
            <v>42718</v>
          </cell>
          <cell r="Q924">
            <v>0</v>
          </cell>
          <cell r="T924">
            <v>1</v>
          </cell>
          <cell r="U924">
            <v>0</v>
          </cell>
          <cell r="V924">
            <v>0</v>
          </cell>
        </row>
        <row r="925">
          <cell r="D925" t="str">
            <v>BLUE OCEAN</v>
          </cell>
          <cell r="M925" t="str">
            <v>﻿Đang hoạt động</v>
          </cell>
          <cell r="N925">
            <v>42639</v>
          </cell>
          <cell r="Q925">
            <v>1</v>
          </cell>
          <cell r="T925">
            <v>0</v>
          </cell>
          <cell r="U925">
            <v>0</v>
          </cell>
          <cell r="V925">
            <v>0</v>
          </cell>
        </row>
        <row r="926">
          <cell r="D926" t="str">
            <v>SUNFLOWER</v>
          </cell>
          <cell r="M926" t="str">
            <v>﻿Đang hoạt động</v>
          </cell>
          <cell r="N926">
            <v>42752</v>
          </cell>
          <cell r="Q926">
            <v>1</v>
          </cell>
          <cell r="T926">
            <v>0</v>
          </cell>
          <cell r="U926">
            <v>0</v>
          </cell>
          <cell r="V926">
            <v>0</v>
          </cell>
        </row>
        <row r="927">
          <cell r="D927" t="str">
            <v>GENCASA TUYÊN QUANG</v>
          </cell>
          <cell r="M927" t="str">
            <v>﻿Đang hoạt động</v>
          </cell>
          <cell r="N927">
            <v>42663</v>
          </cell>
          <cell r="Q927">
            <v>0</v>
          </cell>
          <cell r="T927">
            <v>0</v>
          </cell>
          <cell r="U927">
            <v>1</v>
          </cell>
          <cell r="V927">
            <v>0</v>
          </cell>
        </row>
        <row r="928">
          <cell r="D928" t="str">
            <v>LUCKY STAR</v>
          </cell>
          <cell r="M928" t="str">
            <v>﻿Đang hoạt động</v>
          </cell>
          <cell r="N928">
            <v>42685</v>
          </cell>
          <cell r="Q928">
            <v>0</v>
          </cell>
          <cell r="T928">
            <v>1</v>
          </cell>
          <cell r="U928">
            <v>0</v>
          </cell>
          <cell r="V928">
            <v>0</v>
          </cell>
        </row>
        <row r="929">
          <cell r="D929" t="str">
            <v>MEGA</v>
          </cell>
          <cell r="M929" t="str">
            <v>﻿Đang hoạt động</v>
          </cell>
          <cell r="N929">
            <v>42634</v>
          </cell>
          <cell r="Q929">
            <v>1</v>
          </cell>
          <cell r="T929">
            <v>0</v>
          </cell>
          <cell r="U929">
            <v>0</v>
          </cell>
          <cell r="V929">
            <v>0</v>
          </cell>
        </row>
        <row r="930">
          <cell r="D930" t="str">
            <v>SUNFLOWER</v>
          </cell>
          <cell r="M930" t="str">
            <v>﻿Đang hoạt động</v>
          </cell>
          <cell r="N930">
            <v>42671</v>
          </cell>
          <cell r="Q930">
            <v>1</v>
          </cell>
          <cell r="T930">
            <v>0</v>
          </cell>
          <cell r="U930">
            <v>0</v>
          </cell>
          <cell r="V930">
            <v>0</v>
          </cell>
        </row>
        <row r="931">
          <cell r="D931" t="str">
            <v>BÌNH MINH</v>
          </cell>
          <cell r="M931" t="str">
            <v>﻿Đang hoạt động</v>
          </cell>
          <cell r="N931">
            <v>42513</v>
          </cell>
          <cell r="Q931">
            <v>0</v>
          </cell>
          <cell r="T931">
            <v>0</v>
          </cell>
          <cell r="U931">
            <v>1</v>
          </cell>
          <cell r="V931">
            <v>0</v>
          </cell>
        </row>
        <row r="932">
          <cell r="D932" t="str">
            <v>GENCASA ĐÀ NẴNG 1</v>
          </cell>
          <cell r="M932" t="str">
            <v>﻿Đang hoạt động</v>
          </cell>
          <cell r="N932">
            <v>42787</v>
          </cell>
          <cell r="Q932">
            <v>1</v>
          </cell>
          <cell r="T932">
            <v>0</v>
          </cell>
          <cell r="U932">
            <v>0</v>
          </cell>
          <cell r="V932">
            <v>0</v>
          </cell>
        </row>
        <row r="933">
          <cell r="D933" t="str">
            <v>BLUE OCEAN</v>
          </cell>
          <cell r="M933" t="str">
            <v>﻿Đang hoạt động</v>
          </cell>
          <cell r="N933">
            <v>42786</v>
          </cell>
          <cell r="Q933">
            <v>1</v>
          </cell>
          <cell r="T933">
            <v>0</v>
          </cell>
          <cell r="U933">
            <v>0</v>
          </cell>
          <cell r="V933">
            <v>0</v>
          </cell>
        </row>
        <row r="934">
          <cell r="D934" t="str">
            <v>GENCASA HƯNG YÊN</v>
          </cell>
          <cell r="M934" t="str">
            <v>﻿Đang hoạt động</v>
          </cell>
          <cell r="N934">
            <v>42791</v>
          </cell>
          <cell r="Q934">
            <v>1</v>
          </cell>
          <cell r="T934">
            <v>0</v>
          </cell>
          <cell r="U934">
            <v>0</v>
          </cell>
          <cell r="V934">
            <v>0</v>
          </cell>
        </row>
        <row r="935">
          <cell r="D935" t="str">
            <v>DIAMOND</v>
          </cell>
          <cell r="M935" t="str">
            <v>﻿Đang hoạt động</v>
          </cell>
          <cell r="N935">
            <v>41654</v>
          </cell>
          <cell r="Q935">
            <v>1</v>
          </cell>
          <cell r="T935">
            <v>0</v>
          </cell>
          <cell r="U935">
            <v>0</v>
          </cell>
          <cell r="V935">
            <v>0</v>
          </cell>
        </row>
        <row r="936">
          <cell r="D936" t="str">
            <v>TCB SOUTH 2</v>
          </cell>
          <cell r="M936" t="str">
            <v>﻿Đang hoạt động</v>
          </cell>
          <cell r="N936">
            <v>41969</v>
          </cell>
          <cell r="Q936">
            <v>0</v>
          </cell>
          <cell r="T936">
            <v>0</v>
          </cell>
          <cell r="U936">
            <v>0</v>
          </cell>
          <cell r="V936">
            <v>0</v>
          </cell>
        </row>
        <row r="937">
          <cell r="D937" t="str">
            <v>DANANG1</v>
          </cell>
          <cell r="M937" t="str">
            <v>﻿Đang hoạt động</v>
          </cell>
          <cell r="N937">
            <v>42752</v>
          </cell>
          <cell r="Q937">
            <v>1</v>
          </cell>
          <cell r="T937">
            <v>0</v>
          </cell>
          <cell r="U937">
            <v>0</v>
          </cell>
          <cell r="V937">
            <v>0</v>
          </cell>
        </row>
        <row r="938">
          <cell r="D938" t="str">
            <v>BLUE OCEAN</v>
          </cell>
          <cell r="M938" t="str">
            <v>﻿Đang hoạt động</v>
          </cell>
          <cell r="N938">
            <v>42697</v>
          </cell>
          <cell r="Q938">
            <v>1</v>
          </cell>
          <cell r="T938">
            <v>0</v>
          </cell>
          <cell r="U938">
            <v>0</v>
          </cell>
          <cell r="V938">
            <v>0</v>
          </cell>
        </row>
        <row r="939">
          <cell r="D939" t="str">
            <v>GENCASA NGHỆ AN</v>
          </cell>
          <cell r="M939" t="str">
            <v>﻿Đang hoạt động</v>
          </cell>
          <cell r="N939">
            <v>42786</v>
          </cell>
          <cell r="Q939">
            <v>1</v>
          </cell>
          <cell r="T939">
            <v>0</v>
          </cell>
          <cell r="U939">
            <v>0</v>
          </cell>
          <cell r="V939">
            <v>0</v>
          </cell>
        </row>
        <row r="940">
          <cell r="D940" t="str">
            <v>TCA TEAM</v>
          </cell>
          <cell r="M940" t="str">
            <v>﻿Đang hoạt động</v>
          </cell>
          <cell r="N940">
            <v>42131</v>
          </cell>
          <cell r="Q940">
            <v>0</v>
          </cell>
          <cell r="T940">
            <v>0</v>
          </cell>
          <cell r="U940">
            <v>0</v>
          </cell>
          <cell r="V940">
            <v>0</v>
          </cell>
        </row>
        <row r="941">
          <cell r="D941" t="str">
            <v>VICTORY</v>
          </cell>
          <cell r="M941" t="str">
            <v>﻿Đang hoạt động</v>
          </cell>
          <cell r="N941">
            <v>42334</v>
          </cell>
          <cell r="Q941">
            <v>0</v>
          </cell>
          <cell r="T941">
            <v>0</v>
          </cell>
          <cell r="U941">
            <v>1</v>
          </cell>
          <cell r="V941">
            <v>0</v>
          </cell>
        </row>
        <row r="942">
          <cell r="D942" t="str">
            <v>THIÊN SƠN</v>
          </cell>
          <cell r="M942" t="str">
            <v>﻿Đang hoạt động</v>
          </cell>
          <cell r="N942">
            <v>42747</v>
          </cell>
          <cell r="Q942">
            <v>1</v>
          </cell>
          <cell r="T942">
            <v>0</v>
          </cell>
          <cell r="U942">
            <v>0</v>
          </cell>
          <cell r="V942">
            <v>0</v>
          </cell>
        </row>
        <row r="943">
          <cell r="D943" t="str">
            <v>THE CAPITAL</v>
          </cell>
          <cell r="M943" t="str">
            <v>﻿Đang hoạt động</v>
          </cell>
          <cell r="N943">
            <v>42752</v>
          </cell>
          <cell r="Q943">
            <v>1</v>
          </cell>
          <cell r="T943">
            <v>0</v>
          </cell>
          <cell r="U943">
            <v>0</v>
          </cell>
          <cell r="V943">
            <v>0</v>
          </cell>
        </row>
        <row r="944">
          <cell r="D944" t="str">
            <v>THE STARS 2</v>
          </cell>
          <cell r="M944" t="str">
            <v>﻿Đang hoạt động</v>
          </cell>
          <cell r="N944">
            <v>42508</v>
          </cell>
          <cell r="Q944">
            <v>1</v>
          </cell>
          <cell r="T944">
            <v>0</v>
          </cell>
          <cell r="U944">
            <v>0</v>
          </cell>
          <cell r="V944">
            <v>0</v>
          </cell>
        </row>
        <row r="945">
          <cell r="D945" t="str">
            <v>F.B.I</v>
          </cell>
          <cell r="M945" t="str">
            <v>﻿Đang hoạt động</v>
          </cell>
          <cell r="N945">
            <v>41928</v>
          </cell>
          <cell r="Q945">
            <v>0</v>
          </cell>
          <cell r="T945">
            <v>1</v>
          </cell>
          <cell r="U945">
            <v>0</v>
          </cell>
          <cell r="V945">
            <v>0</v>
          </cell>
        </row>
        <row r="946">
          <cell r="D946" t="str">
            <v>GENCASA TÂN PHÚ</v>
          </cell>
          <cell r="M946" t="str">
            <v>﻿Đang hoạt động</v>
          </cell>
          <cell r="N946">
            <v>42753</v>
          </cell>
          <cell r="Q946">
            <v>1</v>
          </cell>
          <cell r="T946">
            <v>0</v>
          </cell>
          <cell r="U946">
            <v>0</v>
          </cell>
          <cell r="V946">
            <v>0</v>
          </cell>
        </row>
        <row r="947">
          <cell r="D947" t="str">
            <v>GENCASA LAM SƠN</v>
          </cell>
          <cell r="M947" t="str">
            <v>﻿Đang hoạt động</v>
          </cell>
          <cell r="N947">
            <v>42724</v>
          </cell>
          <cell r="Q947">
            <v>1</v>
          </cell>
          <cell r="T947">
            <v>0</v>
          </cell>
          <cell r="U947">
            <v>0</v>
          </cell>
          <cell r="V947">
            <v>0</v>
          </cell>
        </row>
        <row r="948">
          <cell r="D948" t="str">
            <v>GENCASA LAM SƠN</v>
          </cell>
          <cell r="M948" t="str">
            <v>﻿Đang hoạt động</v>
          </cell>
          <cell r="N948">
            <v>42606</v>
          </cell>
          <cell r="Q948">
            <v>1</v>
          </cell>
          <cell r="T948">
            <v>0</v>
          </cell>
          <cell r="U948">
            <v>0</v>
          </cell>
          <cell r="V948">
            <v>0</v>
          </cell>
        </row>
        <row r="949">
          <cell r="D949" t="str">
            <v>GENCASA LAM SƠN</v>
          </cell>
          <cell r="M949" t="str">
            <v>﻿Đang hoạt động</v>
          </cell>
          <cell r="N949">
            <v>42627</v>
          </cell>
          <cell r="Q949">
            <v>1</v>
          </cell>
          <cell r="T949">
            <v>0</v>
          </cell>
          <cell r="U949">
            <v>0</v>
          </cell>
          <cell r="V949">
            <v>0</v>
          </cell>
        </row>
        <row r="950">
          <cell r="D950" t="str">
            <v>GENCASA LAM SƠN</v>
          </cell>
          <cell r="M950" t="str">
            <v>﻿Đang hoạt động</v>
          </cell>
          <cell r="N950">
            <v>42786</v>
          </cell>
          <cell r="Q950">
            <v>1</v>
          </cell>
          <cell r="T950">
            <v>0</v>
          </cell>
          <cell r="U950">
            <v>0</v>
          </cell>
          <cell r="V950">
            <v>0</v>
          </cell>
        </row>
        <row r="951">
          <cell r="D951" t="str">
            <v>GENCASA THANH HÓA</v>
          </cell>
          <cell r="M951" t="str">
            <v>﻿Đang hoạt động</v>
          </cell>
          <cell r="N951">
            <v>42656</v>
          </cell>
          <cell r="Q951">
            <v>1</v>
          </cell>
          <cell r="T951">
            <v>0</v>
          </cell>
          <cell r="U951">
            <v>0</v>
          </cell>
          <cell r="V951">
            <v>0</v>
          </cell>
        </row>
        <row r="952">
          <cell r="D952" t="str">
            <v>TCB NORTH</v>
          </cell>
          <cell r="M952" t="str">
            <v>﻿Đang hoạt động</v>
          </cell>
          <cell r="N952">
            <v>42139</v>
          </cell>
          <cell r="Q952">
            <v>0</v>
          </cell>
          <cell r="T952">
            <v>0</v>
          </cell>
          <cell r="U952">
            <v>0</v>
          </cell>
          <cell r="V952">
            <v>0</v>
          </cell>
        </row>
        <row r="953">
          <cell r="D953" t="str">
            <v>THE SKY</v>
          </cell>
          <cell r="M953" t="str">
            <v>﻿Đang hoạt động</v>
          </cell>
          <cell r="N953">
            <v>42787</v>
          </cell>
          <cell r="Q953">
            <v>0</v>
          </cell>
          <cell r="T953">
            <v>0</v>
          </cell>
          <cell r="U953">
            <v>1</v>
          </cell>
          <cell r="V953">
            <v>0</v>
          </cell>
        </row>
        <row r="954">
          <cell r="D954" t="str">
            <v>GENCASA LAM SƠN</v>
          </cell>
          <cell r="M954" t="str">
            <v>﻿Đang hoạt động</v>
          </cell>
          <cell r="N954">
            <v>42724</v>
          </cell>
          <cell r="Q954">
            <v>1</v>
          </cell>
          <cell r="T954">
            <v>0</v>
          </cell>
          <cell r="U954">
            <v>0</v>
          </cell>
          <cell r="V954">
            <v>0</v>
          </cell>
        </row>
        <row r="955">
          <cell r="D955" t="str">
            <v>F.B.I</v>
          </cell>
          <cell r="M955" t="str">
            <v>﻿Đang hoạt động</v>
          </cell>
          <cell r="N955">
            <v>42165</v>
          </cell>
          <cell r="Q955">
            <v>0</v>
          </cell>
          <cell r="T955">
            <v>0</v>
          </cell>
          <cell r="U955">
            <v>1</v>
          </cell>
          <cell r="V955">
            <v>0</v>
          </cell>
        </row>
        <row r="956">
          <cell r="D956" t="str">
            <v>GENCASA LAM SƠN</v>
          </cell>
          <cell r="M956" t="str">
            <v>﻿Đang hoạt động</v>
          </cell>
          <cell r="N956">
            <v>42627</v>
          </cell>
          <cell r="Q956">
            <v>1</v>
          </cell>
          <cell r="T956">
            <v>0</v>
          </cell>
          <cell r="U956">
            <v>0</v>
          </cell>
          <cell r="V956">
            <v>0</v>
          </cell>
        </row>
        <row r="957">
          <cell r="D957" t="str">
            <v>GENCASA THÁI BÌNH</v>
          </cell>
          <cell r="M957" t="str">
            <v>﻿Đang hoạt động</v>
          </cell>
          <cell r="N957">
            <v>42529</v>
          </cell>
          <cell r="Q957">
            <v>1</v>
          </cell>
          <cell r="T957">
            <v>0</v>
          </cell>
          <cell r="U957">
            <v>0</v>
          </cell>
          <cell r="V957">
            <v>0</v>
          </cell>
        </row>
        <row r="958">
          <cell r="D958" t="str">
            <v>GENCASA LẠNG SƠN</v>
          </cell>
          <cell r="M958" t="str">
            <v>﻿Đang hoạt động</v>
          </cell>
          <cell r="N958">
            <v>42787</v>
          </cell>
          <cell r="Q958">
            <v>1</v>
          </cell>
          <cell r="T958">
            <v>0</v>
          </cell>
          <cell r="U958">
            <v>0</v>
          </cell>
          <cell r="V958">
            <v>0</v>
          </cell>
        </row>
        <row r="959">
          <cell r="D959" t="str">
            <v>REDBULL</v>
          </cell>
          <cell r="M959" t="str">
            <v>﻿Đang hoạt động</v>
          </cell>
          <cell r="N959">
            <v>42627</v>
          </cell>
          <cell r="Q959">
            <v>1</v>
          </cell>
          <cell r="T959">
            <v>0</v>
          </cell>
          <cell r="U959">
            <v>0</v>
          </cell>
          <cell r="V959">
            <v>0</v>
          </cell>
        </row>
        <row r="960">
          <cell r="D960" t="str">
            <v>TCB NORTH</v>
          </cell>
          <cell r="M960" t="str">
            <v>﻿Đang hoạt động</v>
          </cell>
          <cell r="N960">
            <v>42243</v>
          </cell>
          <cell r="Q960">
            <v>0</v>
          </cell>
          <cell r="T960">
            <v>0</v>
          </cell>
          <cell r="U960">
            <v>0</v>
          </cell>
          <cell r="V960">
            <v>0</v>
          </cell>
        </row>
        <row r="961">
          <cell r="D961" t="str">
            <v>REDBULL</v>
          </cell>
          <cell r="M961" t="str">
            <v>﻿Đang hoạt động</v>
          </cell>
          <cell r="N961">
            <v>42702</v>
          </cell>
          <cell r="Q961">
            <v>1</v>
          </cell>
          <cell r="T961">
            <v>0</v>
          </cell>
          <cell r="U961">
            <v>0</v>
          </cell>
          <cell r="V961">
            <v>0</v>
          </cell>
        </row>
        <row r="962">
          <cell r="D962" t="str">
            <v>GENCASA LAM SƠN</v>
          </cell>
          <cell r="M962" t="str">
            <v>﻿Đang hoạt động</v>
          </cell>
          <cell r="N962">
            <v>42712</v>
          </cell>
          <cell r="Q962">
            <v>1</v>
          </cell>
          <cell r="T962">
            <v>0</v>
          </cell>
          <cell r="U962">
            <v>0</v>
          </cell>
          <cell r="V962">
            <v>0</v>
          </cell>
        </row>
        <row r="963">
          <cell r="D963" t="str">
            <v>GENCASA LAM SƠN</v>
          </cell>
          <cell r="M963" t="str">
            <v>﻿Đang hoạt động</v>
          </cell>
          <cell r="N963">
            <v>42662</v>
          </cell>
          <cell r="Q963">
            <v>0</v>
          </cell>
          <cell r="T963">
            <v>0</v>
          </cell>
          <cell r="U963">
            <v>1</v>
          </cell>
          <cell r="V963">
            <v>0</v>
          </cell>
        </row>
        <row r="964">
          <cell r="D964" t="str">
            <v>THE CAPITAL</v>
          </cell>
          <cell r="M964" t="str">
            <v>﻿Đang hoạt động</v>
          </cell>
          <cell r="N964">
            <v>42445</v>
          </cell>
          <cell r="Q964">
            <v>1</v>
          </cell>
          <cell r="T964">
            <v>0</v>
          </cell>
          <cell r="U964">
            <v>0</v>
          </cell>
          <cell r="V964">
            <v>0</v>
          </cell>
        </row>
        <row r="965">
          <cell r="D965" t="str">
            <v>EIB MIỀN BẮC 1</v>
          </cell>
          <cell r="M965" t="str">
            <v>﻿Đang hoạt động</v>
          </cell>
          <cell r="N965">
            <v>42663</v>
          </cell>
          <cell r="Q965">
            <v>0</v>
          </cell>
          <cell r="T965">
            <v>0</v>
          </cell>
          <cell r="U965">
            <v>0</v>
          </cell>
          <cell r="V965">
            <v>0</v>
          </cell>
        </row>
        <row r="966">
          <cell r="D966" t="str">
            <v>EIB MIỀN NAM 1</v>
          </cell>
          <cell r="M966" t="str">
            <v>﻿Đang hoạt động</v>
          </cell>
          <cell r="N966">
            <v>42642</v>
          </cell>
          <cell r="Q966">
            <v>0</v>
          </cell>
          <cell r="T966">
            <v>0</v>
          </cell>
          <cell r="U966">
            <v>0</v>
          </cell>
          <cell r="V966">
            <v>0</v>
          </cell>
        </row>
        <row r="967">
          <cell r="D967" t="str">
            <v>SPRING</v>
          </cell>
          <cell r="M967" t="str">
            <v>﻿Đang hoạt động</v>
          </cell>
          <cell r="N967">
            <v>42591</v>
          </cell>
          <cell r="Q967">
            <v>1</v>
          </cell>
          <cell r="T967">
            <v>0</v>
          </cell>
          <cell r="U967">
            <v>0</v>
          </cell>
          <cell r="V967">
            <v>0</v>
          </cell>
        </row>
        <row r="968">
          <cell r="D968" t="str">
            <v>GENCASA YÊN BÁI</v>
          </cell>
          <cell r="M968" t="str">
            <v>﻿Đang hoạt động</v>
          </cell>
          <cell r="N968">
            <v>42746</v>
          </cell>
          <cell r="Q968">
            <v>1</v>
          </cell>
          <cell r="T968">
            <v>0</v>
          </cell>
          <cell r="U968">
            <v>0</v>
          </cell>
          <cell r="V968">
            <v>0</v>
          </cell>
        </row>
        <row r="969">
          <cell r="D969" t="str">
            <v>EIB MIỀN BẮC 1</v>
          </cell>
          <cell r="M969" t="str">
            <v>﻿Đang hoạt động</v>
          </cell>
          <cell r="N969">
            <v>42642</v>
          </cell>
          <cell r="Q969">
            <v>0</v>
          </cell>
          <cell r="T969">
            <v>0</v>
          </cell>
          <cell r="U969">
            <v>0</v>
          </cell>
          <cell r="V969">
            <v>0</v>
          </cell>
        </row>
        <row r="970">
          <cell r="D970" t="str">
            <v>GENCASA LAM SƠN</v>
          </cell>
          <cell r="M970" t="str">
            <v>﻿Đang hoạt động</v>
          </cell>
          <cell r="N970">
            <v>42662</v>
          </cell>
          <cell r="Q970">
            <v>1</v>
          </cell>
          <cell r="T970">
            <v>0</v>
          </cell>
          <cell r="U970">
            <v>0</v>
          </cell>
          <cell r="V970">
            <v>0</v>
          </cell>
        </row>
        <row r="971">
          <cell r="D971" t="str">
            <v>F.B.I</v>
          </cell>
          <cell r="M971" t="str">
            <v>﻿Đang hoạt động</v>
          </cell>
          <cell r="N971">
            <v>42138</v>
          </cell>
          <cell r="Q971">
            <v>0</v>
          </cell>
          <cell r="T971">
            <v>1</v>
          </cell>
          <cell r="U971">
            <v>0</v>
          </cell>
          <cell r="V971">
            <v>0</v>
          </cell>
        </row>
        <row r="972">
          <cell r="D972" t="str">
            <v>EIB MIỀN BẮC 1</v>
          </cell>
          <cell r="M972" t="str">
            <v>﻿Đang hoạt động</v>
          </cell>
          <cell r="N972">
            <v>42626</v>
          </cell>
          <cell r="Q972">
            <v>0</v>
          </cell>
          <cell r="T972">
            <v>0</v>
          </cell>
          <cell r="U972">
            <v>0</v>
          </cell>
          <cell r="V972">
            <v>0</v>
          </cell>
        </row>
        <row r="973">
          <cell r="D973" t="str">
            <v>LUCKY STAR</v>
          </cell>
          <cell r="M973" t="str">
            <v>﻿Đang hoạt động</v>
          </cell>
          <cell r="N973">
            <v>42755</v>
          </cell>
          <cell r="Q973">
            <v>1</v>
          </cell>
          <cell r="T973">
            <v>0</v>
          </cell>
          <cell r="U973">
            <v>0</v>
          </cell>
          <cell r="V973">
            <v>0</v>
          </cell>
        </row>
        <row r="974">
          <cell r="D974" t="str">
            <v>EIB MIỀN NAM 2</v>
          </cell>
          <cell r="M974" t="str">
            <v>﻿Đang hoạt động</v>
          </cell>
          <cell r="N974">
            <v>42696</v>
          </cell>
          <cell r="Q974">
            <v>0</v>
          </cell>
          <cell r="T974">
            <v>0</v>
          </cell>
          <cell r="U974">
            <v>0</v>
          </cell>
          <cell r="V974">
            <v>0</v>
          </cell>
        </row>
        <row r="975">
          <cell r="D975" t="str">
            <v>SUNFLOWER</v>
          </cell>
          <cell r="M975" t="str">
            <v>﻿Đang hoạt động</v>
          </cell>
          <cell r="N975">
            <v>41873</v>
          </cell>
          <cell r="Q975">
            <v>1</v>
          </cell>
          <cell r="T975">
            <v>0</v>
          </cell>
          <cell r="U975">
            <v>0</v>
          </cell>
          <cell r="V975">
            <v>0</v>
          </cell>
        </row>
        <row r="976">
          <cell r="D976" t="str">
            <v>GENCASA LẠNG SƠN</v>
          </cell>
          <cell r="M976" t="str">
            <v>﻿Đang hoạt động</v>
          </cell>
          <cell r="N976">
            <v>42726</v>
          </cell>
          <cell r="Q976">
            <v>1</v>
          </cell>
          <cell r="T976">
            <v>0</v>
          </cell>
          <cell r="U976">
            <v>0</v>
          </cell>
          <cell r="V976">
            <v>0</v>
          </cell>
        </row>
        <row r="977">
          <cell r="D977" t="str">
            <v>TCB SOUTH 1</v>
          </cell>
          <cell r="M977" t="str">
            <v>﻿Đang hoạt động</v>
          </cell>
          <cell r="N977">
            <v>42598</v>
          </cell>
          <cell r="Q977">
            <v>0</v>
          </cell>
          <cell r="T977">
            <v>0</v>
          </cell>
          <cell r="U977">
            <v>0</v>
          </cell>
          <cell r="V977">
            <v>0</v>
          </cell>
        </row>
        <row r="978">
          <cell r="D978" t="str">
            <v>LUCKY CAT</v>
          </cell>
          <cell r="M978" t="str">
            <v>﻿Đang hoạt động</v>
          </cell>
          <cell r="N978">
            <v>42731</v>
          </cell>
          <cell r="Q978">
            <v>1</v>
          </cell>
          <cell r="T978">
            <v>0</v>
          </cell>
          <cell r="U978">
            <v>0</v>
          </cell>
          <cell r="V978">
            <v>0</v>
          </cell>
        </row>
        <row r="979">
          <cell r="D979" t="str">
            <v>SUNFLOWER</v>
          </cell>
          <cell r="M979" t="str">
            <v>﻿Đang hoạt động</v>
          </cell>
          <cell r="N979">
            <v>42703</v>
          </cell>
          <cell r="Q979">
            <v>1</v>
          </cell>
          <cell r="T979">
            <v>0</v>
          </cell>
          <cell r="U979">
            <v>0</v>
          </cell>
          <cell r="V979">
            <v>0</v>
          </cell>
        </row>
        <row r="980">
          <cell r="D980" t="str">
            <v>BÌNH MINH</v>
          </cell>
          <cell r="M980" t="str">
            <v>﻿Đang hoạt động</v>
          </cell>
          <cell r="N980">
            <v>42598</v>
          </cell>
          <cell r="Q980">
            <v>1</v>
          </cell>
          <cell r="T980">
            <v>0</v>
          </cell>
          <cell r="U980">
            <v>0</v>
          </cell>
          <cell r="V980">
            <v>0</v>
          </cell>
        </row>
        <row r="981">
          <cell r="D981" t="str">
            <v>EIB MIỀN BẮC 1</v>
          </cell>
          <cell r="M981" t="str">
            <v>﻿Đang hoạt động</v>
          </cell>
          <cell r="N981">
            <v>42627</v>
          </cell>
          <cell r="Q981">
            <v>0</v>
          </cell>
          <cell r="T981">
            <v>0</v>
          </cell>
          <cell r="U981">
            <v>0</v>
          </cell>
          <cell r="V981">
            <v>0</v>
          </cell>
        </row>
        <row r="982">
          <cell r="D982" t="str">
            <v>EIB MIỀN TRUNG 1</v>
          </cell>
          <cell r="M982" t="str">
            <v>﻿Đang hoạt động</v>
          </cell>
          <cell r="N982">
            <v>41820</v>
          </cell>
          <cell r="Q982">
            <v>0</v>
          </cell>
          <cell r="T982">
            <v>0</v>
          </cell>
          <cell r="U982">
            <v>0</v>
          </cell>
          <cell r="V982">
            <v>0</v>
          </cell>
        </row>
        <row r="983">
          <cell r="D983" t="str">
            <v>BÌNH MINH</v>
          </cell>
          <cell r="M983" t="str">
            <v>﻿Đang hoạt động</v>
          </cell>
          <cell r="N983">
            <v>42213</v>
          </cell>
          <cell r="Q983">
            <v>0</v>
          </cell>
          <cell r="T983">
            <v>0</v>
          </cell>
          <cell r="U983">
            <v>1</v>
          </cell>
          <cell r="V983">
            <v>0</v>
          </cell>
        </row>
        <row r="984">
          <cell r="D984" t="str">
            <v>BÌNH MINH</v>
          </cell>
          <cell r="M984" t="str">
            <v>﻿Đang hoạt động</v>
          </cell>
          <cell r="N984">
            <v>42543</v>
          </cell>
          <cell r="Q984">
            <v>1</v>
          </cell>
          <cell r="T984">
            <v>0</v>
          </cell>
          <cell r="U984">
            <v>0</v>
          </cell>
          <cell r="V984">
            <v>0</v>
          </cell>
        </row>
        <row r="985">
          <cell r="D985" t="str">
            <v>GENCASA TUYÊN QUANG</v>
          </cell>
          <cell r="M985" t="str">
            <v>﻿Đang hoạt động</v>
          </cell>
          <cell r="N985">
            <v>42663</v>
          </cell>
          <cell r="Q985">
            <v>1</v>
          </cell>
          <cell r="T985">
            <v>0</v>
          </cell>
          <cell r="U985">
            <v>0</v>
          </cell>
          <cell r="V985">
            <v>0</v>
          </cell>
        </row>
        <row r="986">
          <cell r="D986" t="str">
            <v>TCB NORTH</v>
          </cell>
          <cell r="M986" t="str">
            <v>﻿Đang hoạt động</v>
          </cell>
          <cell r="N986">
            <v>42628</v>
          </cell>
          <cell r="Q986">
            <v>0</v>
          </cell>
          <cell r="T986">
            <v>0</v>
          </cell>
          <cell r="U986">
            <v>0</v>
          </cell>
          <cell r="V986">
            <v>0</v>
          </cell>
        </row>
        <row r="987">
          <cell r="D987" t="str">
            <v>LUCKY STAR</v>
          </cell>
          <cell r="M987" t="str">
            <v>﻿Đang hoạt động</v>
          </cell>
          <cell r="N987">
            <v>42755</v>
          </cell>
          <cell r="Q987">
            <v>1</v>
          </cell>
          <cell r="T987">
            <v>0</v>
          </cell>
          <cell r="U987">
            <v>0</v>
          </cell>
          <cell r="V987">
            <v>0</v>
          </cell>
        </row>
        <row r="988">
          <cell r="D988" t="str">
            <v>LION 1</v>
          </cell>
          <cell r="M988" t="str">
            <v>﻿Đang hoạt động</v>
          </cell>
          <cell r="N988">
            <v>42495</v>
          </cell>
          <cell r="Q988">
            <v>1</v>
          </cell>
          <cell r="T988">
            <v>0</v>
          </cell>
          <cell r="U988">
            <v>0</v>
          </cell>
          <cell r="V988">
            <v>0</v>
          </cell>
        </row>
        <row r="989">
          <cell r="D989" t="str">
            <v>GREEN DRAGON</v>
          </cell>
          <cell r="M989" t="str">
            <v>﻿Đang hoạt động</v>
          </cell>
          <cell r="N989">
            <v>42720</v>
          </cell>
          <cell r="Q989">
            <v>1</v>
          </cell>
          <cell r="T989">
            <v>0</v>
          </cell>
          <cell r="U989">
            <v>0</v>
          </cell>
          <cell r="V989">
            <v>0</v>
          </cell>
        </row>
        <row r="990">
          <cell r="D990" t="str">
            <v>THE SKY</v>
          </cell>
          <cell r="M990" t="str">
            <v>﻿Đang hoạt động</v>
          </cell>
          <cell r="N990">
            <v>42677</v>
          </cell>
          <cell r="Q990">
            <v>1</v>
          </cell>
          <cell r="T990">
            <v>0</v>
          </cell>
          <cell r="U990">
            <v>0</v>
          </cell>
          <cell r="V990">
            <v>0</v>
          </cell>
        </row>
        <row r="991">
          <cell r="D991" t="str">
            <v>SUNFLOWER</v>
          </cell>
          <cell r="M991" t="str">
            <v>﻿Đang hoạt động</v>
          </cell>
          <cell r="N991">
            <v>42424</v>
          </cell>
          <cell r="Q991">
            <v>1</v>
          </cell>
          <cell r="T991">
            <v>0</v>
          </cell>
          <cell r="U991">
            <v>0</v>
          </cell>
          <cell r="V991">
            <v>0</v>
          </cell>
        </row>
        <row r="992">
          <cell r="D992" t="str">
            <v>SPRING</v>
          </cell>
          <cell r="M992" t="str">
            <v>﻿Đang hoạt động</v>
          </cell>
          <cell r="N992">
            <v>42746</v>
          </cell>
          <cell r="Q992">
            <v>1</v>
          </cell>
          <cell r="T992">
            <v>0</v>
          </cell>
          <cell r="U992">
            <v>0</v>
          </cell>
          <cell r="V992">
            <v>0</v>
          </cell>
        </row>
        <row r="993">
          <cell r="D993" t="str">
            <v>LONG XUYÊN</v>
          </cell>
          <cell r="M993" t="str">
            <v>﻿Đang hoạt động</v>
          </cell>
          <cell r="N993">
            <v>42699</v>
          </cell>
          <cell r="Q993">
            <v>1</v>
          </cell>
          <cell r="T993">
            <v>0</v>
          </cell>
          <cell r="U993">
            <v>0</v>
          </cell>
          <cell r="V993">
            <v>0</v>
          </cell>
        </row>
        <row r="994">
          <cell r="D994" t="str">
            <v>GREEN DRAGON</v>
          </cell>
          <cell r="M994" t="str">
            <v>﻿Đang hoạt động</v>
          </cell>
          <cell r="N994">
            <v>42754</v>
          </cell>
          <cell r="Q994">
            <v>1</v>
          </cell>
          <cell r="T994">
            <v>0</v>
          </cell>
          <cell r="U994">
            <v>0</v>
          </cell>
          <cell r="V994">
            <v>0</v>
          </cell>
        </row>
        <row r="995">
          <cell r="D995" t="str">
            <v>GENCASA NGHỆ AN</v>
          </cell>
          <cell r="M995" t="str">
            <v>﻿Đang hoạt động</v>
          </cell>
          <cell r="N995">
            <v>42633</v>
          </cell>
          <cell r="Q995">
            <v>1</v>
          </cell>
          <cell r="T995">
            <v>0</v>
          </cell>
          <cell r="U995">
            <v>0</v>
          </cell>
          <cell r="V995">
            <v>0</v>
          </cell>
        </row>
        <row r="996">
          <cell r="D996" t="str">
            <v>GENCASA NGHỆ AN</v>
          </cell>
          <cell r="M996" t="str">
            <v>﻿Đang hoạt động</v>
          </cell>
          <cell r="N996">
            <v>42718</v>
          </cell>
          <cell r="Q996">
            <v>0</v>
          </cell>
          <cell r="T996">
            <v>1</v>
          </cell>
          <cell r="U996">
            <v>0</v>
          </cell>
          <cell r="V996">
            <v>0</v>
          </cell>
        </row>
        <row r="997">
          <cell r="D997" t="str">
            <v>THIÊN SƠN</v>
          </cell>
          <cell r="M997" t="str">
            <v>﻿Đang hoạt động</v>
          </cell>
          <cell r="N997">
            <v>42747</v>
          </cell>
          <cell r="Q997">
            <v>1</v>
          </cell>
          <cell r="T997">
            <v>0</v>
          </cell>
          <cell r="U997">
            <v>0</v>
          </cell>
          <cell r="V997">
            <v>0</v>
          </cell>
        </row>
        <row r="998">
          <cell r="D998" t="str">
            <v>GENCASA ĐÀ NẴNG 1</v>
          </cell>
          <cell r="M998" t="str">
            <v>﻿Đang hoạt động</v>
          </cell>
          <cell r="N998">
            <v>42752</v>
          </cell>
          <cell r="Q998">
            <v>1</v>
          </cell>
          <cell r="T998">
            <v>0</v>
          </cell>
          <cell r="U998">
            <v>0</v>
          </cell>
          <cell r="V998">
            <v>0</v>
          </cell>
        </row>
        <row r="999">
          <cell r="D999" t="str">
            <v>THIÊN SƠN</v>
          </cell>
          <cell r="M999" t="str">
            <v>﻿Đang hoạt động</v>
          </cell>
          <cell r="N999">
            <v>42598</v>
          </cell>
          <cell r="Q999">
            <v>1</v>
          </cell>
          <cell r="T999">
            <v>0</v>
          </cell>
          <cell r="U999">
            <v>0</v>
          </cell>
          <cell r="V999">
            <v>0</v>
          </cell>
        </row>
        <row r="1000">
          <cell r="D1000" t="str">
            <v>EIB MIỀN TRUNG 1</v>
          </cell>
          <cell r="M1000" t="str">
            <v>﻿Đang hoạt động</v>
          </cell>
          <cell r="N1000">
            <v>42718</v>
          </cell>
          <cell r="Q1000">
            <v>0</v>
          </cell>
          <cell r="T1000">
            <v>0</v>
          </cell>
          <cell r="U1000">
            <v>0</v>
          </cell>
          <cell r="V1000">
            <v>0</v>
          </cell>
        </row>
        <row r="1001">
          <cell r="D1001" t="str">
            <v>GENCASA THÁI NGUYÊN</v>
          </cell>
          <cell r="M1001" t="str">
            <v>﻿Đang hoạt động</v>
          </cell>
          <cell r="N1001">
            <v>42696</v>
          </cell>
          <cell r="Q1001">
            <v>1</v>
          </cell>
          <cell r="T1001">
            <v>0</v>
          </cell>
          <cell r="U1001">
            <v>0</v>
          </cell>
          <cell r="V1001">
            <v>0</v>
          </cell>
        </row>
        <row r="1002">
          <cell r="D1002" t="str">
            <v>GENCASA LONG BIÊN</v>
          </cell>
          <cell r="M1002" t="str">
            <v>﻿Đang hoạt động</v>
          </cell>
          <cell r="N1002">
            <v>42634</v>
          </cell>
          <cell r="Q1002">
            <v>1</v>
          </cell>
          <cell r="T1002">
            <v>0</v>
          </cell>
          <cell r="U1002">
            <v>0</v>
          </cell>
          <cell r="V1002">
            <v>0</v>
          </cell>
        </row>
        <row r="1003">
          <cell r="D1003" t="str">
            <v>BELIEVE IN FUTURE</v>
          </cell>
          <cell r="M1003" t="str">
            <v>﻿Đang hoạt động</v>
          </cell>
          <cell r="N1003">
            <v>42207</v>
          </cell>
          <cell r="Q1003">
            <v>0</v>
          </cell>
          <cell r="T1003">
            <v>0</v>
          </cell>
          <cell r="U1003">
            <v>1</v>
          </cell>
          <cell r="V1003">
            <v>0</v>
          </cell>
        </row>
        <row r="1004">
          <cell r="D1004" t="str">
            <v>GENCASA NGHỆ AN</v>
          </cell>
          <cell r="M1004" t="str">
            <v>﻿Đang hoạt động</v>
          </cell>
          <cell r="N1004">
            <v>42786</v>
          </cell>
          <cell r="Q1004">
            <v>1</v>
          </cell>
          <cell r="T1004">
            <v>0</v>
          </cell>
          <cell r="U1004">
            <v>0</v>
          </cell>
          <cell r="V1004">
            <v>0</v>
          </cell>
        </row>
        <row r="1005">
          <cell r="D1005" t="str">
            <v>ELITE</v>
          </cell>
          <cell r="M1005" t="str">
            <v>﻿Đang hoạt động</v>
          </cell>
          <cell r="N1005">
            <v>42531</v>
          </cell>
          <cell r="Q1005">
            <v>1</v>
          </cell>
          <cell r="T1005">
            <v>0</v>
          </cell>
          <cell r="U1005">
            <v>0</v>
          </cell>
          <cell r="V1005">
            <v>0</v>
          </cell>
        </row>
        <row r="1006">
          <cell r="D1006" t="str">
            <v>GENCASA NAM ĐỊNH</v>
          </cell>
          <cell r="M1006" t="str">
            <v>﻿Đang hoạt động</v>
          </cell>
          <cell r="N1006">
            <v>42727</v>
          </cell>
          <cell r="Q1006">
            <v>0</v>
          </cell>
          <cell r="T1006">
            <v>0</v>
          </cell>
          <cell r="U1006">
            <v>1</v>
          </cell>
          <cell r="V1006">
            <v>0</v>
          </cell>
        </row>
        <row r="1007">
          <cell r="D1007" t="str">
            <v>GENCASA NAM ĐỊNH</v>
          </cell>
          <cell r="M1007" t="str">
            <v>﻿Đang hoạt động</v>
          </cell>
          <cell r="N1007">
            <v>42725</v>
          </cell>
          <cell r="Q1007">
            <v>1</v>
          </cell>
          <cell r="T1007">
            <v>0</v>
          </cell>
          <cell r="U1007">
            <v>0</v>
          </cell>
          <cell r="V1007">
            <v>0</v>
          </cell>
        </row>
        <row r="1008">
          <cell r="D1008" t="str">
            <v>MDRT VT</v>
          </cell>
          <cell r="M1008" t="str">
            <v>﻿Đang hoạt động</v>
          </cell>
          <cell r="N1008">
            <v>42534</v>
          </cell>
          <cell r="Q1008">
            <v>0</v>
          </cell>
          <cell r="T1008">
            <v>1</v>
          </cell>
          <cell r="U1008">
            <v>0</v>
          </cell>
          <cell r="V1008">
            <v>0</v>
          </cell>
        </row>
        <row r="1009">
          <cell r="D1009" t="str">
            <v>THE STARS 2</v>
          </cell>
          <cell r="M1009" t="str">
            <v>﻿Đang hoạt động</v>
          </cell>
          <cell r="N1009">
            <v>42731</v>
          </cell>
          <cell r="Q1009">
            <v>1</v>
          </cell>
          <cell r="T1009">
            <v>0</v>
          </cell>
          <cell r="U1009">
            <v>0</v>
          </cell>
          <cell r="V1009">
            <v>0</v>
          </cell>
        </row>
        <row r="1010">
          <cell r="D1010" t="str">
            <v>GENCASA THÁI BÌNH</v>
          </cell>
          <cell r="M1010" t="str">
            <v>﻿Đang hoạt động</v>
          </cell>
          <cell r="N1010">
            <v>42663</v>
          </cell>
          <cell r="Q1010">
            <v>0</v>
          </cell>
          <cell r="T1010">
            <v>0</v>
          </cell>
          <cell r="U1010">
            <v>1</v>
          </cell>
          <cell r="V1010">
            <v>0</v>
          </cell>
        </row>
        <row r="1011">
          <cell r="D1011" t="str">
            <v>VICTORY</v>
          </cell>
          <cell r="M1011" t="str">
            <v>﻿Đang hoạt động</v>
          </cell>
          <cell r="N1011">
            <v>42639</v>
          </cell>
          <cell r="Q1011">
            <v>1</v>
          </cell>
          <cell r="T1011">
            <v>0</v>
          </cell>
          <cell r="U1011">
            <v>0</v>
          </cell>
          <cell r="V1011">
            <v>0</v>
          </cell>
        </row>
        <row r="1012">
          <cell r="D1012" t="str">
            <v>SPRING</v>
          </cell>
          <cell r="M1012" t="str">
            <v>﻿Đang hoạt động</v>
          </cell>
          <cell r="N1012">
            <v>42566</v>
          </cell>
          <cell r="Q1012">
            <v>1</v>
          </cell>
          <cell r="T1012">
            <v>0</v>
          </cell>
          <cell r="U1012">
            <v>0</v>
          </cell>
          <cell r="V1012">
            <v>0</v>
          </cell>
        </row>
        <row r="1013">
          <cell r="D1013" t="str">
            <v>THE SKY</v>
          </cell>
          <cell r="M1013" t="str">
            <v>﻿Đang hoạt động</v>
          </cell>
          <cell r="N1013">
            <v>42699</v>
          </cell>
          <cell r="Q1013">
            <v>1</v>
          </cell>
          <cell r="T1013">
            <v>0</v>
          </cell>
          <cell r="U1013">
            <v>0</v>
          </cell>
          <cell r="V1013">
            <v>0</v>
          </cell>
        </row>
        <row r="1014">
          <cell r="D1014" t="str">
            <v>WHITE HORSE-GENCASA MỸ THO</v>
          </cell>
          <cell r="M1014" t="str">
            <v>﻿Đang hoạt động</v>
          </cell>
          <cell r="N1014">
            <v>42790</v>
          </cell>
          <cell r="Q1014">
            <v>1</v>
          </cell>
          <cell r="T1014">
            <v>0</v>
          </cell>
          <cell r="U1014">
            <v>0</v>
          </cell>
          <cell r="V1014">
            <v>0</v>
          </cell>
        </row>
        <row r="1015">
          <cell r="D1015" t="str">
            <v>EIB MIỀN NAM 1</v>
          </cell>
          <cell r="M1015" t="str">
            <v>﻿Đang hoạt động</v>
          </cell>
          <cell r="N1015">
            <v>42787</v>
          </cell>
          <cell r="Q1015">
            <v>0</v>
          </cell>
          <cell r="T1015">
            <v>0</v>
          </cell>
          <cell r="U1015">
            <v>0</v>
          </cell>
          <cell r="V1015">
            <v>0</v>
          </cell>
        </row>
        <row r="1016">
          <cell r="D1016" t="str">
            <v>GENCASA THÁI BÌNH</v>
          </cell>
          <cell r="M1016" t="str">
            <v>﻿Đang hoạt động</v>
          </cell>
          <cell r="N1016">
            <v>42718</v>
          </cell>
          <cell r="Q1016">
            <v>1</v>
          </cell>
          <cell r="T1016">
            <v>0</v>
          </cell>
          <cell r="U1016">
            <v>0</v>
          </cell>
          <cell r="V1016">
            <v>0</v>
          </cell>
        </row>
        <row r="1017">
          <cell r="D1017" t="str">
            <v>WHITE HORSE-GENCASA MỸ THO</v>
          </cell>
          <cell r="M1017" t="str">
            <v>﻿Đang hoạt động</v>
          </cell>
          <cell r="N1017">
            <v>42790</v>
          </cell>
          <cell r="Q1017">
            <v>1</v>
          </cell>
          <cell r="T1017">
            <v>0</v>
          </cell>
          <cell r="U1017">
            <v>0</v>
          </cell>
          <cell r="V1017">
            <v>0</v>
          </cell>
        </row>
        <row r="1018">
          <cell r="D1018" t="str">
            <v>WHITE HORSE-GENCASA MỸ THO</v>
          </cell>
          <cell r="M1018" t="str">
            <v>﻿Đang hoạt động</v>
          </cell>
          <cell r="N1018">
            <v>42790</v>
          </cell>
          <cell r="Q1018">
            <v>1</v>
          </cell>
          <cell r="T1018">
            <v>0</v>
          </cell>
          <cell r="U1018">
            <v>0</v>
          </cell>
          <cell r="V1018">
            <v>0</v>
          </cell>
        </row>
        <row r="1019">
          <cell r="D1019" t="str">
            <v>WHITE HORSE-GENCASA MỸ THO</v>
          </cell>
          <cell r="M1019" t="str">
            <v>﻿Đang hoạt động</v>
          </cell>
          <cell r="N1019">
            <v>42790</v>
          </cell>
          <cell r="Q1019">
            <v>1</v>
          </cell>
          <cell r="T1019">
            <v>0</v>
          </cell>
          <cell r="U1019">
            <v>0</v>
          </cell>
          <cell r="V1019">
            <v>0</v>
          </cell>
        </row>
        <row r="1020">
          <cell r="D1020" t="str">
            <v>THE STARS 2</v>
          </cell>
          <cell r="M1020" t="str">
            <v>﻿Đang hoạt động</v>
          </cell>
          <cell r="N1020">
            <v>42786</v>
          </cell>
          <cell r="Q1020">
            <v>1</v>
          </cell>
          <cell r="T1020">
            <v>0</v>
          </cell>
          <cell r="U1020">
            <v>0</v>
          </cell>
          <cell r="V1020">
            <v>0</v>
          </cell>
        </row>
        <row r="1021">
          <cell r="D1021" t="str">
            <v>F.B.I</v>
          </cell>
          <cell r="M1021" t="str">
            <v>﻿Đang hoạt động</v>
          </cell>
          <cell r="N1021">
            <v>42592</v>
          </cell>
          <cell r="Q1021">
            <v>1</v>
          </cell>
          <cell r="T1021">
            <v>0</v>
          </cell>
          <cell r="U1021">
            <v>0</v>
          </cell>
          <cell r="V1021">
            <v>0</v>
          </cell>
        </row>
        <row r="1022">
          <cell r="D1022" t="str">
            <v>WHITE HORSE-GENCASA MỸ THO</v>
          </cell>
          <cell r="M1022" t="str">
            <v>﻿Đang hoạt động</v>
          </cell>
          <cell r="N1022">
            <v>42790</v>
          </cell>
          <cell r="Q1022">
            <v>1</v>
          </cell>
          <cell r="T1022">
            <v>0</v>
          </cell>
          <cell r="U1022">
            <v>0</v>
          </cell>
          <cell r="V1022">
            <v>0</v>
          </cell>
        </row>
        <row r="1023">
          <cell r="D1023" t="str">
            <v>SPRING</v>
          </cell>
          <cell r="M1023" t="str">
            <v>﻿Đang hoạt động</v>
          </cell>
          <cell r="N1023">
            <v>42746</v>
          </cell>
          <cell r="Q1023">
            <v>1</v>
          </cell>
          <cell r="T1023">
            <v>0</v>
          </cell>
          <cell r="U1023">
            <v>0</v>
          </cell>
          <cell r="V1023">
            <v>0</v>
          </cell>
        </row>
        <row r="1024">
          <cell r="D1024" t="str">
            <v>WHITE HORSE-GENCASA MỸ THO</v>
          </cell>
          <cell r="M1024" t="str">
            <v>﻿Đang hoạt động</v>
          </cell>
          <cell r="N1024">
            <v>42793</v>
          </cell>
          <cell r="Q1024">
            <v>1</v>
          </cell>
          <cell r="T1024">
            <v>0</v>
          </cell>
          <cell r="U1024">
            <v>0</v>
          </cell>
          <cell r="V1024">
            <v>0</v>
          </cell>
        </row>
        <row r="1025">
          <cell r="D1025" t="str">
            <v>WHITE HORSE-GENCASA MỸ THO</v>
          </cell>
          <cell r="M1025" t="str">
            <v>﻿Đang hoạt động</v>
          </cell>
          <cell r="N1025">
            <v>42790</v>
          </cell>
          <cell r="Q1025">
            <v>1</v>
          </cell>
          <cell r="T1025">
            <v>0</v>
          </cell>
          <cell r="U1025">
            <v>0</v>
          </cell>
          <cell r="V1025">
            <v>0</v>
          </cell>
        </row>
        <row r="1026">
          <cell r="D1026" t="str">
            <v>WHITE HORSE-GENCASA MỸ THO</v>
          </cell>
          <cell r="M1026" t="str">
            <v>﻿Đang hoạt động</v>
          </cell>
          <cell r="N1026">
            <v>42793</v>
          </cell>
          <cell r="Q1026">
            <v>1</v>
          </cell>
          <cell r="T1026">
            <v>0</v>
          </cell>
          <cell r="U1026">
            <v>0</v>
          </cell>
          <cell r="V1026">
            <v>0</v>
          </cell>
        </row>
        <row r="1027">
          <cell r="D1027" t="str">
            <v>GENCASA THÁI NGUYÊN</v>
          </cell>
          <cell r="M1027" t="str">
            <v>﻿Đang hoạt động</v>
          </cell>
          <cell r="N1027">
            <v>42786</v>
          </cell>
          <cell r="Q1027">
            <v>1</v>
          </cell>
          <cell r="T1027">
            <v>0</v>
          </cell>
          <cell r="U1027">
            <v>0</v>
          </cell>
          <cell r="V1027">
            <v>0</v>
          </cell>
        </row>
        <row r="1028">
          <cell r="D1028" t="str">
            <v>SUNFLOWER</v>
          </cell>
          <cell r="M1028" t="str">
            <v>﻿Đang hoạt động</v>
          </cell>
          <cell r="N1028">
            <v>41996</v>
          </cell>
          <cell r="Q1028">
            <v>1</v>
          </cell>
          <cell r="T1028">
            <v>0</v>
          </cell>
          <cell r="U1028">
            <v>0</v>
          </cell>
          <cell r="V1028">
            <v>0</v>
          </cell>
        </row>
        <row r="1029">
          <cell r="D1029" t="str">
            <v>ELITE</v>
          </cell>
          <cell r="M1029" t="str">
            <v>﻿Đang hoạt động</v>
          </cell>
          <cell r="N1029">
            <v>42769</v>
          </cell>
          <cell r="Q1029">
            <v>1</v>
          </cell>
          <cell r="T1029">
            <v>0</v>
          </cell>
          <cell r="U1029">
            <v>0</v>
          </cell>
          <cell r="V1029">
            <v>0</v>
          </cell>
        </row>
        <row r="1030">
          <cell r="D1030" t="str">
            <v>WHITE HORSE-GENCASA MỸ THO</v>
          </cell>
          <cell r="M1030" t="str">
            <v>﻿Đang hoạt động</v>
          </cell>
          <cell r="N1030">
            <v>42790</v>
          </cell>
          <cell r="Q1030">
            <v>1</v>
          </cell>
          <cell r="T1030">
            <v>0</v>
          </cell>
          <cell r="U1030">
            <v>0</v>
          </cell>
          <cell r="V1030">
            <v>0</v>
          </cell>
        </row>
        <row r="1031">
          <cell r="D1031" t="str">
            <v>WHITE HORSE-GENCASA MỸ THO</v>
          </cell>
          <cell r="M1031" t="str">
            <v>﻿Đang hoạt động</v>
          </cell>
          <cell r="N1031">
            <v>42790</v>
          </cell>
          <cell r="Q1031">
            <v>1</v>
          </cell>
          <cell r="T1031">
            <v>0</v>
          </cell>
          <cell r="U1031">
            <v>0</v>
          </cell>
          <cell r="V1031">
            <v>0</v>
          </cell>
        </row>
        <row r="1032">
          <cell r="D1032" t="str">
            <v>THE SKY</v>
          </cell>
          <cell r="M1032" t="str">
            <v>﻿Đang hoạt động</v>
          </cell>
          <cell r="N1032">
            <v>42592</v>
          </cell>
          <cell r="Q1032">
            <v>1</v>
          </cell>
          <cell r="T1032">
            <v>0</v>
          </cell>
          <cell r="U1032">
            <v>0</v>
          </cell>
          <cell r="V1032">
            <v>0</v>
          </cell>
        </row>
        <row r="1033">
          <cell r="D1033" t="str">
            <v>WHITE HORSE-GENCASA MỸ THO</v>
          </cell>
          <cell r="M1033" t="str">
            <v>﻿Đang hoạt động</v>
          </cell>
          <cell r="N1033">
            <v>42790</v>
          </cell>
          <cell r="Q1033">
            <v>1</v>
          </cell>
          <cell r="T1033">
            <v>0</v>
          </cell>
          <cell r="U1033">
            <v>0</v>
          </cell>
          <cell r="V1033">
            <v>0</v>
          </cell>
        </row>
        <row r="1034">
          <cell r="D1034" t="str">
            <v>WHITE HORSE-GENCASA MỸ THO</v>
          </cell>
          <cell r="M1034" t="str">
            <v>﻿Đang hoạt động</v>
          </cell>
          <cell r="N1034">
            <v>42790</v>
          </cell>
          <cell r="Q1034">
            <v>1</v>
          </cell>
          <cell r="T1034">
            <v>0</v>
          </cell>
          <cell r="U1034">
            <v>0</v>
          </cell>
          <cell r="V1034">
            <v>0</v>
          </cell>
        </row>
        <row r="1035">
          <cell r="D1035" t="str">
            <v>WHITE HORSE-GENCASA MỸ THO</v>
          </cell>
          <cell r="M1035" t="str">
            <v>﻿Đang hoạt động</v>
          </cell>
          <cell r="N1035">
            <v>42790</v>
          </cell>
          <cell r="Q1035">
            <v>1</v>
          </cell>
          <cell r="T1035">
            <v>0</v>
          </cell>
          <cell r="U1035">
            <v>0</v>
          </cell>
          <cell r="V1035">
            <v>0</v>
          </cell>
        </row>
        <row r="1036">
          <cell r="D1036" t="str">
            <v>EIB MIỀN NAM 1</v>
          </cell>
          <cell r="M1036" t="str">
            <v>﻿Đang hoạt động</v>
          </cell>
          <cell r="N1036">
            <v>42787</v>
          </cell>
          <cell r="Q1036">
            <v>0</v>
          </cell>
          <cell r="T1036">
            <v>0</v>
          </cell>
          <cell r="U1036">
            <v>0</v>
          </cell>
          <cell r="V1036">
            <v>0</v>
          </cell>
        </row>
        <row r="1037">
          <cell r="D1037" t="str">
            <v>EIB MIỀN NAM 2</v>
          </cell>
          <cell r="M1037" t="str">
            <v>﻿Đang hoạt động</v>
          </cell>
          <cell r="N1037">
            <v>42600</v>
          </cell>
          <cell r="Q1037">
            <v>0</v>
          </cell>
          <cell r="T1037">
            <v>0</v>
          </cell>
          <cell r="U1037">
            <v>0</v>
          </cell>
          <cell r="V1037">
            <v>0</v>
          </cell>
        </row>
        <row r="1038">
          <cell r="D1038" t="str">
            <v>WHITE HORSE-GENCASA MỸ THO</v>
          </cell>
          <cell r="M1038" t="str">
            <v>﻿Đang hoạt động</v>
          </cell>
          <cell r="N1038">
            <v>42790</v>
          </cell>
          <cell r="Q1038">
            <v>1</v>
          </cell>
          <cell r="T1038">
            <v>0</v>
          </cell>
          <cell r="U1038">
            <v>0</v>
          </cell>
          <cell r="V1038">
            <v>0</v>
          </cell>
        </row>
        <row r="1039">
          <cell r="D1039" t="str">
            <v>TÂY NINH</v>
          </cell>
          <cell r="M1039" t="str">
            <v>﻿Đang hoạt động</v>
          </cell>
          <cell r="N1039">
            <v>42780</v>
          </cell>
          <cell r="Q1039">
            <v>1</v>
          </cell>
          <cell r="T1039">
            <v>0</v>
          </cell>
          <cell r="U1039">
            <v>0</v>
          </cell>
          <cell r="V1039">
            <v>0</v>
          </cell>
        </row>
        <row r="1040">
          <cell r="D1040" t="str">
            <v>WHITE HORSE-GENCASA MỸ THO</v>
          </cell>
          <cell r="M1040" t="str">
            <v>﻿Đang hoạt động</v>
          </cell>
          <cell r="N1040">
            <v>42790</v>
          </cell>
          <cell r="Q1040">
            <v>1</v>
          </cell>
          <cell r="T1040">
            <v>0</v>
          </cell>
          <cell r="U1040">
            <v>0</v>
          </cell>
          <cell r="V1040">
            <v>0</v>
          </cell>
        </row>
        <row r="1041">
          <cell r="D1041" t="str">
            <v>WHITE HORSE-GENCASA MỸ THO</v>
          </cell>
          <cell r="M1041" t="str">
            <v>﻿Đang hoạt động</v>
          </cell>
          <cell r="N1041">
            <v>42790</v>
          </cell>
          <cell r="Q1041">
            <v>1</v>
          </cell>
          <cell r="T1041">
            <v>0</v>
          </cell>
          <cell r="U1041">
            <v>0</v>
          </cell>
          <cell r="V1041">
            <v>0</v>
          </cell>
        </row>
        <row r="1042">
          <cell r="D1042" t="str">
            <v>WHITE HORSE-GENCASA MỸ THO</v>
          </cell>
          <cell r="M1042" t="str">
            <v>﻿Đang hoạt động</v>
          </cell>
          <cell r="N1042">
            <v>42790</v>
          </cell>
          <cell r="Q1042">
            <v>1</v>
          </cell>
          <cell r="T1042">
            <v>0</v>
          </cell>
          <cell r="U1042">
            <v>0</v>
          </cell>
          <cell r="V1042">
            <v>0</v>
          </cell>
        </row>
        <row r="1043">
          <cell r="D1043" t="str">
            <v>THE CAPITAL</v>
          </cell>
          <cell r="M1043" t="str">
            <v>﻿Đang hoạt động</v>
          </cell>
          <cell r="N1043">
            <v>42514</v>
          </cell>
          <cell r="Q1043">
            <v>1</v>
          </cell>
          <cell r="T1043">
            <v>0</v>
          </cell>
          <cell r="U1043">
            <v>0</v>
          </cell>
          <cell r="V1043">
            <v>0</v>
          </cell>
        </row>
        <row r="1044">
          <cell r="D1044" t="str">
            <v>WHITE HORSE-GENCASA MỸ THO</v>
          </cell>
          <cell r="M1044" t="str">
            <v>﻿Đang hoạt động</v>
          </cell>
          <cell r="N1044">
            <v>42790</v>
          </cell>
          <cell r="Q1044">
            <v>1</v>
          </cell>
          <cell r="T1044">
            <v>0</v>
          </cell>
          <cell r="U1044">
            <v>0</v>
          </cell>
          <cell r="V1044">
            <v>0</v>
          </cell>
        </row>
        <row r="1045">
          <cell r="D1045" t="str">
            <v>GREEN DRAGON</v>
          </cell>
          <cell r="M1045" t="str">
            <v>﻿Đang hoạt động</v>
          </cell>
          <cell r="N1045">
            <v>42699</v>
          </cell>
          <cell r="Q1045">
            <v>1</v>
          </cell>
          <cell r="T1045">
            <v>0</v>
          </cell>
          <cell r="U1045">
            <v>0</v>
          </cell>
          <cell r="V1045">
            <v>0</v>
          </cell>
        </row>
        <row r="1046">
          <cell r="D1046" t="str">
            <v>WHITE HORSE-GENCASA MỸ THO</v>
          </cell>
          <cell r="M1046" t="str">
            <v>﻿Đang hoạt động</v>
          </cell>
          <cell r="N1046">
            <v>42790</v>
          </cell>
          <cell r="Q1046">
            <v>1</v>
          </cell>
          <cell r="T1046">
            <v>0</v>
          </cell>
          <cell r="U1046">
            <v>0</v>
          </cell>
          <cell r="V1046">
            <v>0</v>
          </cell>
        </row>
        <row r="1047">
          <cell r="D1047" t="str">
            <v>GREEN DRAGON</v>
          </cell>
          <cell r="M1047" t="str">
            <v>﻿Đang hoạt động</v>
          </cell>
          <cell r="N1047">
            <v>42720</v>
          </cell>
          <cell r="Q1047">
            <v>1</v>
          </cell>
          <cell r="T1047">
            <v>0</v>
          </cell>
          <cell r="U1047">
            <v>0</v>
          </cell>
          <cell r="V1047">
            <v>0</v>
          </cell>
        </row>
        <row r="1048">
          <cell r="D1048" t="str">
            <v>WHITE HORSE-GENCASA MỸ THO</v>
          </cell>
          <cell r="M1048" t="str">
            <v>﻿Đang hoạt động</v>
          </cell>
          <cell r="N1048">
            <v>42790</v>
          </cell>
          <cell r="Q1048">
            <v>1</v>
          </cell>
          <cell r="T1048">
            <v>0</v>
          </cell>
          <cell r="U1048">
            <v>0</v>
          </cell>
          <cell r="V1048">
            <v>0</v>
          </cell>
        </row>
        <row r="1049">
          <cell r="D1049" t="str">
            <v>GENCASA HUẾ 1</v>
          </cell>
          <cell r="M1049" t="str">
            <v>﻿Đang hoạt động</v>
          </cell>
          <cell r="N1049">
            <v>42723</v>
          </cell>
          <cell r="Q1049">
            <v>1</v>
          </cell>
          <cell r="T1049">
            <v>0</v>
          </cell>
          <cell r="U1049">
            <v>0</v>
          </cell>
          <cell r="V1049">
            <v>0</v>
          </cell>
        </row>
        <row r="1050">
          <cell r="D1050" t="str">
            <v>BLUE OCEAN</v>
          </cell>
          <cell r="M1050" t="str">
            <v>﻿Đang hoạt động</v>
          </cell>
          <cell r="N1050">
            <v>42727</v>
          </cell>
          <cell r="Q1050">
            <v>1</v>
          </cell>
          <cell r="T1050">
            <v>0</v>
          </cell>
          <cell r="U1050">
            <v>0</v>
          </cell>
          <cell r="V1050">
            <v>0</v>
          </cell>
        </row>
        <row r="1051">
          <cell r="D1051" t="str">
            <v>GENCASA THÁI BÌNH</v>
          </cell>
          <cell r="M1051" t="str">
            <v>﻿Đang hoạt động</v>
          </cell>
          <cell r="N1051">
            <v>42755</v>
          </cell>
          <cell r="Q1051">
            <v>1</v>
          </cell>
          <cell r="T1051">
            <v>0</v>
          </cell>
          <cell r="U1051">
            <v>0</v>
          </cell>
          <cell r="V1051">
            <v>0</v>
          </cell>
        </row>
        <row r="1052">
          <cell r="D1052" t="str">
            <v>WHITE HORSE-GENCASA MỸ THO</v>
          </cell>
          <cell r="M1052" t="str">
            <v>﻿Đang hoạt động</v>
          </cell>
          <cell r="N1052">
            <v>42790</v>
          </cell>
          <cell r="Q1052">
            <v>1</v>
          </cell>
          <cell r="T1052">
            <v>0</v>
          </cell>
          <cell r="U1052">
            <v>0</v>
          </cell>
          <cell r="V1052">
            <v>0</v>
          </cell>
        </row>
        <row r="1053">
          <cell r="D1053" t="str">
            <v>GENCASA LAM SƠN</v>
          </cell>
          <cell r="M1053" t="str">
            <v>﻿Đang hoạt động</v>
          </cell>
          <cell r="N1053">
            <v>42509</v>
          </cell>
          <cell r="Q1053">
            <v>0</v>
          </cell>
          <cell r="T1053">
            <v>1</v>
          </cell>
          <cell r="U1053">
            <v>0</v>
          </cell>
          <cell r="V1053">
            <v>0</v>
          </cell>
        </row>
        <row r="1054">
          <cell r="D1054" t="str">
            <v>GENCASA LAM SƠN</v>
          </cell>
          <cell r="M1054" t="str">
            <v>﻿Đang hoạt động</v>
          </cell>
          <cell r="N1054">
            <v>42592</v>
          </cell>
          <cell r="Q1054">
            <v>1</v>
          </cell>
          <cell r="T1054">
            <v>0</v>
          </cell>
          <cell r="U1054">
            <v>0</v>
          </cell>
          <cell r="V1054">
            <v>0</v>
          </cell>
        </row>
        <row r="1055">
          <cell r="D1055" t="str">
            <v>WHITE HORSE-GENCASA MỸ THO</v>
          </cell>
          <cell r="M1055" t="str">
            <v>﻿Đang hoạt động</v>
          </cell>
          <cell r="N1055">
            <v>42790</v>
          </cell>
          <cell r="Q1055">
            <v>1</v>
          </cell>
          <cell r="T1055">
            <v>0</v>
          </cell>
          <cell r="U1055">
            <v>0</v>
          </cell>
          <cell r="V1055">
            <v>0</v>
          </cell>
        </row>
        <row r="1056">
          <cell r="D1056" t="str">
            <v>GENCASA LẠNG SƠN</v>
          </cell>
          <cell r="M1056" t="str">
            <v>﻿Đang hoạt động</v>
          </cell>
          <cell r="N1056">
            <v>42639</v>
          </cell>
          <cell r="Q1056">
            <v>0</v>
          </cell>
          <cell r="T1056">
            <v>0</v>
          </cell>
          <cell r="U1056">
            <v>0</v>
          </cell>
          <cell r="V1056">
            <v>1</v>
          </cell>
        </row>
        <row r="1057">
          <cell r="D1057" t="str">
            <v>WHITE HORSE-GENCASA MỸ THO</v>
          </cell>
          <cell r="M1057" t="str">
            <v>﻿Đang hoạt động</v>
          </cell>
          <cell r="N1057">
            <v>42790</v>
          </cell>
          <cell r="Q1057">
            <v>1</v>
          </cell>
          <cell r="T1057">
            <v>0</v>
          </cell>
          <cell r="U1057">
            <v>0</v>
          </cell>
          <cell r="V1057">
            <v>0</v>
          </cell>
        </row>
        <row r="1058">
          <cell r="D1058" t="str">
            <v>WHITE HORSE-GENCASA MỸ THO</v>
          </cell>
          <cell r="M1058" t="str">
            <v>﻿Đang hoạt động</v>
          </cell>
          <cell r="N1058">
            <v>42793</v>
          </cell>
          <cell r="Q1058">
            <v>1</v>
          </cell>
          <cell r="T1058">
            <v>0</v>
          </cell>
          <cell r="U1058">
            <v>0</v>
          </cell>
          <cell r="V1058">
            <v>0</v>
          </cell>
        </row>
        <row r="1059">
          <cell r="D1059" t="str">
            <v>GENCASA THÁI BÌNH</v>
          </cell>
          <cell r="M1059" t="str">
            <v>﻿Đang hoạt động</v>
          </cell>
          <cell r="N1059">
            <v>42580</v>
          </cell>
          <cell r="Q1059">
            <v>0</v>
          </cell>
          <cell r="T1059">
            <v>0</v>
          </cell>
          <cell r="U1059">
            <v>1</v>
          </cell>
          <cell r="V1059">
            <v>0</v>
          </cell>
        </row>
        <row r="1060">
          <cell r="D1060" t="str">
            <v>WHITE HORSE-GENCASA MỸ THO</v>
          </cell>
          <cell r="M1060" t="str">
            <v>﻿Đang hoạt động</v>
          </cell>
          <cell r="N1060">
            <v>42790</v>
          </cell>
          <cell r="Q1060">
            <v>1</v>
          </cell>
          <cell r="T1060">
            <v>0</v>
          </cell>
          <cell r="U1060">
            <v>0</v>
          </cell>
          <cell r="V1060">
            <v>0</v>
          </cell>
        </row>
        <row r="1061">
          <cell r="D1061" t="str">
            <v>WHITE HORSE-GENCASA MỸ THO</v>
          </cell>
          <cell r="M1061" t="str">
            <v>﻿Đang hoạt động</v>
          </cell>
          <cell r="N1061">
            <v>42790</v>
          </cell>
          <cell r="Q1061">
            <v>1</v>
          </cell>
          <cell r="T1061">
            <v>0</v>
          </cell>
          <cell r="U1061">
            <v>0</v>
          </cell>
          <cell r="V1061">
            <v>0</v>
          </cell>
        </row>
        <row r="1062">
          <cell r="D1062" t="str">
            <v>WHITE HORSE-GENCASA MỸ THO</v>
          </cell>
          <cell r="M1062" t="str">
            <v>﻿Đang hoạt động</v>
          </cell>
          <cell r="N1062">
            <v>42790</v>
          </cell>
          <cell r="Q1062">
            <v>1</v>
          </cell>
          <cell r="T1062">
            <v>0</v>
          </cell>
          <cell r="U1062">
            <v>0</v>
          </cell>
          <cell r="V1062">
            <v>0</v>
          </cell>
        </row>
        <row r="1063">
          <cell r="D1063" t="str">
            <v>WHITE HORSE-GENCASA MỸ THO</v>
          </cell>
          <cell r="M1063" t="str">
            <v>﻿Đang hoạt động</v>
          </cell>
          <cell r="N1063">
            <v>42790</v>
          </cell>
          <cell r="Q1063">
            <v>1</v>
          </cell>
          <cell r="T1063">
            <v>0</v>
          </cell>
          <cell r="U1063">
            <v>0</v>
          </cell>
          <cell r="V1063">
            <v>0</v>
          </cell>
        </row>
        <row r="1064">
          <cell r="D1064" t="str">
            <v>GENCASA LẠNG SƠN</v>
          </cell>
          <cell r="M1064" t="str">
            <v>﻿Đang hoạt động</v>
          </cell>
          <cell r="N1064">
            <v>42787</v>
          </cell>
          <cell r="Q1064">
            <v>0</v>
          </cell>
          <cell r="T1064">
            <v>0</v>
          </cell>
          <cell r="U1064">
            <v>1</v>
          </cell>
          <cell r="V1064">
            <v>0</v>
          </cell>
        </row>
        <row r="1065">
          <cell r="D1065" t="str">
            <v>GENCASA LAM SƠN</v>
          </cell>
          <cell r="M1065" t="str">
            <v>﻿Đang hoạt động</v>
          </cell>
          <cell r="N1065">
            <v>42606</v>
          </cell>
          <cell r="Q1065">
            <v>0</v>
          </cell>
          <cell r="T1065">
            <v>1</v>
          </cell>
          <cell r="U1065">
            <v>0</v>
          </cell>
          <cell r="V1065">
            <v>0</v>
          </cell>
        </row>
        <row r="1066">
          <cell r="D1066" t="str">
            <v>GENCASA NAM ĐỊNH</v>
          </cell>
          <cell r="M1066" t="str">
            <v>﻿Đang hoạt động</v>
          </cell>
          <cell r="N1066">
            <v>42669</v>
          </cell>
          <cell r="Q1066">
            <v>1</v>
          </cell>
          <cell r="T1066">
            <v>0</v>
          </cell>
          <cell r="U1066">
            <v>0</v>
          </cell>
          <cell r="V1066">
            <v>0</v>
          </cell>
        </row>
        <row r="1067">
          <cell r="D1067" t="str">
            <v>EIB MIỀN TRUNG 2</v>
          </cell>
          <cell r="M1067" t="str">
            <v>﻿Đang hoạt động</v>
          </cell>
          <cell r="N1067">
            <v>42755</v>
          </cell>
          <cell r="Q1067">
            <v>0</v>
          </cell>
          <cell r="T1067">
            <v>0</v>
          </cell>
          <cell r="U1067">
            <v>0</v>
          </cell>
          <cell r="V1067">
            <v>0</v>
          </cell>
        </row>
        <row r="1068">
          <cell r="D1068" t="str">
            <v>REDBULL</v>
          </cell>
          <cell r="M1068" t="str">
            <v>﻿Đang hoạt động</v>
          </cell>
          <cell r="N1068">
            <v>42731</v>
          </cell>
          <cell r="Q1068">
            <v>0</v>
          </cell>
          <cell r="T1068">
            <v>1</v>
          </cell>
          <cell r="U1068">
            <v>0</v>
          </cell>
          <cell r="V1068">
            <v>0</v>
          </cell>
        </row>
        <row r="1069">
          <cell r="D1069" t="str">
            <v>WHITE HORSE-GENCASA MỸ THO</v>
          </cell>
          <cell r="M1069" t="str">
            <v>﻿Đang hoạt động</v>
          </cell>
          <cell r="N1069">
            <v>42790</v>
          </cell>
          <cell r="Q1069">
            <v>1</v>
          </cell>
          <cell r="T1069">
            <v>0</v>
          </cell>
          <cell r="U1069">
            <v>0</v>
          </cell>
          <cell r="V1069">
            <v>0</v>
          </cell>
        </row>
        <row r="1070">
          <cell r="D1070" t="str">
            <v>REDBULL</v>
          </cell>
          <cell r="M1070" t="str">
            <v>﻿Đang hoạt động</v>
          </cell>
          <cell r="N1070">
            <v>42663</v>
          </cell>
          <cell r="Q1070">
            <v>1</v>
          </cell>
          <cell r="T1070">
            <v>0</v>
          </cell>
          <cell r="U1070">
            <v>0</v>
          </cell>
          <cell r="V1070">
            <v>0</v>
          </cell>
        </row>
        <row r="1071">
          <cell r="D1071" t="str">
            <v>MEGA</v>
          </cell>
          <cell r="M1071" t="str">
            <v>﻿Đang hoạt động</v>
          </cell>
          <cell r="N1071">
            <v>42720</v>
          </cell>
          <cell r="Q1071">
            <v>1</v>
          </cell>
          <cell r="T1071">
            <v>0</v>
          </cell>
          <cell r="U1071">
            <v>0</v>
          </cell>
          <cell r="V1071">
            <v>0</v>
          </cell>
        </row>
        <row r="1072">
          <cell r="D1072" t="str">
            <v>GENCASA NGHỆ AN</v>
          </cell>
          <cell r="M1072" t="str">
            <v>﻿Đang hoạt động</v>
          </cell>
          <cell r="N1072">
            <v>42692</v>
          </cell>
          <cell r="Q1072">
            <v>1</v>
          </cell>
          <cell r="T1072">
            <v>0</v>
          </cell>
          <cell r="U1072">
            <v>0</v>
          </cell>
          <cell r="V1072">
            <v>0</v>
          </cell>
        </row>
        <row r="1073">
          <cell r="D1073" t="str">
            <v>GENCASA LONG BIÊN</v>
          </cell>
          <cell r="M1073" t="str">
            <v>﻿Đang hoạt động</v>
          </cell>
          <cell r="N1073">
            <v>41484</v>
          </cell>
          <cell r="Q1073">
            <v>0</v>
          </cell>
          <cell r="T1073">
            <v>1</v>
          </cell>
          <cell r="U1073">
            <v>0</v>
          </cell>
          <cell r="V1073">
            <v>0</v>
          </cell>
        </row>
        <row r="1074">
          <cell r="D1074" t="str">
            <v>TCB SOUTH 1</v>
          </cell>
          <cell r="M1074" t="str">
            <v>﻿Đang hoạt động</v>
          </cell>
          <cell r="N1074">
            <v>42780</v>
          </cell>
          <cell r="Q1074">
            <v>0</v>
          </cell>
          <cell r="T1074">
            <v>0</v>
          </cell>
          <cell r="U1074">
            <v>0</v>
          </cell>
          <cell r="V1074">
            <v>0</v>
          </cell>
        </row>
        <row r="1075">
          <cell r="D1075" t="str">
            <v>GENCASA NGHỆ AN</v>
          </cell>
          <cell r="M1075" t="str">
            <v>﻿Đang hoạt động</v>
          </cell>
          <cell r="N1075">
            <v>42746</v>
          </cell>
          <cell r="Q1075">
            <v>1</v>
          </cell>
          <cell r="T1075">
            <v>0</v>
          </cell>
          <cell r="U1075">
            <v>0</v>
          </cell>
          <cell r="V1075">
            <v>0</v>
          </cell>
        </row>
        <row r="1076">
          <cell r="D1076" t="str">
            <v>EIB MIỀN NAM 2</v>
          </cell>
          <cell r="M1076" t="str">
            <v>﻿Đang hoạt động</v>
          </cell>
          <cell r="N1076">
            <v>42542</v>
          </cell>
          <cell r="Q1076">
            <v>0</v>
          </cell>
          <cell r="T1076">
            <v>0</v>
          </cell>
          <cell r="U1076">
            <v>0</v>
          </cell>
          <cell r="V1076">
            <v>0</v>
          </cell>
        </row>
        <row r="1077">
          <cell r="D1077" t="str">
            <v>THE STARS 1</v>
          </cell>
          <cell r="M1077" t="str">
            <v>﻿Đang hoạt động</v>
          </cell>
          <cell r="N1077">
            <v>42543</v>
          </cell>
          <cell r="Q1077">
            <v>0</v>
          </cell>
          <cell r="T1077">
            <v>1</v>
          </cell>
          <cell r="U1077">
            <v>0</v>
          </cell>
          <cell r="V1077">
            <v>0</v>
          </cell>
        </row>
        <row r="1078">
          <cell r="D1078" t="str">
            <v>EIB MIỀN BẮC 1</v>
          </cell>
          <cell r="M1078" t="str">
            <v>﻿Đang hoạt động</v>
          </cell>
          <cell r="N1078">
            <v>42627</v>
          </cell>
          <cell r="Q1078">
            <v>0</v>
          </cell>
          <cell r="T1078">
            <v>0</v>
          </cell>
          <cell r="U1078">
            <v>0</v>
          </cell>
          <cell r="V1078">
            <v>0</v>
          </cell>
        </row>
        <row r="1079">
          <cell r="D1079" t="str">
            <v>BLUE OCEAN</v>
          </cell>
          <cell r="M1079" t="str">
            <v>﻿Đang hoạt động</v>
          </cell>
          <cell r="N1079">
            <v>42752</v>
          </cell>
          <cell r="Q1079">
            <v>1</v>
          </cell>
          <cell r="T1079">
            <v>0</v>
          </cell>
          <cell r="U1079">
            <v>0</v>
          </cell>
          <cell r="V1079">
            <v>0</v>
          </cell>
        </row>
        <row r="1080">
          <cell r="D1080" t="str">
            <v>GENCASA TUYÊN QUANG</v>
          </cell>
          <cell r="M1080" t="str">
            <v>﻿Đang hoạt động</v>
          </cell>
          <cell r="N1080">
            <v>42786</v>
          </cell>
          <cell r="Q1080">
            <v>1</v>
          </cell>
          <cell r="T1080">
            <v>0</v>
          </cell>
          <cell r="U1080">
            <v>0</v>
          </cell>
          <cell r="V1080">
            <v>0</v>
          </cell>
        </row>
        <row r="1081">
          <cell r="D1081" t="str">
            <v>EIB MIỀN NAM 2</v>
          </cell>
          <cell r="M1081" t="str">
            <v>﻿Đang hoạt động</v>
          </cell>
          <cell r="N1081">
            <v>42647</v>
          </cell>
          <cell r="Q1081">
            <v>0</v>
          </cell>
          <cell r="T1081">
            <v>0</v>
          </cell>
          <cell r="U1081">
            <v>0</v>
          </cell>
          <cell r="V1081">
            <v>0</v>
          </cell>
        </row>
        <row r="1082">
          <cell r="D1082" t="str">
            <v>LION 1</v>
          </cell>
          <cell r="M1082" t="str">
            <v>﻿Đang hoạt động</v>
          </cell>
          <cell r="N1082">
            <v>42257</v>
          </cell>
          <cell r="Q1082">
            <v>0</v>
          </cell>
          <cell r="T1082">
            <v>0</v>
          </cell>
          <cell r="U1082">
            <v>1</v>
          </cell>
          <cell r="V1082">
            <v>0</v>
          </cell>
        </row>
        <row r="1083">
          <cell r="D1083" t="str">
            <v>GENCASA ĐÀ NẴNG 1</v>
          </cell>
          <cell r="M1083" t="str">
            <v>﻿Đang hoạt động</v>
          </cell>
          <cell r="N1083">
            <v>42262</v>
          </cell>
          <cell r="Q1083">
            <v>0</v>
          </cell>
          <cell r="T1083">
            <v>0</v>
          </cell>
          <cell r="U1083">
            <v>0</v>
          </cell>
          <cell r="V1083">
            <v>1</v>
          </cell>
        </row>
        <row r="1084">
          <cell r="M1084" t="str">
            <v>﻿Đang hoạt động</v>
          </cell>
          <cell r="N1084">
            <v>42116</v>
          </cell>
          <cell r="Q1084">
            <v>0</v>
          </cell>
          <cell r="T1084">
            <v>0</v>
          </cell>
          <cell r="U1084">
            <v>0</v>
          </cell>
          <cell r="V1084">
            <v>0</v>
          </cell>
        </row>
        <row r="1085">
          <cell r="D1085" t="str">
            <v>TCA TEAM</v>
          </cell>
          <cell r="M1085" t="str">
            <v>﻿Đang hoạt động</v>
          </cell>
          <cell r="N1085">
            <v>42128</v>
          </cell>
          <cell r="Q1085">
            <v>0</v>
          </cell>
          <cell r="T1085">
            <v>0</v>
          </cell>
          <cell r="U1085">
            <v>0</v>
          </cell>
          <cell r="V1085">
            <v>0</v>
          </cell>
        </row>
        <row r="1086">
          <cell r="D1086" t="str">
            <v>TCA TEAM</v>
          </cell>
          <cell r="M1086" t="str">
            <v>﻿Đang hoạt động</v>
          </cell>
          <cell r="N1086">
            <v>42128</v>
          </cell>
          <cell r="Q1086">
            <v>0</v>
          </cell>
          <cell r="T1086">
            <v>0</v>
          </cell>
          <cell r="U1086">
            <v>0</v>
          </cell>
          <cell r="V1086">
            <v>0</v>
          </cell>
        </row>
        <row r="1087">
          <cell r="D1087" t="str">
            <v>TCA TEAM</v>
          </cell>
          <cell r="M1087" t="str">
            <v>﻿Đang hoạt động</v>
          </cell>
          <cell r="N1087">
            <v>42128</v>
          </cell>
          <cell r="Q1087">
            <v>0</v>
          </cell>
          <cell r="T1087">
            <v>0</v>
          </cell>
          <cell r="U1087">
            <v>0</v>
          </cell>
          <cell r="V1087">
            <v>0</v>
          </cell>
        </row>
        <row r="1088">
          <cell r="D1088" t="str">
            <v>GREEN DRAGON</v>
          </cell>
          <cell r="M1088" t="str">
            <v>﻿Đang hoạt động</v>
          </cell>
          <cell r="N1088">
            <v>42150</v>
          </cell>
          <cell r="Q1088">
            <v>1</v>
          </cell>
          <cell r="T1088">
            <v>0</v>
          </cell>
          <cell r="U1088">
            <v>0</v>
          </cell>
          <cell r="V1088">
            <v>0</v>
          </cell>
        </row>
        <row r="1089">
          <cell r="D1089" t="str">
            <v>VICTORY</v>
          </cell>
          <cell r="M1089" t="str">
            <v>﻿Đang hoạt động</v>
          </cell>
          <cell r="N1089">
            <v>42718</v>
          </cell>
          <cell r="Q1089">
            <v>1</v>
          </cell>
          <cell r="T1089">
            <v>0</v>
          </cell>
          <cell r="U1089">
            <v>0</v>
          </cell>
          <cell r="V1089">
            <v>0</v>
          </cell>
        </row>
        <row r="1090">
          <cell r="D1090" t="str">
            <v>TCA TEAM</v>
          </cell>
          <cell r="M1090" t="str">
            <v>﻿Đang hoạt động</v>
          </cell>
          <cell r="N1090">
            <v>42128</v>
          </cell>
          <cell r="Q1090">
            <v>0</v>
          </cell>
          <cell r="T1090">
            <v>0</v>
          </cell>
          <cell r="U1090">
            <v>0</v>
          </cell>
          <cell r="V1090">
            <v>0</v>
          </cell>
        </row>
        <row r="1091">
          <cell r="D1091" t="str">
            <v>TCA TEAM</v>
          </cell>
          <cell r="M1091" t="str">
            <v>﻿Đang hoạt động</v>
          </cell>
          <cell r="N1091">
            <v>42236</v>
          </cell>
          <cell r="Q1091">
            <v>0</v>
          </cell>
          <cell r="T1091">
            <v>0</v>
          </cell>
          <cell r="U1091">
            <v>0</v>
          </cell>
          <cell r="V1091">
            <v>0</v>
          </cell>
        </row>
        <row r="1092">
          <cell r="D1092" t="str">
            <v>TCA TEAM</v>
          </cell>
          <cell r="M1092" t="str">
            <v>﻿Đang hoạt động</v>
          </cell>
          <cell r="N1092">
            <v>42128</v>
          </cell>
          <cell r="Q1092">
            <v>0</v>
          </cell>
          <cell r="T1092">
            <v>0</v>
          </cell>
          <cell r="U1092">
            <v>0</v>
          </cell>
          <cell r="V1092">
            <v>0</v>
          </cell>
        </row>
        <row r="1093">
          <cell r="D1093" t="str">
            <v>TCA TEAM</v>
          </cell>
          <cell r="M1093" t="str">
            <v>﻿Đang hoạt động</v>
          </cell>
          <cell r="N1093">
            <v>42128</v>
          </cell>
          <cell r="Q1093">
            <v>0</v>
          </cell>
          <cell r="T1093">
            <v>0</v>
          </cell>
          <cell r="U1093">
            <v>0</v>
          </cell>
          <cell r="V1093">
            <v>0</v>
          </cell>
        </row>
        <row r="1094">
          <cell r="D1094" t="str">
            <v>TCA TEAM</v>
          </cell>
          <cell r="M1094" t="str">
            <v>﻿Đang hoạt động</v>
          </cell>
          <cell r="N1094">
            <v>42128</v>
          </cell>
          <cell r="Q1094">
            <v>0</v>
          </cell>
          <cell r="T1094">
            <v>0</v>
          </cell>
          <cell r="U1094">
            <v>0</v>
          </cell>
          <cell r="V1094">
            <v>0</v>
          </cell>
        </row>
        <row r="1095">
          <cell r="D1095" t="str">
            <v>TCA TEAM</v>
          </cell>
          <cell r="M1095" t="str">
            <v>﻿Đang hoạt động</v>
          </cell>
          <cell r="N1095">
            <v>42128</v>
          </cell>
          <cell r="Q1095">
            <v>0</v>
          </cell>
          <cell r="T1095">
            <v>0</v>
          </cell>
          <cell r="U1095">
            <v>0</v>
          </cell>
          <cell r="V1095">
            <v>0</v>
          </cell>
        </row>
        <row r="1096">
          <cell r="D1096" t="str">
            <v>GREEN DRAGON</v>
          </cell>
          <cell r="M1096" t="str">
            <v>﻿Đang hoạt động</v>
          </cell>
          <cell r="N1096">
            <v>42152</v>
          </cell>
          <cell r="Q1096">
            <v>1</v>
          </cell>
          <cell r="T1096">
            <v>0</v>
          </cell>
          <cell r="U1096">
            <v>0</v>
          </cell>
          <cell r="V1096">
            <v>0</v>
          </cell>
        </row>
        <row r="1097">
          <cell r="D1097" t="str">
            <v>GREEN DRAGON</v>
          </cell>
          <cell r="M1097" t="str">
            <v>﻿Đang hoạt động</v>
          </cell>
          <cell r="N1097">
            <v>42179</v>
          </cell>
          <cell r="Q1097">
            <v>1</v>
          </cell>
          <cell r="T1097">
            <v>0</v>
          </cell>
          <cell r="U1097">
            <v>0</v>
          </cell>
          <cell r="V1097">
            <v>0</v>
          </cell>
        </row>
        <row r="1098">
          <cell r="D1098" t="str">
            <v>VICTORY</v>
          </cell>
          <cell r="M1098" t="str">
            <v>﻿Đang hoạt động</v>
          </cell>
          <cell r="N1098">
            <v>42118</v>
          </cell>
          <cell r="Q1098">
            <v>0</v>
          </cell>
          <cell r="T1098">
            <v>0</v>
          </cell>
          <cell r="U1098">
            <v>1</v>
          </cell>
          <cell r="V1098">
            <v>0</v>
          </cell>
        </row>
        <row r="1099">
          <cell r="D1099" t="str">
            <v>GREEN DRAGON</v>
          </cell>
          <cell r="M1099" t="str">
            <v>﻿Đang hoạt động</v>
          </cell>
          <cell r="N1099">
            <v>42121</v>
          </cell>
          <cell r="Q1099">
            <v>1</v>
          </cell>
          <cell r="T1099">
            <v>0</v>
          </cell>
          <cell r="U1099">
            <v>0</v>
          </cell>
          <cell r="V1099">
            <v>0</v>
          </cell>
        </row>
        <row r="1100">
          <cell r="D1100" t="str">
            <v>VICTORY</v>
          </cell>
          <cell r="M1100" t="str">
            <v>﻿Đang hoạt động</v>
          </cell>
          <cell r="N1100">
            <v>42117</v>
          </cell>
          <cell r="Q1100">
            <v>1</v>
          </cell>
          <cell r="T1100">
            <v>0</v>
          </cell>
          <cell r="U1100">
            <v>0</v>
          </cell>
          <cell r="V1100">
            <v>0</v>
          </cell>
        </row>
        <row r="1101">
          <cell r="D1101" t="str">
            <v>GREEN DRAGON</v>
          </cell>
          <cell r="M1101" t="str">
            <v>﻿Đang hoạt động</v>
          </cell>
          <cell r="N1101">
            <v>42121</v>
          </cell>
          <cell r="Q1101">
            <v>1</v>
          </cell>
          <cell r="T1101">
            <v>0</v>
          </cell>
          <cell r="U1101">
            <v>0</v>
          </cell>
          <cell r="V1101">
            <v>0</v>
          </cell>
        </row>
        <row r="1102">
          <cell r="D1102" t="str">
            <v>VĨNH LONG</v>
          </cell>
          <cell r="M1102" t="str">
            <v>﻿Đang hoạt động</v>
          </cell>
          <cell r="N1102">
            <v>42121</v>
          </cell>
          <cell r="Q1102">
            <v>0</v>
          </cell>
          <cell r="T1102">
            <v>0</v>
          </cell>
          <cell r="U1102">
            <v>1</v>
          </cell>
          <cell r="V1102">
            <v>0</v>
          </cell>
        </row>
        <row r="1103">
          <cell r="M1103" t="str">
            <v>﻿Đang hoạt động</v>
          </cell>
          <cell r="N1103">
            <v>42115</v>
          </cell>
          <cell r="Q1103">
            <v>0</v>
          </cell>
          <cell r="T1103">
            <v>0</v>
          </cell>
          <cell r="U1103">
            <v>0</v>
          </cell>
          <cell r="V1103">
            <v>0</v>
          </cell>
        </row>
        <row r="1104">
          <cell r="M1104" t="str">
            <v>﻿Đang hoạt động</v>
          </cell>
          <cell r="N1104">
            <v>42115</v>
          </cell>
          <cell r="Q1104">
            <v>0</v>
          </cell>
          <cell r="T1104">
            <v>0</v>
          </cell>
          <cell r="U1104">
            <v>0</v>
          </cell>
          <cell r="V1104">
            <v>0</v>
          </cell>
        </row>
        <row r="1105">
          <cell r="M1105" t="str">
            <v>﻿Đang hoạt động</v>
          </cell>
          <cell r="N1105">
            <v>42115</v>
          </cell>
          <cell r="Q1105">
            <v>0</v>
          </cell>
          <cell r="T1105">
            <v>0</v>
          </cell>
          <cell r="U1105">
            <v>0</v>
          </cell>
          <cell r="V1105">
            <v>0</v>
          </cell>
        </row>
        <row r="1106">
          <cell r="D1106" t="str">
            <v>LUCKY STAR</v>
          </cell>
          <cell r="M1106" t="str">
            <v>﻿Đang hoạt động</v>
          </cell>
          <cell r="N1106">
            <v>42150</v>
          </cell>
          <cell r="Q1106">
            <v>1</v>
          </cell>
          <cell r="T1106">
            <v>0</v>
          </cell>
          <cell r="U1106">
            <v>0</v>
          </cell>
          <cell r="V1106">
            <v>0</v>
          </cell>
        </row>
        <row r="1107">
          <cell r="M1107" t="str">
            <v>﻿Đang hoạt động</v>
          </cell>
          <cell r="N1107">
            <v>42135</v>
          </cell>
          <cell r="Q1107">
            <v>0</v>
          </cell>
          <cell r="T1107">
            <v>0</v>
          </cell>
          <cell r="U1107">
            <v>0</v>
          </cell>
          <cell r="V1107">
            <v>0</v>
          </cell>
        </row>
        <row r="1108">
          <cell r="M1108" t="str">
            <v>﻿Đang hoạt động</v>
          </cell>
          <cell r="N1108">
            <v>42115</v>
          </cell>
          <cell r="Q1108">
            <v>0</v>
          </cell>
          <cell r="T1108">
            <v>0</v>
          </cell>
          <cell r="U1108">
            <v>0</v>
          </cell>
          <cell r="V1108">
            <v>0</v>
          </cell>
        </row>
        <row r="1109">
          <cell r="D1109" t="str">
            <v>GENCASA BẾN TRE</v>
          </cell>
          <cell r="M1109" t="str">
            <v>﻿Đang hoạt động</v>
          </cell>
          <cell r="N1109">
            <v>42150</v>
          </cell>
          <cell r="Q1109">
            <v>0</v>
          </cell>
          <cell r="T1109">
            <v>0</v>
          </cell>
          <cell r="U1109">
            <v>0</v>
          </cell>
          <cell r="V1109">
            <v>1</v>
          </cell>
        </row>
        <row r="1110">
          <cell r="D1110" t="str">
            <v>GENCASA BẾN TRE</v>
          </cell>
          <cell r="M1110" t="str">
            <v>﻿Đang hoạt động</v>
          </cell>
          <cell r="N1110">
            <v>42117</v>
          </cell>
          <cell r="Q1110">
            <v>0</v>
          </cell>
          <cell r="T1110">
            <v>0</v>
          </cell>
          <cell r="U1110">
            <v>0</v>
          </cell>
          <cell r="V1110">
            <v>1</v>
          </cell>
        </row>
        <row r="1111">
          <cell r="D1111" t="str">
            <v>GENCASA BẾN TRE</v>
          </cell>
          <cell r="M1111" t="str">
            <v>﻿Đang hoạt động</v>
          </cell>
          <cell r="N1111">
            <v>42117</v>
          </cell>
          <cell r="Q1111">
            <v>0</v>
          </cell>
          <cell r="T1111">
            <v>0</v>
          </cell>
          <cell r="U1111">
            <v>1</v>
          </cell>
          <cell r="V1111">
            <v>0</v>
          </cell>
        </row>
        <row r="1112">
          <cell r="D1112" t="str">
            <v>TCA TEAM</v>
          </cell>
          <cell r="M1112" t="str">
            <v>﻿Đang hoạt động</v>
          </cell>
          <cell r="N1112">
            <v>42131</v>
          </cell>
          <cell r="Q1112">
            <v>0</v>
          </cell>
          <cell r="T1112">
            <v>0</v>
          </cell>
          <cell r="U1112">
            <v>0</v>
          </cell>
          <cell r="V1112">
            <v>0</v>
          </cell>
        </row>
        <row r="1113">
          <cell r="D1113" t="str">
            <v>TCA TEAM</v>
          </cell>
          <cell r="M1113" t="str">
            <v>﻿Đang hoạt động</v>
          </cell>
          <cell r="N1113">
            <v>42131</v>
          </cell>
          <cell r="Q1113">
            <v>0</v>
          </cell>
          <cell r="T1113">
            <v>0</v>
          </cell>
          <cell r="U1113">
            <v>0</v>
          </cell>
          <cell r="V1113">
            <v>0</v>
          </cell>
        </row>
        <row r="1114">
          <cell r="D1114" t="str">
            <v>TCA TEAM</v>
          </cell>
          <cell r="M1114" t="str">
            <v>﻿Đang hoạt động</v>
          </cell>
          <cell r="N1114">
            <v>42131</v>
          </cell>
          <cell r="Q1114">
            <v>0</v>
          </cell>
          <cell r="T1114">
            <v>0</v>
          </cell>
          <cell r="U1114">
            <v>0</v>
          </cell>
          <cell r="V1114">
            <v>0</v>
          </cell>
        </row>
        <row r="1115">
          <cell r="D1115" t="str">
            <v>TCA TEAM</v>
          </cell>
          <cell r="M1115" t="str">
            <v>﻿Đang hoạt động</v>
          </cell>
          <cell r="N1115">
            <v>42157</v>
          </cell>
          <cell r="Q1115">
            <v>0</v>
          </cell>
          <cell r="T1115">
            <v>0</v>
          </cell>
          <cell r="U1115">
            <v>0</v>
          </cell>
          <cell r="V1115">
            <v>0</v>
          </cell>
        </row>
        <row r="1116">
          <cell r="D1116" t="str">
            <v>TCA TEAM</v>
          </cell>
          <cell r="M1116" t="str">
            <v>﻿Đang hoạt động</v>
          </cell>
          <cell r="N1116">
            <v>42131</v>
          </cell>
          <cell r="Q1116">
            <v>0</v>
          </cell>
          <cell r="T1116">
            <v>0</v>
          </cell>
          <cell r="U1116">
            <v>0</v>
          </cell>
          <cell r="V1116">
            <v>0</v>
          </cell>
        </row>
        <row r="1117">
          <cell r="D1117" t="str">
            <v>TCA TEAM</v>
          </cell>
          <cell r="M1117" t="str">
            <v>﻿Đang hoạt động</v>
          </cell>
          <cell r="N1117">
            <v>42131</v>
          </cell>
          <cell r="Q1117">
            <v>0</v>
          </cell>
          <cell r="T1117">
            <v>0</v>
          </cell>
          <cell r="U1117">
            <v>0</v>
          </cell>
          <cell r="V1117">
            <v>0</v>
          </cell>
        </row>
        <row r="1118">
          <cell r="D1118" t="str">
            <v>TCA TEAM</v>
          </cell>
          <cell r="M1118" t="str">
            <v>﻿Đang hoạt động</v>
          </cell>
          <cell r="N1118">
            <v>42131</v>
          </cell>
          <cell r="Q1118">
            <v>0</v>
          </cell>
          <cell r="T1118">
            <v>0</v>
          </cell>
          <cell r="U1118">
            <v>0</v>
          </cell>
          <cell r="V1118">
            <v>0</v>
          </cell>
        </row>
        <row r="1119">
          <cell r="D1119" t="str">
            <v>TCA TEAM</v>
          </cell>
          <cell r="M1119" t="str">
            <v>﻿Đang hoạt động</v>
          </cell>
          <cell r="N1119">
            <v>42131</v>
          </cell>
          <cell r="Q1119">
            <v>0</v>
          </cell>
          <cell r="T1119">
            <v>0</v>
          </cell>
          <cell r="U1119">
            <v>0</v>
          </cell>
          <cell r="V1119">
            <v>0</v>
          </cell>
        </row>
        <row r="1120">
          <cell r="D1120" t="str">
            <v>TCA TEAM</v>
          </cell>
          <cell r="M1120" t="str">
            <v>﻿Đang hoạt động</v>
          </cell>
          <cell r="N1120">
            <v>42131</v>
          </cell>
          <cell r="Q1120">
            <v>0</v>
          </cell>
          <cell r="T1120">
            <v>0</v>
          </cell>
          <cell r="U1120">
            <v>0</v>
          </cell>
          <cell r="V1120">
            <v>0</v>
          </cell>
        </row>
        <row r="1121">
          <cell r="D1121" t="str">
            <v>TCA TEAM</v>
          </cell>
          <cell r="M1121" t="str">
            <v>﻿Đang hoạt động</v>
          </cell>
          <cell r="N1121">
            <v>42131</v>
          </cell>
          <cell r="Q1121">
            <v>0</v>
          </cell>
          <cell r="T1121">
            <v>0</v>
          </cell>
          <cell r="U1121">
            <v>0</v>
          </cell>
          <cell r="V1121">
            <v>0</v>
          </cell>
        </row>
        <row r="1122">
          <cell r="D1122" t="str">
            <v>TCA TEAM</v>
          </cell>
          <cell r="M1122" t="str">
            <v>﻿Đang hoạt động</v>
          </cell>
          <cell r="N1122">
            <v>42131</v>
          </cell>
          <cell r="Q1122">
            <v>0</v>
          </cell>
          <cell r="T1122">
            <v>0</v>
          </cell>
          <cell r="U1122">
            <v>0</v>
          </cell>
          <cell r="V1122">
            <v>0</v>
          </cell>
        </row>
        <row r="1123">
          <cell r="D1123" t="str">
            <v>TCA TEAM</v>
          </cell>
          <cell r="M1123" t="str">
            <v>﻿Đang hoạt động</v>
          </cell>
          <cell r="N1123">
            <v>42173</v>
          </cell>
          <cell r="Q1123">
            <v>0</v>
          </cell>
          <cell r="T1123">
            <v>0</v>
          </cell>
          <cell r="U1123">
            <v>0</v>
          </cell>
          <cell r="V1123">
            <v>0</v>
          </cell>
        </row>
        <row r="1124">
          <cell r="D1124" t="str">
            <v>TCA TEAM</v>
          </cell>
          <cell r="M1124" t="str">
            <v>﻿Đang hoạt động</v>
          </cell>
          <cell r="N1124">
            <v>42131</v>
          </cell>
          <cell r="Q1124">
            <v>0</v>
          </cell>
          <cell r="T1124">
            <v>0</v>
          </cell>
          <cell r="U1124">
            <v>0</v>
          </cell>
          <cell r="V1124">
            <v>0</v>
          </cell>
        </row>
        <row r="1125">
          <cell r="D1125" t="str">
            <v>LUCKY STAR</v>
          </cell>
          <cell r="M1125" t="str">
            <v>﻿Đang hoạt động</v>
          </cell>
          <cell r="N1125">
            <v>42213</v>
          </cell>
          <cell r="Q1125">
            <v>0</v>
          </cell>
          <cell r="T1125">
            <v>1</v>
          </cell>
          <cell r="U1125">
            <v>0</v>
          </cell>
          <cell r="V1125">
            <v>0</v>
          </cell>
        </row>
        <row r="1126">
          <cell r="D1126" t="str">
            <v>LUCKY STAR</v>
          </cell>
          <cell r="M1126" t="str">
            <v>﻿Đang hoạt động</v>
          </cell>
          <cell r="N1126">
            <v>42157</v>
          </cell>
          <cell r="Q1126">
            <v>0</v>
          </cell>
          <cell r="T1126">
            <v>0</v>
          </cell>
          <cell r="U1126">
            <v>1</v>
          </cell>
          <cell r="V1126">
            <v>0</v>
          </cell>
        </row>
        <row r="1127">
          <cell r="D1127" t="str">
            <v>TCA TEAM</v>
          </cell>
          <cell r="M1127" t="str">
            <v>﻿Đang hoạt động</v>
          </cell>
          <cell r="N1127">
            <v>42230</v>
          </cell>
          <cell r="Q1127">
            <v>0</v>
          </cell>
          <cell r="T1127">
            <v>0</v>
          </cell>
          <cell r="U1127">
            <v>0</v>
          </cell>
          <cell r="V1127">
            <v>0</v>
          </cell>
        </row>
        <row r="1128">
          <cell r="D1128" t="str">
            <v>LUCKY STAR</v>
          </cell>
          <cell r="M1128" t="str">
            <v>﻿Đang hoạt động</v>
          </cell>
          <cell r="N1128">
            <v>42121</v>
          </cell>
          <cell r="Q1128">
            <v>0</v>
          </cell>
          <cell r="T1128">
            <v>1</v>
          </cell>
          <cell r="U1128">
            <v>0</v>
          </cell>
          <cell r="V1128">
            <v>0</v>
          </cell>
        </row>
        <row r="1129">
          <cell r="D1129" t="str">
            <v>TCA TEAM</v>
          </cell>
          <cell r="M1129" t="str">
            <v>﻿Đang hoạt động</v>
          </cell>
          <cell r="N1129">
            <v>42131</v>
          </cell>
          <cell r="Q1129">
            <v>0</v>
          </cell>
          <cell r="T1129">
            <v>0</v>
          </cell>
          <cell r="U1129">
            <v>0</v>
          </cell>
          <cell r="V1129">
            <v>0</v>
          </cell>
        </row>
        <row r="1130">
          <cell r="D1130" t="str">
            <v>TCA TEAM</v>
          </cell>
          <cell r="M1130" t="str">
            <v>﻿Đang hoạt động</v>
          </cell>
          <cell r="N1130">
            <v>42199</v>
          </cell>
          <cell r="Q1130">
            <v>0</v>
          </cell>
          <cell r="T1130">
            <v>0</v>
          </cell>
          <cell r="U1130">
            <v>0</v>
          </cell>
          <cell r="V1130">
            <v>0</v>
          </cell>
        </row>
        <row r="1131">
          <cell r="D1131" t="str">
            <v>TCA TEAM</v>
          </cell>
          <cell r="M1131" t="str">
            <v>﻿Đang hoạt động</v>
          </cell>
          <cell r="N1131">
            <v>42131</v>
          </cell>
          <cell r="Q1131">
            <v>0</v>
          </cell>
          <cell r="T1131">
            <v>0</v>
          </cell>
          <cell r="U1131">
            <v>0</v>
          </cell>
          <cell r="V1131">
            <v>0</v>
          </cell>
        </row>
        <row r="1132">
          <cell r="D1132" t="str">
            <v>TCA TEAM</v>
          </cell>
          <cell r="M1132" t="str">
            <v>﻿Đang hoạt động</v>
          </cell>
          <cell r="N1132">
            <v>42131</v>
          </cell>
          <cell r="Q1132">
            <v>0</v>
          </cell>
          <cell r="T1132">
            <v>0</v>
          </cell>
          <cell r="U1132">
            <v>0</v>
          </cell>
          <cell r="V1132">
            <v>0</v>
          </cell>
        </row>
        <row r="1133">
          <cell r="D1133" t="str">
            <v>TCA TEAM</v>
          </cell>
          <cell r="M1133" t="str">
            <v>﻿Đang hoạt động</v>
          </cell>
          <cell r="N1133">
            <v>42131</v>
          </cell>
          <cell r="Q1133">
            <v>0</v>
          </cell>
          <cell r="T1133">
            <v>0</v>
          </cell>
          <cell r="U1133">
            <v>0</v>
          </cell>
          <cell r="V1133">
            <v>0</v>
          </cell>
        </row>
        <row r="1134">
          <cell r="D1134" t="str">
            <v>TCA TEAM</v>
          </cell>
          <cell r="M1134" t="str">
            <v>﻿Đang hoạt động</v>
          </cell>
          <cell r="N1134">
            <v>42131</v>
          </cell>
          <cell r="Q1134">
            <v>0</v>
          </cell>
          <cell r="T1134">
            <v>0</v>
          </cell>
          <cell r="U1134">
            <v>0</v>
          </cell>
          <cell r="V1134">
            <v>0</v>
          </cell>
        </row>
        <row r="1135">
          <cell r="D1135" t="str">
            <v>TCA TEAM</v>
          </cell>
          <cell r="M1135" t="str">
            <v>﻿Đang hoạt động</v>
          </cell>
          <cell r="N1135">
            <v>42131</v>
          </cell>
          <cell r="Q1135">
            <v>0</v>
          </cell>
          <cell r="T1135">
            <v>0</v>
          </cell>
          <cell r="U1135">
            <v>0</v>
          </cell>
          <cell r="V1135">
            <v>0</v>
          </cell>
        </row>
        <row r="1136">
          <cell r="D1136" t="str">
            <v>TCA TEAM</v>
          </cell>
          <cell r="M1136" t="str">
            <v>﻿Đang hoạt động</v>
          </cell>
          <cell r="N1136">
            <v>42131</v>
          </cell>
          <cell r="Q1136">
            <v>0</v>
          </cell>
          <cell r="T1136">
            <v>0</v>
          </cell>
          <cell r="U1136">
            <v>0</v>
          </cell>
          <cell r="V1136">
            <v>0</v>
          </cell>
        </row>
        <row r="1137">
          <cell r="D1137" t="str">
            <v>TCA TEAM</v>
          </cell>
          <cell r="M1137" t="str">
            <v>﻿Đang hoạt động</v>
          </cell>
          <cell r="N1137">
            <v>42131</v>
          </cell>
          <cell r="Q1137">
            <v>0</v>
          </cell>
          <cell r="T1137">
            <v>0</v>
          </cell>
          <cell r="U1137">
            <v>0</v>
          </cell>
          <cell r="V1137">
            <v>0</v>
          </cell>
        </row>
        <row r="1138">
          <cell r="D1138" t="str">
            <v>TCA TEAM</v>
          </cell>
          <cell r="M1138" t="str">
            <v>﻿Đang hoạt động</v>
          </cell>
          <cell r="N1138">
            <v>42131</v>
          </cell>
          <cell r="Q1138">
            <v>0</v>
          </cell>
          <cell r="T1138">
            <v>0</v>
          </cell>
          <cell r="U1138">
            <v>0</v>
          </cell>
          <cell r="V1138">
            <v>0</v>
          </cell>
        </row>
        <row r="1139">
          <cell r="D1139" t="str">
            <v>TCA TEAM</v>
          </cell>
          <cell r="M1139" t="str">
            <v>﻿Đang hoạt động</v>
          </cell>
          <cell r="N1139">
            <v>42131</v>
          </cell>
          <cell r="Q1139">
            <v>0</v>
          </cell>
          <cell r="T1139">
            <v>0</v>
          </cell>
          <cell r="U1139">
            <v>0</v>
          </cell>
          <cell r="V1139">
            <v>0</v>
          </cell>
        </row>
        <row r="1140">
          <cell r="D1140" t="str">
            <v>TCA TEAM</v>
          </cell>
          <cell r="M1140" t="str">
            <v>﻿Đang hoạt động</v>
          </cell>
          <cell r="N1140">
            <v>42131</v>
          </cell>
          <cell r="Q1140">
            <v>0</v>
          </cell>
          <cell r="T1140">
            <v>0</v>
          </cell>
          <cell r="U1140">
            <v>0</v>
          </cell>
          <cell r="V1140">
            <v>0</v>
          </cell>
        </row>
        <row r="1141">
          <cell r="D1141" t="str">
            <v>TCA TEAM</v>
          </cell>
          <cell r="M1141" t="str">
            <v>﻿Đang hoạt động</v>
          </cell>
          <cell r="N1141">
            <v>42389</v>
          </cell>
          <cell r="Q1141">
            <v>0</v>
          </cell>
          <cell r="T1141">
            <v>0</v>
          </cell>
          <cell r="U1141">
            <v>0</v>
          </cell>
          <cell r="V1141">
            <v>0</v>
          </cell>
        </row>
        <row r="1142">
          <cell r="D1142" t="str">
            <v>BELIEVE IN FUTURE</v>
          </cell>
          <cell r="M1142" t="str">
            <v>﻿Đang hoạt động</v>
          </cell>
          <cell r="N1142">
            <v>42151</v>
          </cell>
          <cell r="Q1142">
            <v>0</v>
          </cell>
          <cell r="T1142">
            <v>0</v>
          </cell>
          <cell r="U1142">
            <v>1</v>
          </cell>
          <cell r="V1142">
            <v>0</v>
          </cell>
        </row>
        <row r="1143">
          <cell r="D1143" t="str">
            <v>MDRT HCM</v>
          </cell>
          <cell r="M1143" t="str">
            <v>﻿Đang hoạt động</v>
          </cell>
          <cell r="N1143">
            <v>42121</v>
          </cell>
          <cell r="Q1143">
            <v>1</v>
          </cell>
          <cell r="T1143">
            <v>0</v>
          </cell>
          <cell r="U1143">
            <v>0</v>
          </cell>
          <cell r="V1143">
            <v>0</v>
          </cell>
        </row>
        <row r="1144">
          <cell r="D1144" t="str">
            <v>MDRT BH</v>
          </cell>
          <cell r="M1144" t="str">
            <v>﻿Đã nghỉ việc</v>
          </cell>
          <cell r="N1144">
            <v>42142</v>
          </cell>
          <cell r="Q1144">
            <v>0</v>
          </cell>
          <cell r="T1144">
            <v>0</v>
          </cell>
          <cell r="U1144">
            <v>0</v>
          </cell>
          <cell r="V1144">
            <v>0</v>
          </cell>
        </row>
        <row r="1145">
          <cell r="D1145" t="str">
            <v>MDRT BH</v>
          </cell>
          <cell r="M1145" t="str">
            <v>﻿Đã nghỉ việc</v>
          </cell>
          <cell r="N1145">
            <v>42121</v>
          </cell>
          <cell r="Q1145">
            <v>0</v>
          </cell>
          <cell r="T1145">
            <v>0</v>
          </cell>
          <cell r="U1145">
            <v>0</v>
          </cell>
          <cell r="V1145">
            <v>0</v>
          </cell>
        </row>
        <row r="1146">
          <cell r="D1146" t="str">
            <v>LION 2</v>
          </cell>
          <cell r="M1146" t="str">
            <v>﻿Đang hoạt động</v>
          </cell>
          <cell r="N1146">
            <v>42201</v>
          </cell>
          <cell r="Q1146">
            <v>0</v>
          </cell>
          <cell r="T1146">
            <v>0</v>
          </cell>
          <cell r="U1146">
            <v>1</v>
          </cell>
          <cell r="V1146">
            <v>0</v>
          </cell>
        </row>
        <row r="1147">
          <cell r="D1147" t="str">
            <v>LION 2</v>
          </cell>
          <cell r="M1147" t="str">
            <v>﻿Đang hoạt động</v>
          </cell>
          <cell r="N1147">
            <v>42636</v>
          </cell>
          <cell r="Q1147">
            <v>1</v>
          </cell>
          <cell r="T1147">
            <v>0</v>
          </cell>
          <cell r="U1147">
            <v>0</v>
          </cell>
          <cell r="V1147">
            <v>0</v>
          </cell>
        </row>
        <row r="1148">
          <cell r="D1148" t="str">
            <v>F.B.I</v>
          </cell>
          <cell r="M1148" t="str">
            <v>﻿Đang hoạt động</v>
          </cell>
          <cell r="N1148">
            <v>42177</v>
          </cell>
          <cell r="Q1148">
            <v>0</v>
          </cell>
          <cell r="T1148">
            <v>1</v>
          </cell>
          <cell r="U1148">
            <v>0</v>
          </cell>
          <cell r="V1148">
            <v>0</v>
          </cell>
        </row>
        <row r="1149">
          <cell r="D1149" t="str">
            <v>TCB NORTH</v>
          </cell>
          <cell r="M1149" t="str">
            <v>﻿Đang hoạt động</v>
          </cell>
          <cell r="N1149">
            <v>42137</v>
          </cell>
          <cell r="Q1149">
            <v>0</v>
          </cell>
          <cell r="T1149">
            <v>0</v>
          </cell>
          <cell r="U1149">
            <v>0</v>
          </cell>
          <cell r="V1149">
            <v>0</v>
          </cell>
        </row>
        <row r="1150">
          <cell r="D1150" t="str">
            <v>MDRT HCM</v>
          </cell>
          <cell r="M1150" t="str">
            <v>﻿Đang hoạt động</v>
          </cell>
          <cell r="N1150">
            <v>42157</v>
          </cell>
          <cell r="Q1150">
            <v>0</v>
          </cell>
          <cell r="T1150">
            <v>0</v>
          </cell>
          <cell r="U1150">
            <v>1</v>
          </cell>
          <cell r="V1150">
            <v>0</v>
          </cell>
        </row>
        <row r="1151">
          <cell r="D1151" t="str">
            <v>BORN TO WIN</v>
          </cell>
          <cell r="M1151" t="str">
            <v>﻿Đang hoạt động</v>
          </cell>
          <cell r="N1151">
            <v>42159</v>
          </cell>
          <cell r="Q1151">
            <v>1</v>
          </cell>
          <cell r="T1151">
            <v>0</v>
          </cell>
          <cell r="U1151">
            <v>0</v>
          </cell>
          <cell r="V1151">
            <v>0</v>
          </cell>
        </row>
        <row r="1152">
          <cell r="D1152" t="str">
            <v>THE CAPITAL</v>
          </cell>
          <cell r="M1152" t="str">
            <v>﻿Đang hoạt động</v>
          </cell>
          <cell r="N1152">
            <v>42177</v>
          </cell>
          <cell r="Q1152">
            <v>0</v>
          </cell>
          <cell r="T1152">
            <v>0</v>
          </cell>
          <cell r="U1152">
            <v>1</v>
          </cell>
          <cell r="V1152">
            <v>0</v>
          </cell>
        </row>
        <row r="1153">
          <cell r="D1153" t="str">
            <v>THE CAPITAL</v>
          </cell>
          <cell r="M1153" t="str">
            <v>﻿Đang hoạt động</v>
          </cell>
          <cell r="N1153">
            <v>42152</v>
          </cell>
          <cell r="Q1153">
            <v>0</v>
          </cell>
          <cell r="T1153">
            <v>0</v>
          </cell>
          <cell r="U1153">
            <v>1</v>
          </cell>
          <cell r="V1153">
            <v>0</v>
          </cell>
        </row>
        <row r="1154">
          <cell r="D1154" t="str">
            <v>MDRT HCM</v>
          </cell>
          <cell r="M1154" t="str">
            <v>﻿Đang hoạt động</v>
          </cell>
          <cell r="N1154">
            <v>42137</v>
          </cell>
          <cell r="Q1154">
            <v>1</v>
          </cell>
          <cell r="T1154">
            <v>0</v>
          </cell>
          <cell r="U1154">
            <v>0</v>
          </cell>
          <cell r="V1154">
            <v>0</v>
          </cell>
        </row>
        <row r="1155">
          <cell r="D1155" t="str">
            <v>THE CAPITAL</v>
          </cell>
          <cell r="M1155" t="str">
            <v>﻿Đang hoạt động</v>
          </cell>
          <cell r="N1155">
            <v>42149</v>
          </cell>
          <cell r="Q1155">
            <v>0</v>
          </cell>
          <cell r="T1155">
            <v>0</v>
          </cell>
          <cell r="U1155">
            <v>0</v>
          </cell>
          <cell r="V1155">
            <v>1</v>
          </cell>
        </row>
        <row r="1156">
          <cell r="D1156" t="str">
            <v>BORN TO WIN</v>
          </cell>
          <cell r="M1156" t="str">
            <v>﻿Đang hoạt động</v>
          </cell>
          <cell r="N1156">
            <v>42159</v>
          </cell>
          <cell r="Q1156">
            <v>0</v>
          </cell>
          <cell r="T1156">
            <v>0</v>
          </cell>
          <cell r="U1156">
            <v>1</v>
          </cell>
          <cell r="V1156">
            <v>0</v>
          </cell>
        </row>
        <row r="1157">
          <cell r="D1157" t="str">
            <v>MDRT HCM</v>
          </cell>
          <cell r="M1157" t="str">
            <v>﻿Đang hoạt động</v>
          </cell>
          <cell r="N1157">
            <v>42144</v>
          </cell>
          <cell r="Q1157">
            <v>0</v>
          </cell>
          <cell r="T1157">
            <v>0</v>
          </cell>
          <cell r="U1157">
            <v>1</v>
          </cell>
          <cell r="V1157">
            <v>0</v>
          </cell>
        </row>
        <row r="1158">
          <cell r="D1158" t="str">
            <v>MDRT VT</v>
          </cell>
          <cell r="M1158" t="str">
            <v>﻿Đang hoạt động</v>
          </cell>
          <cell r="N1158">
            <v>42144</v>
          </cell>
          <cell r="Q1158">
            <v>1</v>
          </cell>
          <cell r="T1158">
            <v>0</v>
          </cell>
          <cell r="U1158">
            <v>0</v>
          </cell>
          <cell r="V1158">
            <v>0</v>
          </cell>
        </row>
        <row r="1159">
          <cell r="D1159" t="str">
            <v>THE STARS 2</v>
          </cell>
          <cell r="M1159" t="str">
            <v>﻿Đang hoạt động</v>
          </cell>
          <cell r="N1159">
            <v>42543</v>
          </cell>
          <cell r="Q1159">
            <v>1</v>
          </cell>
          <cell r="T1159">
            <v>0</v>
          </cell>
          <cell r="U1159">
            <v>0</v>
          </cell>
          <cell r="V1159">
            <v>0</v>
          </cell>
        </row>
        <row r="1160">
          <cell r="D1160" t="str">
            <v>GENCASA LONG BIÊN</v>
          </cell>
          <cell r="M1160" t="str">
            <v>﻿Đang hoạt động</v>
          </cell>
          <cell r="N1160">
            <v>42158</v>
          </cell>
          <cell r="Q1160">
            <v>1</v>
          </cell>
          <cell r="T1160">
            <v>0</v>
          </cell>
          <cell r="U1160">
            <v>0</v>
          </cell>
          <cell r="V1160">
            <v>0</v>
          </cell>
        </row>
        <row r="1161">
          <cell r="D1161" t="str">
            <v>GENCASA YÊN BÁI</v>
          </cell>
          <cell r="M1161" t="str">
            <v>﻿Đang hoạt động</v>
          </cell>
          <cell r="N1161">
            <v>42198</v>
          </cell>
          <cell r="Q1161">
            <v>1</v>
          </cell>
          <cell r="T1161">
            <v>0</v>
          </cell>
          <cell r="U1161">
            <v>0</v>
          </cell>
          <cell r="V1161">
            <v>0</v>
          </cell>
        </row>
        <row r="1162">
          <cell r="D1162" t="str">
            <v>GENCASA YÊN BÁI</v>
          </cell>
          <cell r="M1162" t="str">
            <v>﻿Đang hoạt động</v>
          </cell>
          <cell r="N1162">
            <v>42205</v>
          </cell>
          <cell r="Q1162">
            <v>1</v>
          </cell>
          <cell r="T1162">
            <v>0</v>
          </cell>
          <cell r="U1162">
            <v>0</v>
          </cell>
          <cell r="V1162">
            <v>0</v>
          </cell>
        </row>
        <row r="1163">
          <cell r="D1163" t="str">
            <v>THE STARS 1</v>
          </cell>
          <cell r="M1163" t="str">
            <v>﻿Đang hoạt động</v>
          </cell>
          <cell r="N1163">
            <v>42144</v>
          </cell>
          <cell r="Q1163">
            <v>1</v>
          </cell>
          <cell r="T1163">
            <v>0</v>
          </cell>
          <cell r="U1163">
            <v>0</v>
          </cell>
          <cell r="V1163">
            <v>0</v>
          </cell>
        </row>
        <row r="1164">
          <cell r="D1164" t="str">
            <v>GENCASA LONG BIÊN</v>
          </cell>
          <cell r="M1164" t="str">
            <v>﻿Đã nghỉ việc</v>
          </cell>
          <cell r="N1164">
            <v>42166</v>
          </cell>
          <cell r="Q1164">
            <v>0</v>
          </cell>
          <cell r="T1164">
            <v>0</v>
          </cell>
          <cell r="U1164">
            <v>0</v>
          </cell>
          <cell r="V1164">
            <v>0</v>
          </cell>
        </row>
        <row r="1165">
          <cell r="D1165" t="str">
            <v>BLUE OCEAN</v>
          </cell>
          <cell r="M1165" t="str">
            <v>﻿Đang hoạt động</v>
          </cell>
          <cell r="N1165">
            <v>42185</v>
          </cell>
          <cell r="Q1165">
            <v>1</v>
          </cell>
          <cell r="T1165">
            <v>0</v>
          </cell>
          <cell r="U1165">
            <v>0</v>
          </cell>
          <cell r="V1165">
            <v>0</v>
          </cell>
        </row>
        <row r="1166">
          <cell r="D1166" t="str">
            <v>LUCKY STAR</v>
          </cell>
          <cell r="M1166" t="str">
            <v>﻿Đang hoạt động</v>
          </cell>
          <cell r="N1166">
            <v>41557</v>
          </cell>
          <cell r="Q1166">
            <v>1</v>
          </cell>
          <cell r="T1166">
            <v>0</v>
          </cell>
          <cell r="U1166">
            <v>0</v>
          </cell>
          <cell r="V1166">
            <v>0</v>
          </cell>
        </row>
        <row r="1167">
          <cell r="D1167" t="str">
            <v>MDRT VT</v>
          </cell>
          <cell r="M1167" t="str">
            <v>﻿Đã nghỉ việc</v>
          </cell>
          <cell r="N1167">
            <v>42479</v>
          </cell>
          <cell r="Q1167">
            <v>0</v>
          </cell>
          <cell r="T1167">
            <v>0</v>
          </cell>
          <cell r="U1167">
            <v>0</v>
          </cell>
          <cell r="V1167">
            <v>0</v>
          </cell>
        </row>
        <row r="1168">
          <cell r="D1168" t="str">
            <v>MDRT VT</v>
          </cell>
          <cell r="M1168" t="str">
            <v>﻿Đang hoạt động</v>
          </cell>
          <cell r="N1168">
            <v>42157</v>
          </cell>
          <cell r="Q1168">
            <v>1</v>
          </cell>
          <cell r="T1168">
            <v>0</v>
          </cell>
          <cell r="U1168">
            <v>0</v>
          </cell>
          <cell r="V1168">
            <v>0</v>
          </cell>
        </row>
        <row r="1169">
          <cell r="D1169" t="str">
            <v>TCA TEAM</v>
          </cell>
          <cell r="M1169" t="str">
            <v>﻿Đang hoạt động</v>
          </cell>
          <cell r="N1169">
            <v>42144</v>
          </cell>
          <cell r="Q1169">
            <v>0</v>
          </cell>
          <cell r="T1169">
            <v>0</v>
          </cell>
          <cell r="U1169">
            <v>0</v>
          </cell>
          <cell r="V1169">
            <v>0</v>
          </cell>
        </row>
        <row r="1170">
          <cell r="D1170" t="str">
            <v>TCA TEAM</v>
          </cell>
          <cell r="M1170" t="str">
            <v>﻿Đang hoạt động</v>
          </cell>
          <cell r="N1170">
            <v>42144</v>
          </cell>
          <cell r="Q1170">
            <v>0</v>
          </cell>
          <cell r="T1170">
            <v>0</v>
          </cell>
          <cell r="U1170">
            <v>0</v>
          </cell>
          <cell r="V1170">
            <v>0</v>
          </cell>
        </row>
        <row r="1171">
          <cell r="D1171" t="str">
            <v>TCA TEAM</v>
          </cell>
          <cell r="M1171" t="str">
            <v>﻿Đang hoạt động</v>
          </cell>
          <cell r="N1171">
            <v>42144</v>
          </cell>
          <cell r="Q1171">
            <v>0</v>
          </cell>
          <cell r="T1171">
            <v>0</v>
          </cell>
          <cell r="U1171">
            <v>0</v>
          </cell>
          <cell r="V1171">
            <v>0</v>
          </cell>
        </row>
        <row r="1172">
          <cell r="D1172" t="str">
            <v>TCA TEAM</v>
          </cell>
          <cell r="M1172" t="str">
            <v>﻿Đang hoạt động</v>
          </cell>
          <cell r="N1172">
            <v>42166</v>
          </cell>
          <cell r="Q1172">
            <v>0</v>
          </cell>
          <cell r="T1172">
            <v>0</v>
          </cell>
          <cell r="U1172">
            <v>0</v>
          </cell>
          <cell r="V1172">
            <v>0</v>
          </cell>
        </row>
        <row r="1173">
          <cell r="D1173" t="str">
            <v>TCA TEAM</v>
          </cell>
          <cell r="M1173" t="str">
            <v>﻿Đang hoạt động</v>
          </cell>
          <cell r="N1173">
            <v>42166</v>
          </cell>
          <cell r="Q1173">
            <v>0</v>
          </cell>
          <cell r="T1173">
            <v>0</v>
          </cell>
          <cell r="U1173">
            <v>0</v>
          </cell>
          <cell r="V1173">
            <v>0</v>
          </cell>
        </row>
        <row r="1174">
          <cell r="D1174" t="str">
            <v>MDRT VT</v>
          </cell>
          <cell r="M1174" t="str">
            <v>﻿Đang hoạt động</v>
          </cell>
          <cell r="N1174">
            <v>42144</v>
          </cell>
          <cell r="Q1174">
            <v>0</v>
          </cell>
          <cell r="T1174">
            <v>1</v>
          </cell>
          <cell r="U1174">
            <v>0</v>
          </cell>
          <cell r="V1174">
            <v>0</v>
          </cell>
        </row>
        <row r="1175">
          <cell r="D1175" t="str">
            <v>MDRT HCM</v>
          </cell>
          <cell r="M1175" t="str">
            <v>﻿Đang hoạt động</v>
          </cell>
          <cell r="N1175">
            <v>42150</v>
          </cell>
          <cell r="Q1175">
            <v>1</v>
          </cell>
          <cell r="T1175">
            <v>0</v>
          </cell>
          <cell r="U1175">
            <v>0</v>
          </cell>
          <cell r="V1175">
            <v>0</v>
          </cell>
        </row>
        <row r="1176">
          <cell r="D1176" t="str">
            <v>TCA TEAM</v>
          </cell>
          <cell r="M1176" t="str">
            <v>﻿Đang hoạt động</v>
          </cell>
          <cell r="N1176">
            <v>42578</v>
          </cell>
          <cell r="Q1176">
            <v>0</v>
          </cell>
          <cell r="T1176">
            <v>0</v>
          </cell>
          <cell r="U1176">
            <v>0</v>
          </cell>
          <cell r="V1176">
            <v>0</v>
          </cell>
        </row>
        <row r="1177">
          <cell r="D1177" t="str">
            <v>BLUE OCEAN</v>
          </cell>
          <cell r="M1177" t="str">
            <v>﻿Đang hoạt động</v>
          </cell>
          <cell r="N1177">
            <v>42223</v>
          </cell>
          <cell r="Q1177">
            <v>1</v>
          </cell>
          <cell r="T1177">
            <v>0</v>
          </cell>
          <cell r="U1177">
            <v>0</v>
          </cell>
          <cell r="V1177">
            <v>0</v>
          </cell>
        </row>
        <row r="1178">
          <cell r="D1178" t="str">
            <v>TCA TEAM</v>
          </cell>
          <cell r="M1178" t="str">
            <v>﻿Đang hoạt động</v>
          </cell>
          <cell r="N1178">
            <v>42144</v>
          </cell>
          <cell r="Q1178">
            <v>0</v>
          </cell>
          <cell r="T1178">
            <v>0</v>
          </cell>
          <cell r="U1178">
            <v>0</v>
          </cell>
          <cell r="V1178">
            <v>0</v>
          </cell>
        </row>
        <row r="1179">
          <cell r="D1179" t="str">
            <v>TCA TEAM</v>
          </cell>
          <cell r="M1179" t="str">
            <v>﻿Đang hoạt động</v>
          </cell>
          <cell r="N1179">
            <v>42144</v>
          </cell>
          <cell r="Q1179">
            <v>0</v>
          </cell>
          <cell r="T1179">
            <v>0</v>
          </cell>
          <cell r="U1179">
            <v>0</v>
          </cell>
          <cell r="V1179">
            <v>0</v>
          </cell>
        </row>
        <row r="1180">
          <cell r="D1180" t="str">
            <v>MDRT VT</v>
          </cell>
          <cell r="M1180" t="str">
            <v>﻿Đang hoạt động</v>
          </cell>
          <cell r="N1180">
            <v>42146</v>
          </cell>
          <cell r="Q1180">
            <v>1</v>
          </cell>
          <cell r="T1180">
            <v>0</v>
          </cell>
          <cell r="U1180">
            <v>0</v>
          </cell>
          <cell r="V1180">
            <v>0</v>
          </cell>
        </row>
        <row r="1181">
          <cell r="D1181" t="str">
            <v>LUCKY STAR</v>
          </cell>
          <cell r="M1181" t="str">
            <v>﻿Đang hoạt động</v>
          </cell>
          <cell r="N1181">
            <v>41586</v>
          </cell>
          <cell r="Q1181">
            <v>1</v>
          </cell>
          <cell r="T1181">
            <v>0</v>
          </cell>
          <cell r="U1181">
            <v>0</v>
          </cell>
          <cell r="V1181">
            <v>0</v>
          </cell>
        </row>
        <row r="1182">
          <cell r="D1182" t="str">
            <v>TCA TEAM</v>
          </cell>
          <cell r="M1182" t="str">
            <v>﻿Đang hoạt động</v>
          </cell>
          <cell r="N1182">
            <v>42144</v>
          </cell>
          <cell r="Q1182">
            <v>0</v>
          </cell>
          <cell r="T1182">
            <v>0</v>
          </cell>
          <cell r="U1182">
            <v>0</v>
          </cell>
          <cell r="V1182">
            <v>0</v>
          </cell>
        </row>
        <row r="1183">
          <cell r="D1183" t="str">
            <v>TCA TEAM</v>
          </cell>
          <cell r="M1183" t="str">
            <v>﻿Đang hoạt động</v>
          </cell>
          <cell r="N1183">
            <v>42144</v>
          </cell>
          <cell r="Q1183">
            <v>0</v>
          </cell>
          <cell r="T1183">
            <v>0</v>
          </cell>
          <cell r="U1183">
            <v>0</v>
          </cell>
          <cell r="V1183">
            <v>0</v>
          </cell>
        </row>
        <row r="1184">
          <cell r="D1184" t="str">
            <v>TCA TEAM</v>
          </cell>
          <cell r="M1184" t="str">
            <v>﻿Đang hoạt động</v>
          </cell>
          <cell r="N1184">
            <v>42166</v>
          </cell>
          <cell r="Q1184">
            <v>0</v>
          </cell>
          <cell r="T1184">
            <v>0</v>
          </cell>
          <cell r="U1184">
            <v>0</v>
          </cell>
          <cell r="V1184">
            <v>0</v>
          </cell>
        </row>
        <row r="1185">
          <cell r="D1185" t="str">
            <v>TCA TEAM</v>
          </cell>
          <cell r="M1185" t="str">
            <v>﻿Đang hoạt động</v>
          </cell>
          <cell r="N1185">
            <v>42144</v>
          </cell>
          <cell r="Q1185">
            <v>0</v>
          </cell>
          <cell r="T1185">
            <v>0</v>
          </cell>
          <cell r="U1185">
            <v>0</v>
          </cell>
          <cell r="V1185">
            <v>0</v>
          </cell>
        </row>
        <row r="1186">
          <cell r="D1186" t="str">
            <v>THE CAPITAL</v>
          </cell>
          <cell r="M1186" t="str">
            <v>﻿Đang hoạt động</v>
          </cell>
          <cell r="N1186">
            <v>42177</v>
          </cell>
          <cell r="Q1186">
            <v>0</v>
          </cell>
          <cell r="T1186">
            <v>0</v>
          </cell>
          <cell r="U1186">
            <v>1</v>
          </cell>
          <cell r="V1186">
            <v>0</v>
          </cell>
        </row>
        <row r="1187">
          <cell r="D1187" t="str">
            <v>COT GENCASA</v>
          </cell>
          <cell r="M1187" t="str">
            <v>﻿Đang hoạt động</v>
          </cell>
          <cell r="N1187">
            <v>42166</v>
          </cell>
          <cell r="Q1187">
            <v>1</v>
          </cell>
          <cell r="T1187">
            <v>0</v>
          </cell>
          <cell r="U1187">
            <v>0</v>
          </cell>
          <cell r="V1187">
            <v>0</v>
          </cell>
        </row>
        <row r="1188">
          <cell r="D1188" t="str">
            <v>TCA TEAM</v>
          </cell>
          <cell r="M1188" t="str">
            <v>﻿Đang hoạt động</v>
          </cell>
          <cell r="N1188">
            <v>42250</v>
          </cell>
          <cell r="Q1188">
            <v>0</v>
          </cell>
          <cell r="T1188">
            <v>0</v>
          </cell>
          <cell r="U1188">
            <v>0</v>
          </cell>
          <cell r="V1188">
            <v>0</v>
          </cell>
        </row>
        <row r="1189">
          <cell r="D1189" t="str">
            <v>TCA TEAM</v>
          </cell>
          <cell r="M1189" t="str">
            <v>﻿Đang hoạt động</v>
          </cell>
          <cell r="N1189">
            <v>42144</v>
          </cell>
          <cell r="Q1189">
            <v>0</v>
          </cell>
          <cell r="T1189">
            <v>0</v>
          </cell>
          <cell r="U1189">
            <v>0</v>
          </cell>
          <cell r="V1189">
            <v>0</v>
          </cell>
        </row>
        <row r="1190">
          <cell r="D1190" t="str">
            <v>G-G</v>
          </cell>
          <cell r="M1190" t="str">
            <v>﻿Đang hoạt động</v>
          </cell>
          <cell r="N1190">
            <v>42172</v>
          </cell>
          <cell r="Q1190">
            <v>1</v>
          </cell>
          <cell r="T1190">
            <v>0</v>
          </cell>
          <cell r="U1190">
            <v>0</v>
          </cell>
          <cell r="V1190">
            <v>0</v>
          </cell>
        </row>
        <row r="1191">
          <cell r="D1191" t="str">
            <v>TCA TEAM</v>
          </cell>
          <cell r="M1191" t="str">
            <v>﻿Đang hoạt động</v>
          </cell>
          <cell r="N1191">
            <v>42144</v>
          </cell>
          <cell r="Q1191">
            <v>0</v>
          </cell>
          <cell r="T1191">
            <v>0</v>
          </cell>
          <cell r="U1191">
            <v>0</v>
          </cell>
          <cell r="V1191">
            <v>0</v>
          </cell>
        </row>
        <row r="1192">
          <cell r="D1192" t="str">
            <v>THE CAPITAL</v>
          </cell>
          <cell r="M1192" t="str">
            <v>﻿Đang hoạt động</v>
          </cell>
          <cell r="N1192">
            <v>42177</v>
          </cell>
          <cell r="Q1192">
            <v>0</v>
          </cell>
          <cell r="T1192">
            <v>0</v>
          </cell>
          <cell r="U1192">
            <v>1</v>
          </cell>
          <cell r="V1192">
            <v>0</v>
          </cell>
        </row>
        <row r="1193">
          <cell r="D1193" t="str">
            <v>ELITE</v>
          </cell>
          <cell r="M1193" t="str">
            <v>﻿Đang hoạt động</v>
          </cell>
          <cell r="N1193">
            <v>42193</v>
          </cell>
          <cell r="Q1193">
            <v>0</v>
          </cell>
          <cell r="T1193">
            <v>0</v>
          </cell>
          <cell r="U1193">
            <v>0</v>
          </cell>
          <cell r="V1193">
            <v>1</v>
          </cell>
        </row>
        <row r="1194">
          <cell r="D1194" t="str">
            <v>TCA TEAM</v>
          </cell>
          <cell r="M1194" t="str">
            <v>﻿Đang hoạt động</v>
          </cell>
          <cell r="N1194">
            <v>42159</v>
          </cell>
          <cell r="Q1194">
            <v>0</v>
          </cell>
          <cell r="T1194">
            <v>0</v>
          </cell>
          <cell r="U1194">
            <v>0</v>
          </cell>
          <cell r="V1194">
            <v>0</v>
          </cell>
        </row>
        <row r="1195">
          <cell r="D1195" t="str">
            <v>LUCKY STAR</v>
          </cell>
          <cell r="M1195" t="str">
            <v>﻿Đang hoạt động</v>
          </cell>
          <cell r="N1195">
            <v>42146</v>
          </cell>
          <cell r="Q1195">
            <v>0</v>
          </cell>
          <cell r="T1195">
            <v>0</v>
          </cell>
          <cell r="U1195">
            <v>1</v>
          </cell>
          <cell r="V1195">
            <v>0</v>
          </cell>
        </row>
        <row r="1196">
          <cell r="D1196" t="str">
            <v>LION 1</v>
          </cell>
          <cell r="M1196" t="str">
            <v>﻿Đang hoạt động</v>
          </cell>
          <cell r="N1196">
            <v>41996</v>
          </cell>
          <cell r="Q1196">
            <v>1</v>
          </cell>
          <cell r="T1196">
            <v>0</v>
          </cell>
          <cell r="U1196">
            <v>0</v>
          </cell>
          <cell r="V1196">
            <v>0</v>
          </cell>
        </row>
        <row r="1197">
          <cell r="D1197" t="str">
            <v>PHOENIX</v>
          </cell>
          <cell r="M1197" t="str">
            <v>﻿Đang hoạt động</v>
          </cell>
          <cell r="N1197">
            <v>42150</v>
          </cell>
          <cell r="Q1197">
            <v>0</v>
          </cell>
          <cell r="T1197">
            <v>0</v>
          </cell>
          <cell r="U1197">
            <v>1</v>
          </cell>
          <cell r="V1197">
            <v>0</v>
          </cell>
        </row>
        <row r="1198">
          <cell r="D1198" t="str">
            <v>WHITE HORSE</v>
          </cell>
          <cell r="M1198" t="str">
            <v>﻿Đang hoạt động</v>
          </cell>
          <cell r="N1198">
            <v>42144</v>
          </cell>
          <cell r="Q1198">
            <v>1</v>
          </cell>
          <cell r="T1198">
            <v>0</v>
          </cell>
          <cell r="U1198">
            <v>0</v>
          </cell>
          <cell r="V1198">
            <v>0</v>
          </cell>
        </row>
        <row r="1199">
          <cell r="D1199" t="str">
            <v>THE CAPITAL</v>
          </cell>
          <cell r="M1199" t="str">
            <v>﻿Đang hoạt động</v>
          </cell>
          <cell r="N1199">
            <v>42271</v>
          </cell>
          <cell r="Q1199">
            <v>1</v>
          </cell>
          <cell r="T1199">
            <v>0</v>
          </cell>
          <cell r="U1199">
            <v>0</v>
          </cell>
          <cell r="V1199">
            <v>0</v>
          </cell>
        </row>
        <row r="1200">
          <cell r="D1200" t="str">
            <v>LUCKY STAR</v>
          </cell>
          <cell r="M1200" t="str">
            <v>﻿Đang hoạt động</v>
          </cell>
          <cell r="N1200">
            <v>42146</v>
          </cell>
          <cell r="Q1200">
            <v>0</v>
          </cell>
          <cell r="T1200">
            <v>0</v>
          </cell>
          <cell r="U1200">
            <v>1</v>
          </cell>
          <cell r="V1200">
            <v>0</v>
          </cell>
        </row>
        <row r="1201">
          <cell r="D1201" t="str">
            <v>MDRT BH</v>
          </cell>
          <cell r="M1201" t="str">
            <v>﻿Đang hoạt động</v>
          </cell>
          <cell r="N1201">
            <v>42166</v>
          </cell>
          <cell r="Q1201">
            <v>1</v>
          </cell>
          <cell r="T1201">
            <v>0</v>
          </cell>
          <cell r="U1201">
            <v>0</v>
          </cell>
          <cell r="V1201">
            <v>0</v>
          </cell>
        </row>
        <row r="1202">
          <cell r="D1202" t="str">
            <v>VĨNH LONG</v>
          </cell>
          <cell r="M1202" t="str">
            <v>﻿Đang hoạt động</v>
          </cell>
          <cell r="N1202">
            <v>42144</v>
          </cell>
          <cell r="Q1202">
            <v>1</v>
          </cell>
          <cell r="T1202">
            <v>0</v>
          </cell>
          <cell r="U1202">
            <v>0</v>
          </cell>
          <cell r="V1202">
            <v>0</v>
          </cell>
        </row>
        <row r="1203">
          <cell r="D1203" t="str">
            <v>VĨNH LONG</v>
          </cell>
          <cell r="M1203" t="str">
            <v>﻿Đã nghỉ việc</v>
          </cell>
          <cell r="N1203">
            <v>42332</v>
          </cell>
          <cell r="Q1203">
            <v>0</v>
          </cell>
          <cell r="T1203">
            <v>0</v>
          </cell>
          <cell r="U1203">
            <v>0</v>
          </cell>
          <cell r="V1203">
            <v>0</v>
          </cell>
        </row>
        <row r="1204">
          <cell r="D1204" t="str">
            <v>VĨNH LONG</v>
          </cell>
          <cell r="M1204" t="str">
            <v>﻿Đang hoạt động</v>
          </cell>
          <cell r="N1204">
            <v>42144</v>
          </cell>
          <cell r="Q1204">
            <v>1</v>
          </cell>
          <cell r="T1204">
            <v>0</v>
          </cell>
          <cell r="U1204">
            <v>0</v>
          </cell>
          <cell r="V1204">
            <v>0</v>
          </cell>
        </row>
        <row r="1205">
          <cell r="D1205" t="str">
            <v>THE STARS 1</v>
          </cell>
          <cell r="M1205" t="str">
            <v>﻿Đang hoạt động</v>
          </cell>
          <cell r="N1205">
            <v>42157</v>
          </cell>
          <cell r="Q1205">
            <v>0</v>
          </cell>
          <cell r="T1205">
            <v>1</v>
          </cell>
          <cell r="U1205">
            <v>0</v>
          </cell>
          <cell r="V1205">
            <v>0</v>
          </cell>
        </row>
        <row r="1206">
          <cell r="D1206" t="str">
            <v>LION 1</v>
          </cell>
          <cell r="M1206" t="str">
            <v>﻿Đang hoạt động</v>
          </cell>
          <cell r="N1206">
            <v>42151</v>
          </cell>
          <cell r="Q1206">
            <v>1</v>
          </cell>
          <cell r="T1206">
            <v>0</v>
          </cell>
          <cell r="U1206">
            <v>0</v>
          </cell>
          <cell r="V1206">
            <v>0</v>
          </cell>
        </row>
        <row r="1207">
          <cell r="D1207" t="str">
            <v>MDRT HCM</v>
          </cell>
          <cell r="M1207" t="str">
            <v>﻿Đang hoạt động</v>
          </cell>
          <cell r="N1207">
            <v>42145</v>
          </cell>
          <cell r="Q1207">
            <v>0</v>
          </cell>
          <cell r="T1207">
            <v>0</v>
          </cell>
          <cell r="U1207">
            <v>1</v>
          </cell>
          <cell r="V1207">
            <v>0</v>
          </cell>
        </row>
        <row r="1208">
          <cell r="D1208" t="str">
            <v>VICTORY</v>
          </cell>
          <cell r="M1208" t="str">
            <v>﻿Đang hoạt động</v>
          </cell>
          <cell r="N1208">
            <v>42150</v>
          </cell>
          <cell r="Q1208">
            <v>1</v>
          </cell>
          <cell r="T1208">
            <v>0</v>
          </cell>
          <cell r="U1208">
            <v>0</v>
          </cell>
          <cell r="V1208">
            <v>0</v>
          </cell>
        </row>
        <row r="1209">
          <cell r="D1209" t="str">
            <v>VICTORY</v>
          </cell>
          <cell r="M1209" t="str">
            <v>﻿Đang hoạt động</v>
          </cell>
          <cell r="N1209">
            <v>42271</v>
          </cell>
          <cell r="Q1209">
            <v>0</v>
          </cell>
          <cell r="T1209">
            <v>0</v>
          </cell>
          <cell r="U1209">
            <v>1</v>
          </cell>
          <cell r="V1209">
            <v>0</v>
          </cell>
        </row>
        <row r="1210">
          <cell r="D1210" t="str">
            <v>WHITE HORSE</v>
          </cell>
          <cell r="M1210" t="str">
            <v>﻿Đang hoạt động</v>
          </cell>
          <cell r="N1210">
            <v>41788</v>
          </cell>
          <cell r="Q1210">
            <v>0</v>
          </cell>
          <cell r="T1210">
            <v>0</v>
          </cell>
          <cell r="U1210">
            <v>0</v>
          </cell>
          <cell r="V1210">
            <v>1</v>
          </cell>
        </row>
        <row r="1211">
          <cell r="D1211" t="str">
            <v>BÌNH MINH</v>
          </cell>
          <cell r="M1211" t="str">
            <v>﻿Đang hoạt động</v>
          </cell>
          <cell r="N1211">
            <v>42151</v>
          </cell>
          <cell r="Q1211">
            <v>1</v>
          </cell>
          <cell r="T1211">
            <v>0</v>
          </cell>
          <cell r="U1211">
            <v>0</v>
          </cell>
          <cell r="V1211">
            <v>0</v>
          </cell>
        </row>
        <row r="1212">
          <cell r="D1212" t="str">
            <v>THE POWER</v>
          </cell>
          <cell r="M1212" t="str">
            <v>﻿Đang hoạt động</v>
          </cell>
          <cell r="N1212">
            <v>42151</v>
          </cell>
          <cell r="Q1212">
            <v>1</v>
          </cell>
          <cell r="T1212">
            <v>0</v>
          </cell>
          <cell r="U1212">
            <v>0</v>
          </cell>
          <cell r="V1212">
            <v>0</v>
          </cell>
        </row>
        <row r="1213">
          <cell r="D1213" t="str">
            <v>VICTORY</v>
          </cell>
          <cell r="M1213" t="str">
            <v>﻿Đang hoạt động</v>
          </cell>
          <cell r="N1213">
            <v>42150</v>
          </cell>
          <cell r="Q1213">
            <v>1</v>
          </cell>
          <cell r="T1213">
            <v>0</v>
          </cell>
          <cell r="U1213">
            <v>0</v>
          </cell>
          <cell r="V1213">
            <v>0</v>
          </cell>
        </row>
        <row r="1214">
          <cell r="D1214" t="str">
            <v>BLUE WAVES</v>
          </cell>
          <cell r="M1214" t="str">
            <v>﻿Đang hoạt động</v>
          </cell>
          <cell r="N1214">
            <v>42152</v>
          </cell>
          <cell r="Q1214">
            <v>1</v>
          </cell>
          <cell r="T1214">
            <v>0</v>
          </cell>
          <cell r="U1214">
            <v>0</v>
          </cell>
          <cell r="V1214">
            <v>0</v>
          </cell>
        </row>
        <row r="1215">
          <cell r="D1215" t="str">
            <v>VICTORY</v>
          </cell>
          <cell r="M1215" t="str">
            <v>﻿Đang hoạt động</v>
          </cell>
          <cell r="N1215">
            <v>42150</v>
          </cell>
          <cell r="Q1215">
            <v>0</v>
          </cell>
          <cell r="T1215">
            <v>0</v>
          </cell>
          <cell r="U1215">
            <v>1</v>
          </cell>
          <cell r="V1215">
            <v>0</v>
          </cell>
        </row>
        <row r="1216">
          <cell r="D1216" t="str">
            <v>TCA TEAM</v>
          </cell>
          <cell r="M1216" t="str">
            <v>﻿Đang hoạt động</v>
          </cell>
          <cell r="N1216">
            <v>42152</v>
          </cell>
          <cell r="Q1216">
            <v>0</v>
          </cell>
          <cell r="T1216">
            <v>0</v>
          </cell>
          <cell r="U1216">
            <v>0</v>
          </cell>
          <cell r="V1216">
            <v>0</v>
          </cell>
        </row>
        <row r="1217">
          <cell r="D1217" t="str">
            <v>BLUE WAVES</v>
          </cell>
          <cell r="M1217" t="str">
            <v>﻿Đang hoạt động</v>
          </cell>
          <cell r="N1217">
            <v>42152</v>
          </cell>
          <cell r="Q1217">
            <v>0</v>
          </cell>
          <cell r="T1217">
            <v>0</v>
          </cell>
          <cell r="U1217">
            <v>1</v>
          </cell>
          <cell r="V1217">
            <v>0</v>
          </cell>
        </row>
        <row r="1218">
          <cell r="D1218" t="str">
            <v>TCA TEAM</v>
          </cell>
          <cell r="M1218" t="str">
            <v>﻿Đang hoạt động</v>
          </cell>
          <cell r="N1218">
            <v>42152</v>
          </cell>
          <cell r="Q1218">
            <v>0</v>
          </cell>
          <cell r="T1218">
            <v>0</v>
          </cell>
          <cell r="U1218">
            <v>0</v>
          </cell>
          <cell r="V1218">
            <v>0</v>
          </cell>
        </row>
        <row r="1219">
          <cell r="D1219" t="str">
            <v>BÌNH MINH</v>
          </cell>
          <cell r="M1219" t="str">
            <v>﻿Đang hoạt động</v>
          </cell>
          <cell r="N1219">
            <v>42151</v>
          </cell>
          <cell r="Q1219">
            <v>0</v>
          </cell>
          <cell r="T1219">
            <v>0</v>
          </cell>
          <cell r="U1219">
            <v>1</v>
          </cell>
          <cell r="V1219">
            <v>0</v>
          </cell>
        </row>
        <row r="1220">
          <cell r="D1220" t="str">
            <v>TCA TEAM</v>
          </cell>
          <cell r="M1220" t="str">
            <v>﻿Đang hoạt động</v>
          </cell>
          <cell r="N1220">
            <v>42202</v>
          </cell>
          <cell r="Q1220">
            <v>0</v>
          </cell>
          <cell r="T1220">
            <v>0</v>
          </cell>
          <cell r="U1220">
            <v>0</v>
          </cell>
          <cell r="V1220">
            <v>0</v>
          </cell>
        </row>
        <row r="1221">
          <cell r="D1221" t="str">
            <v>GREEN DRAGON</v>
          </cell>
          <cell r="M1221" t="str">
            <v>﻿Đang hoạt động</v>
          </cell>
          <cell r="N1221">
            <v>42199</v>
          </cell>
          <cell r="Q1221">
            <v>1</v>
          </cell>
          <cell r="T1221">
            <v>0</v>
          </cell>
          <cell r="U1221">
            <v>0</v>
          </cell>
          <cell r="V1221">
            <v>0</v>
          </cell>
        </row>
        <row r="1222">
          <cell r="D1222" t="str">
            <v>LUCKY STAR</v>
          </cell>
          <cell r="M1222" t="str">
            <v>﻿Đang hoạt động</v>
          </cell>
          <cell r="N1222">
            <v>42151</v>
          </cell>
          <cell r="Q1222">
            <v>0</v>
          </cell>
          <cell r="T1222">
            <v>0</v>
          </cell>
          <cell r="U1222">
            <v>1</v>
          </cell>
          <cell r="V1222">
            <v>0</v>
          </cell>
        </row>
        <row r="1223">
          <cell r="D1223" t="str">
            <v>TCA TEAM</v>
          </cell>
          <cell r="M1223" t="str">
            <v>﻿Đang hoạt động</v>
          </cell>
          <cell r="N1223">
            <v>42152</v>
          </cell>
          <cell r="Q1223">
            <v>0</v>
          </cell>
          <cell r="T1223">
            <v>0</v>
          </cell>
          <cell r="U1223">
            <v>0</v>
          </cell>
          <cell r="V1223">
            <v>0</v>
          </cell>
        </row>
        <row r="1224">
          <cell r="D1224" t="str">
            <v>TCA TEAM</v>
          </cell>
          <cell r="M1224" t="str">
            <v>﻿Đang hoạt động</v>
          </cell>
          <cell r="N1224">
            <v>42152</v>
          </cell>
          <cell r="Q1224">
            <v>0</v>
          </cell>
          <cell r="T1224">
            <v>0</v>
          </cell>
          <cell r="U1224">
            <v>0</v>
          </cell>
          <cell r="V1224">
            <v>0</v>
          </cell>
        </row>
        <row r="1225">
          <cell r="D1225" t="str">
            <v>BÌNH MINH</v>
          </cell>
          <cell r="M1225" t="str">
            <v>﻿Đang hoạt động</v>
          </cell>
          <cell r="N1225">
            <v>42151</v>
          </cell>
          <cell r="Q1225">
            <v>1</v>
          </cell>
          <cell r="T1225">
            <v>0</v>
          </cell>
          <cell r="U1225">
            <v>0</v>
          </cell>
          <cell r="V1225">
            <v>0</v>
          </cell>
        </row>
        <row r="1226">
          <cell r="D1226" t="str">
            <v>TCA TEAM</v>
          </cell>
          <cell r="M1226" t="str">
            <v>﻿Đang hoạt động</v>
          </cell>
          <cell r="N1226">
            <v>42166</v>
          </cell>
          <cell r="Q1226">
            <v>0</v>
          </cell>
          <cell r="T1226">
            <v>0</v>
          </cell>
          <cell r="U1226">
            <v>0</v>
          </cell>
          <cell r="V1226">
            <v>0</v>
          </cell>
        </row>
        <row r="1227">
          <cell r="D1227" t="str">
            <v>BLUE WAVES</v>
          </cell>
          <cell r="M1227" t="str">
            <v>﻿Đang hoạt động</v>
          </cell>
          <cell r="N1227">
            <v>42152</v>
          </cell>
          <cell r="Q1227">
            <v>0</v>
          </cell>
          <cell r="T1227">
            <v>0</v>
          </cell>
          <cell r="U1227">
            <v>1</v>
          </cell>
          <cell r="V1227">
            <v>0</v>
          </cell>
        </row>
        <row r="1228">
          <cell r="D1228" t="str">
            <v>TCA TEAM</v>
          </cell>
          <cell r="M1228" t="str">
            <v>﻿Đang hoạt động</v>
          </cell>
          <cell r="N1228">
            <v>42152</v>
          </cell>
          <cell r="Q1228">
            <v>0</v>
          </cell>
          <cell r="T1228">
            <v>0</v>
          </cell>
          <cell r="U1228">
            <v>0</v>
          </cell>
          <cell r="V1228">
            <v>0</v>
          </cell>
        </row>
        <row r="1229">
          <cell r="D1229" t="str">
            <v>TCA TEAM</v>
          </cell>
          <cell r="M1229" t="str">
            <v>﻿Đang hoạt động</v>
          </cell>
          <cell r="N1229">
            <v>42152</v>
          </cell>
          <cell r="Q1229">
            <v>0</v>
          </cell>
          <cell r="T1229">
            <v>0</v>
          </cell>
          <cell r="U1229">
            <v>0</v>
          </cell>
          <cell r="V1229">
            <v>0</v>
          </cell>
        </row>
        <row r="1230">
          <cell r="D1230" t="str">
            <v>TCA TEAM</v>
          </cell>
          <cell r="M1230" t="str">
            <v>﻿Đang hoạt động</v>
          </cell>
          <cell r="N1230">
            <v>42152</v>
          </cell>
          <cell r="Q1230">
            <v>0</v>
          </cell>
          <cell r="T1230">
            <v>0</v>
          </cell>
          <cell r="U1230">
            <v>0</v>
          </cell>
          <cell r="V1230">
            <v>0</v>
          </cell>
        </row>
        <row r="1231">
          <cell r="D1231" t="str">
            <v>TCA TEAM</v>
          </cell>
          <cell r="M1231" t="str">
            <v>﻿Đang hoạt động</v>
          </cell>
          <cell r="N1231">
            <v>42157</v>
          </cell>
          <cell r="Q1231">
            <v>0</v>
          </cell>
          <cell r="T1231">
            <v>0</v>
          </cell>
          <cell r="U1231">
            <v>0</v>
          </cell>
          <cell r="V1231">
            <v>0</v>
          </cell>
        </row>
        <row r="1232">
          <cell r="D1232" t="str">
            <v>TCA TEAM</v>
          </cell>
          <cell r="M1232" t="str">
            <v>﻿Đang hoạt động</v>
          </cell>
          <cell r="N1232">
            <v>42152</v>
          </cell>
          <cell r="Q1232">
            <v>0</v>
          </cell>
          <cell r="T1232">
            <v>0</v>
          </cell>
          <cell r="U1232">
            <v>0</v>
          </cell>
          <cell r="V1232">
            <v>0</v>
          </cell>
        </row>
        <row r="1233">
          <cell r="D1233" t="str">
            <v>GREEN DRAGON</v>
          </cell>
          <cell r="M1233" t="str">
            <v>﻿Đang hoạt động</v>
          </cell>
          <cell r="N1233">
            <v>42152</v>
          </cell>
          <cell r="Q1233">
            <v>0</v>
          </cell>
          <cell r="T1233">
            <v>0</v>
          </cell>
          <cell r="U1233">
            <v>1</v>
          </cell>
          <cell r="V1233">
            <v>0</v>
          </cell>
        </row>
        <row r="1234">
          <cell r="D1234" t="str">
            <v>GENCASA YÊN BÁI</v>
          </cell>
          <cell r="M1234" t="str">
            <v>﻿Đang hoạt động</v>
          </cell>
          <cell r="N1234">
            <v>42200</v>
          </cell>
          <cell r="Q1234">
            <v>1</v>
          </cell>
          <cell r="T1234">
            <v>0</v>
          </cell>
          <cell r="U1234">
            <v>0</v>
          </cell>
          <cell r="V1234">
            <v>0</v>
          </cell>
        </row>
        <row r="1235">
          <cell r="D1235" t="str">
            <v>F.B.I</v>
          </cell>
          <cell r="M1235" t="str">
            <v>﻿Đang hoạt động</v>
          </cell>
          <cell r="N1235">
            <v>42271</v>
          </cell>
          <cell r="Q1235">
            <v>1</v>
          </cell>
          <cell r="T1235">
            <v>0</v>
          </cell>
          <cell r="U1235">
            <v>0</v>
          </cell>
          <cell r="V1235">
            <v>0</v>
          </cell>
        </row>
        <row r="1236">
          <cell r="D1236" t="str">
            <v>MDRT BH</v>
          </cell>
          <cell r="M1236" t="str">
            <v>﻿Đang hoạt động</v>
          </cell>
          <cell r="N1236">
            <v>42146</v>
          </cell>
          <cell r="Q1236">
            <v>1</v>
          </cell>
          <cell r="T1236">
            <v>0</v>
          </cell>
          <cell r="U1236">
            <v>0</v>
          </cell>
          <cell r="V1236">
            <v>0</v>
          </cell>
        </row>
        <row r="1237">
          <cell r="D1237" t="str">
            <v>COT GENCASA</v>
          </cell>
          <cell r="M1237" t="str">
            <v>﻿Đang hoạt động</v>
          </cell>
          <cell r="N1237">
            <v>42158</v>
          </cell>
          <cell r="Q1237">
            <v>1</v>
          </cell>
          <cell r="T1237">
            <v>0</v>
          </cell>
          <cell r="U1237">
            <v>0</v>
          </cell>
          <cell r="V1237">
            <v>0</v>
          </cell>
        </row>
        <row r="1238">
          <cell r="D1238" t="str">
            <v>PHOENIX</v>
          </cell>
          <cell r="M1238" t="str">
            <v>﻿Đang hoạt động</v>
          </cell>
          <cell r="N1238">
            <v>41572</v>
          </cell>
          <cell r="Q1238">
            <v>0</v>
          </cell>
          <cell r="T1238">
            <v>0</v>
          </cell>
          <cell r="U1238">
            <v>1</v>
          </cell>
          <cell r="V1238">
            <v>0</v>
          </cell>
        </row>
        <row r="1239">
          <cell r="D1239" t="str">
            <v>F.B.I</v>
          </cell>
          <cell r="M1239" t="str">
            <v>﻿Đang hoạt động</v>
          </cell>
          <cell r="N1239">
            <v>42151</v>
          </cell>
          <cell r="Q1239">
            <v>1</v>
          </cell>
          <cell r="T1239">
            <v>0</v>
          </cell>
          <cell r="U1239">
            <v>0</v>
          </cell>
          <cell r="V1239">
            <v>0</v>
          </cell>
        </row>
        <row r="1240">
          <cell r="D1240" t="str">
            <v>BORN TO WIN GENCASA PHÚ NHUẬN</v>
          </cell>
          <cell r="M1240" t="str">
            <v>﻿Đang hoạt động</v>
          </cell>
          <cell r="N1240">
            <v>42474</v>
          </cell>
          <cell r="Q1240">
            <v>1</v>
          </cell>
          <cell r="T1240">
            <v>0</v>
          </cell>
          <cell r="U1240">
            <v>0</v>
          </cell>
          <cell r="V1240">
            <v>0</v>
          </cell>
        </row>
        <row r="1241">
          <cell r="D1241" t="str">
            <v>THANH HÓA</v>
          </cell>
          <cell r="M1241" t="str">
            <v>﻿Đang hoạt động</v>
          </cell>
          <cell r="N1241">
            <v>42480</v>
          </cell>
          <cell r="Q1241">
            <v>1</v>
          </cell>
          <cell r="T1241">
            <v>0</v>
          </cell>
          <cell r="U1241">
            <v>0</v>
          </cell>
          <cell r="V1241">
            <v>0</v>
          </cell>
        </row>
        <row r="1242">
          <cell r="D1242" t="str">
            <v>F.B.I</v>
          </cell>
          <cell r="M1242" t="str">
            <v>﻿Đang hoạt động</v>
          </cell>
          <cell r="N1242">
            <v>42271</v>
          </cell>
          <cell r="Q1242">
            <v>0</v>
          </cell>
          <cell r="T1242">
            <v>0</v>
          </cell>
          <cell r="U1242">
            <v>1</v>
          </cell>
          <cell r="V1242">
            <v>0</v>
          </cell>
        </row>
        <row r="1243">
          <cell r="D1243" t="str">
            <v>GENCASA TÂN PHÚ</v>
          </cell>
          <cell r="M1243" t="str">
            <v>﻿Đang hoạt động</v>
          </cell>
          <cell r="N1243">
            <v>42150</v>
          </cell>
          <cell r="Q1243">
            <v>1</v>
          </cell>
          <cell r="T1243">
            <v>0</v>
          </cell>
          <cell r="U1243">
            <v>0</v>
          </cell>
          <cell r="V1243">
            <v>0</v>
          </cell>
        </row>
        <row r="1244">
          <cell r="D1244" t="str">
            <v>EIB MIỀN NAM 1</v>
          </cell>
          <cell r="M1244" t="str">
            <v>﻿Đã nghỉ việc</v>
          </cell>
          <cell r="N1244">
            <v>42594</v>
          </cell>
          <cell r="Q1244">
            <v>0</v>
          </cell>
          <cell r="T1244">
            <v>0</v>
          </cell>
          <cell r="U1244">
            <v>0</v>
          </cell>
          <cell r="V1244">
            <v>0</v>
          </cell>
        </row>
        <row r="1245">
          <cell r="D1245" t="str">
            <v>LUCKY STAR</v>
          </cell>
          <cell r="M1245" t="str">
            <v>﻿Đang hoạt động</v>
          </cell>
          <cell r="N1245">
            <v>41572</v>
          </cell>
          <cell r="Q1245">
            <v>0</v>
          </cell>
          <cell r="T1245">
            <v>0</v>
          </cell>
          <cell r="U1245">
            <v>1</v>
          </cell>
          <cell r="V1245">
            <v>0</v>
          </cell>
        </row>
        <row r="1246">
          <cell r="D1246" t="str">
            <v>THE CAPITAL</v>
          </cell>
          <cell r="M1246" t="str">
            <v>﻿Đang hoạt động</v>
          </cell>
          <cell r="N1246">
            <v>42452</v>
          </cell>
          <cell r="Q1246">
            <v>1</v>
          </cell>
          <cell r="T1246">
            <v>0</v>
          </cell>
          <cell r="U1246">
            <v>0</v>
          </cell>
          <cell r="V1246">
            <v>0</v>
          </cell>
        </row>
        <row r="1247">
          <cell r="D1247" t="str">
            <v>ELITE</v>
          </cell>
          <cell r="M1247" t="str">
            <v>﻿Đang hoạt động</v>
          </cell>
          <cell r="N1247">
            <v>42363</v>
          </cell>
          <cell r="Q1247">
            <v>1</v>
          </cell>
          <cell r="T1247">
            <v>0</v>
          </cell>
          <cell r="U1247">
            <v>0</v>
          </cell>
          <cell r="V1247">
            <v>0</v>
          </cell>
        </row>
        <row r="1248">
          <cell r="D1248" t="str">
            <v>LUCKY STAR</v>
          </cell>
          <cell r="M1248" t="str">
            <v>﻿Đang hoạt động</v>
          </cell>
          <cell r="N1248">
            <v>42166</v>
          </cell>
          <cell r="Q1248">
            <v>1</v>
          </cell>
          <cell r="T1248">
            <v>0</v>
          </cell>
          <cell r="U1248">
            <v>0</v>
          </cell>
          <cell r="V1248">
            <v>0</v>
          </cell>
        </row>
        <row r="1249">
          <cell r="D1249" t="str">
            <v>SUNFLOWER</v>
          </cell>
          <cell r="M1249" t="str">
            <v>﻿Đang hoạt động</v>
          </cell>
          <cell r="N1249">
            <v>42173</v>
          </cell>
          <cell r="Q1249">
            <v>0</v>
          </cell>
          <cell r="T1249">
            <v>0</v>
          </cell>
          <cell r="U1249">
            <v>1</v>
          </cell>
          <cell r="V1249">
            <v>0</v>
          </cell>
        </row>
        <row r="1250">
          <cell r="D1250" t="str">
            <v>ELITE</v>
          </cell>
          <cell r="M1250" t="str">
            <v>﻿Đang hoạt động</v>
          </cell>
          <cell r="N1250">
            <v>42199</v>
          </cell>
          <cell r="Q1250">
            <v>0</v>
          </cell>
          <cell r="T1250">
            <v>0</v>
          </cell>
          <cell r="U1250">
            <v>1</v>
          </cell>
          <cell r="V1250">
            <v>0</v>
          </cell>
        </row>
        <row r="1251">
          <cell r="D1251" t="str">
            <v>LONG XUYÊN 1</v>
          </cell>
          <cell r="M1251" t="str">
            <v>﻿Đang hoạt động</v>
          </cell>
          <cell r="N1251">
            <v>42164</v>
          </cell>
          <cell r="Q1251">
            <v>1</v>
          </cell>
          <cell r="T1251">
            <v>0</v>
          </cell>
          <cell r="U1251">
            <v>0</v>
          </cell>
          <cell r="V1251">
            <v>0</v>
          </cell>
        </row>
        <row r="1252">
          <cell r="D1252" t="str">
            <v>LONG XUYÊN 1</v>
          </cell>
          <cell r="M1252" t="str">
            <v>﻿Đang hoạt động</v>
          </cell>
          <cell r="N1252">
            <v>42202</v>
          </cell>
          <cell r="Q1252">
            <v>1</v>
          </cell>
          <cell r="T1252">
            <v>0</v>
          </cell>
          <cell r="U1252">
            <v>0</v>
          </cell>
          <cell r="V1252">
            <v>0</v>
          </cell>
        </row>
        <row r="1253">
          <cell r="D1253" t="str">
            <v>LONG XUYÊN 1</v>
          </cell>
          <cell r="M1253" t="str">
            <v>﻿Đang hoạt động</v>
          </cell>
          <cell r="N1253">
            <v>42164</v>
          </cell>
          <cell r="Q1253">
            <v>1</v>
          </cell>
          <cell r="T1253">
            <v>0</v>
          </cell>
          <cell r="U1253">
            <v>0</v>
          </cell>
          <cell r="V1253">
            <v>0</v>
          </cell>
        </row>
        <row r="1254">
          <cell r="D1254" t="str">
            <v>LONG XUYÊN 1</v>
          </cell>
          <cell r="M1254" t="str">
            <v>﻿Đang hoạt động</v>
          </cell>
          <cell r="N1254">
            <v>42164</v>
          </cell>
          <cell r="Q1254">
            <v>0</v>
          </cell>
          <cell r="T1254">
            <v>0</v>
          </cell>
          <cell r="U1254">
            <v>1</v>
          </cell>
          <cell r="V1254">
            <v>0</v>
          </cell>
        </row>
        <row r="1255">
          <cell r="D1255" t="str">
            <v>LONG XUYÊN 1</v>
          </cell>
          <cell r="M1255" t="str">
            <v>﻿Đang hoạt động</v>
          </cell>
          <cell r="N1255">
            <v>42164</v>
          </cell>
          <cell r="Q1255">
            <v>0</v>
          </cell>
          <cell r="T1255">
            <v>0</v>
          </cell>
          <cell r="U1255">
            <v>0</v>
          </cell>
          <cell r="V1255">
            <v>1</v>
          </cell>
        </row>
        <row r="1256">
          <cell r="D1256" t="str">
            <v>LONG XUYÊN 1</v>
          </cell>
          <cell r="M1256" t="str">
            <v>﻿Đang hoạt động</v>
          </cell>
          <cell r="N1256">
            <v>42164</v>
          </cell>
          <cell r="Q1256">
            <v>1</v>
          </cell>
          <cell r="T1256">
            <v>0</v>
          </cell>
          <cell r="U1256">
            <v>0</v>
          </cell>
          <cell r="V1256">
            <v>0</v>
          </cell>
        </row>
        <row r="1257">
          <cell r="D1257" t="str">
            <v>LONG XUYÊN 1</v>
          </cell>
          <cell r="M1257" t="str">
            <v>﻿Đang hoạt động</v>
          </cell>
          <cell r="N1257">
            <v>42164</v>
          </cell>
          <cell r="Q1257">
            <v>1</v>
          </cell>
          <cell r="T1257">
            <v>0</v>
          </cell>
          <cell r="U1257">
            <v>0</v>
          </cell>
          <cell r="V1257">
            <v>0</v>
          </cell>
        </row>
        <row r="1258">
          <cell r="D1258" t="str">
            <v>LONG XUYÊN 1</v>
          </cell>
          <cell r="M1258" t="str">
            <v>﻿Đang hoạt động</v>
          </cell>
          <cell r="N1258">
            <v>42164</v>
          </cell>
          <cell r="Q1258">
            <v>0</v>
          </cell>
          <cell r="T1258">
            <v>0</v>
          </cell>
          <cell r="U1258">
            <v>1</v>
          </cell>
          <cell r="V1258">
            <v>0</v>
          </cell>
        </row>
        <row r="1259">
          <cell r="D1259" t="str">
            <v>LONG XUYÊN 1</v>
          </cell>
          <cell r="M1259" t="str">
            <v>﻿Đang hoạt động</v>
          </cell>
          <cell r="N1259">
            <v>42164</v>
          </cell>
          <cell r="Q1259">
            <v>1</v>
          </cell>
          <cell r="T1259">
            <v>0</v>
          </cell>
          <cell r="U1259">
            <v>0</v>
          </cell>
          <cell r="V1259">
            <v>0</v>
          </cell>
        </row>
        <row r="1260">
          <cell r="D1260" t="str">
            <v>BLUE OCEAN</v>
          </cell>
          <cell r="M1260" t="str">
            <v>﻿Đang hoạt động</v>
          </cell>
          <cell r="N1260">
            <v>42271</v>
          </cell>
          <cell r="Q1260">
            <v>1</v>
          </cell>
          <cell r="T1260">
            <v>0</v>
          </cell>
          <cell r="U1260">
            <v>0</v>
          </cell>
          <cell r="V1260">
            <v>0</v>
          </cell>
        </row>
        <row r="1261">
          <cell r="D1261" t="str">
            <v>BLUE OCEAN</v>
          </cell>
          <cell r="M1261" t="str">
            <v>﻿Đang hoạt động</v>
          </cell>
          <cell r="N1261">
            <v>42166</v>
          </cell>
          <cell r="Q1261">
            <v>1</v>
          </cell>
          <cell r="T1261">
            <v>0</v>
          </cell>
          <cell r="U1261">
            <v>0</v>
          </cell>
          <cell r="V1261">
            <v>0</v>
          </cell>
        </row>
        <row r="1262">
          <cell r="D1262" t="str">
            <v>BLUE OCEAN</v>
          </cell>
          <cell r="M1262" t="str">
            <v>﻿Đang hoạt động</v>
          </cell>
          <cell r="N1262">
            <v>42543</v>
          </cell>
          <cell r="Q1262">
            <v>1</v>
          </cell>
          <cell r="T1262">
            <v>0</v>
          </cell>
          <cell r="U1262">
            <v>0</v>
          </cell>
          <cell r="V1262">
            <v>0</v>
          </cell>
        </row>
        <row r="1263">
          <cell r="D1263" t="str">
            <v>BLUE OCEAN</v>
          </cell>
          <cell r="M1263" t="str">
            <v>﻿Đang hoạt động</v>
          </cell>
          <cell r="N1263">
            <v>42221</v>
          </cell>
          <cell r="Q1263">
            <v>0</v>
          </cell>
          <cell r="T1263">
            <v>0</v>
          </cell>
          <cell r="U1263">
            <v>1</v>
          </cell>
          <cell r="V1263">
            <v>0</v>
          </cell>
        </row>
        <row r="1264">
          <cell r="D1264" t="str">
            <v>PHOENIX</v>
          </cell>
          <cell r="M1264" t="str">
            <v>﻿Đang hoạt động</v>
          </cell>
          <cell r="N1264">
            <v>42158</v>
          </cell>
          <cell r="Q1264">
            <v>1</v>
          </cell>
          <cell r="T1264">
            <v>0</v>
          </cell>
          <cell r="U1264">
            <v>0</v>
          </cell>
          <cell r="V1264">
            <v>0</v>
          </cell>
        </row>
        <row r="1265">
          <cell r="D1265" t="str">
            <v>MEGA</v>
          </cell>
          <cell r="M1265" t="str">
            <v>﻿Đang hoạt động</v>
          </cell>
          <cell r="N1265">
            <v>42689</v>
          </cell>
          <cell r="Q1265">
            <v>1</v>
          </cell>
          <cell r="T1265">
            <v>0</v>
          </cell>
          <cell r="U1265">
            <v>0</v>
          </cell>
          <cell r="V1265">
            <v>0</v>
          </cell>
        </row>
        <row r="1266">
          <cell r="D1266" t="str">
            <v>COT GENCASA</v>
          </cell>
          <cell r="M1266" t="str">
            <v>﻿Đang hoạt động</v>
          </cell>
          <cell r="N1266">
            <v>42158</v>
          </cell>
          <cell r="Q1266">
            <v>1</v>
          </cell>
          <cell r="T1266">
            <v>0</v>
          </cell>
          <cell r="U1266">
            <v>0</v>
          </cell>
          <cell r="V1266">
            <v>0</v>
          </cell>
        </row>
        <row r="1267">
          <cell r="D1267" t="str">
            <v>MEGA</v>
          </cell>
          <cell r="M1267" t="str">
            <v>﻿Đang hoạt động</v>
          </cell>
          <cell r="N1267">
            <v>42158</v>
          </cell>
          <cell r="Q1267">
            <v>0</v>
          </cell>
          <cell r="T1267">
            <v>0</v>
          </cell>
          <cell r="U1267">
            <v>1</v>
          </cell>
          <cell r="V1267">
            <v>0</v>
          </cell>
        </row>
        <row r="1268">
          <cell r="D1268" t="str">
            <v>BELIEVE IN FUTURE</v>
          </cell>
          <cell r="M1268" t="str">
            <v>﻿Đang hoạt động</v>
          </cell>
          <cell r="N1268">
            <v>42158</v>
          </cell>
          <cell r="Q1268">
            <v>1</v>
          </cell>
          <cell r="T1268">
            <v>0</v>
          </cell>
          <cell r="U1268">
            <v>0</v>
          </cell>
          <cell r="V1268">
            <v>0</v>
          </cell>
        </row>
        <row r="1269">
          <cell r="D1269" t="str">
            <v>THANH HÓA</v>
          </cell>
          <cell r="M1269" t="str">
            <v>﻿Đang hoạt động</v>
          </cell>
          <cell r="N1269">
            <v>42174</v>
          </cell>
          <cell r="Q1269">
            <v>0</v>
          </cell>
          <cell r="T1269">
            <v>0</v>
          </cell>
          <cell r="U1269">
            <v>1</v>
          </cell>
          <cell r="V1269">
            <v>0</v>
          </cell>
        </row>
        <row r="1270">
          <cell r="D1270" t="str">
            <v>TCA TEAM</v>
          </cell>
          <cell r="M1270" t="str">
            <v>﻿Đang hoạt động</v>
          </cell>
          <cell r="N1270">
            <v>42166</v>
          </cell>
          <cell r="Q1270">
            <v>0</v>
          </cell>
          <cell r="T1270">
            <v>0</v>
          </cell>
          <cell r="U1270">
            <v>0</v>
          </cell>
          <cell r="V1270">
            <v>0</v>
          </cell>
        </row>
        <row r="1271">
          <cell r="D1271" t="str">
            <v>CẦN THƠ</v>
          </cell>
          <cell r="M1271" t="str">
            <v>﻿Đang hoạt động</v>
          </cell>
          <cell r="N1271">
            <v>42177</v>
          </cell>
          <cell r="Q1271">
            <v>1</v>
          </cell>
          <cell r="T1271">
            <v>0</v>
          </cell>
          <cell r="U1271">
            <v>0</v>
          </cell>
          <cell r="V1271">
            <v>0</v>
          </cell>
        </row>
        <row r="1272">
          <cell r="D1272" t="str">
            <v>THE CAPITAL</v>
          </cell>
          <cell r="M1272" t="str">
            <v>﻿Đang hoạt động</v>
          </cell>
          <cell r="N1272">
            <v>42165</v>
          </cell>
          <cell r="Q1272">
            <v>1</v>
          </cell>
          <cell r="T1272">
            <v>0</v>
          </cell>
          <cell r="U1272">
            <v>0</v>
          </cell>
          <cell r="V1272">
            <v>0</v>
          </cell>
        </row>
        <row r="1273">
          <cell r="D1273" t="str">
            <v>DIAMOND</v>
          </cell>
          <cell r="M1273" t="str">
            <v>﻿Đang hoạt động</v>
          </cell>
          <cell r="N1273">
            <v>42165</v>
          </cell>
          <cell r="Q1273">
            <v>1</v>
          </cell>
          <cell r="T1273">
            <v>0</v>
          </cell>
          <cell r="U1273">
            <v>0</v>
          </cell>
          <cell r="V1273">
            <v>0</v>
          </cell>
        </row>
        <row r="1274">
          <cell r="D1274" t="str">
            <v>DIAMOND</v>
          </cell>
          <cell r="M1274" t="str">
            <v>﻿Đang hoạt động</v>
          </cell>
          <cell r="N1274">
            <v>42165</v>
          </cell>
          <cell r="Q1274">
            <v>1</v>
          </cell>
          <cell r="T1274">
            <v>0</v>
          </cell>
          <cell r="U1274">
            <v>0</v>
          </cell>
          <cell r="V1274">
            <v>0</v>
          </cell>
        </row>
        <row r="1275">
          <cell r="D1275" t="str">
            <v>CẦN THƠ</v>
          </cell>
          <cell r="M1275" t="str">
            <v>﻿Đang hoạt động</v>
          </cell>
          <cell r="N1275">
            <v>42177</v>
          </cell>
          <cell r="Q1275">
            <v>1</v>
          </cell>
          <cell r="T1275">
            <v>0</v>
          </cell>
          <cell r="U1275">
            <v>0</v>
          </cell>
          <cell r="V1275">
            <v>0</v>
          </cell>
        </row>
        <row r="1276">
          <cell r="D1276" t="str">
            <v>CẦN THƠ</v>
          </cell>
          <cell r="M1276" t="str">
            <v>﻿Đang hoạt động</v>
          </cell>
          <cell r="N1276">
            <v>42177</v>
          </cell>
          <cell r="Q1276">
            <v>1</v>
          </cell>
          <cell r="T1276">
            <v>0</v>
          </cell>
          <cell r="U1276">
            <v>0</v>
          </cell>
          <cell r="V1276">
            <v>0</v>
          </cell>
        </row>
        <row r="1277">
          <cell r="D1277" t="str">
            <v>TCB NORTH</v>
          </cell>
          <cell r="M1277" t="str">
            <v>﻿Đang hoạt động</v>
          </cell>
          <cell r="N1277">
            <v>42165</v>
          </cell>
          <cell r="Q1277">
            <v>0</v>
          </cell>
          <cell r="T1277">
            <v>0</v>
          </cell>
          <cell r="U1277">
            <v>0</v>
          </cell>
          <cell r="V1277">
            <v>0</v>
          </cell>
        </row>
        <row r="1278">
          <cell r="D1278" t="str">
            <v>BORN TO WIN GENCASA PHÚ NHUẬN</v>
          </cell>
          <cell r="M1278" t="str">
            <v>﻿Đang hoạt động</v>
          </cell>
          <cell r="N1278">
            <v>42173</v>
          </cell>
          <cell r="Q1278">
            <v>0</v>
          </cell>
          <cell r="T1278">
            <v>0</v>
          </cell>
          <cell r="U1278">
            <v>1</v>
          </cell>
          <cell r="V1278">
            <v>0</v>
          </cell>
        </row>
        <row r="1279">
          <cell r="D1279" t="str">
            <v>BIG HERO</v>
          </cell>
          <cell r="M1279" t="str">
            <v>﻿Đang hoạt động</v>
          </cell>
          <cell r="N1279">
            <v>42324</v>
          </cell>
          <cell r="Q1279">
            <v>1</v>
          </cell>
          <cell r="T1279">
            <v>0</v>
          </cell>
          <cell r="U1279">
            <v>0</v>
          </cell>
          <cell r="V1279">
            <v>0</v>
          </cell>
        </row>
        <row r="1280">
          <cell r="D1280" t="str">
            <v>TCA TEAM</v>
          </cell>
          <cell r="M1280" t="str">
            <v>﻿Đang hoạt động</v>
          </cell>
          <cell r="N1280">
            <v>42166</v>
          </cell>
          <cell r="Q1280">
            <v>0</v>
          </cell>
          <cell r="T1280">
            <v>0</v>
          </cell>
          <cell r="U1280">
            <v>0</v>
          </cell>
          <cell r="V1280">
            <v>0</v>
          </cell>
        </row>
        <row r="1281">
          <cell r="D1281" t="str">
            <v>COT GENCASA</v>
          </cell>
          <cell r="M1281" t="str">
            <v>﻿Đang hoạt động</v>
          </cell>
          <cell r="N1281">
            <v>42177</v>
          </cell>
          <cell r="Q1281">
            <v>1</v>
          </cell>
          <cell r="T1281">
            <v>0</v>
          </cell>
          <cell r="U1281">
            <v>0</v>
          </cell>
          <cell r="V1281">
            <v>0</v>
          </cell>
        </row>
        <row r="1282">
          <cell r="D1282" t="str">
            <v>TCA TEAM</v>
          </cell>
          <cell r="M1282" t="str">
            <v>﻿Đang hoạt động</v>
          </cell>
          <cell r="N1282">
            <v>42205</v>
          </cell>
          <cell r="Q1282">
            <v>0</v>
          </cell>
          <cell r="T1282">
            <v>0</v>
          </cell>
          <cell r="U1282">
            <v>0</v>
          </cell>
          <cell r="V1282">
            <v>0</v>
          </cell>
        </row>
        <row r="1283">
          <cell r="D1283" t="str">
            <v>TCA TEAM</v>
          </cell>
          <cell r="M1283" t="str">
            <v>﻿Đang hoạt động</v>
          </cell>
          <cell r="N1283">
            <v>42166</v>
          </cell>
          <cell r="Q1283">
            <v>0</v>
          </cell>
          <cell r="T1283">
            <v>0</v>
          </cell>
          <cell r="U1283">
            <v>0</v>
          </cell>
          <cell r="V1283">
            <v>0</v>
          </cell>
        </row>
        <row r="1284">
          <cell r="D1284" t="str">
            <v>GENCASA TÂN PHÚ</v>
          </cell>
          <cell r="M1284" t="str">
            <v>﻿Đang hoạt động</v>
          </cell>
          <cell r="N1284">
            <v>42166</v>
          </cell>
          <cell r="Q1284">
            <v>1</v>
          </cell>
          <cell r="T1284">
            <v>0</v>
          </cell>
          <cell r="U1284">
            <v>0</v>
          </cell>
          <cell r="V1284">
            <v>0</v>
          </cell>
        </row>
        <row r="1285">
          <cell r="D1285" t="str">
            <v>BIG HERO</v>
          </cell>
          <cell r="M1285" t="str">
            <v>﻿Đang hoạt động</v>
          </cell>
          <cell r="N1285">
            <v>42166</v>
          </cell>
          <cell r="Q1285">
            <v>0</v>
          </cell>
          <cell r="T1285">
            <v>0</v>
          </cell>
          <cell r="U1285">
            <v>1</v>
          </cell>
          <cell r="V1285">
            <v>0</v>
          </cell>
        </row>
        <row r="1286">
          <cell r="D1286" t="str">
            <v>TCA TEAM</v>
          </cell>
          <cell r="M1286" t="str">
            <v>﻿Đang hoạt động</v>
          </cell>
          <cell r="N1286">
            <v>42166</v>
          </cell>
          <cell r="Q1286">
            <v>0</v>
          </cell>
          <cell r="T1286">
            <v>0</v>
          </cell>
          <cell r="U1286">
            <v>0</v>
          </cell>
          <cell r="V1286">
            <v>0</v>
          </cell>
        </row>
        <row r="1287">
          <cell r="D1287" t="str">
            <v>WHITE HORSE</v>
          </cell>
          <cell r="M1287" t="str">
            <v>﻿Đang hoạt động</v>
          </cell>
          <cell r="N1287">
            <v>42298</v>
          </cell>
          <cell r="Q1287">
            <v>1</v>
          </cell>
          <cell r="T1287">
            <v>0</v>
          </cell>
          <cell r="U1287">
            <v>0</v>
          </cell>
          <cell r="V1287">
            <v>0</v>
          </cell>
        </row>
        <row r="1288">
          <cell r="D1288" t="str">
            <v>TCA TEAM</v>
          </cell>
          <cell r="M1288" t="str">
            <v>﻿Đang hoạt động</v>
          </cell>
          <cell r="N1288">
            <v>42166</v>
          </cell>
          <cell r="Q1288">
            <v>0</v>
          </cell>
          <cell r="T1288">
            <v>0</v>
          </cell>
          <cell r="U1288">
            <v>0</v>
          </cell>
          <cell r="V1288">
            <v>0</v>
          </cell>
        </row>
        <row r="1289">
          <cell r="D1289" t="str">
            <v>TCA TEAM</v>
          </cell>
          <cell r="M1289" t="str">
            <v>﻿Đang hoạt động</v>
          </cell>
          <cell r="N1289">
            <v>42166</v>
          </cell>
          <cell r="Q1289">
            <v>0</v>
          </cell>
          <cell r="T1289">
            <v>0</v>
          </cell>
          <cell r="U1289">
            <v>0</v>
          </cell>
          <cell r="V1289">
            <v>0</v>
          </cell>
        </row>
        <row r="1290">
          <cell r="D1290" t="str">
            <v>GENCASA TÂN PHÚ</v>
          </cell>
          <cell r="M1290" t="str">
            <v>﻿Đang hoạt động</v>
          </cell>
          <cell r="N1290">
            <v>42165</v>
          </cell>
          <cell r="Q1290">
            <v>1</v>
          </cell>
          <cell r="T1290">
            <v>0</v>
          </cell>
          <cell r="U1290">
            <v>0</v>
          </cell>
          <cell r="V1290">
            <v>0</v>
          </cell>
        </row>
        <row r="1291">
          <cell r="D1291" t="str">
            <v>TCA TEAM</v>
          </cell>
          <cell r="M1291" t="str">
            <v>﻿Đang hoạt động</v>
          </cell>
          <cell r="N1291">
            <v>42262</v>
          </cell>
          <cell r="Q1291">
            <v>0</v>
          </cell>
          <cell r="T1291">
            <v>0</v>
          </cell>
          <cell r="U1291">
            <v>0</v>
          </cell>
          <cell r="V1291">
            <v>0</v>
          </cell>
        </row>
        <row r="1292">
          <cell r="D1292" t="str">
            <v>TCA TEAM</v>
          </cell>
          <cell r="M1292" t="str">
            <v>﻿Đang hoạt động</v>
          </cell>
          <cell r="N1292">
            <v>42313</v>
          </cell>
          <cell r="Q1292">
            <v>0</v>
          </cell>
          <cell r="T1292">
            <v>0</v>
          </cell>
          <cell r="U1292">
            <v>0</v>
          </cell>
          <cell r="V1292">
            <v>0</v>
          </cell>
        </row>
        <row r="1293">
          <cell r="D1293" t="str">
            <v>TCA TEAM</v>
          </cell>
          <cell r="M1293" t="str">
            <v>﻿Đang hoạt động</v>
          </cell>
          <cell r="N1293">
            <v>42166</v>
          </cell>
          <cell r="Q1293">
            <v>0</v>
          </cell>
          <cell r="T1293">
            <v>0</v>
          </cell>
          <cell r="U1293">
            <v>0</v>
          </cell>
          <cell r="V1293">
            <v>0</v>
          </cell>
        </row>
        <row r="1294">
          <cell r="D1294" t="str">
            <v>THIÊN SƠN</v>
          </cell>
          <cell r="M1294" t="str">
            <v>﻿Đang hoạt động</v>
          </cell>
          <cell r="N1294">
            <v>42167</v>
          </cell>
          <cell r="Q1294">
            <v>0</v>
          </cell>
          <cell r="T1294">
            <v>0</v>
          </cell>
          <cell r="U1294">
            <v>1</v>
          </cell>
          <cell r="V1294">
            <v>0</v>
          </cell>
        </row>
        <row r="1295">
          <cell r="D1295" t="str">
            <v>TCA TEAM</v>
          </cell>
          <cell r="M1295" t="str">
            <v>﻿Đang hoạt động</v>
          </cell>
          <cell r="N1295">
            <v>42166</v>
          </cell>
          <cell r="Q1295">
            <v>0</v>
          </cell>
          <cell r="T1295">
            <v>0</v>
          </cell>
          <cell r="U1295">
            <v>0</v>
          </cell>
          <cell r="V1295">
            <v>0</v>
          </cell>
        </row>
        <row r="1296">
          <cell r="D1296" t="str">
            <v>TCA TEAM</v>
          </cell>
          <cell r="M1296" t="str">
            <v>﻿Đang hoạt động</v>
          </cell>
          <cell r="N1296">
            <v>42166</v>
          </cell>
          <cell r="Q1296">
            <v>0</v>
          </cell>
          <cell r="T1296">
            <v>0</v>
          </cell>
          <cell r="U1296">
            <v>0</v>
          </cell>
          <cell r="V1296">
            <v>0</v>
          </cell>
        </row>
        <row r="1297">
          <cell r="D1297" t="str">
            <v>LION 1</v>
          </cell>
          <cell r="M1297" t="str">
            <v>﻿Đang hoạt động</v>
          </cell>
          <cell r="N1297">
            <v>42165</v>
          </cell>
          <cell r="Q1297">
            <v>1</v>
          </cell>
          <cell r="T1297">
            <v>0</v>
          </cell>
          <cell r="U1297">
            <v>0</v>
          </cell>
          <cell r="V1297">
            <v>0</v>
          </cell>
        </row>
        <row r="1298">
          <cell r="D1298" t="str">
            <v>MDRT HCM</v>
          </cell>
          <cell r="M1298" t="str">
            <v>﻿Đang hoạt động</v>
          </cell>
          <cell r="N1298">
            <v>42166</v>
          </cell>
          <cell r="Q1298">
            <v>1</v>
          </cell>
          <cell r="T1298">
            <v>0</v>
          </cell>
          <cell r="U1298">
            <v>0</v>
          </cell>
          <cell r="V1298">
            <v>0</v>
          </cell>
        </row>
        <row r="1299">
          <cell r="D1299" t="str">
            <v>WHITE HORSE</v>
          </cell>
          <cell r="M1299" t="str">
            <v>﻿Đang hoạt động</v>
          </cell>
          <cell r="N1299">
            <v>42166</v>
          </cell>
          <cell r="Q1299">
            <v>1</v>
          </cell>
          <cell r="T1299">
            <v>0</v>
          </cell>
          <cell r="U1299">
            <v>0</v>
          </cell>
          <cell r="V1299">
            <v>0</v>
          </cell>
        </row>
        <row r="1300">
          <cell r="M1300" t="str">
            <v>﻿Đang hoạt động</v>
          </cell>
          <cell r="N1300">
            <v>42170</v>
          </cell>
          <cell r="Q1300">
            <v>0</v>
          </cell>
          <cell r="T1300">
            <v>0</v>
          </cell>
          <cell r="U1300">
            <v>0</v>
          </cell>
          <cell r="V1300">
            <v>0</v>
          </cell>
        </row>
        <row r="1301">
          <cell r="M1301" t="str">
            <v>﻿Đang hoạt động</v>
          </cell>
          <cell r="N1301">
            <v>42165</v>
          </cell>
          <cell r="Q1301">
            <v>0</v>
          </cell>
          <cell r="T1301">
            <v>0</v>
          </cell>
          <cell r="U1301">
            <v>0</v>
          </cell>
          <cell r="V1301">
            <v>0</v>
          </cell>
        </row>
        <row r="1302">
          <cell r="M1302" t="str">
            <v>﻿Đang hoạt động</v>
          </cell>
          <cell r="N1302">
            <v>42165</v>
          </cell>
          <cell r="Q1302">
            <v>0</v>
          </cell>
          <cell r="T1302">
            <v>0</v>
          </cell>
          <cell r="U1302">
            <v>0</v>
          </cell>
          <cell r="V1302">
            <v>0</v>
          </cell>
        </row>
        <row r="1303">
          <cell r="M1303" t="str">
            <v>﻿Đang hoạt động</v>
          </cell>
          <cell r="N1303">
            <v>42165</v>
          </cell>
          <cell r="Q1303">
            <v>0</v>
          </cell>
          <cell r="T1303">
            <v>0</v>
          </cell>
          <cell r="U1303">
            <v>0</v>
          </cell>
          <cell r="V1303">
            <v>0</v>
          </cell>
        </row>
        <row r="1304">
          <cell r="M1304" t="str">
            <v>﻿Đang hoạt động</v>
          </cell>
          <cell r="N1304">
            <v>42165</v>
          </cell>
          <cell r="Q1304">
            <v>0</v>
          </cell>
          <cell r="T1304">
            <v>0</v>
          </cell>
          <cell r="U1304">
            <v>0</v>
          </cell>
          <cell r="V1304">
            <v>0</v>
          </cell>
        </row>
        <row r="1305">
          <cell r="M1305" t="str">
            <v>﻿Đang hoạt động</v>
          </cell>
          <cell r="N1305">
            <v>42165</v>
          </cell>
          <cell r="Q1305">
            <v>0</v>
          </cell>
          <cell r="T1305">
            <v>0</v>
          </cell>
          <cell r="U1305">
            <v>0</v>
          </cell>
          <cell r="V1305">
            <v>0</v>
          </cell>
        </row>
        <row r="1306">
          <cell r="M1306" t="str">
            <v>﻿Đang hoạt động</v>
          </cell>
          <cell r="N1306">
            <v>42341</v>
          </cell>
          <cell r="Q1306">
            <v>0</v>
          </cell>
          <cell r="T1306">
            <v>0</v>
          </cell>
          <cell r="U1306">
            <v>0</v>
          </cell>
          <cell r="V1306">
            <v>0</v>
          </cell>
        </row>
        <row r="1307">
          <cell r="M1307" t="str">
            <v>﻿Đang hoạt động</v>
          </cell>
          <cell r="N1307">
            <v>42164</v>
          </cell>
          <cell r="Q1307">
            <v>0</v>
          </cell>
          <cell r="T1307">
            <v>0</v>
          </cell>
          <cell r="U1307">
            <v>0</v>
          </cell>
          <cell r="V1307">
            <v>0</v>
          </cell>
        </row>
        <row r="1308">
          <cell r="M1308" t="str">
            <v>﻿Đang hoạt động</v>
          </cell>
          <cell r="N1308">
            <v>42164</v>
          </cell>
          <cell r="Q1308">
            <v>0</v>
          </cell>
          <cell r="T1308">
            <v>0</v>
          </cell>
          <cell r="U1308">
            <v>0</v>
          </cell>
          <cell r="V1308">
            <v>0</v>
          </cell>
        </row>
        <row r="1309">
          <cell r="M1309" t="str">
            <v>﻿Đang hoạt động</v>
          </cell>
          <cell r="N1309">
            <v>42164</v>
          </cell>
          <cell r="Q1309">
            <v>0</v>
          </cell>
          <cell r="T1309">
            <v>0</v>
          </cell>
          <cell r="U1309">
            <v>0</v>
          </cell>
          <cell r="V1309">
            <v>0</v>
          </cell>
        </row>
        <row r="1310">
          <cell r="M1310" t="str">
            <v>﻿Đang hoạt động</v>
          </cell>
          <cell r="N1310">
            <v>42164</v>
          </cell>
          <cell r="Q1310">
            <v>0</v>
          </cell>
          <cell r="T1310">
            <v>0</v>
          </cell>
          <cell r="U1310">
            <v>0</v>
          </cell>
          <cell r="V1310">
            <v>0</v>
          </cell>
        </row>
        <row r="1311">
          <cell r="M1311" t="str">
            <v>﻿Đang hoạt động</v>
          </cell>
          <cell r="N1311">
            <v>42164</v>
          </cell>
          <cell r="Q1311">
            <v>0</v>
          </cell>
          <cell r="T1311">
            <v>0</v>
          </cell>
          <cell r="U1311">
            <v>0</v>
          </cell>
          <cell r="V1311">
            <v>0</v>
          </cell>
        </row>
        <row r="1312">
          <cell r="M1312" t="str">
            <v>﻿Đang hoạt động</v>
          </cell>
          <cell r="N1312">
            <v>42164</v>
          </cell>
          <cell r="Q1312">
            <v>0</v>
          </cell>
          <cell r="T1312">
            <v>0</v>
          </cell>
          <cell r="U1312">
            <v>0</v>
          </cell>
          <cell r="V1312">
            <v>0</v>
          </cell>
        </row>
        <row r="1313">
          <cell r="M1313" t="str">
            <v>﻿Đang hoạt động</v>
          </cell>
          <cell r="N1313">
            <v>42164</v>
          </cell>
          <cell r="Q1313">
            <v>0</v>
          </cell>
          <cell r="T1313">
            <v>0</v>
          </cell>
          <cell r="U1313">
            <v>0</v>
          </cell>
          <cell r="V1313">
            <v>0</v>
          </cell>
        </row>
        <row r="1314">
          <cell r="M1314" t="str">
            <v>﻿Đang hoạt động</v>
          </cell>
          <cell r="N1314">
            <v>42164</v>
          </cell>
          <cell r="Q1314">
            <v>0</v>
          </cell>
          <cell r="T1314">
            <v>0</v>
          </cell>
          <cell r="U1314">
            <v>0</v>
          </cell>
          <cell r="V1314">
            <v>0</v>
          </cell>
        </row>
        <row r="1315">
          <cell r="M1315" t="str">
            <v>﻿Đang hoạt động</v>
          </cell>
          <cell r="N1315">
            <v>42164</v>
          </cell>
          <cell r="Q1315">
            <v>0</v>
          </cell>
          <cell r="T1315">
            <v>0</v>
          </cell>
          <cell r="U1315">
            <v>0</v>
          </cell>
          <cell r="V1315">
            <v>0</v>
          </cell>
        </row>
        <row r="1316">
          <cell r="M1316" t="str">
            <v>﻿Đang hoạt động</v>
          </cell>
          <cell r="N1316">
            <v>42164</v>
          </cell>
          <cell r="Q1316">
            <v>0</v>
          </cell>
          <cell r="T1316">
            <v>0</v>
          </cell>
          <cell r="U1316">
            <v>0</v>
          </cell>
          <cell r="V1316">
            <v>0</v>
          </cell>
        </row>
        <row r="1317">
          <cell r="M1317" t="str">
            <v>﻿Đang hoạt động</v>
          </cell>
          <cell r="N1317">
            <v>42164</v>
          </cell>
          <cell r="Q1317">
            <v>0</v>
          </cell>
          <cell r="T1317">
            <v>0</v>
          </cell>
          <cell r="U1317">
            <v>0</v>
          </cell>
          <cell r="V1317">
            <v>0</v>
          </cell>
        </row>
        <row r="1318">
          <cell r="M1318" t="str">
            <v>﻿Đang hoạt động</v>
          </cell>
          <cell r="N1318">
            <v>42164</v>
          </cell>
          <cell r="Q1318">
            <v>0</v>
          </cell>
          <cell r="T1318">
            <v>0</v>
          </cell>
          <cell r="U1318">
            <v>0</v>
          </cell>
          <cell r="V1318">
            <v>0</v>
          </cell>
        </row>
        <row r="1319">
          <cell r="M1319" t="str">
            <v>﻿Đang hoạt động</v>
          </cell>
          <cell r="N1319">
            <v>42164</v>
          </cell>
          <cell r="Q1319">
            <v>0</v>
          </cell>
          <cell r="T1319">
            <v>0</v>
          </cell>
          <cell r="U1319">
            <v>0</v>
          </cell>
          <cell r="V1319">
            <v>0</v>
          </cell>
        </row>
        <row r="1320">
          <cell r="M1320" t="str">
            <v>﻿Đang hoạt động</v>
          </cell>
          <cell r="N1320">
            <v>42164</v>
          </cell>
          <cell r="Q1320">
            <v>0</v>
          </cell>
          <cell r="T1320">
            <v>0</v>
          </cell>
          <cell r="U1320">
            <v>0</v>
          </cell>
          <cell r="V1320">
            <v>0</v>
          </cell>
        </row>
        <row r="1321">
          <cell r="M1321" t="str">
            <v>﻿Đang hoạt động</v>
          </cell>
          <cell r="N1321">
            <v>42164</v>
          </cell>
          <cell r="Q1321">
            <v>0</v>
          </cell>
          <cell r="T1321">
            <v>0</v>
          </cell>
          <cell r="U1321">
            <v>0</v>
          </cell>
          <cell r="V1321">
            <v>0</v>
          </cell>
        </row>
        <row r="1322">
          <cell r="M1322" t="str">
            <v>﻿Đang hoạt động</v>
          </cell>
          <cell r="N1322">
            <v>42227</v>
          </cell>
          <cell r="Q1322">
            <v>0</v>
          </cell>
          <cell r="T1322">
            <v>0</v>
          </cell>
          <cell r="U1322">
            <v>0</v>
          </cell>
          <cell r="V1322">
            <v>0</v>
          </cell>
        </row>
        <row r="1323">
          <cell r="M1323" t="str">
            <v>﻿Đang hoạt động</v>
          </cell>
          <cell r="N1323">
            <v>42227</v>
          </cell>
          <cell r="Q1323">
            <v>0</v>
          </cell>
          <cell r="T1323">
            <v>0</v>
          </cell>
          <cell r="U1323">
            <v>0</v>
          </cell>
          <cell r="V1323">
            <v>0</v>
          </cell>
        </row>
        <row r="1324">
          <cell r="M1324" t="str">
            <v>﻿Đang hoạt động</v>
          </cell>
          <cell r="N1324">
            <v>42164</v>
          </cell>
          <cell r="Q1324">
            <v>0</v>
          </cell>
          <cell r="T1324">
            <v>0</v>
          </cell>
          <cell r="U1324">
            <v>0</v>
          </cell>
          <cell r="V1324">
            <v>0</v>
          </cell>
        </row>
        <row r="1325">
          <cell r="M1325" t="str">
            <v>﻿Đang hoạt động</v>
          </cell>
          <cell r="N1325">
            <v>42165</v>
          </cell>
          <cell r="Q1325">
            <v>0</v>
          </cell>
          <cell r="T1325">
            <v>0</v>
          </cell>
          <cell r="U1325">
            <v>0</v>
          </cell>
          <cell r="V1325">
            <v>0</v>
          </cell>
        </row>
        <row r="1326">
          <cell r="M1326" t="str">
            <v>﻿Đang hoạt động</v>
          </cell>
          <cell r="N1326">
            <v>42165</v>
          </cell>
          <cell r="Q1326">
            <v>0</v>
          </cell>
          <cell r="T1326">
            <v>0</v>
          </cell>
          <cell r="U1326">
            <v>0</v>
          </cell>
          <cell r="V1326">
            <v>0</v>
          </cell>
        </row>
        <row r="1327">
          <cell r="D1327" t="str">
            <v>TCA TEAM</v>
          </cell>
          <cell r="M1327" t="str">
            <v>﻿Đang hoạt động</v>
          </cell>
          <cell r="N1327">
            <v>42389</v>
          </cell>
          <cell r="Q1327">
            <v>0</v>
          </cell>
          <cell r="T1327">
            <v>0</v>
          </cell>
          <cell r="U1327">
            <v>0</v>
          </cell>
          <cell r="V1327">
            <v>0</v>
          </cell>
        </row>
        <row r="1328">
          <cell r="M1328" t="str">
            <v>﻿Đang hoạt động</v>
          </cell>
          <cell r="N1328">
            <v>42165</v>
          </cell>
          <cell r="Q1328">
            <v>0</v>
          </cell>
          <cell r="T1328">
            <v>0</v>
          </cell>
          <cell r="U1328">
            <v>0</v>
          </cell>
          <cell r="V1328">
            <v>0</v>
          </cell>
        </row>
        <row r="1329">
          <cell r="D1329" t="str">
            <v>TCA TEAM</v>
          </cell>
          <cell r="M1329" t="str">
            <v>﻿Đang hoạt động</v>
          </cell>
          <cell r="N1329">
            <v>42166</v>
          </cell>
          <cell r="Q1329">
            <v>0</v>
          </cell>
          <cell r="T1329">
            <v>0</v>
          </cell>
          <cell r="U1329">
            <v>0</v>
          </cell>
          <cell r="V1329">
            <v>0</v>
          </cell>
        </row>
        <row r="1330">
          <cell r="M1330" t="str">
            <v>﻿Đang hoạt động</v>
          </cell>
          <cell r="N1330">
            <v>42165</v>
          </cell>
          <cell r="Q1330">
            <v>0</v>
          </cell>
          <cell r="T1330">
            <v>0</v>
          </cell>
          <cell r="U1330">
            <v>0</v>
          </cell>
          <cell r="V1330">
            <v>0</v>
          </cell>
        </row>
        <row r="1331">
          <cell r="M1331" t="str">
            <v>﻿Đang hoạt động</v>
          </cell>
          <cell r="N1331">
            <v>42271</v>
          </cell>
          <cell r="Q1331">
            <v>0</v>
          </cell>
          <cell r="T1331">
            <v>0</v>
          </cell>
          <cell r="U1331">
            <v>0</v>
          </cell>
          <cell r="V1331">
            <v>0</v>
          </cell>
        </row>
        <row r="1332">
          <cell r="M1332" t="str">
            <v>﻿Đang hoạt động</v>
          </cell>
          <cell r="N1332">
            <v>42165</v>
          </cell>
          <cell r="Q1332">
            <v>0</v>
          </cell>
          <cell r="T1332">
            <v>0</v>
          </cell>
          <cell r="U1332">
            <v>0</v>
          </cell>
          <cell r="V1332">
            <v>0</v>
          </cell>
        </row>
        <row r="1333">
          <cell r="D1333" t="str">
            <v>TCA TEAM</v>
          </cell>
          <cell r="M1333" t="str">
            <v>﻿Đang hoạt động</v>
          </cell>
          <cell r="N1333">
            <v>42166</v>
          </cell>
          <cell r="Q1333">
            <v>0</v>
          </cell>
          <cell r="T1333">
            <v>0</v>
          </cell>
          <cell r="U1333">
            <v>0</v>
          </cell>
          <cell r="V1333">
            <v>0</v>
          </cell>
        </row>
        <row r="1334">
          <cell r="D1334" t="str">
            <v>TCA TEAM</v>
          </cell>
          <cell r="M1334" t="str">
            <v>﻿Đang hoạt động</v>
          </cell>
          <cell r="N1334">
            <v>42166</v>
          </cell>
          <cell r="Q1334">
            <v>0</v>
          </cell>
          <cell r="T1334">
            <v>0</v>
          </cell>
          <cell r="U1334">
            <v>0</v>
          </cell>
          <cell r="V1334">
            <v>0</v>
          </cell>
        </row>
        <row r="1335">
          <cell r="D1335" t="str">
            <v>TCA TEAM</v>
          </cell>
          <cell r="M1335" t="str">
            <v>﻿Đang hoạt động</v>
          </cell>
          <cell r="N1335">
            <v>42166</v>
          </cell>
          <cell r="Q1335">
            <v>0</v>
          </cell>
          <cell r="T1335">
            <v>0</v>
          </cell>
          <cell r="U1335">
            <v>0</v>
          </cell>
          <cell r="V1335">
            <v>0</v>
          </cell>
        </row>
        <row r="1336">
          <cell r="D1336" t="str">
            <v>TCA TEAM</v>
          </cell>
          <cell r="M1336" t="str">
            <v>﻿Đang hoạt động</v>
          </cell>
          <cell r="N1336">
            <v>42166</v>
          </cell>
          <cell r="Q1336">
            <v>0</v>
          </cell>
          <cell r="T1336">
            <v>0</v>
          </cell>
          <cell r="U1336">
            <v>0</v>
          </cell>
          <cell r="V1336">
            <v>0</v>
          </cell>
        </row>
        <row r="1337">
          <cell r="D1337" t="str">
            <v>TCA TEAM</v>
          </cell>
          <cell r="M1337" t="str">
            <v>﻿Đang hoạt động</v>
          </cell>
          <cell r="N1337">
            <v>42166</v>
          </cell>
          <cell r="Q1337">
            <v>0</v>
          </cell>
          <cell r="T1337">
            <v>0</v>
          </cell>
          <cell r="U1337">
            <v>0</v>
          </cell>
          <cell r="V1337">
            <v>0</v>
          </cell>
        </row>
        <row r="1338">
          <cell r="D1338" t="str">
            <v>TCA TEAM</v>
          </cell>
          <cell r="M1338" t="str">
            <v>﻿Đang hoạt động</v>
          </cell>
          <cell r="N1338">
            <v>42166</v>
          </cell>
          <cell r="Q1338">
            <v>0</v>
          </cell>
          <cell r="T1338">
            <v>0</v>
          </cell>
          <cell r="U1338">
            <v>0</v>
          </cell>
          <cell r="V1338">
            <v>0</v>
          </cell>
        </row>
        <row r="1339">
          <cell r="M1339" t="str">
            <v>﻿Đang hoạt động</v>
          </cell>
          <cell r="N1339">
            <v>42165</v>
          </cell>
          <cell r="Q1339">
            <v>0</v>
          </cell>
          <cell r="T1339">
            <v>0</v>
          </cell>
          <cell r="U1339">
            <v>0</v>
          </cell>
          <cell r="V1339">
            <v>0</v>
          </cell>
        </row>
        <row r="1340">
          <cell r="M1340" t="str">
            <v>﻿Đang hoạt động</v>
          </cell>
          <cell r="N1340">
            <v>42165</v>
          </cell>
          <cell r="Q1340">
            <v>0</v>
          </cell>
          <cell r="T1340">
            <v>0</v>
          </cell>
          <cell r="U1340">
            <v>0</v>
          </cell>
          <cell r="V1340">
            <v>0</v>
          </cell>
        </row>
        <row r="1341">
          <cell r="M1341" t="str">
            <v>﻿Đang hoạt động</v>
          </cell>
          <cell r="N1341">
            <v>42165</v>
          </cell>
          <cell r="Q1341">
            <v>0</v>
          </cell>
          <cell r="T1341">
            <v>0</v>
          </cell>
          <cell r="U1341">
            <v>0</v>
          </cell>
          <cell r="V1341">
            <v>0</v>
          </cell>
        </row>
        <row r="1342">
          <cell r="D1342" t="str">
            <v>BLUE WAVES</v>
          </cell>
          <cell r="M1342" t="str">
            <v>﻿Đang hoạt động</v>
          </cell>
          <cell r="N1342">
            <v>42173</v>
          </cell>
          <cell r="Q1342">
            <v>1</v>
          </cell>
          <cell r="T1342">
            <v>0</v>
          </cell>
          <cell r="U1342">
            <v>0</v>
          </cell>
          <cell r="V1342">
            <v>0</v>
          </cell>
        </row>
        <row r="1343">
          <cell r="D1343" t="str">
            <v>THE LIGHT</v>
          </cell>
          <cell r="M1343" t="str">
            <v>﻿Đang hoạt động</v>
          </cell>
          <cell r="N1343">
            <v>42699</v>
          </cell>
          <cell r="Q1343">
            <v>1</v>
          </cell>
          <cell r="T1343">
            <v>0</v>
          </cell>
          <cell r="U1343">
            <v>0</v>
          </cell>
          <cell r="V1343">
            <v>0</v>
          </cell>
        </row>
        <row r="1344">
          <cell r="D1344" t="str">
            <v>CA TEAM</v>
          </cell>
          <cell r="M1344" t="str">
            <v>﻿Đang hoạt động</v>
          </cell>
          <cell r="N1344">
            <v>41570</v>
          </cell>
          <cell r="Q1344">
            <v>0</v>
          </cell>
          <cell r="T1344">
            <v>0</v>
          </cell>
          <cell r="U1344">
            <v>0</v>
          </cell>
          <cell r="V1344">
            <v>0</v>
          </cell>
        </row>
        <row r="1345">
          <cell r="D1345" t="str">
            <v>BLUE WAVES</v>
          </cell>
          <cell r="M1345" t="str">
            <v>﻿Đang hoạt động</v>
          </cell>
          <cell r="N1345">
            <v>42173</v>
          </cell>
          <cell r="Q1345">
            <v>0</v>
          </cell>
          <cell r="T1345">
            <v>0</v>
          </cell>
          <cell r="U1345">
            <v>1</v>
          </cell>
          <cell r="V1345">
            <v>0</v>
          </cell>
        </row>
        <row r="1346">
          <cell r="D1346" t="str">
            <v>GREEN DRAGON</v>
          </cell>
          <cell r="M1346" t="str">
            <v>﻿Đang hoạt động</v>
          </cell>
          <cell r="N1346">
            <v>42184</v>
          </cell>
          <cell r="Q1346">
            <v>1</v>
          </cell>
          <cell r="T1346">
            <v>0</v>
          </cell>
          <cell r="U1346">
            <v>0</v>
          </cell>
          <cell r="V1346">
            <v>0</v>
          </cell>
        </row>
        <row r="1347">
          <cell r="D1347" t="str">
            <v>CA TEAM</v>
          </cell>
          <cell r="M1347" t="str">
            <v>﻿Đang hoạt động</v>
          </cell>
          <cell r="N1347">
            <v>41570</v>
          </cell>
          <cell r="Q1347">
            <v>0</v>
          </cell>
          <cell r="T1347">
            <v>0</v>
          </cell>
          <cell r="U1347">
            <v>0</v>
          </cell>
          <cell r="V1347">
            <v>0</v>
          </cell>
        </row>
        <row r="1348">
          <cell r="D1348" t="str">
            <v>CA TEAM</v>
          </cell>
          <cell r="M1348" t="str">
            <v>﻿Đang hoạt động</v>
          </cell>
          <cell r="N1348">
            <v>41570</v>
          </cell>
          <cell r="Q1348">
            <v>0</v>
          </cell>
          <cell r="T1348">
            <v>0</v>
          </cell>
          <cell r="U1348">
            <v>0</v>
          </cell>
          <cell r="V1348">
            <v>0</v>
          </cell>
        </row>
        <row r="1349">
          <cell r="D1349" t="str">
            <v>CA TEAM</v>
          </cell>
          <cell r="M1349" t="str">
            <v>﻿Đang hoạt động</v>
          </cell>
          <cell r="N1349">
            <v>41570</v>
          </cell>
          <cell r="Q1349">
            <v>0</v>
          </cell>
          <cell r="T1349">
            <v>0</v>
          </cell>
          <cell r="U1349">
            <v>0</v>
          </cell>
          <cell r="V1349">
            <v>0</v>
          </cell>
        </row>
        <row r="1350">
          <cell r="D1350" t="str">
            <v>THANH HÓA</v>
          </cell>
          <cell r="M1350" t="str">
            <v>﻿Đang hoạt động</v>
          </cell>
          <cell r="N1350">
            <v>42205</v>
          </cell>
          <cell r="Q1350">
            <v>1</v>
          </cell>
          <cell r="T1350">
            <v>0</v>
          </cell>
          <cell r="U1350">
            <v>0</v>
          </cell>
          <cell r="V1350">
            <v>0</v>
          </cell>
        </row>
        <row r="1351">
          <cell r="D1351" t="str">
            <v>G-G</v>
          </cell>
          <cell r="M1351" t="str">
            <v>﻿Đang hoạt động</v>
          </cell>
          <cell r="N1351">
            <v>42599</v>
          </cell>
          <cell r="Q1351">
            <v>0</v>
          </cell>
          <cell r="T1351">
            <v>0</v>
          </cell>
          <cell r="U1351">
            <v>0</v>
          </cell>
          <cell r="V1351">
            <v>1</v>
          </cell>
        </row>
        <row r="1352">
          <cell r="D1352" t="str">
            <v>VICTORY</v>
          </cell>
          <cell r="M1352" t="str">
            <v>﻿Đang hoạt động</v>
          </cell>
          <cell r="N1352">
            <v>42173</v>
          </cell>
          <cell r="Q1352">
            <v>1</v>
          </cell>
          <cell r="T1352">
            <v>0</v>
          </cell>
          <cell r="U1352">
            <v>0</v>
          </cell>
          <cell r="V1352">
            <v>0</v>
          </cell>
        </row>
        <row r="1353">
          <cell r="D1353" t="str">
            <v>THE STARS 1</v>
          </cell>
          <cell r="M1353" t="str">
            <v>﻿Đang hoạt động</v>
          </cell>
          <cell r="N1353">
            <v>42174</v>
          </cell>
          <cell r="Q1353">
            <v>1</v>
          </cell>
          <cell r="T1353">
            <v>0</v>
          </cell>
          <cell r="U1353">
            <v>0</v>
          </cell>
          <cell r="V1353">
            <v>0</v>
          </cell>
        </row>
        <row r="1354">
          <cell r="D1354" t="str">
            <v>THE KEY</v>
          </cell>
          <cell r="M1354" t="str">
            <v>﻿Đang hoạt động</v>
          </cell>
          <cell r="N1354">
            <v>42207</v>
          </cell>
          <cell r="Q1354">
            <v>0</v>
          </cell>
          <cell r="T1354">
            <v>1</v>
          </cell>
          <cell r="U1354">
            <v>0</v>
          </cell>
          <cell r="V1354">
            <v>0</v>
          </cell>
        </row>
        <row r="1355">
          <cell r="D1355" t="str">
            <v>GENCASA LAM SƠN</v>
          </cell>
          <cell r="M1355" t="str">
            <v>﻿Đang hoạt động</v>
          </cell>
          <cell r="N1355">
            <v>42731</v>
          </cell>
          <cell r="Q1355">
            <v>1</v>
          </cell>
          <cell r="T1355">
            <v>0</v>
          </cell>
          <cell r="U1355">
            <v>0</v>
          </cell>
          <cell r="V1355">
            <v>0</v>
          </cell>
        </row>
        <row r="1356">
          <cell r="D1356" t="str">
            <v>THE CAPITAL</v>
          </cell>
          <cell r="M1356" t="str">
            <v>﻿Đang hoạt động</v>
          </cell>
          <cell r="N1356">
            <v>42177</v>
          </cell>
          <cell r="Q1356">
            <v>1</v>
          </cell>
          <cell r="T1356">
            <v>0</v>
          </cell>
          <cell r="U1356">
            <v>0</v>
          </cell>
          <cell r="V1356">
            <v>0</v>
          </cell>
        </row>
        <row r="1357">
          <cell r="D1357" t="str">
            <v>THIÊN SƠN</v>
          </cell>
          <cell r="M1357" t="str">
            <v>﻿Đang hoạt động</v>
          </cell>
          <cell r="N1357">
            <v>42179</v>
          </cell>
          <cell r="Q1357">
            <v>1</v>
          </cell>
          <cell r="T1357">
            <v>0</v>
          </cell>
          <cell r="U1357">
            <v>0</v>
          </cell>
          <cell r="V1357">
            <v>0</v>
          </cell>
        </row>
        <row r="1358">
          <cell r="D1358" t="str">
            <v>SUNFLOWER</v>
          </cell>
          <cell r="M1358" t="str">
            <v>﻿Đang hoạt động</v>
          </cell>
          <cell r="N1358">
            <v>42271</v>
          </cell>
          <cell r="Q1358">
            <v>0</v>
          </cell>
          <cell r="T1358">
            <v>0</v>
          </cell>
          <cell r="U1358">
            <v>1</v>
          </cell>
          <cell r="V1358">
            <v>0</v>
          </cell>
        </row>
        <row r="1359">
          <cell r="D1359" t="str">
            <v>SUNFLOWER</v>
          </cell>
          <cell r="M1359" t="str">
            <v>﻿Đang hoạt động</v>
          </cell>
          <cell r="N1359">
            <v>42173</v>
          </cell>
          <cell r="Q1359">
            <v>1</v>
          </cell>
          <cell r="T1359">
            <v>0</v>
          </cell>
          <cell r="U1359">
            <v>0</v>
          </cell>
          <cell r="V1359">
            <v>0</v>
          </cell>
        </row>
        <row r="1360">
          <cell r="D1360" t="str">
            <v>THIÊN SƠN</v>
          </cell>
          <cell r="M1360" t="str">
            <v>﻿Đang hoạt động</v>
          </cell>
          <cell r="N1360">
            <v>42201</v>
          </cell>
          <cell r="Q1360">
            <v>1</v>
          </cell>
          <cell r="T1360">
            <v>0</v>
          </cell>
          <cell r="U1360">
            <v>0</v>
          </cell>
          <cell r="V1360">
            <v>0</v>
          </cell>
        </row>
        <row r="1361">
          <cell r="D1361" t="str">
            <v>COT GENCASA</v>
          </cell>
          <cell r="M1361" t="str">
            <v>﻿Đang hoạt động</v>
          </cell>
          <cell r="N1361">
            <v>42191</v>
          </cell>
          <cell r="Q1361">
            <v>1</v>
          </cell>
          <cell r="T1361">
            <v>0</v>
          </cell>
          <cell r="U1361">
            <v>0</v>
          </cell>
          <cell r="V1361">
            <v>0</v>
          </cell>
        </row>
        <row r="1362">
          <cell r="D1362" t="str">
            <v>THE CAPITAL</v>
          </cell>
          <cell r="M1362" t="str">
            <v>﻿Đang hoạt động</v>
          </cell>
          <cell r="N1362">
            <v>42177</v>
          </cell>
          <cell r="Q1362">
            <v>1</v>
          </cell>
          <cell r="T1362">
            <v>0</v>
          </cell>
          <cell r="U1362">
            <v>0</v>
          </cell>
          <cell r="V1362">
            <v>0</v>
          </cell>
        </row>
        <row r="1363">
          <cell r="D1363" t="str">
            <v>BELIEVE IN FUTURE</v>
          </cell>
          <cell r="M1363" t="str">
            <v>﻿Đang hoạt động</v>
          </cell>
          <cell r="N1363">
            <v>42179</v>
          </cell>
          <cell r="Q1363">
            <v>1</v>
          </cell>
          <cell r="T1363">
            <v>0</v>
          </cell>
          <cell r="U1363">
            <v>0</v>
          </cell>
          <cell r="V1363">
            <v>0</v>
          </cell>
        </row>
        <row r="1364">
          <cell r="D1364" t="str">
            <v>GENCASA LONG BIÊN</v>
          </cell>
          <cell r="M1364" t="str">
            <v>﻿Đang hoạt động</v>
          </cell>
          <cell r="N1364">
            <v>42641</v>
          </cell>
          <cell r="Q1364">
            <v>1</v>
          </cell>
          <cell r="T1364">
            <v>0</v>
          </cell>
          <cell r="U1364">
            <v>0</v>
          </cell>
          <cell r="V1364">
            <v>0</v>
          </cell>
        </row>
        <row r="1365">
          <cell r="D1365" t="str">
            <v>LIB</v>
          </cell>
          <cell r="M1365" t="str">
            <v>﻿Đang hoạt động</v>
          </cell>
          <cell r="N1365">
            <v>42192</v>
          </cell>
          <cell r="Q1365">
            <v>0</v>
          </cell>
          <cell r="T1365">
            <v>0</v>
          </cell>
          <cell r="U1365">
            <v>0</v>
          </cell>
          <cell r="V1365">
            <v>1</v>
          </cell>
        </row>
        <row r="1366">
          <cell r="D1366" t="str">
            <v>BORN TO WIN</v>
          </cell>
          <cell r="M1366" t="str">
            <v>﻿Đang hoạt động</v>
          </cell>
          <cell r="N1366">
            <v>42177</v>
          </cell>
          <cell r="Q1366">
            <v>1</v>
          </cell>
          <cell r="T1366">
            <v>0</v>
          </cell>
          <cell r="U1366">
            <v>0</v>
          </cell>
          <cell r="V1366">
            <v>0</v>
          </cell>
        </row>
        <row r="1367">
          <cell r="D1367" t="str">
            <v>THIÊN SƠN</v>
          </cell>
          <cell r="M1367" t="str">
            <v>﻿Đang hoạt động</v>
          </cell>
          <cell r="N1367">
            <v>42174</v>
          </cell>
          <cell r="Q1367">
            <v>1</v>
          </cell>
          <cell r="T1367">
            <v>0</v>
          </cell>
          <cell r="U1367">
            <v>0</v>
          </cell>
          <cell r="V1367">
            <v>0</v>
          </cell>
        </row>
        <row r="1368">
          <cell r="D1368" t="str">
            <v>LUCKY STAR</v>
          </cell>
          <cell r="M1368" t="str">
            <v>﻿Đang hoạt động</v>
          </cell>
          <cell r="N1368">
            <v>42179</v>
          </cell>
          <cell r="Q1368">
            <v>1</v>
          </cell>
          <cell r="T1368">
            <v>0</v>
          </cell>
          <cell r="U1368">
            <v>0</v>
          </cell>
          <cell r="V1368">
            <v>0</v>
          </cell>
        </row>
        <row r="1369">
          <cell r="D1369" t="str">
            <v>MDRT BH</v>
          </cell>
          <cell r="M1369" t="str">
            <v>﻿Đang hoạt động</v>
          </cell>
          <cell r="N1369">
            <v>42179</v>
          </cell>
          <cell r="Q1369">
            <v>1</v>
          </cell>
          <cell r="T1369">
            <v>0</v>
          </cell>
          <cell r="U1369">
            <v>0</v>
          </cell>
          <cell r="V1369">
            <v>0</v>
          </cell>
        </row>
        <row r="1370">
          <cell r="D1370" t="str">
            <v>MDRT BH</v>
          </cell>
          <cell r="M1370" t="str">
            <v>﻿Đang hoạt động</v>
          </cell>
          <cell r="N1370">
            <v>42179</v>
          </cell>
          <cell r="Q1370">
            <v>1</v>
          </cell>
          <cell r="T1370">
            <v>0</v>
          </cell>
          <cell r="U1370">
            <v>0</v>
          </cell>
          <cell r="V1370">
            <v>0</v>
          </cell>
        </row>
        <row r="1371">
          <cell r="D1371" t="str">
            <v>BLUE OCEAN</v>
          </cell>
          <cell r="M1371" t="str">
            <v>﻿Đang hoạt động</v>
          </cell>
          <cell r="N1371">
            <v>42185</v>
          </cell>
          <cell r="Q1371">
            <v>1</v>
          </cell>
          <cell r="T1371">
            <v>0</v>
          </cell>
          <cell r="U1371">
            <v>0</v>
          </cell>
          <cell r="V1371">
            <v>0</v>
          </cell>
        </row>
        <row r="1372">
          <cell r="D1372" t="str">
            <v>BLUE OCEAN</v>
          </cell>
          <cell r="M1372" t="str">
            <v>﻿Đang hoạt động</v>
          </cell>
          <cell r="N1372">
            <v>42181</v>
          </cell>
          <cell r="Q1372">
            <v>1</v>
          </cell>
          <cell r="T1372">
            <v>0</v>
          </cell>
          <cell r="U1372">
            <v>0</v>
          </cell>
          <cell r="V1372">
            <v>0</v>
          </cell>
        </row>
        <row r="1373">
          <cell r="D1373" t="str">
            <v>BLUE OCEAN</v>
          </cell>
          <cell r="M1373" t="str">
            <v>﻿Đang hoạt động</v>
          </cell>
          <cell r="N1373">
            <v>42233</v>
          </cell>
          <cell r="Q1373">
            <v>1</v>
          </cell>
          <cell r="T1373">
            <v>0</v>
          </cell>
          <cell r="U1373">
            <v>0</v>
          </cell>
          <cell r="V1373">
            <v>0</v>
          </cell>
        </row>
        <row r="1374">
          <cell r="D1374" t="str">
            <v>BÌNH MINH</v>
          </cell>
          <cell r="M1374" t="str">
            <v>﻿Đang hoạt động</v>
          </cell>
          <cell r="N1374">
            <v>42598</v>
          </cell>
          <cell r="Q1374">
            <v>1</v>
          </cell>
          <cell r="T1374">
            <v>0</v>
          </cell>
          <cell r="U1374">
            <v>0</v>
          </cell>
          <cell r="V1374">
            <v>0</v>
          </cell>
        </row>
        <row r="1375">
          <cell r="D1375" t="str">
            <v>THE STARS 2</v>
          </cell>
          <cell r="M1375" t="str">
            <v>﻿Đang hoạt động</v>
          </cell>
          <cell r="N1375">
            <v>42718</v>
          </cell>
          <cell r="Q1375">
            <v>1</v>
          </cell>
          <cell r="T1375">
            <v>0</v>
          </cell>
          <cell r="U1375">
            <v>0</v>
          </cell>
          <cell r="V1375">
            <v>0</v>
          </cell>
        </row>
        <row r="1376">
          <cell r="D1376" t="str">
            <v>TCA TEAM</v>
          </cell>
          <cell r="M1376" t="str">
            <v>﻿Đang hoạt động</v>
          </cell>
          <cell r="N1376">
            <v>42180</v>
          </cell>
          <cell r="Q1376">
            <v>0</v>
          </cell>
          <cell r="T1376">
            <v>0</v>
          </cell>
          <cell r="U1376">
            <v>0</v>
          </cell>
          <cell r="V1376">
            <v>0</v>
          </cell>
        </row>
        <row r="1377">
          <cell r="D1377" t="str">
            <v>TCA TEAM</v>
          </cell>
          <cell r="M1377" t="str">
            <v>﻿Đang hoạt động</v>
          </cell>
          <cell r="N1377">
            <v>42306</v>
          </cell>
          <cell r="Q1377">
            <v>0</v>
          </cell>
          <cell r="T1377">
            <v>0</v>
          </cell>
          <cell r="U1377">
            <v>0</v>
          </cell>
          <cell r="V1377">
            <v>0</v>
          </cell>
        </row>
        <row r="1378">
          <cell r="D1378" t="str">
            <v>BÌNH MINH</v>
          </cell>
          <cell r="M1378" t="str">
            <v>﻿Đang hoạt động</v>
          </cell>
          <cell r="N1378">
            <v>42179</v>
          </cell>
          <cell r="Q1378">
            <v>1</v>
          </cell>
          <cell r="T1378">
            <v>0</v>
          </cell>
          <cell r="U1378">
            <v>0</v>
          </cell>
          <cell r="V1378">
            <v>0</v>
          </cell>
        </row>
        <row r="1379">
          <cell r="D1379" t="str">
            <v>TCA TEAM</v>
          </cell>
          <cell r="M1379" t="str">
            <v>﻿Đang hoạt động</v>
          </cell>
          <cell r="N1379">
            <v>42272</v>
          </cell>
          <cell r="Q1379">
            <v>0</v>
          </cell>
          <cell r="T1379">
            <v>0</v>
          </cell>
          <cell r="U1379">
            <v>0</v>
          </cell>
          <cell r="V1379">
            <v>0</v>
          </cell>
        </row>
        <row r="1380">
          <cell r="D1380" t="str">
            <v>TCA TEAM</v>
          </cell>
          <cell r="M1380" t="str">
            <v>﻿Đang hoạt động</v>
          </cell>
          <cell r="N1380">
            <v>42184</v>
          </cell>
          <cell r="Q1380">
            <v>0</v>
          </cell>
          <cell r="T1380">
            <v>0</v>
          </cell>
          <cell r="U1380">
            <v>0</v>
          </cell>
          <cell r="V1380">
            <v>0</v>
          </cell>
        </row>
        <row r="1381">
          <cell r="D1381" t="str">
            <v>TCA TEAM</v>
          </cell>
          <cell r="M1381" t="str">
            <v>﻿Đang hoạt động</v>
          </cell>
          <cell r="N1381">
            <v>42180</v>
          </cell>
          <cell r="Q1381">
            <v>0</v>
          </cell>
          <cell r="T1381">
            <v>0</v>
          </cell>
          <cell r="U1381">
            <v>0</v>
          </cell>
          <cell r="V1381">
            <v>0</v>
          </cell>
        </row>
        <row r="1382">
          <cell r="D1382" t="str">
            <v>TCA TEAM</v>
          </cell>
          <cell r="M1382" t="str">
            <v>﻿Đang hoạt động</v>
          </cell>
          <cell r="N1382">
            <v>42180</v>
          </cell>
          <cell r="Q1382">
            <v>0</v>
          </cell>
          <cell r="T1382">
            <v>0</v>
          </cell>
          <cell r="U1382">
            <v>0</v>
          </cell>
          <cell r="V1382">
            <v>0</v>
          </cell>
        </row>
        <row r="1383">
          <cell r="D1383" t="str">
            <v>TCA TEAM</v>
          </cell>
          <cell r="M1383" t="str">
            <v>﻿Đang hoạt động</v>
          </cell>
          <cell r="N1383">
            <v>42180</v>
          </cell>
          <cell r="Q1383">
            <v>0</v>
          </cell>
          <cell r="T1383">
            <v>0</v>
          </cell>
          <cell r="U1383">
            <v>0</v>
          </cell>
          <cell r="V1383">
            <v>0</v>
          </cell>
        </row>
        <row r="1384">
          <cell r="D1384" t="str">
            <v>TCA TEAM</v>
          </cell>
          <cell r="M1384" t="str">
            <v>﻿Đang hoạt động</v>
          </cell>
          <cell r="N1384">
            <v>42230</v>
          </cell>
          <cell r="Q1384">
            <v>0</v>
          </cell>
          <cell r="T1384">
            <v>0</v>
          </cell>
          <cell r="U1384">
            <v>0</v>
          </cell>
          <cell r="V1384">
            <v>0</v>
          </cell>
        </row>
        <row r="1385">
          <cell r="D1385" t="str">
            <v>TCA TEAM</v>
          </cell>
          <cell r="M1385" t="str">
            <v>﻿Đang hoạt động</v>
          </cell>
          <cell r="N1385">
            <v>42180</v>
          </cell>
          <cell r="Q1385">
            <v>0</v>
          </cell>
          <cell r="T1385">
            <v>0</v>
          </cell>
          <cell r="U1385">
            <v>0</v>
          </cell>
          <cell r="V1385">
            <v>0</v>
          </cell>
        </row>
        <row r="1386">
          <cell r="D1386" t="str">
            <v>TCA TEAM</v>
          </cell>
          <cell r="M1386" t="str">
            <v>﻿Đang hoạt động</v>
          </cell>
          <cell r="N1386">
            <v>42306</v>
          </cell>
          <cell r="Q1386">
            <v>0</v>
          </cell>
          <cell r="T1386">
            <v>0</v>
          </cell>
          <cell r="U1386">
            <v>0</v>
          </cell>
          <cell r="V1386">
            <v>0</v>
          </cell>
        </row>
        <row r="1387">
          <cell r="D1387" t="str">
            <v>TCA TEAM</v>
          </cell>
          <cell r="M1387" t="str">
            <v>﻿Đang hoạt động</v>
          </cell>
          <cell r="N1387">
            <v>42180</v>
          </cell>
          <cell r="Q1387">
            <v>0</v>
          </cell>
          <cell r="T1387">
            <v>0</v>
          </cell>
          <cell r="U1387">
            <v>0</v>
          </cell>
          <cell r="V1387">
            <v>0</v>
          </cell>
        </row>
        <row r="1388">
          <cell r="D1388" t="str">
            <v>TCA TEAM</v>
          </cell>
          <cell r="M1388" t="str">
            <v>﻿Đang hoạt động</v>
          </cell>
          <cell r="N1388">
            <v>42180</v>
          </cell>
          <cell r="Q1388">
            <v>0</v>
          </cell>
          <cell r="T1388">
            <v>0</v>
          </cell>
          <cell r="U1388">
            <v>0</v>
          </cell>
          <cell r="V1388">
            <v>0</v>
          </cell>
        </row>
        <row r="1389">
          <cell r="D1389" t="str">
            <v>LION 2</v>
          </cell>
          <cell r="M1389" t="str">
            <v>﻿Đang hoạt động</v>
          </cell>
          <cell r="N1389">
            <v>42207</v>
          </cell>
          <cell r="Q1389">
            <v>0</v>
          </cell>
          <cell r="T1389">
            <v>0</v>
          </cell>
          <cell r="U1389">
            <v>1</v>
          </cell>
          <cell r="V1389">
            <v>0</v>
          </cell>
        </row>
        <row r="1390">
          <cell r="D1390" t="str">
            <v>LION 2</v>
          </cell>
          <cell r="M1390" t="str">
            <v>﻿Đang hoạt động</v>
          </cell>
          <cell r="N1390">
            <v>42208</v>
          </cell>
          <cell r="Q1390">
            <v>1</v>
          </cell>
          <cell r="T1390">
            <v>0</v>
          </cell>
          <cell r="U1390">
            <v>0</v>
          </cell>
          <cell r="V1390">
            <v>0</v>
          </cell>
        </row>
        <row r="1391">
          <cell r="D1391" t="str">
            <v>ALLEGRO</v>
          </cell>
          <cell r="M1391" t="str">
            <v>﻿Đang hoạt động</v>
          </cell>
          <cell r="N1391">
            <v>42188</v>
          </cell>
          <cell r="Q1391">
            <v>1</v>
          </cell>
          <cell r="T1391">
            <v>0</v>
          </cell>
          <cell r="U1391">
            <v>0</v>
          </cell>
          <cell r="V1391">
            <v>0</v>
          </cell>
        </row>
        <row r="1392">
          <cell r="D1392" t="str">
            <v>BORN TO WIN</v>
          </cell>
          <cell r="M1392" t="str">
            <v>﻿Đang hoạt động</v>
          </cell>
          <cell r="N1392">
            <v>42243</v>
          </cell>
          <cell r="Q1392">
            <v>1</v>
          </cell>
          <cell r="T1392">
            <v>0</v>
          </cell>
          <cell r="U1392">
            <v>0</v>
          </cell>
          <cell r="V1392">
            <v>0</v>
          </cell>
        </row>
        <row r="1393">
          <cell r="D1393" t="str">
            <v>COT GENCASA</v>
          </cell>
          <cell r="M1393" t="str">
            <v>﻿Đang hoạt động</v>
          </cell>
          <cell r="N1393">
            <v>42193</v>
          </cell>
          <cell r="Q1393">
            <v>0</v>
          </cell>
          <cell r="T1393">
            <v>0</v>
          </cell>
          <cell r="U1393">
            <v>1</v>
          </cell>
          <cell r="V1393">
            <v>0</v>
          </cell>
        </row>
        <row r="1394">
          <cell r="D1394" t="str">
            <v>SUNFLOWER</v>
          </cell>
          <cell r="M1394" t="str">
            <v>﻿Đang hoạt động</v>
          </cell>
          <cell r="N1394">
            <v>42179</v>
          </cell>
          <cell r="Q1394">
            <v>1</v>
          </cell>
          <cell r="T1394">
            <v>0</v>
          </cell>
          <cell r="U1394">
            <v>0</v>
          </cell>
          <cell r="V1394">
            <v>0</v>
          </cell>
        </row>
        <row r="1395">
          <cell r="D1395" t="str">
            <v>LUCKY STAR</v>
          </cell>
          <cell r="M1395" t="str">
            <v>﻿Đang hoạt động</v>
          </cell>
          <cell r="N1395">
            <v>41603</v>
          </cell>
          <cell r="Q1395">
            <v>0</v>
          </cell>
          <cell r="T1395">
            <v>0</v>
          </cell>
          <cell r="U1395">
            <v>1</v>
          </cell>
          <cell r="V1395">
            <v>0</v>
          </cell>
        </row>
        <row r="1396">
          <cell r="D1396" t="str">
            <v>TCA TEAM</v>
          </cell>
          <cell r="M1396" t="str">
            <v>﻿Đang hoạt động</v>
          </cell>
          <cell r="N1396">
            <v>42180</v>
          </cell>
          <cell r="Q1396">
            <v>0</v>
          </cell>
          <cell r="T1396">
            <v>0</v>
          </cell>
          <cell r="U1396">
            <v>0</v>
          </cell>
          <cell r="V1396">
            <v>0</v>
          </cell>
        </row>
        <row r="1397">
          <cell r="D1397" t="str">
            <v>BORN TO WIN</v>
          </cell>
          <cell r="M1397" t="str">
            <v>﻿Đang hoạt động</v>
          </cell>
          <cell r="N1397">
            <v>42185</v>
          </cell>
          <cell r="Q1397">
            <v>1</v>
          </cell>
          <cell r="T1397">
            <v>0</v>
          </cell>
          <cell r="U1397">
            <v>0</v>
          </cell>
          <cell r="V1397">
            <v>0</v>
          </cell>
        </row>
        <row r="1398">
          <cell r="D1398" t="str">
            <v>F.B.I</v>
          </cell>
          <cell r="M1398" t="str">
            <v>﻿Đang hoạt động</v>
          </cell>
          <cell r="N1398">
            <v>42179</v>
          </cell>
          <cell r="Q1398">
            <v>0</v>
          </cell>
          <cell r="T1398">
            <v>1</v>
          </cell>
          <cell r="U1398">
            <v>0</v>
          </cell>
          <cell r="V1398">
            <v>0</v>
          </cell>
        </row>
        <row r="1399">
          <cell r="D1399" t="str">
            <v>SUNFLOWER</v>
          </cell>
          <cell r="M1399" t="str">
            <v>﻿Đang hoạt động</v>
          </cell>
          <cell r="N1399">
            <v>42240</v>
          </cell>
          <cell r="Q1399">
            <v>1</v>
          </cell>
          <cell r="T1399">
            <v>0</v>
          </cell>
          <cell r="U1399">
            <v>0</v>
          </cell>
          <cell r="V1399">
            <v>0</v>
          </cell>
        </row>
        <row r="1400">
          <cell r="D1400" t="str">
            <v>TCA TEAM</v>
          </cell>
          <cell r="M1400" t="str">
            <v>﻿Đang hoạt động</v>
          </cell>
          <cell r="N1400">
            <v>42272</v>
          </cell>
          <cell r="Q1400">
            <v>0</v>
          </cell>
          <cell r="T1400">
            <v>0</v>
          </cell>
          <cell r="U1400">
            <v>0</v>
          </cell>
          <cell r="V1400">
            <v>0</v>
          </cell>
        </row>
        <row r="1401">
          <cell r="D1401" t="str">
            <v>TCA TEAM</v>
          </cell>
          <cell r="M1401" t="str">
            <v>﻿Đang hoạt động</v>
          </cell>
          <cell r="N1401">
            <v>42180</v>
          </cell>
          <cell r="Q1401">
            <v>0</v>
          </cell>
          <cell r="T1401">
            <v>0</v>
          </cell>
          <cell r="U1401">
            <v>0</v>
          </cell>
          <cell r="V1401">
            <v>0</v>
          </cell>
        </row>
        <row r="1402">
          <cell r="D1402" t="str">
            <v>TCA TEAM</v>
          </cell>
          <cell r="M1402" t="str">
            <v>﻿Đang hoạt động</v>
          </cell>
          <cell r="N1402">
            <v>42180</v>
          </cell>
          <cell r="Q1402">
            <v>0</v>
          </cell>
          <cell r="T1402">
            <v>0</v>
          </cell>
          <cell r="U1402">
            <v>0</v>
          </cell>
          <cell r="V1402">
            <v>0</v>
          </cell>
        </row>
        <row r="1403">
          <cell r="D1403" t="str">
            <v>TCA TEAM</v>
          </cell>
          <cell r="M1403" t="str">
            <v>﻿Đang hoạt động</v>
          </cell>
          <cell r="N1403">
            <v>42180</v>
          </cell>
          <cell r="Q1403">
            <v>0</v>
          </cell>
          <cell r="T1403">
            <v>0</v>
          </cell>
          <cell r="U1403">
            <v>0</v>
          </cell>
          <cell r="V1403">
            <v>0</v>
          </cell>
        </row>
        <row r="1404">
          <cell r="D1404" t="str">
            <v>TCA TEAM</v>
          </cell>
          <cell r="M1404" t="str">
            <v>﻿Đang hoạt động</v>
          </cell>
          <cell r="N1404">
            <v>42180</v>
          </cell>
          <cell r="Q1404">
            <v>0</v>
          </cell>
          <cell r="T1404">
            <v>0</v>
          </cell>
          <cell r="U1404">
            <v>0</v>
          </cell>
          <cell r="V1404">
            <v>0</v>
          </cell>
        </row>
        <row r="1405">
          <cell r="D1405" t="str">
            <v>TCA TEAM</v>
          </cell>
          <cell r="M1405" t="str">
            <v>﻿Đang hoạt động</v>
          </cell>
          <cell r="N1405">
            <v>42180</v>
          </cell>
          <cell r="Q1405">
            <v>0</v>
          </cell>
          <cell r="T1405">
            <v>0</v>
          </cell>
          <cell r="U1405">
            <v>0</v>
          </cell>
          <cell r="V1405">
            <v>0</v>
          </cell>
        </row>
        <row r="1406">
          <cell r="D1406" t="str">
            <v>TCA TEAM</v>
          </cell>
          <cell r="M1406" t="str">
            <v>﻿Đang hoạt động</v>
          </cell>
          <cell r="N1406">
            <v>42215</v>
          </cell>
          <cell r="Q1406">
            <v>0</v>
          </cell>
          <cell r="T1406">
            <v>0</v>
          </cell>
          <cell r="U1406">
            <v>0</v>
          </cell>
          <cell r="V1406">
            <v>0</v>
          </cell>
        </row>
        <row r="1407">
          <cell r="D1407" t="str">
            <v>TCA TEAM</v>
          </cell>
          <cell r="M1407" t="str">
            <v>﻿Đang hoạt động</v>
          </cell>
          <cell r="N1407">
            <v>42180</v>
          </cell>
          <cell r="Q1407">
            <v>0</v>
          </cell>
          <cell r="T1407">
            <v>0</v>
          </cell>
          <cell r="U1407">
            <v>0</v>
          </cell>
          <cell r="V1407">
            <v>0</v>
          </cell>
        </row>
        <row r="1408">
          <cell r="D1408" t="str">
            <v>TCA TEAM</v>
          </cell>
          <cell r="M1408" t="str">
            <v>﻿Đang hoạt động</v>
          </cell>
          <cell r="N1408">
            <v>42180</v>
          </cell>
          <cell r="Q1408">
            <v>0</v>
          </cell>
          <cell r="T1408">
            <v>0</v>
          </cell>
          <cell r="U1408">
            <v>0</v>
          </cell>
          <cell r="V1408">
            <v>0</v>
          </cell>
        </row>
        <row r="1409">
          <cell r="D1409" t="str">
            <v>TCA TEAM</v>
          </cell>
          <cell r="M1409" t="str">
            <v>﻿Đang hoạt động</v>
          </cell>
          <cell r="N1409">
            <v>42180</v>
          </cell>
          <cell r="Q1409">
            <v>0</v>
          </cell>
          <cell r="T1409">
            <v>0</v>
          </cell>
          <cell r="U1409">
            <v>0</v>
          </cell>
          <cell r="V1409">
            <v>0</v>
          </cell>
        </row>
        <row r="1410">
          <cell r="D1410" t="str">
            <v>TCA TEAM</v>
          </cell>
          <cell r="M1410" t="str">
            <v>﻿Đang hoạt động</v>
          </cell>
          <cell r="N1410">
            <v>42180</v>
          </cell>
          <cell r="Q1410">
            <v>0</v>
          </cell>
          <cell r="T1410">
            <v>0</v>
          </cell>
          <cell r="U1410">
            <v>0</v>
          </cell>
          <cell r="V1410">
            <v>0</v>
          </cell>
        </row>
        <row r="1411">
          <cell r="D1411" t="str">
            <v>TCA TEAM</v>
          </cell>
          <cell r="M1411" t="str">
            <v>﻿Đang hoạt động</v>
          </cell>
          <cell r="N1411">
            <v>42180</v>
          </cell>
          <cell r="Q1411">
            <v>0</v>
          </cell>
          <cell r="T1411">
            <v>0</v>
          </cell>
          <cell r="U1411">
            <v>0</v>
          </cell>
          <cell r="V1411">
            <v>0</v>
          </cell>
        </row>
        <row r="1412">
          <cell r="D1412" t="str">
            <v>TCA TEAM</v>
          </cell>
          <cell r="M1412" t="str">
            <v>﻿Đang hoạt động</v>
          </cell>
          <cell r="N1412">
            <v>42180</v>
          </cell>
          <cell r="Q1412">
            <v>0</v>
          </cell>
          <cell r="T1412">
            <v>0</v>
          </cell>
          <cell r="U1412">
            <v>0</v>
          </cell>
          <cell r="V1412">
            <v>0</v>
          </cell>
        </row>
        <row r="1413">
          <cell r="D1413" t="str">
            <v>TCA TEAM</v>
          </cell>
          <cell r="M1413" t="str">
            <v>﻿Đang hoạt động</v>
          </cell>
          <cell r="N1413">
            <v>42214</v>
          </cell>
          <cell r="Q1413">
            <v>0</v>
          </cell>
          <cell r="T1413">
            <v>0</v>
          </cell>
          <cell r="U1413">
            <v>0</v>
          </cell>
          <cell r="V1413">
            <v>0</v>
          </cell>
        </row>
        <row r="1414">
          <cell r="D1414" t="str">
            <v>TCA TEAM</v>
          </cell>
          <cell r="M1414" t="str">
            <v>﻿Đang hoạt động</v>
          </cell>
          <cell r="N1414">
            <v>42215</v>
          </cell>
          <cell r="Q1414">
            <v>0</v>
          </cell>
          <cell r="T1414">
            <v>0</v>
          </cell>
          <cell r="U1414">
            <v>0</v>
          </cell>
          <cell r="V1414">
            <v>0</v>
          </cell>
        </row>
        <row r="1415">
          <cell r="D1415" t="str">
            <v>LUCKY STAR</v>
          </cell>
          <cell r="M1415" t="str">
            <v>﻿Đang hoạt động</v>
          </cell>
          <cell r="N1415">
            <v>41610</v>
          </cell>
          <cell r="Q1415">
            <v>1</v>
          </cell>
          <cell r="T1415">
            <v>0</v>
          </cell>
          <cell r="U1415">
            <v>0</v>
          </cell>
          <cell r="V1415">
            <v>0</v>
          </cell>
        </row>
        <row r="1416">
          <cell r="D1416" t="str">
            <v>TCA TEAM</v>
          </cell>
          <cell r="M1416" t="str">
            <v>﻿Đang hoạt động</v>
          </cell>
          <cell r="N1416">
            <v>42214</v>
          </cell>
          <cell r="Q1416">
            <v>0</v>
          </cell>
          <cell r="T1416">
            <v>0</v>
          </cell>
          <cell r="U1416">
            <v>0</v>
          </cell>
          <cell r="V1416">
            <v>0</v>
          </cell>
        </row>
        <row r="1417">
          <cell r="D1417" t="str">
            <v>TCA TEAM</v>
          </cell>
          <cell r="M1417" t="str">
            <v>﻿Đang hoạt động</v>
          </cell>
          <cell r="N1417">
            <v>42229</v>
          </cell>
          <cell r="Q1417">
            <v>0</v>
          </cell>
          <cell r="T1417">
            <v>0</v>
          </cell>
          <cell r="U1417">
            <v>0</v>
          </cell>
          <cell r="V1417">
            <v>0</v>
          </cell>
        </row>
        <row r="1418">
          <cell r="D1418" t="str">
            <v>TCA TEAM</v>
          </cell>
          <cell r="M1418" t="str">
            <v>﻿Đang hoạt động</v>
          </cell>
          <cell r="N1418">
            <v>42214</v>
          </cell>
          <cell r="Q1418">
            <v>0</v>
          </cell>
          <cell r="T1418">
            <v>0</v>
          </cell>
          <cell r="U1418">
            <v>0</v>
          </cell>
          <cell r="V1418">
            <v>0</v>
          </cell>
        </row>
        <row r="1419">
          <cell r="D1419" t="str">
            <v>TCA TEAM</v>
          </cell>
          <cell r="M1419" t="str">
            <v>﻿Đang hoạt động</v>
          </cell>
          <cell r="N1419">
            <v>42521</v>
          </cell>
          <cell r="Q1419">
            <v>0</v>
          </cell>
          <cell r="T1419">
            <v>0</v>
          </cell>
          <cell r="U1419">
            <v>0</v>
          </cell>
          <cell r="V1419">
            <v>0</v>
          </cell>
        </row>
        <row r="1420">
          <cell r="D1420" t="str">
            <v>TCA TEAM</v>
          </cell>
          <cell r="M1420" t="str">
            <v>﻿Đang hoạt động</v>
          </cell>
          <cell r="N1420">
            <v>42521</v>
          </cell>
          <cell r="Q1420">
            <v>0</v>
          </cell>
          <cell r="T1420">
            <v>0</v>
          </cell>
          <cell r="U1420">
            <v>0</v>
          </cell>
          <cell r="V1420">
            <v>0</v>
          </cell>
        </row>
        <row r="1421">
          <cell r="D1421" t="str">
            <v>TCA TEAM</v>
          </cell>
          <cell r="M1421" t="str">
            <v>﻿Đang hoạt động</v>
          </cell>
          <cell r="N1421">
            <v>42214</v>
          </cell>
          <cell r="Q1421">
            <v>0</v>
          </cell>
          <cell r="T1421">
            <v>0</v>
          </cell>
          <cell r="U1421">
            <v>0</v>
          </cell>
          <cell r="V1421">
            <v>0</v>
          </cell>
        </row>
        <row r="1422">
          <cell r="D1422" t="str">
            <v>TCA TEAM</v>
          </cell>
          <cell r="M1422" t="str">
            <v>﻿Đang hoạt động</v>
          </cell>
          <cell r="N1422">
            <v>42215</v>
          </cell>
          <cell r="Q1422">
            <v>0</v>
          </cell>
          <cell r="T1422">
            <v>0</v>
          </cell>
          <cell r="U1422">
            <v>0</v>
          </cell>
          <cell r="V1422">
            <v>0</v>
          </cell>
        </row>
        <row r="1423">
          <cell r="D1423" t="str">
            <v>GENCASA BẾN TRE</v>
          </cell>
          <cell r="M1423" t="str">
            <v>﻿Đang hoạt động</v>
          </cell>
          <cell r="N1423">
            <v>42179</v>
          </cell>
          <cell r="Q1423">
            <v>1</v>
          </cell>
          <cell r="T1423">
            <v>0</v>
          </cell>
          <cell r="U1423">
            <v>0</v>
          </cell>
          <cell r="V1423">
            <v>0</v>
          </cell>
        </row>
        <row r="1424">
          <cell r="D1424" t="str">
            <v>THE SKY</v>
          </cell>
          <cell r="M1424" t="str">
            <v>﻿Đã nghỉ việc</v>
          </cell>
          <cell r="N1424">
            <v>42179</v>
          </cell>
          <cell r="Q1424">
            <v>0</v>
          </cell>
          <cell r="T1424">
            <v>0</v>
          </cell>
          <cell r="U1424">
            <v>0</v>
          </cell>
          <cell r="V1424">
            <v>0</v>
          </cell>
        </row>
        <row r="1425">
          <cell r="D1425" t="str">
            <v>GENCASA BẾN TRE</v>
          </cell>
          <cell r="M1425" t="str">
            <v>﻿Đang hoạt động</v>
          </cell>
          <cell r="N1425">
            <v>42179</v>
          </cell>
          <cell r="Q1425">
            <v>1</v>
          </cell>
          <cell r="T1425">
            <v>0</v>
          </cell>
          <cell r="U1425">
            <v>0</v>
          </cell>
          <cell r="V1425">
            <v>0</v>
          </cell>
        </row>
        <row r="1426">
          <cell r="D1426" t="str">
            <v>GENCASA BẾN TRE</v>
          </cell>
          <cell r="M1426" t="str">
            <v>﻿Đang hoạt động</v>
          </cell>
          <cell r="N1426">
            <v>42179</v>
          </cell>
          <cell r="Q1426">
            <v>1</v>
          </cell>
          <cell r="T1426">
            <v>0</v>
          </cell>
          <cell r="U1426">
            <v>0</v>
          </cell>
          <cell r="V1426">
            <v>0</v>
          </cell>
        </row>
        <row r="1427">
          <cell r="D1427" t="str">
            <v>VICTORY</v>
          </cell>
          <cell r="M1427" t="str">
            <v>﻿Đang hoạt động</v>
          </cell>
          <cell r="N1427">
            <v>42180</v>
          </cell>
          <cell r="Q1427">
            <v>1</v>
          </cell>
          <cell r="T1427">
            <v>0</v>
          </cell>
          <cell r="U1427">
            <v>0</v>
          </cell>
          <cell r="V1427">
            <v>0</v>
          </cell>
        </row>
        <row r="1428">
          <cell r="D1428" t="str">
            <v>GREEN DRAGON</v>
          </cell>
          <cell r="M1428" t="str">
            <v>﻿Đang hoạt động</v>
          </cell>
          <cell r="N1428">
            <v>42192</v>
          </cell>
          <cell r="Q1428">
            <v>0</v>
          </cell>
          <cell r="T1428">
            <v>0</v>
          </cell>
          <cell r="U1428">
            <v>1</v>
          </cell>
          <cell r="V1428">
            <v>0</v>
          </cell>
        </row>
        <row r="1429">
          <cell r="D1429" t="str">
            <v>GREEN DRAGON</v>
          </cell>
          <cell r="M1429" t="str">
            <v>﻿Đang hoạt động</v>
          </cell>
          <cell r="N1429">
            <v>42192</v>
          </cell>
          <cell r="Q1429">
            <v>1</v>
          </cell>
          <cell r="T1429">
            <v>0</v>
          </cell>
          <cell r="U1429">
            <v>0</v>
          </cell>
          <cell r="V1429">
            <v>0</v>
          </cell>
        </row>
        <row r="1430">
          <cell r="D1430" t="str">
            <v>BLUE WAVES</v>
          </cell>
          <cell r="M1430" t="str">
            <v>﻿Đang hoạt động</v>
          </cell>
          <cell r="N1430">
            <v>42185</v>
          </cell>
          <cell r="Q1430">
            <v>0</v>
          </cell>
          <cell r="T1430">
            <v>0</v>
          </cell>
          <cell r="U1430">
            <v>1</v>
          </cell>
          <cell r="V1430">
            <v>0</v>
          </cell>
        </row>
        <row r="1431">
          <cell r="D1431" t="str">
            <v>MDRT VT</v>
          </cell>
          <cell r="M1431" t="str">
            <v>﻿Đang hoạt động</v>
          </cell>
          <cell r="N1431">
            <v>42188</v>
          </cell>
          <cell r="Q1431">
            <v>1</v>
          </cell>
          <cell r="T1431">
            <v>0</v>
          </cell>
          <cell r="U1431">
            <v>0</v>
          </cell>
          <cell r="V1431">
            <v>0</v>
          </cell>
        </row>
        <row r="1432">
          <cell r="D1432" t="str">
            <v>THE STARS 1</v>
          </cell>
          <cell r="M1432" t="str">
            <v>﻿Đang hoạt động</v>
          </cell>
          <cell r="N1432">
            <v>41606</v>
          </cell>
          <cell r="Q1432">
            <v>1</v>
          </cell>
          <cell r="T1432">
            <v>0</v>
          </cell>
          <cell r="U1432">
            <v>0</v>
          </cell>
          <cell r="V1432">
            <v>0</v>
          </cell>
        </row>
        <row r="1433">
          <cell r="D1433" t="str">
            <v>MEGA</v>
          </cell>
          <cell r="M1433" t="str">
            <v>﻿Đang hoạt động</v>
          </cell>
          <cell r="N1433">
            <v>42188</v>
          </cell>
          <cell r="Q1433">
            <v>1</v>
          </cell>
          <cell r="T1433">
            <v>0</v>
          </cell>
          <cell r="U1433">
            <v>0</v>
          </cell>
          <cell r="V1433">
            <v>0</v>
          </cell>
        </row>
        <row r="1434">
          <cell r="D1434" t="str">
            <v>LIB</v>
          </cell>
          <cell r="M1434" t="str">
            <v>﻿Đang hoạt động</v>
          </cell>
          <cell r="N1434">
            <v>42187</v>
          </cell>
          <cell r="Q1434">
            <v>1</v>
          </cell>
          <cell r="T1434">
            <v>0</v>
          </cell>
          <cell r="U1434">
            <v>0</v>
          </cell>
          <cell r="V1434">
            <v>0</v>
          </cell>
        </row>
        <row r="1435">
          <cell r="D1435" t="str">
            <v>MDRT HCM</v>
          </cell>
          <cell r="M1435" t="str">
            <v>﻿Đang hoạt động</v>
          </cell>
          <cell r="N1435">
            <v>42187</v>
          </cell>
          <cell r="Q1435">
            <v>0</v>
          </cell>
          <cell r="T1435">
            <v>1</v>
          </cell>
          <cell r="U1435">
            <v>0</v>
          </cell>
          <cell r="V1435">
            <v>0</v>
          </cell>
        </row>
        <row r="1436">
          <cell r="D1436" t="str">
            <v>CUPID</v>
          </cell>
          <cell r="M1436" t="str">
            <v>﻿Đang hoạt động</v>
          </cell>
          <cell r="N1436">
            <v>42191</v>
          </cell>
          <cell r="Q1436">
            <v>1</v>
          </cell>
          <cell r="T1436">
            <v>0</v>
          </cell>
          <cell r="U1436">
            <v>0</v>
          </cell>
          <cell r="V1436">
            <v>0</v>
          </cell>
        </row>
        <row r="1437">
          <cell r="D1437" t="str">
            <v>BELIEVE IN FUTURE</v>
          </cell>
          <cell r="M1437" t="str">
            <v>﻿Đang hoạt động</v>
          </cell>
          <cell r="N1437">
            <v>42205</v>
          </cell>
          <cell r="Q1437">
            <v>0</v>
          </cell>
          <cell r="T1437">
            <v>0</v>
          </cell>
          <cell r="U1437">
            <v>1</v>
          </cell>
          <cell r="V1437">
            <v>0</v>
          </cell>
        </row>
        <row r="1438">
          <cell r="D1438" t="str">
            <v>THE SKY</v>
          </cell>
          <cell r="M1438" t="str">
            <v>﻿Đang hoạt động</v>
          </cell>
          <cell r="N1438">
            <v>42202</v>
          </cell>
          <cell r="Q1438">
            <v>1</v>
          </cell>
          <cell r="T1438">
            <v>0</v>
          </cell>
          <cell r="U1438">
            <v>0</v>
          </cell>
          <cell r="V1438">
            <v>0</v>
          </cell>
        </row>
        <row r="1439">
          <cell r="D1439" t="str">
            <v>THE SKY</v>
          </cell>
          <cell r="M1439" t="str">
            <v>﻿Đang hoạt động</v>
          </cell>
          <cell r="N1439">
            <v>42202</v>
          </cell>
          <cell r="Q1439">
            <v>1</v>
          </cell>
          <cell r="T1439">
            <v>0</v>
          </cell>
          <cell r="U1439">
            <v>0</v>
          </cell>
          <cell r="V1439">
            <v>0</v>
          </cell>
        </row>
        <row r="1440">
          <cell r="D1440" t="str">
            <v>LION 1</v>
          </cell>
          <cell r="M1440" t="str">
            <v>﻿Đang hoạt động</v>
          </cell>
          <cell r="N1440">
            <v>42201</v>
          </cell>
          <cell r="Q1440">
            <v>0</v>
          </cell>
          <cell r="T1440">
            <v>1</v>
          </cell>
          <cell r="U1440">
            <v>0</v>
          </cell>
          <cell r="V1440">
            <v>0</v>
          </cell>
        </row>
        <row r="1441">
          <cell r="D1441" t="str">
            <v>THE SKY</v>
          </cell>
          <cell r="M1441" t="str">
            <v>﻿Đang hoạt động</v>
          </cell>
          <cell r="N1441">
            <v>42202</v>
          </cell>
          <cell r="Q1441">
            <v>1</v>
          </cell>
          <cell r="T1441">
            <v>0</v>
          </cell>
          <cell r="U1441">
            <v>0</v>
          </cell>
          <cell r="V1441">
            <v>0</v>
          </cell>
        </row>
        <row r="1442">
          <cell r="D1442" t="str">
            <v>THE STARS 1</v>
          </cell>
          <cell r="M1442" t="str">
            <v>﻿Đang hoạt động</v>
          </cell>
          <cell r="N1442">
            <v>41591</v>
          </cell>
          <cell r="Q1442">
            <v>1</v>
          </cell>
          <cell r="T1442">
            <v>0</v>
          </cell>
          <cell r="U1442">
            <v>0</v>
          </cell>
          <cell r="V1442">
            <v>0</v>
          </cell>
        </row>
        <row r="1443">
          <cell r="D1443" t="str">
            <v>THE SKY</v>
          </cell>
          <cell r="M1443" t="str">
            <v>﻿Đang hoạt động</v>
          </cell>
          <cell r="N1443">
            <v>42202</v>
          </cell>
          <cell r="Q1443">
            <v>0</v>
          </cell>
          <cell r="T1443">
            <v>0</v>
          </cell>
          <cell r="U1443">
            <v>0</v>
          </cell>
          <cell r="V1443">
            <v>1</v>
          </cell>
        </row>
        <row r="1444">
          <cell r="D1444" t="str">
            <v>THE SKY</v>
          </cell>
          <cell r="M1444" t="str">
            <v>﻿Đang hoạt động</v>
          </cell>
          <cell r="N1444">
            <v>42202</v>
          </cell>
          <cell r="Q1444">
            <v>1</v>
          </cell>
          <cell r="T1444">
            <v>0</v>
          </cell>
          <cell r="U1444">
            <v>0</v>
          </cell>
          <cell r="V1444">
            <v>0</v>
          </cell>
        </row>
        <row r="1445">
          <cell r="D1445" t="str">
            <v>THE SKY</v>
          </cell>
          <cell r="M1445" t="str">
            <v>﻿Đang hoạt động</v>
          </cell>
          <cell r="N1445">
            <v>42202</v>
          </cell>
          <cell r="Q1445">
            <v>1</v>
          </cell>
          <cell r="T1445">
            <v>0</v>
          </cell>
          <cell r="U1445">
            <v>0</v>
          </cell>
          <cell r="V1445">
            <v>0</v>
          </cell>
        </row>
        <row r="1446">
          <cell r="D1446" t="str">
            <v>SUNFLOWER</v>
          </cell>
          <cell r="M1446" t="str">
            <v>﻿Đang hoạt động</v>
          </cell>
          <cell r="N1446">
            <v>42424</v>
          </cell>
          <cell r="Q1446">
            <v>0</v>
          </cell>
          <cell r="T1446">
            <v>0</v>
          </cell>
          <cell r="U1446">
            <v>0</v>
          </cell>
          <cell r="V1446">
            <v>1</v>
          </cell>
        </row>
        <row r="1447">
          <cell r="D1447" t="str">
            <v>LION 1</v>
          </cell>
          <cell r="M1447" t="str">
            <v>﻿Đang hoạt động</v>
          </cell>
          <cell r="N1447">
            <v>42201</v>
          </cell>
          <cell r="Q1447">
            <v>0</v>
          </cell>
          <cell r="T1447">
            <v>0</v>
          </cell>
          <cell r="U1447">
            <v>1</v>
          </cell>
          <cell r="V1447">
            <v>0</v>
          </cell>
        </row>
        <row r="1448">
          <cell r="D1448" t="str">
            <v>LION 1</v>
          </cell>
          <cell r="M1448" t="str">
            <v>﻿Đang hoạt động</v>
          </cell>
          <cell r="N1448">
            <v>42201</v>
          </cell>
          <cell r="Q1448">
            <v>0</v>
          </cell>
          <cell r="T1448">
            <v>0</v>
          </cell>
          <cell r="U1448">
            <v>1</v>
          </cell>
          <cell r="V1448">
            <v>0</v>
          </cell>
        </row>
        <row r="1449">
          <cell r="D1449" t="str">
            <v>PHOENIX</v>
          </cell>
          <cell r="M1449" t="str">
            <v>﻿Đang hoạt động</v>
          </cell>
          <cell r="N1449">
            <v>42192</v>
          </cell>
          <cell r="Q1449">
            <v>0</v>
          </cell>
          <cell r="T1449">
            <v>1</v>
          </cell>
          <cell r="U1449">
            <v>0</v>
          </cell>
          <cell r="V1449">
            <v>0</v>
          </cell>
        </row>
        <row r="1450">
          <cell r="D1450" t="str">
            <v>TCB SOUTH 1</v>
          </cell>
          <cell r="M1450" t="str">
            <v>﻿Đang hoạt động</v>
          </cell>
          <cell r="N1450">
            <v>42192</v>
          </cell>
          <cell r="Q1450">
            <v>0</v>
          </cell>
          <cell r="T1450">
            <v>0</v>
          </cell>
          <cell r="U1450">
            <v>0</v>
          </cell>
          <cell r="V1450">
            <v>0</v>
          </cell>
        </row>
        <row r="1451">
          <cell r="D1451" t="str">
            <v>THE POWER</v>
          </cell>
          <cell r="M1451" t="str">
            <v>﻿Đang hoạt động</v>
          </cell>
          <cell r="N1451">
            <v>42207</v>
          </cell>
          <cell r="Q1451">
            <v>0</v>
          </cell>
          <cell r="T1451">
            <v>0</v>
          </cell>
          <cell r="U1451">
            <v>1</v>
          </cell>
          <cell r="V1451">
            <v>0</v>
          </cell>
        </row>
        <row r="1452">
          <cell r="D1452" t="str">
            <v>THANH HÓA</v>
          </cell>
          <cell r="M1452" t="str">
            <v>﻿Đang hoạt động</v>
          </cell>
          <cell r="N1452">
            <v>42220</v>
          </cell>
          <cell r="Q1452">
            <v>0</v>
          </cell>
          <cell r="T1452">
            <v>0</v>
          </cell>
          <cell r="U1452">
            <v>1</v>
          </cell>
          <cell r="V1452">
            <v>0</v>
          </cell>
        </row>
        <row r="1453">
          <cell r="D1453" t="str">
            <v>MDRT BH</v>
          </cell>
          <cell r="M1453" t="str">
            <v>﻿Đang hoạt động</v>
          </cell>
          <cell r="N1453">
            <v>42265</v>
          </cell>
          <cell r="Q1453">
            <v>0</v>
          </cell>
          <cell r="T1453">
            <v>0</v>
          </cell>
          <cell r="U1453">
            <v>1</v>
          </cell>
          <cell r="V1453">
            <v>0</v>
          </cell>
        </row>
        <row r="1454">
          <cell r="D1454" t="str">
            <v>DIAMOND</v>
          </cell>
          <cell r="M1454" t="str">
            <v>﻿Đang hoạt động</v>
          </cell>
          <cell r="N1454">
            <v>42199</v>
          </cell>
          <cell r="Q1454">
            <v>0</v>
          </cell>
          <cell r="T1454">
            <v>0</v>
          </cell>
          <cell r="U1454">
            <v>1</v>
          </cell>
          <cell r="V1454">
            <v>0</v>
          </cell>
        </row>
        <row r="1455">
          <cell r="D1455" t="str">
            <v>THE POWER</v>
          </cell>
          <cell r="M1455" t="str">
            <v>﻿Đang hoạt động</v>
          </cell>
          <cell r="N1455">
            <v>42200</v>
          </cell>
          <cell r="Q1455">
            <v>0</v>
          </cell>
          <cell r="T1455">
            <v>1</v>
          </cell>
          <cell r="U1455">
            <v>0</v>
          </cell>
          <cell r="V1455">
            <v>0</v>
          </cell>
        </row>
        <row r="1456">
          <cell r="D1456" t="str">
            <v>BIG HERO</v>
          </cell>
          <cell r="M1456" t="str">
            <v>﻿Đang hoạt động</v>
          </cell>
          <cell r="N1456">
            <v>42209</v>
          </cell>
          <cell r="Q1456">
            <v>1</v>
          </cell>
          <cell r="T1456">
            <v>0</v>
          </cell>
          <cell r="U1456">
            <v>0</v>
          </cell>
          <cell r="V1456">
            <v>0</v>
          </cell>
        </row>
        <row r="1457">
          <cell r="D1457" t="str">
            <v>SUNFLOWER</v>
          </cell>
          <cell r="M1457" t="str">
            <v>﻿Đang hoạt động</v>
          </cell>
          <cell r="N1457">
            <v>42213</v>
          </cell>
          <cell r="Q1457">
            <v>0</v>
          </cell>
          <cell r="T1457">
            <v>0</v>
          </cell>
          <cell r="U1457">
            <v>1</v>
          </cell>
          <cell r="V1457">
            <v>0</v>
          </cell>
        </row>
        <row r="1458">
          <cell r="D1458" t="str">
            <v>BELIEVE IN FUTURE</v>
          </cell>
          <cell r="M1458" t="str">
            <v>﻿Đang hoạt động</v>
          </cell>
          <cell r="N1458">
            <v>42213</v>
          </cell>
          <cell r="Q1458">
            <v>0</v>
          </cell>
          <cell r="T1458">
            <v>0</v>
          </cell>
          <cell r="U1458">
            <v>1</v>
          </cell>
          <cell r="V1458">
            <v>0</v>
          </cell>
        </row>
        <row r="1459">
          <cell r="D1459" t="str">
            <v>G-G</v>
          </cell>
          <cell r="M1459" t="str">
            <v>﻿Đang hoạt động</v>
          </cell>
          <cell r="N1459">
            <v>42697</v>
          </cell>
          <cell r="Q1459">
            <v>1</v>
          </cell>
          <cell r="T1459">
            <v>0</v>
          </cell>
          <cell r="U1459">
            <v>0</v>
          </cell>
          <cell r="V1459">
            <v>0</v>
          </cell>
        </row>
        <row r="1460">
          <cell r="D1460" t="str">
            <v>TCB SOUTH 1</v>
          </cell>
          <cell r="M1460" t="str">
            <v>﻿Đã nghỉ việc</v>
          </cell>
          <cell r="N1460">
            <v>42200</v>
          </cell>
          <cell r="Q1460">
            <v>0</v>
          </cell>
          <cell r="T1460">
            <v>0</v>
          </cell>
          <cell r="U1460">
            <v>0</v>
          </cell>
          <cell r="V1460">
            <v>0</v>
          </cell>
        </row>
        <row r="1461">
          <cell r="D1461" t="str">
            <v>BLUE OCEAN</v>
          </cell>
          <cell r="M1461" t="str">
            <v>﻿Đang hoạt động</v>
          </cell>
          <cell r="N1461">
            <v>42215</v>
          </cell>
          <cell r="Q1461">
            <v>1</v>
          </cell>
          <cell r="T1461">
            <v>0</v>
          </cell>
          <cell r="U1461">
            <v>0</v>
          </cell>
          <cell r="V1461">
            <v>0</v>
          </cell>
        </row>
        <row r="1462">
          <cell r="D1462" t="str">
            <v>LONG XUYÊN 1</v>
          </cell>
          <cell r="M1462" t="str">
            <v>﻿Đang hoạt động</v>
          </cell>
          <cell r="N1462">
            <v>42207</v>
          </cell>
          <cell r="Q1462">
            <v>0</v>
          </cell>
          <cell r="T1462">
            <v>0</v>
          </cell>
          <cell r="U1462">
            <v>1</v>
          </cell>
          <cell r="V1462">
            <v>0</v>
          </cell>
        </row>
        <row r="1463">
          <cell r="D1463" t="str">
            <v>BORN TO WIN</v>
          </cell>
          <cell r="M1463" t="str">
            <v>﻿Đang hoạt động</v>
          </cell>
          <cell r="N1463">
            <v>42205</v>
          </cell>
          <cell r="Q1463">
            <v>0</v>
          </cell>
          <cell r="T1463">
            <v>1</v>
          </cell>
          <cell r="U1463">
            <v>0</v>
          </cell>
          <cell r="V1463">
            <v>0</v>
          </cell>
        </row>
        <row r="1464">
          <cell r="D1464" t="str">
            <v>BORN TO WIN</v>
          </cell>
          <cell r="M1464" t="str">
            <v>﻿Đang hoạt động</v>
          </cell>
          <cell r="N1464">
            <v>42205</v>
          </cell>
          <cell r="Q1464">
            <v>1</v>
          </cell>
          <cell r="T1464">
            <v>0</v>
          </cell>
          <cell r="U1464">
            <v>0</v>
          </cell>
          <cell r="V1464">
            <v>0</v>
          </cell>
        </row>
        <row r="1465">
          <cell r="D1465" t="str">
            <v>LONG XUYÊN 1</v>
          </cell>
          <cell r="M1465" t="str">
            <v>﻿Đang hoạt động</v>
          </cell>
          <cell r="N1465">
            <v>42202</v>
          </cell>
          <cell r="Q1465">
            <v>0</v>
          </cell>
          <cell r="T1465">
            <v>0</v>
          </cell>
          <cell r="U1465">
            <v>1</v>
          </cell>
          <cell r="V1465">
            <v>0</v>
          </cell>
        </row>
        <row r="1466">
          <cell r="D1466" t="str">
            <v>TCA TEAM</v>
          </cell>
          <cell r="M1466" t="str">
            <v>﻿Đang hoạt động</v>
          </cell>
          <cell r="N1466">
            <v>42205</v>
          </cell>
          <cell r="Q1466">
            <v>0</v>
          </cell>
          <cell r="T1466">
            <v>0</v>
          </cell>
          <cell r="U1466">
            <v>0</v>
          </cell>
          <cell r="V1466">
            <v>0</v>
          </cell>
        </row>
        <row r="1467">
          <cell r="D1467" t="str">
            <v>VICTORY</v>
          </cell>
          <cell r="M1467" t="str">
            <v>﻿Đang hoạt động</v>
          </cell>
          <cell r="N1467">
            <v>42207</v>
          </cell>
          <cell r="Q1467">
            <v>0</v>
          </cell>
          <cell r="T1467">
            <v>0</v>
          </cell>
          <cell r="U1467">
            <v>1</v>
          </cell>
          <cell r="V1467">
            <v>0</v>
          </cell>
        </row>
        <row r="1468">
          <cell r="D1468" t="str">
            <v>VICTORY</v>
          </cell>
          <cell r="M1468" t="str">
            <v>﻿Đang hoạt động</v>
          </cell>
          <cell r="N1468">
            <v>42236</v>
          </cell>
          <cell r="Q1468">
            <v>1</v>
          </cell>
          <cell r="T1468">
            <v>0</v>
          </cell>
          <cell r="U1468">
            <v>0</v>
          </cell>
          <cell r="V1468">
            <v>0</v>
          </cell>
        </row>
        <row r="1469">
          <cell r="D1469" t="str">
            <v>COT GENCASA</v>
          </cell>
          <cell r="M1469" t="str">
            <v>﻿Đang hoạt động</v>
          </cell>
          <cell r="N1469">
            <v>42205</v>
          </cell>
          <cell r="Q1469">
            <v>1</v>
          </cell>
          <cell r="T1469">
            <v>0</v>
          </cell>
          <cell r="U1469">
            <v>0</v>
          </cell>
          <cell r="V1469">
            <v>0</v>
          </cell>
        </row>
        <row r="1470">
          <cell r="D1470" t="str">
            <v>MDRT BH</v>
          </cell>
          <cell r="M1470" t="str">
            <v>﻿Đang hoạt động</v>
          </cell>
          <cell r="N1470">
            <v>42220</v>
          </cell>
          <cell r="Q1470">
            <v>1</v>
          </cell>
          <cell r="T1470">
            <v>0</v>
          </cell>
          <cell r="U1470">
            <v>0</v>
          </cell>
          <cell r="V1470">
            <v>0</v>
          </cell>
        </row>
        <row r="1471">
          <cell r="D1471" t="str">
            <v>MDRT VT</v>
          </cell>
          <cell r="M1471" t="str">
            <v>﻿Đang hoạt động</v>
          </cell>
          <cell r="N1471">
            <v>42220</v>
          </cell>
          <cell r="Q1471">
            <v>1</v>
          </cell>
          <cell r="T1471">
            <v>0</v>
          </cell>
          <cell r="U1471">
            <v>0</v>
          </cell>
          <cell r="V1471">
            <v>0</v>
          </cell>
        </row>
        <row r="1472">
          <cell r="D1472" t="str">
            <v>COT GENCASA</v>
          </cell>
          <cell r="M1472" t="str">
            <v>﻿Đang hoạt động</v>
          </cell>
          <cell r="N1472">
            <v>42209</v>
          </cell>
          <cell r="Q1472">
            <v>1</v>
          </cell>
          <cell r="T1472">
            <v>0</v>
          </cell>
          <cell r="U1472">
            <v>0</v>
          </cell>
          <cell r="V1472">
            <v>0</v>
          </cell>
        </row>
        <row r="1473">
          <cell r="D1473" t="str">
            <v>THE STARS 1</v>
          </cell>
          <cell r="M1473" t="str">
            <v>﻿Đang hoạt động</v>
          </cell>
          <cell r="N1473">
            <v>42734</v>
          </cell>
          <cell r="Q1473">
            <v>1</v>
          </cell>
          <cell r="T1473">
            <v>0</v>
          </cell>
          <cell r="U1473">
            <v>0</v>
          </cell>
          <cell r="V1473">
            <v>0</v>
          </cell>
        </row>
        <row r="1474">
          <cell r="D1474" t="str">
            <v>DIAMOND</v>
          </cell>
          <cell r="M1474" t="str">
            <v>﻿Đang hoạt động</v>
          </cell>
          <cell r="N1474">
            <v>41632</v>
          </cell>
          <cell r="Q1474">
            <v>0</v>
          </cell>
          <cell r="T1474">
            <v>0</v>
          </cell>
          <cell r="U1474">
            <v>1</v>
          </cell>
          <cell r="V1474">
            <v>0</v>
          </cell>
        </row>
        <row r="1475">
          <cell r="D1475" t="str">
            <v>MDRT HCM</v>
          </cell>
          <cell r="M1475" t="str">
            <v>﻿Đang hoạt động</v>
          </cell>
          <cell r="N1475">
            <v>42205</v>
          </cell>
          <cell r="Q1475">
            <v>1</v>
          </cell>
          <cell r="T1475">
            <v>0</v>
          </cell>
          <cell r="U1475">
            <v>0</v>
          </cell>
          <cell r="V1475">
            <v>0</v>
          </cell>
        </row>
        <row r="1476">
          <cell r="D1476" t="str">
            <v>GREEN DRAGON</v>
          </cell>
          <cell r="M1476" t="str">
            <v>﻿Đang hoạt động</v>
          </cell>
          <cell r="N1476">
            <v>42212</v>
          </cell>
          <cell r="Q1476">
            <v>0</v>
          </cell>
          <cell r="T1476">
            <v>0</v>
          </cell>
          <cell r="U1476">
            <v>1</v>
          </cell>
          <cell r="V1476">
            <v>0</v>
          </cell>
        </row>
        <row r="1477">
          <cell r="D1477" t="str">
            <v>GREEN DRAGON</v>
          </cell>
          <cell r="M1477" t="str">
            <v>﻿Đang hoạt động</v>
          </cell>
          <cell r="N1477">
            <v>42212</v>
          </cell>
          <cell r="Q1477">
            <v>0</v>
          </cell>
          <cell r="T1477">
            <v>0</v>
          </cell>
          <cell r="U1477">
            <v>1</v>
          </cell>
          <cell r="V1477">
            <v>0</v>
          </cell>
        </row>
        <row r="1478">
          <cell r="D1478" t="str">
            <v>GREEN DRAGON</v>
          </cell>
          <cell r="M1478" t="str">
            <v>﻿Đang hoạt động</v>
          </cell>
          <cell r="N1478">
            <v>42207</v>
          </cell>
          <cell r="Q1478">
            <v>1</v>
          </cell>
          <cell r="T1478">
            <v>0</v>
          </cell>
          <cell r="U1478">
            <v>0</v>
          </cell>
          <cell r="V1478">
            <v>0</v>
          </cell>
        </row>
        <row r="1479">
          <cell r="D1479" t="str">
            <v>VICTORY</v>
          </cell>
          <cell r="M1479" t="str">
            <v>﻿Đang hoạt động</v>
          </cell>
          <cell r="N1479">
            <v>42209</v>
          </cell>
          <cell r="Q1479">
            <v>1</v>
          </cell>
          <cell r="T1479">
            <v>0</v>
          </cell>
          <cell r="U1479">
            <v>0</v>
          </cell>
          <cell r="V1479">
            <v>0</v>
          </cell>
        </row>
        <row r="1480">
          <cell r="D1480" t="str">
            <v>BLUE WAVES</v>
          </cell>
          <cell r="M1480" t="str">
            <v>﻿Đang hoạt động</v>
          </cell>
          <cell r="N1480">
            <v>42207</v>
          </cell>
          <cell r="Q1480">
            <v>1</v>
          </cell>
          <cell r="T1480">
            <v>0</v>
          </cell>
          <cell r="U1480">
            <v>0</v>
          </cell>
          <cell r="V1480">
            <v>0</v>
          </cell>
        </row>
        <row r="1481">
          <cell r="D1481" t="str">
            <v>LUCKY STAR</v>
          </cell>
          <cell r="M1481" t="str">
            <v>﻿Đang hoạt động</v>
          </cell>
          <cell r="N1481">
            <v>42207</v>
          </cell>
          <cell r="Q1481">
            <v>1</v>
          </cell>
          <cell r="T1481">
            <v>0</v>
          </cell>
          <cell r="U1481">
            <v>0</v>
          </cell>
          <cell r="V1481">
            <v>0</v>
          </cell>
        </row>
        <row r="1482">
          <cell r="D1482" t="str">
            <v>GREEN DRAGON</v>
          </cell>
          <cell r="M1482" t="str">
            <v>﻿Đang hoạt động</v>
          </cell>
          <cell r="N1482">
            <v>42207</v>
          </cell>
          <cell r="Q1482">
            <v>1</v>
          </cell>
          <cell r="T1482">
            <v>0</v>
          </cell>
          <cell r="U1482">
            <v>0</v>
          </cell>
          <cell r="V1482">
            <v>0</v>
          </cell>
        </row>
        <row r="1483">
          <cell r="D1483" t="str">
            <v>LUCKY STAR</v>
          </cell>
          <cell r="M1483" t="str">
            <v>﻿Đang hoạt động</v>
          </cell>
          <cell r="N1483">
            <v>42213</v>
          </cell>
          <cell r="Q1483">
            <v>1</v>
          </cell>
          <cell r="T1483">
            <v>0</v>
          </cell>
          <cell r="U1483">
            <v>0</v>
          </cell>
          <cell r="V1483">
            <v>0</v>
          </cell>
        </row>
        <row r="1484">
          <cell r="D1484" t="str">
            <v>GREEN DRAGON</v>
          </cell>
          <cell r="M1484" t="str">
            <v>﻿Đang hoạt động</v>
          </cell>
          <cell r="N1484">
            <v>42207</v>
          </cell>
          <cell r="Q1484">
            <v>1</v>
          </cell>
          <cell r="T1484">
            <v>0</v>
          </cell>
          <cell r="U1484">
            <v>0</v>
          </cell>
          <cell r="V1484">
            <v>0</v>
          </cell>
        </row>
        <row r="1485">
          <cell r="D1485" t="str">
            <v>LUCKY STAR</v>
          </cell>
          <cell r="M1485" t="str">
            <v>﻿Đang hoạt động</v>
          </cell>
          <cell r="N1485">
            <v>41603</v>
          </cell>
          <cell r="Q1485">
            <v>1</v>
          </cell>
          <cell r="T1485">
            <v>0</v>
          </cell>
          <cell r="U1485">
            <v>0</v>
          </cell>
          <cell r="V1485">
            <v>0</v>
          </cell>
        </row>
        <row r="1486">
          <cell r="D1486" t="str">
            <v>LION 1</v>
          </cell>
          <cell r="M1486" t="str">
            <v>﻿Đang hoạt động</v>
          </cell>
          <cell r="N1486">
            <v>42213</v>
          </cell>
          <cell r="Q1486">
            <v>1</v>
          </cell>
          <cell r="T1486">
            <v>0</v>
          </cell>
          <cell r="U1486">
            <v>0</v>
          </cell>
          <cell r="V1486">
            <v>0</v>
          </cell>
        </row>
        <row r="1487">
          <cell r="D1487" t="str">
            <v>THE SKY</v>
          </cell>
          <cell r="M1487" t="str">
            <v>﻿Đang hoạt động</v>
          </cell>
          <cell r="N1487">
            <v>42229</v>
          </cell>
          <cell r="Q1487">
            <v>1</v>
          </cell>
          <cell r="T1487">
            <v>0</v>
          </cell>
          <cell r="U1487">
            <v>0</v>
          </cell>
          <cell r="V1487">
            <v>0</v>
          </cell>
        </row>
        <row r="1488">
          <cell r="D1488" t="str">
            <v>THE STARS 1</v>
          </cell>
          <cell r="M1488" t="str">
            <v>﻿Đang hoạt động</v>
          </cell>
          <cell r="N1488">
            <v>42543</v>
          </cell>
          <cell r="Q1488">
            <v>0</v>
          </cell>
          <cell r="T1488">
            <v>1</v>
          </cell>
          <cell r="U1488">
            <v>0</v>
          </cell>
          <cell r="V1488">
            <v>0</v>
          </cell>
        </row>
        <row r="1489">
          <cell r="D1489" t="str">
            <v>THE CAPITAL</v>
          </cell>
          <cell r="M1489" t="str">
            <v>﻿Đang hoạt động</v>
          </cell>
          <cell r="N1489">
            <v>42235</v>
          </cell>
          <cell r="Q1489">
            <v>0</v>
          </cell>
          <cell r="T1489">
            <v>0</v>
          </cell>
          <cell r="U1489">
            <v>1</v>
          </cell>
          <cell r="V1489">
            <v>0</v>
          </cell>
        </row>
        <row r="1490">
          <cell r="D1490" t="str">
            <v>TCA TEAM</v>
          </cell>
          <cell r="M1490" t="str">
            <v>﻿Đang hoạt động</v>
          </cell>
          <cell r="N1490">
            <v>42320</v>
          </cell>
          <cell r="Q1490">
            <v>0</v>
          </cell>
          <cell r="T1490">
            <v>0</v>
          </cell>
          <cell r="U1490">
            <v>0</v>
          </cell>
          <cell r="V1490">
            <v>0</v>
          </cell>
        </row>
        <row r="1491">
          <cell r="D1491" t="str">
            <v>SUNFLOWER</v>
          </cell>
          <cell r="M1491" t="str">
            <v>﻿Đang hoạt động</v>
          </cell>
          <cell r="N1491">
            <v>42577</v>
          </cell>
          <cell r="Q1491">
            <v>1</v>
          </cell>
          <cell r="T1491">
            <v>0</v>
          </cell>
          <cell r="U1491">
            <v>0</v>
          </cell>
          <cell r="V1491">
            <v>0</v>
          </cell>
        </row>
        <row r="1492">
          <cell r="D1492" t="str">
            <v>TCA TEAM</v>
          </cell>
          <cell r="M1492" t="str">
            <v>﻿Đang hoạt động</v>
          </cell>
          <cell r="N1492">
            <v>42212</v>
          </cell>
          <cell r="Q1492">
            <v>0</v>
          </cell>
          <cell r="T1492">
            <v>0</v>
          </cell>
          <cell r="U1492">
            <v>0</v>
          </cell>
          <cell r="V1492">
            <v>0</v>
          </cell>
        </row>
        <row r="1493">
          <cell r="D1493" t="str">
            <v>TCA TEAM</v>
          </cell>
          <cell r="M1493" t="str">
            <v>﻿Đang hoạt động</v>
          </cell>
          <cell r="N1493">
            <v>42212</v>
          </cell>
          <cell r="Q1493">
            <v>0</v>
          </cell>
          <cell r="T1493">
            <v>0</v>
          </cell>
          <cell r="U1493">
            <v>0</v>
          </cell>
          <cell r="V1493">
            <v>0</v>
          </cell>
        </row>
        <row r="1494">
          <cell r="D1494" t="str">
            <v>TCA TEAM</v>
          </cell>
          <cell r="M1494" t="str">
            <v>﻿Đang hoạt động</v>
          </cell>
          <cell r="N1494">
            <v>42212</v>
          </cell>
          <cell r="Q1494">
            <v>0</v>
          </cell>
          <cell r="T1494">
            <v>0</v>
          </cell>
          <cell r="U1494">
            <v>0</v>
          </cell>
          <cell r="V1494">
            <v>0</v>
          </cell>
        </row>
        <row r="1495">
          <cell r="D1495" t="str">
            <v>TCA TEAM</v>
          </cell>
          <cell r="M1495" t="str">
            <v>﻿Đang hoạt động</v>
          </cell>
          <cell r="N1495">
            <v>42212</v>
          </cell>
          <cell r="Q1495">
            <v>0</v>
          </cell>
          <cell r="T1495">
            <v>0</v>
          </cell>
          <cell r="U1495">
            <v>0</v>
          </cell>
          <cell r="V1495">
            <v>0</v>
          </cell>
        </row>
        <row r="1496">
          <cell r="D1496" t="str">
            <v>TCA TEAM</v>
          </cell>
          <cell r="M1496" t="str">
            <v>﻿Đang hoạt động</v>
          </cell>
          <cell r="N1496">
            <v>42212</v>
          </cell>
          <cell r="Q1496">
            <v>0</v>
          </cell>
          <cell r="T1496">
            <v>0</v>
          </cell>
          <cell r="U1496">
            <v>0</v>
          </cell>
          <cell r="V1496">
            <v>0</v>
          </cell>
        </row>
        <row r="1497">
          <cell r="D1497" t="str">
            <v>TCA TEAM</v>
          </cell>
          <cell r="M1497" t="str">
            <v>﻿Đang hoạt động</v>
          </cell>
          <cell r="N1497">
            <v>42212</v>
          </cell>
          <cell r="Q1497">
            <v>0</v>
          </cell>
          <cell r="T1497">
            <v>0</v>
          </cell>
          <cell r="U1497">
            <v>0</v>
          </cell>
          <cell r="V1497">
            <v>0</v>
          </cell>
        </row>
        <row r="1498">
          <cell r="D1498" t="str">
            <v>TCA TEAM</v>
          </cell>
          <cell r="M1498" t="str">
            <v>﻿Đang hoạt động</v>
          </cell>
          <cell r="N1498">
            <v>42212</v>
          </cell>
          <cell r="Q1498">
            <v>0</v>
          </cell>
          <cell r="T1498">
            <v>0</v>
          </cell>
          <cell r="U1498">
            <v>0</v>
          </cell>
          <cell r="V1498">
            <v>0</v>
          </cell>
        </row>
        <row r="1499">
          <cell r="D1499" t="str">
            <v>TCA TEAM</v>
          </cell>
          <cell r="M1499" t="str">
            <v>﻿Đang hoạt động</v>
          </cell>
          <cell r="N1499">
            <v>42212</v>
          </cell>
          <cell r="Q1499">
            <v>0</v>
          </cell>
          <cell r="T1499">
            <v>0</v>
          </cell>
          <cell r="U1499">
            <v>0</v>
          </cell>
          <cell r="V1499">
            <v>0</v>
          </cell>
        </row>
        <row r="1500">
          <cell r="D1500" t="str">
            <v>TCA TEAM</v>
          </cell>
          <cell r="M1500" t="str">
            <v>﻿Đang hoạt động</v>
          </cell>
          <cell r="N1500">
            <v>42311</v>
          </cell>
          <cell r="Q1500">
            <v>0</v>
          </cell>
          <cell r="T1500">
            <v>0</v>
          </cell>
          <cell r="U1500">
            <v>0</v>
          </cell>
          <cell r="V1500">
            <v>0</v>
          </cell>
        </row>
        <row r="1501">
          <cell r="D1501" t="str">
            <v>TCA TEAM</v>
          </cell>
          <cell r="M1501" t="str">
            <v>﻿Đang hoạt động</v>
          </cell>
          <cell r="N1501">
            <v>42402</v>
          </cell>
          <cell r="Q1501">
            <v>0</v>
          </cell>
          <cell r="T1501">
            <v>0</v>
          </cell>
          <cell r="U1501">
            <v>0</v>
          </cell>
          <cell r="V1501">
            <v>0</v>
          </cell>
        </row>
        <row r="1502">
          <cell r="D1502" t="str">
            <v>F.B.I</v>
          </cell>
          <cell r="M1502" t="str">
            <v>﻿Đang hoạt động</v>
          </cell>
          <cell r="N1502">
            <v>42202</v>
          </cell>
          <cell r="Q1502">
            <v>0</v>
          </cell>
          <cell r="T1502">
            <v>1</v>
          </cell>
          <cell r="U1502">
            <v>0</v>
          </cell>
          <cell r="V1502">
            <v>0</v>
          </cell>
        </row>
        <row r="1503">
          <cell r="D1503" t="str">
            <v>TCA TEAM</v>
          </cell>
          <cell r="M1503" t="str">
            <v>﻿Đang hoạt động</v>
          </cell>
          <cell r="N1503">
            <v>42212</v>
          </cell>
          <cell r="Q1503">
            <v>0</v>
          </cell>
          <cell r="T1503">
            <v>0</v>
          </cell>
          <cell r="U1503">
            <v>0</v>
          </cell>
          <cell r="V1503">
            <v>0</v>
          </cell>
        </row>
        <row r="1504">
          <cell r="D1504" t="str">
            <v>TCA TEAM</v>
          </cell>
          <cell r="M1504" t="str">
            <v>﻿Đang hoạt động</v>
          </cell>
          <cell r="N1504">
            <v>42212</v>
          </cell>
          <cell r="Q1504">
            <v>0</v>
          </cell>
          <cell r="T1504">
            <v>0</v>
          </cell>
          <cell r="U1504">
            <v>0</v>
          </cell>
          <cell r="V1504">
            <v>0</v>
          </cell>
        </row>
        <row r="1505">
          <cell r="D1505" t="str">
            <v>TCA TEAM</v>
          </cell>
          <cell r="M1505" t="str">
            <v>﻿Đang hoạt động</v>
          </cell>
          <cell r="N1505">
            <v>42212</v>
          </cell>
          <cell r="Q1505">
            <v>0</v>
          </cell>
          <cell r="T1505">
            <v>0</v>
          </cell>
          <cell r="U1505">
            <v>0</v>
          </cell>
          <cell r="V1505">
            <v>0</v>
          </cell>
        </row>
        <row r="1506">
          <cell r="D1506" t="str">
            <v>TCA TEAM</v>
          </cell>
          <cell r="M1506" t="str">
            <v>﻿Đang hoạt động</v>
          </cell>
          <cell r="N1506">
            <v>42212</v>
          </cell>
          <cell r="Q1506">
            <v>0</v>
          </cell>
          <cell r="T1506">
            <v>0</v>
          </cell>
          <cell r="U1506">
            <v>0</v>
          </cell>
          <cell r="V1506">
            <v>0</v>
          </cell>
        </row>
        <row r="1507">
          <cell r="D1507" t="str">
            <v>TCA TEAM</v>
          </cell>
          <cell r="M1507" t="str">
            <v>﻿Đang hoạt động</v>
          </cell>
          <cell r="N1507">
            <v>42212</v>
          </cell>
          <cell r="Q1507">
            <v>0</v>
          </cell>
          <cell r="T1507">
            <v>0</v>
          </cell>
          <cell r="U1507">
            <v>0</v>
          </cell>
          <cell r="V1507">
            <v>0</v>
          </cell>
        </row>
        <row r="1508">
          <cell r="D1508" t="str">
            <v>TCA TEAM</v>
          </cell>
          <cell r="M1508" t="str">
            <v>﻿Đang hoạt động</v>
          </cell>
          <cell r="N1508">
            <v>42212</v>
          </cell>
          <cell r="Q1508">
            <v>0</v>
          </cell>
          <cell r="T1508">
            <v>0</v>
          </cell>
          <cell r="U1508">
            <v>0</v>
          </cell>
          <cell r="V1508">
            <v>0</v>
          </cell>
        </row>
        <row r="1509">
          <cell r="D1509" t="str">
            <v>TCA TEAM</v>
          </cell>
          <cell r="M1509" t="str">
            <v>﻿Đang hoạt động</v>
          </cell>
          <cell r="N1509">
            <v>42212</v>
          </cell>
          <cell r="Q1509">
            <v>0</v>
          </cell>
          <cell r="T1509">
            <v>0</v>
          </cell>
          <cell r="U1509">
            <v>0</v>
          </cell>
          <cell r="V1509">
            <v>0</v>
          </cell>
        </row>
        <row r="1510">
          <cell r="D1510" t="str">
            <v>TCA TEAM</v>
          </cell>
          <cell r="M1510" t="str">
            <v>﻿Đang hoạt động</v>
          </cell>
          <cell r="N1510">
            <v>42212</v>
          </cell>
          <cell r="Q1510">
            <v>0</v>
          </cell>
          <cell r="T1510">
            <v>0</v>
          </cell>
          <cell r="U1510">
            <v>0</v>
          </cell>
          <cell r="V1510">
            <v>0</v>
          </cell>
        </row>
        <row r="1511">
          <cell r="D1511" t="str">
            <v>TCA TEAM</v>
          </cell>
          <cell r="M1511" t="str">
            <v>﻿Đang hoạt động</v>
          </cell>
          <cell r="N1511">
            <v>42212</v>
          </cell>
          <cell r="Q1511">
            <v>0</v>
          </cell>
          <cell r="T1511">
            <v>0</v>
          </cell>
          <cell r="U1511">
            <v>0</v>
          </cell>
          <cell r="V1511">
            <v>0</v>
          </cell>
        </row>
        <row r="1512">
          <cell r="D1512" t="str">
            <v>GENCASA LONG BIÊN</v>
          </cell>
          <cell r="M1512" t="str">
            <v>﻿Đã nghỉ việc</v>
          </cell>
          <cell r="N1512">
            <v>42207</v>
          </cell>
          <cell r="Q1512">
            <v>0</v>
          </cell>
          <cell r="T1512">
            <v>0</v>
          </cell>
          <cell r="U1512">
            <v>0</v>
          </cell>
          <cell r="V1512">
            <v>0</v>
          </cell>
        </row>
        <row r="1513">
          <cell r="D1513" t="str">
            <v>THE CAPITAL</v>
          </cell>
          <cell r="M1513" t="str">
            <v>﻿Đang hoạt động</v>
          </cell>
          <cell r="N1513">
            <v>42397</v>
          </cell>
          <cell r="Q1513">
            <v>0</v>
          </cell>
          <cell r="T1513">
            <v>1</v>
          </cell>
          <cell r="U1513">
            <v>0</v>
          </cell>
          <cell r="V1513">
            <v>0</v>
          </cell>
        </row>
        <row r="1514">
          <cell r="D1514" t="str">
            <v>TCA TEAM</v>
          </cell>
          <cell r="M1514" t="str">
            <v>﻿Đang hoạt động</v>
          </cell>
          <cell r="N1514">
            <v>42212</v>
          </cell>
          <cell r="Q1514">
            <v>0</v>
          </cell>
          <cell r="T1514">
            <v>0</v>
          </cell>
          <cell r="U1514">
            <v>0</v>
          </cell>
          <cell r="V1514">
            <v>0</v>
          </cell>
        </row>
        <row r="1515">
          <cell r="D1515" t="str">
            <v>MDRT BH</v>
          </cell>
          <cell r="M1515" t="str">
            <v>﻿Đang hoạt động</v>
          </cell>
          <cell r="N1515">
            <v>42208</v>
          </cell>
          <cell r="Q1515">
            <v>1</v>
          </cell>
          <cell r="T1515">
            <v>0</v>
          </cell>
          <cell r="U1515">
            <v>0</v>
          </cell>
          <cell r="V1515">
            <v>0</v>
          </cell>
        </row>
        <row r="1516">
          <cell r="D1516" t="str">
            <v>ELITE</v>
          </cell>
          <cell r="M1516" t="str">
            <v>﻿Đang hoạt động</v>
          </cell>
          <cell r="N1516">
            <v>42209</v>
          </cell>
          <cell r="Q1516">
            <v>1</v>
          </cell>
          <cell r="T1516">
            <v>0</v>
          </cell>
          <cell r="U1516">
            <v>0</v>
          </cell>
          <cell r="V1516">
            <v>0</v>
          </cell>
        </row>
        <row r="1517">
          <cell r="D1517" t="str">
            <v>SUNFLOWER</v>
          </cell>
          <cell r="M1517" t="str">
            <v>﻿Đang hoạt động</v>
          </cell>
          <cell r="N1517">
            <v>42234</v>
          </cell>
          <cell r="Q1517">
            <v>0</v>
          </cell>
          <cell r="T1517">
            <v>0</v>
          </cell>
          <cell r="U1517">
            <v>1</v>
          </cell>
          <cell r="V1517">
            <v>0</v>
          </cell>
        </row>
        <row r="1518">
          <cell r="D1518" t="str">
            <v>SUNFLOWER</v>
          </cell>
          <cell r="M1518" t="str">
            <v>﻿Đang hoạt động</v>
          </cell>
          <cell r="N1518">
            <v>42234</v>
          </cell>
          <cell r="Q1518">
            <v>0</v>
          </cell>
          <cell r="T1518">
            <v>0</v>
          </cell>
          <cell r="U1518">
            <v>0</v>
          </cell>
          <cell r="V1518">
            <v>1</v>
          </cell>
        </row>
        <row r="1519">
          <cell r="D1519" t="str">
            <v>LUCKY STAR</v>
          </cell>
          <cell r="M1519" t="str">
            <v>﻿Đang hoạt động</v>
          </cell>
          <cell r="N1519">
            <v>42207</v>
          </cell>
          <cell r="Q1519">
            <v>1</v>
          </cell>
          <cell r="T1519">
            <v>0</v>
          </cell>
          <cell r="U1519">
            <v>0</v>
          </cell>
          <cell r="V1519">
            <v>0</v>
          </cell>
        </row>
        <row r="1520">
          <cell r="D1520" t="str">
            <v>LUCKY STAR</v>
          </cell>
          <cell r="M1520" t="str">
            <v>﻿Đang hoạt động</v>
          </cell>
          <cell r="N1520">
            <v>42213</v>
          </cell>
          <cell r="Q1520">
            <v>1</v>
          </cell>
          <cell r="T1520">
            <v>0</v>
          </cell>
          <cell r="U1520">
            <v>0</v>
          </cell>
          <cell r="V1520">
            <v>0</v>
          </cell>
        </row>
        <row r="1521">
          <cell r="D1521" t="str">
            <v>TCA TEAM</v>
          </cell>
          <cell r="M1521" t="str">
            <v>﻿Đang hoạt động</v>
          </cell>
          <cell r="N1521">
            <v>42212</v>
          </cell>
          <cell r="Q1521">
            <v>0</v>
          </cell>
          <cell r="T1521">
            <v>0</v>
          </cell>
          <cell r="U1521">
            <v>0</v>
          </cell>
          <cell r="V1521">
            <v>0</v>
          </cell>
        </row>
        <row r="1522">
          <cell r="D1522" t="str">
            <v>TCA TEAM</v>
          </cell>
          <cell r="M1522" t="str">
            <v>﻿Đang hoạt động</v>
          </cell>
          <cell r="N1522">
            <v>42212</v>
          </cell>
          <cell r="Q1522">
            <v>0</v>
          </cell>
          <cell r="T1522">
            <v>0</v>
          </cell>
          <cell r="U1522">
            <v>0</v>
          </cell>
          <cell r="V1522">
            <v>0</v>
          </cell>
        </row>
        <row r="1523">
          <cell r="D1523" t="str">
            <v>LION 2</v>
          </cell>
          <cell r="M1523" t="str">
            <v>﻿Đang hoạt động</v>
          </cell>
          <cell r="N1523">
            <v>42214</v>
          </cell>
          <cell r="Q1523">
            <v>1</v>
          </cell>
          <cell r="T1523">
            <v>0</v>
          </cell>
          <cell r="U1523">
            <v>0</v>
          </cell>
          <cell r="V1523">
            <v>0</v>
          </cell>
        </row>
        <row r="1524">
          <cell r="D1524" t="str">
            <v>TCA TEAM</v>
          </cell>
          <cell r="M1524" t="str">
            <v>﻿Đang hoạt động</v>
          </cell>
          <cell r="N1524">
            <v>42215</v>
          </cell>
          <cell r="Q1524">
            <v>0</v>
          </cell>
          <cell r="T1524">
            <v>0</v>
          </cell>
          <cell r="U1524">
            <v>0</v>
          </cell>
          <cell r="V1524">
            <v>0</v>
          </cell>
        </row>
        <row r="1525">
          <cell r="D1525" t="str">
            <v>TCA TEAM</v>
          </cell>
          <cell r="M1525" t="str">
            <v>﻿Đang hoạt động</v>
          </cell>
          <cell r="N1525">
            <v>42215</v>
          </cell>
          <cell r="Q1525">
            <v>0</v>
          </cell>
          <cell r="T1525">
            <v>0</v>
          </cell>
          <cell r="U1525">
            <v>0</v>
          </cell>
          <cell r="V1525">
            <v>0</v>
          </cell>
        </row>
        <row r="1526">
          <cell r="D1526" t="str">
            <v>TCA TEAM</v>
          </cell>
          <cell r="M1526" t="str">
            <v>﻿Đang hoạt động</v>
          </cell>
          <cell r="N1526">
            <v>42215</v>
          </cell>
          <cell r="Q1526">
            <v>0</v>
          </cell>
          <cell r="T1526">
            <v>0</v>
          </cell>
          <cell r="U1526">
            <v>0</v>
          </cell>
          <cell r="V1526">
            <v>0</v>
          </cell>
        </row>
        <row r="1527">
          <cell r="D1527" t="str">
            <v>TCA HẢI PHÒNG</v>
          </cell>
          <cell r="M1527" t="str">
            <v>﻿Đang hoạt động</v>
          </cell>
          <cell r="N1527">
            <v>42209</v>
          </cell>
          <cell r="Q1527">
            <v>0</v>
          </cell>
          <cell r="T1527">
            <v>0</v>
          </cell>
          <cell r="U1527">
            <v>0</v>
          </cell>
          <cell r="V1527">
            <v>0</v>
          </cell>
        </row>
        <row r="1528">
          <cell r="D1528" t="str">
            <v>TCA TEAM</v>
          </cell>
          <cell r="M1528" t="str">
            <v>﻿Đang hoạt động</v>
          </cell>
          <cell r="N1528">
            <v>42215</v>
          </cell>
          <cell r="Q1528">
            <v>0</v>
          </cell>
          <cell r="T1528">
            <v>0</v>
          </cell>
          <cell r="U1528">
            <v>0</v>
          </cell>
          <cell r="V1528">
            <v>0</v>
          </cell>
        </row>
        <row r="1529">
          <cell r="D1529" t="str">
            <v>TCA TEAM</v>
          </cell>
          <cell r="M1529" t="str">
            <v>﻿Đang hoạt động</v>
          </cell>
          <cell r="N1529">
            <v>42215</v>
          </cell>
          <cell r="Q1529">
            <v>0</v>
          </cell>
          <cell r="T1529">
            <v>0</v>
          </cell>
          <cell r="U1529">
            <v>0</v>
          </cell>
          <cell r="V1529">
            <v>0</v>
          </cell>
        </row>
        <row r="1530">
          <cell r="D1530" t="str">
            <v>TCA TEAM</v>
          </cell>
          <cell r="M1530" t="str">
            <v>﻿Đang hoạt động</v>
          </cell>
          <cell r="N1530">
            <v>42244</v>
          </cell>
          <cell r="Q1530">
            <v>0</v>
          </cell>
          <cell r="T1530">
            <v>0</v>
          </cell>
          <cell r="U1530">
            <v>0</v>
          </cell>
          <cell r="V1530">
            <v>0</v>
          </cell>
        </row>
        <row r="1531">
          <cell r="D1531" t="str">
            <v>TCA TEAM</v>
          </cell>
          <cell r="M1531" t="str">
            <v>﻿Đang hoạt động</v>
          </cell>
          <cell r="N1531">
            <v>42215</v>
          </cell>
          <cell r="Q1531">
            <v>0</v>
          </cell>
          <cell r="T1531">
            <v>0</v>
          </cell>
          <cell r="U1531">
            <v>0</v>
          </cell>
          <cell r="V1531">
            <v>0</v>
          </cell>
        </row>
        <row r="1532">
          <cell r="D1532" t="str">
            <v>THE STARS 2</v>
          </cell>
          <cell r="M1532" t="str">
            <v>﻿Đang hoạt động</v>
          </cell>
          <cell r="N1532">
            <v>42208</v>
          </cell>
          <cell r="Q1532">
            <v>1</v>
          </cell>
          <cell r="T1532">
            <v>0</v>
          </cell>
          <cell r="U1532">
            <v>0</v>
          </cell>
          <cell r="V1532">
            <v>0</v>
          </cell>
        </row>
        <row r="1533">
          <cell r="D1533" t="str">
            <v>LUCKY STAR</v>
          </cell>
          <cell r="M1533" t="str">
            <v>﻿Đang hoạt động</v>
          </cell>
          <cell r="N1533">
            <v>41605</v>
          </cell>
          <cell r="Q1533">
            <v>1</v>
          </cell>
          <cell r="T1533">
            <v>0</v>
          </cell>
          <cell r="U1533">
            <v>0</v>
          </cell>
          <cell r="V1533">
            <v>0</v>
          </cell>
        </row>
        <row r="1534">
          <cell r="D1534" t="str">
            <v>LUCKY STAR</v>
          </cell>
          <cell r="M1534" t="str">
            <v>﻿Đang hoạt động</v>
          </cell>
          <cell r="N1534">
            <v>42240</v>
          </cell>
          <cell r="Q1534">
            <v>1</v>
          </cell>
          <cell r="T1534">
            <v>0</v>
          </cell>
          <cell r="U1534">
            <v>0</v>
          </cell>
          <cell r="V1534">
            <v>0</v>
          </cell>
        </row>
        <row r="1535">
          <cell r="D1535" t="str">
            <v>MDRT BH</v>
          </cell>
          <cell r="M1535" t="str">
            <v>﻿Đang hoạt động</v>
          </cell>
          <cell r="N1535">
            <v>42208</v>
          </cell>
          <cell r="Q1535">
            <v>1</v>
          </cell>
          <cell r="T1535">
            <v>0</v>
          </cell>
          <cell r="U1535">
            <v>0</v>
          </cell>
          <cell r="V1535">
            <v>0</v>
          </cell>
        </row>
        <row r="1536">
          <cell r="D1536" t="str">
            <v>MDRT VT</v>
          </cell>
          <cell r="M1536" t="str">
            <v>﻿Đang hoạt động</v>
          </cell>
          <cell r="N1536">
            <v>42221</v>
          </cell>
          <cell r="Q1536">
            <v>1</v>
          </cell>
          <cell r="T1536">
            <v>0</v>
          </cell>
          <cell r="U1536">
            <v>0</v>
          </cell>
          <cell r="V1536">
            <v>0</v>
          </cell>
        </row>
        <row r="1537">
          <cell r="D1537" t="str">
            <v>MDRT VT</v>
          </cell>
          <cell r="M1537" t="str">
            <v>﻿Đang hoạt động</v>
          </cell>
          <cell r="N1537">
            <v>42214</v>
          </cell>
          <cell r="Q1537">
            <v>0</v>
          </cell>
          <cell r="T1537">
            <v>1</v>
          </cell>
          <cell r="U1537">
            <v>0</v>
          </cell>
          <cell r="V1537">
            <v>0</v>
          </cell>
        </row>
        <row r="1538">
          <cell r="D1538" t="str">
            <v>DIAMOND</v>
          </cell>
          <cell r="M1538" t="str">
            <v>﻿Đang hoạt động</v>
          </cell>
          <cell r="N1538">
            <v>42220</v>
          </cell>
          <cell r="Q1538">
            <v>0</v>
          </cell>
          <cell r="T1538">
            <v>1</v>
          </cell>
          <cell r="U1538">
            <v>0</v>
          </cell>
          <cell r="V1538">
            <v>0</v>
          </cell>
        </row>
        <row r="1539">
          <cell r="D1539" t="str">
            <v>F.B.I</v>
          </cell>
          <cell r="M1539" t="str">
            <v>﻿Đang hoạt động</v>
          </cell>
          <cell r="N1539">
            <v>42214</v>
          </cell>
          <cell r="Q1539">
            <v>1</v>
          </cell>
          <cell r="T1539">
            <v>0</v>
          </cell>
          <cell r="U1539">
            <v>0</v>
          </cell>
          <cell r="V1539">
            <v>0</v>
          </cell>
        </row>
        <row r="1540">
          <cell r="D1540" t="str">
            <v>BÌNH MINH</v>
          </cell>
          <cell r="M1540" t="str">
            <v>﻿Đang hoạt động</v>
          </cell>
          <cell r="N1540">
            <v>42541</v>
          </cell>
          <cell r="Q1540">
            <v>1</v>
          </cell>
          <cell r="T1540">
            <v>0</v>
          </cell>
          <cell r="U1540">
            <v>0</v>
          </cell>
          <cell r="V1540">
            <v>0</v>
          </cell>
        </row>
        <row r="1541">
          <cell r="D1541" t="str">
            <v>BLUE OCEAN</v>
          </cell>
          <cell r="M1541" t="str">
            <v>﻿Đang hoạt động</v>
          </cell>
          <cell r="N1541">
            <v>42220</v>
          </cell>
          <cell r="Q1541">
            <v>1</v>
          </cell>
          <cell r="T1541">
            <v>0</v>
          </cell>
          <cell r="U1541">
            <v>0</v>
          </cell>
          <cell r="V1541">
            <v>0</v>
          </cell>
        </row>
        <row r="1542">
          <cell r="D1542" t="str">
            <v>THE KEY</v>
          </cell>
          <cell r="M1542" t="str">
            <v>﻿Đang hoạt động</v>
          </cell>
          <cell r="N1542">
            <v>42214</v>
          </cell>
          <cell r="Q1542">
            <v>1</v>
          </cell>
          <cell r="T1542">
            <v>0</v>
          </cell>
          <cell r="U1542">
            <v>0</v>
          </cell>
          <cell r="V1542">
            <v>0</v>
          </cell>
        </row>
        <row r="1543">
          <cell r="D1543" t="str">
            <v>MDRT BH</v>
          </cell>
          <cell r="M1543" t="str">
            <v>﻿Đang hoạt động</v>
          </cell>
          <cell r="N1543">
            <v>42208</v>
          </cell>
          <cell r="Q1543">
            <v>0</v>
          </cell>
          <cell r="T1543">
            <v>0</v>
          </cell>
          <cell r="U1543">
            <v>1</v>
          </cell>
          <cell r="V1543">
            <v>0</v>
          </cell>
        </row>
        <row r="1544">
          <cell r="D1544" t="str">
            <v>BLUE OCEAN</v>
          </cell>
          <cell r="M1544" t="str">
            <v>﻿Đang hoạt động</v>
          </cell>
          <cell r="N1544">
            <v>42216</v>
          </cell>
          <cell r="Q1544">
            <v>1</v>
          </cell>
          <cell r="T1544">
            <v>0</v>
          </cell>
          <cell r="U1544">
            <v>0</v>
          </cell>
          <cell r="V1544">
            <v>0</v>
          </cell>
        </row>
        <row r="1545">
          <cell r="D1545" t="str">
            <v>THE KEY</v>
          </cell>
          <cell r="M1545" t="str">
            <v>﻿Đang hoạt động</v>
          </cell>
          <cell r="N1545">
            <v>42593</v>
          </cell>
          <cell r="Q1545">
            <v>1</v>
          </cell>
          <cell r="T1545">
            <v>0</v>
          </cell>
          <cell r="U1545">
            <v>0</v>
          </cell>
          <cell r="V1545">
            <v>0</v>
          </cell>
        </row>
        <row r="1546">
          <cell r="D1546" t="str">
            <v>THE KEY</v>
          </cell>
          <cell r="M1546" t="str">
            <v>﻿Đang hoạt động</v>
          </cell>
          <cell r="N1546">
            <v>42215</v>
          </cell>
          <cell r="Q1546">
            <v>1</v>
          </cell>
          <cell r="T1546">
            <v>0</v>
          </cell>
          <cell r="U1546">
            <v>0</v>
          </cell>
          <cell r="V1546">
            <v>0</v>
          </cell>
        </row>
        <row r="1547">
          <cell r="D1547" t="str">
            <v>LUCKY STAR</v>
          </cell>
          <cell r="M1547" t="str">
            <v>﻿Đang hoạt động</v>
          </cell>
          <cell r="N1547">
            <v>41617</v>
          </cell>
          <cell r="Q1547">
            <v>0</v>
          </cell>
          <cell r="T1547">
            <v>0</v>
          </cell>
          <cell r="U1547">
            <v>0</v>
          </cell>
          <cell r="V1547">
            <v>1</v>
          </cell>
        </row>
        <row r="1548">
          <cell r="D1548" t="str">
            <v>LUCKY STAR</v>
          </cell>
          <cell r="M1548" t="str">
            <v>﻿Đang hoạt động</v>
          </cell>
          <cell r="N1548">
            <v>41610</v>
          </cell>
          <cell r="Q1548">
            <v>1</v>
          </cell>
          <cell r="T1548">
            <v>0</v>
          </cell>
          <cell r="U1548">
            <v>0</v>
          </cell>
          <cell r="V1548">
            <v>0</v>
          </cell>
        </row>
        <row r="1549">
          <cell r="D1549" t="str">
            <v>LUCKY STAR</v>
          </cell>
          <cell r="M1549" t="str">
            <v>﻿Đang hoạt động</v>
          </cell>
          <cell r="N1549">
            <v>42229</v>
          </cell>
          <cell r="Q1549">
            <v>1</v>
          </cell>
          <cell r="T1549">
            <v>0</v>
          </cell>
          <cell r="U1549">
            <v>0</v>
          </cell>
          <cell r="V1549">
            <v>0</v>
          </cell>
        </row>
        <row r="1550">
          <cell r="D1550" t="str">
            <v>BÌNH MINH</v>
          </cell>
          <cell r="M1550" t="str">
            <v>﻿Đang hoạt động</v>
          </cell>
          <cell r="N1550">
            <v>42213</v>
          </cell>
          <cell r="Q1550">
            <v>1</v>
          </cell>
          <cell r="T1550">
            <v>0</v>
          </cell>
          <cell r="U1550">
            <v>0</v>
          </cell>
          <cell r="V1550">
            <v>0</v>
          </cell>
        </row>
        <row r="1551">
          <cell r="D1551" t="str">
            <v>LUCKY STAR</v>
          </cell>
          <cell r="M1551" t="str">
            <v>﻿Đang hoạt động</v>
          </cell>
          <cell r="N1551">
            <v>42213</v>
          </cell>
          <cell r="Q1551">
            <v>1</v>
          </cell>
          <cell r="T1551">
            <v>0</v>
          </cell>
          <cell r="U1551">
            <v>0</v>
          </cell>
          <cell r="V1551">
            <v>0</v>
          </cell>
        </row>
        <row r="1552">
          <cell r="D1552" t="str">
            <v>LUCKY STAR</v>
          </cell>
          <cell r="M1552" t="str">
            <v>﻿Đang hoạt động</v>
          </cell>
          <cell r="N1552">
            <v>42213</v>
          </cell>
          <cell r="Q1552">
            <v>1</v>
          </cell>
          <cell r="T1552">
            <v>0</v>
          </cell>
          <cell r="U1552">
            <v>0</v>
          </cell>
          <cell r="V1552">
            <v>0</v>
          </cell>
        </row>
        <row r="1553">
          <cell r="D1553" t="str">
            <v>THE KEY</v>
          </cell>
          <cell r="M1553" t="str">
            <v>﻿Đã nghỉ việc</v>
          </cell>
          <cell r="N1553">
            <v>42331</v>
          </cell>
          <cell r="Q1553">
            <v>0</v>
          </cell>
          <cell r="T1553">
            <v>0</v>
          </cell>
          <cell r="U1553">
            <v>0</v>
          </cell>
          <cell r="V1553">
            <v>0</v>
          </cell>
        </row>
        <row r="1554">
          <cell r="D1554" t="str">
            <v>THE KEY</v>
          </cell>
          <cell r="M1554" t="str">
            <v>﻿Đang hoạt động</v>
          </cell>
          <cell r="N1554">
            <v>42214</v>
          </cell>
          <cell r="Q1554">
            <v>1</v>
          </cell>
          <cell r="T1554">
            <v>0</v>
          </cell>
          <cell r="U1554">
            <v>0</v>
          </cell>
          <cell r="V1554">
            <v>0</v>
          </cell>
        </row>
        <row r="1555">
          <cell r="D1555" t="str">
            <v>ALLEGRO</v>
          </cell>
          <cell r="M1555" t="str">
            <v>﻿Đang hoạt động</v>
          </cell>
          <cell r="N1555">
            <v>42213</v>
          </cell>
          <cell r="Q1555">
            <v>0</v>
          </cell>
          <cell r="T1555">
            <v>0</v>
          </cell>
          <cell r="U1555">
            <v>1</v>
          </cell>
          <cell r="V1555">
            <v>0</v>
          </cell>
        </row>
        <row r="1556">
          <cell r="D1556" t="str">
            <v>MDRT HCM</v>
          </cell>
          <cell r="M1556" t="str">
            <v>﻿Đang hoạt động</v>
          </cell>
          <cell r="N1556">
            <v>42227</v>
          </cell>
          <cell r="Q1556">
            <v>1</v>
          </cell>
          <cell r="T1556">
            <v>0</v>
          </cell>
          <cell r="U1556">
            <v>0</v>
          </cell>
          <cell r="V1556">
            <v>0</v>
          </cell>
        </row>
        <row r="1557">
          <cell r="D1557" t="str">
            <v>TCB SOUTH 1</v>
          </cell>
          <cell r="M1557" t="str">
            <v>﻿Đã nghỉ việc</v>
          </cell>
          <cell r="N1557">
            <v>42213</v>
          </cell>
          <cell r="Q1557">
            <v>0</v>
          </cell>
          <cell r="T1557">
            <v>0</v>
          </cell>
          <cell r="U1557">
            <v>0</v>
          </cell>
          <cell r="V1557">
            <v>0</v>
          </cell>
        </row>
        <row r="1558">
          <cell r="D1558" t="str">
            <v>MEGA</v>
          </cell>
          <cell r="M1558" t="str">
            <v>﻿Đang hoạt động</v>
          </cell>
          <cell r="N1558">
            <v>42215</v>
          </cell>
          <cell r="Q1558">
            <v>1</v>
          </cell>
          <cell r="T1558">
            <v>0</v>
          </cell>
          <cell r="U1558">
            <v>0</v>
          </cell>
          <cell r="V1558">
            <v>0</v>
          </cell>
        </row>
        <row r="1559">
          <cell r="D1559" t="str">
            <v>TCB SOUTH 2</v>
          </cell>
          <cell r="M1559" t="str">
            <v>﻿Đang hoạt động</v>
          </cell>
          <cell r="N1559">
            <v>42213</v>
          </cell>
          <cell r="Q1559">
            <v>0</v>
          </cell>
          <cell r="T1559">
            <v>0</v>
          </cell>
          <cell r="U1559">
            <v>0</v>
          </cell>
          <cell r="V1559">
            <v>0</v>
          </cell>
        </row>
        <row r="1560">
          <cell r="D1560" t="str">
            <v>MEGA</v>
          </cell>
          <cell r="M1560" t="str">
            <v>﻿Đang hoạt động</v>
          </cell>
          <cell r="N1560">
            <v>42215</v>
          </cell>
          <cell r="Q1560">
            <v>0</v>
          </cell>
          <cell r="T1560">
            <v>0</v>
          </cell>
          <cell r="U1560">
            <v>1</v>
          </cell>
          <cell r="V1560">
            <v>0</v>
          </cell>
        </row>
        <row r="1561">
          <cell r="D1561" t="str">
            <v>THE CAPITAL</v>
          </cell>
          <cell r="M1561" t="str">
            <v>﻿Đang hoạt động</v>
          </cell>
          <cell r="N1561">
            <v>42220</v>
          </cell>
          <cell r="Q1561">
            <v>0</v>
          </cell>
          <cell r="T1561">
            <v>0</v>
          </cell>
          <cell r="U1561">
            <v>1</v>
          </cell>
          <cell r="V1561">
            <v>0</v>
          </cell>
        </row>
        <row r="1562">
          <cell r="D1562" t="str">
            <v>GENCASA LAM SƠN</v>
          </cell>
          <cell r="M1562" t="str">
            <v>﻿Đang hoạt động</v>
          </cell>
          <cell r="N1562">
            <v>42727</v>
          </cell>
          <cell r="Q1562">
            <v>1</v>
          </cell>
          <cell r="T1562">
            <v>0</v>
          </cell>
          <cell r="U1562">
            <v>0</v>
          </cell>
          <cell r="V1562">
            <v>0</v>
          </cell>
        </row>
        <row r="1563">
          <cell r="D1563" t="str">
            <v>THE CAPITAL</v>
          </cell>
          <cell r="M1563" t="str">
            <v>﻿Đang hoạt động</v>
          </cell>
          <cell r="N1563">
            <v>42219</v>
          </cell>
          <cell r="Q1563">
            <v>1</v>
          </cell>
          <cell r="T1563">
            <v>0</v>
          </cell>
          <cell r="U1563">
            <v>0</v>
          </cell>
          <cell r="V1563">
            <v>0</v>
          </cell>
        </row>
        <row r="1564">
          <cell r="D1564" t="str">
            <v>TCB NORTH</v>
          </cell>
          <cell r="M1564" t="str">
            <v>﻿Đang hoạt động</v>
          </cell>
          <cell r="N1564">
            <v>42216</v>
          </cell>
          <cell r="Q1564">
            <v>0</v>
          </cell>
          <cell r="T1564">
            <v>0</v>
          </cell>
          <cell r="U1564">
            <v>0</v>
          </cell>
          <cell r="V1564">
            <v>0</v>
          </cell>
        </row>
        <row r="1565">
          <cell r="D1565" t="str">
            <v>EIB MIỀN BẮC 1</v>
          </cell>
          <cell r="M1565" t="str">
            <v>﻿Đang hoạt động</v>
          </cell>
          <cell r="N1565">
            <v>42216</v>
          </cell>
          <cell r="Q1565">
            <v>0</v>
          </cell>
          <cell r="T1565">
            <v>0</v>
          </cell>
          <cell r="U1565">
            <v>0</v>
          </cell>
          <cell r="V1565">
            <v>0</v>
          </cell>
        </row>
        <row r="1566">
          <cell r="D1566" t="str">
            <v>MDRT VT</v>
          </cell>
          <cell r="M1566" t="str">
            <v>﻿Đang hoạt động</v>
          </cell>
          <cell r="N1566">
            <v>42221</v>
          </cell>
          <cell r="Q1566">
            <v>0</v>
          </cell>
          <cell r="T1566">
            <v>0</v>
          </cell>
          <cell r="U1566">
            <v>1</v>
          </cell>
          <cell r="V1566">
            <v>0</v>
          </cell>
        </row>
        <row r="1567">
          <cell r="D1567" t="str">
            <v>CUPID</v>
          </cell>
          <cell r="M1567" t="str">
            <v>﻿Đang hoạt động</v>
          </cell>
          <cell r="N1567">
            <v>42213</v>
          </cell>
          <cell r="Q1567">
            <v>0</v>
          </cell>
          <cell r="T1567">
            <v>1</v>
          </cell>
          <cell r="U1567">
            <v>0</v>
          </cell>
          <cell r="V1567">
            <v>0</v>
          </cell>
        </row>
        <row r="1568">
          <cell r="D1568" t="str">
            <v>CUPID</v>
          </cell>
          <cell r="M1568" t="str">
            <v>﻿Đang hoạt động</v>
          </cell>
          <cell r="N1568">
            <v>42223</v>
          </cell>
          <cell r="Q1568">
            <v>0</v>
          </cell>
          <cell r="T1568">
            <v>1</v>
          </cell>
          <cell r="U1568">
            <v>0</v>
          </cell>
          <cell r="V1568">
            <v>0</v>
          </cell>
        </row>
        <row r="1569">
          <cell r="D1569" t="str">
            <v>THE CAPITAL</v>
          </cell>
          <cell r="M1569" t="str">
            <v>﻿Đang hoạt động</v>
          </cell>
          <cell r="N1569">
            <v>42220</v>
          </cell>
          <cell r="Q1569">
            <v>0</v>
          </cell>
          <cell r="T1569">
            <v>0</v>
          </cell>
          <cell r="U1569">
            <v>1</v>
          </cell>
          <cell r="V1569">
            <v>0</v>
          </cell>
        </row>
        <row r="1570">
          <cell r="M1570" t="str">
            <v>﻿Đang hoạt động</v>
          </cell>
          <cell r="N1570">
            <v>42227</v>
          </cell>
          <cell r="Q1570">
            <v>0</v>
          </cell>
          <cell r="T1570">
            <v>0</v>
          </cell>
          <cell r="U1570">
            <v>0</v>
          </cell>
          <cell r="V1570">
            <v>0</v>
          </cell>
        </row>
        <row r="1571">
          <cell r="M1571" t="str">
            <v>﻿Đang hoạt động</v>
          </cell>
          <cell r="N1571">
            <v>42227</v>
          </cell>
          <cell r="Q1571">
            <v>0</v>
          </cell>
          <cell r="T1571">
            <v>0</v>
          </cell>
          <cell r="U1571">
            <v>0</v>
          </cell>
          <cell r="V1571">
            <v>0</v>
          </cell>
        </row>
        <row r="1572">
          <cell r="M1572" t="str">
            <v>﻿Đang hoạt động</v>
          </cell>
          <cell r="N1572">
            <v>42227</v>
          </cell>
          <cell r="Q1572">
            <v>0</v>
          </cell>
          <cell r="T1572">
            <v>0</v>
          </cell>
          <cell r="U1572">
            <v>0</v>
          </cell>
          <cell r="V1572">
            <v>0</v>
          </cell>
        </row>
        <row r="1573">
          <cell r="M1573" t="str">
            <v>﻿Đang hoạt động</v>
          </cell>
          <cell r="N1573">
            <v>42227</v>
          </cell>
          <cell r="Q1573">
            <v>0</v>
          </cell>
          <cell r="T1573">
            <v>0</v>
          </cell>
          <cell r="U1573">
            <v>0</v>
          </cell>
          <cell r="V1573">
            <v>0</v>
          </cell>
        </row>
        <row r="1574">
          <cell r="M1574" t="str">
            <v>﻿Đang hoạt động</v>
          </cell>
          <cell r="N1574">
            <v>42227</v>
          </cell>
          <cell r="Q1574">
            <v>0</v>
          </cell>
          <cell r="T1574">
            <v>0</v>
          </cell>
          <cell r="U1574">
            <v>0</v>
          </cell>
          <cell r="V1574">
            <v>0</v>
          </cell>
        </row>
        <row r="1575">
          <cell r="M1575" t="str">
            <v>﻿Đang hoạt động</v>
          </cell>
          <cell r="N1575">
            <v>42227</v>
          </cell>
          <cell r="Q1575">
            <v>0</v>
          </cell>
          <cell r="T1575">
            <v>0</v>
          </cell>
          <cell r="U1575">
            <v>0</v>
          </cell>
          <cell r="V1575">
            <v>0</v>
          </cell>
        </row>
        <row r="1576">
          <cell r="M1576" t="str">
            <v>﻿Đang hoạt động</v>
          </cell>
          <cell r="N1576">
            <v>42227</v>
          </cell>
          <cell r="Q1576">
            <v>0</v>
          </cell>
          <cell r="T1576">
            <v>0</v>
          </cell>
          <cell r="U1576">
            <v>0</v>
          </cell>
          <cell r="V1576">
            <v>0</v>
          </cell>
        </row>
        <row r="1577">
          <cell r="M1577" t="str">
            <v>﻿Đang hoạt động</v>
          </cell>
          <cell r="N1577">
            <v>42227</v>
          </cell>
          <cell r="Q1577">
            <v>0</v>
          </cell>
          <cell r="T1577">
            <v>0</v>
          </cell>
          <cell r="U1577">
            <v>0</v>
          </cell>
          <cell r="V1577">
            <v>0</v>
          </cell>
        </row>
        <row r="1578">
          <cell r="M1578" t="str">
            <v>﻿Đang hoạt động</v>
          </cell>
          <cell r="N1578">
            <v>42227</v>
          </cell>
          <cell r="Q1578">
            <v>0</v>
          </cell>
          <cell r="T1578">
            <v>0</v>
          </cell>
          <cell r="U1578">
            <v>0</v>
          </cell>
          <cell r="V1578">
            <v>0</v>
          </cell>
        </row>
        <row r="1579">
          <cell r="M1579" t="str">
            <v>﻿Đang hoạt động</v>
          </cell>
          <cell r="N1579">
            <v>42227</v>
          </cell>
          <cell r="Q1579">
            <v>0</v>
          </cell>
          <cell r="T1579">
            <v>0</v>
          </cell>
          <cell r="U1579">
            <v>0</v>
          </cell>
          <cell r="V1579">
            <v>0</v>
          </cell>
        </row>
        <row r="1580">
          <cell r="M1580" t="str">
            <v>﻿Đang hoạt động</v>
          </cell>
          <cell r="N1580">
            <v>42339</v>
          </cell>
          <cell r="Q1580">
            <v>0</v>
          </cell>
          <cell r="T1580">
            <v>0</v>
          </cell>
          <cell r="U1580">
            <v>0</v>
          </cell>
          <cell r="V1580">
            <v>0</v>
          </cell>
        </row>
        <row r="1581">
          <cell r="M1581" t="str">
            <v>﻿Đang hoạt động</v>
          </cell>
          <cell r="N1581">
            <v>42227</v>
          </cell>
          <cell r="Q1581">
            <v>0</v>
          </cell>
          <cell r="T1581">
            <v>0</v>
          </cell>
          <cell r="U1581">
            <v>0</v>
          </cell>
          <cell r="V1581">
            <v>0</v>
          </cell>
        </row>
        <row r="1582">
          <cell r="M1582" t="str">
            <v>﻿Đang hoạt động</v>
          </cell>
          <cell r="N1582">
            <v>42227</v>
          </cell>
          <cell r="Q1582">
            <v>0</v>
          </cell>
          <cell r="T1582">
            <v>0</v>
          </cell>
          <cell r="U1582">
            <v>0</v>
          </cell>
          <cell r="V1582">
            <v>0</v>
          </cell>
        </row>
        <row r="1583">
          <cell r="M1583" t="str">
            <v>﻿Đang hoạt động</v>
          </cell>
          <cell r="N1583">
            <v>42227</v>
          </cell>
          <cell r="Q1583">
            <v>0</v>
          </cell>
          <cell r="T1583">
            <v>0</v>
          </cell>
          <cell r="U1583">
            <v>0</v>
          </cell>
          <cell r="V1583">
            <v>0</v>
          </cell>
        </row>
        <row r="1584">
          <cell r="M1584" t="str">
            <v>﻿Đang hoạt động</v>
          </cell>
          <cell r="N1584">
            <v>42227</v>
          </cell>
          <cell r="Q1584">
            <v>0</v>
          </cell>
          <cell r="T1584">
            <v>0</v>
          </cell>
          <cell r="U1584">
            <v>0</v>
          </cell>
          <cell r="V1584">
            <v>0</v>
          </cell>
        </row>
        <row r="1585">
          <cell r="M1585" t="str">
            <v>﻿Đang hoạt động</v>
          </cell>
          <cell r="N1585">
            <v>42313</v>
          </cell>
          <cell r="Q1585">
            <v>0</v>
          </cell>
          <cell r="T1585">
            <v>0</v>
          </cell>
          <cell r="U1585">
            <v>0</v>
          </cell>
          <cell r="V1585">
            <v>0</v>
          </cell>
        </row>
        <row r="1586">
          <cell r="M1586" t="str">
            <v>﻿Đang hoạt động</v>
          </cell>
          <cell r="N1586">
            <v>42313</v>
          </cell>
          <cell r="Q1586">
            <v>0</v>
          </cell>
          <cell r="T1586">
            <v>0</v>
          </cell>
          <cell r="U1586">
            <v>0</v>
          </cell>
          <cell r="V1586">
            <v>0</v>
          </cell>
        </row>
        <row r="1587">
          <cell r="M1587" t="str">
            <v>﻿Đang hoạt động</v>
          </cell>
          <cell r="N1587">
            <v>42227</v>
          </cell>
          <cell r="Q1587">
            <v>0</v>
          </cell>
          <cell r="T1587">
            <v>0</v>
          </cell>
          <cell r="U1587">
            <v>0</v>
          </cell>
          <cell r="V1587">
            <v>0</v>
          </cell>
        </row>
        <row r="1588">
          <cell r="M1588" t="str">
            <v>﻿Đang hoạt động</v>
          </cell>
          <cell r="N1588">
            <v>42227</v>
          </cell>
          <cell r="Q1588">
            <v>0</v>
          </cell>
          <cell r="T1588">
            <v>0</v>
          </cell>
          <cell r="U1588">
            <v>0</v>
          </cell>
          <cell r="V1588">
            <v>0</v>
          </cell>
        </row>
        <row r="1589">
          <cell r="M1589" t="str">
            <v>﻿Đang hoạt động</v>
          </cell>
          <cell r="N1589">
            <v>42227</v>
          </cell>
          <cell r="Q1589">
            <v>0</v>
          </cell>
          <cell r="T1589">
            <v>0</v>
          </cell>
          <cell r="U1589">
            <v>0</v>
          </cell>
          <cell r="V1589">
            <v>0</v>
          </cell>
        </row>
        <row r="1590">
          <cell r="D1590" t="str">
            <v>THE CAPITAL</v>
          </cell>
          <cell r="M1590" t="str">
            <v>﻿Đã nghỉ việc</v>
          </cell>
          <cell r="N1590">
            <v>42566</v>
          </cell>
          <cell r="Q1590">
            <v>0</v>
          </cell>
          <cell r="T1590">
            <v>0</v>
          </cell>
          <cell r="U1590">
            <v>0</v>
          </cell>
          <cell r="V1590">
            <v>0</v>
          </cell>
        </row>
        <row r="1591">
          <cell r="D1591" t="str">
            <v>TCA TEAM</v>
          </cell>
          <cell r="M1591" t="str">
            <v>﻿Đang hoạt động</v>
          </cell>
          <cell r="N1591">
            <v>42269</v>
          </cell>
          <cell r="Q1591">
            <v>0</v>
          </cell>
          <cell r="T1591">
            <v>0</v>
          </cell>
          <cell r="U1591">
            <v>0</v>
          </cell>
          <cell r="V1591">
            <v>0</v>
          </cell>
        </row>
        <row r="1592">
          <cell r="D1592" t="str">
            <v>VICTORY</v>
          </cell>
          <cell r="M1592" t="str">
            <v>﻿Đang hoạt động</v>
          </cell>
          <cell r="N1592">
            <v>42229</v>
          </cell>
          <cell r="Q1592">
            <v>1</v>
          </cell>
          <cell r="T1592">
            <v>0</v>
          </cell>
          <cell r="U1592">
            <v>0</v>
          </cell>
          <cell r="V1592">
            <v>0</v>
          </cell>
        </row>
        <row r="1593">
          <cell r="D1593" t="str">
            <v>VICTORY</v>
          </cell>
          <cell r="M1593" t="str">
            <v>﻿Đang hoạt động</v>
          </cell>
          <cell r="N1593">
            <v>42233</v>
          </cell>
          <cell r="Q1593">
            <v>0</v>
          </cell>
          <cell r="T1593">
            <v>0</v>
          </cell>
          <cell r="U1593">
            <v>1</v>
          </cell>
          <cell r="V1593">
            <v>0</v>
          </cell>
        </row>
        <row r="1594">
          <cell r="D1594" t="str">
            <v>BLUE WAVES</v>
          </cell>
          <cell r="M1594" t="str">
            <v>﻿Đang hoạt động</v>
          </cell>
          <cell r="N1594">
            <v>42768</v>
          </cell>
          <cell r="Q1594">
            <v>0</v>
          </cell>
          <cell r="T1594">
            <v>0</v>
          </cell>
          <cell r="U1594">
            <v>0</v>
          </cell>
          <cell r="V1594">
            <v>1</v>
          </cell>
        </row>
        <row r="1595">
          <cell r="D1595" t="str">
            <v>GREEN DRAGON</v>
          </cell>
          <cell r="M1595" t="str">
            <v>﻿Đang hoạt động</v>
          </cell>
          <cell r="N1595">
            <v>42237</v>
          </cell>
          <cell r="Q1595">
            <v>1</v>
          </cell>
          <cell r="T1595">
            <v>0</v>
          </cell>
          <cell r="U1595">
            <v>0</v>
          </cell>
          <cell r="V1595">
            <v>0</v>
          </cell>
        </row>
        <row r="1596">
          <cell r="D1596" t="str">
            <v>BLUE WAVES</v>
          </cell>
          <cell r="M1596" t="str">
            <v>﻿Đang hoạt động</v>
          </cell>
          <cell r="N1596">
            <v>42334</v>
          </cell>
          <cell r="Q1596">
            <v>0</v>
          </cell>
          <cell r="T1596">
            <v>0</v>
          </cell>
          <cell r="U1596">
            <v>1</v>
          </cell>
          <cell r="V1596">
            <v>0</v>
          </cell>
        </row>
        <row r="1597">
          <cell r="D1597" t="str">
            <v>GREEN DRAGON</v>
          </cell>
          <cell r="M1597" t="str">
            <v>﻿Đang hoạt động</v>
          </cell>
          <cell r="N1597">
            <v>42237</v>
          </cell>
          <cell r="Q1597">
            <v>0</v>
          </cell>
          <cell r="T1597">
            <v>0</v>
          </cell>
          <cell r="U1597">
            <v>1</v>
          </cell>
          <cell r="V1597">
            <v>0</v>
          </cell>
        </row>
        <row r="1598">
          <cell r="D1598" t="str">
            <v>LION 1</v>
          </cell>
          <cell r="M1598" t="str">
            <v>﻿Đang hoạt động</v>
          </cell>
          <cell r="N1598">
            <v>42229</v>
          </cell>
          <cell r="Q1598">
            <v>1</v>
          </cell>
          <cell r="T1598">
            <v>0</v>
          </cell>
          <cell r="U1598">
            <v>0</v>
          </cell>
          <cell r="V1598">
            <v>0</v>
          </cell>
        </row>
        <row r="1599">
          <cell r="D1599" t="str">
            <v>GENCASA BẾN TRE</v>
          </cell>
          <cell r="M1599" t="str">
            <v>﻿Đang hoạt động</v>
          </cell>
          <cell r="N1599">
            <v>42290</v>
          </cell>
          <cell r="Q1599">
            <v>1</v>
          </cell>
          <cell r="T1599">
            <v>0</v>
          </cell>
          <cell r="U1599">
            <v>0</v>
          </cell>
          <cell r="V1599">
            <v>0</v>
          </cell>
        </row>
        <row r="1600">
          <cell r="D1600" t="str">
            <v>GREEN DRAGON</v>
          </cell>
          <cell r="M1600" t="str">
            <v>﻿Đang hoạt động</v>
          </cell>
          <cell r="N1600">
            <v>42263</v>
          </cell>
          <cell r="Q1600">
            <v>1</v>
          </cell>
          <cell r="T1600">
            <v>0</v>
          </cell>
          <cell r="U1600">
            <v>0</v>
          </cell>
          <cell r="V1600">
            <v>0</v>
          </cell>
        </row>
        <row r="1601">
          <cell r="D1601" t="str">
            <v>GENCASA BẾN TRE</v>
          </cell>
          <cell r="M1601" t="str">
            <v>﻿Đang hoạt động</v>
          </cell>
          <cell r="N1601">
            <v>42228</v>
          </cell>
          <cell r="Q1601">
            <v>0</v>
          </cell>
          <cell r="T1601">
            <v>1</v>
          </cell>
          <cell r="U1601">
            <v>0</v>
          </cell>
          <cell r="V1601">
            <v>0</v>
          </cell>
        </row>
        <row r="1602">
          <cell r="D1602" t="str">
            <v>GREEN DRAGON</v>
          </cell>
          <cell r="M1602" t="str">
            <v>﻿Đang hoạt động</v>
          </cell>
          <cell r="N1602">
            <v>42311</v>
          </cell>
          <cell r="Q1602">
            <v>1</v>
          </cell>
          <cell r="T1602">
            <v>0</v>
          </cell>
          <cell r="U1602">
            <v>0</v>
          </cell>
          <cell r="V1602">
            <v>0</v>
          </cell>
        </row>
        <row r="1603">
          <cell r="D1603" t="str">
            <v>GENCASA BẾN TRE</v>
          </cell>
          <cell r="M1603" t="str">
            <v>﻿Đang hoạt động</v>
          </cell>
          <cell r="N1603">
            <v>42228</v>
          </cell>
          <cell r="Q1603">
            <v>0</v>
          </cell>
          <cell r="T1603">
            <v>0</v>
          </cell>
          <cell r="U1603">
            <v>1</v>
          </cell>
          <cell r="V1603">
            <v>0</v>
          </cell>
        </row>
        <row r="1604">
          <cell r="M1604" t="str">
            <v>﻿Đang hoạt động</v>
          </cell>
          <cell r="N1604">
            <v>42228</v>
          </cell>
          <cell r="Q1604">
            <v>0</v>
          </cell>
          <cell r="T1604">
            <v>0</v>
          </cell>
          <cell r="U1604">
            <v>0</v>
          </cell>
          <cell r="V1604">
            <v>0</v>
          </cell>
        </row>
        <row r="1605">
          <cell r="D1605" t="str">
            <v>GREEN DRAGON</v>
          </cell>
          <cell r="M1605" t="str">
            <v>﻿Đang hoạt động</v>
          </cell>
          <cell r="N1605">
            <v>42240</v>
          </cell>
          <cell r="Q1605">
            <v>0</v>
          </cell>
          <cell r="T1605">
            <v>0</v>
          </cell>
          <cell r="U1605">
            <v>1</v>
          </cell>
          <cell r="V1605">
            <v>0</v>
          </cell>
        </row>
        <row r="1606">
          <cell r="D1606" t="str">
            <v>GENCASA BẾN TRE</v>
          </cell>
          <cell r="M1606" t="str">
            <v>﻿Đang hoạt động</v>
          </cell>
          <cell r="N1606">
            <v>42228</v>
          </cell>
          <cell r="Q1606">
            <v>1</v>
          </cell>
          <cell r="T1606">
            <v>0</v>
          </cell>
          <cell r="U1606">
            <v>0</v>
          </cell>
          <cell r="V1606">
            <v>0</v>
          </cell>
        </row>
        <row r="1607">
          <cell r="M1607" t="str">
            <v>﻿Đang hoạt động</v>
          </cell>
          <cell r="N1607">
            <v>42228</v>
          </cell>
          <cell r="Q1607">
            <v>0</v>
          </cell>
          <cell r="T1607">
            <v>0</v>
          </cell>
          <cell r="U1607">
            <v>0</v>
          </cell>
          <cell r="V1607">
            <v>0</v>
          </cell>
        </row>
        <row r="1608">
          <cell r="M1608" t="str">
            <v>﻿Đang hoạt động</v>
          </cell>
          <cell r="N1608">
            <v>42228</v>
          </cell>
          <cell r="Q1608">
            <v>0</v>
          </cell>
          <cell r="T1608">
            <v>0</v>
          </cell>
          <cell r="U1608">
            <v>0</v>
          </cell>
          <cell r="V1608">
            <v>0</v>
          </cell>
        </row>
        <row r="1609">
          <cell r="D1609" t="str">
            <v>COT GENCASA</v>
          </cell>
          <cell r="M1609" t="str">
            <v>﻿Đang hoạt động</v>
          </cell>
          <cell r="N1609">
            <v>42228</v>
          </cell>
          <cell r="Q1609">
            <v>1</v>
          </cell>
          <cell r="T1609">
            <v>0</v>
          </cell>
          <cell r="U1609">
            <v>0</v>
          </cell>
          <cell r="V1609">
            <v>0</v>
          </cell>
        </row>
        <row r="1610">
          <cell r="M1610" t="str">
            <v>﻿Đang hoạt động</v>
          </cell>
          <cell r="N1610">
            <v>42228</v>
          </cell>
          <cell r="Q1610">
            <v>0</v>
          </cell>
          <cell r="T1610">
            <v>0</v>
          </cell>
          <cell r="U1610">
            <v>0</v>
          </cell>
          <cell r="V1610">
            <v>0</v>
          </cell>
        </row>
        <row r="1611">
          <cell r="D1611" t="str">
            <v>MDRT HCM</v>
          </cell>
          <cell r="M1611" t="str">
            <v>﻿Đang hoạt động</v>
          </cell>
          <cell r="N1611">
            <v>42447</v>
          </cell>
          <cell r="Q1611">
            <v>1</v>
          </cell>
          <cell r="T1611">
            <v>0</v>
          </cell>
          <cell r="U1611">
            <v>0</v>
          </cell>
          <cell r="V1611">
            <v>0</v>
          </cell>
        </row>
        <row r="1612">
          <cell r="D1612" t="str">
            <v>COT GENCASA</v>
          </cell>
          <cell r="M1612" t="str">
            <v>﻿Đang hoạt động</v>
          </cell>
          <cell r="N1612">
            <v>42228</v>
          </cell>
          <cell r="Q1612">
            <v>1</v>
          </cell>
          <cell r="T1612">
            <v>0</v>
          </cell>
          <cell r="U1612">
            <v>0</v>
          </cell>
          <cell r="V1612">
            <v>0</v>
          </cell>
        </row>
        <row r="1613">
          <cell r="D1613" t="str">
            <v>BORN TO WIN</v>
          </cell>
          <cell r="M1613" t="str">
            <v>﻿Đang hoạt động</v>
          </cell>
          <cell r="N1613">
            <v>42251</v>
          </cell>
          <cell r="Q1613">
            <v>1</v>
          </cell>
          <cell r="T1613">
            <v>0</v>
          </cell>
          <cell r="U1613">
            <v>0</v>
          </cell>
          <cell r="V1613">
            <v>0</v>
          </cell>
        </row>
        <row r="1614">
          <cell r="D1614" t="str">
            <v>BORN TO WIN</v>
          </cell>
          <cell r="M1614" t="str">
            <v>﻿Đang hoạt động</v>
          </cell>
          <cell r="N1614">
            <v>42242</v>
          </cell>
          <cell r="Q1614">
            <v>0</v>
          </cell>
          <cell r="T1614">
            <v>0</v>
          </cell>
          <cell r="U1614">
            <v>1</v>
          </cell>
          <cell r="V1614">
            <v>0</v>
          </cell>
        </row>
        <row r="1615">
          <cell r="D1615" t="str">
            <v>BORN TO WIN</v>
          </cell>
          <cell r="M1615" t="str">
            <v>﻿Đang hoạt động</v>
          </cell>
          <cell r="N1615">
            <v>42242</v>
          </cell>
          <cell r="Q1615">
            <v>0</v>
          </cell>
          <cell r="T1615">
            <v>0</v>
          </cell>
          <cell r="U1615">
            <v>1</v>
          </cell>
          <cell r="V1615">
            <v>0</v>
          </cell>
        </row>
        <row r="1616">
          <cell r="D1616" t="str">
            <v>GREEN DRAGON</v>
          </cell>
          <cell r="M1616" t="str">
            <v>﻿Đang hoạt động</v>
          </cell>
          <cell r="N1616">
            <v>42234</v>
          </cell>
          <cell r="Q1616">
            <v>1</v>
          </cell>
          <cell r="T1616">
            <v>0</v>
          </cell>
          <cell r="U1616">
            <v>0</v>
          </cell>
          <cell r="V1616">
            <v>0</v>
          </cell>
        </row>
        <row r="1617">
          <cell r="D1617" t="str">
            <v>BORN TO WIN</v>
          </cell>
          <cell r="M1617" t="str">
            <v>﻿Đang hoạt động</v>
          </cell>
          <cell r="N1617">
            <v>42251</v>
          </cell>
          <cell r="Q1617">
            <v>1</v>
          </cell>
          <cell r="T1617">
            <v>0</v>
          </cell>
          <cell r="U1617">
            <v>0</v>
          </cell>
          <cell r="V1617">
            <v>0</v>
          </cell>
        </row>
        <row r="1618">
          <cell r="D1618" t="str">
            <v>TCB SOUTH 2</v>
          </cell>
          <cell r="M1618" t="str">
            <v>﻿Đang hoạt động</v>
          </cell>
          <cell r="N1618">
            <v>42229</v>
          </cell>
          <cell r="Q1618">
            <v>0</v>
          </cell>
          <cell r="T1618">
            <v>0</v>
          </cell>
          <cell r="U1618">
            <v>0</v>
          </cell>
          <cell r="V1618">
            <v>0</v>
          </cell>
        </row>
        <row r="1619">
          <cell r="D1619" t="str">
            <v>GREEN DRAGON</v>
          </cell>
          <cell r="M1619" t="str">
            <v>﻿Đang hoạt động</v>
          </cell>
          <cell r="N1619">
            <v>42229</v>
          </cell>
          <cell r="Q1619">
            <v>1</v>
          </cell>
          <cell r="T1619">
            <v>0</v>
          </cell>
          <cell r="U1619">
            <v>0</v>
          </cell>
          <cell r="V1619">
            <v>0</v>
          </cell>
        </row>
        <row r="1620">
          <cell r="D1620" t="str">
            <v>GREEN DRAGON</v>
          </cell>
          <cell r="M1620" t="str">
            <v>﻿Đang hoạt động</v>
          </cell>
          <cell r="N1620">
            <v>42237</v>
          </cell>
          <cell r="Q1620">
            <v>1</v>
          </cell>
          <cell r="T1620">
            <v>0</v>
          </cell>
          <cell r="U1620">
            <v>0</v>
          </cell>
          <cell r="V1620">
            <v>0</v>
          </cell>
        </row>
        <row r="1621">
          <cell r="D1621" t="str">
            <v>THANH HÓA</v>
          </cell>
          <cell r="M1621" t="str">
            <v>﻿Đang hoạt động</v>
          </cell>
          <cell r="N1621">
            <v>42271</v>
          </cell>
          <cell r="Q1621">
            <v>1</v>
          </cell>
          <cell r="T1621">
            <v>0</v>
          </cell>
          <cell r="U1621">
            <v>0</v>
          </cell>
          <cell r="V1621">
            <v>0</v>
          </cell>
        </row>
        <row r="1622">
          <cell r="D1622" t="str">
            <v>BORN TO WIN</v>
          </cell>
          <cell r="M1622" t="str">
            <v>﻿Đang hoạt động</v>
          </cell>
          <cell r="N1622">
            <v>42242</v>
          </cell>
          <cell r="Q1622">
            <v>1</v>
          </cell>
          <cell r="T1622">
            <v>0</v>
          </cell>
          <cell r="U1622">
            <v>0</v>
          </cell>
          <cell r="V1622">
            <v>0</v>
          </cell>
        </row>
        <row r="1623">
          <cell r="D1623" t="str">
            <v>GREEN DRAGON</v>
          </cell>
          <cell r="M1623" t="str">
            <v>﻿Đang hoạt động</v>
          </cell>
          <cell r="N1623">
            <v>42237</v>
          </cell>
          <cell r="Q1623">
            <v>1</v>
          </cell>
          <cell r="T1623">
            <v>0</v>
          </cell>
          <cell r="U1623">
            <v>0</v>
          </cell>
          <cell r="V1623">
            <v>0</v>
          </cell>
        </row>
        <row r="1624">
          <cell r="D1624" t="str">
            <v>GREEN DRAGON</v>
          </cell>
          <cell r="M1624" t="str">
            <v>﻿Đang hoạt động</v>
          </cell>
          <cell r="N1624">
            <v>42237</v>
          </cell>
          <cell r="Q1624">
            <v>0</v>
          </cell>
          <cell r="T1624">
            <v>0</v>
          </cell>
          <cell r="U1624">
            <v>1</v>
          </cell>
          <cell r="V1624">
            <v>0</v>
          </cell>
        </row>
        <row r="1625">
          <cell r="D1625" t="str">
            <v>ALLEGRO</v>
          </cell>
          <cell r="M1625" t="str">
            <v>﻿Đang hoạt động</v>
          </cell>
          <cell r="N1625">
            <v>42227</v>
          </cell>
          <cell r="Q1625">
            <v>1</v>
          </cell>
          <cell r="T1625">
            <v>0</v>
          </cell>
          <cell r="U1625">
            <v>0</v>
          </cell>
          <cell r="V1625">
            <v>0</v>
          </cell>
        </row>
        <row r="1626">
          <cell r="D1626" t="str">
            <v>GREEN DRAGON</v>
          </cell>
          <cell r="M1626" t="str">
            <v>﻿Đang hoạt động</v>
          </cell>
          <cell r="N1626">
            <v>42229</v>
          </cell>
          <cell r="Q1626">
            <v>1</v>
          </cell>
          <cell r="T1626">
            <v>0</v>
          </cell>
          <cell r="U1626">
            <v>0</v>
          </cell>
          <cell r="V1626">
            <v>0</v>
          </cell>
        </row>
        <row r="1627">
          <cell r="D1627" t="str">
            <v>GREEN DRAGON</v>
          </cell>
          <cell r="M1627" t="str">
            <v>﻿Đang hoạt động</v>
          </cell>
          <cell r="N1627">
            <v>42229</v>
          </cell>
          <cell r="Q1627">
            <v>1</v>
          </cell>
          <cell r="T1627">
            <v>0</v>
          </cell>
          <cell r="U1627">
            <v>0</v>
          </cell>
          <cell r="V1627">
            <v>0</v>
          </cell>
        </row>
        <row r="1628">
          <cell r="D1628" t="str">
            <v>THE STARS 1</v>
          </cell>
          <cell r="M1628" t="str">
            <v>﻿Đang hoạt động</v>
          </cell>
          <cell r="N1628">
            <v>42229</v>
          </cell>
          <cell r="Q1628">
            <v>0</v>
          </cell>
          <cell r="T1628">
            <v>0</v>
          </cell>
          <cell r="U1628">
            <v>1</v>
          </cell>
          <cell r="V1628">
            <v>0</v>
          </cell>
        </row>
        <row r="1629">
          <cell r="D1629" t="str">
            <v>CUPID</v>
          </cell>
          <cell r="M1629" t="str">
            <v>﻿Đang hoạt động</v>
          </cell>
          <cell r="N1629">
            <v>42227</v>
          </cell>
          <cell r="Q1629">
            <v>1</v>
          </cell>
          <cell r="T1629">
            <v>0</v>
          </cell>
          <cell r="U1629">
            <v>0</v>
          </cell>
          <cell r="V1629">
            <v>0</v>
          </cell>
        </row>
        <row r="1630">
          <cell r="D1630" t="str">
            <v>TCA TEAM</v>
          </cell>
          <cell r="M1630" t="str">
            <v>﻿Đang hoạt động</v>
          </cell>
          <cell r="N1630">
            <v>42229</v>
          </cell>
          <cell r="Q1630">
            <v>0</v>
          </cell>
          <cell r="T1630">
            <v>0</v>
          </cell>
          <cell r="U1630">
            <v>0</v>
          </cell>
          <cell r="V1630">
            <v>0</v>
          </cell>
        </row>
        <row r="1631">
          <cell r="D1631" t="str">
            <v>TCA TEAM</v>
          </cell>
          <cell r="M1631" t="str">
            <v>﻿Đang hoạt động</v>
          </cell>
          <cell r="N1631">
            <v>42229</v>
          </cell>
          <cell r="Q1631">
            <v>0</v>
          </cell>
          <cell r="T1631">
            <v>0</v>
          </cell>
          <cell r="U1631">
            <v>0</v>
          </cell>
          <cell r="V1631">
            <v>0</v>
          </cell>
        </row>
        <row r="1632">
          <cell r="D1632" t="str">
            <v>TCA TEAM</v>
          </cell>
          <cell r="M1632" t="str">
            <v>﻿Đang hoạt động</v>
          </cell>
          <cell r="N1632">
            <v>42229</v>
          </cell>
          <cell r="Q1632">
            <v>0</v>
          </cell>
          <cell r="T1632">
            <v>0</v>
          </cell>
          <cell r="U1632">
            <v>0</v>
          </cell>
          <cell r="V1632">
            <v>0</v>
          </cell>
        </row>
        <row r="1633">
          <cell r="D1633" t="str">
            <v>TCA TEAM</v>
          </cell>
          <cell r="M1633" t="str">
            <v>﻿Đang hoạt động</v>
          </cell>
          <cell r="N1633">
            <v>42229</v>
          </cell>
          <cell r="Q1633">
            <v>0</v>
          </cell>
          <cell r="T1633">
            <v>0</v>
          </cell>
          <cell r="U1633">
            <v>0</v>
          </cell>
          <cell r="V1633">
            <v>0</v>
          </cell>
        </row>
        <row r="1634">
          <cell r="D1634" t="str">
            <v>TCA TEAM</v>
          </cell>
          <cell r="M1634" t="str">
            <v>﻿Đang hoạt động</v>
          </cell>
          <cell r="N1634">
            <v>42229</v>
          </cell>
          <cell r="Q1634">
            <v>0</v>
          </cell>
          <cell r="T1634">
            <v>0</v>
          </cell>
          <cell r="U1634">
            <v>0</v>
          </cell>
          <cell r="V1634">
            <v>0</v>
          </cell>
        </row>
        <row r="1635">
          <cell r="D1635" t="str">
            <v>TCA TEAM</v>
          </cell>
          <cell r="M1635" t="str">
            <v>﻿Đang hoạt động</v>
          </cell>
          <cell r="N1635">
            <v>42375</v>
          </cell>
          <cell r="Q1635">
            <v>0</v>
          </cell>
          <cell r="T1635">
            <v>0</v>
          </cell>
          <cell r="U1635">
            <v>0</v>
          </cell>
          <cell r="V1635">
            <v>0</v>
          </cell>
        </row>
        <row r="1636">
          <cell r="D1636" t="str">
            <v>TCA TEAM</v>
          </cell>
          <cell r="M1636" t="str">
            <v>﻿Đang hoạt động</v>
          </cell>
          <cell r="N1636">
            <v>42229</v>
          </cell>
          <cell r="Q1636">
            <v>0</v>
          </cell>
          <cell r="T1636">
            <v>0</v>
          </cell>
          <cell r="U1636">
            <v>0</v>
          </cell>
          <cell r="V1636">
            <v>0</v>
          </cell>
        </row>
        <row r="1637">
          <cell r="D1637" t="str">
            <v>THANH HÓA</v>
          </cell>
          <cell r="M1637" t="str">
            <v>﻿Đang hoạt động</v>
          </cell>
          <cell r="N1637">
            <v>42263</v>
          </cell>
          <cell r="Q1637">
            <v>1</v>
          </cell>
          <cell r="T1637">
            <v>0</v>
          </cell>
          <cell r="U1637">
            <v>0</v>
          </cell>
          <cell r="V1637">
            <v>0</v>
          </cell>
        </row>
        <row r="1638">
          <cell r="D1638" t="str">
            <v>TCA TEAM</v>
          </cell>
          <cell r="M1638" t="str">
            <v>﻿Đang hoạt động</v>
          </cell>
          <cell r="N1638">
            <v>42229</v>
          </cell>
          <cell r="Q1638">
            <v>0</v>
          </cell>
          <cell r="T1638">
            <v>0</v>
          </cell>
          <cell r="U1638">
            <v>0</v>
          </cell>
          <cell r="V1638">
            <v>0</v>
          </cell>
        </row>
        <row r="1639">
          <cell r="D1639" t="str">
            <v>TCA TEAM</v>
          </cell>
          <cell r="M1639" t="str">
            <v>﻿Đang hoạt động</v>
          </cell>
          <cell r="N1639">
            <v>42229</v>
          </cell>
          <cell r="Q1639">
            <v>0</v>
          </cell>
          <cell r="T1639">
            <v>0</v>
          </cell>
          <cell r="U1639">
            <v>0</v>
          </cell>
          <cell r="V1639">
            <v>0</v>
          </cell>
        </row>
        <row r="1640">
          <cell r="D1640" t="str">
            <v>TCA TEAM</v>
          </cell>
          <cell r="M1640" t="str">
            <v>﻿Đang hoạt động</v>
          </cell>
          <cell r="N1640">
            <v>42229</v>
          </cell>
          <cell r="Q1640">
            <v>0</v>
          </cell>
          <cell r="T1640">
            <v>0</v>
          </cell>
          <cell r="U1640">
            <v>0</v>
          </cell>
          <cell r="V1640">
            <v>0</v>
          </cell>
        </row>
        <row r="1641">
          <cell r="D1641" t="str">
            <v>TCA TEAM</v>
          </cell>
          <cell r="M1641" t="str">
            <v>﻿Đang hoạt động</v>
          </cell>
          <cell r="N1641">
            <v>42229</v>
          </cell>
          <cell r="Q1641">
            <v>0</v>
          </cell>
          <cell r="T1641">
            <v>0</v>
          </cell>
          <cell r="U1641">
            <v>0</v>
          </cell>
          <cell r="V1641">
            <v>0</v>
          </cell>
        </row>
        <row r="1642">
          <cell r="D1642" t="str">
            <v>TCA TEAM</v>
          </cell>
          <cell r="M1642" t="str">
            <v>﻿Đang hoạt động</v>
          </cell>
          <cell r="N1642">
            <v>42229</v>
          </cell>
          <cell r="Q1642">
            <v>0</v>
          </cell>
          <cell r="T1642">
            <v>0</v>
          </cell>
          <cell r="U1642">
            <v>0</v>
          </cell>
          <cell r="V1642">
            <v>0</v>
          </cell>
        </row>
        <row r="1643">
          <cell r="D1643" t="str">
            <v>TCA TEAM</v>
          </cell>
          <cell r="M1643" t="str">
            <v>﻿Đang hoạt động</v>
          </cell>
          <cell r="N1643">
            <v>42229</v>
          </cell>
          <cell r="Q1643">
            <v>0</v>
          </cell>
          <cell r="T1643">
            <v>0</v>
          </cell>
          <cell r="U1643">
            <v>0</v>
          </cell>
          <cell r="V1643">
            <v>0</v>
          </cell>
        </row>
        <row r="1644">
          <cell r="D1644" t="str">
            <v>TCA TEAM</v>
          </cell>
          <cell r="M1644" t="str">
            <v>﻿Đang hoạt động</v>
          </cell>
          <cell r="N1644">
            <v>42229</v>
          </cell>
          <cell r="Q1644">
            <v>0</v>
          </cell>
          <cell r="T1644">
            <v>0</v>
          </cell>
          <cell r="U1644">
            <v>0</v>
          </cell>
          <cell r="V1644">
            <v>0</v>
          </cell>
        </row>
        <row r="1645">
          <cell r="D1645" t="str">
            <v>TCA TEAM</v>
          </cell>
          <cell r="M1645" t="str">
            <v>﻿Đang hoạt động</v>
          </cell>
          <cell r="N1645">
            <v>42229</v>
          </cell>
          <cell r="Q1645">
            <v>0</v>
          </cell>
          <cell r="T1645">
            <v>0</v>
          </cell>
          <cell r="U1645">
            <v>0</v>
          </cell>
          <cell r="V1645">
            <v>0</v>
          </cell>
        </row>
        <row r="1646">
          <cell r="D1646" t="str">
            <v>TCA TEAM</v>
          </cell>
          <cell r="M1646" t="str">
            <v>﻿Đang hoạt động</v>
          </cell>
          <cell r="N1646">
            <v>42229</v>
          </cell>
          <cell r="Q1646">
            <v>0</v>
          </cell>
          <cell r="T1646">
            <v>0</v>
          </cell>
          <cell r="U1646">
            <v>0</v>
          </cell>
          <cell r="V1646">
            <v>0</v>
          </cell>
        </row>
        <row r="1647">
          <cell r="D1647" t="str">
            <v>MDRT HCM</v>
          </cell>
          <cell r="M1647" t="str">
            <v>﻿Đang hoạt động</v>
          </cell>
          <cell r="N1647">
            <v>42228</v>
          </cell>
          <cell r="Q1647">
            <v>1</v>
          </cell>
          <cell r="T1647">
            <v>0</v>
          </cell>
          <cell r="U1647">
            <v>0</v>
          </cell>
          <cell r="V1647">
            <v>0</v>
          </cell>
        </row>
        <row r="1648">
          <cell r="D1648" t="str">
            <v>BIG HERO</v>
          </cell>
          <cell r="M1648" t="str">
            <v>﻿Đang hoạt động</v>
          </cell>
          <cell r="N1648">
            <v>42228</v>
          </cell>
          <cell r="Q1648">
            <v>1</v>
          </cell>
          <cell r="T1648">
            <v>0</v>
          </cell>
          <cell r="U1648">
            <v>0</v>
          </cell>
          <cell r="V1648">
            <v>0</v>
          </cell>
        </row>
        <row r="1649">
          <cell r="D1649" t="str">
            <v>THE POWER</v>
          </cell>
          <cell r="M1649" t="str">
            <v>﻿Đang hoạt động</v>
          </cell>
          <cell r="N1649">
            <v>42230</v>
          </cell>
          <cell r="Q1649">
            <v>1</v>
          </cell>
          <cell r="T1649">
            <v>0</v>
          </cell>
          <cell r="U1649">
            <v>0</v>
          </cell>
          <cell r="V1649">
            <v>0</v>
          </cell>
        </row>
        <row r="1650">
          <cell r="D1650" t="str">
            <v>LION 1</v>
          </cell>
          <cell r="M1650" t="str">
            <v>﻿Đang hoạt động</v>
          </cell>
          <cell r="N1650">
            <v>42542</v>
          </cell>
          <cell r="Q1650">
            <v>0</v>
          </cell>
          <cell r="T1650">
            <v>1</v>
          </cell>
          <cell r="U1650">
            <v>0</v>
          </cell>
          <cell r="V1650">
            <v>0</v>
          </cell>
        </row>
        <row r="1651">
          <cell r="D1651" t="str">
            <v>THE POWER</v>
          </cell>
          <cell r="M1651" t="str">
            <v>﻿Đang hoạt động</v>
          </cell>
          <cell r="N1651">
            <v>42230</v>
          </cell>
          <cell r="Q1651">
            <v>1</v>
          </cell>
          <cell r="T1651">
            <v>0</v>
          </cell>
          <cell r="U1651">
            <v>0</v>
          </cell>
          <cell r="V1651">
            <v>0</v>
          </cell>
        </row>
        <row r="1652">
          <cell r="D1652" t="str">
            <v>THE CAPITAL</v>
          </cell>
          <cell r="M1652" t="str">
            <v>﻿Đang hoạt động</v>
          </cell>
          <cell r="N1652">
            <v>42229</v>
          </cell>
          <cell r="Q1652">
            <v>1</v>
          </cell>
          <cell r="T1652">
            <v>0</v>
          </cell>
          <cell r="U1652">
            <v>0</v>
          </cell>
          <cell r="V1652">
            <v>0</v>
          </cell>
        </row>
        <row r="1653">
          <cell r="D1653" t="str">
            <v>THE POWER</v>
          </cell>
          <cell r="M1653" t="str">
            <v>﻿Đang hoạt động</v>
          </cell>
          <cell r="N1653">
            <v>42235</v>
          </cell>
          <cell r="Q1653">
            <v>1</v>
          </cell>
          <cell r="T1653">
            <v>0</v>
          </cell>
          <cell r="U1653">
            <v>0</v>
          </cell>
          <cell r="V1653">
            <v>0</v>
          </cell>
        </row>
        <row r="1654">
          <cell r="D1654" t="str">
            <v>THE POWER</v>
          </cell>
          <cell r="M1654" t="str">
            <v>﻿Đang hoạt động</v>
          </cell>
          <cell r="N1654">
            <v>42230</v>
          </cell>
          <cell r="Q1654">
            <v>1</v>
          </cell>
          <cell r="T1654">
            <v>0</v>
          </cell>
          <cell r="U1654">
            <v>0</v>
          </cell>
          <cell r="V1654">
            <v>0</v>
          </cell>
        </row>
        <row r="1655">
          <cell r="D1655" t="str">
            <v>THE POWER</v>
          </cell>
          <cell r="M1655" t="str">
            <v>﻿Đang hoạt động</v>
          </cell>
          <cell r="N1655">
            <v>42230</v>
          </cell>
          <cell r="Q1655">
            <v>0</v>
          </cell>
          <cell r="T1655">
            <v>1</v>
          </cell>
          <cell r="U1655">
            <v>0</v>
          </cell>
          <cell r="V1655">
            <v>0</v>
          </cell>
        </row>
        <row r="1656">
          <cell r="D1656" t="str">
            <v>THE POWER</v>
          </cell>
          <cell r="M1656" t="str">
            <v>﻿Đang hoạt động</v>
          </cell>
          <cell r="N1656">
            <v>42230</v>
          </cell>
          <cell r="Q1656">
            <v>0</v>
          </cell>
          <cell r="T1656">
            <v>0</v>
          </cell>
          <cell r="U1656">
            <v>1</v>
          </cell>
          <cell r="V1656">
            <v>0</v>
          </cell>
        </row>
        <row r="1657">
          <cell r="D1657" t="str">
            <v>MDRT HCM</v>
          </cell>
          <cell r="M1657" t="str">
            <v>﻿Đang hoạt động</v>
          </cell>
          <cell r="N1657">
            <v>42228</v>
          </cell>
          <cell r="Q1657">
            <v>1</v>
          </cell>
          <cell r="T1657">
            <v>0</v>
          </cell>
          <cell r="U1657">
            <v>0</v>
          </cell>
          <cell r="V1657">
            <v>0</v>
          </cell>
        </row>
        <row r="1658">
          <cell r="D1658" t="str">
            <v>SUNFLOWER</v>
          </cell>
          <cell r="M1658" t="str">
            <v>﻿Đã nghỉ việc</v>
          </cell>
          <cell r="N1658">
            <v>42241</v>
          </cell>
          <cell r="Q1658">
            <v>0</v>
          </cell>
          <cell r="T1658">
            <v>0</v>
          </cell>
          <cell r="U1658">
            <v>0</v>
          </cell>
          <cell r="V1658">
            <v>0</v>
          </cell>
        </row>
        <row r="1659">
          <cell r="D1659" t="str">
            <v>SUNFLOWER</v>
          </cell>
          <cell r="M1659" t="str">
            <v>﻿Đang hoạt động</v>
          </cell>
          <cell r="N1659">
            <v>42242</v>
          </cell>
          <cell r="Q1659">
            <v>0</v>
          </cell>
          <cell r="T1659">
            <v>0</v>
          </cell>
          <cell r="U1659">
            <v>1</v>
          </cell>
          <cell r="V1659">
            <v>0</v>
          </cell>
        </row>
        <row r="1660">
          <cell r="M1660" t="str">
            <v>﻿Đang hoạt động</v>
          </cell>
          <cell r="N1660">
            <v>42313</v>
          </cell>
          <cell r="Q1660">
            <v>0</v>
          </cell>
          <cell r="T1660">
            <v>0</v>
          </cell>
          <cell r="U1660">
            <v>0</v>
          </cell>
          <cell r="V1660">
            <v>0</v>
          </cell>
        </row>
        <row r="1661">
          <cell r="M1661" t="str">
            <v>﻿Đang hoạt động</v>
          </cell>
          <cell r="N1661">
            <v>42227</v>
          </cell>
          <cell r="Q1661">
            <v>0</v>
          </cell>
          <cell r="T1661">
            <v>0</v>
          </cell>
          <cell r="U1661">
            <v>0</v>
          </cell>
          <cell r="V1661">
            <v>0</v>
          </cell>
        </row>
        <row r="1662">
          <cell r="M1662" t="str">
            <v>﻿Đang hoạt động</v>
          </cell>
          <cell r="N1662">
            <v>42227</v>
          </cell>
          <cell r="Q1662">
            <v>0</v>
          </cell>
          <cell r="T1662">
            <v>0</v>
          </cell>
          <cell r="U1662">
            <v>0</v>
          </cell>
          <cell r="V1662">
            <v>0</v>
          </cell>
        </row>
        <row r="1663">
          <cell r="D1663" t="str">
            <v>LONG XUYÊN 1</v>
          </cell>
          <cell r="M1663" t="str">
            <v>﻿Đang hoạt động</v>
          </cell>
          <cell r="N1663">
            <v>42229</v>
          </cell>
          <cell r="Q1663">
            <v>1</v>
          </cell>
          <cell r="T1663">
            <v>0</v>
          </cell>
          <cell r="U1663">
            <v>0</v>
          </cell>
          <cell r="V1663">
            <v>0</v>
          </cell>
        </row>
        <row r="1664">
          <cell r="D1664" t="str">
            <v>VĨNH LONG</v>
          </cell>
          <cell r="M1664" t="str">
            <v>﻿Đang hoạt động</v>
          </cell>
          <cell r="N1664">
            <v>42229</v>
          </cell>
          <cell r="Q1664">
            <v>1</v>
          </cell>
          <cell r="T1664">
            <v>0</v>
          </cell>
          <cell r="U1664">
            <v>0</v>
          </cell>
          <cell r="V1664">
            <v>0</v>
          </cell>
        </row>
        <row r="1665">
          <cell r="D1665" t="str">
            <v>VĨNH LONG</v>
          </cell>
          <cell r="M1665" t="str">
            <v>﻿Đang hoạt động</v>
          </cell>
          <cell r="N1665">
            <v>42233</v>
          </cell>
          <cell r="Q1665">
            <v>1</v>
          </cell>
          <cell r="T1665">
            <v>0</v>
          </cell>
          <cell r="U1665">
            <v>0</v>
          </cell>
          <cell r="V1665">
            <v>0</v>
          </cell>
        </row>
        <row r="1666">
          <cell r="D1666" t="str">
            <v>BLUE OCEAN</v>
          </cell>
          <cell r="M1666" t="str">
            <v>﻿Đang hoạt động</v>
          </cell>
          <cell r="N1666">
            <v>42236</v>
          </cell>
          <cell r="Q1666">
            <v>1</v>
          </cell>
          <cell r="T1666">
            <v>0</v>
          </cell>
          <cell r="U1666">
            <v>0</v>
          </cell>
          <cell r="V1666">
            <v>0</v>
          </cell>
        </row>
        <row r="1667">
          <cell r="D1667" t="str">
            <v>CẦN THƠ</v>
          </cell>
          <cell r="M1667" t="str">
            <v>﻿Đang hoạt động</v>
          </cell>
          <cell r="N1667">
            <v>42233</v>
          </cell>
          <cell r="Q1667">
            <v>1</v>
          </cell>
          <cell r="T1667">
            <v>0</v>
          </cell>
          <cell r="U1667">
            <v>0</v>
          </cell>
          <cell r="V1667">
            <v>0</v>
          </cell>
        </row>
        <row r="1668">
          <cell r="D1668" t="str">
            <v>CẦN THƠ</v>
          </cell>
          <cell r="M1668" t="str">
            <v>﻿Đang hoạt động</v>
          </cell>
          <cell r="N1668">
            <v>42233</v>
          </cell>
          <cell r="Q1668">
            <v>1</v>
          </cell>
          <cell r="T1668">
            <v>0</v>
          </cell>
          <cell r="U1668">
            <v>0</v>
          </cell>
          <cell r="V1668">
            <v>0</v>
          </cell>
        </row>
        <row r="1669">
          <cell r="D1669" t="str">
            <v>CẦN THƠ</v>
          </cell>
          <cell r="M1669" t="str">
            <v>﻿Đang hoạt động</v>
          </cell>
          <cell r="N1669">
            <v>42229</v>
          </cell>
          <cell r="Q1669">
            <v>1</v>
          </cell>
          <cell r="T1669">
            <v>0</v>
          </cell>
          <cell r="U1669">
            <v>0</v>
          </cell>
          <cell r="V1669">
            <v>0</v>
          </cell>
        </row>
        <row r="1670">
          <cell r="D1670" t="str">
            <v>CẦN THƠ</v>
          </cell>
          <cell r="M1670" t="str">
            <v>﻿Đang hoạt động</v>
          </cell>
          <cell r="N1670">
            <v>42233</v>
          </cell>
          <cell r="Q1670">
            <v>1</v>
          </cell>
          <cell r="T1670">
            <v>0</v>
          </cell>
          <cell r="U1670">
            <v>0</v>
          </cell>
          <cell r="V1670">
            <v>0</v>
          </cell>
        </row>
        <row r="1671">
          <cell r="D1671" t="str">
            <v>LONG XUYÊN 1</v>
          </cell>
          <cell r="M1671" t="str">
            <v>﻿Đang hoạt động</v>
          </cell>
          <cell r="N1671">
            <v>42233</v>
          </cell>
          <cell r="Q1671">
            <v>1</v>
          </cell>
          <cell r="T1671">
            <v>0</v>
          </cell>
          <cell r="U1671">
            <v>0</v>
          </cell>
          <cell r="V1671">
            <v>0</v>
          </cell>
        </row>
        <row r="1672">
          <cell r="D1672" t="str">
            <v>MDRT BH</v>
          </cell>
          <cell r="M1672" t="str">
            <v>﻿Đang hoạt động</v>
          </cell>
          <cell r="N1672">
            <v>42228</v>
          </cell>
          <cell r="Q1672">
            <v>1</v>
          </cell>
          <cell r="T1672">
            <v>0</v>
          </cell>
          <cell r="U1672">
            <v>0</v>
          </cell>
          <cell r="V1672">
            <v>0</v>
          </cell>
        </row>
        <row r="1673">
          <cell r="D1673" t="str">
            <v>LIB</v>
          </cell>
          <cell r="M1673" t="str">
            <v>﻿Đang hoạt động</v>
          </cell>
          <cell r="N1673">
            <v>42233</v>
          </cell>
          <cell r="Q1673">
            <v>0</v>
          </cell>
          <cell r="T1673">
            <v>0</v>
          </cell>
          <cell r="U1673">
            <v>1</v>
          </cell>
          <cell r="V1673">
            <v>0</v>
          </cell>
        </row>
        <row r="1674">
          <cell r="D1674" t="str">
            <v>LIB</v>
          </cell>
          <cell r="M1674" t="str">
            <v>﻿Đang hoạt động</v>
          </cell>
          <cell r="N1674">
            <v>42237</v>
          </cell>
          <cell r="Q1674">
            <v>0</v>
          </cell>
          <cell r="T1674">
            <v>0</v>
          </cell>
          <cell r="U1674">
            <v>1</v>
          </cell>
          <cell r="V1674">
            <v>0</v>
          </cell>
        </row>
        <row r="1675">
          <cell r="D1675" t="str">
            <v>GENCASA TÂN PHÚ</v>
          </cell>
          <cell r="M1675" t="str">
            <v>﻿Đang hoạt động</v>
          </cell>
          <cell r="N1675">
            <v>42349</v>
          </cell>
          <cell r="Q1675">
            <v>1</v>
          </cell>
          <cell r="T1675">
            <v>0</v>
          </cell>
          <cell r="U1675">
            <v>0</v>
          </cell>
          <cell r="V1675">
            <v>0</v>
          </cell>
        </row>
        <row r="1676">
          <cell r="D1676" t="str">
            <v>MDRT BH</v>
          </cell>
          <cell r="M1676" t="str">
            <v>﻿Đang hoạt động</v>
          </cell>
          <cell r="N1676">
            <v>42230</v>
          </cell>
          <cell r="Q1676">
            <v>0</v>
          </cell>
          <cell r="T1676">
            <v>1</v>
          </cell>
          <cell r="U1676">
            <v>0</v>
          </cell>
          <cell r="V1676">
            <v>0</v>
          </cell>
        </row>
        <row r="1677">
          <cell r="D1677" t="str">
            <v>BLUE WAVES</v>
          </cell>
          <cell r="M1677" t="str">
            <v>﻿Đang hoạt động</v>
          </cell>
          <cell r="N1677">
            <v>42236</v>
          </cell>
          <cell r="Q1677">
            <v>1</v>
          </cell>
          <cell r="T1677">
            <v>0</v>
          </cell>
          <cell r="U1677">
            <v>0</v>
          </cell>
          <cell r="V1677">
            <v>0</v>
          </cell>
        </row>
        <row r="1678">
          <cell r="D1678" t="str">
            <v>GREEN DRAGON</v>
          </cell>
          <cell r="M1678" t="str">
            <v>﻿Đang hoạt động</v>
          </cell>
          <cell r="N1678">
            <v>42240</v>
          </cell>
          <cell r="Q1678">
            <v>1</v>
          </cell>
          <cell r="T1678">
            <v>0</v>
          </cell>
          <cell r="U1678">
            <v>0</v>
          </cell>
          <cell r="V1678">
            <v>0</v>
          </cell>
        </row>
        <row r="1679">
          <cell r="D1679" t="str">
            <v>VICTORY</v>
          </cell>
          <cell r="M1679" t="str">
            <v>﻿Đang hoạt động</v>
          </cell>
          <cell r="N1679">
            <v>42236</v>
          </cell>
          <cell r="Q1679">
            <v>1</v>
          </cell>
          <cell r="T1679">
            <v>0</v>
          </cell>
          <cell r="U1679">
            <v>0</v>
          </cell>
          <cell r="V1679">
            <v>0</v>
          </cell>
        </row>
        <row r="1680">
          <cell r="D1680" t="str">
            <v>VICTORY</v>
          </cell>
          <cell r="M1680" t="str">
            <v>﻿Đang hoạt động</v>
          </cell>
          <cell r="N1680">
            <v>42236</v>
          </cell>
          <cell r="Q1680">
            <v>1</v>
          </cell>
          <cell r="T1680">
            <v>0</v>
          </cell>
          <cell r="U1680">
            <v>0</v>
          </cell>
          <cell r="V1680">
            <v>0</v>
          </cell>
        </row>
        <row r="1681">
          <cell r="D1681" t="str">
            <v>WHITE HORSE</v>
          </cell>
          <cell r="M1681" t="str">
            <v>﻿Đang hoạt động</v>
          </cell>
          <cell r="N1681">
            <v>42240</v>
          </cell>
          <cell r="Q1681">
            <v>1</v>
          </cell>
          <cell r="T1681">
            <v>0</v>
          </cell>
          <cell r="U1681">
            <v>0</v>
          </cell>
          <cell r="V1681">
            <v>0</v>
          </cell>
        </row>
        <row r="1682">
          <cell r="D1682" t="str">
            <v>BORN TO WIN</v>
          </cell>
          <cell r="M1682" t="str">
            <v>﻿Đang hoạt động</v>
          </cell>
          <cell r="N1682">
            <v>42270</v>
          </cell>
          <cell r="Q1682">
            <v>1</v>
          </cell>
          <cell r="T1682">
            <v>0</v>
          </cell>
          <cell r="U1682">
            <v>0</v>
          </cell>
          <cell r="V1682">
            <v>0</v>
          </cell>
        </row>
        <row r="1683">
          <cell r="D1683" t="str">
            <v>THE SKY</v>
          </cell>
          <cell r="M1683" t="str">
            <v>﻿Đang hoạt động</v>
          </cell>
          <cell r="N1683">
            <v>42240</v>
          </cell>
          <cell r="Q1683">
            <v>1</v>
          </cell>
          <cell r="T1683">
            <v>0</v>
          </cell>
          <cell r="U1683">
            <v>0</v>
          </cell>
          <cell r="V1683">
            <v>0</v>
          </cell>
        </row>
        <row r="1684">
          <cell r="D1684" t="str">
            <v>PHOENIX</v>
          </cell>
          <cell r="M1684" t="str">
            <v>﻿Đang hoạt động</v>
          </cell>
          <cell r="N1684">
            <v>42230</v>
          </cell>
          <cell r="Q1684">
            <v>1</v>
          </cell>
          <cell r="T1684">
            <v>0</v>
          </cell>
          <cell r="U1684">
            <v>0</v>
          </cell>
          <cell r="V1684">
            <v>0</v>
          </cell>
        </row>
        <row r="1685">
          <cell r="D1685" t="str">
            <v>LUCKY STAR</v>
          </cell>
          <cell r="M1685" t="str">
            <v>﻿Đang hoạt động</v>
          </cell>
          <cell r="N1685">
            <v>41621</v>
          </cell>
          <cell r="Q1685">
            <v>0</v>
          </cell>
          <cell r="T1685">
            <v>0</v>
          </cell>
          <cell r="U1685">
            <v>0</v>
          </cell>
          <cell r="V1685">
            <v>1</v>
          </cell>
        </row>
        <row r="1686">
          <cell r="D1686" t="str">
            <v>GENCASA YÊN BÁI</v>
          </cell>
          <cell r="M1686" t="str">
            <v>﻿Đang hoạt động</v>
          </cell>
          <cell r="N1686">
            <v>42653</v>
          </cell>
          <cell r="Q1686">
            <v>0</v>
          </cell>
          <cell r="T1686">
            <v>0</v>
          </cell>
          <cell r="U1686">
            <v>1</v>
          </cell>
          <cell r="V1686">
            <v>0</v>
          </cell>
        </row>
        <row r="1687">
          <cell r="D1687" t="str">
            <v>BORN TO WIN</v>
          </cell>
          <cell r="M1687" t="str">
            <v>﻿Đang hoạt động</v>
          </cell>
          <cell r="N1687">
            <v>42247</v>
          </cell>
          <cell r="Q1687">
            <v>1</v>
          </cell>
          <cell r="T1687">
            <v>0</v>
          </cell>
          <cell r="U1687">
            <v>0</v>
          </cell>
          <cell r="V1687">
            <v>0</v>
          </cell>
        </row>
        <row r="1688">
          <cell r="D1688" t="str">
            <v>GENCASA YÊN BÁI</v>
          </cell>
          <cell r="M1688" t="str">
            <v>﻿Đang hoạt động</v>
          </cell>
          <cell r="N1688">
            <v>42236</v>
          </cell>
          <cell r="Q1688">
            <v>1</v>
          </cell>
          <cell r="T1688">
            <v>0</v>
          </cell>
          <cell r="U1688">
            <v>0</v>
          </cell>
          <cell r="V1688">
            <v>0</v>
          </cell>
        </row>
        <row r="1689">
          <cell r="D1689" t="str">
            <v>TCB SOUTH 1</v>
          </cell>
          <cell r="M1689" t="str">
            <v>﻿Đã nghỉ việc</v>
          </cell>
          <cell r="N1689">
            <v>42230</v>
          </cell>
          <cell r="Q1689">
            <v>0</v>
          </cell>
          <cell r="T1689">
            <v>0</v>
          </cell>
          <cell r="U1689">
            <v>0</v>
          </cell>
          <cell r="V1689">
            <v>0</v>
          </cell>
        </row>
        <row r="1690">
          <cell r="D1690" t="str">
            <v>MDRT HCM</v>
          </cell>
          <cell r="M1690" t="str">
            <v>﻿Đang hoạt động</v>
          </cell>
          <cell r="N1690">
            <v>42270</v>
          </cell>
          <cell r="Q1690">
            <v>1</v>
          </cell>
          <cell r="T1690">
            <v>0</v>
          </cell>
          <cell r="U1690">
            <v>0</v>
          </cell>
          <cell r="V1690">
            <v>0</v>
          </cell>
        </row>
        <row r="1691">
          <cell r="D1691" t="str">
            <v>MEGA</v>
          </cell>
          <cell r="M1691" t="str">
            <v>﻿Đang hoạt động</v>
          </cell>
          <cell r="N1691">
            <v>42237</v>
          </cell>
          <cell r="Q1691">
            <v>1</v>
          </cell>
          <cell r="T1691">
            <v>0</v>
          </cell>
          <cell r="U1691">
            <v>0</v>
          </cell>
          <cell r="V1691">
            <v>0</v>
          </cell>
        </row>
        <row r="1692">
          <cell r="D1692" t="str">
            <v>LION 1</v>
          </cell>
          <cell r="M1692" t="str">
            <v>﻿Đang hoạt động</v>
          </cell>
          <cell r="N1692">
            <v>42237</v>
          </cell>
          <cell r="Q1692">
            <v>1</v>
          </cell>
          <cell r="T1692">
            <v>0</v>
          </cell>
          <cell r="U1692">
            <v>0</v>
          </cell>
          <cell r="V1692">
            <v>0</v>
          </cell>
        </row>
        <row r="1693">
          <cell r="D1693" t="str">
            <v>TCA TEAM</v>
          </cell>
          <cell r="M1693" t="str">
            <v>﻿Đang hoạt động</v>
          </cell>
          <cell r="N1693">
            <v>42237</v>
          </cell>
          <cell r="Q1693">
            <v>0</v>
          </cell>
          <cell r="T1693">
            <v>0</v>
          </cell>
          <cell r="U1693">
            <v>0</v>
          </cell>
          <cell r="V1693">
            <v>0</v>
          </cell>
        </row>
        <row r="1694">
          <cell r="D1694" t="str">
            <v>LION 1</v>
          </cell>
          <cell r="M1694" t="str">
            <v>﻿Đang hoạt động</v>
          </cell>
          <cell r="N1694">
            <v>42237</v>
          </cell>
          <cell r="Q1694">
            <v>1</v>
          </cell>
          <cell r="T1694">
            <v>0</v>
          </cell>
          <cell r="U1694">
            <v>0</v>
          </cell>
          <cell r="V1694">
            <v>0</v>
          </cell>
        </row>
        <row r="1695">
          <cell r="D1695" t="str">
            <v>TCA TEAM</v>
          </cell>
          <cell r="M1695" t="str">
            <v>﻿Đang hoạt động</v>
          </cell>
          <cell r="N1695">
            <v>42237</v>
          </cell>
          <cell r="Q1695">
            <v>0</v>
          </cell>
          <cell r="T1695">
            <v>0</v>
          </cell>
          <cell r="U1695">
            <v>0</v>
          </cell>
          <cell r="V1695">
            <v>0</v>
          </cell>
        </row>
        <row r="1696">
          <cell r="D1696" t="str">
            <v>TCA TEAM</v>
          </cell>
          <cell r="M1696" t="str">
            <v>﻿Đang hoạt động</v>
          </cell>
          <cell r="N1696">
            <v>42237</v>
          </cell>
          <cell r="Q1696">
            <v>0</v>
          </cell>
          <cell r="T1696">
            <v>0</v>
          </cell>
          <cell r="U1696">
            <v>0</v>
          </cell>
          <cell r="V1696">
            <v>0</v>
          </cell>
        </row>
        <row r="1697">
          <cell r="D1697" t="str">
            <v>TCA TEAM</v>
          </cell>
          <cell r="M1697" t="str">
            <v>﻿Đang hoạt động</v>
          </cell>
          <cell r="N1697">
            <v>42262</v>
          </cell>
          <cell r="Q1697">
            <v>0</v>
          </cell>
          <cell r="T1697">
            <v>0</v>
          </cell>
          <cell r="U1697">
            <v>0</v>
          </cell>
          <cell r="V1697">
            <v>0</v>
          </cell>
        </row>
        <row r="1698">
          <cell r="D1698" t="str">
            <v>TCA TEAM</v>
          </cell>
          <cell r="M1698" t="str">
            <v>﻿Đang hoạt động</v>
          </cell>
          <cell r="N1698">
            <v>42237</v>
          </cell>
          <cell r="Q1698">
            <v>0</v>
          </cell>
          <cell r="T1698">
            <v>0</v>
          </cell>
          <cell r="U1698">
            <v>0</v>
          </cell>
          <cell r="V1698">
            <v>0</v>
          </cell>
        </row>
        <row r="1699">
          <cell r="D1699" t="str">
            <v>TCA TEAM</v>
          </cell>
          <cell r="M1699" t="str">
            <v>﻿Đang hoạt động</v>
          </cell>
          <cell r="N1699">
            <v>42527</v>
          </cell>
          <cell r="Q1699">
            <v>0</v>
          </cell>
          <cell r="T1699">
            <v>0</v>
          </cell>
          <cell r="U1699">
            <v>0</v>
          </cell>
          <cell r="V1699">
            <v>0</v>
          </cell>
        </row>
        <row r="1700">
          <cell r="D1700" t="str">
            <v>TCA TEAM</v>
          </cell>
          <cell r="M1700" t="str">
            <v>﻿Đang hoạt động</v>
          </cell>
          <cell r="N1700">
            <v>42237</v>
          </cell>
          <cell r="Q1700">
            <v>0</v>
          </cell>
          <cell r="T1700">
            <v>0</v>
          </cell>
          <cell r="U1700">
            <v>0</v>
          </cell>
          <cell r="V1700">
            <v>0</v>
          </cell>
        </row>
        <row r="1701">
          <cell r="D1701" t="str">
            <v>TCA TEAM</v>
          </cell>
          <cell r="M1701" t="str">
            <v>﻿Đang hoạt động</v>
          </cell>
          <cell r="N1701">
            <v>42262</v>
          </cell>
          <cell r="Q1701">
            <v>0</v>
          </cell>
          <cell r="T1701">
            <v>0</v>
          </cell>
          <cell r="U1701">
            <v>0</v>
          </cell>
          <cell r="V1701">
            <v>0</v>
          </cell>
        </row>
        <row r="1702">
          <cell r="D1702" t="str">
            <v>TCA TEAM</v>
          </cell>
          <cell r="M1702" t="str">
            <v>﻿Đang hoạt động</v>
          </cell>
          <cell r="N1702">
            <v>42237</v>
          </cell>
          <cell r="Q1702">
            <v>0</v>
          </cell>
          <cell r="T1702">
            <v>0</v>
          </cell>
          <cell r="U1702">
            <v>0</v>
          </cell>
          <cell r="V1702">
            <v>0</v>
          </cell>
        </row>
        <row r="1703">
          <cell r="D1703" t="str">
            <v>TCA TEAM</v>
          </cell>
          <cell r="M1703" t="str">
            <v>﻿Đang hoạt động</v>
          </cell>
          <cell r="N1703">
            <v>42237</v>
          </cell>
          <cell r="Q1703">
            <v>0</v>
          </cell>
          <cell r="T1703">
            <v>0</v>
          </cell>
          <cell r="U1703">
            <v>0</v>
          </cell>
          <cell r="V1703">
            <v>0</v>
          </cell>
        </row>
        <row r="1704">
          <cell r="D1704" t="str">
            <v>TCA TEAM</v>
          </cell>
          <cell r="M1704" t="str">
            <v>﻿Đang hoạt động</v>
          </cell>
          <cell r="N1704">
            <v>42262</v>
          </cell>
          <cell r="Q1704">
            <v>0</v>
          </cell>
          <cell r="T1704">
            <v>0</v>
          </cell>
          <cell r="U1704">
            <v>0</v>
          </cell>
          <cell r="V1704">
            <v>0</v>
          </cell>
        </row>
        <row r="1705">
          <cell r="D1705" t="str">
            <v>TCA TEAM</v>
          </cell>
          <cell r="M1705" t="str">
            <v>﻿Đang hoạt động</v>
          </cell>
          <cell r="N1705">
            <v>42262</v>
          </cell>
          <cell r="Q1705">
            <v>0</v>
          </cell>
          <cell r="T1705">
            <v>0</v>
          </cell>
          <cell r="U1705">
            <v>0</v>
          </cell>
          <cell r="V1705">
            <v>0</v>
          </cell>
        </row>
        <row r="1706">
          <cell r="D1706" t="str">
            <v>TCA TEAM</v>
          </cell>
          <cell r="M1706" t="str">
            <v>﻿Đang hoạt động</v>
          </cell>
          <cell r="N1706">
            <v>42262</v>
          </cell>
          <cell r="Q1706">
            <v>0</v>
          </cell>
          <cell r="T1706">
            <v>0</v>
          </cell>
          <cell r="U1706">
            <v>0</v>
          </cell>
          <cell r="V1706">
            <v>0</v>
          </cell>
        </row>
        <row r="1707">
          <cell r="D1707" t="str">
            <v>TCA TEAM</v>
          </cell>
          <cell r="M1707" t="str">
            <v>﻿Đang hoạt động</v>
          </cell>
          <cell r="N1707">
            <v>42237</v>
          </cell>
          <cell r="Q1707">
            <v>0</v>
          </cell>
          <cell r="T1707">
            <v>0</v>
          </cell>
          <cell r="U1707">
            <v>0</v>
          </cell>
          <cell r="V1707">
            <v>0</v>
          </cell>
        </row>
        <row r="1708">
          <cell r="D1708" t="str">
            <v>TCA TEAM</v>
          </cell>
          <cell r="M1708" t="str">
            <v>﻿Đang hoạt động</v>
          </cell>
          <cell r="N1708">
            <v>42272</v>
          </cell>
          <cell r="Q1708">
            <v>0</v>
          </cell>
          <cell r="T1708">
            <v>0</v>
          </cell>
          <cell r="U1708">
            <v>0</v>
          </cell>
          <cell r="V1708">
            <v>0</v>
          </cell>
        </row>
        <row r="1709">
          <cell r="D1709" t="str">
            <v>TCA TEAM</v>
          </cell>
          <cell r="M1709" t="str">
            <v>﻿Đang hoạt động</v>
          </cell>
          <cell r="N1709">
            <v>42237</v>
          </cell>
          <cell r="Q1709">
            <v>0</v>
          </cell>
          <cell r="T1709">
            <v>0</v>
          </cell>
          <cell r="U1709">
            <v>0</v>
          </cell>
          <cell r="V1709">
            <v>0</v>
          </cell>
        </row>
        <row r="1710">
          <cell r="D1710" t="str">
            <v>TCA TEAM</v>
          </cell>
          <cell r="M1710" t="str">
            <v>﻿Đang hoạt động</v>
          </cell>
          <cell r="N1710">
            <v>42262</v>
          </cell>
          <cell r="Q1710">
            <v>0</v>
          </cell>
          <cell r="T1710">
            <v>0</v>
          </cell>
          <cell r="U1710">
            <v>0</v>
          </cell>
          <cell r="V1710">
            <v>0</v>
          </cell>
        </row>
        <row r="1711">
          <cell r="D1711" t="str">
            <v>TCA TEAM</v>
          </cell>
          <cell r="M1711" t="str">
            <v>﻿Đang hoạt động</v>
          </cell>
          <cell r="N1711">
            <v>42424</v>
          </cell>
          <cell r="Q1711">
            <v>0</v>
          </cell>
          <cell r="T1711">
            <v>0</v>
          </cell>
          <cell r="U1711">
            <v>0</v>
          </cell>
          <cell r="V1711">
            <v>0</v>
          </cell>
        </row>
        <row r="1712">
          <cell r="D1712" t="str">
            <v>TCA TEAM</v>
          </cell>
          <cell r="M1712" t="str">
            <v>﻿Đang hoạt động</v>
          </cell>
          <cell r="N1712">
            <v>42305</v>
          </cell>
          <cell r="Q1712">
            <v>0</v>
          </cell>
          <cell r="T1712">
            <v>0</v>
          </cell>
          <cell r="U1712">
            <v>0</v>
          </cell>
          <cell r="V1712">
            <v>0</v>
          </cell>
        </row>
        <row r="1713">
          <cell r="D1713" t="str">
            <v>TCA TEAM</v>
          </cell>
          <cell r="M1713" t="str">
            <v>﻿Đang hoạt động</v>
          </cell>
          <cell r="N1713">
            <v>42262</v>
          </cell>
          <cell r="Q1713">
            <v>0</v>
          </cell>
          <cell r="T1713">
            <v>0</v>
          </cell>
          <cell r="U1713">
            <v>0</v>
          </cell>
          <cell r="V1713">
            <v>0</v>
          </cell>
        </row>
        <row r="1714">
          <cell r="D1714" t="str">
            <v>TCA TEAM</v>
          </cell>
          <cell r="M1714" t="str">
            <v>﻿Đang hoạt động</v>
          </cell>
          <cell r="N1714">
            <v>42237</v>
          </cell>
          <cell r="Q1714">
            <v>0</v>
          </cell>
          <cell r="T1714">
            <v>0</v>
          </cell>
          <cell r="U1714">
            <v>0</v>
          </cell>
          <cell r="V1714">
            <v>0</v>
          </cell>
        </row>
        <row r="1715">
          <cell r="D1715" t="str">
            <v>TCA TEAM</v>
          </cell>
          <cell r="M1715" t="str">
            <v>﻿Đang hoạt động</v>
          </cell>
          <cell r="N1715">
            <v>42262</v>
          </cell>
          <cell r="Q1715">
            <v>0</v>
          </cell>
          <cell r="T1715">
            <v>0</v>
          </cell>
          <cell r="U1715">
            <v>0</v>
          </cell>
          <cell r="V1715">
            <v>0</v>
          </cell>
        </row>
        <row r="1716">
          <cell r="D1716" t="str">
            <v>TCB NORTH</v>
          </cell>
          <cell r="M1716" t="str">
            <v>﻿Đang hoạt động</v>
          </cell>
          <cell r="N1716">
            <v>42244</v>
          </cell>
          <cell r="Q1716">
            <v>0</v>
          </cell>
          <cell r="T1716">
            <v>0</v>
          </cell>
          <cell r="U1716">
            <v>0</v>
          </cell>
          <cell r="V1716">
            <v>0</v>
          </cell>
        </row>
        <row r="1717">
          <cell r="D1717" t="str">
            <v>MDRT VT</v>
          </cell>
          <cell r="M1717" t="str">
            <v>﻿Đang hoạt động</v>
          </cell>
          <cell r="N1717">
            <v>42241</v>
          </cell>
          <cell r="Q1717">
            <v>1</v>
          </cell>
          <cell r="T1717">
            <v>0</v>
          </cell>
          <cell r="U1717">
            <v>0</v>
          </cell>
          <cell r="V1717">
            <v>0</v>
          </cell>
        </row>
        <row r="1718">
          <cell r="D1718" t="str">
            <v>MDRT VT</v>
          </cell>
          <cell r="M1718" t="str">
            <v>﻿Đang hoạt động</v>
          </cell>
          <cell r="N1718">
            <v>42272</v>
          </cell>
          <cell r="Q1718">
            <v>1</v>
          </cell>
          <cell r="T1718">
            <v>0</v>
          </cell>
          <cell r="U1718">
            <v>0</v>
          </cell>
          <cell r="V1718">
            <v>0</v>
          </cell>
        </row>
        <row r="1719">
          <cell r="D1719" t="str">
            <v>MDRT VT</v>
          </cell>
          <cell r="M1719" t="str">
            <v>﻿Đang hoạt động</v>
          </cell>
          <cell r="N1719">
            <v>42241</v>
          </cell>
          <cell r="Q1719">
            <v>1</v>
          </cell>
          <cell r="T1719">
            <v>0</v>
          </cell>
          <cell r="U1719">
            <v>0</v>
          </cell>
          <cell r="V1719">
            <v>0</v>
          </cell>
        </row>
        <row r="1720">
          <cell r="D1720" t="str">
            <v>MDRT VT</v>
          </cell>
          <cell r="M1720" t="str">
            <v>﻿Đang hoạt động</v>
          </cell>
          <cell r="N1720">
            <v>42241</v>
          </cell>
          <cell r="Q1720">
            <v>1</v>
          </cell>
          <cell r="T1720">
            <v>0</v>
          </cell>
          <cell r="U1720">
            <v>0</v>
          </cell>
          <cell r="V1720">
            <v>0</v>
          </cell>
        </row>
        <row r="1721">
          <cell r="D1721" t="str">
            <v>MDRT VT</v>
          </cell>
          <cell r="M1721" t="str">
            <v>﻿Đang hoạt động</v>
          </cell>
          <cell r="N1721">
            <v>42534</v>
          </cell>
          <cell r="Q1721">
            <v>1</v>
          </cell>
          <cell r="T1721">
            <v>0</v>
          </cell>
          <cell r="U1721">
            <v>0</v>
          </cell>
          <cell r="V1721">
            <v>0</v>
          </cell>
        </row>
        <row r="1722">
          <cell r="D1722" t="str">
            <v>MDRT VT</v>
          </cell>
          <cell r="M1722" t="str">
            <v>﻿Đang hoạt động</v>
          </cell>
          <cell r="N1722">
            <v>42241</v>
          </cell>
          <cell r="Q1722">
            <v>1</v>
          </cell>
          <cell r="T1722">
            <v>0</v>
          </cell>
          <cell r="U1722">
            <v>0</v>
          </cell>
          <cell r="V1722">
            <v>0</v>
          </cell>
        </row>
        <row r="1723">
          <cell r="D1723" t="str">
            <v>LUCKY STAR</v>
          </cell>
          <cell r="M1723" t="str">
            <v>﻿Đang hoạt động</v>
          </cell>
          <cell r="N1723">
            <v>42240</v>
          </cell>
          <cell r="Q1723">
            <v>1</v>
          </cell>
          <cell r="T1723">
            <v>0</v>
          </cell>
          <cell r="U1723">
            <v>0</v>
          </cell>
          <cell r="V1723">
            <v>0</v>
          </cell>
        </row>
        <row r="1724">
          <cell r="D1724" t="str">
            <v>MDRT VT</v>
          </cell>
          <cell r="M1724" t="str">
            <v>﻿Đã nghỉ việc</v>
          </cell>
          <cell r="N1724">
            <v>42241</v>
          </cell>
          <cell r="Q1724">
            <v>0</v>
          </cell>
          <cell r="T1724">
            <v>0</v>
          </cell>
          <cell r="U1724">
            <v>0</v>
          </cell>
          <cell r="V1724">
            <v>0</v>
          </cell>
        </row>
        <row r="1725">
          <cell r="D1725" t="str">
            <v>MDRT BH</v>
          </cell>
          <cell r="M1725" t="str">
            <v>﻿Đang hoạt động</v>
          </cell>
          <cell r="N1725">
            <v>42730</v>
          </cell>
          <cell r="Q1725">
            <v>0</v>
          </cell>
          <cell r="T1725">
            <v>0</v>
          </cell>
          <cell r="U1725">
            <v>1</v>
          </cell>
          <cell r="V1725">
            <v>0</v>
          </cell>
        </row>
        <row r="1726">
          <cell r="D1726" t="str">
            <v>BORN TO WIN</v>
          </cell>
          <cell r="M1726" t="str">
            <v>﻿Đang hoạt động</v>
          </cell>
          <cell r="N1726">
            <v>42242</v>
          </cell>
          <cell r="Q1726">
            <v>1</v>
          </cell>
          <cell r="T1726">
            <v>0</v>
          </cell>
          <cell r="U1726">
            <v>0</v>
          </cell>
          <cell r="V1726">
            <v>0</v>
          </cell>
        </row>
        <row r="1727">
          <cell r="D1727" t="str">
            <v>BÌNH MINH</v>
          </cell>
          <cell r="M1727" t="str">
            <v>﻿Đang hoạt động</v>
          </cell>
          <cell r="N1727">
            <v>42271</v>
          </cell>
          <cell r="Q1727">
            <v>1</v>
          </cell>
          <cell r="T1727">
            <v>0</v>
          </cell>
          <cell r="U1727">
            <v>0</v>
          </cell>
          <cell r="V1727">
            <v>0</v>
          </cell>
        </row>
        <row r="1728">
          <cell r="D1728" t="str">
            <v>ALLEGRO</v>
          </cell>
          <cell r="M1728" t="str">
            <v>﻿Đang hoạt động</v>
          </cell>
          <cell r="N1728">
            <v>42240</v>
          </cell>
          <cell r="Q1728">
            <v>1</v>
          </cell>
          <cell r="T1728">
            <v>0</v>
          </cell>
          <cell r="U1728">
            <v>0</v>
          </cell>
          <cell r="V1728">
            <v>0</v>
          </cell>
        </row>
        <row r="1729">
          <cell r="D1729" t="str">
            <v>LUCKY STAR</v>
          </cell>
          <cell r="M1729" t="str">
            <v>﻿Đang hoạt động</v>
          </cell>
          <cell r="N1729">
            <v>42240</v>
          </cell>
          <cell r="Q1729">
            <v>0</v>
          </cell>
          <cell r="T1729">
            <v>0</v>
          </cell>
          <cell r="U1729">
            <v>1</v>
          </cell>
          <cell r="V1729">
            <v>0</v>
          </cell>
        </row>
        <row r="1730">
          <cell r="D1730" t="str">
            <v>TCA TEAM</v>
          </cell>
          <cell r="M1730" t="str">
            <v>﻿Đang hoạt động</v>
          </cell>
          <cell r="N1730">
            <v>42241</v>
          </cell>
          <cell r="Q1730">
            <v>0</v>
          </cell>
          <cell r="T1730">
            <v>0</v>
          </cell>
          <cell r="U1730">
            <v>0</v>
          </cell>
          <cell r="V1730">
            <v>0</v>
          </cell>
        </row>
        <row r="1731">
          <cell r="D1731" t="str">
            <v>TCA TEAM</v>
          </cell>
          <cell r="M1731" t="str">
            <v>﻿Đang hoạt động</v>
          </cell>
          <cell r="N1731">
            <v>42241</v>
          </cell>
          <cell r="Q1731">
            <v>0</v>
          </cell>
          <cell r="T1731">
            <v>0</v>
          </cell>
          <cell r="U1731">
            <v>0</v>
          </cell>
          <cell r="V1731">
            <v>0</v>
          </cell>
        </row>
        <row r="1732">
          <cell r="D1732" t="str">
            <v>TCA TEAM</v>
          </cell>
          <cell r="M1732" t="str">
            <v>﻿Đang hoạt động</v>
          </cell>
          <cell r="N1732">
            <v>42292</v>
          </cell>
          <cell r="Q1732">
            <v>0</v>
          </cell>
          <cell r="T1732">
            <v>0</v>
          </cell>
          <cell r="U1732">
            <v>0</v>
          </cell>
          <cell r="V1732">
            <v>0</v>
          </cell>
        </row>
        <row r="1733">
          <cell r="D1733" t="str">
            <v>TCA TEAM</v>
          </cell>
          <cell r="M1733" t="str">
            <v>﻿Đang hoạt động</v>
          </cell>
          <cell r="N1733">
            <v>42425</v>
          </cell>
          <cell r="Q1733">
            <v>0</v>
          </cell>
          <cell r="T1733">
            <v>0</v>
          </cell>
          <cell r="U1733">
            <v>0</v>
          </cell>
          <cell r="V1733">
            <v>0</v>
          </cell>
        </row>
        <row r="1734">
          <cell r="D1734" t="str">
            <v>TCA TEAM</v>
          </cell>
          <cell r="M1734" t="str">
            <v>﻿Đang hoạt động</v>
          </cell>
          <cell r="N1734">
            <v>42241</v>
          </cell>
          <cell r="Q1734">
            <v>0</v>
          </cell>
          <cell r="T1734">
            <v>0</v>
          </cell>
          <cell r="U1734">
            <v>0</v>
          </cell>
          <cell r="V1734">
            <v>0</v>
          </cell>
        </row>
        <row r="1735">
          <cell r="D1735" t="str">
            <v>TCA TEAM</v>
          </cell>
          <cell r="M1735" t="str">
            <v>﻿Đang hoạt động</v>
          </cell>
          <cell r="N1735">
            <v>42297</v>
          </cell>
          <cell r="Q1735">
            <v>0</v>
          </cell>
          <cell r="T1735">
            <v>0</v>
          </cell>
          <cell r="U1735">
            <v>0</v>
          </cell>
          <cell r="V1735">
            <v>0</v>
          </cell>
        </row>
        <row r="1736">
          <cell r="D1736" t="str">
            <v>TCA TEAM</v>
          </cell>
          <cell r="M1736" t="str">
            <v>﻿Đang hoạt động</v>
          </cell>
          <cell r="N1736">
            <v>42297</v>
          </cell>
          <cell r="Q1736">
            <v>0</v>
          </cell>
          <cell r="T1736">
            <v>0</v>
          </cell>
          <cell r="U1736">
            <v>0</v>
          </cell>
          <cell r="V1736">
            <v>0</v>
          </cell>
        </row>
        <row r="1737">
          <cell r="D1737" t="str">
            <v>TCA TEAM</v>
          </cell>
          <cell r="M1737" t="str">
            <v>﻿Đang hoạt động</v>
          </cell>
          <cell r="N1737">
            <v>42297</v>
          </cell>
          <cell r="Q1737">
            <v>0</v>
          </cell>
          <cell r="T1737">
            <v>0</v>
          </cell>
          <cell r="U1737">
            <v>0</v>
          </cell>
          <cell r="V1737">
            <v>0</v>
          </cell>
        </row>
        <row r="1738">
          <cell r="D1738" t="str">
            <v>TCA TEAM</v>
          </cell>
          <cell r="M1738" t="str">
            <v>﻿Đang hoạt động</v>
          </cell>
          <cell r="N1738">
            <v>42297</v>
          </cell>
          <cell r="Q1738">
            <v>0</v>
          </cell>
          <cell r="T1738">
            <v>0</v>
          </cell>
          <cell r="U1738">
            <v>0</v>
          </cell>
          <cell r="V1738">
            <v>0</v>
          </cell>
        </row>
        <row r="1739">
          <cell r="D1739" t="str">
            <v>TCA TEAM</v>
          </cell>
          <cell r="M1739" t="str">
            <v>﻿Đang hoạt động</v>
          </cell>
          <cell r="N1739">
            <v>42272</v>
          </cell>
          <cell r="Q1739">
            <v>0</v>
          </cell>
          <cell r="T1739">
            <v>0</v>
          </cell>
          <cell r="U1739">
            <v>0</v>
          </cell>
          <cell r="V1739">
            <v>0</v>
          </cell>
        </row>
        <row r="1740">
          <cell r="D1740" t="str">
            <v>TCA TEAM</v>
          </cell>
          <cell r="M1740" t="str">
            <v>﻿Đang hoạt động</v>
          </cell>
          <cell r="N1740">
            <v>42247</v>
          </cell>
          <cell r="Q1740">
            <v>0</v>
          </cell>
          <cell r="T1740">
            <v>0</v>
          </cell>
          <cell r="U1740">
            <v>0</v>
          </cell>
          <cell r="V1740">
            <v>0</v>
          </cell>
        </row>
        <row r="1741">
          <cell r="D1741" t="str">
            <v>TCA TEAM</v>
          </cell>
          <cell r="M1741" t="str">
            <v>﻿Đang hoạt động</v>
          </cell>
          <cell r="N1741">
            <v>42241</v>
          </cell>
          <cell r="Q1741">
            <v>0</v>
          </cell>
          <cell r="T1741">
            <v>0</v>
          </cell>
          <cell r="U1741">
            <v>0</v>
          </cell>
          <cell r="V1741">
            <v>0</v>
          </cell>
        </row>
        <row r="1742">
          <cell r="D1742" t="str">
            <v>TCA TEAM</v>
          </cell>
          <cell r="M1742" t="str">
            <v>﻿Đang hoạt động</v>
          </cell>
          <cell r="N1742">
            <v>42247</v>
          </cell>
          <cell r="Q1742">
            <v>0</v>
          </cell>
          <cell r="T1742">
            <v>0</v>
          </cell>
          <cell r="U1742">
            <v>0</v>
          </cell>
          <cell r="V1742">
            <v>0</v>
          </cell>
        </row>
        <row r="1743">
          <cell r="D1743" t="str">
            <v>TCA TEAM</v>
          </cell>
          <cell r="M1743" t="str">
            <v>﻿Đang hoạt động</v>
          </cell>
          <cell r="N1743">
            <v>42241</v>
          </cell>
          <cell r="Q1743">
            <v>0</v>
          </cell>
          <cell r="T1743">
            <v>0</v>
          </cell>
          <cell r="U1743">
            <v>0</v>
          </cell>
          <cell r="V1743">
            <v>0</v>
          </cell>
        </row>
        <row r="1744">
          <cell r="D1744" t="str">
            <v>TCA TEAM</v>
          </cell>
          <cell r="M1744" t="str">
            <v>﻿Đang hoạt động</v>
          </cell>
          <cell r="N1744">
            <v>42305</v>
          </cell>
          <cell r="Q1744">
            <v>0</v>
          </cell>
          <cell r="T1744">
            <v>0</v>
          </cell>
          <cell r="U1744">
            <v>0</v>
          </cell>
          <cell r="V1744">
            <v>0</v>
          </cell>
        </row>
        <row r="1745">
          <cell r="D1745" t="str">
            <v>TCA TEAM</v>
          </cell>
          <cell r="M1745" t="str">
            <v>﻿Đang hoạt động</v>
          </cell>
          <cell r="N1745">
            <v>42306</v>
          </cell>
          <cell r="Q1745">
            <v>0</v>
          </cell>
          <cell r="T1745">
            <v>0</v>
          </cell>
          <cell r="U1745">
            <v>0</v>
          </cell>
          <cell r="V1745">
            <v>0</v>
          </cell>
        </row>
        <row r="1746">
          <cell r="D1746" t="str">
            <v>TCA TEAM</v>
          </cell>
          <cell r="M1746" t="str">
            <v>﻿Đang hoạt động</v>
          </cell>
          <cell r="N1746">
            <v>42241</v>
          </cell>
          <cell r="Q1746">
            <v>0</v>
          </cell>
          <cell r="T1746">
            <v>0</v>
          </cell>
          <cell r="U1746">
            <v>0</v>
          </cell>
          <cell r="V1746">
            <v>0</v>
          </cell>
        </row>
        <row r="1747">
          <cell r="D1747" t="str">
            <v>TCA TEAM</v>
          </cell>
          <cell r="M1747" t="str">
            <v>﻿Đang hoạt động</v>
          </cell>
          <cell r="N1747">
            <v>42382</v>
          </cell>
          <cell r="Q1747">
            <v>0</v>
          </cell>
          <cell r="T1747">
            <v>0</v>
          </cell>
          <cell r="U1747">
            <v>0</v>
          </cell>
          <cell r="V1747">
            <v>0</v>
          </cell>
        </row>
        <row r="1748">
          <cell r="D1748" t="str">
            <v>TCA TEAM</v>
          </cell>
          <cell r="M1748" t="str">
            <v>﻿Đang hoạt động</v>
          </cell>
          <cell r="N1748">
            <v>42241</v>
          </cell>
          <cell r="Q1748">
            <v>0</v>
          </cell>
          <cell r="T1748">
            <v>0</v>
          </cell>
          <cell r="U1748">
            <v>0</v>
          </cell>
          <cell r="V1748">
            <v>0</v>
          </cell>
        </row>
        <row r="1749">
          <cell r="D1749" t="str">
            <v>TCA TEAM</v>
          </cell>
          <cell r="M1749" t="str">
            <v>﻿Đang hoạt động</v>
          </cell>
          <cell r="N1749">
            <v>42241</v>
          </cell>
          <cell r="Q1749">
            <v>0</v>
          </cell>
          <cell r="T1749">
            <v>0</v>
          </cell>
          <cell r="U1749">
            <v>0</v>
          </cell>
          <cell r="V1749">
            <v>0</v>
          </cell>
        </row>
        <row r="1750">
          <cell r="D1750" t="str">
            <v>TCA TEAM</v>
          </cell>
          <cell r="M1750" t="str">
            <v>﻿Đang hoạt động</v>
          </cell>
          <cell r="N1750">
            <v>42241</v>
          </cell>
          <cell r="Q1750">
            <v>0</v>
          </cell>
          <cell r="T1750">
            <v>0</v>
          </cell>
          <cell r="U1750">
            <v>0</v>
          </cell>
          <cell r="V1750">
            <v>0</v>
          </cell>
        </row>
        <row r="1751">
          <cell r="D1751" t="str">
            <v>TCA TEAM</v>
          </cell>
          <cell r="M1751" t="str">
            <v>﻿Đang hoạt động</v>
          </cell>
          <cell r="N1751">
            <v>42241</v>
          </cell>
          <cell r="Q1751">
            <v>0</v>
          </cell>
          <cell r="T1751">
            <v>0</v>
          </cell>
          <cell r="U1751">
            <v>0</v>
          </cell>
          <cell r="V1751">
            <v>0</v>
          </cell>
        </row>
        <row r="1752">
          <cell r="D1752" t="str">
            <v>TCA TEAM</v>
          </cell>
          <cell r="M1752" t="str">
            <v>﻿Đang hoạt động</v>
          </cell>
          <cell r="N1752">
            <v>42241</v>
          </cell>
          <cell r="Q1752">
            <v>0</v>
          </cell>
          <cell r="T1752">
            <v>0</v>
          </cell>
          <cell r="U1752">
            <v>0</v>
          </cell>
          <cell r="V1752">
            <v>0</v>
          </cell>
        </row>
        <row r="1753">
          <cell r="D1753" t="str">
            <v>TCA TEAM</v>
          </cell>
          <cell r="M1753" t="str">
            <v>﻿Đang hoạt động</v>
          </cell>
          <cell r="N1753">
            <v>42241</v>
          </cell>
          <cell r="Q1753">
            <v>0</v>
          </cell>
          <cell r="T1753">
            <v>0</v>
          </cell>
          <cell r="U1753">
            <v>0</v>
          </cell>
          <cell r="V1753">
            <v>0</v>
          </cell>
        </row>
        <row r="1754">
          <cell r="D1754" t="str">
            <v>TCA TEAM</v>
          </cell>
          <cell r="M1754" t="str">
            <v>﻿Đang hoạt động</v>
          </cell>
          <cell r="N1754">
            <v>42241</v>
          </cell>
          <cell r="Q1754">
            <v>0</v>
          </cell>
          <cell r="T1754">
            <v>0</v>
          </cell>
          <cell r="U1754">
            <v>0</v>
          </cell>
          <cell r="V1754">
            <v>0</v>
          </cell>
        </row>
        <row r="1755">
          <cell r="D1755" t="str">
            <v>TCA TEAM</v>
          </cell>
          <cell r="M1755" t="str">
            <v>﻿Đang hoạt động</v>
          </cell>
          <cell r="N1755">
            <v>42241</v>
          </cell>
          <cell r="Q1755">
            <v>0</v>
          </cell>
          <cell r="T1755">
            <v>0</v>
          </cell>
          <cell r="U1755">
            <v>0</v>
          </cell>
          <cell r="V1755">
            <v>0</v>
          </cell>
        </row>
        <row r="1756">
          <cell r="D1756" t="str">
            <v>TCA TEAM</v>
          </cell>
          <cell r="M1756" t="str">
            <v>﻿Đang hoạt động</v>
          </cell>
          <cell r="N1756">
            <v>42264</v>
          </cell>
          <cell r="Q1756">
            <v>0</v>
          </cell>
          <cell r="T1756">
            <v>0</v>
          </cell>
          <cell r="U1756">
            <v>0</v>
          </cell>
          <cell r="V1756">
            <v>0</v>
          </cell>
        </row>
        <row r="1757">
          <cell r="D1757" t="str">
            <v>TCA TEAM</v>
          </cell>
          <cell r="M1757" t="str">
            <v>﻿Đang hoạt động</v>
          </cell>
          <cell r="N1757">
            <v>42241</v>
          </cell>
          <cell r="Q1757">
            <v>0</v>
          </cell>
          <cell r="T1757">
            <v>0</v>
          </cell>
          <cell r="U1757">
            <v>0</v>
          </cell>
          <cell r="V1757">
            <v>0</v>
          </cell>
        </row>
        <row r="1758">
          <cell r="D1758" t="str">
            <v>TCA TEAM</v>
          </cell>
          <cell r="M1758" t="str">
            <v>﻿Đang hoạt động</v>
          </cell>
          <cell r="N1758">
            <v>42241</v>
          </cell>
          <cell r="Q1758">
            <v>0</v>
          </cell>
          <cell r="T1758">
            <v>0</v>
          </cell>
          <cell r="U1758">
            <v>0</v>
          </cell>
          <cell r="V1758">
            <v>0</v>
          </cell>
        </row>
        <row r="1759">
          <cell r="D1759" t="str">
            <v>TCA TEAM</v>
          </cell>
          <cell r="M1759" t="str">
            <v>﻿Đang hoạt động</v>
          </cell>
          <cell r="N1759">
            <v>42241</v>
          </cell>
          <cell r="Q1759">
            <v>0</v>
          </cell>
          <cell r="T1759">
            <v>0</v>
          </cell>
          <cell r="U1759">
            <v>0</v>
          </cell>
          <cell r="V1759">
            <v>0</v>
          </cell>
        </row>
        <row r="1760">
          <cell r="D1760" t="str">
            <v>CUPID</v>
          </cell>
          <cell r="M1760" t="str">
            <v>﻿Đang hoạt động</v>
          </cell>
          <cell r="N1760">
            <v>42240</v>
          </cell>
          <cell r="Q1760">
            <v>0</v>
          </cell>
          <cell r="T1760">
            <v>1</v>
          </cell>
          <cell r="U1760">
            <v>0</v>
          </cell>
          <cell r="V1760">
            <v>0</v>
          </cell>
        </row>
        <row r="1761">
          <cell r="D1761" t="str">
            <v>TCA TEAM</v>
          </cell>
          <cell r="M1761" t="str">
            <v>﻿Đang hoạt động</v>
          </cell>
          <cell r="N1761">
            <v>42324</v>
          </cell>
          <cell r="Q1761">
            <v>0</v>
          </cell>
          <cell r="T1761">
            <v>0</v>
          </cell>
          <cell r="U1761">
            <v>0</v>
          </cell>
          <cell r="V1761">
            <v>0</v>
          </cell>
        </row>
        <row r="1762">
          <cell r="D1762" t="str">
            <v>TCA TEAM</v>
          </cell>
          <cell r="M1762" t="str">
            <v>﻿Đang hoạt động</v>
          </cell>
          <cell r="N1762">
            <v>42241</v>
          </cell>
          <cell r="Q1762">
            <v>0</v>
          </cell>
          <cell r="T1762">
            <v>0</v>
          </cell>
          <cell r="U1762">
            <v>0</v>
          </cell>
          <cell r="V1762">
            <v>0</v>
          </cell>
        </row>
        <row r="1763">
          <cell r="D1763" t="str">
            <v>TCA TEAM</v>
          </cell>
          <cell r="M1763" t="str">
            <v>﻿Đang hoạt động</v>
          </cell>
          <cell r="N1763">
            <v>42241</v>
          </cell>
          <cell r="Q1763">
            <v>0</v>
          </cell>
          <cell r="T1763">
            <v>0</v>
          </cell>
          <cell r="U1763">
            <v>0</v>
          </cell>
          <cell r="V1763">
            <v>0</v>
          </cell>
        </row>
        <row r="1764">
          <cell r="D1764" t="str">
            <v>LUCKY CAT</v>
          </cell>
          <cell r="M1764" t="str">
            <v>﻿Đang hoạt động</v>
          </cell>
          <cell r="N1764">
            <v>42240</v>
          </cell>
          <cell r="Q1764">
            <v>1</v>
          </cell>
          <cell r="T1764">
            <v>0</v>
          </cell>
          <cell r="U1764">
            <v>0</v>
          </cell>
          <cell r="V1764">
            <v>0</v>
          </cell>
        </row>
        <row r="1765">
          <cell r="D1765" t="str">
            <v>TCA TEAM</v>
          </cell>
          <cell r="M1765" t="str">
            <v>﻿Đang hoạt động</v>
          </cell>
          <cell r="N1765">
            <v>42324</v>
          </cell>
          <cell r="Q1765">
            <v>0</v>
          </cell>
          <cell r="T1765">
            <v>0</v>
          </cell>
          <cell r="U1765">
            <v>0</v>
          </cell>
          <cell r="V1765">
            <v>0</v>
          </cell>
        </row>
        <row r="1766">
          <cell r="D1766" t="str">
            <v>THE POWER</v>
          </cell>
          <cell r="M1766" t="str">
            <v>﻿Đang hoạt động</v>
          </cell>
          <cell r="N1766">
            <v>42263</v>
          </cell>
          <cell r="Q1766">
            <v>1</v>
          </cell>
          <cell r="T1766">
            <v>0</v>
          </cell>
          <cell r="U1766">
            <v>0</v>
          </cell>
          <cell r="V1766">
            <v>0</v>
          </cell>
        </row>
        <row r="1767">
          <cell r="D1767" t="str">
            <v>TCA TEAM</v>
          </cell>
          <cell r="M1767" t="str">
            <v>﻿Đang hoạt động</v>
          </cell>
          <cell r="N1767">
            <v>42241</v>
          </cell>
          <cell r="Q1767">
            <v>0</v>
          </cell>
          <cell r="T1767">
            <v>0</v>
          </cell>
          <cell r="U1767">
            <v>0</v>
          </cell>
          <cell r="V1767">
            <v>0</v>
          </cell>
        </row>
        <row r="1768">
          <cell r="D1768" t="str">
            <v>GENCASA LONG BIÊN</v>
          </cell>
          <cell r="M1768" t="str">
            <v>﻿Đang hoạt động</v>
          </cell>
          <cell r="N1768">
            <v>42321</v>
          </cell>
          <cell r="Q1768">
            <v>0</v>
          </cell>
          <cell r="T1768">
            <v>0</v>
          </cell>
          <cell r="U1768">
            <v>1</v>
          </cell>
          <cell r="V1768">
            <v>0</v>
          </cell>
        </row>
        <row r="1769">
          <cell r="D1769" t="str">
            <v>LION 1</v>
          </cell>
          <cell r="M1769" t="str">
            <v>﻿Đang hoạt động</v>
          </cell>
          <cell r="N1769">
            <v>42257</v>
          </cell>
          <cell r="Q1769">
            <v>1</v>
          </cell>
          <cell r="T1769">
            <v>0</v>
          </cell>
          <cell r="U1769">
            <v>0</v>
          </cell>
          <cell r="V1769">
            <v>0</v>
          </cell>
        </row>
        <row r="1770">
          <cell r="D1770" t="str">
            <v>LION 1</v>
          </cell>
          <cell r="M1770" t="str">
            <v>﻿Đang hoạt động</v>
          </cell>
          <cell r="N1770">
            <v>42257</v>
          </cell>
          <cell r="Q1770">
            <v>1</v>
          </cell>
          <cell r="T1770">
            <v>0</v>
          </cell>
          <cell r="U1770">
            <v>0</v>
          </cell>
          <cell r="V1770">
            <v>0</v>
          </cell>
        </row>
        <row r="1771">
          <cell r="D1771" t="str">
            <v>LION 1</v>
          </cell>
          <cell r="M1771" t="str">
            <v>﻿Đang hoạt động</v>
          </cell>
          <cell r="N1771">
            <v>42241</v>
          </cell>
          <cell r="Q1771">
            <v>1</v>
          </cell>
          <cell r="T1771">
            <v>0</v>
          </cell>
          <cell r="U1771">
            <v>0</v>
          </cell>
          <cell r="V1771">
            <v>0</v>
          </cell>
        </row>
        <row r="1772">
          <cell r="D1772" t="str">
            <v>LION 1</v>
          </cell>
          <cell r="M1772" t="str">
            <v>﻿Đang hoạt động</v>
          </cell>
          <cell r="N1772">
            <v>42241</v>
          </cell>
          <cell r="Q1772">
            <v>0</v>
          </cell>
          <cell r="T1772">
            <v>1</v>
          </cell>
          <cell r="U1772">
            <v>0</v>
          </cell>
          <cell r="V1772">
            <v>0</v>
          </cell>
        </row>
        <row r="1773">
          <cell r="D1773" t="str">
            <v>ELITE</v>
          </cell>
          <cell r="M1773" t="str">
            <v>﻿Đang hoạt động</v>
          </cell>
          <cell r="N1773">
            <v>42244</v>
          </cell>
          <cell r="Q1773">
            <v>0</v>
          </cell>
          <cell r="T1773">
            <v>1</v>
          </cell>
          <cell r="U1773">
            <v>0</v>
          </cell>
          <cell r="V1773">
            <v>0</v>
          </cell>
        </row>
        <row r="1774">
          <cell r="D1774" t="str">
            <v>GENCASA LONG BIÊN</v>
          </cell>
          <cell r="M1774" t="str">
            <v>﻿Đang hoạt động</v>
          </cell>
          <cell r="N1774">
            <v>42243</v>
          </cell>
          <cell r="Q1774">
            <v>1</v>
          </cell>
          <cell r="T1774">
            <v>0</v>
          </cell>
          <cell r="U1774">
            <v>0</v>
          </cell>
          <cell r="V1774">
            <v>0</v>
          </cell>
        </row>
        <row r="1775">
          <cell r="D1775" t="str">
            <v>F.B.I</v>
          </cell>
          <cell r="M1775" t="str">
            <v>﻿Đang hoạt động</v>
          </cell>
          <cell r="N1775">
            <v>42263</v>
          </cell>
          <cell r="Q1775">
            <v>1</v>
          </cell>
          <cell r="T1775">
            <v>0</v>
          </cell>
          <cell r="U1775">
            <v>0</v>
          </cell>
          <cell r="V1775">
            <v>0</v>
          </cell>
        </row>
        <row r="1776">
          <cell r="D1776" t="str">
            <v>THE POWER</v>
          </cell>
          <cell r="M1776" t="str">
            <v>﻿Đang hoạt động</v>
          </cell>
          <cell r="N1776">
            <v>42424</v>
          </cell>
          <cell r="Q1776">
            <v>0</v>
          </cell>
          <cell r="T1776">
            <v>1</v>
          </cell>
          <cell r="U1776">
            <v>0</v>
          </cell>
          <cell r="V1776">
            <v>0</v>
          </cell>
        </row>
        <row r="1777">
          <cell r="D1777" t="str">
            <v>TCA TEAM</v>
          </cell>
          <cell r="M1777" t="str">
            <v>﻿Đang hoạt động</v>
          </cell>
          <cell r="N1777">
            <v>42269</v>
          </cell>
          <cell r="Q1777">
            <v>0</v>
          </cell>
          <cell r="T1777">
            <v>0</v>
          </cell>
          <cell r="U1777">
            <v>0</v>
          </cell>
          <cell r="V1777">
            <v>0</v>
          </cell>
        </row>
        <row r="1778">
          <cell r="D1778" t="str">
            <v>TCA TEAM</v>
          </cell>
          <cell r="M1778" t="str">
            <v>﻿Đang hoạt động</v>
          </cell>
          <cell r="N1778">
            <v>42241</v>
          </cell>
          <cell r="Q1778">
            <v>0</v>
          </cell>
          <cell r="T1778">
            <v>0</v>
          </cell>
          <cell r="U1778">
            <v>0</v>
          </cell>
          <cell r="V1778">
            <v>0</v>
          </cell>
        </row>
        <row r="1779">
          <cell r="D1779" t="str">
            <v>MDRT HCM</v>
          </cell>
          <cell r="M1779" t="str">
            <v>﻿Đang hoạt động</v>
          </cell>
          <cell r="N1779">
            <v>42270</v>
          </cell>
          <cell r="Q1779">
            <v>0</v>
          </cell>
          <cell r="T1779">
            <v>1</v>
          </cell>
          <cell r="U1779">
            <v>0</v>
          </cell>
          <cell r="V1779">
            <v>0</v>
          </cell>
        </row>
        <row r="1780">
          <cell r="D1780" t="str">
            <v>MEGA</v>
          </cell>
          <cell r="M1780" t="str">
            <v>﻿Đang hoạt động</v>
          </cell>
          <cell r="N1780">
            <v>42251</v>
          </cell>
          <cell r="Q1780">
            <v>1</v>
          </cell>
          <cell r="T1780">
            <v>0</v>
          </cell>
          <cell r="U1780">
            <v>0</v>
          </cell>
          <cell r="V1780">
            <v>0</v>
          </cell>
        </row>
        <row r="1781">
          <cell r="D1781" t="str">
            <v>GENCASA THÁI NGUYÊN</v>
          </cell>
          <cell r="M1781" t="str">
            <v>﻿Đang hoạt động</v>
          </cell>
          <cell r="N1781">
            <v>42251</v>
          </cell>
          <cell r="Q1781">
            <v>1</v>
          </cell>
          <cell r="T1781">
            <v>0</v>
          </cell>
          <cell r="U1781">
            <v>0</v>
          </cell>
          <cell r="V1781">
            <v>0</v>
          </cell>
        </row>
        <row r="1782">
          <cell r="D1782" t="str">
            <v>BIG HERO</v>
          </cell>
          <cell r="M1782" t="str">
            <v>﻿Đang hoạt động</v>
          </cell>
          <cell r="N1782">
            <v>42270</v>
          </cell>
          <cell r="Q1782">
            <v>1</v>
          </cell>
          <cell r="T1782">
            <v>0</v>
          </cell>
          <cell r="U1782">
            <v>0</v>
          </cell>
          <cell r="V1782">
            <v>0</v>
          </cell>
        </row>
        <row r="1783">
          <cell r="D1783" t="str">
            <v>TCA TEAM</v>
          </cell>
          <cell r="M1783" t="str">
            <v>﻿Đang hoạt động</v>
          </cell>
          <cell r="N1783">
            <v>42250</v>
          </cell>
          <cell r="Q1783">
            <v>0</v>
          </cell>
          <cell r="T1783">
            <v>0</v>
          </cell>
          <cell r="U1783">
            <v>0</v>
          </cell>
          <cell r="V1783">
            <v>0</v>
          </cell>
        </row>
        <row r="1784">
          <cell r="D1784" t="str">
            <v>TCA TEAM</v>
          </cell>
          <cell r="M1784" t="str">
            <v>﻿Đang hoạt động</v>
          </cell>
          <cell r="N1784">
            <v>42250</v>
          </cell>
          <cell r="Q1784">
            <v>0</v>
          </cell>
          <cell r="T1784">
            <v>0</v>
          </cell>
          <cell r="U1784">
            <v>0</v>
          </cell>
          <cell r="V1784">
            <v>0</v>
          </cell>
        </row>
        <row r="1785">
          <cell r="D1785" t="str">
            <v>TCA TEAM</v>
          </cell>
          <cell r="M1785" t="str">
            <v>﻿Đang hoạt động</v>
          </cell>
          <cell r="N1785">
            <v>42438</v>
          </cell>
          <cell r="Q1785">
            <v>0</v>
          </cell>
          <cell r="T1785">
            <v>0</v>
          </cell>
          <cell r="U1785">
            <v>0</v>
          </cell>
          <cell r="V1785">
            <v>0</v>
          </cell>
        </row>
        <row r="1786">
          <cell r="D1786" t="str">
            <v>GENCASA THÁI NGUYÊN</v>
          </cell>
          <cell r="M1786" t="str">
            <v>﻿Đang hoạt động</v>
          </cell>
          <cell r="N1786">
            <v>42263</v>
          </cell>
          <cell r="Q1786">
            <v>1</v>
          </cell>
          <cell r="T1786">
            <v>0</v>
          </cell>
          <cell r="U1786">
            <v>0</v>
          </cell>
          <cell r="V1786">
            <v>0</v>
          </cell>
        </row>
        <row r="1787">
          <cell r="D1787" t="str">
            <v>TCA TEAM</v>
          </cell>
          <cell r="M1787" t="str">
            <v>﻿Đang hoạt động</v>
          </cell>
          <cell r="N1787">
            <v>42272</v>
          </cell>
          <cell r="Q1787">
            <v>0</v>
          </cell>
          <cell r="T1787">
            <v>0</v>
          </cell>
          <cell r="U1787">
            <v>0</v>
          </cell>
          <cell r="V1787">
            <v>0</v>
          </cell>
        </row>
        <row r="1788">
          <cell r="D1788" t="str">
            <v>GENCASA THÁI NGUYÊN</v>
          </cell>
          <cell r="M1788" t="str">
            <v>﻿Đang hoạt động</v>
          </cell>
          <cell r="N1788">
            <v>42251</v>
          </cell>
          <cell r="Q1788">
            <v>1</v>
          </cell>
          <cell r="T1788">
            <v>0</v>
          </cell>
          <cell r="U1788">
            <v>0</v>
          </cell>
          <cell r="V1788">
            <v>0</v>
          </cell>
        </row>
        <row r="1789">
          <cell r="D1789" t="str">
            <v>TCA TEAM</v>
          </cell>
          <cell r="M1789" t="str">
            <v>﻿Đang hoạt động</v>
          </cell>
          <cell r="N1789">
            <v>42333</v>
          </cell>
          <cell r="Q1789">
            <v>0</v>
          </cell>
          <cell r="T1789">
            <v>0</v>
          </cell>
          <cell r="U1789">
            <v>0</v>
          </cell>
          <cell r="V1789">
            <v>0</v>
          </cell>
        </row>
        <row r="1790">
          <cell r="D1790" t="str">
            <v>TCA TEAM</v>
          </cell>
          <cell r="M1790" t="str">
            <v>﻿Đang hoạt động</v>
          </cell>
          <cell r="N1790">
            <v>42262</v>
          </cell>
          <cell r="Q1790">
            <v>0</v>
          </cell>
          <cell r="T1790">
            <v>0</v>
          </cell>
          <cell r="U1790">
            <v>0</v>
          </cell>
          <cell r="V1790">
            <v>0</v>
          </cell>
        </row>
        <row r="1791">
          <cell r="D1791" t="str">
            <v>TCA TEAM</v>
          </cell>
          <cell r="M1791" t="str">
            <v>﻿Đang hoạt động</v>
          </cell>
          <cell r="N1791">
            <v>42272</v>
          </cell>
          <cell r="Q1791">
            <v>0</v>
          </cell>
          <cell r="T1791">
            <v>0</v>
          </cell>
          <cell r="U1791">
            <v>0</v>
          </cell>
          <cell r="V1791">
            <v>0</v>
          </cell>
        </row>
        <row r="1792">
          <cell r="D1792" t="str">
            <v>TCA TEAM</v>
          </cell>
          <cell r="M1792" t="str">
            <v>﻿Đang hoạt động</v>
          </cell>
          <cell r="N1792">
            <v>42250</v>
          </cell>
          <cell r="Q1792">
            <v>0</v>
          </cell>
          <cell r="T1792">
            <v>0</v>
          </cell>
          <cell r="U1792">
            <v>0</v>
          </cell>
          <cell r="V1792">
            <v>0</v>
          </cell>
        </row>
        <row r="1793">
          <cell r="D1793" t="str">
            <v>LUCKY STAR</v>
          </cell>
          <cell r="M1793" t="str">
            <v>﻿Đang hoạt động</v>
          </cell>
          <cell r="N1793">
            <v>41632</v>
          </cell>
          <cell r="Q1793">
            <v>0</v>
          </cell>
          <cell r="T1793">
            <v>0</v>
          </cell>
          <cell r="U1793">
            <v>1</v>
          </cell>
          <cell r="V1793">
            <v>0</v>
          </cell>
        </row>
        <row r="1794">
          <cell r="D1794" t="str">
            <v>TCA TEAM</v>
          </cell>
          <cell r="M1794" t="str">
            <v>﻿Đang hoạt động</v>
          </cell>
          <cell r="N1794">
            <v>42250</v>
          </cell>
          <cell r="Q1794">
            <v>0</v>
          </cell>
          <cell r="T1794">
            <v>0</v>
          </cell>
          <cell r="U1794">
            <v>0</v>
          </cell>
          <cell r="V1794">
            <v>0</v>
          </cell>
        </row>
        <row r="1795">
          <cell r="D1795" t="str">
            <v>TCA TEAM</v>
          </cell>
          <cell r="M1795" t="str">
            <v>﻿Đang hoạt động</v>
          </cell>
          <cell r="N1795">
            <v>42250</v>
          </cell>
          <cell r="Q1795">
            <v>0</v>
          </cell>
          <cell r="T1795">
            <v>0</v>
          </cell>
          <cell r="U1795">
            <v>0</v>
          </cell>
          <cell r="V1795">
            <v>0</v>
          </cell>
        </row>
        <row r="1796">
          <cell r="D1796" t="str">
            <v>ALLEGRO</v>
          </cell>
          <cell r="M1796" t="str">
            <v>﻿Đang hoạt động</v>
          </cell>
          <cell r="N1796">
            <v>42251</v>
          </cell>
          <cell r="Q1796">
            <v>1</v>
          </cell>
          <cell r="T1796">
            <v>0</v>
          </cell>
          <cell r="U1796">
            <v>0</v>
          </cell>
          <cell r="V1796">
            <v>0</v>
          </cell>
        </row>
        <row r="1797">
          <cell r="D1797" t="str">
            <v>GENCASA THÁI NGUYÊN</v>
          </cell>
          <cell r="M1797" t="str">
            <v>﻿Đang hoạt động</v>
          </cell>
          <cell r="N1797">
            <v>42251</v>
          </cell>
          <cell r="Q1797">
            <v>1</v>
          </cell>
          <cell r="T1797">
            <v>0</v>
          </cell>
          <cell r="U1797">
            <v>0</v>
          </cell>
          <cell r="V1797">
            <v>0</v>
          </cell>
        </row>
        <row r="1798">
          <cell r="D1798" t="str">
            <v>TCA TEAM</v>
          </cell>
          <cell r="M1798" t="str">
            <v>﻿Đang hoạt động</v>
          </cell>
          <cell r="N1798">
            <v>42250</v>
          </cell>
          <cell r="Q1798">
            <v>0</v>
          </cell>
          <cell r="T1798">
            <v>0</v>
          </cell>
          <cell r="U1798">
            <v>0</v>
          </cell>
          <cell r="V1798">
            <v>0</v>
          </cell>
        </row>
        <row r="1799">
          <cell r="D1799" t="str">
            <v>TCA TEAM</v>
          </cell>
          <cell r="M1799" t="str">
            <v>﻿Đang hoạt động</v>
          </cell>
          <cell r="N1799">
            <v>42292</v>
          </cell>
          <cell r="Q1799">
            <v>0</v>
          </cell>
          <cell r="T1799">
            <v>0</v>
          </cell>
          <cell r="U1799">
            <v>0</v>
          </cell>
          <cell r="V1799">
            <v>0</v>
          </cell>
        </row>
        <row r="1800">
          <cell r="D1800" t="str">
            <v>TCA TEAM</v>
          </cell>
          <cell r="M1800" t="str">
            <v>﻿Đang hoạt động</v>
          </cell>
          <cell r="N1800">
            <v>42250</v>
          </cell>
          <cell r="Q1800">
            <v>0</v>
          </cell>
          <cell r="T1800">
            <v>0</v>
          </cell>
          <cell r="U1800">
            <v>0</v>
          </cell>
          <cell r="V1800">
            <v>0</v>
          </cell>
        </row>
        <row r="1801">
          <cell r="D1801" t="str">
            <v>TCA TEAM</v>
          </cell>
          <cell r="M1801" t="str">
            <v>﻿Đang hoạt động</v>
          </cell>
          <cell r="N1801">
            <v>42250</v>
          </cell>
          <cell r="Q1801">
            <v>0</v>
          </cell>
          <cell r="T1801">
            <v>0</v>
          </cell>
          <cell r="U1801">
            <v>0</v>
          </cell>
          <cell r="V1801">
            <v>0</v>
          </cell>
        </row>
        <row r="1802">
          <cell r="D1802" t="str">
            <v>TCA TEAM</v>
          </cell>
          <cell r="M1802" t="str">
            <v>﻿Đang hoạt động</v>
          </cell>
          <cell r="N1802">
            <v>42306</v>
          </cell>
          <cell r="Q1802">
            <v>0</v>
          </cell>
          <cell r="T1802">
            <v>0</v>
          </cell>
          <cell r="U1802">
            <v>0</v>
          </cell>
          <cell r="V1802">
            <v>0</v>
          </cell>
        </row>
        <row r="1803">
          <cell r="D1803" t="str">
            <v>TCA TEAM</v>
          </cell>
          <cell r="M1803" t="str">
            <v>﻿Đang hoạt động</v>
          </cell>
          <cell r="N1803">
            <v>42262</v>
          </cell>
          <cell r="Q1803">
            <v>0</v>
          </cell>
          <cell r="T1803">
            <v>0</v>
          </cell>
          <cell r="U1803">
            <v>0</v>
          </cell>
          <cell r="V1803">
            <v>0</v>
          </cell>
        </row>
        <row r="1804">
          <cell r="D1804" t="str">
            <v>TCA TEAM</v>
          </cell>
          <cell r="M1804" t="str">
            <v>﻿Đang hoạt động</v>
          </cell>
          <cell r="N1804">
            <v>42262</v>
          </cell>
          <cell r="Q1804">
            <v>0</v>
          </cell>
          <cell r="T1804">
            <v>0</v>
          </cell>
          <cell r="U1804">
            <v>0</v>
          </cell>
          <cell r="V1804">
            <v>0</v>
          </cell>
        </row>
        <row r="1805">
          <cell r="D1805" t="str">
            <v>TCA TEAM</v>
          </cell>
          <cell r="M1805" t="str">
            <v>﻿Đang hoạt động</v>
          </cell>
          <cell r="N1805">
            <v>42250</v>
          </cell>
          <cell r="Q1805">
            <v>0</v>
          </cell>
          <cell r="T1805">
            <v>0</v>
          </cell>
          <cell r="U1805">
            <v>0</v>
          </cell>
          <cell r="V1805">
            <v>0</v>
          </cell>
        </row>
        <row r="1806">
          <cell r="D1806" t="str">
            <v>TCA TEAM</v>
          </cell>
          <cell r="M1806" t="str">
            <v>﻿Đang hoạt động</v>
          </cell>
          <cell r="N1806">
            <v>42250</v>
          </cell>
          <cell r="Q1806">
            <v>0</v>
          </cell>
          <cell r="T1806">
            <v>0</v>
          </cell>
          <cell r="U1806">
            <v>0</v>
          </cell>
          <cell r="V1806">
            <v>0</v>
          </cell>
        </row>
        <row r="1807">
          <cell r="D1807" t="str">
            <v>TCB SOUTH 1</v>
          </cell>
          <cell r="M1807" t="str">
            <v>﻿Đã nghỉ việc</v>
          </cell>
          <cell r="N1807">
            <v>42250</v>
          </cell>
          <cell r="Q1807">
            <v>0</v>
          </cell>
          <cell r="T1807">
            <v>0</v>
          </cell>
          <cell r="U1807">
            <v>0</v>
          </cell>
          <cell r="V1807">
            <v>0</v>
          </cell>
        </row>
        <row r="1808">
          <cell r="D1808" t="str">
            <v>WHITE HORSE</v>
          </cell>
          <cell r="M1808" t="str">
            <v>﻿Đang hoạt động</v>
          </cell>
          <cell r="N1808">
            <v>42251</v>
          </cell>
          <cell r="Q1808">
            <v>1</v>
          </cell>
          <cell r="T1808">
            <v>0</v>
          </cell>
          <cell r="U1808">
            <v>0</v>
          </cell>
          <cell r="V1808">
            <v>0</v>
          </cell>
        </row>
        <row r="1809">
          <cell r="D1809" t="str">
            <v>EIB MIỀN NAM 2</v>
          </cell>
          <cell r="M1809" t="str">
            <v>﻿Đang hoạt động</v>
          </cell>
          <cell r="N1809">
            <v>42670</v>
          </cell>
          <cell r="Q1809">
            <v>0</v>
          </cell>
          <cell r="T1809">
            <v>0</v>
          </cell>
          <cell r="U1809">
            <v>0</v>
          </cell>
          <cell r="V1809">
            <v>0</v>
          </cell>
        </row>
        <row r="1810">
          <cell r="D1810" t="str">
            <v>TCA TEAM</v>
          </cell>
          <cell r="M1810" t="str">
            <v>﻿Đang hoạt động</v>
          </cell>
          <cell r="N1810">
            <v>42250</v>
          </cell>
          <cell r="Q1810">
            <v>0</v>
          </cell>
          <cell r="T1810">
            <v>0</v>
          </cell>
          <cell r="U1810">
            <v>0</v>
          </cell>
          <cell r="V1810">
            <v>0</v>
          </cell>
        </row>
        <row r="1811">
          <cell r="D1811" t="str">
            <v>GENCASA ĐÀ NẴNG 1</v>
          </cell>
          <cell r="M1811" t="str">
            <v>﻿Đang hoạt động</v>
          </cell>
          <cell r="N1811">
            <v>42262</v>
          </cell>
          <cell r="Q1811">
            <v>1</v>
          </cell>
          <cell r="T1811">
            <v>0</v>
          </cell>
          <cell r="U1811">
            <v>0</v>
          </cell>
          <cell r="V1811">
            <v>0</v>
          </cell>
        </row>
        <row r="1812">
          <cell r="D1812" t="str">
            <v>TCB SOUTH 2</v>
          </cell>
          <cell r="M1812" t="str">
            <v>﻿Đang hoạt động</v>
          </cell>
          <cell r="N1812">
            <v>42250</v>
          </cell>
          <cell r="Q1812">
            <v>0</v>
          </cell>
          <cell r="T1812">
            <v>0</v>
          </cell>
          <cell r="U1812">
            <v>0</v>
          </cell>
          <cell r="V1812">
            <v>0</v>
          </cell>
        </row>
        <row r="1813">
          <cell r="D1813" t="str">
            <v>GENCASA ĐÀ NẴNG 1</v>
          </cell>
          <cell r="M1813" t="str">
            <v>﻿Đang hoạt động</v>
          </cell>
          <cell r="N1813">
            <v>42251</v>
          </cell>
          <cell r="Q1813">
            <v>0</v>
          </cell>
          <cell r="T1813">
            <v>0</v>
          </cell>
          <cell r="U1813">
            <v>1</v>
          </cell>
          <cell r="V1813">
            <v>0</v>
          </cell>
        </row>
        <row r="1814">
          <cell r="D1814" t="str">
            <v>SUNFLOWER</v>
          </cell>
          <cell r="M1814" t="str">
            <v>﻿Đang hoạt động</v>
          </cell>
          <cell r="N1814">
            <v>42251</v>
          </cell>
          <cell r="Q1814">
            <v>1</v>
          </cell>
          <cell r="T1814">
            <v>0</v>
          </cell>
          <cell r="U1814">
            <v>0</v>
          </cell>
          <cell r="V1814">
            <v>0</v>
          </cell>
        </row>
        <row r="1815">
          <cell r="D1815" t="str">
            <v>GENCASA THÁI NGUYÊN</v>
          </cell>
          <cell r="M1815" t="str">
            <v>﻿Đang hoạt động</v>
          </cell>
          <cell r="N1815">
            <v>42251</v>
          </cell>
          <cell r="Q1815">
            <v>1</v>
          </cell>
          <cell r="T1815">
            <v>0</v>
          </cell>
          <cell r="U1815">
            <v>0</v>
          </cell>
          <cell r="V1815">
            <v>0</v>
          </cell>
        </row>
        <row r="1816">
          <cell r="D1816" t="str">
            <v>SUNFLOWER</v>
          </cell>
          <cell r="M1816" t="str">
            <v>﻿Đang hoạt động</v>
          </cell>
          <cell r="N1816">
            <v>42251</v>
          </cell>
          <cell r="Q1816">
            <v>1</v>
          </cell>
          <cell r="T1816">
            <v>0</v>
          </cell>
          <cell r="U1816">
            <v>0</v>
          </cell>
          <cell r="V1816">
            <v>0</v>
          </cell>
        </row>
        <row r="1817">
          <cell r="D1817" t="str">
            <v>GENCASA THÁI NGUYÊN</v>
          </cell>
          <cell r="M1817" t="str">
            <v>﻿Đang hoạt động</v>
          </cell>
          <cell r="N1817">
            <v>42251</v>
          </cell>
          <cell r="Q1817">
            <v>0</v>
          </cell>
          <cell r="T1817">
            <v>0</v>
          </cell>
          <cell r="U1817">
            <v>1</v>
          </cell>
          <cell r="V1817">
            <v>0</v>
          </cell>
        </row>
        <row r="1818">
          <cell r="D1818" t="str">
            <v>GENCASA THÁI NGUYÊN</v>
          </cell>
          <cell r="M1818" t="str">
            <v>﻿Đang hoạt động</v>
          </cell>
          <cell r="N1818">
            <v>42251</v>
          </cell>
          <cell r="Q1818">
            <v>1</v>
          </cell>
          <cell r="T1818">
            <v>0</v>
          </cell>
          <cell r="U1818">
            <v>0</v>
          </cell>
          <cell r="V1818">
            <v>0</v>
          </cell>
        </row>
        <row r="1819">
          <cell r="D1819" t="str">
            <v>GENCASA THÁI NGUYÊN</v>
          </cell>
          <cell r="M1819" t="str">
            <v>﻿Đang hoạt động</v>
          </cell>
          <cell r="N1819">
            <v>42251</v>
          </cell>
          <cell r="Q1819">
            <v>1</v>
          </cell>
          <cell r="T1819">
            <v>0</v>
          </cell>
          <cell r="U1819">
            <v>0</v>
          </cell>
          <cell r="V1819">
            <v>0</v>
          </cell>
        </row>
        <row r="1820">
          <cell r="D1820" t="str">
            <v>GENCASA THÁI NGUYÊN</v>
          </cell>
          <cell r="M1820" t="str">
            <v>﻿Đang hoạt động</v>
          </cell>
          <cell r="N1820">
            <v>42251</v>
          </cell>
          <cell r="Q1820">
            <v>0</v>
          </cell>
          <cell r="T1820">
            <v>0</v>
          </cell>
          <cell r="U1820">
            <v>0</v>
          </cell>
          <cell r="V1820">
            <v>1</v>
          </cell>
        </row>
        <row r="1821">
          <cell r="D1821" t="str">
            <v>GENCASA THÁI NGUYÊN</v>
          </cell>
          <cell r="M1821" t="str">
            <v>﻿Đang hoạt động</v>
          </cell>
          <cell r="N1821">
            <v>42251</v>
          </cell>
          <cell r="Q1821">
            <v>1</v>
          </cell>
          <cell r="T1821">
            <v>0</v>
          </cell>
          <cell r="U1821">
            <v>0</v>
          </cell>
          <cell r="V1821">
            <v>0</v>
          </cell>
        </row>
        <row r="1822">
          <cell r="D1822" t="str">
            <v>BIG HERO</v>
          </cell>
          <cell r="M1822" t="str">
            <v>﻿Đang hoạt động</v>
          </cell>
          <cell r="N1822">
            <v>42270</v>
          </cell>
          <cell r="Q1822">
            <v>1</v>
          </cell>
          <cell r="T1822">
            <v>0</v>
          </cell>
          <cell r="U1822">
            <v>0</v>
          </cell>
          <cell r="V1822">
            <v>0</v>
          </cell>
        </row>
        <row r="1823">
          <cell r="D1823" t="str">
            <v>MEGA</v>
          </cell>
          <cell r="M1823" t="str">
            <v>﻿Đang hoạt động</v>
          </cell>
          <cell r="N1823">
            <v>42251</v>
          </cell>
          <cell r="Q1823">
            <v>0</v>
          </cell>
          <cell r="T1823">
            <v>0</v>
          </cell>
          <cell r="U1823">
            <v>1</v>
          </cell>
          <cell r="V1823">
            <v>0</v>
          </cell>
        </row>
        <row r="1824">
          <cell r="D1824" t="str">
            <v>CẦN THƠ</v>
          </cell>
          <cell r="M1824" t="str">
            <v>﻿Đang hoạt động</v>
          </cell>
          <cell r="N1824">
            <v>42264</v>
          </cell>
          <cell r="Q1824">
            <v>1</v>
          </cell>
          <cell r="T1824">
            <v>0</v>
          </cell>
          <cell r="U1824">
            <v>0</v>
          </cell>
          <cell r="V1824">
            <v>0</v>
          </cell>
        </row>
        <row r="1825">
          <cell r="D1825" t="str">
            <v>LUCKY STAR</v>
          </cell>
          <cell r="M1825" t="str">
            <v>﻿Đang hoạt động</v>
          </cell>
          <cell r="N1825">
            <v>42263</v>
          </cell>
          <cell r="Q1825">
            <v>0</v>
          </cell>
          <cell r="T1825">
            <v>0</v>
          </cell>
          <cell r="U1825">
            <v>1</v>
          </cell>
          <cell r="V1825">
            <v>0</v>
          </cell>
        </row>
        <row r="1826">
          <cell r="D1826" t="str">
            <v>LUCKY STAR</v>
          </cell>
          <cell r="M1826" t="str">
            <v>﻿Đang hoạt động</v>
          </cell>
          <cell r="N1826">
            <v>42305</v>
          </cell>
          <cell r="Q1826">
            <v>1</v>
          </cell>
          <cell r="T1826">
            <v>0</v>
          </cell>
          <cell r="U1826">
            <v>0</v>
          </cell>
          <cell r="V1826">
            <v>0</v>
          </cell>
        </row>
        <row r="1827">
          <cell r="D1827" t="str">
            <v>THE KEY</v>
          </cell>
          <cell r="M1827" t="str">
            <v>﻿Đang hoạt động</v>
          </cell>
          <cell r="N1827">
            <v>42263</v>
          </cell>
          <cell r="Q1827">
            <v>1</v>
          </cell>
          <cell r="T1827">
            <v>0</v>
          </cell>
          <cell r="U1827">
            <v>0</v>
          </cell>
          <cell r="V1827">
            <v>0</v>
          </cell>
        </row>
        <row r="1828">
          <cell r="D1828" t="str">
            <v>THE KEY</v>
          </cell>
          <cell r="M1828" t="str">
            <v>﻿Đang hoạt động</v>
          </cell>
          <cell r="N1828">
            <v>42474</v>
          </cell>
          <cell r="Q1828">
            <v>1</v>
          </cell>
          <cell r="T1828">
            <v>0</v>
          </cell>
          <cell r="U1828">
            <v>0</v>
          </cell>
          <cell r="V1828">
            <v>0</v>
          </cell>
        </row>
        <row r="1829">
          <cell r="D1829" t="str">
            <v>TCA TEAM</v>
          </cell>
          <cell r="M1829" t="str">
            <v>﻿Đang hoạt động</v>
          </cell>
          <cell r="N1829">
            <v>42262</v>
          </cell>
          <cell r="Q1829">
            <v>0</v>
          </cell>
          <cell r="T1829">
            <v>0</v>
          </cell>
          <cell r="U1829">
            <v>0</v>
          </cell>
          <cell r="V1829">
            <v>0</v>
          </cell>
        </row>
        <row r="1830">
          <cell r="D1830" t="str">
            <v>TCA TEAM</v>
          </cell>
          <cell r="M1830" t="str">
            <v>﻿Đang hoạt động</v>
          </cell>
          <cell r="N1830">
            <v>42262</v>
          </cell>
          <cell r="Q1830">
            <v>0</v>
          </cell>
          <cell r="T1830">
            <v>0</v>
          </cell>
          <cell r="U1830">
            <v>0</v>
          </cell>
          <cell r="V1830">
            <v>0</v>
          </cell>
        </row>
        <row r="1831">
          <cell r="D1831" t="str">
            <v>TCA TEAM</v>
          </cell>
          <cell r="M1831" t="str">
            <v>﻿Đang hoạt động</v>
          </cell>
          <cell r="N1831">
            <v>42262</v>
          </cell>
          <cell r="Q1831">
            <v>0</v>
          </cell>
          <cell r="T1831">
            <v>0</v>
          </cell>
          <cell r="U1831">
            <v>0</v>
          </cell>
          <cell r="V1831">
            <v>0</v>
          </cell>
        </row>
        <row r="1832">
          <cell r="D1832" t="str">
            <v>TCA TEAM</v>
          </cell>
          <cell r="M1832" t="str">
            <v>﻿Đang hoạt động</v>
          </cell>
          <cell r="N1832">
            <v>42262</v>
          </cell>
          <cell r="Q1832">
            <v>0</v>
          </cell>
          <cell r="T1832">
            <v>0</v>
          </cell>
          <cell r="U1832">
            <v>0</v>
          </cell>
          <cell r="V1832">
            <v>0</v>
          </cell>
        </row>
        <row r="1833">
          <cell r="D1833" t="str">
            <v>BLUE WAVES</v>
          </cell>
          <cell r="M1833" t="str">
            <v>﻿Đang hoạt động</v>
          </cell>
          <cell r="N1833">
            <v>42264</v>
          </cell>
          <cell r="Q1833">
            <v>1</v>
          </cell>
          <cell r="T1833">
            <v>0</v>
          </cell>
          <cell r="U1833">
            <v>0</v>
          </cell>
          <cell r="V1833">
            <v>0</v>
          </cell>
        </row>
        <row r="1834">
          <cell r="D1834" t="str">
            <v>TCA TEAM</v>
          </cell>
          <cell r="M1834" t="str">
            <v>﻿Đang hoạt động</v>
          </cell>
          <cell r="N1834">
            <v>42264</v>
          </cell>
          <cell r="Q1834">
            <v>0</v>
          </cell>
          <cell r="T1834">
            <v>0</v>
          </cell>
          <cell r="U1834">
            <v>0</v>
          </cell>
          <cell r="V1834">
            <v>0</v>
          </cell>
        </row>
        <row r="1835">
          <cell r="D1835" t="str">
            <v>THE KEY</v>
          </cell>
          <cell r="M1835" t="str">
            <v>﻿Đang hoạt động</v>
          </cell>
          <cell r="N1835">
            <v>42263</v>
          </cell>
          <cell r="Q1835">
            <v>0</v>
          </cell>
          <cell r="T1835">
            <v>0</v>
          </cell>
          <cell r="U1835">
            <v>1</v>
          </cell>
          <cell r="V1835">
            <v>0</v>
          </cell>
        </row>
        <row r="1836">
          <cell r="D1836" t="str">
            <v>TCA TEAM</v>
          </cell>
          <cell r="M1836" t="str">
            <v>﻿Đang hoạt động</v>
          </cell>
          <cell r="N1836">
            <v>42305</v>
          </cell>
          <cell r="Q1836">
            <v>0</v>
          </cell>
          <cell r="T1836">
            <v>0</v>
          </cell>
          <cell r="U1836">
            <v>0</v>
          </cell>
          <cell r="V1836">
            <v>0</v>
          </cell>
        </row>
        <row r="1837">
          <cell r="D1837" t="str">
            <v>TCA TEAM</v>
          </cell>
          <cell r="M1837" t="str">
            <v>﻿Đang hoạt động</v>
          </cell>
          <cell r="N1837">
            <v>42264</v>
          </cell>
          <cell r="Q1837">
            <v>0</v>
          </cell>
          <cell r="T1837">
            <v>0</v>
          </cell>
          <cell r="U1837">
            <v>0</v>
          </cell>
          <cell r="V1837">
            <v>0</v>
          </cell>
        </row>
        <row r="1838">
          <cell r="D1838" t="str">
            <v>TCA TEAM</v>
          </cell>
          <cell r="M1838" t="str">
            <v>﻿Đang hoạt động</v>
          </cell>
          <cell r="N1838">
            <v>42264</v>
          </cell>
          <cell r="Q1838">
            <v>0</v>
          </cell>
          <cell r="T1838">
            <v>0</v>
          </cell>
          <cell r="U1838">
            <v>0</v>
          </cell>
          <cell r="V1838">
            <v>0</v>
          </cell>
        </row>
        <row r="1839">
          <cell r="D1839" t="str">
            <v>GREEN DRAGON</v>
          </cell>
          <cell r="M1839" t="str">
            <v>﻿Đang hoạt động</v>
          </cell>
          <cell r="N1839">
            <v>42263</v>
          </cell>
          <cell r="Q1839">
            <v>1</v>
          </cell>
          <cell r="T1839">
            <v>0</v>
          </cell>
          <cell r="U1839">
            <v>0</v>
          </cell>
          <cell r="V1839">
            <v>0</v>
          </cell>
        </row>
        <row r="1840">
          <cell r="D1840" t="str">
            <v>BLUE OCEAN</v>
          </cell>
          <cell r="M1840" t="str">
            <v>﻿Đang hoạt động</v>
          </cell>
          <cell r="N1840">
            <v>42263</v>
          </cell>
          <cell r="Q1840">
            <v>0</v>
          </cell>
          <cell r="T1840">
            <v>0</v>
          </cell>
          <cell r="U1840">
            <v>1</v>
          </cell>
          <cell r="V1840">
            <v>0</v>
          </cell>
        </row>
        <row r="1841">
          <cell r="D1841" t="str">
            <v>TCA TEAM</v>
          </cell>
          <cell r="M1841" t="str">
            <v>﻿Đang hoạt động</v>
          </cell>
          <cell r="N1841">
            <v>42297</v>
          </cell>
          <cell r="Q1841">
            <v>0</v>
          </cell>
          <cell r="T1841">
            <v>0</v>
          </cell>
          <cell r="U1841">
            <v>0</v>
          </cell>
          <cell r="V1841">
            <v>0</v>
          </cell>
        </row>
        <row r="1842">
          <cell r="D1842" t="str">
            <v>TCA TEAM</v>
          </cell>
          <cell r="M1842" t="str">
            <v>﻿Đang hoạt động</v>
          </cell>
          <cell r="N1842">
            <v>42272</v>
          </cell>
          <cell r="Q1842">
            <v>0</v>
          </cell>
          <cell r="T1842">
            <v>0</v>
          </cell>
          <cell r="U1842">
            <v>0</v>
          </cell>
          <cell r="V1842">
            <v>0</v>
          </cell>
        </row>
        <row r="1843">
          <cell r="D1843" t="str">
            <v>BLUE WAVES</v>
          </cell>
          <cell r="M1843" t="str">
            <v>﻿Đã nghỉ việc</v>
          </cell>
          <cell r="N1843">
            <v>42263</v>
          </cell>
          <cell r="Q1843">
            <v>0</v>
          </cell>
          <cell r="T1843">
            <v>0</v>
          </cell>
          <cell r="U1843">
            <v>0</v>
          </cell>
          <cell r="V1843">
            <v>0</v>
          </cell>
        </row>
        <row r="1844">
          <cell r="D1844" t="str">
            <v>TCA TEAM</v>
          </cell>
          <cell r="M1844" t="str">
            <v>﻿Đang hoạt động</v>
          </cell>
          <cell r="N1844">
            <v>42264</v>
          </cell>
          <cell r="Q1844">
            <v>0</v>
          </cell>
          <cell r="T1844">
            <v>0</v>
          </cell>
          <cell r="U1844">
            <v>0</v>
          </cell>
          <cell r="V1844">
            <v>0</v>
          </cell>
        </row>
        <row r="1845">
          <cell r="D1845" t="str">
            <v>TCA TEAM</v>
          </cell>
          <cell r="M1845" t="str">
            <v>﻿Đang hoạt động</v>
          </cell>
          <cell r="N1845">
            <v>42264</v>
          </cell>
          <cell r="Q1845">
            <v>0</v>
          </cell>
          <cell r="T1845">
            <v>0</v>
          </cell>
          <cell r="U1845">
            <v>0</v>
          </cell>
          <cell r="V1845">
            <v>0</v>
          </cell>
        </row>
        <row r="1846">
          <cell r="D1846" t="str">
            <v>MDRT HCM</v>
          </cell>
          <cell r="M1846" t="str">
            <v>﻿Đang hoạt động</v>
          </cell>
          <cell r="N1846">
            <v>42263</v>
          </cell>
          <cell r="Q1846">
            <v>1</v>
          </cell>
          <cell r="T1846">
            <v>0</v>
          </cell>
          <cell r="U1846">
            <v>0</v>
          </cell>
          <cell r="V1846">
            <v>0</v>
          </cell>
        </row>
        <row r="1847">
          <cell r="D1847" t="str">
            <v>TCA TEAM</v>
          </cell>
          <cell r="M1847" t="str">
            <v>﻿Đang hoạt động</v>
          </cell>
          <cell r="N1847">
            <v>42264</v>
          </cell>
          <cell r="Q1847">
            <v>0</v>
          </cell>
          <cell r="T1847">
            <v>0</v>
          </cell>
          <cell r="U1847">
            <v>0</v>
          </cell>
          <cell r="V1847">
            <v>0</v>
          </cell>
        </row>
        <row r="1848">
          <cell r="D1848" t="str">
            <v>TCA TEAM</v>
          </cell>
          <cell r="M1848" t="str">
            <v>﻿Đang hoạt động</v>
          </cell>
          <cell r="N1848">
            <v>42264</v>
          </cell>
          <cell r="Q1848">
            <v>0</v>
          </cell>
          <cell r="T1848">
            <v>0</v>
          </cell>
          <cell r="U1848">
            <v>0</v>
          </cell>
          <cell r="V1848">
            <v>0</v>
          </cell>
        </row>
        <row r="1849">
          <cell r="D1849" t="str">
            <v>TCA TEAM</v>
          </cell>
          <cell r="M1849" t="str">
            <v>﻿Đang hoạt động</v>
          </cell>
          <cell r="N1849">
            <v>42264</v>
          </cell>
          <cell r="Q1849">
            <v>0</v>
          </cell>
          <cell r="T1849">
            <v>0</v>
          </cell>
          <cell r="U1849">
            <v>0</v>
          </cell>
          <cell r="V1849">
            <v>0</v>
          </cell>
        </row>
        <row r="1850">
          <cell r="D1850" t="str">
            <v>BLUE WAVES</v>
          </cell>
          <cell r="M1850" t="str">
            <v>﻿Đang hoạt động</v>
          </cell>
          <cell r="N1850">
            <v>42263</v>
          </cell>
          <cell r="Q1850">
            <v>1</v>
          </cell>
          <cell r="T1850">
            <v>0</v>
          </cell>
          <cell r="U1850">
            <v>0</v>
          </cell>
          <cell r="V1850">
            <v>0</v>
          </cell>
        </row>
        <row r="1851">
          <cell r="D1851" t="str">
            <v>TCA TEAM</v>
          </cell>
          <cell r="M1851" t="str">
            <v>﻿Đang hoạt động</v>
          </cell>
          <cell r="N1851">
            <v>42264</v>
          </cell>
          <cell r="Q1851">
            <v>0</v>
          </cell>
          <cell r="T1851">
            <v>0</v>
          </cell>
          <cell r="U1851">
            <v>0</v>
          </cell>
          <cell r="V1851">
            <v>0</v>
          </cell>
        </row>
        <row r="1852">
          <cell r="D1852" t="str">
            <v>TCA TEAM</v>
          </cell>
          <cell r="M1852" t="str">
            <v>﻿Đang hoạt động</v>
          </cell>
          <cell r="N1852">
            <v>42264</v>
          </cell>
          <cell r="Q1852">
            <v>0</v>
          </cell>
          <cell r="T1852">
            <v>0</v>
          </cell>
          <cell r="U1852">
            <v>0</v>
          </cell>
          <cell r="V1852">
            <v>0</v>
          </cell>
        </row>
        <row r="1853">
          <cell r="D1853" t="str">
            <v>TCA TEAM</v>
          </cell>
          <cell r="M1853" t="str">
            <v>﻿Đang hoạt động</v>
          </cell>
          <cell r="N1853">
            <v>42264</v>
          </cell>
          <cell r="Q1853">
            <v>0</v>
          </cell>
          <cell r="T1853">
            <v>0</v>
          </cell>
          <cell r="U1853">
            <v>0</v>
          </cell>
          <cell r="V1853">
            <v>0</v>
          </cell>
        </row>
        <row r="1854">
          <cell r="D1854" t="str">
            <v>TCA TEAM</v>
          </cell>
          <cell r="M1854" t="str">
            <v>﻿Đang hoạt động</v>
          </cell>
          <cell r="N1854">
            <v>42264</v>
          </cell>
          <cell r="Q1854">
            <v>0</v>
          </cell>
          <cell r="T1854">
            <v>0</v>
          </cell>
          <cell r="U1854">
            <v>0</v>
          </cell>
          <cell r="V1854">
            <v>0</v>
          </cell>
        </row>
        <row r="1855">
          <cell r="D1855" t="str">
            <v>TCA TEAM</v>
          </cell>
          <cell r="M1855" t="str">
            <v>﻿Đang hoạt động</v>
          </cell>
          <cell r="N1855">
            <v>42264</v>
          </cell>
          <cell r="Q1855">
            <v>0</v>
          </cell>
          <cell r="T1855">
            <v>0</v>
          </cell>
          <cell r="U1855">
            <v>0</v>
          </cell>
          <cell r="V1855">
            <v>0</v>
          </cell>
        </row>
        <row r="1856">
          <cell r="D1856" t="str">
            <v>TCA TEAM</v>
          </cell>
          <cell r="M1856" t="str">
            <v>﻿Đang hoạt động</v>
          </cell>
          <cell r="N1856">
            <v>42264</v>
          </cell>
          <cell r="Q1856">
            <v>0</v>
          </cell>
          <cell r="T1856">
            <v>0</v>
          </cell>
          <cell r="U1856">
            <v>0</v>
          </cell>
          <cell r="V1856">
            <v>0</v>
          </cell>
        </row>
        <row r="1857">
          <cell r="D1857" t="str">
            <v>DIAMOND</v>
          </cell>
          <cell r="M1857" t="str">
            <v>﻿Đang hoạt động</v>
          </cell>
          <cell r="N1857">
            <v>42276</v>
          </cell>
          <cell r="Q1857">
            <v>1</v>
          </cell>
          <cell r="T1857">
            <v>0</v>
          </cell>
          <cell r="U1857">
            <v>0</v>
          </cell>
          <cell r="V1857">
            <v>0</v>
          </cell>
        </row>
        <row r="1858">
          <cell r="D1858" t="str">
            <v>LION 1</v>
          </cell>
          <cell r="M1858" t="str">
            <v>﻿Đang hoạt động</v>
          </cell>
          <cell r="N1858">
            <v>42263</v>
          </cell>
          <cell r="Q1858">
            <v>1</v>
          </cell>
          <cell r="T1858">
            <v>0</v>
          </cell>
          <cell r="U1858">
            <v>0</v>
          </cell>
          <cell r="V1858">
            <v>0</v>
          </cell>
        </row>
        <row r="1859">
          <cell r="D1859" t="str">
            <v>THE CAPITAL</v>
          </cell>
          <cell r="M1859" t="str">
            <v>﻿Đang hoạt động</v>
          </cell>
          <cell r="N1859">
            <v>42263</v>
          </cell>
          <cell r="Q1859">
            <v>1</v>
          </cell>
          <cell r="T1859">
            <v>0</v>
          </cell>
          <cell r="U1859">
            <v>0</v>
          </cell>
          <cell r="V1859">
            <v>0</v>
          </cell>
        </row>
        <row r="1860">
          <cell r="D1860" t="str">
            <v>TCA TEAM</v>
          </cell>
          <cell r="M1860" t="str">
            <v>﻿Đang hoạt động</v>
          </cell>
          <cell r="N1860">
            <v>42264</v>
          </cell>
          <cell r="Q1860">
            <v>0</v>
          </cell>
          <cell r="T1860">
            <v>0</v>
          </cell>
          <cell r="U1860">
            <v>0</v>
          </cell>
          <cell r="V1860">
            <v>0</v>
          </cell>
        </row>
        <row r="1861">
          <cell r="D1861" t="str">
            <v>THE CAPITAL</v>
          </cell>
          <cell r="M1861" t="str">
            <v>﻿Đang hoạt động</v>
          </cell>
          <cell r="N1861">
            <v>42263</v>
          </cell>
          <cell r="Q1861">
            <v>1</v>
          </cell>
          <cell r="T1861">
            <v>0</v>
          </cell>
          <cell r="U1861">
            <v>0</v>
          </cell>
          <cell r="V1861">
            <v>0</v>
          </cell>
        </row>
        <row r="1862">
          <cell r="D1862" t="str">
            <v>THE CAPITAL</v>
          </cell>
          <cell r="M1862" t="str">
            <v>﻿Đang hoạt động</v>
          </cell>
          <cell r="N1862">
            <v>42263</v>
          </cell>
          <cell r="Q1862">
            <v>1</v>
          </cell>
          <cell r="T1862">
            <v>0</v>
          </cell>
          <cell r="U1862">
            <v>0</v>
          </cell>
          <cell r="V1862">
            <v>0</v>
          </cell>
        </row>
        <row r="1863">
          <cell r="D1863" t="str">
            <v>PHOENIX</v>
          </cell>
          <cell r="M1863" t="str">
            <v>﻿Đang hoạt động</v>
          </cell>
          <cell r="N1863">
            <v>42263</v>
          </cell>
          <cell r="Q1863">
            <v>1</v>
          </cell>
          <cell r="T1863">
            <v>0</v>
          </cell>
          <cell r="U1863">
            <v>0</v>
          </cell>
          <cell r="V1863">
            <v>0</v>
          </cell>
        </row>
        <row r="1864">
          <cell r="D1864" t="str">
            <v>LION 1</v>
          </cell>
          <cell r="M1864" t="str">
            <v>﻿Đang hoạt động</v>
          </cell>
          <cell r="N1864">
            <v>42263</v>
          </cell>
          <cell r="Q1864">
            <v>1</v>
          </cell>
          <cell r="T1864">
            <v>0</v>
          </cell>
          <cell r="U1864">
            <v>0</v>
          </cell>
          <cell r="V1864">
            <v>0</v>
          </cell>
        </row>
        <row r="1865">
          <cell r="D1865" t="str">
            <v>LION 1</v>
          </cell>
          <cell r="M1865" t="str">
            <v>﻿Đang hoạt động</v>
          </cell>
          <cell r="N1865">
            <v>42263</v>
          </cell>
          <cell r="Q1865">
            <v>1</v>
          </cell>
          <cell r="T1865">
            <v>0</v>
          </cell>
          <cell r="U1865">
            <v>0</v>
          </cell>
          <cell r="V1865">
            <v>0</v>
          </cell>
        </row>
        <row r="1866">
          <cell r="D1866" t="str">
            <v>BLUE OCEAN</v>
          </cell>
          <cell r="M1866" t="str">
            <v>﻿Đang hoạt động</v>
          </cell>
          <cell r="N1866">
            <v>42263</v>
          </cell>
          <cell r="Q1866">
            <v>1</v>
          </cell>
          <cell r="T1866">
            <v>0</v>
          </cell>
          <cell r="U1866">
            <v>0</v>
          </cell>
          <cell r="V1866">
            <v>0</v>
          </cell>
        </row>
        <row r="1867">
          <cell r="D1867" t="str">
            <v>BLUE OCEAN</v>
          </cell>
          <cell r="M1867" t="str">
            <v>﻿Đang hoạt động</v>
          </cell>
          <cell r="N1867">
            <v>42593</v>
          </cell>
          <cell r="Q1867">
            <v>1</v>
          </cell>
          <cell r="T1867">
            <v>0</v>
          </cell>
          <cell r="U1867">
            <v>0</v>
          </cell>
          <cell r="V1867">
            <v>0</v>
          </cell>
        </row>
        <row r="1868">
          <cell r="D1868" t="str">
            <v>GENCASA TÂN PHÚ</v>
          </cell>
          <cell r="M1868" t="str">
            <v>﻿Đang hoạt động</v>
          </cell>
          <cell r="N1868">
            <v>42263</v>
          </cell>
          <cell r="Q1868">
            <v>0</v>
          </cell>
          <cell r="T1868">
            <v>0</v>
          </cell>
          <cell r="U1868">
            <v>1</v>
          </cell>
          <cell r="V1868">
            <v>0</v>
          </cell>
        </row>
        <row r="1869">
          <cell r="D1869" t="str">
            <v>MDRT HCM</v>
          </cell>
          <cell r="M1869" t="str">
            <v>﻿Đang hoạt động</v>
          </cell>
          <cell r="N1869">
            <v>42263</v>
          </cell>
          <cell r="Q1869">
            <v>0</v>
          </cell>
          <cell r="T1869">
            <v>1</v>
          </cell>
          <cell r="U1869">
            <v>0</v>
          </cell>
          <cell r="V1869">
            <v>0</v>
          </cell>
        </row>
        <row r="1870">
          <cell r="D1870" t="str">
            <v>MDRT HCM</v>
          </cell>
          <cell r="M1870" t="str">
            <v>﻿Đang hoạt động</v>
          </cell>
          <cell r="N1870">
            <v>42263</v>
          </cell>
          <cell r="Q1870">
            <v>1</v>
          </cell>
          <cell r="T1870">
            <v>0</v>
          </cell>
          <cell r="U1870">
            <v>0</v>
          </cell>
          <cell r="V1870">
            <v>0</v>
          </cell>
        </row>
        <row r="1871">
          <cell r="D1871" t="str">
            <v>MDRT HCM</v>
          </cell>
          <cell r="M1871" t="str">
            <v>﻿Đang hoạt động</v>
          </cell>
          <cell r="N1871">
            <v>42263</v>
          </cell>
          <cell r="Q1871">
            <v>1</v>
          </cell>
          <cell r="T1871">
            <v>0</v>
          </cell>
          <cell r="U1871">
            <v>0</v>
          </cell>
          <cell r="V1871">
            <v>0</v>
          </cell>
        </row>
        <row r="1872">
          <cell r="D1872" t="str">
            <v>MDRT HCM</v>
          </cell>
          <cell r="M1872" t="str">
            <v>﻿Đang hoạt động</v>
          </cell>
          <cell r="N1872">
            <v>42263</v>
          </cell>
          <cell r="Q1872">
            <v>1</v>
          </cell>
          <cell r="T1872">
            <v>0</v>
          </cell>
          <cell r="U1872">
            <v>0</v>
          </cell>
          <cell r="V1872">
            <v>0</v>
          </cell>
        </row>
        <row r="1873">
          <cell r="D1873" t="str">
            <v>LION 1</v>
          </cell>
          <cell r="M1873" t="str">
            <v>﻿Đang hoạt động</v>
          </cell>
          <cell r="N1873">
            <v>42263</v>
          </cell>
          <cell r="Q1873">
            <v>1</v>
          </cell>
          <cell r="T1873">
            <v>0</v>
          </cell>
          <cell r="U1873">
            <v>0</v>
          </cell>
          <cell r="V1873">
            <v>0</v>
          </cell>
        </row>
        <row r="1874">
          <cell r="D1874" t="str">
            <v>MDRT HCM</v>
          </cell>
          <cell r="M1874" t="str">
            <v>﻿Đang hoạt động</v>
          </cell>
          <cell r="N1874">
            <v>42263</v>
          </cell>
          <cell r="Q1874">
            <v>1</v>
          </cell>
          <cell r="T1874">
            <v>0</v>
          </cell>
          <cell r="U1874">
            <v>0</v>
          </cell>
          <cell r="V1874">
            <v>0</v>
          </cell>
        </row>
        <row r="1875">
          <cell r="D1875" t="str">
            <v>LION 1</v>
          </cell>
          <cell r="M1875" t="str">
            <v>﻿Đang hoạt động</v>
          </cell>
          <cell r="N1875">
            <v>42270</v>
          </cell>
          <cell r="Q1875">
            <v>1</v>
          </cell>
          <cell r="T1875">
            <v>0</v>
          </cell>
          <cell r="U1875">
            <v>0</v>
          </cell>
          <cell r="V1875">
            <v>0</v>
          </cell>
        </row>
        <row r="1876">
          <cell r="D1876" t="str">
            <v>CUPID</v>
          </cell>
          <cell r="M1876" t="str">
            <v>﻿Đang hoạt động</v>
          </cell>
          <cell r="N1876">
            <v>42270</v>
          </cell>
          <cell r="Q1876">
            <v>1</v>
          </cell>
          <cell r="T1876">
            <v>0</v>
          </cell>
          <cell r="U1876">
            <v>0</v>
          </cell>
          <cell r="V1876">
            <v>0</v>
          </cell>
        </row>
        <row r="1877">
          <cell r="D1877" t="str">
            <v>BAB HCM</v>
          </cell>
          <cell r="M1877" t="str">
            <v>﻿Đang hoạt động</v>
          </cell>
          <cell r="N1877">
            <v>42262</v>
          </cell>
          <cell r="Q1877">
            <v>0</v>
          </cell>
          <cell r="T1877">
            <v>0</v>
          </cell>
          <cell r="U1877">
            <v>0</v>
          </cell>
          <cell r="V1877">
            <v>0</v>
          </cell>
        </row>
        <row r="1878">
          <cell r="D1878" t="str">
            <v>MDRT HCM</v>
          </cell>
          <cell r="M1878" t="str">
            <v>﻿Đang hoạt động</v>
          </cell>
          <cell r="N1878">
            <v>42263</v>
          </cell>
          <cell r="Q1878">
            <v>1</v>
          </cell>
          <cell r="T1878">
            <v>0</v>
          </cell>
          <cell r="U1878">
            <v>0</v>
          </cell>
          <cell r="V1878">
            <v>0</v>
          </cell>
        </row>
        <row r="1879">
          <cell r="D1879" t="str">
            <v>VĨNH LONG</v>
          </cell>
          <cell r="M1879" t="str">
            <v>﻿Đang hoạt động</v>
          </cell>
          <cell r="N1879">
            <v>42264</v>
          </cell>
          <cell r="Q1879">
            <v>1</v>
          </cell>
          <cell r="T1879">
            <v>0</v>
          </cell>
          <cell r="U1879">
            <v>0</v>
          </cell>
          <cell r="V1879">
            <v>0</v>
          </cell>
        </row>
        <row r="1880">
          <cell r="D1880" t="str">
            <v>VĨNH LONG</v>
          </cell>
          <cell r="M1880" t="str">
            <v>﻿Đang hoạt động</v>
          </cell>
          <cell r="N1880">
            <v>42264</v>
          </cell>
          <cell r="Q1880">
            <v>1</v>
          </cell>
          <cell r="T1880">
            <v>0</v>
          </cell>
          <cell r="U1880">
            <v>0</v>
          </cell>
          <cell r="V1880">
            <v>0</v>
          </cell>
        </row>
        <row r="1881">
          <cell r="D1881" t="str">
            <v>GENCASA TÂN PHÚ</v>
          </cell>
          <cell r="M1881" t="str">
            <v>﻿Đang hoạt động</v>
          </cell>
          <cell r="N1881">
            <v>42263</v>
          </cell>
          <cell r="Q1881">
            <v>0</v>
          </cell>
          <cell r="T1881">
            <v>0</v>
          </cell>
          <cell r="U1881">
            <v>1</v>
          </cell>
          <cell r="V1881">
            <v>0</v>
          </cell>
        </row>
        <row r="1882">
          <cell r="D1882" t="str">
            <v>LONG XUYÊN 1</v>
          </cell>
          <cell r="M1882" t="str">
            <v>﻿Đang hoạt động</v>
          </cell>
          <cell r="N1882">
            <v>42264</v>
          </cell>
          <cell r="Q1882">
            <v>1</v>
          </cell>
          <cell r="T1882">
            <v>0</v>
          </cell>
          <cell r="U1882">
            <v>0</v>
          </cell>
          <cell r="V1882">
            <v>0</v>
          </cell>
        </row>
        <row r="1883">
          <cell r="D1883" t="str">
            <v>MDRT HCM</v>
          </cell>
          <cell r="M1883" t="str">
            <v>﻿Đã nghỉ việc</v>
          </cell>
          <cell r="N1883">
            <v>42263</v>
          </cell>
          <cell r="Q1883">
            <v>0</v>
          </cell>
          <cell r="T1883">
            <v>0</v>
          </cell>
          <cell r="U1883">
            <v>0</v>
          </cell>
          <cell r="V1883">
            <v>0</v>
          </cell>
        </row>
        <row r="1884">
          <cell r="D1884" t="str">
            <v>LONG XUYÊN 1</v>
          </cell>
          <cell r="M1884" t="str">
            <v>﻿Đang hoạt động</v>
          </cell>
          <cell r="N1884">
            <v>42297</v>
          </cell>
          <cell r="Q1884">
            <v>1</v>
          </cell>
          <cell r="T1884">
            <v>0</v>
          </cell>
          <cell r="U1884">
            <v>0</v>
          </cell>
          <cell r="V1884">
            <v>0</v>
          </cell>
        </row>
        <row r="1885">
          <cell r="D1885" t="str">
            <v>LONG XUYÊN 1</v>
          </cell>
          <cell r="M1885" t="str">
            <v>﻿Đang hoạt động</v>
          </cell>
          <cell r="N1885">
            <v>42297</v>
          </cell>
          <cell r="Q1885">
            <v>0</v>
          </cell>
          <cell r="T1885">
            <v>1</v>
          </cell>
          <cell r="U1885">
            <v>0</v>
          </cell>
          <cell r="V1885">
            <v>0</v>
          </cell>
        </row>
        <row r="1886">
          <cell r="D1886" t="str">
            <v>MDRT BH</v>
          </cell>
          <cell r="M1886" t="str">
            <v>﻿Đang hoạt động</v>
          </cell>
          <cell r="N1886">
            <v>42269</v>
          </cell>
          <cell r="Q1886">
            <v>1</v>
          </cell>
          <cell r="T1886">
            <v>0</v>
          </cell>
          <cell r="U1886">
            <v>0</v>
          </cell>
          <cell r="V1886">
            <v>0</v>
          </cell>
        </row>
        <row r="1887">
          <cell r="D1887" t="str">
            <v>MDRT BH</v>
          </cell>
          <cell r="M1887" t="str">
            <v>﻿Đang hoạt động</v>
          </cell>
          <cell r="N1887">
            <v>42265</v>
          </cell>
          <cell r="Q1887">
            <v>1</v>
          </cell>
          <cell r="T1887">
            <v>0</v>
          </cell>
          <cell r="U1887">
            <v>0</v>
          </cell>
          <cell r="V1887">
            <v>0</v>
          </cell>
        </row>
        <row r="1888">
          <cell r="D1888" t="str">
            <v>MDRT BH</v>
          </cell>
          <cell r="M1888" t="str">
            <v>﻿Đang hoạt động</v>
          </cell>
          <cell r="N1888">
            <v>42272</v>
          </cell>
          <cell r="Q1888">
            <v>1</v>
          </cell>
          <cell r="T1888">
            <v>0</v>
          </cell>
          <cell r="U1888">
            <v>0</v>
          </cell>
          <cell r="V1888">
            <v>0</v>
          </cell>
        </row>
        <row r="1889">
          <cell r="D1889" t="str">
            <v>MDRT BH</v>
          </cell>
          <cell r="M1889" t="str">
            <v>﻿Đang hoạt động</v>
          </cell>
          <cell r="N1889">
            <v>42277</v>
          </cell>
          <cell r="Q1889">
            <v>1</v>
          </cell>
          <cell r="T1889">
            <v>0</v>
          </cell>
          <cell r="U1889">
            <v>0</v>
          </cell>
          <cell r="V1889">
            <v>0</v>
          </cell>
        </row>
        <row r="1890">
          <cell r="D1890" t="str">
            <v>VICTORY</v>
          </cell>
          <cell r="M1890" t="str">
            <v>﻿Đang hoạt động</v>
          </cell>
          <cell r="N1890">
            <v>42271</v>
          </cell>
          <cell r="Q1890">
            <v>0</v>
          </cell>
          <cell r="T1890">
            <v>0</v>
          </cell>
          <cell r="U1890">
            <v>1</v>
          </cell>
          <cell r="V1890">
            <v>0</v>
          </cell>
        </row>
        <row r="1891">
          <cell r="D1891" t="str">
            <v>VICTORY</v>
          </cell>
          <cell r="M1891" t="str">
            <v>﻿Đang hoạt động</v>
          </cell>
          <cell r="N1891">
            <v>42271</v>
          </cell>
          <cell r="Q1891">
            <v>0</v>
          </cell>
          <cell r="T1891">
            <v>0</v>
          </cell>
          <cell r="U1891">
            <v>0</v>
          </cell>
          <cell r="V1891">
            <v>1</v>
          </cell>
        </row>
        <row r="1892">
          <cell r="D1892" t="str">
            <v>VICTORY</v>
          </cell>
          <cell r="M1892" t="str">
            <v>﻿Đang hoạt động</v>
          </cell>
          <cell r="N1892">
            <v>42271</v>
          </cell>
          <cell r="Q1892">
            <v>0</v>
          </cell>
          <cell r="T1892">
            <v>0</v>
          </cell>
          <cell r="U1892">
            <v>1</v>
          </cell>
          <cell r="V1892">
            <v>0</v>
          </cell>
        </row>
        <row r="1893">
          <cell r="D1893" t="str">
            <v>VICTORY</v>
          </cell>
          <cell r="M1893" t="str">
            <v>﻿Đang hoạt động</v>
          </cell>
          <cell r="N1893">
            <v>42271</v>
          </cell>
          <cell r="Q1893">
            <v>0</v>
          </cell>
          <cell r="T1893">
            <v>0</v>
          </cell>
          <cell r="U1893">
            <v>1</v>
          </cell>
          <cell r="V1893">
            <v>0</v>
          </cell>
        </row>
        <row r="1894">
          <cell r="D1894" t="str">
            <v>VICTORY</v>
          </cell>
          <cell r="M1894" t="str">
            <v>﻿Đang hoạt động</v>
          </cell>
          <cell r="N1894">
            <v>42271</v>
          </cell>
          <cell r="Q1894">
            <v>0</v>
          </cell>
          <cell r="T1894">
            <v>0</v>
          </cell>
          <cell r="U1894">
            <v>1</v>
          </cell>
          <cell r="V1894">
            <v>0</v>
          </cell>
        </row>
        <row r="1895">
          <cell r="D1895" t="str">
            <v>BLUE OCEAN</v>
          </cell>
          <cell r="M1895" t="str">
            <v>﻿Đang hoạt động</v>
          </cell>
          <cell r="N1895">
            <v>42271</v>
          </cell>
          <cell r="Q1895">
            <v>1</v>
          </cell>
          <cell r="T1895">
            <v>0</v>
          </cell>
          <cell r="U1895">
            <v>0</v>
          </cell>
          <cell r="V1895">
            <v>0</v>
          </cell>
        </row>
        <row r="1896">
          <cell r="D1896" t="str">
            <v>GREEN DRAGON</v>
          </cell>
          <cell r="M1896" t="str">
            <v>﻿Đang hoạt động</v>
          </cell>
          <cell r="N1896">
            <v>42271</v>
          </cell>
          <cell r="Q1896">
            <v>1</v>
          </cell>
          <cell r="T1896">
            <v>0</v>
          </cell>
          <cell r="U1896">
            <v>0</v>
          </cell>
          <cell r="V1896">
            <v>0</v>
          </cell>
        </row>
        <row r="1897">
          <cell r="D1897" t="str">
            <v>GREEN DRAGON</v>
          </cell>
          <cell r="M1897" t="str">
            <v>﻿Đang hoạt động</v>
          </cell>
          <cell r="N1897">
            <v>42271</v>
          </cell>
          <cell r="Q1897">
            <v>1</v>
          </cell>
          <cell r="T1897">
            <v>0</v>
          </cell>
          <cell r="U1897">
            <v>0</v>
          </cell>
          <cell r="V1897">
            <v>0</v>
          </cell>
        </row>
        <row r="1898">
          <cell r="D1898" t="str">
            <v>THE STARS 1</v>
          </cell>
          <cell r="M1898" t="str">
            <v>﻿Đang hoạt động</v>
          </cell>
          <cell r="N1898">
            <v>42271</v>
          </cell>
          <cell r="Q1898">
            <v>0</v>
          </cell>
          <cell r="T1898">
            <v>1</v>
          </cell>
          <cell r="U1898">
            <v>0</v>
          </cell>
          <cell r="V1898">
            <v>0</v>
          </cell>
        </row>
        <row r="1899">
          <cell r="D1899" t="str">
            <v>THANH HÓA</v>
          </cell>
          <cell r="M1899" t="str">
            <v>﻿Đang hoạt động</v>
          </cell>
          <cell r="N1899">
            <v>42271</v>
          </cell>
          <cell r="Q1899">
            <v>1</v>
          </cell>
          <cell r="T1899">
            <v>0</v>
          </cell>
          <cell r="U1899">
            <v>0</v>
          </cell>
          <cell r="V1899">
            <v>0</v>
          </cell>
        </row>
        <row r="1900">
          <cell r="D1900" t="str">
            <v>THANH HÓA</v>
          </cell>
          <cell r="M1900" t="str">
            <v>﻿Đang hoạt động</v>
          </cell>
          <cell r="N1900">
            <v>42272</v>
          </cell>
          <cell r="Q1900">
            <v>1</v>
          </cell>
          <cell r="T1900">
            <v>0</v>
          </cell>
          <cell r="U1900">
            <v>0</v>
          </cell>
          <cell r="V1900">
            <v>0</v>
          </cell>
        </row>
        <row r="1901">
          <cell r="D1901" t="str">
            <v>THANH HÓA</v>
          </cell>
          <cell r="M1901" t="str">
            <v>﻿Đang hoạt động</v>
          </cell>
          <cell r="N1901">
            <v>42271</v>
          </cell>
          <cell r="Q1901">
            <v>1</v>
          </cell>
          <cell r="T1901">
            <v>0</v>
          </cell>
          <cell r="U1901">
            <v>0</v>
          </cell>
          <cell r="V1901">
            <v>0</v>
          </cell>
        </row>
        <row r="1902">
          <cell r="D1902" t="str">
            <v>LUCKY STAR</v>
          </cell>
          <cell r="M1902" t="str">
            <v>﻿Đang hoạt động</v>
          </cell>
          <cell r="N1902">
            <v>41248</v>
          </cell>
          <cell r="Q1902">
            <v>0</v>
          </cell>
          <cell r="T1902">
            <v>0</v>
          </cell>
          <cell r="U1902">
            <v>1</v>
          </cell>
          <cell r="V1902">
            <v>0</v>
          </cell>
        </row>
        <row r="1903">
          <cell r="D1903" t="str">
            <v>THANH HÓA</v>
          </cell>
          <cell r="M1903" t="str">
            <v>﻿Đang hoạt động</v>
          </cell>
          <cell r="N1903">
            <v>42271</v>
          </cell>
          <cell r="Q1903">
            <v>1</v>
          </cell>
          <cell r="T1903">
            <v>0</v>
          </cell>
          <cell r="U1903">
            <v>0</v>
          </cell>
          <cell r="V1903">
            <v>0</v>
          </cell>
        </row>
        <row r="1904">
          <cell r="D1904" t="str">
            <v>MDRT BH</v>
          </cell>
          <cell r="M1904" t="str">
            <v>﻿Đang hoạt động</v>
          </cell>
          <cell r="N1904">
            <v>42264</v>
          </cell>
          <cell r="Q1904">
            <v>1</v>
          </cell>
          <cell r="T1904">
            <v>0</v>
          </cell>
          <cell r="U1904">
            <v>0</v>
          </cell>
          <cell r="V1904">
            <v>0</v>
          </cell>
        </row>
        <row r="1905">
          <cell r="D1905" t="str">
            <v>THANH HÓA</v>
          </cell>
          <cell r="M1905" t="str">
            <v>﻿Đang hoạt động</v>
          </cell>
          <cell r="N1905">
            <v>42271</v>
          </cell>
          <cell r="Q1905">
            <v>1</v>
          </cell>
          <cell r="T1905">
            <v>0</v>
          </cell>
          <cell r="U1905">
            <v>0</v>
          </cell>
          <cell r="V1905">
            <v>0</v>
          </cell>
        </row>
        <row r="1906">
          <cell r="D1906" t="str">
            <v>BÌNH MINH</v>
          </cell>
          <cell r="M1906" t="str">
            <v>﻿Đang hoạt động</v>
          </cell>
          <cell r="N1906">
            <v>42271</v>
          </cell>
          <cell r="Q1906">
            <v>0</v>
          </cell>
          <cell r="T1906">
            <v>0</v>
          </cell>
          <cell r="U1906">
            <v>1</v>
          </cell>
          <cell r="V1906">
            <v>0</v>
          </cell>
        </row>
        <row r="1907">
          <cell r="D1907" t="str">
            <v>MDRT VT</v>
          </cell>
          <cell r="M1907" t="str">
            <v>﻿Đang hoạt động</v>
          </cell>
          <cell r="N1907">
            <v>42272</v>
          </cell>
          <cell r="Q1907">
            <v>1</v>
          </cell>
          <cell r="T1907">
            <v>0</v>
          </cell>
          <cell r="U1907">
            <v>0</v>
          </cell>
          <cell r="V1907">
            <v>0</v>
          </cell>
        </row>
        <row r="1908">
          <cell r="D1908" t="str">
            <v>TCA TEAM</v>
          </cell>
          <cell r="M1908" t="str">
            <v>﻿Đang hoạt động</v>
          </cell>
          <cell r="N1908">
            <v>42269</v>
          </cell>
          <cell r="Q1908">
            <v>0</v>
          </cell>
          <cell r="T1908">
            <v>0</v>
          </cell>
          <cell r="U1908">
            <v>0</v>
          </cell>
          <cell r="V1908">
            <v>0</v>
          </cell>
        </row>
        <row r="1909">
          <cell r="D1909" t="str">
            <v>TCA TEAM</v>
          </cell>
          <cell r="M1909" t="str">
            <v>﻿Đang hoạt động</v>
          </cell>
          <cell r="N1909">
            <v>42269</v>
          </cell>
          <cell r="Q1909">
            <v>0</v>
          </cell>
          <cell r="T1909">
            <v>0</v>
          </cell>
          <cell r="U1909">
            <v>0</v>
          </cell>
          <cell r="V1909">
            <v>0</v>
          </cell>
        </row>
        <row r="1910">
          <cell r="D1910" t="str">
            <v>TCA TEAM</v>
          </cell>
          <cell r="M1910" t="str">
            <v>﻿Đang hoạt động</v>
          </cell>
          <cell r="N1910">
            <v>42269</v>
          </cell>
          <cell r="Q1910">
            <v>0</v>
          </cell>
          <cell r="T1910">
            <v>0</v>
          </cell>
          <cell r="U1910">
            <v>0</v>
          </cell>
          <cell r="V1910">
            <v>0</v>
          </cell>
        </row>
        <row r="1911">
          <cell r="D1911" t="str">
            <v>TCA TEAM</v>
          </cell>
          <cell r="M1911" t="str">
            <v>﻿Đang hoạt động</v>
          </cell>
          <cell r="N1911">
            <v>42269</v>
          </cell>
          <cell r="Q1911">
            <v>0</v>
          </cell>
          <cell r="T1911">
            <v>0</v>
          </cell>
          <cell r="U1911">
            <v>0</v>
          </cell>
          <cell r="V1911">
            <v>0</v>
          </cell>
        </row>
        <row r="1912">
          <cell r="D1912" t="str">
            <v>TCA TEAM</v>
          </cell>
          <cell r="M1912" t="str">
            <v>﻿Đang hoạt động</v>
          </cell>
          <cell r="N1912">
            <v>42269</v>
          </cell>
          <cell r="Q1912">
            <v>0</v>
          </cell>
          <cell r="T1912">
            <v>0</v>
          </cell>
          <cell r="U1912">
            <v>0</v>
          </cell>
          <cell r="V1912">
            <v>0</v>
          </cell>
        </row>
        <row r="1913">
          <cell r="D1913" t="str">
            <v>TCA TEAM</v>
          </cell>
          <cell r="M1913" t="str">
            <v>﻿Đang hoạt động</v>
          </cell>
          <cell r="N1913">
            <v>42269</v>
          </cell>
          <cell r="Q1913">
            <v>0</v>
          </cell>
          <cell r="T1913">
            <v>0</v>
          </cell>
          <cell r="U1913">
            <v>0</v>
          </cell>
          <cell r="V1913">
            <v>0</v>
          </cell>
        </row>
        <row r="1914">
          <cell r="D1914" t="str">
            <v>THE STARS 2</v>
          </cell>
          <cell r="M1914" t="str">
            <v>﻿Đang hoạt động</v>
          </cell>
          <cell r="N1914">
            <v>42270</v>
          </cell>
          <cell r="Q1914">
            <v>1</v>
          </cell>
          <cell r="T1914">
            <v>0</v>
          </cell>
          <cell r="U1914">
            <v>0</v>
          </cell>
          <cell r="V1914">
            <v>0</v>
          </cell>
        </row>
        <row r="1915">
          <cell r="D1915" t="str">
            <v>THE POWER</v>
          </cell>
          <cell r="M1915" t="str">
            <v>﻿Đang hoạt động</v>
          </cell>
          <cell r="N1915">
            <v>42270</v>
          </cell>
          <cell r="Q1915">
            <v>1</v>
          </cell>
          <cell r="T1915">
            <v>0</v>
          </cell>
          <cell r="U1915">
            <v>0</v>
          </cell>
          <cell r="V1915">
            <v>0</v>
          </cell>
        </row>
        <row r="1916">
          <cell r="D1916" t="str">
            <v>DIAMOND</v>
          </cell>
          <cell r="M1916" t="str">
            <v>﻿Đang hoạt động</v>
          </cell>
          <cell r="N1916">
            <v>41638</v>
          </cell>
          <cell r="Q1916">
            <v>1</v>
          </cell>
          <cell r="T1916">
            <v>0</v>
          </cell>
          <cell r="U1916">
            <v>0</v>
          </cell>
          <cell r="V1916">
            <v>0</v>
          </cell>
        </row>
        <row r="1917">
          <cell r="D1917" t="str">
            <v>THE SKY</v>
          </cell>
          <cell r="M1917" t="str">
            <v>﻿Đang hoạt động</v>
          </cell>
          <cell r="N1917">
            <v>42270</v>
          </cell>
          <cell r="Q1917">
            <v>0</v>
          </cell>
          <cell r="T1917">
            <v>0</v>
          </cell>
          <cell r="U1917">
            <v>1</v>
          </cell>
          <cell r="V1917">
            <v>0</v>
          </cell>
        </row>
        <row r="1918">
          <cell r="D1918" t="str">
            <v>THE CAPITAL</v>
          </cell>
          <cell r="M1918" t="str">
            <v>﻿Đang hoạt động</v>
          </cell>
          <cell r="N1918">
            <v>42276</v>
          </cell>
          <cell r="Q1918">
            <v>0</v>
          </cell>
          <cell r="T1918">
            <v>0</v>
          </cell>
          <cell r="U1918">
            <v>1</v>
          </cell>
          <cell r="V1918">
            <v>0</v>
          </cell>
        </row>
        <row r="1919">
          <cell r="D1919" t="str">
            <v>THE POWER</v>
          </cell>
          <cell r="M1919" t="str">
            <v>﻿Đang hoạt động</v>
          </cell>
          <cell r="N1919">
            <v>42270</v>
          </cell>
          <cell r="Q1919">
            <v>1</v>
          </cell>
          <cell r="T1919">
            <v>0</v>
          </cell>
          <cell r="U1919">
            <v>0</v>
          </cell>
          <cell r="V1919">
            <v>0</v>
          </cell>
        </row>
        <row r="1920">
          <cell r="D1920" t="str">
            <v>THE CAPITAL</v>
          </cell>
          <cell r="M1920" t="str">
            <v>﻿Đang hoạt động</v>
          </cell>
          <cell r="N1920">
            <v>42276</v>
          </cell>
          <cell r="Q1920">
            <v>0</v>
          </cell>
          <cell r="T1920">
            <v>0</v>
          </cell>
          <cell r="U1920">
            <v>1</v>
          </cell>
          <cell r="V1920">
            <v>0</v>
          </cell>
        </row>
        <row r="1921">
          <cell r="D1921" t="str">
            <v>ELITE</v>
          </cell>
          <cell r="M1921" t="str">
            <v>﻿Đang hoạt động</v>
          </cell>
          <cell r="N1921">
            <v>42270</v>
          </cell>
          <cell r="Q1921">
            <v>1</v>
          </cell>
          <cell r="T1921">
            <v>0</v>
          </cell>
          <cell r="U1921">
            <v>0</v>
          </cell>
          <cell r="V1921">
            <v>0</v>
          </cell>
        </row>
        <row r="1922">
          <cell r="D1922" t="str">
            <v>THE CAPITAL</v>
          </cell>
          <cell r="M1922" t="str">
            <v>﻿Đang hoạt động</v>
          </cell>
          <cell r="N1922">
            <v>42276</v>
          </cell>
          <cell r="Q1922">
            <v>1</v>
          </cell>
          <cell r="T1922">
            <v>0</v>
          </cell>
          <cell r="U1922">
            <v>0</v>
          </cell>
          <cell r="V1922">
            <v>0</v>
          </cell>
        </row>
        <row r="1923">
          <cell r="D1923" t="str">
            <v>THE CAPITAL</v>
          </cell>
          <cell r="M1923" t="str">
            <v>﻿Đang hoạt động</v>
          </cell>
          <cell r="N1923">
            <v>42292</v>
          </cell>
          <cell r="Q1923">
            <v>1</v>
          </cell>
          <cell r="T1923">
            <v>0</v>
          </cell>
          <cell r="U1923">
            <v>0</v>
          </cell>
          <cell r="V1923">
            <v>0</v>
          </cell>
        </row>
        <row r="1924">
          <cell r="D1924" t="str">
            <v>MDRT HCM</v>
          </cell>
          <cell r="M1924" t="str">
            <v>﻿Đang hoạt động</v>
          </cell>
          <cell r="N1924">
            <v>42332</v>
          </cell>
          <cell r="Q1924">
            <v>1</v>
          </cell>
          <cell r="T1924">
            <v>0</v>
          </cell>
          <cell r="U1924">
            <v>0</v>
          </cell>
          <cell r="V1924">
            <v>0</v>
          </cell>
        </row>
        <row r="1925">
          <cell r="D1925" t="str">
            <v>MDRT HCM</v>
          </cell>
          <cell r="M1925" t="str">
            <v>﻿Đã nghỉ việc</v>
          </cell>
          <cell r="N1925">
            <v>42325</v>
          </cell>
          <cell r="Q1925">
            <v>0</v>
          </cell>
          <cell r="T1925">
            <v>0</v>
          </cell>
          <cell r="U1925">
            <v>0</v>
          </cell>
          <cell r="V1925">
            <v>0</v>
          </cell>
        </row>
        <row r="1926">
          <cell r="D1926" t="str">
            <v>COT GENCASA</v>
          </cell>
          <cell r="M1926" t="str">
            <v>﻿Đang hoạt động</v>
          </cell>
          <cell r="N1926">
            <v>42775</v>
          </cell>
          <cell r="Q1926">
            <v>1</v>
          </cell>
          <cell r="T1926">
            <v>0</v>
          </cell>
          <cell r="U1926">
            <v>0</v>
          </cell>
          <cell r="V1926">
            <v>0</v>
          </cell>
        </row>
        <row r="1927">
          <cell r="D1927" t="str">
            <v>COT GENCASA</v>
          </cell>
          <cell r="M1927" t="str">
            <v>﻿Đang hoạt động</v>
          </cell>
          <cell r="N1927">
            <v>42270</v>
          </cell>
          <cell r="Q1927">
            <v>0</v>
          </cell>
          <cell r="T1927">
            <v>1</v>
          </cell>
          <cell r="U1927">
            <v>0</v>
          </cell>
          <cell r="V1927">
            <v>0</v>
          </cell>
        </row>
        <row r="1928">
          <cell r="D1928" t="str">
            <v>TCB NORTH</v>
          </cell>
          <cell r="M1928" t="str">
            <v>﻿Đang hoạt động</v>
          </cell>
          <cell r="N1928">
            <v>42291</v>
          </cell>
          <cell r="Q1928">
            <v>0</v>
          </cell>
          <cell r="T1928">
            <v>0</v>
          </cell>
          <cell r="U1928">
            <v>0</v>
          </cell>
          <cell r="V1928">
            <v>0</v>
          </cell>
        </row>
        <row r="1929">
          <cell r="D1929" t="str">
            <v>LUCKY STAR</v>
          </cell>
          <cell r="M1929" t="str">
            <v>﻿Đang hoạt động</v>
          </cell>
          <cell r="N1929">
            <v>41248</v>
          </cell>
          <cell r="Q1929">
            <v>0</v>
          </cell>
          <cell r="T1929">
            <v>0</v>
          </cell>
          <cell r="U1929">
            <v>1</v>
          </cell>
          <cell r="V1929">
            <v>0</v>
          </cell>
        </row>
        <row r="1930">
          <cell r="D1930" t="str">
            <v>THE SKY</v>
          </cell>
          <cell r="M1930" t="str">
            <v>﻿Đang hoạt động</v>
          </cell>
          <cell r="N1930">
            <v>42272</v>
          </cell>
          <cell r="Q1930">
            <v>0</v>
          </cell>
          <cell r="T1930">
            <v>0</v>
          </cell>
          <cell r="U1930">
            <v>1</v>
          </cell>
          <cell r="V1930">
            <v>0</v>
          </cell>
        </row>
        <row r="1931">
          <cell r="D1931" t="str">
            <v>TCA TEAM</v>
          </cell>
          <cell r="M1931" t="str">
            <v>﻿Đang hoạt động</v>
          </cell>
          <cell r="N1931">
            <v>42270</v>
          </cell>
          <cell r="Q1931">
            <v>0</v>
          </cell>
          <cell r="T1931">
            <v>0</v>
          </cell>
          <cell r="U1931">
            <v>0</v>
          </cell>
          <cell r="V1931">
            <v>0</v>
          </cell>
        </row>
        <row r="1932">
          <cell r="D1932" t="str">
            <v>TCA TEAM</v>
          </cell>
          <cell r="M1932" t="str">
            <v>﻿Đang hoạt động</v>
          </cell>
          <cell r="N1932">
            <v>42270</v>
          </cell>
          <cell r="Q1932">
            <v>0</v>
          </cell>
          <cell r="T1932">
            <v>0</v>
          </cell>
          <cell r="U1932">
            <v>0</v>
          </cell>
          <cell r="V1932">
            <v>0</v>
          </cell>
        </row>
        <row r="1933">
          <cell r="D1933" t="str">
            <v>TCA TEAM</v>
          </cell>
          <cell r="M1933" t="str">
            <v>﻿Đang hoạt động</v>
          </cell>
          <cell r="N1933">
            <v>42579</v>
          </cell>
          <cell r="Q1933">
            <v>0</v>
          </cell>
          <cell r="T1933">
            <v>0</v>
          </cell>
          <cell r="U1933">
            <v>0</v>
          </cell>
          <cell r="V1933">
            <v>0</v>
          </cell>
        </row>
        <row r="1934">
          <cell r="D1934" t="str">
            <v>THE SKY</v>
          </cell>
          <cell r="M1934" t="str">
            <v>﻿Đang hoạt động</v>
          </cell>
          <cell r="N1934">
            <v>42271</v>
          </cell>
          <cell r="Q1934">
            <v>0</v>
          </cell>
          <cell r="T1934">
            <v>0</v>
          </cell>
          <cell r="U1934">
            <v>1</v>
          </cell>
          <cell r="V1934">
            <v>0</v>
          </cell>
        </row>
        <row r="1935">
          <cell r="D1935" t="str">
            <v>THE SKY</v>
          </cell>
          <cell r="M1935" t="str">
            <v>﻿Đang hoạt động</v>
          </cell>
          <cell r="N1935">
            <v>42271</v>
          </cell>
          <cell r="Q1935">
            <v>1</v>
          </cell>
          <cell r="T1935">
            <v>0</v>
          </cell>
          <cell r="U1935">
            <v>0</v>
          </cell>
          <cell r="V1935">
            <v>0</v>
          </cell>
        </row>
        <row r="1936">
          <cell r="D1936" t="str">
            <v>TCA TEAM</v>
          </cell>
          <cell r="M1936" t="str">
            <v>﻿Đang hoạt động</v>
          </cell>
          <cell r="N1936">
            <v>42270</v>
          </cell>
          <cell r="Q1936">
            <v>0</v>
          </cell>
          <cell r="T1936">
            <v>0</v>
          </cell>
          <cell r="U1936">
            <v>0</v>
          </cell>
          <cell r="V1936">
            <v>0</v>
          </cell>
        </row>
        <row r="1937">
          <cell r="D1937" t="str">
            <v>TCA TEAM</v>
          </cell>
          <cell r="M1937" t="str">
            <v>﻿Đang hoạt động</v>
          </cell>
          <cell r="N1937">
            <v>42270</v>
          </cell>
          <cell r="Q1937">
            <v>0</v>
          </cell>
          <cell r="T1937">
            <v>0</v>
          </cell>
          <cell r="U1937">
            <v>0</v>
          </cell>
          <cell r="V1937">
            <v>0</v>
          </cell>
        </row>
        <row r="1938">
          <cell r="D1938" t="str">
            <v>THE SKY</v>
          </cell>
          <cell r="M1938" t="str">
            <v>﻿Đang hoạt động</v>
          </cell>
          <cell r="N1938">
            <v>42303</v>
          </cell>
          <cell r="Q1938">
            <v>1</v>
          </cell>
          <cell r="T1938">
            <v>0</v>
          </cell>
          <cell r="U1938">
            <v>0</v>
          </cell>
          <cell r="V1938">
            <v>0</v>
          </cell>
        </row>
        <row r="1939">
          <cell r="D1939" t="str">
            <v>THE SKY</v>
          </cell>
          <cell r="M1939" t="str">
            <v>﻿Đang hoạt động</v>
          </cell>
          <cell r="N1939">
            <v>42272</v>
          </cell>
          <cell r="Q1939">
            <v>0</v>
          </cell>
          <cell r="T1939">
            <v>0</v>
          </cell>
          <cell r="U1939">
            <v>1</v>
          </cell>
          <cell r="V1939">
            <v>0</v>
          </cell>
        </row>
        <row r="1940">
          <cell r="D1940" t="str">
            <v>THE SKY</v>
          </cell>
          <cell r="M1940" t="str">
            <v>﻿Đang hoạt động</v>
          </cell>
          <cell r="N1940">
            <v>42271</v>
          </cell>
          <cell r="Q1940">
            <v>0</v>
          </cell>
          <cell r="T1940">
            <v>0</v>
          </cell>
          <cell r="U1940">
            <v>1</v>
          </cell>
          <cell r="V1940">
            <v>0</v>
          </cell>
        </row>
        <row r="1941">
          <cell r="D1941" t="str">
            <v>THE SKY</v>
          </cell>
          <cell r="M1941" t="str">
            <v>﻿Đang hoạt động</v>
          </cell>
          <cell r="N1941">
            <v>42271</v>
          </cell>
          <cell r="Q1941">
            <v>1</v>
          </cell>
          <cell r="T1941">
            <v>0</v>
          </cell>
          <cell r="U1941">
            <v>0</v>
          </cell>
          <cell r="V1941">
            <v>0</v>
          </cell>
        </row>
        <row r="1942">
          <cell r="D1942" t="str">
            <v>THE SKY</v>
          </cell>
          <cell r="M1942" t="str">
            <v>﻿Đang hoạt động</v>
          </cell>
          <cell r="N1942">
            <v>42271</v>
          </cell>
          <cell r="Q1942">
            <v>0</v>
          </cell>
          <cell r="T1942">
            <v>0</v>
          </cell>
          <cell r="U1942">
            <v>1</v>
          </cell>
          <cell r="V1942">
            <v>0</v>
          </cell>
        </row>
        <row r="1943">
          <cell r="D1943" t="str">
            <v>TCA TEAM</v>
          </cell>
          <cell r="M1943" t="str">
            <v>﻿Đang hoạt động</v>
          </cell>
          <cell r="N1943">
            <v>42270</v>
          </cell>
          <cell r="Q1943">
            <v>0</v>
          </cell>
          <cell r="T1943">
            <v>0</v>
          </cell>
          <cell r="U1943">
            <v>0</v>
          </cell>
          <cell r="V1943">
            <v>0</v>
          </cell>
        </row>
        <row r="1944">
          <cell r="D1944" t="str">
            <v>THE SKY</v>
          </cell>
          <cell r="M1944" t="str">
            <v>﻿Đang hoạt động</v>
          </cell>
          <cell r="N1944">
            <v>42272</v>
          </cell>
          <cell r="Q1944">
            <v>1</v>
          </cell>
          <cell r="T1944">
            <v>0</v>
          </cell>
          <cell r="U1944">
            <v>0</v>
          </cell>
          <cell r="V1944">
            <v>0</v>
          </cell>
        </row>
        <row r="1945">
          <cell r="D1945" t="str">
            <v>THE SKY</v>
          </cell>
          <cell r="M1945" t="str">
            <v>﻿Đang hoạt động</v>
          </cell>
          <cell r="N1945">
            <v>42272</v>
          </cell>
          <cell r="Q1945">
            <v>1</v>
          </cell>
          <cell r="T1945">
            <v>0</v>
          </cell>
          <cell r="U1945">
            <v>0</v>
          </cell>
          <cell r="V1945">
            <v>0</v>
          </cell>
        </row>
        <row r="1946">
          <cell r="D1946" t="str">
            <v>TCA TEAM</v>
          </cell>
          <cell r="M1946" t="str">
            <v>﻿Đang hoạt động</v>
          </cell>
          <cell r="N1946">
            <v>42398</v>
          </cell>
          <cell r="Q1946">
            <v>0</v>
          </cell>
          <cell r="T1946">
            <v>0</v>
          </cell>
          <cell r="U1946">
            <v>0</v>
          </cell>
          <cell r="V1946">
            <v>0</v>
          </cell>
        </row>
        <row r="1947">
          <cell r="D1947" t="str">
            <v>TCA TEAM</v>
          </cell>
          <cell r="M1947" t="str">
            <v>﻿Đang hoạt động</v>
          </cell>
          <cell r="N1947">
            <v>42297</v>
          </cell>
          <cell r="Q1947">
            <v>0</v>
          </cell>
          <cell r="T1947">
            <v>0</v>
          </cell>
          <cell r="U1947">
            <v>0</v>
          </cell>
          <cell r="V1947">
            <v>0</v>
          </cell>
        </row>
        <row r="1948">
          <cell r="D1948" t="str">
            <v>TCA TEAM</v>
          </cell>
          <cell r="M1948" t="str">
            <v>﻿Đang hoạt động</v>
          </cell>
          <cell r="N1948">
            <v>42748</v>
          </cell>
          <cell r="Q1948">
            <v>0</v>
          </cell>
          <cell r="T1948">
            <v>0</v>
          </cell>
          <cell r="U1948">
            <v>0</v>
          </cell>
          <cell r="V1948">
            <v>0</v>
          </cell>
        </row>
        <row r="1949">
          <cell r="D1949" t="str">
            <v>THE SKY</v>
          </cell>
          <cell r="M1949" t="str">
            <v>﻿Đang hoạt động</v>
          </cell>
          <cell r="N1949">
            <v>42271</v>
          </cell>
          <cell r="Q1949">
            <v>1</v>
          </cell>
          <cell r="T1949">
            <v>0</v>
          </cell>
          <cell r="U1949">
            <v>0</v>
          </cell>
          <cell r="V1949">
            <v>0</v>
          </cell>
        </row>
        <row r="1950">
          <cell r="D1950" t="str">
            <v>TCA TEAM</v>
          </cell>
          <cell r="M1950" t="str">
            <v>﻿Đang hoạt động</v>
          </cell>
          <cell r="N1950">
            <v>42375</v>
          </cell>
          <cell r="Q1950">
            <v>0</v>
          </cell>
          <cell r="T1950">
            <v>0</v>
          </cell>
          <cell r="U1950">
            <v>0</v>
          </cell>
          <cell r="V1950">
            <v>0</v>
          </cell>
        </row>
        <row r="1951">
          <cell r="D1951" t="str">
            <v>TCA TEAM</v>
          </cell>
          <cell r="M1951" t="str">
            <v>﻿Đang hoạt động</v>
          </cell>
          <cell r="N1951">
            <v>42297</v>
          </cell>
          <cell r="Q1951">
            <v>0</v>
          </cell>
          <cell r="T1951">
            <v>0</v>
          </cell>
          <cell r="U1951">
            <v>0</v>
          </cell>
          <cell r="V1951">
            <v>0</v>
          </cell>
        </row>
        <row r="1952">
          <cell r="D1952" t="str">
            <v>TCA TEAM</v>
          </cell>
          <cell r="M1952" t="str">
            <v>﻿Đang hoạt động</v>
          </cell>
          <cell r="N1952">
            <v>42270</v>
          </cell>
          <cell r="Q1952">
            <v>0</v>
          </cell>
          <cell r="T1952">
            <v>0</v>
          </cell>
          <cell r="U1952">
            <v>0</v>
          </cell>
          <cell r="V1952">
            <v>0</v>
          </cell>
        </row>
        <row r="1953">
          <cell r="D1953" t="str">
            <v>TCA TEAM</v>
          </cell>
          <cell r="M1953" t="str">
            <v>﻿Đang hoạt động</v>
          </cell>
          <cell r="N1953">
            <v>42270</v>
          </cell>
          <cell r="Q1953">
            <v>0</v>
          </cell>
          <cell r="T1953">
            <v>0</v>
          </cell>
          <cell r="U1953">
            <v>0</v>
          </cell>
          <cell r="V1953">
            <v>0</v>
          </cell>
        </row>
        <row r="1954">
          <cell r="D1954" t="str">
            <v>TCA TEAM</v>
          </cell>
          <cell r="M1954" t="str">
            <v>﻿Đang hoạt động</v>
          </cell>
          <cell r="N1954">
            <v>42270</v>
          </cell>
          <cell r="Q1954">
            <v>0</v>
          </cell>
          <cell r="T1954">
            <v>0</v>
          </cell>
          <cell r="U1954">
            <v>0</v>
          </cell>
          <cell r="V1954">
            <v>0</v>
          </cell>
        </row>
        <row r="1955">
          <cell r="D1955" t="str">
            <v>TCA TEAM</v>
          </cell>
          <cell r="M1955" t="str">
            <v>﻿Đang hoạt động</v>
          </cell>
          <cell r="N1955">
            <v>42270</v>
          </cell>
          <cell r="Q1955">
            <v>0</v>
          </cell>
          <cell r="T1955">
            <v>0</v>
          </cell>
          <cell r="U1955">
            <v>0</v>
          </cell>
          <cell r="V1955">
            <v>0</v>
          </cell>
        </row>
        <row r="1956">
          <cell r="D1956" t="str">
            <v>TCA TEAM</v>
          </cell>
          <cell r="M1956" t="str">
            <v>﻿Đang hoạt động</v>
          </cell>
          <cell r="N1956">
            <v>42270</v>
          </cell>
          <cell r="Q1956">
            <v>0</v>
          </cell>
          <cell r="T1956">
            <v>0</v>
          </cell>
          <cell r="U1956">
            <v>0</v>
          </cell>
          <cell r="V1956">
            <v>0</v>
          </cell>
        </row>
        <row r="1957">
          <cell r="D1957" t="str">
            <v>GREEN DRAGON</v>
          </cell>
          <cell r="M1957" t="str">
            <v>﻿Đang hoạt động</v>
          </cell>
          <cell r="N1957">
            <v>42304</v>
          </cell>
          <cell r="Q1957">
            <v>1</v>
          </cell>
          <cell r="T1957">
            <v>0</v>
          </cell>
          <cell r="U1957">
            <v>0</v>
          </cell>
          <cell r="V1957">
            <v>0</v>
          </cell>
        </row>
        <row r="1958">
          <cell r="D1958" t="str">
            <v>GREEN DRAGON</v>
          </cell>
          <cell r="M1958" t="str">
            <v>﻿Đang hoạt động</v>
          </cell>
          <cell r="N1958">
            <v>42271</v>
          </cell>
          <cell r="Q1958">
            <v>1</v>
          </cell>
          <cell r="T1958">
            <v>0</v>
          </cell>
          <cell r="U1958">
            <v>0</v>
          </cell>
          <cell r="V1958">
            <v>0</v>
          </cell>
        </row>
        <row r="1959">
          <cell r="D1959" t="str">
            <v>GREEN DRAGON</v>
          </cell>
          <cell r="M1959" t="str">
            <v>﻿Đang hoạt động</v>
          </cell>
          <cell r="N1959">
            <v>42304</v>
          </cell>
          <cell r="Q1959">
            <v>1</v>
          </cell>
          <cell r="T1959">
            <v>0</v>
          </cell>
          <cell r="U1959">
            <v>0</v>
          </cell>
          <cell r="V1959">
            <v>0</v>
          </cell>
        </row>
        <row r="1960">
          <cell r="D1960" t="str">
            <v>THE SKY</v>
          </cell>
          <cell r="M1960" t="str">
            <v>﻿Đang hoạt động</v>
          </cell>
          <cell r="N1960">
            <v>42271</v>
          </cell>
          <cell r="Q1960">
            <v>1</v>
          </cell>
          <cell r="T1960">
            <v>0</v>
          </cell>
          <cell r="U1960">
            <v>0</v>
          </cell>
          <cell r="V1960">
            <v>0</v>
          </cell>
        </row>
        <row r="1961">
          <cell r="D1961" t="str">
            <v>MDRT VT</v>
          </cell>
          <cell r="M1961" t="str">
            <v>﻿Đang hoạt động</v>
          </cell>
          <cell r="N1961">
            <v>42272</v>
          </cell>
          <cell r="Q1961">
            <v>1</v>
          </cell>
          <cell r="T1961">
            <v>0</v>
          </cell>
          <cell r="U1961">
            <v>0</v>
          </cell>
          <cell r="V1961">
            <v>0</v>
          </cell>
        </row>
        <row r="1962">
          <cell r="D1962" t="str">
            <v>THE SKY</v>
          </cell>
          <cell r="M1962" t="str">
            <v>﻿Đang hoạt động</v>
          </cell>
          <cell r="N1962">
            <v>42361</v>
          </cell>
          <cell r="Q1962">
            <v>1</v>
          </cell>
          <cell r="T1962">
            <v>0</v>
          </cell>
          <cell r="U1962">
            <v>0</v>
          </cell>
          <cell r="V1962">
            <v>0</v>
          </cell>
        </row>
        <row r="1963">
          <cell r="D1963" t="str">
            <v>BLUE WAVES</v>
          </cell>
          <cell r="M1963" t="str">
            <v>﻿Đang hoạt động</v>
          </cell>
          <cell r="N1963">
            <v>42271</v>
          </cell>
          <cell r="Q1963">
            <v>1</v>
          </cell>
          <cell r="T1963">
            <v>0</v>
          </cell>
          <cell r="U1963">
            <v>0</v>
          </cell>
          <cell r="V1963">
            <v>0</v>
          </cell>
        </row>
        <row r="1964">
          <cell r="D1964" t="str">
            <v>THE SKY</v>
          </cell>
          <cell r="M1964" t="str">
            <v>﻿Đang hoạt động</v>
          </cell>
          <cell r="N1964">
            <v>42300</v>
          </cell>
          <cell r="Q1964">
            <v>1</v>
          </cell>
          <cell r="T1964">
            <v>0</v>
          </cell>
          <cell r="U1964">
            <v>0</v>
          </cell>
          <cell r="V1964">
            <v>0</v>
          </cell>
        </row>
        <row r="1965">
          <cell r="D1965" t="str">
            <v>BLUE WAVES</v>
          </cell>
          <cell r="M1965" t="str">
            <v>﻿Đang hoạt động</v>
          </cell>
          <cell r="N1965">
            <v>42271</v>
          </cell>
          <cell r="Q1965">
            <v>1</v>
          </cell>
          <cell r="T1965">
            <v>0</v>
          </cell>
          <cell r="U1965">
            <v>0</v>
          </cell>
          <cell r="V1965">
            <v>0</v>
          </cell>
        </row>
        <row r="1966">
          <cell r="D1966" t="str">
            <v>THE SKY</v>
          </cell>
          <cell r="M1966" t="str">
            <v>﻿Đang hoạt động</v>
          </cell>
          <cell r="N1966">
            <v>42271</v>
          </cell>
          <cell r="Q1966">
            <v>0</v>
          </cell>
          <cell r="T1966">
            <v>0</v>
          </cell>
          <cell r="U1966">
            <v>1</v>
          </cell>
          <cell r="V1966">
            <v>0</v>
          </cell>
        </row>
        <row r="1967">
          <cell r="D1967" t="str">
            <v>THE SKY</v>
          </cell>
          <cell r="M1967" t="str">
            <v>﻿Đang hoạt động</v>
          </cell>
          <cell r="N1967">
            <v>42276</v>
          </cell>
          <cell r="Q1967">
            <v>1</v>
          </cell>
          <cell r="T1967">
            <v>0</v>
          </cell>
          <cell r="U1967">
            <v>0</v>
          </cell>
          <cell r="V1967">
            <v>0</v>
          </cell>
        </row>
        <row r="1968">
          <cell r="D1968" t="str">
            <v>THE SKY</v>
          </cell>
          <cell r="M1968" t="str">
            <v>﻿Đang hoạt động</v>
          </cell>
          <cell r="N1968">
            <v>42320</v>
          </cell>
          <cell r="Q1968">
            <v>0</v>
          </cell>
          <cell r="T1968">
            <v>0</v>
          </cell>
          <cell r="U1968">
            <v>1</v>
          </cell>
          <cell r="V1968">
            <v>0</v>
          </cell>
        </row>
        <row r="1969">
          <cell r="D1969" t="str">
            <v>THE SKY</v>
          </cell>
          <cell r="M1969" t="str">
            <v>﻿Đang hoạt động</v>
          </cell>
          <cell r="N1969">
            <v>42276</v>
          </cell>
          <cell r="Q1969">
            <v>1</v>
          </cell>
          <cell r="T1969">
            <v>0</v>
          </cell>
          <cell r="U1969">
            <v>0</v>
          </cell>
          <cell r="V1969">
            <v>0</v>
          </cell>
        </row>
        <row r="1970">
          <cell r="D1970" t="str">
            <v>THE SKY</v>
          </cell>
          <cell r="M1970" t="str">
            <v>﻿Đang hoạt động</v>
          </cell>
          <cell r="N1970">
            <v>42298</v>
          </cell>
          <cell r="Q1970">
            <v>1</v>
          </cell>
          <cell r="T1970">
            <v>0</v>
          </cell>
          <cell r="U1970">
            <v>0</v>
          </cell>
          <cell r="V1970">
            <v>0</v>
          </cell>
        </row>
        <row r="1971">
          <cell r="D1971" t="str">
            <v>THE SKY</v>
          </cell>
          <cell r="M1971" t="str">
            <v>﻿Đang hoạt động</v>
          </cell>
          <cell r="N1971">
            <v>42271</v>
          </cell>
          <cell r="Q1971">
            <v>1</v>
          </cell>
          <cell r="T1971">
            <v>0</v>
          </cell>
          <cell r="U1971">
            <v>0</v>
          </cell>
          <cell r="V1971">
            <v>0</v>
          </cell>
        </row>
        <row r="1972">
          <cell r="D1972" t="str">
            <v>THE SKY</v>
          </cell>
          <cell r="M1972" t="str">
            <v>﻿Đang hoạt động</v>
          </cell>
          <cell r="N1972">
            <v>42271</v>
          </cell>
          <cell r="Q1972">
            <v>0</v>
          </cell>
          <cell r="T1972">
            <v>0</v>
          </cell>
          <cell r="U1972">
            <v>1</v>
          </cell>
          <cell r="V1972">
            <v>0</v>
          </cell>
        </row>
        <row r="1973">
          <cell r="D1973" t="str">
            <v>THE SKY</v>
          </cell>
          <cell r="M1973" t="str">
            <v>﻿Đang hoạt động</v>
          </cell>
          <cell r="N1973">
            <v>42271</v>
          </cell>
          <cell r="Q1973">
            <v>0</v>
          </cell>
          <cell r="T1973">
            <v>0</v>
          </cell>
          <cell r="U1973">
            <v>0</v>
          </cell>
          <cell r="V1973">
            <v>1</v>
          </cell>
        </row>
        <row r="1974">
          <cell r="D1974" t="str">
            <v>VICTORY</v>
          </cell>
          <cell r="M1974" t="str">
            <v>﻿Đang hoạt động</v>
          </cell>
          <cell r="N1974">
            <v>42271</v>
          </cell>
          <cell r="Q1974">
            <v>1</v>
          </cell>
          <cell r="T1974">
            <v>0</v>
          </cell>
          <cell r="U1974">
            <v>0</v>
          </cell>
          <cell r="V1974">
            <v>0</v>
          </cell>
        </row>
        <row r="1975">
          <cell r="D1975" t="str">
            <v>BLUE WAVES</v>
          </cell>
          <cell r="M1975" t="str">
            <v>﻿Đang hoạt động</v>
          </cell>
          <cell r="N1975">
            <v>42320</v>
          </cell>
          <cell r="Q1975">
            <v>1</v>
          </cell>
          <cell r="T1975">
            <v>0</v>
          </cell>
          <cell r="U1975">
            <v>0</v>
          </cell>
          <cell r="V1975">
            <v>0</v>
          </cell>
        </row>
        <row r="1976">
          <cell r="D1976" t="str">
            <v>THE SKY</v>
          </cell>
          <cell r="M1976" t="str">
            <v>﻿Đang hoạt động</v>
          </cell>
          <cell r="N1976">
            <v>42271</v>
          </cell>
          <cell r="Q1976">
            <v>1</v>
          </cell>
          <cell r="T1976">
            <v>0</v>
          </cell>
          <cell r="U1976">
            <v>0</v>
          </cell>
          <cell r="V1976">
            <v>0</v>
          </cell>
        </row>
        <row r="1977">
          <cell r="D1977" t="str">
            <v>THE SKY</v>
          </cell>
          <cell r="M1977" t="str">
            <v>﻿Đang hoạt động</v>
          </cell>
          <cell r="N1977">
            <v>42271</v>
          </cell>
          <cell r="Q1977">
            <v>1</v>
          </cell>
          <cell r="T1977">
            <v>0</v>
          </cell>
          <cell r="U1977">
            <v>0</v>
          </cell>
          <cell r="V1977">
            <v>0</v>
          </cell>
        </row>
        <row r="1978">
          <cell r="D1978" t="str">
            <v>THE SKY</v>
          </cell>
          <cell r="M1978" t="str">
            <v>﻿Đang hoạt động</v>
          </cell>
          <cell r="N1978">
            <v>42639</v>
          </cell>
          <cell r="Q1978">
            <v>1</v>
          </cell>
          <cell r="T1978">
            <v>0</v>
          </cell>
          <cell r="U1978">
            <v>0</v>
          </cell>
          <cell r="V1978">
            <v>0</v>
          </cell>
        </row>
        <row r="1979">
          <cell r="D1979" t="str">
            <v>VICTORY</v>
          </cell>
          <cell r="M1979" t="str">
            <v>﻿Đang hoạt động</v>
          </cell>
          <cell r="N1979">
            <v>42271</v>
          </cell>
          <cell r="Q1979">
            <v>0</v>
          </cell>
          <cell r="T1979">
            <v>0</v>
          </cell>
          <cell r="U1979">
            <v>1</v>
          </cell>
          <cell r="V1979">
            <v>0</v>
          </cell>
        </row>
        <row r="1980">
          <cell r="D1980" t="str">
            <v>THE SKY</v>
          </cell>
          <cell r="M1980" t="str">
            <v>﻿Đang hoạt động</v>
          </cell>
          <cell r="N1980">
            <v>42271</v>
          </cell>
          <cell r="Q1980">
            <v>1</v>
          </cell>
          <cell r="T1980">
            <v>0</v>
          </cell>
          <cell r="U1980">
            <v>0</v>
          </cell>
          <cell r="V1980">
            <v>0</v>
          </cell>
        </row>
        <row r="1981">
          <cell r="D1981" t="str">
            <v>BLUE WAVES</v>
          </cell>
          <cell r="M1981" t="str">
            <v>﻿Đang hoạt động</v>
          </cell>
          <cell r="N1981">
            <v>42320</v>
          </cell>
          <cell r="Q1981">
            <v>0</v>
          </cell>
          <cell r="T1981">
            <v>0</v>
          </cell>
          <cell r="U1981">
            <v>1</v>
          </cell>
          <cell r="V1981">
            <v>0</v>
          </cell>
        </row>
        <row r="1982">
          <cell r="D1982" t="str">
            <v>BLUE WAVES</v>
          </cell>
          <cell r="M1982" t="str">
            <v>﻿Đang hoạt động</v>
          </cell>
          <cell r="N1982">
            <v>42606</v>
          </cell>
          <cell r="Q1982">
            <v>0</v>
          </cell>
          <cell r="T1982">
            <v>0</v>
          </cell>
          <cell r="U1982">
            <v>1</v>
          </cell>
          <cell r="V1982">
            <v>0</v>
          </cell>
        </row>
        <row r="1983">
          <cell r="D1983" t="str">
            <v>DANANG1</v>
          </cell>
          <cell r="M1983" t="str">
            <v>﻿Đang hoạt động</v>
          </cell>
          <cell r="N1983">
            <v>42271</v>
          </cell>
          <cell r="Q1983">
            <v>0</v>
          </cell>
          <cell r="T1983">
            <v>0</v>
          </cell>
          <cell r="U1983">
            <v>0</v>
          </cell>
          <cell r="V1983">
            <v>1</v>
          </cell>
        </row>
        <row r="1984">
          <cell r="D1984" t="str">
            <v>DANANG1</v>
          </cell>
          <cell r="M1984" t="str">
            <v>﻿Đang hoạt động</v>
          </cell>
          <cell r="N1984">
            <v>42271</v>
          </cell>
          <cell r="Q1984">
            <v>1</v>
          </cell>
          <cell r="T1984">
            <v>0</v>
          </cell>
          <cell r="U1984">
            <v>0</v>
          </cell>
          <cell r="V1984">
            <v>0</v>
          </cell>
        </row>
        <row r="1985">
          <cell r="D1985" t="str">
            <v>DANANG1</v>
          </cell>
          <cell r="M1985" t="str">
            <v>﻿Đang hoạt động</v>
          </cell>
          <cell r="N1985">
            <v>42271</v>
          </cell>
          <cell r="Q1985">
            <v>0</v>
          </cell>
          <cell r="T1985">
            <v>0</v>
          </cell>
          <cell r="U1985">
            <v>1</v>
          </cell>
          <cell r="V1985">
            <v>0</v>
          </cell>
        </row>
        <row r="1986">
          <cell r="D1986" t="str">
            <v>DANANG1</v>
          </cell>
          <cell r="M1986" t="str">
            <v>﻿Đang hoạt động</v>
          </cell>
          <cell r="N1986">
            <v>42270</v>
          </cell>
          <cell r="Q1986">
            <v>0</v>
          </cell>
          <cell r="T1986">
            <v>0</v>
          </cell>
          <cell r="U1986">
            <v>1</v>
          </cell>
          <cell r="V1986">
            <v>0</v>
          </cell>
        </row>
        <row r="1987">
          <cell r="D1987" t="str">
            <v>DANANG1</v>
          </cell>
          <cell r="M1987" t="str">
            <v>﻿Đang hoạt động</v>
          </cell>
          <cell r="N1987">
            <v>42271</v>
          </cell>
          <cell r="Q1987">
            <v>0</v>
          </cell>
          <cell r="T1987">
            <v>0</v>
          </cell>
          <cell r="U1987">
            <v>1</v>
          </cell>
          <cell r="V1987">
            <v>0</v>
          </cell>
        </row>
        <row r="1988">
          <cell r="D1988" t="str">
            <v>DANANG1</v>
          </cell>
          <cell r="M1988" t="str">
            <v>﻿Đang hoạt động</v>
          </cell>
          <cell r="N1988">
            <v>42271</v>
          </cell>
          <cell r="Q1988">
            <v>0</v>
          </cell>
          <cell r="T1988">
            <v>0</v>
          </cell>
          <cell r="U1988">
            <v>0</v>
          </cell>
          <cell r="V1988">
            <v>1</v>
          </cell>
        </row>
        <row r="1989">
          <cell r="D1989" t="str">
            <v>DANANG1</v>
          </cell>
          <cell r="M1989" t="str">
            <v>﻿Đang hoạt động</v>
          </cell>
          <cell r="N1989">
            <v>42271</v>
          </cell>
          <cell r="Q1989">
            <v>0</v>
          </cell>
          <cell r="T1989">
            <v>0</v>
          </cell>
          <cell r="U1989">
            <v>1</v>
          </cell>
          <cell r="V1989">
            <v>0</v>
          </cell>
        </row>
        <row r="1990">
          <cell r="D1990" t="str">
            <v>DANANG1</v>
          </cell>
          <cell r="M1990" t="str">
            <v>﻿Đang hoạt động</v>
          </cell>
          <cell r="N1990">
            <v>42270</v>
          </cell>
          <cell r="Q1990">
            <v>1</v>
          </cell>
          <cell r="T1990">
            <v>0</v>
          </cell>
          <cell r="U1990">
            <v>0</v>
          </cell>
          <cell r="V1990">
            <v>0</v>
          </cell>
        </row>
        <row r="1991">
          <cell r="D1991" t="str">
            <v>DANANG1</v>
          </cell>
          <cell r="M1991" t="str">
            <v>﻿Đang hoạt động</v>
          </cell>
          <cell r="N1991">
            <v>42271</v>
          </cell>
          <cell r="Q1991">
            <v>0</v>
          </cell>
          <cell r="T1991">
            <v>0</v>
          </cell>
          <cell r="U1991">
            <v>1</v>
          </cell>
          <cell r="V1991">
            <v>0</v>
          </cell>
        </row>
        <row r="1992">
          <cell r="D1992" t="str">
            <v>LUCKY STAR</v>
          </cell>
          <cell r="M1992" t="str">
            <v>﻿Đang hoạt động</v>
          </cell>
          <cell r="N1992">
            <v>42290</v>
          </cell>
          <cell r="Q1992">
            <v>0</v>
          </cell>
          <cell r="T1992">
            <v>1</v>
          </cell>
          <cell r="U1992">
            <v>0</v>
          </cell>
          <cell r="V1992">
            <v>0</v>
          </cell>
        </row>
        <row r="1993">
          <cell r="D1993" t="str">
            <v>TCA TEAM</v>
          </cell>
          <cell r="M1993" t="str">
            <v>﻿Đang hoạt động</v>
          </cell>
          <cell r="N1993">
            <v>42306</v>
          </cell>
          <cell r="Q1993">
            <v>0</v>
          </cell>
          <cell r="T1993">
            <v>0</v>
          </cell>
          <cell r="U1993">
            <v>0</v>
          </cell>
          <cell r="V1993">
            <v>0</v>
          </cell>
        </row>
        <row r="1994">
          <cell r="D1994" t="str">
            <v>TCA TEAM</v>
          </cell>
          <cell r="M1994" t="str">
            <v>﻿Đang hoạt động</v>
          </cell>
          <cell r="N1994">
            <v>42277</v>
          </cell>
          <cell r="Q1994">
            <v>0</v>
          </cell>
          <cell r="T1994">
            <v>0</v>
          </cell>
          <cell r="U1994">
            <v>0</v>
          </cell>
          <cell r="V1994">
            <v>0</v>
          </cell>
        </row>
        <row r="1995">
          <cell r="D1995" t="str">
            <v>TCA TEAM</v>
          </cell>
          <cell r="M1995" t="str">
            <v>﻿Đang hoạt động</v>
          </cell>
          <cell r="N1995">
            <v>42277</v>
          </cell>
          <cell r="Q1995">
            <v>0</v>
          </cell>
          <cell r="T1995">
            <v>0</v>
          </cell>
          <cell r="U1995">
            <v>0</v>
          </cell>
          <cell r="V1995">
            <v>0</v>
          </cell>
        </row>
        <row r="1996">
          <cell r="D1996" t="str">
            <v>TCA TEAM</v>
          </cell>
          <cell r="M1996" t="str">
            <v>﻿Đang hoạt động</v>
          </cell>
          <cell r="N1996">
            <v>42277</v>
          </cell>
          <cell r="Q1996">
            <v>0</v>
          </cell>
          <cell r="T1996">
            <v>0</v>
          </cell>
          <cell r="U1996">
            <v>0</v>
          </cell>
          <cell r="V1996">
            <v>0</v>
          </cell>
        </row>
        <row r="1997">
          <cell r="D1997" t="str">
            <v>TCA TEAM</v>
          </cell>
          <cell r="M1997" t="str">
            <v>﻿Đang hoạt động</v>
          </cell>
          <cell r="N1997">
            <v>42277</v>
          </cell>
          <cell r="Q1997">
            <v>0</v>
          </cell>
          <cell r="T1997">
            <v>0</v>
          </cell>
          <cell r="U1997">
            <v>0</v>
          </cell>
          <cell r="V1997">
            <v>0</v>
          </cell>
        </row>
        <row r="1998">
          <cell r="D1998" t="str">
            <v>TCA TEAM</v>
          </cell>
          <cell r="M1998" t="str">
            <v>﻿Đang hoạt động</v>
          </cell>
          <cell r="N1998">
            <v>42348</v>
          </cell>
          <cell r="Q1998">
            <v>0</v>
          </cell>
          <cell r="T1998">
            <v>0</v>
          </cell>
          <cell r="U1998">
            <v>0</v>
          </cell>
          <cell r="V1998">
            <v>0</v>
          </cell>
        </row>
        <row r="1999">
          <cell r="D1999" t="str">
            <v>TCA TEAM</v>
          </cell>
          <cell r="M1999" t="str">
            <v>﻿Đang hoạt động</v>
          </cell>
          <cell r="N1999">
            <v>42277</v>
          </cell>
          <cell r="Q1999">
            <v>0</v>
          </cell>
          <cell r="T1999">
            <v>0</v>
          </cell>
          <cell r="U1999">
            <v>0</v>
          </cell>
          <cell r="V1999">
            <v>0</v>
          </cell>
        </row>
        <row r="2000">
          <cell r="D2000" t="str">
            <v>TCA TEAM</v>
          </cell>
          <cell r="M2000" t="str">
            <v>﻿Đang hoạt động</v>
          </cell>
          <cell r="N2000">
            <v>42277</v>
          </cell>
          <cell r="Q2000">
            <v>0</v>
          </cell>
          <cell r="T2000">
            <v>0</v>
          </cell>
          <cell r="U2000">
            <v>0</v>
          </cell>
          <cell r="V2000">
            <v>0</v>
          </cell>
        </row>
        <row r="2001">
          <cell r="D2001" t="str">
            <v>TCA TEAM</v>
          </cell>
          <cell r="M2001" t="str">
            <v>﻿Đang hoạt động</v>
          </cell>
          <cell r="N2001">
            <v>42277</v>
          </cell>
          <cell r="Q2001">
            <v>0</v>
          </cell>
          <cell r="T2001">
            <v>0</v>
          </cell>
          <cell r="U2001">
            <v>0</v>
          </cell>
          <cell r="V2001">
            <v>0</v>
          </cell>
        </row>
        <row r="2002">
          <cell r="D2002" t="str">
            <v>TCA TEAM</v>
          </cell>
          <cell r="M2002" t="str">
            <v>﻿Đang hoạt động</v>
          </cell>
          <cell r="N2002">
            <v>42348</v>
          </cell>
          <cell r="Q2002">
            <v>0</v>
          </cell>
          <cell r="T2002">
            <v>0</v>
          </cell>
          <cell r="U2002">
            <v>0</v>
          </cell>
          <cell r="V2002">
            <v>0</v>
          </cell>
        </row>
        <row r="2003">
          <cell r="D2003" t="str">
            <v>TCA TEAM</v>
          </cell>
          <cell r="M2003" t="str">
            <v>﻿Đang hoạt động</v>
          </cell>
          <cell r="N2003">
            <v>42277</v>
          </cell>
          <cell r="Q2003">
            <v>0</v>
          </cell>
          <cell r="T2003">
            <v>0</v>
          </cell>
          <cell r="U2003">
            <v>0</v>
          </cell>
          <cell r="V2003">
            <v>0</v>
          </cell>
        </row>
        <row r="2004">
          <cell r="D2004" t="str">
            <v>LION 1</v>
          </cell>
          <cell r="M2004" t="str">
            <v>﻿Đang hoạt động</v>
          </cell>
          <cell r="N2004">
            <v>41635</v>
          </cell>
          <cell r="Q2004">
            <v>1</v>
          </cell>
          <cell r="T2004">
            <v>0</v>
          </cell>
          <cell r="U2004">
            <v>0</v>
          </cell>
          <cell r="V2004">
            <v>0</v>
          </cell>
        </row>
        <row r="2005">
          <cell r="D2005" t="str">
            <v>TCA TEAM</v>
          </cell>
          <cell r="M2005" t="str">
            <v>﻿Đang hoạt động</v>
          </cell>
          <cell r="N2005">
            <v>42277</v>
          </cell>
          <cell r="Q2005">
            <v>0</v>
          </cell>
          <cell r="T2005">
            <v>0</v>
          </cell>
          <cell r="U2005">
            <v>0</v>
          </cell>
          <cell r="V2005">
            <v>0</v>
          </cell>
        </row>
        <row r="2006">
          <cell r="D2006" t="str">
            <v>TCA TEAM</v>
          </cell>
          <cell r="M2006" t="str">
            <v>﻿Đang hoạt động</v>
          </cell>
          <cell r="N2006">
            <v>42277</v>
          </cell>
          <cell r="Q2006">
            <v>0</v>
          </cell>
          <cell r="T2006">
            <v>0</v>
          </cell>
          <cell r="U2006">
            <v>0</v>
          </cell>
          <cell r="V2006">
            <v>0</v>
          </cell>
        </row>
        <row r="2007">
          <cell r="D2007" t="str">
            <v>TCA TEAM</v>
          </cell>
          <cell r="M2007" t="str">
            <v>﻿Đang hoạt động</v>
          </cell>
          <cell r="N2007">
            <v>42277</v>
          </cell>
          <cell r="Q2007">
            <v>0</v>
          </cell>
          <cell r="T2007">
            <v>0</v>
          </cell>
          <cell r="U2007">
            <v>0</v>
          </cell>
          <cell r="V2007">
            <v>0</v>
          </cell>
        </row>
        <row r="2008">
          <cell r="D2008" t="str">
            <v>TCA TEAM</v>
          </cell>
          <cell r="M2008" t="str">
            <v>﻿Đang hoạt động</v>
          </cell>
          <cell r="N2008">
            <v>42277</v>
          </cell>
          <cell r="Q2008">
            <v>0</v>
          </cell>
          <cell r="T2008">
            <v>0</v>
          </cell>
          <cell r="U2008">
            <v>0</v>
          </cell>
          <cell r="V2008">
            <v>0</v>
          </cell>
        </row>
        <row r="2009">
          <cell r="D2009" t="str">
            <v>TCA TEAM</v>
          </cell>
          <cell r="M2009" t="str">
            <v>﻿Đang hoạt động</v>
          </cell>
          <cell r="N2009">
            <v>42277</v>
          </cell>
          <cell r="Q2009">
            <v>0</v>
          </cell>
          <cell r="T2009">
            <v>0</v>
          </cell>
          <cell r="U2009">
            <v>0</v>
          </cell>
          <cell r="V2009">
            <v>0</v>
          </cell>
        </row>
        <row r="2010">
          <cell r="D2010" t="str">
            <v>TCA TEAM</v>
          </cell>
          <cell r="M2010" t="str">
            <v>﻿Đang hoạt động</v>
          </cell>
          <cell r="N2010">
            <v>42277</v>
          </cell>
          <cell r="Q2010">
            <v>0</v>
          </cell>
          <cell r="T2010">
            <v>0</v>
          </cell>
          <cell r="U2010">
            <v>0</v>
          </cell>
          <cell r="V2010">
            <v>0</v>
          </cell>
        </row>
        <row r="2011">
          <cell r="D2011" t="str">
            <v>TCA TEAM</v>
          </cell>
          <cell r="M2011" t="str">
            <v>﻿Đang hoạt động</v>
          </cell>
          <cell r="N2011">
            <v>42277</v>
          </cell>
          <cell r="Q2011">
            <v>0</v>
          </cell>
          <cell r="T2011">
            <v>0</v>
          </cell>
          <cell r="U2011">
            <v>0</v>
          </cell>
          <cell r="V2011">
            <v>0</v>
          </cell>
        </row>
        <row r="2012">
          <cell r="D2012" t="str">
            <v>TCA TEAM</v>
          </cell>
          <cell r="M2012" t="str">
            <v>﻿Đang hoạt động</v>
          </cell>
          <cell r="N2012">
            <v>42298</v>
          </cell>
          <cell r="Q2012">
            <v>0</v>
          </cell>
          <cell r="T2012">
            <v>0</v>
          </cell>
          <cell r="U2012">
            <v>0</v>
          </cell>
          <cell r="V2012">
            <v>0</v>
          </cell>
        </row>
        <row r="2013">
          <cell r="D2013" t="str">
            <v>TCA TEAM</v>
          </cell>
          <cell r="M2013" t="str">
            <v>﻿Đang hoạt động</v>
          </cell>
          <cell r="N2013">
            <v>42277</v>
          </cell>
          <cell r="Q2013">
            <v>0</v>
          </cell>
          <cell r="T2013">
            <v>0</v>
          </cell>
          <cell r="U2013">
            <v>0</v>
          </cell>
          <cell r="V2013">
            <v>0</v>
          </cell>
        </row>
        <row r="2014">
          <cell r="D2014" t="str">
            <v>TCA TEAM</v>
          </cell>
          <cell r="M2014" t="str">
            <v>﻿Đang hoạt động</v>
          </cell>
          <cell r="N2014">
            <v>42277</v>
          </cell>
          <cell r="Q2014">
            <v>0</v>
          </cell>
          <cell r="T2014">
            <v>0</v>
          </cell>
          <cell r="U2014">
            <v>0</v>
          </cell>
          <cell r="V2014">
            <v>0</v>
          </cell>
        </row>
        <row r="2015">
          <cell r="D2015" t="str">
            <v>TCA TEAM</v>
          </cell>
          <cell r="M2015" t="str">
            <v>﻿Đang hoạt động</v>
          </cell>
          <cell r="N2015">
            <v>42277</v>
          </cell>
          <cell r="Q2015">
            <v>0</v>
          </cell>
          <cell r="T2015">
            <v>0</v>
          </cell>
          <cell r="U2015">
            <v>0</v>
          </cell>
          <cell r="V2015">
            <v>0</v>
          </cell>
        </row>
        <row r="2016">
          <cell r="D2016" t="str">
            <v>TCA TEAM</v>
          </cell>
          <cell r="M2016" t="str">
            <v>﻿Đang hoạt động</v>
          </cell>
          <cell r="N2016">
            <v>42475</v>
          </cell>
          <cell r="Q2016">
            <v>0</v>
          </cell>
          <cell r="T2016">
            <v>0</v>
          </cell>
          <cell r="U2016">
            <v>0</v>
          </cell>
          <cell r="V2016">
            <v>0</v>
          </cell>
        </row>
        <row r="2017">
          <cell r="D2017" t="str">
            <v>TCA TEAM</v>
          </cell>
          <cell r="M2017" t="str">
            <v>﻿Đang hoạt động</v>
          </cell>
          <cell r="N2017">
            <v>42277</v>
          </cell>
          <cell r="Q2017">
            <v>0</v>
          </cell>
          <cell r="T2017">
            <v>0</v>
          </cell>
          <cell r="U2017">
            <v>0</v>
          </cell>
          <cell r="V2017">
            <v>0</v>
          </cell>
        </row>
        <row r="2018">
          <cell r="D2018" t="str">
            <v>TCA TEAM</v>
          </cell>
          <cell r="M2018" t="str">
            <v>﻿Đang hoạt động</v>
          </cell>
          <cell r="N2018">
            <v>42277</v>
          </cell>
          <cell r="Q2018">
            <v>0</v>
          </cell>
          <cell r="T2018">
            <v>0</v>
          </cell>
          <cell r="U2018">
            <v>0</v>
          </cell>
          <cell r="V2018">
            <v>0</v>
          </cell>
        </row>
        <row r="2019">
          <cell r="D2019" t="str">
            <v>TCA TEAM</v>
          </cell>
          <cell r="M2019" t="str">
            <v>﻿Đang hoạt động</v>
          </cell>
          <cell r="N2019">
            <v>42458</v>
          </cell>
          <cell r="Q2019">
            <v>0</v>
          </cell>
          <cell r="T2019">
            <v>0</v>
          </cell>
          <cell r="U2019">
            <v>0</v>
          </cell>
          <cell r="V2019">
            <v>0</v>
          </cell>
        </row>
        <row r="2020">
          <cell r="D2020" t="str">
            <v>TCA TEAM</v>
          </cell>
          <cell r="M2020" t="str">
            <v>﻿Đang hoạt động</v>
          </cell>
          <cell r="N2020">
            <v>42311</v>
          </cell>
          <cell r="Q2020">
            <v>0</v>
          </cell>
          <cell r="T2020">
            <v>0</v>
          </cell>
          <cell r="U2020">
            <v>0</v>
          </cell>
          <cell r="V2020">
            <v>0</v>
          </cell>
        </row>
        <row r="2021">
          <cell r="D2021" t="str">
            <v>TCA TEAM</v>
          </cell>
          <cell r="M2021" t="str">
            <v>﻿Đang hoạt động</v>
          </cell>
          <cell r="N2021">
            <v>42438</v>
          </cell>
          <cell r="Q2021">
            <v>0</v>
          </cell>
          <cell r="T2021">
            <v>0</v>
          </cell>
          <cell r="U2021">
            <v>0</v>
          </cell>
          <cell r="V2021">
            <v>0</v>
          </cell>
        </row>
        <row r="2022">
          <cell r="D2022" t="str">
            <v>TCA TEAM</v>
          </cell>
          <cell r="M2022" t="str">
            <v>﻿Đang hoạt động</v>
          </cell>
          <cell r="N2022">
            <v>42277</v>
          </cell>
          <cell r="Q2022">
            <v>0</v>
          </cell>
          <cell r="T2022">
            <v>0</v>
          </cell>
          <cell r="U2022">
            <v>0</v>
          </cell>
          <cell r="V2022">
            <v>0</v>
          </cell>
        </row>
        <row r="2023">
          <cell r="D2023" t="str">
            <v>TCA TEAM</v>
          </cell>
          <cell r="M2023" t="str">
            <v>﻿Đang hoạt động</v>
          </cell>
          <cell r="N2023">
            <v>42550</v>
          </cell>
          <cell r="Q2023">
            <v>0</v>
          </cell>
          <cell r="T2023">
            <v>0</v>
          </cell>
          <cell r="U2023">
            <v>0</v>
          </cell>
          <cell r="V2023">
            <v>0</v>
          </cell>
        </row>
        <row r="2024">
          <cell r="D2024" t="str">
            <v>TCA TEAM</v>
          </cell>
          <cell r="M2024" t="str">
            <v>﻿Đang hoạt động</v>
          </cell>
          <cell r="N2024">
            <v>42544</v>
          </cell>
          <cell r="Q2024">
            <v>0</v>
          </cell>
          <cell r="T2024">
            <v>0</v>
          </cell>
          <cell r="U2024">
            <v>0</v>
          </cell>
          <cell r="V2024">
            <v>0</v>
          </cell>
        </row>
        <row r="2025">
          <cell r="D2025" t="str">
            <v>TCA TEAM</v>
          </cell>
          <cell r="M2025" t="str">
            <v>﻿Đang hoạt động</v>
          </cell>
          <cell r="N2025">
            <v>42277</v>
          </cell>
          <cell r="Q2025">
            <v>0</v>
          </cell>
          <cell r="T2025">
            <v>0</v>
          </cell>
          <cell r="U2025">
            <v>0</v>
          </cell>
          <cell r="V2025">
            <v>0</v>
          </cell>
        </row>
        <row r="2026">
          <cell r="D2026" t="str">
            <v>TCA TEAM</v>
          </cell>
          <cell r="M2026" t="str">
            <v>﻿Đang hoạt động</v>
          </cell>
          <cell r="N2026">
            <v>42277</v>
          </cell>
          <cell r="Q2026">
            <v>0</v>
          </cell>
          <cell r="T2026">
            <v>0</v>
          </cell>
          <cell r="U2026">
            <v>0</v>
          </cell>
          <cell r="V2026">
            <v>0</v>
          </cell>
        </row>
        <row r="2027">
          <cell r="D2027" t="str">
            <v>TCA TEAM</v>
          </cell>
          <cell r="M2027" t="str">
            <v>﻿Đang hoạt động</v>
          </cell>
          <cell r="N2027">
            <v>42277</v>
          </cell>
          <cell r="Q2027">
            <v>0</v>
          </cell>
          <cell r="T2027">
            <v>0</v>
          </cell>
          <cell r="U2027">
            <v>0</v>
          </cell>
          <cell r="V2027">
            <v>0</v>
          </cell>
        </row>
        <row r="2028">
          <cell r="D2028" t="str">
            <v>ELITE</v>
          </cell>
          <cell r="M2028" t="str">
            <v>﻿Đang hoạt động</v>
          </cell>
          <cell r="N2028">
            <v>42276</v>
          </cell>
          <cell r="Q2028">
            <v>1</v>
          </cell>
          <cell r="T2028">
            <v>0</v>
          </cell>
          <cell r="U2028">
            <v>0</v>
          </cell>
          <cell r="V2028">
            <v>0</v>
          </cell>
        </row>
        <row r="2029">
          <cell r="D2029" t="str">
            <v>BORN TO WIN GENCASA PHÚ NHUẬN</v>
          </cell>
          <cell r="M2029" t="str">
            <v>﻿Đang hoạt động</v>
          </cell>
          <cell r="N2029">
            <v>42277</v>
          </cell>
          <cell r="Q2029">
            <v>1</v>
          </cell>
          <cell r="T2029">
            <v>0</v>
          </cell>
          <cell r="U2029">
            <v>0</v>
          </cell>
          <cell r="V2029">
            <v>0</v>
          </cell>
        </row>
        <row r="2030">
          <cell r="D2030" t="str">
            <v>THE CAPITAL</v>
          </cell>
          <cell r="M2030" t="str">
            <v>﻿Đang hoạt động</v>
          </cell>
          <cell r="N2030">
            <v>42276</v>
          </cell>
          <cell r="Q2030">
            <v>1</v>
          </cell>
          <cell r="T2030">
            <v>0</v>
          </cell>
          <cell r="U2030">
            <v>0</v>
          </cell>
          <cell r="V2030">
            <v>0</v>
          </cell>
        </row>
        <row r="2031">
          <cell r="D2031" t="str">
            <v>LION 1</v>
          </cell>
          <cell r="M2031" t="str">
            <v>﻿Đang hoạt động</v>
          </cell>
          <cell r="N2031">
            <v>42391</v>
          </cell>
          <cell r="Q2031">
            <v>1</v>
          </cell>
          <cell r="T2031">
            <v>0</v>
          </cell>
          <cell r="U2031">
            <v>0</v>
          </cell>
          <cell r="V2031">
            <v>0</v>
          </cell>
        </row>
        <row r="2032">
          <cell r="D2032" t="str">
            <v>LION 1</v>
          </cell>
          <cell r="M2032" t="str">
            <v>﻿Đang hoạt động</v>
          </cell>
          <cell r="N2032">
            <v>42300</v>
          </cell>
          <cell r="Q2032">
            <v>1</v>
          </cell>
          <cell r="T2032">
            <v>0</v>
          </cell>
          <cell r="U2032">
            <v>0</v>
          </cell>
          <cell r="V2032">
            <v>0</v>
          </cell>
        </row>
        <row r="2033">
          <cell r="D2033" t="str">
            <v>LION 1</v>
          </cell>
          <cell r="M2033" t="str">
            <v>﻿Đang hoạt động</v>
          </cell>
          <cell r="N2033">
            <v>42300</v>
          </cell>
          <cell r="Q2033">
            <v>1</v>
          </cell>
          <cell r="T2033">
            <v>0</v>
          </cell>
          <cell r="U2033">
            <v>0</v>
          </cell>
          <cell r="V2033">
            <v>0</v>
          </cell>
        </row>
        <row r="2034">
          <cell r="D2034" t="str">
            <v>TCB NORTH</v>
          </cell>
          <cell r="M2034" t="str">
            <v>﻿Đang hoạt động</v>
          </cell>
          <cell r="N2034">
            <v>42276</v>
          </cell>
          <cell r="Q2034">
            <v>0</v>
          </cell>
          <cell r="T2034">
            <v>0</v>
          </cell>
          <cell r="U2034">
            <v>0</v>
          </cell>
          <cell r="V2034">
            <v>0</v>
          </cell>
        </row>
        <row r="2035">
          <cell r="D2035" t="str">
            <v>LION 1</v>
          </cell>
          <cell r="M2035" t="str">
            <v>﻿Đã nghỉ việc</v>
          </cell>
          <cell r="N2035">
            <v>42361</v>
          </cell>
          <cell r="Q2035">
            <v>0</v>
          </cell>
          <cell r="T2035">
            <v>0</v>
          </cell>
          <cell r="U2035">
            <v>0</v>
          </cell>
          <cell r="V2035">
            <v>0</v>
          </cell>
        </row>
        <row r="2036">
          <cell r="D2036" t="str">
            <v>LION 1</v>
          </cell>
          <cell r="M2036" t="str">
            <v>﻿Đang hoạt động</v>
          </cell>
          <cell r="N2036">
            <v>42300</v>
          </cell>
          <cell r="Q2036">
            <v>1</v>
          </cell>
          <cell r="T2036">
            <v>0</v>
          </cell>
          <cell r="U2036">
            <v>0</v>
          </cell>
          <cell r="V2036">
            <v>0</v>
          </cell>
        </row>
        <row r="2037">
          <cell r="D2037" t="str">
            <v>LIB</v>
          </cell>
          <cell r="M2037" t="str">
            <v>﻿Đang hoạt động</v>
          </cell>
          <cell r="N2037">
            <v>42319</v>
          </cell>
          <cell r="Q2037">
            <v>1</v>
          </cell>
          <cell r="T2037">
            <v>0</v>
          </cell>
          <cell r="U2037">
            <v>0</v>
          </cell>
          <cell r="V2037">
            <v>0</v>
          </cell>
        </row>
        <row r="2038">
          <cell r="D2038" t="str">
            <v>TCB SOUTH 2</v>
          </cell>
          <cell r="M2038" t="str">
            <v>﻿Đã nghỉ việc</v>
          </cell>
          <cell r="N2038">
            <v>42276</v>
          </cell>
          <cell r="Q2038">
            <v>0</v>
          </cell>
          <cell r="T2038">
            <v>0</v>
          </cell>
          <cell r="U2038">
            <v>0</v>
          </cell>
          <cell r="V2038">
            <v>0</v>
          </cell>
        </row>
        <row r="2039">
          <cell r="D2039" t="str">
            <v>MDRT BH</v>
          </cell>
          <cell r="M2039" t="str">
            <v>﻿Đang hoạt động</v>
          </cell>
          <cell r="N2039">
            <v>42277</v>
          </cell>
          <cell r="Q2039">
            <v>0</v>
          </cell>
          <cell r="T2039">
            <v>0</v>
          </cell>
          <cell r="U2039">
            <v>1</v>
          </cell>
          <cell r="V2039">
            <v>0</v>
          </cell>
        </row>
        <row r="2040">
          <cell r="D2040" t="str">
            <v>MDRT HCM</v>
          </cell>
          <cell r="M2040" t="str">
            <v>﻿Đã nghỉ việc</v>
          </cell>
          <cell r="N2040">
            <v>42277</v>
          </cell>
          <cell r="Q2040">
            <v>0</v>
          </cell>
          <cell r="T2040">
            <v>0</v>
          </cell>
          <cell r="U2040">
            <v>0</v>
          </cell>
          <cell r="V2040">
            <v>0</v>
          </cell>
        </row>
        <row r="2041">
          <cell r="D2041" t="str">
            <v>GENCASA BẾN TRE</v>
          </cell>
          <cell r="M2041" t="str">
            <v>﻿Đang hoạt động</v>
          </cell>
          <cell r="N2041">
            <v>42290</v>
          </cell>
          <cell r="Q2041">
            <v>1</v>
          </cell>
          <cell r="T2041">
            <v>0</v>
          </cell>
          <cell r="U2041">
            <v>0</v>
          </cell>
          <cell r="V2041">
            <v>0</v>
          </cell>
        </row>
        <row r="2042">
          <cell r="D2042" t="str">
            <v>GENCASA BẾN TRE</v>
          </cell>
          <cell r="M2042" t="str">
            <v>﻿Đang hoạt động</v>
          </cell>
          <cell r="N2042">
            <v>42290</v>
          </cell>
          <cell r="Q2042">
            <v>1</v>
          </cell>
          <cell r="T2042">
            <v>0</v>
          </cell>
          <cell r="U2042">
            <v>0</v>
          </cell>
          <cell r="V2042">
            <v>0</v>
          </cell>
        </row>
        <row r="2043">
          <cell r="D2043" t="str">
            <v>GENCASA BẾN TRE</v>
          </cell>
          <cell r="M2043" t="str">
            <v>﻿Đang hoạt động</v>
          </cell>
          <cell r="N2043">
            <v>42290</v>
          </cell>
          <cell r="Q2043">
            <v>0</v>
          </cell>
          <cell r="T2043">
            <v>1</v>
          </cell>
          <cell r="U2043">
            <v>0</v>
          </cell>
          <cell r="V2043">
            <v>0</v>
          </cell>
        </row>
        <row r="2044">
          <cell r="D2044" t="str">
            <v>LIB</v>
          </cell>
          <cell r="M2044" t="str">
            <v>﻿Đang hoạt động</v>
          </cell>
          <cell r="N2044">
            <v>42292</v>
          </cell>
          <cell r="Q2044">
            <v>1</v>
          </cell>
          <cell r="T2044">
            <v>0</v>
          </cell>
          <cell r="U2044">
            <v>0</v>
          </cell>
          <cell r="V2044">
            <v>0</v>
          </cell>
        </row>
        <row r="2045">
          <cell r="D2045" t="str">
            <v>BIG HERO</v>
          </cell>
          <cell r="M2045" t="str">
            <v>﻿Đang hoạt động</v>
          </cell>
          <cell r="N2045">
            <v>42292</v>
          </cell>
          <cell r="Q2045">
            <v>1</v>
          </cell>
          <cell r="T2045">
            <v>0</v>
          </cell>
          <cell r="U2045">
            <v>0</v>
          </cell>
          <cell r="V2045">
            <v>0</v>
          </cell>
        </row>
        <row r="2046">
          <cell r="D2046" t="str">
            <v>GENCASA BẾN TRE</v>
          </cell>
          <cell r="M2046" t="str">
            <v>﻿Đang hoạt động</v>
          </cell>
          <cell r="N2046">
            <v>42290</v>
          </cell>
          <cell r="Q2046">
            <v>0</v>
          </cell>
          <cell r="T2046">
            <v>0</v>
          </cell>
          <cell r="U2046">
            <v>1</v>
          </cell>
          <cell r="V2046">
            <v>0</v>
          </cell>
        </row>
        <row r="2047">
          <cell r="D2047" t="str">
            <v>WHITE HORSE</v>
          </cell>
          <cell r="M2047" t="str">
            <v>﻿Đang hoạt động</v>
          </cell>
          <cell r="N2047">
            <v>42292</v>
          </cell>
          <cell r="Q2047">
            <v>0</v>
          </cell>
          <cell r="T2047">
            <v>1</v>
          </cell>
          <cell r="U2047">
            <v>0</v>
          </cell>
          <cell r="V2047">
            <v>0</v>
          </cell>
        </row>
        <row r="2048">
          <cell r="D2048" t="str">
            <v>TCB SOUTH 1</v>
          </cell>
          <cell r="M2048" t="str">
            <v>﻿Đang hoạt động</v>
          </cell>
          <cell r="N2048">
            <v>42291</v>
          </cell>
          <cell r="Q2048">
            <v>0</v>
          </cell>
          <cell r="T2048">
            <v>0</v>
          </cell>
          <cell r="U2048">
            <v>0</v>
          </cell>
          <cell r="V2048">
            <v>0</v>
          </cell>
        </row>
        <row r="2049">
          <cell r="D2049" t="str">
            <v>PHOENIX</v>
          </cell>
          <cell r="M2049" t="str">
            <v>﻿Đã nghỉ việc</v>
          </cell>
          <cell r="N2049">
            <v>42305</v>
          </cell>
          <cell r="Q2049">
            <v>0</v>
          </cell>
          <cell r="T2049">
            <v>0</v>
          </cell>
          <cell r="U2049">
            <v>0</v>
          </cell>
          <cell r="V2049">
            <v>0</v>
          </cell>
        </row>
        <row r="2050">
          <cell r="D2050" t="str">
            <v>BIG HERO</v>
          </cell>
          <cell r="M2050" t="str">
            <v>﻿Đang hoạt động</v>
          </cell>
          <cell r="N2050">
            <v>42292</v>
          </cell>
          <cell r="Q2050">
            <v>1</v>
          </cell>
          <cell r="T2050">
            <v>0</v>
          </cell>
          <cell r="U2050">
            <v>0</v>
          </cell>
          <cell r="V2050">
            <v>0</v>
          </cell>
        </row>
        <row r="2051">
          <cell r="D2051" t="str">
            <v>CUPID</v>
          </cell>
          <cell r="M2051" t="str">
            <v>﻿Đang hoạt động</v>
          </cell>
          <cell r="N2051">
            <v>42349</v>
          </cell>
          <cell r="Q2051">
            <v>1</v>
          </cell>
          <cell r="T2051">
            <v>0</v>
          </cell>
          <cell r="U2051">
            <v>0</v>
          </cell>
          <cell r="V2051">
            <v>0</v>
          </cell>
        </row>
        <row r="2052">
          <cell r="D2052" t="str">
            <v>GENCASA THÁI NGUYÊN</v>
          </cell>
          <cell r="M2052" t="str">
            <v>﻿Đang hoạt động</v>
          </cell>
          <cell r="N2052">
            <v>42291</v>
          </cell>
          <cell r="Q2052">
            <v>1</v>
          </cell>
          <cell r="T2052">
            <v>0</v>
          </cell>
          <cell r="U2052">
            <v>0</v>
          </cell>
          <cell r="V2052">
            <v>0</v>
          </cell>
        </row>
        <row r="2053">
          <cell r="D2053" t="str">
            <v>GENCASA THÁI NGUYÊN</v>
          </cell>
          <cell r="M2053" t="str">
            <v>﻿Đang hoạt động</v>
          </cell>
          <cell r="N2053">
            <v>42291</v>
          </cell>
          <cell r="Q2053">
            <v>1</v>
          </cell>
          <cell r="T2053">
            <v>0</v>
          </cell>
          <cell r="U2053">
            <v>0</v>
          </cell>
          <cell r="V2053">
            <v>0</v>
          </cell>
        </row>
        <row r="2054">
          <cell r="D2054" t="str">
            <v>THE CAPITAL</v>
          </cell>
          <cell r="M2054" t="str">
            <v>﻿Đang hoạt động</v>
          </cell>
          <cell r="N2054">
            <v>42291</v>
          </cell>
          <cell r="Q2054">
            <v>1</v>
          </cell>
          <cell r="T2054">
            <v>0</v>
          </cell>
          <cell r="U2054">
            <v>0</v>
          </cell>
          <cell r="V2054">
            <v>0</v>
          </cell>
        </row>
        <row r="2055">
          <cell r="D2055" t="str">
            <v>THE POWER</v>
          </cell>
          <cell r="M2055" t="str">
            <v>﻿Đang hoạt động</v>
          </cell>
          <cell r="N2055">
            <v>42291</v>
          </cell>
          <cell r="Q2055">
            <v>1</v>
          </cell>
          <cell r="T2055">
            <v>0</v>
          </cell>
          <cell r="U2055">
            <v>0</v>
          </cell>
          <cell r="V2055">
            <v>0</v>
          </cell>
        </row>
        <row r="2056">
          <cell r="D2056" t="str">
            <v>GENCASA LONG BIÊN</v>
          </cell>
          <cell r="M2056" t="str">
            <v>﻿Đang hoạt động</v>
          </cell>
          <cell r="N2056">
            <v>42632</v>
          </cell>
          <cell r="Q2056">
            <v>0</v>
          </cell>
          <cell r="T2056">
            <v>0</v>
          </cell>
          <cell r="U2056">
            <v>1</v>
          </cell>
          <cell r="V2056">
            <v>0</v>
          </cell>
        </row>
        <row r="2057">
          <cell r="D2057" t="str">
            <v>SUNFLOWER</v>
          </cell>
          <cell r="M2057" t="str">
            <v>﻿Đã nghỉ việc</v>
          </cell>
          <cell r="N2057">
            <v>42326</v>
          </cell>
          <cell r="Q2057">
            <v>0</v>
          </cell>
          <cell r="T2057">
            <v>0</v>
          </cell>
          <cell r="U2057">
            <v>0</v>
          </cell>
          <cell r="V2057">
            <v>0</v>
          </cell>
        </row>
        <row r="2058">
          <cell r="D2058" t="str">
            <v>LION 1</v>
          </cell>
          <cell r="M2058" t="str">
            <v>﻿Đang hoạt động</v>
          </cell>
          <cell r="N2058">
            <v>42291</v>
          </cell>
          <cell r="Q2058">
            <v>1</v>
          </cell>
          <cell r="T2058">
            <v>0</v>
          </cell>
          <cell r="U2058">
            <v>0</v>
          </cell>
          <cell r="V2058">
            <v>0</v>
          </cell>
        </row>
        <row r="2059">
          <cell r="D2059" t="str">
            <v>DIAMOND</v>
          </cell>
          <cell r="M2059" t="str">
            <v>﻿Đang hoạt động</v>
          </cell>
          <cell r="N2059">
            <v>42291</v>
          </cell>
          <cell r="Q2059">
            <v>1</v>
          </cell>
          <cell r="T2059">
            <v>0</v>
          </cell>
          <cell r="U2059">
            <v>0</v>
          </cell>
          <cell r="V2059">
            <v>0</v>
          </cell>
        </row>
        <row r="2060">
          <cell r="D2060" t="str">
            <v>F.B.I</v>
          </cell>
          <cell r="M2060" t="str">
            <v>﻿Đang hoạt động</v>
          </cell>
          <cell r="N2060">
            <v>42298</v>
          </cell>
          <cell r="Q2060">
            <v>0</v>
          </cell>
          <cell r="T2060">
            <v>1</v>
          </cell>
          <cell r="U2060">
            <v>0</v>
          </cell>
          <cell r="V2060">
            <v>0</v>
          </cell>
        </row>
        <row r="2061">
          <cell r="D2061" t="str">
            <v>GENCASA THÁI NGUYÊN</v>
          </cell>
          <cell r="M2061" t="str">
            <v>﻿Đang hoạt động</v>
          </cell>
          <cell r="N2061">
            <v>42291</v>
          </cell>
          <cell r="Q2061">
            <v>1</v>
          </cell>
          <cell r="T2061">
            <v>0</v>
          </cell>
          <cell r="U2061">
            <v>0</v>
          </cell>
          <cell r="V2061">
            <v>0</v>
          </cell>
        </row>
        <row r="2062">
          <cell r="D2062" t="str">
            <v>SUNFLOWER</v>
          </cell>
          <cell r="M2062" t="str">
            <v>﻿Đã nghỉ việc</v>
          </cell>
          <cell r="N2062">
            <v>42298</v>
          </cell>
          <cell r="Q2062">
            <v>0</v>
          </cell>
          <cell r="T2062">
            <v>0</v>
          </cell>
          <cell r="U2062">
            <v>0</v>
          </cell>
          <cell r="V2062">
            <v>0</v>
          </cell>
        </row>
        <row r="2063">
          <cell r="D2063" t="str">
            <v>SUNFLOWER</v>
          </cell>
          <cell r="M2063" t="str">
            <v>﻿Đang hoạt động</v>
          </cell>
          <cell r="N2063">
            <v>42291</v>
          </cell>
          <cell r="Q2063">
            <v>0</v>
          </cell>
          <cell r="T2063">
            <v>0</v>
          </cell>
          <cell r="U2063">
            <v>1</v>
          </cell>
          <cell r="V2063">
            <v>0</v>
          </cell>
        </row>
        <row r="2064">
          <cell r="D2064" t="str">
            <v>THE KEY</v>
          </cell>
          <cell r="M2064" t="str">
            <v>﻿Đang hoạt động</v>
          </cell>
          <cell r="N2064">
            <v>42291</v>
          </cell>
          <cell r="Q2064">
            <v>1</v>
          </cell>
          <cell r="T2064">
            <v>0</v>
          </cell>
          <cell r="U2064">
            <v>0</v>
          </cell>
          <cell r="V2064">
            <v>0</v>
          </cell>
        </row>
        <row r="2065">
          <cell r="D2065" t="str">
            <v>LONG XUYÊN 1</v>
          </cell>
          <cell r="M2065" t="str">
            <v>﻿Đã nghỉ việc</v>
          </cell>
          <cell r="N2065">
            <v>42297</v>
          </cell>
          <cell r="Q2065">
            <v>0</v>
          </cell>
          <cell r="T2065">
            <v>0</v>
          </cell>
          <cell r="U2065">
            <v>0</v>
          </cell>
          <cell r="V2065">
            <v>0</v>
          </cell>
        </row>
        <row r="2066">
          <cell r="D2066" t="str">
            <v>LONG XUYÊN 1</v>
          </cell>
          <cell r="M2066" t="str">
            <v>﻿Đang hoạt động</v>
          </cell>
          <cell r="N2066">
            <v>42297</v>
          </cell>
          <cell r="Q2066">
            <v>1</v>
          </cell>
          <cell r="T2066">
            <v>0</v>
          </cell>
          <cell r="U2066">
            <v>0</v>
          </cell>
          <cell r="V2066">
            <v>0</v>
          </cell>
        </row>
        <row r="2067">
          <cell r="D2067" t="str">
            <v>THE KEY</v>
          </cell>
          <cell r="M2067" t="str">
            <v>﻿Đang hoạt động</v>
          </cell>
          <cell r="N2067">
            <v>42331</v>
          </cell>
          <cell r="Q2067">
            <v>0</v>
          </cell>
          <cell r="T2067">
            <v>1</v>
          </cell>
          <cell r="U2067">
            <v>0</v>
          </cell>
          <cell r="V2067">
            <v>0</v>
          </cell>
        </row>
        <row r="2068">
          <cell r="D2068" t="str">
            <v>LONG XUYÊN 1</v>
          </cell>
          <cell r="M2068" t="str">
            <v>﻿Đang hoạt động</v>
          </cell>
          <cell r="N2068">
            <v>42327</v>
          </cell>
          <cell r="Q2068">
            <v>1</v>
          </cell>
          <cell r="T2068">
            <v>0</v>
          </cell>
          <cell r="U2068">
            <v>0</v>
          </cell>
          <cell r="V2068">
            <v>0</v>
          </cell>
        </row>
        <row r="2069">
          <cell r="D2069" t="str">
            <v>VICTORY</v>
          </cell>
          <cell r="M2069" t="str">
            <v>﻿Đang hoạt động</v>
          </cell>
          <cell r="N2069">
            <v>42488</v>
          </cell>
          <cell r="Q2069">
            <v>1</v>
          </cell>
          <cell r="T2069">
            <v>0</v>
          </cell>
          <cell r="U2069">
            <v>0</v>
          </cell>
          <cell r="V2069">
            <v>0</v>
          </cell>
        </row>
        <row r="2070">
          <cell r="D2070" t="str">
            <v>VICTORY</v>
          </cell>
          <cell r="M2070" t="str">
            <v>﻿Đang hoạt động</v>
          </cell>
          <cell r="N2070">
            <v>42300</v>
          </cell>
          <cell r="Q2070">
            <v>1</v>
          </cell>
          <cell r="T2070">
            <v>0</v>
          </cell>
          <cell r="U2070">
            <v>0</v>
          </cell>
          <cell r="V2070">
            <v>0</v>
          </cell>
        </row>
        <row r="2071">
          <cell r="D2071" t="str">
            <v>THE SKY</v>
          </cell>
          <cell r="M2071" t="str">
            <v>﻿Đang hoạt động</v>
          </cell>
          <cell r="N2071">
            <v>42300</v>
          </cell>
          <cell r="Q2071">
            <v>1</v>
          </cell>
          <cell r="T2071">
            <v>0</v>
          </cell>
          <cell r="U2071">
            <v>0</v>
          </cell>
          <cell r="V2071">
            <v>0</v>
          </cell>
        </row>
        <row r="2072">
          <cell r="D2072" t="str">
            <v>THANH HÓA</v>
          </cell>
          <cell r="M2072" t="str">
            <v>﻿Đang hoạt động</v>
          </cell>
          <cell r="N2072">
            <v>42300</v>
          </cell>
          <cell r="Q2072">
            <v>1</v>
          </cell>
          <cell r="T2072">
            <v>0</v>
          </cell>
          <cell r="U2072">
            <v>0</v>
          </cell>
          <cell r="V2072">
            <v>0</v>
          </cell>
        </row>
        <row r="2073">
          <cell r="D2073" t="str">
            <v>VICTORY</v>
          </cell>
          <cell r="M2073" t="str">
            <v>﻿Đang hoạt động</v>
          </cell>
          <cell r="N2073">
            <v>42300</v>
          </cell>
          <cell r="Q2073">
            <v>1</v>
          </cell>
          <cell r="T2073">
            <v>0</v>
          </cell>
          <cell r="U2073">
            <v>0</v>
          </cell>
          <cell r="V2073">
            <v>0</v>
          </cell>
        </row>
        <row r="2074">
          <cell r="D2074" t="str">
            <v>THE SKY</v>
          </cell>
          <cell r="M2074" t="str">
            <v>﻿Đang hoạt động</v>
          </cell>
          <cell r="N2074">
            <v>42300</v>
          </cell>
          <cell r="Q2074">
            <v>1</v>
          </cell>
          <cell r="T2074">
            <v>0</v>
          </cell>
          <cell r="U2074">
            <v>0</v>
          </cell>
          <cell r="V2074">
            <v>0</v>
          </cell>
        </row>
        <row r="2075">
          <cell r="D2075" t="str">
            <v>THE SKY</v>
          </cell>
          <cell r="M2075" t="str">
            <v>﻿Đang hoạt động</v>
          </cell>
          <cell r="N2075">
            <v>42300</v>
          </cell>
          <cell r="Q2075">
            <v>1</v>
          </cell>
          <cell r="T2075">
            <v>0</v>
          </cell>
          <cell r="U2075">
            <v>0</v>
          </cell>
          <cell r="V2075">
            <v>0</v>
          </cell>
        </row>
        <row r="2076">
          <cell r="D2076" t="str">
            <v>THE SKY</v>
          </cell>
          <cell r="M2076" t="str">
            <v>﻿Đang hoạt động</v>
          </cell>
          <cell r="N2076">
            <v>42300</v>
          </cell>
          <cell r="Q2076">
            <v>1</v>
          </cell>
          <cell r="T2076">
            <v>0</v>
          </cell>
          <cell r="U2076">
            <v>0</v>
          </cell>
          <cell r="V2076">
            <v>0</v>
          </cell>
        </row>
        <row r="2077">
          <cell r="D2077" t="str">
            <v>THE SKY</v>
          </cell>
          <cell r="M2077" t="str">
            <v>﻿Đang hoạt động</v>
          </cell>
          <cell r="N2077">
            <v>42300</v>
          </cell>
          <cell r="Q2077">
            <v>1</v>
          </cell>
          <cell r="T2077">
            <v>0</v>
          </cell>
          <cell r="U2077">
            <v>0</v>
          </cell>
          <cell r="V2077">
            <v>0</v>
          </cell>
        </row>
        <row r="2078">
          <cell r="D2078" t="str">
            <v>THE SKY</v>
          </cell>
          <cell r="M2078" t="str">
            <v>﻿Đang hoạt động</v>
          </cell>
          <cell r="N2078">
            <v>42300</v>
          </cell>
          <cell r="Q2078">
            <v>1</v>
          </cell>
          <cell r="T2078">
            <v>0</v>
          </cell>
          <cell r="U2078">
            <v>0</v>
          </cell>
          <cell r="V2078">
            <v>0</v>
          </cell>
        </row>
        <row r="2079">
          <cell r="D2079" t="str">
            <v>COT GENCASA</v>
          </cell>
          <cell r="M2079" t="str">
            <v>﻿Đang hoạt động</v>
          </cell>
          <cell r="N2079">
            <v>42298</v>
          </cell>
          <cell r="Q2079">
            <v>1</v>
          </cell>
          <cell r="T2079">
            <v>0</v>
          </cell>
          <cell r="U2079">
            <v>0</v>
          </cell>
          <cell r="V2079">
            <v>0</v>
          </cell>
        </row>
        <row r="2080">
          <cell r="D2080" t="str">
            <v>THE SKY</v>
          </cell>
          <cell r="M2080" t="str">
            <v>﻿Đang hoạt động</v>
          </cell>
          <cell r="N2080">
            <v>42303</v>
          </cell>
          <cell r="Q2080">
            <v>1</v>
          </cell>
          <cell r="T2080">
            <v>0</v>
          </cell>
          <cell r="U2080">
            <v>0</v>
          </cell>
          <cell r="V2080">
            <v>0</v>
          </cell>
        </row>
        <row r="2081">
          <cell r="D2081" t="str">
            <v>THE SKY</v>
          </cell>
          <cell r="M2081" t="str">
            <v>﻿Đang hoạt động</v>
          </cell>
          <cell r="N2081">
            <v>42300</v>
          </cell>
          <cell r="Q2081">
            <v>1</v>
          </cell>
          <cell r="T2081">
            <v>0</v>
          </cell>
          <cell r="U2081">
            <v>0</v>
          </cell>
          <cell r="V2081">
            <v>0</v>
          </cell>
        </row>
        <row r="2082">
          <cell r="D2082" t="str">
            <v>THE STARS 1</v>
          </cell>
          <cell r="M2082" t="str">
            <v>﻿Đang hoạt động</v>
          </cell>
          <cell r="N2082">
            <v>42331</v>
          </cell>
          <cell r="Q2082">
            <v>1</v>
          </cell>
          <cell r="T2082">
            <v>0</v>
          </cell>
          <cell r="U2082">
            <v>0</v>
          </cell>
          <cell r="V2082">
            <v>0</v>
          </cell>
        </row>
        <row r="2083">
          <cell r="D2083" t="str">
            <v>CUPID</v>
          </cell>
          <cell r="M2083" t="str">
            <v>﻿Đang hoạt động</v>
          </cell>
          <cell r="N2083">
            <v>42305</v>
          </cell>
          <cell r="Q2083">
            <v>1</v>
          </cell>
          <cell r="T2083">
            <v>0</v>
          </cell>
          <cell r="U2083">
            <v>0</v>
          </cell>
          <cell r="V2083">
            <v>0</v>
          </cell>
        </row>
        <row r="2084">
          <cell r="D2084" t="str">
            <v>CUPID</v>
          </cell>
          <cell r="M2084" t="str">
            <v>﻿Đang hoạt động</v>
          </cell>
          <cell r="N2084">
            <v>42297</v>
          </cell>
          <cell r="Q2084">
            <v>1</v>
          </cell>
          <cell r="T2084">
            <v>0</v>
          </cell>
          <cell r="U2084">
            <v>0</v>
          </cell>
          <cell r="V2084">
            <v>0</v>
          </cell>
        </row>
        <row r="2085">
          <cell r="D2085" t="str">
            <v>THANH HÓA</v>
          </cell>
          <cell r="M2085" t="str">
            <v>﻿Đang hoạt động</v>
          </cell>
          <cell r="N2085">
            <v>42300</v>
          </cell>
          <cell r="Q2085">
            <v>1</v>
          </cell>
          <cell r="T2085">
            <v>0</v>
          </cell>
          <cell r="U2085">
            <v>0</v>
          </cell>
          <cell r="V2085">
            <v>0</v>
          </cell>
        </row>
        <row r="2086">
          <cell r="D2086" t="str">
            <v>GENCASA LAM SƠN</v>
          </cell>
          <cell r="M2086" t="str">
            <v>﻿Đang hoạt động</v>
          </cell>
          <cell r="N2086">
            <v>42473</v>
          </cell>
          <cell r="Q2086">
            <v>0</v>
          </cell>
          <cell r="T2086">
            <v>0</v>
          </cell>
          <cell r="U2086">
            <v>1</v>
          </cell>
          <cell r="V2086">
            <v>0</v>
          </cell>
        </row>
        <row r="2087">
          <cell r="D2087" t="str">
            <v>THE STARS 1</v>
          </cell>
          <cell r="M2087" t="str">
            <v>﻿Đang hoạt động</v>
          </cell>
          <cell r="N2087">
            <v>41662</v>
          </cell>
          <cell r="Q2087">
            <v>1</v>
          </cell>
          <cell r="T2087">
            <v>0</v>
          </cell>
          <cell r="U2087">
            <v>0</v>
          </cell>
          <cell r="V2087">
            <v>0</v>
          </cell>
        </row>
        <row r="2088">
          <cell r="D2088" t="str">
            <v>THE SKY</v>
          </cell>
          <cell r="M2088" t="str">
            <v>﻿Đang hoạt động</v>
          </cell>
          <cell r="N2088">
            <v>42300</v>
          </cell>
          <cell r="Q2088">
            <v>1</v>
          </cell>
          <cell r="T2088">
            <v>0</v>
          </cell>
          <cell r="U2088">
            <v>0</v>
          </cell>
          <cell r="V2088">
            <v>0</v>
          </cell>
        </row>
        <row r="2089">
          <cell r="D2089" t="str">
            <v>THE SKY</v>
          </cell>
          <cell r="M2089" t="str">
            <v>﻿Đang hoạt động</v>
          </cell>
          <cell r="N2089">
            <v>42300</v>
          </cell>
          <cell r="Q2089">
            <v>1</v>
          </cell>
          <cell r="T2089">
            <v>0</v>
          </cell>
          <cell r="U2089">
            <v>0</v>
          </cell>
          <cell r="V2089">
            <v>0</v>
          </cell>
        </row>
        <row r="2090">
          <cell r="D2090" t="str">
            <v>THE STARS 1</v>
          </cell>
          <cell r="M2090" t="str">
            <v>﻿Đang hoạt động</v>
          </cell>
          <cell r="N2090">
            <v>42298</v>
          </cell>
          <cell r="Q2090">
            <v>1</v>
          </cell>
          <cell r="T2090">
            <v>0</v>
          </cell>
          <cell r="U2090">
            <v>0</v>
          </cell>
          <cell r="V2090">
            <v>0</v>
          </cell>
        </row>
        <row r="2091">
          <cell r="D2091" t="str">
            <v>THE SKY</v>
          </cell>
          <cell r="M2091" t="str">
            <v>﻿Đang hoạt động</v>
          </cell>
          <cell r="N2091">
            <v>42300</v>
          </cell>
          <cell r="Q2091">
            <v>1</v>
          </cell>
          <cell r="T2091">
            <v>0</v>
          </cell>
          <cell r="U2091">
            <v>0</v>
          </cell>
          <cell r="V2091">
            <v>0</v>
          </cell>
        </row>
        <row r="2092">
          <cell r="D2092" t="str">
            <v>THE CAPITAL</v>
          </cell>
          <cell r="M2092" t="str">
            <v>﻿Đang hoạt động</v>
          </cell>
          <cell r="N2092">
            <v>42320</v>
          </cell>
          <cell r="Q2092">
            <v>1</v>
          </cell>
          <cell r="T2092">
            <v>0</v>
          </cell>
          <cell r="U2092">
            <v>0</v>
          </cell>
          <cell r="V2092">
            <v>0</v>
          </cell>
        </row>
        <row r="2093">
          <cell r="D2093" t="str">
            <v>MDRT HCM</v>
          </cell>
          <cell r="M2093" t="str">
            <v>﻿Đang hoạt động</v>
          </cell>
          <cell r="N2093">
            <v>42312</v>
          </cell>
          <cell r="Q2093">
            <v>1</v>
          </cell>
          <cell r="T2093">
            <v>0</v>
          </cell>
          <cell r="U2093">
            <v>0</v>
          </cell>
          <cell r="V2093">
            <v>0</v>
          </cell>
        </row>
        <row r="2094">
          <cell r="D2094" t="str">
            <v>ELITE</v>
          </cell>
          <cell r="M2094" t="str">
            <v>﻿Đang hoạt động</v>
          </cell>
          <cell r="N2094">
            <v>42305</v>
          </cell>
          <cell r="Q2094">
            <v>1</v>
          </cell>
          <cell r="T2094">
            <v>0</v>
          </cell>
          <cell r="U2094">
            <v>0</v>
          </cell>
          <cell r="V2094">
            <v>0</v>
          </cell>
        </row>
        <row r="2095">
          <cell r="D2095" t="str">
            <v>MEGA</v>
          </cell>
          <cell r="M2095" t="str">
            <v>﻿Đang hoạt động</v>
          </cell>
          <cell r="N2095">
            <v>42298</v>
          </cell>
          <cell r="Q2095">
            <v>0</v>
          </cell>
          <cell r="T2095">
            <v>0</v>
          </cell>
          <cell r="U2095">
            <v>1</v>
          </cell>
          <cell r="V2095">
            <v>0</v>
          </cell>
        </row>
        <row r="2096">
          <cell r="D2096" t="str">
            <v>BORN TO WIN GENCASA PHÚ NHUẬN</v>
          </cell>
          <cell r="M2096" t="str">
            <v>﻿Đang hoạt động</v>
          </cell>
          <cell r="N2096">
            <v>42340</v>
          </cell>
          <cell r="Q2096">
            <v>1</v>
          </cell>
          <cell r="T2096">
            <v>0</v>
          </cell>
          <cell r="U2096">
            <v>0</v>
          </cell>
          <cell r="V2096">
            <v>0</v>
          </cell>
        </row>
        <row r="2097">
          <cell r="D2097" t="str">
            <v>GENCASA YÊN BÁI</v>
          </cell>
          <cell r="M2097" t="str">
            <v>﻿Đang hoạt động</v>
          </cell>
          <cell r="N2097">
            <v>42298</v>
          </cell>
          <cell r="Q2097">
            <v>0</v>
          </cell>
          <cell r="T2097">
            <v>0</v>
          </cell>
          <cell r="U2097">
            <v>1</v>
          </cell>
          <cell r="V2097">
            <v>0</v>
          </cell>
        </row>
        <row r="2098">
          <cell r="D2098" t="str">
            <v>MDRT HCM</v>
          </cell>
          <cell r="M2098" t="str">
            <v>﻿Đang hoạt động</v>
          </cell>
          <cell r="N2098">
            <v>42332</v>
          </cell>
          <cell r="Q2098">
            <v>1</v>
          </cell>
          <cell r="T2098">
            <v>0</v>
          </cell>
          <cell r="U2098">
            <v>0</v>
          </cell>
          <cell r="V2098">
            <v>0</v>
          </cell>
        </row>
        <row r="2099">
          <cell r="D2099" t="str">
            <v>VICTORY</v>
          </cell>
          <cell r="M2099" t="str">
            <v>﻿Đang hoạt động</v>
          </cell>
          <cell r="N2099">
            <v>42304</v>
          </cell>
          <cell r="Q2099">
            <v>0</v>
          </cell>
          <cell r="T2099">
            <v>0</v>
          </cell>
          <cell r="U2099">
            <v>1</v>
          </cell>
          <cell r="V2099">
            <v>0</v>
          </cell>
        </row>
        <row r="2100">
          <cell r="D2100" t="str">
            <v>GREEN DRAGON</v>
          </cell>
          <cell r="M2100" t="str">
            <v>﻿Đang hoạt động</v>
          </cell>
          <cell r="N2100">
            <v>42304</v>
          </cell>
          <cell r="Q2100">
            <v>1</v>
          </cell>
          <cell r="T2100">
            <v>0</v>
          </cell>
          <cell r="U2100">
            <v>0</v>
          </cell>
          <cell r="V2100">
            <v>0</v>
          </cell>
        </row>
        <row r="2101">
          <cell r="D2101" t="str">
            <v>GENCASA ĐÀ NẴNG 1</v>
          </cell>
          <cell r="M2101" t="str">
            <v>﻿Đang hoạt động</v>
          </cell>
          <cell r="N2101">
            <v>42299</v>
          </cell>
          <cell r="Q2101">
            <v>0</v>
          </cell>
          <cell r="T2101">
            <v>0</v>
          </cell>
          <cell r="U2101">
            <v>1</v>
          </cell>
          <cell r="V2101">
            <v>0</v>
          </cell>
        </row>
        <row r="2102">
          <cell r="D2102" t="str">
            <v>GENCASA ĐÀ NẴNG 1</v>
          </cell>
          <cell r="M2102" t="str">
            <v>﻿Đang hoạt động</v>
          </cell>
          <cell r="N2102">
            <v>42325</v>
          </cell>
          <cell r="Q2102">
            <v>0</v>
          </cell>
          <cell r="T2102">
            <v>1</v>
          </cell>
          <cell r="U2102">
            <v>0</v>
          </cell>
          <cell r="V2102">
            <v>0</v>
          </cell>
        </row>
        <row r="2103">
          <cell r="D2103" t="str">
            <v>DANANG1</v>
          </cell>
          <cell r="M2103" t="str">
            <v>﻿Đang hoạt động</v>
          </cell>
          <cell r="N2103">
            <v>42325</v>
          </cell>
          <cell r="Q2103">
            <v>1</v>
          </cell>
          <cell r="T2103">
            <v>0</v>
          </cell>
          <cell r="U2103">
            <v>0</v>
          </cell>
          <cell r="V2103">
            <v>0</v>
          </cell>
        </row>
        <row r="2104">
          <cell r="D2104" t="str">
            <v>GREEN DRAGON</v>
          </cell>
          <cell r="M2104" t="str">
            <v>﻿Đang hoạt động</v>
          </cell>
          <cell r="N2104">
            <v>42320</v>
          </cell>
          <cell r="Q2104">
            <v>1</v>
          </cell>
          <cell r="T2104">
            <v>0</v>
          </cell>
          <cell r="U2104">
            <v>0</v>
          </cell>
          <cell r="V2104">
            <v>0</v>
          </cell>
        </row>
        <row r="2105">
          <cell r="D2105" t="str">
            <v>DANANG1</v>
          </cell>
          <cell r="M2105" t="str">
            <v>﻿Đang hoạt động</v>
          </cell>
          <cell r="N2105">
            <v>42299</v>
          </cell>
          <cell r="Q2105">
            <v>1</v>
          </cell>
          <cell r="T2105">
            <v>0</v>
          </cell>
          <cell r="U2105">
            <v>0</v>
          </cell>
          <cell r="V2105">
            <v>0</v>
          </cell>
        </row>
        <row r="2106">
          <cell r="D2106" t="str">
            <v>THE CAPITAL</v>
          </cell>
          <cell r="M2106" t="str">
            <v>﻿Đang hoạt động</v>
          </cell>
          <cell r="N2106">
            <v>42320</v>
          </cell>
          <cell r="Q2106">
            <v>1</v>
          </cell>
          <cell r="T2106">
            <v>0</v>
          </cell>
          <cell r="U2106">
            <v>0</v>
          </cell>
          <cell r="V2106">
            <v>0</v>
          </cell>
        </row>
        <row r="2107">
          <cell r="D2107" t="str">
            <v>BLUE WAVES</v>
          </cell>
          <cell r="M2107" t="str">
            <v>﻿Đang hoạt động</v>
          </cell>
          <cell r="N2107">
            <v>42304</v>
          </cell>
          <cell r="Q2107">
            <v>1</v>
          </cell>
          <cell r="T2107">
            <v>0</v>
          </cell>
          <cell r="U2107">
            <v>0</v>
          </cell>
          <cell r="V2107">
            <v>0</v>
          </cell>
        </row>
        <row r="2108">
          <cell r="D2108" t="str">
            <v>DANANG1</v>
          </cell>
          <cell r="M2108" t="str">
            <v>﻿Đang hoạt động</v>
          </cell>
          <cell r="N2108">
            <v>42299</v>
          </cell>
          <cell r="Q2108">
            <v>1</v>
          </cell>
          <cell r="T2108">
            <v>0</v>
          </cell>
          <cell r="U2108">
            <v>0</v>
          </cell>
          <cell r="V2108">
            <v>0</v>
          </cell>
        </row>
        <row r="2109">
          <cell r="D2109" t="str">
            <v>GENCASA ĐÀ NẴNG 1</v>
          </cell>
          <cell r="M2109" t="str">
            <v>﻿Đang hoạt động</v>
          </cell>
          <cell r="N2109">
            <v>42299</v>
          </cell>
          <cell r="Q2109">
            <v>1</v>
          </cell>
          <cell r="T2109">
            <v>0</v>
          </cell>
          <cell r="U2109">
            <v>0</v>
          </cell>
          <cell r="V2109">
            <v>0</v>
          </cell>
        </row>
        <row r="2110">
          <cell r="D2110" t="str">
            <v>DANANG1</v>
          </cell>
          <cell r="M2110" t="str">
            <v>﻿Đang hoạt động</v>
          </cell>
          <cell r="N2110">
            <v>42299</v>
          </cell>
          <cell r="Q2110">
            <v>0</v>
          </cell>
          <cell r="T2110">
            <v>0</v>
          </cell>
          <cell r="U2110">
            <v>1</v>
          </cell>
          <cell r="V2110">
            <v>0</v>
          </cell>
        </row>
        <row r="2111">
          <cell r="D2111" t="str">
            <v>DANANG1</v>
          </cell>
          <cell r="M2111" t="str">
            <v>﻿Đang hoạt động</v>
          </cell>
          <cell r="N2111">
            <v>42299</v>
          </cell>
          <cell r="Q2111">
            <v>0</v>
          </cell>
          <cell r="T2111">
            <v>0</v>
          </cell>
          <cell r="U2111">
            <v>1</v>
          </cell>
          <cell r="V2111">
            <v>0</v>
          </cell>
        </row>
        <row r="2112">
          <cell r="D2112" t="str">
            <v>GENCASA ĐÀ NẴNG 1</v>
          </cell>
          <cell r="M2112" t="str">
            <v>﻿Đang hoạt động</v>
          </cell>
          <cell r="N2112">
            <v>42299</v>
          </cell>
          <cell r="Q2112">
            <v>0</v>
          </cell>
          <cell r="T2112">
            <v>0</v>
          </cell>
          <cell r="U2112">
            <v>1</v>
          </cell>
          <cell r="V2112">
            <v>0</v>
          </cell>
        </row>
        <row r="2113">
          <cell r="D2113" t="str">
            <v>CẦN THƠ</v>
          </cell>
          <cell r="M2113" t="str">
            <v>﻿Đang hoạt động</v>
          </cell>
          <cell r="N2113">
            <v>42321</v>
          </cell>
          <cell r="Q2113">
            <v>0</v>
          </cell>
          <cell r="T2113">
            <v>0</v>
          </cell>
          <cell r="U2113">
            <v>1</v>
          </cell>
          <cell r="V2113">
            <v>0</v>
          </cell>
        </row>
        <row r="2114">
          <cell r="D2114" t="str">
            <v>VĨNH LONG</v>
          </cell>
          <cell r="M2114" t="str">
            <v>﻿Đang hoạt động</v>
          </cell>
          <cell r="N2114">
            <v>42332</v>
          </cell>
          <cell r="Q2114">
            <v>0</v>
          </cell>
          <cell r="T2114">
            <v>1</v>
          </cell>
          <cell r="U2114">
            <v>0</v>
          </cell>
          <cell r="V2114">
            <v>0</v>
          </cell>
        </row>
        <row r="2115">
          <cell r="D2115" t="str">
            <v>CẦN THƠ</v>
          </cell>
          <cell r="M2115" t="str">
            <v>﻿Đang hoạt động</v>
          </cell>
          <cell r="N2115">
            <v>42310</v>
          </cell>
          <cell r="Q2115">
            <v>1</v>
          </cell>
          <cell r="T2115">
            <v>0</v>
          </cell>
          <cell r="U2115">
            <v>0</v>
          </cell>
          <cell r="V2115">
            <v>0</v>
          </cell>
        </row>
        <row r="2116">
          <cell r="D2116" t="str">
            <v>COT GENCASA</v>
          </cell>
          <cell r="M2116" t="str">
            <v>﻿Đang hoạt động</v>
          </cell>
          <cell r="N2116">
            <v>42305</v>
          </cell>
          <cell r="Q2116">
            <v>1</v>
          </cell>
          <cell r="T2116">
            <v>0</v>
          </cell>
          <cell r="U2116">
            <v>0</v>
          </cell>
          <cell r="V2116">
            <v>0</v>
          </cell>
        </row>
        <row r="2117">
          <cell r="D2117" t="str">
            <v>GENCASA TÂN PHÚ</v>
          </cell>
          <cell r="M2117" t="str">
            <v>﻿Đang hoạt động</v>
          </cell>
          <cell r="N2117">
            <v>42305</v>
          </cell>
          <cell r="Q2117">
            <v>0</v>
          </cell>
          <cell r="T2117">
            <v>0</v>
          </cell>
          <cell r="U2117">
            <v>1</v>
          </cell>
          <cell r="V2117">
            <v>0</v>
          </cell>
        </row>
        <row r="2118">
          <cell r="D2118" t="str">
            <v>TCA TEAM</v>
          </cell>
          <cell r="M2118" t="str">
            <v>﻿Đang hoạt động</v>
          </cell>
          <cell r="N2118">
            <v>42424</v>
          </cell>
          <cell r="Q2118">
            <v>0</v>
          </cell>
          <cell r="T2118">
            <v>0</v>
          </cell>
          <cell r="U2118">
            <v>0</v>
          </cell>
          <cell r="V2118">
            <v>0</v>
          </cell>
        </row>
        <row r="2119">
          <cell r="D2119" t="str">
            <v>TCA TEAM</v>
          </cell>
          <cell r="M2119" t="str">
            <v>﻿Đang hoạt động</v>
          </cell>
          <cell r="N2119">
            <v>42305</v>
          </cell>
          <cell r="Q2119">
            <v>0</v>
          </cell>
          <cell r="T2119">
            <v>0</v>
          </cell>
          <cell r="U2119">
            <v>0</v>
          </cell>
          <cell r="V2119">
            <v>0</v>
          </cell>
        </row>
        <row r="2120">
          <cell r="D2120" t="str">
            <v>TCA TEAM</v>
          </cell>
          <cell r="M2120" t="str">
            <v>﻿Đang hoạt động</v>
          </cell>
          <cell r="N2120">
            <v>42305</v>
          </cell>
          <cell r="Q2120">
            <v>0</v>
          </cell>
          <cell r="T2120">
            <v>0</v>
          </cell>
          <cell r="U2120">
            <v>0</v>
          </cell>
          <cell r="V2120">
            <v>0</v>
          </cell>
        </row>
        <row r="2121">
          <cell r="D2121" t="str">
            <v>TCA TEAM</v>
          </cell>
          <cell r="M2121" t="str">
            <v>﻿Đang hoạt động</v>
          </cell>
          <cell r="N2121">
            <v>42305</v>
          </cell>
          <cell r="Q2121">
            <v>0</v>
          </cell>
          <cell r="T2121">
            <v>0</v>
          </cell>
          <cell r="U2121">
            <v>0</v>
          </cell>
          <cell r="V2121">
            <v>0</v>
          </cell>
        </row>
        <row r="2122">
          <cell r="D2122" t="str">
            <v>TCA TEAM</v>
          </cell>
          <cell r="M2122" t="str">
            <v>﻿Đang hoạt động</v>
          </cell>
          <cell r="N2122">
            <v>42424</v>
          </cell>
          <cell r="Q2122">
            <v>0</v>
          </cell>
          <cell r="T2122">
            <v>0</v>
          </cell>
          <cell r="U2122">
            <v>0</v>
          </cell>
          <cell r="V2122">
            <v>0</v>
          </cell>
        </row>
        <row r="2123">
          <cell r="D2123" t="str">
            <v>BELIEVE IN FUTURE</v>
          </cell>
          <cell r="M2123" t="str">
            <v>﻿Đang hoạt động</v>
          </cell>
          <cell r="N2123">
            <v>42305</v>
          </cell>
          <cell r="Q2123">
            <v>1</v>
          </cell>
          <cell r="T2123">
            <v>0</v>
          </cell>
          <cell r="U2123">
            <v>0</v>
          </cell>
          <cell r="V2123">
            <v>0</v>
          </cell>
        </row>
        <row r="2124">
          <cell r="D2124" t="str">
            <v>TCA TEAM</v>
          </cell>
          <cell r="M2124" t="str">
            <v>﻿Đang hoạt động</v>
          </cell>
          <cell r="N2124">
            <v>42424</v>
          </cell>
          <cell r="Q2124">
            <v>0</v>
          </cell>
          <cell r="T2124">
            <v>0</v>
          </cell>
          <cell r="U2124">
            <v>0</v>
          </cell>
          <cell r="V2124">
            <v>0</v>
          </cell>
        </row>
        <row r="2125">
          <cell r="D2125" t="str">
            <v>TCA TEAM</v>
          </cell>
          <cell r="M2125" t="str">
            <v>﻿Đang hoạt động</v>
          </cell>
          <cell r="N2125">
            <v>42305</v>
          </cell>
          <cell r="Q2125">
            <v>0</v>
          </cell>
          <cell r="T2125">
            <v>0</v>
          </cell>
          <cell r="U2125">
            <v>0</v>
          </cell>
          <cell r="V2125">
            <v>0</v>
          </cell>
        </row>
        <row r="2126">
          <cell r="D2126" t="str">
            <v>TCA TEAM</v>
          </cell>
          <cell r="M2126" t="str">
            <v>﻿Đang hoạt động</v>
          </cell>
          <cell r="N2126">
            <v>42305</v>
          </cell>
          <cell r="Q2126">
            <v>0</v>
          </cell>
          <cell r="T2126">
            <v>0</v>
          </cell>
          <cell r="U2126">
            <v>0</v>
          </cell>
          <cell r="V2126">
            <v>0</v>
          </cell>
        </row>
        <row r="2127">
          <cell r="D2127" t="str">
            <v>TCA TEAM</v>
          </cell>
          <cell r="M2127" t="str">
            <v>﻿Đang hoạt động</v>
          </cell>
          <cell r="N2127">
            <v>42318</v>
          </cell>
          <cell r="Q2127">
            <v>0</v>
          </cell>
          <cell r="T2127">
            <v>0</v>
          </cell>
          <cell r="U2127">
            <v>0</v>
          </cell>
          <cell r="V2127">
            <v>0</v>
          </cell>
        </row>
        <row r="2128">
          <cell r="D2128" t="str">
            <v>LUCKY CAT</v>
          </cell>
          <cell r="M2128" t="str">
            <v>﻿Đang hoạt động</v>
          </cell>
          <cell r="N2128">
            <v>42600</v>
          </cell>
          <cell r="Q2128">
            <v>1</v>
          </cell>
          <cell r="T2128">
            <v>0</v>
          </cell>
          <cell r="U2128">
            <v>0</v>
          </cell>
          <cell r="V2128">
            <v>0</v>
          </cell>
        </row>
        <row r="2129">
          <cell r="D2129" t="str">
            <v>TCA TEAM</v>
          </cell>
          <cell r="M2129" t="str">
            <v>﻿Đang hoạt động</v>
          </cell>
          <cell r="N2129">
            <v>42306</v>
          </cell>
          <cell r="Q2129">
            <v>0</v>
          </cell>
          <cell r="T2129">
            <v>0</v>
          </cell>
          <cell r="U2129">
            <v>0</v>
          </cell>
          <cell r="V2129">
            <v>0</v>
          </cell>
        </row>
        <row r="2130">
          <cell r="D2130" t="str">
            <v>THE KEY</v>
          </cell>
          <cell r="M2130" t="str">
            <v>﻿Đang hoạt động</v>
          </cell>
          <cell r="N2130">
            <v>42607</v>
          </cell>
          <cell r="Q2130">
            <v>1</v>
          </cell>
          <cell r="T2130">
            <v>0</v>
          </cell>
          <cell r="U2130">
            <v>0</v>
          </cell>
          <cell r="V2130">
            <v>0</v>
          </cell>
        </row>
        <row r="2131">
          <cell r="D2131" t="str">
            <v>TCA TEAM</v>
          </cell>
          <cell r="M2131" t="str">
            <v>﻿Đang hoạt động</v>
          </cell>
          <cell r="N2131">
            <v>42305</v>
          </cell>
          <cell r="Q2131">
            <v>0</v>
          </cell>
          <cell r="T2131">
            <v>0</v>
          </cell>
          <cell r="U2131">
            <v>0</v>
          </cell>
          <cell r="V2131">
            <v>0</v>
          </cell>
        </row>
        <row r="2132">
          <cell r="D2132" t="str">
            <v>TCA TEAM</v>
          </cell>
          <cell r="M2132" t="str">
            <v>﻿Đang hoạt động</v>
          </cell>
          <cell r="N2132">
            <v>42305</v>
          </cell>
          <cell r="Q2132">
            <v>0</v>
          </cell>
          <cell r="T2132">
            <v>0</v>
          </cell>
          <cell r="U2132">
            <v>0</v>
          </cell>
          <cell r="V2132">
            <v>0</v>
          </cell>
        </row>
        <row r="2133">
          <cell r="D2133" t="str">
            <v>LUCKY STAR</v>
          </cell>
          <cell r="M2133" t="str">
            <v>﻿Đang hoạt động</v>
          </cell>
          <cell r="N2133">
            <v>42305</v>
          </cell>
          <cell r="Q2133">
            <v>0</v>
          </cell>
          <cell r="T2133">
            <v>1</v>
          </cell>
          <cell r="U2133">
            <v>0</v>
          </cell>
          <cell r="V2133">
            <v>0</v>
          </cell>
        </row>
        <row r="2134">
          <cell r="D2134" t="str">
            <v>TCA TEAM</v>
          </cell>
          <cell r="M2134" t="str">
            <v>﻿Đang hoạt động</v>
          </cell>
          <cell r="N2134">
            <v>42305</v>
          </cell>
          <cell r="Q2134">
            <v>0</v>
          </cell>
          <cell r="T2134">
            <v>0</v>
          </cell>
          <cell r="U2134">
            <v>0</v>
          </cell>
          <cell r="V2134">
            <v>0</v>
          </cell>
        </row>
        <row r="2135">
          <cell r="D2135" t="str">
            <v>TCA TEAM</v>
          </cell>
          <cell r="M2135" t="str">
            <v>﻿Đang hoạt động</v>
          </cell>
          <cell r="N2135">
            <v>42305</v>
          </cell>
          <cell r="Q2135">
            <v>0</v>
          </cell>
          <cell r="T2135">
            <v>0</v>
          </cell>
          <cell r="U2135">
            <v>0</v>
          </cell>
          <cell r="V2135">
            <v>0</v>
          </cell>
        </row>
        <row r="2136">
          <cell r="D2136" t="str">
            <v>TCA TEAM</v>
          </cell>
          <cell r="M2136" t="str">
            <v>﻿Đang hoạt động</v>
          </cell>
          <cell r="N2136">
            <v>42305</v>
          </cell>
          <cell r="Q2136">
            <v>0</v>
          </cell>
          <cell r="T2136">
            <v>0</v>
          </cell>
          <cell r="U2136">
            <v>0</v>
          </cell>
          <cell r="V2136">
            <v>0</v>
          </cell>
        </row>
        <row r="2137">
          <cell r="D2137" t="str">
            <v>TCA TEAM</v>
          </cell>
          <cell r="M2137" t="str">
            <v>﻿Đang hoạt động</v>
          </cell>
          <cell r="N2137">
            <v>42305</v>
          </cell>
          <cell r="Q2137">
            <v>0</v>
          </cell>
          <cell r="T2137">
            <v>0</v>
          </cell>
          <cell r="U2137">
            <v>0</v>
          </cell>
          <cell r="V2137">
            <v>0</v>
          </cell>
        </row>
        <row r="2138">
          <cell r="D2138" t="str">
            <v>TCA TEAM</v>
          </cell>
          <cell r="M2138" t="str">
            <v>﻿Đang hoạt động</v>
          </cell>
          <cell r="N2138">
            <v>42305</v>
          </cell>
          <cell r="Q2138">
            <v>0</v>
          </cell>
          <cell r="T2138">
            <v>0</v>
          </cell>
          <cell r="U2138">
            <v>0</v>
          </cell>
          <cell r="V2138">
            <v>0</v>
          </cell>
        </row>
        <row r="2139">
          <cell r="D2139" t="str">
            <v>TCA TEAM</v>
          </cell>
          <cell r="M2139" t="str">
            <v>﻿Đang hoạt động</v>
          </cell>
          <cell r="N2139">
            <v>42424</v>
          </cell>
          <cell r="Q2139">
            <v>0</v>
          </cell>
          <cell r="T2139">
            <v>0</v>
          </cell>
          <cell r="U2139">
            <v>0</v>
          </cell>
          <cell r="V2139">
            <v>0</v>
          </cell>
        </row>
        <row r="2140">
          <cell r="D2140" t="str">
            <v>TCA TEAM</v>
          </cell>
          <cell r="M2140" t="str">
            <v>﻿Đang hoạt động</v>
          </cell>
          <cell r="N2140">
            <v>42305</v>
          </cell>
          <cell r="Q2140">
            <v>0</v>
          </cell>
          <cell r="T2140">
            <v>0</v>
          </cell>
          <cell r="U2140">
            <v>0</v>
          </cell>
          <cell r="V2140">
            <v>0</v>
          </cell>
        </row>
        <row r="2141">
          <cell r="D2141" t="str">
            <v>TCA TEAM</v>
          </cell>
          <cell r="M2141" t="str">
            <v>﻿Đang hoạt động</v>
          </cell>
          <cell r="N2141">
            <v>42514</v>
          </cell>
          <cell r="Q2141">
            <v>0</v>
          </cell>
          <cell r="T2141">
            <v>0</v>
          </cell>
          <cell r="U2141">
            <v>0</v>
          </cell>
          <cell r="V2141">
            <v>0</v>
          </cell>
        </row>
        <row r="2142">
          <cell r="D2142" t="str">
            <v>TCA TEAM</v>
          </cell>
          <cell r="M2142" t="str">
            <v>﻿Đang hoạt động</v>
          </cell>
          <cell r="N2142">
            <v>42353</v>
          </cell>
          <cell r="Q2142">
            <v>0</v>
          </cell>
          <cell r="T2142">
            <v>0</v>
          </cell>
          <cell r="U2142">
            <v>0</v>
          </cell>
          <cell r="V2142">
            <v>0</v>
          </cell>
        </row>
        <row r="2143">
          <cell r="D2143" t="str">
            <v>TCA TEAM</v>
          </cell>
          <cell r="M2143" t="str">
            <v>﻿Đang hoạt động</v>
          </cell>
          <cell r="N2143">
            <v>42305</v>
          </cell>
          <cell r="Q2143">
            <v>0</v>
          </cell>
          <cell r="T2143">
            <v>0</v>
          </cell>
          <cell r="U2143">
            <v>0</v>
          </cell>
          <cell r="V2143">
            <v>0</v>
          </cell>
        </row>
        <row r="2144">
          <cell r="D2144" t="str">
            <v>TCA TEAM</v>
          </cell>
          <cell r="M2144" t="str">
            <v>﻿Đang hoạt động</v>
          </cell>
          <cell r="N2144">
            <v>42305</v>
          </cell>
          <cell r="Q2144">
            <v>0</v>
          </cell>
          <cell r="T2144">
            <v>0</v>
          </cell>
          <cell r="U2144">
            <v>0</v>
          </cell>
          <cell r="V2144">
            <v>0</v>
          </cell>
        </row>
        <row r="2145">
          <cell r="D2145" t="str">
            <v>TCA TEAM</v>
          </cell>
          <cell r="M2145" t="str">
            <v>﻿Đang hoạt động</v>
          </cell>
          <cell r="N2145">
            <v>42305</v>
          </cell>
          <cell r="Q2145">
            <v>0</v>
          </cell>
          <cell r="T2145">
            <v>0</v>
          </cell>
          <cell r="U2145">
            <v>0</v>
          </cell>
          <cell r="V2145">
            <v>0</v>
          </cell>
        </row>
        <row r="2146">
          <cell r="D2146" t="str">
            <v>TCA TEAM</v>
          </cell>
          <cell r="M2146" t="str">
            <v>﻿Đang hoạt động</v>
          </cell>
          <cell r="N2146">
            <v>42376</v>
          </cell>
          <cell r="Q2146">
            <v>0</v>
          </cell>
          <cell r="T2146">
            <v>0</v>
          </cell>
          <cell r="U2146">
            <v>0</v>
          </cell>
          <cell r="V2146">
            <v>0</v>
          </cell>
        </row>
        <row r="2147">
          <cell r="D2147" t="str">
            <v>TCA TEAM</v>
          </cell>
          <cell r="M2147" t="str">
            <v>﻿Đang hoạt động</v>
          </cell>
          <cell r="N2147">
            <v>42305</v>
          </cell>
          <cell r="Q2147">
            <v>0</v>
          </cell>
          <cell r="T2147">
            <v>0</v>
          </cell>
          <cell r="U2147">
            <v>0</v>
          </cell>
          <cell r="V2147">
            <v>0</v>
          </cell>
        </row>
        <row r="2148">
          <cell r="D2148" t="str">
            <v>TCA TEAM</v>
          </cell>
          <cell r="M2148" t="str">
            <v>﻿Đang hoạt động</v>
          </cell>
          <cell r="N2148">
            <v>42305</v>
          </cell>
          <cell r="Q2148">
            <v>0</v>
          </cell>
          <cell r="T2148">
            <v>0</v>
          </cell>
          <cell r="U2148">
            <v>0</v>
          </cell>
          <cell r="V2148">
            <v>0</v>
          </cell>
        </row>
        <row r="2149">
          <cell r="D2149" t="str">
            <v>TCA TEAM</v>
          </cell>
          <cell r="M2149" t="str">
            <v>﻿Đang hoạt động</v>
          </cell>
          <cell r="N2149">
            <v>42305</v>
          </cell>
          <cell r="Q2149">
            <v>0</v>
          </cell>
          <cell r="T2149">
            <v>0</v>
          </cell>
          <cell r="U2149">
            <v>0</v>
          </cell>
          <cell r="V2149">
            <v>0</v>
          </cell>
        </row>
        <row r="2150">
          <cell r="D2150" t="str">
            <v>COT GENCASA</v>
          </cell>
          <cell r="M2150" t="str">
            <v>﻿Đang hoạt động</v>
          </cell>
          <cell r="N2150">
            <v>42305</v>
          </cell>
          <cell r="Q2150">
            <v>1</v>
          </cell>
          <cell r="T2150">
            <v>0</v>
          </cell>
          <cell r="U2150">
            <v>0</v>
          </cell>
          <cell r="V2150">
            <v>0</v>
          </cell>
        </row>
        <row r="2151">
          <cell r="D2151" t="str">
            <v>THE POWER</v>
          </cell>
          <cell r="M2151" t="str">
            <v>﻿Đang hoạt động</v>
          </cell>
          <cell r="N2151">
            <v>42445</v>
          </cell>
          <cell r="Q2151">
            <v>1</v>
          </cell>
          <cell r="T2151">
            <v>0</v>
          </cell>
          <cell r="U2151">
            <v>0</v>
          </cell>
          <cell r="V2151">
            <v>0</v>
          </cell>
        </row>
        <row r="2152">
          <cell r="D2152" t="str">
            <v>THE CAPITAL</v>
          </cell>
          <cell r="M2152" t="str">
            <v>﻿Đang hoạt động</v>
          </cell>
          <cell r="N2152">
            <v>42348</v>
          </cell>
          <cell r="Q2152">
            <v>1</v>
          </cell>
          <cell r="T2152">
            <v>0</v>
          </cell>
          <cell r="U2152">
            <v>0</v>
          </cell>
          <cell r="V2152">
            <v>0</v>
          </cell>
        </row>
        <row r="2153">
          <cell r="D2153" t="str">
            <v>LUCKY CAT</v>
          </cell>
          <cell r="M2153" t="str">
            <v>﻿Đang hoạt động</v>
          </cell>
          <cell r="N2153">
            <v>42305</v>
          </cell>
          <cell r="Q2153">
            <v>1</v>
          </cell>
          <cell r="T2153">
            <v>0</v>
          </cell>
          <cell r="U2153">
            <v>0</v>
          </cell>
          <cell r="V2153">
            <v>0</v>
          </cell>
        </row>
        <row r="2154">
          <cell r="D2154" t="str">
            <v>BIG HERO</v>
          </cell>
          <cell r="M2154" t="str">
            <v>﻿Đang hoạt động</v>
          </cell>
          <cell r="N2154">
            <v>42305</v>
          </cell>
          <cell r="Q2154">
            <v>1</v>
          </cell>
          <cell r="T2154">
            <v>0</v>
          </cell>
          <cell r="U2154">
            <v>0</v>
          </cell>
          <cell r="V2154">
            <v>0</v>
          </cell>
        </row>
        <row r="2155">
          <cell r="D2155" t="str">
            <v>GENCASA LONG BIÊN</v>
          </cell>
          <cell r="M2155" t="str">
            <v>﻿Đang hoạt động</v>
          </cell>
          <cell r="N2155">
            <v>42320</v>
          </cell>
          <cell r="Q2155">
            <v>1</v>
          </cell>
          <cell r="T2155">
            <v>0</v>
          </cell>
          <cell r="U2155">
            <v>0</v>
          </cell>
          <cell r="V2155">
            <v>0</v>
          </cell>
        </row>
        <row r="2156">
          <cell r="D2156" t="str">
            <v>MDRT HCM</v>
          </cell>
          <cell r="M2156" t="str">
            <v>﻿Đang hoạt động</v>
          </cell>
          <cell r="N2156">
            <v>42325</v>
          </cell>
          <cell r="Q2156">
            <v>1</v>
          </cell>
          <cell r="T2156">
            <v>0</v>
          </cell>
          <cell r="U2156">
            <v>0</v>
          </cell>
          <cell r="V2156">
            <v>0</v>
          </cell>
        </row>
        <row r="2157">
          <cell r="D2157" t="str">
            <v>LUCKY CAT</v>
          </cell>
          <cell r="M2157" t="str">
            <v>﻿Đang hoạt động</v>
          </cell>
          <cell r="N2157">
            <v>42305</v>
          </cell>
          <cell r="Q2157">
            <v>0</v>
          </cell>
          <cell r="T2157">
            <v>0</v>
          </cell>
          <cell r="U2157">
            <v>0</v>
          </cell>
          <cell r="V2157">
            <v>1</v>
          </cell>
        </row>
        <row r="2158">
          <cell r="D2158" t="str">
            <v>LUCKY CAT</v>
          </cell>
          <cell r="M2158" t="str">
            <v>﻿Đang hoạt động</v>
          </cell>
          <cell r="N2158">
            <v>42305</v>
          </cell>
          <cell r="Q2158">
            <v>0</v>
          </cell>
          <cell r="T2158">
            <v>0</v>
          </cell>
          <cell r="U2158">
            <v>1</v>
          </cell>
          <cell r="V2158">
            <v>0</v>
          </cell>
        </row>
        <row r="2159">
          <cell r="D2159" t="str">
            <v>LUCKY CAT</v>
          </cell>
          <cell r="M2159" t="str">
            <v>﻿Đang hoạt động</v>
          </cell>
          <cell r="N2159">
            <v>42305</v>
          </cell>
          <cell r="Q2159">
            <v>0</v>
          </cell>
          <cell r="T2159">
            <v>0</v>
          </cell>
          <cell r="U2159">
            <v>1</v>
          </cell>
          <cell r="V2159">
            <v>0</v>
          </cell>
        </row>
        <row r="2160">
          <cell r="D2160" t="str">
            <v>TCB NORTH</v>
          </cell>
          <cell r="M2160" t="str">
            <v>﻿Đang hoạt động</v>
          </cell>
          <cell r="N2160">
            <v>42306</v>
          </cell>
          <cell r="Q2160">
            <v>0</v>
          </cell>
          <cell r="T2160">
            <v>0</v>
          </cell>
          <cell r="U2160">
            <v>0</v>
          </cell>
          <cell r="V2160">
            <v>0</v>
          </cell>
        </row>
        <row r="2161">
          <cell r="D2161" t="str">
            <v>THE STARS 2</v>
          </cell>
          <cell r="M2161" t="str">
            <v>﻿Đang hoạt động</v>
          </cell>
          <cell r="N2161">
            <v>42305</v>
          </cell>
          <cell r="Q2161">
            <v>1</v>
          </cell>
          <cell r="T2161">
            <v>0</v>
          </cell>
          <cell r="U2161">
            <v>0</v>
          </cell>
          <cell r="V2161">
            <v>0</v>
          </cell>
        </row>
        <row r="2162">
          <cell r="D2162" t="str">
            <v>TCA TEAM</v>
          </cell>
          <cell r="M2162" t="str">
            <v>﻿Đang hoạt động</v>
          </cell>
          <cell r="N2162">
            <v>42305</v>
          </cell>
          <cell r="Q2162">
            <v>0</v>
          </cell>
          <cell r="T2162">
            <v>0</v>
          </cell>
          <cell r="U2162">
            <v>0</v>
          </cell>
          <cell r="V2162">
            <v>0</v>
          </cell>
        </row>
        <row r="2163">
          <cell r="D2163" t="str">
            <v>THE STARS 2</v>
          </cell>
          <cell r="M2163" t="str">
            <v>﻿Đang hoạt động</v>
          </cell>
          <cell r="N2163">
            <v>42307</v>
          </cell>
          <cell r="Q2163">
            <v>0</v>
          </cell>
          <cell r="T2163">
            <v>1</v>
          </cell>
          <cell r="U2163">
            <v>0</v>
          </cell>
          <cell r="V2163">
            <v>0</v>
          </cell>
        </row>
        <row r="2164">
          <cell r="D2164" t="str">
            <v>THE STARS 2</v>
          </cell>
          <cell r="M2164" t="str">
            <v>﻿Đang hoạt động</v>
          </cell>
          <cell r="N2164">
            <v>42452</v>
          </cell>
          <cell r="Q2164">
            <v>1</v>
          </cell>
          <cell r="T2164">
            <v>0</v>
          </cell>
          <cell r="U2164">
            <v>0</v>
          </cell>
          <cell r="V2164">
            <v>0</v>
          </cell>
        </row>
        <row r="2165">
          <cell r="D2165" t="str">
            <v>THE STARS 2</v>
          </cell>
          <cell r="M2165" t="str">
            <v>﻿Đang hoạt động</v>
          </cell>
          <cell r="N2165">
            <v>42305</v>
          </cell>
          <cell r="Q2165">
            <v>0</v>
          </cell>
          <cell r="T2165">
            <v>0</v>
          </cell>
          <cell r="U2165">
            <v>1</v>
          </cell>
          <cell r="V2165">
            <v>0</v>
          </cell>
        </row>
        <row r="2166">
          <cell r="D2166" t="str">
            <v>THE STARS 2</v>
          </cell>
          <cell r="M2166" t="str">
            <v>﻿Đang hoạt động</v>
          </cell>
          <cell r="N2166">
            <v>42334</v>
          </cell>
          <cell r="Q2166">
            <v>1</v>
          </cell>
          <cell r="T2166">
            <v>0</v>
          </cell>
          <cell r="U2166">
            <v>0</v>
          </cell>
          <cell r="V2166">
            <v>0</v>
          </cell>
        </row>
        <row r="2167">
          <cell r="M2167" t="str">
            <v>﻿Đang hoạt động</v>
          </cell>
          <cell r="N2167">
            <v>42313</v>
          </cell>
          <cell r="Q2167">
            <v>0</v>
          </cell>
          <cell r="T2167">
            <v>0</v>
          </cell>
          <cell r="U2167">
            <v>0</v>
          </cell>
          <cell r="V2167">
            <v>0</v>
          </cell>
        </row>
        <row r="2168">
          <cell r="M2168" t="str">
            <v>﻿Đang hoạt động</v>
          </cell>
          <cell r="N2168">
            <v>42313</v>
          </cell>
          <cell r="Q2168">
            <v>0</v>
          </cell>
          <cell r="T2168">
            <v>0</v>
          </cell>
          <cell r="U2168">
            <v>0</v>
          </cell>
          <cell r="V2168">
            <v>0</v>
          </cell>
        </row>
        <row r="2169">
          <cell r="M2169" t="str">
            <v>﻿Đang hoạt động</v>
          </cell>
          <cell r="N2169">
            <v>42313</v>
          </cell>
          <cell r="Q2169">
            <v>0</v>
          </cell>
          <cell r="T2169">
            <v>0</v>
          </cell>
          <cell r="U2169">
            <v>0</v>
          </cell>
          <cell r="V2169">
            <v>0</v>
          </cell>
        </row>
        <row r="2170">
          <cell r="M2170" t="str">
            <v>﻿Đang hoạt động</v>
          </cell>
          <cell r="N2170">
            <v>42313</v>
          </cell>
          <cell r="Q2170">
            <v>0</v>
          </cell>
          <cell r="T2170">
            <v>0</v>
          </cell>
          <cell r="U2170">
            <v>0</v>
          </cell>
          <cell r="V2170">
            <v>0</v>
          </cell>
        </row>
        <row r="2171">
          <cell r="M2171" t="str">
            <v>﻿Đang hoạt động</v>
          </cell>
          <cell r="N2171">
            <v>42320</v>
          </cell>
          <cell r="Q2171">
            <v>0</v>
          </cell>
          <cell r="T2171">
            <v>0</v>
          </cell>
          <cell r="U2171">
            <v>0</v>
          </cell>
          <cell r="V2171">
            <v>0</v>
          </cell>
        </row>
        <row r="2172">
          <cell r="M2172" t="str">
            <v>﻿Đang hoạt động</v>
          </cell>
          <cell r="N2172">
            <v>42313</v>
          </cell>
          <cell r="Q2172">
            <v>0</v>
          </cell>
          <cell r="T2172">
            <v>0</v>
          </cell>
          <cell r="U2172">
            <v>0</v>
          </cell>
          <cell r="V2172">
            <v>0</v>
          </cell>
        </row>
        <row r="2173">
          <cell r="M2173" t="str">
            <v>﻿Đang hoạt động</v>
          </cell>
          <cell r="N2173">
            <v>42313</v>
          </cell>
          <cell r="Q2173">
            <v>0</v>
          </cell>
          <cell r="T2173">
            <v>0</v>
          </cell>
          <cell r="U2173">
            <v>0</v>
          </cell>
          <cell r="V2173">
            <v>0</v>
          </cell>
        </row>
        <row r="2174">
          <cell r="M2174" t="str">
            <v>﻿Đang hoạt động</v>
          </cell>
          <cell r="N2174">
            <v>42313</v>
          </cell>
          <cell r="Q2174">
            <v>0</v>
          </cell>
          <cell r="T2174">
            <v>0</v>
          </cell>
          <cell r="U2174">
            <v>0</v>
          </cell>
          <cell r="V2174">
            <v>0</v>
          </cell>
        </row>
        <row r="2175">
          <cell r="M2175" t="str">
            <v>﻿Đang hoạt động</v>
          </cell>
          <cell r="N2175">
            <v>42313</v>
          </cell>
          <cell r="Q2175">
            <v>0</v>
          </cell>
          <cell r="T2175">
            <v>0</v>
          </cell>
          <cell r="U2175">
            <v>0</v>
          </cell>
          <cell r="V2175">
            <v>0</v>
          </cell>
        </row>
        <row r="2176">
          <cell r="D2176" t="str">
            <v>LUCKY STAR</v>
          </cell>
          <cell r="M2176" t="str">
            <v>﻿Đang hoạt động</v>
          </cell>
          <cell r="N2176">
            <v>42312</v>
          </cell>
          <cell r="Q2176">
            <v>1</v>
          </cell>
          <cell r="T2176">
            <v>0</v>
          </cell>
          <cell r="U2176">
            <v>0</v>
          </cell>
          <cell r="V2176">
            <v>0</v>
          </cell>
        </row>
        <row r="2177">
          <cell r="D2177" t="str">
            <v>COT GENCASA</v>
          </cell>
          <cell r="M2177" t="str">
            <v>﻿Đang hoạt động</v>
          </cell>
          <cell r="N2177">
            <v>42312</v>
          </cell>
          <cell r="Q2177">
            <v>1</v>
          </cell>
          <cell r="T2177">
            <v>0</v>
          </cell>
          <cell r="U2177">
            <v>0</v>
          </cell>
          <cell r="V2177">
            <v>0</v>
          </cell>
        </row>
        <row r="2178">
          <cell r="D2178" t="str">
            <v>MDRT VT</v>
          </cell>
          <cell r="M2178" t="str">
            <v>﻿Đang hoạt động</v>
          </cell>
          <cell r="N2178">
            <v>42328</v>
          </cell>
          <cell r="Q2178">
            <v>0</v>
          </cell>
          <cell r="T2178">
            <v>0</v>
          </cell>
          <cell r="U2178">
            <v>1</v>
          </cell>
          <cell r="V2178">
            <v>0</v>
          </cell>
        </row>
        <row r="2179">
          <cell r="D2179" t="str">
            <v>MDRT HCM</v>
          </cell>
          <cell r="M2179" t="str">
            <v>﻿Đang hoạt động</v>
          </cell>
          <cell r="N2179">
            <v>42312</v>
          </cell>
          <cell r="Q2179">
            <v>1</v>
          </cell>
          <cell r="T2179">
            <v>0</v>
          </cell>
          <cell r="U2179">
            <v>0</v>
          </cell>
          <cell r="V2179">
            <v>0</v>
          </cell>
        </row>
        <row r="2180">
          <cell r="D2180" t="str">
            <v>LUCKY CAT</v>
          </cell>
          <cell r="M2180" t="str">
            <v>﻿Đang hoạt động</v>
          </cell>
          <cell r="N2180">
            <v>42331</v>
          </cell>
          <cell r="Q2180">
            <v>0</v>
          </cell>
          <cell r="T2180">
            <v>0</v>
          </cell>
          <cell r="U2180">
            <v>1</v>
          </cell>
          <cell r="V2180">
            <v>0</v>
          </cell>
        </row>
        <row r="2181">
          <cell r="D2181" t="str">
            <v>MDRT HCM</v>
          </cell>
          <cell r="M2181" t="str">
            <v>﻿Đang hoạt động</v>
          </cell>
          <cell r="N2181">
            <v>42312</v>
          </cell>
          <cell r="Q2181">
            <v>1</v>
          </cell>
          <cell r="T2181">
            <v>0</v>
          </cell>
          <cell r="U2181">
            <v>0</v>
          </cell>
          <cell r="V2181">
            <v>0</v>
          </cell>
        </row>
        <row r="2182">
          <cell r="D2182" t="str">
            <v>CUPID</v>
          </cell>
          <cell r="M2182" t="str">
            <v>﻿Đã nghỉ việc</v>
          </cell>
          <cell r="N2182">
            <v>42312</v>
          </cell>
          <cell r="Q2182">
            <v>0</v>
          </cell>
          <cell r="T2182">
            <v>0</v>
          </cell>
          <cell r="U2182">
            <v>0</v>
          </cell>
          <cell r="V2182">
            <v>0</v>
          </cell>
        </row>
        <row r="2183">
          <cell r="D2183" t="str">
            <v>LUCKY CAT</v>
          </cell>
          <cell r="M2183" t="str">
            <v>﻿Đang hoạt động</v>
          </cell>
          <cell r="N2183">
            <v>42312</v>
          </cell>
          <cell r="Q2183">
            <v>0</v>
          </cell>
          <cell r="T2183">
            <v>0</v>
          </cell>
          <cell r="U2183">
            <v>1</v>
          </cell>
          <cell r="V2183">
            <v>0</v>
          </cell>
        </row>
        <row r="2184">
          <cell r="M2184" t="str">
            <v>﻿Đang hoạt động</v>
          </cell>
          <cell r="N2184">
            <v>42313</v>
          </cell>
          <cell r="Q2184">
            <v>0</v>
          </cell>
          <cell r="T2184">
            <v>0</v>
          </cell>
          <cell r="U2184">
            <v>0</v>
          </cell>
          <cell r="V2184">
            <v>0</v>
          </cell>
        </row>
        <row r="2185">
          <cell r="D2185" t="str">
            <v>LION 1</v>
          </cell>
          <cell r="M2185" t="str">
            <v>﻿Đang hoạt động</v>
          </cell>
          <cell r="N2185">
            <v>42318</v>
          </cell>
          <cell r="Q2185">
            <v>1</v>
          </cell>
          <cell r="T2185">
            <v>0</v>
          </cell>
          <cell r="U2185">
            <v>0</v>
          </cell>
          <cell r="V2185">
            <v>0</v>
          </cell>
        </row>
        <row r="2186">
          <cell r="D2186" t="str">
            <v>SUNFLOWER</v>
          </cell>
          <cell r="M2186" t="str">
            <v>﻿Đang hoạt động</v>
          </cell>
          <cell r="N2186">
            <v>42548</v>
          </cell>
          <cell r="Q2186">
            <v>0</v>
          </cell>
          <cell r="T2186">
            <v>1</v>
          </cell>
          <cell r="U2186">
            <v>0</v>
          </cell>
          <cell r="V2186">
            <v>0</v>
          </cell>
        </row>
        <row r="2187">
          <cell r="D2187" t="str">
            <v>THE CAPITAL</v>
          </cell>
          <cell r="M2187" t="str">
            <v>﻿Đang hoạt động</v>
          </cell>
          <cell r="N2187">
            <v>42318</v>
          </cell>
          <cell r="Q2187">
            <v>0</v>
          </cell>
          <cell r="T2187">
            <v>1</v>
          </cell>
          <cell r="U2187">
            <v>0</v>
          </cell>
          <cell r="V2187">
            <v>0</v>
          </cell>
        </row>
        <row r="2188">
          <cell r="D2188" t="str">
            <v>THE SKY</v>
          </cell>
          <cell r="M2188" t="str">
            <v>﻿Đang hoạt động</v>
          </cell>
          <cell r="N2188">
            <v>42579</v>
          </cell>
          <cell r="Q2188">
            <v>1</v>
          </cell>
          <cell r="T2188">
            <v>0</v>
          </cell>
          <cell r="U2188">
            <v>0</v>
          </cell>
          <cell r="V2188">
            <v>0</v>
          </cell>
        </row>
        <row r="2189">
          <cell r="D2189" t="str">
            <v>LUCKY STAR</v>
          </cell>
          <cell r="M2189" t="str">
            <v>﻿Đang hoạt động</v>
          </cell>
          <cell r="N2189">
            <v>42319</v>
          </cell>
          <cell r="Q2189">
            <v>1</v>
          </cell>
          <cell r="T2189">
            <v>0</v>
          </cell>
          <cell r="U2189">
            <v>0</v>
          </cell>
          <cell r="V2189">
            <v>0</v>
          </cell>
        </row>
        <row r="2190">
          <cell r="D2190" t="str">
            <v>THE CAPITAL</v>
          </cell>
          <cell r="M2190" t="str">
            <v>﻿Đang hoạt động</v>
          </cell>
          <cell r="N2190">
            <v>42698</v>
          </cell>
          <cell r="Q2190">
            <v>1</v>
          </cell>
          <cell r="T2190">
            <v>0</v>
          </cell>
          <cell r="U2190">
            <v>0</v>
          </cell>
          <cell r="V2190">
            <v>0</v>
          </cell>
        </row>
        <row r="2191">
          <cell r="D2191" t="str">
            <v>VICTORY</v>
          </cell>
          <cell r="M2191" t="str">
            <v>﻿Đang hoạt động</v>
          </cell>
          <cell r="N2191">
            <v>42327</v>
          </cell>
          <cell r="Q2191">
            <v>1</v>
          </cell>
          <cell r="T2191">
            <v>0</v>
          </cell>
          <cell r="U2191">
            <v>0</v>
          </cell>
          <cell r="V2191">
            <v>0</v>
          </cell>
        </row>
        <row r="2192">
          <cell r="D2192" t="str">
            <v>GREEN DRAGON</v>
          </cell>
          <cell r="M2192" t="str">
            <v>﻿Đã nghỉ việc</v>
          </cell>
          <cell r="N2192">
            <v>42320</v>
          </cell>
          <cell r="Q2192">
            <v>0</v>
          </cell>
          <cell r="T2192">
            <v>0</v>
          </cell>
          <cell r="U2192">
            <v>0</v>
          </cell>
          <cell r="V2192">
            <v>0</v>
          </cell>
        </row>
        <row r="2193">
          <cell r="D2193" t="str">
            <v>VICTORY</v>
          </cell>
          <cell r="M2193" t="str">
            <v>﻿Đang hoạt động</v>
          </cell>
          <cell r="N2193">
            <v>42320</v>
          </cell>
          <cell r="Q2193">
            <v>0</v>
          </cell>
          <cell r="T2193">
            <v>0</v>
          </cell>
          <cell r="U2193">
            <v>1</v>
          </cell>
          <cell r="V2193">
            <v>0</v>
          </cell>
        </row>
        <row r="2194">
          <cell r="D2194" t="str">
            <v>VICTORY</v>
          </cell>
          <cell r="M2194" t="str">
            <v>﻿Đang hoạt động</v>
          </cell>
          <cell r="N2194">
            <v>42320</v>
          </cell>
          <cell r="Q2194">
            <v>0</v>
          </cell>
          <cell r="T2194">
            <v>1</v>
          </cell>
          <cell r="U2194">
            <v>0</v>
          </cell>
          <cell r="V2194">
            <v>0</v>
          </cell>
        </row>
        <row r="2195">
          <cell r="D2195" t="str">
            <v>VICTORY</v>
          </cell>
          <cell r="M2195" t="str">
            <v>﻿Đang hoạt động</v>
          </cell>
          <cell r="N2195">
            <v>42320</v>
          </cell>
          <cell r="Q2195">
            <v>1</v>
          </cell>
          <cell r="T2195">
            <v>0</v>
          </cell>
          <cell r="U2195">
            <v>0</v>
          </cell>
          <cell r="V2195">
            <v>0</v>
          </cell>
        </row>
        <row r="2196">
          <cell r="D2196" t="str">
            <v>MDRT VT</v>
          </cell>
          <cell r="M2196" t="str">
            <v>﻿Đang hoạt động</v>
          </cell>
          <cell r="N2196">
            <v>42345</v>
          </cell>
          <cell r="Q2196">
            <v>1</v>
          </cell>
          <cell r="T2196">
            <v>0</v>
          </cell>
          <cell r="U2196">
            <v>0</v>
          </cell>
          <cell r="V2196">
            <v>0</v>
          </cell>
        </row>
        <row r="2197">
          <cell r="D2197" t="str">
            <v>SUNFLOWER</v>
          </cell>
          <cell r="M2197" t="str">
            <v>﻿Đang hoạt động</v>
          </cell>
          <cell r="N2197">
            <v>42319</v>
          </cell>
          <cell r="Q2197">
            <v>0</v>
          </cell>
          <cell r="T2197">
            <v>0</v>
          </cell>
          <cell r="U2197">
            <v>1</v>
          </cell>
          <cell r="V2197">
            <v>0</v>
          </cell>
        </row>
        <row r="2198">
          <cell r="D2198" t="str">
            <v>MDRT VT</v>
          </cell>
          <cell r="M2198" t="str">
            <v>﻿Đang hoạt động</v>
          </cell>
          <cell r="N2198">
            <v>42345</v>
          </cell>
          <cell r="Q2198">
            <v>1</v>
          </cell>
          <cell r="T2198">
            <v>0</v>
          </cell>
          <cell r="U2198">
            <v>0</v>
          </cell>
          <cell r="V2198">
            <v>0</v>
          </cell>
        </row>
        <row r="2199">
          <cell r="D2199" t="str">
            <v>LIB</v>
          </cell>
          <cell r="M2199" t="str">
            <v>﻿Đang hoạt động</v>
          </cell>
          <cell r="N2199">
            <v>42319</v>
          </cell>
          <cell r="Q2199">
            <v>1</v>
          </cell>
          <cell r="T2199">
            <v>0</v>
          </cell>
          <cell r="U2199">
            <v>0</v>
          </cell>
          <cell r="V2199">
            <v>0</v>
          </cell>
        </row>
        <row r="2200">
          <cell r="D2200" t="str">
            <v>LION 1</v>
          </cell>
          <cell r="M2200" t="str">
            <v>﻿Đang hoạt động</v>
          </cell>
          <cell r="N2200">
            <v>42318</v>
          </cell>
          <cell r="Q2200">
            <v>1</v>
          </cell>
          <cell r="T2200">
            <v>0</v>
          </cell>
          <cell r="U2200">
            <v>0</v>
          </cell>
          <cell r="V2200">
            <v>0</v>
          </cell>
        </row>
        <row r="2201">
          <cell r="D2201" t="str">
            <v>BLUE WAVES</v>
          </cell>
          <cell r="M2201" t="str">
            <v>﻿Đang hoạt động</v>
          </cell>
          <cell r="N2201">
            <v>42320</v>
          </cell>
          <cell r="Q2201">
            <v>1</v>
          </cell>
          <cell r="T2201">
            <v>0</v>
          </cell>
          <cell r="U2201">
            <v>0</v>
          </cell>
          <cell r="V2201">
            <v>0</v>
          </cell>
        </row>
        <row r="2202">
          <cell r="D2202" t="str">
            <v>THE CAPITAL</v>
          </cell>
          <cell r="M2202" t="str">
            <v>﻿Đang hoạt động</v>
          </cell>
          <cell r="N2202">
            <v>42326</v>
          </cell>
          <cell r="Q2202">
            <v>1</v>
          </cell>
          <cell r="T2202">
            <v>0</v>
          </cell>
          <cell r="U2202">
            <v>0</v>
          </cell>
          <cell r="V2202">
            <v>0</v>
          </cell>
        </row>
        <row r="2203">
          <cell r="D2203" t="str">
            <v>LION 1</v>
          </cell>
          <cell r="M2203" t="str">
            <v>﻿Đang hoạt động</v>
          </cell>
          <cell r="N2203">
            <v>42320</v>
          </cell>
          <cell r="Q2203">
            <v>1</v>
          </cell>
          <cell r="T2203">
            <v>0</v>
          </cell>
          <cell r="U2203">
            <v>0</v>
          </cell>
          <cell r="V2203">
            <v>0</v>
          </cell>
        </row>
        <row r="2204">
          <cell r="D2204" t="str">
            <v>F.B.I</v>
          </cell>
          <cell r="M2204" t="str">
            <v>﻿Đang hoạt động</v>
          </cell>
          <cell r="N2204">
            <v>42404</v>
          </cell>
          <cell r="Q2204">
            <v>0</v>
          </cell>
          <cell r="T2204">
            <v>1</v>
          </cell>
          <cell r="U2204">
            <v>0</v>
          </cell>
          <cell r="V2204">
            <v>0</v>
          </cell>
        </row>
        <row r="2205">
          <cell r="D2205" t="str">
            <v>GREEN DRAGON</v>
          </cell>
          <cell r="M2205" t="str">
            <v>﻿Đang hoạt động</v>
          </cell>
          <cell r="N2205">
            <v>42320</v>
          </cell>
          <cell r="Q2205">
            <v>1</v>
          </cell>
          <cell r="T2205">
            <v>0</v>
          </cell>
          <cell r="U2205">
            <v>0</v>
          </cell>
          <cell r="V2205">
            <v>0</v>
          </cell>
        </row>
        <row r="2206">
          <cell r="D2206" t="str">
            <v>TCB NORTH</v>
          </cell>
          <cell r="M2206" t="str">
            <v>﻿Đang hoạt động</v>
          </cell>
          <cell r="N2206">
            <v>42320</v>
          </cell>
          <cell r="Q2206">
            <v>0</v>
          </cell>
          <cell r="T2206">
            <v>0</v>
          </cell>
          <cell r="U2206">
            <v>0</v>
          </cell>
          <cell r="V2206">
            <v>0</v>
          </cell>
        </row>
        <row r="2207">
          <cell r="D2207" t="str">
            <v>LION 1</v>
          </cell>
          <cell r="M2207" t="str">
            <v>﻿Đang hoạt động</v>
          </cell>
          <cell r="N2207">
            <v>42318</v>
          </cell>
          <cell r="Q2207">
            <v>0</v>
          </cell>
          <cell r="T2207">
            <v>0</v>
          </cell>
          <cell r="U2207">
            <v>1</v>
          </cell>
          <cell r="V2207">
            <v>0</v>
          </cell>
        </row>
        <row r="2208">
          <cell r="D2208" t="str">
            <v>F.B.I</v>
          </cell>
          <cell r="M2208" t="str">
            <v>﻿Đang hoạt động</v>
          </cell>
          <cell r="N2208">
            <v>42318</v>
          </cell>
          <cell r="Q2208">
            <v>0</v>
          </cell>
          <cell r="T2208">
            <v>0</v>
          </cell>
          <cell r="U2208">
            <v>1</v>
          </cell>
          <cell r="V2208">
            <v>0</v>
          </cell>
        </row>
        <row r="2209">
          <cell r="D2209" t="str">
            <v>GENCASA THÁI NGUYÊN</v>
          </cell>
          <cell r="M2209" t="str">
            <v>﻿Đang hoạt động</v>
          </cell>
          <cell r="N2209">
            <v>42320</v>
          </cell>
          <cell r="Q2209">
            <v>1</v>
          </cell>
          <cell r="T2209">
            <v>0</v>
          </cell>
          <cell r="U2209">
            <v>0</v>
          </cell>
          <cell r="V2209">
            <v>0</v>
          </cell>
        </row>
        <row r="2210">
          <cell r="D2210" t="str">
            <v>GENCASA THÁI NGUYÊN</v>
          </cell>
          <cell r="M2210" t="str">
            <v>﻿Đang hoạt động</v>
          </cell>
          <cell r="N2210">
            <v>42320</v>
          </cell>
          <cell r="Q2210">
            <v>1</v>
          </cell>
          <cell r="T2210">
            <v>0</v>
          </cell>
          <cell r="U2210">
            <v>0</v>
          </cell>
          <cell r="V2210">
            <v>0</v>
          </cell>
        </row>
        <row r="2211">
          <cell r="D2211" t="str">
            <v>MDRT VT</v>
          </cell>
          <cell r="M2211" t="str">
            <v>﻿Đang hoạt động</v>
          </cell>
          <cell r="N2211">
            <v>42563</v>
          </cell>
          <cell r="Q2211">
            <v>1</v>
          </cell>
          <cell r="T2211">
            <v>0</v>
          </cell>
          <cell r="U2211">
            <v>0</v>
          </cell>
          <cell r="V2211">
            <v>0</v>
          </cell>
        </row>
        <row r="2212">
          <cell r="D2212" t="str">
            <v>GENCASA THÁI NGUYÊN</v>
          </cell>
          <cell r="M2212" t="str">
            <v>﻿Đang hoạt động</v>
          </cell>
          <cell r="N2212">
            <v>42320</v>
          </cell>
          <cell r="Q2212">
            <v>0</v>
          </cell>
          <cell r="T2212">
            <v>0</v>
          </cell>
          <cell r="U2212">
            <v>1</v>
          </cell>
          <cell r="V2212">
            <v>0</v>
          </cell>
        </row>
        <row r="2213">
          <cell r="D2213" t="str">
            <v>GENCASA THÁI NGUYÊN</v>
          </cell>
          <cell r="M2213" t="str">
            <v>﻿Đang hoạt động</v>
          </cell>
          <cell r="N2213">
            <v>42324</v>
          </cell>
          <cell r="Q2213">
            <v>0</v>
          </cell>
          <cell r="T2213">
            <v>0</v>
          </cell>
          <cell r="U2213">
            <v>1</v>
          </cell>
          <cell r="V2213">
            <v>0</v>
          </cell>
        </row>
        <row r="2214">
          <cell r="D2214" t="str">
            <v>GENCASA LONG BIÊN</v>
          </cell>
          <cell r="M2214" t="str">
            <v>﻿Đang hoạt động</v>
          </cell>
          <cell r="N2214">
            <v>42347</v>
          </cell>
          <cell r="Q2214">
            <v>0</v>
          </cell>
          <cell r="T2214">
            <v>0</v>
          </cell>
          <cell r="U2214">
            <v>1</v>
          </cell>
          <cell r="V2214">
            <v>0</v>
          </cell>
        </row>
        <row r="2215">
          <cell r="D2215" t="str">
            <v>GENCASA THÁI NGUYÊN</v>
          </cell>
          <cell r="M2215" t="str">
            <v>﻿Đang hoạt động</v>
          </cell>
          <cell r="N2215">
            <v>42324</v>
          </cell>
          <cell r="Q2215">
            <v>1</v>
          </cell>
          <cell r="T2215">
            <v>0</v>
          </cell>
          <cell r="U2215">
            <v>0</v>
          </cell>
          <cell r="V2215">
            <v>0</v>
          </cell>
        </row>
        <row r="2216">
          <cell r="D2216" t="str">
            <v>MDRT HCM</v>
          </cell>
          <cell r="M2216" t="str">
            <v>﻿Đang hoạt động</v>
          </cell>
          <cell r="N2216">
            <v>42325</v>
          </cell>
          <cell r="Q2216">
            <v>1</v>
          </cell>
          <cell r="T2216">
            <v>0</v>
          </cell>
          <cell r="U2216">
            <v>0</v>
          </cell>
          <cell r="V2216">
            <v>0</v>
          </cell>
        </row>
        <row r="2217">
          <cell r="D2217" t="str">
            <v>MDRT HCM</v>
          </cell>
          <cell r="M2217" t="str">
            <v>﻿Đang hoạt động</v>
          </cell>
          <cell r="N2217">
            <v>42332</v>
          </cell>
          <cell r="Q2217">
            <v>1</v>
          </cell>
          <cell r="T2217">
            <v>0</v>
          </cell>
          <cell r="U2217">
            <v>0</v>
          </cell>
          <cell r="V2217">
            <v>0</v>
          </cell>
        </row>
        <row r="2218">
          <cell r="D2218" t="str">
            <v>BIG HERO</v>
          </cell>
          <cell r="M2218" t="str">
            <v>﻿Đang hoạt động</v>
          </cell>
          <cell r="N2218">
            <v>42324</v>
          </cell>
          <cell r="Q2218">
            <v>1</v>
          </cell>
          <cell r="T2218">
            <v>0</v>
          </cell>
          <cell r="U2218">
            <v>0</v>
          </cell>
          <cell r="V2218">
            <v>0</v>
          </cell>
        </row>
        <row r="2219">
          <cell r="D2219" t="str">
            <v>BIG HERO</v>
          </cell>
          <cell r="M2219" t="str">
            <v>﻿Đang hoạt động</v>
          </cell>
          <cell r="N2219">
            <v>42324</v>
          </cell>
          <cell r="Q2219">
            <v>1</v>
          </cell>
          <cell r="T2219">
            <v>0</v>
          </cell>
          <cell r="U2219">
            <v>0</v>
          </cell>
          <cell r="V2219">
            <v>0</v>
          </cell>
        </row>
        <row r="2220">
          <cell r="D2220" t="str">
            <v>BELIEVE IN FUTURE</v>
          </cell>
          <cell r="M2220" t="str">
            <v>﻿Đang hoạt động</v>
          </cell>
          <cell r="N2220">
            <v>42324</v>
          </cell>
          <cell r="Q2220">
            <v>1</v>
          </cell>
          <cell r="T2220">
            <v>0</v>
          </cell>
          <cell r="U2220">
            <v>0</v>
          </cell>
          <cell r="V2220">
            <v>0</v>
          </cell>
        </row>
        <row r="2221">
          <cell r="D2221" t="str">
            <v>BIG HERO</v>
          </cell>
          <cell r="M2221" t="str">
            <v>﻿Đang hoạt động</v>
          </cell>
          <cell r="N2221">
            <v>42324</v>
          </cell>
          <cell r="Q2221">
            <v>1</v>
          </cell>
          <cell r="T2221">
            <v>0</v>
          </cell>
          <cell r="U2221">
            <v>0</v>
          </cell>
          <cell r="V2221">
            <v>0</v>
          </cell>
        </row>
        <row r="2222">
          <cell r="D2222" t="str">
            <v>MDRT HCM</v>
          </cell>
          <cell r="M2222" t="str">
            <v>﻿Đang hoạt động</v>
          </cell>
          <cell r="N2222">
            <v>42333</v>
          </cell>
          <cell r="Q2222">
            <v>0</v>
          </cell>
          <cell r="T2222">
            <v>1</v>
          </cell>
          <cell r="U2222">
            <v>0</v>
          </cell>
          <cell r="V2222">
            <v>0</v>
          </cell>
        </row>
        <row r="2223">
          <cell r="D2223" t="str">
            <v>WHITE HORSE</v>
          </cell>
          <cell r="M2223" t="str">
            <v>﻿Đang hoạt động</v>
          </cell>
          <cell r="N2223">
            <v>42325</v>
          </cell>
          <cell r="Q2223">
            <v>1</v>
          </cell>
          <cell r="T2223">
            <v>0</v>
          </cell>
          <cell r="U2223">
            <v>0</v>
          </cell>
          <cell r="V2223">
            <v>0</v>
          </cell>
        </row>
        <row r="2224">
          <cell r="D2224" t="str">
            <v>ALLEGRO</v>
          </cell>
          <cell r="M2224" t="str">
            <v>﻿Đang hoạt động</v>
          </cell>
          <cell r="N2224">
            <v>42325</v>
          </cell>
          <cell r="Q2224">
            <v>1</v>
          </cell>
          <cell r="T2224">
            <v>0</v>
          </cell>
          <cell r="U2224">
            <v>0</v>
          </cell>
          <cell r="V2224">
            <v>0</v>
          </cell>
        </row>
        <row r="2225">
          <cell r="D2225" t="str">
            <v>THANH HÓA</v>
          </cell>
          <cell r="M2225" t="str">
            <v>﻿Đang hoạt động</v>
          </cell>
          <cell r="N2225">
            <v>42327</v>
          </cell>
          <cell r="Q2225">
            <v>0</v>
          </cell>
          <cell r="T2225">
            <v>1</v>
          </cell>
          <cell r="U2225">
            <v>0</v>
          </cell>
          <cell r="V2225">
            <v>0</v>
          </cell>
        </row>
        <row r="2226">
          <cell r="D2226" t="str">
            <v>GENCASA LONG BIÊN</v>
          </cell>
          <cell r="M2226" t="str">
            <v>﻿Đã nghỉ việc</v>
          </cell>
          <cell r="N2226">
            <v>42334</v>
          </cell>
          <cell r="Q2226">
            <v>0</v>
          </cell>
          <cell r="T2226">
            <v>0</v>
          </cell>
          <cell r="U2226">
            <v>0</v>
          </cell>
          <cell r="V2226">
            <v>0</v>
          </cell>
        </row>
        <row r="2227">
          <cell r="D2227" t="str">
            <v>THANH HÓA</v>
          </cell>
          <cell r="M2227" t="str">
            <v>﻿Đang hoạt động</v>
          </cell>
          <cell r="N2227">
            <v>42327</v>
          </cell>
          <cell r="Q2227">
            <v>1</v>
          </cell>
          <cell r="T2227">
            <v>0</v>
          </cell>
          <cell r="U2227">
            <v>0</v>
          </cell>
          <cell r="V2227">
            <v>0</v>
          </cell>
        </row>
        <row r="2228">
          <cell r="D2228" t="str">
            <v>THANH HÓA</v>
          </cell>
          <cell r="M2228" t="str">
            <v>﻿Đang hoạt động</v>
          </cell>
          <cell r="N2228">
            <v>42327</v>
          </cell>
          <cell r="Q2228">
            <v>1</v>
          </cell>
          <cell r="T2228">
            <v>0</v>
          </cell>
          <cell r="U2228">
            <v>0</v>
          </cell>
          <cell r="V2228">
            <v>0</v>
          </cell>
        </row>
        <row r="2229">
          <cell r="D2229" t="str">
            <v>THANH HÓA</v>
          </cell>
          <cell r="M2229" t="str">
            <v>﻿Đang hoạt động</v>
          </cell>
          <cell r="N2229">
            <v>42327</v>
          </cell>
          <cell r="Q2229">
            <v>1</v>
          </cell>
          <cell r="T2229">
            <v>0</v>
          </cell>
          <cell r="U2229">
            <v>0</v>
          </cell>
          <cell r="V2229">
            <v>0</v>
          </cell>
        </row>
        <row r="2230">
          <cell r="D2230" t="str">
            <v>BLUE OCEAN</v>
          </cell>
          <cell r="M2230" t="str">
            <v>﻿Đang hoạt động</v>
          </cell>
          <cell r="N2230">
            <v>42348</v>
          </cell>
          <cell r="Q2230">
            <v>0</v>
          </cell>
          <cell r="T2230">
            <v>0</v>
          </cell>
          <cell r="U2230">
            <v>1</v>
          </cell>
          <cell r="V2230">
            <v>0</v>
          </cell>
        </row>
        <row r="2231">
          <cell r="D2231" t="str">
            <v>LUCKY STAR</v>
          </cell>
          <cell r="M2231" t="str">
            <v>﻿Đang hoạt động</v>
          </cell>
          <cell r="N2231">
            <v>42324</v>
          </cell>
          <cell r="Q2231">
            <v>1</v>
          </cell>
          <cell r="T2231">
            <v>0</v>
          </cell>
          <cell r="U2231">
            <v>0</v>
          </cell>
          <cell r="V2231">
            <v>0</v>
          </cell>
        </row>
        <row r="2232">
          <cell r="D2232" t="str">
            <v>THANH HÓA</v>
          </cell>
          <cell r="M2232" t="str">
            <v>﻿Đang hoạt động</v>
          </cell>
          <cell r="N2232">
            <v>42327</v>
          </cell>
          <cell r="Q2232">
            <v>1</v>
          </cell>
          <cell r="T2232">
            <v>0</v>
          </cell>
          <cell r="U2232">
            <v>0</v>
          </cell>
          <cell r="V2232">
            <v>0</v>
          </cell>
        </row>
        <row r="2233">
          <cell r="D2233" t="str">
            <v>THE KEY</v>
          </cell>
          <cell r="M2233" t="str">
            <v>﻿Đang hoạt động</v>
          </cell>
          <cell r="N2233">
            <v>42333</v>
          </cell>
          <cell r="Q2233">
            <v>1</v>
          </cell>
          <cell r="T2233">
            <v>0</v>
          </cell>
          <cell r="U2233">
            <v>0</v>
          </cell>
          <cell r="V2233">
            <v>0</v>
          </cell>
        </row>
        <row r="2234">
          <cell r="D2234" t="str">
            <v>BORN TO WIN</v>
          </cell>
          <cell r="M2234" t="str">
            <v>﻿Đang hoạt động</v>
          </cell>
          <cell r="N2234">
            <v>42325</v>
          </cell>
          <cell r="Q2234">
            <v>1</v>
          </cell>
          <cell r="T2234">
            <v>0</v>
          </cell>
          <cell r="U2234">
            <v>0</v>
          </cell>
          <cell r="V2234">
            <v>0</v>
          </cell>
        </row>
        <row r="2235">
          <cell r="D2235" t="str">
            <v>BLUE OCEAN</v>
          </cell>
          <cell r="M2235" t="str">
            <v>﻿Đang hoạt động</v>
          </cell>
          <cell r="N2235">
            <v>42354</v>
          </cell>
          <cell r="Q2235">
            <v>1</v>
          </cell>
          <cell r="T2235">
            <v>0</v>
          </cell>
          <cell r="U2235">
            <v>0</v>
          </cell>
          <cell r="V2235">
            <v>0</v>
          </cell>
        </row>
        <row r="2236">
          <cell r="D2236" t="str">
            <v>BLUE OCEAN</v>
          </cell>
          <cell r="M2236" t="str">
            <v>﻿Đang hoạt động</v>
          </cell>
          <cell r="N2236">
            <v>42341</v>
          </cell>
          <cell r="Q2236">
            <v>1</v>
          </cell>
          <cell r="T2236">
            <v>0</v>
          </cell>
          <cell r="U2236">
            <v>0</v>
          </cell>
          <cell r="V2236">
            <v>0</v>
          </cell>
        </row>
        <row r="2237">
          <cell r="D2237" t="str">
            <v>BLUE OCEAN</v>
          </cell>
          <cell r="M2237" t="str">
            <v>﻿Đang hoạt động</v>
          </cell>
          <cell r="N2237">
            <v>42333</v>
          </cell>
          <cell r="Q2237">
            <v>1</v>
          </cell>
          <cell r="T2237">
            <v>0</v>
          </cell>
          <cell r="U2237">
            <v>0</v>
          </cell>
          <cell r="V2237">
            <v>0</v>
          </cell>
        </row>
        <row r="2238">
          <cell r="D2238" t="str">
            <v>THE CAPITAL</v>
          </cell>
          <cell r="M2238" t="str">
            <v>﻿Đang hoạt động</v>
          </cell>
          <cell r="N2238">
            <v>42325</v>
          </cell>
          <cell r="Q2238">
            <v>1</v>
          </cell>
          <cell r="T2238">
            <v>0</v>
          </cell>
          <cell r="U2238">
            <v>0</v>
          </cell>
          <cell r="V2238">
            <v>0</v>
          </cell>
        </row>
        <row r="2239">
          <cell r="D2239" t="str">
            <v>GENCASA LONG BIÊN</v>
          </cell>
          <cell r="M2239" t="str">
            <v>﻿Đang hoạt động</v>
          </cell>
          <cell r="N2239">
            <v>42347</v>
          </cell>
          <cell r="Q2239">
            <v>0</v>
          </cell>
          <cell r="T2239">
            <v>0</v>
          </cell>
          <cell r="U2239">
            <v>1</v>
          </cell>
          <cell r="V2239">
            <v>0</v>
          </cell>
        </row>
        <row r="2240">
          <cell r="D2240" t="str">
            <v>LUCKY CAT</v>
          </cell>
          <cell r="M2240" t="str">
            <v>﻿Đang hoạt động</v>
          </cell>
          <cell r="N2240">
            <v>42345</v>
          </cell>
          <cell r="Q2240">
            <v>1</v>
          </cell>
          <cell r="T2240">
            <v>0</v>
          </cell>
          <cell r="U2240">
            <v>0</v>
          </cell>
          <cell r="V2240">
            <v>0</v>
          </cell>
        </row>
        <row r="2241">
          <cell r="D2241" t="str">
            <v>GENCASA LONG BIÊN</v>
          </cell>
          <cell r="M2241" t="str">
            <v>﻿Đang hoạt động</v>
          </cell>
          <cell r="N2241">
            <v>42384</v>
          </cell>
          <cell r="Q2241">
            <v>0</v>
          </cell>
          <cell r="T2241">
            <v>0</v>
          </cell>
          <cell r="U2241">
            <v>1</v>
          </cell>
          <cell r="V2241">
            <v>0</v>
          </cell>
        </row>
        <row r="2242">
          <cell r="D2242" t="str">
            <v>THE CAPITAL</v>
          </cell>
          <cell r="M2242" t="str">
            <v>﻿Đang hoạt động</v>
          </cell>
          <cell r="N2242">
            <v>42333</v>
          </cell>
          <cell r="Q2242">
            <v>1</v>
          </cell>
          <cell r="T2242">
            <v>0</v>
          </cell>
          <cell r="U2242">
            <v>0</v>
          </cell>
          <cell r="V2242">
            <v>0</v>
          </cell>
        </row>
        <row r="2243">
          <cell r="D2243" t="str">
            <v>DIAMOND</v>
          </cell>
          <cell r="M2243" t="str">
            <v>﻿Đang hoạt động</v>
          </cell>
          <cell r="N2243">
            <v>42333</v>
          </cell>
          <cell r="Q2243">
            <v>1</v>
          </cell>
          <cell r="T2243">
            <v>0</v>
          </cell>
          <cell r="U2243">
            <v>0</v>
          </cell>
          <cell r="V2243">
            <v>0</v>
          </cell>
        </row>
        <row r="2244">
          <cell r="D2244" t="str">
            <v>LUCKY STAR</v>
          </cell>
          <cell r="M2244" t="str">
            <v>﻿Đang hoạt động</v>
          </cell>
          <cell r="N2244">
            <v>42356</v>
          </cell>
          <cell r="Q2244">
            <v>1</v>
          </cell>
          <cell r="T2244">
            <v>0</v>
          </cell>
          <cell r="U2244">
            <v>0</v>
          </cell>
          <cell r="V2244">
            <v>0</v>
          </cell>
        </row>
        <row r="2245">
          <cell r="D2245" t="str">
            <v>THE POWER</v>
          </cell>
          <cell r="M2245" t="str">
            <v>﻿Đang hoạt động</v>
          </cell>
          <cell r="N2245">
            <v>42325</v>
          </cell>
          <cell r="Q2245">
            <v>1</v>
          </cell>
          <cell r="T2245">
            <v>0</v>
          </cell>
          <cell r="U2245">
            <v>0</v>
          </cell>
          <cell r="V2245">
            <v>0</v>
          </cell>
        </row>
        <row r="2246">
          <cell r="D2246" t="str">
            <v>LION 1</v>
          </cell>
          <cell r="M2246" t="str">
            <v>﻿Đang hoạt động</v>
          </cell>
          <cell r="N2246">
            <v>42325</v>
          </cell>
          <cell r="Q2246">
            <v>1</v>
          </cell>
          <cell r="T2246">
            <v>0</v>
          </cell>
          <cell r="U2246">
            <v>0</v>
          </cell>
          <cell r="V2246">
            <v>0</v>
          </cell>
        </row>
        <row r="2247">
          <cell r="D2247" t="str">
            <v>THE CAPITAL</v>
          </cell>
          <cell r="M2247" t="str">
            <v>﻿Đang hoạt động</v>
          </cell>
          <cell r="N2247">
            <v>42325</v>
          </cell>
          <cell r="Q2247">
            <v>1</v>
          </cell>
          <cell r="T2247">
            <v>0</v>
          </cell>
          <cell r="U2247">
            <v>0</v>
          </cell>
          <cell r="V2247">
            <v>0</v>
          </cell>
        </row>
        <row r="2248">
          <cell r="D2248" t="str">
            <v>LION 2</v>
          </cell>
          <cell r="M2248" t="str">
            <v>﻿Đang hoạt động</v>
          </cell>
          <cell r="N2248">
            <v>42353</v>
          </cell>
          <cell r="Q2248">
            <v>1</v>
          </cell>
          <cell r="T2248">
            <v>0</v>
          </cell>
          <cell r="U2248">
            <v>0</v>
          </cell>
          <cell r="V2248">
            <v>0</v>
          </cell>
        </row>
        <row r="2249">
          <cell r="D2249" t="str">
            <v>LION 1</v>
          </cell>
          <cell r="M2249" t="str">
            <v>﻿Đang hoạt động</v>
          </cell>
          <cell r="N2249">
            <v>42332</v>
          </cell>
          <cell r="Q2249">
            <v>1</v>
          </cell>
          <cell r="T2249">
            <v>0</v>
          </cell>
          <cell r="U2249">
            <v>0</v>
          </cell>
          <cell r="V2249">
            <v>0</v>
          </cell>
        </row>
        <row r="2250">
          <cell r="D2250" t="str">
            <v>THE POWER</v>
          </cell>
          <cell r="M2250" t="str">
            <v>﻿Đang hoạt động</v>
          </cell>
          <cell r="N2250">
            <v>42325</v>
          </cell>
          <cell r="Q2250">
            <v>0</v>
          </cell>
          <cell r="T2250">
            <v>1</v>
          </cell>
          <cell r="U2250">
            <v>0</v>
          </cell>
          <cell r="V2250">
            <v>0</v>
          </cell>
        </row>
        <row r="2251">
          <cell r="D2251" t="str">
            <v>THE CAPITAL</v>
          </cell>
          <cell r="M2251" t="str">
            <v>﻿Đang hoạt động</v>
          </cell>
          <cell r="N2251">
            <v>42593</v>
          </cell>
          <cell r="Q2251">
            <v>0</v>
          </cell>
          <cell r="T2251">
            <v>0</v>
          </cell>
          <cell r="U2251">
            <v>1</v>
          </cell>
          <cell r="V2251">
            <v>0</v>
          </cell>
        </row>
        <row r="2252">
          <cell r="D2252" t="str">
            <v>THANH HÓA</v>
          </cell>
          <cell r="M2252" t="str">
            <v>﻿Đang hoạt động</v>
          </cell>
          <cell r="N2252">
            <v>42327</v>
          </cell>
          <cell r="Q2252">
            <v>1</v>
          </cell>
          <cell r="T2252">
            <v>0</v>
          </cell>
          <cell r="U2252">
            <v>0</v>
          </cell>
          <cell r="V2252">
            <v>0</v>
          </cell>
        </row>
        <row r="2253">
          <cell r="D2253" t="str">
            <v>F.B.I</v>
          </cell>
          <cell r="M2253" t="str">
            <v>﻿Đang hoạt động</v>
          </cell>
          <cell r="N2253">
            <v>42325</v>
          </cell>
          <cell r="Q2253">
            <v>1</v>
          </cell>
          <cell r="T2253">
            <v>0</v>
          </cell>
          <cell r="U2253">
            <v>0</v>
          </cell>
          <cell r="V2253">
            <v>0</v>
          </cell>
        </row>
        <row r="2254">
          <cell r="D2254" t="str">
            <v>F.B.I</v>
          </cell>
          <cell r="M2254" t="str">
            <v>﻿Đang hoạt động</v>
          </cell>
          <cell r="N2254">
            <v>42361</v>
          </cell>
          <cell r="Q2254">
            <v>1</v>
          </cell>
          <cell r="T2254">
            <v>0</v>
          </cell>
          <cell r="U2254">
            <v>0</v>
          </cell>
          <cell r="V2254">
            <v>0</v>
          </cell>
        </row>
        <row r="2255">
          <cell r="D2255" t="str">
            <v>THE CAPITAL</v>
          </cell>
          <cell r="M2255" t="str">
            <v>﻿Đang hoạt động</v>
          </cell>
          <cell r="N2255">
            <v>42325</v>
          </cell>
          <cell r="Q2255">
            <v>0</v>
          </cell>
          <cell r="T2255">
            <v>1</v>
          </cell>
          <cell r="U2255">
            <v>0</v>
          </cell>
          <cell r="V2255">
            <v>0</v>
          </cell>
        </row>
        <row r="2256">
          <cell r="D2256" t="str">
            <v>COT GENCASA</v>
          </cell>
          <cell r="M2256" t="str">
            <v>﻿Đang hoạt động</v>
          </cell>
          <cell r="N2256">
            <v>42327</v>
          </cell>
          <cell r="Q2256">
            <v>1</v>
          </cell>
          <cell r="T2256">
            <v>0</v>
          </cell>
          <cell r="U2256">
            <v>0</v>
          </cell>
          <cell r="V2256">
            <v>0</v>
          </cell>
        </row>
        <row r="2257">
          <cell r="D2257" t="str">
            <v>COT GENCASA</v>
          </cell>
          <cell r="M2257" t="str">
            <v>﻿Đang hoạt động</v>
          </cell>
          <cell r="N2257">
            <v>42327</v>
          </cell>
          <cell r="Q2257">
            <v>1</v>
          </cell>
          <cell r="T2257">
            <v>0</v>
          </cell>
          <cell r="U2257">
            <v>0</v>
          </cell>
          <cell r="V2257">
            <v>0</v>
          </cell>
        </row>
        <row r="2258">
          <cell r="D2258" t="str">
            <v>THANH HÓA</v>
          </cell>
          <cell r="M2258" t="str">
            <v>﻿Đang hoạt động</v>
          </cell>
          <cell r="N2258">
            <v>42327</v>
          </cell>
          <cell r="Q2258">
            <v>0</v>
          </cell>
          <cell r="T2258">
            <v>0</v>
          </cell>
          <cell r="U2258">
            <v>0</v>
          </cell>
          <cell r="V2258">
            <v>1</v>
          </cell>
        </row>
        <row r="2259">
          <cell r="D2259" t="str">
            <v>LUCKY STAR</v>
          </cell>
          <cell r="M2259" t="str">
            <v>﻿Đang hoạt động</v>
          </cell>
          <cell r="N2259">
            <v>41304</v>
          </cell>
          <cell r="Q2259">
            <v>0</v>
          </cell>
          <cell r="T2259">
            <v>0</v>
          </cell>
          <cell r="U2259">
            <v>1</v>
          </cell>
          <cell r="V2259">
            <v>0</v>
          </cell>
        </row>
        <row r="2260">
          <cell r="D2260" t="str">
            <v>DANANG1</v>
          </cell>
          <cell r="M2260" t="str">
            <v>﻿Đang hoạt động</v>
          </cell>
          <cell r="N2260">
            <v>42452</v>
          </cell>
          <cell r="Q2260">
            <v>0</v>
          </cell>
          <cell r="T2260">
            <v>0</v>
          </cell>
          <cell r="U2260">
            <v>1</v>
          </cell>
          <cell r="V2260">
            <v>0</v>
          </cell>
        </row>
        <row r="2261">
          <cell r="D2261" t="str">
            <v>DANANG1</v>
          </cell>
          <cell r="M2261" t="str">
            <v>﻿Đang hoạt động</v>
          </cell>
          <cell r="N2261">
            <v>42334</v>
          </cell>
          <cell r="Q2261">
            <v>0</v>
          </cell>
          <cell r="T2261">
            <v>1</v>
          </cell>
          <cell r="U2261">
            <v>0</v>
          </cell>
          <cell r="V2261">
            <v>0</v>
          </cell>
        </row>
        <row r="2262">
          <cell r="D2262" t="str">
            <v>GENCASA ĐÀ NẴNG 1</v>
          </cell>
          <cell r="M2262" t="str">
            <v>﻿Đang hoạt động</v>
          </cell>
          <cell r="N2262">
            <v>42325</v>
          </cell>
          <cell r="Q2262">
            <v>1</v>
          </cell>
          <cell r="T2262">
            <v>0</v>
          </cell>
          <cell r="U2262">
            <v>0</v>
          </cell>
          <cell r="V2262">
            <v>0</v>
          </cell>
        </row>
        <row r="2263">
          <cell r="D2263" t="str">
            <v>MDRT BH</v>
          </cell>
          <cell r="M2263" t="str">
            <v>﻿Đang hoạt động</v>
          </cell>
          <cell r="N2263">
            <v>42363</v>
          </cell>
          <cell r="Q2263">
            <v>1</v>
          </cell>
          <cell r="T2263">
            <v>0</v>
          </cell>
          <cell r="U2263">
            <v>0</v>
          </cell>
          <cell r="V2263">
            <v>0</v>
          </cell>
        </row>
        <row r="2264">
          <cell r="D2264" t="str">
            <v>MDRT BH</v>
          </cell>
          <cell r="M2264" t="str">
            <v>﻿Đã nghỉ việc</v>
          </cell>
          <cell r="N2264">
            <v>42487</v>
          </cell>
          <cell r="Q2264">
            <v>0</v>
          </cell>
          <cell r="T2264">
            <v>0</v>
          </cell>
          <cell r="U2264">
            <v>0</v>
          </cell>
          <cell r="V2264">
            <v>0</v>
          </cell>
        </row>
        <row r="2265">
          <cell r="D2265" t="str">
            <v>TCA TEAM</v>
          </cell>
          <cell r="M2265" t="str">
            <v>﻿Đang hoạt động</v>
          </cell>
          <cell r="N2265">
            <v>42333</v>
          </cell>
          <cell r="Q2265">
            <v>0</v>
          </cell>
          <cell r="T2265">
            <v>0</v>
          </cell>
          <cell r="U2265">
            <v>0</v>
          </cell>
          <cell r="V2265">
            <v>0</v>
          </cell>
        </row>
        <row r="2266">
          <cell r="D2266" t="str">
            <v>TCA TEAM</v>
          </cell>
          <cell r="M2266" t="str">
            <v>﻿Đang hoạt động</v>
          </cell>
          <cell r="N2266">
            <v>42333</v>
          </cell>
          <cell r="Q2266">
            <v>0</v>
          </cell>
          <cell r="T2266">
            <v>0</v>
          </cell>
          <cell r="U2266">
            <v>0</v>
          </cell>
          <cell r="V2266">
            <v>0</v>
          </cell>
        </row>
        <row r="2267">
          <cell r="D2267" t="str">
            <v>TCA TEAM</v>
          </cell>
          <cell r="M2267" t="str">
            <v>﻿Đang hoạt động</v>
          </cell>
          <cell r="N2267">
            <v>42346</v>
          </cell>
          <cell r="Q2267">
            <v>0</v>
          </cell>
          <cell r="T2267">
            <v>0</v>
          </cell>
          <cell r="U2267">
            <v>0</v>
          </cell>
          <cell r="V2267">
            <v>0</v>
          </cell>
        </row>
        <row r="2268">
          <cell r="D2268" t="str">
            <v>TCA TEAM</v>
          </cell>
          <cell r="M2268" t="str">
            <v>﻿Đang hoạt động</v>
          </cell>
          <cell r="N2268">
            <v>42333</v>
          </cell>
          <cell r="Q2268">
            <v>0</v>
          </cell>
          <cell r="T2268">
            <v>0</v>
          </cell>
          <cell r="U2268">
            <v>0</v>
          </cell>
          <cell r="V2268">
            <v>0</v>
          </cell>
        </row>
        <row r="2269">
          <cell r="D2269" t="str">
            <v>TCA TEAM</v>
          </cell>
          <cell r="M2269" t="str">
            <v>﻿Đang hoạt động</v>
          </cell>
          <cell r="N2269">
            <v>42620</v>
          </cell>
          <cell r="Q2269">
            <v>0</v>
          </cell>
          <cell r="T2269">
            <v>0</v>
          </cell>
          <cell r="U2269">
            <v>0</v>
          </cell>
          <cell r="V2269">
            <v>0</v>
          </cell>
        </row>
        <row r="2270">
          <cell r="D2270" t="str">
            <v>TCA TEAM</v>
          </cell>
          <cell r="M2270" t="str">
            <v>﻿Đang hoạt động</v>
          </cell>
          <cell r="N2270">
            <v>42362</v>
          </cell>
          <cell r="Q2270">
            <v>0</v>
          </cell>
          <cell r="T2270">
            <v>0</v>
          </cell>
          <cell r="U2270">
            <v>0</v>
          </cell>
          <cell r="V2270">
            <v>0</v>
          </cell>
        </row>
        <row r="2271">
          <cell r="D2271" t="str">
            <v>TCA TEAM</v>
          </cell>
          <cell r="M2271" t="str">
            <v>﻿Đang hoạt động</v>
          </cell>
          <cell r="N2271">
            <v>42333</v>
          </cell>
          <cell r="Q2271">
            <v>0</v>
          </cell>
          <cell r="T2271">
            <v>0</v>
          </cell>
          <cell r="U2271">
            <v>0</v>
          </cell>
          <cell r="V2271">
            <v>0</v>
          </cell>
        </row>
        <row r="2272">
          <cell r="D2272" t="str">
            <v>TCA TEAM</v>
          </cell>
          <cell r="M2272" t="str">
            <v>﻿Đang hoạt động</v>
          </cell>
          <cell r="N2272">
            <v>42333</v>
          </cell>
          <cell r="Q2272">
            <v>0</v>
          </cell>
          <cell r="T2272">
            <v>0</v>
          </cell>
          <cell r="U2272">
            <v>0</v>
          </cell>
          <cell r="V2272">
            <v>0</v>
          </cell>
        </row>
        <row r="2273">
          <cell r="D2273" t="str">
            <v>TCA TEAM</v>
          </cell>
          <cell r="M2273" t="str">
            <v>﻿Đang hoạt động</v>
          </cell>
          <cell r="N2273">
            <v>42333</v>
          </cell>
          <cell r="Q2273">
            <v>0</v>
          </cell>
          <cell r="T2273">
            <v>0</v>
          </cell>
          <cell r="U2273">
            <v>0</v>
          </cell>
          <cell r="V2273">
            <v>0</v>
          </cell>
        </row>
        <row r="2274">
          <cell r="D2274" t="str">
            <v>MDRT BH</v>
          </cell>
          <cell r="M2274" t="str">
            <v>﻿Đang hoạt động</v>
          </cell>
          <cell r="N2274">
            <v>42334</v>
          </cell>
          <cell r="Q2274">
            <v>1</v>
          </cell>
          <cell r="T2274">
            <v>0</v>
          </cell>
          <cell r="U2274">
            <v>0</v>
          </cell>
          <cell r="V2274">
            <v>0</v>
          </cell>
        </row>
        <row r="2275">
          <cell r="D2275" t="str">
            <v>THE STARS 1</v>
          </cell>
          <cell r="M2275" t="str">
            <v>﻿Đang hoạt động</v>
          </cell>
          <cell r="N2275">
            <v>42331</v>
          </cell>
          <cell r="Q2275">
            <v>1</v>
          </cell>
          <cell r="T2275">
            <v>0</v>
          </cell>
          <cell r="U2275">
            <v>0</v>
          </cell>
          <cell r="V2275">
            <v>0</v>
          </cell>
        </row>
        <row r="2276">
          <cell r="D2276" t="str">
            <v>TCA TEAM</v>
          </cell>
          <cell r="M2276" t="str">
            <v>﻿Đang hoạt động</v>
          </cell>
          <cell r="N2276">
            <v>42333</v>
          </cell>
          <cell r="Q2276">
            <v>0</v>
          </cell>
          <cell r="T2276">
            <v>0</v>
          </cell>
          <cell r="U2276">
            <v>0</v>
          </cell>
          <cell r="V2276">
            <v>0</v>
          </cell>
        </row>
        <row r="2277">
          <cell r="D2277" t="str">
            <v>TCA TEAM</v>
          </cell>
          <cell r="M2277" t="str">
            <v>﻿Đang hoạt động</v>
          </cell>
          <cell r="N2277">
            <v>42333</v>
          </cell>
          <cell r="Q2277">
            <v>0</v>
          </cell>
          <cell r="T2277">
            <v>0</v>
          </cell>
          <cell r="U2277">
            <v>0</v>
          </cell>
          <cell r="V2277">
            <v>0</v>
          </cell>
        </row>
        <row r="2278">
          <cell r="D2278" t="str">
            <v>TCA TEAM</v>
          </cell>
          <cell r="M2278" t="str">
            <v>﻿Đang hoạt động</v>
          </cell>
          <cell r="N2278">
            <v>42333</v>
          </cell>
          <cell r="Q2278">
            <v>0</v>
          </cell>
          <cell r="T2278">
            <v>0</v>
          </cell>
          <cell r="U2278">
            <v>0</v>
          </cell>
          <cell r="V2278">
            <v>0</v>
          </cell>
        </row>
        <row r="2279">
          <cell r="D2279" t="str">
            <v>TCA TEAM</v>
          </cell>
          <cell r="M2279" t="str">
            <v>﻿Đang hoạt động</v>
          </cell>
          <cell r="N2279">
            <v>42333</v>
          </cell>
          <cell r="Q2279">
            <v>0</v>
          </cell>
          <cell r="T2279">
            <v>0</v>
          </cell>
          <cell r="U2279">
            <v>0</v>
          </cell>
          <cell r="V2279">
            <v>0</v>
          </cell>
        </row>
        <row r="2280">
          <cell r="D2280" t="str">
            <v>TCA TEAM</v>
          </cell>
          <cell r="M2280" t="str">
            <v>﻿Đang hoạt động</v>
          </cell>
          <cell r="N2280">
            <v>42333</v>
          </cell>
          <cell r="Q2280">
            <v>0</v>
          </cell>
          <cell r="T2280">
            <v>0</v>
          </cell>
          <cell r="U2280">
            <v>0</v>
          </cell>
          <cell r="V2280">
            <v>0</v>
          </cell>
        </row>
        <row r="2281">
          <cell r="D2281" t="str">
            <v>TCA TEAM</v>
          </cell>
          <cell r="M2281" t="str">
            <v>﻿Đang hoạt động</v>
          </cell>
          <cell r="N2281">
            <v>42333</v>
          </cell>
          <cell r="Q2281">
            <v>0</v>
          </cell>
          <cell r="T2281">
            <v>0</v>
          </cell>
          <cell r="U2281">
            <v>0</v>
          </cell>
          <cell r="V2281">
            <v>0</v>
          </cell>
        </row>
        <row r="2282">
          <cell r="D2282" t="str">
            <v>TCA TEAM</v>
          </cell>
          <cell r="M2282" t="str">
            <v>﻿Đang hoạt động</v>
          </cell>
          <cell r="N2282">
            <v>42333</v>
          </cell>
          <cell r="Q2282">
            <v>0</v>
          </cell>
          <cell r="T2282">
            <v>0</v>
          </cell>
          <cell r="U2282">
            <v>0</v>
          </cell>
          <cell r="V2282">
            <v>0</v>
          </cell>
        </row>
        <row r="2283">
          <cell r="D2283" t="str">
            <v>TCA TEAM</v>
          </cell>
          <cell r="M2283" t="str">
            <v>﻿Đang hoạt động</v>
          </cell>
          <cell r="N2283">
            <v>42333</v>
          </cell>
          <cell r="Q2283">
            <v>0</v>
          </cell>
          <cell r="T2283">
            <v>0</v>
          </cell>
          <cell r="U2283">
            <v>0</v>
          </cell>
          <cell r="V2283">
            <v>0</v>
          </cell>
        </row>
        <row r="2284">
          <cell r="D2284" t="str">
            <v>TCA TEAM</v>
          </cell>
          <cell r="M2284" t="str">
            <v>﻿Đang hoạt động</v>
          </cell>
          <cell r="N2284">
            <v>42573</v>
          </cell>
          <cell r="Q2284">
            <v>0</v>
          </cell>
          <cell r="T2284">
            <v>0</v>
          </cell>
          <cell r="U2284">
            <v>0</v>
          </cell>
          <cell r="V2284">
            <v>0</v>
          </cell>
        </row>
        <row r="2285">
          <cell r="D2285" t="str">
            <v>CẦN THƠ</v>
          </cell>
          <cell r="M2285" t="str">
            <v>﻿Đang hoạt động</v>
          </cell>
          <cell r="N2285">
            <v>42332</v>
          </cell>
          <cell r="Q2285">
            <v>1</v>
          </cell>
          <cell r="T2285">
            <v>0</v>
          </cell>
          <cell r="U2285">
            <v>0</v>
          </cell>
          <cell r="V2285">
            <v>0</v>
          </cell>
        </row>
        <row r="2286">
          <cell r="D2286" t="str">
            <v>TCA TEAM</v>
          </cell>
          <cell r="M2286" t="str">
            <v>﻿Đang hoạt động</v>
          </cell>
          <cell r="N2286">
            <v>42333</v>
          </cell>
          <cell r="Q2286">
            <v>0</v>
          </cell>
          <cell r="T2286">
            <v>0</v>
          </cell>
          <cell r="U2286">
            <v>0</v>
          </cell>
          <cell r="V2286">
            <v>0</v>
          </cell>
        </row>
        <row r="2287">
          <cell r="D2287" t="str">
            <v>TCA TEAM</v>
          </cell>
          <cell r="M2287" t="str">
            <v>﻿Đang hoạt động</v>
          </cell>
          <cell r="N2287">
            <v>42345</v>
          </cell>
          <cell r="Q2287">
            <v>0</v>
          </cell>
          <cell r="T2287">
            <v>0</v>
          </cell>
          <cell r="U2287">
            <v>0</v>
          </cell>
          <cell r="V2287">
            <v>0</v>
          </cell>
        </row>
        <row r="2288">
          <cell r="D2288" t="str">
            <v>TCA TEAM</v>
          </cell>
          <cell r="M2288" t="str">
            <v>﻿Đang hoạt động</v>
          </cell>
          <cell r="N2288">
            <v>42345</v>
          </cell>
          <cell r="Q2288">
            <v>0</v>
          </cell>
          <cell r="T2288">
            <v>0</v>
          </cell>
          <cell r="U2288">
            <v>0</v>
          </cell>
          <cell r="V2288">
            <v>0</v>
          </cell>
        </row>
        <row r="2289">
          <cell r="D2289" t="str">
            <v>TCA TEAM</v>
          </cell>
          <cell r="M2289" t="str">
            <v>﻿Đang hoạt động</v>
          </cell>
          <cell r="N2289">
            <v>42345</v>
          </cell>
          <cell r="Q2289">
            <v>0</v>
          </cell>
          <cell r="T2289">
            <v>0</v>
          </cell>
          <cell r="U2289">
            <v>0</v>
          </cell>
          <cell r="V2289">
            <v>0</v>
          </cell>
        </row>
        <row r="2290">
          <cell r="D2290" t="str">
            <v>TCA TEAM</v>
          </cell>
          <cell r="M2290" t="str">
            <v>﻿Đang hoạt động</v>
          </cell>
          <cell r="N2290">
            <v>42345</v>
          </cell>
          <cell r="Q2290">
            <v>0</v>
          </cell>
          <cell r="T2290">
            <v>0</v>
          </cell>
          <cell r="U2290">
            <v>0</v>
          </cell>
          <cell r="V2290">
            <v>0</v>
          </cell>
        </row>
        <row r="2291">
          <cell r="D2291" t="str">
            <v>TCA TEAM</v>
          </cell>
          <cell r="M2291" t="str">
            <v>﻿Đang hoạt động</v>
          </cell>
          <cell r="N2291">
            <v>42345</v>
          </cell>
          <cell r="Q2291">
            <v>0</v>
          </cell>
          <cell r="T2291">
            <v>0</v>
          </cell>
          <cell r="U2291">
            <v>0</v>
          </cell>
          <cell r="V2291">
            <v>0</v>
          </cell>
        </row>
        <row r="2292">
          <cell r="D2292" t="str">
            <v>TCA TEAM</v>
          </cell>
          <cell r="M2292" t="str">
            <v>﻿Đang hoạt động</v>
          </cell>
          <cell r="N2292">
            <v>42356</v>
          </cell>
          <cell r="Q2292">
            <v>0</v>
          </cell>
          <cell r="T2292">
            <v>0</v>
          </cell>
          <cell r="U2292">
            <v>0</v>
          </cell>
          <cell r="V2292">
            <v>0</v>
          </cell>
        </row>
        <row r="2293">
          <cell r="D2293" t="str">
            <v>TCA TEAM</v>
          </cell>
          <cell r="M2293" t="str">
            <v>﻿Đang hoạt động</v>
          </cell>
          <cell r="N2293">
            <v>42345</v>
          </cell>
          <cell r="Q2293">
            <v>0</v>
          </cell>
          <cell r="T2293">
            <v>0</v>
          </cell>
          <cell r="U2293">
            <v>0</v>
          </cell>
          <cell r="V2293">
            <v>0</v>
          </cell>
        </row>
        <row r="2294">
          <cell r="D2294" t="str">
            <v>TCA TEAM</v>
          </cell>
          <cell r="M2294" t="str">
            <v>﻿Đang hoạt động</v>
          </cell>
          <cell r="N2294">
            <v>42345</v>
          </cell>
          <cell r="Q2294">
            <v>0</v>
          </cell>
          <cell r="T2294">
            <v>0</v>
          </cell>
          <cell r="U2294">
            <v>0</v>
          </cell>
          <cell r="V2294">
            <v>0</v>
          </cell>
        </row>
        <row r="2295">
          <cell r="D2295" t="str">
            <v>TCA TEAM</v>
          </cell>
          <cell r="M2295" t="str">
            <v>﻿Đang hoạt động</v>
          </cell>
          <cell r="N2295">
            <v>42345</v>
          </cell>
          <cell r="Q2295">
            <v>0</v>
          </cell>
          <cell r="T2295">
            <v>0</v>
          </cell>
          <cell r="U2295">
            <v>0</v>
          </cell>
          <cell r="V2295">
            <v>0</v>
          </cell>
        </row>
        <row r="2296">
          <cell r="D2296" t="str">
            <v>TCA TEAM</v>
          </cell>
          <cell r="M2296" t="str">
            <v>﻿Đang hoạt động</v>
          </cell>
          <cell r="N2296">
            <v>42345</v>
          </cell>
          <cell r="Q2296">
            <v>0</v>
          </cell>
          <cell r="T2296">
            <v>0</v>
          </cell>
          <cell r="U2296">
            <v>0</v>
          </cell>
          <cell r="V2296">
            <v>0</v>
          </cell>
        </row>
        <row r="2297">
          <cell r="D2297" t="str">
            <v>TCA TEAM</v>
          </cell>
          <cell r="M2297" t="str">
            <v>﻿Đang hoạt động</v>
          </cell>
          <cell r="N2297">
            <v>42345</v>
          </cell>
          <cell r="Q2297">
            <v>0</v>
          </cell>
          <cell r="T2297">
            <v>0</v>
          </cell>
          <cell r="U2297">
            <v>0</v>
          </cell>
          <cell r="V2297">
            <v>0</v>
          </cell>
        </row>
        <row r="2298">
          <cell r="D2298" t="str">
            <v>TCA TEAM</v>
          </cell>
          <cell r="M2298" t="str">
            <v>﻿Đang hoạt động</v>
          </cell>
          <cell r="N2298">
            <v>42345</v>
          </cell>
          <cell r="Q2298">
            <v>0</v>
          </cell>
          <cell r="T2298">
            <v>0</v>
          </cell>
          <cell r="U2298">
            <v>0</v>
          </cell>
          <cell r="V2298">
            <v>0</v>
          </cell>
        </row>
        <row r="2299">
          <cell r="D2299" t="str">
            <v>TCA TEAM</v>
          </cell>
          <cell r="M2299" t="str">
            <v>﻿Đang hoạt động</v>
          </cell>
          <cell r="N2299">
            <v>42345</v>
          </cell>
          <cell r="Q2299">
            <v>0</v>
          </cell>
          <cell r="T2299">
            <v>0</v>
          </cell>
          <cell r="U2299">
            <v>0</v>
          </cell>
          <cell r="V2299">
            <v>0</v>
          </cell>
        </row>
        <row r="2300">
          <cell r="D2300" t="str">
            <v>TCA TEAM</v>
          </cell>
          <cell r="M2300" t="str">
            <v>﻿Đang hoạt động</v>
          </cell>
          <cell r="N2300">
            <v>42345</v>
          </cell>
          <cell r="Q2300">
            <v>0</v>
          </cell>
          <cell r="T2300">
            <v>0</v>
          </cell>
          <cell r="U2300">
            <v>0</v>
          </cell>
          <cell r="V2300">
            <v>0</v>
          </cell>
        </row>
        <row r="2301">
          <cell r="D2301" t="str">
            <v>TCA TEAM</v>
          </cell>
          <cell r="M2301" t="str">
            <v>﻿Đang hoạt động</v>
          </cell>
          <cell r="N2301">
            <v>42345</v>
          </cell>
          <cell r="Q2301">
            <v>0</v>
          </cell>
          <cell r="T2301">
            <v>0</v>
          </cell>
          <cell r="U2301">
            <v>0</v>
          </cell>
          <cell r="V2301">
            <v>0</v>
          </cell>
        </row>
        <row r="2302">
          <cell r="D2302" t="str">
            <v>TCA TEAM</v>
          </cell>
          <cell r="M2302" t="str">
            <v>﻿Đang hoạt động</v>
          </cell>
          <cell r="N2302">
            <v>42388</v>
          </cell>
          <cell r="Q2302">
            <v>0</v>
          </cell>
          <cell r="T2302">
            <v>0</v>
          </cell>
          <cell r="U2302">
            <v>0</v>
          </cell>
          <cell r="V2302">
            <v>0</v>
          </cell>
        </row>
        <row r="2303">
          <cell r="D2303" t="str">
            <v>TCA TEAM</v>
          </cell>
          <cell r="M2303" t="str">
            <v>﻿Đang hoạt động</v>
          </cell>
          <cell r="N2303">
            <v>42345</v>
          </cell>
          <cell r="Q2303">
            <v>0</v>
          </cell>
          <cell r="T2303">
            <v>0</v>
          </cell>
          <cell r="U2303">
            <v>0</v>
          </cell>
          <cell r="V2303">
            <v>0</v>
          </cell>
        </row>
        <row r="2304">
          <cell r="D2304" t="str">
            <v>TCA TEAM</v>
          </cell>
          <cell r="M2304" t="str">
            <v>﻿Đang hoạt động</v>
          </cell>
          <cell r="N2304">
            <v>42345</v>
          </cell>
          <cell r="Q2304">
            <v>0</v>
          </cell>
          <cell r="T2304">
            <v>0</v>
          </cell>
          <cell r="U2304">
            <v>0</v>
          </cell>
          <cell r="V2304">
            <v>0</v>
          </cell>
        </row>
        <row r="2305">
          <cell r="D2305" t="str">
            <v>TCA TEAM</v>
          </cell>
          <cell r="M2305" t="str">
            <v>﻿Đang hoạt động</v>
          </cell>
          <cell r="N2305">
            <v>42345</v>
          </cell>
          <cell r="Q2305">
            <v>0</v>
          </cell>
          <cell r="T2305">
            <v>0</v>
          </cell>
          <cell r="U2305">
            <v>0</v>
          </cell>
          <cell r="V2305">
            <v>0</v>
          </cell>
        </row>
        <row r="2306">
          <cell r="D2306" t="str">
            <v>COT GENCASA</v>
          </cell>
          <cell r="M2306" t="str">
            <v>﻿Đang hoạt động</v>
          </cell>
          <cell r="N2306">
            <v>42327</v>
          </cell>
          <cell r="Q2306">
            <v>1</v>
          </cell>
          <cell r="T2306">
            <v>0</v>
          </cell>
          <cell r="U2306">
            <v>0</v>
          </cell>
          <cell r="V2306">
            <v>0</v>
          </cell>
        </row>
        <row r="2307">
          <cell r="D2307" t="str">
            <v>DANANG1</v>
          </cell>
          <cell r="M2307" t="str">
            <v>﻿Đang hoạt động</v>
          </cell>
          <cell r="N2307">
            <v>42326</v>
          </cell>
          <cell r="Q2307">
            <v>0</v>
          </cell>
          <cell r="T2307">
            <v>0</v>
          </cell>
          <cell r="U2307">
            <v>1</v>
          </cell>
          <cell r="V2307">
            <v>0</v>
          </cell>
        </row>
        <row r="2308">
          <cell r="D2308" t="str">
            <v>VICTORY</v>
          </cell>
          <cell r="M2308" t="str">
            <v>﻿Đang hoạt động</v>
          </cell>
          <cell r="N2308">
            <v>42643</v>
          </cell>
          <cell r="Q2308">
            <v>1</v>
          </cell>
          <cell r="T2308">
            <v>0</v>
          </cell>
          <cell r="U2308">
            <v>0</v>
          </cell>
          <cell r="V2308">
            <v>0</v>
          </cell>
        </row>
        <row r="2309">
          <cell r="D2309" t="str">
            <v>BLUE WAVES</v>
          </cell>
          <cell r="M2309" t="str">
            <v>﻿Đang hoạt động</v>
          </cell>
          <cell r="N2309">
            <v>42333</v>
          </cell>
          <cell r="Q2309">
            <v>1</v>
          </cell>
          <cell r="T2309">
            <v>0</v>
          </cell>
          <cell r="U2309">
            <v>0</v>
          </cell>
          <cell r="V2309">
            <v>0</v>
          </cell>
        </row>
        <row r="2310">
          <cell r="D2310" t="str">
            <v>THE STARS 1</v>
          </cell>
          <cell r="M2310" t="str">
            <v>﻿Đang hoạt động</v>
          </cell>
          <cell r="N2310">
            <v>41726</v>
          </cell>
          <cell r="Q2310">
            <v>0</v>
          </cell>
          <cell r="T2310">
            <v>0</v>
          </cell>
          <cell r="U2310">
            <v>0</v>
          </cell>
          <cell r="V2310">
            <v>1</v>
          </cell>
        </row>
        <row r="2311">
          <cell r="D2311" t="str">
            <v>THE KEY</v>
          </cell>
          <cell r="M2311" t="str">
            <v>﻿Đang hoạt động</v>
          </cell>
          <cell r="N2311">
            <v>42725</v>
          </cell>
          <cell r="Q2311">
            <v>1</v>
          </cell>
          <cell r="T2311">
            <v>0</v>
          </cell>
          <cell r="U2311">
            <v>0</v>
          </cell>
          <cell r="V2311">
            <v>0</v>
          </cell>
        </row>
        <row r="2312">
          <cell r="D2312" t="str">
            <v>GENCASA YÊN BÁI</v>
          </cell>
          <cell r="M2312" t="str">
            <v>﻿Đang hoạt động</v>
          </cell>
          <cell r="N2312">
            <v>42334</v>
          </cell>
          <cell r="Q2312">
            <v>1</v>
          </cell>
          <cell r="T2312">
            <v>0</v>
          </cell>
          <cell r="U2312">
            <v>0</v>
          </cell>
          <cell r="V2312">
            <v>0</v>
          </cell>
        </row>
        <row r="2313">
          <cell r="D2313" t="str">
            <v>GENCASA YÊN BÁI</v>
          </cell>
          <cell r="M2313" t="str">
            <v>﻿Đang hoạt động</v>
          </cell>
          <cell r="N2313">
            <v>42333</v>
          </cell>
          <cell r="Q2313">
            <v>1</v>
          </cell>
          <cell r="T2313">
            <v>0</v>
          </cell>
          <cell r="U2313">
            <v>0</v>
          </cell>
          <cell r="V2313">
            <v>0</v>
          </cell>
        </row>
        <row r="2314">
          <cell r="D2314" t="str">
            <v>SUNFLOWER</v>
          </cell>
          <cell r="M2314" t="str">
            <v>﻿Đang hoạt động</v>
          </cell>
          <cell r="N2314">
            <v>42347</v>
          </cell>
          <cell r="Q2314">
            <v>0</v>
          </cell>
          <cell r="T2314">
            <v>1</v>
          </cell>
          <cell r="U2314">
            <v>0</v>
          </cell>
          <cell r="V2314">
            <v>0</v>
          </cell>
        </row>
        <row r="2315">
          <cell r="D2315" t="str">
            <v>CẦN THƠ</v>
          </cell>
          <cell r="M2315" t="str">
            <v>﻿Đang hoạt động</v>
          </cell>
          <cell r="N2315">
            <v>42332</v>
          </cell>
          <cell r="Q2315">
            <v>1</v>
          </cell>
          <cell r="T2315">
            <v>0</v>
          </cell>
          <cell r="U2315">
            <v>0</v>
          </cell>
          <cell r="V2315">
            <v>0</v>
          </cell>
        </row>
        <row r="2316">
          <cell r="D2316" t="str">
            <v>THE STARS 1</v>
          </cell>
          <cell r="M2316" t="str">
            <v>﻿Đang hoạt động</v>
          </cell>
          <cell r="N2316">
            <v>41926</v>
          </cell>
          <cell r="Q2316">
            <v>1</v>
          </cell>
          <cell r="T2316">
            <v>0</v>
          </cell>
          <cell r="U2316">
            <v>0</v>
          </cell>
          <cell r="V2316">
            <v>0</v>
          </cell>
        </row>
        <row r="2317">
          <cell r="D2317" t="str">
            <v>VĨNH LONG</v>
          </cell>
          <cell r="M2317" t="str">
            <v>﻿Đang hoạt động</v>
          </cell>
          <cell r="N2317">
            <v>42332</v>
          </cell>
          <cell r="Q2317">
            <v>1</v>
          </cell>
          <cell r="T2317">
            <v>0</v>
          </cell>
          <cell r="U2317">
            <v>0</v>
          </cell>
          <cell r="V2317">
            <v>0</v>
          </cell>
        </row>
        <row r="2318">
          <cell r="D2318" t="str">
            <v>THE SKY</v>
          </cell>
          <cell r="M2318" t="str">
            <v>﻿Đang hoạt động</v>
          </cell>
          <cell r="N2318">
            <v>42333</v>
          </cell>
          <cell r="Q2318">
            <v>1</v>
          </cell>
          <cell r="T2318">
            <v>0</v>
          </cell>
          <cell r="U2318">
            <v>0</v>
          </cell>
          <cell r="V2318">
            <v>0</v>
          </cell>
        </row>
        <row r="2319">
          <cell r="D2319" t="str">
            <v>THE SKY</v>
          </cell>
          <cell r="M2319" t="str">
            <v>﻿Đang hoạt động</v>
          </cell>
          <cell r="N2319">
            <v>42331</v>
          </cell>
          <cell r="Q2319">
            <v>1</v>
          </cell>
          <cell r="T2319">
            <v>0</v>
          </cell>
          <cell r="U2319">
            <v>0</v>
          </cell>
          <cell r="V2319">
            <v>0</v>
          </cell>
        </row>
        <row r="2320">
          <cell r="D2320" t="str">
            <v>GENCASA YÊN BÁI</v>
          </cell>
          <cell r="M2320" t="str">
            <v>﻿Đang hoạt động</v>
          </cell>
          <cell r="N2320">
            <v>42335</v>
          </cell>
          <cell r="Q2320">
            <v>0</v>
          </cell>
          <cell r="T2320">
            <v>0</v>
          </cell>
          <cell r="U2320">
            <v>1</v>
          </cell>
          <cell r="V2320">
            <v>0</v>
          </cell>
        </row>
        <row r="2321">
          <cell r="D2321" t="str">
            <v>LION 1</v>
          </cell>
          <cell r="M2321" t="str">
            <v>﻿Đang hoạt động</v>
          </cell>
          <cell r="N2321">
            <v>42331</v>
          </cell>
          <cell r="Q2321">
            <v>1</v>
          </cell>
          <cell r="T2321">
            <v>0</v>
          </cell>
          <cell r="U2321">
            <v>0</v>
          </cell>
          <cell r="V2321">
            <v>0</v>
          </cell>
        </row>
        <row r="2322">
          <cell r="D2322" t="str">
            <v>GENCASA YÊN BÁI</v>
          </cell>
          <cell r="M2322" t="str">
            <v>﻿Đang hoạt động</v>
          </cell>
          <cell r="N2322">
            <v>42333</v>
          </cell>
          <cell r="Q2322">
            <v>1</v>
          </cell>
          <cell r="T2322">
            <v>0</v>
          </cell>
          <cell r="U2322">
            <v>0</v>
          </cell>
          <cell r="V2322">
            <v>0</v>
          </cell>
        </row>
        <row r="2323">
          <cell r="D2323" t="str">
            <v>THE SKY</v>
          </cell>
          <cell r="M2323" t="str">
            <v>﻿Đang hoạt động</v>
          </cell>
          <cell r="N2323">
            <v>42334</v>
          </cell>
          <cell r="Q2323">
            <v>1</v>
          </cell>
          <cell r="T2323">
            <v>0</v>
          </cell>
          <cell r="U2323">
            <v>0</v>
          </cell>
          <cell r="V2323">
            <v>0</v>
          </cell>
        </row>
        <row r="2324">
          <cell r="D2324" t="str">
            <v>THE SKY</v>
          </cell>
          <cell r="M2324" t="str">
            <v>﻿Đang hoạt động</v>
          </cell>
          <cell r="N2324">
            <v>42331</v>
          </cell>
          <cell r="Q2324">
            <v>1</v>
          </cell>
          <cell r="T2324">
            <v>0</v>
          </cell>
          <cell r="U2324">
            <v>0</v>
          </cell>
          <cell r="V2324">
            <v>0</v>
          </cell>
        </row>
        <row r="2325">
          <cell r="D2325" t="str">
            <v>VICTORY</v>
          </cell>
          <cell r="M2325" t="str">
            <v>﻿Đang hoạt động</v>
          </cell>
          <cell r="N2325">
            <v>42432</v>
          </cell>
          <cell r="Q2325">
            <v>1</v>
          </cell>
          <cell r="T2325">
            <v>0</v>
          </cell>
          <cell r="U2325">
            <v>0</v>
          </cell>
          <cell r="V2325">
            <v>0</v>
          </cell>
        </row>
        <row r="2326">
          <cell r="D2326" t="str">
            <v>VICTORY</v>
          </cell>
          <cell r="M2326" t="str">
            <v>﻿Đang hoạt động</v>
          </cell>
          <cell r="N2326">
            <v>42535</v>
          </cell>
          <cell r="Q2326">
            <v>0</v>
          </cell>
          <cell r="T2326">
            <v>1</v>
          </cell>
          <cell r="U2326">
            <v>0</v>
          </cell>
          <cell r="V2326">
            <v>0</v>
          </cell>
        </row>
        <row r="2327">
          <cell r="D2327" t="str">
            <v>THE SKY</v>
          </cell>
          <cell r="M2327" t="str">
            <v>﻿Đang hoạt động</v>
          </cell>
          <cell r="N2327">
            <v>42332</v>
          </cell>
          <cell r="Q2327">
            <v>1</v>
          </cell>
          <cell r="T2327">
            <v>0</v>
          </cell>
          <cell r="U2327">
            <v>0</v>
          </cell>
          <cell r="V2327">
            <v>0</v>
          </cell>
        </row>
        <row r="2328">
          <cell r="D2328" t="str">
            <v>THE SKY</v>
          </cell>
          <cell r="M2328" t="str">
            <v>﻿Đang hoạt động</v>
          </cell>
          <cell r="N2328">
            <v>42331</v>
          </cell>
          <cell r="Q2328">
            <v>1</v>
          </cell>
          <cell r="T2328">
            <v>0</v>
          </cell>
          <cell r="U2328">
            <v>0</v>
          </cell>
          <cell r="V2328">
            <v>0</v>
          </cell>
        </row>
        <row r="2329">
          <cell r="D2329" t="str">
            <v>THE STARS 1</v>
          </cell>
          <cell r="M2329" t="str">
            <v>﻿Đang hoạt động</v>
          </cell>
          <cell r="N2329">
            <v>42668</v>
          </cell>
          <cell r="Q2329">
            <v>1</v>
          </cell>
          <cell r="T2329">
            <v>0</v>
          </cell>
          <cell r="U2329">
            <v>0</v>
          </cell>
          <cell r="V2329">
            <v>0</v>
          </cell>
        </row>
        <row r="2330">
          <cell r="D2330" t="str">
            <v>BELIEVE IN FUTURE</v>
          </cell>
          <cell r="M2330" t="str">
            <v>﻿Đang hoạt động</v>
          </cell>
          <cell r="N2330">
            <v>42332</v>
          </cell>
          <cell r="Q2330">
            <v>0</v>
          </cell>
          <cell r="T2330">
            <v>1</v>
          </cell>
          <cell r="U2330">
            <v>0</v>
          </cell>
          <cell r="V2330">
            <v>0</v>
          </cell>
        </row>
        <row r="2331">
          <cell r="D2331" t="str">
            <v>GREEN DRAGON</v>
          </cell>
          <cell r="M2331" t="str">
            <v>﻿Đã nghỉ việc</v>
          </cell>
          <cell r="N2331">
            <v>42333</v>
          </cell>
          <cell r="Q2331">
            <v>0</v>
          </cell>
          <cell r="T2331">
            <v>0</v>
          </cell>
          <cell r="U2331">
            <v>0</v>
          </cell>
          <cell r="V2331">
            <v>0</v>
          </cell>
        </row>
        <row r="2332">
          <cell r="D2332" t="str">
            <v>BIG HERO</v>
          </cell>
          <cell r="M2332" t="str">
            <v>﻿Đang hoạt động</v>
          </cell>
          <cell r="N2332">
            <v>42356</v>
          </cell>
          <cell r="Q2332">
            <v>1</v>
          </cell>
          <cell r="T2332">
            <v>0</v>
          </cell>
          <cell r="U2332">
            <v>0</v>
          </cell>
          <cell r="V2332">
            <v>0</v>
          </cell>
        </row>
        <row r="2333">
          <cell r="D2333" t="str">
            <v>GREEN DRAGON</v>
          </cell>
          <cell r="M2333" t="str">
            <v>﻿Đã nghỉ việc</v>
          </cell>
          <cell r="N2333">
            <v>42333</v>
          </cell>
          <cell r="Q2333">
            <v>0</v>
          </cell>
          <cell r="T2333">
            <v>0</v>
          </cell>
          <cell r="U2333">
            <v>0</v>
          </cell>
          <cell r="V2333">
            <v>0</v>
          </cell>
        </row>
        <row r="2334">
          <cell r="D2334" t="str">
            <v>MDRT HCM</v>
          </cell>
          <cell r="M2334" t="str">
            <v>﻿Đang hoạt động</v>
          </cell>
          <cell r="N2334">
            <v>42341</v>
          </cell>
          <cell r="Q2334">
            <v>1</v>
          </cell>
          <cell r="T2334">
            <v>0</v>
          </cell>
          <cell r="U2334">
            <v>0</v>
          </cell>
          <cell r="V2334">
            <v>0</v>
          </cell>
        </row>
        <row r="2335">
          <cell r="D2335" t="str">
            <v>ALLEGRO</v>
          </cell>
          <cell r="M2335" t="str">
            <v>﻿Đang hoạt động</v>
          </cell>
          <cell r="N2335">
            <v>42332</v>
          </cell>
          <cell r="Q2335">
            <v>1</v>
          </cell>
          <cell r="T2335">
            <v>0</v>
          </cell>
          <cell r="U2335">
            <v>0</v>
          </cell>
          <cell r="V2335">
            <v>0</v>
          </cell>
        </row>
        <row r="2336">
          <cell r="D2336" t="str">
            <v>THE SKY</v>
          </cell>
          <cell r="M2336" t="str">
            <v>﻿Đang hoạt động</v>
          </cell>
          <cell r="N2336">
            <v>42391</v>
          </cell>
          <cell r="Q2336">
            <v>1</v>
          </cell>
          <cell r="T2336">
            <v>0</v>
          </cell>
          <cell r="U2336">
            <v>0</v>
          </cell>
          <cell r="V2336">
            <v>0</v>
          </cell>
        </row>
        <row r="2337">
          <cell r="D2337" t="str">
            <v>GENCASA YÊN BÁI</v>
          </cell>
          <cell r="M2337" t="str">
            <v>﻿Đang hoạt động</v>
          </cell>
          <cell r="N2337">
            <v>42334</v>
          </cell>
          <cell r="Q2337">
            <v>0</v>
          </cell>
          <cell r="T2337">
            <v>0</v>
          </cell>
          <cell r="U2337">
            <v>1</v>
          </cell>
          <cell r="V2337">
            <v>0</v>
          </cell>
        </row>
        <row r="2338">
          <cell r="D2338" t="str">
            <v>THE SKY</v>
          </cell>
          <cell r="M2338" t="str">
            <v>﻿Đang hoạt động</v>
          </cell>
          <cell r="N2338">
            <v>42331</v>
          </cell>
          <cell r="Q2338">
            <v>0</v>
          </cell>
          <cell r="T2338">
            <v>1</v>
          </cell>
          <cell r="U2338">
            <v>0</v>
          </cell>
          <cell r="V2338">
            <v>0</v>
          </cell>
        </row>
        <row r="2339">
          <cell r="D2339" t="str">
            <v>MDRT HCM</v>
          </cell>
          <cell r="M2339" t="str">
            <v>﻿Đang hoạt động</v>
          </cell>
          <cell r="N2339">
            <v>42341</v>
          </cell>
          <cell r="Q2339">
            <v>1</v>
          </cell>
          <cell r="T2339">
            <v>0</v>
          </cell>
          <cell r="U2339">
            <v>0</v>
          </cell>
          <cell r="V2339">
            <v>0</v>
          </cell>
        </row>
        <row r="2340">
          <cell r="D2340" t="str">
            <v>MDRT BH</v>
          </cell>
          <cell r="M2340" t="str">
            <v>﻿Đang hoạt động</v>
          </cell>
          <cell r="N2340">
            <v>42334</v>
          </cell>
          <cell r="Q2340">
            <v>1</v>
          </cell>
          <cell r="T2340">
            <v>0</v>
          </cell>
          <cell r="U2340">
            <v>0</v>
          </cell>
          <cell r="V2340">
            <v>0</v>
          </cell>
        </row>
        <row r="2341">
          <cell r="D2341" t="str">
            <v>F.B.I</v>
          </cell>
          <cell r="M2341" t="str">
            <v>﻿Đang hoạt động</v>
          </cell>
          <cell r="N2341">
            <v>42353</v>
          </cell>
          <cell r="Q2341">
            <v>1</v>
          </cell>
          <cell r="T2341">
            <v>0</v>
          </cell>
          <cell r="U2341">
            <v>0</v>
          </cell>
          <cell r="V2341">
            <v>0</v>
          </cell>
        </row>
        <row r="2342">
          <cell r="D2342" t="str">
            <v>THE SKY</v>
          </cell>
          <cell r="M2342" t="str">
            <v>﻿Đang hoạt động</v>
          </cell>
          <cell r="N2342">
            <v>42334</v>
          </cell>
          <cell r="Q2342">
            <v>1</v>
          </cell>
          <cell r="T2342">
            <v>0</v>
          </cell>
          <cell r="U2342">
            <v>0</v>
          </cell>
          <cell r="V2342">
            <v>0</v>
          </cell>
        </row>
        <row r="2343">
          <cell r="D2343" t="str">
            <v>F.B.I</v>
          </cell>
          <cell r="M2343" t="str">
            <v>﻿Đang hoạt động</v>
          </cell>
          <cell r="N2343">
            <v>42333</v>
          </cell>
          <cell r="Q2343">
            <v>0</v>
          </cell>
          <cell r="T2343">
            <v>0</v>
          </cell>
          <cell r="U2343">
            <v>1</v>
          </cell>
          <cell r="V2343">
            <v>0</v>
          </cell>
        </row>
        <row r="2344">
          <cell r="D2344" t="str">
            <v>THE SKY</v>
          </cell>
          <cell r="M2344" t="str">
            <v>﻿Đang hoạt động</v>
          </cell>
          <cell r="N2344">
            <v>42331</v>
          </cell>
          <cell r="Q2344">
            <v>1</v>
          </cell>
          <cell r="T2344">
            <v>0</v>
          </cell>
          <cell r="U2344">
            <v>0</v>
          </cell>
          <cell r="V2344">
            <v>0</v>
          </cell>
        </row>
        <row r="2345">
          <cell r="D2345" t="str">
            <v>BÌNH MINH</v>
          </cell>
          <cell r="M2345" t="str">
            <v>﻿Đang hoạt động</v>
          </cell>
          <cell r="N2345">
            <v>42331</v>
          </cell>
          <cell r="Q2345">
            <v>1</v>
          </cell>
          <cell r="T2345">
            <v>0</v>
          </cell>
          <cell r="U2345">
            <v>0</v>
          </cell>
          <cell r="V2345">
            <v>0</v>
          </cell>
        </row>
        <row r="2346">
          <cell r="D2346" t="str">
            <v>LION 2</v>
          </cell>
          <cell r="M2346" t="str">
            <v>﻿Đang hoạt động</v>
          </cell>
          <cell r="N2346">
            <v>41744</v>
          </cell>
          <cell r="Q2346">
            <v>0</v>
          </cell>
          <cell r="T2346">
            <v>0</v>
          </cell>
          <cell r="U2346">
            <v>0</v>
          </cell>
          <cell r="V2346">
            <v>1</v>
          </cell>
        </row>
        <row r="2347">
          <cell r="D2347" t="str">
            <v>THE STARS 1</v>
          </cell>
          <cell r="M2347" t="str">
            <v>﻿Đang hoạt động</v>
          </cell>
          <cell r="N2347">
            <v>42331</v>
          </cell>
          <cell r="Q2347">
            <v>0</v>
          </cell>
          <cell r="T2347">
            <v>1</v>
          </cell>
          <cell r="U2347">
            <v>0</v>
          </cell>
          <cell r="V2347">
            <v>0</v>
          </cell>
        </row>
        <row r="2348">
          <cell r="D2348" t="str">
            <v>TCA TEAM</v>
          </cell>
          <cell r="M2348" t="str">
            <v>﻿Đang hoạt động</v>
          </cell>
          <cell r="N2348">
            <v>42691</v>
          </cell>
          <cell r="Q2348">
            <v>0</v>
          </cell>
          <cell r="T2348">
            <v>0</v>
          </cell>
          <cell r="U2348">
            <v>0</v>
          </cell>
          <cell r="V2348">
            <v>0</v>
          </cell>
        </row>
        <row r="2349">
          <cell r="D2349" t="str">
            <v>TCA TEAM</v>
          </cell>
          <cell r="M2349" t="str">
            <v>﻿Đang hoạt động</v>
          </cell>
          <cell r="N2349">
            <v>42331</v>
          </cell>
          <cell r="Q2349">
            <v>0</v>
          </cell>
          <cell r="T2349">
            <v>0</v>
          </cell>
          <cell r="U2349">
            <v>0</v>
          </cell>
          <cell r="V2349">
            <v>0</v>
          </cell>
        </row>
        <row r="2350">
          <cell r="D2350" t="str">
            <v>TCA TEAM</v>
          </cell>
          <cell r="M2350" t="str">
            <v>﻿Đang hoạt động</v>
          </cell>
          <cell r="N2350">
            <v>42485</v>
          </cell>
          <cell r="Q2350">
            <v>0</v>
          </cell>
          <cell r="T2350">
            <v>0</v>
          </cell>
          <cell r="U2350">
            <v>0</v>
          </cell>
          <cell r="V2350">
            <v>0</v>
          </cell>
        </row>
        <row r="2351">
          <cell r="D2351" t="str">
            <v>BLUE WAVES</v>
          </cell>
          <cell r="M2351" t="str">
            <v>﻿Đang hoạt động</v>
          </cell>
          <cell r="N2351">
            <v>42333</v>
          </cell>
          <cell r="Q2351">
            <v>1</v>
          </cell>
          <cell r="T2351">
            <v>0</v>
          </cell>
          <cell r="U2351">
            <v>0</v>
          </cell>
          <cell r="V2351">
            <v>0</v>
          </cell>
        </row>
        <row r="2352">
          <cell r="D2352" t="str">
            <v>THE STARS 1</v>
          </cell>
          <cell r="M2352" t="str">
            <v>﻿Đang hoạt động</v>
          </cell>
          <cell r="N2352">
            <v>42331</v>
          </cell>
          <cell r="Q2352">
            <v>0</v>
          </cell>
          <cell r="T2352">
            <v>1</v>
          </cell>
          <cell r="U2352">
            <v>0</v>
          </cell>
          <cell r="V2352">
            <v>0</v>
          </cell>
        </row>
        <row r="2353">
          <cell r="D2353" t="str">
            <v>THE STARS 1</v>
          </cell>
          <cell r="M2353" t="str">
            <v>﻿Đang hoạt động</v>
          </cell>
          <cell r="N2353">
            <v>42331</v>
          </cell>
          <cell r="Q2353">
            <v>1</v>
          </cell>
          <cell r="T2353">
            <v>0</v>
          </cell>
          <cell r="U2353">
            <v>0</v>
          </cell>
          <cell r="V2353">
            <v>0</v>
          </cell>
        </row>
        <row r="2354">
          <cell r="D2354" t="str">
            <v>LUCKY STAR</v>
          </cell>
          <cell r="M2354" t="str">
            <v>﻿Đang hoạt động</v>
          </cell>
          <cell r="N2354">
            <v>42332</v>
          </cell>
          <cell r="Q2354">
            <v>1</v>
          </cell>
          <cell r="T2354">
            <v>0</v>
          </cell>
          <cell r="U2354">
            <v>0</v>
          </cell>
          <cell r="V2354">
            <v>0</v>
          </cell>
        </row>
        <row r="2355">
          <cell r="D2355" t="str">
            <v>GREEN DRAGON</v>
          </cell>
          <cell r="M2355" t="str">
            <v>﻿Đang hoạt động</v>
          </cell>
          <cell r="N2355">
            <v>42334</v>
          </cell>
          <cell r="Q2355">
            <v>0</v>
          </cell>
          <cell r="T2355">
            <v>0</v>
          </cell>
          <cell r="U2355">
            <v>1</v>
          </cell>
          <cell r="V2355">
            <v>0</v>
          </cell>
        </row>
        <row r="2356">
          <cell r="D2356" t="str">
            <v>VICTORY</v>
          </cell>
          <cell r="M2356" t="str">
            <v>﻿Đang hoạt động</v>
          </cell>
          <cell r="N2356">
            <v>42367</v>
          </cell>
          <cell r="Q2356">
            <v>0</v>
          </cell>
          <cell r="T2356">
            <v>0</v>
          </cell>
          <cell r="U2356">
            <v>1</v>
          </cell>
          <cell r="V2356">
            <v>0</v>
          </cell>
        </row>
        <row r="2357">
          <cell r="D2357" t="str">
            <v>TCA TEAM</v>
          </cell>
          <cell r="M2357" t="str">
            <v>﻿Đang hoạt động</v>
          </cell>
          <cell r="N2357">
            <v>42486</v>
          </cell>
          <cell r="Q2357">
            <v>0</v>
          </cell>
          <cell r="T2357">
            <v>0</v>
          </cell>
          <cell r="U2357">
            <v>0</v>
          </cell>
          <cell r="V2357">
            <v>0</v>
          </cell>
        </row>
        <row r="2358">
          <cell r="D2358" t="str">
            <v>TCA TEAM</v>
          </cell>
          <cell r="M2358" t="str">
            <v>﻿Đang hoạt động</v>
          </cell>
          <cell r="N2358">
            <v>42331</v>
          </cell>
          <cell r="Q2358">
            <v>0</v>
          </cell>
          <cell r="T2358">
            <v>0</v>
          </cell>
          <cell r="U2358">
            <v>0</v>
          </cell>
          <cell r="V2358">
            <v>0</v>
          </cell>
        </row>
        <row r="2359">
          <cell r="D2359" t="str">
            <v>TCA TEAM</v>
          </cell>
          <cell r="M2359" t="str">
            <v>﻿Đang hoạt động</v>
          </cell>
          <cell r="N2359">
            <v>42331</v>
          </cell>
          <cell r="Q2359">
            <v>0</v>
          </cell>
          <cell r="T2359">
            <v>0</v>
          </cell>
          <cell r="U2359">
            <v>0</v>
          </cell>
          <cell r="V2359">
            <v>0</v>
          </cell>
        </row>
        <row r="2360">
          <cell r="D2360" t="str">
            <v>BLUE WAVES</v>
          </cell>
          <cell r="M2360" t="str">
            <v>﻿Đang hoạt động</v>
          </cell>
          <cell r="N2360">
            <v>42334</v>
          </cell>
          <cell r="Q2360">
            <v>0</v>
          </cell>
          <cell r="T2360">
            <v>0</v>
          </cell>
          <cell r="U2360">
            <v>1</v>
          </cell>
          <cell r="V2360">
            <v>0</v>
          </cell>
        </row>
        <row r="2361">
          <cell r="D2361" t="str">
            <v>TCA TEAM</v>
          </cell>
          <cell r="M2361" t="str">
            <v>﻿Đang hoạt động</v>
          </cell>
          <cell r="N2361">
            <v>42331</v>
          </cell>
          <cell r="Q2361">
            <v>0</v>
          </cell>
          <cell r="T2361">
            <v>0</v>
          </cell>
          <cell r="U2361">
            <v>0</v>
          </cell>
          <cell r="V2361">
            <v>0</v>
          </cell>
        </row>
        <row r="2362">
          <cell r="D2362" t="str">
            <v>TCA TEAM</v>
          </cell>
          <cell r="M2362" t="str">
            <v>﻿Đang hoạt động</v>
          </cell>
          <cell r="N2362">
            <v>42332</v>
          </cell>
          <cell r="Q2362">
            <v>0</v>
          </cell>
          <cell r="T2362">
            <v>0</v>
          </cell>
          <cell r="U2362">
            <v>0</v>
          </cell>
          <cell r="V2362">
            <v>0</v>
          </cell>
        </row>
        <row r="2363">
          <cell r="D2363" t="str">
            <v>BLUE WAVES</v>
          </cell>
          <cell r="M2363" t="str">
            <v>﻿Đang hoạt động</v>
          </cell>
          <cell r="N2363">
            <v>42334</v>
          </cell>
          <cell r="Q2363">
            <v>1</v>
          </cell>
          <cell r="T2363">
            <v>0</v>
          </cell>
          <cell r="U2363">
            <v>0</v>
          </cell>
          <cell r="V2363">
            <v>0</v>
          </cell>
        </row>
        <row r="2364">
          <cell r="D2364" t="str">
            <v>TCA TEAM</v>
          </cell>
          <cell r="M2364" t="str">
            <v>﻿Đang hoạt động</v>
          </cell>
          <cell r="N2364">
            <v>42348</v>
          </cell>
          <cell r="Q2364">
            <v>0</v>
          </cell>
          <cell r="T2364">
            <v>0</v>
          </cell>
          <cell r="U2364">
            <v>0</v>
          </cell>
          <cell r="V2364">
            <v>0</v>
          </cell>
        </row>
        <row r="2365">
          <cell r="D2365" t="str">
            <v>TCA TEAM</v>
          </cell>
          <cell r="M2365" t="str">
            <v>﻿Đang hoạt động</v>
          </cell>
          <cell r="N2365">
            <v>42331</v>
          </cell>
          <cell r="Q2365">
            <v>0</v>
          </cell>
          <cell r="T2365">
            <v>0</v>
          </cell>
          <cell r="U2365">
            <v>0</v>
          </cell>
          <cell r="V2365">
            <v>0</v>
          </cell>
        </row>
        <row r="2366">
          <cell r="D2366" t="str">
            <v>TCA TEAM</v>
          </cell>
          <cell r="M2366" t="str">
            <v>﻿Đang hoạt động</v>
          </cell>
          <cell r="N2366">
            <v>42331</v>
          </cell>
          <cell r="Q2366">
            <v>0</v>
          </cell>
          <cell r="T2366">
            <v>0</v>
          </cell>
          <cell r="U2366">
            <v>0</v>
          </cell>
          <cell r="V2366">
            <v>0</v>
          </cell>
        </row>
        <row r="2367">
          <cell r="D2367" t="str">
            <v>TCA TEAM</v>
          </cell>
          <cell r="M2367" t="str">
            <v>﻿Đang hoạt động</v>
          </cell>
          <cell r="N2367">
            <v>42348</v>
          </cell>
          <cell r="Q2367">
            <v>0</v>
          </cell>
          <cell r="T2367">
            <v>0</v>
          </cell>
          <cell r="U2367">
            <v>0</v>
          </cell>
          <cell r="V2367">
            <v>0</v>
          </cell>
        </row>
        <row r="2368">
          <cell r="D2368" t="str">
            <v>THE STARS 2</v>
          </cell>
          <cell r="M2368" t="str">
            <v>﻿Đang hoạt động</v>
          </cell>
          <cell r="N2368">
            <v>42334</v>
          </cell>
          <cell r="Q2368">
            <v>1</v>
          </cell>
          <cell r="T2368">
            <v>0</v>
          </cell>
          <cell r="U2368">
            <v>0</v>
          </cell>
          <cell r="V2368">
            <v>0</v>
          </cell>
        </row>
        <row r="2369">
          <cell r="D2369" t="str">
            <v>TCA TEAM</v>
          </cell>
          <cell r="M2369" t="str">
            <v>﻿Đang hoạt động</v>
          </cell>
          <cell r="N2369">
            <v>42348</v>
          </cell>
          <cell r="Q2369">
            <v>0</v>
          </cell>
          <cell r="T2369">
            <v>0</v>
          </cell>
          <cell r="U2369">
            <v>0</v>
          </cell>
          <cell r="V2369">
            <v>0</v>
          </cell>
        </row>
        <row r="2370">
          <cell r="D2370" t="str">
            <v>TCA TEAM</v>
          </cell>
          <cell r="M2370" t="str">
            <v>﻿Đang hoạt động</v>
          </cell>
          <cell r="N2370">
            <v>42353</v>
          </cell>
          <cell r="Q2370">
            <v>0</v>
          </cell>
          <cell r="T2370">
            <v>0</v>
          </cell>
          <cell r="U2370">
            <v>0</v>
          </cell>
          <cell r="V2370">
            <v>0</v>
          </cell>
        </row>
        <row r="2371">
          <cell r="D2371" t="str">
            <v>THE STARS 2</v>
          </cell>
          <cell r="M2371" t="str">
            <v>﻿Đang hoạt động</v>
          </cell>
          <cell r="N2371">
            <v>42334</v>
          </cell>
          <cell r="Q2371">
            <v>1</v>
          </cell>
          <cell r="T2371">
            <v>0</v>
          </cell>
          <cell r="U2371">
            <v>0</v>
          </cell>
          <cell r="V2371">
            <v>0</v>
          </cell>
        </row>
        <row r="2372">
          <cell r="D2372" t="str">
            <v>TCA TEAM</v>
          </cell>
          <cell r="M2372" t="str">
            <v>﻿Đang hoạt động</v>
          </cell>
          <cell r="N2372">
            <v>42334</v>
          </cell>
          <cell r="Q2372">
            <v>0</v>
          </cell>
          <cell r="T2372">
            <v>0</v>
          </cell>
          <cell r="U2372">
            <v>0</v>
          </cell>
          <cell r="V2372">
            <v>0</v>
          </cell>
        </row>
        <row r="2373">
          <cell r="D2373" t="str">
            <v>GREEN DRAGON</v>
          </cell>
          <cell r="M2373" t="str">
            <v>﻿Đang hoạt động</v>
          </cell>
          <cell r="N2373">
            <v>42367</v>
          </cell>
          <cell r="Q2373">
            <v>1</v>
          </cell>
          <cell r="T2373">
            <v>0</v>
          </cell>
          <cell r="U2373">
            <v>0</v>
          </cell>
          <cell r="V2373">
            <v>0</v>
          </cell>
        </row>
        <row r="2374">
          <cell r="D2374" t="str">
            <v>MEGA</v>
          </cell>
          <cell r="M2374" t="str">
            <v>﻿Đang hoạt động</v>
          </cell>
          <cell r="N2374">
            <v>42356</v>
          </cell>
          <cell r="Q2374">
            <v>1</v>
          </cell>
          <cell r="T2374">
            <v>0</v>
          </cell>
          <cell r="U2374">
            <v>0</v>
          </cell>
          <cell r="V2374">
            <v>0</v>
          </cell>
        </row>
        <row r="2375">
          <cell r="D2375" t="str">
            <v>THIÊN SƠN</v>
          </cell>
          <cell r="M2375" t="str">
            <v>﻿Đang hoạt động</v>
          </cell>
          <cell r="N2375">
            <v>42354</v>
          </cell>
          <cell r="Q2375">
            <v>1</v>
          </cell>
          <cell r="T2375">
            <v>0</v>
          </cell>
          <cell r="U2375">
            <v>0</v>
          </cell>
          <cell r="V2375">
            <v>0</v>
          </cell>
        </row>
        <row r="2376">
          <cell r="D2376" t="str">
            <v>LION 1</v>
          </cell>
          <cell r="M2376" t="str">
            <v>﻿Đang hoạt động</v>
          </cell>
          <cell r="N2376">
            <v>42333</v>
          </cell>
          <cell r="Q2376">
            <v>1</v>
          </cell>
          <cell r="T2376">
            <v>0</v>
          </cell>
          <cell r="U2376">
            <v>0</v>
          </cell>
          <cell r="V2376">
            <v>0</v>
          </cell>
        </row>
        <row r="2377">
          <cell r="D2377" t="str">
            <v>BLUE WAVES</v>
          </cell>
          <cell r="M2377" t="str">
            <v>﻿Đang hoạt động</v>
          </cell>
          <cell r="N2377">
            <v>42333</v>
          </cell>
          <cell r="Q2377">
            <v>1</v>
          </cell>
          <cell r="T2377">
            <v>0</v>
          </cell>
          <cell r="U2377">
            <v>0</v>
          </cell>
          <cell r="V2377">
            <v>0</v>
          </cell>
        </row>
        <row r="2378">
          <cell r="D2378" t="str">
            <v>VĨNH LONG</v>
          </cell>
          <cell r="M2378" t="str">
            <v>﻿Đã nghỉ việc</v>
          </cell>
          <cell r="N2378">
            <v>42332</v>
          </cell>
          <cell r="Q2378">
            <v>0</v>
          </cell>
          <cell r="T2378">
            <v>0</v>
          </cell>
          <cell r="U2378">
            <v>0</v>
          </cell>
          <cell r="V2378">
            <v>0</v>
          </cell>
        </row>
        <row r="2379">
          <cell r="D2379" t="str">
            <v>GREEN DRAGON</v>
          </cell>
          <cell r="M2379" t="str">
            <v>﻿Đang hoạt động</v>
          </cell>
          <cell r="N2379">
            <v>42334</v>
          </cell>
          <cell r="Q2379">
            <v>1</v>
          </cell>
          <cell r="T2379">
            <v>0</v>
          </cell>
          <cell r="U2379">
            <v>0</v>
          </cell>
          <cell r="V2379">
            <v>0</v>
          </cell>
        </row>
        <row r="2380">
          <cell r="D2380" t="str">
            <v>GREEN DRAGON</v>
          </cell>
          <cell r="M2380" t="str">
            <v>﻿Đang hoạt động</v>
          </cell>
          <cell r="N2380">
            <v>42334</v>
          </cell>
          <cell r="Q2380">
            <v>1</v>
          </cell>
          <cell r="T2380">
            <v>0</v>
          </cell>
          <cell r="U2380">
            <v>0</v>
          </cell>
          <cell r="V2380">
            <v>0</v>
          </cell>
        </row>
        <row r="2381">
          <cell r="D2381" t="str">
            <v>G-G</v>
          </cell>
          <cell r="M2381" t="str">
            <v>﻿Đang hoạt động</v>
          </cell>
          <cell r="N2381">
            <v>42704</v>
          </cell>
          <cell r="Q2381">
            <v>0</v>
          </cell>
          <cell r="T2381">
            <v>0</v>
          </cell>
          <cell r="U2381">
            <v>1</v>
          </cell>
          <cell r="V2381">
            <v>0</v>
          </cell>
        </row>
        <row r="2382">
          <cell r="D2382" t="str">
            <v>LION 1</v>
          </cell>
          <cell r="M2382" t="str">
            <v>﻿Đang hoạt động</v>
          </cell>
          <cell r="N2382">
            <v>42333</v>
          </cell>
          <cell r="Q2382">
            <v>1</v>
          </cell>
          <cell r="T2382">
            <v>0</v>
          </cell>
          <cell r="U2382">
            <v>0</v>
          </cell>
          <cell r="V2382">
            <v>0</v>
          </cell>
        </row>
        <row r="2383">
          <cell r="D2383" t="str">
            <v>MEGA</v>
          </cell>
          <cell r="M2383" t="str">
            <v>﻿Đang hoạt động</v>
          </cell>
          <cell r="N2383">
            <v>42332</v>
          </cell>
          <cell r="Q2383">
            <v>1</v>
          </cell>
          <cell r="T2383">
            <v>0</v>
          </cell>
          <cell r="U2383">
            <v>0</v>
          </cell>
          <cell r="V2383">
            <v>0</v>
          </cell>
        </row>
        <row r="2384">
          <cell r="D2384" t="str">
            <v>BORN TO WIN</v>
          </cell>
          <cell r="M2384" t="str">
            <v>﻿Đang hoạt động</v>
          </cell>
          <cell r="N2384">
            <v>42332</v>
          </cell>
          <cell r="Q2384">
            <v>1</v>
          </cell>
          <cell r="T2384">
            <v>0</v>
          </cell>
          <cell r="U2384">
            <v>0</v>
          </cell>
          <cell r="V2384">
            <v>0</v>
          </cell>
        </row>
        <row r="2385">
          <cell r="D2385" t="str">
            <v>THE STARS 2</v>
          </cell>
          <cell r="M2385" t="str">
            <v>﻿Đang hoạt động</v>
          </cell>
          <cell r="N2385">
            <v>42334</v>
          </cell>
          <cell r="Q2385">
            <v>1</v>
          </cell>
          <cell r="T2385">
            <v>0</v>
          </cell>
          <cell r="U2385">
            <v>0</v>
          </cell>
          <cell r="V2385">
            <v>0</v>
          </cell>
        </row>
        <row r="2386">
          <cell r="D2386" t="str">
            <v>BORN TO WIN GENCASA PHÚ NHUẬN</v>
          </cell>
          <cell r="M2386" t="str">
            <v>﻿Đang hoạt động</v>
          </cell>
          <cell r="N2386">
            <v>42332</v>
          </cell>
          <cell r="Q2386">
            <v>1</v>
          </cell>
          <cell r="T2386">
            <v>0</v>
          </cell>
          <cell r="U2386">
            <v>0</v>
          </cell>
          <cell r="V2386">
            <v>0</v>
          </cell>
        </row>
        <row r="2387">
          <cell r="D2387" t="str">
            <v>BORN TO WIN GENCASA PHÚ NHUẬN</v>
          </cell>
          <cell r="M2387" t="str">
            <v>﻿Đang hoạt động</v>
          </cell>
          <cell r="N2387">
            <v>42332</v>
          </cell>
          <cell r="Q2387">
            <v>1</v>
          </cell>
          <cell r="T2387">
            <v>0</v>
          </cell>
          <cell r="U2387">
            <v>0</v>
          </cell>
          <cell r="V2387">
            <v>0</v>
          </cell>
        </row>
        <row r="2388">
          <cell r="D2388" t="str">
            <v>ALLEGRO</v>
          </cell>
          <cell r="M2388" t="str">
            <v>﻿Đang hoạt động</v>
          </cell>
          <cell r="N2388">
            <v>42332</v>
          </cell>
          <cell r="Q2388">
            <v>1</v>
          </cell>
          <cell r="T2388">
            <v>0</v>
          </cell>
          <cell r="U2388">
            <v>0</v>
          </cell>
          <cell r="V2388">
            <v>0</v>
          </cell>
        </row>
        <row r="2389">
          <cell r="D2389" t="str">
            <v>THE CAPITAL</v>
          </cell>
          <cell r="M2389" t="str">
            <v>﻿Đang hoạt động</v>
          </cell>
          <cell r="N2389">
            <v>42333</v>
          </cell>
          <cell r="Q2389">
            <v>1</v>
          </cell>
          <cell r="T2389">
            <v>0</v>
          </cell>
          <cell r="U2389">
            <v>0</v>
          </cell>
          <cell r="V2389">
            <v>0</v>
          </cell>
        </row>
        <row r="2390">
          <cell r="D2390" t="str">
            <v>LIB</v>
          </cell>
          <cell r="M2390" t="str">
            <v>﻿Đang hoạt động</v>
          </cell>
          <cell r="N2390">
            <v>42332</v>
          </cell>
          <cell r="Q2390">
            <v>1</v>
          </cell>
          <cell r="T2390">
            <v>0</v>
          </cell>
          <cell r="U2390">
            <v>0</v>
          </cell>
          <cell r="V2390">
            <v>0</v>
          </cell>
        </row>
        <row r="2391">
          <cell r="D2391" t="str">
            <v>LION 1</v>
          </cell>
          <cell r="M2391" t="str">
            <v>﻿Đang hoạt động</v>
          </cell>
          <cell r="N2391">
            <v>42335</v>
          </cell>
          <cell r="Q2391">
            <v>1</v>
          </cell>
          <cell r="T2391">
            <v>0</v>
          </cell>
          <cell r="U2391">
            <v>0</v>
          </cell>
          <cell r="V2391">
            <v>0</v>
          </cell>
        </row>
        <row r="2392">
          <cell r="D2392" t="str">
            <v>BLUE WAVES</v>
          </cell>
          <cell r="M2392" t="str">
            <v>﻿Đã nghỉ việc</v>
          </cell>
          <cell r="N2392">
            <v>42334</v>
          </cell>
          <cell r="Q2392">
            <v>0</v>
          </cell>
          <cell r="T2392">
            <v>0</v>
          </cell>
          <cell r="U2392">
            <v>0</v>
          </cell>
          <cell r="V2392">
            <v>0</v>
          </cell>
        </row>
        <row r="2393">
          <cell r="D2393" t="str">
            <v>BLUE WAVES</v>
          </cell>
          <cell r="M2393" t="str">
            <v>﻿Đang hoạt động</v>
          </cell>
          <cell r="N2393">
            <v>42334</v>
          </cell>
          <cell r="Q2393">
            <v>1</v>
          </cell>
          <cell r="T2393">
            <v>0</v>
          </cell>
          <cell r="U2393">
            <v>0</v>
          </cell>
          <cell r="V2393">
            <v>0</v>
          </cell>
        </row>
        <row r="2394">
          <cell r="D2394" t="str">
            <v>F.B.I</v>
          </cell>
          <cell r="M2394" t="str">
            <v>﻿Đang hoạt động</v>
          </cell>
          <cell r="N2394">
            <v>42332</v>
          </cell>
          <cell r="Q2394">
            <v>1</v>
          </cell>
          <cell r="T2394">
            <v>0</v>
          </cell>
          <cell r="U2394">
            <v>0</v>
          </cell>
          <cell r="V2394">
            <v>0</v>
          </cell>
        </row>
        <row r="2395">
          <cell r="D2395" t="str">
            <v>ALLEGRO</v>
          </cell>
          <cell r="M2395" t="str">
            <v>﻿Đang hoạt động</v>
          </cell>
          <cell r="N2395">
            <v>42332</v>
          </cell>
          <cell r="Q2395">
            <v>1</v>
          </cell>
          <cell r="T2395">
            <v>0</v>
          </cell>
          <cell r="U2395">
            <v>0</v>
          </cell>
          <cell r="V2395">
            <v>0</v>
          </cell>
        </row>
        <row r="2396">
          <cell r="D2396" t="str">
            <v>LION 1</v>
          </cell>
          <cell r="M2396" t="str">
            <v>﻿Đang hoạt động</v>
          </cell>
          <cell r="N2396">
            <v>42356</v>
          </cell>
          <cell r="Q2396">
            <v>1</v>
          </cell>
          <cell r="T2396">
            <v>0</v>
          </cell>
          <cell r="U2396">
            <v>0</v>
          </cell>
          <cell r="V2396">
            <v>0</v>
          </cell>
        </row>
        <row r="2397">
          <cell r="D2397" t="str">
            <v>GREEN DRAGON</v>
          </cell>
          <cell r="M2397" t="str">
            <v>﻿Đang hoạt động</v>
          </cell>
          <cell r="N2397">
            <v>42334</v>
          </cell>
          <cell r="Q2397">
            <v>1</v>
          </cell>
          <cell r="T2397">
            <v>0</v>
          </cell>
          <cell r="U2397">
            <v>0</v>
          </cell>
          <cell r="V2397">
            <v>0</v>
          </cell>
        </row>
        <row r="2398">
          <cell r="D2398" t="str">
            <v>CUPID</v>
          </cell>
          <cell r="M2398" t="str">
            <v>﻿Đang hoạt động</v>
          </cell>
          <cell r="N2398">
            <v>42333</v>
          </cell>
          <cell r="Q2398">
            <v>1</v>
          </cell>
          <cell r="T2398">
            <v>0</v>
          </cell>
          <cell r="U2398">
            <v>0</v>
          </cell>
          <cell r="V2398">
            <v>0</v>
          </cell>
        </row>
        <row r="2399">
          <cell r="D2399" t="str">
            <v>GREEN DRAGON</v>
          </cell>
          <cell r="M2399" t="str">
            <v>﻿Đang hoạt động</v>
          </cell>
          <cell r="N2399">
            <v>42335</v>
          </cell>
          <cell r="Q2399">
            <v>1</v>
          </cell>
          <cell r="T2399">
            <v>0</v>
          </cell>
          <cell r="U2399">
            <v>0</v>
          </cell>
          <cell r="V2399">
            <v>0</v>
          </cell>
        </row>
        <row r="2400">
          <cell r="D2400" t="str">
            <v>GENCASA LONG BIÊN</v>
          </cell>
          <cell r="M2400" t="str">
            <v>﻿Đang hoạt động</v>
          </cell>
          <cell r="N2400">
            <v>42443</v>
          </cell>
          <cell r="Q2400">
            <v>1</v>
          </cell>
          <cell r="T2400">
            <v>0</v>
          </cell>
          <cell r="U2400">
            <v>0</v>
          </cell>
          <cell r="V2400">
            <v>0</v>
          </cell>
        </row>
        <row r="2401">
          <cell r="D2401" t="str">
            <v>VICTORY</v>
          </cell>
          <cell r="M2401" t="str">
            <v>﻿Đang hoạt động</v>
          </cell>
          <cell r="N2401">
            <v>42334</v>
          </cell>
          <cell r="Q2401">
            <v>1</v>
          </cell>
          <cell r="T2401">
            <v>0</v>
          </cell>
          <cell r="U2401">
            <v>0</v>
          </cell>
          <cell r="V2401">
            <v>0</v>
          </cell>
        </row>
        <row r="2402">
          <cell r="D2402" t="str">
            <v>TCB SOUTH 2</v>
          </cell>
          <cell r="M2402" t="str">
            <v>﻿Đang hoạt động</v>
          </cell>
          <cell r="N2402">
            <v>42332</v>
          </cell>
          <cell r="Q2402">
            <v>0</v>
          </cell>
          <cell r="T2402">
            <v>0</v>
          </cell>
          <cell r="U2402">
            <v>0</v>
          </cell>
          <cell r="V2402">
            <v>0</v>
          </cell>
        </row>
        <row r="2403">
          <cell r="D2403" t="str">
            <v>LION 1</v>
          </cell>
          <cell r="M2403" t="str">
            <v>﻿Đang hoạt động</v>
          </cell>
          <cell r="N2403">
            <v>42333</v>
          </cell>
          <cell r="Q2403">
            <v>1</v>
          </cell>
          <cell r="T2403">
            <v>0</v>
          </cell>
          <cell r="U2403">
            <v>0</v>
          </cell>
          <cell r="V2403">
            <v>0</v>
          </cell>
        </row>
        <row r="2404">
          <cell r="D2404" t="str">
            <v>MEGA</v>
          </cell>
          <cell r="M2404" t="str">
            <v>﻿Đang hoạt động</v>
          </cell>
          <cell r="N2404">
            <v>42332</v>
          </cell>
          <cell r="Q2404">
            <v>1</v>
          </cell>
          <cell r="T2404">
            <v>0</v>
          </cell>
          <cell r="U2404">
            <v>0</v>
          </cell>
          <cell r="V2404">
            <v>0</v>
          </cell>
        </row>
        <row r="2405">
          <cell r="D2405" t="str">
            <v>THANH HÓA</v>
          </cell>
          <cell r="M2405" t="str">
            <v>﻿Đang hoạt động</v>
          </cell>
          <cell r="N2405">
            <v>42523</v>
          </cell>
          <cell r="Q2405">
            <v>0</v>
          </cell>
          <cell r="T2405">
            <v>0</v>
          </cell>
          <cell r="U2405">
            <v>1</v>
          </cell>
          <cell r="V2405">
            <v>0</v>
          </cell>
        </row>
        <row r="2406">
          <cell r="D2406" t="str">
            <v>CUPID</v>
          </cell>
          <cell r="M2406" t="str">
            <v>﻿Đã nghỉ việc</v>
          </cell>
          <cell r="N2406">
            <v>42569</v>
          </cell>
          <cell r="Q2406">
            <v>0</v>
          </cell>
          <cell r="T2406">
            <v>0</v>
          </cell>
          <cell r="U2406">
            <v>0</v>
          </cell>
          <cell r="V2406">
            <v>0</v>
          </cell>
        </row>
        <row r="2407">
          <cell r="D2407" t="str">
            <v>THE CAPITAL</v>
          </cell>
          <cell r="M2407" t="str">
            <v>﻿Đang hoạt động</v>
          </cell>
          <cell r="N2407">
            <v>42333</v>
          </cell>
          <cell r="Q2407">
            <v>0</v>
          </cell>
          <cell r="T2407">
            <v>0</v>
          </cell>
          <cell r="U2407">
            <v>1</v>
          </cell>
          <cell r="V2407">
            <v>0</v>
          </cell>
        </row>
        <row r="2408">
          <cell r="D2408" t="str">
            <v>GENCASA LONG BIÊN</v>
          </cell>
          <cell r="M2408" t="str">
            <v>﻿Đang hoạt động</v>
          </cell>
          <cell r="N2408">
            <v>42347</v>
          </cell>
          <cell r="Q2408">
            <v>1</v>
          </cell>
          <cell r="T2408">
            <v>0</v>
          </cell>
          <cell r="U2408">
            <v>0</v>
          </cell>
          <cell r="V2408">
            <v>0</v>
          </cell>
        </row>
        <row r="2409">
          <cell r="D2409" t="str">
            <v>LION 1</v>
          </cell>
          <cell r="M2409" t="str">
            <v>﻿Đang hoạt động</v>
          </cell>
          <cell r="N2409">
            <v>42333</v>
          </cell>
          <cell r="Q2409">
            <v>1</v>
          </cell>
          <cell r="T2409">
            <v>0</v>
          </cell>
          <cell r="U2409">
            <v>0</v>
          </cell>
          <cell r="V2409">
            <v>0</v>
          </cell>
        </row>
        <row r="2410">
          <cell r="D2410" t="str">
            <v>LION 1</v>
          </cell>
          <cell r="M2410" t="str">
            <v>﻿Đang hoạt động</v>
          </cell>
          <cell r="N2410">
            <v>42333</v>
          </cell>
          <cell r="Q2410">
            <v>1</v>
          </cell>
          <cell r="T2410">
            <v>0</v>
          </cell>
          <cell r="U2410">
            <v>0</v>
          </cell>
          <cell r="V2410">
            <v>0</v>
          </cell>
        </row>
        <row r="2411">
          <cell r="D2411" t="str">
            <v>LION 1</v>
          </cell>
          <cell r="M2411" t="str">
            <v>﻿Đang hoạt động</v>
          </cell>
          <cell r="N2411">
            <v>42333</v>
          </cell>
          <cell r="Q2411">
            <v>1</v>
          </cell>
          <cell r="T2411">
            <v>0</v>
          </cell>
          <cell r="U2411">
            <v>0</v>
          </cell>
          <cell r="V2411">
            <v>0</v>
          </cell>
        </row>
        <row r="2412">
          <cell r="D2412" t="str">
            <v>TCA TEAM</v>
          </cell>
          <cell r="M2412" t="str">
            <v>﻿Đang hoạt động</v>
          </cell>
          <cell r="N2412">
            <v>42361</v>
          </cell>
          <cell r="Q2412">
            <v>0</v>
          </cell>
          <cell r="T2412">
            <v>0</v>
          </cell>
          <cell r="U2412">
            <v>0</v>
          </cell>
          <cell r="V2412">
            <v>0</v>
          </cell>
        </row>
        <row r="2413">
          <cell r="D2413" t="str">
            <v>TCB NORTH</v>
          </cell>
          <cell r="M2413" t="str">
            <v>﻿Đang hoạt động</v>
          </cell>
          <cell r="N2413">
            <v>42332</v>
          </cell>
          <cell r="Q2413">
            <v>0</v>
          </cell>
          <cell r="T2413">
            <v>0</v>
          </cell>
          <cell r="U2413">
            <v>0</v>
          </cell>
          <cell r="V2413">
            <v>0</v>
          </cell>
        </row>
        <row r="2414">
          <cell r="D2414" t="str">
            <v>TCA TEAM</v>
          </cell>
          <cell r="M2414" t="str">
            <v>﻿Đang hoạt động</v>
          </cell>
          <cell r="N2414">
            <v>42333</v>
          </cell>
          <cell r="Q2414">
            <v>0</v>
          </cell>
          <cell r="T2414">
            <v>0</v>
          </cell>
          <cell r="U2414">
            <v>0</v>
          </cell>
          <cell r="V2414">
            <v>0</v>
          </cell>
        </row>
        <row r="2415">
          <cell r="D2415" t="str">
            <v>TCA TEAM</v>
          </cell>
          <cell r="M2415" t="str">
            <v>﻿Đang hoạt động</v>
          </cell>
          <cell r="N2415">
            <v>42333</v>
          </cell>
          <cell r="Q2415">
            <v>0</v>
          </cell>
          <cell r="T2415">
            <v>0</v>
          </cell>
          <cell r="U2415">
            <v>0</v>
          </cell>
          <cell r="V2415">
            <v>0</v>
          </cell>
        </row>
        <row r="2416">
          <cell r="D2416" t="str">
            <v>TCA TEAM</v>
          </cell>
          <cell r="M2416" t="str">
            <v>﻿Đang hoạt động</v>
          </cell>
          <cell r="N2416">
            <v>42333</v>
          </cell>
          <cell r="Q2416">
            <v>0</v>
          </cell>
          <cell r="T2416">
            <v>0</v>
          </cell>
          <cell r="U2416">
            <v>0</v>
          </cell>
          <cell r="V2416">
            <v>0</v>
          </cell>
        </row>
        <row r="2417">
          <cell r="D2417" t="str">
            <v>TCA TEAM</v>
          </cell>
          <cell r="M2417" t="str">
            <v>﻿Đang hoạt động</v>
          </cell>
          <cell r="N2417">
            <v>42333</v>
          </cell>
          <cell r="Q2417">
            <v>0</v>
          </cell>
          <cell r="T2417">
            <v>0</v>
          </cell>
          <cell r="U2417">
            <v>0</v>
          </cell>
          <cell r="V2417">
            <v>0</v>
          </cell>
        </row>
        <row r="2418">
          <cell r="D2418" t="str">
            <v>TCA TEAM</v>
          </cell>
          <cell r="M2418" t="str">
            <v>﻿Đang hoạt động</v>
          </cell>
          <cell r="N2418">
            <v>42333</v>
          </cell>
          <cell r="Q2418">
            <v>0</v>
          </cell>
          <cell r="T2418">
            <v>0</v>
          </cell>
          <cell r="U2418">
            <v>0</v>
          </cell>
          <cell r="V2418">
            <v>0</v>
          </cell>
        </row>
        <row r="2419">
          <cell r="D2419" t="str">
            <v>TCA TEAM</v>
          </cell>
          <cell r="M2419" t="str">
            <v>﻿Đang hoạt động</v>
          </cell>
          <cell r="N2419">
            <v>42333</v>
          </cell>
          <cell r="Q2419">
            <v>0</v>
          </cell>
          <cell r="T2419">
            <v>0</v>
          </cell>
          <cell r="U2419">
            <v>0</v>
          </cell>
          <cell r="V2419">
            <v>0</v>
          </cell>
        </row>
        <row r="2420">
          <cell r="D2420" t="str">
            <v>TCA TEAM</v>
          </cell>
          <cell r="M2420" t="str">
            <v>﻿Đang hoạt động</v>
          </cell>
          <cell r="N2420">
            <v>42333</v>
          </cell>
          <cell r="Q2420">
            <v>0</v>
          </cell>
          <cell r="T2420">
            <v>0</v>
          </cell>
          <cell r="U2420">
            <v>0</v>
          </cell>
          <cell r="V2420">
            <v>0</v>
          </cell>
        </row>
        <row r="2421">
          <cell r="D2421" t="str">
            <v>TCA TEAM</v>
          </cell>
          <cell r="M2421" t="str">
            <v>﻿Đang hoạt động</v>
          </cell>
          <cell r="N2421">
            <v>42333</v>
          </cell>
          <cell r="Q2421">
            <v>0</v>
          </cell>
          <cell r="T2421">
            <v>0</v>
          </cell>
          <cell r="U2421">
            <v>0</v>
          </cell>
          <cell r="V2421">
            <v>0</v>
          </cell>
        </row>
        <row r="2422">
          <cell r="D2422" t="str">
            <v>TCA TEAM</v>
          </cell>
          <cell r="M2422" t="str">
            <v>﻿Đang hoạt động</v>
          </cell>
          <cell r="N2422">
            <v>42333</v>
          </cell>
          <cell r="Q2422">
            <v>0</v>
          </cell>
          <cell r="T2422">
            <v>0</v>
          </cell>
          <cell r="U2422">
            <v>0</v>
          </cell>
          <cell r="V2422">
            <v>0</v>
          </cell>
        </row>
        <row r="2423">
          <cell r="D2423" t="str">
            <v>TCA TEAM</v>
          </cell>
          <cell r="M2423" t="str">
            <v>﻿Đang hoạt động</v>
          </cell>
          <cell r="N2423">
            <v>42333</v>
          </cell>
          <cell r="Q2423">
            <v>0</v>
          </cell>
          <cell r="T2423">
            <v>0</v>
          </cell>
          <cell r="U2423">
            <v>0</v>
          </cell>
          <cell r="V2423">
            <v>0</v>
          </cell>
        </row>
        <row r="2424">
          <cell r="D2424" t="str">
            <v>TCA TEAM</v>
          </cell>
          <cell r="M2424" t="str">
            <v>﻿Đang hoạt động</v>
          </cell>
          <cell r="N2424">
            <v>42333</v>
          </cell>
          <cell r="Q2424">
            <v>0</v>
          </cell>
          <cell r="T2424">
            <v>0</v>
          </cell>
          <cell r="U2424">
            <v>0</v>
          </cell>
          <cell r="V2424">
            <v>0</v>
          </cell>
        </row>
        <row r="2425">
          <cell r="D2425" t="str">
            <v>TCA TEAM</v>
          </cell>
          <cell r="M2425" t="str">
            <v>﻿Đang hoạt động</v>
          </cell>
          <cell r="N2425">
            <v>42333</v>
          </cell>
          <cell r="Q2425">
            <v>0</v>
          </cell>
          <cell r="T2425">
            <v>0</v>
          </cell>
          <cell r="U2425">
            <v>0</v>
          </cell>
          <cell r="V2425">
            <v>0</v>
          </cell>
        </row>
        <row r="2426">
          <cell r="D2426" t="str">
            <v>TCA TEAM</v>
          </cell>
          <cell r="M2426" t="str">
            <v>﻿Đang hoạt động</v>
          </cell>
          <cell r="N2426">
            <v>42333</v>
          </cell>
          <cell r="Q2426">
            <v>0</v>
          </cell>
          <cell r="T2426">
            <v>0</v>
          </cell>
          <cell r="U2426">
            <v>0</v>
          </cell>
          <cell r="V2426">
            <v>0</v>
          </cell>
        </row>
        <row r="2427">
          <cell r="D2427" t="str">
            <v>TCA TEAM</v>
          </cell>
          <cell r="M2427" t="str">
            <v>﻿Đang hoạt động</v>
          </cell>
          <cell r="N2427">
            <v>42333</v>
          </cell>
          <cell r="Q2427">
            <v>0</v>
          </cell>
          <cell r="T2427">
            <v>0</v>
          </cell>
          <cell r="U2427">
            <v>0</v>
          </cell>
          <cell r="V2427">
            <v>0</v>
          </cell>
        </row>
        <row r="2428">
          <cell r="D2428" t="str">
            <v>TCA TEAM</v>
          </cell>
          <cell r="M2428" t="str">
            <v>﻿Đang hoạt động</v>
          </cell>
          <cell r="N2428">
            <v>42333</v>
          </cell>
          <cell r="Q2428">
            <v>0</v>
          </cell>
          <cell r="T2428">
            <v>0</v>
          </cell>
          <cell r="U2428">
            <v>0</v>
          </cell>
          <cell r="V2428">
            <v>0</v>
          </cell>
        </row>
        <row r="2429">
          <cell r="D2429" t="str">
            <v>TCA TEAM</v>
          </cell>
          <cell r="M2429" t="str">
            <v>﻿Đang hoạt động</v>
          </cell>
          <cell r="N2429">
            <v>42333</v>
          </cell>
          <cell r="Q2429">
            <v>0</v>
          </cell>
          <cell r="T2429">
            <v>0</v>
          </cell>
          <cell r="U2429">
            <v>0</v>
          </cell>
          <cell r="V2429">
            <v>0</v>
          </cell>
        </row>
        <row r="2430">
          <cell r="D2430" t="str">
            <v>TCA TEAM</v>
          </cell>
          <cell r="M2430" t="str">
            <v>﻿Đang hoạt động</v>
          </cell>
          <cell r="N2430">
            <v>42333</v>
          </cell>
          <cell r="Q2430">
            <v>0</v>
          </cell>
          <cell r="T2430">
            <v>0</v>
          </cell>
          <cell r="U2430">
            <v>0</v>
          </cell>
          <cell r="V2430">
            <v>0</v>
          </cell>
        </row>
        <row r="2431">
          <cell r="D2431" t="str">
            <v>TCA TEAM</v>
          </cell>
          <cell r="M2431" t="str">
            <v>﻿Đang hoạt động</v>
          </cell>
          <cell r="N2431">
            <v>42333</v>
          </cell>
          <cell r="Q2431">
            <v>0</v>
          </cell>
          <cell r="T2431">
            <v>0</v>
          </cell>
          <cell r="U2431">
            <v>0</v>
          </cell>
          <cell r="V2431">
            <v>0</v>
          </cell>
        </row>
        <row r="2432">
          <cell r="D2432" t="str">
            <v>TCA TEAM</v>
          </cell>
          <cell r="M2432" t="str">
            <v>﻿Đang hoạt động</v>
          </cell>
          <cell r="N2432">
            <v>42333</v>
          </cell>
          <cell r="Q2432">
            <v>0</v>
          </cell>
          <cell r="T2432">
            <v>0</v>
          </cell>
          <cell r="U2432">
            <v>0</v>
          </cell>
          <cell r="V2432">
            <v>0</v>
          </cell>
        </row>
        <row r="2433">
          <cell r="D2433" t="str">
            <v>TCA TEAM</v>
          </cell>
          <cell r="M2433" t="str">
            <v>﻿Đang hoạt động</v>
          </cell>
          <cell r="N2433">
            <v>42333</v>
          </cell>
          <cell r="Q2433">
            <v>0</v>
          </cell>
          <cell r="T2433">
            <v>0</v>
          </cell>
          <cell r="U2433">
            <v>0</v>
          </cell>
          <cell r="V2433">
            <v>0</v>
          </cell>
        </row>
        <row r="2434">
          <cell r="D2434" t="str">
            <v>TCA TEAM</v>
          </cell>
          <cell r="M2434" t="str">
            <v>﻿Đang hoạt động</v>
          </cell>
          <cell r="N2434">
            <v>42333</v>
          </cell>
          <cell r="Q2434">
            <v>0</v>
          </cell>
          <cell r="T2434">
            <v>0</v>
          </cell>
          <cell r="U2434">
            <v>0</v>
          </cell>
          <cell r="V2434">
            <v>0</v>
          </cell>
        </row>
        <row r="2435">
          <cell r="D2435" t="str">
            <v>TCA TEAM</v>
          </cell>
          <cell r="M2435" t="str">
            <v>﻿Đang hoạt động</v>
          </cell>
          <cell r="N2435">
            <v>42333</v>
          </cell>
          <cell r="Q2435">
            <v>0</v>
          </cell>
          <cell r="T2435">
            <v>0</v>
          </cell>
          <cell r="U2435">
            <v>0</v>
          </cell>
          <cell r="V2435">
            <v>0</v>
          </cell>
        </row>
        <row r="2436">
          <cell r="D2436" t="str">
            <v>TCA TEAM</v>
          </cell>
          <cell r="M2436" t="str">
            <v>﻿Đang hoạt động</v>
          </cell>
          <cell r="N2436">
            <v>42333</v>
          </cell>
          <cell r="Q2436">
            <v>0</v>
          </cell>
          <cell r="T2436">
            <v>0</v>
          </cell>
          <cell r="U2436">
            <v>0</v>
          </cell>
          <cell r="V2436">
            <v>0</v>
          </cell>
        </row>
        <row r="2437">
          <cell r="D2437" t="str">
            <v>PHOENIX</v>
          </cell>
          <cell r="M2437" t="str">
            <v>﻿Đang hoạt động</v>
          </cell>
          <cell r="N2437">
            <v>41344</v>
          </cell>
          <cell r="Q2437">
            <v>1</v>
          </cell>
          <cell r="T2437">
            <v>0</v>
          </cell>
          <cell r="U2437">
            <v>0</v>
          </cell>
          <cell r="V2437">
            <v>0</v>
          </cell>
        </row>
        <row r="2438">
          <cell r="D2438" t="str">
            <v>CẦN THƠ</v>
          </cell>
          <cell r="M2438" t="str">
            <v>﻿Đang hoạt động</v>
          </cell>
          <cell r="N2438">
            <v>42335</v>
          </cell>
          <cell r="Q2438">
            <v>1</v>
          </cell>
          <cell r="T2438">
            <v>0</v>
          </cell>
          <cell r="U2438">
            <v>0</v>
          </cell>
          <cell r="V2438">
            <v>0</v>
          </cell>
        </row>
        <row r="2439">
          <cell r="D2439" t="str">
            <v>CẦN THƠ</v>
          </cell>
          <cell r="M2439" t="str">
            <v>﻿Đang hoạt động</v>
          </cell>
          <cell r="N2439">
            <v>42335</v>
          </cell>
          <cell r="Q2439">
            <v>1</v>
          </cell>
          <cell r="T2439">
            <v>0</v>
          </cell>
          <cell r="U2439">
            <v>0</v>
          </cell>
          <cell r="V2439">
            <v>0</v>
          </cell>
        </row>
        <row r="2440">
          <cell r="D2440" t="str">
            <v>GENCASA TÂN PHÚ</v>
          </cell>
          <cell r="M2440" t="str">
            <v>﻿Đang hoạt động</v>
          </cell>
          <cell r="N2440">
            <v>42332</v>
          </cell>
          <cell r="Q2440">
            <v>1</v>
          </cell>
          <cell r="T2440">
            <v>0</v>
          </cell>
          <cell r="U2440">
            <v>0</v>
          </cell>
          <cell r="V2440">
            <v>0</v>
          </cell>
        </row>
        <row r="2441">
          <cell r="D2441" t="str">
            <v>THANH HÓA</v>
          </cell>
          <cell r="M2441" t="str">
            <v>﻿Đang hoạt động</v>
          </cell>
          <cell r="N2441">
            <v>42362</v>
          </cell>
          <cell r="Q2441">
            <v>1</v>
          </cell>
          <cell r="T2441">
            <v>0</v>
          </cell>
          <cell r="U2441">
            <v>0</v>
          </cell>
          <cell r="V2441">
            <v>0</v>
          </cell>
        </row>
        <row r="2442">
          <cell r="D2442" t="str">
            <v>TCA TEAM</v>
          </cell>
          <cell r="M2442" t="str">
            <v>﻿Đang hoạt động</v>
          </cell>
          <cell r="N2442">
            <v>42356</v>
          </cell>
          <cell r="Q2442">
            <v>0</v>
          </cell>
          <cell r="T2442">
            <v>0</v>
          </cell>
          <cell r="U2442">
            <v>0</v>
          </cell>
          <cell r="V2442">
            <v>0</v>
          </cell>
        </row>
        <row r="2443">
          <cell r="D2443" t="str">
            <v>THANH HÓA</v>
          </cell>
          <cell r="M2443" t="str">
            <v>﻿Đang hoạt động</v>
          </cell>
          <cell r="N2443">
            <v>42335</v>
          </cell>
          <cell r="Q2443">
            <v>1</v>
          </cell>
          <cell r="T2443">
            <v>0</v>
          </cell>
          <cell r="U2443">
            <v>0</v>
          </cell>
          <cell r="V2443">
            <v>0</v>
          </cell>
        </row>
        <row r="2444">
          <cell r="D2444" t="str">
            <v>MDRT VT</v>
          </cell>
          <cell r="M2444" t="str">
            <v>﻿Đang hoạt động</v>
          </cell>
          <cell r="N2444">
            <v>42718</v>
          </cell>
          <cell r="Q2444">
            <v>1</v>
          </cell>
          <cell r="T2444">
            <v>0</v>
          </cell>
          <cell r="U2444">
            <v>0</v>
          </cell>
          <cell r="V2444">
            <v>0</v>
          </cell>
        </row>
        <row r="2445">
          <cell r="D2445" t="str">
            <v>GENCASA LONG BIÊN</v>
          </cell>
          <cell r="M2445" t="str">
            <v>﻿Đang hoạt động</v>
          </cell>
          <cell r="N2445">
            <v>42432</v>
          </cell>
          <cell r="Q2445">
            <v>0</v>
          </cell>
          <cell r="T2445">
            <v>0</v>
          </cell>
          <cell r="U2445">
            <v>1</v>
          </cell>
          <cell r="V2445">
            <v>0</v>
          </cell>
        </row>
        <row r="2446">
          <cell r="D2446" t="str">
            <v>BLUE OCEAN</v>
          </cell>
          <cell r="M2446" t="str">
            <v>﻿Đang hoạt động</v>
          </cell>
          <cell r="N2446">
            <v>42334</v>
          </cell>
          <cell r="Q2446">
            <v>1</v>
          </cell>
          <cell r="T2446">
            <v>0</v>
          </cell>
          <cell r="U2446">
            <v>0</v>
          </cell>
          <cell r="V2446">
            <v>0</v>
          </cell>
        </row>
        <row r="2447">
          <cell r="D2447" t="str">
            <v>BÌNH MINH</v>
          </cell>
          <cell r="M2447" t="str">
            <v>﻿Đang hoạt động</v>
          </cell>
          <cell r="N2447">
            <v>42334</v>
          </cell>
          <cell r="Q2447">
            <v>0</v>
          </cell>
          <cell r="T2447">
            <v>0</v>
          </cell>
          <cell r="U2447">
            <v>1</v>
          </cell>
          <cell r="V2447">
            <v>0</v>
          </cell>
        </row>
        <row r="2448">
          <cell r="D2448" t="str">
            <v>BLUE OCEAN</v>
          </cell>
          <cell r="M2448" t="str">
            <v>﻿Đang hoạt động</v>
          </cell>
          <cell r="N2448">
            <v>42334</v>
          </cell>
          <cell r="Q2448">
            <v>1</v>
          </cell>
          <cell r="T2448">
            <v>0</v>
          </cell>
          <cell r="U2448">
            <v>0</v>
          </cell>
          <cell r="V2448">
            <v>0</v>
          </cell>
        </row>
        <row r="2449">
          <cell r="D2449" t="str">
            <v>THE STARS 2</v>
          </cell>
          <cell r="M2449" t="str">
            <v>﻿Đang hoạt động</v>
          </cell>
          <cell r="N2449">
            <v>42542</v>
          </cell>
          <cell r="Q2449">
            <v>1</v>
          </cell>
          <cell r="T2449">
            <v>0</v>
          </cell>
          <cell r="U2449">
            <v>0</v>
          </cell>
          <cell r="V2449">
            <v>0</v>
          </cell>
        </row>
        <row r="2450">
          <cell r="D2450" t="str">
            <v>THANH HÓA</v>
          </cell>
          <cell r="M2450" t="str">
            <v>﻿Đang hoạt động</v>
          </cell>
          <cell r="N2450">
            <v>42334</v>
          </cell>
          <cell r="Q2450">
            <v>1</v>
          </cell>
          <cell r="T2450">
            <v>0</v>
          </cell>
          <cell r="U2450">
            <v>0</v>
          </cell>
          <cell r="V2450">
            <v>0</v>
          </cell>
        </row>
        <row r="2451">
          <cell r="D2451" t="str">
            <v>GENCASA TÂN PHÚ</v>
          </cell>
          <cell r="M2451" t="str">
            <v>﻿Đang hoạt động</v>
          </cell>
          <cell r="N2451">
            <v>42335</v>
          </cell>
          <cell r="Q2451">
            <v>1</v>
          </cell>
          <cell r="T2451">
            <v>0</v>
          </cell>
          <cell r="U2451">
            <v>0</v>
          </cell>
          <cell r="V2451">
            <v>0</v>
          </cell>
        </row>
        <row r="2452">
          <cell r="D2452" t="str">
            <v>PHOENIX</v>
          </cell>
          <cell r="M2452" t="str">
            <v>﻿Đang hoạt động</v>
          </cell>
          <cell r="N2452">
            <v>42335</v>
          </cell>
          <cell r="Q2452">
            <v>1</v>
          </cell>
          <cell r="T2452">
            <v>0</v>
          </cell>
          <cell r="U2452">
            <v>0</v>
          </cell>
          <cell r="V2452">
            <v>0</v>
          </cell>
        </row>
        <row r="2453">
          <cell r="D2453" t="str">
            <v>THANH HÓA</v>
          </cell>
          <cell r="M2453" t="str">
            <v>﻿Đang hoạt động</v>
          </cell>
          <cell r="N2453">
            <v>42334</v>
          </cell>
          <cell r="Q2453">
            <v>0</v>
          </cell>
          <cell r="T2453">
            <v>0</v>
          </cell>
          <cell r="U2453">
            <v>1</v>
          </cell>
          <cell r="V2453">
            <v>0</v>
          </cell>
        </row>
        <row r="2454">
          <cell r="D2454" t="str">
            <v>THANH HÓA</v>
          </cell>
          <cell r="M2454" t="str">
            <v>﻿Đang hoạt động</v>
          </cell>
          <cell r="N2454">
            <v>42520</v>
          </cell>
          <cell r="Q2454">
            <v>0</v>
          </cell>
          <cell r="T2454">
            <v>0</v>
          </cell>
          <cell r="U2454">
            <v>0</v>
          </cell>
          <cell r="V2454">
            <v>1</v>
          </cell>
        </row>
        <row r="2455">
          <cell r="M2455" t="str">
            <v>﻿Đang hoạt động</v>
          </cell>
          <cell r="N2455">
            <v>42339</v>
          </cell>
          <cell r="Q2455">
            <v>0</v>
          </cell>
          <cell r="T2455">
            <v>0</v>
          </cell>
          <cell r="U2455">
            <v>0</v>
          </cell>
          <cell r="V2455">
            <v>0</v>
          </cell>
        </row>
        <row r="2456">
          <cell r="M2456" t="str">
            <v>﻿Đang hoạt động</v>
          </cell>
          <cell r="N2456">
            <v>42339</v>
          </cell>
          <cell r="Q2456">
            <v>0</v>
          </cell>
          <cell r="T2456">
            <v>0</v>
          </cell>
          <cell r="U2456">
            <v>0</v>
          </cell>
          <cell r="V2456">
            <v>0</v>
          </cell>
        </row>
        <row r="2457">
          <cell r="M2457" t="str">
            <v>﻿Đang hoạt động</v>
          </cell>
          <cell r="N2457">
            <v>42339</v>
          </cell>
          <cell r="Q2457">
            <v>0</v>
          </cell>
          <cell r="T2457">
            <v>0</v>
          </cell>
          <cell r="U2457">
            <v>0</v>
          </cell>
          <cell r="V2457">
            <v>0</v>
          </cell>
        </row>
        <row r="2458">
          <cell r="M2458" t="str">
            <v>﻿Đang hoạt động</v>
          </cell>
          <cell r="N2458">
            <v>42339</v>
          </cell>
          <cell r="Q2458">
            <v>0</v>
          </cell>
          <cell r="T2458">
            <v>0</v>
          </cell>
          <cell r="U2458">
            <v>0</v>
          </cell>
          <cell r="V2458">
            <v>0</v>
          </cell>
        </row>
        <row r="2459">
          <cell r="D2459" t="str">
            <v>COT GENCASA</v>
          </cell>
          <cell r="M2459" t="str">
            <v>﻿Đang hoạt động</v>
          </cell>
          <cell r="N2459">
            <v>42335</v>
          </cell>
          <cell r="Q2459">
            <v>1</v>
          </cell>
          <cell r="T2459">
            <v>0</v>
          </cell>
          <cell r="U2459">
            <v>0</v>
          </cell>
          <cell r="V2459">
            <v>0</v>
          </cell>
        </row>
        <row r="2460">
          <cell r="M2460" t="str">
            <v>﻿Đang hoạt động</v>
          </cell>
          <cell r="N2460">
            <v>42339</v>
          </cell>
          <cell r="Q2460">
            <v>0</v>
          </cell>
          <cell r="T2460">
            <v>0</v>
          </cell>
          <cell r="U2460">
            <v>0</v>
          </cell>
          <cell r="V2460">
            <v>0</v>
          </cell>
        </row>
        <row r="2461">
          <cell r="D2461" t="str">
            <v>PHOENIX</v>
          </cell>
          <cell r="M2461" t="str">
            <v>﻿Đang hoạt động</v>
          </cell>
          <cell r="N2461">
            <v>42335</v>
          </cell>
          <cell r="Q2461">
            <v>1</v>
          </cell>
          <cell r="T2461">
            <v>0</v>
          </cell>
          <cell r="U2461">
            <v>0</v>
          </cell>
          <cell r="V2461">
            <v>0</v>
          </cell>
        </row>
        <row r="2462">
          <cell r="D2462" t="str">
            <v>BORN TO WIN</v>
          </cell>
          <cell r="M2462" t="str">
            <v>﻿Đang hoạt động</v>
          </cell>
          <cell r="N2462">
            <v>42496</v>
          </cell>
          <cell r="Q2462">
            <v>1</v>
          </cell>
          <cell r="T2462">
            <v>0</v>
          </cell>
          <cell r="U2462">
            <v>0</v>
          </cell>
          <cell r="V2462">
            <v>0</v>
          </cell>
        </row>
        <row r="2463">
          <cell r="D2463" t="str">
            <v>ALLEGRO</v>
          </cell>
          <cell r="M2463" t="str">
            <v>﻿Đang hoạt động</v>
          </cell>
          <cell r="N2463">
            <v>42335</v>
          </cell>
          <cell r="Q2463">
            <v>1</v>
          </cell>
          <cell r="T2463">
            <v>0</v>
          </cell>
          <cell r="U2463">
            <v>0</v>
          </cell>
          <cell r="V2463">
            <v>0</v>
          </cell>
        </row>
        <row r="2464">
          <cell r="D2464" t="str">
            <v>MDRT HCM</v>
          </cell>
          <cell r="M2464" t="str">
            <v>﻿Đã nghỉ việc</v>
          </cell>
          <cell r="N2464">
            <v>42345</v>
          </cell>
          <cell r="Q2464">
            <v>0</v>
          </cell>
          <cell r="T2464">
            <v>0</v>
          </cell>
          <cell r="U2464">
            <v>0</v>
          </cell>
          <cell r="V2464">
            <v>0</v>
          </cell>
        </row>
        <row r="2465">
          <cell r="D2465" t="str">
            <v>CUPID</v>
          </cell>
          <cell r="M2465" t="str">
            <v>﻿Đang hoạt động</v>
          </cell>
          <cell r="N2465">
            <v>42341</v>
          </cell>
          <cell r="Q2465">
            <v>1</v>
          </cell>
          <cell r="T2465">
            <v>0</v>
          </cell>
          <cell r="U2465">
            <v>0</v>
          </cell>
          <cell r="V2465">
            <v>0</v>
          </cell>
        </row>
        <row r="2466">
          <cell r="D2466" t="str">
            <v>BORN TO WIN GENCASA PHÚ NHUẬN</v>
          </cell>
          <cell r="M2466" t="str">
            <v>﻿Đang hoạt động</v>
          </cell>
          <cell r="N2466">
            <v>42335</v>
          </cell>
          <cell r="Q2466">
            <v>1</v>
          </cell>
          <cell r="T2466">
            <v>0</v>
          </cell>
          <cell r="U2466">
            <v>0</v>
          </cell>
          <cell r="V2466">
            <v>0</v>
          </cell>
        </row>
        <row r="2467">
          <cell r="D2467" t="str">
            <v>BORN TO WIN GENCASA PHÚ NHUẬN</v>
          </cell>
          <cell r="M2467" t="str">
            <v>﻿Đang hoạt động</v>
          </cell>
          <cell r="N2467">
            <v>42335</v>
          </cell>
          <cell r="Q2467">
            <v>1</v>
          </cell>
          <cell r="T2467">
            <v>0</v>
          </cell>
          <cell r="U2467">
            <v>0</v>
          </cell>
          <cell r="V2467">
            <v>0</v>
          </cell>
        </row>
        <row r="2468">
          <cell r="D2468" t="str">
            <v>COT GENCASA</v>
          </cell>
          <cell r="M2468" t="str">
            <v>﻿Đang hoạt động</v>
          </cell>
          <cell r="N2468">
            <v>42340</v>
          </cell>
          <cell r="Q2468">
            <v>1</v>
          </cell>
          <cell r="T2468">
            <v>0</v>
          </cell>
          <cell r="U2468">
            <v>0</v>
          </cell>
          <cell r="V2468">
            <v>0</v>
          </cell>
        </row>
        <row r="2469">
          <cell r="D2469" t="str">
            <v>BORN TO WIN</v>
          </cell>
          <cell r="M2469" t="str">
            <v>﻿Đang hoạt động</v>
          </cell>
          <cell r="N2469">
            <v>42335</v>
          </cell>
          <cell r="Q2469">
            <v>1</v>
          </cell>
          <cell r="T2469">
            <v>0</v>
          </cell>
          <cell r="U2469">
            <v>0</v>
          </cell>
          <cell r="V2469">
            <v>0</v>
          </cell>
        </row>
        <row r="2470">
          <cell r="D2470" t="str">
            <v>BORN TO WIN GENCASA PHÚ NHUẬN</v>
          </cell>
          <cell r="M2470" t="str">
            <v>﻿Đang hoạt động</v>
          </cell>
          <cell r="N2470">
            <v>42335</v>
          </cell>
          <cell r="Q2470">
            <v>1</v>
          </cell>
          <cell r="T2470">
            <v>0</v>
          </cell>
          <cell r="U2470">
            <v>0</v>
          </cell>
          <cell r="V2470">
            <v>0</v>
          </cell>
        </row>
        <row r="2471">
          <cell r="D2471" t="str">
            <v>BORN TO WIN GENCASA PHÚ NHUẬN</v>
          </cell>
          <cell r="M2471" t="str">
            <v>﻿Đang hoạt động</v>
          </cell>
          <cell r="N2471">
            <v>42335</v>
          </cell>
          <cell r="Q2471">
            <v>1</v>
          </cell>
          <cell r="T2471">
            <v>0</v>
          </cell>
          <cell r="U2471">
            <v>0</v>
          </cell>
          <cell r="V2471">
            <v>0</v>
          </cell>
        </row>
        <row r="2472">
          <cell r="D2472" t="str">
            <v>CUPID</v>
          </cell>
          <cell r="M2472" t="str">
            <v>﻿Đang hoạt động</v>
          </cell>
          <cell r="N2472">
            <v>42335</v>
          </cell>
          <cell r="Q2472">
            <v>1</v>
          </cell>
          <cell r="T2472">
            <v>0</v>
          </cell>
          <cell r="U2472">
            <v>0</v>
          </cell>
          <cell r="V2472">
            <v>0</v>
          </cell>
        </row>
        <row r="2473">
          <cell r="D2473" t="str">
            <v>LUCKY CAT</v>
          </cell>
          <cell r="M2473" t="str">
            <v>﻿Đang hoạt động</v>
          </cell>
          <cell r="N2473">
            <v>42335</v>
          </cell>
          <cell r="Q2473">
            <v>1</v>
          </cell>
          <cell r="T2473">
            <v>0</v>
          </cell>
          <cell r="U2473">
            <v>0</v>
          </cell>
          <cell r="V2473">
            <v>0</v>
          </cell>
        </row>
        <row r="2474">
          <cell r="D2474" t="str">
            <v>WHITE HORSE</v>
          </cell>
          <cell r="M2474" t="str">
            <v>﻿Đang hoạt động</v>
          </cell>
          <cell r="N2474">
            <v>42349</v>
          </cell>
          <cell r="Q2474">
            <v>1</v>
          </cell>
          <cell r="T2474">
            <v>0</v>
          </cell>
          <cell r="U2474">
            <v>0</v>
          </cell>
          <cell r="V2474">
            <v>0</v>
          </cell>
        </row>
        <row r="2475">
          <cell r="D2475" t="str">
            <v>WHITE HORSE</v>
          </cell>
          <cell r="M2475" t="str">
            <v>﻿Đang hoạt động</v>
          </cell>
          <cell r="N2475">
            <v>42345</v>
          </cell>
          <cell r="Q2475">
            <v>1</v>
          </cell>
          <cell r="T2475">
            <v>0</v>
          </cell>
          <cell r="U2475">
            <v>0</v>
          </cell>
          <cell r="V2475">
            <v>0</v>
          </cell>
        </row>
        <row r="2476">
          <cell r="D2476" t="str">
            <v>TCB SOUTH 2</v>
          </cell>
          <cell r="M2476" t="str">
            <v>﻿Đang hoạt động</v>
          </cell>
          <cell r="N2476">
            <v>42348</v>
          </cell>
          <cell r="Q2476">
            <v>0</v>
          </cell>
          <cell r="T2476">
            <v>0</v>
          </cell>
          <cell r="U2476">
            <v>0</v>
          </cell>
          <cell r="V2476">
            <v>0</v>
          </cell>
        </row>
        <row r="2477">
          <cell r="D2477" t="str">
            <v>TCB NORTH</v>
          </cell>
          <cell r="M2477" t="str">
            <v>﻿Đang hoạt động</v>
          </cell>
          <cell r="N2477">
            <v>42376</v>
          </cell>
          <cell r="Q2477">
            <v>0</v>
          </cell>
          <cell r="T2477">
            <v>0</v>
          </cell>
          <cell r="U2477">
            <v>0</v>
          </cell>
          <cell r="V2477">
            <v>0</v>
          </cell>
        </row>
        <row r="2478">
          <cell r="D2478" t="str">
            <v>MEGA</v>
          </cell>
          <cell r="M2478" t="str">
            <v>﻿Đang hoạt động</v>
          </cell>
          <cell r="N2478">
            <v>42349</v>
          </cell>
          <cell r="Q2478">
            <v>1</v>
          </cell>
          <cell r="T2478">
            <v>0</v>
          </cell>
          <cell r="U2478">
            <v>0</v>
          </cell>
          <cell r="V2478">
            <v>0</v>
          </cell>
        </row>
        <row r="2479">
          <cell r="D2479" t="str">
            <v>MEGA</v>
          </cell>
          <cell r="M2479" t="str">
            <v>﻿Đang hoạt động</v>
          </cell>
          <cell r="N2479">
            <v>42341</v>
          </cell>
          <cell r="Q2479">
            <v>0</v>
          </cell>
          <cell r="T2479">
            <v>0</v>
          </cell>
          <cell r="U2479">
            <v>1</v>
          </cell>
          <cell r="V2479">
            <v>0</v>
          </cell>
        </row>
        <row r="2480">
          <cell r="D2480" t="str">
            <v>PHOENIX</v>
          </cell>
          <cell r="M2480" t="str">
            <v>﻿Đang hoạt động</v>
          </cell>
          <cell r="N2480">
            <v>42341</v>
          </cell>
          <cell r="Q2480">
            <v>1</v>
          </cell>
          <cell r="T2480">
            <v>0</v>
          </cell>
          <cell r="U2480">
            <v>0</v>
          </cell>
          <cell r="V2480">
            <v>0</v>
          </cell>
        </row>
        <row r="2481">
          <cell r="M2481" t="str">
            <v>﻿Đang hoạt động</v>
          </cell>
          <cell r="N2481">
            <v>42339</v>
          </cell>
          <cell r="Q2481">
            <v>0</v>
          </cell>
          <cell r="T2481">
            <v>0</v>
          </cell>
          <cell r="U2481">
            <v>0</v>
          </cell>
          <cell r="V2481">
            <v>0</v>
          </cell>
        </row>
        <row r="2482">
          <cell r="M2482" t="str">
            <v>﻿Đang hoạt động</v>
          </cell>
          <cell r="N2482">
            <v>42339</v>
          </cell>
          <cell r="Q2482">
            <v>0</v>
          </cell>
          <cell r="T2482">
            <v>0</v>
          </cell>
          <cell r="U2482">
            <v>0</v>
          </cell>
          <cell r="V2482">
            <v>0</v>
          </cell>
        </row>
        <row r="2483">
          <cell r="D2483" t="str">
            <v>TCA TEAM</v>
          </cell>
          <cell r="M2483" t="str">
            <v>﻿Đang hoạt động</v>
          </cell>
          <cell r="N2483">
            <v>42340</v>
          </cell>
          <cell r="Q2483">
            <v>0</v>
          </cell>
          <cell r="T2483">
            <v>0</v>
          </cell>
          <cell r="U2483">
            <v>0</v>
          </cell>
          <cell r="V2483">
            <v>0</v>
          </cell>
        </row>
        <row r="2484">
          <cell r="D2484" t="str">
            <v>TCA TEAM</v>
          </cell>
          <cell r="M2484" t="str">
            <v>﻿Đang hoạt động</v>
          </cell>
          <cell r="N2484">
            <v>42668</v>
          </cell>
          <cell r="Q2484">
            <v>0</v>
          </cell>
          <cell r="T2484">
            <v>0</v>
          </cell>
          <cell r="U2484">
            <v>0</v>
          </cell>
          <cell r="V2484">
            <v>0</v>
          </cell>
        </row>
        <row r="2485">
          <cell r="D2485" t="str">
            <v>TCA TEAM</v>
          </cell>
          <cell r="M2485" t="str">
            <v>﻿Đang hoạt động</v>
          </cell>
          <cell r="N2485">
            <v>42340</v>
          </cell>
          <cell r="Q2485">
            <v>0</v>
          </cell>
          <cell r="T2485">
            <v>0</v>
          </cell>
          <cell r="U2485">
            <v>0</v>
          </cell>
          <cell r="V2485">
            <v>0</v>
          </cell>
        </row>
        <row r="2486">
          <cell r="D2486" t="str">
            <v>TCA TEAM</v>
          </cell>
          <cell r="M2486" t="str">
            <v>﻿Đang hoạt động</v>
          </cell>
          <cell r="N2486">
            <v>42340</v>
          </cell>
          <cell r="Q2486">
            <v>0</v>
          </cell>
          <cell r="T2486">
            <v>0</v>
          </cell>
          <cell r="U2486">
            <v>0</v>
          </cell>
          <cell r="V2486">
            <v>0</v>
          </cell>
        </row>
        <row r="2487">
          <cell r="D2487" t="str">
            <v>TCA TEAM</v>
          </cell>
          <cell r="M2487" t="str">
            <v>﻿Đang hoạt động</v>
          </cell>
          <cell r="N2487">
            <v>42340</v>
          </cell>
          <cell r="Q2487">
            <v>0</v>
          </cell>
          <cell r="T2487">
            <v>0</v>
          </cell>
          <cell r="U2487">
            <v>0</v>
          </cell>
          <cell r="V2487">
            <v>0</v>
          </cell>
        </row>
        <row r="2488">
          <cell r="D2488" t="str">
            <v>TCA TEAM</v>
          </cell>
          <cell r="M2488" t="str">
            <v>﻿Đang hoạt động</v>
          </cell>
          <cell r="N2488">
            <v>42340</v>
          </cell>
          <cell r="Q2488">
            <v>0</v>
          </cell>
          <cell r="T2488">
            <v>0</v>
          </cell>
          <cell r="U2488">
            <v>0</v>
          </cell>
          <cell r="V2488">
            <v>0</v>
          </cell>
        </row>
        <row r="2489">
          <cell r="D2489" t="str">
            <v>TCA TEAM</v>
          </cell>
          <cell r="M2489" t="str">
            <v>﻿Đang hoạt động</v>
          </cell>
          <cell r="N2489">
            <v>42340</v>
          </cell>
          <cell r="Q2489">
            <v>0</v>
          </cell>
          <cell r="T2489">
            <v>0</v>
          </cell>
          <cell r="U2489">
            <v>0</v>
          </cell>
          <cell r="V2489">
            <v>0</v>
          </cell>
        </row>
        <row r="2490">
          <cell r="D2490" t="str">
            <v>TCA TEAM</v>
          </cell>
          <cell r="M2490" t="str">
            <v>﻿Đang hoạt động</v>
          </cell>
          <cell r="N2490">
            <v>42340</v>
          </cell>
          <cell r="Q2490">
            <v>0</v>
          </cell>
          <cell r="T2490">
            <v>0</v>
          </cell>
          <cell r="U2490">
            <v>0</v>
          </cell>
          <cell r="V2490">
            <v>0</v>
          </cell>
        </row>
        <row r="2491">
          <cell r="D2491" t="str">
            <v>TCA TEAM</v>
          </cell>
          <cell r="M2491" t="str">
            <v>﻿Đang hoạt động</v>
          </cell>
          <cell r="N2491">
            <v>42340</v>
          </cell>
          <cell r="Q2491">
            <v>0</v>
          </cell>
          <cell r="T2491">
            <v>0</v>
          </cell>
          <cell r="U2491">
            <v>0</v>
          </cell>
          <cell r="V2491">
            <v>0</v>
          </cell>
        </row>
        <row r="2492">
          <cell r="D2492" t="str">
            <v>TCA TEAM</v>
          </cell>
          <cell r="M2492" t="str">
            <v>﻿Đang hoạt động</v>
          </cell>
          <cell r="N2492">
            <v>42340</v>
          </cell>
          <cell r="Q2492">
            <v>0</v>
          </cell>
          <cell r="T2492">
            <v>0</v>
          </cell>
          <cell r="U2492">
            <v>0</v>
          </cell>
          <cell r="V2492">
            <v>0</v>
          </cell>
        </row>
        <row r="2493">
          <cell r="D2493" t="str">
            <v>TCA TEAM</v>
          </cell>
          <cell r="M2493" t="str">
            <v>﻿Đang hoạt động</v>
          </cell>
          <cell r="N2493">
            <v>42340</v>
          </cell>
          <cell r="Q2493">
            <v>0</v>
          </cell>
          <cell r="T2493">
            <v>0</v>
          </cell>
          <cell r="U2493">
            <v>0</v>
          </cell>
          <cell r="V2493">
            <v>0</v>
          </cell>
        </row>
        <row r="2494">
          <cell r="D2494" t="str">
            <v>TCA TEAM</v>
          </cell>
          <cell r="M2494" t="str">
            <v>﻿Đang hoạt động</v>
          </cell>
          <cell r="N2494">
            <v>42340</v>
          </cell>
          <cell r="Q2494">
            <v>0</v>
          </cell>
          <cell r="T2494">
            <v>0</v>
          </cell>
          <cell r="U2494">
            <v>0</v>
          </cell>
          <cell r="V2494">
            <v>0</v>
          </cell>
        </row>
        <row r="2495">
          <cell r="D2495" t="str">
            <v>TCA TEAM</v>
          </cell>
          <cell r="M2495" t="str">
            <v>﻿Đang hoạt động</v>
          </cell>
          <cell r="N2495">
            <v>42397</v>
          </cell>
          <cell r="Q2495">
            <v>0</v>
          </cell>
          <cell r="T2495">
            <v>0</v>
          </cell>
          <cell r="U2495">
            <v>0</v>
          </cell>
          <cell r="V2495">
            <v>0</v>
          </cell>
        </row>
        <row r="2496">
          <cell r="D2496" t="str">
            <v>TCA TEAM</v>
          </cell>
          <cell r="M2496" t="str">
            <v>﻿Đang hoạt động</v>
          </cell>
          <cell r="N2496">
            <v>42340</v>
          </cell>
          <cell r="Q2496">
            <v>0</v>
          </cell>
          <cell r="T2496">
            <v>0</v>
          </cell>
          <cell r="U2496">
            <v>0</v>
          </cell>
          <cell r="V2496">
            <v>0</v>
          </cell>
        </row>
        <row r="2497">
          <cell r="D2497" t="str">
            <v>TCA TEAM</v>
          </cell>
          <cell r="M2497" t="str">
            <v>﻿Đang hoạt động</v>
          </cell>
          <cell r="N2497">
            <v>42340</v>
          </cell>
          <cell r="Q2497">
            <v>0</v>
          </cell>
          <cell r="T2497">
            <v>0</v>
          </cell>
          <cell r="U2497">
            <v>0</v>
          </cell>
          <cell r="V2497">
            <v>0</v>
          </cell>
        </row>
        <row r="2498">
          <cell r="D2498" t="str">
            <v>TCA TEAM</v>
          </cell>
          <cell r="M2498" t="str">
            <v>﻿Đang hoạt động</v>
          </cell>
          <cell r="N2498">
            <v>42340</v>
          </cell>
          <cell r="Q2498">
            <v>0</v>
          </cell>
          <cell r="T2498">
            <v>0</v>
          </cell>
          <cell r="U2498">
            <v>0</v>
          </cell>
          <cell r="V2498">
            <v>0</v>
          </cell>
        </row>
        <row r="2499">
          <cell r="D2499" t="str">
            <v>TCA TEAM</v>
          </cell>
          <cell r="M2499" t="str">
            <v>﻿Đang hoạt động</v>
          </cell>
          <cell r="N2499">
            <v>42340</v>
          </cell>
          <cell r="Q2499">
            <v>0</v>
          </cell>
          <cell r="T2499">
            <v>0</v>
          </cell>
          <cell r="U2499">
            <v>0</v>
          </cell>
          <cell r="V2499">
            <v>0</v>
          </cell>
        </row>
        <row r="2500">
          <cell r="D2500" t="str">
            <v>TCA TEAM</v>
          </cell>
          <cell r="M2500" t="str">
            <v>﻿Đang hoạt động</v>
          </cell>
          <cell r="N2500">
            <v>42340</v>
          </cell>
          <cell r="Q2500">
            <v>0</v>
          </cell>
          <cell r="T2500">
            <v>0</v>
          </cell>
          <cell r="U2500">
            <v>0</v>
          </cell>
          <cell r="V2500">
            <v>0</v>
          </cell>
        </row>
        <row r="2501">
          <cell r="D2501" t="str">
            <v>TCA TEAM</v>
          </cell>
          <cell r="M2501" t="str">
            <v>﻿Đang hoạt động</v>
          </cell>
          <cell r="N2501">
            <v>42340</v>
          </cell>
          <cell r="Q2501">
            <v>0</v>
          </cell>
          <cell r="T2501">
            <v>0</v>
          </cell>
          <cell r="U2501">
            <v>0</v>
          </cell>
          <cell r="V2501">
            <v>0</v>
          </cell>
        </row>
        <row r="2502">
          <cell r="D2502" t="str">
            <v>MDRT VT</v>
          </cell>
          <cell r="M2502" t="str">
            <v>﻿Đang hoạt động</v>
          </cell>
          <cell r="N2502">
            <v>42356</v>
          </cell>
          <cell r="Q2502">
            <v>0</v>
          </cell>
          <cell r="T2502">
            <v>1</v>
          </cell>
          <cell r="U2502">
            <v>0</v>
          </cell>
          <cell r="V2502">
            <v>0</v>
          </cell>
        </row>
        <row r="2503">
          <cell r="D2503" t="str">
            <v>MDRT BH</v>
          </cell>
          <cell r="M2503" t="str">
            <v>﻿Đang hoạt động</v>
          </cell>
          <cell r="N2503">
            <v>42345</v>
          </cell>
          <cell r="Q2503">
            <v>1</v>
          </cell>
          <cell r="T2503">
            <v>0</v>
          </cell>
          <cell r="U2503">
            <v>0</v>
          </cell>
          <cell r="V2503">
            <v>0</v>
          </cell>
        </row>
        <row r="2504">
          <cell r="D2504" t="str">
            <v>MDRT VT</v>
          </cell>
          <cell r="M2504" t="str">
            <v>﻿Đang hoạt động</v>
          </cell>
          <cell r="N2504">
            <v>42345</v>
          </cell>
          <cell r="Q2504">
            <v>1</v>
          </cell>
          <cell r="T2504">
            <v>0</v>
          </cell>
          <cell r="U2504">
            <v>0</v>
          </cell>
          <cell r="V2504">
            <v>0</v>
          </cell>
        </row>
        <row r="2505">
          <cell r="D2505" t="str">
            <v>MDRT BH</v>
          </cell>
          <cell r="M2505" t="str">
            <v>﻿Đang hoạt động</v>
          </cell>
          <cell r="N2505">
            <v>42345</v>
          </cell>
          <cell r="Q2505">
            <v>0</v>
          </cell>
          <cell r="T2505">
            <v>1</v>
          </cell>
          <cell r="U2505">
            <v>0</v>
          </cell>
          <cell r="V2505">
            <v>0</v>
          </cell>
        </row>
        <row r="2506">
          <cell r="D2506" t="str">
            <v>SUNFLOWER</v>
          </cell>
          <cell r="M2506" t="str">
            <v>﻿Đang hoạt động</v>
          </cell>
          <cell r="N2506">
            <v>42473</v>
          </cell>
          <cell r="Q2506">
            <v>1</v>
          </cell>
          <cell r="T2506">
            <v>0</v>
          </cell>
          <cell r="U2506">
            <v>0</v>
          </cell>
          <cell r="V2506">
            <v>0</v>
          </cell>
        </row>
        <row r="2507">
          <cell r="D2507" t="str">
            <v>THE CAPITAL</v>
          </cell>
          <cell r="M2507" t="str">
            <v>﻿Đang hoạt động</v>
          </cell>
          <cell r="N2507">
            <v>42348</v>
          </cell>
          <cell r="Q2507">
            <v>1</v>
          </cell>
          <cell r="T2507">
            <v>0</v>
          </cell>
          <cell r="U2507">
            <v>0</v>
          </cell>
          <cell r="V2507">
            <v>0</v>
          </cell>
        </row>
        <row r="2508">
          <cell r="D2508" t="str">
            <v>LION 1</v>
          </cell>
          <cell r="M2508" t="str">
            <v>﻿Đang hoạt động</v>
          </cell>
          <cell r="N2508">
            <v>42356</v>
          </cell>
          <cell r="Q2508">
            <v>1</v>
          </cell>
          <cell r="T2508">
            <v>0</v>
          </cell>
          <cell r="U2508">
            <v>0</v>
          </cell>
          <cell r="V2508">
            <v>0</v>
          </cell>
        </row>
        <row r="2509">
          <cell r="D2509" t="str">
            <v>LION 1</v>
          </cell>
          <cell r="M2509" t="str">
            <v>﻿Đang hoạt động</v>
          </cell>
          <cell r="N2509">
            <v>42346</v>
          </cell>
          <cell r="Q2509">
            <v>1</v>
          </cell>
          <cell r="T2509">
            <v>0</v>
          </cell>
          <cell r="U2509">
            <v>0</v>
          </cell>
          <cell r="V2509">
            <v>0</v>
          </cell>
        </row>
        <row r="2510">
          <cell r="D2510" t="str">
            <v>THE CAPITAL</v>
          </cell>
          <cell r="M2510" t="str">
            <v>﻿Đang hoạt động</v>
          </cell>
          <cell r="N2510">
            <v>42346</v>
          </cell>
          <cell r="Q2510">
            <v>1</v>
          </cell>
          <cell r="T2510">
            <v>0</v>
          </cell>
          <cell r="U2510">
            <v>0</v>
          </cell>
          <cell r="V2510">
            <v>0</v>
          </cell>
        </row>
        <row r="2511">
          <cell r="D2511" t="str">
            <v>VICTORY</v>
          </cell>
          <cell r="M2511" t="str">
            <v>﻿Đang hoạt động</v>
          </cell>
          <cell r="N2511">
            <v>42348</v>
          </cell>
          <cell r="Q2511">
            <v>1</v>
          </cell>
          <cell r="T2511">
            <v>0</v>
          </cell>
          <cell r="U2511">
            <v>0</v>
          </cell>
          <cell r="V2511">
            <v>0</v>
          </cell>
        </row>
        <row r="2512">
          <cell r="D2512" t="str">
            <v>GENCASA YÊN BÁI</v>
          </cell>
          <cell r="M2512" t="str">
            <v>﻿Đang hoạt động</v>
          </cell>
          <cell r="N2512">
            <v>42348</v>
          </cell>
          <cell r="Q2512">
            <v>1</v>
          </cell>
          <cell r="T2512">
            <v>0</v>
          </cell>
          <cell r="U2512">
            <v>0</v>
          </cell>
          <cell r="V2512">
            <v>0</v>
          </cell>
        </row>
        <row r="2513">
          <cell r="D2513" t="str">
            <v>THIÊN SƠN</v>
          </cell>
          <cell r="M2513" t="str">
            <v>﻿Đang hoạt động</v>
          </cell>
          <cell r="N2513">
            <v>42348</v>
          </cell>
          <cell r="Q2513">
            <v>1</v>
          </cell>
          <cell r="T2513">
            <v>0</v>
          </cell>
          <cell r="U2513">
            <v>0</v>
          </cell>
          <cell r="V2513">
            <v>0</v>
          </cell>
        </row>
        <row r="2514">
          <cell r="D2514" t="str">
            <v>GENCASA YÊN BÁI</v>
          </cell>
          <cell r="M2514" t="str">
            <v>﻿Đang hoạt động</v>
          </cell>
          <cell r="N2514">
            <v>42348</v>
          </cell>
          <cell r="Q2514">
            <v>0</v>
          </cell>
          <cell r="T2514">
            <v>1</v>
          </cell>
          <cell r="U2514">
            <v>0</v>
          </cell>
          <cell r="V2514">
            <v>0</v>
          </cell>
        </row>
        <row r="2515">
          <cell r="D2515" t="str">
            <v>TCA TEAM</v>
          </cell>
          <cell r="M2515" t="str">
            <v>﻿Đang hoạt động</v>
          </cell>
          <cell r="N2515">
            <v>42341</v>
          </cell>
          <cell r="Q2515">
            <v>0</v>
          </cell>
          <cell r="T2515">
            <v>0</v>
          </cell>
          <cell r="U2515">
            <v>0</v>
          </cell>
          <cell r="V2515">
            <v>0</v>
          </cell>
        </row>
        <row r="2516">
          <cell r="D2516" t="str">
            <v>LUCKY CAT</v>
          </cell>
          <cell r="M2516" t="str">
            <v>﻿Đang hoạt động</v>
          </cell>
          <cell r="N2516">
            <v>42384</v>
          </cell>
          <cell r="Q2516">
            <v>0</v>
          </cell>
          <cell r="T2516">
            <v>0</v>
          </cell>
          <cell r="U2516">
            <v>0</v>
          </cell>
          <cell r="V2516">
            <v>1</v>
          </cell>
        </row>
        <row r="2517">
          <cell r="D2517" t="str">
            <v>CẦN THƠ</v>
          </cell>
          <cell r="M2517" t="str">
            <v>﻿Đang hoạt động</v>
          </cell>
          <cell r="N2517">
            <v>42349</v>
          </cell>
          <cell r="Q2517">
            <v>1</v>
          </cell>
          <cell r="T2517">
            <v>0</v>
          </cell>
          <cell r="U2517">
            <v>0</v>
          </cell>
          <cell r="V2517">
            <v>0</v>
          </cell>
        </row>
        <row r="2518">
          <cell r="D2518" t="str">
            <v>CẦN THƠ</v>
          </cell>
          <cell r="M2518" t="str">
            <v>﻿Đang hoạt động</v>
          </cell>
          <cell r="N2518">
            <v>42349</v>
          </cell>
          <cell r="Q2518">
            <v>1</v>
          </cell>
          <cell r="T2518">
            <v>0</v>
          </cell>
          <cell r="U2518">
            <v>0</v>
          </cell>
          <cell r="V2518">
            <v>0</v>
          </cell>
        </row>
        <row r="2519">
          <cell r="D2519" t="str">
            <v>MDRT BH</v>
          </cell>
          <cell r="M2519" t="str">
            <v>﻿Đang hoạt động</v>
          </cell>
          <cell r="N2519">
            <v>42363</v>
          </cell>
          <cell r="Q2519">
            <v>1</v>
          </cell>
          <cell r="T2519">
            <v>0</v>
          </cell>
          <cell r="U2519">
            <v>0</v>
          </cell>
          <cell r="V2519">
            <v>0</v>
          </cell>
        </row>
        <row r="2520">
          <cell r="D2520" t="str">
            <v>GENCASA BẾN TRE</v>
          </cell>
          <cell r="M2520" t="str">
            <v>﻿Đang hoạt động</v>
          </cell>
          <cell r="N2520">
            <v>42353</v>
          </cell>
          <cell r="Q2520">
            <v>1</v>
          </cell>
          <cell r="T2520">
            <v>0</v>
          </cell>
          <cell r="U2520">
            <v>0</v>
          </cell>
          <cell r="V2520">
            <v>0</v>
          </cell>
        </row>
        <row r="2521">
          <cell r="D2521" t="str">
            <v>GENCASA BẾN TRE</v>
          </cell>
          <cell r="M2521" t="str">
            <v>﻿Đang hoạt động</v>
          </cell>
          <cell r="N2521">
            <v>42353</v>
          </cell>
          <cell r="Q2521">
            <v>1</v>
          </cell>
          <cell r="T2521">
            <v>0</v>
          </cell>
          <cell r="U2521">
            <v>0</v>
          </cell>
          <cell r="V2521">
            <v>0</v>
          </cell>
        </row>
        <row r="2522">
          <cell r="D2522" t="str">
            <v>THE STARS 1</v>
          </cell>
          <cell r="M2522" t="str">
            <v>﻿Đang hoạt động</v>
          </cell>
          <cell r="N2522">
            <v>41731</v>
          </cell>
          <cell r="Q2522">
            <v>1</v>
          </cell>
          <cell r="T2522">
            <v>0</v>
          </cell>
          <cell r="U2522">
            <v>0</v>
          </cell>
          <cell r="V2522">
            <v>0</v>
          </cell>
        </row>
        <row r="2523">
          <cell r="D2523" t="str">
            <v>THE STARS 1</v>
          </cell>
          <cell r="M2523" t="str">
            <v>﻿Đang hoạt động</v>
          </cell>
          <cell r="N2523">
            <v>42349</v>
          </cell>
          <cell r="Q2523">
            <v>0</v>
          </cell>
          <cell r="T2523">
            <v>0</v>
          </cell>
          <cell r="U2523">
            <v>1</v>
          </cell>
          <cell r="V2523">
            <v>0</v>
          </cell>
        </row>
        <row r="2524">
          <cell r="D2524" t="str">
            <v>LIB</v>
          </cell>
          <cell r="M2524" t="str">
            <v>﻿Đang hoạt động</v>
          </cell>
          <cell r="N2524">
            <v>42356</v>
          </cell>
          <cell r="Q2524">
            <v>1</v>
          </cell>
          <cell r="T2524">
            <v>0</v>
          </cell>
          <cell r="U2524">
            <v>0</v>
          </cell>
          <cell r="V2524">
            <v>0</v>
          </cell>
        </row>
        <row r="2525">
          <cell r="D2525" t="str">
            <v>VĨNH LONG</v>
          </cell>
          <cell r="M2525" t="str">
            <v>﻿Đang hoạt động</v>
          </cell>
          <cell r="N2525">
            <v>42349</v>
          </cell>
          <cell r="Q2525">
            <v>1</v>
          </cell>
          <cell r="T2525">
            <v>0</v>
          </cell>
          <cell r="U2525">
            <v>0</v>
          </cell>
          <cell r="V2525">
            <v>0</v>
          </cell>
        </row>
        <row r="2526">
          <cell r="D2526" t="str">
            <v>THE STARS 1</v>
          </cell>
          <cell r="M2526" t="str">
            <v>﻿Đang hoạt động</v>
          </cell>
          <cell r="N2526">
            <v>42389</v>
          </cell>
          <cell r="Q2526">
            <v>1</v>
          </cell>
          <cell r="T2526">
            <v>0</v>
          </cell>
          <cell r="U2526">
            <v>0</v>
          </cell>
          <cell r="V2526">
            <v>0</v>
          </cell>
        </row>
        <row r="2527">
          <cell r="D2527" t="str">
            <v>VĨNH LONG</v>
          </cell>
          <cell r="M2527" t="str">
            <v>﻿Đang hoạt động</v>
          </cell>
          <cell r="N2527">
            <v>42349</v>
          </cell>
          <cell r="Q2527">
            <v>1</v>
          </cell>
          <cell r="T2527">
            <v>0</v>
          </cell>
          <cell r="U2527">
            <v>0</v>
          </cell>
          <cell r="V2527">
            <v>0</v>
          </cell>
        </row>
        <row r="2528">
          <cell r="D2528" t="str">
            <v>VICTORY</v>
          </cell>
          <cell r="M2528" t="str">
            <v>﻿Đang hoạt động</v>
          </cell>
          <cell r="N2528">
            <v>42360</v>
          </cell>
          <cell r="Q2528">
            <v>1</v>
          </cell>
          <cell r="T2528">
            <v>0</v>
          </cell>
          <cell r="U2528">
            <v>0</v>
          </cell>
          <cell r="V2528">
            <v>0</v>
          </cell>
        </row>
        <row r="2529">
          <cell r="D2529" t="str">
            <v>THE STARS 1</v>
          </cell>
          <cell r="M2529" t="str">
            <v>﻿Đang hoạt động</v>
          </cell>
          <cell r="N2529">
            <v>42349</v>
          </cell>
          <cell r="Q2529">
            <v>0</v>
          </cell>
          <cell r="T2529">
            <v>0</v>
          </cell>
          <cell r="U2529">
            <v>1</v>
          </cell>
          <cell r="V2529">
            <v>0</v>
          </cell>
        </row>
        <row r="2530">
          <cell r="D2530" t="str">
            <v>MDRT HCM</v>
          </cell>
          <cell r="M2530" t="str">
            <v>﻿Đang hoạt động</v>
          </cell>
          <cell r="N2530">
            <v>42349</v>
          </cell>
          <cell r="Q2530">
            <v>1</v>
          </cell>
          <cell r="T2530">
            <v>0</v>
          </cell>
          <cell r="U2530">
            <v>0</v>
          </cell>
          <cell r="V2530">
            <v>0</v>
          </cell>
        </row>
        <row r="2531">
          <cell r="D2531" t="str">
            <v>THE STARS 1</v>
          </cell>
          <cell r="M2531" t="str">
            <v>﻿Đang hoạt động</v>
          </cell>
          <cell r="N2531">
            <v>42348</v>
          </cell>
          <cell r="Q2531">
            <v>1</v>
          </cell>
          <cell r="T2531">
            <v>0</v>
          </cell>
          <cell r="U2531">
            <v>0</v>
          </cell>
          <cell r="V2531">
            <v>0</v>
          </cell>
        </row>
        <row r="2532">
          <cell r="D2532" t="str">
            <v>GREEN DRAGON</v>
          </cell>
          <cell r="M2532" t="str">
            <v>﻿Đang hoạt động</v>
          </cell>
          <cell r="N2532">
            <v>42361</v>
          </cell>
          <cell r="Q2532">
            <v>0</v>
          </cell>
          <cell r="T2532">
            <v>0</v>
          </cell>
          <cell r="U2532">
            <v>1</v>
          </cell>
          <cell r="V2532">
            <v>0</v>
          </cell>
        </row>
        <row r="2533">
          <cell r="D2533" t="str">
            <v>MDRT HCM</v>
          </cell>
          <cell r="M2533" t="str">
            <v>﻿Đang hoạt động</v>
          </cell>
          <cell r="N2533">
            <v>42356</v>
          </cell>
          <cell r="Q2533">
            <v>1</v>
          </cell>
          <cell r="T2533">
            <v>0</v>
          </cell>
          <cell r="U2533">
            <v>0</v>
          </cell>
          <cell r="V2533">
            <v>0</v>
          </cell>
        </row>
        <row r="2534">
          <cell r="D2534" t="str">
            <v>THE STARS 1</v>
          </cell>
          <cell r="M2534" t="str">
            <v>﻿Đang hoạt động</v>
          </cell>
          <cell r="N2534">
            <v>42361</v>
          </cell>
          <cell r="Q2534">
            <v>1</v>
          </cell>
          <cell r="T2534">
            <v>0</v>
          </cell>
          <cell r="U2534">
            <v>0</v>
          </cell>
          <cell r="V2534">
            <v>0</v>
          </cell>
        </row>
        <row r="2535">
          <cell r="D2535" t="str">
            <v>MDRT HCM</v>
          </cell>
          <cell r="M2535" t="str">
            <v>﻿Đang hoạt động</v>
          </cell>
          <cell r="N2535">
            <v>42349</v>
          </cell>
          <cell r="Q2535">
            <v>1</v>
          </cell>
          <cell r="T2535">
            <v>0</v>
          </cell>
          <cell r="U2535">
            <v>0</v>
          </cell>
          <cell r="V2535">
            <v>0</v>
          </cell>
        </row>
        <row r="2536">
          <cell r="D2536" t="str">
            <v>TCA TEAM</v>
          </cell>
          <cell r="M2536" t="str">
            <v>﻿Đang hoạt động</v>
          </cell>
          <cell r="N2536">
            <v>42485</v>
          </cell>
          <cell r="Q2536">
            <v>0</v>
          </cell>
          <cell r="T2536">
            <v>0</v>
          </cell>
          <cell r="U2536">
            <v>0</v>
          </cell>
          <cell r="V2536">
            <v>0</v>
          </cell>
        </row>
        <row r="2537">
          <cell r="D2537" t="str">
            <v>TCA TEAM</v>
          </cell>
          <cell r="M2537" t="str">
            <v>﻿Đang hoạt động</v>
          </cell>
          <cell r="N2537">
            <v>42348</v>
          </cell>
          <cell r="Q2537">
            <v>0</v>
          </cell>
          <cell r="T2537">
            <v>0</v>
          </cell>
          <cell r="U2537">
            <v>0</v>
          </cell>
          <cell r="V2537">
            <v>0</v>
          </cell>
        </row>
        <row r="2538">
          <cell r="D2538" t="str">
            <v>MDRT HCM</v>
          </cell>
          <cell r="M2538" t="str">
            <v>﻿Đang hoạt động</v>
          </cell>
          <cell r="N2538">
            <v>42349</v>
          </cell>
          <cell r="Q2538">
            <v>1</v>
          </cell>
          <cell r="T2538">
            <v>0</v>
          </cell>
          <cell r="U2538">
            <v>0</v>
          </cell>
          <cell r="V2538">
            <v>0</v>
          </cell>
        </row>
        <row r="2539">
          <cell r="D2539" t="str">
            <v>THE STARS 1</v>
          </cell>
          <cell r="M2539" t="str">
            <v>﻿Đang hoạt động</v>
          </cell>
          <cell r="N2539">
            <v>42577</v>
          </cell>
          <cell r="Q2539">
            <v>1</v>
          </cell>
          <cell r="T2539">
            <v>0</v>
          </cell>
          <cell r="U2539">
            <v>0</v>
          </cell>
          <cell r="V2539">
            <v>0</v>
          </cell>
        </row>
        <row r="2540">
          <cell r="D2540" t="str">
            <v>TCA TEAM</v>
          </cell>
          <cell r="M2540" t="str">
            <v>﻿Đang hoạt động</v>
          </cell>
          <cell r="N2540">
            <v>42348</v>
          </cell>
          <cell r="Q2540">
            <v>0</v>
          </cell>
          <cell r="T2540">
            <v>0</v>
          </cell>
          <cell r="U2540">
            <v>0</v>
          </cell>
          <cell r="V2540">
            <v>0</v>
          </cell>
        </row>
        <row r="2541">
          <cell r="D2541" t="str">
            <v>WHITE HORSE</v>
          </cell>
          <cell r="M2541" t="str">
            <v>﻿Đang hoạt động</v>
          </cell>
          <cell r="N2541">
            <v>42349</v>
          </cell>
          <cell r="Q2541">
            <v>1</v>
          </cell>
          <cell r="T2541">
            <v>0</v>
          </cell>
          <cell r="U2541">
            <v>0</v>
          </cell>
          <cell r="V2541">
            <v>0</v>
          </cell>
        </row>
        <row r="2542">
          <cell r="D2542" t="str">
            <v>TCA TEAM</v>
          </cell>
          <cell r="M2542" t="str">
            <v>﻿Đang hoạt động</v>
          </cell>
          <cell r="N2542">
            <v>42348</v>
          </cell>
          <cell r="Q2542">
            <v>0</v>
          </cell>
          <cell r="T2542">
            <v>0</v>
          </cell>
          <cell r="U2542">
            <v>0</v>
          </cell>
          <cell r="V2542">
            <v>0</v>
          </cell>
        </row>
        <row r="2543">
          <cell r="D2543" t="str">
            <v>TCA TEAM</v>
          </cell>
          <cell r="M2543" t="str">
            <v>﻿Đang hoạt động</v>
          </cell>
          <cell r="N2543">
            <v>42486</v>
          </cell>
          <cell r="Q2543">
            <v>0</v>
          </cell>
          <cell r="T2543">
            <v>0</v>
          </cell>
          <cell r="U2543">
            <v>0</v>
          </cell>
          <cell r="V2543">
            <v>0</v>
          </cell>
        </row>
        <row r="2544">
          <cell r="D2544" t="str">
            <v>TCB SOUTH 1</v>
          </cell>
          <cell r="M2544" t="str">
            <v>﻿Đang hoạt động</v>
          </cell>
          <cell r="N2544">
            <v>42353</v>
          </cell>
          <cell r="Q2544">
            <v>0</v>
          </cell>
          <cell r="T2544">
            <v>0</v>
          </cell>
          <cell r="U2544">
            <v>0</v>
          </cell>
          <cell r="V2544">
            <v>0</v>
          </cell>
        </row>
        <row r="2545">
          <cell r="D2545" t="str">
            <v>MDRT BH</v>
          </cell>
          <cell r="M2545" t="str">
            <v>﻿Đang hoạt động</v>
          </cell>
          <cell r="N2545">
            <v>42485</v>
          </cell>
          <cell r="Q2545">
            <v>1</v>
          </cell>
          <cell r="T2545">
            <v>0</v>
          </cell>
          <cell r="U2545">
            <v>0</v>
          </cell>
          <cell r="V2545">
            <v>0</v>
          </cell>
        </row>
        <row r="2546">
          <cell r="D2546" t="str">
            <v>TCA TEAM</v>
          </cell>
          <cell r="M2546" t="str">
            <v>﻿Đang hoạt động</v>
          </cell>
          <cell r="N2546">
            <v>42348</v>
          </cell>
          <cell r="Q2546">
            <v>0</v>
          </cell>
          <cell r="T2546">
            <v>0</v>
          </cell>
          <cell r="U2546">
            <v>0</v>
          </cell>
          <cell r="V2546">
            <v>0</v>
          </cell>
        </row>
        <row r="2547">
          <cell r="D2547" t="str">
            <v>BIG HERO</v>
          </cell>
          <cell r="M2547" t="str">
            <v>﻿Đang hoạt động</v>
          </cell>
          <cell r="N2547">
            <v>42349</v>
          </cell>
          <cell r="Q2547">
            <v>1</v>
          </cell>
          <cell r="T2547">
            <v>0</v>
          </cell>
          <cell r="U2547">
            <v>0</v>
          </cell>
          <cell r="V2547">
            <v>0</v>
          </cell>
        </row>
        <row r="2548">
          <cell r="D2548" t="str">
            <v>TCB SOUTH 1</v>
          </cell>
          <cell r="M2548" t="str">
            <v>﻿Đang hoạt động</v>
          </cell>
          <cell r="N2548">
            <v>42353</v>
          </cell>
          <cell r="Q2548">
            <v>0</v>
          </cell>
          <cell r="T2548">
            <v>0</v>
          </cell>
          <cell r="U2548">
            <v>0</v>
          </cell>
          <cell r="V2548">
            <v>0</v>
          </cell>
        </row>
        <row r="2549">
          <cell r="D2549" t="str">
            <v>GENCASA TÂN PHÚ</v>
          </cell>
          <cell r="M2549" t="str">
            <v>﻿Đang hoạt động</v>
          </cell>
          <cell r="N2549">
            <v>42349</v>
          </cell>
          <cell r="Q2549">
            <v>1</v>
          </cell>
          <cell r="T2549">
            <v>0</v>
          </cell>
          <cell r="U2549">
            <v>0</v>
          </cell>
          <cell r="V2549">
            <v>0</v>
          </cell>
        </row>
        <row r="2550">
          <cell r="D2550" t="str">
            <v>THE POWER</v>
          </cell>
          <cell r="M2550" t="str">
            <v>﻿Đang hoạt động</v>
          </cell>
          <cell r="N2550">
            <v>42356</v>
          </cell>
          <cell r="Q2550">
            <v>1</v>
          </cell>
          <cell r="T2550">
            <v>0</v>
          </cell>
          <cell r="U2550">
            <v>0</v>
          </cell>
          <cell r="V2550">
            <v>0</v>
          </cell>
        </row>
        <row r="2551">
          <cell r="D2551" t="str">
            <v>LION 2</v>
          </cell>
          <cell r="M2551" t="str">
            <v>﻿Đang hoạt động</v>
          </cell>
          <cell r="N2551">
            <v>42356</v>
          </cell>
          <cell r="Q2551">
            <v>1</v>
          </cell>
          <cell r="T2551">
            <v>0</v>
          </cell>
          <cell r="U2551">
            <v>0</v>
          </cell>
          <cell r="V2551">
            <v>0</v>
          </cell>
        </row>
        <row r="2552">
          <cell r="D2552" t="str">
            <v>TCA HẢI DƯƠNG</v>
          </cell>
          <cell r="M2552" t="str">
            <v>﻿Đang hoạt động</v>
          </cell>
          <cell r="N2552">
            <v>42348</v>
          </cell>
          <cell r="Q2552">
            <v>0</v>
          </cell>
          <cell r="T2552">
            <v>0</v>
          </cell>
          <cell r="U2552">
            <v>0</v>
          </cell>
          <cell r="V2552">
            <v>0</v>
          </cell>
        </row>
        <row r="2553">
          <cell r="D2553" t="str">
            <v>TCA TEAM</v>
          </cell>
          <cell r="M2553" t="str">
            <v>﻿Đang hoạt động</v>
          </cell>
          <cell r="N2553">
            <v>42348</v>
          </cell>
          <cell r="Q2553">
            <v>0</v>
          </cell>
          <cell r="T2553">
            <v>0</v>
          </cell>
          <cell r="U2553">
            <v>0</v>
          </cell>
          <cell r="V2553">
            <v>0</v>
          </cell>
        </row>
        <row r="2554">
          <cell r="D2554" t="str">
            <v>TCA TEAM</v>
          </cell>
          <cell r="M2554" t="str">
            <v>﻿Đang hoạt động</v>
          </cell>
          <cell r="N2554">
            <v>42348</v>
          </cell>
          <cell r="Q2554">
            <v>0</v>
          </cell>
          <cell r="T2554">
            <v>0</v>
          </cell>
          <cell r="U2554">
            <v>0</v>
          </cell>
          <cell r="V2554">
            <v>0</v>
          </cell>
        </row>
        <row r="2555">
          <cell r="D2555" t="str">
            <v>LION 1</v>
          </cell>
          <cell r="M2555" t="str">
            <v>﻿Đã nghỉ việc</v>
          </cell>
          <cell r="N2555">
            <v>42391</v>
          </cell>
          <cell r="Q2555">
            <v>0</v>
          </cell>
          <cell r="T2555">
            <v>0</v>
          </cell>
          <cell r="U2555">
            <v>0</v>
          </cell>
          <cell r="V2555">
            <v>0</v>
          </cell>
        </row>
        <row r="2556">
          <cell r="D2556" t="str">
            <v>THE CAPITAL</v>
          </cell>
          <cell r="M2556" t="str">
            <v>﻿Đang hoạt động</v>
          </cell>
          <cell r="N2556">
            <v>42353</v>
          </cell>
          <cell r="Q2556">
            <v>1</v>
          </cell>
          <cell r="T2556">
            <v>0</v>
          </cell>
          <cell r="U2556">
            <v>0</v>
          </cell>
          <cell r="V2556">
            <v>0</v>
          </cell>
        </row>
        <row r="2557">
          <cell r="D2557" t="str">
            <v>LION 1</v>
          </cell>
          <cell r="M2557" t="str">
            <v>﻿Đang hoạt động</v>
          </cell>
          <cell r="N2557">
            <v>42356</v>
          </cell>
          <cell r="Q2557">
            <v>1</v>
          </cell>
          <cell r="T2557">
            <v>0</v>
          </cell>
          <cell r="U2557">
            <v>0</v>
          </cell>
          <cell r="V2557">
            <v>0</v>
          </cell>
        </row>
        <row r="2558">
          <cell r="D2558" t="str">
            <v>THE CAPITAL</v>
          </cell>
          <cell r="M2558" t="str">
            <v>﻿Đang hoạt động</v>
          </cell>
          <cell r="N2558">
            <v>42362</v>
          </cell>
          <cell r="Q2558">
            <v>1</v>
          </cell>
          <cell r="T2558">
            <v>0</v>
          </cell>
          <cell r="U2558">
            <v>0</v>
          </cell>
          <cell r="V2558">
            <v>0</v>
          </cell>
        </row>
        <row r="2559">
          <cell r="D2559" t="str">
            <v>F.B.I</v>
          </cell>
          <cell r="M2559" t="str">
            <v>﻿Đang hoạt động</v>
          </cell>
          <cell r="N2559">
            <v>42353</v>
          </cell>
          <cell r="Q2559">
            <v>0</v>
          </cell>
          <cell r="T2559">
            <v>0</v>
          </cell>
          <cell r="U2559">
            <v>1</v>
          </cell>
          <cell r="V2559">
            <v>0</v>
          </cell>
        </row>
        <row r="2560">
          <cell r="D2560" t="str">
            <v>TCA TEAM</v>
          </cell>
          <cell r="M2560" t="str">
            <v>﻿Đang hoạt động</v>
          </cell>
          <cell r="N2560">
            <v>42521</v>
          </cell>
          <cell r="Q2560">
            <v>0</v>
          </cell>
          <cell r="T2560">
            <v>0</v>
          </cell>
          <cell r="U2560">
            <v>0</v>
          </cell>
          <cell r="V2560">
            <v>0</v>
          </cell>
        </row>
        <row r="2561">
          <cell r="D2561" t="str">
            <v>COT GENCASA</v>
          </cell>
          <cell r="M2561" t="str">
            <v>﻿Đang hoạt động</v>
          </cell>
          <cell r="N2561">
            <v>42349</v>
          </cell>
          <cell r="Q2561">
            <v>1</v>
          </cell>
          <cell r="T2561">
            <v>0</v>
          </cell>
          <cell r="U2561">
            <v>0</v>
          </cell>
          <cell r="V2561">
            <v>0</v>
          </cell>
        </row>
        <row r="2562">
          <cell r="D2562" t="str">
            <v>GENCASA ĐÀ NẴNG 1</v>
          </cell>
          <cell r="M2562" t="str">
            <v>﻿Đang hoạt động</v>
          </cell>
          <cell r="N2562">
            <v>42353</v>
          </cell>
          <cell r="Q2562">
            <v>0</v>
          </cell>
          <cell r="T2562">
            <v>1</v>
          </cell>
          <cell r="U2562">
            <v>0</v>
          </cell>
          <cell r="V2562">
            <v>0</v>
          </cell>
        </row>
        <row r="2563">
          <cell r="D2563" t="str">
            <v>TCA TEAM</v>
          </cell>
          <cell r="M2563" t="str">
            <v>﻿Đang hoạt động</v>
          </cell>
          <cell r="N2563">
            <v>42353</v>
          </cell>
          <cell r="Q2563">
            <v>0</v>
          </cell>
          <cell r="T2563">
            <v>0</v>
          </cell>
          <cell r="U2563">
            <v>0</v>
          </cell>
          <cell r="V2563">
            <v>0</v>
          </cell>
        </row>
        <row r="2564">
          <cell r="D2564" t="str">
            <v>GENCASA ĐÀ NẴNG 1</v>
          </cell>
          <cell r="M2564" t="str">
            <v>﻿Đang hoạt động</v>
          </cell>
          <cell r="N2564">
            <v>42353</v>
          </cell>
          <cell r="Q2564">
            <v>1</v>
          </cell>
          <cell r="T2564">
            <v>0</v>
          </cell>
          <cell r="U2564">
            <v>0</v>
          </cell>
          <cell r="V2564">
            <v>0</v>
          </cell>
        </row>
        <row r="2565">
          <cell r="D2565" t="str">
            <v>TCA TEAM</v>
          </cell>
          <cell r="M2565" t="str">
            <v>﻿Đang hoạt động</v>
          </cell>
          <cell r="N2565">
            <v>42353</v>
          </cell>
          <cell r="Q2565">
            <v>0</v>
          </cell>
          <cell r="T2565">
            <v>0</v>
          </cell>
          <cell r="U2565">
            <v>0</v>
          </cell>
          <cell r="V2565">
            <v>0</v>
          </cell>
        </row>
        <row r="2566">
          <cell r="D2566" t="str">
            <v>MEGA</v>
          </cell>
          <cell r="M2566" t="str">
            <v>﻿Đang hoạt động</v>
          </cell>
          <cell r="N2566">
            <v>42352</v>
          </cell>
          <cell r="Q2566">
            <v>0</v>
          </cell>
          <cell r="T2566">
            <v>0</v>
          </cell>
          <cell r="U2566">
            <v>1</v>
          </cell>
          <cell r="V2566">
            <v>0</v>
          </cell>
        </row>
        <row r="2567">
          <cell r="D2567" t="str">
            <v>VĨNH LONG</v>
          </cell>
          <cell r="M2567" t="str">
            <v>﻿Đang hoạt động</v>
          </cell>
          <cell r="N2567">
            <v>42349</v>
          </cell>
          <cell r="Q2567">
            <v>1</v>
          </cell>
          <cell r="T2567">
            <v>0</v>
          </cell>
          <cell r="U2567">
            <v>0</v>
          </cell>
          <cell r="V2567">
            <v>0</v>
          </cell>
        </row>
        <row r="2568">
          <cell r="D2568" t="str">
            <v>TCA TEAM</v>
          </cell>
          <cell r="M2568" t="str">
            <v>﻿Đang hoạt động</v>
          </cell>
          <cell r="N2568">
            <v>42353</v>
          </cell>
          <cell r="Q2568">
            <v>0</v>
          </cell>
          <cell r="T2568">
            <v>0</v>
          </cell>
          <cell r="U2568">
            <v>0</v>
          </cell>
          <cell r="V2568">
            <v>0</v>
          </cell>
        </row>
        <row r="2569">
          <cell r="D2569" t="str">
            <v>MDRT HCM</v>
          </cell>
          <cell r="M2569" t="str">
            <v>﻿Đang hoạt động</v>
          </cell>
          <cell r="N2569">
            <v>42349</v>
          </cell>
          <cell r="Q2569">
            <v>1</v>
          </cell>
          <cell r="T2569">
            <v>0</v>
          </cell>
          <cell r="U2569">
            <v>0</v>
          </cell>
          <cell r="V2569">
            <v>0</v>
          </cell>
        </row>
        <row r="2570">
          <cell r="D2570" t="str">
            <v>TCA TEAM</v>
          </cell>
          <cell r="M2570" t="str">
            <v>﻿Đang hoạt động</v>
          </cell>
          <cell r="N2570">
            <v>42353</v>
          </cell>
          <cell r="Q2570">
            <v>0</v>
          </cell>
          <cell r="T2570">
            <v>0</v>
          </cell>
          <cell r="U2570">
            <v>0</v>
          </cell>
          <cell r="V2570">
            <v>0</v>
          </cell>
        </row>
        <row r="2571">
          <cell r="D2571" t="str">
            <v>VĨNH LONG</v>
          </cell>
          <cell r="M2571" t="str">
            <v>﻿Đang hoạt động</v>
          </cell>
          <cell r="N2571">
            <v>42363</v>
          </cell>
          <cell r="Q2571">
            <v>1</v>
          </cell>
          <cell r="T2571">
            <v>0</v>
          </cell>
          <cell r="U2571">
            <v>0</v>
          </cell>
          <cell r="V2571">
            <v>0</v>
          </cell>
        </row>
        <row r="2572">
          <cell r="D2572" t="str">
            <v>MEGA</v>
          </cell>
          <cell r="M2572" t="str">
            <v>﻿Đang hoạt động</v>
          </cell>
          <cell r="N2572">
            <v>42352</v>
          </cell>
          <cell r="Q2572">
            <v>0</v>
          </cell>
          <cell r="T2572">
            <v>0</v>
          </cell>
          <cell r="U2572">
            <v>1</v>
          </cell>
          <cell r="V2572">
            <v>0</v>
          </cell>
        </row>
        <row r="2573">
          <cell r="D2573" t="str">
            <v>WHITE HORSE</v>
          </cell>
          <cell r="M2573" t="str">
            <v>﻿Đang hoạt động</v>
          </cell>
          <cell r="N2573">
            <v>42349</v>
          </cell>
          <cell r="Q2573">
            <v>0</v>
          </cell>
          <cell r="T2573">
            <v>0</v>
          </cell>
          <cell r="U2573">
            <v>1</v>
          </cell>
          <cell r="V2573">
            <v>0</v>
          </cell>
        </row>
        <row r="2574">
          <cell r="D2574" t="str">
            <v>VĨNH LONG</v>
          </cell>
          <cell r="M2574" t="str">
            <v>﻿Đang hoạt động</v>
          </cell>
          <cell r="N2574">
            <v>42363</v>
          </cell>
          <cell r="Q2574">
            <v>1</v>
          </cell>
          <cell r="T2574">
            <v>0</v>
          </cell>
          <cell r="U2574">
            <v>0</v>
          </cell>
          <cell r="V2574">
            <v>0</v>
          </cell>
        </row>
        <row r="2575">
          <cell r="D2575" t="str">
            <v>TCA TEAM</v>
          </cell>
          <cell r="M2575" t="str">
            <v>﻿Đang hoạt động</v>
          </cell>
          <cell r="N2575">
            <v>42353</v>
          </cell>
          <cell r="Q2575">
            <v>0</v>
          </cell>
          <cell r="T2575">
            <v>0</v>
          </cell>
          <cell r="U2575">
            <v>0</v>
          </cell>
          <cell r="V2575">
            <v>0</v>
          </cell>
        </row>
        <row r="2576">
          <cell r="D2576" t="str">
            <v>DANANG1</v>
          </cell>
          <cell r="M2576" t="str">
            <v>﻿Đang hoạt động</v>
          </cell>
          <cell r="N2576">
            <v>42353</v>
          </cell>
          <cell r="Q2576">
            <v>0</v>
          </cell>
          <cell r="T2576">
            <v>0</v>
          </cell>
          <cell r="U2576">
            <v>1</v>
          </cell>
          <cell r="V2576">
            <v>0</v>
          </cell>
        </row>
        <row r="2577">
          <cell r="D2577" t="str">
            <v>VĨNH LONG</v>
          </cell>
          <cell r="M2577" t="str">
            <v>﻿Đang hoạt động</v>
          </cell>
          <cell r="N2577">
            <v>42349</v>
          </cell>
          <cell r="Q2577">
            <v>1</v>
          </cell>
          <cell r="T2577">
            <v>0</v>
          </cell>
          <cell r="U2577">
            <v>0</v>
          </cell>
          <cell r="V2577">
            <v>0</v>
          </cell>
        </row>
        <row r="2578">
          <cell r="D2578" t="str">
            <v>BIG HERO</v>
          </cell>
          <cell r="M2578" t="str">
            <v>﻿Đang hoạt động</v>
          </cell>
          <cell r="N2578">
            <v>42360</v>
          </cell>
          <cell r="Q2578">
            <v>0</v>
          </cell>
          <cell r="T2578">
            <v>0</v>
          </cell>
          <cell r="U2578">
            <v>1</v>
          </cell>
          <cell r="V2578">
            <v>0</v>
          </cell>
        </row>
        <row r="2579">
          <cell r="D2579" t="str">
            <v>VĨNH LONG</v>
          </cell>
          <cell r="M2579" t="str">
            <v>﻿Đang hoạt động</v>
          </cell>
          <cell r="N2579">
            <v>42349</v>
          </cell>
          <cell r="Q2579">
            <v>1</v>
          </cell>
          <cell r="T2579">
            <v>0</v>
          </cell>
          <cell r="U2579">
            <v>0</v>
          </cell>
          <cell r="V2579">
            <v>0</v>
          </cell>
        </row>
        <row r="2580">
          <cell r="D2580" t="str">
            <v>BIG HERO</v>
          </cell>
          <cell r="M2580" t="str">
            <v>﻿Đang hoạt động</v>
          </cell>
          <cell r="N2580">
            <v>42360</v>
          </cell>
          <cell r="Q2580">
            <v>0</v>
          </cell>
          <cell r="T2580">
            <v>0</v>
          </cell>
          <cell r="U2580">
            <v>1</v>
          </cell>
          <cell r="V2580">
            <v>0</v>
          </cell>
        </row>
        <row r="2581">
          <cell r="D2581" t="str">
            <v>TCA TEAM</v>
          </cell>
          <cell r="M2581" t="str">
            <v>﻿Đang hoạt động</v>
          </cell>
          <cell r="N2581">
            <v>42353</v>
          </cell>
          <cell r="Q2581">
            <v>0</v>
          </cell>
          <cell r="T2581">
            <v>0</v>
          </cell>
          <cell r="U2581">
            <v>0</v>
          </cell>
          <cell r="V2581">
            <v>0</v>
          </cell>
        </row>
        <row r="2582">
          <cell r="D2582" t="str">
            <v>GENCASA ĐÀ NẴNG 1</v>
          </cell>
          <cell r="M2582" t="str">
            <v>﻿Đang hoạt động</v>
          </cell>
          <cell r="N2582">
            <v>42353</v>
          </cell>
          <cell r="Q2582">
            <v>0</v>
          </cell>
          <cell r="T2582">
            <v>0</v>
          </cell>
          <cell r="U2582">
            <v>1</v>
          </cell>
          <cell r="V2582">
            <v>0</v>
          </cell>
        </row>
        <row r="2583">
          <cell r="D2583" t="str">
            <v>GENCASA ĐÀ NẴNG 1</v>
          </cell>
          <cell r="M2583" t="str">
            <v>﻿Đang hoạt động</v>
          </cell>
          <cell r="N2583">
            <v>42353</v>
          </cell>
          <cell r="Q2583">
            <v>0</v>
          </cell>
          <cell r="T2583">
            <v>0</v>
          </cell>
          <cell r="U2583">
            <v>1</v>
          </cell>
          <cell r="V2583">
            <v>0</v>
          </cell>
        </row>
        <row r="2584">
          <cell r="D2584" t="str">
            <v>THANH HÓA</v>
          </cell>
          <cell r="M2584" t="str">
            <v>﻿Đang hoạt động</v>
          </cell>
          <cell r="N2584">
            <v>42368</v>
          </cell>
          <cell r="Q2584">
            <v>1</v>
          </cell>
          <cell r="T2584">
            <v>0</v>
          </cell>
          <cell r="U2584">
            <v>0</v>
          </cell>
          <cell r="V2584">
            <v>0</v>
          </cell>
        </row>
        <row r="2585">
          <cell r="D2585" t="str">
            <v>THANH HÓA</v>
          </cell>
          <cell r="M2585" t="str">
            <v>﻿Đang hoạt động</v>
          </cell>
          <cell r="N2585">
            <v>42356</v>
          </cell>
          <cell r="Q2585">
            <v>1</v>
          </cell>
          <cell r="T2585">
            <v>0</v>
          </cell>
          <cell r="U2585">
            <v>0</v>
          </cell>
          <cell r="V2585">
            <v>0</v>
          </cell>
        </row>
        <row r="2586">
          <cell r="D2586" t="str">
            <v>BLUE OCEAN</v>
          </cell>
          <cell r="M2586" t="str">
            <v>﻿Đang hoạt động</v>
          </cell>
          <cell r="N2586">
            <v>42354</v>
          </cell>
          <cell r="Q2586">
            <v>1</v>
          </cell>
          <cell r="T2586">
            <v>0</v>
          </cell>
          <cell r="U2586">
            <v>0</v>
          </cell>
          <cell r="V2586">
            <v>0</v>
          </cell>
        </row>
        <row r="2587">
          <cell r="D2587" t="str">
            <v>THANH HÓA</v>
          </cell>
          <cell r="M2587" t="str">
            <v>﻿Đang hoạt động</v>
          </cell>
          <cell r="N2587">
            <v>42356</v>
          </cell>
          <cell r="Q2587">
            <v>1</v>
          </cell>
          <cell r="T2587">
            <v>0</v>
          </cell>
          <cell r="U2587">
            <v>0</v>
          </cell>
          <cell r="V2587">
            <v>0</v>
          </cell>
        </row>
        <row r="2588">
          <cell r="D2588" t="str">
            <v>THANH HÓA</v>
          </cell>
          <cell r="M2588" t="str">
            <v>﻿Đang hoạt động</v>
          </cell>
          <cell r="N2588">
            <v>42356</v>
          </cell>
          <cell r="Q2588">
            <v>1</v>
          </cell>
          <cell r="T2588">
            <v>0</v>
          </cell>
          <cell r="U2588">
            <v>0</v>
          </cell>
          <cell r="V2588">
            <v>0</v>
          </cell>
        </row>
        <row r="2589">
          <cell r="D2589" t="str">
            <v>BLUE OCEAN</v>
          </cell>
          <cell r="M2589" t="str">
            <v>﻿Đang hoạt động</v>
          </cell>
          <cell r="N2589">
            <v>42354</v>
          </cell>
          <cell r="Q2589">
            <v>1</v>
          </cell>
          <cell r="T2589">
            <v>0</v>
          </cell>
          <cell r="U2589">
            <v>0</v>
          </cell>
          <cell r="V2589">
            <v>0</v>
          </cell>
        </row>
        <row r="2590">
          <cell r="D2590" t="str">
            <v>BLUE OCEAN</v>
          </cell>
          <cell r="M2590" t="str">
            <v>﻿Đang hoạt động</v>
          </cell>
          <cell r="N2590">
            <v>42363</v>
          </cell>
          <cell r="Q2590">
            <v>1</v>
          </cell>
          <cell r="T2590">
            <v>0</v>
          </cell>
          <cell r="U2590">
            <v>0</v>
          </cell>
          <cell r="V2590">
            <v>0</v>
          </cell>
        </row>
        <row r="2591">
          <cell r="D2591" t="str">
            <v>THANH HÓA</v>
          </cell>
          <cell r="M2591" t="str">
            <v>﻿Đang hoạt động</v>
          </cell>
          <cell r="N2591">
            <v>42356</v>
          </cell>
          <cell r="Q2591">
            <v>1</v>
          </cell>
          <cell r="T2591">
            <v>0</v>
          </cell>
          <cell r="U2591">
            <v>0</v>
          </cell>
          <cell r="V2591">
            <v>0</v>
          </cell>
        </row>
        <row r="2592">
          <cell r="D2592" t="str">
            <v>THANH HÓA</v>
          </cell>
          <cell r="M2592" t="str">
            <v>﻿Đang hoạt động</v>
          </cell>
          <cell r="N2592">
            <v>42356</v>
          </cell>
          <cell r="Q2592">
            <v>1</v>
          </cell>
          <cell r="T2592">
            <v>0</v>
          </cell>
          <cell r="U2592">
            <v>0</v>
          </cell>
          <cell r="V2592">
            <v>0</v>
          </cell>
        </row>
        <row r="2593">
          <cell r="D2593" t="str">
            <v>THANH HÓA</v>
          </cell>
          <cell r="M2593" t="str">
            <v>﻿Đang hoạt động</v>
          </cell>
          <cell r="N2593">
            <v>42356</v>
          </cell>
          <cell r="Q2593">
            <v>1</v>
          </cell>
          <cell r="T2593">
            <v>0</v>
          </cell>
          <cell r="U2593">
            <v>0</v>
          </cell>
          <cell r="V2593">
            <v>0</v>
          </cell>
        </row>
        <row r="2594">
          <cell r="D2594" t="str">
            <v>THANH HÓA</v>
          </cell>
          <cell r="M2594" t="str">
            <v>﻿Đang hoạt động</v>
          </cell>
          <cell r="N2594">
            <v>42356</v>
          </cell>
          <cell r="Q2594">
            <v>1</v>
          </cell>
          <cell r="T2594">
            <v>0</v>
          </cell>
          <cell r="U2594">
            <v>0</v>
          </cell>
          <cell r="V2594">
            <v>0</v>
          </cell>
        </row>
        <row r="2595">
          <cell r="D2595" t="str">
            <v>BIG HERO</v>
          </cell>
          <cell r="M2595" t="str">
            <v>﻿Đang hoạt động</v>
          </cell>
          <cell r="N2595">
            <v>42356</v>
          </cell>
          <cell r="Q2595">
            <v>1</v>
          </cell>
          <cell r="T2595">
            <v>0</v>
          </cell>
          <cell r="U2595">
            <v>0</v>
          </cell>
          <cell r="V2595">
            <v>0</v>
          </cell>
        </row>
        <row r="2596">
          <cell r="D2596" t="str">
            <v>BELIEVE IN FUTURE</v>
          </cell>
          <cell r="M2596" t="str">
            <v>﻿Đang hoạt động</v>
          </cell>
          <cell r="N2596">
            <v>42356</v>
          </cell>
          <cell r="Q2596">
            <v>1</v>
          </cell>
          <cell r="T2596">
            <v>0</v>
          </cell>
          <cell r="U2596">
            <v>0</v>
          </cell>
          <cell r="V2596">
            <v>0</v>
          </cell>
        </row>
        <row r="2597">
          <cell r="D2597" t="str">
            <v>BIG HERO</v>
          </cell>
          <cell r="M2597" t="str">
            <v>﻿Đang hoạt động</v>
          </cell>
          <cell r="N2597">
            <v>42356</v>
          </cell>
          <cell r="Q2597">
            <v>1</v>
          </cell>
          <cell r="T2597">
            <v>0</v>
          </cell>
          <cell r="U2597">
            <v>0</v>
          </cell>
          <cell r="V2597">
            <v>0</v>
          </cell>
        </row>
        <row r="2598">
          <cell r="D2598" t="str">
            <v>GENCASA TÂN PHÚ</v>
          </cell>
          <cell r="M2598" t="str">
            <v>﻿Đang hoạt động</v>
          </cell>
          <cell r="N2598">
            <v>42356</v>
          </cell>
          <cell r="Q2598">
            <v>1</v>
          </cell>
          <cell r="T2598">
            <v>0</v>
          </cell>
          <cell r="U2598">
            <v>0</v>
          </cell>
          <cell r="V2598">
            <v>0</v>
          </cell>
        </row>
        <row r="2599">
          <cell r="D2599" t="str">
            <v>COT GENCASA</v>
          </cell>
          <cell r="M2599" t="str">
            <v>﻿Đang hoạt động</v>
          </cell>
          <cell r="N2599">
            <v>42356</v>
          </cell>
          <cell r="Q2599">
            <v>1</v>
          </cell>
          <cell r="T2599">
            <v>0</v>
          </cell>
          <cell r="U2599">
            <v>0</v>
          </cell>
          <cell r="V2599">
            <v>0</v>
          </cell>
        </row>
        <row r="2600">
          <cell r="D2600" t="str">
            <v>VICTORY</v>
          </cell>
          <cell r="M2600" t="str">
            <v>﻿Đang hoạt động</v>
          </cell>
          <cell r="N2600">
            <v>42363</v>
          </cell>
          <cell r="Q2600">
            <v>0</v>
          </cell>
          <cell r="T2600">
            <v>1</v>
          </cell>
          <cell r="U2600">
            <v>0</v>
          </cell>
          <cell r="V2600">
            <v>0</v>
          </cell>
        </row>
        <row r="2601">
          <cell r="D2601" t="str">
            <v>MEGA</v>
          </cell>
          <cell r="M2601" t="str">
            <v>﻿Đang hoạt động</v>
          </cell>
          <cell r="N2601">
            <v>42356</v>
          </cell>
          <cell r="Q2601">
            <v>1</v>
          </cell>
          <cell r="T2601">
            <v>0</v>
          </cell>
          <cell r="U2601">
            <v>0</v>
          </cell>
          <cell r="V2601">
            <v>0</v>
          </cell>
        </row>
        <row r="2602">
          <cell r="D2602" t="str">
            <v>PHOENIX</v>
          </cell>
          <cell r="M2602" t="str">
            <v>﻿Đang hoạt động</v>
          </cell>
          <cell r="N2602">
            <v>42360</v>
          </cell>
          <cell r="Q2602">
            <v>1</v>
          </cell>
          <cell r="T2602">
            <v>0</v>
          </cell>
          <cell r="U2602">
            <v>0</v>
          </cell>
          <cell r="V2602">
            <v>0</v>
          </cell>
        </row>
        <row r="2603">
          <cell r="D2603" t="str">
            <v>GREEN DRAGON</v>
          </cell>
          <cell r="M2603" t="str">
            <v>﻿Đang hoạt động</v>
          </cell>
          <cell r="N2603">
            <v>42363</v>
          </cell>
          <cell r="Q2603">
            <v>1</v>
          </cell>
          <cell r="T2603">
            <v>0</v>
          </cell>
          <cell r="U2603">
            <v>0</v>
          </cell>
          <cell r="V2603">
            <v>0</v>
          </cell>
        </row>
        <row r="2604">
          <cell r="D2604" t="str">
            <v>CUPID</v>
          </cell>
          <cell r="M2604" t="str">
            <v>﻿Đang hoạt động</v>
          </cell>
          <cell r="N2604">
            <v>42356</v>
          </cell>
          <cell r="Q2604">
            <v>1</v>
          </cell>
          <cell r="T2604">
            <v>0</v>
          </cell>
          <cell r="U2604">
            <v>0</v>
          </cell>
          <cell r="V2604">
            <v>0</v>
          </cell>
        </row>
        <row r="2605">
          <cell r="D2605" t="str">
            <v>THANH HÓA</v>
          </cell>
          <cell r="M2605" t="str">
            <v>﻿Đang hoạt động</v>
          </cell>
          <cell r="N2605">
            <v>42362</v>
          </cell>
          <cell r="Q2605">
            <v>1</v>
          </cell>
          <cell r="T2605">
            <v>0</v>
          </cell>
          <cell r="U2605">
            <v>0</v>
          </cell>
          <cell r="V2605">
            <v>0</v>
          </cell>
        </row>
        <row r="2606">
          <cell r="D2606" t="str">
            <v>THANH HÓA</v>
          </cell>
          <cell r="M2606" t="str">
            <v>﻿Đang hoạt động</v>
          </cell>
          <cell r="N2606">
            <v>42362</v>
          </cell>
          <cell r="Q2606">
            <v>1</v>
          </cell>
          <cell r="T2606">
            <v>0</v>
          </cell>
          <cell r="U2606">
            <v>0</v>
          </cell>
          <cell r="V2606">
            <v>0</v>
          </cell>
        </row>
        <row r="2607">
          <cell r="D2607" t="str">
            <v>THANH HÓA</v>
          </cell>
          <cell r="M2607" t="str">
            <v>﻿Đang hoạt động</v>
          </cell>
          <cell r="N2607">
            <v>42362</v>
          </cell>
          <cell r="Q2607">
            <v>1</v>
          </cell>
          <cell r="T2607">
            <v>0</v>
          </cell>
          <cell r="U2607">
            <v>0</v>
          </cell>
          <cell r="V2607">
            <v>0</v>
          </cell>
        </row>
        <row r="2608">
          <cell r="D2608" t="str">
            <v>GENCASA YÊN BÁI</v>
          </cell>
          <cell r="M2608" t="str">
            <v>﻿Đang hoạt động</v>
          </cell>
          <cell r="N2608">
            <v>42368</v>
          </cell>
          <cell r="Q2608">
            <v>1</v>
          </cell>
          <cell r="T2608">
            <v>0</v>
          </cell>
          <cell r="U2608">
            <v>0</v>
          </cell>
          <cell r="V2608">
            <v>0</v>
          </cell>
        </row>
        <row r="2609">
          <cell r="D2609" t="str">
            <v>BLUE OCEAN</v>
          </cell>
          <cell r="M2609" t="str">
            <v>﻿Đang hoạt động</v>
          </cell>
          <cell r="N2609">
            <v>42363</v>
          </cell>
          <cell r="Q2609">
            <v>1</v>
          </cell>
          <cell r="T2609">
            <v>0</v>
          </cell>
          <cell r="U2609">
            <v>0</v>
          </cell>
          <cell r="V2609">
            <v>0</v>
          </cell>
        </row>
        <row r="2610">
          <cell r="D2610" t="str">
            <v>VICTORY</v>
          </cell>
          <cell r="M2610" t="str">
            <v>﻿Đang hoạt động</v>
          </cell>
          <cell r="N2610">
            <v>42363</v>
          </cell>
          <cell r="Q2610">
            <v>1</v>
          </cell>
          <cell r="T2610">
            <v>0</v>
          </cell>
          <cell r="U2610">
            <v>0</v>
          </cell>
          <cell r="V2610">
            <v>0</v>
          </cell>
        </row>
        <row r="2611">
          <cell r="D2611" t="str">
            <v>TCB SOUTH 1</v>
          </cell>
          <cell r="M2611" t="str">
            <v>﻿Đã nghỉ việc</v>
          </cell>
          <cell r="N2611">
            <v>42376</v>
          </cell>
          <cell r="Q2611">
            <v>0</v>
          </cell>
          <cell r="T2611">
            <v>0</v>
          </cell>
          <cell r="U2611">
            <v>0</v>
          </cell>
          <cell r="V2611">
            <v>0</v>
          </cell>
        </row>
        <row r="2612">
          <cell r="D2612" t="str">
            <v>THANH HÓA</v>
          </cell>
          <cell r="M2612" t="str">
            <v>﻿Đang hoạt động</v>
          </cell>
          <cell r="N2612">
            <v>42612</v>
          </cell>
          <cell r="Q2612">
            <v>1</v>
          </cell>
          <cell r="T2612">
            <v>0</v>
          </cell>
          <cell r="U2612">
            <v>0</v>
          </cell>
          <cell r="V2612">
            <v>0</v>
          </cell>
        </row>
        <row r="2613">
          <cell r="D2613" t="str">
            <v>TCA TEAM</v>
          </cell>
          <cell r="M2613" t="str">
            <v>﻿Đang hoạt động</v>
          </cell>
          <cell r="N2613">
            <v>42362</v>
          </cell>
          <cell r="Q2613">
            <v>0</v>
          </cell>
          <cell r="T2613">
            <v>0</v>
          </cell>
          <cell r="U2613">
            <v>0</v>
          </cell>
          <cell r="V2613">
            <v>0</v>
          </cell>
        </row>
        <row r="2614">
          <cell r="D2614" t="str">
            <v>GENCASA TÂN PHÚ</v>
          </cell>
          <cell r="M2614" t="str">
            <v>﻿Đang hoạt động</v>
          </cell>
          <cell r="N2614">
            <v>42356</v>
          </cell>
          <cell r="Q2614">
            <v>0</v>
          </cell>
          <cell r="T2614">
            <v>0</v>
          </cell>
          <cell r="U2614">
            <v>1</v>
          </cell>
          <cell r="V2614">
            <v>0</v>
          </cell>
        </row>
        <row r="2615">
          <cell r="D2615" t="str">
            <v>TCA TEAM</v>
          </cell>
          <cell r="M2615" t="str">
            <v>﻿Đang hoạt động</v>
          </cell>
          <cell r="N2615">
            <v>42362</v>
          </cell>
          <cell r="Q2615">
            <v>0</v>
          </cell>
          <cell r="T2615">
            <v>0</v>
          </cell>
          <cell r="U2615">
            <v>0</v>
          </cell>
          <cell r="V2615">
            <v>0</v>
          </cell>
        </row>
        <row r="2616">
          <cell r="D2616" t="str">
            <v>TCA TEAM</v>
          </cell>
          <cell r="M2616" t="str">
            <v>﻿Đang hoạt động</v>
          </cell>
          <cell r="N2616">
            <v>42362</v>
          </cell>
          <cell r="Q2616">
            <v>0</v>
          </cell>
          <cell r="T2616">
            <v>0</v>
          </cell>
          <cell r="U2616">
            <v>0</v>
          </cell>
          <cell r="V2616">
            <v>0</v>
          </cell>
        </row>
        <row r="2617">
          <cell r="D2617" t="str">
            <v>CUPID</v>
          </cell>
          <cell r="M2617" t="str">
            <v>﻿Đã nghỉ việc</v>
          </cell>
          <cell r="N2617">
            <v>42467</v>
          </cell>
          <cell r="Q2617">
            <v>0</v>
          </cell>
          <cell r="T2617">
            <v>0</v>
          </cell>
          <cell r="U2617">
            <v>0</v>
          </cell>
          <cell r="V2617">
            <v>0</v>
          </cell>
        </row>
        <row r="2618">
          <cell r="D2618" t="str">
            <v>WHITE HORSE</v>
          </cell>
          <cell r="M2618" t="str">
            <v>﻿Đang hoạt động</v>
          </cell>
          <cell r="N2618">
            <v>42360</v>
          </cell>
          <cell r="Q2618">
            <v>1</v>
          </cell>
          <cell r="T2618">
            <v>0</v>
          </cell>
          <cell r="U2618">
            <v>0</v>
          </cell>
          <cell r="V2618">
            <v>0</v>
          </cell>
        </row>
        <row r="2619">
          <cell r="D2619" t="str">
            <v>TCA TEAM</v>
          </cell>
          <cell r="M2619" t="str">
            <v>﻿Đang hoạt động</v>
          </cell>
          <cell r="N2619">
            <v>42362</v>
          </cell>
          <cell r="Q2619">
            <v>0</v>
          </cell>
          <cell r="T2619">
            <v>0</v>
          </cell>
          <cell r="U2619">
            <v>0</v>
          </cell>
          <cell r="V2619">
            <v>0</v>
          </cell>
        </row>
        <row r="2620">
          <cell r="D2620" t="str">
            <v>TCA TEAM</v>
          </cell>
          <cell r="M2620" t="str">
            <v>﻿Đang hoạt động</v>
          </cell>
          <cell r="N2620">
            <v>42362</v>
          </cell>
          <cell r="Q2620">
            <v>0</v>
          </cell>
          <cell r="T2620">
            <v>0</v>
          </cell>
          <cell r="U2620">
            <v>0</v>
          </cell>
          <cell r="V2620">
            <v>0</v>
          </cell>
        </row>
        <row r="2621">
          <cell r="D2621" t="str">
            <v>GREEN DRAGON</v>
          </cell>
          <cell r="M2621" t="str">
            <v>﻿Đang hoạt động</v>
          </cell>
          <cell r="N2621">
            <v>42482</v>
          </cell>
          <cell r="Q2621">
            <v>1</v>
          </cell>
          <cell r="T2621">
            <v>0</v>
          </cell>
          <cell r="U2621">
            <v>0</v>
          </cell>
          <cell r="V2621">
            <v>0</v>
          </cell>
        </row>
        <row r="2622">
          <cell r="D2622" t="str">
            <v>TCA TEAM</v>
          </cell>
          <cell r="M2622" t="str">
            <v>﻿Đang hoạt động</v>
          </cell>
          <cell r="N2622">
            <v>42362</v>
          </cell>
          <cell r="Q2622">
            <v>0</v>
          </cell>
          <cell r="T2622">
            <v>0</v>
          </cell>
          <cell r="U2622">
            <v>0</v>
          </cell>
          <cell r="V2622">
            <v>0</v>
          </cell>
        </row>
        <row r="2623">
          <cell r="D2623" t="str">
            <v>TCA TEAM</v>
          </cell>
          <cell r="M2623" t="str">
            <v>﻿Đang hoạt động</v>
          </cell>
          <cell r="N2623">
            <v>42362</v>
          </cell>
          <cell r="Q2623">
            <v>0</v>
          </cell>
          <cell r="T2623">
            <v>0</v>
          </cell>
          <cell r="U2623">
            <v>0</v>
          </cell>
          <cell r="V2623">
            <v>0</v>
          </cell>
        </row>
        <row r="2624">
          <cell r="D2624" t="str">
            <v>TCA TEAM</v>
          </cell>
          <cell r="M2624" t="str">
            <v>﻿Đang hoạt động</v>
          </cell>
          <cell r="N2624">
            <v>42362</v>
          </cell>
          <cell r="Q2624">
            <v>0</v>
          </cell>
          <cell r="T2624">
            <v>0</v>
          </cell>
          <cell r="U2624">
            <v>0</v>
          </cell>
          <cell r="V2624">
            <v>0</v>
          </cell>
        </row>
        <row r="2625">
          <cell r="D2625" t="str">
            <v>TCA TEAM</v>
          </cell>
          <cell r="M2625" t="str">
            <v>﻿Đang hoạt động</v>
          </cell>
          <cell r="N2625">
            <v>42454</v>
          </cell>
          <cell r="Q2625">
            <v>0</v>
          </cell>
          <cell r="T2625">
            <v>0</v>
          </cell>
          <cell r="U2625">
            <v>0</v>
          </cell>
          <cell r="V2625">
            <v>0</v>
          </cell>
        </row>
        <row r="2626">
          <cell r="D2626" t="str">
            <v>TCA TEAM</v>
          </cell>
          <cell r="M2626" t="str">
            <v>﻿Đang hoạt động</v>
          </cell>
          <cell r="N2626">
            <v>42362</v>
          </cell>
          <cell r="Q2626">
            <v>0</v>
          </cell>
          <cell r="T2626">
            <v>0</v>
          </cell>
          <cell r="U2626">
            <v>0</v>
          </cell>
          <cell r="V2626">
            <v>0</v>
          </cell>
        </row>
        <row r="2627">
          <cell r="D2627" t="str">
            <v>GREEN DRAGON</v>
          </cell>
          <cell r="M2627" t="str">
            <v>﻿Đã nghỉ việc</v>
          </cell>
          <cell r="N2627">
            <v>42363</v>
          </cell>
          <cell r="Q2627">
            <v>0</v>
          </cell>
          <cell r="T2627">
            <v>0</v>
          </cell>
          <cell r="U2627">
            <v>0</v>
          </cell>
          <cell r="V2627">
            <v>0</v>
          </cell>
        </row>
        <row r="2628">
          <cell r="D2628" t="str">
            <v>TCA TEAM</v>
          </cell>
          <cell r="M2628" t="str">
            <v>﻿Đang hoạt động</v>
          </cell>
          <cell r="N2628">
            <v>42362</v>
          </cell>
          <cell r="Q2628">
            <v>0</v>
          </cell>
          <cell r="T2628">
            <v>0</v>
          </cell>
          <cell r="U2628">
            <v>0</v>
          </cell>
          <cell r="V2628">
            <v>0</v>
          </cell>
        </row>
        <row r="2629">
          <cell r="D2629" t="str">
            <v>TCA TEAM</v>
          </cell>
          <cell r="M2629" t="str">
            <v>﻿Đang hoạt động</v>
          </cell>
          <cell r="N2629">
            <v>42401</v>
          </cell>
          <cell r="Q2629">
            <v>0</v>
          </cell>
          <cell r="T2629">
            <v>0</v>
          </cell>
          <cell r="U2629">
            <v>0</v>
          </cell>
          <cell r="V2629">
            <v>0</v>
          </cell>
        </row>
        <row r="2630">
          <cell r="D2630" t="str">
            <v>TCA TEAM</v>
          </cell>
          <cell r="M2630" t="str">
            <v>﻿Đang hoạt động</v>
          </cell>
          <cell r="N2630">
            <v>42362</v>
          </cell>
          <cell r="Q2630">
            <v>0</v>
          </cell>
          <cell r="T2630">
            <v>0</v>
          </cell>
          <cell r="U2630">
            <v>0</v>
          </cell>
          <cell r="V2630">
            <v>0</v>
          </cell>
        </row>
        <row r="2631">
          <cell r="D2631" t="str">
            <v>TCA TEAM</v>
          </cell>
          <cell r="M2631" t="str">
            <v>﻿Đang hoạt động</v>
          </cell>
          <cell r="N2631">
            <v>42454</v>
          </cell>
          <cell r="Q2631">
            <v>0</v>
          </cell>
          <cell r="T2631">
            <v>0</v>
          </cell>
          <cell r="U2631">
            <v>0</v>
          </cell>
          <cell r="V2631">
            <v>0</v>
          </cell>
        </row>
        <row r="2632">
          <cell r="D2632" t="str">
            <v>THANH HÓA</v>
          </cell>
          <cell r="M2632" t="str">
            <v>﻿Đang hoạt động</v>
          </cell>
          <cell r="N2632">
            <v>42368</v>
          </cell>
          <cell r="Q2632">
            <v>1</v>
          </cell>
          <cell r="T2632">
            <v>0</v>
          </cell>
          <cell r="U2632">
            <v>0</v>
          </cell>
          <cell r="V2632">
            <v>0</v>
          </cell>
        </row>
        <row r="2633">
          <cell r="D2633" t="str">
            <v>TCA TEAM</v>
          </cell>
          <cell r="M2633" t="str">
            <v>﻿Đang hoạt động</v>
          </cell>
          <cell r="N2633">
            <v>42466</v>
          </cell>
          <cell r="Q2633">
            <v>0</v>
          </cell>
          <cell r="T2633">
            <v>0</v>
          </cell>
          <cell r="U2633">
            <v>0</v>
          </cell>
          <cell r="V2633">
            <v>0</v>
          </cell>
        </row>
        <row r="2634">
          <cell r="D2634" t="str">
            <v>TCA TEAM</v>
          </cell>
          <cell r="M2634" t="str">
            <v>﻿Đang hoạt động</v>
          </cell>
          <cell r="N2634">
            <v>42362</v>
          </cell>
          <cell r="Q2634">
            <v>0</v>
          </cell>
          <cell r="T2634">
            <v>0</v>
          </cell>
          <cell r="U2634">
            <v>0</v>
          </cell>
          <cell r="V2634">
            <v>0</v>
          </cell>
        </row>
        <row r="2635">
          <cell r="D2635" t="str">
            <v>MDRT HCM</v>
          </cell>
          <cell r="M2635" t="str">
            <v>﻿Đang hoạt động</v>
          </cell>
          <cell r="N2635">
            <v>42496</v>
          </cell>
          <cell r="Q2635">
            <v>1</v>
          </cell>
          <cell r="T2635">
            <v>0</v>
          </cell>
          <cell r="U2635">
            <v>0</v>
          </cell>
          <cell r="V2635">
            <v>0</v>
          </cell>
        </row>
        <row r="2636">
          <cell r="D2636" t="str">
            <v>BELIEVE IN FUTURE</v>
          </cell>
          <cell r="M2636" t="str">
            <v>﻿Đang hoạt động</v>
          </cell>
          <cell r="N2636">
            <v>42360</v>
          </cell>
          <cell r="Q2636">
            <v>1</v>
          </cell>
          <cell r="T2636">
            <v>0</v>
          </cell>
          <cell r="U2636">
            <v>0</v>
          </cell>
          <cell r="V2636">
            <v>0</v>
          </cell>
        </row>
        <row r="2637">
          <cell r="D2637" t="str">
            <v>LUCKY STAR</v>
          </cell>
          <cell r="M2637" t="str">
            <v>﻿Đang hoạt động</v>
          </cell>
          <cell r="N2637">
            <v>42360</v>
          </cell>
          <cell r="Q2637">
            <v>1</v>
          </cell>
          <cell r="T2637">
            <v>0</v>
          </cell>
          <cell r="U2637">
            <v>0</v>
          </cell>
          <cell r="V2637">
            <v>0</v>
          </cell>
        </row>
        <row r="2638">
          <cell r="D2638" t="str">
            <v>GENCASA YÊN BÁI</v>
          </cell>
          <cell r="M2638" t="str">
            <v>﻿Đang hoạt động</v>
          </cell>
          <cell r="N2638">
            <v>42368</v>
          </cell>
          <cell r="Q2638">
            <v>1</v>
          </cell>
          <cell r="T2638">
            <v>0</v>
          </cell>
          <cell r="U2638">
            <v>0</v>
          </cell>
          <cell r="V2638">
            <v>0</v>
          </cell>
        </row>
        <row r="2639">
          <cell r="D2639" t="str">
            <v>THE CAPITAL</v>
          </cell>
          <cell r="M2639" t="str">
            <v>﻿Đang hoạt động</v>
          </cell>
          <cell r="N2639">
            <v>42362</v>
          </cell>
          <cell r="Q2639">
            <v>1</v>
          </cell>
          <cell r="T2639">
            <v>0</v>
          </cell>
          <cell r="U2639">
            <v>0</v>
          </cell>
          <cell r="V2639">
            <v>0</v>
          </cell>
        </row>
        <row r="2640">
          <cell r="D2640" t="str">
            <v>TCA TEAM</v>
          </cell>
          <cell r="M2640" t="str">
            <v>﻿Đang hoạt động</v>
          </cell>
          <cell r="N2640">
            <v>42362</v>
          </cell>
          <cell r="Q2640">
            <v>0</v>
          </cell>
          <cell r="T2640">
            <v>0</v>
          </cell>
          <cell r="U2640">
            <v>0</v>
          </cell>
          <cell r="V2640">
            <v>0</v>
          </cell>
        </row>
        <row r="2641">
          <cell r="D2641" t="str">
            <v>TCA TEAM</v>
          </cell>
          <cell r="M2641" t="str">
            <v>﻿Đang hoạt động</v>
          </cell>
          <cell r="N2641">
            <v>42416</v>
          </cell>
          <cell r="Q2641">
            <v>0</v>
          </cell>
          <cell r="T2641">
            <v>0</v>
          </cell>
          <cell r="U2641">
            <v>0</v>
          </cell>
          <cell r="V2641">
            <v>0</v>
          </cell>
        </row>
        <row r="2642">
          <cell r="D2642" t="str">
            <v>TCA TEAM</v>
          </cell>
          <cell r="M2642" t="str">
            <v>﻿Đang hoạt động</v>
          </cell>
          <cell r="N2642">
            <v>42354</v>
          </cell>
          <cell r="Q2642">
            <v>0</v>
          </cell>
          <cell r="T2642">
            <v>0</v>
          </cell>
          <cell r="U2642">
            <v>0</v>
          </cell>
          <cell r="V2642">
            <v>0</v>
          </cell>
        </row>
        <row r="2643">
          <cell r="D2643" t="str">
            <v>SUNFLOWER</v>
          </cell>
          <cell r="M2643" t="str">
            <v>﻿Đang hoạt động</v>
          </cell>
          <cell r="N2643">
            <v>42361</v>
          </cell>
          <cell r="Q2643">
            <v>0</v>
          </cell>
          <cell r="T2643">
            <v>0</v>
          </cell>
          <cell r="U2643">
            <v>1</v>
          </cell>
          <cell r="V2643">
            <v>0</v>
          </cell>
        </row>
        <row r="2644">
          <cell r="D2644" t="str">
            <v>F.B.I</v>
          </cell>
          <cell r="M2644" t="str">
            <v>﻿Đang hoạt động</v>
          </cell>
          <cell r="N2644">
            <v>42361</v>
          </cell>
          <cell r="Q2644">
            <v>1</v>
          </cell>
          <cell r="T2644">
            <v>0</v>
          </cell>
          <cell r="U2644">
            <v>0</v>
          </cell>
          <cell r="V2644">
            <v>0</v>
          </cell>
        </row>
        <row r="2645">
          <cell r="D2645" t="str">
            <v>GENCASA LONG BIÊN</v>
          </cell>
          <cell r="M2645" t="str">
            <v>﻿Đang hoạt động</v>
          </cell>
          <cell r="N2645">
            <v>42361</v>
          </cell>
          <cell r="Q2645">
            <v>1</v>
          </cell>
          <cell r="T2645">
            <v>0</v>
          </cell>
          <cell r="U2645">
            <v>0</v>
          </cell>
          <cell r="V2645">
            <v>0</v>
          </cell>
        </row>
        <row r="2646">
          <cell r="D2646" t="str">
            <v>CUPID</v>
          </cell>
          <cell r="M2646" t="str">
            <v>﻿Đã nghỉ việc</v>
          </cell>
          <cell r="N2646">
            <v>42362</v>
          </cell>
          <cell r="Q2646">
            <v>0</v>
          </cell>
          <cell r="T2646">
            <v>0</v>
          </cell>
          <cell r="U2646">
            <v>0</v>
          </cell>
          <cell r="V2646">
            <v>0</v>
          </cell>
        </row>
        <row r="2647">
          <cell r="D2647" t="str">
            <v>THE SKY</v>
          </cell>
          <cell r="M2647" t="str">
            <v>﻿Đang hoạt động</v>
          </cell>
          <cell r="N2647">
            <v>42446</v>
          </cell>
          <cell r="Q2647">
            <v>1</v>
          </cell>
          <cell r="T2647">
            <v>0</v>
          </cell>
          <cell r="U2647">
            <v>0</v>
          </cell>
          <cell r="V2647">
            <v>0</v>
          </cell>
        </row>
        <row r="2648">
          <cell r="D2648" t="str">
            <v>THE SKY</v>
          </cell>
          <cell r="M2648" t="str">
            <v>﻿Đang hoạt động</v>
          </cell>
          <cell r="N2648">
            <v>42636</v>
          </cell>
          <cell r="Q2648">
            <v>1</v>
          </cell>
          <cell r="T2648">
            <v>0</v>
          </cell>
          <cell r="U2648">
            <v>0</v>
          </cell>
          <cell r="V2648">
            <v>0</v>
          </cell>
        </row>
        <row r="2649">
          <cell r="D2649" t="str">
            <v>THE STARS 1</v>
          </cell>
          <cell r="M2649" t="str">
            <v>﻿Đang hoạt động</v>
          </cell>
          <cell r="N2649">
            <v>42639</v>
          </cell>
          <cell r="Q2649">
            <v>1</v>
          </cell>
          <cell r="T2649">
            <v>0</v>
          </cell>
          <cell r="U2649">
            <v>0</v>
          </cell>
          <cell r="V2649">
            <v>0</v>
          </cell>
        </row>
        <row r="2650">
          <cell r="D2650" t="str">
            <v>F.B.I</v>
          </cell>
          <cell r="M2650" t="str">
            <v>﻿Đang hoạt động</v>
          </cell>
          <cell r="N2650">
            <v>42361</v>
          </cell>
          <cell r="Q2650">
            <v>1</v>
          </cell>
          <cell r="T2650">
            <v>0</v>
          </cell>
          <cell r="U2650">
            <v>0</v>
          </cell>
          <cell r="V2650">
            <v>0</v>
          </cell>
        </row>
        <row r="2651">
          <cell r="D2651" t="str">
            <v>THE CAPITAL</v>
          </cell>
          <cell r="M2651" t="str">
            <v>﻿Đang hoạt động</v>
          </cell>
          <cell r="N2651">
            <v>42362</v>
          </cell>
          <cell r="Q2651">
            <v>0</v>
          </cell>
          <cell r="T2651">
            <v>0</v>
          </cell>
          <cell r="U2651">
            <v>1</v>
          </cell>
          <cell r="V2651">
            <v>0</v>
          </cell>
        </row>
        <row r="2652">
          <cell r="D2652" t="str">
            <v>MDRT HCM</v>
          </cell>
          <cell r="M2652" t="str">
            <v>﻿Đang hoạt động</v>
          </cell>
          <cell r="N2652">
            <v>42361</v>
          </cell>
          <cell r="Q2652">
            <v>1</v>
          </cell>
          <cell r="T2652">
            <v>0</v>
          </cell>
          <cell r="U2652">
            <v>0</v>
          </cell>
          <cell r="V2652">
            <v>0</v>
          </cell>
        </row>
        <row r="2653">
          <cell r="D2653" t="str">
            <v>THE CAPITAL</v>
          </cell>
          <cell r="M2653" t="str">
            <v>﻿Đang hoạt động</v>
          </cell>
          <cell r="N2653">
            <v>42362</v>
          </cell>
          <cell r="Q2653">
            <v>1</v>
          </cell>
          <cell r="T2653">
            <v>0</v>
          </cell>
          <cell r="U2653">
            <v>0</v>
          </cell>
          <cell r="V2653">
            <v>0</v>
          </cell>
        </row>
        <row r="2654">
          <cell r="D2654" t="str">
            <v>TCA TEAM</v>
          </cell>
          <cell r="M2654" t="str">
            <v>﻿Đang hoạt động</v>
          </cell>
          <cell r="N2654">
            <v>42466</v>
          </cell>
          <cell r="Q2654">
            <v>0</v>
          </cell>
          <cell r="T2654">
            <v>0</v>
          </cell>
          <cell r="U2654">
            <v>0</v>
          </cell>
          <cell r="V2654">
            <v>0</v>
          </cell>
        </row>
        <row r="2655">
          <cell r="D2655" t="str">
            <v>TCA TEAM</v>
          </cell>
          <cell r="M2655" t="str">
            <v>﻿Đang hoạt động</v>
          </cell>
          <cell r="N2655">
            <v>42361</v>
          </cell>
          <cell r="Q2655">
            <v>0</v>
          </cell>
          <cell r="T2655">
            <v>0</v>
          </cell>
          <cell r="U2655">
            <v>0</v>
          </cell>
          <cell r="V2655">
            <v>0</v>
          </cell>
        </row>
        <row r="2656">
          <cell r="D2656" t="str">
            <v>THE CAPITAL</v>
          </cell>
          <cell r="M2656" t="str">
            <v>﻿Đang hoạt động</v>
          </cell>
          <cell r="N2656">
            <v>42362</v>
          </cell>
          <cell r="Q2656">
            <v>1</v>
          </cell>
          <cell r="T2656">
            <v>0</v>
          </cell>
          <cell r="U2656">
            <v>0</v>
          </cell>
          <cell r="V2656">
            <v>0</v>
          </cell>
        </row>
        <row r="2657">
          <cell r="D2657" t="str">
            <v>F.B.I</v>
          </cell>
          <cell r="M2657" t="str">
            <v>﻿Đang hoạt động</v>
          </cell>
          <cell r="N2657">
            <v>42361</v>
          </cell>
          <cell r="Q2657">
            <v>1</v>
          </cell>
          <cell r="T2657">
            <v>0</v>
          </cell>
          <cell r="U2657">
            <v>0</v>
          </cell>
          <cell r="V2657">
            <v>0</v>
          </cell>
        </row>
        <row r="2658">
          <cell r="D2658" t="str">
            <v>THE KEY</v>
          </cell>
          <cell r="M2658" t="str">
            <v>﻿Đang hoạt động</v>
          </cell>
          <cell r="N2658">
            <v>42361</v>
          </cell>
          <cell r="Q2658">
            <v>1</v>
          </cell>
          <cell r="T2658">
            <v>0</v>
          </cell>
          <cell r="U2658">
            <v>0</v>
          </cell>
          <cell r="V2658">
            <v>0</v>
          </cell>
        </row>
        <row r="2659">
          <cell r="D2659" t="str">
            <v>THE STARS 1</v>
          </cell>
          <cell r="M2659" t="str">
            <v>﻿Đang hoạt động</v>
          </cell>
          <cell r="N2659">
            <v>42361</v>
          </cell>
          <cell r="Q2659">
            <v>1</v>
          </cell>
          <cell r="T2659">
            <v>0</v>
          </cell>
          <cell r="U2659">
            <v>0</v>
          </cell>
          <cell r="V2659">
            <v>0</v>
          </cell>
        </row>
        <row r="2660">
          <cell r="D2660" t="str">
            <v>TCA TEAM</v>
          </cell>
          <cell r="M2660" t="str">
            <v>﻿Đang hoạt động</v>
          </cell>
          <cell r="N2660">
            <v>42530</v>
          </cell>
          <cell r="Q2660">
            <v>0</v>
          </cell>
          <cell r="T2660">
            <v>0</v>
          </cell>
          <cell r="U2660">
            <v>0</v>
          </cell>
          <cell r="V2660">
            <v>0</v>
          </cell>
        </row>
        <row r="2661">
          <cell r="D2661" t="str">
            <v>TCA TEAM</v>
          </cell>
          <cell r="M2661" t="str">
            <v>﻿Đang hoạt động</v>
          </cell>
          <cell r="N2661">
            <v>42361</v>
          </cell>
          <cell r="Q2661">
            <v>0</v>
          </cell>
          <cell r="T2661">
            <v>0</v>
          </cell>
          <cell r="U2661">
            <v>0</v>
          </cell>
          <cell r="V2661">
            <v>0</v>
          </cell>
        </row>
        <row r="2662">
          <cell r="D2662" t="str">
            <v>TCA TEAM</v>
          </cell>
          <cell r="M2662" t="str">
            <v>﻿Đang hoạt động</v>
          </cell>
          <cell r="N2662">
            <v>42633</v>
          </cell>
          <cell r="Q2662">
            <v>0</v>
          </cell>
          <cell r="T2662">
            <v>0</v>
          </cell>
          <cell r="U2662">
            <v>0</v>
          </cell>
          <cell r="V2662">
            <v>0</v>
          </cell>
        </row>
        <row r="2663">
          <cell r="D2663" t="str">
            <v>TCA TEAM</v>
          </cell>
          <cell r="M2663" t="str">
            <v>﻿Đang hoạt động</v>
          </cell>
          <cell r="N2663">
            <v>42571</v>
          </cell>
          <cell r="Q2663">
            <v>0</v>
          </cell>
          <cell r="T2663">
            <v>0</v>
          </cell>
          <cell r="U2663">
            <v>0</v>
          </cell>
          <cell r="V2663">
            <v>0</v>
          </cell>
        </row>
        <row r="2664">
          <cell r="D2664" t="str">
            <v>TCA TEAM</v>
          </cell>
          <cell r="M2664" t="str">
            <v>﻿Đang hoạt động</v>
          </cell>
          <cell r="N2664">
            <v>42361</v>
          </cell>
          <cell r="Q2664">
            <v>0</v>
          </cell>
          <cell r="T2664">
            <v>0</v>
          </cell>
          <cell r="U2664">
            <v>0</v>
          </cell>
          <cell r="V2664">
            <v>0</v>
          </cell>
        </row>
        <row r="2665">
          <cell r="D2665" t="str">
            <v>TCA TEAM</v>
          </cell>
          <cell r="M2665" t="str">
            <v>﻿Đang hoạt động</v>
          </cell>
          <cell r="N2665">
            <v>42361</v>
          </cell>
          <cell r="Q2665">
            <v>0</v>
          </cell>
          <cell r="T2665">
            <v>0</v>
          </cell>
          <cell r="U2665">
            <v>0</v>
          </cell>
          <cell r="V2665">
            <v>0</v>
          </cell>
        </row>
        <row r="2666">
          <cell r="D2666" t="str">
            <v>TCA TEAM</v>
          </cell>
          <cell r="M2666" t="str">
            <v>﻿Đang hoạt động</v>
          </cell>
          <cell r="N2666">
            <v>42440</v>
          </cell>
          <cell r="Q2666">
            <v>0</v>
          </cell>
          <cell r="T2666">
            <v>0</v>
          </cell>
          <cell r="U2666">
            <v>0</v>
          </cell>
          <cell r="V2666">
            <v>0</v>
          </cell>
        </row>
        <row r="2667">
          <cell r="D2667" t="str">
            <v>THANH HÓA</v>
          </cell>
          <cell r="M2667" t="str">
            <v>﻿Đang hoạt động</v>
          </cell>
          <cell r="N2667">
            <v>42368</v>
          </cell>
          <cell r="Q2667">
            <v>1</v>
          </cell>
          <cell r="T2667">
            <v>0</v>
          </cell>
          <cell r="U2667">
            <v>0</v>
          </cell>
          <cell r="V2667">
            <v>0</v>
          </cell>
        </row>
        <row r="2668">
          <cell r="D2668" t="str">
            <v>TCA TEAM</v>
          </cell>
          <cell r="M2668" t="str">
            <v>﻿Đang hoạt động</v>
          </cell>
          <cell r="N2668">
            <v>42438</v>
          </cell>
          <cell r="Q2668">
            <v>0</v>
          </cell>
          <cell r="T2668">
            <v>0</v>
          </cell>
          <cell r="U2668">
            <v>0</v>
          </cell>
          <cell r="V2668">
            <v>0</v>
          </cell>
        </row>
        <row r="2669">
          <cell r="D2669" t="str">
            <v>TCA TEAM</v>
          </cell>
          <cell r="M2669" t="str">
            <v>﻿Đang hoạt động</v>
          </cell>
          <cell r="N2669">
            <v>42361</v>
          </cell>
          <cell r="Q2669">
            <v>0</v>
          </cell>
          <cell r="T2669">
            <v>0</v>
          </cell>
          <cell r="U2669">
            <v>0</v>
          </cell>
          <cell r="V2669">
            <v>0</v>
          </cell>
        </row>
        <row r="2670">
          <cell r="D2670" t="str">
            <v>THE POWER</v>
          </cell>
          <cell r="M2670" t="str">
            <v>﻿Đang hoạt động</v>
          </cell>
          <cell r="N2670">
            <v>42361</v>
          </cell>
          <cell r="Q2670">
            <v>1</v>
          </cell>
          <cell r="T2670">
            <v>0</v>
          </cell>
          <cell r="U2670">
            <v>0</v>
          </cell>
          <cell r="V2670">
            <v>0</v>
          </cell>
        </row>
        <row r="2671">
          <cell r="D2671" t="str">
            <v>TCA TEAM</v>
          </cell>
          <cell r="M2671" t="str">
            <v>﻿Đang hoạt động</v>
          </cell>
          <cell r="N2671">
            <v>42758</v>
          </cell>
          <cell r="Q2671">
            <v>0</v>
          </cell>
          <cell r="T2671">
            <v>0</v>
          </cell>
          <cell r="U2671">
            <v>0</v>
          </cell>
          <cell r="V2671">
            <v>0</v>
          </cell>
        </row>
        <row r="2672">
          <cell r="D2672" t="str">
            <v>TCA TEAM</v>
          </cell>
          <cell r="M2672" t="str">
            <v>﻿Đang hoạt động</v>
          </cell>
          <cell r="N2672">
            <v>42361</v>
          </cell>
          <cell r="Q2672">
            <v>0</v>
          </cell>
          <cell r="T2672">
            <v>0</v>
          </cell>
          <cell r="U2672">
            <v>0</v>
          </cell>
          <cell r="V2672">
            <v>0</v>
          </cell>
        </row>
        <row r="2673">
          <cell r="D2673" t="str">
            <v>LUCKY STAR</v>
          </cell>
          <cell r="M2673" t="str">
            <v>﻿Đang hoạt động</v>
          </cell>
          <cell r="N2673">
            <v>42417</v>
          </cell>
          <cell r="Q2673">
            <v>1</v>
          </cell>
          <cell r="T2673">
            <v>0</v>
          </cell>
          <cell r="U2673">
            <v>0</v>
          </cell>
          <cell r="V2673">
            <v>0</v>
          </cell>
        </row>
        <row r="2674">
          <cell r="D2674" t="str">
            <v>THE CAPITAL</v>
          </cell>
          <cell r="M2674" t="str">
            <v>﻿Đang hoạt động</v>
          </cell>
          <cell r="N2674">
            <v>42577</v>
          </cell>
          <cell r="Q2674">
            <v>0</v>
          </cell>
          <cell r="T2674">
            <v>0</v>
          </cell>
          <cell r="U2674">
            <v>1</v>
          </cell>
          <cell r="V2674">
            <v>0</v>
          </cell>
        </row>
        <row r="2675">
          <cell r="D2675" t="str">
            <v>TCA TEAM</v>
          </cell>
          <cell r="M2675" t="str">
            <v>﻿Đang hoạt động</v>
          </cell>
          <cell r="N2675">
            <v>42361</v>
          </cell>
          <cell r="Q2675">
            <v>0</v>
          </cell>
          <cell r="T2675">
            <v>0</v>
          </cell>
          <cell r="U2675">
            <v>0</v>
          </cell>
          <cell r="V2675">
            <v>0</v>
          </cell>
        </row>
        <row r="2676">
          <cell r="D2676" t="str">
            <v>GENCASA THÁI NGUYÊN</v>
          </cell>
          <cell r="M2676" t="str">
            <v>﻿Đang hoạt động</v>
          </cell>
          <cell r="N2676">
            <v>42726</v>
          </cell>
          <cell r="Q2676">
            <v>1</v>
          </cell>
          <cell r="T2676">
            <v>0</v>
          </cell>
          <cell r="U2676">
            <v>0</v>
          </cell>
          <cell r="V2676">
            <v>0</v>
          </cell>
        </row>
        <row r="2677">
          <cell r="D2677" t="str">
            <v>TCA TEAM</v>
          </cell>
          <cell r="M2677" t="str">
            <v>﻿Đang hoạt động</v>
          </cell>
          <cell r="N2677">
            <v>42375</v>
          </cell>
          <cell r="Q2677">
            <v>0</v>
          </cell>
          <cell r="T2677">
            <v>0</v>
          </cell>
          <cell r="U2677">
            <v>0</v>
          </cell>
          <cell r="V2677">
            <v>0</v>
          </cell>
        </row>
        <row r="2678">
          <cell r="D2678" t="str">
            <v>TCA TEAM</v>
          </cell>
          <cell r="M2678" t="str">
            <v>﻿Đang hoạt động</v>
          </cell>
          <cell r="N2678">
            <v>42579</v>
          </cell>
          <cell r="Q2678">
            <v>0</v>
          </cell>
          <cell r="T2678">
            <v>0</v>
          </cell>
          <cell r="U2678">
            <v>0</v>
          </cell>
          <cell r="V2678">
            <v>0</v>
          </cell>
        </row>
        <row r="2679">
          <cell r="D2679" t="str">
            <v>TCA TEAM</v>
          </cell>
          <cell r="M2679" t="str">
            <v>﻿Đang hoạt động</v>
          </cell>
          <cell r="N2679">
            <v>42401</v>
          </cell>
          <cell r="Q2679">
            <v>0</v>
          </cell>
          <cell r="T2679">
            <v>0</v>
          </cell>
          <cell r="U2679">
            <v>0</v>
          </cell>
          <cell r="V2679">
            <v>0</v>
          </cell>
        </row>
        <row r="2680">
          <cell r="D2680" t="str">
            <v>TCA TEAM</v>
          </cell>
          <cell r="M2680" t="str">
            <v>﻿Đang hoạt động</v>
          </cell>
          <cell r="N2680">
            <v>42514</v>
          </cell>
          <cell r="Q2680">
            <v>0</v>
          </cell>
          <cell r="T2680">
            <v>0</v>
          </cell>
          <cell r="U2680">
            <v>0</v>
          </cell>
          <cell r="V2680">
            <v>0</v>
          </cell>
        </row>
        <row r="2681">
          <cell r="D2681" t="str">
            <v>TCA TEAM</v>
          </cell>
          <cell r="M2681" t="str">
            <v>﻿Đang hoạt động</v>
          </cell>
          <cell r="N2681">
            <v>42361</v>
          </cell>
          <cell r="Q2681">
            <v>0</v>
          </cell>
          <cell r="T2681">
            <v>0</v>
          </cell>
          <cell r="U2681">
            <v>0</v>
          </cell>
          <cell r="V2681">
            <v>0</v>
          </cell>
        </row>
        <row r="2682">
          <cell r="D2682" t="str">
            <v>TCA TEAM</v>
          </cell>
          <cell r="M2682" t="str">
            <v>﻿Đang hoạt động</v>
          </cell>
          <cell r="N2682">
            <v>42361</v>
          </cell>
          <cell r="Q2682">
            <v>0</v>
          </cell>
          <cell r="T2682">
            <v>0</v>
          </cell>
          <cell r="U2682">
            <v>0</v>
          </cell>
          <cell r="V2682">
            <v>0</v>
          </cell>
        </row>
        <row r="2683">
          <cell r="D2683" t="str">
            <v>TCA TEAM</v>
          </cell>
          <cell r="M2683" t="str">
            <v>﻿Đang hoạt động</v>
          </cell>
          <cell r="N2683">
            <v>42361</v>
          </cell>
          <cell r="Q2683">
            <v>0</v>
          </cell>
          <cell r="T2683">
            <v>0</v>
          </cell>
          <cell r="U2683">
            <v>0</v>
          </cell>
          <cell r="V2683">
            <v>0</v>
          </cell>
        </row>
        <row r="2684">
          <cell r="D2684" t="str">
            <v>TCA TEAM</v>
          </cell>
          <cell r="M2684" t="str">
            <v>﻿Đang hoạt động</v>
          </cell>
          <cell r="N2684">
            <v>42361</v>
          </cell>
          <cell r="Q2684">
            <v>0</v>
          </cell>
          <cell r="T2684">
            <v>0</v>
          </cell>
          <cell r="U2684">
            <v>0</v>
          </cell>
          <cell r="V2684">
            <v>0</v>
          </cell>
        </row>
        <row r="2685">
          <cell r="D2685" t="str">
            <v>TCA TEAM</v>
          </cell>
          <cell r="M2685" t="str">
            <v>﻿Đang hoạt động</v>
          </cell>
          <cell r="N2685">
            <v>42362</v>
          </cell>
          <cell r="Q2685">
            <v>0</v>
          </cell>
          <cell r="T2685">
            <v>0</v>
          </cell>
          <cell r="U2685">
            <v>0</v>
          </cell>
          <cell r="V2685">
            <v>0</v>
          </cell>
        </row>
        <row r="2686">
          <cell r="D2686" t="str">
            <v>GENCASA THÁI NGUYÊN</v>
          </cell>
          <cell r="M2686" t="str">
            <v>﻿Đang hoạt động</v>
          </cell>
          <cell r="N2686">
            <v>42363</v>
          </cell>
          <cell r="Q2686">
            <v>1</v>
          </cell>
          <cell r="T2686">
            <v>0</v>
          </cell>
          <cell r="U2686">
            <v>0</v>
          </cell>
          <cell r="V2686">
            <v>0</v>
          </cell>
        </row>
        <row r="2687">
          <cell r="D2687" t="str">
            <v>TCA TEAM</v>
          </cell>
          <cell r="M2687" t="str">
            <v>﻿Đang hoạt động</v>
          </cell>
          <cell r="N2687">
            <v>42362</v>
          </cell>
          <cell r="Q2687">
            <v>0</v>
          </cell>
          <cell r="T2687">
            <v>0</v>
          </cell>
          <cell r="U2687">
            <v>0</v>
          </cell>
          <cell r="V2687">
            <v>0</v>
          </cell>
        </row>
        <row r="2688">
          <cell r="D2688" t="str">
            <v>TCA TEAM</v>
          </cell>
          <cell r="M2688" t="str">
            <v>﻿Đang hoạt động</v>
          </cell>
          <cell r="N2688">
            <v>42362</v>
          </cell>
          <cell r="Q2688">
            <v>0</v>
          </cell>
          <cell r="T2688">
            <v>0</v>
          </cell>
          <cell r="U2688">
            <v>0</v>
          </cell>
          <cell r="V2688">
            <v>0</v>
          </cell>
        </row>
        <row r="2689">
          <cell r="D2689" t="str">
            <v>TCA TEAM</v>
          </cell>
          <cell r="M2689" t="str">
            <v>﻿Đang hoạt động</v>
          </cell>
          <cell r="N2689">
            <v>42362</v>
          </cell>
          <cell r="Q2689">
            <v>0</v>
          </cell>
          <cell r="T2689">
            <v>0</v>
          </cell>
          <cell r="U2689">
            <v>0</v>
          </cell>
          <cell r="V2689">
            <v>0</v>
          </cell>
        </row>
        <row r="2690">
          <cell r="D2690" t="str">
            <v>TCA TEAM</v>
          </cell>
          <cell r="M2690" t="str">
            <v>﻿Đang hoạt động</v>
          </cell>
          <cell r="N2690">
            <v>42362</v>
          </cell>
          <cell r="Q2690">
            <v>0</v>
          </cell>
          <cell r="T2690">
            <v>0</v>
          </cell>
          <cell r="U2690">
            <v>0</v>
          </cell>
          <cell r="V2690">
            <v>0</v>
          </cell>
        </row>
        <row r="2691">
          <cell r="D2691" t="str">
            <v>TCA TEAM</v>
          </cell>
          <cell r="M2691" t="str">
            <v>﻿Đang hoạt động</v>
          </cell>
          <cell r="N2691">
            <v>42452</v>
          </cell>
          <cell r="Q2691">
            <v>0</v>
          </cell>
          <cell r="T2691">
            <v>0</v>
          </cell>
          <cell r="U2691">
            <v>0</v>
          </cell>
          <cell r="V2691">
            <v>0</v>
          </cell>
        </row>
        <row r="2692">
          <cell r="D2692" t="str">
            <v>TCA TEAM</v>
          </cell>
          <cell r="M2692" t="str">
            <v>﻿Đang hoạt động</v>
          </cell>
          <cell r="N2692">
            <v>42550</v>
          </cell>
          <cell r="Q2692">
            <v>0</v>
          </cell>
          <cell r="T2692">
            <v>0</v>
          </cell>
          <cell r="U2692">
            <v>0</v>
          </cell>
          <cell r="V2692">
            <v>0</v>
          </cell>
        </row>
        <row r="2693">
          <cell r="D2693" t="str">
            <v>GENCASA THÁI NGUYÊN</v>
          </cell>
          <cell r="M2693" t="str">
            <v>﻿Đang hoạt động</v>
          </cell>
          <cell r="N2693">
            <v>42363</v>
          </cell>
          <cell r="Q2693">
            <v>1</v>
          </cell>
          <cell r="T2693">
            <v>0</v>
          </cell>
          <cell r="U2693">
            <v>0</v>
          </cell>
          <cell r="V2693">
            <v>0</v>
          </cell>
        </row>
        <row r="2694">
          <cell r="D2694" t="str">
            <v>GENCASA THÁI NGUYÊN</v>
          </cell>
          <cell r="M2694" t="str">
            <v>﻿Đang hoạt động</v>
          </cell>
          <cell r="N2694">
            <v>42363</v>
          </cell>
          <cell r="Q2694">
            <v>1</v>
          </cell>
          <cell r="T2694">
            <v>0</v>
          </cell>
          <cell r="U2694">
            <v>0</v>
          </cell>
          <cell r="V2694">
            <v>0</v>
          </cell>
        </row>
        <row r="2695">
          <cell r="D2695" t="str">
            <v>TCA TEAM</v>
          </cell>
          <cell r="M2695" t="str">
            <v>﻿Đang hoạt động</v>
          </cell>
          <cell r="N2695">
            <v>42362</v>
          </cell>
          <cell r="Q2695">
            <v>0</v>
          </cell>
          <cell r="T2695">
            <v>0</v>
          </cell>
          <cell r="U2695">
            <v>0</v>
          </cell>
          <cell r="V2695">
            <v>0</v>
          </cell>
        </row>
        <row r="2696">
          <cell r="D2696" t="str">
            <v>TCA TEAM</v>
          </cell>
          <cell r="M2696" t="str">
            <v>﻿Đang hoạt động</v>
          </cell>
          <cell r="N2696">
            <v>42362</v>
          </cell>
          <cell r="Q2696">
            <v>0</v>
          </cell>
          <cell r="T2696">
            <v>0</v>
          </cell>
          <cell r="U2696">
            <v>0</v>
          </cell>
          <cell r="V2696">
            <v>0</v>
          </cell>
        </row>
        <row r="2697">
          <cell r="D2697" t="str">
            <v>TCA TEAM</v>
          </cell>
          <cell r="M2697" t="str">
            <v>﻿Đang hoạt động</v>
          </cell>
          <cell r="N2697">
            <v>42362</v>
          </cell>
          <cell r="Q2697">
            <v>0</v>
          </cell>
          <cell r="T2697">
            <v>0</v>
          </cell>
          <cell r="U2697">
            <v>0</v>
          </cell>
          <cell r="V2697">
            <v>0</v>
          </cell>
        </row>
        <row r="2698">
          <cell r="D2698" t="str">
            <v>TCA TEAM</v>
          </cell>
          <cell r="M2698" t="str">
            <v>﻿Đang hoạt động</v>
          </cell>
          <cell r="N2698">
            <v>42506</v>
          </cell>
          <cell r="Q2698">
            <v>0</v>
          </cell>
          <cell r="T2698">
            <v>0</v>
          </cell>
          <cell r="U2698">
            <v>0</v>
          </cell>
          <cell r="V2698">
            <v>0</v>
          </cell>
        </row>
        <row r="2699">
          <cell r="D2699" t="str">
            <v>TCA TEAM</v>
          </cell>
          <cell r="M2699" t="str">
            <v>﻿Đang hoạt động</v>
          </cell>
          <cell r="N2699">
            <v>42362</v>
          </cell>
          <cell r="Q2699">
            <v>0</v>
          </cell>
          <cell r="T2699">
            <v>0</v>
          </cell>
          <cell r="U2699">
            <v>0</v>
          </cell>
          <cell r="V2699">
            <v>0</v>
          </cell>
        </row>
        <row r="2700">
          <cell r="D2700" t="str">
            <v>TCA TEAM</v>
          </cell>
          <cell r="M2700" t="str">
            <v>﻿Đang hoạt động</v>
          </cell>
          <cell r="N2700">
            <v>42362</v>
          </cell>
          <cell r="Q2700">
            <v>0</v>
          </cell>
          <cell r="T2700">
            <v>0</v>
          </cell>
          <cell r="U2700">
            <v>0</v>
          </cell>
          <cell r="V2700">
            <v>0</v>
          </cell>
        </row>
        <row r="2701">
          <cell r="D2701" t="str">
            <v>TCA TEAM</v>
          </cell>
          <cell r="M2701" t="str">
            <v>﻿Đang hoạt động</v>
          </cell>
          <cell r="N2701">
            <v>42495</v>
          </cell>
          <cell r="Q2701">
            <v>0</v>
          </cell>
          <cell r="T2701">
            <v>0</v>
          </cell>
          <cell r="U2701">
            <v>0</v>
          </cell>
          <cell r="V2701">
            <v>0</v>
          </cell>
        </row>
        <row r="2702">
          <cell r="D2702" t="str">
            <v>TCA TEAM</v>
          </cell>
          <cell r="M2702" t="str">
            <v>﻿Đang hoạt động</v>
          </cell>
          <cell r="N2702">
            <v>42466</v>
          </cell>
          <cell r="Q2702">
            <v>0</v>
          </cell>
          <cell r="T2702">
            <v>0</v>
          </cell>
          <cell r="U2702">
            <v>0</v>
          </cell>
          <cell r="V2702">
            <v>0</v>
          </cell>
        </row>
        <row r="2703">
          <cell r="D2703" t="str">
            <v>TCA TEAM</v>
          </cell>
          <cell r="M2703" t="str">
            <v>﻿Đang hoạt động</v>
          </cell>
          <cell r="N2703">
            <v>42362</v>
          </cell>
          <cell r="Q2703">
            <v>0</v>
          </cell>
          <cell r="T2703">
            <v>0</v>
          </cell>
          <cell r="U2703">
            <v>0</v>
          </cell>
          <cell r="V2703">
            <v>0</v>
          </cell>
        </row>
        <row r="2704">
          <cell r="D2704" t="str">
            <v>TCA TEAM</v>
          </cell>
          <cell r="M2704" t="str">
            <v>﻿Đang hoạt động</v>
          </cell>
          <cell r="N2704">
            <v>42362</v>
          </cell>
          <cell r="Q2704">
            <v>0</v>
          </cell>
          <cell r="T2704">
            <v>0</v>
          </cell>
          <cell r="U2704">
            <v>0</v>
          </cell>
          <cell r="V2704">
            <v>0</v>
          </cell>
        </row>
        <row r="2705">
          <cell r="D2705" t="str">
            <v>TCA TEAM</v>
          </cell>
          <cell r="M2705" t="str">
            <v>﻿Đang hoạt động</v>
          </cell>
          <cell r="N2705">
            <v>42362</v>
          </cell>
          <cell r="Q2705">
            <v>0</v>
          </cell>
          <cell r="T2705">
            <v>0</v>
          </cell>
          <cell r="U2705">
            <v>0</v>
          </cell>
          <cell r="V2705">
            <v>0</v>
          </cell>
        </row>
        <row r="2706">
          <cell r="D2706" t="str">
            <v>TCA TEAM</v>
          </cell>
          <cell r="M2706" t="str">
            <v>﻿Đang hoạt động</v>
          </cell>
          <cell r="N2706">
            <v>42362</v>
          </cell>
          <cell r="Q2706">
            <v>0</v>
          </cell>
          <cell r="T2706">
            <v>0</v>
          </cell>
          <cell r="U2706">
            <v>0</v>
          </cell>
          <cell r="V2706">
            <v>0</v>
          </cell>
        </row>
        <row r="2707">
          <cell r="D2707" t="str">
            <v>TCA TEAM</v>
          </cell>
          <cell r="M2707" t="str">
            <v>﻿Đang hoạt động</v>
          </cell>
          <cell r="N2707">
            <v>42362</v>
          </cell>
          <cell r="Q2707">
            <v>0</v>
          </cell>
          <cell r="T2707">
            <v>0</v>
          </cell>
          <cell r="U2707">
            <v>0</v>
          </cell>
          <cell r="V2707">
            <v>0</v>
          </cell>
        </row>
        <row r="2708">
          <cell r="D2708" t="str">
            <v>GENCASA THÁI NGUYÊN</v>
          </cell>
          <cell r="M2708" t="str">
            <v>﻿Đang hoạt động</v>
          </cell>
          <cell r="N2708">
            <v>42366</v>
          </cell>
          <cell r="Q2708">
            <v>1</v>
          </cell>
          <cell r="T2708">
            <v>0</v>
          </cell>
          <cell r="U2708">
            <v>0</v>
          </cell>
          <cell r="V2708">
            <v>0</v>
          </cell>
        </row>
        <row r="2709">
          <cell r="D2709" t="str">
            <v>VĨNH LONG</v>
          </cell>
          <cell r="M2709" t="str">
            <v>﻿Đang hoạt động</v>
          </cell>
          <cell r="N2709">
            <v>42363</v>
          </cell>
          <cell r="Q2709">
            <v>1</v>
          </cell>
          <cell r="T2709">
            <v>0</v>
          </cell>
          <cell r="U2709">
            <v>0</v>
          </cell>
          <cell r="V2709">
            <v>0</v>
          </cell>
        </row>
        <row r="2710">
          <cell r="D2710" t="str">
            <v>VĨNH LONG</v>
          </cell>
          <cell r="M2710" t="str">
            <v>﻿Đang hoạt động</v>
          </cell>
          <cell r="N2710">
            <v>42366</v>
          </cell>
          <cell r="Q2710">
            <v>1</v>
          </cell>
          <cell r="T2710">
            <v>0</v>
          </cell>
          <cell r="U2710">
            <v>0</v>
          </cell>
          <cell r="V2710">
            <v>0</v>
          </cell>
        </row>
        <row r="2711">
          <cell r="D2711" t="str">
            <v>VĨNH LONG</v>
          </cell>
          <cell r="M2711" t="str">
            <v>﻿Đang hoạt động</v>
          </cell>
          <cell r="N2711">
            <v>42363</v>
          </cell>
          <cell r="Q2711">
            <v>1</v>
          </cell>
          <cell r="T2711">
            <v>0</v>
          </cell>
          <cell r="U2711">
            <v>0</v>
          </cell>
          <cell r="V2711">
            <v>0</v>
          </cell>
        </row>
        <row r="2712">
          <cell r="D2712" t="str">
            <v>VĨNH LONG</v>
          </cell>
          <cell r="M2712" t="str">
            <v>﻿Đang hoạt động</v>
          </cell>
          <cell r="N2712">
            <v>42363</v>
          </cell>
          <cell r="Q2712">
            <v>1</v>
          </cell>
          <cell r="T2712">
            <v>0</v>
          </cell>
          <cell r="U2712">
            <v>0</v>
          </cell>
          <cell r="V2712">
            <v>0</v>
          </cell>
        </row>
        <row r="2713">
          <cell r="D2713" t="str">
            <v>VĨNH LONG</v>
          </cell>
          <cell r="M2713" t="str">
            <v>﻿Đang hoạt động</v>
          </cell>
          <cell r="N2713">
            <v>42363</v>
          </cell>
          <cell r="Q2713">
            <v>1</v>
          </cell>
          <cell r="T2713">
            <v>0</v>
          </cell>
          <cell r="U2713">
            <v>0</v>
          </cell>
          <cell r="V2713">
            <v>0</v>
          </cell>
        </row>
        <row r="2714">
          <cell r="D2714" t="str">
            <v>CẦN THƠ</v>
          </cell>
          <cell r="M2714" t="str">
            <v>﻿Đang hoạt động</v>
          </cell>
          <cell r="N2714">
            <v>42363</v>
          </cell>
          <cell r="Q2714">
            <v>1</v>
          </cell>
          <cell r="T2714">
            <v>0</v>
          </cell>
          <cell r="U2714">
            <v>0</v>
          </cell>
          <cell r="V2714">
            <v>0</v>
          </cell>
        </row>
        <row r="2715">
          <cell r="D2715" t="str">
            <v>BÌNH MINH</v>
          </cell>
          <cell r="M2715" t="str">
            <v>﻿Đang hoạt động</v>
          </cell>
          <cell r="N2715">
            <v>42397</v>
          </cell>
          <cell r="Q2715">
            <v>0</v>
          </cell>
          <cell r="T2715">
            <v>1</v>
          </cell>
          <cell r="U2715">
            <v>0</v>
          </cell>
          <cell r="V2715">
            <v>0</v>
          </cell>
        </row>
        <row r="2716">
          <cell r="D2716" t="str">
            <v>WHITE HORSE</v>
          </cell>
          <cell r="M2716" t="str">
            <v>﻿Đang hoạt động</v>
          </cell>
          <cell r="N2716">
            <v>42445</v>
          </cell>
          <cell r="Q2716">
            <v>1</v>
          </cell>
          <cell r="T2716">
            <v>0</v>
          </cell>
          <cell r="U2716">
            <v>0</v>
          </cell>
          <cell r="V2716">
            <v>0</v>
          </cell>
        </row>
        <row r="2717">
          <cell r="D2717" t="str">
            <v>EIB MIỀN NAM 2</v>
          </cell>
          <cell r="M2717" t="str">
            <v>﻿Đang hoạt động</v>
          </cell>
          <cell r="N2717">
            <v>42369</v>
          </cell>
          <cell r="Q2717">
            <v>0</v>
          </cell>
          <cell r="T2717">
            <v>0</v>
          </cell>
          <cell r="U2717">
            <v>0</v>
          </cell>
          <cell r="V2717">
            <v>0</v>
          </cell>
        </row>
        <row r="2718">
          <cell r="D2718" t="str">
            <v>TCA TEAM</v>
          </cell>
          <cell r="M2718" t="str">
            <v>﻿Đang hoạt động</v>
          </cell>
          <cell r="N2718">
            <v>42368</v>
          </cell>
          <cell r="Q2718">
            <v>0</v>
          </cell>
          <cell r="T2718">
            <v>0</v>
          </cell>
          <cell r="U2718">
            <v>0</v>
          </cell>
          <cell r="V2718">
            <v>0</v>
          </cell>
        </row>
        <row r="2719">
          <cell r="D2719" t="str">
            <v>TCA TEAM</v>
          </cell>
          <cell r="M2719" t="str">
            <v>﻿Đang hoạt động</v>
          </cell>
          <cell r="N2719">
            <v>42368</v>
          </cell>
          <cell r="Q2719">
            <v>0</v>
          </cell>
          <cell r="T2719">
            <v>0</v>
          </cell>
          <cell r="U2719">
            <v>0</v>
          </cell>
          <cell r="V2719">
            <v>0</v>
          </cell>
        </row>
        <row r="2720">
          <cell r="D2720" t="str">
            <v>TCA TEAM</v>
          </cell>
          <cell r="M2720" t="str">
            <v>﻿Đang hoạt động</v>
          </cell>
          <cell r="N2720">
            <v>42368</v>
          </cell>
          <cell r="Q2720">
            <v>0</v>
          </cell>
          <cell r="T2720">
            <v>0</v>
          </cell>
          <cell r="U2720">
            <v>0</v>
          </cell>
          <cell r="V2720">
            <v>0</v>
          </cell>
        </row>
        <row r="2721">
          <cell r="D2721" t="str">
            <v>TCA TEAM</v>
          </cell>
          <cell r="M2721" t="str">
            <v>﻿Đang hoạt động</v>
          </cell>
          <cell r="N2721">
            <v>42368</v>
          </cell>
          <cell r="Q2721">
            <v>0</v>
          </cell>
          <cell r="T2721">
            <v>0</v>
          </cell>
          <cell r="U2721">
            <v>0</v>
          </cell>
          <cell r="V2721">
            <v>0</v>
          </cell>
        </row>
        <row r="2722">
          <cell r="D2722" t="str">
            <v>TCA TEAM</v>
          </cell>
          <cell r="M2722" t="str">
            <v>﻿Đang hoạt động</v>
          </cell>
          <cell r="N2722">
            <v>42368</v>
          </cell>
          <cell r="Q2722">
            <v>0</v>
          </cell>
          <cell r="T2722">
            <v>0</v>
          </cell>
          <cell r="U2722">
            <v>0</v>
          </cell>
          <cell r="V2722">
            <v>0</v>
          </cell>
        </row>
        <row r="2723">
          <cell r="D2723" t="str">
            <v>TCA TEAM</v>
          </cell>
          <cell r="M2723" t="str">
            <v>﻿Đang hoạt động</v>
          </cell>
          <cell r="N2723">
            <v>42368</v>
          </cell>
          <cell r="Q2723">
            <v>0</v>
          </cell>
          <cell r="T2723">
            <v>0</v>
          </cell>
          <cell r="U2723">
            <v>0</v>
          </cell>
          <cell r="V2723">
            <v>0</v>
          </cell>
        </row>
        <row r="2724">
          <cell r="D2724" t="str">
            <v>TCA TEAM</v>
          </cell>
          <cell r="M2724" t="str">
            <v>﻿Đang hoạt động</v>
          </cell>
          <cell r="N2724">
            <v>42368</v>
          </cell>
          <cell r="Q2724">
            <v>0</v>
          </cell>
          <cell r="T2724">
            <v>0</v>
          </cell>
          <cell r="U2724">
            <v>0</v>
          </cell>
          <cell r="V2724">
            <v>0</v>
          </cell>
        </row>
        <row r="2725">
          <cell r="D2725" t="str">
            <v>TCA TEAM</v>
          </cell>
          <cell r="M2725" t="str">
            <v>﻿Đang hoạt động</v>
          </cell>
          <cell r="N2725">
            <v>42460</v>
          </cell>
          <cell r="Q2725">
            <v>0</v>
          </cell>
          <cell r="T2725">
            <v>0</v>
          </cell>
          <cell r="U2725">
            <v>0</v>
          </cell>
          <cell r="V2725">
            <v>0</v>
          </cell>
        </row>
        <row r="2726">
          <cell r="D2726" t="str">
            <v>TCA TEAM</v>
          </cell>
          <cell r="M2726" t="str">
            <v>﻿Đang hoạt động</v>
          </cell>
          <cell r="N2726">
            <v>42368</v>
          </cell>
          <cell r="Q2726">
            <v>0</v>
          </cell>
          <cell r="T2726">
            <v>0</v>
          </cell>
          <cell r="U2726">
            <v>0</v>
          </cell>
          <cell r="V2726">
            <v>0</v>
          </cell>
        </row>
        <row r="2727">
          <cell r="D2727" t="str">
            <v>TCA TEAM</v>
          </cell>
          <cell r="M2727" t="str">
            <v>﻿Đang hoạt động</v>
          </cell>
          <cell r="N2727">
            <v>42530</v>
          </cell>
          <cell r="Q2727">
            <v>0</v>
          </cell>
          <cell r="T2727">
            <v>0</v>
          </cell>
          <cell r="U2727">
            <v>0</v>
          </cell>
          <cell r="V2727">
            <v>0</v>
          </cell>
        </row>
        <row r="2728">
          <cell r="D2728" t="str">
            <v>TCA TEAM</v>
          </cell>
          <cell r="M2728" t="str">
            <v>﻿Đang hoạt động</v>
          </cell>
          <cell r="N2728">
            <v>42460</v>
          </cell>
          <cell r="Q2728">
            <v>0</v>
          </cell>
          <cell r="T2728">
            <v>0</v>
          </cell>
          <cell r="U2728">
            <v>0</v>
          </cell>
          <cell r="V2728">
            <v>0</v>
          </cell>
        </row>
        <row r="2729">
          <cell r="D2729" t="str">
            <v>BIG HERO</v>
          </cell>
          <cell r="M2729" t="str">
            <v>﻿Đang hoạt động</v>
          </cell>
          <cell r="N2729">
            <v>42367</v>
          </cell>
          <cell r="Q2729">
            <v>1</v>
          </cell>
          <cell r="T2729">
            <v>0</v>
          </cell>
          <cell r="U2729">
            <v>0</v>
          </cell>
          <cell r="V2729">
            <v>0</v>
          </cell>
        </row>
        <row r="2730">
          <cell r="D2730" t="str">
            <v>BORN TO WIN GENCASA PHÚ NHUẬN</v>
          </cell>
          <cell r="M2730" t="str">
            <v>﻿Đang hoạt động</v>
          </cell>
          <cell r="N2730">
            <v>42367</v>
          </cell>
          <cell r="Q2730">
            <v>1</v>
          </cell>
          <cell r="T2730">
            <v>0</v>
          </cell>
          <cell r="U2730">
            <v>0</v>
          </cell>
          <cell r="V2730">
            <v>0</v>
          </cell>
        </row>
        <row r="2731">
          <cell r="D2731" t="str">
            <v>BIG HERO</v>
          </cell>
          <cell r="M2731" t="str">
            <v>﻿Đang hoạt động</v>
          </cell>
          <cell r="N2731">
            <v>42367</v>
          </cell>
          <cell r="Q2731">
            <v>1</v>
          </cell>
          <cell r="T2731">
            <v>0</v>
          </cell>
          <cell r="U2731">
            <v>0</v>
          </cell>
          <cell r="V2731">
            <v>0</v>
          </cell>
        </row>
        <row r="2732">
          <cell r="D2732" t="str">
            <v>BORN TO WIN GENCASA PHÚ NHUẬN</v>
          </cell>
          <cell r="M2732" t="str">
            <v>﻿Đang hoạt động</v>
          </cell>
          <cell r="N2732">
            <v>42367</v>
          </cell>
          <cell r="Q2732">
            <v>1</v>
          </cell>
          <cell r="T2732">
            <v>0</v>
          </cell>
          <cell r="U2732">
            <v>0</v>
          </cell>
          <cell r="V2732">
            <v>0</v>
          </cell>
        </row>
        <row r="2733">
          <cell r="D2733" t="str">
            <v>BORN TO WIN GENCASA PHÚ NHUẬN</v>
          </cell>
          <cell r="M2733" t="str">
            <v>﻿Đang hoạt động</v>
          </cell>
          <cell r="N2733">
            <v>42367</v>
          </cell>
          <cell r="Q2733">
            <v>1</v>
          </cell>
          <cell r="T2733">
            <v>0</v>
          </cell>
          <cell r="U2733">
            <v>0</v>
          </cell>
          <cell r="V2733">
            <v>0</v>
          </cell>
        </row>
        <row r="2734">
          <cell r="D2734" t="str">
            <v>BORN TO WIN GENCASA PHÚ NHUẬN</v>
          </cell>
          <cell r="M2734" t="str">
            <v>﻿Đang hoạt động</v>
          </cell>
          <cell r="N2734">
            <v>42367</v>
          </cell>
          <cell r="Q2734">
            <v>0</v>
          </cell>
          <cell r="T2734">
            <v>0</v>
          </cell>
          <cell r="U2734">
            <v>1</v>
          </cell>
          <cell r="V2734">
            <v>0</v>
          </cell>
        </row>
        <row r="2735">
          <cell r="D2735" t="str">
            <v>LUCKY STAR</v>
          </cell>
          <cell r="M2735" t="str">
            <v>﻿Đang hoạt động</v>
          </cell>
          <cell r="N2735">
            <v>42395</v>
          </cell>
          <cell r="Q2735">
            <v>1</v>
          </cell>
          <cell r="T2735">
            <v>0</v>
          </cell>
          <cell r="U2735">
            <v>0</v>
          </cell>
          <cell r="V2735">
            <v>0</v>
          </cell>
        </row>
        <row r="2736">
          <cell r="D2736" t="str">
            <v>LUCKY STAR</v>
          </cell>
          <cell r="M2736" t="str">
            <v>﻿Đang hoạt động</v>
          </cell>
          <cell r="N2736">
            <v>42367</v>
          </cell>
          <cell r="Q2736">
            <v>1</v>
          </cell>
          <cell r="T2736">
            <v>0</v>
          </cell>
          <cell r="U2736">
            <v>0</v>
          </cell>
          <cell r="V2736">
            <v>0</v>
          </cell>
        </row>
        <row r="2737">
          <cell r="D2737" t="str">
            <v>MDRT BH</v>
          </cell>
          <cell r="M2737" t="str">
            <v>﻿Đã nghỉ việc</v>
          </cell>
          <cell r="N2737">
            <v>42431</v>
          </cell>
          <cell r="Q2737">
            <v>0</v>
          </cell>
          <cell r="T2737">
            <v>0</v>
          </cell>
          <cell r="U2737">
            <v>0</v>
          </cell>
          <cell r="V2737">
            <v>0</v>
          </cell>
        </row>
        <row r="2738">
          <cell r="D2738" t="str">
            <v>THE POWER</v>
          </cell>
          <cell r="M2738" t="str">
            <v>﻿Đang hoạt động</v>
          </cell>
          <cell r="N2738">
            <v>42629</v>
          </cell>
          <cell r="Q2738">
            <v>1</v>
          </cell>
          <cell r="T2738">
            <v>0</v>
          </cell>
          <cell r="U2738">
            <v>0</v>
          </cell>
          <cell r="V2738">
            <v>0</v>
          </cell>
        </row>
        <row r="2739">
          <cell r="D2739" t="str">
            <v>TCA TEAM</v>
          </cell>
          <cell r="M2739" t="str">
            <v>﻿Đang hoạt động</v>
          </cell>
          <cell r="N2739">
            <v>42382</v>
          </cell>
          <cell r="Q2739">
            <v>0</v>
          </cell>
          <cell r="T2739">
            <v>0</v>
          </cell>
          <cell r="U2739">
            <v>0</v>
          </cell>
          <cell r="V2739">
            <v>0</v>
          </cell>
        </row>
        <row r="2740">
          <cell r="D2740" t="str">
            <v>TCA TEAM</v>
          </cell>
          <cell r="M2740" t="str">
            <v>﻿Đang hoạt động</v>
          </cell>
          <cell r="N2740">
            <v>42466</v>
          </cell>
          <cell r="Q2740">
            <v>0</v>
          </cell>
          <cell r="T2740">
            <v>0</v>
          </cell>
          <cell r="U2740">
            <v>0</v>
          </cell>
          <cell r="V2740">
            <v>0</v>
          </cell>
        </row>
        <row r="2741">
          <cell r="D2741" t="str">
            <v>TCA TEAM</v>
          </cell>
          <cell r="M2741" t="str">
            <v>﻿Đang hoạt động</v>
          </cell>
          <cell r="N2741">
            <v>42382</v>
          </cell>
          <cell r="Q2741">
            <v>0</v>
          </cell>
          <cell r="T2741">
            <v>0</v>
          </cell>
          <cell r="U2741">
            <v>0</v>
          </cell>
          <cell r="V2741">
            <v>0</v>
          </cell>
        </row>
        <row r="2742">
          <cell r="D2742" t="str">
            <v>TCA TEAM</v>
          </cell>
          <cell r="M2742" t="str">
            <v>﻿Đang hoạt động</v>
          </cell>
          <cell r="N2742">
            <v>42382</v>
          </cell>
          <cell r="Q2742">
            <v>0</v>
          </cell>
          <cell r="T2742">
            <v>0</v>
          </cell>
          <cell r="U2742">
            <v>0</v>
          </cell>
          <cell r="V2742">
            <v>0</v>
          </cell>
        </row>
        <row r="2743">
          <cell r="D2743" t="str">
            <v>TCA TEAM</v>
          </cell>
          <cell r="M2743" t="str">
            <v>﻿Đang hoạt động</v>
          </cell>
          <cell r="N2743">
            <v>42382</v>
          </cell>
          <cell r="Q2743">
            <v>0</v>
          </cell>
          <cell r="T2743">
            <v>0</v>
          </cell>
          <cell r="U2743">
            <v>0</v>
          </cell>
          <cell r="V2743">
            <v>0</v>
          </cell>
        </row>
        <row r="2744">
          <cell r="D2744" t="str">
            <v>TCA TEAM</v>
          </cell>
          <cell r="M2744" t="str">
            <v>﻿Đang hoạt động</v>
          </cell>
          <cell r="N2744">
            <v>42382</v>
          </cell>
          <cell r="Q2744">
            <v>0</v>
          </cell>
          <cell r="T2744">
            <v>0</v>
          </cell>
          <cell r="U2744">
            <v>0</v>
          </cell>
          <cell r="V2744">
            <v>0</v>
          </cell>
        </row>
        <row r="2745">
          <cell r="D2745" t="str">
            <v>TCA TEAM</v>
          </cell>
          <cell r="M2745" t="str">
            <v>﻿Đang hoạt động</v>
          </cell>
          <cell r="N2745">
            <v>42382</v>
          </cell>
          <cell r="Q2745">
            <v>0</v>
          </cell>
          <cell r="T2745">
            <v>0</v>
          </cell>
          <cell r="U2745">
            <v>0</v>
          </cell>
          <cell r="V2745">
            <v>0</v>
          </cell>
        </row>
        <row r="2746">
          <cell r="D2746" t="str">
            <v>TCA TEAM</v>
          </cell>
          <cell r="M2746" t="str">
            <v>﻿Đang hoạt động</v>
          </cell>
          <cell r="N2746">
            <v>42382</v>
          </cell>
          <cell r="Q2746">
            <v>0</v>
          </cell>
          <cell r="T2746">
            <v>0</v>
          </cell>
          <cell r="U2746">
            <v>0</v>
          </cell>
          <cell r="V2746">
            <v>0</v>
          </cell>
        </row>
        <row r="2747">
          <cell r="D2747" t="str">
            <v>TCA TEAM</v>
          </cell>
          <cell r="M2747" t="str">
            <v>﻿Đang hoạt động</v>
          </cell>
          <cell r="N2747">
            <v>42382</v>
          </cell>
          <cell r="Q2747">
            <v>0</v>
          </cell>
          <cell r="T2747">
            <v>0</v>
          </cell>
          <cell r="U2747">
            <v>0</v>
          </cell>
          <cell r="V2747">
            <v>0</v>
          </cell>
        </row>
        <row r="2748">
          <cell r="D2748" t="str">
            <v>TCA TEAM</v>
          </cell>
          <cell r="M2748" t="str">
            <v>﻿Đang hoạt động</v>
          </cell>
          <cell r="N2748">
            <v>42382</v>
          </cell>
          <cell r="Q2748">
            <v>0</v>
          </cell>
          <cell r="T2748">
            <v>0</v>
          </cell>
          <cell r="U2748">
            <v>0</v>
          </cell>
          <cell r="V2748">
            <v>0</v>
          </cell>
        </row>
        <row r="2749">
          <cell r="D2749" t="str">
            <v>TCA TEAM</v>
          </cell>
          <cell r="M2749" t="str">
            <v>﻿Đang hoạt động</v>
          </cell>
          <cell r="N2749">
            <v>42382</v>
          </cell>
          <cell r="Q2749">
            <v>0</v>
          </cell>
          <cell r="T2749">
            <v>0</v>
          </cell>
          <cell r="U2749">
            <v>0</v>
          </cell>
          <cell r="V2749">
            <v>0</v>
          </cell>
        </row>
        <row r="2750">
          <cell r="D2750" t="str">
            <v>TCA TEAM</v>
          </cell>
          <cell r="M2750" t="str">
            <v>﻿Đang hoạt động</v>
          </cell>
          <cell r="N2750">
            <v>42382</v>
          </cell>
          <cell r="Q2750">
            <v>0</v>
          </cell>
          <cell r="T2750">
            <v>0</v>
          </cell>
          <cell r="U2750">
            <v>0</v>
          </cell>
          <cell r="V2750">
            <v>0</v>
          </cell>
        </row>
        <row r="2751">
          <cell r="D2751" t="str">
            <v>TCA TEAM</v>
          </cell>
          <cell r="M2751" t="str">
            <v>﻿Đang hoạt động</v>
          </cell>
          <cell r="N2751">
            <v>42397</v>
          </cell>
          <cell r="Q2751">
            <v>0</v>
          </cell>
          <cell r="T2751">
            <v>0</v>
          </cell>
          <cell r="U2751">
            <v>0</v>
          </cell>
          <cell r="V2751">
            <v>0</v>
          </cell>
        </row>
        <row r="2752">
          <cell r="D2752" t="str">
            <v>TCA TEAM</v>
          </cell>
          <cell r="M2752" t="str">
            <v>﻿Đang hoạt động</v>
          </cell>
          <cell r="N2752">
            <v>42382</v>
          </cell>
          <cell r="Q2752">
            <v>0</v>
          </cell>
          <cell r="T2752">
            <v>0</v>
          </cell>
          <cell r="U2752">
            <v>0</v>
          </cell>
          <cell r="V2752">
            <v>0</v>
          </cell>
        </row>
        <row r="2753">
          <cell r="D2753" t="str">
            <v>GENCASA LONG BIÊN</v>
          </cell>
          <cell r="M2753" t="str">
            <v>﻿Đang hoạt động</v>
          </cell>
          <cell r="N2753">
            <v>42396</v>
          </cell>
          <cell r="Q2753">
            <v>1</v>
          </cell>
          <cell r="T2753">
            <v>0</v>
          </cell>
          <cell r="U2753">
            <v>0</v>
          </cell>
          <cell r="V2753">
            <v>0</v>
          </cell>
        </row>
        <row r="2754">
          <cell r="D2754" t="str">
            <v>TCA TEAM</v>
          </cell>
          <cell r="M2754" t="str">
            <v>﻿Đang hoạt động</v>
          </cell>
          <cell r="N2754">
            <v>42382</v>
          </cell>
          <cell r="Q2754">
            <v>0</v>
          </cell>
          <cell r="T2754">
            <v>0</v>
          </cell>
          <cell r="U2754">
            <v>0</v>
          </cell>
          <cell r="V2754">
            <v>0</v>
          </cell>
        </row>
        <row r="2755">
          <cell r="D2755" t="str">
            <v>TCA TEAM</v>
          </cell>
          <cell r="M2755" t="str">
            <v>﻿Đang hoạt động</v>
          </cell>
          <cell r="N2755">
            <v>42382</v>
          </cell>
          <cell r="Q2755">
            <v>0</v>
          </cell>
          <cell r="T2755">
            <v>0</v>
          </cell>
          <cell r="U2755">
            <v>0</v>
          </cell>
          <cell r="V2755">
            <v>0</v>
          </cell>
        </row>
        <row r="2756">
          <cell r="D2756" t="str">
            <v>TCA TEAM</v>
          </cell>
          <cell r="M2756" t="str">
            <v>﻿Đang hoạt động</v>
          </cell>
          <cell r="N2756">
            <v>42382</v>
          </cell>
          <cell r="Q2756">
            <v>0</v>
          </cell>
          <cell r="T2756">
            <v>0</v>
          </cell>
          <cell r="U2756">
            <v>0</v>
          </cell>
          <cell r="V2756">
            <v>0</v>
          </cell>
        </row>
        <row r="2757">
          <cell r="D2757" t="str">
            <v>TCA TEAM</v>
          </cell>
          <cell r="M2757" t="str">
            <v>﻿Đang hoạt động</v>
          </cell>
          <cell r="N2757">
            <v>42382</v>
          </cell>
          <cell r="Q2757">
            <v>0</v>
          </cell>
          <cell r="T2757">
            <v>0</v>
          </cell>
          <cell r="U2757">
            <v>0</v>
          </cell>
          <cell r="V2757">
            <v>0</v>
          </cell>
        </row>
        <row r="2758">
          <cell r="D2758" t="str">
            <v>TCA TEAM</v>
          </cell>
          <cell r="M2758" t="str">
            <v>﻿Đang hoạt động</v>
          </cell>
          <cell r="N2758">
            <v>42382</v>
          </cell>
          <cell r="Q2758">
            <v>0</v>
          </cell>
          <cell r="T2758">
            <v>0</v>
          </cell>
          <cell r="U2758">
            <v>0</v>
          </cell>
          <cell r="V2758">
            <v>0</v>
          </cell>
        </row>
        <row r="2759">
          <cell r="D2759" t="str">
            <v>TCA TEAM</v>
          </cell>
          <cell r="M2759" t="str">
            <v>﻿Đang hoạt động</v>
          </cell>
          <cell r="N2759">
            <v>42570</v>
          </cell>
          <cell r="Q2759">
            <v>0</v>
          </cell>
          <cell r="T2759">
            <v>0</v>
          </cell>
          <cell r="U2759">
            <v>0</v>
          </cell>
          <cell r="V2759">
            <v>0</v>
          </cell>
        </row>
        <row r="2760">
          <cell r="D2760" t="str">
            <v>TCA TEAM</v>
          </cell>
          <cell r="M2760" t="str">
            <v>﻿Đang hoạt động</v>
          </cell>
          <cell r="N2760">
            <v>42382</v>
          </cell>
          <cell r="Q2760">
            <v>0</v>
          </cell>
          <cell r="T2760">
            <v>0</v>
          </cell>
          <cell r="U2760">
            <v>0</v>
          </cell>
          <cell r="V2760">
            <v>0</v>
          </cell>
        </row>
        <row r="2761">
          <cell r="D2761" t="str">
            <v>TCA TEAM</v>
          </cell>
          <cell r="M2761" t="str">
            <v>﻿Đang hoạt động</v>
          </cell>
          <cell r="N2761">
            <v>42382</v>
          </cell>
          <cell r="Q2761">
            <v>0</v>
          </cell>
          <cell r="T2761">
            <v>0</v>
          </cell>
          <cell r="U2761">
            <v>0</v>
          </cell>
          <cell r="V2761">
            <v>0</v>
          </cell>
        </row>
        <row r="2762">
          <cell r="D2762" t="str">
            <v>TCA TEAM</v>
          </cell>
          <cell r="M2762" t="str">
            <v>﻿Đang hoạt động</v>
          </cell>
          <cell r="N2762">
            <v>42460</v>
          </cell>
          <cell r="Q2762">
            <v>0</v>
          </cell>
          <cell r="T2762">
            <v>0</v>
          </cell>
          <cell r="U2762">
            <v>0</v>
          </cell>
          <cell r="V2762">
            <v>0</v>
          </cell>
        </row>
        <row r="2763">
          <cell r="D2763" t="str">
            <v>TCA TEAM</v>
          </cell>
          <cell r="M2763" t="str">
            <v>﻿Đang hoạt động</v>
          </cell>
          <cell r="N2763">
            <v>42506</v>
          </cell>
          <cell r="Q2763">
            <v>0</v>
          </cell>
          <cell r="T2763">
            <v>0</v>
          </cell>
          <cell r="U2763">
            <v>0</v>
          </cell>
          <cell r="V2763">
            <v>0</v>
          </cell>
        </row>
        <row r="2764">
          <cell r="D2764" t="str">
            <v>TCA TEAM</v>
          </cell>
          <cell r="M2764" t="str">
            <v>﻿Đang hoạt động</v>
          </cell>
          <cell r="N2764">
            <v>42382</v>
          </cell>
          <cell r="Q2764">
            <v>0</v>
          </cell>
          <cell r="T2764">
            <v>0</v>
          </cell>
          <cell r="U2764">
            <v>0</v>
          </cell>
          <cell r="V2764">
            <v>0</v>
          </cell>
        </row>
        <row r="2765">
          <cell r="D2765" t="str">
            <v>TCA TEAM</v>
          </cell>
          <cell r="M2765" t="str">
            <v>﻿Đang hoạt động</v>
          </cell>
          <cell r="N2765">
            <v>42382</v>
          </cell>
          <cell r="Q2765">
            <v>0</v>
          </cell>
          <cell r="T2765">
            <v>0</v>
          </cell>
          <cell r="U2765">
            <v>0</v>
          </cell>
          <cell r="V2765">
            <v>0</v>
          </cell>
        </row>
        <row r="2766">
          <cell r="D2766" t="str">
            <v>TCA TEAM</v>
          </cell>
          <cell r="M2766" t="str">
            <v>﻿Đang hoạt động</v>
          </cell>
          <cell r="N2766">
            <v>42506</v>
          </cell>
          <cell r="Q2766">
            <v>0</v>
          </cell>
          <cell r="T2766">
            <v>0</v>
          </cell>
          <cell r="U2766">
            <v>0</v>
          </cell>
          <cell r="V2766">
            <v>0</v>
          </cell>
        </row>
        <row r="2767">
          <cell r="D2767" t="str">
            <v>TCA TEAM</v>
          </cell>
          <cell r="M2767" t="str">
            <v>﻿Đang hoạt động</v>
          </cell>
          <cell r="N2767">
            <v>42466</v>
          </cell>
          <cell r="Q2767">
            <v>0</v>
          </cell>
          <cell r="T2767">
            <v>0</v>
          </cell>
          <cell r="U2767">
            <v>0</v>
          </cell>
          <cell r="V2767">
            <v>0</v>
          </cell>
        </row>
        <row r="2768">
          <cell r="D2768" t="str">
            <v>TCA TEAM</v>
          </cell>
          <cell r="M2768" t="str">
            <v>﻿Đang hoạt động</v>
          </cell>
          <cell r="N2768">
            <v>42382</v>
          </cell>
          <cell r="Q2768">
            <v>0</v>
          </cell>
          <cell r="T2768">
            <v>0</v>
          </cell>
          <cell r="U2768">
            <v>0</v>
          </cell>
          <cell r="V2768">
            <v>0</v>
          </cell>
        </row>
        <row r="2769">
          <cell r="D2769" t="str">
            <v>TCA TEAM</v>
          </cell>
          <cell r="M2769" t="str">
            <v>﻿Đang hoạt động</v>
          </cell>
          <cell r="N2769">
            <v>42598</v>
          </cell>
          <cell r="Q2769">
            <v>0</v>
          </cell>
          <cell r="T2769">
            <v>0</v>
          </cell>
          <cell r="U2769">
            <v>0</v>
          </cell>
          <cell r="V2769">
            <v>0</v>
          </cell>
        </row>
        <row r="2770">
          <cell r="D2770" t="str">
            <v>TCA TEAM</v>
          </cell>
          <cell r="M2770" t="str">
            <v>﻿Đang hoạt động</v>
          </cell>
          <cell r="N2770">
            <v>42466</v>
          </cell>
          <cell r="Q2770">
            <v>0</v>
          </cell>
          <cell r="T2770">
            <v>0</v>
          </cell>
          <cell r="U2770">
            <v>0</v>
          </cell>
          <cell r="V2770">
            <v>0</v>
          </cell>
        </row>
        <row r="2771">
          <cell r="D2771" t="str">
            <v>TCA TEAM</v>
          </cell>
          <cell r="M2771" t="str">
            <v>﻿Đang hoạt động</v>
          </cell>
          <cell r="N2771">
            <v>42382</v>
          </cell>
          <cell r="Q2771">
            <v>0</v>
          </cell>
          <cell r="T2771">
            <v>0</v>
          </cell>
          <cell r="U2771">
            <v>0</v>
          </cell>
          <cell r="V2771">
            <v>0</v>
          </cell>
        </row>
        <row r="2772">
          <cell r="D2772" t="str">
            <v>TCA TEAM</v>
          </cell>
          <cell r="M2772" t="str">
            <v>﻿Đang hoạt động</v>
          </cell>
          <cell r="N2772">
            <v>42382</v>
          </cell>
          <cell r="Q2772">
            <v>0</v>
          </cell>
          <cell r="T2772">
            <v>0</v>
          </cell>
          <cell r="U2772">
            <v>0</v>
          </cell>
          <cell r="V2772">
            <v>0</v>
          </cell>
        </row>
        <row r="2773">
          <cell r="D2773" t="str">
            <v>TCA TEAM</v>
          </cell>
          <cell r="M2773" t="str">
            <v>﻿Đang hoạt động</v>
          </cell>
          <cell r="N2773">
            <v>42382</v>
          </cell>
          <cell r="Q2773">
            <v>0</v>
          </cell>
          <cell r="T2773">
            <v>0</v>
          </cell>
          <cell r="U2773">
            <v>0</v>
          </cell>
          <cell r="V2773">
            <v>0</v>
          </cell>
        </row>
        <row r="2774">
          <cell r="D2774" t="str">
            <v>TCA TEAM</v>
          </cell>
          <cell r="M2774" t="str">
            <v>﻿Đang hoạt động</v>
          </cell>
          <cell r="N2774">
            <v>42514</v>
          </cell>
          <cell r="Q2774">
            <v>0</v>
          </cell>
          <cell r="T2774">
            <v>0</v>
          </cell>
          <cell r="U2774">
            <v>0</v>
          </cell>
          <cell r="V2774">
            <v>0</v>
          </cell>
        </row>
        <row r="2775">
          <cell r="D2775" t="str">
            <v>TCA TEAM</v>
          </cell>
          <cell r="M2775" t="str">
            <v>﻿Đang hoạt động</v>
          </cell>
          <cell r="N2775">
            <v>42445</v>
          </cell>
          <cell r="Q2775">
            <v>0</v>
          </cell>
          <cell r="T2775">
            <v>0</v>
          </cell>
          <cell r="U2775">
            <v>0</v>
          </cell>
          <cell r="V2775">
            <v>0</v>
          </cell>
        </row>
        <row r="2776">
          <cell r="D2776" t="str">
            <v>TCA TEAM</v>
          </cell>
          <cell r="M2776" t="str">
            <v>﻿Đang hoạt động</v>
          </cell>
          <cell r="N2776">
            <v>42598</v>
          </cell>
          <cell r="Q2776">
            <v>0</v>
          </cell>
          <cell r="T2776">
            <v>0</v>
          </cell>
          <cell r="U2776">
            <v>0</v>
          </cell>
          <cell r="V2776">
            <v>0</v>
          </cell>
        </row>
        <row r="2777">
          <cell r="D2777" t="str">
            <v>THE CAPITAL</v>
          </cell>
          <cell r="M2777" t="str">
            <v>﻿Đang hoạt động</v>
          </cell>
          <cell r="N2777">
            <v>42388</v>
          </cell>
          <cell r="Q2777">
            <v>1</v>
          </cell>
          <cell r="T2777">
            <v>0</v>
          </cell>
          <cell r="U2777">
            <v>0</v>
          </cell>
          <cell r="V2777">
            <v>0</v>
          </cell>
        </row>
        <row r="2778">
          <cell r="D2778" t="str">
            <v>THE CAPITAL</v>
          </cell>
          <cell r="M2778" t="str">
            <v>﻿Đang hoạt động</v>
          </cell>
          <cell r="N2778">
            <v>42458</v>
          </cell>
          <cell r="Q2778">
            <v>1</v>
          </cell>
          <cell r="T2778">
            <v>0</v>
          </cell>
          <cell r="U2778">
            <v>0</v>
          </cell>
          <cell r="V2778">
            <v>0</v>
          </cell>
        </row>
        <row r="2779">
          <cell r="D2779" t="str">
            <v>LION 1</v>
          </cell>
          <cell r="M2779" t="str">
            <v>﻿Đang hoạt động</v>
          </cell>
          <cell r="N2779">
            <v>42383</v>
          </cell>
          <cell r="Q2779">
            <v>1</v>
          </cell>
          <cell r="T2779">
            <v>0</v>
          </cell>
          <cell r="U2779">
            <v>0</v>
          </cell>
          <cell r="V2779">
            <v>0</v>
          </cell>
        </row>
        <row r="2780">
          <cell r="D2780" t="str">
            <v>SUNFLOWER</v>
          </cell>
          <cell r="M2780" t="str">
            <v>﻿Đang hoạt động</v>
          </cell>
          <cell r="N2780">
            <v>42390</v>
          </cell>
          <cell r="Q2780">
            <v>0</v>
          </cell>
          <cell r="T2780">
            <v>0</v>
          </cell>
          <cell r="U2780">
            <v>1</v>
          </cell>
          <cell r="V2780">
            <v>0</v>
          </cell>
        </row>
        <row r="2781">
          <cell r="D2781" t="str">
            <v>LION 1</v>
          </cell>
          <cell r="M2781" t="str">
            <v>﻿Đang hoạt động</v>
          </cell>
          <cell r="N2781">
            <v>42383</v>
          </cell>
          <cell r="Q2781">
            <v>1</v>
          </cell>
          <cell r="T2781">
            <v>0</v>
          </cell>
          <cell r="U2781">
            <v>0</v>
          </cell>
          <cell r="V2781">
            <v>0</v>
          </cell>
        </row>
        <row r="2782">
          <cell r="D2782" t="str">
            <v>LION 1</v>
          </cell>
          <cell r="M2782" t="str">
            <v>﻿Đang hoạt động</v>
          </cell>
          <cell r="N2782">
            <v>42383</v>
          </cell>
          <cell r="Q2782">
            <v>1</v>
          </cell>
          <cell r="T2782">
            <v>0</v>
          </cell>
          <cell r="U2782">
            <v>0</v>
          </cell>
          <cell r="V2782">
            <v>0</v>
          </cell>
        </row>
        <row r="2783">
          <cell r="D2783" t="str">
            <v>THE CAPITAL</v>
          </cell>
          <cell r="M2783" t="str">
            <v>﻿Đang hoạt động</v>
          </cell>
          <cell r="N2783">
            <v>42391</v>
          </cell>
          <cell r="Q2783">
            <v>0</v>
          </cell>
          <cell r="T2783">
            <v>1</v>
          </cell>
          <cell r="U2783">
            <v>0</v>
          </cell>
          <cell r="V2783">
            <v>0</v>
          </cell>
        </row>
        <row r="2784">
          <cell r="D2784" t="str">
            <v>LION 2</v>
          </cell>
          <cell r="M2784" t="str">
            <v>﻿Đang hoạt động</v>
          </cell>
          <cell r="N2784">
            <v>42391</v>
          </cell>
          <cell r="Q2784">
            <v>1</v>
          </cell>
          <cell r="T2784">
            <v>0</v>
          </cell>
          <cell r="U2784">
            <v>0</v>
          </cell>
          <cell r="V2784">
            <v>0</v>
          </cell>
        </row>
        <row r="2785">
          <cell r="D2785" t="str">
            <v>THE LIGHT</v>
          </cell>
          <cell r="M2785" t="str">
            <v>﻿Đang hoạt động</v>
          </cell>
          <cell r="N2785">
            <v>42604</v>
          </cell>
          <cell r="Q2785">
            <v>0</v>
          </cell>
          <cell r="T2785">
            <v>0</v>
          </cell>
          <cell r="U2785">
            <v>1</v>
          </cell>
          <cell r="V2785">
            <v>0</v>
          </cell>
        </row>
        <row r="2786">
          <cell r="D2786" t="str">
            <v>THE CAPITAL</v>
          </cell>
          <cell r="M2786" t="str">
            <v>﻿Đang hoạt động</v>
          </cell>
          <cell r="N2786">
            <v>42426</v>
          </cell>
          <cell r="Q2786">
            <v>1</v>
          </cell>
          <cell r="T2786">
            <v>0</v>
          </cell>
          <cell r="U2786">
            <v>0</v>
          </cell>
          <cell r="V2786">
            <v>0</v>
          </cell>
        </row>
        <row r="2787">
          <cell r="D2787" t="str">
            <v>LION 1</v>
          </cell>
          <cell r="M2787" t="str">
            <v>﻿Đang hoạt động</v>
          </cell>
          <cell r="N2787">
            <v>42383</v>
          </cell>
          <cell r="Q2787">
            <v>1</v>
          </cell>
          <cell r="T2787">
            <v>0</v>
          </cell>
          <cell r="U2787">
            <v>0</v>
          </cell>
          <cell r="V2787">
            <v>0</v>
          </cell>
        </row>
        <row r="2788">
          <cell r="D2788" t="str">
            <v>DIAMOND</v>
          </cell>
          <cell r="M2788" t="str">
            <v>﻿Đang hoạt động</v>
          </cell>
          <cell r="N2788">
            <v>42388</v>
          </cell>
          <cell r="Q2788">
            <v>1</v>
          </cell>
          <cell r="T2788">
            <v>0</v>
          </cell>
          <cell r="U2788">
            <v>0</v>
          </cell>
          <cell r="V2788">
            <v>0</v>
          </cell>
        </row>
        <row r="2789">
          <cell r="D2789" t="str">
            <v>LION 1</v>
          </cell>
          <cell r="M2789" t="str">
            <v>﻿Đang hoạt động</v>
          </cell>
          <cell r="N2789">
            <v>42439</v>
          </cell>
          <cell r="Q2789">
            <v>0</v>
          </cell>
          <cell r="T2789">
            <v>0</v>
          </cell>
          <cell r="U2789">
            <v>1</v>
          </cell>
          <cell r="V2789">
            <v>0</v>
          </cell>
        </row>
        <row r="2790">
          <cell r="D2790" t="str">
            <v>BIG HERO</v>
          </cell>
          <cell r="M2790" t="str">
            <v>﻿Đang hoạt động</v>
          </cell>
          <cell r="N2790">
            <v>42395</v>
          </cell>
          <cell r="Q2790">
            <v>1</v>
          </cell>
          <cell r="T2790">
            <v>0</v>
          </cell>
          <cell r="U2790">
            <v>0</v>
          </cell>
          <cell r="V2790">
            <v>0</v>
          </cell>
        </row>
        <row r="2791">
          <cell r="D2791" t="str">
            <v>F.B.I</v>
          </cell>
          <cell r="M2791" t="str">
            <v>﻿Đang hoạt động</v>
          </cell>
          <cell r="N2791">
            <v>41745</v>
          </cell>
          <cell r="Q2791">
            <v>0</v>
          </cell>
          <cell r="T2791">
            <v>0</v>
          </cell>
          <cell r="U2791">
            <v>1</v>
          </cell>
          <cell r="V2791">
            <v>0</v>
          </cell>
        </row>
        <row r="2792">
          <cell r="D2792" t="str">
            <v>GREEN DRAGON</v>
          </cell>
          <cell r="M2792" t="str">
            <v>﻿Đang hoạt động</v>
          </cell>
          <cell r="N2792">
            <v>42387</v>
          </cell>
          <cell r="Q2792">
            <v>1</v>
          </cell>
          <cell r="T2792">
            <v>0</v>
          </cell>
          <cell r="U2792">
            <v>0</v>
          </cell>
          <cell r="V2792">
            <v>0</v>
          </cell>
        </row>
        <row r="2793">
          <cell r="D2793" t="str">
            <v>GREEN DRAGON</v>
          </cell>
          <cell r="M2793" t="str">
            <v>﻿Đang hoạt động</v>
          </cell>
          <cell r="N2793">
            <v>42387</v>
          </cell>
          <cell r="Q2793">
            <v>1</v>
          </cell>
          <cell r="T2793">
            <v>0</v>
          </cell>
          <cell r="U2793">
            <v>0</v>
          </cell>
          <cell r="V2793">
            <v>0</v>
          </cell>
        </row>
        <row r="2794">
          <cell r="D2794" t="str">
            <v>GREEN DRAGON</v>
          </cell>
          <cell r="M2794" t="str">
            <v>﻿Đã nghỉ việc</v>
          </cell>
          <cell r="N2794">
            <v>42398</v>
          </cell>
          <cell r="Q2794">
            <v>0</v>
          </cell>
          <cell r="T2794">
            <v>0</v>
          </cell>
          <cell r="U2794">
            <v>0</v>
          </cell>
          <cell r="V2794">
            <v>0</v>
          </cell>
        </row>
        <row r="2795">
          <cell r="D2795" t="str">
            <v>BIG HERO</v>
          </cell>
          <cell r="M2795" t="str">
            <v>﻿Đang hoạt động</v>
          </cell>
          <cell r="N2795">
            <v>42388</v>
          </cell>
          <cell r="Q2795">
            <v>1</v>
          </cell>
          <cell r="T2795">
            <v>0</v>
          </cell>
          <cell r="U2795">
            <v>0</v>
          </cell>
          <cell r="V2795">
            <v>0</v>
          </cell>
        </row>
        <row r="2796">
          <cell r="D2796" t="str">
            <v>MDRT BH</v>
          </cell>
          <cell r="M2796" t="str">
            <v>﻿Đã nghỉ việc</v>
          </cell>
          <cell r="N2796">
            <v>42431</v>
          </cell>
          <cell r="Q2796">
            <v>0</v>
          </cell>
          <cell r="T2796">
            <v>0</v>
          </cell>
          <cell r="U2796">
            <v>0</v>
          </cell>
          <cell r="V2796">
            <v>0</v>
          </cell>
        </row>
        <row r="2797">
          <cell r="D2797" t="str">
            <v>F.B.I</v>
          </cell>
          <cell r="M2797" t="str">
            <v>﻿Đang hoạt động</v>
          </cell>
          <cell r="N2797">
            <v>41750</v>
          </cell>
          <cell r="Q2797">
            <v>0</v>
          </cell>
          <cell r="T2797">
            <v>0</v>
          </cell>
          <cell r="U2797">
            <v>0</v>
          </cell>
          <cell r="V2797">
            <v>1</v>
          </cell>
        </row>
        <row r="2798">
          <cell r="D2798" t="str">
            <v>VICTORY</v>
          </cell>
          <cell r="M2798" t="str">
            <v>﻿Đang hoạt động</v>
          </cell>
          <cell r="N2798">
            <v>42424</v>
          </cell>
          <cell r="Q2798">
            <v>1</v>
          </cell>
          <cell r="T2798">
            <v>0</v>
          </cell>
          <cell r="U2798">
            <v>0</v>
          </cell>
          <cell r="V2798">
            <v>0</v>
          </cell>
        </row>
        <row r="2799">
          <cell r="D2799" t="str">
            <v>BLUE WAVES</v>
          </cell>
          <cell r="M2799" t="str">
            <v>﻿Đang hoạt động</v>
          </cell>
          <cell r="N2799">
            <v>42387</v>
          </cell>
          <cell r="Q2799">
            <v>1</v>
          </cell>
          <cell r="T2799">
            <v>0</v>
          </cell>
          <cell r="U2799">
            <v>0</v>
          </cell>
          <cell r="V2799">
            <v>0</v>
          </cell>
        </row>
        <row r="2800">
          <cell r="D2800" t="str">
            <v>VICTORY</v>
          </cell>
          <cell r="M2800" t="str">
            <v>﻿Đang hoạt động</v>
          </cell>
          <cell r="N2800">
            <v>42387</v>
          </cell>
          <cell r="Q2800">
            <v>0</v>
          </cell>
          <cell r="T2800">
            <v>0</v>
          </cell>
          <cell r="U2800">
            <v>1</v>
          </cell>
          <cell r="V2800">
            <v>0</v>
          </cell>
        </row>
        <row r="2801">
          <cell r="D2801" t="str">
            <v>MDRT VT</v>
          </cell>
          <cell r="M2801" t="str">
            <v>﻿Đang hoạt động</v>
          </cell>
          <cell r="N2801">
            <v>42395</v>
          </cell>
          <cell r="Q2801">
            <v>1</v>
          </cell>
          <cell r="T2801">
            <v>0</v>
          </cell>
          <cell r="U2801">
            <v>0</v>
          </cell>
          <cell r="V2801">
            <v>0</v>
          </cell>
        </row>
        <row r="2802">
          <cell r="D2802" t="str">
            <v>MDRT VT</v>
          </cell>
          <cell r="M2802" t="str">
            <v>﻿Đang hoạt động</v>
          </cell>
          <cell r="N2802">
            <v>42426</v>
          </cell>
          <cell r="Q2802">
            <v>1</v>
          </cell>
          <cell r="T2802">
            <v>0</v>
          </cell>
          <cell r="U2802">
            <v>0</v>
          </cell>
          <cell r="V2802">
            <v>0</v>
          </cell>
        </row>
        <row r="2803">
          <cell r="D2803" t="str">
            <v>THANH HÓA</v>
          </cell>
          <cell r="M2803" t="str">
            <v>﻿Đã nghỉ việc</v>
          </cell>
          <cell r="N2803">
            <v>42391</v>
          </cell>
          <cell r="Q2803">
            <v>0</v>
          </cell>
          <cell r="T2803">
            <v>0</v>
          </cell>
          <cell r="U2803">
            <v>0</v>
          </cell>
          <cell r="V2803">
            <v>0</v>
          </cell>
        </row>
        <row r="2804">
          <cell r="D2804" t="str">
            <v>MDRT VT</v>
          </cell>
          <cell r="M2804" t="str">
            <v>﻿Đang hoạt động</v>
          </cell>
          <cell r="N2804">
            <v>42431</v>
          </cell>
          <cell r="Q2804">
            <v>0</v>
          </cell>
          <cell r="T2804">
            <v>0</v>
          </cell>
          <cell r="U2804">
            <v>1</v>
          </cell>
          <cell r="V2804">
            <v>0</v>
          </cell>
        </row>
        <row r="2805">
          <cell r="D2805" t="str">
            <v>BELIEVE IN FUTURE</v>
          </cell>
          <cell r="M2805" t="str">
            <v>﻿Đang hoạt động</v>
          </cell>
          <cell r="N2805">
            <v>42395</v>
          </cell>
          <cell r="Q2805">
            <v>1</v>
          </cell>
          <cell r="T2805">
            <v>0</v>
          </cell>
          <cell r="U2805">
            <v>0</v>
          </cell>
          <cell r="V2805">
            <v>0</v>
          </cell>
        </row>
        <row r="2806">
          <cell r="D2806" t="str">
            <v>GREEN DRAGON</v>
          </cell>
          <cell r="M2806" t="str">
            <v>﻿Đã nghỉ việc</v>
          </cell>
          <cell r="N2806">
            <v>42398</v>
          </cell>
          <cell r="Q2806">
            <v>0</v>
          </cell>
          <cell r="T2806">
            <v>0</v>
          </cell>
          <cell r="U2806">
            <v>0</v>
          </cell>
          <cell r="V2806">
            <v>0</v>
          </cell>
        </row>
        <row r="2807">
          <cell r="D2807" t="str">
            <v>MDRT VT</v>
          </cell>
          <cell r="M2807" t="str">
            <v>﻿Đang hoạt động</v>
          </cell>
          <cell r="N2807">
            <v>42395</v>
          </cell>
          <cell r="Q2807">
            <v>1</v>
          </cell>
          <cell r="T2807">
            <v>0</v>
          </cell>
          <cell r="U2807">
            <v>0</v>
          </cell>
          <cell r="V2807">
            <v>0</v>
          </cell>
        </row>
        <row r="2808">
          <cell r="D2808" t="str">
            <v>GREEN DRAGON</v>
          </cell>
          <cell r="M2808" t="str">
            <v>﻿Đang hoạt động</v>
          </cell>
          <cell r="N2808">
            <v>42398</v>
          </cell>
          <cell r="Q2808">
            <v>1</v>
          </cell>
          <cell r="T2808">
            <v>0</v>
          </cell>
          <cell r="U2808">
            <v>0</v>
          </cell>
          <cell r="V2808">
            <v>0</v>
          </cell>
        </row>
        <row r="2809">
          <cell r="D2809" t="str">
            <v>MDRT VT</v>
          </cell>
          <cell r="M2809" t="str">
            <v>﻿Đang hoạt động</v>
          </cell>
          <cell r="N2809">
            <v>42391</v>
          </cell>
          <cell r="Q2809">
            <v>1</v>
          </cell>
          <cell r="T2809">
            <v>0</v>
          </cell>
          <cell r="U2809">
            <v>0</v>
          </cell>
          <cell r="V2809">
            <v>0</v>
          </cell>
        </row>
        <row r="2810">
          <cell r="D2810" t="str">
            <v>MDRT BH</v>
          </cell>
          <cell r="M2810" t="str">
            <v>﻿Đã nghỉ việc</v>
          </cell>
          <cell r="N2810">
            <v>42390</v>
          </cell>
          <cell r="Q2810">
            <v>0</v>
          </cell>
          <cell r="T2810">
            <v>0</v>
          </cell>
          <cell r="U2810">
            <v>0</v>
          </cell>
          <cell r="V2810">
            <v>0</v>
          </cell>
        </row>
        <row r="2811">
          <cell r="D2811" t="str">
            <v>DANANG1</v>
          </cell>
          <cell r="M2811" t="str">
            <v>﻿Đang hoạt động</v>
          </cell>
          <cell r="N2811">
            <v>42640</v>
          </cell>
          <cell r="Q2811">
            <v>1</v>
          </cell>
          <cell r="T2811">
            <v>0</v>
          </cell>
          <cell r="U2811">
            <v>0</v>
          </cell>
          <cell r="V2811">
            <v>0</v>
          </cell>
        </row>
        <row r="2812">
          <cell r="D2812" t="str">
            <v>THE CAPITAL</v>
          </cell>
          <cell r="M2812" t="str">
            <v>﻿Đang hoạt động</v>
          </cell>
          <cell r="N2812">
            <v>42402</v>
          </cell>
          <cell r="Q2812">
            <v>1</v>
          </cell>
          <cell r="T2812">
            <v>0</v>
          </cell>
          <cell r="U2812">
            <v>0</v>
          </cell>
          <cell r="V2812">
            <v>0</v>
          </cell>
        </row>
        <row r="2813">
          <cell r="D2813" t="str">
            <v>THE KEY</v>
          </cell>
          <cell r="M2813" t="str">
            <v>﻿Đang hoạt động</v>
          </cell>
          <cell r="N2813">
            <v>42395</v>
          </cell>
          <cell r="Q2813">
            <v>0</v>
          </cell>
          <cell r="T2813">
            <v>1</v>
          </cell>
          <cell r="U2813">
            <v>0</v>
          </cell>
          <cell r="V2813">
            <v>0</v>
          </cell>
        </row>
        <row r="2814">
          <cell r="D2814" t="str">
            <v>MDRT HCM</v>
          </cell>
          <cell r="M2814" t="str">
            <v>﻿Đang hoạt động</v>
          </cell>
          <cell r="N2814">
            <v>42402</v>
          </cell>
          <cell r="Q2814">
            <v>0</v>
          </cell>
          <cell r="T2814">
            <v>1</v>
          </cell>
          <cell r="U2814">
            <v>0</v>
          </cell>
          <cell r="V2814">
            <v>0</v>
          </cell>
        </row>
        <row r="2815">
          <cell r="D2815" t="str">
            <v>GENCASA ĐÀ NẴNG 1</v>
          </cell>
          <cell r="M2815" t="str">
            <v>﻿Đang hoạt động</v>
          </cell>
          <cell r="N2815">
            <v>42388</v>
          </cell>
          <cell r="Q2815">
            <v>1</v>
          </cell>
          <cell r="T2815">
            <v>0</v>
          </cell>
          <cell r="U2815">
            <v>0</v>
          </cell>
          <cell r="V2815">
            <v>0</v>
          </cell>
        </row>
        <row r="2816">
          <cell r="D2816" t="str">
            <v>THANH HÓA</v>
          </cell>
          <cell r="M2816" t="str">
            <v>﻿Đang hoạt động</v>
          </cell>
          <cell r="N2816">
            <v>42454</v>
          </cell>
          <cell r="Q2816">
            <v>1</v>
          </cell>
          <cell r="T2816">
            <v>0</v>
          </cell>
          <cell r="U2816">
            <v>0</v>
          </cell>
          <cell r="V2816">
            <v>0</v>
          </cell>
        </row>
        <row r="2817">
          <cell r="D2817" t="str">
            <v>THANH HÓA</v>
          </cell>
          <cell r="M2817" t="str">
            <v>﻿Đã nghỉ việc</v>
          </cell>
          <cell r="N2817">
            <v>42454</v>
          </cell>
          <cell r="Q2817">
            <v>0</v>
          </cell>
          <cell r="T2817">
            <v>0</v>
          </cell>
          <cell r="U2817">
            <v>0</v>
          </cell>
          <cell r="V2817">
            <v>0</v>
          </cell>
        </row>
        <row r="2818">
          <cell r="D2818" t="str">
            <v>DIAMOND</v>
          </cell>
          <cell r="M2818" t="str">
            <v>﻿Đang hoạt động</v>
          </cell>
          <cell r="N2818">
            <v>42397</v>
          </cell>
          <cell r="Q2818">
            <v>1</v>
          </cell>
          <cell r="T2818">
            <v>0</v>
          </cell>
          <cell r="U2818">
            <v>0</v>
          </cell>
          <cell r="V2818">
            <v>0</v>
          </cell>
        </row>
        <row r="2819">
          <cell r="D2819" t="str">
            <v>MDRT VT</v>
          </cell>
          <cell r="M2819" t="str">
            <v>﻿Đang hoạt động</v>
          </cell>
          <cell r="N2819">
            <v>42452</v>
          </cell>
          <cell r="Q2819">
            <v>1</v>
          </cell>
          <cell r="T2819">
            <v>0</v>
          </cell>
          <cell r="U2819">
            <v>0</v>
          </cell>
          <cell r="V2819">
            <v>0</v>
          </cell>
        </row>
        <row r="2820">
          <cell r="D2820" t="str">
            <v>MDRT VT</v>
          </cell>
          <cell r="M2820" t="str">
            <v>﻿Đang hoạt động</v>
          </cell>
          <cell r="N2820">
            <v>42508</v>
          </cell>
          <cell r="Q2820">
            <v>1</v>
          </cell>
          <cell r="T2820">
            <v>0</v>
          </cell>
          <cell r="U2820">
            <v>0</v>
          </cell>
          <cell r="V2820">
            <v>0</v>
          </cell>
        </row>
        <row r="2821">
          <cell r="D2821" t="str">
            <v>THANH HÓA</v>
          </cell>
          <cell r="M2821" t="str">
            <v>﻿Đang hoạt động</v>
          </cell>
          <cell r="N2821">
            <v>42391</v>
          </cell>
          <cell r="Q2821">
            <v>1</v>
          </cell>
          <cell r="T2821">
            <v>0</v>
          </cell>
          <cell r="U2821">
            <v>0</v>
          </cell>
          <cell r="V2821">
            <v>0</v>
          </cell>
        </row>
        <row r="2822">
          <cell r="D2822" t="str">
            <v>THE CAPITAL</v>
          </cell>
          <cell r="M2822" t="str">
            <v>﻿Đang hoạt động</v>
          </cell>
          <cell r="N2822">
            <v>42432</v>
          </cell>
          <cell r="Q2822">
            <v>1</v>
          </cell>
          <cell r="T2822">
            <v>0</v>
          </cell>
          <cell r="U2822">
            <v>0</v>
          </cell>
          <cell r="V2822">
            <v>0</v>
          </cell>
        </row>
        <row r="2823">
          <cell r="D2823" t="str">
            <v>VICTORY</v>
          </cell>
          <cell r="M2823" t="str">
            <v>﻿Đang hoạt động</v>
          </cell>
          <cell r="N2823">
            <v>42394</v>
          </cell>
          <cell r="Q2823">
            <v>0</v>
          </cell>
          <cell r="T2823">
            <v>0</v>
          </cell>
          <cell r="U2823">
            <v>1</v>
          </cell>
          <cell r="V2823">
            <v>0</v>
          </cell>
        </row>
        <row r="2824">
          <cell r="D2824" t="str">
            <v>VICTORY</v>
          </cell>
          <cell r="M2824" t="str">
            <v>﻿Đang hoạt động</v>
          </cell>
          <cell r="N2824">
            <v>42452</v>
          </cell>
          <cell r="Q2824">
            <v>0</v>
          </cell>
          <cell r="T2824">
            <v>0</v>
          </cell>
          <cell r="U2824">
            <v>1</v>
          </cell>
          <cell r="V2824">
            <v>0</v>
          </cell>
        </row>
        <row r="2825">
          <cell r="D2825" t="str">
            <v>DIAMOND</v>
          </cell>
          <cell r="M2825" t="str">
            <v>﻿Đang hoạt động</v>
          </cell>
          <cell r="N2825">
            <v>42401</v>
          </cell>
          <cell r="Q2825">
            <v>1</v>
          </cell>
          <cell r="T2825">
            <v>0</v>
          </cell>
          <cell r="U2825">
            <v>0</v>
          </cell>
          <cell r="V2825">
            <v>0</v>
          </cell>
        </row>
        <row r="2826">
          <cell r="D2826" t="str">
            <v>GENCASA LONG BIÊN</v>
          </cell>
          <cell r="M2826" t="str">
            <v>﻿Đang hoạt động</v>
          </cell>
          <cell r="N2826">
            <v>42443</v>
          </cell>
          <cell r="Q2826">
            <v>1</v>
          </cell>
          <cell r="T2826">
            <v>0</v>
          </cell>
          <cell r="U2826">
            <v>0</v>
          </cell>
          <cell r="V2826">
            <v>0</v>
          </cell>
        </row>
        <row r="2827">
          <cell r="D2827" t="str">
            <v>THE SKY</v>
          </cell>
          <cell r="M2827" t="str">
            <v>﻿Đang hoạt động</v>
          </cell>
          <cell r="N2827">
            <v>42388</v>
          </cell>
          <cell r="Q2827">
            <v>1</v>
          </cell>
          <cell r="T2827">
            <v>0</v>
          </cell>
          <cell r="U2827">
            <v>0</v>
          </cell>
          <cell r="V2827">
            <v>0</v>
          </cell>
        </row>
        <row r="2828">
          <cell r="D2828" t="str">
            <v>THE SKY</v>
          </cell>
          <cell r="M2828" t="str">
            <v>﻿Đang hoạt động</v>
          </cell>
          <cell r="N2828">
            <v>42388</v>
          </cell>
          <cell r="Q2828">
            <v>1</v>
          </cell>
          <cell r="T2828">
            <v>0</v>
          </cell>
          <cell r="U2828">
            <v>0</v>
          </cell>
          <cell r="V2828">
            <v>0</v>
          </cell>
        </row>
        <row r="2829">
          <cell r="D2829" t="str">
            <v>THE KEY</v>
          </cell>
          <cell r="M2829" t="str">
            <v>﻿Đang hoạt động</v>
          </cell>
          <cell r="N2829">
            <v>42425</v>
          </cell>
          <cell r="Q2829">
            <v>0</v>
          </cell>
          <cell r="T2829">
            <v>0</v>
          </cell>
          <cell r="U2829">
            <v>1</v>
          </cell>
          <cell r="V2829">
            <v>0</v>
          </cell>
        </row>
        <row r="2830">
          <cell r="D2830" t="str">
            <v>THANH HÓA</v>
          </cell>
          <cell r="M2830" t="str">
            <v>﻿Đang hoạt động</v>
          </cell>
          <cell r="N2830">
            <v>42391</v>
          </cell>
          <cell r="Q2830">
            <v>1</v>
          </cell>
          <cell r="T2830">
            <v>0</v>
          </cell>
          <cell r="U2830">
            <v>0</v>
          </cell>
          <cell r="V2830">
            <v>0</v>
          </cell>
        </row>
        <row r="2831">
          <cell r="D2831" t="str">
            <v>THANH HÓA</v>
          </cell>
          <cell r="M2831" t="str">
            <v>﻿Đã nghỉ việc</v>
          </cell>
          <cell r="N2831">
            <v>42580</v>
          </cell>
          <cell r="Q2831">
            <v>0</v>
          </cell>
          <cell r="T2831">
            <v>0</v>
          </cell>
          <cell r="U2831">
            <v>0</v>
          </cell>
          <cell r="V2831">
            <v>0</v>
          </cell>
        </row>
        <row r="2832">
          <cell r="D2832" t="str">
            <v>THANH HÓA</v>
          </cell>
          <cell r="M2832" t="str">
            <v>﻿Đang hoạt động</v>
          </cell>
          <cell r="N2832">
            <v>42454</v>
          </cell>
          <cell r="Q2832">
            <v>1</v>
          </cell>
          <cell r="T2832">
            <v>0</v>
          </cell>
          <cell r="U2832">
            <v>0</v>
          </cell>
          <cell r="V2832">
            <v>0</v>
          </cell>
        </row>
        <row r="2833">
          <cell r="D2833" t="str">
            <v>THANH HÓA</v>
          </cell>
          <cell r="M2833" t="str">
            <v>﻿Đang hoạt động</v>
          </cell>
          <cell r="N2833">
            <v>42454</v>
          </cell>
          <cell r="Q2833">
            <v>1</v>
          </cell>
          <cell r="T2833">
            <v>0</v>
          </cell>
          <cell r="U2833">
            <v>0</v>
          </cell>
          <cell r="V2833">
            <v>0</v>
          </cell>
        </row>
        <row r="2834">
          <cell r="D2834" t="str">
            <v>THE CAPITAL</v>
          </cell>
          <cell r="M2834" t="str">
            <v>﻿Đang hoạt động</v>
          </cell>
          <cell r="N2834">
            <v>42391</v>
          </cell>
          <cell r="Q2834">
            <v>1</v>
          </cell>
          <cell r="T2834">
            <v>0</v>
          </cell>
          <cell r="U2834">
            <v>0</v>
          </cell>
          <cell r="V2834">
            <v>0</v>
          </cell>
        </row>
        <row r="2835">
          <cell r="D2835" t="str">
            <v>TCB NORTH</v>
          </cell>
          <cell r="M2835" t="str">
            <v>﻿Đang hoạt động</v>
          </cell>
          <cell r="N2835">
            <v>42467</v>
          </cell>
          <cell r="Q2835">
            <v>0</v>
          </cell>
          <cell r="T2835">
            <v>0</v>
          </cell>
          <cell r="U2835">
            <v>0</v>
          </cell>
          <cell r="V2835">
            <v>0</v>
          </cell>
        </row>
        <row r="2836">
          <cell r="D2836" t="str">
            <v>SUNFLOWER</v>
          </cell>
          <cell r="M2836" t="str">
            <v>﻿Đang hoạt động</v>
          </cell>
          <cell r="N2836">
            <v>42703</v>
          </cell>
          <cell r="Q2836">
            <v>1</v>
          </cell>
          <cell r="T2836">
            <v>0</v>
          </cell>
          <cell r="U2836">
            <v>0</v>
          </cell>
          <cell r="V2836">
            <v>0</v>
          </cell>
        </row>
        <row r="2837">
          <cell r="D2837" t="str">
            <v>GENCASA ĐÀ NẴNG 1</v>
          </cell>
          <cell r="M2837" t="str">
            <v>﻿Đang hoạt động</v>
          </cell>
          <cell r="N2837">
            <v>42403</v>
          </cell>
          <cell r="Q2837">
            <v>1</v>
          </cell>
          <cell r="T2837">
            <v>0</v>
          </cell>
          <cell r="U2837">
            <v>0</v>
          </cell>
          <cell r="V2837">
            <v>0</v>
          </cell>
        </row>
        <row r="2838">
          <cell r="D2838" t="str">
            <v>GENCASA ĐÀ NẴNG 1</v>
          </cell>
          <cell r="M2838" t="str">
            <v>﻿Đang hoạt động</v>
          </cell>
          <cell r="N2838">
            <v>42388</v>
          </cell>
          <cell r="Q2838">
            <v>1</v>
          </cell>
          <cell r="T2838">
            <v>0</v>
          </cell>
          <cell r="U2838">
            <v>0</v>
          </cell>
          <cell r="V2838">
            <v>0</v>
          </cell>
        </row>
        <row r="2839">
          <cell r="D2839" t="str">
            <v>THANH HÓA</v>
          </cell>
          <cell r="M2839" t="str">
            <v>﻿Đang hoạt động</v>
          </cell>
          <cell r="N2839">
            <v>42454</v>
          </cell>
          <cell r="Q2839">
            <v>0</v>
          </cell>
          <cell r="T2839">
            <v>0</v>
          </cell>
          <cell r="U2839">
            <v>1</v>
          </cell>
          <cell r="V2839">
            <v>0</v>
          </cell>
        </row>
        <row r="2840">
          <cell r="D2840" t="str">
            <v>DANANG1</v>
          </cell>
          <cell r="M2840" t="str">
            <v>﻿Đang hoạt động</v>
          </cell>
          <cell r="N2840">
            <v>42388</v>
          </cell>
          <cell r="Q2840">
            <v>1</v>
          </cell>
          <cell r="T2840">
            <v>0</v>
          </cell>
          <cell r="U2840">
            <v>0</v>
          </cell>
          <cell r="V2840">
            <v>0</v>
          </cell>
        </row>
        <row r="2841">
          <cell r="D2841" t="str">
            <v>THE SKY</v>
          </cell>
          <cell r="M2841" t="str">
            <v>﻿Đang hoạt động</v>
          </cell>
          <cell r="N2841">
            <v>42531</v>
          </cell>
          <cell r="Q2841">
            <v>1</v>
          </cell>
          <cell r="T2841">
            <v>0</v>
          </cell>
          <cell r="U2841">
            <v>0</v>
          </cell>
          <cell r="V2841">
            <v>0</v>
          </cell>
        </row>
        <row r="2842">
          <cell r="D2842" t="str">
            <v>GENCASA ĐÀ NẴNG 1</v>
          </cell>
          <cell r="M2842" t="str">
            <v>﻿Đang hoạt động</v>
          </cell>
          <cell r="N2842">
            <v>42388</v>
          </cell>
          <cell r="Q2842">
            <v>0</v>
          </cell>
          <cell r="T2842">
            <v>0</v>
          </cell>
          <cell r="U2842">
            <v>1</v>
          </cell>
          <cell r="V2842">
            <v>0</v>
          </cell>
        </row>
        <row r="2843">
          <cell r="D2843" t="str">
            <v>THE SKY</v>
          </cell>
          <cell r="M2843" t="str">
            <v>﻿Đang hoạt động</v>
          </cell>
          <cell r="N2843">
            <v>42389</v>
          </cell>
          <cell r="Q2843">
            <v>1</v>
          </cell>
          <cell r="T2843">
            <v>0</v>
          </cell>
          <cell r="U2843">
            <v>0</v>
          </cell>
          <cell r="V2843">
            <v>0</v>
          </cell>
        </row>
        <row r="2844">
          <cell r="D2844" t="str">
            <v>THE SKY</v>
          </cell>
          <cell r="M2844" t="str">
            <v>﻿Đang hoạt động</v>
          </cell>
          <cell r="N2844">
            <v>42389</v>
          </cell>
          <cell r="Q2844">
            <v>1</v>
          </cell>
          <cell r="T2844">
            <v>0</v>
          </cell>
          <cell r="U2844">
            <v>0</v>
          </cell>
          <cell r="V2844">
            <v>0</v>
          </cell>
        </row>
        <row r="2845">
          <cell r="D2845" t="str">
            <v>THE STARS 1</v>
          </cell>
          <cell r="M2845" t="str">
            <v>﻿Đang hoạt động</v>
          </cell>
          <cell r="N2845">
            <v>42576</v>
          </cell>
          <cell r="Q2845">
            <v>1</v>
          </cell>
          <cell r="T2845">
            <v>0</v>
          </cell>
          <cell r="U2845">
            <v>0</v>
          </cell>
          <cell r="V2845">
            <v>0</v>
          </cell>
        </row>
        <row r="2846">
          <cell r="D2846" t="str">
            <v>THE STARS 1</v>
          </cell>
          <cell r="M2846" t="str">
            <v>﻿Đang hoạt động</v>
          </cell>
          <cell r="N2846">
            <v>42389</v>
          </cell>
          <cell r="Q2846">
            <v>1</v>
          </cell>
          <cell r="T2846">
            <v>0</v>
          </cell>
          <cell r="U2846">
            <v>0</v>
          </cell>
          <cell r="V2846">
            <v>0</v>
          </cell>
        </row>
        <row r="2847">
          <cell r="D2847" t="str">
            <v>BELIEVE IN FUTURE</v>
          </cell>
          <cell r="M2847" t="str">
            <v>﻿Đang hoạt động</v>
          </cell>
          <cell r="N2847">
            <v>42402</v>
          </cell>
          <cell r="Q2847">
            <v>1</v>
          </cell>
          <cell r="T2847">
            <v>0</v>
          </cell>
          <cell r="U2847">
            <v>0</v>
          </cell>
          <cell r="V2847">
            <v>0</v>
          </cell>
        </row>
        <row r="2848">
          <cell r="D2848" t="str">
            <v>BELIEVE IN FUTURE</v>
          </cell>
          <cell r="M2848" t="str">
            <v>﻿Đang hoạt động</v>
          </cell>
          <cell r="N2848">
            <v>42403</v>
          </cell>
          <cell r="Q2848">
            <v>1</v>
          </cell>
          <cell r="T2848">
            <v>0</v>
          </cell>
          <cell r="U2848">
            <v>0</v>
          </cell>
          <cell r="V2848">
            <v>0</v>
          </cell>
        </row>
        <row r="2849">
          <cell r="D2849" t="str">
            <v>LUCKY STAR</v>
          </cell>
          <cell r="M2849" t="str">
            <v>﻿Đang hoạt động</v>
          </cell>
          <cell r="N2849">
            <v>42403</v>
          </cell>
          <cell r="Q2849">
            <v>1</v>
          </cell>
          <cell r="T2849">
            <v>0</v>
          </cell>
          <cell r="U2849">
            <v>0</v>
          </cell>
          <cell r="V2849">
            <v>0</v>
          </cell>
        </row>
        <row r="2850">
          <cell r="D2850" t="str">
            <v>TCB SOUTH 2</v>
          </cell>
          <cell r="M2850" t="str">
            <v>﻿Đang hoạt động</v>
          </cell>
          <cell r="N2850">
            <v>42395</v>
          </cell>
          <cell r="Q2850">
            <v>0</v>
          </cell>
          <cell r="T2850">
            <v>0</v>
          </cell>
          <cell r="U2850">
            <v>0</v>
          </cell>
          <cell r="V2850">
            <v>0</v>
          </cell>
        </row>
        <row r="2851">
          <cell r="D2851" t="str">
            <v>TCB SOUTH 1</v>
          </cell>
          <cell r="M2851" t="str">
            <v>﻿Đã nghỉ việc</v>
          </cell>
          <cell r="N2851">
            <v>42395</v>
          </cell>
          <cell r="Q2851">
            <v>0</v>
          </cell>
          <cell r="T2851">
            <v>0</v>
          </cell>
          <cell r="U2851">
            <v>0</v>
          </cell>
          <cell r="V2851">
            <v>0</v>
          </cell>
        </row>
        <row r="2852">
          <cell r="D2852" t="str">
            <v>GENCASA YÊN BÁI</v>
          </cell>
          <cell r="M2852" t="str">
            <v>﻿Đang hoạt động</v>
          </cell>
          <cell r="N2852">
            <v>42402</v>
          </cell>
          <cell r="Q2852">
            <v>0</v>
          </cell>
          <cell r="T2852">
            <v>0</v>
          </cell>
          <cell r="U2852">
            <v>1</v>
          </cell>
          <cell r="V2852">
            <v>0</v>
          </cell>
        </row>
        <row r="2853">
          <cell r="D2853" t="str">
            <v>GENCASA YÊN BÁI</v>
          </cell>
          <cell r="M2853" t="str">
            <v>﻿Đang hoạt động</v>
          </cell>
          <cell r="N2853">
            <v>42418</v>
          </cell>
          <cell r="Q2853">
            <v>1</v>
          </cell>
          <cell r="T2853">
            <v>0</v>
          </cell>
          <cell r="U2853">
            <v>0</v>
          </cell>
          <cell r="V2853">
            <v>0</v>
          </cell>
        </row>
        <row r="2854">
          <cell r="D2854" t="str">
            <v>GREEN DRAGON</v>
          </cell>
          <cell r="M2854" t="str">
            <v>﻿Đang hoạt động</v>
          </cell>
          <cell r="N2854">
            <v>42426</v>
          </cell>
          <cell r="Q2854">
            <v>1</v>
          </cell>
          <cell r="T2854">
            <v>0</v>
          </cell>
          <cell r="U2854">
            <v>0</v>
          </cell>
          <cell r="V2854">
            <v>0</v>
          </cell>
        </row>
        <row r="2855">
          <cell r="D2855" t="str">
            <v>VICTORY</v>
          </cell>
          <cell r="M2855" t="str">
            <v>﻿Đang hoạt động</v>
          </cell>
          <cell r="N2855">
            <v>42402</v>
          </cell>
          <cell r="Q2855">
            <v>1</v>
          </cell>
          <cell r="T2855">
            <v>0</v>
          </cell>
          <cell r="U2855">
            <v>0</v>
          </cell>
          <cell r="V2855">
            <v>0</v>
          </cell>
        </row>
        <row r="2856">
          <cell r="D2856" t="str">
            <v>MEGA</v>
          </cell>
          <cell r="M2856" t="str">
            <v>﻿Đang hoạt động</v>
          </cell>
          <cell r="N2856">
            <v>42717</v>
          </cell>
          <cell r="Q2856">
            <v>1</v>
          </cell>
          <cell r="T2856">
            <v>0</v>
          </cell>
          <cell r="U2856">
            <v>0</v>
          </cell>
          <cell r="V2856">
            <v>0</v>
          </cell>
        </row>
        <row r="2857">
          <cell r="D2857" t="str">
            <v>F.B.I</v>
          </cell>
          <cell r="M2857" t="str">
            <v>﻿Đang hoạt động</v>
          </cell>
          <cell r="N2857">
            <v>42424</v>
          </cell>
          <cell r="Q2857">
            <v>1</v>
          </cell>
          <cell r="T2857">
            <v>0</v>
          </cell>
          <cell r="U2857">
            <v>0</v>
          </cell>
          <cell r="V2857">
            <v>0</v>
          </cell>
        </row>
        <row r="2858">
          <cell r="D2858" t="str">
            <v>GENCASA TÂN PHÚ</v>
          </cell>
          <cell r="M2858" t="str">
            <v>﻿Đang hoạt động</v>
          </cell>
          <cell r="N2858">
            <v>42395</v>
          </cell>
          <cell r="Q2858">
            <v>1</v>
          </cell>
          <cell r="T2858">
            <v>0</v>
          </cell>
          <cell r="U2858">
            <v>0</v>
          </cell>
          <cell r="V2858">
            <v>0</v>
          </cell>
        </row>
        <row r="2859">
          <cell r="D2859" t="str">
            <v>MDRT HCM</v>
          </cell>
          <cell r="M2859" t="str">
            <v>﻿Đang hoạt động</v>
          </cell>
          <cell r="N2859">
            <v>42431</v>
          </cell>
          <cell r="Q2859">
            <v>1</v>
          </cell>
          <cell r="T2859">
            <v>0</v>
          </cell>
          <cell r="U2859">
            <v>0</v>
          </cell>
          <cell r="V2859">
            <v>0</v>
          </cell>
        </row>
        <row r="2860">
          <cell r="D2860" t="str">
            <v>THE STARS 2</v>
          </cell>
          <cell r="M2860" t="str">
            <v>﻿Đang hoạt động</v>
          </cell>
          <cell r="N2860">
            <v>42396</v>
          </cell>
          <cell r="Q2860">
            <v>0</v>
          </cell>
          <cell r="T2860">
            <v>0</v>
          </cell>
          <cell r="U2860">
            <v>1</v>
          </cell>
          <cell r="V2860">
            <v>0</v>
          </cell>
        </row>
        <row r="2861">
          <cell r="D2861" t="str">
            <v>MEGA</v>
          </cell>
          <cell r="M2861" t="str">
            <v>﻿Đang hoạt động</v>
          </cell>
          <cell r="N2861">
            <v>42395</v>
          </cell>
          <cell r="Q2861">
            <v>1</v>
          </cell>
          <cell r="T2861">
            <v>0</v>
          </cell>
          <cell r="U2861">
            <v>0</v>
          </cell>
          <cell r="V2861">
            <v>0</v>
          </cell>
        </row>
        <row r="2862">
          <cell r="D2862" t="str">
            <v>CUPID</v>
          </cell>
          <cell r="M2862" t="str">
            <v>﻿Đang hoạt động</v>
          </cell>
          <cell r="N2862">
            <v>41757</v>
          </cell>
          <cell r="Q2862">
            <v>0</v>
          </cell>
          <cell r="T2862">
            <v>0</v>
          </cell>
          <cell r="U2862">
            <v>1</v>
          </cell>
          <cell r="V2862">
            <v>0</v>
          </cell>
        </row>
        <row r="2863">
          <cell r="D2863" t="str">
            <v>WHITE HORSE</v>
          </cell>
          <cell r="M2863" t="str">
            <v>﻿Đang hoạt động</v>
          </cell>
          <cell r="N2863">
            <v>42402</v>
          </cell>
          <cell r="Q2863">
            <v>1</v>
          </cell>
          <cell r="T2863">
            <v>0</v>
          </cell>
          <cell r="U2863">
            <v>0</v>
          </cell>
          <cell r="V2863">
            <v>0</v>
          </cell>
        </row>
        <row r="2864">
          <cell r="D2864" t="str">
            <v>GENCASA TÂN PHÚ</v>
          </cell>
          <cell r="M2864" t="str">
            <v>﻿Đang hoạt động</v>
          </cell>
          <cell r="N2864">
            <v>42454</v>
          </cell>
          <cell r="Q2864">
            <v>1</v>
          </cell>
          <cell r="T2864">
            <v>0</v>
          </cell>
          <cell r="U2864">
            <v>0</v>
          </cell>
          <cell r="V2864">
            <v>0</v>
          </cell>
        </row>
        <row r="2865">
          <cell r="D2865" t="str">
            <v>GENCASA LONG BIÊN</v>
          </cell>
          <cell r="M2865" t="str">
            <v>﻿Đang hoạt động</v>
          </cell>
          <cell r="N2865">
            <v>42401</v>
          </cell>
          <cell r="Q2865">
            <v>1</v>
          </cell>
          <cell r="T2865">
            <v>0</v>
          </cell>
          <cell r="U2865">
            <v>0</v>
          </cell>
          <cell r="V2865">
            <v>0</v>
          </cell>
        </row>
        <row r="2866">
          <cell r="D2866" t="str">
            <v>CUPID</v>
          </cell>
          <cell r="M2866" t="str">
            <v>﻿Đã nghỉ việc</v>
          </cell>
          <cell r="N2866">
            <v>41773</v>
          </cell>
          <cell r="Q2866">
            <v>0</v>
          </cell>
          <cell r="T2866">
            <v>0</v>
          </cell>
          <cell r="U2866">
            <v>0</v>
          </cell>
          <cell r="V2866">
            <v>0</v>
          </cell>
        </row>
        <row r="2867">
          <cell r="D2867" t="str">
            <v>THE CAPITAL</v>
          </cell>
          <cell r="M2867" t="str">
            <v>﻿Đang hoạt động</v>
          </cell>
          <cell r="N2867">
            <v>42397</v>
          </cell>
          <cell r="Q2867">
            <v>0</v>
          </cell>
          <cell r="T2867">
            <v>1</v>
          </cell>
          <cell r="U2867">
            <v>0</v>
          </cell>
          <cell r="V2867">
            <v>0</v>
          </cell>
        </row>
        <row r="2868">
          <cell r="D2868" t="str">
            <v>F.B.I</v>
          </cell>
          <cell r="M2868" t="str">
            <v>﻿Đang hoạt động</v>
          </cell>
          <cell r="N2868">
            <v>42426</v>
          </cell>
          <cell r="Q2868">
            <v>1</v>
          </cell>
          <cell r="T2868">
            <v>0</v>
          </cell>
          <cell r="U2868">
            <v>0</v>
          </cell>
          <cell r="V2868">
            <v>0</v>
          </cell>
        </row>
        <row r="2869">
          <cell r="D2869" t="str">
            <v>LION 2</v>
          </cell>
          <cell r="M2869" t="str">
            <v>﻿Đang hoạt động</v>
          </cell>
          <cell r="N2869">
            <v>42401</v>
          </cell>
          <cell r="Q2869">
            <v>1</v>
          </cell>
          <cell r="T2869">
            <v>0</v>
          </cell>
          <cell r="U2869">
            <v>0</v>
          </cell>
          <cell r="V2869">
            <v>0</v>
          </cell>
        </row>
        <row r="2870">
          <cell r="D2870" t="str">
            <v>CẦN THƠ</v>
          </cell>
          <cell r="M2870" t="str">
            <v>﻿Đang hoạt động</v>
          </cell>
          <cell r="N2870">
            <v>42401</v>
          </cell>
          <cell r="Q2870">
            <v>1</v>
          </cell>
          <cell r="T2870">
            <v>0</v>
          </cell>
          <cell r="U2870">
            <v>0</v>
          </cell>
          <cell r="V2870">
            <v>0</v>
          </cell>
        </row>
        <row r="2871">
          <cell r="D2871" t="str">
            <v>MDRT HCM</v>
          </cell>
          <cell r="M2871" t="str">
            <v>﻿Đang hoạt động</v>
          </cell>
          <cell r="N2871">
            <v>42432</v>
          </cell>
          <cell r="Q2871">
            <v>1</v>
          </cell>
          <cell r="T2871">
            <v>0</v>
          </cell>
          <cell r="U2871">
            <v>0</v>
          </cell>
          <cell r="V2871">
            <v>0</v>
          </cell>
        </row>
        <row r="2872">
          <cell r="D2872" t="str">
            <v>G-G</v>
          </cell>
          <cell r="M2872" t="str">
            <v>﻿Đang hoạt động</v>
          </cell>
          <cell r="N2872">
            <v>42458</v>
          </cell>
          <cell r="Q2872">
            <v>0</v>
          </cell>
          <cell r="T2872">
            <v>0</v>
          </cell>
          <cell r="U2872">
            <v>1</v>
          </cell>
          <cell r="V2872">
            <v>0</v>
          </cell>
        </row>
        <row r="2873">
          <cell r="D2873" t="str">
            <v>LUCKY CAT</v>
          </cell>
          <cell r="M2873" t="str">
            <v>﻿Đang hoạt động</v>
          </cell>
          <cell r="N2873">
            <v>42402</v>
          </cell>
          <cell r="Q2873">
            <v>0</v>
          </cell>
          <cell r="T2873">
            <v>0</v>
          </cell>
          <cell r="U2873">
            <v>1</v>
          </cell>
          <cell r="V2873">
            <v>0</v>
          </cell>
        </row>
        <row r="2874">
          <cell r="D2874" t="str">
            <v>THIÊN SƠN</v>
          </cell>
          <cell r="M2874" t="str">
            <v>﻿Đang hoạt động</v>
          </cell>
          <cell r="N2874">
            <v>42418</v>
          </cell>
          <cell r="Q2874">
            <v>1</v>
          </cell>
          <cell r="T2874">
            <v>0</v>
          </cell>
          <cell r="U2874">
            <v>0</v>
          </cell>
          <cell r="V2874">
            <v>0</v>
          </cell>
        </row>
        <row r="2875">
          <cell r="D2875" t="str">
            <v>ELITE</v>
          </cell>
          <cell r="M2875" t="str">
            <v>﻿Đang hoạt động</v>
          </cell>
          <cell r="N2875">
            <v>42396</v>
          </cell>
          <cell r="Q2875">
            <v>1</v>
          </cell>
          <cell r="T2875">
            <v>0</v>
          </cell>
          <cell r="U2875">
            <v>0</v>
          </cell>
          <cell r="V2875">
            <v>0</v>
          </cell>
        </row>
        <row r="2876">
          <cell r="D2876" t="str">
            <v>THIÊN SƠN</v>
          </cell>
          <cell r="M2876" t="str">
            <v>﻿Đang hoạt động</v>
          </cell>
          <cell r="N2876">
            <v>42452</v>
          </cell>
          <cell r="Q2876">
            <v>1</v>
          </cell>
          <cell r="T2876">
            <v>0</v>
          </cell>
          <cell r="U2876">
            <v>0</v>
          </cell>
          <cell r="V2876">
            <v>0</v>
          </cell>
        </row>
        <row r="2877">
          <cell r="D2877" t="str">
            <v>BIG HERO</v>
          </cell>
          <cell r="M2877" t="str">
            <v>﻿Đang hoạt động</v>
          </cell>
          <cell r="N2877">
            <v>42452</v>
          </cell>
          <cell r="Q2877">
            <v>1</v>
          </cell>
          <cell r="T2877">
            <v>0</v>
          </cell>
          <cell r="U2877">
            <v>0</v>
          </cell>
          <cell r="V2877">
            <v>0</v>
          </cell>
        </row>
        <row r="2878">
          <cell r="D2878" t="str">
            <v>THE POWER</v>
          </cell>
          <cell r="M2878" t="str">
            <v>﻿Đang hoạt động</v>
          </cell>
          <cell r="N2878">
            <v>42457</v>
          </cell>
          <cell r="Q2878">
            <v>1</v>
          </cell>
          <cell r="T2878">
            <v>0</v>
          </cell>
          <cell r="U2878">
            <v>0</v>
          </cell>
          <cell r="V2878">
            <v>0</v>
          </cell>
        </row>
        <row r="2879">
          <cell r="D2879" t="str">
            <v>GENCASA LONG BIÊN</v>
          </cell>
          <cell r="M2879" t="str">
            <v>﻿Đang hoạt động</v>
          </cell>
          <cell r="N2879">
            <v>42432</v>
          </cell>
          <cell r="Q2879">
            <v>1</v>
          </cell>
          <cell r="T2879">
            <v>0</v>
          </cell>
          <cell r="U2879">
            <v>0</v>
          </cell>
          <cell r="V2879">
            <v>0</v>
          </cell>
        </row>
        <row r="2880">
          <cell r="D2880" t="str">
            <v>MDRT HCM</v>
          </cell>
          <cell r="M2880" t="str">
            <v>﻿Đang hoạt động</v>
          </cell>
          <cell r="N2880">
            <v>42432</v>
          </cell>
          <cell r="Q2880">
            <v>1</v>
          </cell>
          <cell r="T2880">
            <v>0</v>
          </cell>
          <cell r="U2880">
            <v>0</v>
          </cell>
          <cell r="V2880">
            <v>0</v>
          </cell>
        </row>
        <row r="2881">
          <cell r="D2881" t="str">
            <v>ELITE</v>
          </cell>
          <cell r="M2881" t="str">
            <v>﻿Đang hoạt động</v>
          </cell>
          <cell r="N2881">
            <v>42396</v>
          </cell>
          <cell r="Q2881">
            <v>1</v>
          </cell>
          <cell r="T2881">
            <v>0</v>
          </cell>
          <cell r="U2881">
            <v>0</v>
          </cell>
          <cell r="V2881">
            <v>0</v>
          </cell>
        </row>
        <row r="2882">
          <cell r="D2882" t="str">
            <v>F.B.I</v>
          </cell>
          <cell r="M2882" t="str">
            <v>﻿Đang hoạt động</v>
          </cell>
          <cell r="N2882">
            <v>42446</v>
          </cell>
          <cell r="Q2882">
            <v>0</v>
          </cell>
          <cell r="T2882">
            <v>0</v>
          </cell>
          <cell r="U2882">
            <v>1</v>
          </cell>
          <cell r="V2882">
            <v>0</v>
          </cell>
        </row>
        <row r="2883">
          <cell r="D2883" t="str">
            <v>THE POWER</v>
          </cell>
          <cell r="M2883" t="str">
            <v>﻿Đang hoạt động</v>
          </cell>
          <cell r="N2883">
            <v>42496</v>
          </cell>
          <cell r="Q2883">
            <v>0</v>
          </cell>
          <cell r="T2883">
            <v>0</v>
          </cell>
          <cell r="U2883">
            <v>1</v>
          </cell>
          <cell r="V2883">
            <v>0</v>
          </cell>
        </row>
        <row r="2884">
          <cell r="M2884" t="str">
            <v>﻿Đang hoạt động</v>
          </cell>
          <cell r="N2884">
            <v>42395</v>
          </cell>
          <cell r="Q2884">
            <v>0</v>
          </cell>
          <cell r="T2884">
            <v>0</v>
          </cell>
          <cell r="U2884">
            <v>0</v>
          </cell>
          <cell r="V2884">
            <v>0</v>
          </cell>
        </row>
        <row r="2885">
          <cell r="M2885" t="str">
            <v>﻿Đang hoạt động</v>
          </cell>
          <cell r="N2885">
            <v>42395</v>
          </cell>
          <cell r="Q2885">
            <v>0</v>
          </cell>
          <cell r="T2885">
            <v>0</v>
          </cell>
          <cell r="U2885">
            <v>0</v>
          </cell>
          <cell r="V2885">
            <v>0</v>
          </cell>
        </row>
        <row r="2886">
          <cell r="M2886" t="str">
            <v>﻿Đang hoạt động</v>
          </cell>
          <cell r="N2886">
            <v>42395</v>
          </cell>
          <cell r="Q2886">
            <v>0</v>
          </cell>
          <cell r="T2886">
            <v>0</v>
          </cell>
          <cell r="U2886">
            <v>0</v>
          </cell>
          <cell r="V2886">
            <v>0</v>
          </cell>
        </row>
        <row r="2887">
          <cell r="M2887" t="str">
            <v>﻿Đang hoạt động</v>
          </cell>
          <cell r="N2887">
            <v>42395</v>
          </cell>
          <cell r="Q2887">
            <v>0</v>
          </cell>
          <cell r="T2887">
            <v>0</v>
          </cell>
          <cell r="U2887">
            <v>0</v>
          </cell>
          <cell r="V2887">
            <v>0</v>
          </cell>
        </row>
        <row r="2888">
          <cell r="D2888" t="str">
            <v>VĨNH LONG</v>
          </cell>
          <cell r="M2888" t="str">
            <v>﻿Đang hoạt động</v>
          </cell>
          <cell r="N2888">
            <v>42401</v>
          </cell>
          <cell r="Q2888">
            <v>1</v>
          </cell>
          <cell r="T2888">
            <v>0</v>
          </cell>
          <cell r="U2888">
            <v>0</v>
          </cell>
          <cell r="V2888">
            <v>0</v>
          </cell>
        </row>
        <row r="2889">
          <cell r="D2889" t="str">
            <v>LONG XUYÊN 1</v>
          </cell>
          <cell r="M2889" t="str">
            <v>﻿Đang hoạt động</v>
          </cell>
          <cell r="N2889">
            <v>42397</v>
          </cell>
          <cell r="Q2889">
            <v>1</v>
          </cell>
          <cell r="T2889">
            <v>0</v>
          </cell>
          <cell r="U2889">
            <v>0</v>
          </cell>
          <cell r="V2889">
            <v>0</v>
          </cell>
        </row>
        <row r="2890">
          <cell r="D2890" t="str">
            <v>LONG XUYÊN 1</v>
          </cell>
          <cell r="M2890" t="str">
            <v>﻿Đã nghỉ việc</v>
          </cell>
          <cell r="N2890">
            <v>42401</v>
          </cell>
          <cell r="Q2890">
            <v>0</v>
          </cell>
          <cell r="T2890">
            <v>0</v>
          </cell>
          <cell r="U2890">
            <v>0</v>
          </cell>
          <cell r="V2890">
            <v>0</v>
          </cell>
        </row>
        <row r="2891">
          <cell r="D2891" t="str">
            <v>VĨNH LONG</v>
          </cell>
          <cell r="M2891" t="str">
            <v>﻿Đang hoạt động</v>
          </cell>
          <cell r="N2891">
            <v>42401</v>
          </cell>
          <cell r="Q2891">
            <v>1</v>
          </cell>
          <cell r="T2891">
            <v>0</v>
          </cell>
          <cell r="U2891">
            <v>0</v>
          </cell>
          <cell r="V2891">
            <v>0</v>
          </cell>
        </row>
        <row r="2892">
          <cell r="D2892" t="str">
            <v>VĨNH LONG</v>
          </cell>
          <cell r="M2892" t="str">
            <v>﻿Đang hoạt động</v>
          </cell>
          <cell r="N2892">
            <v>42397</v>
          </cell>
          <cell r="Q2892">
            <v>1</v>
          </cell>
          <cell r="T2892">
            <v>0</v>
          </cell>
          <cell r="U2892">
            <v>0</v>
          </cell>
          <cell r="V2892">
            <v>0</v>
          </cell>
        </row>
        <row r="2893">
          <cell r="D2893" t="str">
            <v>LONG XUYÊN 1</v>
          </cell>
          <cell r="M2893" t="str">
            <v>﻿Đang hoạt động</v>
          </cell>
          <cell r="N2893">
            <v>42401</v>
          </cell>
          <cell r="Q2893">
            <v>0</v>
          </cell>
          <cell r="T2893">
            <v>0</v>
          </cell>
          <cell r="U2893">
            <v>1</v>
          </cell>
          <cell r="V2893">
            <v>0</v>
          </cell>
        </row>
        <row r="2894">
          <cell r="D2894" t="str">
            <v>CUPID</v>
          </cell>
          <cell r="M2894" t="str">
            <v>﻿Đang hoạt động</v>
          </cell>
          <cell r="N2894">
            <v>41740</v>
          </cell>
          <cell r="Q2894">
            <v>0</v>
          </cell>
          <cell r="T2894">
            <v>0</v>
          </cell>
          <cell r="U2894">
            <v>1</v>
          </cell>
          <cell r="V2894">
            <v>0</v>
          </cell>
        </row>
        <row r="2895">
          <cell r="D2895" t="str">
            <v>TCA TEAM</v>
          </cell>
          <cell r="M2895" t="str">
            <v>﻿Đang hoạt động</v>
          </cell>
          <cell r="N2895">
            <v>42445</v>
          </cell>
          <cell r="Q2895">
            <v>0</v>
          </cell>
          <cell r="T2895">
            <v>0</v>
          </cell>
          <cell r="U2895">
            <v>0</v>
          </cell>
          <cell r="V2895">
            <v>0</v>
          </cell>
        </row>
        <row r="2896">
          <cell r="D2896" t="str">
            <v>THE CAPITAL</v>
          </cell>
          <cell r="M2896" t="str">
            <v>﻿Đang hoạt động</v>
          </cell>
          <cell r="N2896">
            <v>42458</v>
          </cell>
          <cell r="Q2896">
            <v>1</v>
          </cell>
          <cell r="T2896">
            <v>0</v>
          </cell>
          <cell r="U2896">
            <v>0</v>
          </cell>
          <cell r="V2896">
            <v>0</v>
          </cell>
        </row>
        <row r="2897">
          <cell r="D2897" t="str">
            <v>TCA TEAM</v>
          </cell>
          <cell r="M2897" t="str">
            <v>﻿Đang hoạt động</v>
          </cell>
          <cell r="N2897">
            <v>42445</v>
          </cell>
          <cell r="Q2897">
            <v>0</v>
          </cell>
          <cell r="T2897">
            <v>0</v>
          </cell>
          <cell r="U2897">
            <v>0</v>
          </cell>
          <cell r="V2897">
            <v>0</v>
          </cell>
        </row>
        <row r="2898">
          <cell r="D2898" t="str">
            <v>TCA TEAM</v>
          </cell>
          <cell r="M2898" t="str">
            <v>﻿Đang hoạt động</v>
          </cell>
          <cell r="N2898">
            <v>42445</v>
          </cell>
          <cell r="Q2898">
            <v>0</v>
          </cell>
          <cell r="T2898">
            <v>0</v>
          </cell>
          <cell r="U2898">
            <v>0</v>
          </cell>
          <cell r="V2898">
            <v>0</v>
          </cell>
        </row>
        <row r="2899">
          <cell r="D2899" t="str">
            <v>TCA TEAM</v>
          </cell>
          <cell r="M2899" t="str">
            <v>﻿Đang hoạt động</v>
          </cell>
          <cell r="N2899">
            <v>42445</v>
          </cell>
          <cell r="Q2899">
            <v>0</v>
          </cell>
          <cell r="T2899">
            <v>0</v>
          </cell>
          <cell r="U2899">
            <v>0</v>
          </cell>
          <cell r="V2899">
            <v>0</v>
          </cell>
        </row>
        <row r="2900">
          <cell r="D2900" t="str">
            <v>TCA TEAM</v>
          </cell>
          <cell r="M2900" t="str">
            <v>﻿Đang hoạt động</v>
          </cell>
          <cell r="N2900">
            <v>42485</v>
          </cell>
          <cell r="Q2900">
            <v>0</v>
          </cell>
          <cell r="T2900">
            <v>0</v>
          </cell>
          <cell r="U2900">
            <v>0</v>
          </cell>
          <cell r="V2900">
            <v>0</v>
          </cell>
        </row>
        <row r="2901">
          <cell r="D2901" t="str">
            <v>MDRT HCM</v>
          </cell>
          <cell r="M2901" t="str">
            <v>﻿Đang hoạt động</v>
          </cell>
          <cell r="N2901">
            <v>42403</v>
          </cell>
          <cell r="Q2901">
            <v>1</v>
          </cell>
          <cell r="T2901">
            <v>0</v>
          </cell>
          <cell r="U2901">
            <v>0</v>
          </cell>
          <cell r="V2901">
            <v>0</v>
          </cell>
        </row>
        <row r="2902">
          <cell r="D2902" t="str">
            <v>MDRT HCM</v>
          </cell>
          <cell r="M2902" t="str">
            <v>﻿Đang hoạt động</v>
          </cell>
          <cell r="N2902">
            <v>42403</v>
          </cell>
          <cell r="Q2902">
            <v>1</v>
          </cell>
          <cell r="T2902">
            <v>0</v>
          </cell>
          <cell r="U2902">
            <v>0</v>
          </cell>
          <cell r="V2902">
            <v>0</v>
          </cell>
        </row>
        <row r="2903">
          <cell r="D2903" t="str">
            <v>PHOENIX</v>
          </cell>
          <cell r="M2903" t="str">
            <v>﻿Đang hoạt động</v>
          </cell>
          <cell r="N2903">
            <v>42403</v>
          </cell>
          <cell r="Q2903">
            <v>0</v>
          </cell>
          <cell r="T2903">
            <v>1</v>
          </cell>
          <cell r="U2903">
            <v>0</v>
          </cell>
          <cell r="V2903">
            <v>0</v>
          </cell>
        </row>
        <row r="2904">
          <cell r="D2904" t="str">
            <v>GENCASA TÂN PHÚ</v>
          </cell>
          <cell r="M2904" t="str">
            <v>﻿Đang hoạt động</v>
          </cell>
          <cell r="N2904">
            <v>42403</v>
          </cell>
          <cell r="Q2904">
            <v>0</v>
          </cell>
          <cell r="T2904">
            <v>0</v>
          </cell>
          <cell r="U2904">
            <v>1</v>
          </cell>
          <cell r="V2904">
            <v>0</v>
          </cell>
        </row>
        <row r="2905">
          <cell r="D2905" t="str">
            <v>BIG HERO</v>
          </cell>
          <cell r="M2905" t="str">
            <v>﻿Đang hoạt động</v>
          </cell>
          <cell r="N2905">
            <v>42403</v>
          </cell>
          <cell r="Q2905">
            <v>1</v>
          </cell>
          <cell r="T2905">
            <v>0</v>
          </cell>
          <cell r="U2905">
            <v>0</v>
          </cell>
          <cell r="V2905">
            <v>0</v>
          </cell>
        </row>
        <row r="2906">
          <cell r="D2906" t="str">
            <v>TCA TEAM</v>
          </cell>
          <cell r="M2906" t="str">
            <v>﻿Đang hoạt động</v>
          </cell>
          <cell r="N2906">
            <v>42485</v>
          </cell>
          <cell r="Q2906">
            <v>0</v>
          </cell>
          <cell r="T2906">
            <v>0</v>
          </cell>
          <cell r="U2906">
            <v>0</v>
          </cell>
          <cell r="V2906">
            <v>0</v>
          </cell>
        </row>
        <row r="2907">
          <cell r="D2907" t="str">
            <v>WHITE HORSE</v>
          </cell>
          <cell r="M2907" t="str">
            <v>﻿Đang hoạt động</v>
          </cell>
          <cell r="N2907">
            <v>42403</v>
          </cell>
          <cell r="Q2907">
            <v>1</v>
          </cell>
          <cell r="T2907">
            <v>0</v>
          </cell>
          <cell r="U2907">
            <v>0</v>
          </cell>
          <cell r="V2907">
            <v>0</v>
          </cell>
        </row>
        <row r="2908">
          <cell r="D2908" t="str">
            <v>WHITE HORSE</v>
          </cell>
          <cell r="M2908" t="str">
            <v>﻿Đang hoạt động</v>
          </cell>
          <cell r="N2908">
            <v>42445</v>
          </cell>
          <cell r="Q2908">
            <v>1</v>
          </cell>
          <cell r="T2908">
            <v>0</v>
          </cell>
          <cell r="U2908">
            <v>0</v>
          </cell>
          <cell r="V2908">
            <v>0</v>
          </cell>
        </row>
        <row r="2909">
          <cell r="D2909" t="str">
            <v>BELIEVE IN FUTURE</v>
          </cell>
          <cell r="M2909" t="str">
            <v>﻿Đang hoạt động</v>
          </cell>
          <cell r="N2909">
            <v>42403</v>
          </cell>
          <cell r="Q2909">
            <v>0</v>
          </cell>
          <cell r="T2909">
            <v>0</v>
          </cell>
          <cell r="U2909">
            <v>1</v>
          </cell>
          <cell r="V2909">
            <v>0</v>
          </cell>
        </row>
        <row r="2910">
          <cell r="D2910" t="str">
            <v>LUCKY CAT</v>
          </cell>
          <cell r="M2910" t="str">
            <v>﻿Đang hoạt động</v>
          </cell>
          <cell r="N2910">
            <v>42403</v>
          </cell>
          <cell r="Q2910">
            <v>1</v>
          </cell>
          <cell r="T2910">
            <v>0</v>
          </cell>
          <cell r="U2910">
            <v>0</v>
          </cell>
          <cell r="V2910">
            <v>0</v>
          </cell>
        </row>
        <row r="2911">
          <cell r="D2911" t="str">
            <v>MEGA</v>
          </cell>
          <cell r="M2911" t="str">
            <v>﻿Đang hoạt động</v>
          </cell>
          <cell r="N2911">
            <v>42403</v>
          </cell>
          <cell r="Q2911">
            <v>1</v>
          </cell>
          <cell r="T2911">
            <v>0</v>
          </cell>
          <cell r="U2911">
            <v>0</v>
          </cell>
          <cell r="V2911">
            <v>0</v>
          </cell>
        </row>
        <row r="2912">
          <cell r="D2912" t="str">
            <v>THE POWER</v>
          </cell>
          <cell r="M2912" t="str">
            <v>﻿Đang hoạt động</v>
          </cell>
          <cell r="N2912">
            <v>42424</v>
          </cell>
          <cell r="Q2912">
            <v>1</v>
          </cell>
          <cell r="T2912">
            <v>0</v>
          </cell>
          <cell r="U2912">
            <v>0</v>
          </cell>
          <cell r="V2912">
            <v>0</v>
          </cell>
        </row>
        <row r="2913">
          <cell r="D2913" t="str">
            <v>THE CAPITAL</v>
          </cell>
          <cell r="M2913" t="str">
            <v>﻿Đang hoạt động</v>
          </cell>
          <cell r="N2913">
            <v>42432</v>
          </cell>
          <cell r="Q2913">
            <v>1</v>
          </cell>
          <cell r="T2913">
            <v>0</v>
          </cell>
          <cell r="U2913">
            <v>0</v>
          </cell>
          <cell r="V2913">
            <v>0</v>
          </cell>
        </row>
        <row r="2914">
          <cell r="D2914" t="str">
            <v>GENCASA YÊN BÁI</v>
          </cell>
          <cell r="M2914" t="str">
            <v>﻿Đã nghỉ việc</v>
          </cell>
          <cell r="N2914">
            <v>42496</v>
          </cell>
          <cell r="Q2914">
            <v>0</v>
          </cell>
          <cell r="T2914">
            <v>0</v>
          </cell>
          <cell r="U2914">
            <v>0</v>
          </cell>
          <cell r="V2914">
            <v>0</v>
          </cell>
        </row>
        <row r="2915">
          <cell r="D2915" t="str">
            <v>GREEN DRAGON</v>
          </cell>
          <cell r="M2915" t="str">
            <v>﻿Đang hoạt động</v>
          </cell>
          <cell r="N2915">
            <v>42443</v>
          </cell>
          <cell r="Q2915">
            <v>0</v>
          </cell>
          <cell r="T2915">
            <v>0</v>
          </cell>
          <cell r="U2915">
            <v>1</v>
          </cell>
          <cell r="V2915">
            <v>0</v>
          </cell>
        </row>
        <row r="2916">
          <cell r="D2916" t="str">
            <v>BLUE WAVES</v>
          </cell>
          <cell r="M2916" t="str">
            <v>﻿Đang hoạt động</v>
          </cell>
          <cell r="N2916">
            <v>42443</v>
          </cell>
          <cell r="Q2916">
            <v>1</v>
          </cell>
          <cell r="T2916">
            <v>0</v>
          </cell>
          <cell r="U2916">
            <v>0</v>
          </cell>
          <cell r="V2916">
            <v>0</v>
          </cell>
        </row>
        <row r="2917">
          <cell r="D2917" t="str">
            <v>BLUE WAVES</v>
          </cell>
          <cell r="M2917" t="str">
            <v>﻿Đang hoạt động</v>
          </cell>
          <cell r="N2917">
            <v>42424</v>
          </cell>
          <cell r="Q2917">
            <v>1</v>
          </cell>
          <cell r="T2917">
            <v>0</v>
          </cell>
          <cell r="U2917">
            <v>0</v>
          </cell>
          <cell r="V2917">
            <v>0</v>
          </cell>
        </row>
        <row r="2918">
          <cell r="D2918" t="str">
            <v>BLUE WAVES</v>
          </cell>
          <cell r="M2918" t="str">
            <v>﻿Đang hoạt động</v>
          </cell>
          <cell r="N2918">
            <v>42424</v>
          </cell>
          <cell r="Q2918">
            <v>1</v>
          </cell>
          <cell r="T2918">
            <v>0</v>
          </cell>
          <cell r="U2918">
            <v>0</v>
          </cell>
          <cell r="V2918">
            <v>0</v>
          </cell>
        </row>
        <row r="2919">
          <cell r="D2919" t="str">
            <v>THE POWER</v>
          </cell>
          <cell r="M2919" t="str">
            <v>﻿Đang hoạt động</v>
          </cell>
          <cell r="N2919">
            <v>42424</v>
          </cell>
          <cell r="Q2919">
            <v>1</v>
          </cell>
          <cell r="T2919">
            <v>0</v>
          </cell>
          <cell r="U2919">
            <v>0</v>
          </cell>
          <cell r="V2919">
            <v>0</v>
          </cell>
        </row>
        <row r="2920">
          <cell r="D2920" t="str">
            <v>GREEN DRAGON</v>
          </cell>
          <cell r="M2920" t="str">
            <v>﻿Đang hoạt động</v>
          </cell>
          <cell r="N2920">
            <v>42424</v>
          </cell>
          <cell r="Q2920">
            <v>1</v>
          </cell>
          <cell r="T2920">
            <v>0</v>
          </cell>
          <cell r="U2920">
            <v>0</v>
          </cell>
          <cell r="V2920">
            <v>0</v>
          </cell>
        </row>
        <row r="2921">
          <cell r="D2921" t="str">
            <v>GREEN DRAGON</v>
          </cell>
          <cell r="M2921" t="str">
            <v>﻿Đang hoạt động</v>
          </cell>
          <cell r="N2921">
            <v>42424</v>
          </cell>
          <cell r="Q2921">
            <v>1</v>
          </cell>
          <cell r="T2921">
            <v>0</v>
          </cell>
          <cell r="U2921">
            <v>0</v>
          </cell>
          <cell r="V2921">
            <v>0</v>
          </cell>
        </row>
        <row r="2922">
          <cell r="D2922" t="str">
            <v>THE CAPITAL</v>
          </cell>
          <cell r="M2922" t="str">
            <v>﻿Đang hoạt động</v>
          </cell>
          <cell r="N2922">
            <v>42424</v>
          </cell>
          <cell r="Q2922">
            <v>0</v>
          </cell>
          <cell r="T2922">
            <v>1</v>
          </cell>
          <cell r="U2922">
            <v>0</v>
          </cell>
          <cell r="V2922">
            <v>0</v>
          </cell>
        </row>
        <row r="2923">
          <cell r="D2923" t="str">
            <v>VICTORY</v>
          </cell>
          <cell r="M2923" t="str">
            <v>﻿Đang hoạt động</v>
          </cell>
          <cell r="N2923">
            <v>42432</v>
          </cell>
          <cell r="Q2923">
            <v>1</v>
          </cell>
          <cell r="T2923">
            <v>0</v>
          </cell>
          <cell r="U2923">
            <v>0</v>
          </cell>
          <cell r="V2923">
            <v>0</v>
          </cell>
        </row>
        <row r="2924">
          <cell r="D2924" t="str">
            <v>BIG HERO</v>
          </cell>
          <cell r="M2924" t="str">
            <v>﻿Đang hoạt động</v>
          </cell>
          <cell r="N2924">
            <v>42424</v>
          </cell>
          <cell r="Q2924">
            <v>1</v>
          </cell>
          <cell r="T2924">
            <v>0</v>
          </cell>
          <cell r="U2924">
            <v>0</v>
          </cell>
          <cell r="V2924">
            <v>0</v>
          </cell>
        </row>
        <row r="2925">
          <cell r="D2925" t="str">
            <v>THE KEY</v>
          </cell>
          <cell r="M2925" t="str">
            <v>﻿Đang hoạt động</v>
          </cell>
          <cell r="N2925">
            <v>42725</v>
          </cell>
          <cell r="Q2925">
            <v>1</v>
          </cell>
          <cell r="T2925">
            <v>0</v>
          </cell>
          <cell r="U2925">
            <v>0</v>
          </cell>
          <cell r="V2925">
            <v>0</v>
          </cell>
        </row>
        <row r="2926">
          <cell r="D2926" t="str">
            <v>THE CAPITAL</v>
          </cell>
          <cell r="M2926" t="str">
            <v>﻿Đang hoạt động</v>
          </cell>
          <cell r="N2926">
            <v>42446</v>
          </cell>
          <cell r="Q2926">
            <v>1</v>
          </cell>
          <cell r="T2926">
            <v>0</v>
          </cell>
          <cell r="U2926">
            <v>0</v>
          </cell>
          <cell r="V2926">
            <v>0</v>
          </cell>
        </row>
        <row r="2927">
          <cell r="D2927" t="str">
            <v>THE STARS 1</v>
          </cell>
          <cell r="M2927" t="str">
            <v>﻿Đang hoạt động</v>
          </cell>
          <cell r="N2927">
            <v>42440</v>
          </cell>
          <cell r="Q2927">
            <v>1</v>
          </cell>
          <cell r="T2927">
            <v>0</v>
          </cell>
          <cell r="U2927">
            <v>0</v>
          </cell>
          <cell r="V2927">
            <v>0</v>
          </cell>
        </row>
        <row r="2928">
          <cell r="D2928" t="str">
            <v>THE STARS 1</v>
          </cell>
          <cell r="M2928" t="str">
            <v>﻿Đã nghỉ việc</v>
          </cell>
          <cell r="N2928">
            <v>42576</v>
          </cell>
          <cell r="Q2928">
            <v>0</v>
          </cell>
          <cell r="T2928">
            <v>0</v>
          </cell>
          <cell r="U2928">
            <v>0</v>
          </cell>
          <cell r="V2928">
            <v>0</v>
          </cell>
        </row>
        <row r="2929">
          <cell r="D2929" t="str">
            <v>VICTORY</v>
          </cell>
          <cell r="M2929" t="str">
            <v>﻿Đang hoạt động</v>
          </cell>
          <cell r="N2929">
            <v>42432</v>
          </cell>
          <cell r="Q2929">
            <v>1</v>
          </cell>
          <cell r="T2929">
            <v>0</v>
          </cell>
          <cell r="U2929">
            <v>0</v>
          </cell>
          <cell r="V2929">
            <v>0</v>
          </cell>
        </row>
        <row r="2930">
          <cell r="D2930" t="str">
            <v>MDRT HCM</v>
          </cell>
          <cell r="M2930" t="str">
            <v>﻿Đang hoạt động</v>
          </cell>
          <cell r="N2930">
            <v>41754</v>
          </cell>
          <cell r="Q2930">
            <v>1</v>
          </cell>
          <cell r="T2930">
            <v>0</v>
          </cell>
          <cell r="U2930">
            <v>0</v>
          </cell>
          <cell r="V2930">
            <v>0</v>
          </cell>
        </row>
        <row r="2931">
          <cell r="D2931" t="str">
            <v>GENCASA LONG BIÊN</v>
          </cell>
          <cell r="M2931" t="str">
            <v>﻿Đang hoạt động</v>
          </cell>
          <cell r="N2931">
            <v>42432</v>
          </cell>
          <cell r="Q2931">
            <v>1</v>
          </cell>
          <cell r="T2931">
            <v>0</v>
          </cell>
          <cell r="U2931">
            <v>0</v>
          </cell>
          <cell r="V2931">
            <v>0</v>
          </cell>
        </row>
        <row r="2932">
          <cell r="D2932" t="str">
            <v>THE STARS 1</v>
          </cell>
          <cell r="M2932" t="str">
            <v>﻿Đã nghỉ việc</v>
          </cell>
          <cell r="N2932">
            <v>42667</v>
          </cell>
          <cell r="Q2932">
            <v>0</v>
          </cell>
          <cell r="T2932">
            <v>0</v>
          </cell>
          <cell r="U2932">
            <v>0</v>
          </cell>
          <cell r="V2932">
            <v>0</v>
          </cell>
        </row>
        <row r="2933">
          <cell r="D2933" t="str">
            <v>ELITE</v>
          </cell>
          <cell r="M2933" t="str">
            <v>﻿Đang hoạt động</v>
          </cell>
          <cell r="N2933">
            <v>42509</v>
          </cell>
          <cell r="Q2933">
            <v>1</v>
          </cell>
          <cell r="T2933">
            <v>0</v>
          </cell>
          <cell r="U2933">
            <v>0</v>
          </cell>
          <cell r="V2933">
            <v>0</v>
          </cell>
        </row>
        <row r="2934">
          <cell r="D2934" t="str">
            <v>TCA TEAM</v>
          </cell>
          <cell r="M2934" t="str">
            <v>﻿Đang hoạt động</v>
          </cell>
          <cell r="N2934">
            <v>42424</v>
          </cell>
          <cell r="Q2934">
            <v>0</v>
          </cell>
          <cell r="T2934">
            <v>0</v>
          </cell>
          <cell r="U2934">
            <v>0</v>
          </cell>
          <cell r="V2934">
            <v>0</v>
          </cell>
        </row>
        <row r="2935">
          <cell r="D2935" t="str">
            <v>TCA TEAM</v>
          </cell>
          <cell r="M2935" t="str">
            <v>﻿Đang hoạt động</v>
          </cell>
          <cell r="N2935">
            <v>42424</v>
          </cell>
          <cell r="Q2935">
            <v>0</v>
          </cell>
          <cell r="T2935">
            <v>0</v>
          </cell>
          <cell r="U2935">
            <v>0</v>
          </cell>
          <cell r="V2935">
            <v>0</v>
          </cell>
        </row>
        <row r="2936">
          <cell r="D2936" t="str">
            <v>TCA TEAM</v>
          </cell>
          <cell r="M2936" t="str">
            <v>﻿Đang hoạt động</v>
          </cell>
          <cell r="N2936">
            <v>42424</v>
          </cell>
          <cell r="Q2936">
            <v>0</v>
          </cell>
          <cell r="T2936">
            <v>0</v>
          </cell>
          <cell r="U2936">
            <v>0</v>
          </cell>
          <cell r="V2936">
            <v>0</v>
          </cell>
        </row>
        <row r="2937">
          <cell r="D2937" t="str">
            <v>TCA TEAM</v>
          </cell>
          <cell r="M2937" t="str">
            <v>﻿Đang hoạt động</v>
          </cell>
          <cell r="N2937">
            <v>42424</v>
          </cell>
          <cell r="Q2937">
            <v>0</v>
          </cell>
          <cell r="T2937">
            <v>0</v>
          </cell>
          <cell r="U2937">
            <v>0</v>
          </cell>
          <cell r="V2937">
            <v>0</v>
          </cell>
        </row>
        <row r="2938">
          <cell r="D2938" t="str">
            <v>TCA TEAM</v>
          </cell>
          <cell r="M2938" t="str">
            <v>﻿Đang hoạt động</v>
          </cell>
          <cell r="N2938">
            <v>42424</v>
          </cell>
          <cell r="Q2938">
            <v>0</v>
          </cell>
          <cell r="T2938">
            <v>0</v>
          </cell>
          <cell r="U2938">
            <v>0</v>
          </cell>
          <cell r="V2938">
            <v>0</v>
          </cell>
        </row>
        <row r="2939">
          <cell r="D2939" t="str">
            <v>TCA TEAM</v>
          </cell>
          <cell r="M2939" t="str">
            <v>﻿Đang hoạt động</v>
          </cell>
          <cell r="N2939">
            <v>42424</v>
          </cell>
          <cell r="Q2939">
            <v>0</v>
          </cell>
          <cell r="T2939">
            <v>0</v>
          </cell>
          <cell r="U2939">
            <v>0</v>
          </cell>
          <cell r="V2939">
            <v>0</v>
          </cell>
        </row>
        <row r="2940">
          <cell r="D2940" t="str">
            <v>TCA TEAM</v>
          </cell>
          <cell r="M2940" t="str">
            <v>﻿Đang hoạt động</v>
          </cell>
          <cell r="N2940">
            <v>42424</v>
          </cell>
          <cell r="Q2940">
            <v>0</v>
          </cell>
          <cell r="T2940">
            <v>0</v>
          </cell>
          <cell r="U2940">
            <v>0</v>
          </cell>
          <cell r="V2940">
            <v>0</v>
          </cell>
        </row>
        <row r="2941">
          <cell r="D2941" t="str">
            <v>DANANG1</v>
          </cell>
          <cell r="M2941" t="str">
            <v>﻿Đang hoạt động</v>
          </cell>
          <cell r="N2941">
            <v>42424</v>
          </cell>
          <cell r="Q2941">
            <v>1</v>
          </cell>
          <cell r="T2941">
            <v>0</v>
          </cell>
          <cell r="U2941">
            <v>0</v>
          </cell>
          <cell r="V2941">
            <v>0</v>
          </cell>
        </row>
        <row r="2942">
          <cell r="D2942" t="str">
            <v>GENCASA LAM SƠN</v>
          </cell>
          <cell r="M2942" t="str">
            <v>﻿Đang hoạt động</v>
          </cell>
          <cell r="N2942">
            <v>42509</v>
          </cell>
          <cell r="Q2942">
            <v>0</v>
          </cell>
          <cell r="T2942">
            <v>0</v>
          </cell>
          <cell r="U2942">
            <v>1</v>
          </cell>
          <cell r="V2942">
            <v>0</v>
          </cell>
        </row>
        <row r="2943">
          <cell r="D2943" t="str">
            <v>THE CAPITAL</v>
          </cell>
          <cell r="M2943" t="str">
            <v>﻿Đang hoạt động</v>
          </cell>
          <cell r="N2943">
            <v>42432</v>
          </cell>
          <cell r="Q2943">
            <v>1</v>
          </cell>
          <cell r="T2943">
            <v>0</v>
          </cell>
          <cell r="U2943">
            <v>0</v>
          </cell>
          <cell r="V2943">
            <v>0</v>
          </cell>
        </row>
        <row r="2944">
          <cell r="D2944" t="str">
            <v>SPRING</v>
          </cell>
          <cell r="M2944" t="str">
            <v>﻿Đang hoạt động</v>
          </cell>
          <cell r="N2944">
            <v>42548</v>
          </cell>
          <cell r="Q2944">
            <v>1</v>
          </cell>
          <cell r="T2944">
            <v>0</v>
          </cell>
          <cell r="U2944">
            <v>0</v>
          </cell>
          <cell r="V2944">
            <v>0</v>
          </cell>
        </row>
        <row r="2945">
          <cell r="D2945" t="str">
            <v>GENCASA LAM SƠN</v>
          </cell>
          <cell r="M2945" t="str">
            <v>﻿Đang hoạt động</v>
          </cell>
          <cell r="N2945">
            <v>42474</v>
          </cell>
          <cell r="Q2945">
            <v>0</v>
          </cell>
          <cell r="T2945">
            <v>0</v>
          </cell>
          <cell r="U2945">
            <v>1</v>
          </cell>
          <cell r="V2945">
            <v>0</v>
          </cell>
        </row>
        <row r="2946">
          <cell r="D2946" t="str">
            <v>THE KEY</v>
          </cell>
          <cell r="M2946" t="str">
            <v>﻿Đang hoạt động</v>
          </cell>
          <cell r="N2946">
            <v>42446</v>
          </cell>
          <cell r="Q2946">
            <v>1</v>
          </cell>
          <cell r="T2946">
            <v>0</v>
          </cell>
          <cell r="U2946">
            <v>0</v>
          </cell>
          <cell r="V2946">
            <v>0</v>
          </cell>
        </row>
        <row r="2947">
          <cell r="D2947" t="str">
            <v>BÌNH MINH</v>
          </cell>
          <cell r="M2947" t="str">
            <v>﻿Đang hoạt động</v>
          </cell>
          <cell r="N2947">
            <v>42424</v>
          </cell>
          <cell r="Q2947">
            <v>1</v>
          </cell>
          <cell r="T2947">
            <v>0</v>
          </cell>
          <cell r="U2947">
            <v>0</v>
          </cell>
          <cell r="V2947">
            <v>0</v>
          </cell>
        </row>
        <row r="2948">
          <cell r="D2948" t="str">
            <v>THE KEY</v>
          </cell>
          <cell r="M2948" t="str">
            <v>﻿Đang hoạt động</v>
          </cell>
          <cell r="N2948">
            <v>42452</v>
          </cell>
          <cell r="Q2948">
            <v>1</v>
          </cell>
          <cell r="T2948">
            <v>0</v>
          </cell>
          <cell r="U2948">
            <v>0</v>
          </cell>
          <cell r="V2948">
            <v>0</v>
          </cell>
        </row>
        <row r="2949">
          <cell r="D2949" t="str">
            <v>MDRT VT</v>
          </cell>
          <cell r="M2949" t="str">
            <v>﻿Đang hoạt động</v>
          </cell>
          <cell r="N2949">
            <v>42431</v>
          </cell>
          <cell r="Q2949">
            <v>1</v>
          </cell>
          <cell r="T2949">
            <v>0</v>
          </cell>
          <cell r="U2949">
            <v>0</v>
          </cell>
          <cell r="V2949">
            <v>0</v>
          </cell>
        </row>
        <row r="2950">
          <cell r="D2950" t="str">
            <v>BLUE OCEAN</v>
          </cell>
          <cell r="M2950" t="str">
            <v>﻿Đang hoạt động</v>
          </cell>
          <cell r="N2950">
            <v>42443</v>
          </cell>
          <cell r="Q2950">
            <v>1</v>
          </cell>
          <cell r="T2950">
            <v>0</v>
          </cell>
          <cell r="U2950">
            <v>0</v>
          </cell>
          <cell r="V2950">
            <v>0</v>
          </cell>
        </row>
        <row r="2951">
          <cell r="D2951" t="str">
            <v>MDRT VT</v>
          </cell>
          <cell r="M2951" t="str">
            <v>﻿Đang hoạt động</v>
          </cell>
          <cell r="N2951">
            <v>42431</v>
          </cell>
          <cell r="Q2951">
            <v>1</v>
          </cell>
          <cell r="T2951">
            <v>0</v>
          </cell>
          <cell r="U2951">
            <v>0</v>
          </cell>
          <cell r="V2951">
            <v>0</v>
          </cell>
        </row>
        <row r="2952">
          <cell r="D2952" t="str">
            <v>LUCKY STAR</v>
          </cell>
          <cell r="M2952" t="str">
            <v>﻿Đang hoạt động</v>
          </cell>
          <cell r="N2952">
            <v>42649</v>
          </cell>
          <cell r="Q2952">
            <v>1</v>
          </cell>
          <cell r="T2952">
            <v>0</v>
          </cell>
          <cell r="U2952">
            <v>0</v>
          </cell>
          <cell r="V2952">
            <v>0</v>
          </cell>
        </row>
        <row r="2953">
          <cell r="D2953" t="str">
            <v>LUCKY STAR</v>
          </cell>
          <cell r="M2953" t="str">
            <v>﻿Đang hoạt động</v>
          </cell>
          <cell r="N2953">
            <v>42431</v>
          </cell>
          <cell r="Q2953">
            <v>1</v>
          </cell>
          <cell r="T2953">
            <v>0</v>
          </cell>
          <cell r="U2953">
            <v>0</v>
          </cell>
          <cell r="V2953">
            <v>0</v>
          </cell>
        </row>
        <row r="2954">
          <cell r="D2954" t="str">
            <v>MDRT VT</v>
          </cell>
          <cell r="M2954" t="str">
            <v>﻿Đang hoạt động</v>
          </cell>
          <cell r="N2954">
            <v>42431</v>
          </cell>
          <cell r="Q2954">
            <v>1</v>
          </cell>
          <cell r="T2954">
            <v>0</v>
          </cell>
          <cell r="U2954">
            <v>0</v>
          </cell>
          <cell r="V2954">
            <v>0</v>
          </cell>
        </row>
        <row r="2955">
          <cell r="D2955" t="str">
            <v>MDRT VT</v>
          </cell>
          <cell r="M2955" t="str">
            <v>﻿Đang hoạt động</v>
          </cell>
          <cell r="N2955">
            <v>42431</v>
          </cell>
          <cell r="Q2955">
            <v>1</v>
          </cell>
          <cell r="T2955">
            <v>0</v>
          </cell>
          <cell r="U2955">
            <v>0</v>
          </cell>
          <cell r="V2955">
            <v>0</v>
          </cell>
        </row>
        <row r="2956">
          <cell r="D2956" t="str">
            <v>BLUE OCEAN</v>
          </cell>
          <cell r="M2956" t="str">
            <v>﻿Đang hoạt động</v>
          </cell>
          <cell r="N2956">
            <v>42443</v>
          </cell>
          <cell r="Q2956">
            <v>1</v>
          </cell>
          <cell r="T2956">
            <v>0</v>
          </cell>
          <cell r="U2956">
            <v>0</v>
          </cell>
          <cell r="V2956">
            <v>0</v>
          </cell>
        </row>
        <row r="2957">
          <cell r="D2957" t="str">
            <v>MDRT VT</v>
          </cell>
          <cell r="M2957" t="str">
            <v>﻿Đang hoạt động</v>
          </cell>
          <cell r="N2957">
            <v>42431</v>
          </cell>
          <cell r="Q2957">
            <v>0</v>
          </cell>
          <cell r="T2957">
            <v>0</v>
          </cell>
          <cell r="U2957">
            <v>1</v>
          </cell>
          <cell r="V2957">
            <v>0</v>
          </cell>
        </row>
        <row r="2958">
          <cell r="D2958" t="str">
            <v>MDRT VT</v>
          </cell>
          <cell r="M2958" t="str">
            <v>﻿Đang hoạt động</v>
          </cell>
          <cell r="N2958">
            <v>42431</v>
          </cell>
          <cell r="Q2958">
            <v>1</v>
          </cell>
          <cell r="T2958">
            <v>0</v>
          </cell>
          <cell r="U2958">
            <v>0</v>
          </cell>
          <cell r="V2958">
            <v>0</v>
          </cell>
        </row>
        <row r="2959">
          <cell r="D2959" t="str">
            <v>BLUE OCEAN</v>
          </cell>
          <cell r="M2959" t="str">
            <v>﻿Đang hoạt động</v>
          </cell>
          <cell r="N2959">
            <v>42443</v>
          </cell>
          <cell r="Q2959">
            <v>1</v>
          </cell>
          <cell r="T2959">
            <v>0</v>
          </cell>
          <cell r="U2959">
            <v>0</v>
          </cell>
          <cell r="V2959">
            <v>0</v>
          </cell>
        </row>
        <row r="2960">
          <cell r="D2960" t="str">
            <v>MDRT VT</v>
          </cell>
          <cell r="M2960" t="str">
            <v>﻿Đã nghỉ việc</v>
          </cell>
          <cell r="N2960">
            <v>42431</v>
          </cell>
          <cell r="Q2960">
            <v>0</v>
          </cell>
          <cell r="T2960">
            <v>0</v>
          </cell>
          <cell r="U2960">
            <v>0</v>
          </cell>
          <cell r="V2960">
            <v>0</v>
          </cell>
        </row>
        <row r="2961">
          <cell r="D2961" t="str">
            <v>MDRT VT</v>
          </cell>
          <cell r="M2961" t="str">
            <v>﻿Đã nghỉ việc</v>
          </cell>
          <cell r="N2961">
            <v>42465</v>
          </cell>
          <cell r="Q2961">
            <v>0</v>
          </cell>
          <cell r="T2961">
            <v>0</v>
          </cell>
          <cell r="U2961">
            <v>0</v>
          </cell>
          <cell r="V2961">
            <v>0</v>
          </cell>
        </row>
        <row r="2962">
          <cell r="D2962" t="str">
            <v>MDRT VT</v>
          </cell>
          <cell r="M2962" t="str">
            <v>﻿Đang hoạt động</v>
          </cell>
          <cell r="N2962">
            <v>42431</v>
          </cell>
          <cell r="Q2962">
            <v>1</v>
          </cell>
          <cell r="T2962">
            <v>0</v>
          </cell>
          <cell r="U2962">
            <v>0</v>
          </cell>
          <cell r="V2962">
            <v>0</v>
          </cell>
        </row>
        <row r="2963">
          <cell r="D2963" t="str">
            <v>MDRT VT</v>
          </cell>
          <cell r="M2963" t="str">
            <v>﻿Đang hoạt động</v>
          </cell>
          <cell r="N2963">
            <v>42426</v>
          </cell>
          <cell r="Q2963">
            <v>1</v>
          </cell>
          <cell r="T2963">
            <v>0</v>
          </cell>
          <cell r="U2963">
            <v>0</v>
          </cell>
          <cell r="V2963">
            <v>0</v>
          </cell>
        </row>
        <row r="2964">
          <cell r="D2964" t="str">
            <v>MDRT BH</v>
          </cell>
          <cell r="M2964" t="str">
            <v>﻿Đã nghỉ việc</v>
          </cell>
          <cell r="N2964">
            <v>42426</v>
          </cell>
          <cell r="Q2964">
            <v>0</v>
          </cell>
          <cell r="T2964">
            <v>0</v>
          </cell>
          <cell r="U2964">
            <v>0</v>
          </cell>
          <cell r="V2964">
            <v>0</v>
          </cell>
        </row>
        <row r="2965">
          <cell r="D2965" t="str">
            <v>MDRT BH</v>
          </cell>
          <cell r="M2965" t="str">
            <v>﻿Đang hoạt động</v>
          </cell>
          <cell r="N2965">
            <v>42426</v>
          </cell>
          <cell r="Q2965">
            <v>1</v>
          </cell>
          <cell r="T2965">
            <v>0</v>
          </cell>
          <cell r="U2965">
            <v>0</v>
          </cell>
          <cell r="V2965">
            <v>0</v>
          </cell>
        </row>
        <row r="2966">
          <cell r="D2966" t="str">
            <v>MDRT BH</v>
          </cell>
          <cell r="M2966" t="str">
            <v>﻿Đang hoạt động</v>
          </cell>
          <cell r="N2966">
            <v>42508</v>
          </cell>
          <cell r="Q2966">
            <v>1</v>
          </cell>
          <cell r="T2966">
            <v>0</v>
          </cell>
          <cell r="U2966">
            <v>0</v>
          </cell>
          <cell r="V2966">
            <v>0</v>
          </cell>
        </row>
        <row r="2967">
          <cell r="D2967" t="str">
            <v>MDRT BH</v>
          </cell>
          <cell r="M2967" t="str">
            <v>﻿Đang hoạt động</v>
          </cell>
          <cell r="N2967">
            <v>42426</v>
          </cell>
          <cell r="Q2967">
            <v>1</v>
          </cell>
          <cell r="T2967">
            <v>0</v>
          </cell>
          <cell r="U2967">
            <v>0</v>
          </cell>
          <cell r="V2967">
            <v>0</v>
          </cell>
        </row>
        <row r="2968">
          <cell r="D2968" t="str">
            <v>MDRT HCM</v>
          </cell>
          <cell r="M2968" t="str">
            <v>﻿Đang hoạt động</v>
          </cell>
          <cell r="N2968">
            <v>42431</v>
          </cell>
          <cell r="Q2968">
            <v>1</v>
          </cell>
          <cell r="T2968">
            <v>0</v>
          </cell>
          <cell r="U2968">
            <v>0</v>
          </cell>
          <cell r="V2968">
            <v>0</v>
          </cell>
        </row>
        <row r="2969">
          <cell r="D2969" t="str">
            <v>LUCKY CAT</v>
          </cell>
          <cell r="M2969" t="str">
            <v>﻿Đang hoạt động</v>
          </cell>
          <cell r="N2969">
            <v>42454</v>
          </cell>
          <cell r="Q2969">
            <v>1</v>
          </cell>
          <cell r="T2969">
            <v>0</v>
          </cell>
          <cell r="U2969">
            <v>0</v>
          </cell>
          <cell r="V2969">
            <v>0</v>
          </cell>
        </row>
        <row r="2970">
          <cell r="D2970" t="str">
            <v>LUCKY STAR</v>
          </cell>
          <cell r="M2970" t="str">
            <v>﻿Đang hoạt động</v>
          </cell>
          <cell r="N2970">
            <v>42487</v>
          </cell>
          <cell r="Q2970">
            <v>1</v>
          </cell>
          <cell r="T2970">
            <v>0</v>
          </cell>
          <cell r="U2970">
            <v>0</v>
          </cell>
          <cell r="V2970">
            <v>0</v>
          </cell>
        </row>
        <row r="2971">
          <cell r="D2971" t="str">
            <v>GENCASA THÁI NGUYÊN</v>
          </cell>
          <cell r="M2971" t="str">
            <v>﻿Đang hoạt động</v>
          </cell>
          <cell r="N2971">
            <v>42432</v>
          </cell>
          <cell r="Q2971">
            <v>1</v>
          </cell>
          <cell r="T2971">
            <v>0</v>
          </cell>
          <cell r="U2971">
            <v>0</v>
          </cell>
          <cell r="V2971">
            <v>0</v>
          </cell>
        </row>
        <row r="2972">
          <cell r="D2972" t="str">
            <v>MDRT HCM</v>
          </cell>
          <cell r="M2972" t="str">
            <v>﻿Đang hoạt động</v>
          </cell>
          <cell r="N2972">
            <v>42431</v>
          </cell>
          <cell r="Q2972">
            <v>0</v>
          </cell>
          <cell r="T2972">
            <v>0</v>
          </cell>
          <cell r="U2972">
            <v>1</v>
          </cell>
          <cell r="V2972">
            <v>0</v>
          </cell>
        </row>
        <row r="2973">
          <cell r="D2973" t="str">
            <v>BIG HERO</v>
          </cell>
          <cell r="M2973" t="str">
            <v>﻿Đang hoạt động</v>
          </cell>
          <cell r="N2973">
            <v>42431</v>
          </cell>
          <cell r="Q2973">
            <v>1</v>
          </cell>
          <cell r="T2973">
            <v>0</v>
          </cell>
          <cell r="U2973">
            <v>0</v>
          </cell>
          <cell r="V2973">
            <v>0</v>
          </cell>
        </row>
        <row r="2974">
          <cell r="D2974" t="str">
            <v>BIG HERO</v>
          </cell>
          <cell r="M2974" t="str">
            <v>﻿Đang hoạt động</v>
          </cell>
          <cell r="N2974">
            <v>42563</v>
          </cell>
          <cell r="Q2974">
            <v>1</v>
          </cell>
          <cell r="T2974">
            <v>0</v>
          </cell>
          <cell r="U2974">
            <v>0</v>
          </cell>
          <cell r="V2974">
            <v>0</v>
          </cell>
        </row>
        <row r="2975">
          <cell r="D2975" t="str">
            <v>PHI MÃ</v>
          </cell>
          <cell r="M2975" t="str">
            <v>﻿Đang hoạt động</v>
          </cell>
          <cell r="N2975">
            <v>42433</v>
          </cell>
          <cell r="Q2975">
            <v>1</v>
          </cell>
          <cell r="T2975">
            <v>0</v>
          </cell>
          <cell r="U2975">
            <v>0</v>
          </cell>
          <cell r="V2975">
            <v>0</v>
          </cell>
        </row>
        <row r="2976">
          <cell r="D2976" t="str">
            <v>THE QUEEN</v>
          </cell>
          <cell r="M2976" t="str">
            <v>﻿Đang hoạt động</v>
          </cell>
          <cell r="N2976">
            <v>42433</v>
          </cell>
          <cell r="Q2976">
            <v>1</v>
          </cell>
          <cell r="T2976">
            <v>0</v>
          </cell>
          <cell r="U2976">
            <v>0</v>
          </cell>
          <cell r="V2976">
            <v>0</v>
          </cell>
        </row>
        <row r="2977">
          <cell r="D2977" t="str">
            <v>PHI MÃ</v>
          </cell>
          <cell r="M2977" t="str">
            <v>﻿Đang hoạt động</v>
          </cell>
          <cell r="N2977">
            <v>42433</v>
          </cell>
          <cell r="Q2977">
            <v>0</v>
          </cell>
          <cell r="T2977">
            <v>1</v>
          </cell>
          <cell r="U2977">
            <v>0</v>
          </cell>
          <cell r="V2977">
            <v>0</v>
          </cell>
        </row>
        <row r="2978">
          <cell r="D2978" t="str">
            <v>MDRT BH</v>
          </cell>
          <cell r="M2978" t="str">
            <v>﻿Đã nghỉ việc</v>
          </cell>
          <cell r="N2978">
            <v>42496</v>
          </cell>
          <cell r="Q2978">
            <v>0</v>
          </cell>
          <cell r="T2978">
            <v>0</v>
          </cell>
          <cell r="U2978">
            <v>0</v>
          </cell>
          <cell r="V2978">
            <v>0</v>
          </cell>
        </row>
        <row r="2979">
          <cell r="D2979" t="str">
            <v>ELITE</v>
          </cell>
          <cell r="M2979" t="str">
            <v>﻿Đang hoạt động</v>
          </cell>
          <cell r="N2979">
            <v>42458</v>
          </cell>
          <cell r="Q2979">
            <v>0</v>
          </cell>
          <cell r="T2979">
            <v>0</v>
          </cell>
          <cell r="U2979">
            <v>0</v>
          </cell>
          <cell r="V2979">
            <v>1</v>
          </cell>
        </row>
        <row r="2980">
          <cell r="D2980" t="str">
            <v>MDRT BH</v>
          </cell>
          <cell r="M2980" t="str">
            <v>﻿Đang hoạt động</v>
          </cell>
          <cell r="N2980">
            <v>42431</v>
          </cell>
          <cell r="Q2980">
            <v>1</v>
          </cell>
          <cell r="T2980">
            <v>0</v>
          </cell>
          <cell r="U2980">
            <v>0</v>
          </cell>
          <cell r="V2980">
            <v>0</v>
          </cell>
        </row>
        <row r="2981">
          <cell r="D2981" t="str">
            <v>LION 1</v>
          </cell>
          <cell r="M2981" t="str">
            <v>﻿Đang hoạt động</v>
          </cell>
          <cell r="N2981">
            <v>42432</v>
          </cell>
          <cell r="Q2981">
            <v>1</v>
          </cell>
          <cell r="T2981">
            <v>0</v>
          </cell>
          <cell r="U2981">
            <v>0</v>
          </cell>
          <cell r="V2981">
            <v>0</v>
          </cell>
        </row>
        <row r="2982">
          <cell r="D2982" t="str">
            <v>PHI MÃ</v>
          </cell>
          <cell r="M2982" t="str">
            <v>﻿Đang hoạt động</v>
          </cell>
          <cell r="N2982">
            <v>42433</v>
          </cell>
          <cell r="Q2982">
            <v>1</v>
          </cell>
          <cell r="T2982">
            <v>0</v>
          </cell>
          <cell r="U2982">
            <v>0</v>
          </cell>
          <cell r="V2982">
            <v>0</v>
          </cell>
        </row>
        <row r="2983">
          <cell r="D2983" t="str">
            <v>LION 1</v>
          </cell>
          <cell r="M2983" t="str">
            <v>﻿Đang hoạt động</v>
          </cell>
          <cell r="N2983">
            <v>42432</v>
          </cell>
          <cell r="Q2983">
            <v>1</v>
          </cell>
          <cell r="T2983">
            <v>0</v>
          </cell>
          <cell r="U2983">
            <v>0</v>
          </cell>
          <cell r="V2983">
            <v>0</v>
          </cell>
        </row>
        <row r="2984">
          <cell r="D2984" t="str">
            <v>MDRT BH</v>
          </cell>
          <cell r="M2984" t="str">
            <v>﻿Đang hoạt động</v>
          </cell>
          <cell r="N2984">
            <v>42431</v>
          </cell>
          <cell r="Q2984">
            <v>1</v>
          </cell>
          <cell r="T2984">
            <v>0</v>
          </cell>
          <cell r="U2984">
            <v>0</v>
          </cell>
          <cell r="V2984">
            <v>0</v>
          </cell>
        </row>
        <row r="2985">
          <cell r="D2985" t="str">
            <v>THE POWER</v>
          </cell>
          <cell r="M2985" t="str">
            <v>﻿Đang hoạt động</v>
          </cell>
          <cell r="N2985">
            <v>42445</v>
          </cell>
          <cell r="Q2985">
            <v>1</v>
          </cell>
          <cell r="T2985">
            <v>0</v>
          </cell>
          <cell r="U2985">
            <v>0</v>
          </cell>
          <cell r="V2985">
            <v>0</v>
          </cell>
        </row>
        <row r="2986">
          <cell r="D2986" t="str">
            <v>LION 1</v>
          </cell>
          <cell r="M2986" t="str">
            <v>﻿Đang hoạt động</v>
          </cell>
          <cell r="N2986">
            <v>42432</v>
          </cell>
          <cell r="Q2986">
            <v>1</v>
          </cell>
          <cell r="T2986">
            <v>0</v>
          </cell>
          <cell r="U2986">
            <v>0</v>
          </cell>
          <cell r="V2986">
            <v>0</v>
          </cell>
        </row>
        <row r="2987">
          <cell r="D2987" t="str">
            <v>PHI MÃ</v>
          </cell>
          <cell r="M2987" t="str">
            <v>﻿Đang hoạt động</v>
          </cell>
          <cell r="N2987">
            <v>42433</v>
          </cell>
          <cell r="Q2987">
            <v>1</v>
          </cell>
          <cell r="T2987">
            <v>0</v>
          </cell>
          <cell r="U2987">
            <v>0</v>
          </cell>
          <cell r="V2987">
            <v>0</v>
          </cell>
        </row>
        <row r="2988">
          <cell r="D2988" t="str">
            <v>LUCKY CAT</v>
          </cell>
          <cell r="M2988" t="str">
            <v>﻿Đang hoạt động</v>
          </cell>
          <cell r="N2988">
            <v>42431</v>
          </cell>
          <cell r="Q2988">
            <v>0</v>
          </cell>
          <cell r="T2988">
            <v>1</v>
          </cell>
          <cell r="U2988">
            <v>0</v>
          </cell>
          <cell r="V2988">
            <v>0</v>
          </cell>
        </row>
        <row r="2989">
          <cell r="D2989" t="str">
            <v>COT GENCASA</v>
          </cell>
          <cell r="M2989" t="str">
            <v>﻿Đang hoạt động</v>
          </cell>
          <cell r="N2989">
            <v>42445</v>
          </cell>
          <cell r="Q2989">
            <v>1</v>
          </cell>
          <cell r="T2989">
            <v>0</v>
          </cell>
          <cell r="U2989">
            <v>0</v>
          </cell>
          <cell r="V2989">
            <v>0</v>
          </cell>
        </row>
        <row r="2990">
          <cell r="D2990" t="str">
            <v>F.B.I</v>
          </cell>
          <cell r="M2990" t="str">
            <v>﻿Đang hoạt động</v>
          </cell>
          <cell r="N2990">
            <v>42432</v>
          </cell>
          <cell r="Q2990">
            <v>1</v>
          </cell>
          <cell r="T2990">
            <v>0</v>
          </cell>
          <cell r="U2990">
            <v>0</v>
          </cell>
          <cell r="V2990">
            <v>0</v>
          </cell>
        </row>
        <row r="2991">
          <cell r="D2991" t="str">
            <v>F.B.I</v>
          </cell>
          <cell r="M2991" t="str">
            <v>﻿Đang hoạt động</v>
          </cell>
          <cell r="N2991">
            <v>42432</v>
          </cell>
          <cell r="Q2991">
            <v>1</v>
          </cell>
          <cell r="T2991">
            <v>0</v>
          </cell>
          <cell r="U2991">
            <v>0</v>
          </cell>
          <cell r="V2991">
            <v>0</v>
          </cell>
        </row>
        <row r="2992">
          <cell r="D2992" t="str">
            <v>GENCASA TÂN PHÚ</v>
          </cell>
          <cell r="M2992" t="str">
            <v>﻿Đang hoạt động</v>
          </cell>
          <cell r="N2992">
            <v>42431</v>
          </cell>
          <cell r="Q2992">
            <v>1</v>
          </cell>
          <cell r="T2992">
            <v>0</v>
          </cell>
          <cell r="U2992">
            <v>0</v>
          </cell>
          <cell r="V2992">
            <v>0</v>
          </cell>
        </row>
        <row r="2993">
          <cell r="D2993" t="str">
            <v>LUCKY CAT</v>
          </cell>
          <cell r="M2993" t="str">
            <v>﻿Đang hoạt động</v>
          </cell>
          <cell r="N2993">
            <v>42431</v>
          </cell>
          <cell r="Q2993">
            <v>0</v>
          </cell>
          <cell r="T2993">
            <v>1</v>
          </cell>
          <cell r="U2993">
            <v>0</v>
          </cell>
          <cell r="V2993">
            <v>0</v>
          </cell>
        </row>
        <row r="2994">
          <cell r="D2994" t="str">
            <v>THE CAPITAL</v>
          </cell>
          <cell r="M2994" t="str">
            <v>﻿Đang hoạt động</v>
          </cell>
          <cell r="N2994">
            <v>42432</v>
          </cell>
          <cell r="Q2994">
            <v>1</v>
          </cell>
          <cell r="T2994">
            <v>0</v>
          </cell>
          <cell r="U2994">
            <v>0</v>
          </cell>
          <cell r="V2994">
            <v>0</v>
          </cell>
        </row>
        <row r="2995">
          <cell r="D2995" t="str">
            <v>THE QUEEN</v>
          </cell>
          <cell r="M2995" t="str">
            <v>﻿Đang hoạt động</v>
          </cell>
          <cell r="N2995">
            <v>42433</v>
          </cell>
          <cell r="Q2995">
            <v>0</v>
          </cell>
          <cell r="T2995">
            <v>0</v>
          </cell>
          <cell r="U2995">
            <v>1</v>
          </cell>
          <cell r="V2995">
            <v>0</v>
          </cell>
        </row>
        <row r="2996">
          <cell r="D2996" t="str">
            <v>LION 2</v>
          </cell>
          <cell r="M2996" t="str">
            <v>﻿Đang hoạt động</v>
          </cell>
          <cell r="N2996">
            <v>42432</v>
          </cell>
          <cell r="Q2996">
            <v>1</v>
          </cell>
          <cell r="T2996">
            <v>0</v>
          </cell>
          <cell r="U2996">
            <v>0</v>
          </cell>
          <cell r="V2996">
            <v>0</v>
          </cell>
        </row>
        <row r="2997">
          <cell r="D2997" t="str">
            <v>GENCASA THÁI NGUYÊN</v>
          </cell>
          <cell r="M2997" t="str">
            <v>﻿Đang hoạt động</v>
          </cell>
          <cell r="N2997">
            <v>42432</v>
          </cell>
          <cell r="Q2997">
            <v>1</v>
          </cell>
          <cell r="T2997">
            <v>0</v>
          </cell>
          <cell r="U2997">
            <v>0</v>
          </cell>
          <cell r="V2997">
            <v>0</v>
          </cell>
        </row>
        <row r="2998">
          <cell r="D2998" t="str">
            <v>GENCASA THÁI NGUYÊN</v>
          </cell>
          <cell r="M2998" t="str">
            <v>﻿Đang hoạt động</v>
          </cell>
          <cell r="N2998">
            <v>42432</v>
          </cell>
          <cell r="Q2998">
            <v>0</v>
          </cell>
          <cell r="T2998">
            <v>1</v>
          </cell>
          <cell r="U2998">
            <v>0</v>
          </cell>
          <cell r="V2998">
            <v>0</v>
          </cell>
        </row>
        <row r="2999">
          <cell r="D2999" t="str">
            <v>PHI MÃ</v>
          </cell>
          <cell r="M2999" t="str">
            <v>﻿Đang hoạt động</v>
          </cell>
          <cell r="N2999">
            <v>42445</v>
          </cell>
          <cell r="Q2999">
            <v>1</v>
          </cell>
          <cell r="T2999">
            <v>0</v>
          </cell>
          <cell r="U2999">
            <v>0</v>
          </cell>
          <cell r="V2999">
            <v>0</v>
          </cell>
        </row>
        <row r="3000">
          <cell r="D3000" t="str">
            <v>GENCASA THÁI NGUYÊN</v>
          </cell>
          <cell r="M3000" t="str">
            <v>﻿Đang hoạt động</v>
          </cell>
          <cell r="N3000">
            <v>42642</v>
          </cell>
          <cell r="Q3000">
            <v>0</v>
          </cell>
          <cell r="T3000">
            <v>0</v>
          </cell>
          <cell r="U3000">
            <v>0</v>
          </cell>
          <cell r="V3000">
            <v>1</v>
          </cell>
        </row>
        <row r="3001">
          <cell r="D3001" t="str">
            <v>MDRT HCM</v>
          </cell>
          <cell r="M3001" t="str">
            <v>﻿Đang hoạt động</v>
          </cell>
          <cell r="N3001">
            <v>42431</v>
          </cell>
          <cell r="Q3001">
            <v>0</v>
          </cell>
          <cell r="T3001">
            <v>0</v>
          </cell>
          <cell r="U3001">
            <v>1</v>
          </cell>
          <cell r="V3001">
            <v>0</v>
          </cell>
        </row>
        <row r="3002">
          <cell r="D3002" t="str">
            <v>THE QUEEN</v>
          </cell>
          <cell r="M3002" t="str">
            <v>﻿Đang hoạt động</v>
          </cell>
          <cell r="N3002">
            <v>42433</v>
          </cell>
          <cell r="Q3002">
            <v>0</v>
          </cell>
          <cell r="T3002">
            <v>0</v>
          </cell>
          <cell r="U3002">
            <v>0</v>
          </cell>
          <cell r="V3002">
            <v>1</v>
          </cell>
        </row>
        <row r="3003">
          <cell r="D3003" t="str">
            <v>MDRT BH</v>
          </cell>
          <cell r="M3003" t="str">
            <v>﻿Đã nghỉ việc</v>
          </cell>
          <cell r="N3003">
            <v>42431</v>
          </cell>
          <cell r="Q3003">
            <v>0</v>
          </cell>
          <cell r="T3003">
            <v>0</v>
          </cell>
          <cell r="U3003">
            <v>0</v>
          </cell>
          <cell r="V3003">
            <v>0</v>
          </cell>
        </row>
        <row r="3004">
          <cell r="D3004" t="str">
            <v>MDRT BH</v>
          </cell>
          <cell r="M3004" t="str">
            <v>﻿Đang hoạt động</v>
          </cell>
          <cell r="N3004">
            <v>42431</v>
          </cell>
          <cell r="Q3004">
            <v>1</v>
          </cell>
          <cell r="T3004">
            <v>0</v>
          </cell>
          <cell r="U3004">
            <v>0</v>
          </cell>
          <cell r="V3004">
            <v>0</v>
          </cell>
        </row>
        <row r="3005">
          <cell r="D3005" t="str">
            <v>THE QUEEN</v>
          </cell>
          <cell r="M3005" t="str">
            <v>﻿Đang hoạt động</v>
          </cell>
          <cell r="N3005">
            <v>42433</v>
          </cell>
          <cell r="Q3005">
            <v>0</v>
          </cell>
          <cell r="T3005">
            <v>0</v>
          </cell>
          <cell r="U3005">
            <v>1</v>
          </cell>
          <cell r="V3005">
            <v>0</v>
          </cell>
        </row>
        <row r="3006">
          <cell r="D3006" t="str">
            <v>PHI MÃ</v>
          </cell>
          <cell r="M3006" t="str">
            <v>﻿Đang hoạt động</v>
          </cell>
          <cell r="N3006">
            <v>42445</v>
          </cell>
          <cell r="Q3006">
            <v>1</v>
          </cell>
          <cell r="T3006">
            <v>0</v>
          </cell>
          <cell r="U3006">
            <v>0</v>
          </cell>
          <cell r="V3006">
            <v>0</v>
          </cell>
        </row>
        <row r="3007">
          <cell r="D3007" t="str">
            <v>PHI MÃ</v>
          </cell>
          <cell r="M3007" t="str">
            <v>﻿Đang hoạt động</v>
          </cell>
          <cell r="N3007">
            <v>42433</v>
          </cell>
          <cell r="Q3007">
            <v>0</v>
          </cell>
          <cell r="T3007">
            <v>0</v>
          </cell>
          <cell r="U3007">
            <v>1</v>
          </cell>
          <cell r="V3007">
            <v>0</v>
          </cell>
        </row>
        <row r="3008">
          <cell r="D3008" t="str">
            <v>PHI MÃ</v>
          </cell>
          <cell r="M3008" t="str">
            <v>﻿Đang hoạt động</v>
          </cell>
          <cell r="N3008">
            <v>42433</v>
          </cell>
          <cell r="Q3008">
            <v>0</v>
          </cell>
          <cell r="T3008">
            <v>0</v>
          </cell>
          <cell r="U3008">
            <v>0</v>
          </cell>
          <cell r="V3008">
            <v>1</v>
          </cell>
        </row>
        <row r="3009">
          <cell r="D3009" t="str">
            <v>MDRT BH</v>
          </cell>
          <cell r="M3009" t="str">
            <v>﻿Đang hoạt động</v>
          </cell>
          <cell r="N3009">
            <v>42431</v>
          </cell>
          <cell r="Q3009">
            <v>0</v>
          </cell>
          <cell r="T3009">
            <v>1</v>
          </cell>
          <cell r="U3009">
            <v>0</v>
          </cell>
          <cell r="V3009">
            <v>0</v>
          </cell>
        </row>
        <row r="3010">
          <cell r="D3010" t="str">
            <v>THE POWER</v>
          </cell>
          <cell r="M3010" t="str">
            <v>﻿Đang hoạt động</v>
          </cell>
          <cell r="N3010">
            <v>42432</v>
          </cell>
          <cell r="Q3010">
            <v>1</v>
          </cell>
          <cell r="T3010">
            <v>0</v>
          </cell>
          <cell r="U3010">
            <v>0</v>
          </cell>
          <cell r="V3010">
            <v>0</v>
          </cell>
        </row>
        <row r="3011">
          <cell r="D3011" t="str">
            <v>EIB MIỀN BẮC 1</v>
          </cell>
          <cell r="M3011" t="str">
            <v>﻿Đang hoạt động</v>
          </cell>
          <cell r="N3011">
            <v>42430</v>
          </cell>
          <cell r="Q3011">
            <v>0</v>
          </cell>
          <cell r="T3011">
            <v>0</v>
          </cell>
          <cell r="U3011">
            <v>0</v>
          </cell>
          <cell r="V3011">
            <v>0</v>
          </cell>
        </row>
        <row r="3012">
          <cell r="D3012" t="str">
            <v>THANH HÓA</v>
          </cell>
          <cell r="M3012" t="str">
            <v>﻿Đang hoạt động</v>
          </cell>
          <cell r="N3012">
            <v>42445</v>
          </cell>
          <cell r="Q3012">
            <v>1</v>
          </cell>
          <cell r="T3012">
            <v>0</v>
          </cell>
          <cell r="U3012">
            <v>0</v>
          </cell>
          <cell r="V3012">
            <v>0</v>
          </cell>
        </row>
        <row r="3013">
          <cell r="D3013" t="str">
            <v>LUCKY STAR</v>
          </cell>
          <cell r="M3013" t="str">
            <v>﻿Đang hoạt động</v>
          </cell>
          <cell r="N3013">
            <v>42445</v>
          </cell>
          <cell r="Q3013">
            <v>1</v>
          </cell>
          <cell r="T3013">
            <v>0</v>
          </cell>
          <cell r="U3013">
            <v>0</v>
          </cell>
          <cell r="V3013">
            <v>0</v>
          </cell>
        </row>
        <row r="3014">
          <cell r="D3014" t="str">
            <v>F.B.I</v>
          </cell>
          <cell r="M3014" t="str">
            <v>﻿Đang hoạt động</v>
          </cell>
          <cell r="N3014">
            <v>42458</v>
          </cell>
          <cell r="Q3014">
            <v>1</v>
          </cell>
          <cell r="T3014">
            <v>0</v>
          </cell>
          <cell r="U3014">
            <v>0</v>
          </cell>
          <cell r="V3014">
            <v>0</v>
          </cell>
        </row>
        <row r="3015">
          <cell r="D3015" t="str">
            <v>LION 2</v>
          </cell>
          <cell r="M3015" t="str">
            <v>﻿Đang hoạt động</v>
          </cell>
          <cell r="N3015">
            <v>42432</v>
          </cell>
          <cell r="Q3015">
            <v>1</v>
          </cell>
          <cell r="T3015">
            <v>0</v>
          </cell>
          <cell r="U3015">
            <v>0</v>
          </cell>
          <cell r="V3015">
            <v>0</v>
          </cell>
        </row>
        <row r="3016">
          <cell r="D3016" t="str">
            <v>GENCASA THÁI NGUYÊN</v>
          </cell>
          <cell r="M3016" t="str">
            <v>﻿Đang hoạt động</v>
          </cell>
          <cell r="N3016">
            <v>42432</v>
          </cell>
          <cell r="Q3016">
            <v>1</v>
          </cell>
          <cell r="T3016">
            <v>0</v>
          </cell>
          <cell r="U3016">
            <v>0</v>
          </cell>
          <cell r="V3016">
            <v>0</v>
          </cell>
        </row>
        <row r="3017">
          <cell r="D3017" t="str">
            <v>THE QUEEN</v>
          </cell>
          <cell r="M3017" t="str">
            <v>﻿Đang hoạt động</v>
          </cell>
          <cell r="N3017">
            <v>42433</v>
          </cell>
          <cell r="Q3017">
            <v>1</v>
          </cell>
          <cell r="T3017">
            <v>0</v>
          </cell>
          <cell r="U3017">
            <v>0</v>
          </cell>
          <cell r="V3017">
            <v>0</v>
          </cell>
        </row>
        <row r="3018">
          <cell r="D3018" t="str">
            <v>PHI MÃ</v>
          </cell>
          <cell r="M3018" t="str">
            <v>﻿Đang hoạt động</v>
          </cell>
          <cell r="N3018">
            <v>42433</v>
          </cell>
          <cell r="Q3018">
            <v>1</v>
          </cell>
          <cell r="T3018">
            <v>0</v>
          </cell>
          <cell r="U3018">
            <v>0</v>
          </cell>
          <cell r="V3018">
            <v>0</v>
          </cell>
        </row>
        <row r="3019">
          <cell r="D3019" t="str">
            <v>WHITE HORSE</v>
          </cell>
          <cell r="M3019" t="str">
            <v>﻿Đang hoạt động</v>
          </cell>
          <cell r="N3019">
            <v>42445</v>
          </cell>
          <cell r="Q3019">
            <v>1</v>
          </cell>
          <cell r="T3019">
            <v>0</v>
          </cell>
          <cell r="U3019">
            <v>0</v>
          </cell>
          <cell r="V3019">
            <v>0</v>
          </cell>
        </row>
        <row r="3020">
          <cell r="D3020" t="str">
            <v>BIG HERO</v>
          </cell>
          <cell r="M3020" t="str">
            <v>﻿Đang hoạt động</v>
          </cell>
          <cell r="N3020">
            <v>42431</v>
          </cell>
          <cell r="Q3020">
            <v>1</v>
          </cell>
          <cell r="T3020">
            <v>0</v>
          </cell>
          <cell r="U3020">
            <v>0</v>
          </cell>
          <cell r="V3020">
            <v>0</v>
          </cell>
        </row>
        <row r="3021">
          <cell r="D3021" t="str">
            <v>VICTORY</v>
          </cell>
          <cell r="M3021" t="str">
            <v>﻿Đang hoạt động</v>
          </cell>
          <cell r="N3021">
            <v>42452</v>
          </cell>
          <cell r="Q3021">
            <v>1</v>
          </cell>
          <cell r="T3021">
            <v>0</v>
          </cell>
          <cell r="U3021">
            <v>0</v>
          </cell>
          <cell r="V3021">
            <v>0</v>
          </cell>
        </row>
        <row r="3022">
          <cell r="D3022" t="str">
            <v>VICTORY</v>
          </cell>
          <cell r="M3022" t="str">
            <v>﻿Đang hoạt động</v>
          </cell>
          <cell r="N3022">
            <v>42443</v>
          </cell>
          <cell r="Q3022">
            <v>0</v>
          </cell>
          <cell r="T3022">
            <v>1</v>
          </cell>
          <cell r="U3022">
            <v>0</v>
          </cell>
          <cell r="V3022">
            <v>0</v>
          </cell>
        </row>
        <row r="3023">
          <cell r="D3023" t="str">
            <v>VICTORY</v>
          </cell>
          <cell r="M3023" t="str">
            <v>﻿Đang hoạt động</v>
          </cell>
          <cell r="N3023">
            <v>42443</v>
          </cell>
          <cell r="Q3023">
            <v>1</v>
          </cell>
          <cell r="T3023">
            <v>0</v>
          </cell>
          <cell r="U3023">
            <v>0</v>
          </cell>
          <cell r="V3023">
            <v>0</v>
          </cell>
        </row>
        <row r="3024">
          <cell r="D3024" t="str">
            <v>VICTORY</v>
          </cell>
          <cell r="M3024" t="str">
            <v>﻿Đang hoạt động</v>
          </cell>
          <cell r="N3024">
            <v>42443</v>
          </cell>
          <cell r="Q3024">
            <v>1</v>
          </cell>
          <cell r="T3024">
            <v>0</v>
          </cell>
          <cell r="U3024">
            <v>0</v>
          </cell>
          <cell r="V3024">
            <v>0</v>
          </cell>
        </row>
        <row r="3025">
          <cell r="D3025" t="str">
            <v>BELIEVE IN FUTURE</v>
          </cell>
          <cell r="M3025" t="str">
            <v>﻿Đang hoạt động</v>
          </cell>
          <cell r="N3025">
            <v>42445</v>
          </cell>
          <cell r="Q3025">
            <v>1</v>
          </cell>
          <cell r="T3025">
            <v>0</v>
          </cell>
          <cell r="U3025">
            <v>0</v>
          </cell>
          <cell r="V3025">
            <v>0</v>
          </cell>
        </row>
        <row r="3026">
          <cell r="D3026" t="str">
            <v>GREEN DRAGON</v>
          </cell>
          <cell r="M3026" t="str">
            <v>﻿Đang hoạt động</v>
          </cell>
          <cell r="N3026">
            <v>42443</v>
          </cell>
          <cell r="Q3026">
            <v>1</v>
          </cell>
          <cell r="T3026">
            <v>0</v>
          </cell>
          <cell r="U3026">
            <v>0</v>
          </cell>
          <cell r="V3026">
            <v>0</v>
          </cell>
        </row>
        <row r="3027">
          <cell r="D3027" t="str">
            <v>VICTORY</v>
          </cell>
          <cell r="M3027" t="str">
            <v>﻿Đang hoạt động</v>
          </cell>
          <cell r="N3027">
            <v>42443</v>
          </cell>
          <cell r="Q3027">
            <v>1</v>
          </cell>
          <cell r="T3027">
            <v>0</v>
          </cell>
          <cell r="U3027">
            <v>0</v>
          </cell>
          <cell r="V3027">
            <v>0</v>
          </cell>
        </row>
        <row r="3028">
          <cell r="D3028" t="str">
            <v>MDRT HCM</v>
          </cell>
          <cell r="M3028" t="str">
            <v>﻿Đang hoạt động</v>
          </cell>
          <cell r="N3028">
            <v>42445</v>
          </cell>
          <cell r="Q3028">
            <v>0</v>
          </cell>
          <cell r="T3028">
            <v>1</v>
          </cell>
          <cell r="U3028">
            <v>0</v>
          </cell>
          <cell r="V3028">
            <v>0</v>
          </cell>
        </row>
        <row r="3029">
          <cell r="D3029" t="str">
            <v>GREEN DRAGON</v>
          </cell>
          <cell r="M3029" t="str">
            <v>﻿Đang hoạt động</v>
          </cell>
          <cell r="N3029">
            <v>42443</v>
          </cell>
          <cell r="Q3029">
            <v>1</v>
          </cell>
          <cell r="T3029">
            <v>0</v>
          </cell>
          <cell r="U3029">
            <v>0</v>
          </cell>
          <cell r="V3029">
            <v>0</v>
          </cell>
        </row>
        <row r="3030">
          <cell r="D3030" t="str">
            <v>MDRT HCM</v>
          </cell>
          <cell r="M3030" t="str">
            <v>﻿Đang hoạt động</v>
          </cell>
          <cell r="N3030">
            <v>42445</v>
          </cell>
          <cell r="Q3030">
            <v>1</v>
          </cell>
          <cell r="T3030">
            <v>0</v>
          </cell>
          <cell r="U3030">
            <v>0</v>
          </cell>
          <cell r="V3030">
            <v>0</v>
          </cell>
        </row>
        <row r="3031">
          <cell r="D3031" t="str">
            <v>THE STARS 2</v>
          </cell>
          <cell r="M3031" t="str">
            <v>﻿Đang hoạt động</v>
          </cell>
          <cell r="N3031">
            <v>41813</v>
          </cell>
          <cell r="Q3031">
            <v>1</v>
          </cell>
          <cell r="T3031">
            <v>0</v>
          </cell>
          <cell r="U3031">
            <v>0</v>
          </cell>
          <cell r="V3031">
            <v>0</v>
          </cell>
        </row>
        <row r="3032">
          <cell r="D3032" t="str">
            <v>SUNFLOWER</v>
          </cell>
          <cell r="M3032" t="str">
            <v>﻿Đang hoạt động</v>
          </cell>
          <cell r="N3032">
            <v>42438</v>
          </cell>
          <cell r="Q3032">
            <v>0</v>
          </cell>
          <cell r="T3032">
            <v>1</v>
          </cell>
          <cell r="U3032">
            <v>0</v>
          </cell>
          <cell r="V3032">
            <v>0</v>
          </cell>
        </row>
        <row r="3033">
          <cell r="D3033" t="str">
            <v>LION 1</v>
          </cell>
          <cell r="M3033" t="str">
            <v>﻿Đang hoạt động</v>
          </cell>
          <cell r="N3033">
            <v>42438</v>
          </cell>
          <cell r="Q3033">
            <v>1</v>
          </cell>
          <cell r="T3033">
            <v>0</v>
          </cell>
          <cell r="U3033">
            <v>0</v>
          </cell>
          <cell r="V3033">
            <v>0</v>
          </cell>
        </row>
        <row r="3034">
          <cell r="D3034" t="str">
            <v>F.B.I</v>
          </cell>
          <cell r="M3034" t="str">
            <v>﻿Đang hoạt động</v>
          </cell>
          <cell r="N3034">
            <v>42438</v>
          </cell>
          <cell r="Q3034">
            <v>1</v>
          </cell>
          <cell r="T3034">
            <v>0</v>
          </cell>
          <cell r="U3034">
            <v>0</v>
          </cell>
          <cell r="V3034">
            <v>0</v>
          </cell>
        </row>
        <row r="3035">
          <cell r="D3035" t="str">
            <v>MDRT BH</v>
          </cell>
          <cell r="M3035" t="str">
            <v>﻿Đang hoạt động</v>
          </cell>
          <cell r="N3035">
            <v>42536</v>
          </cell>
          <cell r="Q3035">
            <v>0</v>
          </cell>
          <cell r="T3035">
            <v>0</v>
          </cell>
          <cell r="U3035">
            <v>1</v>
          </cell>
          <cell r="V3035">
            <v>0</v>
          </cell>
        </row>
        <row r="3036">
          <cell r="D3036" t="str">
            <v>LION 1</v>
          </cell>
          <cell r="M3036" t="str">
            <v>﻿Đang hoạt động</v>
          </cell>
          <cell r="N3036">
            <v>42445</v>
          </cell>
          <cell r="Q3036">
            <v>1</v>
          </cell>
          <cell r="T3036">
            <v>0</v>
          </cell>
          <cell r="U3036">
            <v>0</v>
          </cell>
          <cell r="V3036">
            <v>0</v>
          </cell>
        </row>
        <row r="3037">
          <cell r="D3037" t="str">
            <v>GREEN DRAGON</v>
          </cell>
          <cell r="M3037" t="str">
            <v>﻿Đang hoạt động</v>
          </cell>
          <cell r="N3037">
            <v>42443</v>
          </cell>
          <cell r="Q3037">
            <v>1</v>
          </cell>
          <cell r="T3037">
            <v>0</v>
          </cell>
          <cell r="U3037">
            <v>0</v>
          </cell>
          <cell r="V3037">
            <v>0</v>
          </cell>
        </row>
        <row r="3038">
          <cell r="D3038" t="str">
            <v>LUCKY STAR</v>
          </cell>
          <cell r="M3038" t="str">
            <v>﻿Đang hoạt động</v>
          </cell>
          <cell r="N3038">
            <v>42445</v>
          </cell>
          <cell r="Q3038">
            <v>1</v>
          </cell>
          <cell r="T3038">
            <v>0</v>
          </cell>
          <cell r="U3038">
            <v>0</v>
          </cell>
          <cell r="V3038">
            <v>0</v>
          </cell>
        </row>
        <row r="3039">
          <cell r="D3039" t="str">
            <v>GREEN DRAGON</v>
          </cell>
          <cell r="M3039" t="str">
            <v>﻿Đang hoạt động</v>
          </cell>
          <cell r="N3039">
            <v>42443</v>
          </cell>
          <cell r="Q3039">
            <v>0</v>
          </cell>
          <cell r="T3039">
            <v>1</v>
          </cell>
          <cell r="U3039">
            <v>0</v>
          </cell>
          <cell r="V3039">
            <v>0</v>
          </cell>
        </row>
        <row r="3040">
          <cell r="D3040" t="str">
            <v>GREEN DRAGON</v>
          </cell>
          <cell r="M3040" t="str">
            <v>﻿Đang hoạt động</v>
          </cell>
          <cell r="N3040">
            <v>42443</v>
          </cell>
          <cell r="Q3040">
            <v>1</v>
          </cell>
          <cell r="T3040">
            <v>0</v>
          </cell>
          <cell r="U3040">
            <v>0</v>
          </cell>
          <cell r="V3040">
            <v>0</v>
          </cell>
        </row>
        <row r="3041">
          <cell r="D3041" t="str">
            <v>LUCKY STAR</v>
          </cell>
          <cell r="M3041" t="str">
            <v>﻿Đang hoạt động</v>
          </cell>
          <cell r="N3041">
            <v>42466</v>
          </cell>
          <cell r="Q3041">
            <v>1</v>
          </cell>
          <cell r="T3041">
            <v>0</v>
          </cell>
          <cell r="U3041">
            <v>0</v>
          </cell>
          <cell r="V3041">
            <v>0</v>
          </cell>
        </row>
        <row r="3042">
          <cell r="D3042" t="str">
            <v>ELITE</v>
          </cell>
          <cell r="M3042" t="str">
            <v>﻿Đang hoạt động</v>
          </cell>
          <cell r="N3042">
            <v>42452</v>
          </cell>
          <cell r="Q3042">
            <v>0</v>
          </cell>
          <cell r="T3042">
            <v>0</v>
          </cell>
          <cell r="U3042">
            <v>1</v>
          </cell>
          <cell r="V3042">
            <v>0</v>
          </cell>
        </row>
        <row r="3043">
          <cell r="D3043" t="str">
            <v>CUPID</v>
          </cell>
          <cell r="M3043" t="str">
            <v>﻿Đang hoạt động</v>
          </cell>
          <cell r="N3043">
            <v>42445</v>
          </cell>
          <cell r="Q3043">
            <v>1</v>
          </cell>
          <cell r="T3043">
            <v>0</v>
          </cell>
          <cell r="U3043">
            <v>0</v>
          </cell>
          <cell r="V3043">
            <v>0</v>
          </cell>
        </row>
        <row r="3044">
          <cell r="D3044" t="str">
            <v>MEGA</v>
          </cell>
          <cell r="M3044" t="str">
            <v>﻿Đã nghỉ việc</v>
          </cell>
          <cell r="N3044">
            <v>42445</v>
          </cell>
          <cell r="Q3044">
            <v>0</v>
          </cell>
          <cell r="T3044">
            <v>0</v>
          </cell>
          <cell r="U3044">
            <v>0</v>
          </cell>
          <cell r="V3044">
            <v>0</v>
          </cell>
        </row>
        <row r="3045">
          <cell r="D3045" t="str">
            <v>COT GENCASA</v>
          </cell>
          <cell r="M3045" t="str">
            <v>﻿Đang hoạt động</v>
          </cell>
          <cell r="N3045">
            <v>42536</v>
          </cell>
          <cell r="Q3045">
            <v>1</v>
          </cell>
          <cell r="T3045">
            <v>0</v>
          </cell>
          <cell r="U3045">
            <v>0</v>
          </cell>
          <cell r="V3045">
            <v>0</v>
          </cell>
        </row>
        <row r="3046">
          <cell r="D3046" t="str">
            <v>TCA TEAM</v>
          </cell>
          <cell r="M3046" t="str">
            <v>﻿Đang hoạt động</v>
          </cell>
          <cell r="N3046">
            <v>42443</v>
          </cell>
          <cell r="Q3046">
            <v>0</v>
          </cell>
          <cell r="T3046">
            <v>0</v>
          </cell>
          <cell r="U3046">
            <v>0</v>
          </cell>
          <cell r="V3046">
            <v>0</v>
          </cell>
        </row>
        <row r="3047">
          <cell r="D3047" t="str">
            <v>TCA TEAM</v>
          </cell>
          <cell r="M3047" t="str">
            <v>﻿Đang hoạt động</v>
          </cell>
          <cell r="N3047">
            <v>42440</v>
          </cell>
          <cell r="Q3047">
            <v>0</v>
          </cell>
          <cell r="T3047">
            <v>0</v>
          </cell>
          <cell r="U3047">
            <v>0</v>
          </cell>
          <cell r="V3047">
            <v>0</v>
          </cell>
        </row>
        <row r="3048">
          <cell r="D3048" t="str">
            <v>TCA TEAM</v>
          </cell>
          <cell r="M3048" t="str">
            <v>﻿Đang hoạt động</v>
          </cell>
          <cell r="N3048">
            <v>42440</v>
          </cell>
          <cell r="Q3048">
            <v>0</v>
          </cell>
          <cell r="T3048">
            <v>0</v>
          </cell>
          <cell r="U3048">
            <v>0</v>
          </cell>
          <cell r="V3048">
            <v>0</v>
          </cell>
        </row>
        <row r="3049">
          <cell r="D3049" t="str">
            <v>TCA TEAM</v>
          </cell>
          <cell r="M3049" t="str">
            <v>﻿Đang hoạt động</v>
          </cell>
          <cell r="N3049">
            <v>42440</v>
          </cell>
          <cell r="Q3049">
            <v>0</v>
          </cell>
          <cell r="T3049">
            <v>0</v>
          </cell>
          <cell r="U3049">
            <v>0</v>
          </cell>
          <cell r="V3049">
            <v>0</v>
          </cell>
        </row>
        <row r="3050">
          <cell r="D3050" t="str">
            <v>TCA TEAM</v>
          </cell>
          <cell r="M3050" t="str">
            <v>﻿Đang hoạt động</v>
          </cell>
          <cell r="N3050">
            <v>42440</v>
          </cell>
          <cell r="Q3050">
            <v>0</v>
          </cell>
          <cell r="T3050">
            <v>0</v>
          </cell>
          <cell r="U3050">
            <v>0</v>
          </cell>
          <cell r="V3050">
            <v>0</v>
          </cell>
        </row>
        <row r="3051">
          <cell r="D3051" t="str">
            <v>TCA TEAM</v>
          </cell>
          <cell r="M3051" t="str">
            <v>﻿Đang hoạt động</v>
          </cell>
          <cell r="N3051">
            <v>42440</v>
          </cell>
          <cell r="Q3051">
            <v>0</v>
          </cell>
          <cell r="T3051">
            <v>0</v>
          </cell>
          <cell r="U3051">
            <v>0</v>
          </cell>
          <cell r="V3051">
            <v>0</v>
          </cell>
        </row>
        <row r="3052">
          <cell r="D3052" t="str">
            <v>TCA TEAM</v>
          </cell>
          <cell r="M3052" t="str">
            <v>﻿Đang hoạt động</v>
          </cell>
          <cell r="N3052">
            <v>42440</v>
          </cell>
          <cell r="Q3052">
            <v>0</v>
          </cell>
          <cell r="T3052">
            <v>0</v>
          </cell>
          <cell r="U3052">
            <v>0</v>
          </cell>
          <cell r="V3052">
            <v>0</v>
          </cell>
        </row>
        <row r="3053">
          <cell r="D3053" t="str">
            <v>TCA TEAM</v>
          </cell>
          <cell r="M3053" t="str">
            <v>﻿Đang hoạt động</v>
          </cell>
          <cell r="N3053">
            <v>42440</v>
          </cell>
          <cell r="Q3053">
            <v>0</v>
          </cell>
          <cell r="T3053">
            <v>0</v>
          </cell>
          <cell r="U3053">
            <v>0</v>
          </cell>
          <cell r="V3053">
            <v>0</v>
          </cell>
        </row>
        <row r="3054">
          <cell r="D3054" t="str">
            <v>TCA TEAM</v>
          </cell>
          <cell r="M3054" t="str">
            <v>﻿Đang hoạt động</v>
          </cell>
          <cell r="N3054">
            <v>42440</v>
          </cell>
          <cell r="Q3054">
            <v>0</v>
          </cell>
          <cell r="T3054">
            <v>0</v>
          </cell>
          <cell r="U3054">
            <v>0</v>
          </cell>
          <cell r="V3054">
            <v>0</v>
          </cell>
        </row>
        <row r="3055">
          <cell r="D3055" t="str">
            <v>TCA TEAM</v>
          </cell>
          <cell r="M3055" t="str">
            <v>﻿Đang hoạt động</v>
          </cell>
          <cell r="N3055">
            <v>42440</v>
          </cell>
          <cell r="Q3055">
            <v>0</v>
          </cell>
          <cell r="T3055">
            <v>0</v>
          </cell>
          <cell r="U3055">
            <v>0</v>
          </cell>
          <cell r="V3055">
            <v>0</v>
          </cell>
        </row>
        <row r="3056">
          <cell r="D3056" t="str">
            <v>TCA TEAM</v>
          </cell>
          <cell r="M3056" t="str">
            <v>﻿Đang hoạt động</v>
          </cell>
          <cell r="N3056">
            <v>42570</v>
          </cell>
          <cell r="Q3056">
            <v>0</v>
          </cell>
          <cell r="T3056">
            <v>0</v>
          </cell>
          <cell r="U3056">
            <v>0</v>
          </cell>
          <cell r="V3056">
            <v>0</v>
          </cell>
        </row>
        <row r="3057">
          <cell r="D3057" t="str">
            <v>TCA TEAM</v>
          </cell>
          <cell r="M3057" t="str">
            <v>﻿Đang hoạt động</v>
          </cell>
          <cell r="N3057">
            <v>42440</v>
          </cell>
          <cell r="Q3057">
            <v>0</v>
          </cell>
          <cell r="T3057">
            <v>0</v>
          </cell>
          <cell r="U3057">
            <v>0</v>
          </cell>
          <cell r="V3057">
            <v>0</v>
          </cell>
        </row>
        <row r="3058">
          <cell r="D3058" t="str">
            <v>TCA TEAM</v>
          </cell>
          <cell r="M3058" t="str">
            <v>﻿Đang hoạt động</v>
          </cell>
          <cell r="N3058">
            <v>42440</v>
          </cell>
          <cell r="Q3058">
            <v>0</v>
          </cell>
          <cell r="T3058">
            <v>0</v>
          </cell>
          <cell r="U3058">
            <v>0</v>
          </cell>
          <cell r="V3058">
            <v>0</v>
          </cell>
        </row>
        <row r="3059">
          <cell r="D3059" t="str">
            <v>TCA TEAM</v>
          </cell>
          <cell r="M3059" t="str">
            <v>﻿Đang hoạt động</v>
          </cell>
          <cell r="N3059">
            <v>42440</v>
          </cell>
          <cell r="Q3059">
            <v>0</v>
          </cell>
          <cell r="T3059">
            <v>0</v>
          </cell>
          <cell r="U3059">
            <v>0</v>
          </cell>
          <cell r="V3059">
            <v>0</v>
          </cell>
        </row>
        <row r="3060">
          <cell r="D3060" t="str">
            <v>TCA TEAM</v>
          </cell>
          <cell r="M3060" t="str">
            <v>﻿Đang hoạt động</v>
          </cell>
          <cell r="N3060">
            <v>42440</v>
          </cell>
          <cell r="Q3060">
            <v>0</v>
          </cell>
          <cell r="T3060">
            <v>0</v>
          </cell>
          <cell r="U3060">
            <v>0</v>
          </cell>
          <cell r="V3060">
            <v>0</v>
          </cell>
        </row>
        <row r="3061">
          <cell r="D3061" t="str">
            <v>TCA TEAM</v>
          </cell>
          <cell r="M3061" t="str">
            <v>﻿Đang hoạt động</v>
          </cell>
          <cell r="N3061">
            <v>42440</v>
          </cell>
          <cell r="Q3061">
            <v>0</v>
          </cell>
          <cell r="T3061">
            <v>0</v>
          </cell>
          <cell r="U3061">
            <v>0</v>
          </cell>
          <cell r="V3061">
            <v>0</v>
          </cell>
        </row>
        <row r="3062">
          <cell r="D3062" t="str">
            <v>TCA TEAM</v>
          </cell>
          <cell r="M3062" t="str">
            <v>﻿Đang hoạt động</v>
          </cell>
          <cell r="N3062">
            <v>42440</v>
          </cell>
          <cell r="Q3062">
            <v>0</v>
          </cell>
          <cell r="T3062">
            <v>0</v>
          </cell>
          <cell r="U3062">
            <v>0</v>
          </cell>
          <cell r="V3062">
            <v>0</v>
          </cell>
        </row>
        <row r="3063">
          <cell r="D3063" t="str">
            <v>TCA TEAM</v>
          </cell>
          <cell r="M3063" t="str">
            <v>﻿Đang hoạt động</v>
          </cell>
          <cell r="N3063">
            <v>42440</v>
          </cell>
          <cell r="Q3063">
            <v>0</v>
          </cell>
          <cell r="T3063">
            <v>0</v>
          </cell>
          <cell r="U3063">
            <v>0</v>
          </cell>
          <cell r="V3063">
            <v>0</v>
          </cell>
        </row>
        <row r="3064">
          <cell r="D3064" t="str">
            <v>TCA TEAM</v>
          </cell>
          <cell r="M3064" t="str">
            <v>﻿Đang hoạt động</v>
          </cell>
          <cell r="N3064">
            <v>42440</v>
          </cell>
          <cell r="Q3064">
            <v>0</v>
          </cell>
          <cell r="T3064">
            <v>0</v>
          </cell>
          <cell r="U3064">
            <v>0</v>
          </cell>
          <cell r="V3064">
            <v>0</v>
          </cell>
        </row>
        <row r="3065">
          <cell r="D3065" t="str">
            <v>TCA TEAM</v>
          </cell>
          <cell r="M3065" t="str">
            <v>﻿Đang hoạt động</v>
          </cell>
          <cell r="N3065">
            <v>42440</v>
          </cell>
          <cell r="Q3065">
            <v>0</v>
          </cell>
          <cell r="T3065">
            <v>0</v>
          </cell>
          <cell r="U3065">
            <v>0</v>
          </cell>
          <cell r="V3065">
            <v>0</v>
          </cell>
        </row>
        <row r="3066">
          <cell r="D3066" t="str">
            <v>TCA TEAM</v>
          </cell>
          <cell r="M3066" t="str">
            <v>﻿Đang hoạt động</v>
          </cell>
          <cell r="N3066">
            <v>42440</v>
          </cell>
          <cell r="Q3066">
            <v>0</v>
          </cell>
          <cell r="T3066">
            <v>0</v>
          </cell>
          <cell r="U3066">
            <v>0</v>
          </cell>
          <cell r="V3066">
            <v>0</v>
          </cell>
        </row>
        <row r="3067">
          <cell r="D3067" t="str">
            <v>TCA TEAM</v>
          </cell>
          <cell r="M3067" t="str">
            <v>﻿Đang hoạt động</v>
          </cell>
          <cell r="N3067">
            <v>42584</v>
          </cell>
          <cell r="Q3067">
            <v>0</v>
          </cell>
          <cell r="T3067">
            <v>0</v>
          </cell>
          <cell r="U3067">
            <v>0</v>
          </cell>
          <cell r="V3067">
            <v>0</v>
          </cell>
        </row>
        <row r="3068">
          <cell r="D3068" t="str">
            <v>TCA TEAM</v>
          </cell>
          <cell r="M3068" t="str">
            <v>﻿Đang hoạt động</v>
          </cell>
          <cell r="N3068">
            <v>42446</v>
          </cell>
          <cell r="Q3068">
            <v>0</v>
          </cell>
          <cell r="T3068">
            <v>0</v>
          </cell>
          <cell r="U3068">
            <v>0</v>
          </cell>
          <cell r="V3068">
            <v>0</v>
          </cell>
        </row>
        <row r="3069">
          <cell r="D3069" t="str">
            <v>TCA TEAM</v>
          </cell>
          <cell r="M3069" t="str">
            <v>﻿Đang hoạt động</v>
          </cell>
          <cell r="N3069">
            <v>42440</v>
          </cell>
          <cell r="Q3069">
            <v>0</v>
          </cell>
          <cell r="T3069">
            <v>0</v>
          </cell>
          <cell r="U3069">
            <v>0</v>
          </cell>
          <cell r="V3069">
            <v>0</v>
          </cell>
        </row>
        <row r="3070">
          <cell r="D3070" t="str">
            <v>TCA TEAM</v>
          </cell>
          <cell r="M3070" t="str">
            <v>﻿Đang hoạt động</v>
          </cell>
          <cell r="N3070">
            <v>42440</v>
          </cell>
          <cell r="Q3070">
            <v>0</v>
          </cell>
          <cell r="T3070">
            <v>0</v>
          </cell>
          <cell r="U3070">
            <v>0</v>
          </cell>
          <cell r="V3070">
            <v>0</v>
          </cell>
        </row>
        <row r="3071">
          <cell r="D3071" t="str">
            <v>BIG HERO</v>
          </cell>
          <cell r="M3071" t="str">
            <v>﻿Đang hoạt động</v>
          </cell>
          <cell r="N3071">
            <v>42452</v>
          </cell>
          <cell r="Q3071">
            <v>1</v>
          </cell>
          <cell r="T3071">
            <v>0</v>
          </cell>
          <cell r="U3071">
            <v>0</v>
          </cell>
          <cell r="V3071">
            <v>0</v>
          </cell>
        </row>
        <row r="3072">
          <cell r="D3072" t="str">
            <v>GENCASA YÊN BÁI</v>
          </cell>
          <cell r="M3072" t="str">
            <v>﻿Đang hoạt động</v>
          </cell>
          <cell r="N3072">
            <v>42641</v>
          </cell>
          <cell r="Q3072">
            <v>1</v>
          </cell>
          <cell r="T3072">
            <v>0</v>
          </cell>
          <cell r="U3072">
            <v>0</v>
          </cell>
          <cell r="V3072">
            <v>0</v>
          </cell>
        </row>
        <row r="3073">
          <cell r="D3073" t="str">
            <v>GENCASA YÊN BÁI</v>
          </cell>
          <cell r="M3073" t="str">
            <v>﻿Đang hoạt động</v>
          </cell>
          <cell r="N3073">
            <v>42787</v>
          </cell>
          <cell r="Q3073">
            <v>0</v>
          </cell>
          <cell r="T3073">
            <v>1</v>
          </cell>
          <cell r="U3073">
            <v>0</v>
          </cell>
          <cell r="V3073">
            <v>0</v>
          </cell>
        </row>
        <row r="3074">
          <cell r="D3074" t="str">
            <v>WHITE HORSE</v>
          </cell>
          <cell r="M3074" t="str">
            <v>﻿Đang hoạt động</v>
          </cell>
          <cell r="N3074">
            <v>42445</v>
          </cell>
          <cell r="Q3074">
            <v>1</v>
          </cell>
          <cell r="T3074">
            <v>0</v>
          </cell>
          <cell r="U3074">
            <v>0</v>
          </cell>
          <cell r="V3074">
            <v>0</v>
          </cell>
        </row>
        <row r="3075">
          <cell r="D3075" t="str">
            <v>WHITE HORSE</v>
          </cell>
          <cell r="M3075" t="str">
            <v>﻿Đang hoạt động</v>
          </cell>
          <cell r="N3075">
            <v>42445</v>
          </cell>
          <cell r="Q3075">
            <v>0</v>
          </cell>
          <cell r="T3075">
            <v>1</v>
          </cell>
          <cell r="U3075">
            <v>0</v>
          </cell>
          <cell r="V3075">
            <v>0</v>
          </cell>
        </row>
        <row r="3076">
          <cell r="D3076" t="str">
            <v>GENCASA YÊN BÁI</v>
          </cell>
          <cell r="M3076" t="str">
            <v>﻿Đang hoạt động</v>
          </cell>
          <cell r="N3076">
            <v>42445</v>
          </cell>
          <cell r="Q3076">
            <v>1</v>
          </cell>
          <cell r="T3076">
            <v>0</v>
          </cell>
          <cell r="U3076">
            <v>0</v>
          </cell>
          <cell r="V3076">
            <v>0</v>
          </cell>
        </row>
        <row r="3077">
          <cell r="D3077" t="str">
            <v>TCA TEAM</v>
          </cell>
          <cell r="M3077" t="str">
            <v>﻿Đang hoạt động</v>
          </cell>
          <cell r="N3077">
            <v>42440</v>
          </cell>
          <cell r="Q3077">
            <v>0</v>
          </cell>
          <cell r="T3077">
            <v>0</v>
          </cell>
          <cell r="U3077">
            <v>0</v>
          </cell>
          <cell r="V3077">
            <v>0</v>
          </cell>
        </row>
        <row r="3078">
          <cell r="D3078" t="str">
            <v>GENCASA YÊN BÁI</v>
          </cell>
          <cell r="M3078" t="str">
            <v>﻿Đang hoạt động</v>
          </cell>
          <cell r="N3078">
            <v>42542</v>
          </cell>
          <cell r="Q3078">
            <v>1</v>
          </cell>
          <cell r="T3078">
            <v>0</v>
          </cell>
          <cell r="U3078">
            <v>0</v>
          </cell>
          <cell r="V3078">
            <v>0</v>
          </cell>
        </row>
        <row r="3079">
          <cell r="D3079" t="str">
            <v>THE SKY</v>
          </cell>
          <cell r="M3079" t="str">
            <v>﻿Đang hoạt động</v>
          </cell>
          <cell r="N3079">
            <v>42445</v>
          </cell>
          <cell r="Q3079">
            <v>0</v>
          </cell>
          <cell r="T3079">
            <v>0</v>
          </cell>
          <cell r="U3079">
            <v>1</v>
          </cell>
          <cell r="V3079">
            <v>0</v>
          </cell>
        </row>
        <row r="3080">
          <cell r="D3080" t="str">
            <v>THE STARS 1</v>
          </cell>
          <cell r="M3080" t="str">
            <v>﻿Đang hoạt động</v>
          </cell>
          <cell r="N3080">
            <v>42502</v>
          </cell>
          <cell r="Q3080">
            <v>1</v>
          </cell>
          <cell r="T3080">
            <v>0</v>
          </cell>
          <cell r="U3080">
            <v>0</v>
          </cell>
          <cell r="V3080">
            <v>0</v>
          </cell>
        </row>
        <row r="3081">
          <cell r="D3081" t="str">
            <v>THE STARS 1</v>
          </cell>
          <cell r="M3081" t="str">
            <v>﻿Đang hoạt động</v>
          </cell>
          <cell r="N3081">
            <v>42440</v>
          </cell>
          <cell r="Q3081">
            <v>1</v>
          </cell>
          <cell r="T3081">
            <v>0</v>
          </cell>
          <cell r="U3081">
            <v>0</v>
          </cell>
          <cell r="V3081">
            <v>0</v>
          </cell>
        </row>
        <row r="3082">
          <cell r="D3082" t="str">
            <v>LUCKY STAR</v>
          </cell>
          <cell r="M3082" t="str">
            <v>﻿Đang hoạt động</v>
          </cell>
          <cell r="N3082">
            <v>42445</v>
          </cell>
          <cell r="Q3082">
            <v>1</v>
          </cell>
          <cell r="T3082">
            <v>0</v>
          </cell>
          <cell r="U3082">
            <v>0</v>
          </cell>
          <cell r="V3082">
            <v>0</v>
          </cell>
        </row>
        <row r="3083">
          <cell r="D3083" t="str">
            <v>BELIEVE IN FUTURE</v>
          </cell>
          <cell r="M3083" t="str">
            <v>﻿Đang hoạt động</v>
          </cell>
          <cell r="N3083">
            <v>42648</v>
          </cell>
          <cell r="Q3083">
            <v>1</v>
          </cell>
          <cell r="T3083">
            <v>0</v>
          </cell>
          <cell r="U3083">
            <v>0</v>
          </cell>
          <cell r="V3083">
            <v>0</v>
          </cell>
        </row>
        <row r="3084">
          <cell r="D3084" t="str">
            <v>THE KEY</v>
          </cell>
          <cell r="M3084" t="str">
            <v>﻿Đang hoạt động</v>
          </cell>
          <cell r="N3084">
            <v>42657</v>
          </cell>
          <cell r="Q3084">
            <v>1</v>
          </cell>
          <cell r="T3084">
            <v>0</v>
          </cell>
          <cell r="U3084">
            <v>0</v>
          </cell>
          <cell r="V3084">
            <v>0</v>
          </cell>
        </row>
        <row r="3085">
          <cell r="D3085" t="str">
            <v>LUCKY STAR</v>
          </cell>
          <cell r="M3085" t="str">
            <v>﻿Đang hoạt động</v>
          </cell>
          <cell r="N3085">
            <v>42445</v>
          </cell>
          <cell r="Q3085">
            <v>1</v>
          </cell>
          <cell r="T3085">
            <v>0</v>
          </cell>
          <cell r="U3085">
            <v>0</v>
          </cell>
          <cell r="V3085">
            <v>0</v>
          </cell>
        </row>
        <row r="3086">
          <cell r="D3086" t="str">
            <v>LUCKY STAR</v>
          </cell>
          <cell r="M3086" t="str">
            <v>﻿Đang hoạt động</v>
          </cell>
          <cell r="N3086">
            <v>42445</v>
          </cell>
          <cell r="Q3086">
            <v>1</v>
          </cell>
          <cell r="T3086">
            <v>0</v>
          </cell>
          <cell r="U3086">
            <v>0</v>
          </cell>
          <cell r="V3086">
            <v>0</v>
          </cell>
        </row>
        <row r="3087">
          <cell r="D3087" t="str">
            <v>LUCKY STAR</v>
          </cell>
          <cell r="M3087" t="str">
            <v>﻿Đang hoạt động</v>
          </cell>
          <cell r="N3087">
            <v>42445</v>
          </cell>
          <cell r="Q3087">
            <v>1</v>
          </cell>
          <cell r="T3087">
            <v>0</v>
          </cell>
          <cell r="U3087">
            <v>0</v>
          </cell>
          <cell r="V3087">
            <v>0</v>
          </cell>
        </row>
        <row r="3088">
          <cell r="D3088" t="str">
            <v>TCA TEAM</v>
          </cell>
          <cell r="M3088" t="str">
            <v>﻿Đang hoạt động</v>
          </cell>
          <cell r="N3088">
            <v>42480</v>
          </cell>
          <cell r="Q3088">
            <v>0</v>
          </cell>
          <cell r="T3088">
            <v>0</v>
          </cell>
          <cell r="U3088">
            <v>0</v>
          </cell>
          <cell r="V3088">
            <v>0</v>
          </cell>
        </row>
        <row r="3089">
          <cell r="D3089" t="str">
            <v>TCA TEAM</v>
          </cell>
          <cell r="M3089" t="str">
            <v>﻿Đang hoạt động</v>
          </cell>
          <cell r="N3089">
            <v>42445</v>
          </cell>
          <cell r="Q3089">
            <v>0</v>
          </cell>
          <cell r="T3089">
            <v>0</v>
          </cell>
          <cell r="U3089">
            <v>0</v>
          </cell>
          <cell r="V3089">
            <v>0</v>
          </cell>
        </row>
        <row r="3090">
          <cell r="D3090" t="str">
            <v>TCA TEAM</v>
          </cell>
          <cell r="M3090" t="str">
            <v>﻿Đang hoạt động</v>
          </cell>
          <cell r="N3090">
            <v>42445</v>
          </cell>
          <cell r="Q3090">
            <v>0</v>
          </cell>
          <cell r="T3090">
            <v>0</v>
          </cell>
          <cell r="U3090">
            <v>0</v>
          </cell>
          <cell r="V3090">
            <v>0</v>
          </cell>
        </row>
        <row r="3091">
          <cell r="D3091" t="str">
            <v>TCA TEAM</v>
          </cell>
          <cell r="M3091" t="str">
            <v>﻿Đang hoạt động</v>
          </cell>
          <cell r="N3091">
            <v>42445</v>
          </cell>
          <cell r="Q3091">
            <v>0</v>
          </cell>
          <cell r="T3091">
            <v>0</v>
          </cell>
          <cell r="U3091">
            <v>0</v>
          </cell>
          <cell r="V3091">
            <v>0</v>
          </cell>
        </row>
        <row r="3092">
          <cell r="D3092" t="str">
            <v>TCA TEAM</v>
          </cell>
          <cell r="M3092" t="str">
            <v>﻿Đang hoạt động</v>
          </cell>
          <cell r="N3092">
            <v>42445</v>
          </cell>
          <cell r="Q3092">
            <v>0</v>
          </cell>
          <cell r="T3092">
            <v>0</v>
          </cell>
          <cell r="U3092">
            <v>0</v>
          </cell>
          <cell r="V3092">
            <v>0</v>
          </cell>
        </row>
        <row r="3093">
          <cell r="D3093" t="str">
            <v>TCA TEAM</v>
          </cell>
          <cell r="M3093" t="str">
            <v>﻿Đang hoạt động</v>
          </cell>
          <cell r="N3093">
            <v>42445</v>
          </cell>
          <cell r="Q3093">
            <v>0</v>
          </cell>
          <cell r="T3093">
            <v>0</v>
          </cell>
          <cell r="U3093">
            <v>0</v>
          </cell>
          <cell r="V3093">
            <v>0</v>
          </cell>
        </row>
        <row r="3094">
          <cell r="D3094" t="str">
            <v>TCA TEAM</v>
          </cell>
          <cell r="M3094" t="str">
            <v>﻿Đang hoạt động</v>
          </cell>
          <cell r="N3094">
            <v>42530</v>
          </cell>
          <cell r="Q3094">
            <v>0</v>
          </cell>
          <cell r="T3094">
            <v>0</v>
          </cell>
          <cell r="U3094">
            <v>0</v>
          </cell>
          <cell r="V3094">
            <v>0</v>
          </cell>
        </row>
        <row r="3095">
          <cell r="D3095" t="str">
            <v>COT GENCASA</v>
          </cell>
          <cell r="M3095" t="str">
            <v>﻿Đang hoạt động</v>
          </cell>
          <cell r="N3095">
            <v>42445</v>
          </cell>
          <cell r="Q3095">
            <v>1</v>
          </cell>
          <cell r="T3095">
            <v>0</v>
          </cell>
          <cell r="U3095">
            <v>0</v>
          </cell>
          <cell r="V3095">
            <v>0</v>
          </cell>
        </row>
        <row r="3096">
          <cell r="D3096" t="str">
            <v>LUCKY STAR</v>
          </cell>
          <cell r="M3096" t="str">
            <v>﻿Đang hoạt động</v>
          </cell>
          <cell r="N3096">
            <v>42465</v>
          </cell>
          <cell r="Q3096">
            <v>1</v>
          </cell>
          <cell r="T3096">
            <v>0</v>
          </cell>
          <cell r="U3096">
            <v>0</v>
          </cell>
          <cell r="V3096">
            <v>0</v>
          </cell>
        </row>
        <row r="3097">
          <cell r="D3097" t="str">
            <v>THE STARS 1</v>
          </cell>
          <cell r="M3097" t="str">
            <v>﻿Đang hoạt động</v>
          </cell>
          <cell r="N3097">
            <v>42487</v>
          </cell>
          <cell r="Q3097">
            <v>1</v>
          </cell>
          <cell r="T3097">
            <v>0</v>
          </cell>
          <cell r="U3097">
            <v>0</v>
          </cell>
          <cell r="V3097">
            <v>0</v>
          </cell>
        </row>
        <row r="3098">
          <cell r="D3098" t="str">
            <v>PHI MÃ</v>
          </cell>
          <cell r="M3098" t="str">
            <v>﻿Đang hoạt động</v>
          </cell>
          <cell r="N3098">
            <v>42452</v>
          </cell>
          <cell r="Q3098">
            <v>1</v>
          </cell>
          <cell r="T3098">
            <v>0</v>
          </cell>
          <cell r="U3098">
            <v>0</v>
          </cell>
          <cell r="V3098">
            <v>0</v>
          </cell>
        </row>
        <row r="3099">
          <cell r="D3099" t="str">
            <v>MDRT BH</v>
          </cell>
          <cell r="M3099" t="str">
            <v>﻿Đang hoạt động</v>
          </cell>
          <cell r="N3099">
            <v>42445</v>
          </cell>
          <cell r="Q3099">
            <v>1</v>
          </cell>
          <cell r="T3099">
            <v>0</v>
          </cell>
          <cell r="U3099">
            <v>0</v>
          </cell>
          <cell r="V3099">
            <v>0</v>
          </cell>
        </row>
        <row r="3100">
          <cell r="D3100" t="str">
            <v>THANH HÓA</v>
          </cell>
          <cell r="M3100" t="str">
            <v>﻿Đang hoạt động</v>
          </cell>
          <cell r="N3100">
            <v>42445</v>
          </cell>
          <cell r="Q3100">
            <v>1</v>
          </cell>
          <cell r="T3100">
            <v>0</v>
          </cell>
          <cell r="U3100">
            <v>0</v>
          </cell>
          <cell r="V3100">
            <v>0</v>
          </cell>
        </row>
        <row r="3101">
          <cell r="D3101" t="str">
            <v>COT GENCASA</v>
          </cell>
          <cell r="M3101" t="str">
            <v>﻿Đang hoạt động</v>
          </cell>
          <cell r="N3101">
            <v>42445</v>
          </cell>
          <cell r="Q3101">
            <v>0</v>
          </cell>
          <cell r="T3101">
            <v>0</v>
          </cell>
          <cell r="U3101">
            <v>1</v>
          </cell>
          <cell r="V3101">
            <v>0</v>
          </cell>
        </row>
        <row r="3102">
          <cell r="D3102" t="str">
            <v>LIB</v>
          </cell>
          <cell r="M3102" t="str">
            <v>﻿Đang hoạt động</v>
          </cell>
          <cell r="N3102">
            <v>42445</v>
          </cell>
          <cell r="Q3102">
            <v>1</v>
          </cell>
          <cell r="T3102">
            <v>0</v>
          </cell>
          <cell r="U3102">
            <v>0</v>
          </cell>
          <cell r="V3102">
            <v>0</v>
          </cell>
        </row>
        <row r="3103">
          <cell r="D3103" t="str">
            <v>LION 2</v>
          </cell>
          <cell r="M3103" t="str">
            <v>﻿Đã nghỉ việc</v>
          </cell>
          <cell r="N3103">
            <v>42445</v>
          </cell>
          <cell r="Q3103">
            <v>0</v>
          </cell>
          <cell r="T3103">
            <v>0</v>
          </cell>
          <cell r="U3103">
            <v>0</v>
          </cell>
          <cell r="V3103">
            <v>0</v>
          </cell>
        </row>
        <row r="3104">
          <cell r="D3104" t="str">
            <v>GENCASA TÂN PHÚ</v>
          </cell>
          <cell r="M3104" t="str">
            <v>﻿Đang hoạt động</v>
          </cell>
          <cell r="N3104">
            <v>42445</v>
          </cell>
          <cell r="Q3104">
            <v>1</v>
          </cell>
          <cell r="T3104">
            <v>0</v>
          </cell>
          <cell r="U3104">
            <v>0</v>
          </cell>
          <cell r="V3104">
            <v>0</v>
          </cell>
        </row>
        <row r="3105">
          <cell r="D3105" t="str">
            <v>THANH HÓA</v>
          </cell>
          <cell r="M3105" t="str">
            <v>﻿Đang hoạt động</v>
          </cell>
          <cell r="N3105">
            <v>42445</v>
          </cell>
          <cell r="Q3105">
            <v>1</v>
          </cell>
          <cell r="T3105">
            <v>0</v>
          </cell>
          <cell r="U3105">
            <v>0</v>
          </cell>
          <cell r="V3105">
            <v>0</v>
          </cell>
        </row>
        <row r="3106">
          <cell r="D3106" t="str">
            <v>THANH HÓA</v>
          </cell>
          <cell r="M3106" t="str">
            <v>﻿Đang hoạt động</v>
          </cell>
          <cell r="N3106">
            <v>42454</v>
          </cell>
          <cell r="Q3106">
            <v>1</v>
          </cell>
          <cell r="T3106">
            <v>0</v>
          </cell>
          <cell r="U3106">
            <v>0</v>
          </cell>
          <cell r="V3106">
            <v>0</v>
          </cell>
        </row>
        <row r="3107">
          <cell r="D3107" t="str">
            <v>THANH HÓA</v>
          </cell>
          <cell r="M3107" t="str">
            <v>﻿Đang hoạt động</v>
          </cell>
          <cell r="N3107">
            <v>42454</v>
          </cell>
          <cell r="Q3107">
            <v>1</v>
          </cell>
          <cell r="T3107">
            <v>0</v>
          </cell>
          <cell r="U3107">
            <v>0</v>
          </cell>
          <cell r="V3107">
            <v>0</v>
          </cell>
        </row>
        <row r="3108">
          <cell r="D3108" t="str">
            <v>THANH HÓA</v>
          </cell>
          <cell r="M3108" t="str">
            <v>﻿Đang hoạt động</v>
          </cell>
          <cell r="N3108">
            <v>42718</v>
          </cell>
          <cell r="Q3108">
            <v>1</v>
          </cell>
          <cell r="T3108">
            <v>0</v>
          </cell>
          <cell r="U3108">
            <v>0</v>
          </cell>
          <cell r="V3108">
            <v>0</v>
          </cell>
        </row>
        <row r="3109">
          <cell r="D3109" t="str">
            <v>MEGA</v>
          </cell>
          <cell r="M3109" t="str">
            <v>﻿Đang hoạt động</v>
          </cell>
          <cell r="N3109">
            <v>42465</v>
          </cell>
          <cell r="Q3109">
            <v>1</v>
          </cell>
          <cell r="T3109">
            <v>0</v>
          </cell>
          <cell r="U3109">
            <v>0</v>
          </cell>
          <cell r="V3109">
            <v>0</v>
          </cell>
        </row>
        <row r="3110">
          <cell r="D3110" t="str">
            <v>CẦN THƠ</v>
          </cell>
          <cell r="M3110" t="str">
            <v>﻿Đang hoạt động</v>
          </cell>
          <cell r="N3110">
            <v>42459</v>
          </cell>
          <cell r="Q3110">
            <v>0</v>
          </cell>
          <cell r="T3110">
            <v>0</v>
          </cell>
          <cell r="U3110">
            <v>1</v>
          </cell>
          <cell r="V3110">
            <v>0</v>
          </cell>
        </row>
        <row r="3111">
          <cell r="D3111" t="str">
            <v>PHI MÃ</v>
          </cell>
          <cell r="M3111" t="str">
            <v>﻿Đang hoạt động</v>
          </cell>
          <cell r="N3111">
            <v>42445</v>
          </cell>
          <cell r="Q3111">
            <v>0</v>
          </cell>
          <cell r="T3111">
            <v>1</v>
          </cell>
          <cell r="U3111">
            <v>0</v>
          </cell>
          <cell r="V3111">
            <v>0</v>
          </cell>
        </row>
        <row r="3112">
          <cell r="D3112" t="str">
            <v>MEGA</v>
          </cell>
          <cell r="M3112" t="str">
            <v>﻿Đang hoạt động</v>
          </cell>
          <cell r="N3112">
            <v>42445</v>
          </cell>
          <cell r="Q3112">
            <v>1</v>
          </cell>
          <cell r="T3112">
            <v>0</v>
          </cell>
          <cell r="U3112">
            <v>0</v>
          </cell>
          <cell r="V3112">
            <v>0</v>
          </cell>
        </row>
        <row r="3113">
          <cell r="D3113" t="str">
            <v>PHI MÃ</v>
          </cell>
          <cell r="M3113" t="str">
            <v>﻿Đang hoạt động</v>
          </cell>
          <cell r="N3113">
            <v>42445</v>
          </cell>
          <cell r="Q3113">
            <v>1</v>
          </cell>
          <cell r="T3113">
            <v>0</v>
          </cell>
          <cell r="U3113">
            <v>0</v>
          </cell>
          <cell r="V3113">
            <v>0</v>
          </cell>
        </row>
        <row r="3114">
          <cell r="D3114" t="str">
            <v>THE QUEEN</v>
          </cell>
          <cell r="M3114" t="str">
            <v>﻿Đang hoạt động</v>
          </cell>
          <cell r="N3114">
            <v>42445</v>
          </cell>
          <cell r="Q3114">
            <v>0</v>
          </cell>
          <cell r="T3114">
            <v>0</v>
          </cell>
          <cell r="U3114">
            <v>1</v>
          </cell>
          <cell r="V3114">
            <v>0</v>
          </cell>
        </row>
        <row r="3115">
          <cell r="D3115" t="str">
            <v>THE QUEEN</v>
          </cell>
          <cell r="M3115" t="str">
            <v>﻿Đang hoạt động</v>
          </cell>
          <cell r="N3115">
            <v>42445</v>
          </cell>
          <cell r="Q3115">
            <v>1</v>
          </cell>
          <cell r="T3115">
            <v>0</v>
          </cell>
          <cell r="U3115">
            <v>0</v>
          </cell>
          <cell r="V3115">
            <v>0</v>
          </cell>
        </row>
        <row r="3116">
          <cell r="D3116" t="str">
            <v>THE QUEEN</v>
          </cell>
          <cell r="M3116" t="str">
            <v>﻿Đang hoạt động</v>
          </cell>
          <cell r="N3116">
            <v>42445</v>
          </cell>
          <cell r="Q3116">
            <v>1</v>
          </cell>
          <cell r="T3116">
            <v>0</v>
          </cell>
          <cell r="U3116">
            <v>0</v>
          </cell>
          <cell r="V3116">
            <v>0</v>
          </cell>
        </row>
        <row r="3117">
          <cell r="D3117" t="str">
            <v>COT GENCASA</v>
          </cell>
          <cell r="M3117" t="str">
            <v>﻿Đang hoạt động</v>
          </cell>
          <cell r="N3117">
            <v>42445</v>
          </cell>
          <cell r="Q3117">
            <v>1</v>
          </cell>
          <cell r="T3117">
            <v>0</v>
          </cell>
          <cell r="U3117">
            <v>0</v>
          </cell>
          <cell r="V3117">
            <v>0</v>
          </cell>
        </row>
        <row r="3118">
          <cell r="D3118" t="str">
            <v>THE SKY</v>
          </cell>
          <cell r="M3118" t="str">
            <v>﻿Đang hoạt động</v>
          </cell>
          <cell r="N3118">
            <v>42445</v>
          </cell>
          <cell r="Q3118">
            <v>1</v>
          </cell>
          <cell r="T3118">
            <v>0</v>
          </cell>
          <cell r="U3118">
            <v>0</v>
          </cell>
          <cell r="V3118">
            <v>0</v>
          </cell>
        </row>
        <row r="3119">
          <cell r="D3119" t="str">
            <v>CẦN THƠ</v>
          </cell>
          <cell r="M3119" t="str">
            <v>﻿Đang hoạt động</v>
          </cell>
          <cell r="N3119">
            <v>42452</v>
          </cell>
          <cell r="Q3119">
            <v>1</v>
          </cell>
          <cell r="T3119">
            <v>0</v>
          </cell>
          <cell r="U3119">
            <v>0</v>
          </cell>
          <cell r="V3119">
            <v>0</v>
          </cell>
        </row>
        <row r="3120">
          <cell r="D3120" t="str">
            <v>TCB NORTH</v>
          </cell>
          <cell r="M3120" t="str">
            <v>﻿Đang hoạt động</v>
          </cell>
          <cell r="N3120">
            <v>42503</v>
          </cell>
          <cell r="Q3120">
            <v>0</v>
          </cell>
          <cell r="T3120">
            <v>0</v>
          </cell>
          <cell r="U3120">
            <v>0</v>
          </cell>
          <cell r="V3120">
            <v>0</v>
          </cell>
        </row>
        <row r="3121">
          <cell r="D3121" t="str">
            <v>SUNFLOWER</v>
          </cell>
          <cell r="M3121" t="str">
            <v>﻿Đang hoạt động</v>
          </cell>
          <cell r="N3121">
            <v>42445</v>
          </cell>
          <cell r="Q3121">
            <v>1</v>
          </cell>
          <cell r="T3121">
            <v>0</v>
          </cell>
          <cell r="U3121">
            <v>0</v>
          </cell>
          <cell r="V3121">
            <v>0</v>
          </cell>
        </row>
        <row r="3122">
          <cell r="D3122" t="str">
            <v>SUNFLOWER</v>
          </cell>
          <cell r="M3122" t="str">
            <v>﻿Đang hoạt động</v>
          </cell>
          <cell r="N3122">
            <v>42549</v>
          </cell>
          <cell r="Q3122">
            <v>1</v>
          </cell>
          <cell r="T3122">
            <v>0</v>
          </cell>
          <cell r="U3122">
            <v>0</v>
          </cell>
          <cell r="V3122">
            <v>0</v>
          </cell>
        </row>
        <row r="3123">
          <cell r="D3123" t="str">
            <v>PHI MÃ</v>
          </cell>
          <cell r="M3123" t="str">
            <v>﻿Đang hoạt động</v>
          </cell>
          <cell r="N3123">
            <v>42445</v>
          </cell>
          <cell r="Q3123">
            <v>0</v>
          </cell>
          <cell r="T3123">
            <v>0</v>
          </cell>
          <cell r="U3123">
            <v>1</v>
          </cell>
          <cell r="V3123">
            <v>0</v>
          </cell>
        </row>
        <row r="3124">
          <cell r="D3124" t="str">
            <v>PHI MÃ</v>
          </cell>
          <cell r="M3124" t="str">
            <v>﻿Đang hoạt động</v>
          </cell>
          <cell r="N3124">
            <v>42445</v>
          </cell>
          <cell r="Q3124">
            <v>1</v>
          </cell>
          <cell r="T3124">
            <v>0</v>
          </cell>
          <cell r="U3124">
            <v>0</v>
          </cell>
          <cell r="V3124">
            <v>0</v>
          </cell>
        </row>
        <row r="3125">
          <cell r="D3125" t="str">
            <v>THE QUEEN</v>
          </cell>
          <cell r="M3125" t="str">
            <v>﻿Đang hoạt động</v>
          </cell>
          <cell r="N3125">
            <v>42473</v>
          </cell>
          <cell r="Q3125">
            <v>0</v>
          </cell>
          <cell r="T3125">
            <v>0</v>
          </cell>
          <cell r="U3125">
            <v>1</v>
          </cell>
          <cell r="V3125">
            <v>0</v>
          </cell>
        </row>
        <row r="3126">
          <cell r="D3126" t="str">
            <v>THE QUEEN</v>
          </cell>
          <cell r="M3126" t="str">
            <v>﻿Đang hoạt động</v>
          </cell>
          <cell r="N3126">
            <v>42445</v>
          </cell>
          <cell r="Q3126">
            <v>0</v>
          </cell>
          <cell r="T3126">
            <v>0</v>
          </cell>
          <cell r="U3126">
            <v>1</v>
          </cell>
          <cell r="V3126">
            <v>0</v>
          </cell>
        </row>
        <row r="3127">
          <cell r="D3127" t="str">
            <v>THE STARS 2</v>
          </cell>
          <cell r="M3127" t="str">
            <v>﻿Đang hoạt động</v>
          </cell>
          <cell r="N3127">
            <v>42458</v>
          </cell>
          <cell r="Q3127">
            <v>1</v>
          </cell>
          <cell r="T3127">
            <v>0</v>
          </cell>
          <cell r="U3127">
            <v>0</v>
          </cell>
          <cell r="V3127">
            <v>0</v>
          </cell>
        </row>
        <row r="3128">
          <cell r="D3128" t="str">
            <v>THE STARS 2</v>
          </cell>
          <cell r="M3128" t="str">
            <v>﻿Đang hoạt động</v>
          </cell>
          <cell r="N3128">
            <v>42458</v>
          </cell>
          <cell r="Q3128">
            <v>1</v>
          </cell>
          <cell r="T3128">
            <v>0</v>
          </cell>
          <cell r="U3128">
            <v>0</v>
          </cell>
          <cell r="V3128">
            <v>0</v>
          </cell>
        </row>
        <row r="3129">
          <cell r="D3129" t="str">
            <v>PHOENIX</v>
          </cell>
          <cell r="M3129" t="str">
            <v>﻿Đang hoạt động</v>
          </cell>
          <cell r="N3129">
            <v>40968</v>
          </cell>
          <cell r="Q3129">
            <v>0</v>
          </cell>
          <cell r="T3129">
            <v>0</v>
          </cell>
          <cell r="U3129">
            <v>1</v>
          </cell>
          <cell r="V3129">
            <v>0</v>
          </cell>
        </row>
        <row r="3130">
          <cell r="D3130" t="str">
            <v>CẦN THƠ</v>
          </cell>
          <cell r="M3130" t="str">
            <v>﻿Đang hoạt động</v>
          </cell>
          <cell r="N3130">
            <v>42459</v>
          </cell>
          <cell r="Q3130">
            <v>1</v>
          </cell>
          <cell r="T3130">
            <v>0</v>
          </cell>
          <cell r="U3130">
            <v>0</v>
          </cell>
          <cell r="V3130">
            <v>0</v>
          </cell>
        </row>
        <row r="3131">
          <cell r="D3131" t="str">
            <v>CẦN THƠ</v>
          </cell>
          <cell r="M3131" t="str">
            <v>﻿Đang hoạt động</v>
          </cell>
          <cell r="N3131">
            <v>42459</v>
          </cell>
          <cell r="Q3131">
            <v>1</v>
          </cell>
          <cell r="T3131">
            <v>0</v>
          </cell>
          <cell r="U3131">
            <v>0</v>
          </cell>
          <cell r="V3131">
            <v>0</v>
          </cell>
        </row>
        <row r="3132">
          <cell r="D3132" t="str">
            <v>CẦN THƠ</v>
          </cell>
          <cell r="M3132" t="str">
            <v>﻿Đang hoạt động</v>
          </cell>
          <cell r="N3132">
            <v>42445</v>
          </cell>
          <cell r="Q3132">
            <v>1</v>
          </cell>
          <cell r="T3132">
            <v>0</v>
          </cell>
          <cell r="U3132">
            <v>0</v>
          </cell>
          <cell r="V3132">
            <v>0</v>
          </cell>
        </row>
        <row r="3133">
          <cell r="D3133" t="str">
            <v>BLUE OCEAN</v>
          </cell>
          <cell r="M3133" t="str">
            <v>﻿Đang hoạt động</v>
          </cell>
          <cell r="N3133">
            <v>42445</v>
          </cell>
          <cell r="Q3133">
            <v>1</v>
          </cell>
          <cell r="T3133">
            <v>0</v>
          </cell>
          <cell r="U3133">
            <v>0</v>
          </cell>
          <cell r="V3133">
            <v>0</v>
          </cell>
        </row>
        <row r="3134">
          <cell r="D3134" t="str">
            <v>BLUE OCEAN</v>
          </cell>
          <cell r="M3134" t="str">
            <v>﻿Đang hoạt động</v>
          </cell>
          <cell r="N3134">
            <v>42445</v>
          </cell>
          <cell r="Q3134">
            <v>1</v>
          </cell>
          <cell r="T3134">
            <v>0</v>
          </cell>
          <cell r="U3134">
            <v>0</v>
          </cell>
          <cell r="V3134">
            <v>0</v>
          </cell>
        </row>
        <row r="3135">
          <cell r="D3135" t="str">
            <v>VĨNH LONG</v>
          </cell>
          <cell r="M3135" t="str">
            <v>﻿Đang hoạt động</v>
          </cell>
          <cell r="N3135">
            <v>42445</v>
          </cell>
          <cell r="Q3135">
            <v>1</v>
          </cell>
          <cell r="T3135">
            <v>0</v>
          </cell>
          <cell r="U3135">
            <v>0</v>
          </cell>
          <cell r="V3135">
            <v>0</v>
          </cell>
        </row>
        <row r="3136">
          <cell r="D3136" t="str">
            <v>VĨNH LONG</v>
          </cell>
          <cell r="M3136" t="str">
            <v>﻿Đang hoạt động</v>
          </cell>
          <cell r="N3136">
            <v>42445</v>
          </cell>
          <cell r="Q3136">
            <v>1</v>
          </cell>
          <cell r="T3136">
            <v>0</v>
          </cell>
          <cell r="U3136">
            <v>0</v>
          </cell>
          <cell r="V3136">
            <v>0</v>
          </cell>
        </row>
        <row r="3137">
          <cell r="D3137" t="str">
            <v>VĨNH LONG</v>
          </cell>
          <cell r="M3137" t="str">
            <v>﻿Đang hoạt động</v>
          </cell>
          <cell r="N3137">
            <v>42445</v>
          </cell>
          <cell r="Q3137">
            <v>1</v>
          </cell>
          <cell r="T3137">
            <v>0</v>
          </cell>
          <cell r="U3137">
            <v>0</v>
          </cell>
          <cell r="V3137">
            <v>0</v>
          </cell>
        </row>
        <row r="3138">
          <cell r="D3138" t="str">
            <v>VĨNH LONG</v>
          </cell>
          <cell r="M3138" t="str">
            <v>﻿Đang hoạt động</v>
          </cell>
          <cell r="N3138">
            <v>42445</v>
          </cell>
          <cell r="Q3138">
            <v>1</v>
          </cell>
          <cell r="T3138">
            <v>0</v>
          </cell>
          <cell r="U3138">
            <v>0</v>
          </cell>
          <cell r="V3138">
            <v>0</v>
          </cell>
        </row>
        <row r="3139">
          <cell r="D3139" t="str">
            <v>MDRT HCM</v>
          </cell>
          <cell r="M3139" t="str">
            <v>﻿Đang hoạt động</v>
          </cell>
          <cell r="N3139">
            <v>42452</v>
          </cell>
          <cell r="Q3139">
            <v>1</v>
          </cell>
          <cell r="T3139">
            <v>0</v>
          </cell>
          <cell r="U3139">
            <v>0</v>
          </cell>
          <cell r="V3139">
            <v>0</v>
          </cell>
        </row>
        <row r="3140">
          <cell r="D3140" t="str">
            <v>VĨNH LONG</v>
          </cell>
          <cell r="M3140" t="str">
            <v>﻿Đang hoạt động</v>
          </cell>
          <cell r="N3140">
            <v>42445</v>
          </cell>
          <cell r="Q3140">
            <v>1</v>
          </cell>
          <cell r="T3140">
            <v>0</v>
          </cell>
          <cell r="U3140">
            <v>0</v>
          </cell>
          <cell r="V3140">
            <v>0</v>
          </cell>
        </row>
        <row r="3141">
          <cell r="D3141" t="str">
            <v>VĨNH LONG</v>
          </cell>
          <cell r="M3141" t="str">
            <v>﻿Đã nghỉ việc</v>
          </cell>
          <cell r="N3141">
            <v>42445</v>
          </cell>
          <cell r="Q3141">
            <v>0</v>
          </cell>
          <cell r="T3141">
            <v>0</v>
          </cell>
          <cell r="U3141">
            <v>0</v>
          </cell>
          <cell r="V3141">
            <v>0</v>
          </cell>
        </row>
        <row r="3142">
          <cell r="D3142" t="str">
            <v>WHITE HORSE</v>
          </cell>
          <cell r="M3142" t="str">
            <v>﻿Đang hoạt động</v>
          </cell>
          <cell r="N3142">
            <v>42445</v>
          </cell>
          <cell r="Q3142">
            <v>0</v>
          </cell>
          <cell r="T3142">
            <v>0</v>
          </cell>
          <cell r="U3142">
            <v>1</v>
          </cell>
          <cell r="V3142">
            <v>0</v>
          </cell>
        </row>
        <row r="3143">
          <cell r="D3143" t="str">
            <v>THE KEY</v>
          </cell>
          <cell r="M3143" t="str">
            <v>﻿Đang hoạt động</v>
          </cell>
          <cell r="N3143">
            <v>42485</v>
          </cell>
          <cell r="Q3143">
            <v>1</v>
          </cell>
          <cell r="T3143">
            <v>0</v>
          </cell>
          <cell r="U3143">
            <v>0</v>
          </cell>
          <cell r="V3143">
            <v>0</v>
          </cell>
        </row>
        <row r="3144">
          <cell r="D3144" t="str">
            <v>GREEN DRAGON</v>
          </cell>
          <cell r="M3144" t="str">
            <v>﻿Đang hoạt động</v>
          </cell>
          <cell r="N3144">
            <v>42452</v>
          </cell>
          <cell r="Q3144">
            <v>0</v>
          </cell>
          <cell r="T3144">
            <v>1</v>
          </cell>
          <cell r="U3144">
            <v>0</v>
          </cell>
          <cell r="V3144">
            <v>0</v>
          </cell>
        </row>
        <row r="3145">
          <cell r="D3145" t="str">
            <v>GREEN DRAGON</v>
          </cell>
          <cell r="M3145" t="str">
            <v>﻿Đã nghỉ việc</v>
          </cell>
          <cell r="N3145">
            <v>42452</v>
          </cell>
          <cell r="Q3145">
            <v>0</v>
          </cell>
          <cell r="T3145">
            <v>0</v>
          </cell>
          <cell r="U3145">
            <v>0</v>
          </cell>
          <cell r="V3145">
            <v>0</v>
          </cell>
        </row>
        <row r="3146">
          <cell r="D3146" t="str">
            <v>BLUE WAVES</v>
          </cell>
          <cell r="M3146" t="str">
            <v>﻿Đang hoạt động</v>
          </cell>
          <cell r="N3146">
            <v>42475</v>
          </cell>
          <cell r="Q3146">
            <v>1</v>
          </cell>
          <cell r="T3146">
            <v>0</v>
          </cell>
          <cell r="U3146">
            <v>0</v>
          </cell>
          <cell r="V3146">
            <v>0</v>
          </cell>
        </row>
        <row r="3147">
          <cell r="D3147" t="str">
            <v>GREEN DRAGON</v>
          </cell>
          <cell r="M3147" t="str">
            <v>﻿Đã nghỉ việc</v>
          </cell>
          <cell r="N3147">
            <v>42452</v>
          </cell>
          <cell r="Q3147">
            <v>0</v>
          </cell>
          <cell r="T3147">
            <v>0</v>
          </cell>
          <cell r="U3147">
            <v>0</v>
          </cell>
          <cell r="V3147">
            <v>0</v>
          </cell>
        </row>
        <row r="3148">
          <cell r="D3148" t="str">
            <v>THE CAPITAL</v>
          </cell>
          <cell r="M3148" t="str">
            <v>﻿Đang hoạt động</v>
          </cell>
          <cell r="N3148">
            <v>42452</v>
          </cell>
          <cell r="Q3148">
            <v>1</v>
          </cell>
          <cell r="T3148">
            <v>0</v>
          </cell>
          <cell r="U3148">
            <v>0</v>
          </cell>
          <cell r="V3148">
            <v>0</v>
          </cell>
        </row>
        <row r="3149">
          <cell r="D3149" t="str">
            <v>GREEN DRAGON</v>
          </cell>
          <cell r="M3149" t="str">
            <v>﻿Đang hoạt động</v>
          </cell>
          <cell r="N3149">
            <v>42452</v>
          </cell>
          <cell r="Q3149">
            <v>1</v>
          </cell>
          <cell r="T3149">
            <v>0</v>
          </cell>
          <cell r="U3149">
            <v>0</v>
          </cell>
          <cell r="V3149">
            <v>0</v>
          </cell>
        </row>
        <row r="3150">
          <cell r="D3150" t="str">
            <v>GREEN DRAGON</v>
          </cell>
          <cell r="M3150" t="str">
            <v>﻿Đang hoạt động</v>
          </cell>
          <cell r="N3150">
            <v>42452</v>
          </cell>
          <cell r="Q3150">
            <v>1</v>
          </cell>
          <cell r="T3150">
            <v>0</v>
          </cell>
          <cell r="U3150">
            <v>0</v>
          </cell>
          <cell r="V3150">
            <v>0</v>
          </cell>
        </row>
        <row r="3151">
          <cell r="D3151" t="str">
            <v>GREEN DRAGON</v>
          </cell>
          <cell r="M3151" t="str">
            <v>﻿Đang hoạt động</v>
          </cell>
          <cell r="N3151">
            <v>42452</v>
          </cell>
          <cell r="Q3151">
            <v>1</v>
          </cell>
          <cell r="T3151">
            <v>0</v>
          </cell>
          <cell r="U3151">
            <v>0</v>
          </cell>
          <cell r="V3151">
            <v>0</v>
          </cell>
        </row>
        <row r="3152">
          <cell r="D3152" t="str">
            <v>BELIEVE IN FUTURE</v>
          </cell>
          <cell r="M3152" t="str">
            <v>﻿Đang hoạt động</v>
          </cell>
          <cell r="N3152">
            <v>42452</v>
          </cell>
          <cell r="Q3152">
            <v>1</v>
          </cell>
          <cell r="T3152">
            <v>0</v>
          </cell>
          <cell r="U3152">
            <v>0</v>
          </cell>
          <cell r="V3152">
            <v>0</v>
          </cell>
        </row>
        <row r="3153">
          <cell r="D3153" t="str">
            <v>GREEN DRAGON</v>
          </cell>
          <cell r="M3153" t="str">
            <v>﻿Đang hoạt động</v>
          </cell>
          <cell r="N3153">
            <v>42452</v>
          </cell>
          <cell r="Q3153">
            <v>1</v>
          </cell>
          <cell r="T3153">
            <v>0</v>
          </cell>
          <cell r="U3153">
            <v>0</v>
          </cell>
          <cell r="V3153">
            <v>0</v>
          </cell>
        </row>
        <row r="3154">
          <cell r="D3154" t="str">
            <v>VICTORY</v>
          </cell>
          <cell r="M3154" t="str">
            <v>﻿Đang hoạt động</v>
          </cell>
          <cell r="N3154">
            <v>42452</v>
          </cell>
          <cell r="Q3154">
            <v>1</v>
          </cell>
          <cell r="T3154">
            <v>0</v>
          </cell>
          <cell r="U3154">
            <v>0</v>
          </cell>
          <cell r="V3154">
            <v>0</v>
          </cell>
        </row>
        <row r="3155">
          <cell r="D3155" t="str">
            <v>THE KEY</v>
          </cell>
          <cell r="M3155" t="str">
            <v>﻿Đang hoạt động</v>
          </cell>
          <cell r="N3155">
            <v>42612</v>
          </cell>
          <cell r="Q3155">
            <v>1</v>
          </cell>
          <cell r="T3155">
            <v>0</v>
          </cell>
          <cell r="U3155">
            <v>0</v>
          </cell>
          <cell r="V3155">
            <v>0</v>
          </cell>
        </row>
        <row r="3156">
          <cell r="D3156" t="str">
            <v>VICTORY</v>
          </cell>
          <cell r="M3156" t="str">
            <v>﻿Đang hoạt động</v>
          </cell>
          <cell r="N3156">
            <v>42452</v>
          </cell>
          <cell r="Q3156">
            <v>1</v>
          </cell>
          <cell r="T3156">
            <v>0</v>
          </cell>
          <cell r="U3156">
            <v>0</v>
          </cell>
          <cell r="V3156">
            <v>0</v>
          </cell>
        </row>
        <row r="3157">
          <cell r="D3157" t="str">
            <v>VICTORY</v>
          </cell>
          <cell r="M3157" t="str">
            <v>﻿Đang hoạt động</v>
          </cell>
          <cell r="N3157">
            <v>42452</v>
          </cell>
          <cell r="Q3157">
            <v>1</v>
          </cell>
          <cell r="T3157">
            <v>0</v>
          </cell>
          <cell r="U3157">
            <v>0</v>
          </cell>
          <cell r="V3157">
            <v>0</v>
          </cell>
        </row>
        <row r="3158">
          <cell r="D3158" t="str">
            <v>VICTORY</v>
          </cell>
          <cell r="M3158" t="str">
            <v>﻿Đang hoạt động</v>
          </cell>
          <cell r="N3158">
            <v>42452</v>
          </cell>
          <cell r="Q3158">
            <v>1</v>
          </cell>
          <cell r="T3158">
            <v>0</v>
          </cell>
          <cell r="U3158">
            <v>0</v>
          </cell>
          <cell r="V3158">
            <v>0</v>
          </cell>
        </row>
        <row r="3159">
          <cell r="D3159" t="str">
            <v>THE CAPITAL</v>
          </cell>
          <cell r="M3159" t="str">
            <v>﻿Đang hoạt động</v>
          </cell>
          <cell r="N3159">
            <v>42468</v>
          </cell>
          <cell r="Q3159">
            <v>1</v>
          </cell>
          <cell r="T3159">
            <v>0</v>
          </cell>
          <cell r="U3159">
            <v>0</v>
          </cell>
          <cell r="V3159">
            <v>0</v>
          </cell>
        </row>
        <row r="3160">
          <cell r="D3160" t="str">
            <v>PHI MÃ</v>
          </cell>
          <cell r="M3160" t="str">
            <v>﻿Đang hoạt động</v>
          </cell>
          <cell r="N3160">
            <v>42570</v>
          </cell>
          <cell r="Q3160">
            <v>1</v>
          </cell>
          <cell r="T3160">
            <v>0</v>
          </cell>
          <cell r="U3160">
            <v>0</v>
          </cell>
          <cell r="V3160">
            <v>0</v>
          </cell>
        </row>
        <row r="3161">
          <cell r="D3161" t="str">
            <v>THE CAPITAL</v>
          </cell>
          <cell r="M3161" t="str">
            <v>﻿Đang hoạt động</v>
          </cell>
          <cell r="N3161">
            <v>42468</v>
          </cell>
          <cell r="Q3161">
            <v>1</v>
          </cell>
          <cell r="T3161">
            <v>0</v>
          </cell>
          <cell r="U3161">
            <v>0</v>
          </cell>
          <cell r="V3161">
            <v>0</v>
          </cell>
        </row>
        <row r="3162">
          <cell r="D3162" t="str">
            <v>THE CAPITAL</v>
          </cell>
          <cell r="M3162" t="str">
            <v>﻿Đang hoạt động</v>
          </cell>
          <cell r="N3162">
            <v>42452</v>
          </cell>
          <cell r="Q3162">
            <v>1</v>
          </cell>
          <cell r="T3162">
            <v>0</v>
          </cell>
          <cell r="U3162">
            <v>0</v>
          </cell>
          <cell r="V3162">
            <v>0</v>
          </cell>
        </row>
        <row r="3163">
          <cell r="D3163" t="str">
            <v>VICTORY</v>
          </cell>
          <cell r="M3163" t="str">
            <v>﻿Đang hoạt động</v>
          </cell>
          <cell r="N3163">
            <v>42452</v>
          </cell>
          <cell r="Q3163">
            <v>1</v>
          </cell>
          <cell r="T3163">
            <v>0</v>
          </cell>
          <cell r="U3163">
            <v>0</v>
          </cell>
          <cell r="V3163">
            <v>0</v>
          </cell>
        </row>
        <row r="3164">
          <cell r="D3164" t="str">
            <v>VICTORY</v>
          </cell>
          <cell r="M3164" t="str">
            <v>﻿Đang hoạt động</v>
          </cell>
          <cell r="N3164">
            <v>42452</v>
          </cell>
          <cell r="Q3164">
            <v>1</v>
          </cell>
          <cell r="T3164">
            <v>0</v>
          </cell>
          <cell r="U3164">
            <v>0</v>
          </cell>
          <cell r="V3164">
            <v>0</v>
          </cell>
        </row>
        <row r="3165">
          <cell r="D3165" t="str">
            <v>THANH HÓA</v>
          </cell>
          <cell r="M3165" t="str">
            <v>﻿Đang hoạt động</v>
          </cell>
          <cell r="N3165">
            <v>42454</v>
          </cell>
          <cell r="Q3165">
            <v>0</v>
          </cell>
          <cell r="T3165">
            <v>1</v>
          </cell>
          <cell r="U3165">
            <v>0</v>
          </cell>
          <cell r="V3165">
            <v>0</v>
          </cell>
        </row>
        <row r="3166">
          <cell r="D3166" t="str">
            <v>VICTORY</v>
          </cell>
          <cell r="M3166" t="str">
            <v>﻿Đang hoạt động</v>
          </cell>
          <cell r="N3166">
            <v>42452</v>
          </cell>
          <cell r="Q3166">
            <v>1</v>
          </cell>
          <cell r="T3166">
            <v>0</v>
          </cell>
          <cell r="U3166">
            <v>0</v>
          </cell>
          <cell r="V3166">
            <v>0</v>
          </cell>
        </row>
        <row r="3167">
          <cell r="D3167" t="str">
            <v>THE QUEEN</v>
          </cell>
          <cell r="M3167" t="str">
            <v>﻿Đang hoạt động</v>
          </cell>
          <cell r="N3167">
            <v>42454</v>
          </cell>
          <cell r="Q3167">
            <v>1</v>
          </cell>
          <cell r="T3167">
            <v>0</v>
          </cell>
          <cell r="U3167">
            <v>0</v>
          </cell>
          <cell r="V3167">
            <v>0</v>
          </cell>
        </row>
        <row r="3168">
          <cell r="D3168" t="str">
            <v>LUCKY STAR</v>
          </cell>
          <cell r="M3168" t="str">
            <v>﻿Đang hoạt động</v>
          </cell>
          <cell r="N3168">
            <v>42454</v>
          </cell>
          <cell r="Q3168">
            <v>1</v>
          </cell>
          <cell r="T3168">
            <v>0</v>
          </cell>
          <cell r="U3168">
            <v>0</v>
          </cell>
          <cell r="V3168">
            <v>0</v>
          </cell>
        </row>
        <row r="3169">
          <cell r="D3169" t="str">
            <v>LUCKY STAR</v>
          </cell>
          <cell r="M3169" t="str">
            <v>﻿Đang hoạt động</v>
          </cell>
          <cell r="N3169">
            <v>42452</v>
          </cell>
          <cell r="Q3169">
            <v>1</v>
          </cell>
          <cell r="T3169">
            <v>0</v>
          </cell>
          <cell r="U3169">
            <v>0</v>
          </cell>
          <cell r="V3169">
            <v>0</v>
          </cell>
        </row>
        <row r="3170">
          <cell r="D3170" t="str">
            <v>VICTORY</v>
          </cell>
          <cell r="M3170" t="str">
            <v>﻿Đang hoạt động</v>
          </cell>
          <cell r="N3170">
            <v>42548</v>
          </cell>
          <cell r="Q3170">
            <v>1</v>
          </cell>
          <cell r="T3170">
            <v>0</v>
          </cell>
          <cell r="U3170">
            <v>0</v>
          </cell>
          <cell r="V3170">
            <v>0</v>
          </cell>
        </row>
        <row r="3171">
          <cell r="D3171" t="str">
            <v>LION 1</v>
          </cell>
          <cell r="M3171" t="str">
            <v>﻿Đang hoạt động</v>
          </cell>
          <cell r="N3171">
            <v>42457</v>
          </cell>
          <cell r="Q3171">
            <v>1</v>
          </cell>
          <cell r="T3171">
            <v>0</v>
          </cell>
          <cell r="U3171">
            <v>0</v>
          </cell>
          <cell r="V3171">
            <v>0</v>
          </cell>
        </row>
        <row r="3172">
          <cell r="D3172" t="str">
            <v>LION 1</v>
          </cell>
          <cell r="M3172" t="str">
            <v>﻿Đang hoạt động</v>
          </cell>
          <cell r="N3172">
            <v>42458</v>
          </cell>
          <cell r="Q3172">
            <v>1</v>
          </cell>
          <cell r="T3172">
            <v>0</v>
          </cell>
          <cell r="U3172">
            <v>0</v>
          </cell>
          <cell r="V3172">
            <v>0</v>
          </cell>
        </row>
        <row r="3173">
          <cell r="D3173" t="str">
            <v>BLUE OCEAN</v>
          </cell>
          <cell r="M3173" t="str">
            <v>﻿Đang hoạt động</v>
          </cell>
          <cell r="N3173">
            <v>42452</v>
          </cell>
          <cell r="Q3173">
            <v>0</v>
          </cell>
          <cell r="T3173">
            <v>0</v>
          </cell>
          <cell r="U3173">
            <v>1</v>
          </cell>
          <cell r="V3173">
            <v>0</v>
          </cell>
        </row>
        <row r="3174">
          <cell r="D3174" t="str">
            <v>BLUE OCEAN</v>
          </cell>
          <cell r="M3174" t="str">
            <v>﻿Đang hoạt động</v>
          </cell>
          <cell r="N3174">
            <v>42452</v>
          </cell>
          <cell r="Q3174">
            <v>1</v>
          </cell>
          <cell r="T3174">
            <v>0</v>
          </cell>
          <cell r="U3174">
            <v>0</v>
          </cell>
          <cell r="V3174">
            <v>0</v>
          </cell>
        </row>
        <row r="3175">
          <cell r="D3175" t="str">
            <v>GENCASA BẾN TRE</v>
          </cell>
          <cell r="M3175" t="str">
            <v>﻿Đang hoạt động</v>
          </cell>
          <cell r="N3175">
            <v>42452</v>
          </cell>
          <cell r="Q3175">
            <v>1</v>
          </cell>
          <cell r="T3175">
            <v>0</v>
          </cell>
          <cell r="U3175">
            <v>0</v>
          </cell>
          <cell r="V3175">
            <v>0</v>
          </cell>
        </row>
        <row r="3176">
          <cell r="D3176" t="str">
            <v>LION 2</v>
          </cell>
          <cell r="M3176" t="str">
            <v>﻿Đang hoạt động</v>
          </cell>
          <cell r="N3176">
            <v>41768</v>
          </cell>
          <cell r="Q3176">
            <v>1</v>
          </cell>
          <cell r="T3176">
            <v>0</v>
          </cell>
          <cell r="U3176">
            <v>0</v>
          </cell>
          <cell r="V3176">
            <v>0</v>
          </cell>
        </row>
        <row r="3177">
          <cell r="D3177" t="str">
            <v>MDRT HCM</v>
          </cell>
          <cell r="M3177" t="str">
            <v>﻿Đang hoạt động</v>
          </cell>
          <cell r="N3177">
            <v>42454</v>
          </cell>
          <cell r="Q3177">
            <v>1</v>
          </cell>
          <cell r="T3177">
            <v>0</v>
          </cell>
          <cell r="U3177">
            <v>0</v>
          </cell>
          <cell r="V3177">
            <v>0</v>
          </cell>
        </row>
        <row r="3178">
          <cell r="D3178" t="str">
            <v>TCB NORTH</v>
          </cell>
          <cell r="M3178" t="str">
            <v>﻿Đã nghỉ việc</v>
          </cell>
          <cell r="N3178">
            <v>42474</v>
          </cell>
          <cell r="Q3178">
            <v>0</v>
          </cell>
          <cell r="T3178">
            <v>0</v>
          </cell>
          <cell r="U3178">
            <v>0</v>
          </cell>
          <cell r="V3178">
            <v>0</v>
          </cell>
        </row>
        <row r="3179">
          <cell r="D3179" t="str">
            <v>BÌNH MINH</v>
          </cell>
          <cell r="M3179" t="str">
            <v>﻿Đang hoạt động</v>
          </cell>
          <cell r="N3179">
            <v>42513</v>
          </cell>
          <cell r="Q3179">
            <v>1</v>
          </cell>
          <cell r="T3179">
            <v>0</v>
          </cell>
          <cell r="U3179">
            <v>0</v>
          </cell>
          <cell r="V3179">
            <v>0</v>
          </cell>
        </row>
        <row r="3180">
          <cell r="D3180" t="str">
            <v>SUNFLOWER</v>
          </cell>
          <cell r="M3180" t="str">
            <v>﻿Đang hoạt động</v>
          </cell>
          <cell r="N3180">
            <v>42496</v>
          </cell>
          <cell r="Q3180">
            <v>1</v>
          </cell>
          <cell r="T3180">
            <v>0</v>
          </cell>
          <cell r="U3180">
            <v>0</v>
          </cell>
          <cell r="V3180">
            <v>0</v>
          </cell>
        </row>
        <row r="3181">
          <cell r="D3181" t="str">
            <v>GENCASA ĐÀ NẴNG 1</v>
          </cell>
          <cell r="M3181" t="str">
            <v>﻿Đang hoạt động</v>
          </cell>
          <cell r="N3181">
            <v>42453</v>
          </cell>
          <cell r="Q3181">
            <v>0</v>
          </cell>
          <cell r="T3181">
            <v>0</v>
          </cell>
          <cell r="U3181">
            <v>1</v>
          </cell>
          <cell r="V3181">
            <v>0</v>
          </cell>
        </row>
        <row r="3182">
          <cell r="D3182" t="str">
            <v>BELIEVE IN FUTURE</v>
          </cell>
          <cell r="M3182" t="str">
            <v>﻿Đang hoạt động</v>
          </cell>
          <cell r="N3182">
            <v>42452</v>
          </cell>
          <cell r="Q3182">
            <v>1</v>
          </cell>
          <cell r="T3182">
            <v>0</v>
          </cell>
          <cell r="U3182">
            <v>0</v>
          </cell>
          <cell r="V3182">
            <v>0</v>
          </cell>
        </row>
        <row r="3183">
          <cell r="D3183" t="str">
            <v>LION 2</v>
          </cell>
          <cell r="M3183" t="str">
            <v>﻿Đang hoạt động</v>
          </cell>
          <cell r="N3183">
            <v>41397</v>
          </cell>
          <cell r="Q3183">
            <v>1</v>
          </cell>
          <cell r="T3183">
            <v>0</v>
          </cell>
          <cell r="U3183">
            <v>0</v>
          </cell>
          <cell r="V3183">
            <v>0</v>
          </cell>
        </row>
        <row r="3184">
          <cell r="D3184" t="str">
            <v>GENCASA ĐÀ NẴNG 1</v>
          </cell>
          <cell r="M3184" t="str">
            <v>﻿Đang hoạt động</v>
          </cell>
          <cell r="N3184">
            <v>42453</v>
          </cell>
          <cell r="Q3184">
            <v>1</v>
          </cell>
          <cell r="T3184">
            <v>0</v>
          </cell>
          <cell r="U3184">
            <v>0</v>
          </cell>
          <cell r="V3184">
            <v>0</v>
          </cell>
        </row>
        <row r="3185">
          <cell r="D3185" t="str">
            <v>GENCASA ĐÀ NẴNG 1</v>
          </cell>
          <cell r="M3185" t="str">
            <v>﻿Đang hoạt động</v>
          </cell>
          <cell r="N3185">
            <v>42452</v>
          </cell>
          <cell r="Q3185">
            <v>0</v>
          </cell>
          <cell r="T3185">
            <v>0</v>
          </cell>
          <cell r="U3185">
            <v>1</v>
          </cell>
          <cell r="V3185">
            <v>0</v>
          </cell>
        </row>
        <row r="3186">
          <cell r="D3186" t="str">
            <v>BÌNH MINH</v>
          </cell>
          <cell r="M3186" t="str">
            <v>﻿Đang hoạt động</v>
          </cell>
          <cell r="N3186">
            <v>42452</v>
          </cell>
          <cell r="Q3186">
            <v>0</v>
          </cell>
          <cell r="T3186">
            <v>0</v>
          </cell>
          <cell r="U3186">
            <v>0</v>
          </cell>
          <cell r="V3186">
            <v>1</v>
          </cell>
        </row>
        <row r="3187">
          <cell r="D3187" t="str">
            <v>THE CAPITAL</v>
          </cell>
          <cell r="M3187" t="str">
            <v>﻿Đã nghỉ việc</v>
          </cell>
          <cell r="N3187">
            <v>42452</v>
          </cell>
          <cell r="Q3187">
            <v>0</v>
          </cell>
          <cell r="T3187">
            <v>0</v>
          </cell>
          <cell r="U3187">
            <v>0</v>
          </cell>
          <cell r="V3187">
            <v>0</v>
          </cell>
        </row>
        <row r="3188">
          <cell r="D3188" t="str">
            <v>BÌNH MINH</v>
          </cell>
          <cell r="M3188" t="str">
            <v>﻿Đang hoạt động</v>
          </cell>
          <cell r="N3188">
            <v>42452</v>
          </cell>
          <cell r="Q3188">
            <v>0</v>
          </cell>
          <cell r="T3188">
            <v>0</v>
          </cell>
          <cell r="U3188">
            <v>1</v>
          </cell>
          <cell r="V3188">
            <v>0</v>
          </cell>
        </row>
        <row r="3189">
          <cell r="D3189" t="str">
            <v>GENCASA ĐÀ NẴNG 1</v>
          </cell>
          <cell r="M3189" t="str">
            <v>﻿Đang hoạt động</v>
          </cell>
          <cell r="N3189">
            <v>42452</v>
          </cell>
          <cell r="Q3189">
            <v>0</v>
          </cell>
          <cell r="T3189">
            <v>0</v>
          </cell>
          <cell r="U3189">
            <v>1</v>
          </cell>
          <cell r="V3189">
            <v>0</v>
          </cell>
        </row>
        <row r="3190">
          <cell r="D3190" t="str">
            <v>GENCASA ĐÀ NẴNG 1</v>
          </cell>
          <cell r="M3190" t="str">
            <v>﻿Đang hoạt động</v>
          </cell>
          <cell r="N3190">
            <v>42452</v>
          </cell>
          <cell r="Q3190">
            <v>0</v>
          </cell>
          <cell r="T3190">
            <v>1</v>
          </cell>
          <cell r="U3190">
            <v>0</v>
          </cell>
          <cell r="V3190">
            <v>0</v>
          </cell>
        </row>
        <row r="3191">
          <cell r="D3191" t="str">
            <v>MEGA</v>
          </cell>
          <cell r="M3191" t="str">
            <v>﻿Đang hoạt động</v>
          </cell>
          <cell r="N3191">
            <v>42452</v>
          </cell>
          <cell r="Q3191">
            <v>1</v>
          </cell>
          <cell r="T3191">
            <v>0</v>
          </cell>
          <cell r="U3191">
            <v>0</v>
          </cell>
          <cell r="V3191">
            <v>0</v>
          </cell>
        </row>
        <row r="3192">
          <cell r="D3192" t="str">
            <v>LIB</v>
          </cell>
          <cell r="M3192" t="str">
            <v>﻿Đang hoạt động</v>
          </cell>
          <cell r="N3192">
            <v>42452</v>
          </cell>
          <cell r="Q3192">
            <v>1</v>
          </cell>
          <cell r="T3192">
            <v>0</v>
          </cell>
          <cell r="U3192">
            <v>0</v>
          </cell>
          <cell r="V3192">
            <v>0</v>
          </cell>
        </row>
        <row r="3193">
          <cell r="D3193" t="str">
            <v>MDRT HCM</v>
          </cell>
          <cell r="M3193" t="str">
            <v>﻿Đang hoạt động</v>
          </cell>
          <cell r="N3193">
            <v>42452</v>
          </cell>
          <cell r="Q3193">
            <v>1</v>
          </cell>
          <cell r="T3193">
            <v>0</v>
          </cell>
          <cell r="U3193">
            <v>0</v>
          </cell>
          <cell r="V3193">
            <v>0</v>
          </cell>
        </row>
        <row r="3194">
          <cell r="D3194" t="str">
            <v>BELIEVE IN FUTURE</v>
          </cell>
          <cell r="M3194" t="str">
            <v>﻿Đang hoạt động</v>
          </cell>
          <cell r="N3194">
            <v>42452</v>
          </cell>
          <cell r="Q3194">
            <v>1</v>
          </cell>
          <cell r="T3194">
            <v>0</v>
          </cell>
          <cell r="U3194">
            <v>0</v>
          </cell>
          <cell r="V3194">
            <v>0</v>
          </cell>
        </row>
        <row r="3195">
          <cell r="D3195" t="str">
            <v>MDRT HCM</v>
          </cell>
          <cell r="M3195" t="str">
            <v>﻿Đang hoạt động</v>
          </cell>
          <cell r="N3195">
            <v>42452</v>
          </cell>
          <cell r="Q3195">
            <v>1</v>
          </cell>
          <cell r="T3195">
            <v>0</v>
          </cell>
          <cell r="U3195">
            <v>0</v>
          </cell>
          <cell r="V3195">
            <v>0</v>
          </cell>
        </row>
        <row r="3196">
          <cell r="D3196" t="str">
            <v>LUCKY STAR</v>
          </cell>
          <cell r="M3196" t="str">
            <v>﻿Đang hoạt động</v>
          </cell>
          <cell r="N3196">
            <v>41752</v>
          </cell>
          <cell r="Q3196">
            <v>0</v>
          </cell>
          <cell r="T3196">
            <v>0</v>
          </cell>
          <cell r="U3196">
            <v>1</v>
          </cell>
          <cell r="V3196">
            <v>0</v>
          </cell>
        </row>
        <row r="3197">
          <cell r="D3197" t="str">
            <v>THE CAPITAL</v>
          </cell>
          <cell r="M3197" t="str">
            <v>﻿Đang hoạt động</v>
          </cell>
          <cell r="N3197">
            <v>42499</v>
          </cell>
          <cell r="Q3197">
            <v>1</v>
          </cell>
          <cell r="T3197">
            <v>0</v>
          </cell>
          <cell r="U3197">
            <v>0</v>
          </cell>
          <cell r="V3197">
            <v>0</v>
          </cell>
        </row>
        <row r="3198">
          <cell r="D3198" t="str">
            <v>GENCASA ĐÀ NẴNG 1</v>
          </cell>
          <cell r="M3198" t="str">
            <v>﻿Đang hoạt động</v>
          </cell>
          <cell r="N3198">
            <v>42452</v>
          </cell>
          <cell r="Q3198">
            <v>1</v>
          </cell>
          <cell r="T3198">
            <v>0</v>
          </cell>
          <cell r="U3198">
            <v>0</v>
          </cell>
          <cell r="V3198">
            <v>0</v>
          </cell>
        </row>
        <row r="3199">
          <cell r="D3199" t="str">
            <v>MDRT BH</v>
          </cell>
          <cell r="M3199" t="str">
            <v>﻿Đang hoạt động</v>
          </cell>
          <cell r="N3199">
            <v>42457</v>
          </cell>
          <cell r="Q3199">
            <v>0</v>
          </cell>
          <cell r="T3199">
            <v>1</v>
          </cell>
          <cell r="U3199">
            <v>0</v>
          </cell>
          <cell r="V3199">
            <v>0</v>
          </cell>
        </row>
        <row r="3200">
          <cell r="D3200" t="str">
            <v>G-G</v>
          </cell>
          <cell r="M3200" t="str">
            <v>﻿Đang hoạt động</v>
          </cell>
          <cell r="N3200">
            <v>42457</v>
          </cell>
          <cell r="Q3200">
            <v>0</v>
          </cell>
          <cell r="T3200">
            <v>0</v>
          </cell>
          <cell r="U3200">
            <v>1</v>
          </cell>
          <cell r="V3200">
            <v>0</v>
          </cell>
        </row>
        <row r="3201">
          <cell r="D3201" t="str">
            <v>GENCASA ĐÀ NẴNG 1</v>
          </cell>
          <cell r="M3201" t="str">
            <v>﻿Đang hoạt động</v>
          </cell>
          <cell r="N3201">
            <v>42452</v>
          </cell>
          <cell r="Q3201">
            <v>1</v>
          </cell>
          <cell r="T3201">
            <v>0</v>
          </cell>
          <cell r="U3201">
            <v>0</v>
          </cell>
          <cell r="V3201">
            <v>0</v>
          </cell>
        </row>
        <row r="3202">
          <cell r="D3202" t="str">
            <v>LONG XUYÊN 1</v>
          </cell>
          <cell r="M3202" t="str">
            <v>﻿Đang hoạt động</v>
          </cell>
          <cell r="N3202">
            <v>42452</v>
          </cell>
          <cell r="Q3202">
            <v>1</v>
          </cell>
          <cell r="T3202">
            <v>0</v>
          </cell>
          <cell r="U3202">
            <v>0</v>
          </cell>
          <cell r="V3202">
            <v>0</v>
          </cell>
        </row>
        <row r="3203">
          <cell r="D3203" t="str">
            <v>MDRT BH</v>
          </cell>
          <cell r="M3203" t="str">
            <v>﻿Đang hoạt động</v>
          </cell>
          <cell r="N3203">
            <v>42457</v>
          </cell>
          <cell r="Q3203">
            <v>1</v>
          </cell>
          <cell r="T3203">
            <v>0</v>
          </cell>
          <cell r="U3203">
            <v>0</v>
          </cell>
          <cell r="V3203">
            <v>0</v>
          </cell>
        </row>
        <row r="3204">
          <cell r="D3204" t="str">
            <v>MDRT BH</v>
          </cell>
          <cell r="M3204" t="str">
            <v>﻿Đã nghỉ việc</v>
          </cell>
          <cell r="N3204">
            <v>42457</v>
          </cell>
          <cell r="Q3204">
            <v>0</v>
          </cell>
          <cell r="T3204">
            <v>0</v>
          </cell>
          <cell r="U3204">
            <v>0</v>
          </cell>
          <cell r="V3204">
            <v>0</v>
          </cell>
        </row>
        <row r="3205">
          <cell r="D3205" t="str">
            <v>MDRT BH</v>
          </cell>
          <cell r="M3205" t="str">
            <v>﻿Đang hoạt động</v>
          </cell>
          <cell r="N3205">
            <v>42487</v>
          </cell>
          <cell r="Q3205">
            <v>1</v>
          </cell>
          <cell r="T3205">
            <v>0</v>
          </cell>
          <cell r="U3205">
            <v>0</v>
          </cell>
          <cell r="V3205">
            <v>0</v>
          </cell>
        </row>
        <row r="3206">
          <cell r="D3206" t="str">
            <v>LUCKY STAR</v>
          </cell>
          <cell r="M3206" t="str">
            <v>﻿Đang hoạt động</v>
          </cell>
          <cell r="N3206">
            <v>42454</v>
          </cell>
          <cell r="Q3206">
            <v>1</v>
          </cell>
          <cell r="T3206">
            <v>0</v>
          </cell>
          <cell r="U3206">
            <v>0</v>
          </cell>
          <cell r="V3206">
            <v>0</v>
          </cell>
        </row>
        <row r="3207">
          <cell r="D3207" t="str">
            <v>GENCASA ĐÀ NẴNG 1</v>
          </cell>
          <cell r="M3207" t="str">
            <v>﻿Đang hoạt động</v>
          </cell>
          <cell r="N3207">
            <v>42453</v>
          </cell>
          <cell r="Q3207">
            <v>1</v>
          </cell>
          <cell r="T3207">
            <v>0</v>
          </cell>
          <cell r="U3207">
            <v>0</v>
          </cell>
          <cell r="V3207">
            <v>0</v>
          </cell>
        </row>
        <row r="3208">
          <cell r="D3208" t="str">
            <v>LONG XUYÊN 1</v>
          </cell>
          <cell r="M3208" t="str">
            <v>﻿Đang hoạt động</v>
          </cell>
          <cell r="N3208">
            <v>42452</v>
          </cell>
          <cell r="Q3208">
            <v>1</v>
          </cell>
          <cell r="T3208">
            <v>0</v>
          </cell>
          <cell r="U3208">
            <v>0</v>
          </cell>
          <cell r="V3208">
            <v>0</v>
          </cell>
        </row>
        <row r="3209">
          <cell r="D3209" t="str">
            <v>TCA TEAM</v>
          </cell>
          <cell r="M3209" t="str">
            <v>﻿Đang hoạt động</v>
          </cell>
          <cell r="N3209">
            <v>42452</v>
          </cell>
          <cell r="Q3209">
            <v>0</v>
          </cell>
          <cell r="T3209">
            <v>0</v>
          </cell>
          <cell r="U3209">
            <v>0</v>
          </cell>
          <cell r="V3209">
            <v>0</v>
          </cell>
        </row>
        <row r="3210">
          <cell r="D3210" t="str">
            <v>TCA TEAM</v>
          </cell>
          <cell r="M3210" t="str">
            <v>﻿Đang hoạt động</v>
          </cell>
          <cell r="N3210">
            <v>42452</v>
          </cell>
          <cell r="Q3210">
            <v>0</v>
          </cell>
          <cell r="T3210">
            <v>0</v>
          </cell>
          <cell r="U3210">
            <v>0</v>
          </cell>
          <cell r="V3210">
            <v>0</v>
          </cell>
        </row>
        <row r="3211">
          <cell r="D3211" t="str">
            <v>TCA TEAM</v>
          </cell>
          <cell r="M3211" t="str">
            <v>﻿Đang hoạt động</v>
          </cell>
          <cell r="N3211">
            <v>42452</v>
          </cell>
          <cell r="Q3211">
            <v>0</v>
          </cell>
          <cell r="T3211">
            <v>0</v>
          </cell>
          <cell r="U3211">
            <v>0</v>
          </cell>
          <cell r="V3211">
            <v>0</v>
          </cell>
        </row>
        <row r="3212">
          <cell r="D3212" t="str">
            <v>TCA TEAM</v>
          </cell>
          <cell r="M3212" t="str">
            <v>﻿Đang hoạt động</v>
          </cell>
          <cell r="N3212">
            <v>42452</v>
          </cell>
          <cell r="Q3212">
            <v>0</v>
          </cell>
          <cell r="T3212">
            <v>0</v>
          </cell>
          <cell r="U3212">
            <v>0</v>
          </cell>
          <cell r="V3212">
            <v>0</v>
          </cell>
        </row>
        <row r="3213">
          <cell r="D3213" t="str">
            <v>TCA TEAM</v>
          </cell>
          <cell r="M3213" t="str">
            <v>﻿Đang hoạt động</v>
          </cell>
          <cell r="N3213">
            <v>42452</v>
          </cell>
          <cell r="Q3213">
            <v>0</v>
          </cell>
          <cell r="T3213">
            <v>0</v>
          </cell>
          <cell r="U3213">
            <v>0</v>
          </cell>
          <cell r="V3213">
            <v>0</v>
          </cell>
        </row>
        <row r="3214">
          <cell r="D3214" t="str">
            <v>TCA TEAM</v>
          </cell>
          <cell r="M3214" t="str">
            <v>﻿Đang hoạt động</v>
          </cell>
          <cell r="N3214">
            <v>42452</v>
          </cell>
          <cell r="Q3214">
            <v>0</v>
          </cell>
          <cell r="T3214">
            <v>0</v>
          </cell>
          <cell r="U3214">
            <v>0</v>
          </cell>
          <cell r="V3214">
            <v>0</v>
          </cell>
        </row>
        <row r="3215">
          <cell r="D3215" t="str">
            <v>TCA TEAM</v>
          </cell>
          <cell r="M3215" t="str">
            <v>﻿Đang hoạt động</v>
          </cell>
          <cell r="N3215">
            <v>42500</v>
          </cell>
          <cell r="Q3215">
            <v>0</v>
          </cell>
          <cell r="T3215">
            <v>0</v>
          </cell>
          <cell r="U3215">
            <v>0</v>
          </cell>
          <cell r="V3215">
            <v>0</v>
          </cell>
        </row>
        <row r="3216">
          <cell r="D3216" t="str">
            <v>TCA TEAM</v>
          </cell>
          <cell r="M3216" t="str">
            <v>﻿Đang hoạt động</v>
          </cell>
          <cell r="N3216">
            <v>42452</v>
          </cell>
          <cell r="Q3216">
            <v>0</v>
          </cell>
          <cell r="T3216">
            <v>0</v>
          </cell>
          <cell r="U3216">
            <v>0</v>
          </cell>
          <cell r="V3216">
            <v>0</v>
          </cell>
        </row>
        <row r="3217">
          <cell r="D3217" t="str">
            <v>TCA TEAM</v>
          </cell>
          <cell r="M3217" t="str">
            <v>﻿Đang hoạt động</v>
          </cell>
          <cell r="N3217">
            <v>42452</v>
          </cell>
          <cell r="Q3217">
            <v>0</v>
          </cell>
          <cell r="T3217">
            <v>0</v>
          </cell>
          <cell r="U3217">
            <v>0</v>
          </cell>
          <cell r="V3217">
            <v>0</v>
          </cell>
        </row>
        <row r="3218">
          <cell r="D3218" t="str">
            <v>TCA TEAM</v>
          </cell>
          <cell r="M3218" t="str">
            <v>﻿Đang hoạt động</v>
          </cell>
          <cell r="N3218">
            <v>42500</v>
          </cell>
          <cell r="Q3218">
            <v>0</v>
          </cell>
          <cell r="T3218">
            <v>0</v>
          </cell>
          <cell r="U3218">
            <v>0</v>
          </cell>
          <cell r="V3218">
            <v>0</v>
          </cell>
        </row>
        <row r="3219">
          <cell r="D3219" t="str">
            <v>TCA TEAM</v>
          </cell>
          <cell r="M3219" t="str">
            <v>﻿Đang hoạt động</v>
          </cell>
          <cell r="N3219">
            <v>42452</v>
          </cell>
          <cell r="Q3219">
            <v>0</v>
          </cell>
          <cell r="T3219">
            <v>0</v>
          </cell>
          <cell r="U3219">
            <v>0</v>
          </cell>
          <cell r="V3219">
            <v>0</v>
          </cell>
        </row>
        <row r="3220">
          <cell r="D3220" t="str">
            <v>TCA TEAM</v>
          </cell>
          <cell r="M3220" t="str">
            <v>﻿Đang hoạt động</v>
          </cell>
          <cell r="N3220">
            <v>42452</v>
          </cell>
          <cell r="Q3220">
            <v>0</v>
          </cell>
          <cell r="T3220">
            <v>0</v>
          </cell>
          <cell r="U3220">
            <v>0</v>
          </cell>
          <cell r="V3220">
            <v>0</v>
          </cell>
        </row>
        <row r="3221">
          <cell r="D3221" t="str">
            <v>TCA TEAM</v>
          </cell>
          <cell r="M3221" t="str">
            <v>﻿Đang hoạt động</v>
          </cell>
          <cell r="N3221">
            <v>42452</v>
          </cell>
          <cell r="Q3221">
            <v>0</v>
          </cell>
          <cell r="T3221">
            <v>0</v>
          </cell>
          <cell r="U3221">
            <v>0</v>
          </cell>
          <cell r="V3221">
            <v>0</v>
          </cell>
        </row>
        <row r="3222">
          <cell r="D3222" t="str">
            <v>MDRT BH</v>
          </cell>
          <cell r="M3222" t="str">
            <v>﻿Đang hoạt động</v>
          </cell>
          <cell r="N3222">
            <v>42457</v>
          </cell>
          <cell r="Q3222">
            <v>1</v>
          </cell>
          <cell r="T3222">
            <v>0</v>
          </cell>
          <cell r="U3222">
            <v>0</v>
          </cell>
          <cell r="V3222">
            <v>0</v>
          </cell>
        </row>
        <row r="3223">
          <cell r="D3223" t="str">
            <v>LUCKY STAR</v>
          </cell>
          <cell r="M3223" t="str">
            <v>﻿Đang hoạt động</v>
          </cell>
          <cell r="N3223">
            <v>42454</v>
          </cell>
          <cell r="Q3223">
            <v>1</v>
          </cell>
          <cell r="T3223">
            <v>0</v>
          </cell>
          <cell r="U3223">
            <v>0</v>
          </cell>
          <cell r="V3223">
            <v>0</v>
          </cell>
        </row>
        <row r="3224">
          <cell r="D3224" t="str">
            <v>MDRT HCM</v>
          </cell>
          <cell r="M3224" t="str">
            <v>﻿Đang hoạt động</v>
          </cell>
          <cell r="N3224">
            <v>42454</v>
          </cell>
          <cell r="Q3224">
            <v>1</v>
          </cell>
          <cell r="T3224">
            <v>0</v>
          </cell>
          <cell r="U3224">
            <v>0</v>
          </cell>
          <cell r="V3224">
            <v>0</v>
          </cell>
        </row>
        <row r="3225">
          <cell r="D3225" t="str">
            <v>TCA TEAM</v>
          </cell>
          <cell r="M3225" t="str">
            <v>﻿Đang hoạt động</v>
          </cell>
          <cell r="N3225">
            <v>42452</v>
          </cell>
          <cell r="Q3225">
            <v>0</v>
          </cell>
          <cell r="T3225">
            <v>0</v>
          </cell>
          <cell r="U3225">
            <v>0</v>
          </cell>
          <cell r="V3225">
            <v>0</v>
          </cell>
        </row>
        <row r="3226">
          <cell r="D3226" t="str">
            <v>CUPID</v>
          </cell>
          <cell r="M3226" t="str">
            <v>﻿Đang hoạt động</v>
          </cell>
          <cell r="N3226">
            <v>41757</v>
          </cell>
          <cell r="Q3226">
            <v>1</v>
          </cell>
          <cell r="T3226">
            <v>0</v>
          </cell>
          <cell r="U3226">
            <v>0</v>
          </cell>
          <cell r="V3226">
            <v>0</v>
          </cell>
        </row>
        <row r="3227">
          <cell r="D3227" t="str">
            <v>TCA TEAM</v>
          </cell>
          <cell r="M3227" t="str">
            <v>﻿Đang hoạt động</v>
          </cell>
          <cell r="N3227">
            <v>42452</v>
          </cell>
          <cell r="Q3227">
            <v>0</v>
          </cell>
          <cell r="T3227">
            <v>0</v>
          </cell>
          <cell r="U3227">
            <v>0</v>
          </cell>
          <cell r="V3227">
            <v>0</v>
          </cell>
        </row>
        <row r="3228">
          <cell r="D3228" t="str">
            <v>TCA TEAM</v>
          </cell>
          <cell r="M3228" t="str">
            <v>﻿Đang hoạt động</v>
          </cell>
          <cell r="N3228">
            <v>42452</v>
          </cell>
          <cell r="Q3228">
            <v>0</v>
          </cell>
          <cell r="T3228">
            <v>0</v>
          </cell>
          <cell r="U3228">
            <v>0</v>
          </cell>
          <cell r="V3228">
            <v>0</v>
          </cell>
        </row>
        <row r="3229">
          <cell r="D3229" t="str">
            <v>TCA TEAM</v>
          </cell>
          <cell r="M3229" t="str">
            <v>﻿Đang hoạt động</v>
          </cell>
          <cell r="N3229">
            <v>42452</v>
          </cell>
          <cell r="Q3229">
            <v>0</v>
          </cell>
          <cell r="T3229">
            <v>0</v>
          </cell>
          <cell r="U3229">
            <v>0</v>
          </cell>
          <cell r="V3229">
            <v>0</v>
          </cell>
        </row>
        <row r="3230">
          <cell r="D3230" t="str">
            <v>TCA TEAM</v>
          </cell>
          <cell r="M3230" t="str">
            <v>﻿Đang hoạt động</v>
          </cell>
          <cell r="N3230">
            <v>42452</v>
          </cell>
          <cell r="Q3230">
            <v>0</v>
          </cell>
          <cell r="T3230">
            <v>0</v>
          </cell>
          <cell r="U3230">
            <v>0</v>
          </cell>
          <cell r="V3230">
            <v>0</v>
          </cell>
        </row>
        <row r="3231">
          <cell r="D3231" t="str">
            <v>TCA TEAM</v>
          </cell>
          <cell r="M3231" t="str">
            <v>﻿Đang hoạt động</v>
          </cell>
          <cell r="N3231">
            <v>42452</v>
          </cell>
          <cell r="Q3231">
            <v>0</v>
          </cell>
          <cell r="T3231">
            <v>0</v>
          </cell>
          <cell r="U3231">
            <v>0</v>
          </cell>
          <cell r="V3231">
            <v>0</v>
          </cell>
        </row>
        <row r="3232">
          <cell r="D3232" t="str">
            <v>TCA TEAM</v>
          </cell>
          <cell r="M3232" t="str">
            <v>﻿Đang hoạt động</v>
          </cell>
          <cell r="N3232">
            <v>42454</v>
          </cell>
          <cell r="Q3232">
            <v>0</v>
          </cell>
          <cell r="T3232">
            <v>0</v>
          </cell>
          <cell r="U3232">
            <v>0</v>
          </cell>
          <cell r="V3232">
            <v>0</v>
          </cell>
        </row>
        <row r="3233">
          <cell r="D3233" t="str">
            <v>TCA TEAM</v>
          </cell>
          <cell r="M3233" t="str">
            <v>﻿Đang hoạt động</v>
          </cell>
          <cell r="N3233">
            <v>42452</v>
          </cell>
          <cell r="Q3233">
            <v>0</v>
          </cell>
          <cell r="T3233">
            <v>0</v>
          </cell>
          <cell r="U3233">
            <v>0</v>
          </cell>
          <cell r="V3233">
            <v>0</v>
          </cell>
        </row>
        <row r="3234">
          <cell r="D3234" t="str">
            <v>TCA TEAM</v>
          </cell>
          <cell r="M3234" t="str">
            <v>﻿Đang hoạt động</v>
          </cell>
          <cell r="N3234">
            <v>42452</v>
          </cell>
          <cell r="Q3234">
            <v>0</v>
          </cell>
          <cell r="T3234">
            <v>0</v>
          </cell>
          <cell r="U3234">
            <v>0</v>
          </cell>
          <cell r="V3234">
            <v>0</v>
          </cell>
        </row>
        <row r="3235">
          <cell r="D3235" t="str">
            <v>TCA TEAM</v>
          </cell>
          <cell r="M3235" t="str">
            <v>﻿Đang hoạt động</v>
          </cell>
          <cell r="N3235">
            <v>42452</v>
          </cell>
          <cell r="Q3235">
            <v>0</v>
          </cell>
          <cell r="T3235">
            <v>0</v>
          </cell>
          <cell r="U3235">
            <v>0</v>
          </cell>
          <cell r="V3235">
            <v>0</v>
          </cell>
        </row>
        <row r="3236">
          <cell r="D3236" t="str">
            <v>LUCKY CAT</v>
          </cell>
          <cell r="M3236" t="str">
            <v>﻿Đang hoạt động</v>
          </cell>
          <cell r="N3236">
            <v>42454</v>
          </cell>
          <cell r="Q3236">
            <v>1</v>
          </cell>
          <cell r="T3236">
            <v>0</v>
          </cell>
          <cell r="U3236">
            <v>0</v>
          </cell>
          <cell r="V3236">
            <v>0</v>
          </cell>
        </row>
        <row r="3237">
          <cell r="D3237" t="str">
            <v>LIB</v>
          </cell>
          <cell r="M3237" t="str">
            <v>﻿Đang hoạt động</v>
          </cell>
          <cell r="N3237">
            <v>42454</v>
          </cell>
          <cell r="Q3237">
            <v>1</v>
          </cell>
          <cell r="T3237">
            <v>0</v>
          </cell>
          <cell r="U3237">
            <v>0</v>
          </cell>
          <cell r="V3237">
            <v>0</v>
          </cell>
        </row>
        <row r="3238">
          <cell r="D3238" t="str">
            <v>TCA TEAM</v>
          </cell>
          <cell r="M3238" t="str">
            <v>﻿Đang hoạt động</v>
          </cell>
          <cell r="N3238">
            <v>42452</v>
          </cell>
          <cell r="Q3238">
            <v>0</v>
          </cell>
          <cell r="T3238">
            <v>0</v>
          </cell>
          <cell r="U3238">
            <v>0</v>
          </cell>
          <cell r="V3238">
            <v>0</v>
          </cell>
        </row>
        <row r="3239">
          <cell r="D3239" t="str">
            <v>TCA TEAM</v>
          </cell>
          <cell r="M3239" t="str">
            <v>﻿Đang hoạt động</v>
          </cell>
          <cell r="N3239">
            <v>42452</v>
          </cell>
          <cell r="Q3239">
            <v>0</v>
          </cell>
          <cell r="T3239">
            <v>0</v>
          </cell>
          <cell r="U3239">
            <v>0</v>
          </cell>
          <cell r="V3239">
            <v>0</v>
          </cell>
        </row>
        <row r="3240">
          <cell r="D3240" t="str">
            <v>TCA TEAM</v>
          </cell>
          <cell r="M3240" t="str">
            <v>﻿Đang hoạt động</v>
          </cell>
          <cell r="N3240">
            <v>42452</v>
          </cell>
          <cell r="Q3240">
            <v>0</v>
          </cell>
          <cell r="T3240">
            <v>0</v>
          </cell>
          <cell r="U3240">
            <v>0</v>
          </cell>
          <cell r="V3240">
            <v>0</v>
          </cell>
        </row>
        <row r="3241">
          <cell r="D3241" t="str">
            <v>TCA TEAM</v>
          </cell>
          <cell r="M3241" t="str">
            <v>﻿Đang hoạt động</v>
          </cell>
          <cell r="N3241">
            <v>42452</v>
          </cell>
          <cell r="Q3241">
            <v>0</v>
          </cell>
          <cell r="T3241">
            <v>0</v>
          </cell>
          <cell r="U3241">
            <v>0</v>
          </cell>
          <cell r="V3241">
            <v>0</v>
          </cell>
        </row>
        <row r="3242">
          <cell r="D3242" t="str">
            <v>TCA TEAM</v>
          </cell>
          <cell r="M3242" t="str">
            <v>﻿Đang hoạt động</v>
          </cell>
          <cell r="N3242">
            <v>42452</v>
          </cell>
          <cell r="Q3242">
            <v>0</v>
          </cell>
          <cell r="T3242">
            <v>0</v>
          </cell>
          <cell r="U3242">
            <v>0</v>
          </cell>
          <cell r="V3242">
            <v>0</v>
          </cell>
        </row>
        <row r="3243">
          <cell r="D3243" t="str">
            <v>TCA TEAM</v>
          </cell>
          <cell r="M3243" t="str">
            <v>﻿Đang hoạt động</v>
          </cell>
          <cell r="N3243">
            <v>42452</v>
          </cell>
          <cell r="Q3243">
            <v>0</v>
          </cell>
          <cell r="T3243">
            <v>0</v>
          </cell>
          <cell r="U3243">
            <v>0</v>
          </cell>
          <cell r="V3243">
            <v>0</v>
          </cell>
        </row>
        <row r="3244">
          <cell r="D3244" t="str">
            <v>TCA TEAM</v>
          </cell>
          <cell r="M3244" t="str">
            <v>﻿Đang hoạt động</v>
          </cell>
          <cell r="N3244">
            <v>42486</v>
          </cell>
          <cell r="Q3244">
            <v>0</v>
          </cell>
          <cell r="T3244">
            <v>0</v>
          </cell>
          <cell r="U3244">
            <v>0</v>
          </cell>
          <cell r="V3244">
            <v>0</v>
          </cell>
        </row>
        <row r="3245">
          <cell r="D3245" t="str">
            <v>TCA TEAM</v>
          </cell>
          <cell r="M3245" t="str">
            <v>﻿Đang hoạt động</v>
          </cell>
          <cell r="N3245">
            <v>42452</v>
          </cell>
          <cell r="Q3245">
            <v>0</v>
          </cell>
          <cell r="T3245">
            <v>0</v>
          </cell>
          <cell r="U3245">
            <v>0</v>
          </cell>
          <cell r="V3245">
            <v>0</v>
          </cell>
        </row>
        <row r="3246">
          <cell r="D3246" t="str">
            <v>TCA TEAM</v>
          </cell>
          <cell r="M3246" t="str">
            <v>﻿Đang hoạt động</v>
          </cell>
          <cell r="N3246">
            <v>42452</v>
          </cell>
          <cell r="Q3246">
            <v>0</v>
          </cell>
          <cell r="T3246">
            <v>0</v>
          </cell>
          <cell r="U3246">
            <v>0</v>
          </cell>
          <cell r="V3246">
            <v>0</v>
          </cell>
        </row>
        <row r="3247">
          <cell r="D3247" t="str">
            <v>TCA TEAM</v>
          </cell>
          <cell r="M3247" t="str">
            <v>﻿Đang hoạt động</v>
          </cell>
          <cell r="N3247">
            <v>42452</v>
          </cell>
          <cell r="Q3247">
            <v>0</v>
          </cell>
          <cell r="T3247">
            <v>0</v>
          </cell>
          <cell r="U3247">
            <v>0</v>
          </cell>
          <cell r="V3247">
            <v>0</v>
          </cell>
        </row>
        <row r="3248">
          <cell r="D3248" t="str">
            <v>TCA TEAM</v>
          </cell>
          <cell r="M3248" t="str">
            <v>﻿Đang hoạt động</v>
          </cell>
          <cell r="N3248">
            <v>42452</v>
          </cell>
          <cell r="Q3248">
            <v>0</v>
          </cell>
          <cell r="T3248">
            <v>0</v>
          </cell>
          <cell r="U3248">
            <v>0</v>
          </cell>
          <cell r="V3248">
            <v>0</v>
          </cell>
        </row>
        <row r="3249">
          <cell r="D3249" t="str">
            <v>TCA TEAM</v>
          </cell>
          <cell r="M3249" t="str">
            <v>﻿Đang hoạt động</v>
          </cell>
          <cell r="N3249">
            <v>42452</v>
          </cell>
          <cell r="Q3249">
            <v>0</v>
          </cell>
          <cell r="T3249">
            <v>0</v>
          </cell>
          <cell r="U3249">
            <v>0</v>
          </cell>
          <cell r="V3249">
            <v>0</v>
          </cell>
        </row>
        <row r="3250">
          <cell r="D3250" t="str">
            <v>MDRT BH</v>
          </cell>
          <cell r="M3250" t="str">
            <v>﻿Đang hoạt động</v>
          </cell>
          <cell r="N3250">
            <v>42457</v>
          </cell>
          <cell r="Q3250">
            <v>1</v>
          </cell>
          <cell r="T3250">
            <v>0</v>
          </cell>
          <cell r="U3250">
            <v>0</v>
          </cell>
          <cell r="V3250">
            <v>0</v>
          </cell>
        </row>
        <row r="3251">
          <cell r="D3251" t="str">
            <v>TCA TEAM</v>
          </cell>
          <cell r="M3251" t="str">
            <v>﻿Đang hoạt động</v>
          </cell>
          <cell r="N3251">
            <v>42452</v>
          </cell>
          <cell r="Q3251">
            <v>0</v>
          </cell>
          <cell r="T3251">
            <v>0</v>
          </cell>
          <cell r="U3251">
            <v>0</v>
          </cell>
          <cell r="V3251">
            <v>0</v>
          </cell>
        </row>
        <row r="3252">
          <cell r="D3252" t="str">
            <v>GENCASA TÂN PHÚ</v>
          </cell>
          <cell r="M3252" t="str">
            <v>﻿Đang hoạt động</v>
          </cell>
          <cell r="N3252">
            <v>42454</v>
          </cell>
          <cell r="Q3252">
            <v>1</v>
          </cell>
          <cell r="T3252">
            <v>0</v>
          </cell>
          <cell r="U3252">
            <v>0</v>
          </cell>
          <cell r="V3252">
            <v>0</v>
          </cell>
        </row>
        <row r="3253">
          <cell r="D3253" t="str">
            <v>COT GENCASA</v>
          </cell>
          <cell r="M3253" t="str">
            <v>﻿Đã nghỉ việc</v>
          </cell>
          <cell r="N3253">
            <v>42466</v>
          </cell>
          <cell r="Q3253">
            <v>0</v>
          </cell>
          <cell r="T3253">
            <v>0</v>
          </cell>
          <cell r="U3253">
            <v>0</v>
          </cell>
          <cell r="V3253">
            <v>0</v>
          </cell>
        </row>
        <row r="3254">
          <cell r="D3254" t="str">
            <v>THE QUEEN</v>
          </cell>
          <cell r="M3254" t="str">
            <v>﻿Đang hoạt động</v>
          </cell>
          <cell r="N3254">
            <v>42473</v>
          </cell>
          <cell r="Q3254">
            <v>0</v>
          </cell>
          <cell r="T3254">
            <v>1</v>
          </cell>
          <cell r="U3254">
            <v>0</v>
          </cell>
          <cell r="V3254">
            <v>0</v>
          </cell>
        </row>
        <row r="3255">
          <cell r="D3255" t="str">
            <v>TCB SOUTH 2</v>
          </cell>
          <cell r="M3255" t="str">
            <v>﻿Đang hoạt động</v>
          </cell>
          <cell r="N3255">
            <v>42458</v>
          </cell>
          <cell r="Q3255">
            <v>0</v>
          </cell>
          <cell r="T3255">
            <v>0</v>
          </cell>
          <cell r="U3255">
            <v>0</v>
          </cell>
          <cell r="V3255">
            <v>0</v>
          </cell>
        </row>
        <row r="3256">
          <cell r="D3256" t="str">
            <v>PHOENIX</v>
          </cell>
          <cell r="M3256" t="str">
            <v>﻿Đang hoạt động</v>
          </cell>
          <cell r="N3256">
            <v>42454</v>
          </cell>
          <cell r="Q3256">
            <v>1</v>
          </cell>
          <cell r="T3256">
            <v>0</v>
          </cell>
          <cell r="U3256">
            <v>0</v>
          </cell>
          <cell r="V3256">
            <v>0</v>
          </cell>
        </row>
        <row r="3257">
          <cell r="D3257" t="str">
            <v>MDRT BH</v>
          </cell>
          <cell r="M3257" t="str">
            <v>﻿Đã nghỉ việc</v>
          </cell>
          <cell r="N3257">
            <v>42457</v>
          </cell>
          <cell r="Q3257">
            <v>0</v>
          </cell>
          <cell r="T3257">
            <v>0</v>
          </cell>
          <cell r="U3257">
            <v>0</v>
          </cell>
          <cell r="V3257">
            <v>0</v>
          </cell>
        </row>
        <row r="3258">
          <cell r="D3258" t="str">
            <v>MDRT BH</v>
          </cell>
          <cell r="M3258" t="str">
            <v>﻿Đã nghỉ việc</v>
          </cell>
          <cell r="N3258">
            <v>42457</v>
          </cell>
          <cell r="Q3258">
            <v>0</v>
          </cell>
          <cell r="T3258">
            <v>0</v>
          </cell>
          <cell r="U3258">
            <v>0</v>
          </cell>
          <cell r="V3258">
            <v>0</v>
          </cell>
        </row>
        <row r="3259">
          <cell r="D3259" t="str">
            <v>BÌNH MINH</v>
          </cell>
          <cell r="M3259" t="str">
            <v>﻿Đang hoạt động</v>
          </cell>
          <cell r="N3259">
            <v>42454</v>
          </cell>
          <cell r="Q3259">
            <v>0</v>
          </cell>
          <cell r="T3259">
            <v>1</v>
          </cell>
          <cell r="U3259">
            <v>0</v>
          </cell>
          <cell r="V3259">
            <v>0</v>
          </cell>
        </row>
        <row r="3260">
          <cell r="D3260" t="str">
            <v>BÌNH MINH</v>
          </cell>
          <cell r="M3260" t="str">
            <v>﻿Đang hoạt động</v>
          </cell>
          <cell r="N3260">
            <v>42465</v>
          </cell>
          <cell r="Q3260">
            <v>1</v>
          </cell>
          <cell r="T3260">
            <v>0</v>
          </cell>
          <cell r="U3260">
            <v>0</v>
          </cell>
          <cell r="V3260">
            <v>0</v>
          </cell>
        </row>
        <row r="3261">
          <cell r="D3261" t="str">
            <v>MEGA</v>
          </cell>
          <cell r="M3261" t="str">
            <v>﻿Đang hoạt động</v>
          </cell>
          <cell r="N3261">
            <v>42454</v>
          </cell>
          <cell r="Q3261">
            <v>1</v>
          </cell>
          <cell r="T3261">
            <v>0</v>
          </cell>
          <cell r="U3261">
            <v>0</v>
          </cell>
          <cell r="V3261">
            <v>0</v>
          </cell>
        </row>
        <row r="3262">
          <cell r="D3262" t="str">
            <v>BÌNH MINH</v>
          </cell>
          <cell r="M3262" t="str">
            <v>﻿Đang hoạt động</v>
          </cell>
          <cell r="N3262">
            <v>42460</v>
          </cell>
          <cell r="Q3262">
            <v>1</v>
          </cell>
          <cell r="T3262">
            <v>0</v>
          </cell>
          <cell r="U3262">
            <v>0</v>
          </cell>
          <cell r="V3262">
            <v>0</v>
          </cell>
        </row>
        <row r="3263">
          <cell r="D3263" t="str">
            <v>BIG HERO</v>
          </cell>
          <cell r="M3263" t="str">
            <v>﻿Đang hoạt động</v>
          </cell>
          <cell r="N3263">
            <v>42454</v>
          </cell>
          <cell r="Q3263">
            <v>1</v>
          </cell>
          <cell r="T3263">
            <v>0</v>
          </cell>
          <cell r="U3263">
            <v>0</v>
          </cell>
          <cell r="V3263">
            <v>0</v>
          </cell>
        </row>
        <row r="3264">
          <cell r="D3264" t="str">
            <v>MEGA</v>
          </cell>
          <cell r="M3264" t="str">
            <v>﻿Đang hoạt động</v>
          </cell>
          <cell r="N3264">
            <v>42454</v>
          </cell>
          <cell r="Q3264">
            <v>1</v>
          </cell>
          <cell r="T3264">
            <v>0</v>
          </cell>
          <cell r="U3264">
            <v>0</v>
          </cell>
          <cell r="V3264">
            <v>0</v>
          </cell>
        </row>
        <row r="3265">
          <cell r="D3265" t="str">
            <v>MDRT HCM</v>
          </cell>
          <cell r="M3265" t="str">
            <v>﻿Đang hoạt động</v>
          </cell>
          <cell r="N3265">
            <v>42454</v>
          </cell>
          <cell r="Q3265">
            <v>1</v>
          </cell>
          <cell r="T3265">
            <v>0</v>
          </cell>
          <cell r="U3265">
            <v>0</v>
          </cell>
          <cell r="V3265">
            <v>0</v>
          </cell>
        </row>
        <row r="3266">
          <cell r="D3266" t="str">
            <v>MDRT HCM</v>
          </cell>
          <cell r="M3266" t="str">
            <v>﻿Đang hoạt động</v>
          </cell>
          <cell r="N3266">
            <v>42458</v>
          </cell>
          <cell r="Q3266">
            <v>1</v>
          </cell>
          <cell r="T3266">
            <v>0</v>
          </cell>
          <cell r="U3266">
            <v>0</v>
          </cell>
          <cell r="V3266">
            <v>0</v>
          </cell>
        </row>
        <row r="3267">
          <cell r="D3267" t="str">
            <v>TCA TEAM</v>
          </cell>
          <cell r="M3267" t="str">
            <v>﻿Đang hoạt động</v>
          </cell>
          <cell r="N3267">
            <v>42458</v>
          </cell>
          <cell r="Q3267">
            <v>0</v>
          </cell>
          <cell r="T3267">
            <v>0</v>
          </cell>
          <cell r="U3267">
            <v>0</v>
          </cell>
          <cell r="V3267">
            <v>0</v>
          </cell>
        </row>
        <row r="3268">
          <cell r="D3268" t="str">
            <v>TCA TEAM</v>
          </cell>
          <cell r="M3268" t="str">
            <v>﻿Đang hoạt động</v>
          </cell>
          <cell r="N3268">
            <v>42458</v>
          </cell>
          <cell r="Q3268">
            <v>0</v>
          </cell>
          <cell r="T3268">
            <v>0</v>
          </cell>
          <cell r="U3268">
            <v>0</v>
          </cell>
          <cell r="V3268">
            <v>0</v>
          </cell>
        </row>
        <row r="3269">
          <cell r="D3269" t="str">
            <v>TCA TEAM</v>
          </cell>
          <cell r="M3269" t="str">
            <v>﻿Đang hoạt động</v>
          </cell>
          <cell r="N3269">
            <v>42458</v>
          </cell>
          <cell r="Q3269">
            <v>0</v>
          </cell>
          <cell r="T3269">
            <v>0</v>
          </cell>
          <cell r="U3269">
            <v>0</v>
          </cell>
          <cell r="V3269">
            <v>0</v>
          </cell>
        </row>
        <row r="3270">
          <cell r="D3270" t="str">
            <v>TCA TEAM</v>
          </cell>
          <cell r="M3270" t="str">
            <v>﻿Đang hoạt động</v>
          </cell>
          <cell r="N3270">
            <v>42458</v>
          </cell>
          <cell r="Q3270">
            <v>0</v>
          </cell>
          <cell r="T3270">
            <v>0</v>
          </cell>
          <cell r="U3270">
            <v>0</v>
          </cell>
          <cell r="V3270">
            <v>0</v>
          </cell>
        </row>
        <row r="3271">
          <cell r="D3271" t="str">
            <v>TCA TEAM</v>
          </cell>
          <cell r="M3271" t="str">
            <v>﻿Đang hoạt động</v>
          </cell>
          <cell r="N3271">
            <v>42458</v>
          </cell>
          <cell r="Q3271">
            <v>0</v>
          </cell>
          <cell r="T3271">
            <v>0</v>
          </cell>
          <cell r="U3271">
            <v>0</v>
          </cell>
          <cell r="V3271">
            <v>0</v>
          </cell>
        </row>
        <row r="3272">
          <cell r="D3272" t="str">
            <v>TCA TEAM</v>
          </cell>
          <cell r="M3272" t="str">
            <v>﻿Đang hoạt động</v>
          </cell>
          <cell r="N3272">
            <v>42458</v>
          </cell>
          <cell r="Q3272">
            <v>0</v>
          </cell>
          <cell r="T3272">
            <v>0</v>
          </cell>
          <cell r="U3272">
            <v>0</v>
          </cell>
          <cell r="V3272">
            <v>0</v>
          </cell>
        </row>
        <row r="3273">
          <cell r="D3273" t="str">
            <v>TCA TEAM</v>
          </cell>
          <cell r="M3273" t="str">
            <v>﻿Đang hoạt động</v>
          </cell>
          <cell r="N3273">
            <v>42458</v>
          </cell>
          <cell r="Q3273">
            <v>0</v>
          </cell>
          <cell r="T3273">
            <v>0</v>
          </cell>
          <cell r="U3273">
            <v>0</v>
          </cell>
          <cell r="V3273">
            <v>0</v>
          </cell>
        </row>
        <row r="3274">
          <cell r="D3274" t="str">
            <v>TCA TEAM</v>
          </cell>
          <cell r="M3274" t="str">
            <v>﻿Đang hoạt động</v>
          </cell>
          <cell r="N3274">
            <v>42458</v>
          </cell>
          <cell r="Q3274">
            <v>0</v>
          </cell>
          <cell r="T3274">
            <v>0</v>
          </cell>
          <cell r="U3274">
            <v>0</v>
          </cell>
          <cell r="V3274">
            <v>0</v>
          </cell>
        </row>
        <row r="3275">
          <cell r="D3275" t="str">
            <v>TCA TEAM</v>
          </cell>
          <cell r="M3275" t="str">
            <v>﻿Đang hoạt động</v>
          </cell>
          <cell r="N3275">
            <v>42458</v>
          </cell>
          <cell r="Q3275">
            <v>0</v>
          </cell>
          <cell r="T3275">
            <v>0</v>
          </cell>
          <cell r="U3275">
            <v>0</v>
          </cell>
          <cell r="V3275">
            <v>0</v>
          </cell>
        </row>
        <row r="3276">
          <cell r="D3276" t="str">
            <v>TCA TEAM</v>
          </cell>
          <cell r="M3276" t="str">
            <v>﻿Đang hoạt động</v>
          </cell>
          <cell r="N3276">
            <v>42458</v>
          </cell>
          <cell r="Q3276">
            <v>0</v>
          </cell>
          <cell r="T3276">
            <v>0</v>
          </cell>
          <cell r="U3276">
            <v>0</v>
          </cell>
          <cell r="V3276">
            <v>0</v>
          </cell>
        </row>
        <row r="3277">
          <cell r="D3277" t="str">
            <v>TCA TEAM</v>
          </cell>
          <cell r="M3277" t="str">
            <v>﻿Đang hoạt động</v>
          </cell>
          <cell r="N3277">
            <v>42458</v>
          </cell>
          <cell r="Q3277">
            <v>0</v>
          </cell>
          <cell r="T3277">
            <v>0</v>
          </cell>
          <cell r="U3277">
            <v>0</v>
          </cell>
          <cell r="V3277">
            <v>0</v>
          </cell>
        </row>
        <row r="3278">
          <cell r="D3278" t="str">
            <v>TCA TEAM</v>
          </cell>
          <cell r="M3278" t="str">
            <v>﻿Đang hoạt động</v>
          </cell>
          <cell r="N3278">
            <v>42458</v>
          </cell>
          <cell r="Q3278">
            <v>0</v>
          </cell>
          <cell r="T3278">
            <v>0</v>
          </cell>
          <cell r="U3278">
            <v>0</v>
          </cell>
          <cell r="V3278">
            <v>0</v>
          </cell>
        </row>
        <row r="3279">
          <cell r="D3279" t="str">
            <v>MDRT HCM</v>
          </cell>
          <cell r="M3279" t="str">
            <v>﻿Đang hoạt động</v>
          </cell>
          <cell r="N3279">
            <v>42496</v>
          </cell>
          <cell r="Q3279">
            <v>1</v>
          </cell>
          <cell r="T3279">
            <v>0</v>
          </cell>
          <cell r="U3279">
            <v>0</v>
          </cell>
          <cell r="V3279">
            <v>0</v>
          </cell>
        </row>
        <row r="3280">
          <cell r="D3280" t="str">
            <v>COT GENCASA</v>
          </cell>
          <cell r="M3280" t="str">
            <v>﻿Đang hoạt động</v>
          </cell>
          <cell r="N3280">
            <v>42454</v>
          </cell>
          <cell r="Q3280">
            <v>1</v>
          </cell>
          <cell r="T3280">
            <v>0</v>
          </cell>
          <cell r="U3280">
            <v>0</v>
          </cell>
          <cell r="V3280">
            <v>0</v>
          </cell>
        </row>
        <row r="3281">
          <cell r="D3281" t="str">
            <v>BIG HERO</v>
          </cell>
          <cell r="M3281" t="str">
            <v>﻿Đang hoạt động</v>
          </cell>
          <cell r="N3281">
            <v>42454</v>
          </cell>
          <cell r="Q3281">
            <v>1</v>
          </cell>
          <cell r="T3281">
            <v>0</v>
          </cell>
          <cell r="U3281">
            <v>0</v>
          </cell>
          <cell r="V3281">
            <v>0</v>
          </cell>
        </row>
        <row r="3282">
          <cell r="D3282" t="str">
            <v>TCA TEAM</v>
          </cell>
          <cell r="M3282" t="str">
            <v>﻿Đang hoạt động</v>
          </cell>
          <cell r="N3282">
            <v>42458</v>
          </cell>
          <cell r="Q3282">
            <v>0</v>
          </cell>
          <cell r="T3282">
            <v>0</v>
          </cell>
          <cell r="U3282">
            <v>0</v>
          </cell>
          <cell r="V3282">
            <v>0</v>
          </cell>
        </row>
        <row r="3283">
          <cell r="D3283" t="str">
            <v>THE CAPITAL</v>
          </cell>
          <cell r="M3283" t="str">
            <v>﻿Đang hoạt động</v>
          </cell>
          <cell r="N3283">
            <v>42468</v>
          </cell>
          <cell r="Q3283">
            <v>1</v>
          </cell>
          <cell r="T3283">
            <v>0</v>
          </cell>
          <cell r="U3283">
            <v>0</v>
          </cell>
          <cell r="V3283">
            <v>0</v>
          </cell>
        </row>
        <row r="3284">
          <cell r="D3284" t="str">
            <v>CẦN THƠ</v>
          </cell>
          <cell r="M3284" t="str">
            <v>﻿Đang hoạt động</v>
          </cell>
          <cell r="N3284">
            <v>42460</v>
          </cell>
          <cell r="Q3284">
            <v>1</v>
          </cell>
          <cell r="T3284">
            <v>0</v>
          </cell>
          <cell r="U3284">
            <v>0</v>
          </cell>
          <cell r="V3284">
            <v>0</v>
          </cell>
        </row>
        <row r="3285">
          <cell r="D3285" t="str">
            <v>SUNFLOWER</v>
          </cell>
          <cell r="M3285" t="str">
            <v>﻿Đang hoạt động</v>
          </cell>
          <cell r="N3285">
            <v>42458</v>
          </cell>
          <cell r="Q3285">
            <v>1</v>
          </cell>
          <cell r="T3285">
            <v>0</v>
          </cell>
          <cell r="U3285">
            <v>0</v>
          </cell>
          <cell r="V3285">
            <v>0</v>
          </cell>
        </row>
        <row r="3286">
          <cell r="D3286" t="str">
            <v>TCA TEAM</v>
          </cell>
          <cell r="M3286" t="str">
            <v>﻿Đang hoạt động</v>
          </cell>
          <cell r="N3286">
            <v>42460</v>
          </cell>
          <cell r="Q3286">
            <v>0</v>
          </cell>
          <cell r="T3286">
            <v>0</v>
          </cell>
          <cell r="U3286">
            <v>0</v>
          </cell>
          <cell r="V3286">
            <v>0</v>
          </cell>
        </row>
        <row r="3287">
          <cell r="D3287" t="str">
            <v>MDRT VT</v>
          </cell>
          <cell r="M3287" t="str">
            <v>﻿Đã nghỉ việc</v>
          </cell>
          <cell r="N3287">
            <v>42548</v>
          </cell>
          <cell r="Q3287">
            <v>0</v>
          </cell>
          <cell r="T3287">
            <v>0</v>
          </cell>
          <cell r="U3287">
            <v>0</v>
          </cell>
          <cell r="V3287">
            <v>0</v>
          </cell>
        </row>
        <row r="3288">
          <cell r="D3288" t="str">
            <v>TCA TEAM</v>
          </cell>
          <cell r="M3288" t="str">
            <v>﻿Đang hoạt động</v>
          </cell>
          <cell r="N3288">
            <v>42460</v>
          </cell>
          <cell r="Q3288">
            <v>0</v>
          </cell>
          <cell r="T3288">
            <v>0</v>
          </cell>
          <cell r="U3288">
            <v>0</v>
          </cell>
          <cell r="V3288">
            <v>0</v>
          </cell>
        </row>
        <row r="3289">
          <cell r="D3289" t="str">
            <v>TCA TEAM</v>
          </cell>
          <cell r="M3289" t="str">
            <v>﻿Đang hoạt động</v>
          </cell>
          <cell r="N3289">
            <v>42460</v>
          </cell>
          <cell r="Q3289">
            <v>0</v>
          </cell>
          <cell r="T3289">
            <v>0</v>
          </cell>
          <cell r="U3289">
            <v>0</v>
          </cell>
          <cell r="V3289">
            <v>0</v>
          </cell>
        </row>
        <row r="3290">
          <cell r="D3290" t="str">
            <v>THE SKY</v>
          </cell>
          <cell r="M3290" t="str">
            <v>﻿Đang hoạt động</v>
          </cell>
          <cell r="N3290">
            <v>42468</v>
          </cell>
          <cell r="Q3290">
            <v>1</v>
          </cell>
          <cell r="T3290">
            <v>0</v>
          </cell>
          <cell r="U3290">
            <v>0</v>
          </cell>
          <cell r="V3290">
            <v>0</v>
          </cell>
        </row>
        <row r="3291">
          <cell r="D3291" t="str">
            <v>TCA TEAM</v>
          </cell>
          <cell r="M3291" t="str">
            <v>﻿Đang hoạt động</v>
          </cell>
          <cell r="N3291">
            <v>42460</v>
          </cell>
          <cell r="Q3291">
            <v>0</v>
          </cell>
          <cell r="T3291">
            <v>0</v>
          </cell>
          <cell r="U3291">
            <v>0</v>
          </cell>
          <cell r="V3291">
            <v>0</v>
          </cell>
        </row>
        <row r="3292">
          <cell r="D3292" t="str">
            <v>TCA TEAM</v>
          </cell>
          <cell r="M3292" t="str">
            <v>﻿Đang hoạt động</v>
          </cell>
          <cell r="N3292">
            <v>42460</v>
          </cell>
          <cell r="Q3292">
            <v>0</v>
          </cell>
          <cell r="T3292">
            <v>0</v>
          </cell>
          <cell r="U3292">
            <v>0</v>
          </cell>
          <cell r="V3292">
            <v>0</v>
          </cell>
        </row>
        <row r="3293">
          <cell r="D3293" t="str">
            <v>TCA TEAM</v>
          </cell>
          <cell r="M3293" t="str">
            <v>﻿Đang hoạt động</v>
          </cell>
          <cell r="N3293">
            <v>42460</v>
          </cell>
          <cell r="Q3293">
            <v>0</v>
          </cell>
          <cell r="T3293">
            <v>0</v>
          </cell>
          <cell r="U3293">
            <v>0</v>
          </cell>
          <cell r="V3293">
            <v>0</v>
          </cell>
        </row>
        <row r="3294">
          <cell r="D3294" t="str">
            <v>CẦN THƠ</v>
          </cell>
          <cell r="M3294" t="str">
            <v>﻿Đang hoạt động</v>
          </cell>
          <cell r="N3294">
            <v>42460</v>
          </cell>
          <cell r="Q3294">
            <v>1</v>
          </cell>
          <cell r="T3294">
            <v>0</v>
          </cell>
          <cell r="U3294">
            <v>0</v>
          </cell>
          <cell r="V3294">
            <v>0</v>
          </cell>
        </row>
        <row r="3295">
          <cell r="D3295" t="str">
            <v>MDRT VT</v>
          </cell>
          <cell r="M3295" t="str">
            <v>﻿Đã nghỉ việc</v>
          </cell>
          <cell r="N3295">
            <v>42459</v>
          </cell>
          <cell r="Q3295">
            <v>0</v>
          </cell>
          <cell r="T3295">
            <v>0</v>
          </cell>
          <cell r="U3295">
            <v>0</v>
          </cell>
          <cell r="V3295">
            <v>0</v>
          </cell>
        </row>
        <row r="3296">
          <cell r="D3296" t="str">
            <v>TCA TEAM</v>
          </cell>
          <cell r="M3296" t="str">
            <v>﻿Đang hoạt động</v>
          </cell>
          <cell r="N3296">
            <v>42460</v>
          </cell>
          <cell r="Q3296">
            <v>0</v>
          </cell>
          <cell r="T3296">
            <v>0</v>
          </cell>
          <cell r="U3296">
            <v>0</v>
          </cell>
          <cell r="V3296">
            <v>0</v>
          </cell>
        </row>
        <row r="3297">
          <cell r="D3297" t="str">
            <v>THE CAPITAL</v>
          </cell>
          <cell r="M3297" t="str">
            <v>﻿Đang hoạt động</v>
          </cell>
          <cell r="N3297">
            <v>42459</v>
          </cell>
          <cell r="Q3297">
            <v>1</v>
          </cell>
          <cell r="T3297">
            <v>0</v>
          </cell>
          <cell r="U3297">
            <v>0</v>
          </cell>
          <cell r="V3297">
            <v>0</v>
          </cell>
        </row>
        <row r="3298">
          <cell r="D3298" t="str">
            <v>TCA TEAM</v>
          </cell>
          <cell r="M3298" t="str">
            <v>﻿Đang hoạt động</v>
          </cell>
          <cell r="N3298">
            <v>42460</v>
          </cell>
          <cell r="Q3298">
            <v>0</v>
          </cell>
          <cell r="T3298">
            <v>0</v>
          </cell>
          <cell r="U3298">
            <v>0</v>
          </cell>
          <cell r="V3298">
            <v>0</v>
          </cell>
        </row>
        <row r="3299">
          <cell r="D3299" t="str">
            <v>TCA TEAM</v>
          </cell>
          <cell r="M3299" t="str">
            <v>﻿Đang hoạt động</v>
          </cell>
          <cell r="N3299">
            <v>42460</v>
          </cell>
          <cell r="Q3299">
            <v>0</v>
          </cell>
          <cell r="T3299">
            <v>0</v>
          </cell>
          <cell r="U3299">
            <v>0</v>
          </cell>
          <cell r="V3299">
            <v>0</v>
          </cell>
        </row>
        <row r="3300">
          <cell r="D3300" t="str">
            <v>TCA TEAM</v>
          </cell>
          <cell r="M3300" t="str">
            <v>﻿Đang hoạt động</v>
          </cell>
          <cell r="N3300">
            <v>42460</v>
          </cell>
          <cell r="Q3300">
            <v>0</v>
          </cell>
          <cell r="T3300">
            <v>0</v>
          </cell>
          <cell r="U3300">
            <v>0</v>
          </cell>
          <cell r="V3300">
            <v>0</v>
          </cell>
        </row>
        <row r="3301">
          <cell r="D3301" t="str">
            <v>SUNFLOWER</v>
          </cell>
          <cell r="M3301" t="str">
            <v>﻿Đang hoạt động</v>
          </cell>
          <cell r="N3301">
            <v>42458</v>
          </cell>
          <cell r="Q3301">
            <v>0</v>
          </cell>
          <cell r="T3301">
            <v>0</v>
          </cell>
          <cell r="U3301">
            <v>1</v>
          </cell>
          <cell r="V3301">
            <v>0</v>
          </cell>
        </row>
        <row r="3302">
          <cell r="D3302" t="str">
            <v>TCA TEAM</v>
          </cell>
          <cell r="M3302" t="str">
            <v>﻿Đang hoạt động</v>
          </cell>
          <cell r="N3302">
            <v>42460</v>
          </cell>
          <cell r="Q3302">
            <v>0</v>
          </cell>
          <cell r="T3302">
            <v>0</v>
          </cell>
          <cell r="U3302">
            <v>0</v>
          </cell>
          <cell r="V3302">
            <v>0</v>
          </cell>
        </row>
        <row r="3303">
          <cell r="D3303" t="str">
            <v>MDRT VT</v>
          </cell>
          <cell r="M3303" t="str">
            <v>﻿Đang hoạt động</v>
          </cell>
          <cell r="N3303">
            <v>42465</v>
          </cell>
          <cell r="Q3303">
            <v>1</v>
          </cell>
          <cell r="T3303">
            <v>0</v>
          </cell>
          <cell r="U3303">
            <v>0</v>
          </cell>
          <cell r="V3303">
            <v>0</v>
          </cell>
        </row>
        <row r="3304">
          <cell r="D3304" t="str">
            <v>GENCASA HƯNG YÊN</v>
          </cell>
          <cell r="M3304" t="str">
            <v>﻿Đang hoạt động</v>
          </cell>
          <cell r="N3304">
            <v>42479</v>
          </cell>
          <cell r="Q3304">
            <v>1</v>
          </cell>
          <cell r="T3304">
            <v>0</v>
          </cell>
          <cell r="U3304">
            <v>0</v>
          </cell>
          <cell r="V3304">
            <v>0</v>
          </cell>
        </row>
        <row r="3305">
          <cell r="D3305" t="str">
            <v>TCA TEAM</v>
          </cell>
          <cell r="M3305" t="str">
            <v>﻿Đang hoạt động</v>
          </cell>
          <cell r="N3305">
            <v>42460</v>
          </cell>
          <cell r="Q3305">
            <v>0</v>
          </cell>
          <cell r="T3305">
            <v>0</v>
          </cell>
          <cell r="U3305">
            <v>0</v>
          </cell>
          <cell r="V3305">
            <v>0</v>
          </cell>
        </row>
        <row r="3306">
          <cell r="D3306" t="str">
            <v>TCA TEAM</v>
          </cell>
          <cell r="M3306" t="str">
            <v>﻿Đang hoạt động</v>
          </cell>
          <cell r="N3306">
            <v>42460</v>
          </cell>
          <cell r="Q3306">
            <v>0</v>
          </cell>
          <cell r="T3306">
            <v>0</v>
          </cell>
          <cell r="U3306">
            <v>0</v>
          </cell>
          <cell r="V3306">
            <v>0</v>
          </cell>
        </row>
        <row r="3307">
          <cell r="D3307" t="str">
            <v>THE CAPITAL</v>
          </cell>
          <cell r="M3307" t="str">
            <v>﻿Đang hoạt động</v>
          </cell>
          <cell r="N3307">
            <v>42468</v>
          </cell>
          <cell r="Q3307">
            <v>1</v>
          </cell>
          <cell r="T3307">
            <v>0</v>
          </cell>
          <cell r="U3307">
            <v>0</v>
          </cell>
          <cell r="V3307">
            <v>0</v>
          </cell>
        </row>
        <row r="3308">
          <cell r="D3308" t="str">
            <v>F.B.I</v>
          </cell>
          <cell r="M3308" t="str">
            <v>﻿Đang hoạt động</v>
          </cell>
          <cell r="N3308">
            <v>42458</v>
          </cell>
          <cell r="Q3308">
            <v>1</v>
          </cell>
          <cell r="T3308">
            <v>0</v>
          </cell>
          <cell r="U3308">
            <v>0</v>
          </cell>
          <cell r="V3308">
            <v>0</v>
          </cell>
        </row>
        <row r="3309">
          <cell r="D3309" t="str">
            <v>TCA TEAM</v>
          </cell>
          <cell r="M3309" t="str">
            <v>﻿Đang hoạt động</v>
          </cell>
          <cell r="N3309">
            <v>42460</v>
          </cell>
          <cell r="Q3309">
            <v>0</v>
          </cell>
          <cell r="T3309">
            <v>0</v>
          </cell>
          <cell r="U3309">
            <v>0</v>
          </cell>
          <cell r="V3309">
            <v>0</v>
          </cell>
        </row>
        <row r="3310">
          <cell r="D3310" t="str">
            <v>MDRT VT</v>
          </cell>
          <cell r="M3310" t="str">
            <v>﻿Đang hoạt động</v>
          </cell>
          <cell r="N3310">
            <v>42465</v>
          </cell>
          <cell r="Q3310">
            <v>1</v>
          </cell>
          <cell r="T3310">
            <v>0</v>
          </cell>
          <cell r="U3310">
            <v>0</v>
          </cell>
          <cell r="V3310">
            <v>0</v>
          </cell>
        </row>
        <row r="3311">
          <cell r="D3311" t="str">
            <v>TCA TEAM</v>
          </cell>
          <cell r="M3311" t="str">
            <v>﻿Đang hoạt động</v>
          </cell>
          <cell r="N3311">
            <v>42460</v>
          </cell>
          <cell r="Q3311">
            <v>0</v>
          </cell>
          <cell r="T3311">
            <v>0</v>
          </cell>
          <cell r="U3311">
            <v>0</v>
          </cell>
          <cell r="V3311">
            <v>0</v>
          </cell>
        </row>
        <row r="3312">
          <cell r="D3312" t="str">
            <v>MEGA</v>
          </cell>
          <cell r="M3312" t="str">
            <v>﻿Đang hoạt động</v>
          </cell>
          <cell r="N3312">
            <v>42479</v>
          </cell>
          <cell r="Q3312">
            <v>1</v>
          </cell>
          <cell r="T3312">
            <v>0</v>
          </cell>
          <cell r="U3312">
            <v>0</v>
          </cell>
          <cell r="V3312">
            <v>0</v>
          </cell>
        </row>
        <row r="3313">
          <cell r="D3313" t="str">
            <v>TCA TEAM</v>
          </cell>
          <cell r="M3313" t="str">
            <v>﻿Đang hoạt động</v>
          </cell>
          <cell r="N3313">
            <v>42506</v>
          </cell>
          <cell r="Q3313">
            <v>0</v>
          </cell>
          <cell r="T3313">
            <v>0</v>
          </cell>
          <cell r="U3313">
            <v>0</v>
          </cell>
          <cell r="V3313">
            <v>0</v>
          </cell>
        </row>
        <row r="3314">
          <cell r="D3314" t="str">
            <v>TCA TEAM</v>
          </cell>
          <cell r="M3314" t="str">
            <v>﻿Đang hoạt động</v>
          </cell>
          <cell r="N3314">
            <v>42460</v>
          </cell>
          <cell r="Q3314">
            <v>0</v>
          </cell>
          <cell r="T3314">
            <v>0</v>
          </cell>
          <cell r="U3314">
            <v>0</v>
          </cell>
          <cell r="V3314">
            <v>0</v>
          </cell>
        </row>
        <row r="3315">
          <cell r="D3315" t="str">
            <v>GENCASA HƯNG YÊN</v>
          </cell>
          <cell r="M3315" t="str">
            <v>﻿Đang hoạt động</v>
          </cell>
          <cell r="N3315">
            <v>42475</v>
          </cell>
          <cell r="Q3315">
            <v>0</v>
          </cell>
          <cell r="T3315">
            <v>0</v>
          </cell>
          <cell r="U3315">
            <v>1</v>
          </cell>
          <cell r="V3315">
            <v>0</v>
          </cell>
        </row>
        <row r="3316">
          <cell r="D3316" t="str">
            <v>GENCASA HƯNG YÊN</v>
          </cell>
          <cell r="M3316" t="str">
            <v>﻿Đang hoạt động</v>
          </cell>
          <cell r="N3316">
            <v>42465</v>
          </cell>
          <cell r="Q3316">
            <v>0</v>
          </cell>
          <cell r="T3316">
            <v>0</v>
          </cell>
          <cell r="U3316">
            <v>1</v>
          </cell>
          <cell r="V3316">
            <v>0</v>
          </cell>
        </row>
        <row r="3317">
          <cell r="D3317" t="str">
            <v>GENCASA HƯNG YÊN</v>
          </cell>
          <cell r="M3317" t="str">
            <v>﻿Đang hoạt động</v>
          </cell>
          <cell r="N3317">
            <v>42514</v>
          </cell>
          <cell r="Q3317">
            <v>1</v>
          </cell>
          <cell r="T3317">
            <v>0</v>
          </cell>
          <cell r="U3317">
            <v>0</v>
          </cell>
          <cell r="V3317">
            <v>0</v>
          </cell>
        </row>
        <row r="3318">
          <cell r="D3318" t="str">
            <v>GENCASA HƯNG YÊN</v>
          </cell>
          <cell r="M3318" t="str">
            <v>﻿Đang hoạt động</v>
          </cell>
          <cell r="N3318">
            <v>42486</v>
          </cell>
          <cell r="Q3318">
            <v>1</v>
          </cell>
          <cell r="T3318">
            <v>0</v>
          </cell>
          <cell r="U3318">
            <v>0</v>
          </cell>
          <cell r="V3318">
            <v>0</v>
          </cell>
        </row>
        <row r="3319">
          <cell r="D3319" t="str">
            <v>GENCASA HƯNG YÊN</v>
          </cell>
          <cell r="M3319" t="str">
            <v>﻿Đã nghỉ việc</v>
          </cell>
          <cell r="N3319">
            <v>42458</v>
          </cell>
          <cell r="Q3319">
            <v>0</v>
          </cell>
          <cell r="T3319">
            <v>0</v>
          </cell>
          <cell r="U3319">
            <v>0</v>
          </cell>
          <cell r="V3319">
            <v>0</v>
          </cell>
        </row>
        <row r="3320">
          <cell r="D3320" t="str">
            <v>THE KEY</v>
          </cell>
          <cell r="M3320" t="str">
            <v>﻿Đang hoạt động</v>
          </cell>
          <cell r="N3320">
            <v>42459</v>
          </cell>
          <cell r="Q3320">
            <v>0</v>
          </cell>
          <cell r="T3320">
            <v>1</v>
          </cell>
          <cell r="U3320">
            <v>0</v>
          </cell>
          <cell r="V3320">
            <v>0</v>
          </cell>
        </row>
        <row r="3321">
          <cell r="D3321" t="str">
            <v>MDRT VT</v>
          </cell>
          <cell r="M3321" t="str">
            <v>﻿Đang hoạt động</v>
          </cell>
          <cell r="N3321">
            <v>42465</v>
          </cell>
          <cell r="Q3321">
            <v>1</v>
          </cell>
          <cell r="T3321">
            <v>0</v>
          </cell>
          <cell r="U3321">
            <v>0</v>
          </cell>
          <cell r="V3321">
            <v>0</v>
          </cell>
        </row>
        <row r="3322">
          <cell r="D3322" t="str">
            <v>GENCASA HƯNG YÊN</v>
          </cell>
          <cell r="M3322" t="str">
            <v>﻿Đang hoạt động</v>
          </cell>
          <cell r="N3322">
            <v>42479</v>
          </cell>
          <cell r="Q3322">
            <v>0</v>
          </cell>
          <cell r="T3322">
            <v>0</v>
          </cell>
          <cell r="U3322">
            <v>1</v>
          </cell>
          <cell r="V3322">
            <v>0</v>
          </cell>
        </row>
        <row r="3323">
          <cell r="D3323" t="str">
            <v>COT GENCASA</v>
          </cell>
          <cell r="M3323" t="str">
            <v>﻿Đang hoạt động</v>
          </cell>
          <cell r="N3323">
            <v>42458</v>
          </cell>
          <cell r="Q3323">
            <v>0</v>
          </cell>
          <cell r="T3323">
            <v>1</v>
          </cell>
          <cell r="U3323">
            <v>0</v>
          </cell>
          <cell r="V3323">
            <v>0</v>
          </cell>
        </row>
        <row r="3324">
          <cell r="D3324" t="str">
            <v>BÌNH MINH</v>
          </cell>
          <cell r="M3324" t="str">
            <v>﻿Đang hoạt động</v>
          </cell>
          <cell r="N3324">
            <v>42468</v>
          </cell>
          <cell r="Q3324">
            <v>1</v>
          </cell>
          <cell r="T3324">
            <v>0</v>
          </cell>
          <cell r="U3324">
            <v>0</v>
          </cell>
          <cell r="V3324">
            <v>0</v>
          </cell>
        </row>
        <row r="3325">
          <cell r="D3325" t="str">
            <v>GENCASA HƯNG YÊN</v>
          </cell>
          <cell r="M3325" t="str">
            <v>﻿Đang hoạt động</v>
          </cell>
          <cell r="N3325">
            <v>42465</v>
          </cell>
          <cell r="Q3325">
            <v>1</v>
          </cell>
          <cell r="T3325">
            <v>0</v>
          </cell>
          <cell r="U3325">
            <v>0</v>
          </cell>
          <cell r="V3325">
            <v>0</v>
          </cell>
        </row>
        <row r="3326">
          <cell r="D3326" t="str">
            <v>CẦN THƠ</v>
          </cell>
          <cell r="M3326" t="str">
            <v>﻿Đang hoạt động</v>
          </cell>
          <cell r="N3326">
            <v>42465</v>
          </cell>
          <cell r="Q3326">
            <v>1</v>
          </cell>
          <cell r="T3326">
            <v>0</v>
          </cell>
          <cell r="U3326">
            <v>0</v>
          </cell>
          <cell r="V3326">
            <v>0</v>
          </cell>
        </row>
        <row r="3327">
          <cell r="D3327" t="str">
            <v>GENCASA HƯNG YÊN</v>
          </cell>
          <cell r="M3327" t="str">
            <v>﻿Đang hoạt động</v>
          </cell>
          <cell r="N3327">
            <v>42479</v>
          </cell>
          <cell r="Q3327">
            <v>0</v>
          </cell>
          <cell r="T3327">
            <v>0</v>
          </cell>
          <cell r="U3327">
            <v>1</v>
          </cell>
          <cell r="V3327">
            <v>0</v>
          </cell>
        </row>
        <row r="3328">
          <cell r="D3328" t="str">
            <v>CẦN THƠ</v>
          </cell>
          <cell r="M3328" t="str">
            <v>﻿Đang hoạt động</v>
          </cell>
          <cell r="N3328">
            <v>42460</v>
          </cell>
          <cell r="Q3328">
            <v>1</v>
          </cell>
          <cell r="T3328">
            <v>0</v>
          </cell>
          <cell r="U3328">
            <v>0</v>
          </cell>
          <cell r="V3328">
            <v>0</v>
          </cell>
        </row>
        <row r="3329">
          <cell r="D3329" t="str">
            <v>GENCASA HƯNG YÊN</v>
          </cell>
          <cell r="M3329" t="str">
            <v>﻿Đang hoạt động</v>
          </cell>
          <cell r="N3329">
            <v>42465</v>
          </cell>
          <cell r="Q3329">
            <v>0</v>
          </cell>
          <cell r="T3329">
            <v>0</v>
          </cell>
          <cell r="U3329">
            <v>1</v>
          </cell>
          <cell r="V3329">
            <v>0</v>
          </cell>
        </row>
        <row r="3330">
          <cell r="D3330" t="str">
            <v>LUCKY STAR</v>
          </cell>
          <cell r="M3330" t="str">
            <v>﻿Đang hoạt động</v>
          </cell>
          <cell r="N3330">
            <v>42473</v>
          </cell>
          <cell r="Q3330">
            <v>1</v>
          </cell>
          <cell r="T3330">
            <v>0</v>
          </cell>
          <cell r="U3330">
            <v>0</v>
          </cell>
          <cell r="V3330">
            <v>0</v>
          </cell>
        </row>
        <row r="3331">
          <cell r="D3331" t="str">
            <v>CẦN THƠ</v>
          </cell>
          <cell r="M3331" t="str">
            <v>﻿Đang hoạt động</v>
          </cell>
          <cell r="N3331">
            <v>42459</v>
          </cell>
          <cell r="Q3331">
            <v>1</v>
          </cell>
          <cell r="T3331">
            <v>0</v>
          </cell>
          <cell r="U3331">
            <v>0</v>
          </cell>
          <cell r="V3331">
            <v>0</v>
          </cell>
        </row>
        <row r="3332">
          <cell r="D3332" t="str">
            <v>CẦN THƠ</v>
          </cell>
          <cell r="M3332" t="str">
            <v>﻿Đang hoạt động</v>
          </cell>
          <cell r="N3332">
            <v>42459</v>
          </cell>
          <cell r="Q3332">
            <v>0</v>
          </cell>
          <cell r="T3332">
            <v>0</v>
          </cell>
          <cell r="U3332">
            <v>1</v>
          </cell>
          <cell r="V3332">
            <v>0</v>
          </cell>
        </row>
        <row r="3333">
          <cell r="D3333" t="str">
            <v>CẦN THƠ</v>
          </cell>
          <cell r="M3333" t="str">
            <v>﻿Đang hoạt động</v>
          </cell>
          <cell r="N3333">
            <v>42475</v>
          </cell>
          <cell r="Q3333">
            <v>1</v>
          </cell>
          <cell r="T3333">
            <v>0</v>
          </cell>
          <cell r="U3333">
            <v>0</v>
          </cell>
          <cell r="V3333">
            <v>0</v>
          </cell>
        </row>
        <row r="3334">
          <cell r="D3334" t="str">
            <v>CẦN THƠ</v>
          </cell>
          <cell r="M3334" t="str">
            <v>﻿Đang hoạt động</v>
          </cell>
          <cell r="N3334">
            <v>42459</v>
          </cell>
          <cell r="Q3334">
            <v>1</v>
          </cell>
          <cell r="T3334">
            <v>0</v>
          </cell>
          <cell r="U3334">
            <v>0</v>
          </cell>
          <cell r="V3334">
            <v>0</v>
          </cell>
        </row>
        <row r="3335">
          <cell r="D3335" t="str">
            <v>CẦN THƠ</v>
          </cell>
          <cell r="M3335" t="str">
            <v>﻿Đang hoạt động</v>
          </cell>
          <cell r="N3335">
            <v>42459</v>
          </cell>
          <cell r="Q3335">
            <v>1</v>
          </cell>
          <cell r="T3335">
            <v>0</v>
          </cell>
          <cell r="U3335">
            <v>0</v>
          </cell>
          <cell r="V3335">
            <v>0</v>
          </cell>
        </row>
        <row r="3336">
          <cell r="D3336" t="str">
            <v>CẦN THƠ</v>
          </cell>
          <cell r="M3336" t="str">
            <v>﻿Đang hoạt động</v>
          </cell>
          <cell r="N3336">
            <v>42488</v>
          </cell>
          <cell r="Q3336">
            <v>1</v>
          </cell>
          <cell r="T3336">
            <v>0</v>
          </cell>
          <cell r="U3336">
            <v>0</v>
          </cell>
          <cell r="V3336">
            <v>0</v>
          </cell>
        </row>
        <row r="3337">
          <cell r="D3337" t="str">
            <v>MDRT VT</v>
          </cell>
          <cell r="M3337" t="str">
            <v>﻿Đã nghỉ việc</v>
          </cell>
          <cell r="N3337">
            <v>42465</v>
          </cell>
          <cell r="Q3337">
            <v>0</v>
          </cell>
          <cell r="T3337">
            <v>0</v>
          </cell>
          <cell r="U3337">
            <v>0</v>
          </cell>
          <cell r="V3337">
            <v>0</v>
          </cell>
        </row>
        <row r="3338">
          <cell r="D3338" t="str">
            <v>MDRT VT</v>
          </cell>
          <cell r="M3338" t="str">
            <v>﻿Đã nghỉ việc</v>
          </cell>
          <cell r="N3338">
            <v>42465</v>
          </cell>
          <cell r="Q3338">
            <v>0</v>
          </cell>
          <cell r="T3338">
            <v>0</v>
          </cell>
          <cell r="U3338">
            <v>0</v>
          </cell>
          <cell r="V3338">
            <v>0</v>
          </cell>
        </row>
        <row r="3339">
          <cell r="D3339" t="str">
            <v>MDRT VT</v>
          </cell>
          <cell r="M3339" t="str">
            <v>﻿Đã nghỉ việc</v>
          </cell>
          <cell r="N3339">
            <v>42465</v>
          </cell>
          <cell r="Q3339">
            <v>0</v>
          </cell>
          <cell r="T3339">
            <v>0</v>
          </cell>
          <cell r="U3339">
            <v>0</v>
          </cell>
          <cell r="V3339">
            <v>0</v>
          </cell>
        </row>
        <row r="3340">
          <cell r="D3340" t="str">
            <v>MDRT VT</v>
          </cell>
          <cell r="M3340" t="str">
            <v>﻿Đang hoạt động</v>
          </cell>
          <cell r="N3340">
            <v>42465</v>
          </cell>
          <cell r="Q3340">
            <v>1</v>
          </cell>
          <cell r="T3340">
            <v>0</v>
          </cell>
          <cell r="U3340">
            <v>0</v>
          </cell>
          <cell r="V3340">
            <v>0</v>
          </cell>
        </row>
        <row r="3341">
          <cell r="D3341" t="str">
            <v>MDRT VT</v>
          </cell>
          <cell r="M3341" t="str">
            <v>﻿Đã nghỉ việc</v>
          </cell>
          <cell r="N3341">
            <v>42465</v>
          </cell>
          <cell r="Q3341">
            <v>0</v>
          </cell>
          <cell r="T3341">
            <v>0</v>
          </cell>
          <cell r="U3341">
            <v>0</v>
          </cell>
          <cell r="V3341">
            <v>0</v>
          </cell>
        </row>
        <row r="3342">
          <cell r="M3342" t="str">
            <v>﻿Đang hoạt động</v>
          </cell>
          <cell r="N3342">
            <v>42467</v>
          </cell>
          <cell r="Q3342">
            <v>0</v>
          </cell>
          <cell r="T3342">
            <v>0</v>
          </cell>
          <cell r="U3342">
            <v>0</v>
          </cell>
          <cell r="V3342">
            <v>0</v>
          </cell>
        </row>
        <row r="3343">
          <cell r="M3343" t="str">
            <v>﻿Đang hoạt động</v>
          </cell>
          <cell r="N3343">
            <v>42467</v>
          </cell>
          <cell r="Q3343">
            <v>0</v>
          </cell>
          <cell r="T3343">
            <v>0</v>
          </cell>
          <cell r="U3343">
            <v>0</v>
          </cell>
          <cell r="V3343">
            <v>0</v>
          </cell>
        </row>
        <row r="3344">
          <cell r="M3344" t="str">
            <v>﻿Đang hoạt động</v>
          </cell>
          <cell r="N3344">
            <v>42467</v>
          </cell>
          <cell r="Q3344">
            <v>0</v>
          </cell>
          <cell r="T3344">
            <v>0</v>
          </cell>
          <cell r="U3344">
            <v>0</v>
          </cell>
          <cell r="V3344">
            <v>0</v>
          </cell>
        </row>
        <row r="3345">
          <cell r="M3345" t="str">
            <v>﻿Đang hoạt động</v>
          </cell>
          <cell r="N3345">
            <v>42467</v>
          </cell>
          <cell r="Q3345">
            <v>0</v>
          </cell>
          <cell r="T3345">
            <v>0</v>
          </cell>
          <cell r="U3345">
            <v>0</v>
          </cell>
          <cell r="V3345">
            <v>0</v>
          </cell>
        </row>
        <row r="3346">
          <cell r="M3346" t="str">
            <v>﻿Đang hoạt động</v>
          </cell>
          <cell r="N3346">
            <v>42467</v>
          </cell>
          <cell r="Q3346">
            <v>0</v>
          </cell>
          <cell r="T3346">
            <v>0</v>
          </cell>
          <cell r="U3346">
            <v>0</v>
          </cell>
          <cell r="V3346">
            <v>0</v>
          </cell>
        </row>
        <row r="3347">
          <cell r="M3347" t="str">
            <v>﻿Đang hoạt động</v>
          </cell>
          <cell r="N3347">
            <v>42467</v>
          </cell>
          <cell r="Q3347">
            <v>0</v>
          </cell>
          <cell r="T3347">
            <v>0</v>
          </cell>
          <cell r="U3347">
            <v>0</v>
          </cell>
          <cell r="V3347">
            <v>0</v>
          </cell>
        </row>
        <row r="3348">
          <cell r="M3348" t="str">
            <v>﻿Đang hoạt động</v>
          </cell>
          <cell r="N3348">
            <v>42467</v>
          </cell>
          <cell r="Q3348">
            <v>0</v>
          </cell>
          <cell r="T3348">
            <v>0</v>
          </cell>
          <cell r="U3348">
            <v>0</v>
          </cell>
          <cell r="V3348">
            <v>0</v>
          </cell>
        </row>
        <row r="3349">
          <cell r="M3349" t="str">
            <v>﻿Đang hoạt động</v>
          </cell>
          <cell r="N3349">
            <v>42612</v>
          </cell>
          <cell r="Q3349">
            <v>0</v>
          </cell>
          <cell r="T3349">
            <v>0</v>
          </cell>
          <cell r="U3349">
            <v>0</v>
          </cell>
          <cell r="V3349">
            <v>0</v>
          </cell>
        </row>
        <row r="3350">
          <cell r="M3350" t="str">
            <v>﻿Đang hoạt động</v>
          </cell>
          <cell r="N3350">
            <v>42467</v>
          </cell>
          <cell r="Q3350">
            <v>0</v>
          </cell>
          <cell r="T3350">
            <v>0</v>
          </cell>
          <cell r="U3350">
            <v>0</v>
          </cell>
          <cell r="V3350">
            <v>0</v>
          </cell>
        </row>
        <row r="3351">
          <cell r="M3351" t="str">
            <v>﻿Đang hoạt động</v>
          </cell>
          <cell r="N3351">
            <v>42467</v>
          </cell>
          <cell r="Q3351">
            <v>0</v>
          </cell>
          <cell r="T3351">
            <v>0</v>
          </cell>
          <cell r="U3351">
            <v>0</v>
          </cell>
          <cell r="V3351">
            <v>0</v>
          </cell>
        </row>
        <row r="3352">
          <cell r="D3352" t="str">
            <v>TCA TEAM</v>
          </cell>
          <cell r="M3352" t="str">
            <v>﻿Đang hoạt động</v>
          </cell>
          <cell r="N3352">
            <v>42460</v>
          </cell>
          <cell r="Q3352">
            <v>0</v>
          </cell>
          <cell r="T3352">
            <v>0</v>
          </cell>
          <cell r="U3352">
            <v>0</v>
          </cell>
          <cell r="V3352">
            <v>0</v>
          </cell>
        </row>
        <row r="3353">
          <cell r="D3353" t="str">
            <v>TCA TEAM</v>
          </cell>
          <cell r="M3353" t="str">
            <v>﻿Đang hoạt động</v>
          </cell>
          <cell r="N3353">
            <v>42740</v>
          </cell>
          <cell r="Q3353">
            <v>0</v>
          </cell>
          <cell r="T3353">
            <v>0</v>
          </cell>
          <cell r="U3353">
            <v>0</v>
          </cell>
          <cell r="V3353">
            <v>0</v>
          </cell>
        </row>
        <row r="3354">
          <cell r="D3354" t="str">
            <v>TCA TEAM</v>
          </cell>
          <cell r="M3354" t="str">
            <v>﻿Đang hoạt động</v>
          </cell>
          <cell r="N3354">
            <v>42460</v>
          </cell>
          <cell r="Q3354">
            <v>0</v>
          </cell>
          <cell r="T3354">
            <v>0</v>
          </cell>
          <cell r="U3354">
            <v>0</v>
          </cell>
          <cell r="V3354">
            <v>0</v>
          </cell>
        </row>
        <row r="3355">
          <cell r="D3355" t="str">
            <v>TCA TEAM</v>
          </cell>
          <cell r="M3355" t="str">
            <v>﻿Đang hoạt động</v>
          </cell>
          <cell r="N3355">
            <v>42460</v>
          </cell>
          <cell r="Q3355">
            <v>0</v>
          </cell>
          <cell r="T3355">
            <v>0</v>
          </cell>
          <cell r="U3355">
            <v>0</v>
          </cell>
          <cell r="V3355">
            <v>0</v>
          </cell>
        </row>
        <row r="3356">
          <cell r="D3356" t="str">
            <v>TCA TEAM</v>
          </cell>
          <cell r="M3356" t="str">
            <v>﻿Đang hoạt động</v>
          </cell>
          <cell r="N3356">
            <v>42460</v>
          </cell>
          <cell r="Q3356">
            <v>0</v>
          </cell>
          <cell r="T3356">
            <v>0</v>
          </cell>
          <cell r="U3356">
            <v>0</v>
          </cell>
          <cell r="V3356">
            <v>0</v>
          </cell>
        </row>
        <row r="3357">
          <cell r="D3357" t="str">
            <v>TCA TEAM</v>
          </cell>
          <cell r="M3357" t="str">
            <v>﻿Đang hoạt động</v>
          </cell>
          <cell r="N3357">
            <v>42460</v>
          </cell>
          <cell r="Q3357">
            <v>0</v>
          </cell>
          <cell r="T3357">
            <v>0</v>
          </cell>
          <cell r="U3357">
            <v>0</v>
          </cell>
          <cell r="V3357">
            <v>0</v>
          </cell>
        </row>
        <row r="3358">
          <cell r="D3358" t="str">
            <v>TCA TEAM</v>
          </cell>
          <cell r="M3358" t="str">
            <v>﻿Đang hoạt động</v>
          </cell>
          <cell r="N3358">
            <v>42460</v>
          </cell>
          <cell r="Q3358">
            <v>0</v>
          </cell>
          <cell r="T3358">
            <v>0</v>
          </cell>
          <cell r="U3358">
            <v>0</v>
          </cell>
          <cell r="V3358">
            <v>0</v>
          </cell>
        </row>
        <row r="3359">
          <cell r="D3359" t="str">
            <v>TCA TEAM</v>
          </cell>
          <cell r="M3359" t="str">
            <v>﻿Đang hoạt động</v>
          </cell>
          <cell r="N3359">
            <v>42460</v>
          </cell>
          <cell r="Q3359">
            <v>0</v>
          </cell>
          <cell r="T3359">
            <v>0</v>
          </cell>
          <cell r="U3359">
            <v>0</v>
          </cell>
          <cell r="V3359">
            <v>0</v>
          </cell>
        </row>
        <row r="3360">
          <cell r="D3360" t="str">
            <v>TCA TEAM</v>
          </cell>
          <cell r="M3360" t="str">
            <v>﻿Đang hoạt động</v>
          </cell>
          <cell r="N3360">
            <v>42460</v>
          </cell>
          <cell r="Q3360">
            <v>0</v>
          </cell>
          <cell r="T3360">
            <v>0</v>
          </cell>
          <cell r="U3360">
            <v>0</v>
          </cell>
          <cell r="V3360">
            <v>0</v>
          </cell>
        </row>
        <row r="3361">
          <cell r="D3361" t="str">
            <v>TCA TEAM</v>
          </cell>
          <cell r="M3361" t="str">
            <v>﻿Đang hoạt động</v>
          </cell>
          <cell r="N3361">
            <v>42460</v>
          </cell>
          <cell r="Q3361">
            <v>0</v>
          </cell>
          <cell r="T3361">
            <v>0</v>
          </cell>
          <cell r="U3361">
            <v>0</v>
          </cell>
          <cell r="V3361">
            <v>0</v>
          </cell>
        </row>
        <row r="3362">
          <cell r="D3362" t="str">
            <v>TCA TEAM</v>
          </cell>
          <cell r="M3362" t="str">
            <v>﻿Đang hoạt động</v>
          </cell>
          <cell r="N3362">
            <v>42460</v>
          </cell>
          <cell r="Q3362">
            <v>0</v>
          </cell>
          <cell r="T3362">
            <v>0</v>
          </cell>
          <cell r="U3362">
            <v>0</v>
          </cell>
          <cell r="V3362">
            <v>0</v>
          </cell>
        </row>
        <row r="3363">
          <cell r="D3363" t="str">
            <v>TCA TEAM</v>
          </cell>
          <cell r="M3363" t="str">
            <v>﻿Đang hoạt động</v>
          </cell>
          <cell r="N3363">
            <v>42506</v>
          </cell>
          <cell r="Q3363">
            <v>0</v>
          </cell>
          <cell r="T3363">
            <v>0</v>
          </cell>
          <cell r="U3363">
            <v>0</v>
          </cell>
          <cell r="V3363">
            <v>0</v>
          </cell>
        </row>
        <row r="3364">
          <cell r="D3364" t="str">
            <v>TCA TEAM</v>
          </cell>
          <cell r="M3364" t="str">
            <v>﻿Đang hoạt động</v>
          </cell>
          <cell r="N3364">
            <v>42480</v>
          </cell>
          <cell r="Q3364">
            <v>0</v>
          </cell>
          <cell r="T3364">
            <v>0</v>
          </cell>
          <cell r="U3364">
            <v>0</v>
          </cell>
          <cell r="V3364">
            <v>0</v>
          </cell>
        </row>
        <row r="3365">
          <cell r="D3365" t="str">
            <v>TCA TEAM</v>
          </cell>
          <cell r="M3365" t="str">
            <v>﻿Đang hoạt động</v>
          </cell>
          <cell r="N3365">
            <v>42460</v>
          </cell>
          <cell r="Q3365">
            <v>0</v>
          </cell>
          <cell r="T3365">
            <v>0</v>
          </cell>
          <cell r="U3365">
            <v>0</v>
          </cell>
          <cell r="V3365">
            <v>0</v>
          </cell>
        </row>
        <row r="3366">
          <cell r="D3366" t="str">
            <v>TCA TEAM</v>
          </cell>
          <cell r="M3366" t="str">
            <v>﻿Đang hoạt động</v>
          </cell>
          <cell r="N3366">
            <v>42460</v>
          </cell>
          <cell r="Q3366">
            <v>0</v>
          </cell>
          <cell r="T3366">
            <v>0</v>
          </cell>
          <cell r="U3366">
            <v>0</v>
          </cell>
          <cell r="V3366">
            <v>0</v>
          </cell>
        </row>
        <row r="3367">
          <cell r="M3367" t="str">
            <v>﻿Đang hoạt động</v>
          </cell>
          <cell r="N3367">
            <v>42467</v>
          </cell>
          <cell r="Q3367">
            <v>0</v>
          </cell>
          <cell r="T3367">
            <v>0</v>
          </cell>
          <cell r="U3367">
            <v>0</v>
          </cell>
          <cell r="V3367">
            <v>0</v>
          </cell>
        </row>
        <row r="3368">
          <cell r="D3368" t="str">
            <v>THE QUEEN</v>
          </cell>
          <cell r="M3368" t="str">
            <v>﻿Đang hoạt động</v>
          </cell>
          <cell r="N3368">
            <v>42466</v>
          </cell>
          <cell r="Q3368">
            <v>1</v>
          </cell>
          <cell r="T3368">
            <v>0</v>
          </cell>
          <cell r="U3368">
            <v>0</v>
          </cell>
          <cell r="V3368">
            <v>0</v>
          </cell>
        </row>
        <row r="3369">
          <cell r="D3369" t="str">
            <v>LUCKY STAR</v>
          </cell>
          <cell r="M3369" t="str">
            <v>﻿Đang hoạt động</v>
          </cell>
          <cell r="N3369">
            <v>42473</v>
          </cell>
          <cell r="Q3369">
            <v>1</v>
          </cell>
          <cell r="T3369">
            <v>0</v>
          </cell>
          <cell r="U3369">
            <v>0</v>
          </cell>
          <cell r="V3369">
            <v>0</v>
          </cell>
        </row>
        <row r="3370">
          <cell r="M3370" t="str">
            <v>﻿Đang hoạt động</v>
          </cell>
          <cell r="N3370">
            <v>42467</v>
          </cell>
          <cell r="Q3370">
            <v>0</v>
          </cell>
          <cell r="T3370">
            <v>0</v>
          </cell>
          <cell r="U3370">
            <v>0</v>
          </cell>
          <cell r="V3370">
            <v>0</v>
          </cell>
        </row>
        <row r="3371">
          <cell r="M3371" t="str">
            <v>﻿Đang hoạt động</v>
          </cell>
          <cell r="N3371">
            <v>42467</v>
          </cell>
          <cell r="Q3371">
            <v>0</v>
          </cell>
          <cell r="T3371">
            <v>0</v>
          </cell>
          <cell r="U3371">
            <v>0</v>
          </cell>
          <cell r="V3371">
            <v>0</v>
          </cell>
        </row>
        <row r="3372">
          <cell r="D3372" t="str">
            <v>MDRT HCM</v>
          </cell>
          <cell r="M3372" t="str">
            <v>﻿Đang hoạt động</v>
          </cell>
          <cell r="N3372">
            <v>42466</v>
          </cell>
          <cell r="Q3372">
            <v>1</v>
          </cell>
          <cell r="T3372">
            <v>0</v>
          </cell>
          <cell r="U3372">
            <v>0</v>
          </cell>
          <cell r="V3372">
            <v>0</v>
          </cell>
        </row>
        <row r="3373">
          <cell r="D3373" t="str">
            <v>COT GENCASA</v>
          </cell>
          <cell r="M3373" t="str">
            <v>﻿Đang hoạt động</v>
          </cell>
          <cell r="N3373">
            <v>42473</v>
          </cell>
          <cell r="Q3373">
            <v>1</v>
          </cell>
          <cell r="T3373">
            <v>0</v>
          </cell>
          <cell r="U3373">
            <v>0</v>
          </cell>
          <cell r="V3373">
            <v>0</v>
          </cell>
        </row>
        <row r="3374">
          <cell r="D3374" t="str">
            <v>COT GENCASA</v>
          </cell>
          <cell r="M3374" t="str">
            <v>﻿Đang hoạt động</v>
          </cell>
          <cell r="N3374">
            <v>42466</v>
          </cell>
          <cell r="Q3374">
            <v>0</v>
          </cell>
          <cell r="T3374">
            <v>0</v>
          </cell>
          <cell r="U3374">
            <v>1</v>
          </cell>
          <cell r="V3374">
            <v>0</v>
          </cell>
        </row>
        <row r="3375">
          <cell r="D3375" t="str">
            <v>COT GENCASA</v>
          </cell>
          <cell r="M3375" t="str">
            <v>﻿Đang hoạt động</v>
          </cell>
          <cell r="N3375">
            <v>42473</v>
          </cell>
          <cell r="Q3375">
            <v>1</v>
          </cell>
          <cell r="T3375">
            <v>0</v>
          </cell>
          <cell r="U3375">
            <v>0</v>
          </cell>
          <cell r="V3375">
            <v>0</v>
          </cell>
        </row>
        <row r="3376">
          <cell r="D3376" t="str">
            <v>MEGA</v>
          </cell>
          <cell r="M3376" t="str">
            <v>﻿Đang hoạt động</v>
          </cell>
          <cell r="N3376">
            <v>42466</v>
          </cell>
          <cell r="Q3376">
            <v>0</v>
          </cell>
          <cell r="T3376">
            <v>0</v>
          </cell>
          <cell r="U3376">
            <v>1</v>
          </cell>
          <cell r="V3376">
            <v>0</v>
          </cell>
        </row>
        <row r="3377">
          <cell r="D3377" t="str">
            <v>THE QUEEN</v>
          </cell>
          <cell r="M3377" t="str">
            <v>﻿Đang hoạt động</v>
          </cell>
          <cell r="N3377">
            <v>42503</v>
          </cell>
          <cell r="Q3377">
            <v>1</v>
          </cell>
          <cell r="T3377">
            <v>0</v>
          </cell>
          <cell r="U3377">
            <v>0</v>
          </cell>
          <cell r="V3377">
            <v>0</v>
          </cell>
        </row>
        <row r="3378">
          <cell r="D3378" t="str">
            <v>THE QUEEN</v>
          </cell>
          <cell r="M3378" t="str">
            <v>﻿Đang hoạt động</v>
          </cell>
          <cell r="N3378">
            <v>42479</v>
          </cell>
          <cell r="Q3378">
            <v>1</v>
          </cell>
          <cell r="T3378">
            <v>0</v>
          </cell>
          <cell r="U3378">
            <v>0</v>
          </cell>
          <cell r="V3378">
            <v>0</v>
          </cell>
        </row>
        <row r="3379">
          <cell r="D3379" t="str">
            <v>BORN TO WIN GENCASA PHÚ NHUẬN</v>
          </cell>
          <cell r="M3379" t="str">
            <v>﻿Đang hoạt động</v>
          </cell>
          <cell r="N3379">
            <v>42466</v>
          </cell>
          <cell r="Q3379">
            <v>1</v>
          </cell>
          <cell r="T3379">
            <v>0</v>
          </cell>
          <cell r="U3379">
            <v>0</v>
          </cell>
          <cell r="V3379">
            <v>0</v>
          </cell>
        </row>
        <row r="3380">
          <cell r="D3380" t="str">
            <v>BORN TO WIN GENCASA PHÚ NHUẬN</v>
          </cell>
          <cell r="M3380" t="str">
            <v>﻿Đang hoạt động</v>
          </cell>
          <cell r="N3380">
            <v>42473</v>
          </cell>
          <cell r="Q3380">
            <v>1</v>
          </cell>
          <cell r="T3380">
            <v>0</v>
          </cell>
          <cell r="U3380">
            <v>0</v>
          </cell>
          <cell r="V3380">
            <v>0</v>
          </cell>
        </row>
        <row r="3381">
          <cell r="D3381" t="str">
            <v>WHITE HORSE</v>
          </cell>
          <cell r="M3381" t="str">
            <v>﻿Đang hoạt động</v>
          </cell>
          <cell r="N3381">
            <v>42487</v>
          </cell>
          <cell r="Q3381">
            <v>1</v>
          </cell>
          <cell r="T3381">
            <v>0</v>
          </cell>
          <cell r="U3381">
            <v>0</v>
          </cell>
          <cell r="V3381">
            <v>0</v>
          </cell>
        </row>
        <row r="3382">
          <cell r="D3382" t="str">
            <v>WHITE HORSE</v>
          </cell>
          <cell r="M3382" t="str">
            <v>﻿Đang hoạt động</v>
          </cell>
          <cell r="N3382">
            <v>42466</v>
          </cell>
          <cell r="Q3382">
            <v>0</v>
          </cell>
          <cell r="T3382">
            <v>1</v>
          </cell>
          <cell r="U3382">
            <v>0</v>
          </cell>
          <cell r="V3382">
            <v>0</v>
          </cell>
        </row>
        <row r="3383">
          <cell r="M3383" t="str">
            <v>﻿Đang hoạt động</v>
          </cell>
          <cell r="N3383">
            <v>42467</v>
          </cell>
          <cell r="Q3383">
            <v>0</v>
          </cell>
          <cell r="T3383">
            <v>0</v>
          </cell>
          <cell r="U3383">
            <v>0</v>
          </cell>
          <cell r="V3383">
            <v>0</v>
          </cell>
        </row>
        <row r="3384">
          <cell r="M3384" t="str">
            <v>﻿Đang hoạt động</v>
          </cell>
          <cell r="N3384">
            <v>42467</v>
          </cell>
          <cell r="Q3384">
            <v>0</v>
          </cell>
          <cell r="T3384">
            <v>0</v>
          </cell>
          <cell r="U3384">
            <v>0</v>
          </cell>
          <cell r="V3384">
            <v>0</v>
          </cell>
        </row>
        <row r="3385">
          <cell r="M3385" t="str">
            <v>﻿Đang hoạt động</v>
          </cell>
          <cell r="N3385">
            <v>42467</v>
          </cell>
          <cell r="Q3385">
            <v>0</v>
          </cell>
          <cell r="T3385">
            <v>0</v>
          </cell>
          <cell r="U3385">
            <v>0</v>
          </cell>
          <cell r="V3385">
            <v>0</v>
          </cell>
        </row>
        <row r="3386">
          <cell r="M3386" t="str">
            <v>﻿Đang hoạt động</v>
          </cell>
          <cell r="N3386">
            <v>42467</v>
          </cell>
          <cell r="Q3386">
            <v>0</v>
          </cell>
          <cell r="T3386">
            <v>0</v>
          </cell>
          <cell r="U3386">
            <v>0</v>
          </cell>
          <cell r="V3386">
            <v>0</v>
          </cell>
        </row>
        <row r="3387">
          <cell r="M3387" t="str">
            <v>﻿Đang hoạt động</v>
          </cell>
          <cell r="N3387">
            <v>42467</v>
          </cell>
          <cell r="Q3387">
            <v>0</v>
          </cell>
          <cell r="T3387">
            <v>0</v>
          </cell>
          <cell r="U3387">
            <v>0</v>
          </cell>
          <cell r="V3387">
            <v>0</v>
          </cell>
        </row>
        <row r="3388">
          <cell r="M3388" t="str">
            <v>﻿Đang hoạt động</v>
          </cell>
          <cell r="N3388">
            <v>42467</v>
          </cell>
          <cell r="Q3388">
            <v>0</v>
          </cell>
          <cell r="T3388">
            <v>0</v>
          </cell>
          <cell r="U3388">
            <v>0</v>
          </cell>
          <cell r="V3388">
            <v>0</v>
          </cell>
        </row>
        <row r="3389">
          <cell r="M3389" t="str">
            <v>﻿Đang hoạt động</v>
          </cell>
          <cell r="N3389">
            <v>42467</v>
          </cell>
          <cell r="Q3389">
            <v>0</v>
          </cell>
          <cell r="T3389">
            <v>0</v>
          </cell>
          <cell r="U3389">
            <v>0</v>
          </cell>
          <cell r="V3389">
            <v>0</v>
          </cell>
        </row>
        <row r="3390">
          <cell r="M3390" t="str">
            <v>﻿Đang hoạt động</v>
          </cell>
          <cell r="N3390">
            <v>42467</v>
          </cell>
          <cell r="Q3390">
            <v>0</v>
          </cell>
          <cell r="T3390">
            <v>0</v>
          </cell>
          <cell r="U3390">
            <v>0</v>
          </cell>
          <cell r="V3390">
            <v>0</v>
          </cell>
        </row>
        <row r="3391">
          <cell r="M3391" t="str">
            <v>﻿Đang hoạt động</v>
          </cell>
          <cell r="N3391">
            <v>42467</v>
          </cell>
          <cell r="Q3391">
            <v>0</v>
          </cell>
          <cell r="T3391">
            <v>0</v>
          </cell>
          <cell r="U3391">
            <v>0</v>
          </cell>
          <cell r="V3391">
            <v>0</v>
          </cell>
        </row>
        <row r="3392">
          <cell r="D3392" t="str">
            <v>THE KEY</v>
          </cell>
          <cell r="M3392" t="str">
            <v>﻿Đang hoạt động</v>
          </cell>
          <cell r="N3392">
            <v>42509</v>
          </cell>
          <cell r="Q3392">
            <v>0</v>
          </cell>
          <cell r="T3392">
            <v>1</v>
          </cell>
          <cell r="U3392">
            <v>0</v>
          </cell>
          <cell r="V3392">
            <v>0</v>
          </cell>
        </row>
        <row r="3393">
          <cell r="D3393" t="str">
            <v>LUCKY STAR</v>
          </cell>
          <cell r="M3393" t="str">
            <v>﻿Đang hoạt động</v>
          </cell>
          <cell r="N3393">
            <v>42473</v>
          </cell>
          <cell r="Q3393">
            <v>1</v>
          </cell>
          <cell r="T3393">
            <v>0</v>
          </cell>
          <cell r="U3393">
            <v>0</v>
          </cell>
          <cell r="V3393">
            <v>0</v>
          </cell>
        </row>
        <row r="3394">
          <cell r="D3394" t="str">
            <v>BELIEVE IN FUTURE</v>
          </cell>
          <cell r="M3394" t="str">
            <v>﻿Đang hoạt động</v>
          </cell>
          <cell r="N3394">
            <v>42473</v>
          </cell>
          <cell r="Q3394">
            <v>1</v>
          </cell>
          <cell r="T3394">
            <v>0</v>
          </cell>
          <cell r="U3394">
            <v>0</v>
          </cell>
          <cell r="V3394">
            <v>0</v>
          </cell>
        </row>
        <row r="3395">
          <cell r="D3395" t="str">
            <v>BORN TO WIN GENCASA PHÚ NHUẬN</v>
          </cell>
          <cell r="M3395" t="str">
            <v>﻿Đang hoạt động</v>
          </cell>
          <cell r="N3395">
            <v>42487</v>
          </cell>
          <cell r="Q3395">
            <v>1</v>
          </cell>
          <cell r="T3395">
            <v>0</v>
          </cell>
          <cell r="U3395">
            <v>0</v>
          </cell>
          <cell r="V3395">
            <v>0</v>
          </cell>
        </row>
        <row r="3396">
          <cell r="D3396" t="str">
            <v>TCA TEAM</v>
          </cell>
          <cell r="M3396" t="str">
            <v>﻿Đang hoạt động</v>
          </cell>
          <cell r="N3396">
            <v>42485</v>
          </cell>
          <cell r="Q3396">
            <v>0</v>
          </cell>
          <cell r="T3396">
            <v>0</v>
          </cell>
          <cell r="U3396">
            <v>0</v>
          </cell>
          <cell r="V3396">
            <v>0</v>
          </cell>
        </row>
        <row r="3397">
          <cell r="D3397" t="str">
            <v>TCA TEAM</v>
          </cell>
          <cell r="M3397" t="str">
            <v>﻿Đang hoạt động</v>
          </cell>
          <cell r="N3397">
            <v>42474</v>
          </cell>
          <cell r="Q3397">
            <v>0</v>
          </cell>
          <cell r="T3397">
            <v>0</v>
          </cell>
          <cell r="U3397">
            <v>0</v>
          </cell>
          <cell r="V3397">
            <v>0</v>
          </cell>
        </row>
        <row r="3398">
          <cell r="D3398" t="str">
            <v>TCA TEAM</v>
          </cell>
          <cell r="M3398" t="str">
            <v>﻿Đang hoạt động</v>
          </cell>
          <cell r="N3398">
            <v>42474</v>
          </cell>
          <cell r="Q3398">
            <v>0</v>
          </cell>
          <cell r="T3398">
            <v>0</v>
          </cell>
          <cell r="U3398">
            <v>0</v>
          </cell>
          <cell r="V3398">
            <v>0</v>
          </cell>
        </row>
        <row r="3399">
          <cell r="D3399" t="str">
            <v>TCA TEAM</v>
          </cell>
          <cell r="M3399" t="str">
            <v>﻿Đang hoạt động</v>
          </cell>
          <cell r="N3399">
            <v>42653</v>
          </cell>
          <cell r="Q3399">
            <v>0</v>
          </cell>
          <cell r="T3399">
            <v>0</v>
          </cell>
          <cell r="U3399">
            <v>0</v>
          </cell>
          <cell r="V3399">
            <v>0</v>
          </cell>
        </row>
        <row r="3400">
          <cell r="D3400" t="str">
            <v>TCA TEAM</v>
          </cell>
          <cell r="M3400" t="str">
            <v>﻿Đang hoạt động</v>
          </cell>
          <cell r="N3400">
            <v>42474</v>
          </cell>
          <cell r="Q3400">
            <v>0</v>
          </cell>
          <cell r="T3400">
            <v>0</v>
          </cell>
          <cell r="U3400">
            <v>0</v>
          </cell>
          <cell r="V3400">
            <v>0</v>
          </cell>
        </row>
        <row r="3401">
          <cell r="D3401" t="str">
            <v>MEGA</v>
          </cell>
          <cell r="M3401" t="str">
            <v>﻿Đang hoạt động</v>
          </cell>
          <cell r="N3401">
            <v>42473</v>
          </cell>
          <cell r="Q3401">
            <v>0</v>
          </cell>
          <cell r="T3401">
            <v>0</v>
          </cell>
          <cell r="U3401">
            <v>1</v>
          </cell>
          <cell r="V3401">
            <v>0</v>
          </cell>
        </row>
        <row r="3402">
          <cell r="D3402" t="str">
            <v>LUCKY STAR</v>
          </cell>
          <cell r="M3402" t="str">
            <v>﻿Đang hoạt động</v>
          </cell>
          <cell r="N3402">
            <v>42473</v>
          </cell>
          <cell r="Q3402">
            <v>1</v>
          </cell>
          <cell r="T3402">
            <v>0</v>
          </cell>
          <cell r="U3402">
            <v>0</v>
          </cell>
          <cell r="V3402">
            <v>0</v>
          </cell>
        </row>
        <row r="3403">
          <cell r="D3403" t="str">
            <v>TCA TEAM</v>
          </cell>
          <cell r="M3403" t="str">
            <v>﻿Đang hoạt động</v>
          </cell>
          <cell r="N3403">
            <v>42474</v>
          </cell>
          <cell r="Q3403">
            <v>0</v>
          </cell>
          <cell r="T3403">
            <v>0</v>
          </cell>
          <cell r="U3403">
            <v>0</v>
          </cell>
          <cell r="V3403">
            <v>0</v>
          </cell>
        </row>
        <row r="3404">
          <cell r="D3404" t="str">
            <v>TCA TEAM</v>
          </cell>
          <cell r="M3404" t="str">
            <v>﻿Đang hoạt động</v>
          </cell>
          <cell r="N3404">
            <v>42474</v>
          </cell>
          <cell r="Q3404">
            <v>0</v>
          </cell>
          <cell r="T3404">
            <v>0</v>
          </cell>
          <cell r="U3404">
            <v>0</v>
          </cell>
          <cell r="V3404">
            <v>0</v>
          </cell>
        </row>
        <row r="3405">
          <cell r="D3405" t="str">
            <v>TCA TEAM</v>
          </cell>
          <cell r="M3405" t="str">
            <v>﻿Đang hoạt động</v>
          </cell>
          <cell r="N3405">
            <v>42474</v>
          </cell>
          <cell r="Q3405">
            <v>0</v>
          </cell>
          <cell r="T3405">
            <v>0</v>
          </cell>
          <cell r="U3405">
            <v>0</v>
          </cell>
          <cell r="V3405">
            <v>0</v>
          </cell>
        </row>
        <row r="3406">
          <cell r="D3406" t="str">
            <v>TCA TEAM</v>
          </cell>
          <cell r="M3406" t="str">
            <v>﻿Đang hoạt động</v>
          </cell>
          <cell r="N3406">
            <v>42474</v>
          </cell>
          <cell r="Q3406">
            <v>0</v>
          </cell>
          <cell r="T3406">
            <v>0</v>
          </cell>
          <cell r="U3406">
            <v>0</v>
          </cell>
          <cell r="V3406">
            <v>0</v>
          </cell>
        </row>
        <row r="3407">
          <cell r="D3407" t="str">
            <v>THE KEY</v>
          </cell>
          <cell r="M3407" t="str">
            <v>﻿Đang hoạt động</v>
          </cell>
          <cell r="N3407">
            <v>42479</v>
          </cell>
          <cell r="Q3407">
            <v>1</v>
          </cell>
          <cell r="T3407">
            <v>0</v>
          </cell>
          <cell r="U3407">
            <v>0</v>
          </cell>
          <cell r="V3407">
            <v>0</v>
          </cell>
        </row>
        <row r="3408">
          <cell r="D3408" t="str">
            <v>TCA TEAM</v>
          </cell>
          <cell r="M3408" t="str">
            <v>﻿Đang hoạt động</v>
          </cell>
          <cell r="N3408">
            <v>42474</v>
          </cell>
          <cell r="Q3408">
            <v>0</v>
          </cell>
          <cell r="T3408">
            <v>0</v>
          </cell>
          <cell r="U3408">
            <v>0</v>
          </cell>
          <cell r="V3408">
            <v>0</v>
          </cell>
        </row>
        <row r="3409">
          <cell r="D3409" t="str">
            <v>TCA TEAM</v>
          </cell>
          <cell r="M3409" t="str">
            <v>﻿Đang hoạt động</v>
          </cell>
          <cell r="N3409">
            <v>42474</v>
          </cell>
          <cell r="Q3409">
            <v>0</v>
          </cell>
          <cell r="T3409">
            <v>0</v>
          </cell>
          <cell r="U3409">
            <v>0</v>
          </cell>
          <cell r="V3409">
            <v>0</v>
          </cell>
        </row>
        <row r="3410">
          <cell r="D3410" t="str">
            <v>TCA TEAM</v>
          </cell>
          <cell r="M3410" t="str">
            <v>﻿Đang hoạt động</v>
          </cell>
          <cell r="N3410">
            <v>42474</v>
          </cell>
          <cell r="Q3410">
            <v>0</v>
          </cell>
          <cell r="T3410">
            <v>0</v>
          </cell>
          <cell r="U3410">
            <v>0</v>
          </cell>
          <cell r="V3410">
            <v>0</v>
          </cell>
        </row>
        <row r="3411">
          <cell r="D3411" t="str">
            <v>TCB SOUTH 2</v>
          </cell>
          <cell r="M3411" t="str">
            <v>﻿Đang hoạt động</v>
          </cell>
          <cell r="N3411">
            <v>42474</v>
          </cell>
          <cell r="Q3411">
            <v>0</v>
          </cell>
          <cell r="T3411">
            <v>0</v>
          </cell>
          <cell r="U3411">
            <v>0</v>
          </cell>
          <cell r="V3411">
            <v>0</v>
          </cell>
        </row>
        <row r="3412">
          <cell r="D3412" t="str">
            <v>TCA TEAM</v>
          </cell>
          <cell r="M3412" t="str">
            <v>﻿Đang hoạt động</v>
          </cell>
          <cell r="N3412">
            <v>42474</v>
          </cell>
          <cell r="Q3412">
            <v>0</v>
          </cell>
          <cell r="T3412">
            <v>0</v>
          </cell>
          <cell r="U3412">
            <v>0</v>
          </cell>
          <cell r="V3412">
            <v>0</v>
          </cell>
        </row>
        <row r="3413">
          <cell r="D3413" t="str">
            <v>TCA TEAM</v>
          </cell>
          <cell r="M3413" t="str">
            <v>﻿Đang hoạt động</v>
          </cell>
          <cell r="N3413">
            <v>42620</v>
          </cell>
          <cell r="Q3413">
            <v>0</v>
          </cell>
          <cell r="T3413">
            <v>0</v>
          </cell>
          <cell r="U3413">
            <v>0</v>
          </cell>
          <cell r="V3413">
            <v>0</v>
          </cell>
        </row>
        <row r="3414">
          <cell r="D3414" t="str">
            <v>TCA TEAM</v>
          </cell>
          <cell r="M3414" t="str">
            <v>﻿Đang hoạt động</v>
          </cell>
          <cell r="N3414">
            <v>42474</v>
          </cell>
          <cell r="Q3414">
            <v>0</v>
          </cell>
          <cell r="T3414">
            <v>0</v>
          </cell>
          <cell r="U3414">
            <v>0</v>
          </cell>
          <cell r="V3414">
            <v>0</v>
          </cell>
        </row>
        <row r="3415">
          <cell r="D3415" t="str">
            <v>TCA TEAM</v>
          </cell>
          <cell r="M3415" t="str">
            <v>﻿Đang hoạt động</v>
          </cell>
          <cell r="N3415">
            <v>42474</v>
          </cell>
          <cell r="Q3415">
            <v>0</v>
          </cell>
          <cell r="T3415">
            <v>0</v>
          </cell>
          <cell r="U3415">
            <v>0</v>
          </cell>
          <cell r="V3415">
            <v>0</v>
          </cell>
        </row>
        <row r="3416">
          <cell r="D3416" t="str">
            <v>GENCASA LONG BIÊN</v>
          </cell>
          <cell r="M3416" t="str">
            <v>﻿Đang hoạt động</v>
          </cell>
          <cell r="N3416">
            <v>42473</v>
          </cell>
          <cell r="Q3416">
            <v>1</v>
          </cell>
          <cell r="T3416">
            <v>0</v>
          </cell>
          <cell r="U3416">
            <v>0</v>
          </cell>
          <cell r="V3416">
            <v>0</v>
          </cell>
        </row>
        <row r="3417">
          <cell r="D3417" t="str">
            <v>THE STARS 2</v>
          </cell>
          <cell r="M3417" t="str">
            <v>﻿Đang hoạt động</v>
          </cell>
          <cell r="N3417">
            <v>42508</v>
          </cell>
          <cell r="Q3417">
            <v>1</v>
          </cell>
          <cell r="T3417">
            <v>0</v>
          </cell>
          <cell r="U3417">
            <v>0</v>
          </cell>
          <cell r="V3417">
            <v>0</v>
          </cell>
        </row>
        <row r="3418">
          <cell r="D3418" t="str">
            <v>THE KEY</v>
          </cell>
          <cell r="M3418" t="str">
            <v>﻿Đang hoạt động</v>
          </cell>
          <cell r="N3418">
            <v>42480</v>
          </cell>
          <cell r="Q3418">
            <v>1</v>
          </cell>
          <cell r="T3418">
            <v>0</v>
          </cell>
          <cell r="U3418">
            <v>0</v>
          </cell>
          <cell r="V3418">
            <v>0</v>
          </cell>
        </row>
        <row r="3419">
          <cell r="D3419" t="str">
            <v>THE STARS 2</v>
          </cell>
          <cell r="M3419" t="str">
            <v>﻿Đang hoạt động</v>
          </cell>
          <cell r="N3419">
            <v>42473</v>
          </cell>
          <cell r="Q3419">
            <v>0</v>
          </cell>
          <cell r="T3419">
            <v>0</v>
          </cell>
          <cell r="U3419">
            <v>1</v>
          </cell>
          <cell r="V3419">
            <v>0</v>
          </cell>
        </row>
        <row r="3420">
          <cell r="D3420" t="str">
            <v>LION 1</v>
          </cell>
          <cell r="M3420" t="str">
            <v>﻿Đang hoạt động</v>
          </cell>
          <cell r="N3420">
            <v>42474</v>
          </cell>
          <cell r="Q3420">
            <v>1</v>
          </cell>
          <cell r="T3420">
            <v>0</v>
          </cell>
          <cell r="U3420">
            <v>0</v>
          </cell>
          <cell r="V3420">
            <v>0</v>
          </cell>
        </row>
        <row r="3421">
          <cell r="D3421" t="str">
            <v>GENCASA LONG BIÊN</v>
          </cell>
          <cell r="M3421" t="str">
            <v>﻿Đang hoạt động</v>
          </cell>
          <cell r="N3421">
            <v>42731</v>
          </cell>
          <cell r="Q3421">
            <v>1</v>
          </cell>
          <cell r="T3421">
            <v>0</v>
          </cell>
          <cell r="U3421">
            <v>0</v>
          </cell>
          <cell r="V3421">
            <v>0</v>
          </cell>
        </row>
        <row r="3422">
          <cell r="D3422" t="str">
            <v>SUNFLOWER</v>
          </cell>
          <cell r="M3422" t="str">
            <v>﻿Đang hoạt động</v>
          </cell>
          <cell r="N3422">
            <v>42473</v>
          </cell>
          <cell r="Q3422">
            <v>1</v>
          </cell>
          <cell r="T3422">
            <v>0</v>
          </cell>
          <cell r="U3422">
            <v>0</v>
          </cell>
          <cell r="V3422">
            <v>0</v>
          </cell>
        </row>
        <row r="3423">
          <cell r="D3423" t="str">
            <v>THE STARS 2</v>
          </cell>
          <cell r="M3423" t="str">
            <v>﻿Đang hoạt động</v>
          </cell>
          <cell r="N3423">
            <v>42570</v>
          </cell>
          <cell r="Q3423">
            <v>0</v>
          </cell>
          <cell r="T3423">
            <v>0</v>
          </cell>
          <cell r="U3423">
            <v>1</v>
          </cell>
          <cell r="V3423">
            <v>0</v>
          </cell>
        </row>
        <row r="3424">
          <cell r="D3424" t="str">
            <v>GENCASA LAM SƠN</v>
          </cell>
          <cell r="M3424" t="str">
            <v>﻿Đang hoạt động</v>
          </cell>
          <cell r="N3424">
            <v>42481</v>
          </cell>
          <cell r="Q3424">
            <v>0</v>
          </cell>
          <cell r="T3424">
            <v>0</v>
          </cell>
          <cell r="U3424">
            <v>1</v>
          </cell>
          <cell r="V3424">
            <v>0</v>
          </cell>
        </row>
        <row r="3425">
          <cell r="D3425" t="str">
            <v>THE SKY</v>
          </cell>
          <cell r="M3425" t="str">
            <v>﻿Đang hoạt động</v>
          </cell>
          <cell r="N3425">
            <v>42474</v>
          </cell>
          <cell r="Q3425">
            <v>1</v>
          </cell>
          <cell r="T3425">
            <v>0</v>
          </cell>
          <cell r="U3425">
            <v>0</v>
          </cell>
          <cell r="V3425">
            <v>0</v>
          </cell>
        </row>
        <row r="3426">
          <cell r="D3426" t="str">
            <v>THE KEY</v>
          </cell>
          <cell r="M3426" t="str">
            <v>﻿Đang hoạt động</v>
          </cell>
          <cell r="N3426">
            <v>42480</v>
          </cell>
          <cell r="Q3426">
            <v>1</v>
          </cell>
          <cell r="T3426">
            <v>0</v>
          </cell>
          <cell r="U3426">
            <v>0</v>
          </cell>
          <cell r="V3426">
            <v>0</v>
          </cell>
        </row>
        <row r="3427">
          <cell r="D3427" t="str">
            <v>SUNFLOWER</v>
          </cell>
          <cell r="M3427" t="str">
            <v>﻿Đang hoạt động</v>
          </cell>
          <cell r="N3427">
            <v>42473</v>
          </cell>
          <cell r="Q3427">
            <v>0</v>
          </cell>
          <cell r="T3427">
            <v>1</v>
          </cell>
          <cell r="U3427">
            <v>0</v>
          </cell>
          <cell r="V3427">
            <v>0</v>
          </cell>
        </row>
        <row r="3428">
          <cell r="D3428" t="str">
            <v>THE STARS 2</v>
          </cell>
          <cell r="M3428" t="str">
            <v>﻿Đang hoạt động</v>
          </cell>
          <cell r="N3428">
            <v>42542</v>
          </cell>
          <cell r="Q3428">
            <v>0</v>
          </cell>
          <cell r="T3428">
            <v>0</v>
          </cell>
          <cell r="U3428">
            <v>1</v>
          </cell>
          <cell r="V3428">
            <v>0</v>
          </cell>
        </row>
        <row r="3429">
          <cell r="D3429" t="str">
            <v>LION 2</v>
          </cell>
          <cell r="M3429" t="str">
            <v>﻿Đang hoạt động</v>
          </cell>
          <cell r="N3429">
            <v>42485</v>
          </cell>
          <cell r="Q3429">
            <v>1</v>
          </cell>
          <cell r="T3429">
            <v>0</v>
          </cell>
          <cell r="U3429">
            <v>0</v>
          </cell>
          <cell r="V3429">
            <v>0</v>
          </cell>
        </row>
        <row r="3430">
          <cell r="D3430" t="str">
            <v>BLUE WAVES</v>
          </cell>
          <cell r="M3430" t="str">
            <v>﻿Đang hoạt động</v>
          </cell>
          <cell r="N3430">
            <v>42487</v>
          </cell>
          <cell r="Q3430">
            <v>1</v>
          </cell>
          <cell r="T3430">
            <v>0</v>
          </cell>
          <cell r="U3430">
            <v>0</v>
          </cell>
          <cell r="V3430">
            <v>0</v>
          </cell>
        </row>
        <row r="3431">
          <cell r="D3431" t="str">
            <v>BORN TO WIN GENCASA PHÚ NHUẬN</v>
          </cell>
          <cell r="M3431" t="str">
            <v>﻿Đã nghỉ việc</v>
          </cell>
          <cell r="N3431">
            <v>42473</v>
          </cell>
          <cell r="Q3431">
            <v>0</v>
          </cell>
          <cell r="T3431">
            <v>0</v>
          </cell>
          <cell r="U3431">
            <v>0</v>
          </cell>
          <cell r="V3431">
            <v>0</v>
          </cell>
        </row>
        <row r="3432">
          <cell r="D3432" t="str">
            <v>THE SKY</v>
          </cell>
          <cell r="M3432" t="str">
            <v>﻿Đang hoạt động</v>
          </cell>
          <cell r="N3432">
            <v>42696</v>
          </cell>
          <cell r="Q3432">
            <v>1</v>
          </cell>
          <cell r="T3432">
            <v>0</v>
          </cell>
          <cell r="U3432">
            <v>0</v>
          </cell>
          <cell r="V3432">
            <v>0</v>
          </cell>
        </row>
        <row r="3433">
          <cell r="D3433" t="str">
            <v>SUNFLOWER</v>
          </cell>
          <cell r="M3433" t="str">
            <v>﻿Đang hoạt động</v>
          </cell>
          <cell r="N3433">
            <v>42473</v>
          </cell>
          <cell r="Q3433">
            <v>0</v>
          </cell>
          <cell r="T3433">
            <v>0</v>
          </cell>
          <cell r="U3433">
            <v>1</v>
          </cell>
          <cell r="V3433">
            <v>0</v>
          </cell>
        </row>
        <row r="3434">
          <cell r="D3434" t="str">
            <v>GREEN DRAGON</v>
          </cell>
          <cell r="M3434" t="str">
            <v>﻿Đang hoạt động</v>
          </cell>
          <cell r="N3434">
            <v>42488</v>
          </cell>
          <cell r="Q3434">
            <v>1</v>
          </cell>
          <cell r="T3434">
            <v>0</v>
          </cell>
          <cell r="U3434">
            <v>0</v>
          </cell>
          <cell r="V3434">
            <v>0</v>
          </cell>
        </row>
        <row r="3435">
          <cell r="D3435" t="str">
            <v>SPRING</v>
          </cell>
          <cell r="M3435" t="str">
            <v>﻿Đã nghỉ việc</v>
          </cell>
          <cell r="N3435">
            <v>42509</v>
          </cell>
          <cell r="Q3435">
            <v>0</v>
          </cell>
          <cell r="T3435">
            <v>0</v>
          </cell>
          <cell r="U3435">
            <v>0</v>
          </cell>
          <cell r="V3435">
            <v>0</v>
          </cell>
        </row>
        <row r="3436">
          <cell r="D3436" t="str">
            <v>GREEN DRAGON</v>
          </cell>
          <cell r="M3436" t="str">
            <v>﻿Đang hoạt động</v>
          </cell>
          <cell r="N3436">
            <v>42531</v>
          </cell>
          <cell r="Q3436">
            <v>1</v>
          </cell>
          <cell r="T3436">
            <v>0</v>
          </cell>
          <cell r="U3436">
            <v>0</v>
          </cell>
          <cell r="V3436">
            <v>0</v>
          </cell>
        </row>
        <row r="3437">
          <cell r="D3437" t="str">
            <v>VICTORY</v>
          </cell>
          <cell r="M3437" t="str">
            <v>﻿Đã nghỉ việc</v>
          </cell>
          <cell r="N3437">
            <v>42475</v>
          </cell>
          <cell r="Q3437">
            <v>0</v>
          </cell>
          <cell r="T3437">
            <v>0</v>
          </cell>
          <cell r="U3437">
            <v>0</v>
          </cell>
          <cell r="V3437">
            <v>0</v>
          </cell>
        </row>
        <row r="3438">
          <cell r="D3438" t="str">
            <v>THE SKY</v>
          </cell>
          <cell r="M3438" t="str">
            <v>﻿Đang hoạt động</v>
          </cell>
          <cell r="N3438">
            <v>42474</v>
          </cell>
          <cell r="Q3438">
            <v>1</v>
          </cell>
          <cell r="T3438">
            <v>0</v>
          </cell>
          <cell r="U3438">
            <v>0</v>
          </cell>
          <cell r="V3438">
            <v>0</v>
          </cell>
        </row>
        <row r="3439">
          <cell r="D3439" t="str">
            <v>DIAMOND</v>
          </cell>
          <cell r="M3439" t="str">
            <v>﻿Đang hoạt động</v>
          </cell>
          <cell r="N3439">
            <v>42474</v>
          </cell>
          <cell r="Q3439">
            <v>0</v>
          </cell>
          <cell r="T3439">
            <v>1</v>
          </cell>
          <cell r="U3439">
            <v>0</v>
          </cell>
          <cell r="V3439">
            <v>0</v>
          </cell>
        </row>
        <row r="3440">
          <cell r="D3440" t="str">
            <v>THE STARS 1</v>
          </cell>
          <cell r="M3440" t="str">
            <v>﻿Đang hoạt động</v>
          </cell>
          <cell r="N3440">
            <v>42474</v>
          </cell>
          <cell r="Q3440">
            <v>1</v>
          </cell>
          <cell r="T3440">
            <v>0</v>
          </cell>
          <cell r="U3440">
            <v>0</v>
          </cell>
          <cell r="V3440">
            <v>0</v>
          </cell>
        </row>
        <row r="3441">
          <cell r="D3441" t="str">
            <v>GENCASA LAM SƠN</v>
          </cell>
          <cell r="M3441" t="str">
            <v>﻿Đang hoạt động</v>
          </cell>
          <cell r="N3441">
            <v>42473</v>
          </cell>
          <cell r="Q3441">
            <v>0</v>
          </cell>
          <cell r="T3441">
            <v>0</v>
          </cell>
          <cell r="U3441">
            <v>1</v>
          </cell>
          <cell r="V3441">
            <v>0</v>
          </cell>
        </row>
        <row r="3442">
          <cell r="D3442" t="str">
            <v>GREEN DRAGON</v>
          </cell>
          <cell r="M3442" t="str">
            <v>﻿Đang hoạt động</v>
          </cell>
          <cell r="N3442">
            <v>42475</v>
          </cell>
          <cell r="Q3442">
            <v>1</v>
          </cell>
          <cell r="T3442">
            <v>0</v>
          </cell>
          <cell r="U3442">
            <v>0</v>
          </cell>
          <cell r="V3442">
            <v>0</v>
          </cell>
        </row>
        <row r="3443">
          <cell r="D3443" t="str">
            <v>LUCKY STAR</v>
          </cell>
          <cell r="M3443" t="str">
            <v>﻿Đang hoạt động</v>
          </cell>
          <cell r="N3443">
            <v>42473</v>
          </cell>
          <cell r="Q3443">
            <v>1</v>
          </cell>
          <cell r="T3443">
            <v>0</v>
          </cell>
          <cell r="U3443">
            <v>0</v>
          </cell>
          <cell r="V3443">
            <v>0</v>
          </cell>
        </row>
        <row r="3444">
          <cell r="D3444" t="str">
            <v>COT GENCASA</v>
          </cell>
          <cell r="M3444" t="str">
            <v>﻿Đang hoạt động</v>
          </cell>
          <cell r="N3444">
            <v>42480</v>
          </cell>
          <cell r="Q3444">
            <v>1</v>
          </cell>
          <cell r="T3444">
            <v>0</v>
          </cell>
          <cell r="U3444">
            <v>0</v>
          </cell>
          <cell r="V3444">
            <v>0</v>
          </cell>
        </row>
        <row r="3445">
          <cell r="D3445" t="str">
            <v>LUCKY STAR</v>
          </cell>
          <cell r="M3445" t="str">
            <v>﻿Đang hoạt động</v>
          </cell>
          <cell r="N3445">
            <v>42473</v>
          </cell>
          <cell r="Q3445">
            <v>1</v>
          </cell>
          <cell r="T3445">
            <v>0</v>
          </cell>
          <cell r="U3445">
            <v>0</v>
          </cell>
          <cell r="V3445">
            <v>0</v>
          </cell>
        </row>
        <row r="3446">
          <cell r="D3446" t="str">
            <v>GENCASA LAM SƠN</v>
          </cell>
          <cell r="M3446" t="str">
            <v>﻿Đang hoạt động</v>
          </cell>
          <cell r="N3446">
            <v>42473</v>
          </cell>
          <cell r="Q3446">
            <v>0</v>
          </cell>
          <cell r="T3446">
            <v>0</v>
          </cell>
          <cell r="U3446">
            <v>1</v>
          </cell>
          <cell r="V3446">
            <v>0</v>
          </cell>
        </row>
        <row r="3447">
          <cell r="D3447" t="str">
            <v>GENCASA HƯNG YÊN</v>
          </cell>
          <cell r="M3447" t="str">
            <v>﻿Đang hoạt động</v>
          </cell>
          <cell r="N3447">
            <v>42474</v>
          </cell>
          <cell r="Q3447">
            <v>1</v>
          </cell>
          <cell r="T3447">
            <v>0</v>
          </cell>
          <cell r="U3447">
            <v>0</v>
          </cell>
          <cell r="V3447">
            <v>0</v>
          </cell>
        </row>
        <row r="3448">
          <cell r="D3448" t="str">
            <v>THE ROME</v>
          </cell>
          <cell r="M3448" t="str">
            <v>﻿Đang hoạt động</v>
          </cell>
          <cell r="N3448">
            <v>42475</v>
          </cell>
          <cell r="Q3448">
            <v>0</v>
          </cell>
          <cell r="T3448">
            <v>1</v>
          </cell>
          <cell r="U3448">
            <v>0</v>
          </cell>
          <cell r="V3448">
            <v>0</v>
          </cell>
        </row>
        <row r="3449">
          <cell r="D3449" t="str">
            <v>GENCASA LAM SƠN</v>
          </cell>
          <cell r="M3449" t="str">
            <v>﻿Đang hoạt động</v>
          </cell>
          <cell r="N3449">
            <v>42473</v>
          </cell>
          <cell r="Q3449">
            <v>0</v>
          </cell>
          <cell r="T3449">
            <v>0</v>
          </cell>
          <cell r="U3449">
            <v>1</v>
          </cell>
          <cell r="V3449">
            <v>0</v>
          </cell>
        </row>
        <row r="3450">
          <cell r="D3450" t="str">
            <v>ELITE</v>
          </cell>
          <cell r="M3450" t="str">
            <v>﻿Đang hoạt động</v>
          </cell>
          <cell r="N3450">
            <v>42480</v>
          </cell>
          <cell r="Q3450">
            <v>1</v>
          </cell>
          <cell r="T3450">
            <v>0</v>
          </cell>
          <cell r="U3450">
            <v>0</v>
          </cell>
          <cell r="V3450">
            <v>0</v>
          </cell>
        </row>
        <row r="3451">
          <cell r="D3451" t="str">
            <v>THE SKY</v>
          </cell>
          <cell r="M3451" t="str">
            <v>﻿Đã nghỉ việc</v>
          </cell>
          <cell r="N3451">
            <v>42605</v>
          </cell>
          <cell r="Q3451">
            <v>0</v>
          </cell>
          <cell r="T3451">
            <v>0</v>
          </cell>
          <cell r="U3451">
            <v>0</v>
          </cell>
          <cell r="V3451">
            <v>0</v>
          </cell>
        </row>
        <row r="3452">
          <cell r="D3452" t="str">
            <v>THE ROME</v>
          </cell>
          <cell r="M3452" t="str">
            <v>﻿Đang hoạt động</v>
          </cell>
          <cell r="N3452">
            <v>42479</v>
          </cell>
          <cell r="Q3452">
            <v>1</v>
          </cell>
          <cell r="T3452">
            <v>0</v>
          </cell>
          <cell r="U3452">
            <v>0</v>
          </cell>
          <cell r="V3452">
            <v>0</v>
          </cell>
        </row>
        <row r="3453">
          <cell r="D3453" t="str">
            <v>THE STARS 2</v>
          </cell>
          <cell r="M3453" t="str">
            <v>﻿Đang hoạt động</v>
          </cell>
          <cell r="N3453">
            <v>42475</v>
          </cell>
          <cell r="Q3453">
            <v>1</v>
          </cell>
          <cell r="T3453">
            <v>0</v>
          </cell>
          <cell r="U3453">
            <v>0</v>
          </cell>
          <cell r="V3453">
            <v>0</v>
          </cell>
        </row>
        <row r="3454">
          <cell r="D3454" t="str">
            <v>GENCASA HƯNG YÊN</v>
          </cell>
          <cell r="M3454" t="str">
            <v>﻿Đã nghỉ việc</v>
          </cell>
          <cell r="N3454">
            <v>42502</v>
          </cell>
          <cell r="Q3454">
            <v>0</v>
          </cell>
          <cell r="T3454">
            <v>0</v>
          </cell>
          <cell r="U3454">
            <v>0</v>
          </cell>
          <cell r="V3454">
            <v>0</v>
          </cell>
        </row>
        <row r="3455">
          <cell r="D3455" t="str">
            <v>ELITE</v>
          </cell>
          <cell r="M3455" t="str">
            <v>﻿Đang hoạt động</v>
          </cell>
          <cell r="N3455">
            <v>42480</v>
          </cell>
          <cell r="Q3455">
            <v>1</v>
          </cell>
          <cell r="T3455">
            <v>0</v>
          </cell>
          <cell r="U3455">
            <v>0</v>
          </cell>
          <cell r="V3455">
            <v>0</v>
          </cell>
        </row>
        <row r="3456">
          <cell r="D3456" t="str">
            <v>THE STARS 1</v>
          </cell>
          <cell r="M3456" t="str">
            <v>﻿Đang hoạt động</v>
          </cell>
          <cell r="N3456">
            <v>42474</v>
          </cell>
          <cell r="Q3456">
            <v>1</v>
          </cell>
          <cell r="T3456">
            <v>0</v>
          </cell>
          <cell r="U3456">
            <v>0</v>
          </cell>
          <cell r="V3456">
            <v>0</v>
          </cell>
        </row>
        <row r="3457">
          <cell r="D3457" t="str">
            <v>GENCASA HƯNG YÊN</v>
          </cell>
          <cell r="M3457" t="str">
            <v>﻿Đang hoạt động</v>
          </cell>
          <cell r="N3457">
            <v>42513</v>
          </cell>
          <cell r="Q3457">
            <v>1</v>
          </cell>
          <cell r="T3457">
            <v>0</v>
          </cell>
          <cell r="U3457">
            <v>0</v>
          </cell>
          <cell r="V3457">
            <v>0</v>
          </cell>
        </row>
        <row r="3458">
          <cell r="D3458" t="str">
            <v>THE POWER</v>
          </cell>
          <cell r="M3458" t="str">
            <v>﻿Đang hoạt động</v>
          </cell>
          <cell r="N3458">
            <v>42474</v>
          </cell>
          <cell r="Q3458">
            <v>1</v>
          </cell>
          <cell r="T3458">
            <v>0</v>
          </cell>
          <cell r="U3458">
            <v>0</v>
          </cell>
          <cell r="V3458">
            <v>0</v>
          </cell>
        </row>
        <row r="3459">
          <cell r="D3459" t="str">
            <v>THE STARS 2</v>
          </cell>
          <cell r="M3459" t="str">
            <v>﻿Đang hoạt động</v>
          </cell>
          <cell r="N3459">
            <v>42473</v>
          </cell>
          <cell r="Q3459">
            <v>1</v>
          </cell>
          <cell r="T3459">
            <v>0</v>
          </cell>
          <cell r="U3459">
            <v>0</v>
          </cell>
          <cell r="V3459">
            <v>0</v>
          </cell>
        </row>
        <row r="3460">
          <cell r="D3460" t="str">
            <v>THE CAPITAL</v>
          </cell>
          <cell r="M3460" t="str">
            <v>﻿Đang hoạt động</v>
          </cell>
          <cell r="N3460">
            <v>42481</v>
          </cell>
          <cell r="Q3460">
            <v>1</v>
          </cell>
          <cell r="T3460">
            <v>0</v>
          </cell>
          <cell r="U3460">
            <v>0</v>
          </cell>
          <cell r="V3460">
            <v>0</v>
          </cell>
        </row>
        <row r="3461">
          <cell r="D3461" t="str">
            <v>THE STARS 2</v>
          </cell>
          <cell r="M3461" t="str">
            <v>﻿Đang hoạt động</v>
          </cell>
          <cell r="N3461">
            <v>42542</v>
          </cell>
          <cell r="Q3461">
            <v>1</v>
          </cell>
          <cell r="T3461">
            <v>0</v>
          </cell>
          <cell r="U3461">
            <v>0</v>
          </cell>
          <cell r="V3461">
            <v>0</v>
          </cell>
        </row>
        <row r="3462">
          <cell r="D3462" t="str">
            <v>GENCASA LAM SƠN</v>
          </cell>
          <cell r="M3462" t="str">
            <v>﻿Đang hoạt động</v>
          </cell>
          <cell r="N3462">
            <v>42481</v>
          </cell>
          <cell r="Q3462">
            <v>0</v>
          </cell>
          <cell r="T3462">
            <v>0</v>
          </cell>
          <cell r="U3462">
            <v>1</v>
          </cell>
          <cell r="V3462">
            <v>0</v>
          </cell>
        </row>
        <row r="3463">
          <cell r="D3463" t="str">
            <v>THE ROME</v>
          </cell>
          <cell r="M3463" t="str">
            <v>﻿Đã nghỉ việc</v>
          </cell>
          <cell r="N3463">
            <v>42475</v>
          </cell>
          <cell r="Q3463">
            <v>0</v>
          </cell>
          <cell r="T3463">
            <v>0</v>
          </cell>
          <cell r="U3463">
            <v>0</v>
          </cell>
          <cell r="V3463">
            <v>0</v>
          </cell>
        </row>
        <row r="3464">
          <cell r="D3464" t="str">
            <v>THE POWER</v>
          </cell>
          <cell r="M3464" t="str">
            <v>﻿Đang hoạt động</v>
          </cell>
          <cell r="N3464">
            <v>42473</v>
          </cell>
          <cell r="Q3464">
            <v>1</v>
          </cell>
          <cell r="T3464">
            <v>0</v>
          </cell>
          <cell r="U3464">
            <v>0</v>
          </cell>
          <cell r="V3464">
            <v>0</v>
          </cell>
        </row>
        <row r="3465">
          <cell r="D3465" t="str">
            <v>THE STARS 2</v>
          </cell>
          <cell r="M3465" t="str">
            <v>﻿Đang hoạt động</v>
          </cell>
          <cell r="N3465">
            <v>42543</v>
          </cell>
          <cell r="Q3465">
            <v>0</v>
          </cell>
          <cell r="T3465">
            <v>0</v>
          </cell>
          <cell r="U3465">
            <v>1</v>
          </cell>
          <cell r="V3465">
            <v>0</v>
          </cell>
        </row>
        <row r="3466">
          <cell r="D3466" t="str">
            <v>THE STARS 2</v>
          </cell>
          <cell r="M3466" t="str">
            <v>﻿Đang hoạt động</v>
          </cell>
          <cell r="N3466">
            <v>42473</v>
          </cell>
          <cell r="Q3466">
            <v>1</v>
          </cell>
          <cell r="T3466">
            <v>0</v>
          </cell>
          <cell r="U3466">
            <v>0</v>
          </cell>
          <cell r="V3466">
            <v>0</v>
          </cell>
        </row>
        <row r="3467">
          <cell r="D3467" t="str">
            <v>LION 1</v>
          </cell>
          <cell r="M3467" t="str">
            <v>﻿Đang hoạt động</v>
          </cell>
          <cell r="N3467">
            <v>42475</v>
          </cell>
          <cell r="Q3467">
            <v>1</v>
          </cell>
          <cell r="T3467">
            <v>0</v>
          </cell>
          <cell r="U3467">
            <v>0</v>
          </cell>
          <cell r="V3467">
            <v>0</v>
          </cell>
        </row>
        <row r="3468">
          <cell r="D3468" t="str">
            <v>THE ROME</v>
          </cell>
          <cell r="M3468" t="str">
            <v>﻿Đã nghỉ việc</v>
          </cell>
          <cell r="N3468">
            <v>42475</v>
          </cell>
          <cell r="Q3468">
            <v>0</v>
          </cell>
          <cell r="T3468">
            <v>0</v>
          </cell>
          <cell r="U3468">
            <v>0</v>
          </cell>
          <cell r="V3468">
            <v>0</v>
          </cell>
        </row>
        <row r="3469">
          <cell r="D3469" t="str">
            <v>THE CAPITAL</v>
          </cell>
          <cell r="M3469" t="str">
            <v>﻿Đang hoạt động</v>
          </cell>
          <cell r="N3469">
            <v>42481</v>
          </cell>
          <cell r="Q3469">
            <v>1</v>
          </cell>
          <cell r="T3469">
            <v>0</v>
          </cell>
          <cell r="U3469">
            <v>0</v>
          </cell>
          <cell r="V3469">
            <v>0</v>
          </cell>
        </row>
        <row r="3470">
          <cell r="D3470" t="str">
            <v>GENCASA LONG BIÊN</v>
          </cell>
          <cell r="M3470" t="str">
            <v>﻿Đang hoạt động</v>
          </cell>
          <cell r="N3470">
            <v>42611</v>
          </cell>
          <cell r="Q3470">
            <v>1</v>
          </cell>
          <cell r="T3470">
            <v>0</v>
          </cell>
          <cell r="U3470">
            <v>0</v>
          </cell>
          <cell r="V3470">
            <v>0</v>
          </cell>
        </row>
        <row r="3471">
          <cell r="D3471" t="str">
            <v>THE STARS 2</v>
          </cell>
          <cell r="M3471" t="str">
            <v>﻿Đang hoạt động</v>
          </cell>
          <cell r="N3471">
            <v>42543</v>
          </cell>
          <cell r="Q3471">
            <v>1</v>
          </cell>
          <cell r="T3471">
            <v>0</v>
          </cell>
          <cell r="U3471">
            <v>0</v>
          </cell>
          <cell r="V3471">
            <v>0</v>
          </cell>
        </row>
        <row r="3472">
          <cell r="D3472" t="str">
            <v>F.B.I</v>
          </cell>
          <cell r="M3472" t="str">
            <v>﻿Đang hoạt động</v>
          </cell>
          <cell r="N3472">
            <v>42473</v>
          </cell>
          <cell r="Q3472">
            <v>1</v>
          </cell>
          <cell r="T3472">
            <v>0</v>
          </cell>
          <cell r="U3472">
            <v>0</v>
          </cell>
          <cell r="V3472">
            <v>0</v>
          </cell>
        </row>
        <row r="3473">
          <cell r="D3473" t="str">
            <v>SUNFLOWER</v>
          </cell>
          <cell r="M3473" t="str">
            <v>﻿Đang hoạt động</v>
          </cell>
          <cell r="N3473">
            <v>42474</v>
          </cell>
          <cell r="Q3473">
            <v>1</v>
          </cell>
          <cell r="T3473">
            <v>0</v>
          </cell>
          <cell r="U3473">
            <v>0</v>
          </cell>
          <cell r="V3473">
            <v>0</v>
          </cell>
        </row>
        <row r="3474">
          <cell r="D3474" t="str">
            <v>GENCASA HƯNG YÊN</v>
          </cell>
          <cell r="M3474" t="str">
            <v>﻿Đang hoạt động</v>
          </cell>
          <cell r="N3474">
            <v>42474</v>
          </cell>
          <cell r="Q3474">
            <v>0</v>
          </cell>
          <cell r="T3474">
            <v>0</v>
          </cell>
          <cell r="U3474">
            <v>0</v>
          </cell>
          <cell r="V3474">
            <v>1</v>
          </cell>
        </row>
        <row r="3475">
          <cell r="D3475" t="str">
            <v>GENCASA LAM SƠN</v>
          </cell>
          <cell r="M3475" t="str">
            <v>﻿Đang hoạt động</v>
          </cell>
          <cell r="N3475">
            <v>42481</v>
          </cell>
          <cell r="Q3475">
            <v>0</v>
          </cell>
          <cell r="T3475">
            <v>0</v>
          </cell>
          <cell r="U3475">
            <v>1</v>
          </cell>
          <cell r="V3475">
            <v>0</v>
          </cell>
        </row>
        <row r="3476">
          <cell r="D3476" t="str">
            <v>THE CAPITAL</v>
          </cell>
          <cell r="M3476" t="str">
            <v>﻿Đang hoạt động</v>
          </cell>
          <cell r="N3476">
            <v>42480</v>
          </cell>
          <cell r="Q3476">
            <v>1</v>
          </cell>
          <cell r="T3476">
            <v>0</v>
          </cell>
          <cell r="U3476">
            <v>0</v>
          </cell>
          <cell r="V3476">
            <v>0</v>
          </cell>
        </row>
        <row r="3477">
          <cell r="D3477" t="str">
            <v>LION 1</v>
          </cell>
          <cell r="M3477" t="str">
            <v>﻿Đang hoạt động</v>
          </cell>
          <cell r="N3477">
            <v>42480</v>
          </cell>
          <cell r="Q3477">
            <v>1</v>
          </cell>
          <cell r="T3477">
            <v>0</v>
          </cell>
          <cell r="U3477">
            <v>0</v>
          </cell>
          <cell r="V3477">
            <v>0</v>
          </cell>
        </row>
        <row r="3478">
          <cell r="D3478" t="str">
            <v>TCB NORTH</v>
          </cell>
          <cell r="M3478" t="str">
            <v>﻿Đang hoạt động</v>
          </cell>
          <cell r="N3478">
            <v>42474</v>
          </cell>
          <cell r="Q3478">
            <v>0</v>
          </cell>
          <cell r="T3478">
            <v>0</v>
          </cell>
          <cell r="U3478">
            <v>0</v>
          </cell>
          <cell r="V3478">
            <v>0</v>
          </cell>
        </row>
        <row r="3479">
          <cell r="D3479" t="str">
            <v>LUCKY STAR</v>
          </cell>
          <cell r="M3479" t="str">
            <v>﻿Đang hoạt động</v>
          </cell>
          <cell r="N3479">
            <v>42473</v>
          </cell>
          <cell r="Q3479">
            <v>1</v>
          </cell>
          <cell r="T3479">
            <v>0</v>
          </cell>
          <cell r="U3479">
            <v>0</v>
          </cell>
          <cell r="V3479">
            <v>0</v>
          </cell>
        </row>
        <row r="3480">
          <cell r="D3480" t="str">
            <v>GENCASA LAM SƠN</v>
          </cell>
          <cell r="M3480" t="str">
            <v>﻿Đang hoạt động</v>
          </cell>
          <cell r="N3480">
            <v>42473</v>
          </cell>
          <cell r="Q3480">
            <v>0</v>
          </cell>
          <cell r="T3480">
            <v>0</v>
          </cell>
          <cell r="U3480">
            <v>1</v>
          </cell>
          <cell r="V3480">
            <v>0</v>
          </cell>
        </row>
        <row r="3481">
          <cell r="D3481" t="str">
            <v>GENCASA LAM SƠN</v>
          </cell>
          <cell r="M3481" t="str">
            <v>﻿Đang hoạt động</v>
          </cell>
          <cell r="N3481">
            <v>42473</v>
          </cell>
          <cell r="Q3481">
            <v>0</v>
          </cell>
          <cell r="T3481">
            <v>0</v>
          </cell>
          <cell r="U3481">
            <v>0</v>
          </cell>
          <cell r="V3481">
            <v>1</v>
          </cell>
        </row>
        <row r="3482">
          <cell r="D3482" t="str">
            <v>GENCASA LAM SƠN</v>
          </cell>
          <cell r="M3482" t="str">
            <v>﻿Đang hoạt động</v>
          </cell>
          <cell r="N3482">
            <v>42485</v>
          </cell>
          <cell r="Q3482">
            <v>0</v>
          </cell>
          <cell r="T3482">
            <v>0</v>
          </cell>
          <cell r="U3482">
            <v>1</v>
          </cell>
          <cell r="V3482">
            <v>0</v>
          </cell>
        </row>
        <row r="3483">
          <cell r="D3483" t="str">
            <v>GENCASA LAM SƠN</v>
          </cell>
          <cell r="M3483" t="str">
            <v>﻿Đang hoạt động</v>
          </cell>
          <cell r="N3483">
            <v>42480</v>
          </cell>
          <cell r="Q3483">
            <v>0</v>
          </cell>
          <cell r="T3483">
            <v>0</v>
          </cell>
          <cell r="U3483">
            <v>1</v>
          </cell>
          <cell r="V3483">
            <v>0</v>
          </cell>
        </row>
        <row r="3484">
          <cell r="D3484" t="str">
            <v>THE ROME</v>
          </cell>
          <cell r="M3484" t="str">
            <v>﻿Đang hoạt động</v>
          </cell>
          <cell r="N3484">
            <v>42475</v>
          </cell>
          <cell r="Q3484">
            <v>0</v>
          </cell>
          <cell r="T3484">
            <v>0</v>
          </cell>
          <cell r="U3484">
            <v>1</v>
          </cell>
          <cell r="V3484">
            <v>0</v>
          </cell>
        </row>
        <row r="3485">
          <cell r="D3485" t="str">
            <v>THE ROME</v>
          </cell>
          <cell r="M3485" t="str">
            <v>﻿Đang hoạt động</v>
          </cell>
          <cell r="N3485">
            <v>42513</v>
          </cell>
          <cell r="Q3485">
            <v>1</v>
          </cell>
          <cell r="T3485">
            <v>0</v>
          </cell>
          <cell r="U3485">
            <v>0</v>
          </cell>
          <cell r="V3485">
            <v>0</v>
          </cell>
        </row>
        <row r="3486">
          <cell r="D3486" t="str">
            <v>THE ROME</v>
          </cell>
          <cell r="M3486" t="str">
            <v>﻿Đang hoạt động</v>
          </cell>
          <cell r="N3486">
            <v>42475</v>
          </cell>
          <cell r="Q3486">
            <v>0</v>
          </cell>
          <cell r="T3486">
            <v>0</v>
          </cell>
          <cell r="U3486">
            <v>0</v>
          </cell>
          <cell r="V3486">
            <v>1</v>
          </cell>
        </row>
        <row r="3487">
          <cell r="D3487" t="str">
            <v>THE ROME</v>
          </cell>
          <cell r="M3487" t="str">
            <v>﻿Đang hoạt động</v>
          </cell>
          <cell r="N3487">
            <v>42513</v>
          </cell>
          <cell r="Q3487">
            <v>0</v>
          </cell>
          <cell r="T3487">
            <v>0</v>
          </cell>
          <cell r="U3487">
            <v>1</v>
          </cell>
          <cell r="V3487">
            <v>0</v>
          </cell>
        </row>
        <row r="3488">
          <cell r="D3488" t="str">
            <v>THE ROME</v>
          </cell>
          <cell r="M3488" t="str">
            <v>﻿Đang hoạt động</v>
          </cell>
          <cell r="N3488">
            <v>42730</v>
          </cell>
          <cell r="Q3488">
            <v>0</v>
          </cell>
          <cell r="T3488">
            <v>0</v>
          </cell>
          <cell r="U3488">
            <v>1</v>
          </cell>
          <cell r="V3488">
            <v>0</v>
          </cell>
        </row>
        <row r="3489">
          <cell r="D3489" t="str">
            <v>THE ROME</v>
          </cell>
          <cell r="M3489" t="str">
            <v>﻿Đang hoạt động</v>
          </cell>
          <cell r="N3489">
            <v>42475</v>
          </cell>
          <cell r="Q3489">
            <v>0</v>
          </cell>
          <cell r="T3489">
            <v>0</v>
          </cell>
          <cell r="U3489">
            <v>1</v>
          </cell>
          <cell r="V3489">
            <v>0</v>
          </cell>
        </row>
        <row r="3490">
          <cell r="D3490" t="str">
            <v>THE ROME</v>
          </cell>
          <cell r="M3490" t="str">
            <v>﻿Đang hoạt động</v>
          </cell>
          <cell r="N3490">
            <v>42543</v>
          </cell>
          <cell r="Q3490">
            <v>1</v>
          </cell>
          <cell r="T3490">
            <v>0</v>
          </cell>
          <cell r="U3490">
            <v>0</v>
          </cell>
          <cell r="V3490">
            <v>0</v>
          </cell>
        </row>
        <row r="3491">
          <cell r="D3491" t="str">
            <v>ELITE</v>
          </cell>
          <cell r="M3491" t="str">
            <v>﻿Đang hoạt động</v>
          </cell>
          <cell r="N3491">
            <v>42508</v>
          </cell>
          <cell r="Q3491">
            <v>0</v>
          </cell>
          <cell r="T3491">
            <v>0</v>
          </cell>
          <cell r="U3491">
            <v>1</v>
          </cell>
          <cell r="V3491">
            <v>0</v>
          </cell>
        </row>
        <row r="3492">
          <cell r="D3492" t="str">
            <v>GENCASA LAM SƠN</v>
          </cell>
          <cell r="M3492" t="str">
            <v>﻿Đang hoạt động</v>
          </cell>
          <cell r="N3492">
            <v>42549</v>
          </cell>
          <cell r="Q3492">
            <v>0</v>
          </cell>
          <cell r="T3492">
            <v>0</v>
          </cell>
          <cell r="U3492">
            <v>1</v>
          </cell>
          <cell r="V3492">
            <v>0</v>
          </cell>
        </row>
        <row r="3493">
          <cell r="D3493" t="str">
            <v>BELIEVE IN FUTURE</v>
          </cell>
          <cell r="M3493" t="str">
            <v>﻿Đang hoạt động</v>
          </cell>
          <cell r="N3493">
            <v>42496</v>
          </cell>
          <cell r="Q3493">
            <v>1</v>
          </cell>
          <cell r="T3493">
            <v>0</v>
          </cell>
          <cell r="U3493">
            <v>0</v>
          </cell>
          <cell r="V3493">
            <v>0</v>
          </cell>
        </row>
        <row r="3494">
          <cell r="D3494" t="str">
            <v>THE STARS 1</v>
          </cell>
          <cell r="M3494" t="str">
            <v>﻿Đang hoạt động</v>
          </cell>
          <cell r="N3494">
            <v>42479</v>
          </cell>
          <cell r="Q3494">
            <v>0</v>
          </cell>
          <cell r="T3494">
            <v>1</v>
          </cell>
          <cell r="U3494">
            <v>0</v>
          </cell>
          <cell r="V3494">
            <v>0</v>
          </cell>
        </row>
        <row r="3495">
          <cell r="D3495" t="str">
            <v>CẦN THƠ</v>
          </cell>
          <cell r="M3495" t="str">
            <v>﻿Đang hoạt động</v>
          </cell>
          <cell r="N3495">
            <v>42507</v>
          </cell>
          <cell r="Q3495">
            <v>1</v>
          </cell>
          <cell r="T3495">
            <v>0</v>
          </cell>
          <cell r="U3495">
            <v>0</v>
          </cell>
          <cell r="V3495">
            <v>0</v>
          </cell>
        </row>
        <row r="3496">
          <cell r="D3496" t="str">
            <v>CẦN THƠ</v>
          </cell>
          <cell r="M3496" t="str">
            <v>﻿Đang hoạt động</v>
          </cell>
          <cell r="N3496">
            <v>42507</v>
          </cell>
          <cell r="Q3496">
            <v>1</v>
          </cell>
          <cell r="T3496">
            <v>0</v>
          </cell>
          <cell r="U3496">
            <v>0</v>
          </cell>
          <cell r="V3496">
            <v>0</v>
          </cell>
        </row>
        <row r="3497">
          <cell r="D3497" t="str">
            <v>CẦN THƠ</v>
          </cell>
          <cell r="M3497" t="str">
            <v>﻿Đang hoạt động</v>
          </cell>
          <cell r="N3497">
            <v>42475</v>
          </cell>
          <cell r="Q3497">
            <v>1</v>
          </cell>
          <cell r="T3497">
            <v>0</v>
          </cell>
          <cell r="U3497">
            <v>0</v>
          </cell>
          <cell r="V3497">
            <v>0</v>
          </cell>
        </row>
        <row r="3498">
          <cell r="D3498" t="str">
            <v>CẦN THƠ</v>
          </cell>
          <cell r="M3498" t="str">
            <v>﻿Đang hoạt động</v>
          </cell>
          <cell r="N3498">
            <v>42515</v>
          </cell>
          <cell r="Q3498">
            <v>1</v>
          </cell>
          <cell r="T3498">
            <v>0</v>
          </cell>
          <cell r="U3498">
            <v>0</v>
          </cell>
          <cell r="V3498">
            <v>0</v>
          </cell>
        </row>
        <row r="3499">
          <cell r="D3499" t="str">
            <v>COT GENCASA</v>
          </cell>
          <cell r="M3499" t="str">
            <v>﻿Đang hoạt động</v>
          </cell>
          <cell r="N3499">
            <v>42556</v>
          </cell>
          <cell r="Q3499">
            <v>1</v>
          </cell>
          <cell r="T3499">
            <v>0</v>
          </cell>
          <cell r="U3499">
            <v>0</v>
          </cell>
          <cell r="V3499">
            <v>0</v>
          </cell>
        </row>
        <row r="3500">
          <cell r="D3500" t="str">
            <v>BORN TO WIN GENCASA PHÚ NHUẬN</v>
          </cell>
          <cell r="M3500" t="str">
            <v>﻿Đang hoạt động</v>
          </cell>
          <cell r="N3500">
            <v>42479</v>
          </cell>
          <cell r="Q3500">
            <v>1</v>
          </cell>
          <cell r="T3500">
            <v>0</v>
          </cell>
          <cell r="U3500">
            <v>0</v>
          </cell>
          <cell r="V3500">
            <v>0</v>
          </cell>
        </row>
        <row r="3501">
          <cell r="D3501" t="str">
            <v>LONG XUYÊN 1</v>
          </cell>
          <cell r="M3501" t="str">
            <v>﻿Đang hoạt động</v>
          </cell>
          <cell r="N3501">
            <v>42475</v>
          </cell>
          <cell r="Q3501">
            <v>1</v>
          </cell>
          <cell r="T3501">
            <v>0</v>
          </cell>
          <cell r="U3501">
            <v>0</v>
          </cell>
          <cell r="V3501">
            <v>0</v>
          </cell>
        </row>
        <row r="3502">
          <cell r="D3502" t="str">
            <v>LONG XUYÊN 1</v>
          </cell>
          <cell r="M3502" t="str">
            <v>﻿Đang hoạt động</v>
          </cell>
          <cell r="N3502">
            <v>42475</v>
          </cell>
          <cell r="Q3502">
            <v>1</v>
          </cell>
          <cell r="T3502">
            <v>0</v>
          </cell>
          <cell r="U3502">
            <v>0</v>
          </cell>
          <cell r="V3502">
            <v>0</v>
          </cell>
        </row>
        <row r="3503">
          <cell r="D3503" t="str">
            <v>LONG XUYÊN 1</v>
          </cell>
          <cell r="M3503" t="str">
            <v>﻿Đang hoạt động</v>
          </cell>
          <cell r="N3503">
            <v>42475</v>
          </cell>
          <cell r="Q3503">
            <v>1</v>
          </cell>
          <cell r="T3503">
            <v>0</v>
          </cell>
          <cell r="U3503">
            <v>0</v>
          </cell>
          <cell r="V3503">
            <v>0</v>
          </cell>
        </row>
        <row r="3504">
          <cell r="D3504" t="str">
            <v>COT GENCASA</v>
          </cell>
          <cell r="M3504" t="str">
            <v>﻿Đang hoạt động</v>
          </cell>
          <cell r="N3504">
            <v>42479</v>
          </cell>
          <cell r="Q3504">
            <v>1</v>
          </cell>
          <cell r="T3504">
            <v>0</v>
          </cell>
          <cell r="U3504">
            <v>0</v>
          </cell>
          <cell r="V3504">
            <v>0</v>
          </cell>
        </row>
        <row r="3505">
          <cell r="D3505" t="str">
            <v>COT GENCASA</v>
          </cell>
          <cell r="M3505" t="str">
            <v>﻿Đang hoạt động</v>
          </cell>
          <cell r="N3505">
            <v>42479</v>
          </cell>
          <cell r="Q3505">
            <v>1</v>
          </cell>
          <cell r="T3505">
            <v>0</v>
          </cell>
          <cell r="U3505">
            <v>0</v>
          </cell>
          <cell r="V3505">
            <v>0</v>
          </cell>
        </row>
        <row r="3506">
          <cell r="D3506" t="str">
            <v>LONG XUYÊN 1</v>
          </cell>
          <cell r="M3506" t="str">
            <v>﻿Đang hoạt động</v>
          </cell>
          <cell r="N3506">
            <v>42475</v>
          </cell>
          <cell r="Q3506">
            <v>1</v>
          </cell>
          <cell r="T3506">
            <v>0</v>
          </cell>
          <cell r="U3506">
            <v>0</v>
          </cell>
          <cell r="V3506">
            <v>0</v>
          </cell>
        </row>
        <row r="3507">
          <cell r="D3507" t="str">
            <v>COT GENCASA</v>
          </cell>
          <cell r="M3507" t="str">
            <v>﻿Đang hoạt động</v>
          </cell>
          <cell r="N3507">
            <v>42479</v>
          </cell>
          <cell r="Q3507">
            <v>1</v>
          </cell>
          <cell r="T3507">
            <v>0</v>
          </cell>
          <cell r="U3507">
            <v>0</v>
          </cell>
          <cell r="V3507">
            <v>0</v>
          </cell>
        </row>
        <row r="3508">
          <cell r="D3508" t="str">
            <v>LUCKY STAR</v>
          </cell>
          <cell r="M3508" t="str">
            <v>﻿Đang hoạt động</v>
          </cell>
          <cell r="N3508">
            <v>42480</v>
          </cell>
          <cell r="Q3508">
            <v>1</v>
          </cell>
          <cell r="T3508">
            <v>0</v>
          </cell>
          <cell r="U3508">
            <v>0</v>
          </cell>
          <cell r="V3508">
            <v>0</v>
          </cell>
        </row>
        <row r="3509">
          <cell r="D3509" t="str">
            <v>BORN TO WIN GENCASA PHÚ NHUẬN</v>
          </cell>
          <cell r="M3509" t="str">
            <v>﻿Đã nghỉ việc</v>
          </cell>
          <cell r="N3509">
            <v>42479</v>
          </cell>
          <cell r="Q3509">
            <v>0</v>
          </cell>
          <cell r="T3509">
            <v>0</v>
          </cell>
          <cell r="U3509">
            <v>0</v>
          </cell>
          <cell r="V3509">
            <v>0</v>
          </cell>
        </row>
        <row r="3510">
          <cell r="D3510" t="str">
            <v>GENCASA TÂN PHÚ</v>
          </cell>
          <cell r="M3510" t="str">
            <v>﻿Đang hoạt động</v>
          </cell>
          <cell r="N3510">
            <v>42703</v>
          </cell>
          <cell r="Q3510">
            <v>1</v>
          </cell>
          <cell r="T3510">
            <v>0</v>
          </cell>
          <cell r="U3510">
            <v>0</v>
          </cell>
          <cell r="V3510">
            <v>0</v>
          </cell>
        </row>
        <row r="3511">
          <cell r="D3511" t="str">
            <v>TCA TEAM</v>
          </cell>
          <cell r="M3511" t="str">
            <v>﻿Đang hoạt động</v>
          </cell>
          <cell r="N3511">
            <v>42480</v>
          </cell>
          <cell r="Q3511">
            <v>0</v>
          </cell>
          <cell r="T3511">
            <v>0</v>
          </cell>
          <cell r="U3511">
            <v>0</v>
          </cell>
          <cell r="V3511">
            <v>0</v>
          </cell>
        </row>
        <row r="3512">
          <cell r="D3512" t="str">
            <v>TCA TEAM</v>
          </cell>
          <cell r="M3512" t="str">
            <v>﻿Đang hoạt động</v>
          </cell>
          <cell r="N3512">
            <v>42480</v>
          </cell>
          <cell r="Q3512">
            <v>0</v>
          </cell>
          <cell r="T3512">
            <v>0</v>
          </cell>
          <cell r="U3512">
            <v>0</v>
          </cell>
          <cell r="V3512">
            <v>0</v>
          </cell>
        </row>
        <row r="3513">
          <cell r="D3513" t="str">
            <v>TCA TEAM</v>
          </cell>
          <cell r="M3513" t="str">
            <v>﻿Đang hoạt động</v>
          </cell>
          <cell r="N3513">
            <v>42480</v>
          </cell>
          <cell r="Q3513">
            <v>0</v>
          </cell>
          <cell r="T3513">
            <v>0</v>
          </cell>
          <cell r="U3513">
            <v>0</v>
          </cell>
          <cell r="V3513">
            <v>0</v>
          </cell>
        </row>
        <row r="3514">
          <cell r="D3514" t="str">
            <v>WHITE HORSE</v>
          </cell>
          <cell r="M3514" t="str">
            <v>﻿Đang hoạt động</v>
          </cell>
          <cell r="N3514">
            <v>42479</v>
          </cell>
          <cell r="Q3514">
            <v>1</v>
          </cell>
          <cell r="T3514">
            <v>0</v>
          </cell>
          <cell r="U3514">
            <v>0</v>
          </cell>
          <cell r="V3514">
            <v>0</v>
          </cell>
        </row>
        <row r="3515">
          <cell r="D3515" t="str">
            <v>TCA TEAM</v>
          </cell>
          <cell r="M3515" t="str">
            <v>﻿Đang hoạt động</v>
          </cell>
          <cell r="N3515">
            <v>42578</v>
          </cell>
          <cell r="Q3515">
            <v>0</v>
          </cell>
          <cell r="T3515">
            <v>0</v>
          </cell>
          <cell r="U3515">
            <v>0</v>
          </cell>
          <cell r="V3515">
            <v>0</v>
          </cell>
        </row>
        <row r="3516">
          <cell r="D3516" t="str">
            <v>GENCASA TÂN PHÚ</v>
          </cell>
          <cell r="M3516" t="str">
            <v>﻿Đang hoạt động</v>
          </cell>
          <cell r="N3516">
            <v>42513</v>
          </cell>
          <cell r="Q3516">
            <v>1</v>
          </cell>
          <cell r="T3516">
            <v>0</v>
          </cell>
          <cell r="U3516">
            <v>0</v>
          </cell>
          <cell r="V3516">
            <v>0</v>
          </cell>
        </row>
        <row r="3517">
          <cell r="D3517" t="str">
            <v>TCA TEAM</v>
          </cell>
          <cell r="M3517" t="str">
            <v>﻿Đang hoạt động</v>
          </cell>
          <cell r="N3517">
            <v>42475</v>
          </cell>
          <cell r="Q3517">
            <v>0</v>
          </cell>
          <cell r="T3517">
            <v>0</v>
          </cell>
          <cell r="U3517">
            <v>0</v>
          </cell>
          <cell r="V3517">
            <v>0</v>
          </cell>
        </row>
        <row r="3518">
          <cell r="D3518" t="str">
            <v>BORN TO WIN GENCASA PHÚ NHUẬN</v>
          </cell>
          <cell r="M3518" t="str">
            <v>﻿Đang hoạt động</v>
          </cell>
          <cell r="N3518">
            <v>42479</v>
          </cell>
          <cell r="Q3518">
            <v>1</v>
          </cell>
          <cell r="T3518">
            <v>0</v>
          </cell>
          <cell r="U3518">
            <v>0</v>
          </cell>
          <cell r="V3518">
            <v>0</v>
          </cell>
        </row>
        <row r="3519">
          <cell r="D3519" t="str">
            <v>BORN TO WIN GENCASA PHÚ NHUẬN</v>
          </cell>
          <cell r="M3519" t="str">
            <v>﻿Đang hoạt động</v>
          </cell>
          <cell r="N3519">
            <v>42479</v>
          </cell>
          <cell r="Q3519">
            <v>1</v>
          </cell>
          <cell r="T3519">
            <v>0</v>
          </cell>
          <cell r="U3519">
            <v>0</v>
          </cell>
          <cell r="V3519">
            <v>0</v>
          </cell>
        </row>
        <row r="3520">
          <cell r="D3520" t="str">
            <v>GENCASA HƯNG YÊN</v>
          </cell>
          <cell r="M3520" t="str">
            <v>﻿Đang hoạt động</v>
          </cell>
          <cell r="N3520">
            <v>42577</v>
          </cell>
          <cell r="Q3520">
            <v>0</v>
          </cell>
          <cell r="T3520">
            <v>1</v>
          </cell>
          <cell r="U3520">
            <v>0</v>
          </cell>
          <cell r="V3520">
            <v>0</v>
          </cell>
        </row>
        <row r="3521">
          <cell r="D3521" t="str">
            <v>TCA TEAM</v>
          </cell>
          <cell r="M3521" t="str">
            <v>﻿Đang hoạt động</v>
          </cell>
          <cell r="N3521">
            <v>42480</v>
          </cell>
          <cell r="Q3521">
            <v>0</v>
          </cell>
          <cell r="T3521">
            <v>0</v>
          </cell>
          <cell r="U3521">
            <v>0</v>
          </cell>
          <cell r="V3521">
            <v>0</v>
          </cell>
        </row>
        <row r="3522">
          <cell r="D3522" t="str">
            <v>BLUE OCEAN</v>
          </cell>
          <cell r="M3522" t="str">
            <v>﻿Đang hoạt động</v>
          </cell>
          <cell r="N3522">
            <v>42487</v>
          </cell>
          <cell r="Q3522">
            <v>1</v>
          </cell>
          <cell r="T3522">
            <v>0</v>
          </cell>
          <cell r="U3522">
            <v>0</v>
          </cell>
          <cell r="V3522">
            <v>0</v>
          </cell>
        </row>
        <row r="3523">
          <cell r="D3523" t="str">
            <v>TCA TEAM</v>
          </cell>
          <cell r="M3523" t="str">
            <v>﻿Đang hoạt động</v>
          </cell>
          <cell r="N3523">
            <v>42480</v>
          </cell>
          <cell r="Q3523">
            <v>0</v>
          </cell>
          <cell r="T3523">
            <v>0</v>
          </cell>
          <cell r="U3523">
            <v>0</v>
          </cell>
          <cell r="V3523">
            <v>0</v>
          </cell>
        </row>
        <row r="3524">
          <cell r="D3524" t="str">
            <v>COT GENCASA</v>
          </cell>
          <cell r="M3524" t="str">
            <v>﻿Đang hoạt động</v>
          </cell>
          <cell r="N3524">
            <v>42479</v>
          </cell>
          <cell r="Q3524">
            <v>1</v>
          </cell>
          <cell r="T3524">
            <v>0</v>
          </cell>
          <cell r="U3524">
            <v>0</v>
          </cell>
          <cell r="V3524">
            <v>0</v>
          </cell>
        </row>
        <row r="3525">
          <cell r="D3525" t="str">
            <v>TCA TEAM</v>
          </cell>
          <cell r="M3525" t="str">
            <v>﻿Đang hoạt động</v>
          </cell>
          <cell r="N3525">
            <v>42488</v>
          </cell>
          <cell r="Q3525">
            <v>0</v>
          </cell>
          <cell r="T3525">
            <v>0</v>
          </cell>
          <cell r="U3525">
            <v>0</v>
          </cell>
          <cell r="V3525">
            <v>0</v>
          </cell>
        </row>
        <row r="3526">
          <cell r="D3526" t="str">
            <v>TCA TEAM</v>
          </cell>
          <cell r="M3526" t="str">
            <v>﻿Đang hoạt động</v>
          </cell>
          <cell r="N3526">
            <v>42480</v>
          </cell>
          <cell r="Q3526">
            <v>0</v>
          </cell>
          <cell r="T3526">
            <v>0</v>
          </cell>
          <cell r="U3526">
            <v>0</v>
          </cell>
          <cell r="V3526">
            <v>0</v>
          </cell>
        </row>
        <row r="3527">
          <cell r="D3527" t="str">
            <v>BORN TO WIN GENCASA PHÚ NHUẬN</v>
          </cell>
          <cell r="M3527" t="str">
            <v>﻿Đang hoạt động</v>
          </cell>
          <cell r="N3527">
            <v>42480</v>
          </cell>
          <cell r="Q3527">
            <v>1</v>
          </cell>
          <cell r="T3527">
            <v>0</v>
          </cell>
          <cell r="U3527">
            <v>0</v>
          </cell>
          <cell r="V3527">
            <v>0</v>
          </cell>
        </row>
        <row r="3528">
          <cell r="D3528" t="str">
            <v>PHI MÃ</v>
          </cell>
          <cell r="M3528" t="str">
            <v>﻿Đang hoạt động</v>
          </cell>
          <cell r="N3528">
            <v>42479</v>
          </cell>
          <cell r="Q3528">
            <v>1</v>
          </cell>
          <cell r="T3528">
            <v>0</v>
          </cell>
          <cell r="U3528">
            <v>0</v>
          </cell>
          <cell r="V3528">
            <v>0</v>
          </cell>
        </row>
        <row r="3529">
          <cell r="D3529" t="str">
            <v>TCA TEAM</v>
          </cell>
          <cell r="M3529" t="str">
            <v>﻿Đang hoạt động</v>
          </cell>
          <cell r="N3529">
            <v>42480</v>
          </cell>
          <cell r="Q3529">
            <v>0</v>
          </cell>
          <cell r="T3529">
            <v>0</v>
          </cell>
          <cell r="U3529">
            <v>0</v>
          </cell>
          <cell r="V3529">
            <v>0</v>
          </cell>
        </row>
        <row r="3530">
          <cell r="D3530" t="str">
            <v>GENCASA HƯNG YÊN</v>
          </cell>
          <cell r="M3530" t="str">
            <v>﻿Đang hoạt động</v>
          </cell>
          <cell r="N3530">
            <v>42479</v>
          </cell>
          <cell r="Q3530">
            <v>1</v>
          </cell>
          <cell r="T3530">
            <v>0</v>
          </cell>
          <cell r="U3530">
            <v>0</v>
          </cell>
          <cell r="V3530">
            <v>0</v>
          </cell>
        </row>
        <row r="3531">
          <cell r="D3531" t="str">
            <v>TCA TEAM</v>
          </cell>
          <cell r="M3531" t="str">
            <v>﻿Đang hoạt động</v>
          </cell>
          <cell r="N3531">
            <v>42480</v>
          </cell>
          <cell r="Q3531">
            <v>0</v>
          </cell>
          <cell r="T3531">
            <v>0</v>
          </cell>
          <cell r="U3531">
            <v>0</v>
          </cell>
          <cell r="V3531">
            <v>0</v>
          </cell>
        </row>
        <row r="3532">
          <cell r="D3532" t="str">
            <v>TCA TEAM</v>
          </cell>
          <cell r="M3532" t="str">
            <v>﻿Đang hoạt động</v>
          </cell>
          <cell r="N3532">
            <v>42480</v>
          </cell>
          <cell r="Q3532">
            <v>0</v>
          </cell>
          <cell r="T3532">
            <v>0</v>
          </cell>
          <cell r="U3532">
            <v>0</v>
          </cell>
          <cell r="V3532">
            <v>0</v>
          </cell>
        </row>
        <row r="3533">
          <cell r="D3533" t="str">
            <v>GENCASA HƯNG YÊN</v>
          </cell>
          <cell r="M3533" t="str">
            <v>﻿Đang hoạt động</v>
          </cell>
          <cell r="N3533">
            <v>42479</v>
          </cell>
          <cell r="Q3533">
            <v>1</v>
          </cell>
          <cell r="T3533">
            <v>0</v>
          </cell>
          <cell r="U3533">
            <v>0</v>
          </cell>
          <cell r="V3533">
            <v>0</v>
          </cell>
        </row>
        <row r="3534">
          <cell r="D3534" t="str">
            <v>TCA TEAM</v>
          </cell>
          <cell r="M3534" t="str">
            <v>﻿Đang hoạt động</v>
          </cell>
          <cell r="N3534">
            <v>42480</v>
          </cell>
          <cell r="Q3534">
            <v>0</v>
          </cell>
          <cell r="T3534">
            <v>0</v>
          </cell>
          <cell r="U3534">
            <v>0</v>
          </cell>
          <cell r="V3534">
            <v>0</v>
          </cell>
        </row>
        <row r="3535">
          <cell r="D3535" t="str">
            <v>BORN TO WIN GENCASA PHÚ NHUẬN</v>
          </cell>
          <cell r="M3535" t="str">
            <v>﻿Đang hoạt động</v>
          </cell>
          <cell r="N3535">
            <v>42479</v>
          </cell>
          <cell r="Q3535">
            <v>1</v>
          </cell>
          <cell r="T3535">
            <v>0</v>
          </cell>
          <cell r="U3535">
            <v>0</v>
          </cell>
          <cell r="V3535">
            <v>0</v>
          </cell>
        </row>
        <row r="3536">
          <cell r="D3536" t="str">
            <v>TCA TEAM</v>
          </cell>
          <cell r="M3536" t="str">
            <v>﻿Đang hoạt động</v>
          </cell>
          <cell r="N3536">
            <v>42475</v>
          </cell>
          <cell r="Q3536">
            <v>0</v>
          </cell>
          <cell r="T3536">
            <v>0</v>
          </cell>
          <cell r="U3536">
            <v>0</v>
          </cell>
          <cell r="V3536">
            <v>0</v>
          </cell>
        </row>
        <row r="3537">
          <cell r="D3537" t="str">
            <v>BLUE OCEAN</v>
          </cell>
          <cell r="M3537" t="str">
            <v>﻿Đã nghỉ việc</v>
          </cell>
          <cell r="N3537">
            <v>42639</v>
          </cell>
          <cell r="Q3537">
            <v>0</v>
          </cell>
          <cell r="T3537">
            <v>0</v>
          </cell>
          <cell r="U3537">
            <v>0</v>
          </cell>
          <cell r="V3537">
            <v>0</v>
          </cell>
        </row>
        <row r="3538">
          <cell r="D3538" t="str">
            <v>TCA TEAM</v>
          </cell>
          <cell r="M3538" t="str">
            <v>﻿Đang hoạt động</v>
          </cell>
          <cell r="N3538">
            <v>42551</v>
          </cell>
          <cell r="Q3538">
            <v>0</v>
          </cell>
          <cell r="T3538">
            <v>0</v>
          </cell>
          <cell r="U3538">
            <v>0</v>
          </cell>
          <cell r="V3538">
            <v>0</v>
          </cell>
        </row>
        <row r="3539">
          <cell r="D3539" t="str">
            <v>BORN TO WIN GENCASA PHÚ NHUẬN</v>
          </cell>
          <cell r="M3539" t="str">
            <v>﻿Đang hoạt động</v>
          </cell>
          <cell r="N3539">
            <v>42479</v>
          </cell>
          <cell r="Q3539">
            <v>1</v>
          </cell>
          <cell r="T3539">
            <v>0</v>
          </cell>
          <cell r="U3539">
            <v>0</v>
          </cell>
          <cell r="V3539">
            <v>0</v>
          </cell>
        </row>
        <row r="3540">
          <cell r="D3540" t="str">
            <v>BELIEVE IN FUTURE</v>
          </cell>
          <cell r="M3540" t="str">
            <v>﻿Đang hoạt động</v>
          </cell>
          <cell r="N3540">
            <v>42480</v>
          </cell>
          <cell r="Q3540">
            <v>1</v>
          </cell>
          <cell r="T3540">
            <v>0</v>
          </cell>
          <cell r="U3540">
            <v>0</v>
          </cell>
          <cell r="V3540">
            <v>0</v>
          </cell>
        </row>
        <row r="3541">
          <cell r="D3541" t="str">
            <v>BLUE OCEAN</v>
          </cell>
          <cell r="M3541" t="str">
            <v>﻿Đã nghỉ việc</v>
          </cell>
          <cell r="N3541">
            <v>42542</v>
          </cell>
          <cell r="Q3541">
            <v>0</v>
          </cell>
          <cell r="T3541">
            <v>0</v>
          </cell>
          <cell r="U3541">
            <v>0</v>
          </cell>
          <cell r="V3541">
            <v>0</v>
          </cell>
        </row>
        <row r="3542">
          <cell r="D3542" t="str">
            <v>GENCASA YÊN BÁI</v>
          </cell>
          <cell r="M3542" t="str">
            <v>﻿Đang hoạt động</v>
          </cell>
          <cell r="N3542">
            <v>42787</v>
          </cell>
          <cell r="Q3542">
            <v>1</v>
          </cell>
          <cell r="T3542">
            <v>0</v>
          </cell>
          <cell r="U3542">
            <v>0</v>
          </cell>
          <cell r="V3542">
            <v>0</v>
          </cell>
        </row>
        <row r="3543">
          <cell r="D3543" t="str">
            <v>TCA TEAM</v>
          </cell>
          <cell r="M3543" t="str">
            <v>﻿Đang hoạt động</v>
          </cell>
          <cell r="N3543">
            <v>42598</v>
          </cell>
          <cell r="Q3543">
            <v>0</v>
          </cell>
          <cell r="T3543">
            <v>0</v>
          </cell>
          <cell r="U3543">
            <v>0</v>
          </cell>
          <cell r="V3543">
            <v>0</v>
          </cell>
        </row>
        <row r="3544">
          <cell r="D3544" t="str">
            <v>TCA TEAM</v>
          </cell>
          <cell r="M3544" t="str">
            <v>﻿Đang hoạt động</v>
          </cell>
          <cell r="N3544">
            <v>42475</v>
          </cell>
          <cell r="Q3544">
            <v>0</v>
          </cell>
          <cell r="T3544">
            <v>0</v>
          </cell>
          <cell r="U3544">
            <v>0</v>
          </cell>
          <cell r="V3544">
            <v>0</v>
          </cell>
        </row>
        <row r="3545">
          <cell r="D3545" t="str">
            <v>TCA TEAM</v>
          </cell>
          <cell r="M3545" t="str">
            <v>﻿Đang hoạt động</v>
          </cell>
          <cell r="N3545">
            <v>42480</v>
          </cell>
          <cell r="Q3545">
            <v>0</v>
          </cell>
          <cell r="T3545">
            <v>0</v>
          </cell>
          <cell r="U3545">
            <v>0</v>
          </cell>
          <cell r="V3545">
            <v>0</v>
          </cell>
        </row>
        <row r="3546">
          <cell r="D3546" t="str">
            <v>TCA TEAM</v>
          </cell>
          <cell r="M3546" t="str">
            <v>﻿Đang hoạt động</v>
          </cell>
          <cell r="N3546">
            <v>42475</v>
          </cell>
          <cell r="Q3546">
            <v>0</v>
          </cell>
          <cell r="T3546">
            <v>0</v>
          </cell>
          <cell r="U3546">
            <v>0</v>
          </cell>
          <cell r="V3546">
            <v>0</v>
          </cell>
        </row>
        <row r="3547">
          <cell r="D3547" t="str">
            <v>TCA TEAM</v>
          </cell>
          <cell r="M3547" t="str">
            <v>﻿Đang hoạt động</v>
          </cell>
          <cell r="N3547">
            <v>42480</v>
          </cell>
          <cell r="Q3547">
            <v>0</v>
          </cell>
          <cell r="T3547">
            <v>0</v>
          </cell>
          <cell r="U3547">
            <v>0</v>
          </cell>
          <cell r="V3547">
            <v>0</v>
          </cell>
        </row>
        <row r="3548">
          <cell r="D3548" t="str">
            <v>THANH HÓA</v>
          </cell>
          <cell r="M3548" t="str">
            <v>﻿Đang hoạt động</v>
          </cell>
          <cell r="N3548">
            <v>42480</v>
          </cell>
          <cell r="Q3548">
            <v>1</v>
          </cell>
          <cell r="T3548">
            <v>0</v>
          </cell>
          <cell r="U3548">
            <v>0</v>
          </cell>
          <cell r="V3548">
            <v>0</v>
          </cell>
        </row>
        <row r="3549">
          <cell r="D3549" t="str">
            <v>BORN TO WIN GENCASA PHÚ NHUẬN</v>
          </cell>
          <cell r="M3549" t="str">
            <v>﻿Đang hoạt động</v>
          </cell>
          <cell r="N3549">
            <v>42479</v>
          </cell>
          <cell r="Q3549">
            <v>1</v>
          </cell>
          <cell r="T3549">
            <v>0</v>
          </cell>
          <cell r="U3549">
            <v>0</v>
          </cell>
          <cell r="V3549">
            <v>0</v>
          </cell>
        </row>
        <row r="3550">
          <cell r="D3550" t="str">
            <v>TCA TEAM</v>
          </cell>
          <cell r="M3550" t="str">
            <v>﻿Đang hoạt động</v>
          </cell>
          <cell r="N3550">
            <v>42480</v>
          </cell>
          <cell r="Q3550">
            <v>0</v>
          </cell>
          <cell r="T3550">
            <v>0</v>
          </cell>
          <cell r="U3550">
            <v>0</v>
          </cell>
          <cell r="V3550">
            <v>0</v>
          </cell>
        </row>
        <row r="3551">
          <cell r="D3551" t="str">
            <v>TCA TEAM</v>
          </cell>
          <cell r="M3551" t="str">
            <v>﻿Đang hoạt động</v>
          </cell>
          <cell r="N3551">
            <v>42579</v>
          </cell>
          <cell r="Q3551">
            <v>0</v>
          </cell>
          <cell r="T3551">
            <v>0</v>
          </cell>
          <cell r="U3551">
            <v>0</v>
          </cell>
          <cell r="V3551">
            <v>0</v>
          </cell>
        </row>
        <row r="3552">
          <cell r="D3552" t="str">
            <v>THE QUEEN</v>
          </cell>
          <cell r="M3552" t="str">
            <v>﻿Đang hoạt động</v>
          </cell>
          <cell r="N3552">
            <v>42480</v>
          </cell>
          <cell r="Q3552">
            <v>1</v>
          </cell>
          <cell r="T3552">
            <v>0</v>
          </cell>
          <cell r="U3552">
            <v>0</v>
          </cell>
          <cell r="V3552">
            <v>0</v>
          </cell>
        </row>
        <row r="3553">
          <cell r="D3553" t="str">
            <v>TCA TEAM</v>
          </cell>
          <cell r="M3553" t="str">
            <v>﻿Đang hoạt động</v>
          </cell>
          <cell r="N3553">
            <v>42480</v>
          </cell>
          <cell r="Q3553">
            <v>0</v>
          </cell>
          <cell r="T3553">
            <v>0</v>
          </cell>
          <cell r="U3553">
            <v>0</v>
          </cell>
          <cell r="V3553">
            <v>0</v>
          </cell>
        </row>
        <row r="3554">
          <cell r="D3554" t="str">
            <v>GENCASA YÊN BÁI</v>
          </cell>
          <cell r="M3554" t="str">
            <v>﻿Đang hoạt động</v>
          </cell>
          <cell r="N3554">
            <v>42496</v>
          </cell>
          <cell r="Q3554">
            <v>1</v>
          </cell>
          <cell r="T3554">
            <v>0</v>
          </cell>
          <cell r="U3554">
            <v>0</v>
          </cell>
          <cell r="V3554">
            <v>0</v>
          </cell>
        </row>
        <row r="3555">
          <cell r="D3555" t="str">
            <v>TCA TEAM</v>
          </cell>
          <cell r="M3555" t="str">
            <v>﻿Đang hoạt động</v>
          </cell>
          <cell r="N3555">
            <v>42480</v>
          </cell>
          <cell r="Q3555">
            <v>0</v>
          </cell>
          <cell r="T3555">
            <v>0</v>
          </cell>
          <cell r="U3555">
            <v>0</v>
          </cell>
          <cell r="V3555">
            <v>0</v>
          </cell>
        </row>
        <row r="3556">
          <cell r="D3556" t="str">
            <v>THANH HÓA</v>
          </cell>
          <cell r="M3556" t="str">
            <v>﻿Đang hoạt động</v>
          </cell>
          <cell r="N3556">
            <v>42536</v>
          </cell>
          <cell r="Q3556">
            <v>1</v>
          </cell>
          <cell r="T3556">
            <v>0</v>
          </cell>
          <cell r="U3556">
            <v>0</v>
          </cell>
          <cell r="V3556">
            <v>0</v>
          </cell>
        </row>
        <row r="3557">
          <cell r="D3557" t="str">
            <v>TCA TEAM</v>
          </cell>
          <cell r="M3557" t="str">
            <v>﻿Đang hoạt động</v>
          </cell>
          <cell r="N3557">
            <v>42481</v>
          </cell>
          <cell r="Q3557">
            <v>0</v>
          </cell>
          <cell r="T3557">
            <v>0</v>
          </cell>
          <cell r="U3557">
            <v>0</v>
          </cell>
          <cell r="V3557">
            <v>0</v>
          </cell>
        </row>
        <row r="3558">
          <cell r="D3558" t="str">
            <v>GENCASA YÊN BÁI</v>
          </cell>
          <cell r="M3558" t="str">
            <v>﻿Đang hoạt động</v>
          </cell>
          <cell r="N3558">
            <v>42496</v>
          </cell>
          <cell r="Q3558">
            <v>1</v>
          </cell>
          <cell r="T3558">
            <v>0</v>
          </cell>
          <cell r="U3558">
            <v>0</v>
          </cell>
          <cell r="V3558">
            <v>0</v>
          </cell>
        </row>
        <row r="3559">
          <cell r="D3559" t="str">
            <v>TCA TEAM</v>
          </cell>
          <cell r="M3559" t="str">
            <v>﻿Đang hoạt động</v>
          </cell>
          <cell r="N3559">
            <v>42480</v>
          </cell>
          <cell r="Q3559">
            <v>0</v>
          </cell>
          <cell r="T3559">
            <v>0</v>
          </cell>
          <cell r="U3559">
            <v>0</v>
          </cell>
          <cell r="V3559">
            <v>0</v>
          </cell>
        </row>
        <row r="3560">
          <cell r="D3560" t="str">
            <v>TCA TEAM</v>
          </cell>
          <cell r="M3560" t="str">
            <v>﻿Đang hoạt động</v>
          </cell>
          <cell r="N3560">
            <v>42475</v>
          </cell>
          <cell r="Q3560">
            <v>0</v>
          </cell>
          <cell r="T3560">
            <v>0</v>
          </cell>
          <cell r="U3560">
            <v>0</v>
          </cell>
          <cell r="V3560">
            <v>0</v>
          </cell>
        </row>
        <row r="3561">
          <cell r="D3561" t="str">
            <v>TCA TEAM</v>
          </cell>
          <cell r="M3561" t="str">
            <v>﻿Đang hoạt động</v>
          </cell>
          <cell r="N3561">
            <v>42480</v>
          </cell>
          <cell r="Q3561">
            <v>0</v>
          </cell>
          <cell r="T3561">
            <v>0</v>
          </cell>
          <cell r="U3561">
            <v>0</v>
          </cell>
          <cell r="V3561">
            <v>0</v>
          </cell>
        </row>
        <row r="3562">
          <cell r="D3562" t="str">
            <v>TCA TEAM</v>
          </cell>
          <cell r="M3562" t="str">
            <v>﻿Đang hoạt động</v>
          </cell>
          <cell r="N3562">
            <v>42480</v>
          </cell>
          <cell r="Q3562">
            <v>0</v>
          </cell>
          <cell r="T3562">
            <v>0</v>
          </cell>
          <cell r="U3562">
            <v>0</v>
          </cell>
          <cell r="V3562">
            <v>0</v>
          </cell>
        </row>
        <row r="3563">
          <cell r="D3563" t="str">
            <v>TCA TEAM</v>
          </cell>
          <cell r="M3563" t="str">
            <v>﻿Đang hoạt động</v>
          </cell>
          <cell r="N3563">
            <v>42480</v>
          </cell>
          <cell r="Q3563">
            <v>0</v>
          </cell>
          <cell r="T3563">
            <v>0</v>
          </cell>
          <cell r="U3563">
            <v>0</v>
          </cell>
          <cell r="V3563">
            <v>0</v>
          </cell>
        </row>
        <row r="3564">
          <cell r="D3564" t="str">
            <v>THANH HÓA</v>
          </cell>
          <cell r="M3564" t="str">
            <v>﻿Đang hoạt động</v>
          </cell>
          <cell r="N3564">
            <v>42580</v>
          </cell>
          <cell r="Q3564">
            <v>1</v>
          </cell>
          <cell r="T3564">
            <v>0</v>
          </cell>
          <cell r="U3564">
            <v>0</v>
          </cell>
          <cell r="V3564">
            <v>0</v>
          </cell>
        </row>
        <row r="3565">
          <cell r="D3565" t="str">
            <v>TCA TEAM</v>
          </cell>
          <cell r="M3565" t="str">
            <v>﻿Đang hoạt động</v>
          </cell>
          <cell r="N3565">
            <v>42475</v>
          </cell>
          <cell r="Q3565">
            <v>0</v>
          </cell>
          <cell r="T3565">
            <v>0</v>
          </cell>
          <cell r="U3565">
            <v>0</v>
          </cell>
          <cell r="V3565">
            <v>0</v>
          </cell>
        </row>
        <row r="3566">
          <cell r="D3566" t="str">
            <v>TCA TEAM</v>
          </cell>
          <cell r="M3566" t="str">
            <v>﻿Đang hoạt động</v>
          </cell>
          <cell r="N3566">
            <v>42480</v>
          </cell>
          <cell r="Q3566">
            <v>0</v>
          </cell>
          <cell r="T3566">
            <v>0</v>
          </cell>
          <cell r="U3566">
            <v>0</v>
          </cell>
          <cell r="V3566">
            <v>0</v>
          </cell>
        </row>
        <row r="3567">
          <cell r="D3567" t="str">
            <v>TCA TEAM</v>
          </cell>
          <cell r="M3567" t="str">
            <v>﻿Đang hoạt động</v>
          </cell>
          <cell r="N3567">
            <v>42475</v>
          </cell>
          <cell r="Q3567">
            <v>0</v>
          </cell>
          <cell r="T3567">
            <v>0</v>
          </cell>
          <cell r="U3567">
            <v>0</v>
          </cell>
          <cell r="V3567">
            <v>0</v>
          </cell>
        </row>
        <row r="3568">
          <cell r="D3568" t="str">
            <v>TCA TEAM</v>
          </cell>
          <cell r="M3568" t="str">
            <v>﻿Đang hoạt động</v>
          </cell>
          <cell r="N3568">
            <v>42627</v>
          </cell>
          <cell r="Q3568">
            <v>0</v>
          </cell>
          <cell r="T3568">
            <v>0</v>
          </cell>
          <cell r="U3568">
            <v>0</v>
          </cell>
          <cell r="V3568">
            <v>0</v>
          </cell>
        </row>
        <row r="3569">
          <cell r="D3569" t="str">
            <v>THE KEY</v>
          </cell>
          <cell r="M3569" t="str">
            <v>﻿Đã nghỉ việc</v>
          </cell>
          <cell r="N3569">
            <v>42633</v>
          </cell>
          <cell r="Q3569">
            <v>0</v>
          </cell>
          <cell r="T3569">
            <v>0</v>
          </cell>
          <cell r="U3569">
            <v>0</v>
          </cell>
          <cell r="V3569">
            <v>0</v>
          </cell>
        </row>
        <row r="3570">
          <cell r="D3570" t="str">
            <v>TCA TEAM</v>
          </cell>
          <cell r="M3570" t="str">
            <v>﻿Đang hoạt động</v>
          </cell>
          <cell r="N3570">
            <v>42475</v>
          </cell>
          <cell r="Q3570">
            <v>0</v>
          </cell>
          <cell r="T3570">
            <v>0</v>
          </cell>
          <cell r="U3570">
            <v>0</v>
          </cell>
          <cell r="V3570">
            <v>0</v>
          </cell>
        </row>
        <row r="3571">
          <cell r="D3571" t="str">
            <v>TCA TEAM</v>
          </cell>
          <cell r="M3571" t="str">
            <v>﻿Đang hoạt động</v>
          </cell>
          <cell r="N3571">
            <v>42475</v>
          </cell>
          <cell r="Q3571">
            <v>0</v>
          </cell>
          <cell r="T3571">
            <v>0</v>
          </cell>
          <cell r="U3571">
            <v>0</v>
          </cell>
          <cell r="V3571">
            <v>0</v>
          </cell>
        </row>
        <row r="3572">
          <cell r="D3572" t="str">
            <v>TCA TEAM</v>
          </cell>
          <cell r="M3572" t="str">
            <v>﻿Đang hoạt động</v>
          </cell>
          <cell r="N3572">
            <v>42732</v>
          </cell>
          <cell r="Q3572">
            <v>0</v>
          </cell>
          <cell r="T3572">
            <v>0</v>
          </cell>
          <cell r="U3572">
            <v>0</v>
          </cell>
          <cell r="V3572">
            <v>0</v>
          </cell>
        </row>
        <row r="3573">
          <cell r="D3573" t="str">
            <v>TCA TEAM</v>
          </cell>
          <cell r="M3573" t="str">
            <v>﻿Đang hoạt động</v>
          </cell>
          <cell r="N3573">
            <v>42475</v>
          </cell>
          <cell r="Q3573">
            <v>0</v>
          </cell>
          <cell r="T3573">
            <v>0</v>
          </cell>
          <cell r="U3573">
            <v>0</v>
          </cell>
          <cell r="V3573">
            <v>0</v>
          </cell>
        </row>
        <row r="3574">
          <cell r="D3574" t="str">
            <v>TCA TEAM</v>
          </cell>
          <cell r="M3574" t="str">
            <v>﻿Đang hoạt động</v>
          </cell>
          <cell r="N3574">
            <v>42475</v>
          </cell>
          <cell r="Q3574">
            <v>0</v>
          </cell>
          <cell r="T3574">
            <v>0</v>
          </cell>
          <cell r="U3574">
            <v>0</v>
          </cell>
          <cell r="V3574">
            <v>0</v>
          </cell>
        </row>
        <row r="3575">
          <cell r="D3575" t="str">
            <v>TCA TEAM</v>
          </cell>
          <cell r="M3575" t="str">
            <v>﻿Đang hoạt động</v>
          </cell>
          <cell r="N3575">
            <v>42597</v>
          </cell>
          <cell r="Q3575">
            <v>0</v>
          </cell>
          <cell r="T3575">
            <v>0</v>
          </cell>
          <cell r="U3575">
            <v>0</v>
          </cell>
          <cell r="V3575">
            <v>0</v>
          </cell>
        </row>
        <row r="3576">
          <cell r="D3576" t="str">
            <v>TCA TEAM</v>
          </cell>
          <cell r="M3576" t="str">
            <v>﻿Đang hoạt động</v>
          </cell>
          <cell r="N3576">
            <v>42475</v>
          </cell>
          <cell r="Q3576">
            <v>0</v>
          </cell>
          <cell r="T3576">
            <v>0</v>
          </cell>
          <cell r="U3576">
            <v>0</v>
          </cell>
          <cell r="V3576">
            <v>0</v>
          </cell>
        </row>
        <row r="3577">
          <cell r="D3577" t="str">
            <v>TCA TEAM</v>
          </cell>
          <cell r="M3577" t="str">
            <v>﻿Đang hoạt động</v>
          </cell>
          <cell r="N3577">
            <v>42475</v>
          </cell>
          <cell r="Q3577">
            <v>0</v>
          </cell>
          <cell r="T3577">
            <v>0</v>
          </cell>
          <cell r="U3577">
            <v>0</v>
          </cell>
          <cell r="V3577">
            <v>0</v>
          </cell>
        </row>
        <row r="3578">
          <cell r="D3578" t="str">
            <v>TCA TEAM</v>
          </cell>
          <cell r="M3578" t="str">
            <v>﻿Đang hoạt động</v>
          </cell>
          <cell r="N3578">
            <v>42475</v>
          </cell>
          <cell r="Q3578">
            <v>0</v>
          </cell>
          <cell r="T3578">
            <v>0</v>
          </cell>
          <cell r="U3578">
            <v>0</v>
          </cell>
          <cell r="V3578">
            <v>0</v>
          </cell>
        </row>
        <row r="3579">
          <cell r="D3579" t="str">
            <v>TCA TEAM</v>
          </cell>
          <cell r="M3579" t="str">
            <v>﻿Đang hoạt động</v>
          </cell>
          <cell r="N3579">
            <v>42475</v>
          </cell>
          <cell r="Q3579">
            <v>0</v>
          </cell>
          <cell r="T3579">
            <v>0</v>
          </cell>
          <cell r="U3579">
            <v>0</v>
          </cell>
          <cell r="V3579">
            <v>0</v>
          </cell>
        </row>
        <row r="3580">
          <cell r="D3580" t="str">
            <v>TCA TEAM</v>
          </cell>
          <cell r="M3580" t="str">
            <v>﻿Đang hoạt động</v>
          </cell>
          <cell r="N3580">
            <v>42475</v>
          </cell>
          <cell r="Q3580">
            <v>0</v>
          </cell>
          <cell r="T3580">
            <v>0</v>
          </cell>
          <cell r="U3580">
            <v>0</v>
          </cell>
          <cell r="V3580">
            <v>0</v>
          </cell>
        </row>
        <row r="3581">
          <cell r="D3581" t="str">
            <v>TCA TEAM</v>
          </cell>
          <cell r="M3581" t="str">
            <v>﻿Đang hoạt động</v>
          </cell>
          <cell r="N3581">
            <v>42534</v>
          </cell>
          <cell r="Q3581">
            <v>0</v>
          </cell>
          <cell r="T3581">
            <v>0</v>
          </cell>
          <cell r="U3581">
            <v>0</v>
          </cell>
          <cell r="V3581">
            <v>0</v>
          </cell>
        </row>
        <row r="3582">
          <cell r="D3582" t="str">
            <v>TCA TEAM</v>
          </cell>
          <cell r="M3582" t="str">
            <v>﻿Đang hoạt động</v>
          </cell>
          <cell r="N3582">
            <v>42475</v>
          </cell>
          <cell r="Q3582">
            <v>0</v>
          </cell>
          <cell r="T3582">
            <v>0</v>
          </cell>
          <cell r="U3582">
            <v>0</v>
          </cell>
          <cell r="V3582">
            <v>0</v>
          </cell>
        </row>
        <row r="3583">
          <cell r="D3583" t="str">
            <v>TCA TEAM</v>
          </cell>
          <cell r="M3583" t="str">
            <v>﻿Đang hoạt động</v>
          </cell>
          <cell r="N3583">
            <v>42480</v>
          </cell>
          <cell r="Q3583">
            <v>0</v>
          </cell>
          <cell r="T3583">
            <v>0</v>
          </cell>
          <cell r="U3583">
            <v>0</v>
          </cell>
          <cell r="V3583">
            <v>0</v>
          </cell>
        </row>
        <row r="3584">
          <cell r="D3584" t="str">
            <v>TCA TEAM</v>
          </cell>
          <cell r="M3584" t="str">
            <v>﻿Đang hoạt động</v>
          </cell>
          <cell r="N3584">
            <v>42480</v>
          </cell>
          <cell r="Q3584">
            <v>0</v>
          </cell>
          <cell r="T3584">
            <v>0</v>
          </cell>
          <cell r="U3584">
            <v>0</v>
          </cell>
          <cell r="V3584">
            <v>0</v>
          </cell>
        </row>
        <row r="3585">
          <cell r="D3585" t="str">
            <v>THANH HÓA</v>
          </cell>
          <cell r="M3585" t="str">
            <v>﻿Đang hoạt động</v>
          </cell>
          <cell r="N3585">
            <v>42480</v>
          </cell>
          <cell r="Q3585">
            <v>1</v>
          </cell>
          <cell r="T3585">
            <v>0</v>
          </cell>
          <cell r="U3585">
            <v>0</v>
          </cell>
          <cell r="V3585">
            <v>0</v>
          </cell>
        </row>
        <row r="3586">
          <cell r="D3586" t="str">
            <v>TCA TEAM</v>
          </cell>
          <cell r="M3586" t="str">
            <v>﻿Đang hoạt động</v>
          </cell>
          <cell r="N3586">
            <v>42538</v>
          </cell>
          <cell r="Q3586">
            <v>0</v>
          </cell>
          <cell r="T3586">
            <v>0</v>
          </cell>
          <cell r="U3586">
            <v>0</v>
          </cell>
          <cell r="V3586">
            <v>0</v>
          </cell>
        </row>
        <row r="3587">
          <cell r="D3587" t="str">
            <v>GENCASA HƯNG YÊN</v>
          </cell>
          <cell r="M3587" t="str">
            <v>﻿Đang hoạt động</v>
          </cell>
          <cell r="N3587">
            <v>42479</v>
          </cell>
          <cell r="Q3587">
            <v>0</v>
          </cell>
          <cell r="T3587">
            <v>0</v>
          </cell>
          <cell r="U3587">
            <v>0</v>
          </cell>
          <cell r="V3587">
            <v>1</v>
          </cell>
        </row>
        <row r="3588">
          <cell r="D3588" t="str">
            <v>TCA TEAM</v>
          </cell>
          <cell r="M3588" t="str">
            <v>﻿Đang hoạt động</v>
          </cell>
          <cell r="N3588">
            <v>42475</v>
          </cell>
          <cell r="Q3588">
            <v>0</v>
          </cell>
          <cell r="T3588">
            <v>0</v>
          </cell>
          <cell r="U3588">
            <v>0</v>
          </cell>
          <cell r="V3588">
            <v>0</v>
          </cell>
        </row>
        <row r="3589">
          <cell r="D3589" t="str">
            <v>TCA TEAM</v>
          </cell>
          <cell r="M3589" t="str">
            <v>﻿Đang hoạt động</v>
          </cell>
          <cell r="N3589">
            <v>42475</v>
          </cell>
          <cell r="Q3589">
            <v>0</v>
          </cell>
          <cell r="T3589">
            <v>0</v>
          </cell>
          <cell r="U3589">
            <v>0</v>
          </cell>
          <cell r="V3589">
            <v>0</v>
          </cell>
        </row>
        <row r="3590">
          <cell r="D3590" t="str">
            <v>TCA TEAM</v>
          </cell>
          <cell r="M3590" t="str">
            <v>﻿Đang hoạt động</v>
          </cell>
          <cell r="N3590">
            <v>42550</v>
          </cell>
          <cell r="Q3590">
            <v>0</v>
          </cell>
          <cell r="T3590">
            <v>0</v>
          </cell>
          <cell r="U3590">
            <v>0</v>
          </cell>
          <cell r="V3590">
            <v>0</v>
          </cell>
        </row>
        <row r="3591">
          <cell r="D3591" t="str">
            <v>TCA TEAM</v>
          </cell>
          <cell r="M3591" t="str">
            <v>﻿Đang hoạt động</v>
          </cell>
          <cell r="N3591">
            <v>42475</v>
          </cell>
          <cell r="Q3591">
            <v>0</v>
          </cell>
          <cell r="T3591">
            <v>0</v>
          </cell>
          <cell r="U3591">
            <v>0</v>
          </cell>
          <cell r="V3591">
            <v>0</v>
          </cell>
        </row>
        <row r="3592">
          <cell r="D3592" t="str">
            <v>TCA TEAM</v>
          </cell>
          <cell r="M3592" t="str">
            <v>﻿Đang hoạt động</v>
          </cell>
          <cell r="N3592">
            <v>42475</v>
          </cell>
          <cell r="Q3592">
            <v>0</v>
          </cell>
          <cell r="T3592">
            <v>0</v>
          </cell>
          <cell r="U3592">
            <v>0</v>
          </cell>
          <cell r="V3592">
            <v>0</v>
          </cell>
        </row>
        <row r="3593">
          <cell r="D3593" t="str">
            <v>TCA TEAM</v>
          </cell>
          <cell r="M3593" t="str">
            <v>﻿Đang hoạt động</v>
          </cell>
          <cell r="N3593">
            <v>42475</v>
          </cell>
          <cell r="Q3593">
            <v>0</v>
          </cell>
          <cell r="T3593">
            <v>0</v>
          </cell>
          <cell r="U3593">
            <v>0</v>
          </cell>
          <cell r="V3593">
            <v>0</v>
          </cell>
        </row>
        <row r="3594">
          <cell r="D3594" t="str">
            <v>TCA TEAM</v>
          </cell>
          <cell r="M3594" t="str">
            <v>﻿Đang hoạt động</v>
          </cell>
          <cell r="N3594">
            <v>42475</v>
          </cell>
          <cell r="Q3594">
            <v>0</v>
          </cell>
          <cell r="T3594">
            <v>0</v>
          </cell>
          <cell r="U3594">
            <v>0</v>
          </cell>
          <cell r="V3594">
            <v>0</v>
          </cell>
        </row>
        <row r="3595">
          <cell r="D3595" t="str">
            <v>TCA TEAM</v>
          </cell>
          <cell r="M3595" t="str">
            <v>﻿Đang hoạt động</v>
          </cell>
          <cell r="N3595">
            <v>42475</v>
          </cell>
          <cell r="Q3595">
            <v>0</v>
          </cell>
          <cell r="T3595">
            <v>0</v>
          </cell>
          <cell r="U3595">
            <v>0</v>
          </cell>
          <cell r="V3595">
            <v>0</v>
          </cell>
        </row>
        <row r="3596">
          <cell r="D3596" t="str">
            <v>TCA TEAM</v>
          </cell>
          <cell r="M3596" t="str">
            <v>﻿Đang hoạt động</v>
          </cell>
          <cell r="N3596">
            <v>42475</v>
          </cell>
          <cell r="Q3596">
            <v>0</v>
          </cell>
          <cell r="T3596">
            <v>0</v>
          </cell>
          <cell r="U3596">
            <v>0</v>
          </cell>
          <cell r="V3596">
            <v>0</v>
          </cell>
        </row>
        <row r="3597">
          <cell r="D3597" t="str">
            <v>THE POWER</v>
          </cell>
          <cell r="M3597" t="str">
            <v>﻿Đang hoạt động</v>
          </cell>
          <cell r="N3597">
            <v>42480</v>
          </cell>
          <cell r="Q3597">
            <v>1</v>
          </cell>
          <cell r="T3597">
            <v>0</v>
          </cell>
          <cell r="U3597">
            <v>0</v>
          </cell>
          <cell r="V3597">
            <v>0</v>
          </cell>
        </row>
        <row r="3598">
          <cell r="D3598" t="str">
            <v>GENCASA HƯNG YÊN</v>
          </cell>
          <cell r="M3598" t="str">
            <v>﻿Đang hoạt động</v>
          </cell>
          <cell r="N3598">
            <v>42508</v>
          </cell>
          <cell r="Q3598">
            <v>1</v>
          </cell>
          <cell r="T3598">
            <v>0</v>
          </cell>
          <cell r="U3598">
            <v>0</v>
          </cell>
          <cell r="V3598">
            <v>0</v>
          </cell>
        </row>
        <row r="3599">
          <cell r="D3599" t="str">
            <v>BORN TO WIN GENCASA PHÚ NHUẬN</v>
          </cell>
          <cell r="M3599" t="str">
            <v>﻿Đang hoạt động</v>
          </cell>
          <cell r="N3599">
            <v>42480</v>
          </cell>
          <cell r="Q3599">
            <v>1</v>
          </cell>
          <cell r="T3599">
            <v>0</v>
          </cell>
          <cell r="U3599">
            <v>0</v>
          </cell>
          <cell r="V3599">
            <v>0</v>
          </cell>
        </row>
        <row r="3600">
          <cell r="D3600" t="str">
            <v>LION 2</v>
          </cell>
          <cell r="M3600" t="str">
            <v>﻿Đang hoạt động</v>
          </cell>
          <cell r="N3600">
            <v>41773</v>
          </cell>
          <cell r="Q3600">
            <v>1</v>
          </cell>
          <cell r="T3600">
            <v>0</v>
          </cell>
          <cell r="U3600">
            <v>0</v>
          </cell>
          <cell r="V3600">
            <v>0</v>
          </cell>
        </row>
        <row r="3601">
          <cell r="D3601" t="str">
            <v>GENCASA HƯNG YÊN</v>
          </cell>
          <cell r="M3601" t="str">
            <v>﻿Đang hoạt động</v>
          </cell>
          <cell r="N3601">
            <v>42479</v>
          </cell>
          <cell r="Q3601">
            <v>1</v>
          </cell>
          <cell r="T3601">
            <v>0</v>
          </cell>
          <cell r="U3601">
            <v>0</v>
          </cell>
          <cell r="V3601">
            <v>0</v>
          </cell>
        </row>
        <row r="3602">
          <cell r="D3602" t="str">
            <v>GENCASA HƯNG YÊN</v>
          </cell>
          <cell r="M3602" t="str">
            <v>﻿Đang hoạt động</v>
          </cell>
          <cell r="N3602">
            <v>42534</v>
          </cell>
          <cell r="Q3602">
            <v>0</v>
          </cell>
          <cell r="T3602">
            <v>1</v>
          </cell>
          <cell r="U3602">
            <v>0</v>
          </cell>
          <cell r="V3602">
            <v>0</v>
          </cell>
        </row>
        <row r="3603">
          <cell r="D3603" t="str">
            <v>MDRT HCM</v>
          </cell>
          <cell r="M3603" t="str">
            <v>﻿Đang hoạt động</v>
          </cell>
          <cell r="N3603">
            <v>42480</v>
          </cell>
          <cell r="Q3603">
            <v>1</v>
          </cell>
          <cell r="T3603">
            <v>0</v>
          </cell>
          <cell r="U3603">
            <v>0</v>
          </cell>
          <cell r="V3603">
            <v>0</v>
          </cell>
        </row>
        <row r="3604">
          <cell r="D3604" t="str">
            <v>GENCASA TÂN PHÚ</v>
          </cell>
          <cell r="M3604" t="str">
            <v>﻿Đang hoạt động</v>
          </cell>
          <cell r="N3604">
            <v>42480</v>
          </cell>
          <cell r="Q3604">
            <v>0</v>
          </cell>
          <cell r="T3604">
            <v>0</v>
          </cell>
          <cell r="U3604">
            <v>1</v>
          </cell>
          <cell r="V3604">
            <v>0</v>
          </cell>
        </row>
        <row r="3605">
          <cell r="D3605" t="str">
            <v>DIAMOND</v>
          </cell>
          <cell r="M3605" t="str">
            <v>﻿Đang hoạt động</v>
          </cell>
          <cell r="N3605">
            <v>41359</v>
          </cell>
          <cell r="Q3605">
            <v>1</v>
          </cell>
          <cell r="T3605">
            <v>0</v>
          </cell>
          <cell r="U3605">
            <v>0</v>
          </cell>
          <cell r="V3605">
            <v>0</v>
          </cell>
        </row>
        <row r="3606">
          <cell r="D3606" t="str">
            <v>GENCASA HƯNG YÊN</v>
          </cell>
          <cell r="M3606" t="str">
            <v>﻿Đang hoạt động</v>
          </cell>
          <cell r="N3606">
            <v>42479</v>
          </cell>
          <cell r="Q3606">
            <v>1</v>
          </cell>
          <cell r="T3606">
            <v>0</v>
          </cell>
          <cell r="U3606">
            <v>0</v>
          </cell>
          <cell r="V3606">
            <v>0</v>
          </cell>
        </row>
        <row r="3607">
          <cell r="D3607" t="str">
            <v>SUNFLOWER</v>
          </cell>
          <cell r="M3607" t="str">
            <v>﻿Đang hoạt động</v>
          </cell>
          <cell r="N3607">
            <v>42480</v>
          </cell>
          <cell r="Q3607">
            <v>1</v>
          </cell>
          <cell r="T3607">
            <v>0</v>
          </cell>
          <cell r="U3607">
            <v>0</v>
          </cell>
          <cell r="V3607">
            <v>0</v>
          </cell>
        </row>
        <row r="3608">
          <cell r="D3608" t="str">
            <v>BLUE OCEAN</v>
          </cell>
          <cell r="M3608" t="str">
            <v>﻿Đang hoạt động</v>
          </cell>
          <cell r="N3608">
            <v>42496</v>
          </cell>
          <cell r="Q3608">
            <v>0</v>
          </cell>
          <cell r="T3608">
            <v>0</v>
          </cell>
          <cell r="U3608">
            <v>1</v>
          </cell>
          <cell r="V3608">
            <v>0</v>
          </cell>
        </row>
        <row r="3609">
          <cell r="D3609" t="str">
            <v>GENCASA HƯNG YÊN</v>
          </cell>
          <cell r="M3609" t="str">
            <v>﻿Đang hoạt động</v>
          </cell>
          <cell r="N3609">
            <v>42548</v>
          </cell>
          <cell r="Q3609">
            <v>1</v>
          </cell>
          <cell r="T3609">
            <v>0</v>
          </cell>
          <cell r="U3609">
            <v>0</v>
          </cell>
          <cell r="V3609">
            <v>0</v>
          </cell>
        </row>
        <row r="3610">
          <cell r="D3610" t="str">
            <v>BLUE OCEAN</v>
          </cell>
          <cell r="M3610" t="str">
            <v>﻿Đang hoạt động</v>
          </cell>
          <cell r="N3610">
            <v>42479</v>
          </cell>
          <cell r="Q3610">
            <v>0</v>
          </cell>
          <cell r="T3610">
            <v>0</v>
          </cell>
          <cell r="U3610">
            <v>1</v>
          </cell>
          <cell r="V3610">
            <v>0</v>
          </cell>
        </row>
        <row r="3611">
          <cell r="D3611" t="str">
            <v>GENCASA HƯNG YÊN</v>
          </cell>
          <cell r="M3611" t="str">
            <v>﻿Đang hoạt động</v>
          </cell>
          <cell r="N3611">
            <v>42548</v>
          </cell>
          <cell r="Q3611">
            <v>1</v>
          </cell>
          <cell r="T3611">
            <v>0</v>
          </cell>
          <cell r="U3611">
            <v>0</v>
          </cell>
          <cell r="V3611">
            <v>0</v>
          </cell>
        </row>
        <row r="3612">
          <cell r="D3612" t="str">
            <v>SUNFLOWER</v>
          </cell>
          <cell r="M3612" t="str">
            <v>﻿Đang hoạt động</v>
          </cell>
          <cell r="N3612">
            <v>42480</v>
          </cell>
          <cell r="Q3612">
            <v>1</v>
          </cell>
          <cell r="T3612">
            <v>0</v>
          </cell>
          <cell r="U3612">
            <v>0</v>
          </cell>
          <cell r="V3612">
            <v>0</v>
          </cell>
        </row>
        <row r="3613">
          <cell r="D3613" t="str">
            <v>DANANG1</v>
          </cell>
          <cell r="M3613" t="str">
            <v>﻿Đang hoạt động</v>
          </cell>
          <cell r="N3613">
            <v>42480</v>
          </cell>
          <cell r="Q3613">
            <v>1</v>
          </cell>
          <cell r="T3613">
            <v>0</v>
          </cell>
          <cell r="U3613">
            <v>0</v>
          </cell>
          <cell r="V3613">
            <v>0</v>
          </cell>
        </row>
        <row r="3614">
          <cell r="D3614" t="str">
            <v>ELITE</v>
          </cell>
          <cell r="M3614" t="str">
            <v>﻿Đã nghỉ việc</v>
          </cell>
          <cell r="N3614">
            <v>42480</v>
          </cell>
          <cell r="Q3614">
            <v>0</v>
          </cell>
          <cell r="T3614">
            <v>0</v>
          </cell>
          <cell r="U3614">
            <v>0</v>
          </cell>
          <cell r="V3614">
            <v>0</v>
          </cell>
        </row>
        <row r="3615">
          <cell r="D3615" t="str">
            <v>SUNFLOWER</v>
          </cell>
          <cell r="M3615" t="str">
            <v>﻿Đang hoạt động</v>
          </cell>
          <cell r="N3615">
            <v>42480</v>
          </cell>
          <cell r="Q3615">
            <v>1</v>
          </cell>
          <cell r="T3615">
            <v>0</v>
          </cell>
          <cell r="U3615">
            <v>0</v>
          </cell>
          <cell r="V3615">
            <v>0</v>
          </cell>
        </row>
        <row r="3616">
          <cell r="D3616" t="str">
            <v>LION 1</v>
          </cell>
          <cell r="M3616" t="str">
            <v>﻿Đang hoạt động</v>
          </cell>
          <cell r="N3616">
            <v>42669</v>
          </cell>
          <cell r="Q3616">
            <v>1</v>
          </cell>
          <cell r="T3616">
            <v>0</v>
          </cell>
          <cell r="U3616">
            <v>0</v>
          </cell>
          <cell r="V3616">
            <v>0</v>
          </cell>
        </row>
        <row r="3617">
          <cell r="D3617" t="str">
            <v>DANANG1</v>
          </cell>
          <cell r="M3617" t="str">
            <v>﻿Đang hoạt động</v>
          </cell>
          <cell r="N3617">
            <v>42529</v>
          </cell>
          <cell r="Q3617">
            <v>1</v>
          </cell>
          <cell r="T3617">
            <v>0</v>
          </cell>
          <cell r="U3617">
            <v>0</v>
          </cell>
          <cell r="V3617">
            <v>0</v>
          </cell>
        </row>
        <row r="3618">
          <cell r="D3618" t="str">
            <v>LION 1</v>
          </cell>
          <cell r="M3618" t="str">
            <v>﻿Đang hoạt động</v>
          </cell>
          <cell r="N3618">
            <v>42480</v>
          </cell>
          <cell r="Q3618">
            <v>1</v>
          </cell>
          <cell r="T3618">
            <v>0</v>
          </cell>
          <cell r="U3618">
            <v>0</v>
          </cell>
          <cell r="V3618">
            <v>0</v>
          </cell>
        </row>
        <row r="3619">
          <cell r="D3619" t="str">
            <v>GENCASA HƯNG YÊN</v>
          </cell>
          <cell r="M3619" t="str">
            <v>﻿Đang hoạt động</v>
          </cell>
          <cell r="N3619">
            <v>42479</v>
          </cell>
          <cell r="Q3619">
            <v>0</v>
          </cell>
          <cell r="T3619">
            <v>0</v>
          </cell>
          <cell r="U3619">
            <v>1</v>
          </cell>
          <cell r="V3619">
            <v>0</v>
          </cell>
        </row>
        <row r="3620">
          <cell r="D3620" t="str">
            <v>THANH HÓA</v>
          </cell>
          <cell r="M3620" t="str">
            <v>﻿Đang hoạt động</v>
          </cell>
          <cell r="N3620">
            <v>42480</v>
          </cell>
          <cell r="Q3620">
            <v>0</v>
          </cell>
          <cell r="T3620">
            <v>0</v>
          </cell>
          <cell r="U3620">
            <v>1</v>
          </cell>
          <cell r="V3620">
            <v>0</v>
          </cell>
        </row>
        <row r="3621">
          <cell r="D3621" t="str">
            <v>SUNFLOWER</v>
          </cell>
          <cell r="M3621" t="str">
            <v>﻿Đang hoạt động</v>
          </cell>
          <cell r="N3621">
            <v>42480</v>
          </cell>
          <cell r="Q3621">
            <v>1</v>
          </cell>
          <cell r="T3621">
            <v>0</v>
          </cell>
          <cell r="U3621">
            <v>0</v>
          </cell>
          <cell r="V3621">
            <v>0</v>
          </cell>
        </row>
        <row r="3622">
          <cell r="D3622" t="str">
            <v>DANANG1</v>
          </cell>
          <cell r="M3622" t="str">
            <v>﻿Đang hoạt động</v>
          </cell>
          <cell r="N3622">
            <v>42480</v>
          </cell>
          <cell r="Q3622">
            <v>0</v>
          </cell>
          <cell r="T3622">
            <v>0</v>
          </cell>
          <cell r="U3622">
            <v>1</v>
          </cell>
          <cell r="V3622">
            <v>0</v>
          </cell>
        </row>
        <row r="3623">
          <cell r="D3623" t="str">
            <v>SUNFLOWER</v>
          </cell>
          <cell r="M3623" t="str">
            <v>﻿Đang hoạt động</v>
          </cell>
          <cell r="N3623">
            <v>42515</v>
          </cell>
          <cell r="Q3623">
            <v>1</v>
          </cell>
          <cell r="T3623">
            <v>0</v>
          </cell>
          <cell r="U3623">
            <v>0</v>
          </cell>
          <cell r="V3623">
            <v>0</v>
          </cell>
        </row>
        <row r="3624">
          <cell r="D3624" t="str">
            <v>SUNFLOWER</v>
          </cell>
          <cell r="M3624" t="str">
            <v>﻿Đang hoạt động</v>
          </cell>
          <cell r="N3624">
            <v>42480</v>
          </cell>
          <cell r="Q3624">
            <v>1</v>
          </cell>
          <cell r="T3624">
            <v>0</v>
          </cell>
          <cell r="U3624">
            <v>0</v>
          </cell>
          <cell r="V3624">
            <v>0</v>
          </cell>
        </row>
        <row r="3625">
          <cell r="D3625" t="str">
            <v>SUNFLOWER</v>
          </cell>
          <cell r="M3625" t="str">
            <v>﻿Đang hoạt động</v>
          </cell>
          <cell r="N3625">
            <v>42480</v>
          </cell>
          <cell r="Q3625">
            <v>1</v>
          </cell>
          <cell r="T3625">
            <v>0</v>
          </cell>
          <cell r="U3625">
            <v>0</v>
          </cell>
          <cell r="V3625">
            <v>0</v>
          </cell>
        </row>
        <row r="3626">
          <cell r="D3626" t="str">
            <v>THE SKY</v>
          </cell>
          <cell r="M3626" t="str">
            <v>﻿Đang hoạt động</v>
          </cell>
          <cell r="N3626">
            <v>42480</v>
          </cell>
          <cell r="Q3626">
            <v>0</v>
          </cell>
          <cell r="T3626">
            <v>1</v>
          </cell>
          <cell r="U3626">
            <v>0</v>
          </cell>
          <cell r="V3626">
            <v>0</v>
          </cell>
        </row>
        <row r="3627">
          <cell r="D3627" t="str">
            <v>GENCASA HƯNG YÊN</v>
          </cell>
          <cell r="M3627" t="str">
            <v>﻿Đang hoạt động</v>
          </cell>
          <cell r="N3627">
            <v>42479</v>
          </cell>
          <cell r="Q3627">
            <v>0</v>
          </cell>
          <cell r="T3627">
            <v>0</v>
          </cell>
          <cell r="U3627">
            <v>1</v>
          </cell>
          <cell r="V3627">
            <v>0</v>
          </cell>
        </row>
        <row r="3628">
          <cell r="D3628" t="str">
            <v>BÌNH MINH</v>
          </cell>
          <cell r="M3628" t="str">
            <v>﻿Đang hoạt động</v>
          </cell>
          <cell r="N3628">
            <v>42513</v>
          </cell>
          <cell r="Q3628">
            <v>1</v>
          </cell>
          <cell r="T3628">
            <v>0</v>
          </cell>
          <cell r="U3628">
            <v>0</v>
          </cell>
          <cell r="V3628">
            <v>0</v>
          </cell>
        </row>
        <row r="3629">
          <cell r="D3629" t="str">
            <v>LION 1</v>
          </cell>
          <cell r="M3629" t="str">
            <v>﻿Đang hoạt động</v>
          </cell>
          <cell r="N3629">
            <v>42480</v>
          </cell>
          <cell r="Q3629">
            <v>1</v>
          </cell>
          <cell r="T3629">
            <v>0</v>
          </cell>
          <cell r="U3629">
            <v>0</v>
          </cell>
          <cell r="V3629">
            <v>0</v>
          </cell>
        </row>
        <row r="3630">
          <cell r="D3630" t="str">
            <v>ELITE</v>
          </cell>
          <cell r="M3630" t="str">
            <v>﻿Đang hoạt động</v>
          </cell>
          <cell r="N3630">
            <v>42480</v>
          </cell>
          <cell r="Q3630">
            <v>1</v>
          </cell>
          <cell r="T3630">
            <v>0</v>
          </cell>
          <cell r="U3630">
            <v>0</v>
          </cell>
          <cell r="V3630">
            <v>0</v>
          </cell>
        </row>
        <row r="3631">
          <cell r="D3631" t="str">
            <v>DANANG1</v>
          </cell>
          <cell r="M3631" t="str">
            <v>﻿Đang hoạt động</v>
          </cell>
          <cell r="N3631">
            <v>42480</v>
          </cell>
          <cell r="Q3631">
            <v>0</v>
          </cell>
          <cell r="T3631">
            <v>0</v>
          </cell>
          <cell r="U3631">
            <v>1</v>
          </cell>
          <cell r="V3631">
            <v>0</v>
          </cell>
        </row>
        <row r="3632">
          <cell r="D3632" t="str">
            <v>GENCASA ĐÀ NẴNG 1</v>
          </cell>
          <cell r="M3632" t="str">
            <v>﻿Đang hoạt động</v>
          </cell>
          <cell r="N3632">
            <v>42480</v>
          </cell>
          <cell r="Q3632">
            <v>1</v>
          </cell>
          <cell r="T3632">
            <v>0</v>
          </cell>
          <cell r="U3632">
            <v>0</v>
          </cell>
          <cell r="V3632">
            <v>0</v>
          </cell>
        </row>
        <row r="3633">
          <cell r="D3633" t="str">
            <v>COT GENCASA</v>
          </cell>
          <cell r="M3633" t="str">
            <v>﻿Đã nghỉ việc</v>
          </cell>
          <cell r="N3633">
            <v>42480</v>
          </cell>
          <cell r="Q3633">
            <v>0</v>
          </cell>
          <cell r="T3633">
            <v>0</v>
          </cell>
          <cell r="U3633">
            <v>0</v>
          </cell>
          <cell r="V3633">
            <v>0</v>
          </cell>
        </row>
        <row r="3634">
          <cell r="D3634" t="str">
            <v>DANANG1</v>
          </cell>
          <cell r="M3634" t="str">
            <v>﻿Đang hoạt động</v>
          </cell>
          <cell r="N3634">
            <v>42496</v>
          </cell>
          <cell r="Q3634">
            <v>1</v>
          </cell>
          <cell r="T3634">
            <v>0</v>
          </cell>
          <cell r="U3634">
            <v>0</v>
          </cell>
          <cell r="V3634">
            <v>0</v>
          </cell>
        </row>
        <row r="3635">
          <cell r="D3635" t="str">
            <v>DIAMOND</v>
          </cell>
          <cell r="M3635" t="str">
            <v>﻿Đang hoạt động</v>
          </cell>
          <cell r="N3635">
            <v>42479</v>
          </cell>
          <cell r="Q3635">
            <v>1</v>
          </cell>
          <cell r="T3635">
            <v>0</v>
          </cell>
          <cell r="U3635">
            <v>0</v>
          </cell>
          <cell r="V3635">
            <v>0</v>
          </cell>
        </row>
        <row r="3636">
          <cell r="D3636" t="str">
            <v>DIAMOND</v>
          </cell>
          <cell r="M3636" t="str">
            <v>﻿Đang hoạt động</v>
          </cell>
          <cell r="N3636">
            <v>42480</v>
          </cell>
          <cell r="Q3636">
            <v>1</v>
          </cell>
          <cell r="T3636">
            <v>0</v>
          </cell>
          <cell r="U3636">
            <v>0</v>
          </cell>
          <cell r="V3636">
            <v>0</v>
          </cell>
        </row>
        <row r="3637">
          <cell r="D3637" t="str">
            <v>THE KEY</v>
          </cell>
          <cell r="M3637" t="str">
            <v>﻿Đang hoạt động</v>
          </cell>
          <cell r="N3637">
            <v>42479</v>
          </cell>
          <cell r="Q3637">
            <v>0</v>
          </cell>
          <cell r="T3637">
            <v>0</v>
          </cell>
          <cell r="U3637">
            <v>1</v>
          </cell>
          <cell r="V3637">
            <v>0</v>
          </cell>
        </row>
        <row r="3638">
          <cell r="D3638" t="str">
            <v>COT GENCASA</v>
          </cell>
          <cell r="M3638" t="str">
            <v>﻿Đang hoạt động</v>
          </cell>
          <cell r="N3638">
            <v>42480</v>
          </cell>
          <cell r="Q3638">
            <v>1</v>
          </cell>
          <cell r="T3638">
            <v>0</v>
          </cell>
          <cell r="U3638">
            <v>0</v>
          </cell>
          <cell r="V3638">
            <v>0</v>
          </cell>
        </row>
        <row r="3639">
          <cell r="D3639" t="str">
            <v>COT GENCASA</v>
          </cell>
          <cell r="M3639" t="str">
            <v>﻿Đang hoạt động</v>
          </cell>
          <cell r="N3639">
            <v>42480</v>
          </cell>
          <cell r="Q3639">
            <v>1</v>
          </cell>
          <cell r="T3639">
            <v>0</v>
          </cell>
          <cell r="U3639">
            <v>0</v>
          </cell>
          <cell r="V3639">
            <v>0</v>
          </cell>
        </row>
        <row r="3640">
          <cell r="D3640" t="str">
            <v>DANANG1</v>
          </cell>
          <cell r="M3640" t="str">
            <v>﻿Đang hoạt động</v>
          </cell>
          <cell r="N3640">
            <v>42480</v>
          </cell>
          <cell r="Q3640">
            <v>0</v>
          </cell>
          <cell r="T3640">
            <v>0</v>
          </cell>
          <cell r="U3640">
            <v>1</v>
          </cell>
          <cell r="V3640">
            <v>0</v>
          </cell>
        </row>
        <row r="3641">
          <cell r="D3641" t="str">
            <v>GENCASA HƯNG YÊN</v>
          </cell>
          <cell r="M3641" t="str">
            <v>﻿Đang hoạt động</v>
          </cell>
          <cell r="N3641">
            <v>42486</v>
          </cell>
          <cell r="Q3641">
            <v>0</v>
          </cell>
          <cell r="T3641">
            <v>0</v>
          </cell>
          <cell r="U3641">
            <v>1</v>
          </cell>
          <cell r="V3641">
            <v>0</v>
          </cell>
        </row>
        <row r="3642">
          <cell r="D3642" t="str">
            <v>THE KEY</v>
          </cell>
          <cell r="M3642" t="str">
            <v>﻿Đang hoạt động</v>
          </cell>
          <cell r="N3642">
            <v>42486</v>
          </cell>
          <cell r="Q3642">
            <v>1</v>
          </cell>
          <cell r="T3642">
            <v>0</v>
          </cell>
          <cell r="U3642">
            <v>0</v>
          </cell>
          <cell r="V3642">
            <v>0</v>
          </cell>
        </row>
        <row r="3643">
          <cell r="D3643" t="str">
            <v>THE STARS 1</v>
          </cell>
          <cell r="M3643" t="str">
            <v>﻿Đang hoạt động</v>
          </cell>
          <cell r="N3643">
            <v>42514</v>
          </cell>
          <cell r="Q3643">
            <v>1</v>
          </cell>
          <cell r="T3643">
            <v>0</v>
          </cell>
          <cell r="U3643">
            <v>0</v>
          </cell>
          <cell r="V3643">
            <v>0</v>
          </cell>
        </row>
        <row r="3644">
          <cell r="D3644" t="str">
            <v>THE STARS 1</v>
          </cell>
          <cell r="M3644" t="str">
            <v>﻿Đang hoạt động</v>
          </cell>
          <cell r="N3644">
            <v>42513</v>
          </cell>
          <cell r="Q3644">
            <v>1</v>
          </cell>
          <cell r="T3644">
            <v>0</v>
          </cell>
          <cell r="U3644">
            <v>0</v>
          </cell>
          <cell r="V3644">
            <v>0</v>
          </cell>
        </row>
        <row r="3645">
          <cell r="D3645" t="str">
            <v>THE STARS 1</v>
          </cell>
          <cell r="M3645" t="str">
            <v>﻿Đang hoạt động</v>
          </cell>
          <cell r="N3645">
            <v>42486</v>
          </cell>
          <cell r="Q3645">
            <v>1</v>
          </cell>
          <cell r="T3645">
            <v>0</v>
          </cell>
          <cell r="U3645">
            <v>0</v>
          </cell>
          <cell r="V3645">
            <v>0</v>
          </cell>
        </row>
        <row r="3646">
          <cell r="D3646" t="str">
            <v>TCA TEAM</v>
          </cell>
          <cell r="M3646" t="str">
            <v>﻿Đang hoạt động</v>
          </cell>
          <cell r="N3646">
            <v>42485</v>
          </cell>
          <cell r="Q3646">
            <v>0</v>
          </cell>
          <cell r="T3646">
            <v>0</v>
          </cell>
          <cell r="U3646">
            <v>0</v>
          </cell>
          <cell r="V3646">
            <v>0</v>
          </cell>
        </row>
        <row r="3647">
          <cell r="D3647" t="str">
            <v>TCA TEAM</v>
          </cell>
          <cell r="M3647" t="str">
            <v>﻿Đang hoạt động</v>
          </cell>
          <cell r="N3647">
            <v>42597</v>
          </cell>
          <cell r="Q3647">
            <v>0</v>
          </cell>
          <cell r="T3647">
            <v>0</v>
          </cell>
          <cell r="U3647">
            <v>0</v>
          </cell>
          <cell r="V3647">
            <v>0</v>
          </cell>
        </row>
        <row r="3648">
          <cell r="D3648" t="str">
            <v>TCA TEAM</v>
          </cell>
          <cell r="M3648" t="str">
            <v>﻿Đang hoạt động</v>
          </cell>
          <cell r="N3648">
            <v>42485</v>
          </cell>
          <cell r="Q3648">
            <v>0</v>
          </cell>
          <cell r="T3648">
            <v>0</v>
          </cell>
          <cell r="U3648">
            <v>0</v>
          </cell>
          <cell r="V3648">
            <v>0</v>
          </cell>
        </row>
        <row r="3649">
          <cell r="D3649" t="str">
            <v>TCA TEAM</v>
          </cell>
          <cell r="M3649" t="str">
            <v>﻿Đang hoạt động</v>
          </cell>
          <cell r="N3649">
            <v>42485</v>
          </cell>
          <cell r="Q3649">
            <v>0</v>
          </cell>
          <cell r="T3649">
            <v>0</v>
          </cell>
          <cell r="U3649">
            <v>0</v>
          </cell>
          <cell r="V3649">
            <v>0</v>
          </cell>
        </row>
        <row r="3650">
          <cell r="D3650" t="str">
            <v>TCA TEAM</v>
          </cell>
          <cell r="M3650" t="str">
            <v>﻿Đang hoạt động</v>
          </cell>
          <cell r="N3650">
            <v>42485</v>
          </cell>
          <cell r="Q3650">
            <v>0</v>
          </cell>
          <cell r="T3650">
            <v>0</v>
          </cell>
          <cell r="U3650">
            <v>0</v>
          </cell>
          <cell r="V3650">
            <v>0</v>
          </cell>
        </row>
        <row r="3651">
          <cell r="D3651" t="str">
            <v>TCA TEAM</v>
          </cell>
          <cell r="M3651" t="str">
            <v>﻿Đang hoạt động</v>
          </cell>
          <cell r="N3651">
            <v>42485</v>
          </cell>
          <cell r="Q3651">
            <v>0</v>
          </cell>
          <cell r="T3651">
            <v>0</v>
          </cell>
          <cell r="U3651">
            <v>0</v>
          </cell>
          <cell r="V3651">
            <v>0</v>
          </cell>
        </row>
        <row r="3652">
          <cell r="D3652" t="str">
            <v>TCA TEAM</v>
          </cell>
          <cell r="M3652" t="str">
            <v>﻿Đang hoạt động</v>
          </cell>
          <cell r="N3652">
            <v>42485</v>
          </cell>
          <cell r="Q3652">
            <v>0</v>
          </cell>
          <cell r="T3652">
            <v>0</v>
          </cell>
          <cell r="U3652">
            <v>0</v>
          </cell>
          <cell r="V3652">
            <v>0</v>
          </cell>
        </row>
        <row r="3653">
          <cell r="D3653" t="str">
            <v>TCA TEAM</v>
          </cell>
          <cell r="M3653" t="str">
            <v>﻿Đang hoạt động</v>
          </cell>
          <cell r="N3653">
            <v>42514</v>
          </cell>
          <cell r="Q3653">
            <v>0</v>
          </cell>
          <cell r="T3653">
            <v>0</v>
          </cell>
          <cell r="U3653">
            <v>0</v>
          </cell>
          <cell r="V3653">
            <v>0</v>
          </cell>
        </row>
        <row r="3654">
          <cell r="D3654" t="str">
            <v>TCA TEAM</v>
          </cell>
          <cell r="M3654" t="str">
            <v>﻿Đang hoạt động</v>
          </cell>
          <cell r="N3654">
            <v>42485</v>
          </cell>
          <cell r="Q3654">
            <v>0</v>
          </cell>
          <cell r="T3654">
            <v>0</v>
          </cell>
          <cell r="U3654">
            <v>0</v>
          </cell>
          <cell r="V3654">
            <v>0</v>
          </cell>
        </row>
        <row r="3655">
          <cell r="D3655" t="str">
            <v>TCA TEAM</v>
          </cell>
          <cell r="M3655" t="str">
            <v>﻿Đang hoạt động</v>
          </cell>
          <cell r="N3655">
            <v>42486</v>
          </cell>
          <cell r="Q3655">
            <v>0</v>
          </cell>
          <cell r="T3655">
            <v>0</v>
          </cell>
          <cell r="U3655">
            <v>0</v>
          </cell>
          <cell r="V3655">
            <v>0</v>
          </cell>
        </row>
        <row r="3656">
          <cell r="D3656" t="str">
            <v>TCA TEAM</v>
          </cell>
          <cell r="M3656" t="str">
            <v>﻿Đang hoạt động</v>
          </cell>
          <cell r="N3656">
            <v>42597</v>
          </cell>
          <cell r="Q3656">
            <v>0</v>
          </cell>
          <cell r="T3656">
            <v>0</v>
          </cell>
          <cell r="U3656">
            <v>0</v>
          </cell>
          <cell r="V3656">
            <v>0</v>
          </cell>
        </row>
        <row r="3657">
          <cell r="D3657" t="str">
            <v>CẦN THƠ</v>
          </cell>
          <cell r="M3657" t="str">
            <v>﻿Đang hoạt động</v>
          </cell>
          <cell r="N3657">
            <v>42507</v>
          </cell>
          <cell r="Q3657">
            <v>1</v>
          </cell>
          <cell r="T3657">
            <v>0</v>
          </cell>
          <cell r="U3657">
            <v>0</v>
          </cell>
          <cell r="V3657">
            <v>0</v>
          </cell>
        </row>
        <row r="3658">
          <cell r="D3658" t="str">
            <v>TCA TEAM</v>
          </cell>
          <cell r="M3658" t="str">
            <v>﻿Đang hoạt động</v>
          </cell>
          <cell r="N3658">
            <v>42486</v>
          </cell>
          <cell r="Q3658">
            <v>0</v>
          </cell>
          <cell r="T3658">
            <v>0</v>
          </cell>
          <cell r="U3658">
            <v>0</v>
          </cell>
          <cell r="V3658">
            <v>0</v>
          </cell>
        </row>
        <row r="3659">
          <cell r="D3659" t="str">
            <v>TCA TEAM</v>
          </cell>
          <cell r="M3659" t="str">
            <v>﻿Đang hoạt động</v>
          </cell>
          <cell r="N3659">
            <v>42597</v>
          </cell>
          <cell r="Q3659">
            <v>0</v>
          </cell>
          <cell r="T3659">
            <v>0</v>
          </cell>
          <cell r="U3659">
            <v>0</v>
          </cell>
          <cell r="V3659">
            <v>0</v>
          </cell>
        </row>
        <row r="3660">
          <cell r="D3660" t="str">
            <v>MDRT BH</v>
          </cell>
          <cell r="M3660" t="str">
            <v>﻿Đã nghỉ việc</v>
          </cell>
          <cell r="N3660">
            <v>42488</v>
          </cell>
          <cell r="Q3660">
            <v>0</v>
          </cell>
          <cell r="T3660">
            <v>0</v>
          </cell>
          <cell r="U3660">
            <v>0</v>
          </cell>
          <cell r="V3660">
            <v>0</v>
          </cell>
        </row>
        <row r="3661">
          <cell r="D3661" t="str">
            <v>LUCKY STAR</v>
          </cell>
          <cell r="M3661" t="str">
            <v>﻿Đang hoạt động</v>
          </cell>
          <cell r="N3661">
            <v>42487</v>
          </cell>
          <cell r="Q3661">
            <v>1</v>
          </cell>
          <cell r="T3661">
            <v>0</v>
          </cell>
          <cell r="U3661">
            <v>0</v>
          </cell>
          <cell r="V3661">
            <v>0</v>
          </cell>
        </row>
        <row r="3662">
          <cell r="D3662" t="str">
            <v>MDRT BH</v>
          </cell>
          <cell r="M3662" t="str">
            <v>﻿Đang hoạt động</v>
          </cell>
          <cell r="N3662">
            <v>42487</v>
          </cell>
          <cell r="Q3662">
            <v>1</v>
          </cell>
          <cell r="T3662">
            <v>0</v>
          </cell>
          <cell r="U3662">
            <v>0</v>
          </cell>
          <cell r="V3662">
            <v>0</v>
          </cell>
        </row>
        <row r="3663">
          <cell r="D3663" t="str">
            <v>MDRT BH</v>
          </cell>
          <cell r="M3663" t="str">
            <v>﻿Đang hoạt động</v>
          </cell>
          <cell r="N3663">
            <v>42487</v>
          </cell>
          <cell r="Q3663">
            <v>1</v>
          </cell>
          <cell r="T3663">
            <v>0</v>
          </cell>
          <cell r="U3663">
            <v>0</v>
          </cell>
          <cell r="V3663">
            <v>0</v>
          </cell>
        </row>
        <row r="3664">
          <cell r="D3664" t="str">
            <v>MDRT BH</v>
          </cell>
          <cell r="M3664" t="str">
            <v>﻿Đã nghỉ việc</v>
          </cell>
          <cell r="N3664">
            <v>42487</v>
          </cell>
          <cell r="Q3664">
            <v>0</v>
          </cell>
          <cell r="T3664">
            <v>0</v>
          </cell>
          <cell r="U3664">
            <v>0</v>
          </cell>
          <cell r="V3664">
            <v>0</v>
          </cell>
        </row>
        <row r="3665">
          <cell r="D3665" t="str">
            <v>MDRT BH</v>
          </cell>
          <cell r="M3665" t="str">
            <v>﻿Đang hoạt động</v>
          </cell>
          <cell r="N3665">
            <v>42487</v>
          </cell>
          <cell r="Q3665">
            <v>1</v>
          </cell>
          <cell r="T3665">
            <v>0</v>
          </cell>
          <cell r="U3665">
            <v>0</v>
          </cell>
          <cell r="V3665">
            <v>0</v>
          </cell>
        </row>
        <row r="3666">
          <cell r="D3666" t="str">
            <v>CẦN THƠ</v>
          </cell>
          <cell r="M3666" t="str">
            <v>﻿Đang hoạt động</v>
          </cell>
          <cell r="N3666">
            <v>42507</v>
          </cell>
          <cell r="Q3666">
            <v>1</v>
          </cell>
          <cell r="T3666">
            <v>0</v>
          </cell>
          <cell r="U3666">
            <v>0</v>
          </cell>
          <cell r="V3666">
            <v>0</v>
          </cell>
        </row>
        <row r="3667">
          <cell r="D3667" t="str">
            <v>VICTORY</v>
          </cell>
          <cell r="M3667" t="str">
            <v>﻿Đang hoạt động</v>
          </cell>
          <cell r="N3667">
            <v>42487</v>
          </cell>
          <cell r="Q3667">
            <v>1</v>
          </cell>
          <cell r="T3667">
            <v>0</v>
          </cell>
          <cell r="U3667">
            <v>0</v>
          </cell>
          <cell r="V3667">
            <v>0</v>
          </cell>
        </row>
        <row r="3668">
          <cell r="D3668" t="str">
            <v>DIAMOND</v>
          </cell>
          <cell r="M3668" t="str">
            <v>﻿Đang hoạt động</v>
          </cell>
          <cell r="N3668">
            <v>42502</v>
          </cell>
          <cell r="Q3668">
            <v>1</v>
          </cell>
          <cell r="T3668">
            <v>0</v>
          </cell>
          <cell r="U3668">
            <v>0</v>
          </cell>
          <cell r="V3668">
            <v>0</v>
          </cell>
        </row>
        <row r="3669">
          <cell r="D3669" t="str">
            <v>VICTORY</v>
          </cell>
          <cell r="M3669" t="str">
            <v>﻿Đang hoạt động</v>
          </cell>
          <cell r="N3669">
            <v>42487</v>
          </cell>
          <cell r="Q3669">
            <v>0</v>
          </cell>
          <cell r="T3669">
            <v>1</v>
          </cell>
          <cell r="U3669">
            <v>0</v>
          </cell>
          <cell r="V3669">
            <v>0</v>
          </cell>
        </row>
        <row r="3670">
          <cell r="D3670" t="str">
            <v>VICTORY</v>
          </cell>
          <cell r="M3670" t="str">
            <v>﻿Đang hoạt động</v>
          </cell>
          <cell r="N3670">
            <v>42487</v>
          </cell>
          <cell r="Q3670">
            <v>1</v>
          </cell>
          <cell r="T3670">
            <v>0</v>
          </cell>
          <cell r="U3670">
            <v>0</v>
          </cell>
          <cell r="V3670">
            <v>0</v>
          </cell>
        </row>
        <row r="3671">
          <cell r="D3671" t="str">
            <v>GREEN DRAGON</v>
          </cell>
          <cell r="M3671" t="str">
            <v>﻿Đang hoạt động</v>
          </cell>
          <cell r="N3671">
            <v>42487</v>
          </cell>
          <cell r="Q3671">
            <v>1</v>
          </cell>
          <cell r="T3671">
            <v>0</v>
          </cell>
          <cell r="U3671">
            <v>0</v>
          </cell>
          <cell r="V3671">
            <v>0</v>
          </cell>
        </row>
        <row r="3672">
          <cell r="D3672" t="str">
            <v>BÌNH MINH</v>
          </cell>
          <cell r="M3672" t="str">
            <v>﻿Đang hoạt động</v>
          </cell>
          <cell r="N3672">
            <v>42488</v>
          </cell>
          <cell r="Q3672">
            <v>1</v>
          </cell>
          <cell r="T3672">
            <v>0</v>
          </cell>
          <cell r="U3672">
            <v>0</v>
          </cell>
          <cell r="V3672">
            <v>0</v>
          </cell>
        </row>
        <row r="3673">
          <cell r="D3673" t="str">
            <v>WHITE HORSE</v>
          </cell>
          <cell r="M3673" t="str">
            <v>﻿Đang hoạt động</v>
          </cell>
          <cell r="N3673">
            <v>42487</v>
          </cell>
          <cell r="Q3673">
            <v>1</v>
          </cell>
          <cell r="T3673">
            <v>0</v>
          </cell>
          <cell r="U3673">
            <v>0</v>
          </cell>
          <cell r="V3673">
            <v>0</v>
          </cell>
        </row>
        <row r="3674">
          <cell r="D3674" t="str">
            <v>LUCKY CAT</v>
          </cell>
          <cell r="M3674" t="str">
            <v>﻿Đang hoạt động</v>
          </cell>
          <cell r="N3674">
            <v>42487</v>
          </cell>
          <cell r="Q3674">
            <v>1</v>
          </cell>
          <cell r="T3674">
            <v>0</v>
          </cell>
          <cell r="U3674">
            <v>0</v>
          </cell>
          <cell r="V3674">
            <v>0</v>
          </cell>
        </row>
        <row r="3675">
          <cell r="D3675" t="str">
            <v>GREEN DRAGON</v>
          </cell>
          <cell r="M3675" t="str">
            <v>﻿Đang hoạt động</v>
          </cell>
          <cell r="N3675">
            <v>42488</v>
          </cell>
          <cell r="Q3675">
            <v>1</v>
          </cell>
          <cell r="T3675">
            <v>0</v>
          </cell>
          <cell r="U3675">
            <v>0</v>
          </cell>
          <cell r="V3675">
            <v>0</v>
          </cell>
        </row>
        <row r="3676">
          <cell r="D3676" t="str">
            <v>THE CAPITAL</v>
          </cell>
          <cell r="M3676" t="str">
            <v>﻿Đang hoạt động</v>
          </cell>
          <cell r="N3676">
            <v>42487</v>
          </cell>
          <cell r="Q3676">
            <v>1</v>
          </cell>
          <cell r="T3676">
            <v>0</v>
          </cell>
          <cell r="U3676">
            <v>0</v>
          </cell>
          <cell r="V3676">
            <v>0</v>
          </cell>
        </row>
        <row r="3677">
          <cell r="D3677" t="str">
            <v>BLUE OCEAN</v>
          </cell>
          <cell r="M3677" t="str">
            <v>﻿Đang hoạt động</v>
          </cell>
          <cell r="N3677">
            <v>42496</v>
          </cell>
          <cell r="Q3677">
            <v>1</v>
          </cell>
          <cell r="T3677">
            <v>0</v>
          </cell>
          <cell r="U3677">
            <v>0</v>
          </cell>
          <cell r="V3677">
            <v>0</v>
          </cell>
        </row>
        <row r="3678">
          <cell r="D3678" t="str">
            <v>VICTORY</v>
          </cell>
          <cell r="M3678" t="str">
            <v>﻿Đã nghỉ việc</v>
          </cell>
          <cell r="N3678">
            <v>42496</v>
          </cell>
          <cell r="Q3678">
            <v>0</v>
          </cell>
          <cell r="T3678">
            <v>0</v>
          </cell>
          <cell r="U3678">
            <v>0</v>
          </cell>
          <cell r="V3678">
            <v>0</v>
          </cell>
        </row>
        <row r="3679">
          <cell r="D3679" t="str">
            <v>LUCKY CAT</v>
          </cell>
          <cell r="M3679" t="str">
            <v>﻿Đang hoạt động</v>
          </cell>
          <cell r="N3679">
            <v>42487</v>
          </cell>
          <cell r="Q3679">
            <v>1</v>
          </cell>
          <cell r="T3679">
            <v>0</v>
          </cell>
          <cell r="U3679">
            <v>0</v>
          </cell>
          <cell r="V3679">
            <v>0</v>
          </cell>
        </row>
        <row r="3680">
          <cell r="D3680" t="str">
            <v>BLUE OCEAN</v>
          </cell>
          <cell r="M3680" t="str">
            <v>﻿Đang hoạt động</v>
          </cell>
          <cell r="N3680">
            <v>42496</v>
          </cell>
          <cell r="Q3680">
            <v>1</v>
          </cell>
          <cell r="T3680">
            <v>0</v>
          </cell>
          <cell r="U3680">
            <v>0</v>
          </cell>
          <cell r="V3680">
            <v>0</v>
          </cell>
        </row>
        <row r="3681">
          <cell r="D3681" t="str">
            <v>BLUE OCEAN</v>
          </cell>
          <cell r="M3681" t="str">
            <v>﻿Đang hoạt động</v>
          </cell>
          <cell r="N3681">
            <v>42496</v>
          </cell>
          <cell r="Q3681">
            <v>1</v>
          </cell>
          <cell r="T3681">
            <v>0</v>
          </cell>
          <cell r="U3681">
            <v>0</v>
          </cell>
          <cell r="V3681">
            <v>0</v>
          </cell>
        </row>
        <row r="3682">
          <cell r="D3682" t="str">
            <v>SUNFLOWER</v>
          </cell>
          <cell r="M3682" t="str">
            <v>﻿Đang hoạt động</v>
          </cell>
          <cell r="N3682">
            <v>42487</v>
          </cell>
          <cell r="Q3682">
            <v>1</v>
          </cell>
          <cell r="T3682">
            <v>0</v>
          </cell>
          <cell r="U3682">
            <v>0</v>
          </cell>
          <cell r="V3682">
            <v>0</v>
          </cell>
        </row>
        <row r="3683">
          <cell r="D3683" t="str">
            <v>LION 1</v>
          </cell>
          <cell r="M3683" t="str">
            <v>﻿Đang hoạt động</v>
          </cell>
          <cell r="N3683">
            <v>42488</v>
          </cell>
          <cell r="Q3683">
            <v>1</v>
          </cell>
          <cell r="T3683">
            <v>0</v>
          </cell>
          <cell r="U3683">
            <v>0</v>
          </cell>
          <cell r="V3683">
            <v>0</v>
          </cell>
        </row>
        <row r="3684">
          <cell r="D3684" t="str">
            <v>THE CAPITAL</v>
          </cell>
          <cell r="M3684" t="str">
            <v>﻿Đang hoạt động</v>
          </cell>
          <cell r="N3684">
            <v>42495</v>
          </cell>
          <cell r="Q3684">
            <v>1</v>
          </cell>
          <cell r="T3684">
            <v>0</v>
          </cell>
          <cell r="U3684">
            <v>0</v>
          </cell>
          <cell r="V3684">
            <v>0</v>
          </cell>
        </row>
        <row r="3685">
          <cell r="D3685" t="str">
            <v>MDRT BH</v>
          </cell>
          <cell r="M3685" t="str">
            <v>﻿Đã nghỉ việc</v>
          </cell>
          <cell r="N3685">
            <v>42487</v>
          </cell>
          <cell r="Q3685">
            <v>0</v>
          </cell>
          <cell r="T3685">
            <v>0</v>
          </cell>
          <cell r="U3685">
            <v>0</v>
          </cell>
          <cell r="V3685">
            <v>0</v>
          </cell>
        </row>
        <row r="3686">
          <cell r="D3686" t="str">
            <v>SUNFLOWER</v>
          </cell>
          <cell r="M3686" t="str">
            <v>﻿Đang hoạt động</v>
          </cell>
          <cell r="N3686">
            <v>42487</v>
          </cell>
          <cell r="Q3686">
            <v>0</v>
          </cell>
          <cell r="T3686">
            <v>0</v>
          </cell>
          <cell r="U3686">
            <v>1</v>
          </cell>
          <cell r="V3686">
            <v>0</v>
          </cell>
        </row>
        <row r="3687">
          <cell r="D3687" t="str">
            <v>LUCKY STAR</v>
          </cell>
          <cell r="M3687" t="str">
            <v>﻿Đang hoạt động</v>
          </cell>
          <cell r="N3687">
            <v>42487</v>
          </cell>
          <cell r="Q3687">
            <v>0</v>
          </cell>
          <cell r="T3687">
            <v>1</v>
          </cell>
          <cell r="U3687">
            <v>0</v>
          </cell>
          <cell r="V3687">
            <v>0</v>
          </cell>
        </row>
        <row r="3688">
          <cell r="D3688" t="str">
            <v>DIAMOND</v>
          </cell>
          <cell r="M3688" t="str">
            <v>﻿Đang hoạt động</v>
          </cell>
          <cell r="N3688">
            <v>42488</v>
          </cell>
          <cell r="Q3688">
            <v>1</v>
          </cell>
          <cell r="T3688">
            <v>0</v>
          </cell>
          <cell r="U3688">
            <v>0</v>
          </cell>
          <cell r="V3688">
            <v>0</v>
          </cell>
        </row>
        <row r="3689">
          <cell r="D3689" t="str">
            <v>DIAMOND</v>
          </cell>
          <cell r="M3689" t="str">
            <v>﻿Đang hoạt động</v>
          </cell>
          <cell r="N3689">
            <v>42509</v>
          </cell>
          <cell r="Q3689">
            <v>1</v>
          </cell>
          <cell r="T3689">
            <v>0</v>
          </cell>
          <cell r="U3689">
            <v>0</v>
          </cell>
          <cell r="V3689">
            <v>0</v>
          </cell>
        </row>
        <row r="3690">
          <cell r="D3690" t="str">
            <v>THE CAPITAL</v>
          </cell>
          <cell r="M3690" t="str">
            <v>﻿Đang hoạt động</v>
          </cell>
          <cell r="N3690">
            <v>42499</v>
          </cell>
          <cell r="Q3690">
            <v>1</v>
          </cell>
          <cell r="T3690">
            <v>0</v>
          </cell>
          <cell r="U3690">
            <v>0</v>
          </cell>
          <cell r="V3690">
            <v>0</v>
          </cell>
        </row>
        <row r="3691">
          <cell r="D3691" t="str">
            <v>COT GENCASA</v>
          </cell>
          <cell r="M3691" t="str">
            <v>﻿Đang hoạt động</v>
          </cell>
          <cell r="N3691">
            <v>42508</v>
          </cell>
          <cell r="Q3691">
            <v>1</v>
          </cell>
          <cell r="T3691">
            <v>0</v>
          </cell>
          <cell r="U3691">
            <v>0</v>
          </cell>
          <cell r="V3691">
            <v>0</v>
          </cell>
        </row>
        <row r="3692">
          <cell r="D3692" t="str">
            <v>BÌNH MINH</v>
          </cell>
          <cell r="M3692" t="str">
            <v>﻿Đang hoạt động</v>
          </cell>
          <cell r="N3692">
            <v>42487</v>
          </cell>
          <cell r="Q3692">
            <v>1</v>
          </cell>
          <cell r="T3692">
            <v>0</v>
          </cell>
          <cell r="U3692">
            <v>0</v>
          </cell>
          <cell r="V3692">
            <v>0</v>
          </cell>
        </row>
        <row r="3693">
          <cell r="D3693" t="str">
            <v>BLUE WAVES</v>
          </cell>
          <cell r="M3693" t="str">
            <v>﻿Đang hoạt động</v>
          </cell>
          <cell r="N3693">
            <v>42487</v>
          </cell>
          <cell r="Q3693">
            <v>1</v>
          </cell>
          <cell r="T3693">
            <v>0</v>
          </cell>
          <cell r="U3693">
            <v>0</v>
          </cell>
          <cell r="V3693">
            <v>0</v>
          </cell>
        </row>
        <row r="3694">
          <cell r="D3694" t="str">
            <v>MEGA</v>
          </cell>
          <cell r="M3694" t="str">
            <v>﻿Đang hoạt động</v>
          </cell>
          <cell r="N3694">
            <v>42487</v>
          </cell>
          <cell r="Q3694">
            <v>1</v>
          </cell>
          <cell r="T3694">
            <v>0</v>
          </cell>
          <cell r="U3694">
            <v>0</v>
          </cell>
          <cell r="V3694">
            <v>0</v>
          </cell>
        </row>
        <row r="3695">
          <cell r="D3695" t="str">
            <v>THE POWER</v>
          </cell>
          <cell r="M3695" t="str">
            <v>﻿Đang hoạt động</v>
          </cell>
          <cell r="N3695">
            <v>42487</v>
          </cell>
          <cell r="Q3695">
            <v>1</v>
          </cell>
          <cell r="T3695">
            <v>0</v>
          </cell>
          <cell r="U3695">
            <v>0</v>
          </cell>
          <cell r="V3695">
            <v>0</v>
          </cell>
        </row>
        <row r="3696">
          <cell r="D3696" t="str">
            <v>LIB</v>
          </cell>
          <cell r="M3696" t="str">
            <v>﻿Đang hoạt động</v>
          </cell>
          <cell r="N3696">
            <v>42487</v>
          </cell>
          <cell r="Q3696">
            <v>1</v>
          </cell>
          <cell r="T3696">
            <v>0</v>
          </cell>
          <cell r="U3696">
            <v>0</v>
          </cell>
          <cell r="V3696">
            <v>0</v>
          </cell>
        </row>
        <row r="3697">
          <cell r="D3697" t="str">
            <v>THE QUEEN</v>
          </cell>
          <cell r="M3697" t="str">
            <v>﻿Đang hoạt động</v>
          </cell>
          <cell r="N3697">
            <v>42487</v>
          </cell>
          <cell r="Q3697">
            <v>1</v>
          </cell>
          <cell r="T3697">
            <v>0</v>
          </cell>
          <cell r="U3697">
            <v>0</v>
          </cell>
          <cell r="V3697">
            <v>0</v>
          </cell>
        </row>
        <row r="3698">
          <cell r="D3698" t="str">
            <v>GENCASA TÂN PHÚ</v>
          </cell>
          <cell r="M3698" t="str">
            <v>﻿Đang hoạt động</v>
          </cell>
          <cell r="N3698">
            <v>42487</v>
          </cell>
          <cell r="Q3698">
            <v>0</v>
          </cell>
          <cell r="T3698">
            <v>1</v>
          </cell>
          <cell r="U3698">
            <v>0</v>
          </cell>
          <cell r="V3698">
            <v>0</v>
          </cell>
        </row>
        <row r="3699">
          <cell r="D3699" t="str">
            <v>LUCKY STAR</v>
          </cell>
          <cell r="M3699" t="str">
            <v>﻿Đang hoạt động</v>
          </cell>
          <cell r="N3699">
            <v>42487</v>
          </cell>
          <cell r="Q3699">
            <v>1</v>
          </cell>
          <cell r="T3699">
            <v>0</v>
          </cell>
          <cell r="U3699">
            <v>0</v>
          </cell>
          <cell r="V3699">
            <v>0</v>
          </cell>
        </row>
        <row r="3700">
          <cell r="D3700" t="str">
            <v>BLUE WAVES</v>
          </cell>
          <cell r="M3700" t="str">
            <v>﻿Đang hoạt động</v>
          </cell>
          <cell r="N3700">
            <v>42487</v>
          </cell>
          <cell r="Q3700">
            <v>1</v>
          </cell>
          <cell r="T3700">
            <v>0</v>
          </cell>
          <cell r="U3700">
            <v>0</v>
          </cell>
          <cell r="V3700">
            <v>0</v>
          </cell>
        </row>
        <row r="3701">
          <cell r="D3701" t="str">
            <v>BLUE WAVES</v>
          </cell>
          <cell r="M3701" t="str">
            <v>﻿Đang hoạt động</v>
          </cell>
          <cell r="N3701">
            <v>42487</v>
          </cell>
          <cell r="Q3701">
            <v>1</v>
          </cell>
          <cell r="T3701">
            <v>0</v>
          </cell>
          <cell r="U3701">
            <v>0</v>
          </cell>
          <cell r="V3701">
            <v>0</v>
          </cell>
        </row>
        <row r="3702">
          <cell r="D3702" t="str">
            <v>MDRT BH</v>
          </cell>
          <cell r="M3702" t="str">
            <v>﻿Đang hoạt động</v>
          </cell>
          <cell r="N3702">
            <v>42485</v>
          </cell>
          <cell r="Q3702">
            <v>1</v>
          </cell>
          <cell r="T3702">
            <v>0</v>
          </cell>
          <cell r="U3702">
            <v>0</v>
          </cell>
          <cell r="V3702">
            <v>0</v>
          </cell>
        </row>
        <row r="3703">
          <cell r="D3703" t="str">
            <v>BLUE WAVES</v>
          </cell>
          <cell r="M3703" t="str">
            <v>﻿Đang hoạt động</v>
          </cell>
          <cell r="N3703">
            <v>42513</v>
          </cell>
          <cell r="Q3703">
            <v>1</v>
          </cell>
          <cell r="T3703">
            <v>0</v>
          </cell>
          <cell r="U3703">
            <v>0</v>
          </cell>
          <cell r="V3703">
            <v>0</v>
          </cell>
        </row>
        <row r="3704">
          <cell r="D3704" t="str">
            <v>VICTORY</v>
          </cell>
          <cell r="M3704" t="str">
            <v>﻿Đã nghỉ việc</v>
          </cell>
          <cell r="N3704">
            <v>42639</v>
          </cell>
          <cell r="Q3704">
            <v>0</v>
          </cell>
          <cell r="T3704">
            <v>0</v>
          </cell>
          <cell r="U3704">
            <v>0</v>
          </cell>
          <cell r="V3704">
            <v>0</v>
          </cell>
        </row>
        <row r="3705">
          <cell r="D3705" t="str">
            <v>MDRT BH</v>
          </cell>
          <cell r="M3705" t="str">
            <v>﻿Đang hoạt động</v>
          </cell>
          <cell r="N3705">
            <v>42485</v>
          </cell>
          <cell r="Q3705">
            <v>1</v>
          </cell>
          <cell r="T3705">
            <v>0</v>
          </cell>
          <cell r="U3705">
            <v>0</v>
          </cell>
          <cell r="V3705">
            <v>0</v>
          </cell>
        </row>
        <row r="3706">
          <cell r="D3706" t="str">
            <v>MDRT BH</v>
          </cell>
          <cell r="M3706" t="str">
            <v>﻿Đang hoạt động</v>
          </cell>
          <cell r="N3706">
            <v>42508</v>
          </cell>
          <cell r="Q3706">
            <v>1</v>
          </cell>
          <cell r="T3706">
            <v>0</v>
          </cell>
          <cell r="U3706">
            <v>0</v>
          </cell>
          <cell r="V3706">
            <v>0</v>
          </cell>
        </row>
        <row r="3707">
          <cell r="D3707" t="str">
            <v>MDRT BH</v>
          </cell>
          <cell r="M3707" t="str">
            <v>﻿Đang hoạt động</v>
          </cell>
          <cell r="N3707">
            <v>42536</v>
          </cell>
          <cell r="Q3707">
            <v>1</v>
          </cell>
          <cell r="T3707">
            <v>0</v>
          </cell>
          <cell r="U3707">
            <v>0</v>
          </cell>
          <cell r="V3707">
            <v>0</v>
          </cell>
        </row>
        <row r="3708">
          <cell r="D3708" t="str">
            <v>SUNFLOWER</v>
          </cell>
          <cell r="M3708" t="str">
            <v>﻿Đang hoạt động</v>
          </cell>
          <cell r="N3708">
            <v>42487</v>
          </cell>
          <cell r="Q3708">
            <v>0</v>
          </cell>
          <cell r="T3708">
            <v>1</v>
          </cell>
          <cell r="U3708">
            <v>0</v>
          </cell>
          <cell r="V3708">
            <v>0</v>
          </cell>
        </row>
        <row r="3709">
          <cell r="D3709" t="str">
            <v>BLUE OCEAN</v>
          </cell>
          <cell r="M3709" t="str">
            <v>﻿Đang hoạt động</v>
          </cell>
          <cell r="N3709">
            <v>42529</v>
          </cell>
          <cell r="Q3709">
            <v>0</v>
          </cell>
          <cell r="T3709">
            <v>1</v>
          </cell>
          <cell r="U3709">
            <v>0</v>
          </cell>
          <cell r="V3709">
            <v>0</v>
          </cell>
        </row>
        <row r="3710">
          <cell r="D3710" t="str">
            <v>THE CAPITAL</v>
          </cell>
          <cell r="M3710" t="str">
            <v>﻿Đang hoạt động</v>
          </cell>
          <cell r="N3710">
            <v>42487</v>
          </cell>
          <cell r="Q3710">
            <v>1</v>
          </cell>
          <cell r="T3710">
            <v>0</v>
          </cell>
          <cell r="U3710">
            <v>0</v>
          </cell>
          <cell r="V3710">
            <v>0</v>
          </cell>
        </row>
        <row r="3711">
          <cell r="D3711" t="str">
            <v>BLUE OCEAN</v>
          </cell>
          <cell r="M3711" t="str">
            <v>﻿Đang hoạt động</v>
          </cell>
          <cell r="N3711">
            <v>42487</v>
          </cell>
          <cell r="Q3711">
            <v>1</v>
          </cell>
          <cell r="T3711">
            <v>0</v>
          </cell>
          <cell r="U3711">
            <v>0</v>
          </cell>
          <cell r="V3711">
            <v>0</v>
          </cell>
        </row>
        <row r="3712">
          <cell r="D3712" t="str">
            <v>BLUE OCEAN</v>
          </cell>
          <cell r="M3712" t="str">
            <v>﻿Đang hoạt động</v>
          </cell>
          <cell r="N3712">
            <v>42487</v>
          </cell>
          <cell r="Q3712">
            <v>0</v>
          </cell>
          <cell r="T3712">
            <v>0</v>
          </cell>
          <cell r="U3712">
            <v>1</v>
          </cell>
          <cell r="V3712">
            <v>0</v>
          </cell>
        </row>
        <row r="3713">
          <cell r="D3713" t="str">
            <v>MDRT HCM</v>
          </cell>
          <cell r="M3713" t="str">
            <v>﻿Đang hoạt động</v>
          </cell>
          <cell r="N3713">
            <v>41787</v>
          </cell>
          <cell r="Q3713">
            <v>1</v>
          </cell>
          <cell r="T3713">
            <v>0</v>
          </cell>
          <cell r="U3713">
            <v>0</v>
          </cell>
          <cell r="V3713">
            <v>0</v>
          </cell>
        </row>
        <row r="3714">
          <cell r="D3714" t="str">
            <v>BORN TO WIN GENCASA PHÚ NHUẬN</v>
          </cell>
          <cell r="M3714" t="str">
            <v>﻿Đang hoạt động</v>
          </cell>
          <cell r="N3714">
            <v>42487</v>
          </cell>
          <cell r="Q3714">
            <v>1</v>
          </cell>
          <cell r="T3714">
            <v>0</v>
          </cell>
          <cell r="U3714">
            <v>0</v>
          </cell>
          <cell r="V3714">
            <v>0</v>
          </cell>
        </row>
        <row r="3715">
          <cell r="D3715" t="str">
            <v>GENCASA LAM SƠN</v>
          </cell>
          <cell r="M3715" t="str">
            <v>﻿Đang hoạt động</v>
          </cell>
          <cell r="N3715">
            <v>42487</v>
          </cell>
          <cell r="Q3715">
            <v>0</v>
          </cell>
          <cell r="T3715">
            <v>1</v>
          </cell>
          <cell r="U3715">
            <v>0</v>
          </cell>
          <cell r="V3715">
            <v>0</v>
          </cell>
        </row>
        <row r="3716">
          <cell r="D3716" t="str">
            <v>WHITE HORSE</v>
          </cell>
          <cell r="M3716" t="str">
            <v>﻿Đang hoạt động</v>
          </cell>
          <cell r="N3716">
            <v>42496</v>
          </cell>
          <cell r="Q3716">
            <v>1</v>
          </cell>
          <cell r="T3716">
            <v>0</v>
          </cell>
          <cell r="U3716">
            <v>0</v>
          </cell>
          <cell r="V3716">
            <v>0</v>
          </cell>
        </row>
        <row r="3717">
          <cell r="D3717" t="str">
            <v>BORN TO WIN GENCASA PHÚ NHUẬN</v>
          </cell>
          <cell r="M3717" t="str">
            <v>﻿Đang hoạt động</v>
          </cell>
          <cell r="N3717">
            <v>42487</v>
          </cell>
          <cell r="Q3717">
            <v>1</v>
          </cell>
          <cell r="T3717">
            <v>0</v>
          </cell>
          <cell r="U3717">
            <v>0</v>
          </cell>
          <cell r="V3717">
            <v>0</v>
          </cell>
        </row>
        <row r="3718">
          <cell r="D3718" t="str">
            <v>BORN TO WIN GENCASA PHÚ NHUẬN</v>
          </cell>
          <cell r="M3718" t="str">
            <v>﻿Đang hoạt động</v>
          </cell>
          <cell r="N3718">
            <v>42487</v>
          </cell>
          <cell r="Q3718">
            <v>1</v>
          </cell>
          <cell r="T3718">
            <v>0</v>
          </cell>
          <cell r="U3718">
            <v>0</v>
          </cell>
          <cell r="V3718">
            <v>0</v>
          </cell>
        </row>
        <row r="3719">
          <cell r="D3719" t="str">
            <v>SUNFLOWER</v>
          </cell>
          <cell r="M3719" t="str">
            <v>﻿Đang hoạt động</v>
          </cell>
          <cell r="N3719">
            <v>42487</v>
          </cell>
          <cell r="Q3719">
            <v>1</v>
          </cell>
          <cell r="T3719">
            <v>0</v>
          </cell>
          <cell r="U3719">
            <v>0</v>
          </cell>
          <cell r="V3719">
            <v>0</v>
          </cell>
        </row>
        <row r="3720">
          <cell r="D3720" t="str">
            <v>BORN TO WIN GENCASA PHÚ NHUẬN</v>
          </cell>
          <cell r="M3720" t="str">
            <v>﻿Đang hoạt động</v>
          </cell>
          <cell r="N3720">
            <v>42487</v>
          </cell>
          <cell r="Q3720">
            <v>1</v>
          </cell>
          <cell r="T3720">
            <v>0</v>
          </cell>
          <cell r="U3720">
            <v>0</v>
          </cell>
          <cell r="V3720">
            <v>0</v>
          </cell>
        </row>
        <row r="3721">
          <cell r="D3721" t="str">
            <v>BORN TO WIN GENCASA PHÚ NHUẬN</v>
          </cell>
          <cell r="M3721" t="str">
            <v>﻿Đang hoạt động</v>
          </cell>
          <cell r="N3721">
            <v>42487</v>
          </cell>
          <cell r="Q3721">
            <v>1</v>
          </cell>
          <cell r="T3721">
            <v>0</v>
          </cell>
          <cell r="U3721">
            <v>0</v>
          </cell>
          <cell r="V3721">
            <v>0</v>
          </cell>
        </row>
        <row r="3722">
          <cell r="D3722" t="str">
            <v>MDRT BH</v>
          </cell>
          <cell r="M3722" t="str">
            <v>﻿Đã nghỉ việc</v>
          </cell>
          <cell r="N3722">
            <v>42487</v>
          </cell>
          <cell r="Q3722">
            <v>0</v>
          </cell>
          <cell r="T3722">
            <v>0</v>
          </cell>
          <cell r="U3722">
            <v>0</v>
          </cell>
          <cell r="V3722">
            <v>0</v>
          </cell>
        </row>
        <row r="3723">
          <cell r="D3723" t="str">
            <v>WHITE HORSE</v>
          </cell>
          <cell r="M3723" t="str">
            <v>﻿Đang hoạt động</v>
          </cell>
          <cell r="N3723">
            <v>42496</v>
          </cell>
          <cell r="Q3723">
            <v>1</v>
          </cell>
          <cell r="T3723">
            <v>0</v>
          </cell>
          <cell r="U3723">
            <v>0</v>
          </cell>
          <cell r="V3723">
            <v>0</v>
          </cell>
        </row>
        <row r="3724">
          <cell r="D3724" t="str">
            <v>THE STARS 2</v>
          </cell>
          <cell r="M3724" t="str">
            <v>﻿Đang hoạt động</v>
          </cell>
          <cell r="N3724">
            <v>42510</v>
          </cell>
          <cell r="Q3724">
            <v>1</v>
          </cell>
          <cell r="T3724">
            <v>0</v>
          </cell>
          <cell r="U3724">
            <v>0</v>
          </cell>
          <cell r="V3724">
            <v>0</v>
          </cell>
        </row>
        <row r="3725">
          <cell r="D3725" t="str">
            <v>THE KEY</v>
          </cell>
          <cell r="M3725" t="str">
            <v>﻿Đang hoạt động</v>
          </cell>
          <cell r="N3725">
            <v>42516</v>
          </cell>
          <cell r="Q3725">
            <v>1</v>
          </cell>
          <cell r="T3725">
            <v>0</v>
          </cell>
          <cell r="U3725">
            <v>0</v>
          </cell>
          <cell r="V3725">
            <v>0</v>
          </cell>
        </row>
        <row r="3726">
          <cell r="D3726" t="str">
            <v>SUNFLOWER</v>
          </cell>
          <cell r="M3726" t="str">
            <v>﻿Đang hoạt động</v>
          </cell>
          <cell r="N3726">
            <v>42496</v>
          </cell>
          <cell r="Q3726">
            <v>1</v>
          </cell>
          <cell r="T3726">
            <v>0</v>
          </cell>
          <cell r="U3726">
            <v>0</v>
          </cell>
          <cell r="V3726">
            <v>0</v>
          </cell>
        </row>
        <row r="3727">
          <cell r="D3727" t="str">
            <v>THE QUEEN</v>
          </cell>
          <cell r="M3727" t="str">
            <v>﻿Tạm đình chỉ</v>
          </cell>
          <cell r="N3727">
            <v>42487</v>
          </cell>
          <cell r="Q3727">
            <v>0</v>
          </cell>
          <cell r="T3727">
            <v>0</v>
          </cell>
          <cell r="U3727">
            <v>1</v>
          </cell>
          <cell r="V3727">
            <v>0</v>
          </cell>
        </row>
        <row r="3728">
          <cell r="D3728" t="str">
            <v>WHITE HORSE</v>
          </cell>
          <cell r="M3728" t="str">
            <v>﻿Đang hoạt động</v>
          </cell>
          <cell r="N3728">
            <v>42496</v>
          </cell>
          <cell r="Q3728">
            <v>1</v>
          </cell>
          <cell r="T3728">
            <v>0</v>
          </cell>
          <cell r="U3728">
            <v>0</v>
          </cell>
          <cell r="V3728">
            <v>0</v>
          </cell>
        </row>
        <row r="3729">
          <cell r="D3729" t="str">
            <v>LUCKY CAT</v>
          </cell>
          <cell r="M3729" t="str">
            <v>﻿Đang hoạt động</v>
          </cell>
          <cell r="N3729">
            <v>42545</v>
          </cell>
          <cell r="Q3729">
            <v>1</v>
          </cell>
          <cell r="T3729">
            <v>0</v>
          </cell>
          <cell r="U3729">
            <v>0</v>
          </cell>
          <cell r="V3729">
            <v>0</v>
          </cell>
        </row>
        <row r="3730">
          <cell r="D3730" t="str">
            <v>THE KEY</v>
          </cell>
          <cell r="M3730" t="str">
            <v>﻿Đang hoạt động</v>
          </cell>
          <cell r="N3730">
            <v>42516</v>
          </cell>
          <cell r="Q3730">
            <v>0</v>
          </cell>
          <cell r="T3730">
            <v>0</v>
          </cell>
          <cell r="U3730">
            <v>1</v>
          </cell>
          <cell r="V3730">
            <v>0</v>
          </cell>
        </row>
        <row r="3731">
          <cell r="D3731" t="str">
            <v>GENCASA HƯNG YÊN</v>
          </cell>
          <cell r="M3731" t="str">
            <v>﻿Đang hoạt động</v>
          </cell>
          <cell r="N3731">
            <v>42548</v>
          </cell>
          <cell r="Q3731">
            <v>1</v>
          </cell>
          <cell r="T3731">
            <v>0</v>
          </cell>
          <cell r="U3731">
            <v>0</v>
          </cell>
          <cell r="V3731">
            <v>0</v>
          </cell>
        </row>
        <row r="3732">
          <cell r="D3732" t="str">
            <v>GENCASA HƯNG YÊN</v>
          </cell>
          <cell r="M3732" t="str">
            <v>﻿Đang hoạt động</v>
          </cell>
          <cell r="N3732">
            <v>42636</v>
          </cell>
          <cell r="Q3732">
            <v>0</v>
          </cell>
          <cell r="T3732">
            <v>0</v>
          </cell>
          <cell r="U3732">
            <v>1</v>
          </cell>
          <cell r="V3732">
            <v>0</v>
          </cell>
        </row>
        <row r="3733">
          <cell r="D3733" t="str">
            <v>VĨNH LONG</v>
          </cell>
          <cell r="M3733" t="str">
            <v>﻿Đang hoạt động</v>
          </cell>
          <cell r="N3733">
            <v>42487</v>
          </cell>
          <cell r="Q3733">
            <v>1</v>
          </cell>
          <cell r="T3733">
            <v>0</v>
          </cell>
          <cell r="U3733">
            <v>0</v>
          </cell>
          <cell r="V3733">
            <v>0</v>
          </cell>
        </row>
        <row r="3734">
          <cell r="D3734" t="str">
            <v>VĨNH LONG</v>
          </cell>
          <cell r="M3734" t="str">
            <v>﻿Đã nghỉ việc</v>
          </cell>
          <cell r="N3734">
            <v>42487</v>
          </cell>
          <cell r="Q3734">
            <v>0</v>
          </cell>
          <cell r="T3734">
            <v>0</v>
          </cell>
          <cell r="U3734">
            <v>0</v>
          </cell>
          <cell r="V3734">
            <v>0</v>
          </cell>
        </row>
        <row r="3735">
          <cell r="D3735" t="str">
            <v>WHITE HORSE</v>
          </cell>
          <cell r="M3735" t="str">
            <v>﻿Đang hoạt động</v>
          </cell>
          <cell r="N3735">
            <v>42496</v>
          </cell>
          <cell r="Q3735">
            <v>0</v>
          </cell>
          <cell r="T3735">
            <v>0</v>
          </cell>
          <cell r="U3735">
            <v>1</v>
          </cell>
          <cell r="V3735">
            <v>0</v>
          </cell>
        </row>
        <row r="3736">
          <cell r="D3736" t="str">
            <v>WHITE HORSE</v>
          </cell>
          <cell r="M3736" t="str">
            <v>﻿Đang hoạt động</v>
          </cell>
          <cell r="N3736">
            <v>42496</v>
          </cell>
          <cell r="Q3736">
            <v>0</v>
          </cell>
          <cell r="T3736">
            <v>0</v>
          </cell>
          <cell r="U3736">
            <v>1</v>
          </cell>
          <cell r="V3736">
            <v>0</v>
          </cell>
        </row>
        <row r="3737">
          <cell r="D3737" t="str">
            <v>LUCKY STAR</v>
          </cell>
          <cell r="M3737" t="str">
            <v>﻿Đang hoạt động</v>
          </cell>
          <cell r="N3737">
            <v>42496</v>
          </cell>
          <cell r="Q3737">
            <v>1</v>
          </cell>
          <cell r="T3737">
            <v>0</v>
          </cell>
          <cell r="U3737">
            <v>0</v>
          </cell>
          <cell r="V3737">
            <v>0</v>
          </cell>
        </row>
        <row r="3738">
          <cell r="D3738" t="str">
            <v>CẦN THƠ</v>
          </cell>
          <cell r="M3738" t="str">
            <v>﻿Đang hoạt động</v>
          </cell>
          <cell r="N3738">
            <v>42488</v>
          </cell>
          <cell r="Q3738">
            <v>0</v>
          </cell>
          <cell r="T3738">
            <v>0</v>
          </cell>
          <cell r="U3738">
            <v>1</v>
          </cell>
          <cell r="V3738">
            <v>0</v>
          </cell>
        </row>
        <row r="3739">
          <cell r="D3739" t="str">
            <v>CẦN THƠ</v>
          </cell>
          <cell r="M3739" t="str">
            <v>﻿Đang hoạt động</v>
          </cell>
          <cell r="N3739">
            <v>42496</v>
          </cell>
          <cell r="Q3739">
            <v>1</v>
          </cell>
          <cell r="T3739">
            <v>0</v>
          </cell>
          <cell r="U3739">
            <v>0</v>
          </cell>
          <cell r="V3739">
            <v>0</v>
          </cell>
        </row>
        <row r="3740">
          <cell r="D3740" t="str">
            <v>F.B.I</v>
          </cell>
          <cell r="M3740" t="str">
            <v>﻿Đang hoạt động</v>
          </cell>
          <cell r="N3740">
            <v>42457</v>
          </cell>
          <cell r="Q3740">
            <v>1</v>
          </cell>
          <cell r="T3740">
            <v>0</v>
          </cell>
          <cell r="U3740">
            <v>0</v>
          </cell>
          <cell r="V3740">
            <v>0</v>
          </cell>
        </row>
        <row r="3741">
          <cell r="D3741" t="str">
            <v>MDRT HCM</v>
          </cell>
          <cell r="M3741" t="str">
            <v>﻿Đang hoạt động</v>
          </cell>
          <cell r="N3741">
            <v>41810</v>
          </cell>
          <cell r="Q3741">
            <v>1</v>
          </cell>
          <cell r="T3741">
            <v>0</v>
          </cell>
          <cell r="U3741">
            <v>0</v>
          </cell>
          <cell r="V3741">
            <v>0</v>
          </cell>
        </row>
        <row r="3742">
          <cell r="D3742" t="str">
            <v>PHI MÃ</v>
          </cell>
          <cell r="M3742" t="str">
            <v>﻿Đã nghỉ việc</v>
          </cell>
          <cell r="N3742">
            <v>42514</v>
          </cell>
          <cell r="Q3742">
            <v>0</v>
          </cell>
          <cell r="T3742">
            <v>0</v>
          </cell>
          <cell r="U3742">
            <v>0</v>
          </cell>
          <cell r="V3742">
            <v>0</v>
          </cell>
        </row>
        <row r="3743">
          <cell r="D3743" t="str">
            <v>GENCASA HUẾ 1</v>
          </cell>
          <cell r="M3743" t="str">
            <v>﻿Đang hoạt động</v>
          </cell>
          <cell r="N3743">
            <v>42496</v>
          </cell>
          <cell r="Q3743">
            <v>0</v>
          </cell>
          <cell r="T3743">
            <v>1</v>
          </cell>
          <cell r="U3743">
            <v>0</v>
          </cell>
          <cell r="V3743">
            <v>0</v>
          </cell>
        </row>
        <row r="3744">
          <cell r="D3744" t="str">
            <v>BELIEVE IN FUTURE</v>
          </cell>
          <cell r="M3744" t="str">
            <v>﻿Đang hoạt động</v>
          </cell>
          <cell r="N3744">
            <v>42513</v>
          </cell>
          <cell r="Q3744">
            <v>0</v>
          </cell>
          <cell r="T3744">
            <v>0</v>
          </cell>
          <cell r="U3744">
            <v>1</v>
          </cell>
          <cell r="V3744">
            <v>0</v>
          </cell>
        </row>
        <row r="3745">
          <cell r="D3745" t="str">
            <v>GENCASA HUẾ 1</v>
          </cell>
          <cell r="M3745" t="str">
            <v>﻿Đang hoạt động</v>
          </cell>
          <cell r="N3745">
            <v>42496</v>
          </cell>
          <cell r="Q3745">
            <v>0</v>
          </cell>
          <cell r="T3745">
            <v>0</v>
          </cell>
          <cell r="U3745">
            <v>0</v>
          </cell>
          <cell r="V3745">
            <v>1</v>
          </cell>
        </row>
        <row r="3746">
          <cell r="D3746" t="str">
            <v>GENCASA HUẾ 1</v>
          </cell>
          <cell r="M3746" t="str">
            <v>﻿Đang hoạt động</v>
          </cell>
          <cell r="N3746">
            <v>42496</v>
          </cell>
          <cell r="Q3746">
            <v>0</v>
          </cell>
          <cell r="T3746">
            <v>0</v>
          </cell>
          <cell r="U3746">
            <v>1</v>
          </cell>
          <cell r="V3746">
            <v>0</v>
          </cell>
        </row>
        <row r="3747">
          <cell r="D3747" t="str">
            <v>GENCASA HUẾ 1</v>
          </cell>
          <cell r="M3747" t="str">
            <v>﻿Đang hoạt động</v>
          </cell>
          <cell r="N3747">
            <v>42496</v>
          </cell>
          <cell r="Q3747">
            <v>0</v>
          </cell>
          <cell r="T3747">
            <v>0</v>
          </cell>
          <cell r="U3747">
            <v>1</v>
          </cell>
          <cell r="V3747">
            <v>0</v>
          </cell>
        </row>
        <row r="3748">
          <cell r="D3748" t="str">
            <v>GENCASA HUẾ 1</v>
          </cell>
          <cell r="M3748" t="str">
            <v>﻿Đang hoạt động</v>
          </cell>
          <cell r="N3748">
            <v>42496</v>
          </cell>
          <cell r="Q3748">
            <v>0</v>
          </cell>
          <cell r="T3748">
            <v>0</v>
          </cell>
          <cell r="U3748">
            <v>1</v>
          </cell>
          <cell r="V3748">
            <v>0</v>
          </cell>
        </row>
        <row r="3749">
          <cell r="D3749" t="str">
            <v>THE QUEEN</v>
          </cell>
          <cell r="M3749" t="str">
            <v>﻿Đang hoạt động</v>
          </cell>
          <cell r="N3749">
            <v>42536</v>
          </cell>
          <cell r="Q3749">
            <v>0</v>
          </cell>
          <cell r="T3749">
            <v>0</v>
          </cell>
          <cell r="U3749">
            <v>1</v>
          </cell>
          <cell r="V3749">
            <v>0</v>
          </cell>
        </row>
        <row r="3750">
          <cell r="D3750" t="str">
            <v>COT GENCASA</v>
          </cell>
          <cell r="M3750" t="str">
            <v>﻿Đang hoạt động</v>
          </cell>
          <cell r="N3750">
            <v>42496</v>
          </cell>
          <cell r="Q3750">
            <v>0</v>
          </cell>
          <cell r="T3750">
            <v>0</v>
          </cell>
          <cell r="U3750">
            <v>0</v>
          </cell>
          <cell r="V3750">
            <v>1</v>
          </cell>
        </row>
        <row r="3751">
          <cell r="D3751" t="str">
            <v>MDRT BH</v>
          </cell>
          <cell r="M3751" t="str">
            <v>﻿Đang hoạt động</v>
          </cell>
          <cell r="N3751">
            <v>42496</v>
          </cell>
          <cell r="Q3751">
            <v>1</v>
          </cell>
          <cell r="T3751">
            <v>0</v>
          </cell>
          <cell r="U3751">
            <v>0</v>
          </cell>
          <cell r="V3751">
            <v>0</v>
          </cell>
        </row>
        <row r="3752">
          <cell r="D3752" t="str">
            <v>PHI MÃ</v>
          </cell>
          <cell r="M3752" t="str">
            <v>﻿Đang hoạt động</v>
          </cell>
          <cell r="N3752">
            <v>42508</v>
          </cell>
          <cell r="Q3752">
            <v>0</v>
          </cell>
          <cell r="T3752">
            <v>0</v>
          </cell>
          <cell r="U3752">
            <v>1</v>
          </cell>
          <cell r="V3752">
            <v>0</v>
          </cell>
        </row>
        <row r="3753">
          <cell r="D3753" t="str">
            <v>WHITE HORSE</v>
          </cell>
          <cell r="M3753" t="str">
            <v>﻿Đang hoạt động</v>
          </cell>
          <cell r="N3753">
            <v>42488</v>
          </cell>
          <cell r="Q3753">
            <v>1</v>
          </cell>
          <cell r="T3753">
            <v>0</v>
          </cell>
          <cell r="U3753">
            <v>0</v>
          </cell>
          <cell r="V3753">
            <v>0</v>
          </cell>
        </row>
        <row r="3754">
          <cell r="D3754" t="str">
            <v>WHITE HORSE</v>
          </cell>
          <cell r="M3754" t="str">
            <v>﻿Đang hoạt động</v>
          </cell>
          <cell r="N3754">
            <v>42496</v>
          </cell>
          <cell r="Q3754">
            <v>1</v>
          </cell>
          <cell r="T3754">
            <v>0</v>
          </cell>
          <cell r="U3754">
            <v>0</v>
          </cell>
          <cell r="V3754">
            <v>0</v>
          </cell>
        </row>
        <row r="3755">
          <cell r="D3755" t="str">
            <v>ALLEGRO</v>
          </cell>
          <cell r="M3755" t="str">
            <v>﻿Đang hoạt động</v>
          </cell>
          <cell r="N3755">
            <v>42508</v>
          </cell>
          <cell r="Q3755">
            <v>1</v>
          </cell>
          <cell r="T3755">
            <v>0</v>
          </cell>
          <cell r="U3755">
            <v>0</v>
          </cell>
          <cell r="V3755">
            <v>0</v>
          </cell>
        </row>
        <row r="3756">
          <cell r="D3756" t="str">
            <v>WHITE HORSE</v>
          </cell>
          <cell r="M3756" t="str">
            <v>﻿Đang hoạt động</v>
          </cell>
          <cell r="N3756">
            <v>42496</v>
          </cell>
          <cell r="Q3756">
            <v>1</v>
          </cell>
          <cell r="T3756">
            <v>0</v>
          </cell>
          <cell r="U3756">
            <v>0</v>
          </cell>
          <cell r="V3756">
            <v>0</v>
          </cell>
        </row>
        <row r="3757">
          <cell r="D3757" t="str">
            <v>LUCKY CAT</v>
          </cell>
          <cell r="M3757" t="str">
            <v>﻿Đang hoạt động</v>
          </cell>
          <cell r="N3757">
            <v>42496</v>
          </cell>
          <cell r="Q3757">
            <v>0</v>
          </cell>
          <cell r="T3757">
            <v>1</v>
          </cell>
          <cell r="U3757">
            <v>0</v>
          </cell>
          <cell r="V3757">
            <v>0</v>
          </cell>
        </row>
        <row r="3758">
          <cell r="D3758" t="str">
            <v>MDRT BH</v>
          </cell>
          <cell r="M3758" t="str">
            <v>﻿Đang hoạt động</v>
          </cell>
          <cell r="N3758">
            <v>42496</v>
          </cell>
          <cell r="Q3758">
            <v>1</v>
          </cell>
          <cell r="T3758">
            <v>0</v>
          </cell>
          <cell r="U3758">
            <v>0</v>
          </cell>
          <cell r="V3758">
            <v>0</v>
          </cell>
        </row>
        <row r="3759">
          <cell r="D3759" t="str">
            <v>GENCASA TÂN PHÚ</v>
          </cell>
          <cell r="M3759" t="str">
            <v>﻿Đang hoạt động</v>
          </cell>
          <cell r="N3759">
            <v>42496</v>
          </cell>
          <cell r="Q3759">
            <v>0</v>
          </cell>
          <cell r="T3759">
            <v>1</v>
          </cell>
          <cell r="U3759">
            <v>0</v>
          </cell>
          <cell r="V3759">
            <v>0</v>
          </cell>
        </row>
        <row r="3760">
          <cell r="D3760" t="str">
            <v>ALLEGRO</v>
          </cell>
          <cell r="M3760" t="str">
            <v>﻿Đang hoạt động</v>
          </cell>
          <cell r="N3760">
            <v>42508</v>
          </cell>
          <cell r="Q3760">
            <v>0</v>
          </cell>
          <cell r="T3760">
            <v>0</v>
          </cell>
          <cell r="U3760">
            <v>1</v>
          </cell>
          <cell r="V3760">
            <v>0</v>
          </cell>
        </row>
        <row r="3761">
          <cell r="D3761" t="str">
            <v>MDRT HCM</v>
          </cell>
          <cell r="M3761" t="str">
            <v>﻿Đang hoạt động</v>
          </cell>
          <cell r="N3761">
            <v>42513</v>
          </cell>
          <cell r="Q3761">
            <v>1</v>
          </cell>
          <cell r="T3761">
            <v>0</v>
          </cell>
          <cell r="U3761">
            <v>0</v>
          </cell>
          <cell r="V3761">
            <v>0</v>
          </cell>
        </row>
        <row r="3762">
          <cell r="D3762" t="str">
            <v>CUPID</v>
          </cell>
          <cell r="M3762" t="str">
            <v>﻿Đang hoạt động</v>
          </cell>
          <cell r="N3762">
            <v>42496</v>
          </cell>
          <cell r="Q3762">
            <v>1</v>
          </cell>
          <cell r="T3762">
            <v>0</v>
          </cell>
          <cell r="U3762">
            <v>0</v>
          </cell>
          <cell r="V3762">
            <v>0</v>
          </cell>
        </row>
        <row r="3763">
          <cell r="D3763" t="str">
            <v>CUPID</v>
          </cell>
          <cell r="M3763" t="str">
            <v>﻿Đang hoạt động</v>
          </cell>
          <cell r="N3763">
            <v>42496</v>
          </cell>
          <cell r="Q3763">
            <v>1</v>
          </cell>
          <cell r="T3763">
            <v>0</v>
          </cell>
          <cell r="U3763">
            <v>0</v>
          </cell>
          <cell r="V3763">
            <v>0</v>
          </cell>
        </row>
        <row r="3764">
          <cell r="D3764" t="str">
            <v>MEGA</v>
          </cell>
          <cell r="M3764" t="str">
            <v>﻿Đã nghỉ việc</v>
          </cell>
          <cell r="N3764">
            <v>42496</v>
          </cell>
          <cell r="Q3764">
            <v>0</v>
          </cell>
          <cell r="T3764">
            <v>0</v>
          </cell>
          <cell r="U3764">
            <v>0</v>
          </cell>
          <cell r="V3764">
            <v>0</v>
          </cell>
        </row>
        <row r="3765">
          <cell r="D3765" t="str">
            <v>ALLEGRO</v>
          </cell>
          <cell r="M3765" t="str">
            <v>﻿Đang hoạt động</v>
          </cell>
          <cell r="N3765">
            <v>42496</v>
          </cell>
          <cell r="Q3765">
            <v>1</v>
          </cell>
          <cell r="T3765">
            <v>0</v>
          </cell>
          <cell r="U3765">
            <v>0</v>
          </cell>
          <cell r="V3765">
            <v>0</v>
          </cell>
        </row>
        <row r="3766">
          <cell r="D3766" t="str">
            <v>COT GENCASA</v>
          </cell>
          <cell r="M3766" t="str">
            <v>﻿Đang hoạt động</v>
          </cell>
          <cell r="N3766">
            <v>42496</v>
          </cell>
          <cell r="Q3766">
            <v>0</v>
          </cell>
          <cell r="T3766">
            <v>0</v>
          </cell>
          <cell r="U3766">
            <v>1</v>
          </cell>
          <cell r="V3766">
            <v>0</v>
          </cell>
        </row>
        <row r="3767">
          <cell r="D3767" t="str">
            <v>THE QUEEN</v>
          </cell>
          <cell r="M3767" t="str">
            <v>﻿Đang hoạt động</v>
          </cell>
          <cell r="N3767">
            <v>42536</v>
          </cell>
          <cell r="Q3767">
            <v>0</v>
          </cell>
          <cell r="T3767">
            <v>0</v>
          </cell>
          <cell r="U3767">
            <v>1</v>
          </cell>
          <cell r="V3767">
            <v>0</v>
          </cell>
        </row>
        <row r="3768">
          <cell r="D3768" t="str">
            <v>THE STARS 1</v>
          </cell>
          <cell r="M3768" t="str">
            <v>﻿Đang hoạt động</v>
          </cell>
          <cell r="N3768">
            <v>42508</v>
          </cell>
          <cell r="Q3768">
            <v>1</v>
          </cell>
          <cell r="T3768">
            <v>0</v>
          </cell>
          <cell r="U3768">
            <v>0</v>
          </cell>
          <cell r="V3768">
            <v>0</v>
          </cell>
        </row>
        <row r="3769">
          <cell r="D3769" t="str">
            <v>THE STARS 1</v>
          </cell>
          <cell r="M3769" t="str">
            <v>﻿Đang hoạt động</v>
          </cell>
          <cell r="N3769">
            <v>42502</v>
          </cell>
          <cell r="Q3769">
            <v>1</v>
          </cell>
          <cell r="T3769">
            <v>0</v>
          </cell>
          <cell r="U3769">
            <v>0</v>
          </cell>
          <cell r="V3769">
            <v>0</v>
          </cell>
        </row>
        <row r="3770">
          <cell r="D3770" t="str">
            <v>WHITE HORSE</v>
          </cell>
          <cell r="M3770" t="str">
            <v>﻿Đang hoạt động</v>
          </cell>
          <cell r="N3770">
            <v>42503</v>
          </cell>
          <cell r="Q3770">
            <v>1</v>
          </cell>
          <cell r="T3770">
            <v>0</v>
          </cell>
          <cell r="U3770">
            <v>0</v>
          </cell>
          <cell r="V3770">
            <v>0</v>
          </cell>
        </row>
        <row r="3771">
          <cell r="D3771" t="str">
            <v>WHITE HORSE</v>
          </cell>
          <cell r="M3771" t="str">
            <v>﻿Đang hoạt động</v>
          </cell>
          <cell r="N3771">
            <v>42548</v>
          </cell>
          <cell r="Q3771">
            <v>1</v>
          </cell>
          <cell r="T3771">
            <v>0</v>
          </cell>
          <cell r="U3771">
            <v>0</v>
          </cell>
          <cell r="V3771">
            <v>0</v>
          </cell>
        </row>
        <row r="3772">
          <cell r="D3772" t="str">
            <v>WHITE HORSE</v>
          </cell>
          <cell r="M3772" t="str">
            <v>﻿Đang hoạt động</v>
          </cell>
          <cell r="N3772">
            <v>42548</v>
          </cell>
          <cell r="Q3772">
            <v>1</v>
          </cell>
          <cell r="T3772">
            <v>0</v>
          </cell>
          <cell r="U3772">
            <v>0</v>
          </cell>
          <cell r="V3772">
            <v>0</v>
          </cell>
        </row>
        <row r="3773">
          <cell r="D3773" t="str">
            <v>CẦN THƠ</v>
          </cell>
          <cell r="M3773" t="str">
            <v>﻿Đang hoạt động</v>
          </cell>
          <cell r="N3773">
            <v>42507</v>
          </cell>
          <cell r="Q3773">
            <v>1</v>
          </cell>
          <cell r="T3773">
            <v>0</v>
          </cell>
          <cell r="U3773">
            <v>0</v>
          </cell>
          <cell r="V3773">
            <v>0</v>
          </cell>
        </row>
        <row r="3774">
          <cell r="D3774" t="str">
            <v>CẦN THƠ</v>
          </cell>
          <cell r="M3774" t="str">
            <v>﻿Đang hoạt động</v>
          </cell>
          <cell r="N3774">
            <v>42507</v>
          </cell>
          <cell r="Q3774">
            <v>1</v>
          </cell>
          <cell r="T3774">
            <v>0</v>
          </cell>
          <cell r="U3774">
            <v>0</v>
          </cell>
          <cell r="V3774">
            <v>0</v>
          </cell>
        </row>
        <row r="3775">
          <cell r="D3775" t="str">
            <v>LION 1</v>
          </cell>
          <cell r="M3775" t="str">
            <v>﻿Đang hoạt động</v>
          </cell>
          <cell r="N3775">
            <v>41373</v>
          </cell>
          <cell r="Q3775">
            <v>0</v>
          </cell>
          <cell r="T3775">
            <v>0</v>
          </cell>
          <cell r="U3775">
            <v>1</v>
          </cell>
          <cell r="V3775">
            <v>0</v>
          </cell>
        </row>
        <row r="3776">
          <cell r="D3776" t="str">
            <v>WHITE HORSE</v>
          </cell>
          <cell r="M3776" t="str">
            <v>﻿Đang hoạt động</v>
          </cell>
          <cell r="N3776">
            <v>42548</v>
          </cell>
          <cell r="Q3776">
            <v>0</v>
          </cell>
          <cell r="T3776">
            <v>0</v>
          </cell>
          <cell r="U3776">
            <v>1</v>
          </cell>
          <cell r="V3776">
            <v>0</v>
          </cell>
        </row>
        <row r="3777">
          <cell r="D3777" t="str">
            <v>WHITE HORSE</v>
          </cell>
          <cell r="M3777" t="str">
            <v>﻿Đang hoạt động</v>
          </cell>
          <cell r="N3777">
            <v>42503</v>
          </cell>
          <cell r="Q3777">
            <v>1</v>
          </cell>
          <cell r="T3777">
            <v>0</v>
          </cell>
          <cell r="U3777">
            <v>0</v>
          </cell>
          <cell r="V3777">
            <v>0</v>
          </cell>
        </row>
        <row r="3778">
          <cell r="D3778" t="str">
            <v>LUCKY STAR</v>
          </cell>
          <cell r="M3778" t="str">
            <v>﻿Đang hoạt động</v>
          </cell>
          <cell r="N3778">
            <v>42548</v>
          </cell>
          <cell r="Q3778">
            <v>1</v>
          </cell>
          <cell r="T3778">
            <v>0</v>
          </cell>
          <cell r="U3778">
            <v>0</v>
          </cell>
          <cell r="V3778">
            <v>0</v>
          </cell>
        </row>
        <row r="3779">
          <cell r="D3779" t="str">
            <v>WHITE HORSE</v>
          </cell>
          <cell r="M3779" t="str">
            <v>﻿Đang hoạt động</v>
          </cell>
          <cell r="N3779">
            <v>42503</v>
          </cell>
          <cell r="Q3779">
            <v>1</v>
          </cell>
          <cell r="T3779">
            <v>0</v>
          </cell>
          <cell r="U3779">
            <v>0</v>
          </cell>
          <cell r="V3779">
            <v>0</v>
          </cell>
        </row>
        <row r="3780">
          <cell r="D3780" t="str">
            <v>CẦN THƠ</v>
          </cell>
          <cell r="M3780" t="str">
            <v>﻿Đang hoạt động</v>
          </cell>
          <cell r="N3780">
            <v>42515</v>
          </cell>
          <cell r="Q3780">
            <v>1</v>
          </cell>
          <cell r="T3780">
            <v>0</v>
          </cell>
          <cell r="U3780">
            <v>0</v>
          </cell>
          <cell r="V3780">
            <v>0</v>
          </cell>
        </row>
        <row r="3781">
          <cell r="D3781" t="str">
            <v>THE KEY</v>
          </cell>
          <cell r="M3781" t="str">
            <v>﻿Đang hoạt động</v>
          </cell>
          <cell r="N3781">
            <v>42514</v>
          </cell>
          <cell r="Q3781">
            <v>1</v>
          </cell>
          <cell r="T3781">
            <v>0</v>
          </cell>
          <cell r="U3781">
            <v>0</v>
          </cell>
          <cell r="V3781">
            <v>0</v>
          </cell>
        </row>
        <row r="3782">
          <cell r="D3782" t="str">
            <v>CẦN THƠ</v>
          </cell>
          <cell r="M3782" t="str">
            <v>﻿Đang hoạt động</v>
          </cell>
          <cell r="N3782">
            <v>42515</v>
          </cell>
          <cell r="Q3782">
            <v>1</v>
          </cell>
          <cell r="T3782">
            <v>0</v>
          </cell>
          <cell r="U3782">
            <v>0</v>
          </cell>
          <cell r="V3782">
            <v>0</v>
          </cell>
        </row>
        <row r="3783">
          <cell r="D3783" t="str">
            <v>VICTORY</v>
          </cell>
          <cell r="M3783" t="str">
            <v>﻿Đang hoạt động</v>
          </cell>
          <cell r="N3783">
            <v>42508</v>
          </cell>
          <cell r="Q3783">
            <v>1</v>
          </cell>
          <cell r="T3783">
            <v>0</v>
          </cell>
          <cell r="U3783">
            <v>0</v>
          </cell>
          <cell r="V3783">
            <v>0</v>
          </cell>
        </row>
        <row r="3784">
          <cell r="D3784" t="str">
            <v>THE STARS 2</v>
          </cell>
          <cell r="M3784" t="str">
            <v>﻿Đang hoạt động</v>
          </cell>
          <cell r="N3784">
            <v>42508</v>
          </cell>
          <cell r="Q3784">
            <v>1</v>
          </cell>
          <cell r="T3784">
            <v>0</v>
          </cell>
          <cell r="U3784">
            <v>0</v>
          </cell>
          <cell r="V3784">
            <v>0</v>
          </cell>
        </row>
        <row r="3785">
          <cell r="D3785" t="str">
            <v>BLUE WAVES</v>
          </cell>
          <cell r="M3785" t="str">
            <v>﻿Đã nghỉ việc</v>
          </cell>
          <cell r="N3785">
            <v>42508</v>
          </cell>
          <cell r="Q3785">
            <v>0</v>
          </cell>
          <cell r="T3785">
            <v>0</v>
          </cell>
          <cell r="U3785">
            <v>0</v>
          </cell>
          <cell r="V3785">
            <v>0</v>
          </cell>
        </row>
        <row r="3786">
          <cell r="D3786" t="str">
            <v>BLUE WAVES</v>
          </cell>
          <cell r="M3786" t="str">
            <v>﻿Đang hoạt động</v>
          </cell>
          <cell r="N3786">
            <v>42529</v>
          </cell>
          <cell r="Q3786">
            <v>1</v>
          </cell>
          <cell r="T3786">
            <v>0</v>
          </cell>
          <cell r="U3786">
            <v>0</v>
          </cell>
          <cell r="V3786">
            <v>0</v>
          </cell>
        </row>
        <row r="3787">
          <cell r="D3787" t="str">
            <v>VICTORY</v>
          </cell>
          <cell r="M3787" t="str">
            <v>﻿Đang hoạt động</v>
          </cell>
          <cell r="N3787">
            <v>42508</v>
          </cell>
          <cell r="Q3787">
            <v>1</v>
          </cell>
          <cell r="T3787">
            <v>0</v>
          </cell>
          <cell r="U3787">
            <v>0</v>
          </cell>
          <cell r="V3787">
            <v>0</v>
          </cell>
        </row>
        <row r="3788">
          <cell r="D3788" t="str">
            <v>LION 2</v>
          </cell>
          <cell r="M3788" t="str">
            <v>﻿Đang hoạt động</v>
          </cell>
          <cell r="N3788">
            <v>42703</v>
          </cell>
          <cell r="Q3788">
            <v>1</v>
          </cell>
          <cell r="T3788">
            <v>0</v>
          </cell>
          <cell r="U3788">
            <v>0</v>
          </cell>
          <cell r="V3788">
            <v>0</v>
          </cell>
        </row>
        <row r="3789">
          <cell r="D3789" t="str">
            <v>LUCKY STAR</v>
          </cell>
          <cell r="M3789" t="str">
            <v>﻿Đang hoạt động</v>
          </cell>
          <cell r="N3789">
            <v>42514</v>
          </cell>
          <cell r="Q3789">
            <v>1</v>
          </cell>
          <cell r="T3789">
            <v>0</v>
          </cell>
          <cell r="U3789">
            <v>0</v>
          </cell>
          <cell r="V3789">
            <v>0</v>
          </cell>
        </row>
        <row r="3790">
          <cell r="D3790" t="str">
            <v>THE STARS 2</v>
          </cell>
          <cell r="M3790" t="str">
            <v>﻿Đang hoạt động</v>
          </cell>
          <cell r="N3790">
            <v>42508</v>
          </cell>
          <cell r="Q3790">
            <v>0</v>
          </cell>
          <cell r="T3790">
            <v>0</v>
          </cell>
          <cell r="U3790">
            <v>1</v>
          </cell>
          <cell r="V3790">
            <v>0</v>
          </cell>
        </row>
        <row r="3791">
          <cell r="D3791" t="str">
            <v>THE STARS 2</v>
          </cell>
          <cell r="M3791" t="str">
            <v>﻿Đang hoạt động</v>
          </cell>
          <cell r="N3791">
            <v>42508</v>
          </cell>
          <cell r="Q3791">
            <v>1</v>
          </cell>
          <cell r="T3791">
            <v>0</v>
          </cell>
          <cell r="U3791">
            <v>0</v>
          </cell>
          <cell r="V3791">
            <v>0</v>
          </cell>
        </row>
        <row r="3792">
          <cell r="D3792" t="str">
            <v>GENCASA LAM SƠN</v>
          </cell>
          <cell r="M3792" t="str">
            <v>﻿Đang hoạt động</v>
          </cell>
          <cell r="N3792">
            <v>42508</v>
          </cell>
          <cell r="Q3792">
            <v>0</v>
          </cell>
          <cell r="T3792">
            <v>1</v>
          </cell>
          <cell r="U3792">
            <v>0</v>
          </cell>
          <cell r="V3792">
            <v>0</v>
          </cell>
        </row>
        <row r="3793">
          <cell r="D3793" t="str">
            <v>THE STARS 2</v>
          </cell>
          <cell r="M3793" t="str">
            <v>﻿Đang hoạt động</v>
          </cell>
          <cell r="N3793">
            <v>42517</v>
          </cell>
          <cell r="Q3793">
            <v>1</v>
          </cell>
          <cell r="T3793">
            <v>0</v>
          </cell>
          <cell r="U3793">
            <v>0</v>
          </cell>
          <cell r="V3793">
            <v>0</v>
          </cell>
        </row>
        <row r="3794">
          <cell r="D3794" t="str">
            <v>BLUE OCEAN</v>
          </cell>
          <cell r="M3794" t="str">
            <v>﻿Đang hoạt động</v>
          </cell>
          <cell r="N3794">
            <v>42508</v>
          </cell>
          <cell r="Q3794">
            <v>0</v>
          </cell>
          <cell r="T3794">
            <v>1</v>
          </cell>
          <cell r="U3794">
            <v>0</v>
          </cell>
          <cell r="V3794">
            <v>0</v>
          </cell>
        </row>
        <row r="3795">
          <cell r="D3795" t="str">
            <v>BLUE OCEAN</v>
          </cell>
          <cell r="M3795" t="str">
            <v>﻿Đang hoạt động</v>
          </cell>
          <cell r="N3795">
            <v>42508</v>
          </cell>
          <cell r="Q3795">
            <v>1</v>
          </cell>
          <cell r="T3795">
            <v>0</v>
          </cell>
          <cell r="U3795">
            <v>0</v>
          </cell>
          <cell r="V3795">
            <v>0</v>
          </cell>
        </row>
        <row r="3796">
          <cell r="D3796" t="str">
            <v>THE STARS 2</v>
          </cell>
          <cell r="M3796" t="str">
            <v>﻿Đang hoạt động</v>
          </cell>
          <cell r="N3796">
            <v>42508</v>
          </cell>
          <cell r="Q3796">
            <v>0</v>
          </cell>
          <cell r="T3796">
            <v>1</v>
          </cell>
          <cell r="U3796">
            <v>0</v>
          </cell>
          <cell r="V3796">
            <v>0</v>
          </cell>
        </row>
        <row r="3797">
          <cell r="D3797" t="str">
            <v>THE STARS 2</v>
          </cell>
          <cell r="M3797" t="str">
            <v>﻿Đang hoạt động</v>
          </cell>
          <cell r="N3797">
            <v>42607</v>
          </cell>
          <cell r="Q3797">
            <v>1</v>
          </cell>
          <cell r="T3797">
            <v>0</v>
          </cell>
          <cell r="U3797">
            <v>0</v>
          </cell>
          <cell r="V3797">
            <v>0</v>
          </cell>
        </row>
        <row r="3798">
          <cell r="D3798" t="str">
            <v>GENCASA LAM SƠN</v>
          </cell>
          <cell r="M3798" t="str">
            <v>﻿Đang hoạt động</v>
          </cell>
          <cell r="N3798">
            <v>42606</v>
          </cell>
          <cell r="Q3798">
            <v>1</v>
          </cell>
          <cell r="T3798">
            <v>0</v>
          </cell>
          <cell r="U3798">
            <v>0</v>
          </cell>
          <cell r="V3798">
            <v>0</v>
          </cell>
        </row>
        <row r="3799">
          <cell r="D3799" t="str">
            <v>THE STARS 2</v>
          </cell>
          <cell r="M3799" t="str">
            <v>﻿Đang hoạt động</v>
          </cell>
          <cell r="N3799">
            <v>42510</v>
          </cell>
          <cell r="Q3799">
            <v>1</v>
          </cell>
          <cell r="T3799">
            <v>0</v>
          </cell>
          <cell r="U3799">
            <v>0</v>
          </cell>
          <cell r="V3799">
            <v>0</v>
          </cell>
        </row>
        <row r="3800">
          <cell r="D3800" t="str">
            <v>GENCASA LAM SƠN</v>
          </cell>
          <cell r="M3800" t="str">
            <v>﻿Đang hoạt động</v>
          </cell>
          <cell r="N3800">
            <v>42508</v>
          </cell>
          <cell r="Q3800">
            <v>0</v>
          </cell>
          <cell r="T3800">
            <v>1</v>
          </cell>
          <cell r="U3800">
            <v>0</v>
          </cell>
          <cell r="V3800">
            <v>0</v>
          </cell>
        </row>
        <row r="3801">
          <cell r="D3801" t="str">
            <v>WHITE HORSE</v>
          </cell>
          <cell r="M3801" t="str">
            <v>﻿Đang hoạt động</v>
          </cell>
          <cell r="N3801">
            <v>42503</v>
          </cell>
          <cell r="Q3801">
            <v>1</v>
          </cell>
          <cell r="T3801">
            <v>0</v>
          </cell>
          <cell r="U3801">
            <v>0</v>
          </cell>
          <cell r="V3801">
            <v>0</v>
          </cell>
        </row>
        <row r="3802">
          <cell r="D3802" t="str">
            <v>THE STARS 2</v>
          </cell>
          <cell r="M3802" t="str">
            <v>﻿Đang hoạt động</v>
          </cell>
          <cell r="N3802">
            <v>42510</v>
          </cell>
          <cell r="Q3802">
            <v>1</v>
          </cell>
          <cell r="T3802">
            <v>0</v>
          </cell>
          <cell r="U3802">
            <v>0</v>
          </cell>
          <cell r="V3802">
            <v>0</v>
          </cell>
        </row>
        <row r="3803">
          <cell r="D3803" t="str">
            <v>SPRING</v>
          </cell>
          <cell r="M3803" t="str">
            <v>﻿Đang hoạt động</v>
          </cell>
          <cell r="N3803">
            <v>42509</v>
          </cell>
          <cell r="Q3803">
            <v>0</v>
          </cell>
          <cell r="T3803">
            <v>1</v>
          </cell>
          <cell r="U3803">
            <v>0</v>
          </cell>
          <cell r="V3803">
            <v>0</v>
          </cell>
        </row>
        <row r="3804">
          <cell r="D3804" t="str">
            <v>VICTORY</v>
          </cell>
          <cell r="M3804" t="str">
            <v>﻿Đang hoạt động</v>
          </cell>
          <cell r="N3804">
            <v>42508</v>
          </cell>
          <cell r="Q3804">
            <v>1</v>
          </cell>
          <cell r="T3804">
            <v>0</v>
          </cell>
          <cell r="U3804">
            <v>0</v>
          </cell>
          <cell r="V3804">
            <v>0</v>
          </cell>
        </row>
        <row r="3805">
          <cell r="D3805" t="str">
            <v>GENCASA LAM SƠN</v>
          </cell>
          <cell r="M3805" t="str">
            <v>﻿Đang hoạt động</v>
          </cell>
          <cell r="N3805">
            <v>42508</v>
          </cell>
          <cell r="Q3805">
            <v>1</v>
          </cell>
          <cell r="T3805">
            <v>0</v>
          </cell>
          <cell r="U3805">
            <v>0</v>
          </cell>
          <cell r="V3805">
            <v>0</v>
          </cell>
        </row>
        <row r="3806">
          <cell r="D3806" t="str">
            <v>THE STARS 2</v>
          </cell>
          <cell r="M3806" t="str">
            <v>﻿Đang hoạt động</v>
          </cell>
          <cell r="N3806">
            <v>42510</v>
          </cell>
          <cell r="Q3806">
            <v>1</v>
          </cell>
          <cell r="T3806">
            <v>0</v>
          </cell>
          <cell r="U3806">
            <v>0</v>
          </cell>
          <cell r="V3806">
            <v>0</v>
          </cell>
        </row>
        <row r="3807">
          <cell r="D3807" t="str">
            <v>THE STARS 2</v>
          </cell>
          <cell r="M3807" t="str">
            <v>﻿Đang hoạt động</v>
          </cell>
          <cell r="N3807">
            <v>42548</v>
          </cell>
          <cell r="Q3807">
            <v>1</v>
          </cell>
          <cell r="T3807">
            <v>0</v>
          </cell>
          <cell r="U3807">
            <v>0</v>
          </cell>
          <cell r="V3807">
            <v>0</v>
          </cell>
        </row>
        <row r="3808">
          <cell r="D3808" t="str">
            <v>THANH HÓA</v>
          </cell>
          <cell r="M3808" t="str">
            <v>﻿Đang hoạt động</v>
          </cell>
          <cell r="N3808">
            <v>42509</v>
          </cell>
          <cell r="Q3808">
            <v>1</v>
          </cell>
          <cell r="T3808">
            <v>0</v>
          </cell>
          <cell r="U3808">
            <v>0</v>
          </cell>
          <cell r="V3808">
            <v>0</v>
          </cell>
        </row>
        <row r="3809">
          <cell r="D3809" t="str">
            <v>PHI MÃ</v>
          </cell>
          <cell r="M3809" t="str">
            <v>﻿Đang hoạt động</v>
          </cell>
          <cell r="N3809">
            <v>42508</v>
          </cell>
          <cell r="Q3809">
            <v>1</v>
          </cell>
          <cell r="T3809">
            <v>0</v>
          </cell>
          <cell r="U3809">
            <v>0</v>
          </cell>
          <cell r="V3809">
            <v>0</v>
          </cell>
        </row>
        <row r="3810">
          <cell r="D3810" t="str">
            <v>THE STARS 2</v>
          </cell>
          <cell r="M3810" t="str">
            <v>﻿Đã nghỉ việc</v>
          </cell>
          <cell r="N3810">
            <v>42542</v>
          </cell>
          <cell r="Q3810">
            <v>0</v>
          </cell>
          <cell r="T3810">
            <v>0</v>
          </cell>
          <cell r="U3810">
            <v>0</v>
          </cell>
          <cell r="V3810">
            <v>0</v>
          </cell>
        </row>
        <row r="3811">
          <cell r="D3811" t="str">
            <v>THIÊN SƠN</v>
          </cell>
          <cell r="M3811" t="str">
            <v>﻿Đang hoạt động</v>
          </cell>
          <cell r="N3811">
            <v>42508</v>
          </cell>
          <cell r="Q3811">
            <v>1</v>
          </cell>
          <cell r="T3811">
            <v>0</v>
          </cell>
          <cell r="U3811">
            <v>0</v>
          </cell>
          <cell r="V3811">
            <v>0</v>
          </cell>
        </row>
        <row r="3812">
          <cell r="D3812" t="str">
            <v>GENCASA LAM SƠN</v>
          </cell>
          <cell r="M3812" t="str">
            <v>﻿Đang hoạt động</v>
          </cell>
          <cell r="N3812">
            <v>42508</v>
          </cell>
          <cell r="Q3812">
            <v>0</v>
          </cell>
          <cell r="T3812">
            <v>1</v>
          </cell>
          <cell r="U3812">
            <v>0</v>
          </cell>
          <cell r="V3812">
            <v>0</v>
          </cell>
        </row>
        <row r="3813">
          <cell r="D3813" t="str">
            <v>THANH HÓA</v>
          </cell>
          <cell r="M3813" t="str">
            <v>﻿Đã nghỉ việc</v>
          </cell>
          <cell r="N3813">
            <v>42509</v>
          </cell>
          <cell r="Q3813">
            <v>0</v>
          </cell>
          <cell r="T3813">
            <v>0</v>
          </cell>
          <cell r="U3813">
            <v>0</v>
          </cell>
          <cell r="V3813">
            <v>0</v>
          </cell>
        </row>
        <row r="3814">
          <cell r="D3814" t="str">
            <v>GENCASA LAM SƠN</v>
          </cell>
          <cell r="M3814" t="str">
            <v>﻿Đang hoạt động</v>
          </cell>
          <cell r="N3814">
            <v>42690</v>
          </cell>
          <cell r="Q3814">
            <v>0</v>
          </cell>
          <cell r="T3814">
            <v>0</v>
          </cell>
          <cell r="U3814">
            <v>1</v>
          </cell>
          <cell r="V3814">
            <v>0</v>
          </cell>
        </row>
        <row r="3815">
          <cell r="D3815" t="str">
            <v>THIÊN SƠN</v>
          </cell>
          <cell r="M3815" t="str">
            <v>﻿Đang hoạt động</v>
          </cell>
          <cell r="N3815">
            <v>42508</v>
          </cell>
          <cell r="Q3815">
            <v>0</v>
          </cell>
          <cell r="T3815">
            <v>1</v>
          </cell>
          <cell r="U3815">
            <v>0</v>
          </cell>
          <cell r="V3815">
            <v>0</v>
          </cell>
        </row>
        <row r="3816">
          <cell r="D3816" t="str">
            <v>GENCASA HƯNG YÊN</v>
          </cell>
          <cell r="M3816" t="str">
            <v>﻿Đang hoạt động</v>
          </cell>
          <cell r="N3816">
            <v>42508</v>
          </cell>
          <cell r="Q3816">
            <v>1</v>
          </cell>
          <cell r="T3816">
            <v>0</v>
          </cell>
          <cell r="U3816">
            <v>0</v>
          </cell>
          <cell r="V3816">
            <v>0</v>
          </cell>
        </row>
        <row r="3817">
          <cell r="D3817" t="str">
            <v>MDRT HCM</v>
          </cell>
          <cell r="M3817" t="str">
            <v>﻿Đang hoạt động</v>
          </cell>
          <cell r="N3817">
            <v>41808</v>
          </cell>
          <cell r="Q3817">
            <v>1</v>
          </cell>
          <cell r="T3817">
            <v>0</v>
          </cell>
          <cell r="U3817">
            <v>0</v>
          </cell>
          <cell r="V3817">
            <v>0</v>
          </cell>
        </row>
        <row r="3818">
          <cell r="D3818" t="str">
            <v>THE STARS 1</v>
          </cell>
          <cell r="M3818" t="str">
            <v>﻿Đang hoạt động</v>
          </cell>
          <cell r="N3818">
            <v>42549</v>
          </cell>
          <cell r="Q3818">
            <v>1</v>
          </cell>
          <cell r="T3818">
            <v>0</v>
          </cell>
          <cell r="U3818">
            <v>0</v>
          </cell>
          <cell r="V3818">
            <v>0</v>
          </cell>
        </row>
        <row r="3819">
          <cell r="D3819" t="str">
            <v>GREEN DRAGON</v>
          </cell>
          <cell r="M3819" t="str">
            <v>﻿Đã nghỉ việc</v>
          </cell>
          <cell r="N3819">
            <v>42508</v>
          </cell>
          <cell r="Q3819">
            <v>0</v>
          </cell>
          <cell r="T3819">
            <v>0</v>
          </cell>
          <cell r="U3819">
            <v>0</v>
          </cell>
          <cell r="V3819">
            <v>0</v>
          </cell>
        </row>
        <row r="3820">
          <cell r="D3820" t="str">
            <v>THIÊN SƠN</v>
          </cell>
          <cell r="M3820" t="str">
            <v>﻿Đang hoạt động</v>
          </cell>
          <cell r="N3820">
            <v>42508</v>
          </cell>
          <cell r="Q3820">
            <v>0</v>
          </cell>
          <cell r="T3820">
            <v>0</v>
          </cell>
          <cell r="U3820">
            <v>1</v>
          </cell>
          <cell r="V3820">
            <v>0</v>
          </cell>
        </row>
        <row r="3821">
          <cell r="D3821" t="str">
            <v>SPRING</v>
          </cell>
          <cell r="M3821" t="str">
            <v>﻿Đang hoạt động</v>
          </cell>
          <cell r="N3821">
            <v>42509</v>
          </cell>
          <cell r="Q3821">
            <v>0</v>
          </cell>
          <cell r="T3821">
            <v>0</v>
          </cell>
          <cell r="U3821">
            <v>1</v>
          </cell>
          <cell r="V3821">
            <v>0</v>
          </cell>
        </row>
        <row r="3822">
          <cell r="D3822" t="str">
            <v>THIÊN SƠN</v>
          </cell>
          <cell r="M3822" t="str">
            <v>﻿Đang hoạt động</v>
          </cell>
          <cell r="N3822">
            <v>42508</v>
          </cell>
          <cell r="Q3822">
            <v>1</v>
          </cell>
          <cell r="T3822">
            <v>0</v>
          </cell>
          <cell r="U3822">
            <v>0</v>
          </cell>
          <cell r="V3822">
            <v>0</v>
          </cell>
        </row>
        <row r="3823">
          <cell r="D3823" t="str">
            <v>THE KEY</v>
          </cell>
          <cell r="M3823" t="str">
            <v>﻿Đang hoạt động</v>
          </cell>
          <cell r="N3823">
            <v>42514</v>
          </cell>
          <cell r="Q3823">
            <v>0</v>
          </cell>
          <cell r="T3823">
            <v>0</v>
          </cell>
          <cell r="U3823">
            <v>1</v>
          </cell>
          <cell r="V3823">
            <v>0</v>
          </cell>
        </row>
        <row r="3824">
          <cell r="D3824" t="str">
            <v>GENCASA HƯNG YÊN</v>
          </cell>
          <cell r="M3824" t="str">
            <v>﻿Đang hoạt động</v>
          </cell>
          <cell r="N3824">
            <v>42508</v>
          </cell>
          <cell r="Q3824">
            <v>1</v>
          </cell>
          <cell r="T3824">
            <v>0</v>
          </cell>
          <cell r="U3824">
            <v>0</v>
          </cell>
          <cell r="V3824">
            <v>0</v>
          </cell>
        </row>
        <row r="3825">
          <cell r="D3825" t="str">
            <v>SPRING</v>
          </cell>
          <cell r="M3825" t="str">
            <v>﻿Đang hoạt động</v>
          </cell>
          <cell r="N3825">
            <v>42509</v>
          </cell>
          <cell r="Q3825">
            <v>1</v>
          </cell>
          <cell r="T3825">
            <v>0</v>
          </cell>
          <cell r="U3825">
            <v>0</v>
          </cell>
          <cell r="V3825">
            <v>0</v>
          </cell>
        </row>
        <row r="3826">
          <cell r="D3826" t="str">
            <v>GENCASA HƯNG YÊN</v>
          </cell>
          <cell r="M3826" t="str">
            <v>﻿Đang hoạt động</v>
          </cell>
          <cell r="N3826">
            <v>42508</v>
          </cell>
          <cell r="Q3826">
            <v>1</v>
          </cell>
          <cell r="T3826">
            <v>0</v>
          </cell>
          <cell r="U3826">
            <v>0</v>
          </cell>
          <cell r="V3826">
            <v>0</v>
          </cell>
        </row>
        <row r="3827">
          <cell r="D3827" t="str">
            <v>GENCASA LAM SƠN</v>
          </cell>
          <cell r="M3827" t="str">
            <v>﻿Đang hoạt động</v>
          </cell>
          <cell r="N3827">
            <v>42508</v>
          </cell>
          <cell r="Q3827">
            <v>0</v>
          </cell>
          <cell r="T3827">
            <v>1</v>
          </cell>
          <cell r="U3827">
            <v>0</v>
          </cell>
          <cell r="V3827">
            <v>0</v>
          </cell>
        </row>
        <row r="3828">
          <cell r="D3828" t="str">
            <v>GENCASA LAM SƠN</v>
          </cell>
          <cell r="M3828" t="str">
            <v>﻿Đang hoạt động</v>
          </cell>
          <cell r="N3828">
            <v>42508</v>
          </cell>
          <cell r="Q3828">
            <v>0</v>
          </cell>
          <cell r="T3828">
            <v>0</v>
          </cell>
          <cell r="U3828">
            <v>1</v>
          </cell>
          <cell r="V3828">
            <v>0</v>
          </cell>
        </row>
        <row r="3829">
          <cell r="D3829" t="str">
            <v>GENCASA LAM SƠN</v>
          </cell>
          <cell r="M3829" t="str">
            <v>﻿Đang hoạt động</v>
          </cell>
          <cell r="N3829">
            <v>42516</v>
          </cell>
          <cell r="Q3829">
            <v>1</v>
          </cell>
          <cell r="T3829">
            <v>0</v>
          </cell>
          <cell r="U3829">
            <v>0</v>
          </cell>
          <cell r="V3829">
            <v>0</v>
          </cell>
        </row>
        <row r="3830">
          <cell r="D3830" t="str">
            <v>THANH HÓA</v>
          </cell>
          <cell r="M3830" t="str">
            <v>﻿Đã nghỉ việc</v>
          </cell>
          <cell r="N3830">
            <v>42509</v>
          </cell>
          <cell r="Q3830">
            <v>0</v>
          </cell>
          <cell r="T3830">
            <v>0</v>
          </cell>
          <cell r="U3830">
            <v>0</v>
          </cell>
          <cell r="V3830">
            <v>0</v>
          </cell>
        </row>
        <row r="3831">
          <cell r="D3831" t="str">
            <v>WHITE HORSE</v>
          </cell>
          <cell r="M3831" t="str">
            <v>﻿Đang hoạt động</v>
          </cell>
          <cell r="N3831">
            <v>42503</v>
          </cell>
          <cell r="Q3831">
            <v>1</v>
          </cell>
          <cell r="T3831">
            <v>0</v>
          </cell>
          <cell r="U3831">
            <v>0</v>
          </cell>
          <cell r="V3831">
            <v>0</v>
          </cell>
        </row>
        <row r="3832">
          <cell r="D3832" t="str">
            <v>THE STARS 2</v>
          </cell>
          <cell r="M3832" t="str">
            <v>﻿Đang hoạt động</v>
          </cell>
          <cell r="N3832">
            <v>42557</v>
          </cell>
          <cell r="Q3832">
            <v>0</v>
          </cell>
          <cell r="T3832">
            <v>0</v>
          </cell>
          <cell r="U3832">
            <v>1</v>
          </cell>
          <cell r="V3832">
            <v>0</v>
          </cell>
        </row>
        <row r="3833">
          <cell r="D3833" t="str">
            <v>THE STARS 2</v>
          </cell>
          <cell r="M3833" t="str">
            <v>﻿Đang hoạt động</v>
          </cell>
          <cell r="N3833">
            <v>42510</v>
          </cell>
          <cell r="Q3833">
            <v>1</v>
          </cell>
          <cell r="T3833">
            <v>0</v>
          </cell>
          <cell r="U3833">
            <v>0</v>
          </cell>
          <cell r="V3833">
            <v>0</v>
          </cell>
        </row>
        <row r="3834">
          <cell r="D3834" t="str">
            <v>THANH HÓA</v>
          </cell>
          <cell r="M3834" t="str">
            <v>﻿Đang hoạt động</v>
          </cell>
          <cell r="N3834">
            <v>42517</v>
          </cell>
          <cell r="Q3834">
            <v>1</v>
          </cell>
          <cell r="T3834">
            <v>0</v>
          </cell>
          <cell r="U3834">
            <v>0</v>
          </cell>
          <cell r="V3834">
            <v>0</v>
          </cell>
        </row>
        <row r="3835">
          <cell r="D3835" t="str">
            <v>THANH HÓA</v>
          </cell>
          <cell r="M3835" t="str">
            <v>﻿Đã nghỉ việc</v>
          </cell>
          <cell r="N3835">
            <v>42548</v>
          </cell>
          <cell r="Q3835">
            <v>0</v>
          </cell>
          <cell r="T3835">
            <v>0</v>
          </cell>
          <cell r="U3835">
            <v>0</v>
          </cell>
          <cell r="V3835">
            <v>0</v>
          </cell>
        </row>
        <row r="3836">
          <cell r="D3836" t="str">
            <v>THANH HÓA</v>
          </cell>
          <cell r="M3836" t="str">
            <v>﻿Đang hoạt động</v>
          </cell>
          <cell r="N3836">
            <v>42513</v>
          </cell>
          <cell r="Q3836">
            <v>1</v>
          </cell>
          <cell r="T3836">
            <v>0</v>
          </cell>
          <cell r="U3836">
            <v>0</v>
          </cell>
          <cell r="V3836">
            <v>0</v>
          </cell>
        </row>
        <row r="3837">
          <cell r="D3837" t="str">
            <v>TCB SOUTH 1</v>
          </cell>
          <cell r="M3837" t="str">
            <v>﻿Đang hoạt động</v>
          </cell>
          <cell r="N3837">
            <v>42509</v>
          </cell>
          <cell r="Q3837">
            <v>0</v>
          </cell>
          <cell r="T3837">
            <v>0</v>
          </cell>
          <cell r="U3837">
            <v>0</v>
          </cell>
          <cell r="V3837">
            <v>0</v>
          </cell>
        </row>
        <row r="3838">
          <cell r="D3838" t="str">
            <v>LUCKY STAR</v>
          </cell>
          <cell r="M3838" t="str">
            <v>﻿Đang hoạt động</v>
          </cell>
          <cell r="N3838">
            <v>41878</v>
          </cell>
          <cell r="Q3838">
            <v>0</v>
          </cell>
          <cell r="T3838">
            <v>0</v>
          </cell>
          <cell r="U3838">
            <v>0</v>
          </cell>
          <cell r="V3838">
            <v>1</v>
          </cell>
        </row>
        <row r="3839">
          <cell r="D3839" t="str">
            <v>THE POWER</v>
          </cell>
          <cell r="M3839" t="str">
            <v>﻿Đang hoạt động</v>
          </cell>
          <cell r="N3839">
            <v>42508</v>
          </cell>
          <cell r="Q3839">
            <v>1</v>
          </cell>
          <cell r="T3839">
            <v>0</v>
          </cell>
          <cell r="U3839">
            <v>0</v>
          </cell>
          <cell r="V3839">
            <v>0</v>
          </cell>
        </row>
        <row r="3840">
          <cell r="D3840" t="str">
            <v>BÌNH MINH</v>
          </cell>
          <cell r="M3840" t="str">
            <v>﻿Đang hoạt động</v>
          </cell>
          <cell r="N3840">
            <v>42508</v>
          </cell>
          <cell r="Q3840">
            <v>1</v>
          </cell>
          <cell r="T3840">
            <v>0</v>
          </cell>
          <cell r="U3840">
            <v>0</v>
          </cell>
          <cell r="V3840">
            <v>0</v>
          </cell>
        </row>
        <row r="3841">
          <cell r="D3841" t="str">
            <v>CẦN THƠ</v>
          </cell>
          <cell r="M3841" t="str">
            <v>﻿Đang hoạt động</v>
          </cell>
          <cell r="N3841">
            <v>42507</v>
          </cell>
          <cell r="Q3841">
            <v>0</v>
          </cell>
          <cell r="T3841">
            <v>0</v>
          </cell>
          <cell r="U3841">
            <v>1</v>
          </cell>
          <cell r="V3841">
            <v>0</v>
          </cell>
        </row>
        <row r="3842">
          <cell r="D3842" t="str">
            <v>BORN TO WIN GENCASA PHÚ NHUẬN</v>
          </cell>
          <cell r="M3842" t="str">
            <v>﻿Đang hoạt động</v>
          </cell>
          <cell r="N3842">
            <v>42508</v>
          </cell>
          <cell r="Q3842">
            <v>1</v>
          </cell>
          <cell r="T3842">
            <v>0</v>
          </cell>
          <cell r="U3842">
            <v>0</v>
          </cell>
          <cell r="V3842">
            <v>0</v>
          </cell>
        </row>
        <row r="3843">
          <cell r="D3843" t="str">
            <v>GENCASA THÁI NGUYÊN</v>
          </cell>
          <cell r="M3843" t="str">
            <v>﻿Đã nghỉ việc</v>
          </cell>
          <cell r="N3843">
            <v>42510</v>
          </cell>
          <cell r="Q3843">
            <v>0</v>
          </cell>
          <cell r="T3843">
            <v>0</v>
          </cell>
          <cell r="U3843">
            <v>0</v>
          </cell>
          <cell r="V3843">
            <v>0</v>
          </cell>
        </row>
        <row r="3844">
          <cell r="D3844" t="str">
            <v>F.B.I</v>
          </cell>
          <cell r="M3844" t="str">
            <v>﻿Đang hoạt động</v>
          </cell>
          <cell r="N3844">
            <v>42509</v>
          </cell>
          <cell r="Q3844">
            <v>1</v>
          </cell>
          <cell r="T3844">
            <v>0</v>
          </cell>
          <cell r="U3844">
            <v>0</v>
          </cell>
          <cell r="V3844">
            <v>0</v>
          </cell>
        </row>
        <row r="3845">
          <cell r="D3845" t="str">
            <v>MDRT HCM</v>
          </cell>
          <cell r="M3845" t="str">
            <v>﻿Đang hoạt động</v>
          </cell>
          <cell r="N3845">
            <v>42508</v>
          </cell>
          <cell r="Q3845">
            <v>1</v>
          </cell>
          <cell r="T3845">
            <v>0</v>
          </cell>
          <cell r="U3845">
            <v>0</v>
          </cell>
          <cell r="V3845">
            <v>0</v>
          </cell>
        </row>
        <row r="3846">
          <cell r="D3846" t="str">
            <v>MEGA</v>
          </cell>
          <cell r="M3846" t="str">
            <v>﻿Đang hoạt động</v>
          </cell>
          <cell r="N3846">
            <v>42524</v>
          </cell>
          <cell r="Q3846">
            <v>1</v>
          </cell>
          <cell r="T3846">
            <v>0</v>
          </cell>
          <cell r="U3846">
            <v>0</v>
          </cell>
          <cell r="V3846">
            <v>0</v>
          </cell>
        </row>
        <row r="3847">
          <cell r="D3847" t="str">
            <v>THIÊN SƠN</v>
          </cell>
          <cell r="M3847" t="str">
            <v>﻿Đã nghỉ việc</v>
          </cell>
          <cell r="N3847">
            <v>42508</v>
          </cell>
          <cell r="Q3847">
            <v>0</v>
          </cell>
          <cell r="T3847">
            <v>0</v>
          </cell>
          <cell r="U3847">
            <v>0</v>
          </cell>
          <cell r="V3847">
            <v>0</v>
          </cell>
        </row>
        <row r="3848">
          <cell r="D3848" t="str">
            <v>ALLEGRO</v>
          </cell>
          <cell r="M3848" t="str">
            <v>﻿Đang hoạt động</v>
          </cell>
          <cell r="N3848">
            <v>42508</v>
          </cell>
          <cell r="Q3848">
            <v>1</v>
          </cell>
          <cell r="T3848">
            <v>0</v>
          </cell>
          <cell r="U3848">
            <v>0</v>
          </cell>
          <cell r="V3848">
            <v>0</v>
          </cell>
        </row>
        <row r="3849">
          <cell r="D3849" t="str">
            <v>LUCKY CAT</v>
          </cell>
          <cell r="M3849" t="str">
            <v>﻿Đang hoạt động</v>
          </cell>
          <cell r="N3849">
            <v>42514</v>
          </cell>
          <cell r="Q3849">
            <v>1</v>
          </cell>
          <cell r="T3849">
            <v>0</v>
          </cell>
          <cell r="U3849">
            <v>0</v>
          </cell>
          <cell r="V3849">
            <v>0</v>
          </cell>
        </row>
        <row r="3850">
          <cell r="D3850" t="str">
            <v>THE CAPITAL</v>
          </cell>
          <cell r="M3850" t="str">
            <v>﻿Đang hoạt động</v>
          </cell>
          <cell r="N3850">
            <v>42508</v>
          </cell>
          <cell r="Q3850">
            <v>1</v>
          </cell>
          <cell r="T3850">
            <v>0</v>
          </cell>
          <cell r="U3850">
            <v>0</v>
          </cell>
          <cell r="V3850">
            <v>0</v>
          </cell>
        </row>
        <row r="3851">
          <cell r="D3851" t="str">
            <v>MDRT HCM</v>
          </cell>
          <cell r="M3851" t="str">
            <v>﻿Đang hoạt động</v>
          </cell>
          <cell r="N3851">
            <v>42508</v>
          </cell>
          <cell r="Q3851">
            <v>1</v>
          </cell>
          <cell r="T3851">
            <v>0</v>
          </cell>
          <cell r="U3851">
            <v>0</v>
          </cell>
          <cell r="V3851">
            <v>0</v>
          </cell>
        </row>
        <row r="3852">
          <cell r="D3852" t="str">
            <v>F.B.I</v>
          </cell>
          <cell r="M3852" t="str">
            <v>﻿Đang hoạt động</v>
          </cell>
          <cell r="N3852">
            <v>42607</v>
          </cell>
          <cell r="Q3852">
            <v>1</v>
          </cell>
          <cell r="T3852">
            <v>0</v>
          </cell>
          <cell r="U3852">
            <v>0</v>
          </cell>
          <cell r="V3852">
            <v>0</v>
          </cell>
        </row>
        <row r="3853">
          <cell r="D3853" t="str">
            <v>DIAMOND</v>
          </cell>
          <cell r="M3853" t="str">
            <v>﻿Đang hoạt động</v>
          </cell>
          <cell r="N3853">
            <v>42509</v>
          </cell>
          <cell r="Q3853">
            <v>1</v>
          </cell>
          <cell r="T3853">
            <v>0</v>
          </cell>
          <cell r="U3853">
            <v>0</v>
          </cell>
          <cell r="V3853">
            <v>0</v>
          </cell>
        </row>
        <row r="3854">
          <cell r="D3854" t="str">
            <v>SPRING</v>
          </cell>
          <cell r="M3854" t="str">
            <v>﻿Đang hoạt động</v>
          </cell>
          <cell r="N3854">
            <v>42536</v>
          </cell>
          <cell r="Q3854">
            <v>0</v>
          </cell>
          <cell r="T3854">
            <v>0</v>
          </cell>
          <cell r="U3854">
            <v>1</v>
          </cell>
          <cell r="V3854">
            <v>0</v>
          </cell>
        </row>
        <row r="3855">
          <cell r="D3855" t="str">
            <v>THIÊN SƠN</v>
          </cell>
          <cell r="M3855" t="str">
            <v>﻿Đang hoạt động</v>
          </cell>
          <cell r="N3855">
            <v>42508</v>
          </cell>
          <cell r="Q3855">
            <v>0</v>
          </cell>
          <cell r="T3855">
            <v>0</v>
          </cell>
          <cell r="U3855">
            <v>1</v>
          </cell>
          <cell r="V3855">
            <v>0</v>
          </cell>
        </row>
        <row r="3856">
          <cell r="D3856" t="str">
            <v>F.B.I</v>
          </cell>
          <cell r="M3856" t="str">
            <v>﻿Đang hoạt động</v>
          </cell>
          <cell r="N3856">
            <v>42509</v>
          </cell>
          <cell r="Q3856">
            <v>1</v>
          </cell>
          <cell r="T3856">
            <v>0</v>
          </cell>
          <cell r="U3856">
            <v>0</v>
          </cell>
          <cell r="V3856">
            <v>0</v>
          </cell>
        </row>
        <row r="3857">
          <cell r="D3857" t="str">
            <v>THIÊN SƠN</v>
          </cell>
          <cell r="M3857" t="str">
            <v>﻿Đang hoạt động</v>
          </cell>
          <cell r="N3857">
            <v>42516</v>
          </cell>
          <cell r="Q3857">
            <v>0</v>
          </cell>
          <cell r="T3857">
            <v>0</v>
          </cell>
          <cell r="U3857">
            <v>1</v>
          </cell>
          <cell r="V3857">
            <v>0</v>
          </cell>
        </row>
        <row r="3858">
          <cell r="D3858" t="str">
            <v>GENCASA LAM SƠN</v>
          </cell>
          <cell r="M3858" t="str">
            <v>﻿Đang hoạt động</v>
          </cell>
          <cell r="N3858">
            <v>42508</v>
          </cell>
          <cell r="Q3858">
            <v>1</v>
          </cell>
          <cell r="T3858">
            <v>0</v>
          </cell>
          <cell r="U3858">
            <v>0</v>
          </cell>
          <cell r="V3858">
            <v>0</v>
          </cell>
        </row>
        <row r="3859">
          <cell r="D3859" t="str">
            <v>THIÊN SƠN</v>
          </cell>
          <cell r="M3859" t="str">
            <v>﻿Đã nghỉ việc</v>
          </cell>
          <cell r="N3859">
            <v>42508</v>
          </cell>
          <cell r="Q3859">
            <v>0</v>
          </cell>
          <cell r="T3859">
            <v>0</v>
          </cell>
          <cell r="U3859">
            <v>0</v>
          </cell>
          <cell r="V3859">
            <v>0</v>
          </cell>
        </row>
        <row r="3860">
          <cell r="D3860" t="str">
            <v>GENCASA LAM SƠN</v>
          </cell>
          <cell r="M3860" t="str">
            <v>﻿Đang hoạt động</v>
          </cell>
          <cell r="N3860">
            <v>42542</v>
          </cell>
          <cell r="Q3860">
            <v>1</v>
          </cell>
          <cell r="T3860">
            <v>0</v>
          </cell>
          <cell r="U3860">
            <v>0</v>
          </cell>
          <cell r="V3860">
            <v>0</v>
          </cell>
        </row>
        <row r="3861">
          <cell r="D3861" t="str">
            <v>MDRT VT</v>
          </cell>
          <cell r="M3861" t="str">
            <v>﻿Đang hoạt động</v>
          </cell>
          <cell r="N3861">
            <v>42508</v>
          </cell>
          <cell r="Q3861">
            <v>1</v>
          </cell>
          <cell r="T3861">
            <v>0</v>
          </cell>
          <cell r="U3861">
            <v>0</v>
          </cell>
          <cell r="V3861">
            <v>0</v>
          </cell>
        </row>
        <row r="3862">
          <cell r="D3862" t="str">
            <v>REDBULL</v>
          </cell>
          <cell r="M3862" t="str">
            <v>﻿Đang hoạt động</v>
          </cell>
          <cell r="N3862">
            <v>42508</v>
          </cell>
          <cell r="Q3862">
            <v>1</v>
          </cell>
          <cell r="T3862">
            <v>0</v>
          </cell>
          <cell r="U3862">
            <v>0</v>
          </cell>
          <cell r="V3862">
            <v>0</v>
          </cell>
        </row>
        <row r="3863">
          <cell r="D3863" t="str">
            <v>THANH HÓA</v>
          </cell>
          <cell r="M3863" t="str">
            <v>﻿Đang hoạt động</v>
          </cell>
          <cell r="N3863">
            <v>42549</v>
          </cell>
          <cell r="Q3863">
            <v>1</v>
          </cell>
          <cell r="T3863">
            <v>0</v>
          </cell>
          <cell r="U3863">
            <v>0</v>
          </cell>
          <cell r="V3863">
            <v>0</v>
          </cell>
        </row>
        <row r="3864">
          <cell r="D3864" t="str">
            <v>SUNFLOWER</v>
          </cell>
          <cell r="M3864" t="str">
            <v>﻿Đang hoạt động</v>
          </cell>
          <cell r="N3864">
            <v>42775</v>
          </cell>
          <cell r="Q3864">
            <v>1</v>
          </cell>
          <cell r="T3864">
            <v>0</v>
          </cell>
          <cell r="U3864">
            <v>0</v>
          </cell>
          <cell r="V3864">
            <v>0</v>
          </cell>
        </row>
        <row r="3865">
          <cell r="D3865" t="str">
            <v>MDRT VT</v>
          </cell>
          <cell r="M3865" t="str">
            <v>﻿Đã nghỉ việc</v>
          </cell>
          <cell r="N3865">
            <v>42534</v>
          </cell>
          <cell r="Q3865">
            <v>0</v>
          </cell>
          <cell r="T3865">
            <v>0</v>
          </cell>
          <cell r="U3865">
            <v>0</v>
          </cell>
          <cell r="V3865">
            <v>0</v>
          </cell>
        </row>
        <row r="3866">
          <cell r="D3866" t="str">
            <v>MDRT HCM</v>
          </cell>
          <cell r="M3866" t="str">
            <v>﻿Đang hoạt động</v>
          </cell>
          <cell r="N3866">
            <v>42513</v>
          </cell>
          <cell r="Q3866">
            <v>0</v>
          </cell>
          <cell r="T3866">
            <v>1</v>
          </cell>
          <cell r="U3866">
            <v>0</v>
          </cell>
          <cell r="V3866">
            <v>0</v>
          </cell>
        </row>
        <row r="3867">
          <cell r="D3867" t="str">
            <v>REDBULL</v>
          </cell>
          <cell r="M3867" t="str">
            <v>﻿Đã nghỉ việc</v>
          </cell>
          <cell r="N3867">
            <v>42606</v>
          </cell>
          <cell r="Q3867">
            <v>0</v>
          </cell>
          <cell r="T3867">
            <v>0</v>
          </cell>
          <cell r="U3867">
            <v>0</v>
          </cell>
          <cell r="V3867">
            <v>0</v>
          </cell>
        </row>
        <row r="3868">
          <cell r="D3868" t="str">
            <v>ELITE</v>
          </cell>
          <cell r="M3868" t="str">
            <v>﻿Đang hoạt động</v>
          </cell>
          <cell r="N3868">
            <v>42509</v>
          </cell>
          <cell r="Q3868">
            <v>1</v>
          </cell>
          <cell r="T3868">
            <v>0</v>
          </cell>
          <cell r="U3868">
            <v>0</v>
          </cell>
          <cell r="V3868">
            <v>0</v>
          </cell>
        </row>
        <row r="3869">
          <cell r="D3869" t="str">
            <v>REDBULL</v>
          </cell>
          <cell r="M3869" t="str">
            <v>﻿Đang hoạt động</v>
          </cell>
          <cell r="N3869">
            <v>42774</v>
          </cell>
          <cell r="Q3869">
            <v>1</v>
          </cell>
          <cell r="T3869">
            <v>0</v>
          </cell>
          <cell r="U3869">
            <v>0</v>
          </cell>
          <cell r="V3869">
            <v>0</v>
          </cell>
        </row>
        <row r="3870">
          <cell r="D3870" t="str">
            <v>THIÊN SƠN</v>
          </cell>
          <cell r="M3870" t="str">
            <v>﻿Đã nghỉ việc</v>
          </cell>
          <cell r="N3870">
            <v>42508</v>
          </cell>
          <cell r="Q3870">
            <v>0</v>
          </cell>
          <cell r="T3870">
            <v>0</v>
          </cell>
          <cell r="U3870">
            <v>0</v>
          </cell>
          <cell r="V3870">
            <v>0</v>
          </cell>
        </row>
        <row r="3871">
          <cell r="D3871" t="str">
            <v>MDRT VT</v>
          </cell>
          <cell r="M3871" t="str">
            <v>﻿Đang hoạt động</v>
          </cell>
          <cell r="N3871">
            <v>42508</v>
          </cell>
          <cell r="Q3871">
            <v>1</v>
          </cell>
          <cell r="T3871">
            <v>0</v>
          </cell>
          <cell r="U3871">
            <v>0</v>
          </cell>
          <cell r="V3871">
            <v>0</v>
          </cell>
        </row>
        <row r="3872">
          <cell r="D3872" t="str">
            <v>PHOENIX</v>
          </cell>
          <cell r="M3872" t="str">
            <v>﻿Đang hoạt động</v>
          </cell>
          <cell r="N3872">
            <v>42508</v>
          </cell>
          <cell r="Q3872">
            <v>1</v>
          </cell>
          <cell r="T3872">
            <v>0</v>
          </cell>
          <cell r="U3872">
            <v>0</v>
          </cell>
          <cell r="V3872">
            <v>0</v>
          </cell>
        </row>
        <row r="3873">
          <cell r="D3873" t="str">
            <v>THE POWER</v>
          </cell>
          <cell r="M3873" t="str">
            <v>﻿Đang hoạt động</v>
          </cell>
          <cell r="N3873">
            <v>42508</v>
          </cell>
          <cell r="Q3873">
            <v>1</v>
          </cell>
          <cell r="T3873">
            <v>0</v>
          </cell>
          <cell r="U3873">
            <v>0</v>
          </cell>
          <cell r="V3873">
            <v>0</v>
          </cell>
        </row>
        <row r="3874">
          <cell r="D3874" t="str">
            <v>REDBULL</v>
          </cell>
          <cell r="M3874" t="str">
            <v>﻿Đang hoạt động</v>
          </cell>
          <cell r="N3874">
            <v>42508</v>
          </cell>
          <cell r="Q3874">
            <v>1</v>
          </cell>
          <cell r="T3874">
            <v>0</v>
          </cell>
          <cell r="U3874">
            <v>0</v>
          </cell>
          <cell r="V3874">
            <v>0</v>
          </cell>
        </row>
        <row r="3875">
          <cell r="D3875" t="str">
            <v>REDBULL</v>
          </cell>
          <cell r="M3875" t="str">
            <v>﻿Đang hoạt động</v>
          </cell>
          <cell r="N3875">
            <v>42523</v>
          </cell>
          <cell r="Q3875">
            <v>1</v>
          </cell>
          <cell r="T3875">
            <v>0</v>
          </cell>
          <cell r="U3875">
            <v>0</v>
          </cell>
          <cell r="V3875">
            <v>0</v>
          </cell>
        </row>
        <row r="3876">
          <cell r="D3876" t="str">
            <v>THE POWER</v>
          </cell>
          <cell r="M3876" t="str">
            <v>﻿Đã nghỉ việc</v>
          </cell>
          <cell r="N3876">
            <v>42669</v>
          </cell>
          <cell r="Q3876">
            <v>0</v>
          </cell>
          <cell r="T3876">
            <v>0</v>
          </cell>
          <cell r="U3876">
            <v>0</v>
          </cell>
          <cell r="V3876">
            <v>0</v>
          </cell>
        </row>
        <row r="3877">
          <cell r="D3877" t="str">
            <v>BAB HN</v>
          </cell>
          <cell r="M3877" t="str">
            <v>﻿Đang hoạt động</v>
          </cell>
          <cell r="N3877">
            <v>42510</v>
          </cell>
          <cell r="Q3877">
            <v>0</v>
          </cell>
          <cell r="T3877">
            <v>0</v>
          </cell>
          <cell r="U3877">
            <v>0</v>
          </cell>
          <cell r="V3877">
            <v>0</v>
          </cell>
        </row>
        <row r="3878">
          <cell r="D3878" t="str">
            <v>REDBULL</v>
          </cell>
          <cell r="M3878" t="str">
            <v>﻿Đang hoạt động</v>
          </cell>
          <cell r="N3878">
            <v>42712</v>
          </cell>
          <cell r="Q3878">
            <v>1</v>
          </cell>
          <cell r="T3878">
            <v>0</v>
          </cell>
          <cell r="U3878">
            <v>0</v>
          </cell>
          <cell r="V3878">
            <v>0</v>
          </cell>
        </row>
        <row r="3879">
          <cell r="D3879" t="str">
            <v>SPRING</v>
          </cell>
          <cell r="M3879" t="str">
            <v>﻿Đang hoạt động</v>
          </cell>
          <cell r="N3879">
            <v>42535</v>
          </cell>
          <cell r="Q3879">
            <v>1</v>
          </cell>
          <cell r="T3879">
            <v>0</v>
          </cell>
          <cell r="U3879">
            <v>0</v>
          </cell>
          <cell r="V3879">
            <v>0</v>
          </cell>
        </row>
        <row r="3880">
          <cell r="D3880" t="str">
            <v>THANH HÓA</v>
          </cell>
          <cell r="M3880" t="str">
            <v>﻿Đang hoạt động</v>
          </cell>
          <cell r="N3880">
            <v>42550</v>
          </cell>
          <cell r="Q3880">
            <v>1</v>
          </cell>
          <cell r="T3880">
            <v>0</v>
          </cell>
          <cell r="U3880">
            <v>0</v>
          </cell>
          <cell r="V3880">
            <v>0</v>
          </cell>
        </row>
        <row r="3881">
          <cell r="D3881" t="str">
            <v>ELITE</v>
          </cell>
          <cell r="M3881" t="str">
            <v>﻿Đang hoạt động</v>
          </cell>
          <cell r="N3881">
            <v>42508</v>
          </cell>
          <cell r="Q3881">
            <v>0</v>
          </cell>
          <cell r="T3881">
            <v>0</v>
          </cell>
          <cell r="U3881">
            <v>1</v>
          </cell>
          <cell r="V3881">
            <v>0</v>
          </cell>
        </row>
        <row r="3882">
          <cell r="D3882" t="str">
            <v>DIAMOND</v>
          </cell>
          <cell r="M3882" t="str">
            <v>﻿Đang hoạt động</v>
          </cell>
          <cell r="N3882">
            <v>42509</v>
          </cell>
          <cell r="Q3882">
            <v>1</v>
          </cell>
          <cell r="T3882">
            <v>0</v>
          </cell>
          <cell r="U3882">
            <v>0</v>
          </cell>
          <cell r="V3882">
            <v>0</v>
          </cell>
        </row>
        <row r="3883">
          <cell r="D3883" t="str">
            <v>ELITE</v>
          </cell>
          <cell r="M3883" t="str">
            <v>﻿Đang hoạt động</v>
          </cell>
          <cell r="N3883">
            <v>42509</v>
          </cell>
          <cell r="Q3883">
            <v>1</v>
          </cell>
          <cell r="T3883">
            <v>0</v>
          </cell>
          <cell r="U3883">
            <v>0</v>
          </cell>
          <cell r="V3883">
            <v>0</v>
          </cell>
        </row>
        <row r="3884">
          <cell r="D3884" t="str">
            <v>THANH HÓA</v>
          </cell>
          <cell r="M3884" t="str">
            <v>﻿Đang hoạt động</v>
          </cell>
          <cell r="N3884">
            <v>42550</v>
          </cell>
          <cell r="Q3884">
            <v>1</v>
          </cell>
          <cell r="T3884">
            <v>0</v>
          </cell>
          <cell r="U3884">
            <v>0</v>
          </cell>
          <cell r="V3884">
            <v>0</v>
          </cell>
        </row>
        <row r="3885">
          <cell r="D3885" t="str">
            <v>DIAMOND</v>
          </cell>
          <cell r="M3885" t="str">
            <v>﻿Đang hoạt động</v>
          </cell>
          <cell r="N3885">
            <v>42509</v>
          </cell>
          <cell r="Q3885">
            <v>0</v>
          </cell>
          <cell r="T3885">
            <v>1</v>
          </cell>
          <cell r="U3885">
            <v>0</v>
          </cell>
          <cell r="V3885">
            <v>0</v>
          </cell>
        </row>
        <row r="3886">
          <cell r="D3886" t="str">
            <v>GENCASA HƯNG YÊN</v>
          </cell>
          <cell r="M3886" t="str">
            <v>﻿Đang hoạt động</v>
          </cell>
          <cell r="N3886">
            <v>42577</v>
          </cell>
          <cell r="Q3886">
            <v>1</v>
          </cell>
          <cell r="T3886">
            <v>0</v>
          </cell>
          <cell r="U3886">
            <v>0</v>
          </cell>
          <cell r="V3886">
            <v>0</v>
          </cell>
        </row>
        <row r="3887">
          <cell r="D3887" t="str">
            <v>GENCASA THÁI NGUYÊN</v>
          </cell>
          <cell r="M3887" t="str">
            <v>﻿Đang hoạt động</v>
          </cell>
          <cell r="N3887">
            <v>42508</v>
          </cell>
          <cell r="Q3887">
            <v>1</v>
          </cell>
          <cell r="T3887">
            <v>0</v>
          </cell>
          <cell r="U3887">
            <v>0</v>
          </cell>
          <cell r="V3887">
            <v>0</v>
          </cell>
        </row>
        <row r="3888">
          <cell r="D3888" t="str">
            <v>SPRING</v>
          </cell>
          <cell r="M3888" t="str">
            <v>﻿Đang hoạt động</v>
          </cell>
          <cell r="N3888">
            <v>42535</v>
          </cell>
          <cell r="Q3888">
            <v>0</v>
          </cell>
          <cell r="T3888">
            <v>1</v>
          </cell>
          <cell r="U3888">
            <v>0</v>
          </cell>
          <cell r="V3888">
            <v>0</v>
          </cell>
        </row>
        <row r="3889">
          <cell r="D3889" t="str">
            <v>ALLEGRO</v>
          </cell>
          <cell r="M3889" t="str">
            <v>﻿Đang hoạt động</v>
          </cell>
          <cell r="N3889">
            <v>42508</v>
          </cell>
          <cell r="Q3889">
            <v>0</v>
          </cell>
          <cell r="T3889">
            <v>0</v>
          </cell>
          <cell r="U3889">
            <v>1</v>
          </cell>
          <cell r="V3889">
            <v>0</v>
          </cell>
        </row>
        <row r="3890">
          <cell r="D3890" t="str">
            <v>REDBULL</v>
          </cell>
          <cell r="M3890" t="str">
            <v>﻿Đang hoạt động</v>
          </cell>
          <cell r="N3890">
            <v>42508</v>
          </cell>
          <cell r="Q3890">
            <v>0</v>
          </cell>
          <cell r="T3890">
            <v>0</v>
          </cell>
          <cell r="U3890">
            <v>1</v>
          </cell>
          <cell r="V3890">
            <v>0</v>
          </cell>
        </row>
        <row r="3891">
          <cell r="D3891" t="str">
            <v>SPRING</v>
          </cell>
          <cell r="M3891" t="str">
            <v>﻿Đang hoạt động</v>
          </cell>
          <cell r="N3891">
            <v>42684</v>
          </cell>
          <cell r="Q3891">
            <v>1</v>
          </cell>
          <cell r="T3891">
            <v>0</v>
          </cell>
          <cell r="U3891">
            <v>0</v>
          </cell>
          <cell r="V3891">
            <v>0</v>
          </cell>
        </row>
        <row r="3892">
          <cell r="D3892" t="str">
            <v>ALLEGRO</v>
          </cell>
          <cell r="M3892" t="str">
            <v>﻿Đang hoạt động</v>
          </cell>
          <cell r="N3892">
            <v>42508</v>
          </cell>
          <cell r="Q3892">
            <v>1</v>
          </cell>
          <cell r="T3892">
            <v>0</v>
          </cell>
          <cell r="U3892">
            <v>0</v>
          </cell>
          <cell r="V3892">
            <v>0</v>
          </cell>
        </row>
        <row r="3893">
          <cell r="D3893" t="str">
            <v>REDBULL</v>
          </cell>
          <cell r="M3893" t="str">
            <v>﻿Đang hoạt động</v>
          </cell>
          <cell r="N3893">
            <v>42508</v>
          </cell>
          <cell r="Q3893">
            <v>0</v>
          </cell>
          <cell r="T3893">
            <v>0</v>
          </cell>
          <cell r="U3893">
            <v>1</v>
          </cell>
          <cell r="V3893">
            <v>0</v>
          </cell>
        </row>
        <row r="3894">
          <cell r="D3894" t="str">
            <v>THE CAPITAL</v>
          </cell>
          <cell r="M3894" t="str">
            <v>﻿Đang hoạt động</v>
          </cell>
          <cell r="N3894">
            <v>42508</v>
          </cell>
          <cell r="Q3894">
            <v>0</v>
          </cell>
          <cell r="T3894">
            <v>1</v>
          </cell>
          <cell r="U3894">
            <v>0</v>
          </cell>
          <cell r="V3894">
            <v>0</v>
          </cell>
        </row>
        <row r="3895">
          <cell r="D3895" t="str">
            <v>THIÊN SƠN</v>
          </cell>
          <cell r="M3895" t="str">
            <v>﻿Đang hoạt động</v>
          </cell>
          <cell r="N3895">
            <v>42508</v>
          </cell>
          <cell r="Q3895">
            <v>0</v>
          </cell>
          <cell r="T3895">
            <v>1</v>
          </cell>
          <cell r="U3895">
            <v>0</v>
          </cell>
          <cell r="V3895">
            <v>0</v>
          </cell>
        </row>
        <row r="3896">
          <cell r="D3896" t="str">
            <v>WHITE HORSE</v>
          </cell>
          <cell r="M3896" t="str">
            <v>﻿Đang hoạt động</v>
          </cell>
          <cell r="N3896">
            <v>42503</v>
          </cell>
          <cell r="Q3896">
            <v>1</v>
          </cell>
          <cell r="T3896">
            <v>0</v>
          </cell>
          <cell r="U3896">
            <v>0</v>
          </cell>
          <cell r="V3896">
            <v>0</v>
          </cell>
        </row>
        <row r="3897">
          <cell r="D3897" t="str">
            <v>COT GENCASA</v>
          </cell>
          <cell r="M3897" t="str">
            <v>﻿Đang hoạt động</v>
          </cell>
          <cell r="N3897">
            <v>42514</v>
          </cell>
          <cell r="Q3897">
            <v>1</v>
          </cell>
          <cell r="T3897">
            <v>0</v>
          </cell>
          <cell r="U3897">
            <v>0</v>
          </cell>
          <cell r="V3897">
            <v>0</v>
          </cell>
        </row>
        <row r="3898">
          <cell r="D3898" t="str">
            <v>GENCASA LAM SƠN</v>
          </cell>
          <cell r="M3898" t="str">
            <v>﻿Đang hoạt động</v>
          </cell>
          <cell r="N3898">
            <v>42514</v>
          </cell>
          <cell r="Q3898">
            <v>1</v>
          </cell>
          <cell r="T3898">
            <v>0</v>
          </cell>
          <cell r="U3898">
            <v>0</v>
          </cell>
          <cell r="V3898">
            <v>0</v>
          </cell>
        </row>
        <row r="3899">
          <cell r="D3899" t="str">
            <v>GENCASA LAM SƠN</v>
          </cell>
          <cell r="M3899" t="str">
            <v>﻿Đang hoạt động</v>
          </cell>
          <cell r="N3899">
            <v>42548</v>
          </cell>
          <cell r="Q3899">
            <v>0</v>
          </cell>
          <cell r="T3899">
            <v>0</v>
          </cell>
          <cell r="U3899">
            <v>1</v>
          </cell>
          <cell r="V3899">
            <v>0</v>
          </cell>
        </row>
        <row r="3900">
          <cell r="D3900" t="str">
            <v>GENCASA LAM SƠN</v>
          </cell>
          <cell r="M3900" t="str">
            <v>﻿Đang hoạt động</v>
          </cell>
          <cell r="N3900">
            <v>42508</v>
          </cell>
          <cell r="Q3900">
            <v>0</v>
          </cell>
          <cell r="T3900">
            <v>0</v>
          </cell>
          <cell r="U3900">
            <v>1</v>
          </cell>
          <cell r="V3900">
            <v>0</v>
          </cell>
        </row>
        <row r="3901">
          <cell r="D3901" t="str">
            <v>REDBULL</v>
          </cell>
          <cell r="M3901" t="str">
            <v>﻿Đang hoạt động</v>
          </cell>
          <cell r="N3901">
            <v>42513</v>
          </cell>
          <cell r="Q3901">
            <v>1</v>
          </cell>
          <cell r="T3901">
            <v>0</v>
          </cell>
          <cell r="U3901">
            <v>0</v>
          </cell>
          <cell r="V3901">
            <v>0</v>
          </cell>
        </row>
        <row r="3902">
          <cell r="D3902" t="str">
            <v>ALLEGRO</v>
          </cell>
          <cell r="M3902" t="str">
            <v>﻿Đang hoạt động</v>
          </cell>
          <cell r="N3902">
            <v>42549</v>
          </cell>
          <cell r="Q3902">
            <v>1</v>
          </cell>
          <cell r="T3902">
            <v>0</v>
          </cell>
          <cell r="U3902">
            <v>0</v>
          </cell>
          <cell r="V3902">
            <v>0</v>
          </cell>
        </row>
        <row r="3903">
          <cell r="D3903" t="str">
            <v>GENCASA LAM SƠN</v>
          </cell>
          <cell r="M3903" t="str">
            <v>﻿Đang hoạt động</v>
          </cell>
          <cell r="N3903">
            <v>42509</v>
          </cell>
          <cell r="Q3903">
            <v>0</v>
          </cell>
          <cell r="T3903">
            <v>0</v>
          </cell>
          <cell r="U3903">
            <v>1</v>
          </cell>
          <cell r="V3903">
            <v>0</v>
          </cell>
        </row>
        <row r="3904">
          <cell r="D3904" t="str">
            <v>ELITE</v>
          </cell>
          <cell r="M3904" t="str">
            <v>﻿Đang hoạt động</v>
          </cell>
          <cell r="N3904">
            <v>42517</v>
          </cell>
          <cell r="Q3904">
            <v>0</v>
          </cell>
          <cell r="T3904">
            <v>0</v>
          </cell>
          <cell r="U3904">
            <v>1</v>
          </cell>
          <cell r="V3904">
            <v>0</v>
          </cell>
        </row>
        <row r="3905">
          <cell r="D3905" t="str">
            <v>SPRING</v>
          </cell>
          <cell r="M3905" t="str">
            <v>﻿Đang hoạt động</v>
          </cell>
          <cell r="N3905">
            <v>42509</v>
          </cell>
          <cell r="Q3905">
            <v>0</v>
          </cell>
          <cell r="T3905">
            <v>0</v>
          </cell>
          <cell r="U3905">
            <v>1</v>
          </cell>
          <cell r="V3905">
            <v>0</v>
          </cell>
        </row>
        <row r="3906">
          <cell r="D3906" t="str">
            <v>REDBULL</v>
          </cell>
          <cell r="M3906" t="str">
            <v>﻿Đang hoạt động</v>
          </cell>
          <cell r="N3906">
            <v>42508</v>
          </cell>
          <cell r="Q3906">
            <v>1</v>
          </cell>
          <cell r="T3906">
            <v>0</v>
          </cell>
          <cell r="U3906">
            <v>0</v>
          </cell>
          <cell r="V3906">
            <v>0</v>
          </cell>
        </row>
        <row r="3907">
          <cell r="D3907" t="str">
            <v>REDBULL</v>
          </cell>
          <cell r="M3907" t="str">
            <v>﻿Đang hoạt động</v>
          </cell>
          <cell r="N3907">
            <v>42508</v>
          </cell>
          <cell r="Q3907">
            <v>1</v>
          </cell>
          <cell r="T3907">
            <v>0</v>
          </cell>
          <cell r="U3907">
            <v>0</v>
          </cell>
          <cell r="V3907">
            <v>0</v>
          </cell>
        </row>
        <row r="3908">
          <cell r="D3908" t="str">
            <v>GENCASA ĐÀ NẴNG 1</v>
          </cell>
          <cell r="M3908" t="str">
            <v>﻿Đang hoạt động</v>
          </cell>
          <cell r="N3908">
            <v>42508</v>
          </cell>
          <cell r="Q3908">
            <v>1</v>
          </cell>
          <cell r="T3908">
            <v>0</v>
          </cell>
          <cell r="U3908">
            <v>0</v>
          </cell>
          <cell r="V3908">
            <v>0</v>
          </cell>
        </row>
        <row r="3909">
          <cell r="D3909" t="str">
            <v>DANANG1</v>
          </cell>
          <cell r="M3909" t="str">
            <v>﻿Đang hoạt động</v>
          </cell>
          <cell r="N3909">
            <v>42508</v>
          </cell>
          <cell r="Q3909">
            <v>1</v>
          </cell>
          <cell r="T3909">
            <v>0</v>
          </cell>
          <cell r="U3909">
            <v>0</v>
          </cell>
          <cell r="V3909">
            <v>0</v>
          </cell>
        </row>
        <row r="3910">
          <cell r="D3910" t="str">
            <v>MDRT VT</v>
          </cell>
          <cell r="M3910" t="str">
            <v>﻿Đã nghỉ việc</v>
          </cell>
          <cell r="N3910">
            <v>42564</v>
          </cell>
          <cell r="Q3910">
            <v>0</v>
          </cell>
          <cell r="T3910">
            <v>0</v>
          </cell>
          <cell r="U3910">
            <v>0</v>
          </cell>
          <cell r="V3910">
            <v>0</v>
          </cell>
        </row>
        <row r="3911">
          <cell r="D3911" t="str">
            <v>REDBULL</v>
          </cell>
          <cell r="M3911" t="str">
            <v>﻿Đang hoạt động</v>
          </cell>
          <cell r="N3911">
            <v>42508</v>
          </cell>
          <cell r="Q3911">
            <v>0</v>
          </cell>
          <cell r="T3911">
            <v>0</v>
          </cell>
          <cell r="U3911">
            <v>1</v>
          </cell>
          <cell r="V3911">
            <v>0</v>
          </cell>
        </row>
        <row r="3912">
          <cell r="D3912" t="str">
            <v>DANANG1</v>
          </cell>
          <cell r="M3912" t="str">
            <v>﻿Đang hoạt động</v>
          </cell>
          <cell r="N3912">
            <v>42640</v>
          </cell>
          <cell r="Q3912">
            <v>1</v>
          </cell>
          <cell r="T3912">
            <v>0</v>
          </cell>
          <cell r="U3912">
            <v>0</v>
          </cell>
          <cell r="V3912">
            <v>0</v>
          </cell>
        </row>
        <row r="3913">
          <cell r="D3913" t="str">
            <v>MDRT VT</v>
          </cell>
          <cell r="M3913" t="str">
            <v>﻿Đang hoạt động</v>
          </cell>
          <cell r="N3913">
            <v>42508</v>
          </cell>
          <cell r="Q3913">
            <v>1</v>
          </cell>
          <cell r="T3913">
            <v>0</v>
          </cell>
          <cell r="U3913">
            <v>0</v>
          </cell>
          <cell r="V3913">
            <v>0</v>
          </cell>
        </row>
        <row r="3914">
          <cell r="D3914" t="str">
            <v>DANANG1</v>
          </cell>
          <cell r="M3914" t="str">
            <v>﻿Đang hoạt động</v>
          </cell>
          <cell r="N3914">
            <v>42508</v>
          </cell>
          <cell r="Q3914">
            <v>0</v>
          </cell>
          <cell r="T3914">
            <v>0</v>
          </cell>
          <cell r="U3914">
            <v>1</v>
          </cell>
          <cell r="V3914">
            <v>0</v>
          </cell>
        </row>
        <row r="3915">
          <cell r="D3915" t="str">
            <v>GENCASA ĐÀ NẴNG 1</v>
          </cell>
          <cell r="M3915" t="str">
            <v>﻿Đang hoạt động</v>
          </cell>
          <cell r="N3915">
            <v>42508</v>
          </cell>
          <cell r="Q3915">
            <v>1</v>
          </cell>
          <cell r="T3915">
            <v>0</v>
          </cell>
          <cell r="U3915">
            <v>0</v>
          </cell>
          <cell r="V3915">
            <v>0</v>
          </cell>
        </row>
        <row r="3916">
          <cell r="D3916" t="str">
            <v>ELITE</v>
          </cell>
          <cell r="M3916" t="str">
            <v>﻿Đang hoạt động</v>
          </cell>
          <cell r="N3916">
            <v>42514</v>
          </cell>
          <cell r="Q3916">
            <v>0</v>
          </cell>
          <cell r="T3916">
            <v>0</v>
          </cell>
          <cell r="U3916">
            <v>1</v>
          </cell>
          <cell r="V3916">
            <v>0</v>
          </cell>
        </row>
        <row r="3917">
          <cell r="D3917" t="str">
            <v>DANANG1</v>
          </cell>
          <cell r="M3917" t="str">
            <v>﻿Đang hoạt động</v>
          </cell>
          <cell r="N3917">
            <v>42508</v>
          </cell>
          <cell r="Q3917">
            <v>0</v>
          </cell>
          <cell r="T3917">
            <v>0</v>
          </cell>
          <cell r="U3917">
            <v>1</v>
          </cell>
          <cell r="V3917">
            <v>0</v>
          </cell>
        </row>
        <row r="3918">
          <cell r="D3918" t="str">
            <v>COT GENCASA</v>
          </cell>
          <cell r="M3918" t="str">
            <v>﻿Đang hoạt động</v>
          </cell>
          <cell r="N3918">
            <v>42513</v>
          </cell>
          <cell r="Q3918">
            <v>1</v>
          </cell>
          <cell r="T3918">
            <v>0</v>
          </cell>
          <cell r="U3918">
            <v>0</v>
          </cell>
          <cell r="V3918">
            <v>0</v>
          </cell>
        </row>
        <row r="3919">
          <cell r="D3919" t="str">
            <v>LUCKY STAR</v>
          </cell>
          <cell r="M3919" t="str">
            <v>﻿Đang hoạt động</v>
          </cell>
          <cell r="N3919">
            <v>42514</v>
          </cell>
          <cell r="Q3919">
            <v>1</v>
          </cell>
          <cell r="T3919">
            <v>0</v>
          </cell>
          <cell r="U3919">
            <v>0</v>
          </cell>
          <cell r="V3919">
            <v>0</v>
          </cell>
        </row>
        <row r="3920">
          <cell r="D3920" t="str">
            <v>GENCASA THÁI NGUYÊN</v>
          </cell>
          <cell r="M3920" t="str">
            <v>﻿Đã nghỉ việc</v>
          </cell>
          <cell r="N3920">
            <v>42514</v>
          </cell>
          <cell r="Q3920">
            <v>0</v>
          </cell>
          <cell r="T3920">
            <v>0</v>
          </cell>
          <cell r="U3920">
            <v>0</v>
          </cell>
          <cell r="V3920">
            <v>0</v>
          </cell>
        </row>
        <row r="3921">
          <cell r="D3921" t="str">
            <v>GENCASA THÁI NGUYÊN</v>
          </cell>
          <cell r="M3921" t="str">
            <v>﻿Đang hoạt động</v>
          </cell>
          <cell r="N3921">
            <v>42514</v>
          </cell>
          <cell r="Q3921">
            <v>1</v>
          </cell>
          <cell r="T3921">
            <v>0</v>
          </cell>
          <cell r="U3921">
            <v>0</v>
          </cell>
          <cell r="V3921">
            <v>0</v>
          </cell>
        </row>
        <row r="3922">
          <cell r="D3922" t="str">
            <v>GENCASA THÁI NGUYÊN</v>
          </cell>
          <cell r="M3922" t="str">
            <v>﻿Đang hoạt động</v>
          </cell>
          <cell r="N3922">
            <v>42513</v>
          </cell>
          <cell r="Q3922">
            <v>1</v>
          </cell>
          <cell r="T3922">
            <v>0</v>
          </cell>
          <cell r="U3922">
            <v>0</v>
          </cell>
          <cell r="V3922">
            <v>0</v>
          </cell>
        </row>
        <row r="3923">
          <cell r="D3923" t="str">
            <v>THANH HÓA</v>
          </cell>
          <cell r="M3923" t="str">
            <v>﻿Đang hoạt động</v>
          </cell>
          <cell r="N3923">
            <v>42517</v>
          </cell>
          <cell r="Q3923">
            <v>1</v>
          </cell>
          <cell r="T3923">
            <v>0</v>
          </cell>
          <cell r="U3923">
            <v>0</v>
          </cell>
          <cell r="V3923">
            <v>0</v>
          </cell>
        </row>
        <row r="3924">
          <cell r="D3924" t="str">
            <v>GENCASA THÁI NGUYÊN</v>
          </cell>
          <cell r="M3924" t="str">
            <v>﻿Đang hoạt động</v>
          </cell>
          <cell r="N3924">
            <v>42514</v>
          </cell>
          <cell r="Q3924">
            <v>1</v>
          </cell>
          <cell r="T3924">
            <v>0</v>
          </cell>
          <cell r="U3924">
            <v>0</v>
          </cell>
          <cell r="V3924">
            <v>0</v>
          </cell>
        </row>
        <row r="3925">
          <cell r="D3925" t="str">
            <v>MEGA</v>
          </cell>
          <cell r="M3925" t="str">
            <v>﻿Đang hoạt động</v>
          </cell>
          <cell r="N3925">
            <v>42513</v>
          </cell>
          <cell r="Q3925">
            <v>1</v>
          </cell>
          <cell r="T3925">
            <v>0</v>
          </cell>
          <cell r="U3925">
            <v>0</v>
          </cell>
          <cell r="V3925">
            <v>0</v>
          </cell>
        </row>
        <row r="3926">
          <cell r="D3926" t="str">
            <v>THANH HÓA</v>
          </cell>
          <cell r="M3926" t="str">
            <v>﻿Đang hoạt động</v>
          </cell>
          <cell r="N3926">
            <v>42517</v>
          </cell>
          <cell r="Q3926">
            <v>1</v>
          </cell>
          <cell r="T3926">
            <v>0</v>
          </cell>
          <cell r="U3926">
            <v>0</v>
          </cell>
          <cell r="V3926">
            <v>0</v>
          </cell>
        </row>
        <row r="3927">
          <cell r="D3927" t="str">
            <v>GENCASA THÁI NGUYÊN</v>
          </cell>
          <cell r="M3927" t="str">
            <v>﻿Đang hoạt động</v>
          </cell>
          <cell r="N3927">
            <v>42514</v>
          </cell>
          <cell r="Q3927">
            <v>1</v>
          </cell>
          <cell r="T3927">
            <v>0</v>
          </cell>
          <cell r="U3927">
            <v>0</v>
          </cell>
          <cell r="V3927">
            <v>0</v>
          </cell>
        </row>
        <row r="3928">
          <cell r="D3928" t="str">
            <v>THANH HÓA</v>
          </cell>
          <cell r="M3928" t="str">
            <v>﻿Đang hoạt động</v>
          </cell>
          <cell r="N3928">
            <v>42517</v>
          </cell>
          <cell r="Q3928">
            <v>1</v>
          </cell>
          <cell r="T3928">
            <v>0</v>
          </cell>
          <cell r="U3928">
            <v>0</v>
          </cell>
          <cell r="V3928">
            <v>0</v>
          </cell>
        </row>
        <row r="3929">
          <cell r="D3929" t="str">
            <v>GENCASA THÁI NGUYÊN</v>
          </cell>
          <cell r="M3929" t="str">
            <v>﻿Đang hoạt động</v>
          </cell>
          <cell r="N3929">
            <v>42515</v>
          </cell>
          <cell r="Q3929">
            <v>1</v>
          </cell>
          <cell r="T3929">
            <v>0</v>
          </cell>
          <cell r="U3929">
            <v>0</v>
          </cell>
          <cell r="V3929">
            <v>0</v>
          </cell>
        </row>
        <row r="3930">
          <cell r="D3930" t="str">
            <v>MDRT HCM</v>
          </cell>
          <cell r="M3930" t="str">
            <v>﻿Đang hoạt động</v>
          </cell>
          <cell r="N3930">
            <v>42597</v>
          </cell>
          <cell r="Q3930">
            <v>1</v>
          </cell>
          <cell r="T3930">
            <v>0</v>
          </cell>
          <cell r="U3930">
            <v>0</v>
          </cell>
          <cell r="V3930">
            <v>0</v>
          </cell>
        </row>
        <row r="3931">
          <cell r="D3931" t="str">
            <v>GENCASA THÁI NGUYÊN</v>
          </cell>
          <cell r="M3931" t="str">
            <v>﻿Đang hoạt động</v>
          </cell>
          <cell r="N3931">
            <v>42513</v>
          </cell>
          <cell r="Q3931">
            <v>0</v>
          </cell>
          <cell r="T3931">
            <v>0</v>
          </cell>
          <cell r="U3931">
            <v>1</v>
          </cell>
          <cell r="V3931">
            <v>0</v>
          </cell>
        </row>
        <row r="3932">
          <cell r="D3932" t="str">
            <v>LUCKY STAR</v>
          </cell>
          <cell r="M3932" t="str">
            <v>﻿Đang hoạt động</v>
          </cell>
          <cell r="N3932">
            <v>42524</v>
          </cell>
          <cell r="Q3932">
            <v>1</v>
          </cell>
          <cell r="T3932">
            <v>0</v>
          </cell>
          <cell r="U3932">
            <v>0</v>
          </cell>
          <cell r="V3932">
            <v>0</v>
          </cell>
        </row>
        <row r="3933">
          <cell r="D3933" t="str">
            <v>MDRT VT</v>
          </cell>
          <cell r="M3933" t="str">
            <v>﻿Đang hoạt động</v>
          </cell>
          <cell r="N3933">
            <v>42513</v>
          </cell>
          <cell r="Q3933">
            <v>1</v>
          </cell>
          <cell r="T3933">
            <v>0</v>
          </cell>
          <cell r="U3933">
            <v>0</v>
          </cell>
          <cell r="V3933">
            <v>0</v>
          </cell>
        </row>
        <row r="3934">
          <cell r="D3934" t="str">
            <v>THANH HÓA</v>
          </cell>
          <cell r="M3934" t="str">
            <v>﻿Đang hoạt động</v>
          </cell>
          <cell r="N3934">
            <v>42517</v>
          </cell>
          <cell r="Q3934">
            <v>0</v>
          </cell>
          <cell r="T3934">
            <v>0</v>
          </cell>
          <cell r="U3934">
            <v>1</v>
          </cell>
          <cell r="V3934">
            <v>0</v>
          </cell>
        </row>
        <row r="3935">
          <cell r="D3935" t="str">
            <v>GENCASA THÁI NGUYÊN</v>
          </cell>
          <cell r="M3935" t="str">
            <v>﻿Đang hoạt động</v>
          </cell>
          <cell r="N3935">
            <v>42513</v>
          </cell>
          <cell r="Q3935">
            <v>1</v>
          </cell>
          <cell r="T3935">
            <v>0</v>
          </cell>
          <cell r="U3935">
            <v>0</v>
          </cell>
          <cell r="V3935">
            <v>0</v>
          </cell>
        </row>
        <row r="3936">
          <cell r="D3936" t="str">
            <v>GENCASA THÁI NGUYÊN</v>
          </cell>
          <cell r="M3936" t="str">
            <v>﻿Đã nghỉ việc</v>
          </cell>
          <cell r="N3936">
            <v>42514</v>
          </cell>
          <cell r="Q3936">
            <v>0</v>
          </cell>
          <cell r="T3936">
            <v>0</v>
          </cell>
          <cell r="U3936">
            <v>0</v>
          </cell>
          <cell r="V3936">
            <v>0</v>
          </cell>
        </row>
        <row r="3937">
          <cell r="D3937" t="str">
            <v>GENCASA THÁI NGUYÊN</v>
          </cell>
          <cell r="M3937" t="str">
            <v>﻿Đang hoạt động</v>
          </cell>
          <cell r="N3937">
            <v>42513</v>
          </cell>
          <cell r="Q3937">
            <v>1</v>
          </cell>
          <cell r="T3937">
            <v>0</v>
          </cell>
          <cell r="U3937">
            <v>0</v>
          </cell>
          <cell r="V3937">
            <v>0</v>
          </cell>
        </row>
        <row r="3938">
          <cell r="D3938" t="str">
            <v>BLUE OCEAN</v>
          </cell>
          <cell r="M3938" t="str">
            <v>﻿Đang hoạt động</v>
          </cell>
          <cell r="N3938">
            <v>42513</v>
          </cell>
          <cell r="Q3938">
            <v>1</v>
          </cell>
          <cell r="T3938">
            <v>0</v>
          </cell>
          <cell r="U3938">
            <v>0</v>
          </cell>
          <cell r="V3938">
            <v>0</v>
          </cell>
        </row>
        <row r="3939">
          <cell r="D3939" t="str">
            <v>GENCASA THÁI NGUYÊN</v>
          </cell>
          <cell r="M3939" t="str">
            <v>﻿Đang hoạt động</v>
          </cell>
          <cell r="N3939">
            <v>42513</v>
          </cell>
          <cell r="Q3939">
            <v>1</v>
          </cell>
          <cell r="T3939">
            <v>0</v>
          </cell>
          <cell r="U3939">
            <v>0</v>
          </cell>
          <cell r="V3939">
            <v>0</v>
          </cell>
        </row>
        <row r="3940">
          <cell r="D3940" t="str">
            <v>GENCASA THÁI NGUYÊN</v>
          </cell>
          <cell r="M3940" t="str">
            <v>﻿Đang hoạt động</v>
          </cell>
          <cell r="N3940">
            <v>42514</v>
          </cell>
          <cell r="Q3940">
            <v>1</v>
          </cell>
          <cell r="T3940">
            <v>0</v>
          </cell>
          <cell r="U3940">
            <v>0</v>
          </cell>
          <cell r="V3940">
            <v>0</v>
          </cell>
        </row>
        <row r="3941">
          <cell r="D3941" t="str">
            <v>GENCASA THÁI NGUYÊN</v>
          </cell>
          <cell r="M3941" t="str">
            <v>﻿Đã nghỉ việc</v>
          </cell>
          <cell r="N3941">
            <v>42514</v>
          </cell>
          <cell r="Q3941">
            <v>0</v>
          </cell>
          <cell r="T3941">
            <v>0</v>
          </cell>
          <cell r="U3941">
            <v>0</v>
          </cell>
          <cell r="V3941">
            <v>0</v>
          </cell>
        </row>
        <row r="3942">
          <cell r="D3942" t="str">
            <v>MDRT BH</v>
          </cell>
          <cell r="M3942" t="str">
            <v>﻿Đã nghỉ việc</v>
          </cell>
          <cell r="N3942">
            <v>42536</v>
          </cell>
          <cell r="Q3942">
            <v>0</v>
          </cell>
          <cell r="T3942">
            <v>0</v>
          </cell>
          <cell r="U3942">
            <v>0</v>
          </cell>
          <cell r="V3942">
            <v>0</v>
          </cell>
        </row>
        <row r="3943">
          <cell r="D3943" t="str">
            <v>VICTORY</v>
          </cell>
          <cell r="M3943" t="str">
            <v>﻿Đang hoạt động</v>
          </cell>
          <cell r="N3943">
            <v>42576</v>
          </cell>
          <cell r="Q3943">
            <v>1</v>
          </cell>
          <cell r="T3943">
            <v>0</v>
          </cell>
          <cell r="U3943">
            <v>0</v>
          </cell>
          <cell r="V3943">
            <v>0</v>
          </cell>
        </row>
        <row r="3944">
          <cell r="D3944" t="str">
            <v>GENCASA THÁI NGUYÊN</v>
          </cell>
          <cell r="M3944" t="str">
            <v>﻿Đang hoạt động</v>
          </cell>
          <cell r="N3944">
            <v>42514</v>
          </cell>
          <cell r="Q3944">
            <v>1</v>
          </cell>
          <cell r="T3944">
            <v>0</v>
          </cell>
          <cell r="U3944">
            <v>0</v>
          </cell>
          <cell r="V3944">
            <v>0</v>
          </cell>
        </row>
        <row r="3945">
          <cell r="D3945" t="str">
            <v>BLUE OCEAN</v>
          </cell>
          <cell r="M3945" t="str">
            <v>﻿Đang hoạt động</v>
          </cell>
          <cell r="N3945">
            <v>42529</v>
          </cell>
          <cell r="Q3945">
            <v>1</v>
          </cell>
          <cell r="T3945">
            <v>0</v>
          </cell>
          <cell r="U3945">
            <v>0</v>
          </cell>
          <cell r="V3945">
            <v>0</v>
          </cell>
        </row>
        <row r="3946">
          <cell r="D3946" t="str">
            <v>GENCASA TÂN PHÚ</v>
          </cell>
          <cell r="M3946" t="str">
            <v>﻿Đang hoạt động</v>
          </cell>
          <cell r="N3946">
            <v>42513</v>
          </cell>
          <cell r="Q3946">
            <v>1</v>
          </cell>
          <cell r="T3946">
            <v>0</v>
          </cell>
          <cell r="U3946">
            <v>0</v>
          </cell>
          <cell r="V3946">
            <v>0</v>
          </cell>
        </row>
        <row r="3947">
          <cell r="D3947" t="str">
            <v>GENCASA THÁI NGUYÊN</v>
          </cell>
          <cell r="M3947" t="str">
            <v>﻿Đang hoạt động</v>
          </cell>
          <cell r="N3947">
            <v>42513</v>
          </cell>
          <cell r="Q3947">
            <v>1</v>
          </cell>
          <cell r="T3947">
            <v>0</v>
          </cell>
          <cell r="U3947">
            <v>0</v>
          </cell>
          <cell r="V3947">
            <v>0</v>
          </cell>
        </row>
        <row r="3948">
          <cell r="D3948" t="str">
            <v>THE KEY</v>
          </cell>
          <cell r="M3948" t="str">
            <v>﻿Đang hoạt động</v>
          </cell>
          <cell r="N3948">
            <v>42513</v>
          </cell>
          <cell r="Q3948">
            <v>0</v>
          </cell>
          <cell r="T3948">
            <v>1</v>
          </cell>
          <cell r="U3948">
            <v>0</v>
          </cell>
          <cell r="V3948">
            <v>0</v>
          </cell>
        </row>
        <row r="3949">
          <cell r="D3949" t="str">
            <v>BLUE OCEAN</v>
          </cell>
          <cell r="M3949" t="str">
            <v>﻿Đang hoạt động</v>
          </cell>
          <cell r="N3949">
            <v>42513</v>
          </cell>
          <cell r="Q3949">
            <v>0</v>
          </cell>
          <cell r="T3949">
            <v>1</v>
          </cell>
          <cell r="U3949">
            <v>0</v>
          </cell>
          <cell r="V3949">
            <v>0</v>
          </cell>
        </row>
        <row r="3950">
          <cell r="D3950" t="str">
            <v>VICTORY</v>
          </cell>
          <cell r="M3950" t="str">
            <v>﻿Đang hoạt động</v>
          </cell>
          <cell r="N3950">
            <v>42513</v>
          </cell>
          <cell r="Q3950">
            <v>1</v>
          </cell>
          <cell r="T3950">
            <v>0</v>
          </cell>
          <cell r="U3950">
            <v>0</v>
          </cell>
          <cell r="V3950">
            <v>0</v>
          </cell>
        </row>
        <row r="3951">
          <cell r="D3951" t="str">
            <v>THE QUEEN</v>
          </cell>
          <cell r="M3951" t="str">
            <v>﻿Đang hoạt động</v>
          </cell>
          <cell r="N3951">
            <v>42513</v>
          </cell>
          <cell r="Q3951">
            <v>1</v>
          </cell>
          <cell r="T3951">
            <v>0</v>
          </cell>
          <cell r="U3951">
            <v>0</v>
          </cell>
          <cell r="V3951">
            <v>0</v>
          </cell>
        </row>
        <row r="3952">
          <cell r="D3952" t="str">
            <v>VICTORY</v>
          </cell>
          <cell r="M3952" t="str">
            <v>﻿Tạm đình chỉ</v>
          </cell>
          <cell r="N3952">
            <v>42520</v>
          </cell>
          <cell r="Q3952">
            <v>0</v>
          </cell>
          <cell r="T3952">
            <v>0</v>
          </cell>
          <cell r="U3952">
            <v>1</v>
          </cell>
          <cell r="V3952">
            <v>0</v>
          </cell>
        </row>
        <row r="3953">
          <cell r="D3953" t="str">
            <v>MDRT BH</v>
          </cell>
          <cell r="M3953" t="str">
            <v>﻿Đang hoạt động</v>
          </cell>
          <cell r="N3953">
            <v>42536</v>
          </cell>
          <cell r="Q3953">
            <v>1</v>
          </cell>
          <cell r="T3953">
            <v>0</v>
          </cell>
          <cell r="U3953">
            <v>0</v>
          </cell>
          <cell r="V3953">
            <v>0</v>
          </cell>
        </row>
        <row r="3954">
          <cell r="D3954" t="str">
            <v>VICTORY</v>
          </cell>
          <cell r="M3954" t="str">
            <v>﻿Đang hoạt động</v>
          </cell>
          <cell r="N3954">
            <v>42576</v>
          </cell>
          <cell r="Q3954">
            <v>0</v>
          </cell>
          <cell r="T3954">
            <v>0</v>
          </cell>
          <cell r="U3954">
            <v>1</v>
          </cell>
          <cell r="V3954">
            <v>0</v>
          </cell>
        </row>
        <row r="3955">
          <cell r="D3955" t="str">
            <v>GENCASA THÁI NGUYÊN</v>
          </cell>
          <cell r="M3955" t="str">
            <v>﻿Đang hoạt động</v>
          </cell>
          <cell r="N3955">
            <v>42513</v>
          </cell>
          <cell r="Q3955">
            <v>1</v>
          </cell>
          <cell r="T3955">
            <v>0</v>
          </cell>
          <cell r="U3955">
            <v>0</v>
          </cell>
          <cell r="V3955">
            <v>0</v>
          </cell>
        </row>
        <row r="3956">
          <cell r="D3956" t="str">
            <v>GENCASA THÁI NGUYÊN</v>
          </cell>
          <cell r="M3956" t="str">
            <v>﻿Đang hoạt động</v>
          </cell>
          <cell r="N3956">
            <v>42516</v>
          </cell>
          <cell r="Q3956">
            <v>1</v>
          </cell>
          <cell r="T3956">
            <v>0</v>
          </cell>
          <cell r="U3956">
            <v>0</v>
          </cell>
          <cell r="V3956">
            <v>0</v>
          </cell>
        </row>
        <row r="3957">
          <cell r="D3957" t="str">
            <v>GENCASA THÁI NGUYÊN</v>
          </cell>
          <cell r="M3957" t="str">
            <v>﻿Đang hoạt động</v>
          </cell>
          <cell r="N3957">
            <v>42514</v>
          </cell>
          <cell r="Q3957">
            <v>1</v>
          </cell>
          <cell r="T3957">
            <v>0</v>
          </cell>
          <cell r="U3957">
            <v>0</v>
          </cell>
          <cell r="V3957">
            <v>0</v>
          </cell>
        </row>
        <row r="3958">
          <cell r="D3958" t="str">
            <v>GENCASA THÁI NGUYÊN</v>
          </cell>
          <cell r="M3958" t="str">
            <v>﻿Đang hoạt động</v>
          </cell>
          <cell r="N3958">
            <v>42513</v>
          </cell>
          <cell r="Q3958">
            <v>1</v>
          </cell>
          <cell r="T3958">
            <v>0</v>
          </cell>
          <cell r="U3958">
            <v>0</v>
          </cell>
          <cell r="V3958">
            <v>0</v>
          </cell>
        </row>
        <row r="3959">
          <cell r="D3959" t="str">
            <v>GENCASA THÁI NGUYÊN</v>
          </cell>
          <cell r="M3959" t="str">
            <v>﻿Đang hoạt động</v>
          </cell>
          <cell r="N3959">
            <v>42514</v>
          </cell>
          <cell r="Q3959">
            <v>1</v>
          </cell>
          <cell r="T3959">
            <v>0</v>
          </cell>
          <cell r="U3959">
            <v>0</v>
          </cell>
          <cell r="V3959">
            <v>0</v>
          </cell>
        </row>
        <row r="3960">
          <cell r="D3960" t="str">
            <v>TCA TEAM</v>
          </cell>
          <cell r="M3960" t="str">
            <v>﻿Đang hoạt động</v>
          </cell>
          <cell r="N3960">
            <v>42514</v>
          </cell>
          <cell r="Q3960">
            <v>0</v>
          </cell>
          <cell r="T3960">
            <v>0</v>
          </cell>
          <cell r="U3960">
            <v>0</v>
          </cell>
          <cell r="V3960">
            <v>0</v>
          </cell>
        </row>
        <row r="3961">
          <cell r="D3961" t="str">
            <v>TCA TEAM</v>
          </cell>
          <cell r="M3961" t="str">
            <v>﻿Đang hoạt động</v>
          </cell>
          <cell r="N3961">
            <v>42514</v>
          </cell>
          <cell r="Q3961">
            <v>0</v>
          </cell>
          <cell r="T3961">
            <v>0</v>
          </cell>
          <cell r="U3961">
            <v>0</v>
          </cell>
          <cell r="V3961">
            <v>0</v>
          </cell>
        </row>
        <row r="3962">
          <cell r="D3962" t="str">
            <v>VICTORY</v>
          </cell>
          <cell r="M3962" t="str">
            <v>﻿Đang hoạt động</v>
          </cell>
          <cell r="N3962">
            <v>42513</v>
          </cell>
          <cell r="Q3962">
            <v>0</v>
          </cell>
          <cell r="T3962">
            <v>0</v>
          </cell>
          <cell r="U3962">
            <v>1</v>
          </cell>
          <cell r="V3962">
            <v>0</v>
          </cell>
        </row>
        <row r="3963">
          <cell r="D3963" t="str">
            <v>TCA TEAM</v>
          </cell>
          <cell r="M3963" t="str">
            <v>﻿Đang hoạt động</v>
          </cell>
          <cell r="N3963">
            <v>42514</v>
          </cell>
          <cell r="Q3963">
            <v>0</v>
          </cell>
          <cell r="T3963">
            <v>0</v>
          </cell>
          <cell r="U3963">
            <v>0</v>
          </cell>
          <cell r="V3963">
            <v>0</v>
          </cell>
        </row>
        <row r="3964">
          <cell r="D3964" t="str">
            <v>TCA TEAM</v>
          </cell>
          <cell r="M3964" t="str">
            <v>﻿Đang hoạt động</v>
          </cell>
          <cell r="N3964">
            <v>42514</v>
          </cell>
          <cell r="Q3964">
            <v>0</v>
          </cell>
          <cell r="T3964">
            <v>0</v>
          </cell>
          <cell r="U3964">
            <v>0</v>
          </cell>
          <cell r="V3964">
            <v>0</v>
          </cell>
        </row>
        <row r="3965">
          <cell r="D3965" t="str">
            <v>TCA TEAM</v>
          </cell>
          <cell r="M3965" t="str">
            <v>﻿Đang hoạt động</v>
          </cell>
          <cell r="N3965">
            <v>42514</v>
          </cell>
          <cell r="Q3965">
            <v>0</v>
          </cell>
          <cell r="T3965">
            <v>0</v>
          </cell>
          <cell r="U3965">
            <v>0</v>
          </cell>
          <cell r="V3965">
            <v>0</v>
          </cell>
        </row>
        <row r="3966">
          <cell r="D3966" t="str">
            <v>TCA TEAM</v>
          </cell>
          <cell r="M3966" t="str">
            <v>﻿Đang hoạt động</v>
          </cell>
          <cell r="N3966">
            <v>42514</v>
          </cell>
          <cell r="Q3966">
            <v>0</v>
          </cell>
          <cell r="T3966">
            <v>0</v>
          </cell>
          <cell r="U3966">
            <v>0</v>
          </cell>
          <cell r="V3966">
            <v>0</v>
          </cell>
        </row>
        <row r="3967">
          <cell r="D3967" t="str">
            <v>TCA TEAM</v>
          </cell>
          <cell r="M3967" t="str">
            <v>﻿Đang hoạt động</v>
          </cell>
          <cell r="N3967">
            <v>42514</v>
          </cell>
          <cell r="Q3967">
            <v>0</v>
          </cell>
          <cell r="T3967">
            <v>0</v>
          </cell>
          <cell r="U3967">
            <v>0</v>
          </cell>
          <cell r="V3967">
            <v>0</v>
          </cell>
        </row>
        <row r="3968">
          <cell r="D3968" t="str">
            <v>GREEN DRAGON</v>
          </cell>
          <cell r="M3968" t="str">
            <v>﻿Đang hoạt động</v>
          </cell>
          <cell r="N3968">
            <v>42513</v>
          </cell>
          <cell r="Q3968">
            <v>1</v>
          </cell>
          <cell r="T3968">
            <v>0</v>
          </cell>
          <cell r="U3968">
            <v>0</v>
          </cell>
          <cell r="V3968">
            <v>0</v>
          </cell>
        </row>
        <row r="3969">
          <cell r="D3969" t="str">
            <v>TCA TEAM</v>
          </cell>
          <cell r="M3969" t="str">
            <v>﻿Đang hoạt động</v>
          </cell>
          <cell r="N3969">
            <v>42514</v>
          </cell>
          <cell r="Q3969">
            <v>0</v>
          </cell>
          <cell r="T3969">
            <v>0</v>
          </cell>
          <cell r="U3969">
            <v>0</v>
          </cell>
          <cell r="V3969">
            <v>0</v>
          </cell>
        </row>
        <row r="3970">
          <cell r="D3970" t="str">
            <v>MDRT HCM</v>
          </cell>
          <cell r="M3970" t="str">
            <v>﻿Đang hoạt động</v>
          </cell>
          <cell r="N3970">
            <v>42543</v>
          </cell>
          <cell r="Q3970">
            <v>1</v>
          </cell>
          <cell r="T3970">
            <v>0</v>
          </cell>
          <cell r="U3970">
            <v>0</v>
          </cell>
          <cell r="V3970">
            <v>0</v>
          </cell>
        </row>
        <row r="3971">
          <cell r="D3971" t="str">
            <v>TCA TEAM</v>
          </cell>
          <cell r="M3971" t="str">
            <v>﻿Đang hoạt động</v>
          </cell>
          <cell r="N3971">
            <v>42520</v>
          </cell>
          <cell r="Q3971">
            <v>0</v>
          </cell>
          <cell r="T3971">
            <v>0</v>
          </cell>
          <cell r="U3971">
            <v>0</v>
          </cell>
          <cell r="V3971">
            <v>0</v>
          </cell>
        </row>
        <row r="3972">
          <cell r="D3972" t="str">
            <v>GREEN DRAGON</v>
          </cell>
          <cell r="M3972" t="str">
            <v>﻿Đang hoạt động</v>
          </cell>
          <cell r="N3972">
            <v>42513</v>
          </cell>
          <cell r="Q3972">
            <v>0</v>
          </cell>
          <cell r="T3972">
            <v>1</v>
          </cell>
          <cell r="U3972">
            <v>0</v>
          </cell>
          <cell r="V3972">
            <v>0</v>
          </cell>
        </row>
        <row r="3973">
          <cell r="D3973" t="str">
            <v>TCA TEAM</v>
          </cell>
          <cell r="M3973" t="str">
            <v>﻿Đang hoạt động</v>
          </cell>
          <cell r="N3973">
            <v>42514</v>
          </cell>
          <cell r="Q3973">
            <v>0</v>
          </cell>
          <cell r="T3973">
            <v>0</v>
          </cell>
          <cell r="U3973">
            <v>0</v>
          </cell>
          <cell r="V3973">
            <v>0</v>
          </cell>
        </row>
        <row r="3974">
          <cell r="D3974" t="str">
            <v>TCA TEAM</v>
          </cell>
          <cell r="M3974" t="str">
            <v>﻿Đang hoạt động</v>
          </cell>
          <cell r="N3974">
            <v>42514</v>
          </cell>
          <cell r="Q3974">
            <v>0</v>
          </cell>
          <cell r="T3974">
            <v>0</v>
          </cell>
          <cell r="U3974">
            <v>0</v>
          </cell>
          <cell r="V3974">
            <v>0</v>
          </cell>
        </row>
        <row r="3975">
          <cell r="D3975" t="str">
            <v>THE STARS 1</v>
          </cell>
          <cell r="M3975" t="str">
            <v>﻿Đang hoạt động</v>
          </cell>
          <cell r="N3975">
            <v>42531</v>
          </cell>
          <cell r="Q3975">
            <v>1</v>
          </cell>
          <cell r="T3975">
            <v>0</v>
          </cell>
          <cell r="U3975">
            <v>0</v>
          </cell>
          <cell r="V3975">
            <v>0</v>
          </cell>
        </row>
        <row r="3976">
          <cell r="D3976" t="str">
            <v>TCA TEAM</v>
          </cell>
          <cell r="M3976" t="str">
            <v>﻿Đang hoạt động</v>
          </cell>
          <cell r="N3976">
            <v>42514</v>
          </cell>
          <cell r="Q3976">
            <v>0</v>
          </cell>
          <cell r="T3976">
            <v>0</v>
          </cell>
          <cell r="U3976">
            <v>0</v>
          </cell>
          <cell r="V3976">
            <v>0</v>
          </cell>
        </row>
        <row r="3977">
          <cell r="D3977" t="str">
            <v>GENCASA HƯNG YÊN</v>
          </cell>
          <cell r="M3977" t="str">
            <v>﻿Đang hoạt động</v>
          </cell>
          <cell r="N3977">
            <v>42513</v>
          </cell>
          <cell r="Q3977">
            <v>1</v>
          </cell>
          <cell r="T3977">
            <v>0</v>
          </cell>
          <cell r="U3977">
            <v>0</v>
          </cell>
          <cell r="V3977">
            <v>0</v>
          </cell>
        </row>
        <row r="3978">
          <cell r="D3978" t="str">
            <v>GREEN DRAGON</v>
          </cell>
          <cell r="M3978" t="str">
            <v>﻿Đang hoạt động</v>
          </cell>
          <cell r="N3978">
            <v>42548</v>
          </cell>
          <cell r="Q3978">
            <v>1</v>
          </cell>
          <cell r="T3978">
            <v>0</v>
          </cell>
          <cell r="U3978">
            <v>0</v>
          </cell>
          <cell r="V3978">
            <v>0</v>
          </cell>
        </row>
        <row r="3979">
          <cell r="D3979" t="str">
            <v>GENCASA HƯNG YÊN</v>
          </cell>
          <cell r="M3979" t="str">
            <v>﻿Đã nghỉ việc</v>
          </cell>
          <cell r="N3979">
            <v>42513</v>
          </cell>
          <cell r="Q3979">
            <v>0</v>
          </cell>
          <cell r="T3979">
            <v>0</v>
          </cell>
          <cell r="U3979">
            <v>0</v>
          </cell>
          <cell r="V3979">
            <v>0</v>
          </cell>
        </row>
        <row r="3980">
          <cell r="D3980" t="str">
            <v>THE STARS 2</v>
          </cell>
          <cell r="M3980" t="str">
            <v>﻿Đang hoạt động</v>
          </cell>
          <cell r="N3980">
            <v>42517</v>
          </cell>
          <cell r="Q3980">
            <v>0</v>
          </cell>
          <cell r="T3980">
            <v>0</v>
          </cell>
          <cell r="U3980">
            <v>1</v>
          </cell>
          <cell r="V3980">
            <v>0</v>
          </cell>
        </row>
        <row r="3981">
          <cell r="D3981" t="str">
            <v>THE STARS 2</v>
          </cell>
          <cell r="M3981" t="str">
            <v>﻿Đang hoạt động</v>
          </cell>
          <cell r="N3981">
            <v>42517</v>
          </cell>
          <cell r="Q3981">
            <v>0</v>
          </cell>
          <cell r="T3981">
            <v>1</v>
          </cell>
          <cell r="U3981">
            <v>0</v>
          </cell>
          <cell r="V3981">
            <v>0</v>
          </cell>
        </row>
        <row r="3982">
          <cell r="D3982" t="str">
            <v>THE ROME</v>
          </cell>
          <cell r="M3982" t="str">
            <v>﻿Đang hoạt động</v>
          </cell>
          <cell r="N3982">
            <v>42513</v>
          </cell>
          <cell r="Q3982">
            <v>0</v>
          </cell>
          <cell r="T3982">
            <v>1</v>
          </cell>
          <cell r="U3982">
            <v>0</v>
          </cell>
          <cell r="V3982">
            <v>0</v>
          </cell>
        </row>
        <row r="3983">
          <cell r="D3983" t="str">
            <v>THE STARS 1</v>
          </cell>
          <cell r="M3983" t="str">
            <v>﻿Đang hoạt động</v>
          </cell>
          <cell r="N3983">
            <v>42513</v>
          </cell>
          <cell r="Q3983">
            <v>1</v>
          </cell>
          <cell r="T3983">
            <v>0</v>
          </cell>
          <cell r="U3983">
            <v>0</v>
          </cell>
          <cell r="V3983">
            <v>0</v>
          </cell>
        </row>
        <row r="3984">
          <cell r="D3984" t="str">
            <v>THE STARS 2</v>
          </cell>
          <cell r="M3984" t="str">
            <v>﻿Đang hoạt động</v>
          </cell>
          <cell r="N3984">
            <v>42543</v>
          </cell>
          <cell r="Q3984">
            <v>1</v>
          </cell>
          <cell r="T3984">
            <v>0</v>
          </cell>
          <cell r="U3984">
            <v>0</v>
          </cell>
          <cell r="V3984">
            <v>0</v>
          </cell>
        </row>
        <row r="3985">
          <cell r="D3985" t="str">
            <v>THE ROME</v>
          </cell>
          <cell r="M3985" t="str">
            <v>﻿Đang hoạt động</v>
          </cell>
          <cell r="N3985">
            <v>42513</v>
          </cell>
          <cell r="Q3985">
            <v>1</v>
          </cell>
          <cell r="T3985">
            <v>0</v>
          </cell>
          <cell r="U3985">
            <v>0</v>
          </cell>
          <cell r="V3985">
            <v>0</v>
          </cell>
        </row>
        <row r="3986">
          <cell r="D3986" t="str">
            <v>THE ROME</v>
          </cell>
          <cell r="M3986" t="str">
            <v>﻿Đang hoạt động</v>
          </cell>
          <cell r="N3986">
            <v>42566</v>
          </cell>
          <cell r="Q3986">
            <v>1</v>
          </cell>
          <cell r="T3986">
            <v>0</v>
          </cell>
          <cell r="U3986">
            <v>0</v>
          </cell>
          <cell r="V3986">
            <v>0</v>
          </cell>
        </row>
        <row r="3987">
          <cell r="D3987" t="str">
            <v>BLUE OCEAN</v>
          </cell>
          <cell r="M3987" t="str">
            <v>﻿Đang hoạt động</v>
          </cell>
          <cell r="N3987">
            <v>42529</v>
          </cell>
          <cell r="Q3987">
            <v>0</v>
          </cell>
          <cell r="T3987">
            <v>1</v>
          </cell>
          <cell r="U3987">
            <v>0</v>
          </cell>
          <cell r="V3987">
            <v>0</v>
          </cell>
        </row>
        <row r="3988">
          <cell r="D3988" t="str">
            <v>BLUE OCEAN</v>
          </cell>
          <cell r="M3988" t="str">
            <v>﻿Đang hoạt động</v>
          </cell>
          <cell r="N3988">
            <v>42529</v>
          </cell>
          <cell r="Q3988">
            <v>1</v>
          </cell>
          <cell r="T3988">
            <v>0</v>
          </cell>
          <cell r="U3988">
            <v>0</v>
          </cell>
          <cell r="V3988">
            <v>0</v>
          </cell>
        </row>
        <row r="3989">
          <cell r="D3989" t="str">
            <v>VICTORY</v>
          </cell>
          <cell r="M3989" t="str">
            <v>﻿Đang hoạt động</v>
          </cell>
          <cell r="N3989">
            <v>42513</v>
          </cell>
          <cell r="Q3989">
            <v>1</v>
          </cell>
          <cell r="T3989">
            <v>0</v>
          </cell>
          <cell r="U3989">
            <v>0</v>
          </cell>
          <cell r="V3989">
            <v>0</v>
          </cell>
        </row>
        <row r="3990">
          <cell r="D3990" t="str">
            <v>BLUE OCEAN</v>
          </cell>
          <cell r="M3990" t="str">
            <v>﻿Đang hoạt động</v>
          </cell>
          <cell r="N3990">
            <v>42529</v>
          </cell>
          <cell r="Q3990">
            <v>1</v>
          </cell>
          <cell r="T3990">
            <v>0</v>
          </cell>
          <cell r="U3990">
            <v>0</v>
          </cell>
          <cell r="V3990">
            <v>0</v>
          </cell>
        </row>
        <row r="3991">
          <cell r="D3991" t="str">
            <v>BLUE OCEAN</v>
          </cell>
          <cell r="M3991" t="str">
            <v>﻿Đang hoạt động</v>
          </cell>
          <cell r="N3991">
            <v>42529</v>
          </cell>
          <cell r="Q3991">
            <v>1</v>
          </cell>
          <cell r="T3991">
            <v>0</v>
          </cell>
          <cell r="U3991">
            <v>0</v>
          </cell>
          <cell r="V3991">
            <v>0</v>
          </cell>
        </row>
        <row r="3992">
          <cell r="D3992" t="str">
            <v>THE KEY</v>
          </cell>
          <cell r="M3992" t="str">
            <v>﻿Đang hoạt động</v>
          </cell>
          <cell r="N3992">
            <v>42514</v>
          </cell>
          <cell r="Q3992">
            <v>1</v>
          </cell>
          <cell r="T3992">
            <v>0</v>
          </cell>
          <cell r="U3992">
            <v>0</v>
          </cell>
          <cell r="V3992">
            <v>0</v>
          </cell>
        </row>
        <row r="3993">
          <cell r="D3993" t="str">
            <v>THE SKY</v>
          </cell>
          <cell r="M3993" t="str">
            <v>﻿Đang hoạt động</v>
          </cell>
          <cell r="N3993">
            <v>42543</v>
          </cell>
          <cell r="Q3993">
            <v>1</v>
          </cell>
          <cell r="T3993">
            <v>0</v>
          </cell>
          <cell r="U3993">
            <v>0</v>
          </cell>
          <cell r="V3993">
            <v>0</v>
          </cell>
        </row>
        <row r="3994">
          <cell r="D3994" t="str">
            <v>THE KEY</v>
          </cell>
          <cell r="M3994" t="str">
            <v>﻿Đang hoạt động</v>
          </cell>
          <cell r="N3994">
            <v>42514</v>
          </cell>
          <cell r="Q3994">
            <v>1</v>
          </cell>
          <cell r="T3994">
            <v>0</v>
          </cell>
          <cell r="U3994">
            <v>0</v>
          </cell>
          <cell r="V3994">
            <v>0</v>
          </cell>
        </row>
        <row r="3995">
          <cell r="D3995" t="str">
            <v>VICTORY</v>
          </cell>
          <cell r="M3995" t="str">
            <v>﻿Đang hoạt động</v>
          </cell>
          <cell r="N3995">
            <v>42514</v>
          </cell>
          <cell r="Q3995">
            <v>1</v>
          </cell>
          <cell r="T3995">
            <v>0</v>
          </cell>
          <cell r="U3995">
            <v>0</v>
          </cell>
          <cell r="V3995">
            <v>0</v>
          </cell>
        </row>
        <row r="3996">
          <cell r="D3996" t="str">
            <v>THE SKY</v>
          </cell>
          <cell r="M3996" t="str">
            <v>﻿Đang hoạt động</v>
          </cell>
          <cell r="N3996">
            <v>42513</v>
          </cell>
          <cell r="Q3996">
            <v>1</v>
          </cell>
          <cell r="T3996">
            <v>0</v>
          </cell>
          <cell r="U3996">
            <v>0</v>
          </cell>
          <cell r="V3996">
            <v>0</v>
          </cell>
        </row>
        <row r="3997">
          <cell r="D3997" t="str">
            <v>MDRT HCM</v>
          </cell>
          <cell r="M3997" t="str">
            <v>﻿Đang hoạt động</v>
          </cell>
          <cell r="N3997">
            <v>42513</v>
          </cell>
          <cell r="Q3997">
            <v>1</v>
          </cell>
          <cell r="T3997">
            <v>0</v>
          </cell>
          <cell r="U3997">
            <v>0</v>
          </cell>
          <cell r="V3997">
            <v>0</v>
          </cell>
        </row>
        <row r="3998">
          <cell r="D3998" t="str">
            <v>GENCASA NAM ĐỊNH</v>
          </cell>
          <cell r="M3998" t="str">
            <v>﻿Đang hoạt động</v>
          </cell>
          <cell r="N3998">
            <v>42536</v>
          </cell>
          <cell r="Q3998">
            <v>1</v>
          </cell>
          <cell r="T3998">
            <v>0</v>
          </cell>
          <cell r="U3998">
            <v>0</v>
          </cell>
          <cell r="V3998">
            <v>0</v>
          </cell>
        </row>
        <row r="3999">
          <cell r="D3999" t="str">
            <v>GREEN DRAGON</v>
          </cell>
          <cell r="M3999" t="str">
            <v>﻿Đã nghỉ việc</v>
          </cell>
          <cell r="N3999">
            <v>42513</v>
          </cell>
          <cell r="Q3999">
            <v>0</v>
          </cell>
          <cell r="T3999">
            <v>0</v>
          </cell>
          <cell r="U3999">
            <v>0</v>
          </cell>
          <cell r="V3999">
            <v>0</v>
          </cell>
        </row>
        <row r="4000">
          <cell r="D4000" t="str">
            <v>GENCASA NAM ĐỊNH</v>
          </cell>
          <cell r="M4000" t="str">
            <v>﻿Đang hoạt động</v>
          </cell>
          <cell r="N4000">
            <v>42516</v>
          </cell>
          <cell r="Q4000">
            <v>1</v>
          </cell>
          <cell r="T4000">
            <v>0</v>
          </cell>
          <cell r="U4000">
            <v>0</v>
          </cell>
          <cell r="V4000">
            <v>0</v>
          </cell>
        </row>
        <row r="4001">
          <cell r="D4001" t="str">
            <v>GENCASA NAM ĐỊNH</v>
          </cell>
          <cell r="M4001" t="str">
            <v>﻿Đang hoạt động</v>
          </cell>
          <cell r="N4001">
            <v>42516</v>
          </cell>
          <cell r="Q4001">
            <v>1</v>
          </cell>
          <cell r="T4001">
            <v>0</v>
          </cell>
          <cell r="U4001">
            <v>0</v>
          </cell>
          <cell r="V4001">
            <v>0</v>
          </cell>
        </row>
        <row r="4002">
          <cell r="D4002" t="str">
            <v>BLUE OCEAN</v>
          </cell>
          <cell r="M4002" t="str">
            <v>﻿Đang hoạt động</v>
          </cell>
          <cell r="N4002">
            <v>42513</v>
          </cell>
          <cell r="Q4002">
            <v>1</v>
          </cell>
          <cell r="T4002">
            <v>0</v>
          </cell>
          <cell r="U4002">
            <v>0</v>
          </cell>
          <cell r="V4002">
            <v>0</v>
          </cell>
        </row>
        <row r="4003">
          <cell r="D4003" t="str">
            <v>GENCASA NAM ĐỊNH</v>
          </cell>
          <cell r="M4003" t="str">
            <v>﻿Đang hoạt động</v>
          </cell>
          <cell r="N4003">
            <v>42537</v>
          </cell>
          <cell r="Q4003">
            <v>1</v>
          </cell>
          <cell r="T4003">
            <v>0</v>
          </cell>
          <cell r="U4003">
            <v>0</v>
          </cell>
          <cell r="V4003">
            <v>0</v>
          </cell>
        </row>
        <row r="4004">
          <cell r="D4004" t="str">
            <v>BLUE OCEAN</v>
          </cell>
          <cell r="M4004" t="str">
            <v>﻿Đang hoạt động</v>
          </cell>
          <cell r="N4004">
            <v>42571</v>
          </cell>
          <cell r="Q4004">
            <v>1</v>
          </cell>
          <cell r="T4004">
            <v>0</v>
          </cell>
          <cell r="U4004">
            <v>0</v>
          </cell>
          <cell r="V4004">
            <v>0</v>
          </cell>
        </row>
        <row r="4005">
          <cell r="D4005" t="str">
            <v>MDRT VT</v>
          </cell>
          <cell r="M4005" t="str">
            <v>﻿Đang hoạt động</v>
          </cell>
          <cell r="N4005">
            <v>42534</v>
          </cell>
          <cell r="Q4005">
            <v>0</v>
          </cell>
          <cell r="T4005">
            <v>0</v>
          </cell>
          <cell r="U4005">
            <v>1</v>
          </cell>
          <cell r="V4005">
            <v>0</v>
          </cell>
        </row>
        <row r="4006">
          <cell r="D4006" t="str">
            <v>MDRT VT</v>
          </cell>
          <cell r="M4006" t="str">
            <v>﻿Đang hoạt động</v>
          </cell>
          <cell r="N4006">
            <v>42508</v>
          </cell>
          <cell r="Q4006">
            <v>1</v>
          </cell>
          <cell r="T4006">
            <v>0</v>
          </cell>
          <cell r="U4006">
            <v>0</v>
          </cell>
          <cell r="V4006">
            <v>0</v>
          </cell>
        </row>
        <row r="4007">
          <cell r="D4007" t="str">
            <v>BLUE OCEAN</v>
          </cell>
          <cell r="M4007" t="str">
            <v>﻿Đang hoạt động</v>
          </cell>
          <cell r="N4007">
            <v>42529</v>
          </cell>
          <cell r="Q4007">
            <v>1</v>
          </cell>
          <cell r="T4007">
            <v>0</v>
          </cell>
          <cell r="U4007">
            <v>0</v>
          </cell>
          <cell r="V4007">
            <v>0</v>
          </cell>
        </row>
        <row r="4008">
          <cell r="D4008" t="str">
            <v>MDRT HCM</v>
          </cell>
          <cell r="M4008" t="str">
            <v>﻿Đang hoạt động</v>
          </cell>
          <cell r="N4008">
            <v>42513</v>
          </cell>
          <cell r="Q4008">
            <v>1</v>
          </cell>
          <cell r="T4008">
            <v>0</v>
          </cell>
          <cell r="U4008">
            <v>0</v>
          </cell>
          <cell r="V4008">
            <v>0</v>
          </cell>
        </row>
        <row r="4009">
          <cell r="D4009" t="str">
            <v>COT GENCASA</v>
          </cell>
          <cell r="M4009" t="str">
            <v>﻿Đang hoạt động</v>
          </cell>
          <cell r="N4009">
            <v>42514</v>
          </cell>
          <cell r="Q4009">
            <v>1</v>
          </cell>
          <cell r="T4009">
            <v>0</v>
          </cell>
          <cell r="U4009">
            <v>0</v>
          </cell>
          <cell r="V4009">
            <v>0</v>
          </cell>
        </row>
        <row r="4010">
          <cell r="D4010" t="str">
            <v>BLUE OCEAN</v>
          </cell>
          <cell r="M4010" t="str">
            <v>﻿Đang hoạt động</v>
          </cell>
          <cell r="N4010">
            <v>42542</v>
          </cell>
          <cell r="Q4010">
            <v>1</v>
          </cell>
          <cell r="T4010">
            <v>0</v>
          </cell>
          <cell r="U4010">
            <v>0</v>
          </cell>
          <cell r="V4010">
            <v>0</v>
          </cell>
        </row>
        <row r="4011">
          <cell r="D4011" t="str">
            <v>LUCKY CAT</v>
          </cell>
          <cell r="M4011" t="str">
            <v>﻿Đang hoạt động</v>
          </cell>
          <cell r="N4011">
            <v>42513</v>
          </cell>
          <cell r="Q4011">
            <v>1</v>
          </cell>
          <cell r="T4011">
            <v>0</v>
          </cell>
          <cell r="U4011">
            <v>0</v>
          </cell>
          <cell r="V4011">
            <v>0</v>
          </cell>
        </row>
        <row r="4012">
          <cell r="D4012" t="str">
            <v>MDRT HCM</v>
          </cell>
          <cell r="M4012" t="str">
            <v>﻿Đang hoạt động</v>
          </cell>
          <cell r="N4012">
            <v>42513</v>
          </cell>
          <cell r="Q4012">
            <v>1</v>
          </cell>
          <cell r="T4012">
            <v>0</v>
          </cell>
          <cell r="U4012">
            <v>0</v>
          </cell>
          <cell r="V4012">
            <v>0</v>
          </cell>
        </row>
        <row r="4013">
          <cell r="D4013" t="str">
            <v>COT GENCASA</v>
          </cell>
          <cell r="M4013" t="str">
            <v>﻿Đang hoạt động</v>
          </cell>
          <cell r="N4013">
            <v>42514</v>
          </cell>
          <cell r="Q4013">
            <v>1</v>
          </cell>
          <cell r="T4013">
            <v>0</v>
          </cell>
          <cell r="U4013">
            <v>0</v>
          </cell>
          <cell r="V4013">
            <v>0</v>
          </cell>
        </row>
        <row r="4014">
          <cell r="D4014" t="str">
            <v>BLUE OCEAN</v>
          </cell>
          <cell r="M4014" t="str">
            <v>﻿Đang hoạt động</v>
          </cell>
          <cell r="N4014">
            <v>42529</v>
          </cell>
          <cell r="Q4014">
            <v>1</v>
          </cell>
          <cell r="T4014">
            <v>0</v>
          </cell>
          <cell r="U4014">
            <v>0</v>
          </cell>
          <cell r="V4014">
            <v>0</v>
          </cell>
        </row>
        <row r="4015">
          <cell r="D4015" t="str">
            <v>THE STARS 1</v>
          </cell>
          <cell r="M4015" t="str">
            <v>﻿Đang hoạt động</v>
          </cell>
          <cell r="N4015">
            <v>42513</v>
          </cell>
          <cell r="Q4015">
            <v>0</v>
          </cell>
          <cell r="T4015">
            <v>1</v>
          </cell>
          <cell r="U4015">
            <v>0</v>
          </cell>
          <cell r="V4015">
            <v>0</v>
          </cell>
        </row>
        <row r="4016">
          <cell r="D4016" t="str">
            <v>THE STARS 1</v>
          </cell>
          <cell r="M4016" t="str">
            <v>﻿Đang hoạt động</v>
          </cell>
          <cell r="N4016">
            <v>41782</v>
          </cell>
          <cell r="Q4016">
            <v>0</v>
          </cell>
          <cell r="T4016">
            <v>0</v>
          </cell>
          <cell r="U4016">
            <v>0</v>
          </cell>
          <cell r="V4016">
            <v>1</v>
          </cell>
        </row>
        <row r="4017">
          <cell r="D4017" t="str">
            <v>MEGA</v>
          </cell>
          <cell r="M4017" t="str">
            <v>﻿Đang hoạt động</v>
          </cell>
          <cell r="N4017">
            <v>42514</v>
          </cell>
          <cell r="Q4017">
            <v>1</v>
          </cell>
          <cell r="T4017">
            <v>0</v>
          </cell>
          <cell r="U4017">
            <v>0</v>
          </cell>
          <cell r="V4017">
            <v>0</v>
          </cell>
        </row>
        <row r="4018">
          <cell r="D4018" t="str">
            <v>LIB</v>
          </cell>
          <cell r="M4018" t="str">
            <v>﻿Đang hoạt động</v>
          </cell>
          <cell r="N4018">
            <v>42513</v>
          </cell>
          <cell r="Q4018">
            <v>1</v>
          </cell>
          <cell r="T4018">
            <v>0</v>
          </cell>
          <cell r="U4018">
            <v>0</v>
          </cell>
          <cell r="V4018">
            <v>0</v>
          </cell>
        </row>
        <row r="4019">
          <cell r="D4019" t="str">
            <v>GENCASA NAM ĐỊNH</v>
          </cell>
          <cell r="M4019" t="str">
            <v>﻿Đang hoạt động</v>
          </cell>
          <cell r="N4019">
            <v>42516</v>
          </cell>
          <cell r="Q4019">
            <v>1</v>
          </cell>
          <cell r="T4019">
            <v>0</v>
          </cell>
          <cell r="U4019">
            <v>0</v>
          </cell>
          <cell r="V4019">
            <v>0</v>
          </cell>
        </row>
        <row r="4020">
          <cell r="D4020" t="str">
            <v>COT GENCASA</v>
          </cell>
          <cell r="M4020" t="str">
            <v>﻿Đang hoạt động</v>
          </cell>
          <cell r="N4020">
            <v>42514</v>
          </cell>
          <cell r="Q4020">
            <v>0</v>
          </cell>
          <cell r="T4020">
            <v>1</v>
          </cell>
          <cell r="U4020">
            <v>0</v>
          </cell>
          <cell r="V4020">
            <v>0</v>
          </cell>
        </row>
        <row r="4021">
          <cell r="D4021" t="str">
            <v>GENCASA THÁI NGUYÊN</v>
          </cell>
          <cell r="M4021" t="str">
            <v>﻿Đã nghỉ việc</v>
          </cell>
          <cell r="N4021">
            <v>42529</v>
          </cell>
          <cell r="Q4021">
            <v>0</v>
          </cell>
          <cell r="T4021">
            <v>0</v>
          </cell>
          <cell r="U4021">
            <v>0</v>
          </cell>
          <cell r="V4021">
            <v>0</v>
          </cell>
        </row>
        <row r="4022">
          <cell r="D4022" t="str">
            <v>GENCASA NGHỆ AN</v>
          </cell>
          <cell r="M4022" t="str">
            <v>﻿Đang hoạt động</v>
          </cell>
          <cell r="N4022">
            <v>42513</v>
          </cell>
          <cell r="Q4022">
            <v>1</v>
          </cell>
          <cell r="T4022">
            <v>0</v>
          </cell>
          <cell r="U4022">
            <v>0</v>
          </cell>
          <cell r="V4022">
            <v>0</v>
          </cell>
        </row>
        <row r="4023">
          <cell r="D4023" t="str">
            <v>GENCASA THÁI NGUYÊN</v>
          </cell>
          <cell r="M4023" t="str">
            <v>﻿Đang hoạt động</v>
          </cell>
          <cell r="N4023">
            <v>42529</v>
          </cell>
          <cell r="Q4023">
            <v>0</v>
          </cell>
          <cell r="T4023">
            <v>0</v>
          </cell>
          <cell r="U4023">
            <v>1</v>
          </cell>
          <cell r="V4023">
            <v>0</v>
          </cell>
        </row>
        <row r="4024">
          <cell r="D4024" t="str">
            <v>THE STARS 1</v>
          </cell>
          <cell r="M4024" t="str">
            <v>﻿Đang hoạt động</v>
          </cell>
          <cell r="N4024">
            <v>41782</v>
          </cell>
          <cell r="Q4024">
            <v>0</v>
          </cell>
          <cell r="T4024">
            <v>0</v>
          </cell>
          <cell r="U4024">
            <v>0</v>
          </cell>
          <cell r="V4024">
            <v>1</v>
          </cell>
        </row>
        <row r="4025">
          <cell r="D4025" t="str">
            <v>MEGA</v>
          </cell>
          <cell r="M4025" t="str">
            <v>﻿Đang hoạt động</v>
          </cell>
          <cell r="N4025">
            <v>42514</v>
          </cell>
          <cell r="Q4025">
            <v>1</v>
          </cell>
          <cell r="T4025">
            <v>0</v>
          </cell>
          <cell r="U4025">
            <v>0</v>
          </cell>
          <cell r="V4025">
            <v>0</v>
          </cell>
        </row>
        <row r="4026">
          <cell r="D4026" t="str">
            <v>GENCASA NGHỆ AN</v>
          </cell>
          <cell r="M4026" t="str">
            <v>﻿Đang hoạt động</v>
          </cell>
          <cell r="N4026">
            <v>42510</v>
          </cell>
          <cell r="Q4026">
            <v>1</v>
          </cell>
          <cell r="T4026">
            <v>0</v>
          </cell>
          <cell r="U4026">
            <v>0</v>
          </cell>
          <cell r="V4026">
            <v>0</v>
          </cell>
        </row>
        <row r="4027">
          <cell r="D4027" t="str">
            <v>WHITE HORSE</v>
          </cell>
          <cell r="M4027" t="str">
            <v>﻿Đang hoạt động</v>
          </cell>
          <cell r="N4027">
            <v>42514</v>
          </cell>
          <cell r="Q4027">
            <v>1</v>
          </cell>
          <cell r="T4027">
            <v>0</v>
          </cell>
          <cell r="U4027">
            <v>0</v>
          </cell>
          <cell r="V4027">
            <v>0</v>
          </cell>
        </row>
        <row r="4028">
          <cell r="D4028" t="str">
            <v>THE SKY</v>
          </cell>
          <cell r="M4028" t="str">
            <v>﻿Đang hoạt động</v>
          </cell>
          <cell r="N4028">
            <v>42513</v>
          </cell>
          <cell r="Q4028">
            <v>1</v>
          </cell>
          <cell r="T4028">
            <v>0</v>
          </cell>
          <cell r="U4028">
            <v>0</v>
          </cell>
          <cell r="V4028">
            <v>0</v>
          </cell>
        </row>
        <row r="4029">
          <cell r="D4029" t="str">
            <v>GENCASA NGHỆ AN</v>
          </cell>
          <cell r="M4029" t="str">
            <v>﻿Tạm đình chỉ</v>
          </cell>
          <cell r="N4029">
            <v>42510</v>
          </cell>
          <cell r="Q4029">
            <v>0</v>
          </cell>
          <cell r="T4029">
            <v>0</v>
          </cell>
          <cell r="U4029">
            <v>1</v>
          </cell>
          <cell r="V4029">
            <v>0</v>
          </cell>
        </row>
        <row r="4030">
          <cell r="D4030" t="str">
            <v>GENCASA NGHỆ AN</v>
          </cell>
          <cell r="M4030" t="str">
            <v>﻿Đã nghỉ việc</v>
          </cell>
          <cell r="N4030">
            <v>42510</v>
          </cell>
          <cell r="Q4030">
            <v>0</v>
          </cell>
          <cell r="T4030">
            <v>0</v>
          </cell>
          <cell r="U4030">
            <v>0</v>
          </cell>
          <cell r="V4030">
            <v>0</v>
          </cell>
        </row>
        <row r="4031">
          <cell r="D4031" t="str">
            <v>LIB</v>
          </cell>
          <cell r="M4031" t="str">
            <v>﻿Đang hoạt động</v>
          </cell>
          <cell r="N4031">
            <v>42513</v>
          </cell>
          <cell r="Q4031">
            <v>1</v>
          </cell>
          <cell r="T4031">
            <v>0</v>
          </cell>
          <cell r="U4031">
            <v>0</v>
          </cell>
          <cell r="V4031">
            <v>0</v>
          </cell>
        </row>
        <row r="4032">
          <cell r="D4032" t="str">
            <v>GENCASA NGHỆ AN</v>
          </cell>
          <cell r="M4032" t="str">
            <v>﻿Đang hoạt động</v>
          </cell>
          <cell r="N4032">
            <v>42510</v>
          </cell>
          <cell r="Q4032">
            <v>1</v>
          </cell>
          <cell r="T4032">
            <v>0</v>
          </cell>
          <cell r="U4032">
            <v>0</v>
          </cell>
          <cell r="V4032">
            <v>0</v>
          </cell>
        </row>
        <row r="4033">
          <cell r="D4033" t="str">
            <v>THE ROME</v>
          </cell>
          <cell r="M4033" t="str">
            <v>﻿Tạm đình chỉ</v>
          </cell>
          <cell r="N4033">
            <v>42531</v>
          </cell>
          <cell r="Q4033">
            <v>0</v>
          </cell>
          <cell r="T4033">
            <v>0</v>
          </cell>
          <cell r="U4033">
            <v>1</v>
          </cell>
          <cell r="V4033">
            <v>0</v>
          </cell>
        </row>
        <row r="4034">
          <cell r="D4034" t="str">
            <v>GENCASA NGHỆ AN</v>
          </cell>
          <cell r="M4034" t="str">
            <v>﻿Đã nghỉ việc</v>
          </cell>
          <cell r="N4034">
            <v>42537</v>
          </cell>
          <cell r="Q4034">
            <v>0</v>
          </cell>
          <cell r="T4034">
            <v>0</v>
          </cell>
          <cell r="U4034">
            <v>0</v>
          </cell>
          <cell r="V4034">
            <v>0</v>
          </cell>
        </row>
        <row r="4035">
          <cell r="D4035" t="str">
            <v>MEGA</v>
          </cell>
          <cell r="M4035" t="str">
            <v>﻿Đang hoạt động</v>
          </cell>
          <cell r="N4035">
            <v>42514</v>
          </cell>
          <cell r="Q4035">
            <v>1</v>
          </cell>
          <cell r="T4035">
            <v>0</v>
          </cell>
          <cell r="U4035">
            <v>0</v>
          </cell>
          <cell r="V4035">
            <v>0</v>
          </cell>
        </row>
        <row r="4036">
          <cell r="D4036" t="str">
            <v>GENCASA NAM ĐỊNH</v>
          </cell>
          <cell r="M4036" t="str">
            <v>﻿Đang hoạt động</v>
          </cell>
          <cell r="N4036">
            <v>42536</v>
          </cell>
          <cell r="Q4036">
            <v>1</v>
          </cell>
          <cell r="T4036">
            <v>0</v>
          </cell>
          <cell r="U4036">
            <v>0</v>
          </cell>
          <cell r="V4036">
            <v>0</v>
          </cell>
        </row>
        <row r="4037">
          <cell r="D4037" t="str">
            <v>REDBULL</v>
          </cell>
          <cell r="M4037" t="str">
            <v>﻿Đang hoạt động</v>
          </cell>
          <cell r="N4037">
            <v>42723</v>
          </cell>
          <cell r="Q4037">
            <v>1</v>
          </cell>
          <cell r="T4037">
            <v>0</v>
          </cell>
          <cell r="U4037">
            <v>0</v>
          </cell>
          <cell r="V4037">
            <v>0</v>
          </cell>
        </row>
        <row r="4038">
          <cell r="D4038" t="str">
            <v>GENCASA NGHỆ AN</v>
          </cell>
          <cell r="M4038" t="str">
            <v>﻿Đang hoạt động</v>
          </cell>
          <cell r="N4038">
            <v>42510</v>
          </cell>
          <cell r="Q4038">
            <v>0</v>
          </cell>
          <cell r="T4038">
            <v>1</v>
          </cell>
          <cell r="U4038">
            <v>0</v>
          </cell>
          <cell r="V4038">
            <v>0</v>
          </cell>
        </row>
        <row r="4039">
          <cell r="D4039" t="str">
            <v>WHITE HORSE</v>
          </cell>
          <cell r="M4039" t="str">
            <v>﻿Đang hoạt động</v>
          </cell>
          <cell r="N4039">
            <v>42536</v>
          </cell>
          <cell r="Q4039">
            <v>0</v>
          </cell>
          <cell r="T4039">
            <v>1</v>
          </cell>
          <cell r="U4039">
            <v>0</v>
          </cell>
          <cell r="V4039">
            <v>0</v>
          </cell>
        </row>
        <row r="4040">
          <cell r="D4040" t="str">
            <v>GENCASA NAM ĐỊNH</v>
          </cell>
          <cell r="M4040" t="str">
            <v>﻿Đang hoạt động</v>
          </cell>
          <cell r="N4040">
            <v>42635</v>
          </cell>
          <cell r="Q4040">
            <v>1</v>
          </cell>
          <cell r="T4040">
            <v>0</v>
          </cell>
          <cell r="U4040">
            <v>0</v>
          </cell>
          <cell r="V4040">
            <v>0</v>
          </cell>
        </row>
        <row r="4041">
          <cell r="D4041" t="str">
            <v>GENCASA NAM ĐỊNH</v>
          </cell>
          <cell r="M4041" t="str">
            <v>﻿Đang hoạt động</v>
          </cell>
          <cell r="N4041">
            <v>42516</v>
          </cell>
          <cell r="Q4041">
            <v>1</v>
          </cell>
          <cell r="T4041">
            <v>0</v>
          </cell>
          <cell r="U4041">
            <v>0</v>
          </cell>
          <cell r="V4041">
            <v>0</v>
          </cell>
        </row>
        <row r="4042">
          <cell r="D4042" t="str">
            <v>GENCASA NAM ĐỊNH</v>
          </cell>
          <cell r="M4042" t="str">
            <v>﻿Đang hoạt động</v>
          </cell>
          <cell r="N4042">
            <v>42516</v>
          </cell>
          <cell r="Q4042">
            <v>0</v>
          </cell>
          <cell r="T4042">
            <v>1</v>
          </cell>
          <cell r="U4042">
            <v>0</v>
          </cell>
          <cell r="V4042">
            <v>0</v>
          </cell>
        </row>
        <row r="4043">
          <cell r="D4043" t="str">
            <v>SUNFLOWER</v>
          </cell>
          <cell r="M4043" t="str">
            <v>﻿Đang hoạt động</v>
          </cell>
          <cell r="N4043">
            <v>42515</v>
          </cell>
          <cell r="Q4043">
            <v>1</v>
          </cell>
          <cell r="T4043">
            <v>0</v>
          </cell>
          <cell r="U4043">
            <v>0</v>
          </cell>
          <cell r="V4043">
            <v>0</v>
          </cell>
        </row>
        <row r="4044">
          <cell r="D4044" t="str">
            <v>SUNFLOWER</v>
          </cell>
          <cell r="M4044" t="str">
            <v>﻿Đang hoạt động</v>
          </cell>
          <cell r="N4044">
            <v>42716</v>
          </cell>
          <cell r="Q4044">
            <v>1</v>
          </cell>
          <cell r="T4044">
            <v>0</v>
          </cell>
          <cell r="U4044">
            <v>0</v>
          </cell>
          <cell r="V4044">
            <v>0</v>
          </cell>
        </row>
        <row r="4045">
          <cell r="D4045" t="str">
            <v>SUNFLOWER</v>
          </cell>
          <cell r="M4045" t="str">
            <v>﻿Đang hoạt động</v>
          </cell>
          <cell r="N4045">
            <v>42515</v>
          </cell>
          <cell r="Q4045">
            <v>1</v>
          </cell>
          <cell r="T4045">
            <v>0</v>
          </cell>
          <cell r="U4045">
            <v>0</v>
          </cell>
          <cell r="V4045">
            <v>0</v>
          </cell>
        </row>
        <row r="4046">
          <cell r="D4046" t="str">
            <v>THE CAPITAL</v>
          </cell>
          <cell r="M4046" t="str">
            <v>﻿Đang hoạt động</v>
          </cell>
          <cell r="N4046">
            <v>42520</v>
          </cell>
          <cell r="Q4046">
            <v>1</v>
          </cell>
          <cell r="T4046">
            <v>0</v>
          </cell>
          <cell r="U4046">
            <v>0</v>
          </cell>
          <cell r="V4046">
            <v>0</v>
          </cell>
        </row>
        <row r="4047">
          <cell r="D4047" t="str">
            <v>MEGA</v>
          </cell>
          <cell r="M4047" t="str">
            <v>﻿Đang hoạt động</v>
          </cell>
          <cell r="N4047">
            <v>42516</v>
          </cell>
          <cell r="Q4047">
            <v>1</v>
          </cell>
          <cell r="T4047">
            <v>0</v>
          </cell>
          <cell r="U4047">
            <v>0</v>
          </cell>
          <cell r="V4047">
            <v>0</v>
          </cell>
        </row>
        <row r="4048">
          <cell r="D4048" t="str">
            <v>MEGA</v>
          </cell>
          <cell r="M4048" t="str">
            <v>﻿Đang hoạt động</v>
          </cell>
          <cell r="N4048">
            <v>42514</v>
          </cell>
          <cell r="Q4048">
            <v>1</v>
          </cell>
          <cell r="T4048">
            <v>0</v>
          </cell>
          <cell r="U4048">
            <v>0</v>
          </cell>
          <cell r="V4048">
            <v>0</v>
          </cell>
        </row>
        <row r="4049">
          <cell r="D4049" t="str">
            <v>MEGA</v>
          </cell>
          <cell r="M4049" t="str">
            <v>﻿Đang hoạt động</v>
          </cell>
          <cell r="N4049">
            <v>42543</v>
          </cell>
          <cell r="Q4049">
            <v>1</v>
          </cell>
          <cell r="T4049">
            <v>0</v>
          </cell>
          <cell r="U4049">
            <v>0</v>
          </cell>
          <cell r="V4049">
            <v>0</v>
          </cell>
        </row>
        <row r="4050">
          <cell r="D4050" t="str">
            <v>TCA TEAM</v>
          </cell>
          <cell r="M4050" t="str">
            <v>﻿Đang hoạt động</v>
          </cell>
          <cell r="N4050">
            <v>42579</v>
          </cell>
          <cell r="Q4050">
            <v>0</v>
          </cell>
          <cell r="T4050">
            <v>0</v>
          </cell>
          <cell r="U4050">
            <v>0</v>
          </cell>
          <cell r="V4050">
            <v>0</v>
          </cell>
        </row>
        <row r="4051">
          <cell r="D4051" t="str">
            <v>GENCASA LONG BIÊN</v>
          </cell>
          <cell r="M4051" t="str">
            <v>﻿Đang hoạt động</v>
          </cell>
          <cell r="N4051">
            <v>42515</v>
          </cell>
          <cell r="Q4051">
            <v>0</v>
          </cell>
          <cell r="T4051">
            <v>1</v>
          </cell>
          <cell r="U4051">
            <v>0</v>
          </cell>
          <cell r="V4051">
            <v>0</v>
          </cell>
        </row>
        <row r="4052">
          <cell r="D4052" t="str">
            <v>TCA TEAM</v>
          </cell>
          <cell r="M4052" t="str">
            <v>﻿Đang hoạt động</v>
          </cell>
          <cell r="N4052">
            <v>42514</v>
          </cell>
          <cell r="Q4052">
            <v>0</v>
          </cell>
          <cell r="T4052">
            <v>0</v>
          </cell>
          <cell r="U4052">
            <v>0</v>
          </cell>
          <cell r="V4052">
            <v>0</v>
          </cell>
        </row>
        <row r="4053">
          <cell r="D4053" t="str">
            <v>TCA TEAM</v>
          </cell>
          <cell r="M4053" t="str">
            <v>﻿Đang hoạt động</v>
          </cell>
          <cell r="N4053">
            <v>42514</v>
          </cell>
          <cell r="Q4053">
            <v>0</v>
          </cell>
          <cell r="T4053">
            <v>0</v>
          </cell>
          <cell r="U4053">
            <v>0</v>
          </cell>
          <cell r="V4053">
            <v>0</v>
          </cell>
        </row>
        <row r="4054">
          <cell r="D4054" t="str">
            <v>TCA TEAM</v>
          </cell>
          <cell r="M4054" t="str">
            <v>﻿Đang hoạt động</v>
          </cell>
          <cell r="N4054">
            <v>42514</v>
          </cell>
          <cell r="Q4054">
            <v>0</v>
          </cell>
          <cell r="T4054">
            <v>0</v>
          </cell>
          <cell r="U4054">
            <v>0</v>
          </cell>
          <cell r="V4054">
            <v>0</v>
          </cell>
        </row>
        <row r="4055">
          <cell r="D4055" t="str">
            <v>TCA TEAM</v>
          </cell>
          <cell r="M4055" t="str">
            <v>﻿Đang hoạt động</v>
          </cell>
          <cell r="N4055">
            <v>42514</v>
          </cell>
          <cell r="Q4055">
            <v>0</v>
          </cell>
          <cell r="T4055">
            <v>0</v>
          </cell>
          <cell r="U4055">
            <v>0</v>
          </cell>
          <cell r="V4055">
            <v>0</v>
          </cell>
        </row>
        <row r="4056">
          <cell r="D4056" t="str">
            <v>THE CAPITAL</v>
          </cell>
          <cell r="M4056" t="str">
            <v>﻿Đang hoạt động</v>
          </cell>
          <cell r="N4056">
            <v>42514</v>
          </cell>
          <cell r="Q4056">
            <v>1</v>
          </cell>
          <cell r="T4056">
            <v>0</v>
          </cell>
          <cell r="U4056">
            <v>0</v>
          </cell>
          <cell r="V4056">
            <v>0</v>
          </cell>
        </row>
        <row r="4057">
          <cell r="D4057" t="str">
            <v>TCA TEAM</v>
          </cell>
          <cell r="M4057" t="str">
            <v>﻿Đang hoạt động</v>
          </cell>
          <cell r="N4057">
            <v>42514</v>
          </cell>
          <cell r="Q4057">
            <v>0</v>
          </cell>
          <cell r="T4057">
            <v>0</v>
          </cell>
          <cell r="U4057">
            <v>0</v>
          </cell>
          <cell r="V4057">
            <v>0</v>
          </cell>
        </row>
        <row r="4058">
          <cell r="D4058" t="str">
            <v>TCA TEAM</v>
          </cell>
          <cell r="M4058" t="str">
            <v>﻿Đang hoạt động</v>
          </cell>
          <cell r="N4058">
            <v>42514</v>
          </cell>
          <cell r="Q4058">
            <v>0</v>
          </cell>
          <cell r="T4058">
            <v>0</v>
          </cell>
          <cell r="U4058">
            <v>0</v>
          </cell>
          <cell r="V4058">
            <v>0</v>
          </cell>
        </row>
        <row r="4059">
          <cell r="D4059" t="str">
            <v>TCB NORTH</v>
          </cell>
          <cell r="M4059" t="str">
            <v>﻿Đang hoạt động</v>
          </cell>
          <cell r="N4059">
            <v>42516</v>
          </cell>
          <cell r="Q4059">
            <v>0</v>
          </cell>
          <cell r="T4059">
            <v>0</v>
          </cell>
          <cell r="U4059">
            <v>0</v>
          </cell>
          <cell r="V4059">
            <v>0</v>
          </cell>
        </row>
        <row r="4060">
          <cell r="D4060" t="str">
            <v>TCA TEAM</v>
          </cell>
          <cell r="M4060" t="str">
            <v>﻿Đang hoạt động</v>
          </cell>
          <cell r="N4060">
            <v>42514</v>
          </cell>
          <cell r="Q4060">
            <v>0</v>
          </cell>
          <cell r="T4060">
            <v>0</v>
          </cell>
          <cell r="U4060">
            <v>0</v>
          </cell>
          <cell r="V4060">
            <v>0</v>
          </cell>
        </row>
        <row r="4061">
          <cell r="D4061" t="str">
            <v>LION 1</v>
          </cell>
          <cell r="M4061" t="str">
            <v>﻿Đang hoạt động</v>
          </cell>
          <cell r="N4061">
            <v>42514</v>
          </cell>
          <cell r="Q4061">
            <v>1</v>
          </cell>
          <cell r="T4061">
            <v>0</v>
          </cell>
          <cell r="U4061">
            <v>0</v>
          </cell>
          <cell r="V4061">
            <v>0</v>
          </cell>
        </row>
        <row r="4062">
          <cell r="D4062" t="str">
            <v>TCA TEAM</v>
          </cell>
          <cell r="M4062" t="str">
            <v>﻿Đang hoạt động</v>
          </cell>
          <cell r="N4062">
            <v>42579</v>
          </cell>
          <cell r="Q4062">
            <v>0</v>
          </cell>
          <cell r="T4062">
            <v>0</v>
          </cell>
          <cell r="U4062">
            <v>0</v>
          </cell>
          <cell r="V4062">
            <v>0</v>
          </cell>
        </row>
        <row r="4063">
          <cell r="D4063" t="str">
            <v>TCA TEAM</v>
          </cell>
          <cell r="M4063" t="str">
            <v>﻿Đang hoạt động</v>
          </cell>
          <cell r="N4063">
            <v>42514</v>
          </cell>
          <cell r="Q4063">
            <v>0</v>
          </cell>
          <cell r="T4063">
            <v>0</v>
          </cell>
          <cell r="U4063">
            <v>0</v>
          </cell>
          <cell r="V4063">
            <v>0</v>
          </cell>
        </row>
        <row r="4064">
          <cell r="D4064" t="str">
            <v>TCA TEAM</v>
          </cell>
          <cell r="M4064" t="str">
            <v>﻿Đang hoạt động</v>
          </cell>
          <cell r="N4064">
            <v>42514</v>
          </cell>
          <cell r="Q4064">
            <v>0</v>
          </cell>
          <cell r="T4064">
            <v>0</v>
          </cell>
          <cell r="U4064">
            <v>0</v>
          </cell>
          <cell r="V4064">
            <v>0</v>
          </cell>
        </row>
        <row r="4065">
          <cell r="D4065" t="str">
            <v>TCA TEAM</v>
          </cell>
          <cell r="M4065" t="str">
            <v>﻿Đang hoạt động</v>
          </cell>
          <cell r="N4065">
            <v>42514</v>
          </cell>
          <cell r="Q4065">
            <v>0</v>
          </cell>
          <cell r="T4065">
            <v>0</v>
          </cell>
          <cell r="U4065">
            <v>0</v>
          </cell>
          <cell r="V4065">
            <v>0</v>
          </cell>
        </row>
        <row r="4066">
          <cell r="D4066" t="str">
            <v>TCA TEAM</v>
          </cell>
          <cell r="M4066" t="str">
            <v>﻿Đang hoạt động</v>
          </cell>
          <cell r="N4066">
            <v>42514</v>
          </cell>
          <cell r="Q4066">
            <v>0</v>
          </cell>
          <cell r="T4066">
            <v>0</v>
          </cell>
          <cell r="U4066">
            <v>0</v>
          </cell>
          <cell r="V4066">
            <v>0</v>
          </cell>
        </row>
        <row r="4067">
          <cell r="D4067" t="str">
            <v>GENCASA NGHỆ AN</v>
          </cell>
          <cell r="M4067" t="str">
            <v>﻿Tạm đình chỉ</v>
          </cell>
          <cell r="N4067">
            <v>42517</v>
          </cell>
          <cell r="Q4067">
            <v>0</v>
          </cell>
          <cell r="T4067">
            <v>0</v>
          </cell>
          <cell r="U4067">
            <v>0</v>
          </cell>
          <cell r="V4067">
            <v>1</v>
          </cell>
        </row>
        <row r="4068">
          <cell r="D4068" t="str">
            <v>TCA TEAM</v>
          </cell>
          <cell r="M4068" t="str">
            <v>﻿Đang hoạt động</v>
          </cell>
          <cell r="N4068">
            <v>42514</v>
          </cell>
          <cell r="Q4068">
            <v>0</v>
          </cell>
          <cell r="T4068">
            <v>0</v>
          </cell>
          <cell r="U4068">
            <v>0</v>
          </cell>
          <cell r="V4068">
            <v>0</v>
          </cell>
        </row>
        <row r="4069">
          <cell r="D4069" t="str">
            <v>THE POWER</v>
          </cell>
          <cell r="M4069" t="str">
            <v>﻿Đang hoạt động</v>
          </cell>
          <cell r="N4069">
            <v>41789</v>
          </cell>
          <cell r="Q4069">
            <v>0</v>
          </cell>
          <cell r="T4069">
            <v>0</v>
          </cell>
          <cell r="U4069">
            <v>0</v>
          </cell>
          <cell r="V4069">
            <v>1</v>
          </cell>
        </row>
        <row r="4070">
          <cell r="D4070" t="str">
            <v>MDRT BH</v>
          </cell>
          <cell r="M4070" t="str">
            <v>﻿Đang hoạt động</v>
          </cell>
          <cell r="N4070">
            <v>42536</v>
          </cell>
          <cell r="Q4070">
            <v>1</v>
          </cell>
          <cell r="T4070">
            <v>0</v>
          </cell>
          <cell r="U4070">
            <v>0</v>
          </cell>
          <cell r="V4070">
            <v>0</v>
          </cell>
        </row>
        <row r="4071">
          <cell r="D4071" t="str">
            <v>GENCASA NGHỆ AN</v>
          </cell>
          <cell r="M4071" t="str">
            <v>﻿Đang hoạt động</v>
          </cell>
          <cell r="N4071">
            <v>42566</v>
          </cell>
          <cell r="Q4071">
            <v>0</v>
          </cell>
          <cell r="T4071">
            <v>0</v>
          </cell>
          <cell r="U4071">
            <v>1</v>
          </cell>
          <cell r="V4071">
            <v>0</v>
          </cell>
        </row>
        <row r="4072">
          <cell r="D4072" t="str">
            <v>SUNFLOWER</v>
          </cell>
          <cell r="M4072" t="str">
            <v>﻿Đang hoạt động</v>
          </cell>
          <cell r="N4072">
            <v>42515</v>
          </cell>
          <cell r="Q4072">
            <v>1</v>
          </cell>
          <cell r="T4072">
            <v>0</v>
          </cell>
          <cell r="U4072">
            <v>0</v>
          </cell>
          <cell r="V4072">
            <v>0</v>
          </cell>
        </row>
        <row r="4073">
          <cell r="D4073" t="str">
            <v>GENCASA LAM SƠN</v>
          </cell>
          <cell r="M4073" t="str">
            <v>﻿Đang hoạt động</v>
          </cell>
          <cell r="N4073">
            <v>42514</v>
          </cell>
          <cell r="Q4073">
            <v>0</v>
          </cell>
          <cell r="T4073">
            <v>0</v>
          </cell>
          <cell r="U4073">
            <v>1</v>
          </cell>
          <cell r="V4073">
            <v>0</v>
          </cell>
        </row>
        <row r="4074">
          <cell r="D4074" t="str">
            <v>GENCASA LAM SƠN</v>
          </cell>
          <cell r="M4074" t="str">
            <v>﻿Đang hoạt động</v>
          </cell>
          <cell r="N4074">
            <v>42514</v>
          </cell>
          <cell r="Q4074">
            <v>0</v>
          </cell>
          <cell r="T4074">
            <v>0</v>
          </cell>
          <cell r="U4074">
            <v>1</v>
          </cell>
          <cell r="V4074">
            <v>0</v>
          </cell>
        </row>
        <row r="4075">
          <cell r="D4075" t="str">
            <v>LIB</v>
          </cell>
          <cell r="M4075" t="str">
            <v>﻿Đang hoạt động</v>
          </cell>
          <cell r="N4075">
            <v>42536</v>
          </cell>
          <cell r="Q4075">
            <v>0</v>
          </cell>
          <cell r="T4075">
            <v>0</v>
          </cell>
          <cell r="U4075">
            <v>1</v>
          </cell>
          <cell r="V4075">
            <v>0</v>
          </cell>
        </row>
        <row r="4076">
          <cell r="D4076" t="str">
            <v>GENCASA NGHỆ AN</v>
          </cell>
          <cell r="M4076" t="str">
            <v>﻿Đang hoạt động</v>
          </cell>
          <cell r="N4076">
            <v>42566</v>
          </cell>
          <cell r="Q4076">
            <v>0</v>
          </cell>
          <cell r="T4076">
            <v>0</v>
          </cell>
          <cell r="U4076">
            <v>1</v>
          </cell>
          <cell r="V4076">
            <v>0</v>
          </cell>
        </row>
        <row r="4077">
          <cell r="D4077" t="str">
            <v>COT GENCASA</v>
          </cell>
          <cell r="M4077" t="str">
            <v>﻿Đang hoạt động</v>
          </cell>
          <cell r="N4077">
            <v>42514</v>
          </cell>
          <cell r="Q4077">
            <v>0</v>
          </cell>
          <cell r="T4077">
            <v>0</v>
          </cell>
          <cell r="U4077">
            <v>1</v>
          </cell>
          <cell r="V4077">
            <v>0</v>
          </cell>
        </row>
        <row r="4078">
          <cell r="D4078" t="str">
            <v>MEGA</v>
          </cell>
          <cell r="M4078" t="str">
            <v>﻿Đang hoạt động</v>
          </cell>
          <cell r="N4078">
            <v>42514</v>
          </cell>
          <cell r="Q4078">
            <v>0</v>
          </cell>
          <cell r="T4078">
            <v>0</v>
          </cell>
          <cell r="U4078">
            <v>1</v>
          </cell>
          <cell r="V4078">
            <v>0</v>
          </cell>
        </row>
        <row r="4079">
          <cell r="D4079" t="str">
            <v>ELITE</v>
          </cell>
          <cell r="M4079" t="str">
            <v>﻿Đang hoạt động</v>
          </cell>
          <cell r="N4079">
            <v>42520</v>
          </cell>
          <cell r="Q4079">
            <v>1</v>
          </cell>
          <cell r="T4079">
            <v>0</v>
          </cell>
          <cell r="U4079">
            <v>0</v>
          </cell>
          <cell r="V4079">
            <v>0</v>
          </cell>
        </row>
        <row r="4080">
          <cell r="D4080" t="str">
            <v>GENCASA NAM ĐỊNH</v>
          </cell>
          <cell r="M4080" t="str">
            <v>﻿Đang hoạt động</v>
          </cell>
          <cell r="N4080">
            <v>42516</v>
          </cell>
          <cell r="Q4080">
            <v>0</v>
          </cell>
          <cell r="T4080">
            <v>0</v>
          </cell>
          <cell r="U4080">
            <v>1</v>
          </cell>
          <cell r="V4080">
            <v>0</v>
          </cell>
        </row>
        <row r="4081">
          <cell r="D4081" t="str">
            <v>VICTORY</v>
          </cell>
          <cell r="M4081" t="str">
            <v>﻿Tạm đình chỉ</v>
          </cell>
          <cell r="N4081">
            <v>42514</v>
          </cell>
          <cell r="Q4081">
            <v>0</v>
          </cell>
          <cell r="T4081">
            <v>0</v>
          </cell>
          <cell r="U4081">
            <v>1</v>
          </cell>
          <cell r="V4081">
            <v>0</v>
          </cell>
        </row>
        <row r="4082">
          <cell r="D4082" t="str">
            <v>F.B.I</v>
          </cell>
          <cell r="M4082" t="str">
            <v>﻿Đang hoạt động</v>
          </cell>
          <cell r="N4082">
            <v>42514</v>
          </cell>
          <cell r="Q4082">
            <v>1</v>
          </cell>
          <cell r="T4082">
            <v>0</v>
          </cell>
          <cell r="U4082">
            <v>0</v>
          </cell>
          <cell r="V4082">
            <v>0</v>
          </cell>
        </row>
        <row r="4083">
          <cell r="D4083" t="str">
            <v>MDRT BH</v>
          </cell>
          <cell r="M4083" t="str">
            <v>﻿Đang hoạt động</v>
          </cell>
          <cell r="N4083">
            <v>42536</v>
          </cell>
          <cell r="Q4083">
            <v>1</v>
          </cell>
          <cell r="T4083">
            <v>0</v>
          </cell>
          <cell r="U4083">
            <v>0</v>
          </cell>
          <cell r="V4083">
            <v>0</v>
          </cell>
        </row>
        <row r="4084">
          <cell r="D4084" t="str">
            <v>G-G</v>
          </cell>
          <cell r="M4084" t="str">
            <v>﻿Đang hoạt động</v>
          </cell>
          <cell r="N4084">
            <v>42536</v>
          </cell>
          <cell r="Q4084">
            <v>0</v>
          </cell>
          <cell r="T4084">
            <v>0</v>
          </cell>
          <cell r="U4084">
            <v>1</v>
          </cell>
          <cell r="V4084">
            <v>0</v>
          </cell>
        </row>
        <row r="4085">
          <cell r="D4085" t="str">
            <v>GENCASA NAM ĐỊNH</v>
          </cell>
          <cell r="M4085" t="str">
            <v>﻿Đang hoạt động</v>
          </cell>
          <cell r="N4085">
            <v>42516</v>
          </cell>
          <cell r="Q4085">
            <v>0</v>
          </cell>
          <cell r="T4085">
            <v>0</v>
          </cell>
          <cell r="U4085">
            <v>0</v>
          </cell>
          <cell r="V4085">
            <v>1</v>
          </cell>
        </row>
        <row r="4086">
          <cell r="D4086" t="str">
            <v>GENCASA NAM ĐỊNH</v>
          </cell>
          <cell r="M4086" t="str">
            <v>﻿Đang hoạt động</v>
          </cell>
          <cell r="N4086">
            <v>42516</v>
          </cell>
          <cell r="Q4086">
            <v>0</v>
          </cell>
          <cell r="T4086">
            <v>0</v>
          </cell>
          <cell r="U4086">
            <v>1</v>
          </cell>
          <cell r="V4086">
            <v>0</v>
          </cell>
        </row>
        <row r="4087">
          <cell r="D4087" t="str">
            <v>GENCASA NAM ĐỊNH</v>
          </cell>
          <cell r="M4087" t="str">
            <v>﻿Đang hoạt động</v>
          </cell>
          <cell r="N4087">
            <v>42516</v>
          </cell>
          <cell r="Q4087">
            <v>0</v>
          </cell>
          <cell r="T4087">
            <v>0</v>
          </cell>
          <cell r="U4087">
            <v>1</v>
          </cell>
          <cell r="V4087">
            <v>0</v>
          </cell>
        </row>
        <row r="4088">
          <cell r="D4088" t="str">
            <v>ELITE</v>
          </cell>
          <cell r="M4088" t="str">
            <v>﻿Đang hoạt động</v>
          </cell>
          <cell r="N4088">
            <v>42548</v>
          </cell>
          <cell r="Q4088">
            <v>1</v>
          </cell>
          <cell r="T4088">
            <v>0</v>
          </cell>
          <cell r="U4088">
            <v>0</v>
          </cell>
          <cell r="V4088">
            <v>0</v>
          </cell>
        </row>
        <row r="4089">
          <cell r="D4089" t="str">
            <v>LION 2</v>
          </cell>
          <cell r="M4089" t="str">
            <v>﻿Đang hoạt động</v>
          </cell>
          <cell r="N4089">
            <v>42517</v>
          </cell>
          <cell r="Q4089">
            <v>1</v>
          </cell>
          <cell r="T4089">
            <v>0</v>
          </cell>
          <cell r="U4089">
            <v>0</v>
          </cell>
          <cell r="V4089">
            <v>0</v>
          </cell>
        </row>
        <row r="4090">
          <cell r="D4090" t="str">
            <v>GENCASA NAM ĐỊNH</v>
          </cell>
          <cell r="M4090" t="str">
            <v>﻿Đang hoạt động</v>
          </cell>
          <cell r="N4090">
            <v>42516</v>
          </cell>
          <cell r="Q4090">
            <v>0</v>
          </cell>
          <cell r="T4090">
            <v>0</v>
          </cell>
          <cell r="U4090">
            <v>0</v>
          </cell>
          <cell r="V4090">
            <v>1</v>
          </cell>
        </row>
        <row r="4091">
          <cell r="D4091" t="str">
            <v>GENCASA NAM ĐỊNH</v>
          </cell>
          <cell r="M4091" t="str">
            <v>﻿Đang hoạt động</v>
          </cell>
          <cell r="N4091">
            <v>42516</v>
          </cell>
          <cell r="Q4091">
            <v>0</v>
          </cell>
          <cell r="T4091">
            <v>0</v>
          </cell>
          <cell r="U4091">
            <v>1</v>
          </cell>
          <cell r="V4091">
            <v>0</v>
          </cell>
        </row>
        <row r="4092">
          <cell r="D4092" t="str">
            <v>DIAMOND</v>
          </cell>
          <cell r="M4092" t="str">
            <v>﻿Đã nghỉ việc</v>
          </cell>
          <cell r="N4092">
            <v>42599</v>
          </cell>
          <cell r="Q4092">
            <v>0</v>
          </cell>
          <cell r="T4092">
            <v>0</v>
          </cell>
          <cell r="U4092">
            <v>0</v>
          </cell>
          <cell r="V4092">
            <v>0</v>
          </cell>
        </row>
        <row r="4093">
          <cell r="D4093" t="str">
            <v>THE CAPITAL</v>
          </cell>
          <cell r="M4093" t="str">
            <v>﻿Đang hoạt động</v>
          </cell>
          <cell r="N4093">
            <v>42514</v>
          </cell>
          <cell r="Q4093">
            <v>1</v>
          </cell>
          <cell r="T4093">
            <v>0</v>
          </cell>
          <cell r="U4093">
            <v>0</v>
          </cell>
          <cell r="V4093">
            <v>0</v>
          </cell>
        </row>
        <row r="4094">
          <cell r="D4094" t="str">
            <v>GENCASA NAM ĐỊNH</v>
          </cell>
          <cell r="M4094" t="str">
            <v>﻿Đang hoạt động</v>
          </cell>
          <cell r="N4094">
            <v>42516</v>
          </cell>
          <cell r="Q4094">
            <v>0</v>
          </cell>
          <cell r="T4094">
            <v>0</v>
          </cell>
          <cell r="U4094">
            <v>1</v>
          </cell>
          <cell r="V4094">
            <v>0</v>
          </cell>
        </row>
        <row r="4095">
          <cell r="D4095" t="str">
            <v>GENCASA NAM ĐỊNH</v>
          </cell>
          <cell r="M4095" t="str">
            <v>﻿Đang hoạt động</v>
          </cell>
          <cell r="N4095">
            <v>42516</v>
          </cell>
          <cell r="Q4095">
            <v>0</v>
          </cell>
          <cell r="T4095">
            <v>0</v>
          </cell>
          <cell r="U4095">
            <v>1</v>
          </cell>
          <cell r="V4095">
            <v>0</v>
          </cell>
        </row>
        <row r="4096">
          <cell r="D4096" t="str">
            <v>ALLEGRO</v>
          </cell>
          <cell r="M4096" t="str">
            <v>﻿Đang hoạt động</v>
          </cell>
          <cell r="N4096">
            <v>42515</v>
          </cell>
          <cell r="Q4096">
            <v>1</v>
          </cell>
          <cell r="T4096">
            <v>0</v>
          </cell>
          <cell r="U4096">
            <v>0</v>
          </cell>
          <cell r="V4096">
            <v>0</v>
          </cell>
        </row>
        <row r="4097">
          <cell r="D4097" t="str">
            <v>LION 1</v>
          </cell>
          <cell r="M4097" t="str">
            <v>﻿Đang hoạt động</v>
          </cell>
          <cell r="N4097">
            <v>42606</v>
          </cell>
          <cell r="Q4097">
            <v>1</v>
          </cell>
          <cell r="T4097">
            <v>0</v>
          </cell>
          <cell r="U4097">
            <v>0</v>
          </cell>
          <cell r="V4097">
            <v>0</v>
          </cell>
        </row>
        <row r="4098">
          <cell r="D4098" t="str">
            <v>SUNFLOWER</v>
          </cell>
          <cell r="M4098" t="str">
            <v>﻿Đang hoạt động</v>
          </cell>
          <cell r="N4098">
            <v>42716</v>
          </cell>
          <cell r="Q4098">
            <v>1</v>
          </cell>
          <cell r="T4098">
            <v>0</v>
          </cell>
          <cell r="U4098">
            <v>0</v>
          </cell>
          <cell r="V4098">
            <v>0</v>
          </cell>
        </row>
        <row r="4099">
          <cell r="D4099" t="str">
            <v>THE POWER</v>
          </cell>
          <cell r="M4099" t="str">
            <v>﻿Đang hoạt động</v>
          </cell>
          <cell r="N4099">
            <v>42514</v>
          </cell>
          <cell r="Q4099">
            <v>1</v>
          </cell>
          <cell r="T4099">
            <v>0</v>
          </cell>
          <cell r="U4099">
            <v>0</v>
          </cell>
          <cell r="V4099">
            <v>0</v>
          </cell>
        </row>
        <row r="4100">
          <cell r="D4100" t="str">
            <v>ELITE</v>
          </cell>
          <cell r="M4100" t="str">
            <v>﻿Đang hoạt động</v>
          </cell>
          <cell r="N4100">
            <v>42514</v>
          </cell>
          <cell r="Q4100">
            <v>1</v>
          </cell>
          <cell r="T4100">
            <v>0</v>
          </cell>
          <cell r="U4100">
            <v>0</v>
          </cell>
          <cell r="V4100">
            <v>0</v>
          </cell>
        </row>
        <row r="4101">
          <cell r="D4101" t="str">
            <v>ELITE</v>
          </cell>
          <cell r="M4101" t="str">
            <v>﻿Đang hoạt động</v>
          </cell>
          <cell r="N4101">
            <v>42514</v>
          </cell>
          <cell r="Q4101">
            <v>1</v>
          </cell>
          <cell r="T4101">
            <v>0</v>
          </cell>
          <cell r="U4101">
            <v>0</v>
          </cell>
          <cell r="V4101">
            <v>0</v>
          </cell>
        </row>
        <row r="4102">
          <cell r="D4102" t="str">
            <v>COT GENCASA</v>
          </cell>
          <cell r="M4102" t="str">
            <v>﻿Đã nghỉ việc</v>
          </cell>
          <cell r="N4102">
            <v>42536</v>
          </cell>
          <cell r="Q4102">
            <v>0</v>
          </cell>
          <cell r="T4102">
            <v>0</v>
          </cell>
          <cell r="U4102">
            <v>0</v>
          </cell>
          <cell r="V4102">
            <v>0</v>
          </cell>
        </row>
        <row r="4103">
          <cell r="D4103" t="str">
            <v>LUCKY STAR</v>
          </cell>
          <cell r="M4103" t="str">
            <v>﻿Đang hoạt động</v>
          </cell>
          <cell r="N4103">
            <v>42514</v>
          </cell>
          <cell r="Q4103">
            <v>1</v>
          </cell>
          <cell r="T4103">
            <v>0</v>
          </cell>
          <cell r="U4103">
            <v>0</v>
          </cell>
          <cell r="V4103">
            <v>0</v>
          </cell>
        </row>
        <row r="4104">
          <cell r="D4104" t="str">
            <v>CẦN THƠ</v>
          </cell>
          <cell r="M4104" t="str">
            <v>﻿Đang hoạt động</v>
          </cell>
          <cell r="N4104">
            <v>42515</v>
          </cell>
          <cell r="Q4104">
            <v>1</v>
          </cell>
          <cell r="T4104">
            <v>0</v>
          </cell>
          <cell r="U4104">
            <v>0</v>
          </cell>
          <cell r="V4104">
            <v>0</v>
          </cell>
        </row>
        <row r="4105">
          <cell r="D4105" t="str">
            <v>CẦN THƠ</v>
          </cell>
          <cell r="M4105" t="str">
            <v>﻿Đang hoạt động</v>
          </cell>
          <cell r="N4105">
            <v>42515</v>
          </cell>
          <cell r="Q4105">
            <v>1</v>
          </cell>
          <cell r="T4105">
            <v>0</v>
          </cell>
          <cell r="U4105">
            <v>0</v>
          </cell>
          <cell r="V4105">
            <v>0</v>
          </cell>
        </row>
        <row r="4106">
          <cell r="D4106" t="str">
            <v>TCA TEAM</v>
          </cell>
          <cell r="M4106" t="str">
            <v>﻿Đang hoạt động</v>
          </cell>
          <cell r="N4106">
            <v>42514</v>
          </cell>
          <cell r="Q4106">
            <v>0</v>
          </cell>
          <cell r="T4106">
            <v>0</v>
          </cell>
          <cell r="U4106">
            <v>0</v>
          </cell>
          <cell r="V4106">
            <v>0</v>
          </cell>
        </row>
        <row r="4107">
          <cell r="D4107" t="str">
            <v>CẦN THƠ</v>
          </cell>
          <cell r="M4107" t="str">
            <v>﻿Đang hoạt động</v>
          </cell>
          <cell r="N4107">
            <v>42515</v>
          </cell>
          <cell r="Q4107">
            <v>1</v>
          </cell>
          <cell r="T4107">
            <v>0</v>
          </cell>
          <cell r="U4107">
            <v>0</v>
          </cell>
          <cell r="V4107">
            <v>0</v>
          </cell>
        </row>
        <row r="4108">
          <cell r="D4108" t="str">
            <v>GENCASA NGHỆ AN</v>
          </cell>
          <cell r="M4108" t="str">
            <v>﻿Đang hoạt động</v>
          </cell>
          <cell r="N4108">
            <v>42537</v>
          </cell>
          <cell r="Q4108">
            <v>0</v>
          </cell>
          <cell r="T4108">
            <v>0</v>
          </cell>
          <cell r="U4108">
            <v>1</v>
          </cell>
          <cell r="V4108">
            <v>0</v>
          </cell>
        </row>
        <row r="4109">
          <cell r="D4109" t="str">
            <v>GENCASA NGHỆ AN</v>
          </cell>
          <cell r="M4109" t="str">
            <v>﻿Đang hoạt động</v>
          </cell>
          <cell r="N4109">
            <v>42517</v>
          </cell>
          <cell r="Q4109">
            <v>0</v>
          </cell>
          <cell r="T4109">
            <v>0</v>
          </cell>
          <cell r="U4109">
            <v>1</v>
          </cell>
          <cell r="V4109">
            <v>0</v>
          </cell>
        </row>
        <row r="4110">
          <cell r="D4110" t="str">
            <v>THE CAPITAL</v>
          </cell>
          <cell r="M4110" t="str">
            <v>﻿Đang hoạt động</v>
          </cell>
          <cell r="N4110">
            <v>42514</v>
          </cell>
          <cell r="Q4110">
            <v>1</v>
          </cell>
          <cell r="T4110">
            <v>0</v>
          </cell>
          <cell r="U4110">
            <v>0</v>
          </cell>
          <cell r="V4110">
            <v>0</v>
          </cell>
        </row>
        <row r="4111">
          <cell r="D4111" t="str">
            <v>BÌNH MINH</v>
          </cell>
          <cell r="M4111" t="str">
            <v>﻿Đang hoạt động</v>
          </cell>
          <cell r="N4111">
            <v>42515</v>
          </cell>
          <cell r="Q4111">
            <v>1</v>
          </cell>
          <cell r="T4111">
            <v>0</v>
          </cell>
          <cell r="U4111">
            <v>0</v>
          </cell>
          <cell r="V4111">
            <v>0</v>
          </cell>
        </row>
        <row r="4112">
          <cell r="D4112" t="str">
            <v>BÌNH MINH</v>
          </cell>
          <cell r="M4112" t="str">
            <v>﻿Đang hoạt động</v>
          </cell>
          <cell r="N4112">
            <v>42515</v>
          </cell>
          <cell r="Q4112">
            <v>1</v>
          </cell>
          <cell r="T4112">
            <v>0</v>
          </cell>
          <cell r="U4112">
            <v>0</v>
          </cell>
          <cell r="V4112">
            <v>0</v>
          </cell>
        </row>
        <row r="4113">
          <cell r="D4113" t="str">
            <v>LONG XUYÊN 1</v>
          </cell>
          <cell r="M4113" t="str">
            <v>﻿Đang hoạt động</v>
          </cell>
          <cell r="N4113">
            <v>42549</v>
          </cell>
          <cell r="Q4113">
            <v>1</v>
          </cell>
          <cell r="T4113">
            <v>0</v>
          </cell>
          <cell r="U4113">
            <v>0</v>
          </cell>
          <cell r="V4113">
            <v>0</v>
          </cell>
        </row>
        <row r="4114">
          <cell r="D4114" t="str">
            <v>BÌNH MINH</v>
          </cell>
          <cell r="M4114" t="str">
            <v>﻿Đang hoạt động</v>
          </cell>
          <cell r="N4114">
            <v>42556</v>
          </cell>
          <cell r="Q4114">
            <v>0</v>
          </cell>
          <cell r="T4114">
            <v>1</v>
          </cell>
          <cell r="U4114">
            <v>0</v>
          </cell>
          <cell r="V4114">
            <v>0</v>
          </cell>
        </row>
        <row r="4115">
          <cell r="D4115" t="str">
            <v>VĨNH LONG</v>
          </cell>
          <cell r="M4115" t="str">
            <v>﻿Đang hoạt động</v>
          </cell>
          <cell r="N4115">
            <v>42515</v>
          </cell>
          <cell r="Q4115">
            <v>1</v>
          </cell>
          <cell r="T4115">
            <v>0</v>
          </cell>
          <cell r="U4115">
            <v>0</v>
          </cell>
          <cell r="V4115">
            <v>0</v>
          </cell>
        </row>
        <row r="4116">
          <cell r="D4116" t="str">
            <v>BÌNH MINH</v>
          </cell>
          <cell r="M4116" t="str">
            <v>﻿Đang hoạt động</v>
          </cell>
          <cell r="N4116">
            <v>42556</v>
          </cell>
          <cell r="Q4116">
            <v>0</v>
          </cell>
          <cell r="T4116">
            <v>0</v>
          </cell>
          <cell r="U4116">
            <v>1</v>
          </cell>
          <cell r="V4116">
            <v>0</v>
          </cell>
        </row>
        <row r="4117">
          <cell r="D4117" t="str">
            <v>GENCASA YÊN BÁI</v>
          </cell>
          <cell r="M4117" t="str">
            <v>﻿Đang hoạt động</v>
          </cell>
          <cell r="N4117">
            <v>42523</v>
          </cell>
          <cell r="Q4117">
            <v>1</v>
          </cell>
          <cell r="T4117">
            <v>0</v>
          </cell>
          <cell r="U4117">
            <v>0</v>
          </cell>
          <cell r="V4117">
            <v>0</v>
          </cell>
        </row>
        <row r="4118">
          <cell r="D4118" t="str">
            <v>CUPID</v>
          </cell>
          <cell r="M4118" t="str">
            <v>﻿Đã nghỉ việc</v>
          </cell>
          <cell r="N4118">
            <v>42524</v>
          </cell>
          <cell r="Q4118">
            <v>0</v>
          </cell>
          <cell r="T4118">
            <v>0</v>
          </cell>
          <cell r="U4118">
            <v>0</v>
          </cell>
          <cell r="V4118">
            <v>0</v>
          </cell>
        </row>
        <row r="4119">
          <cell r="D4119" t="str">
            <v>BÌNH MINH</v>
          </cell>
          <cell r="M4119" t="str">
            <v>﻿Đang hoạt động</v>
          </cell>
          <cell r="N4119">
            <v>42516</v>
          </cell>
          <cell r="Q4119">
            <v>0</v>
          </cell>
          <cell r="T4119">
            <v>0</v>
          </cell>
          <cell r="U4119">
            <v>1</v>
          </cell>
          <cell r="V4119">
            <v>0</v>
          </cell>
        </row>
        <row r="4120">
          <cell r="D4120" t="str">
            <v>THE QUEEN</v>
          </cell>
          <cell r="M4120" t="str">
            <v>﻿Đang hoạt động</v>
          </cell>
          <cell r="N4120">
            <v>42520</v>
          </cell>
          <cell r="Q4120">
            <v>1</v>
          </cell>
          <cell r="T4120">
            <v>0</v>
          </cell>
          <cell r="U4120">
            <v>0</v>
          </cell>
          <cell r="V4120">
            <v>0</v>
          </cell>
        </row>
        <row r="4121">
          <cell r="D4121" t="str">
            <v>PHI MÃ</v>
          </cell>
          <cell r="M4121" t="str">
            <v>﻿Đang hoạt động</v>
          </cell>
          <cell r="N4121">
            <v>42536</v>
          </cell>
          <cell r="Q4121">
            <v>1</v>
          </cell>
          <cell r="T4121">
            <v>0</v>
          </cell>
          <cell r="U4121">
            <v>0</v>
          </cell>
          <cell r="V4121">
            <v>0</v>
          </cell>
        </row>
        <row r="4122">
          <cell r="D4122" t="str">
            <v>THANH HÓA</v>
          </cell>
          <cell r="M4122" t="str">
            <v>﻿Đang hoạt động</v>
          </cell>
          <cell r="N4122">
            <v>42521</v>
          </cell>
          <cell r="Q4122">
            <v>1</v>
          </cell>
          <cell r="T4122">
            <v>0</v>
          </cell>
          <cell r="U4122">
            <v>0</v>
          </cell>
          <cell r="V4122">
            <v>0</v>
          </cell>
        </row>
        <row r="4123">
          <cell r="D4123" t="str">
            <v>THANH HÓA</v>
          </cell>
          <cell r="M4123" t="str">
            <v>﻿Đã nghỉ việc</v>
          </cell>
          <cell r="N4123">
            <v>42551</v>
          </cell>
          <cell r="Q4123">
            <v>0</v>
          </cell>
          <cell r="T4123">
            <v>0</v>
          </cell>
          <cell r="U4123">
            <v>0</v>
          </cell>
          <cell r="V4123">
            <v>0</v>
          </cell>
        </row>
        <row r="4124">
          <cell r="D4124" t="str">
            <v>THANH HÓA</v>
          </cell>
          <cell r="M4124" t="str">
            <v>﻿Đã nghỉ việc</v>
          </cell>
          <cell r="N4124">
            <v>42551</v>
          </cell>
          <cell r="Q4124">
            <v>0</v>
          </cell>
          <cell r="T4124">
            <v>0</v>
          </cell>
          <cell r="U4124">
            <v>0</v>
          </cell>
          <cell r="V4124">
            <v>0</v>
          </cell>
        </row>
        <row r="4125">
          <cell r="D4125" t="str">
            <v>GENCASA LAM SƠN</v>
          </cell>
          <cell r="M4125" t="str">
            <v>﻿Đang hoạt động</v>
          </cell>
          <cell r="N4125">
            <v>42529</v>
          </cell>
          <cell r="Q4125">
            <v>0</v>
          </cell>
          <cell r="T4125">
            <v>1</v>
          </cell>
          <cell r="U4125">
            <v>0</v>
          </cell>
          <cell r="V4125">
            <v>0</v>
          </cell>
        </row>
        <row r="4126">
          <cell r="D4126" t="str">
            <v>THANH HÓA</v>
          </cell>
          <cell r="M4126" t="str">
            <v>﻿Đang hoạt động</v>
          </cell>
          <cell r="N4126">
            <v>42517</v>
          </cell>
          <cell r="Q4126">
            <v>0</v>
          </cell>
          <cell r="T4126">
            <v>1</v>
          </cell>
          <cell r="U4126">
            <v>0</v>
          </cell>
          <cell r="V4126">
            <v>0</v>
          </cell>
        </row>
        <row r="4127">
          <cell r="D4127" t="str">
            <v>THANH HÓA</v>
          </cell>
          <cell r="M4127" t="str">
            <v>﻿Đang hoạt động</v>
          </cell>
          <cell r="N4127">
            <v>42517</v>
          </cell>
          <cell r="Q4127">
            <v>0</v>
          </cell>
          <cell r="T4127">
            <v>1</v>
          </cell>
          <cell r="U4127">
            <v>0</v>
          </cell>
          <cell r="V4127">
            <v>0</v>
          </cell>
        </row>
        <row r="4128">
          <cell r="D4128" t="str">
            <v>GENCASA NGHỆ AN</v>
          </cell>
          <cell r="M4128" t="str">
            <v>﻿Đang hoạt động</v>
          </cell>
          <cell r="N4128">
            <v>42579</v>
          </cell>
          <cell r="Q4128">
            <v>0</v>
          </cell>
          <cell r="T4128">
            <v>0</v>
          </cell>
          <cell r="U4128">
            <v>1</v>
          </cell>
          <cell r="V4128">
            <v>0</v>
          </cell>
        </row>
        <row r="4129">
          <cell r="D4129" t="str">
            <v>THANH HÓA</v>
          </cell>
          <cell r="M4129" t="str">
            <v>﻿Đang hoạt động</v>
          </cell>
          <cell r="N4129">
            <v>42517</v>
          </cell>
          <cell r="Q4129">
            <v>1</v>
          </cell>
          <cell r="T4129">
            <v>0</v>
          </cell>
          <cell r="U4129">
            <v>0</v>
          </cell>
          <cell r="V4129">
            <v>0</v>
          </cell>
        </row>
        <row r="4130">
          <cell r="D4130" t="str">
            <v>GENCASA YÊN BÁI</v>
          </cell>
          <cell r="M4130" t="str">
            <v>﻿Đang hoạt động</v>
          </cell>
          <cell r="N4130">
            <v>42535</v>
          </cell>
          <cell r="Q4130">
            <v>1</v>
          </cell>
          <cell r="T4130">
            <v>0</v>
          </cell>
          <cell r="U4130">
            <v>0</v>
          </cell>
          <cell r="V4130">
            <v>0</v>
          </cell>
        </row>
        <row r="4131">
          <cell r="D4131" t="str">
            <v>GENCASA YÊN BÁI</v>
          </cell>
          <cell r="M4131" t="str">
            <v>﻿Đang hoạt động</v>
          </cell>
          <cell r="N4131">
            <v>42523</v>
          </cell>
          <cell r="Q4131">
            <v>1</v>
          </cell>
          <cell r="T4131">
            <v>0</v>
          </cell>
          <cell r="U4131">
            <v>0</v>
          </cell>
          <cell r="V4131">
            <v>0</v>
          </cell>
        </row>
        <row r="4132">
          <cell r="D4132" t="str">
            <v>MDRT BH</v>
          </cell>
          <cell r="M4132" t="str">
            <v>﻿Đã nghỉ việc</v>
          </cell>
          <cell r="N4132">
            <v>42536</v>
          </cell>
          <cell r="Q4132">
            <v>0</v>
          </cell>
          <cell r="T4132">
            <v>0</v>
          </cell>
          <cell r="U4132">
            <v>0</v>
          </cell>
          <cell r="V4132">
            <v>0</v>
          </cell>
        </row>
        <row r="4133">
          <cell r="D4133" t="str">
            <v>MDRT BH</v>
          </cell>
          <cell r="M4133" t="str">
            <v>﻿Đang hoạt động</v>
          </cell>
          <cell r="N4133">
            <v>42536</v>
          </cell>
          <cell r="Q4133">
            <v>1</v>
          </cell>
          <cell r="T4133">
            <v>0</v>
          </cell>
          <cell r="U4133">
            <v>0</v>
          </cell>
          <cell r="V4133">
            <v>0</v>
          </cell>
        </row>
        <row r="4134">
          <cell r="D4134" t="str">
            <v>TCA TEAM</v>
          </cell>
          <cell r="M4134" t="str">
            <v>﻿Đang hoạt động</v>
          </cell>
          <cell r="N4134">
            <v>42520</v>
          </cell>
          <cell r="Q4134">
            <v>0</v>
          </cell>
          <cell r="T4134">
            <v>0</v>
          </cell>
          <cell r="U4134">
            <v>0</v>
          </cell>
          <cell r="V4134">
            <v>0</v>
          </cell>
        </row>
        <row r="4135">
          <cell r="D4135" t="str">
            <v>TCA TEAM</v>
          </cell>
          <cell r="M4135" t="str">
            <v>﻿Đang hoạt động</v>
          </cell>
          <cell r="N4135">
            <v>42520</v>
          </cell>
          <cell r="Q4135">
            <v>0</v>
          </cell>
          <cell r="T4135">
            <v>0</v>
          </cell>
          <cell r="U4135">
            <v>0</v>
          </cell>
          <cell r="V4135">
            <v>0</v>
          </cell>
        </row>
        <row r="4136">
          <cell r="D4136" t="str">
            <v>TCA TEAM</v>
          </cell>
          <cell r="M4136" t="str">
            <v>﻿Đang hoạt động</v>
          </cell>
          <cell r="N4136">
            <v>42520</v>
          </cell>
          <cell r="Q4136">
            <v>0</v>
          </cell>
          <cell r="T4136">
            <v>0</v>
          </cell>
          <cell r="U4136">
            <v>0</v>
          </cell>
          <cell r="V4136">
            <v>0</v>
          </cell>
        </row>
        <row r="4137">
          <cell r="D4137" t="str">
            <v>TCA TEAM</v>
          </cell>
          <cell r="M4137" t="str">
            <v>﻿Đang hoạt động</v>
          </cell>
          <cell r="N4137">
            <v>42520</v>
          </cell>
          <cell r="Q4137">
            <v>0</v>
          </cell>
          <cell r="T4137">
            <v>0</v>
          </cell>
          <cell r="U4137">
            <v>0</v>
          </cell>
          <cell r="V4137">
            <v>0</v>
          </cell>
        </row>
        <row r="4138">
          <cell r="D4138" t="str">
            <v>TCA TEAM</v>
          </cell>
          <cell r="M4138" t="str">
            <v>﻿Đang hoạt động</v>
          </cell>
          <cell r="N4138">
            <v>42520</v>
          </cell>
          <cell r="Q4138">
            <v>0</v>
          </cell>
          <cell r="T4138">
            <v>0</v>
          </cell>
          <cell r="U4138">
            <v>0</v>
          </cell>
          <cell r="V4138">
            <v>0</v>
          </cell>
        </row>
        <row r="4139">
          <cell r="D4139" t="str">
            <v>TCA TEAM</v>
          </cell>
          <cell r="M4139" t="str">
            <v>﻿Đang hoạt động</v>
          </cell>
          <cell r="N4139">
            <v>42520</v>
          </cell>
          <cell r="Q4139">
            <v>0</v>
          </cell>
          <cell r="T4139">
            <v>0</v>
          </cell>
          <cell r="U4139">
            <v>0</v>
          </cell>
          <cell r="V4139">
            <v>0</v>
          </cell>
        </row>
        <row r="4140">
          <cell r="D4140" t="str">
            <v>TCA TEAM</v>
          </cell>
          <cell r="M4140" t="str">
            <v>﻿Đang hoạt động</v>
          </cell>
          <cell r="N4140">
            <v>42520</v>
          </cell>
          <cell r="Q4140">
            <v>0</v>
          </cell>
          <cell r="T4140">
            <v>0</v>
          </cell>
          <cell r="U4140">
            <v>0</v>
          </cell>
          <cell r="V4140">
            <v>0</v>
          </cell>
        </row>
        <row r="4141">
          <cell r="D4141" t="str">
            <v>THE QUEEN</v>
          </cell>
          <cell r="M4141" t="str">
            <v>﻿Đang hoạt động</v>
          </cell>
          <cell r="N4141">
            <v>42520</v>
          </cell>
          <cell r="Q4141">
            <v>0</v>
          </cell>
          <cell r="T4141">
            <v>1</v>
          </cell>
          <cell r="U4141">
            <v>0</v>
          </cell>
          <cell r="V4141">
            <v>0</v>
          </cell>
        </row>
        <row r="4142">
          <cell r="D4142" t="str">
            <v>MDRT HCM</v>
          </cell>
          <cell r="M4142" t="str">
            <v>﻿Đang hoạt động</v>
          </cell>
          <cell r="N4142">
            <v>41807</v>
          </cell>
          <cell r="Q4142">
            <v>1</v>
          </cell>
          <cell r="T4142">
            <v>0</v>
          </cell>
          <cell r="U4142">
            <v>0</v>
          </cell>
          <cell r="V4142">
            <v>0</v>
          </cell>
        </row>
        <row r="4143">
          <cell r="D4143" t="str">
            <v>TCA TEAM</v>
          </cell>
          <cell r="M4143" t="str">
            <v>﻿Đang hoạt động</v>
          </cell>
          <cell r="N4143">
            <v>42520</v>
          </cell>
          <cell r="Q4143">
            <v>0</v>
          </cell>
          <cell r="T4143">
            <v>0</v>
          </cell>
          <cell r="U4143">
            <v>0</v>
          </cell>
          <cell r="V4143">
            <v>0</v>
          </cell>
        </row>
        <row r="4144">
          <cell r="D4144" t="str">
            <v>TCA TEAM</v>
          </cell>
          <cell r="M4144" t="str">
            <v>﻿Đang hoạt động</v>
          </cell>
          <cell r="N4144">
            <v>42520</v>
          </cell>
          <cell r="Q4144">
            <v>0</v>
          </cell>
          <cell r="T4144">
            <v>0</v>
          </cell>
          <cell r="U4144">
            <v>0</v>
          </cell>
          <cell r="V4144">
            <v>0</v>
          </cell>
        </row>
        <row r="4145">
          <cell r="D4145" t="str">
            <v>BELIEVE IN FUTURE</v>
          </cell>
          <cell r="M4145" t="str">
            <v>﻿Đang hoạt động</v>
          </cell>
          <cell r="N4145">
            <v>42524</v>
          </cell>
          <cell r="Q4145">
            <v>1</v>
          </cell>
          <cell r="T4145">
            <v>0</v>
          </cell>
          <cell r="U4145">
            <v>0</v>
          </cell>
          <cell r="V4145">
            <v>0</v>
          </cell>
        </row>
        <row r="4146">
          <cell r="D4146" t="str">
            <v>BELIEVE IN FUTURE</v>
          </cell>
          <cell r="M4146" t="str">
            <v>﻿Đang hoạt động</v>
          </cell>
          <cell r="N4146">
            <v>42524</v>
          </cell>
          <cell r="Q4146">
            <v>1</v>
          </cell>
          <cell r="T4146">
            <v>0</v>
          </cell>
          <cell r="U4146">
            <v>0</v>
          </cell>
          <cell r="V4146">
            <v>0</v>
          </cell>
        </row>
        <row r="4147">
          <cell r="D4147" t="str">
            <v>THANH HÓA</v>
          </cell>
          <cell r="M4147" t="str">
            <v>﻿Đang hoạt động</v>
          </cell>
          <cell r="N4147">
            <v>42517</v>
          </cell>
          <cell r="Q4147">
            <v>0</v>
          </cell>
          <cell r="T4147">
            <v>0</v>
          </cell>
          <cell r="U4147">
            <v>1</v>
          </cell>
          <cell r="V4147">
            <v>0</v>
          </cell>
        </row>
        <row r="4148">
          <cell r="D4148" t="str">
            <v>THANH HÓA</v>
          </cell>
          <cell r="M4148" t="str">
            <v>﻿Đang hoạt động</v>
          </cell>
          <cell r="N4148">
            <v>42517</v>
          </cell>
          <cell r="Q4148">
            <v>0</v>
          </cell>
          <cell r="T4148">
            <v>0</v>
          </cell>
          <cell r="U4148">
            <v>1</v>
          </cell>
          <cell r="V4148">
            <v>0</v>
          </cell>
        </row>
        <row r="4149">
          <cell r="D4149" t="str">
            <v>THANH HÓA</v>
          </cell>
          <cell r="M4149" t="str">
            <v>﻿Đang hoạt động</v>
          </cell>
          <cell r="N4149">
            <v>42517</v>
          </cell>
          <cell r="Q4149">
            <v>0</v>
          </cell>
          <cell r="T4149">
            <v>0</v>
          </cell>
          <cell r="U4149">
            <v>1</v>
          </cell>
          <cell r="V4149">
            <v>0</v>
          </cell>
        </row>
        <row r="4150">
          <cell r="D4150" t="str">
            <v>THANH HÓA</v>
          </cell>
          <cell r="M4150" t="str">
            <v>﻿Đang hoạt động</v>
          </cell>
          <cell r="N4150">
            <v>42517</v>
          </cell>
          <cell r="Q4150">
            <v>0</v>
          </cell>
          <cell r="T4150">
            <v>0</v>
          </cell>
          <cell r="U4150">
            <v>1</v>
          </cell>
          <cell r="V4150">
            <v>0</v>
          </cell>
        </row>
        <row r="4151">
          <cell r="D4151" t="str">
            <v>TCA TEAM</v>
          </cell>
          <cell r="M4151" t="str">
            <v>﻿Đang hoạt động</v>
          </cell>
          <cell r="N4151">
            <v>42520</v>
          </cell>
          <cell r="Q4151">
            <v>0</v>
          </cell>
          <cell r="T4151">
            <v>0</v>
          </cell>
          <cell r="U4151">
            <v>0</v>
          </cell>
          <cell r="V4151">
            <v>0</v>
          </cell>
        </row>
        <row r="4152">
          <cell r="D4152" t="str">
            <v>TCA TEAM</v>
          </cell>
          <cell r="M4152" t="str">
            <v>﻿Đang hoạt động</v>
          </cell>
          <cell r="N4152">
            <v>42598</v>
          </cell>
          <cell r="Q4152">
            <v>0</v>
          </cell>
          <cell r="T4152">
            <v>0</v>
          </cell>
          <cell r="U4152">
            <v>0</v>
          </cell>
          <cell r="V4152">
            <v>0</v>
          </cell>
        </row>
        <row r="4153">
          <cell r="D4153" t="str">
            <v>THANH HÓA</v>
          </cell>
          <cell r="M4153" t="str">
            <v>﻿Đang hoạt động</v>
          </cell>
          <cell r="N4153">
            <v>42548</v>
          </cell>
          <cell r="Q4153">
            <v>0</v>
          </cell>
          <cell r="T4153">
            <v>0</v>
          </cell>
          <cell r="U4153">
            <v>1</v>
          </cell>
          <cell r="V4153">
            <v>0</v>
          </cell>
        </row>
        <row r="4154">
          <cell r="D4154" t="str">
            <v>TCA TEAM</v>
          </cell>
          <cell r="M4154" t="str">
            <v>﻿Đang hoạt động</v>
          </cell>
          <cell r="N4154">
            <v>42520</v>
          </cell>
          <cell r="Q4154">
            <v>0</v>
          </cell>
          <cell r="T4154">
            <v>0</v>
          </cell>
          <cell r="U4154">
            <v>0</v>
          </cell>
          <cell r="V4154">
            <v>0</v>
          </cell>
        </row>
        <row r="4155">
          <cell r="D4155" t="str">
            <v>TCA TEAM</v>
          </cell>
          <cell r="M4155" t="str">
            <v>﻿Đang hoạt động</v>
          </cell>
          <cell r="N4155">
            <v>42520</v>
          </cell>
          <cell r="Q4155">
            <v>0</v>
          </cell>
          <cell r="T4155">
            <v>0</v>
          </cell>
          <cell r="U4155">
            <v>0</v>
          </cell>
          <cell r="V4155">
            <v>0</v>
          </cell>
        </row>
        <row r="4156">
          <cell r="D4156" t="str">
            <v>TCA TEAM</v>
          </cell>
          <cell r="M4156" t="str">
            <v>﻿Đang hoạt động</v>
          </cell>
          <cell r="N4156">
            <v>42520</v>
          </cell>
          <cell r="Q4156">
            <v>0</v>
          </cell>
          <cell r="T4156">
            <v>0</v>
          </cell>
          <cell r="U4156">
            <v>0</v>
          </cell>
          <cell r="V4156">
            <v>0</v>
          </cell>
        </row>
        <row r="4157">
          <cell r="D4157" t="str">
            <v>TCA TEAM</v>
          </cell>
          <cell r="M4157" t="str">
            <v>﻿Đang hoạt động</v>
          </cell>
          <cell r="N4157">
            <v>42520</v>
          </cell>
          <cell r="Q4157">
            <v>0</v>
          </cell>
          <cell r="T4157">
            <v>0</v>
          </cell>
          <cell r="U4157">
            <v>0</v>
          </cell>
          <cell r="V4157">
            <v>0</v>
          </cell>
        </row>
        <row r="4158">
          <cell r="D4158" t="str">
            <v>TCA TEAM</v>
          </cell>
          <cell r="M4158" t="str">
            <v>﻿Đang hoạt động</v>
          </cell>
          <cell r="N4158">
            <v>42520</v>
          </cell>
          <cell r="Q4158">
            <v>0</v>
          </cell>
          <cell r="T4158">
            <v>0</v>
          </cell>
          <cell r="U4158">
            <v>0</v>
          </cell>
          <cell r="V4158">
            <v>0</v>
          </cell>
        </row>
        <row r="4159">
          <cell r="D4159" t="str">
            <v>TCA TEAM</v>
          </cell>
          <cell r="M4159" t="str">
            <v>﻿Đang hoạt động</v>
          </cell>
          <cell r="N4159">
            <v>42520</v>
          </cell>
          <cell r="Q4159">
            <v>0</v>
          </cell>
          <cell r="T4159">
            <v>0</v>
          </cell>
          <cell r="U4159">
            <v>0</v>
          </cell>
          <cell r="V4159">
            <v>0</v>
          </cell>
        </row>
        <row r="4160">
          <cell r="D4160" t="str">
            <v>TCA TEAM</v>
          </cell>
          <cell r="M4160" t="str">
            <v>﻿Đang hoạt động</v>
          </cell>
          <cell r="N4160">
            <v>42598</v>
          </cell>
          <cell r="Q4160">
            <v>0</v>
          </cell>
          <cell r="T4160">
            <v>0</v>
          </cell>
          <cell r="U4160">
            <v>0</v>
          </cell>
          <cell r="V4160">
            <v>0</v>
          </cell>
        </row>
        <row r="4161">
          <cell r="D4161" t="str">
            <v>TCA TEAM</v>
          </cell>
          <cell r="M4161" t="str">
            <v>﻿Đang hoạt động</v>
          </cell>
          <cell r="N4161">
            <v>42520</v>
          </cell>
          <cell r="Q4161">
            <v>0</v>
          </cell>
          <cell r="T4161">
            <v>0</v>
          </cell>
          <cell r="U4161">
            <v>0</v>
          </cell>
          <cell r="V4161">
            <v>0</v>
          </cell>
        </row>
        <row r="4162">
          <cell r="D4162" t="str">
            <v>TCA TEAM</v>
          </cell>
          <cell r="M4162" t="str">
            <v>﻿Đang hoạt động</v>
          </cell>
          <cell r="N4162">
            <v>42598</v>
          </cell>
          <cell r="Q4162">
            <v>0</v>
          </cell>
          <cell r="T4162">
            <v>0</v>
          </cell>
          <cell r="U4162">
            <v>0</v>
          </cell>
          <cell r="V4162">
            <v>0</v>
          </cell>
        </row>
        <row r="4163">
          <cell r="D4163" t="str">
            <v>LUCKY STAR</v>
          </cell>
          <cell r="M4163" t="str">
            <v>﻿Đang hoạt động</v>
          </cell>
          <cell r="N4163">
            <v>41787</v>
          </cell>
          <cell r="Q4163">
            <v>1</v>
          </cell>
          <cell r="T4163">
            <v>0</v>
          </cell>
          <cell r="U4163">
            <v>0</v>
          </cell>
          <cell r="V4163">
            <v>0</v>
          </cell>
        </row>
        <row r="4164">
          <cell r="D4164" t="str">
            <v>TCA TEAM</v>
          </cell>
          <cell r="M4164" t="str">
            <v>﻿Đang hoạt động</v>
          </cell>
          <cell r="N4164">
            <v>42520</v>
          </cell>
          <cell r="Q4164">
            <v>0</v>
          </cell>
          <cell r="T4164">
            <v>0</v>
          </cell>
          <cell r="U4164">
            <v>0</v>
          </cell>
          <cell r="V4164">
            <v>0</v>
          </cell>
        </row>
        <row r="4165">
          <cell r="D4165" t="str">
            <v>TCA TEAM</v>
          </cell>
          <cell r="M4165" t="str">
            <v>﻿Đang hoạt động</v>
          </cell>
          <cell r="N4165">
            <v>42520</v>
          </cell>
          <cell r="Q4165">
            <v>0</v>
          </cell>
          <cell r="T4165">
            <v>0</v>
          </cell>
          <cell r="U4165">
            <v>0</v>
          </cell>
          <cell r="V4165">
            <v>0</v>
          </cell>
        </row>
        <row r="4166">
          <cell r="D4166" t="str">
            <v>TCA TEAM</v>
          </cell>
          <cell r="M4166" t="str">
            <v>﻿Đang hoạt động</v>
          </cell>
          <cell r="N4166">
            <v>42520</v>
          </cell>
          <cell r="Q4166">
            <v>0</v>
          </cell>
          <cell r="T4166">
            <v>0</v>
          </cell>
          <cell r="U4166">
            <v>0</v>
          </cell>
          <cell r="V4166">
            <v>0</v>
          </cell>
        </row>
        <row r="4167">
          <cell r="D4167" t="str">
            <v>TCA TEAM</v>
          </cell>
          <cell r="M4167" t="str">
            <v>﻿Đang hoạt động</v>
          </cell>
          <cell r="N4167">
            <v>42520</v>
          </cell>
          <cell r="Q4167">
            <v>0</v>
          </cell>
          <cell r="T4167">
            <v>0</v>
          </cell>
          <cell r="U4167">
            <v>0</v>
          </cell>
          <cell r="V4167">
            <v>0</v>
          </cell>
        </row>
        <row r="4168">
          <cell r="D4168" t="str">
            <v>TCA TEAM</v>
          </cell>
          <cell r="M4168" t="str">
            <v>﻿Đang hoạt động</v>
          </cell>
          <cell r="N4168">
            <v>42520</v>
          </cell>
          <cell r="Q4168">
            <v>0</v>
          </cell>
          <cell r="T4168">
            <v>0</v>
          </cell>
          <cell r="U4168">
            <v>0</v>
          </cell>
          <cell r="V4168">
            <v>0</v>
          </cell>
        </row>
        <row r="4169">
          <cell r="D4169" t="str">
            <v>TCA TEAM</v>
          </cell>
          <cell r="M4169" t="str">
            <v>﻿Đang hoạt động</v>
          </cell>
          <cell r="N4169">
            <v>42520</v>
          </cell>
          <cell r="Q4169">
            <v>0</v>
          </cell>
          <cell r="T4169">
            <v>0</v>
          </cell>
          <cell r="U4169">
            <v>0</v>
          </cell>
          <cell r="V4169">
            <v>0</v>
          </cell>
        </row>
        <row r="4170">
          <cell r="D4170" t="str">
            <v>MDRT BH</v>
          </cell>
          <cell r="M4170" t="str">
            <v>﻿Đã nghỉ việc</v>
          </cell>
          <cell r="N4170">
            <v>42536</v>
          </cell>
          <cell r="Q4170">
            <v>0</v>
          </cell>
          <cell r="T4170">
            <v>0</v>
          </cell>
          <cell r="U4170">
            <v>0</v>
          </cell>
          <cell r="V4170">
            <v>0</v>
          </cell>
        </row>
        <row r="4171">
          <cell r="D4171" t="str">
            <v>GENCASA TÂN PHÚ</v>
          </cell>
          <cell r="M4171" t="str">
            <v>﻿Đang hoạt động</v>
          </cell>
          <cell r="N4171">
            <v>42524</v>
          </cell>
          <cell r="Q4171">
            <v>1</v>
          </cell>
          <cell r="T4171">
            <v>0</v>
          </cell>
          <cell r="U4171">
            <v>0</v>
          </cell>
          <cell r="V4171">
            <v>0</v>
          </cell>
        </row>
        <row r="4172">
          <cell r="D4172" t="str">
            <v>LUCKY STAR</v>
          </cell>
          <cell r="M4172" t="str">
            <v>﻿Đang hoạt động</v>
          </cell>
          <cell r="N4172">
            <v>42524</v>
          </cell>
          <cell r="Q4172">
            <v>0</v>
          </cell>
          <cell r="T4172">
            <v>1</v>
          </cell>
          <cell r="U4172">
            <v>0</v>
          </cell>
          <cell r="V4172">
            <v>0</v>
          </cell>
        </row>
        <row r="4173">
          <cell r="D4173" t="str">
            <v>LUCKY STAR</v>
          </cell>
          <cell r="M4173" t="str">
            <v>﻿Đang hoạt động</v>
          </cell>
          <cell r="N4173">
            <v>42524</v>
          </cell>
          <cell r="Q4173">
            <v>1</v>
          </cell>
          <cell r="T4173">
            <v>0</v>
          </cell>
          <cell r="U4173">
            <v>0</v>
          </cell>
          <cell r="V4173">
            <v>0</v>
          </cell>
        </row>
        <row r="4174">
          <cell r="D4174" t="str">
            <v>MDRT HCM</v>
          </cell>
          <cell r="M4174" t="str">
            <v>﻿Đang hoạt động</v>
          </cell>
          <cell r="N4174">
            <v>42529</v>
          </cell>
          <cell r="Q4174">
            <v>1</v>
          </cell>
          <cell r="T4174">
            <v>0</v>
          </cell>
          <cell r="U4174">
            <v>0</v>
          </cell>
          <cell r="V4174">
            <v>0</v>
          </cell>
        </row>
        <row r="4175">
          <cell r="D4175" t="str">
            <v>PHOENIX</v>
          </cell>
          <cell r="M4175" t="str">
            <v>﻿Đang hoạt động</v>
          </cell>
          <cell r="N4175">
            <v>42586</v>
          </cell>
          <cell r="Q4175">
            <v>1</v>
          </cell>
          <cell r="T4175">
            <v>0</v>
          </cell>
          <cell r="U4175">
            <v>0</v>
          </cell>
          <cell r="V4175">
            <v>0</v>
          </cell>
        </row>
        <row r="4176">
          <cell r="D4176" t="str">
            <v>COT GENCASA</v>
          </cell>
          <cell r="M4176" t="str">
            <v>﻿Đang hoạt động</v>
          </cell>
          <cell r="N4176">
            <v>42536</v>
          </cell>
          <cell r="Q4176">
            <v>1</v>
          </cell>
          <cell r="T4176">
            <v>0</v>
          </cell>
          <cell r="U4176">
            <v>0</v>
          </cell>
          <cell r="V4176">
            <v>0</v>
          </cell>
        </row>
        <row r="4177">
          <cell r="D4177" t="str">
            <v>GENCASA TÂN PHÚ</v>
          </cell>
          <cell r="M4177" t="str">
            <v>﻿Đang hoạt động</v>
          </cell>
          <cell r="N4177">
            <v>42536</v>
          </cell>
          <cell r="Q4177">
            <v>1</v>
          </cell>
          <cell r="T4177">
            <v>0</v>
          </cell>
          <cell r="U4177">
            <v>0</v>
          </cell>
          <cell r="V4177">
            <v>0</v>
          </cell>
        </row>
        <row r="4178">
          <cell r="D4178" t="str">
            <v>ALLEGRO</v>
          </cell>
          <cell r="M4178" t="str">
            <v>﻿Đang hoạt động</v>
          </cell>
          <cell r="N4178">
            <v>42536</v>
          </cell>
          <cell r="Q4178">
            <v>1</v>
          </cell>
          <cell r="T4178">
            <v>0</v>
          </cell>
          <cell r="U4178">
            <v>0</v>
          </cell>
          <cell r="V4178">
            <v>0</v>
          </cell>
        </row>
        <row r="4179">
          <cell r="D4179" t="str">
            <v>TCA TEAM</v>
          </cell>
          <cell r="M4179" t="str">
            <v>﻿Đang hoạt động</v>
          </cell>
          <cell r="N4179">
            <v>42521</v>
          </cell>
          <cell r="Q4179">
            <v>0</v>
          </cell>
          <cell r="T4179">
            <v>0</v>
          </cell>
          <cell r="U4179">
            <v>0</v>
          </cell>
          <cell r="V4179">
            <v>0</v>
          </cell>
        </row>
        <row r="4180">
          <cell r="D4180" t="str">
            <v>TCA TEAM</v>
          </cell>
          <cell r="M4180" t="str">
            <v>﻿Đang hoạt động</v>
          </cell>
          <cell r="N4180">
            <v>42521</v>
          </cell>
          <cell r="Q4180">
            <v>0</v>
          </cell>
          <cell r="T4180">
            <v>0</v>
          </cell>
          <cell r="U4180">
            <v>0</v>
          </cell>
          <cell r="V4180">
            <v>0</v>
          </cell>
        </row>
        <row r="4181">
          <cell r="D4181" t="str">
            <v>CUPID</v>
          </cell>
          <cell r="M4181" t="str">
            <v>﻿Đang hoạt động</v>
          </cell>
          <cell r="N4181">
            <v>42720</v>
          </cell>
          <cell r="Q4181">
            <v>1</v>
          </cell>
          <cell r="T4181">
            <v>0</v>
          </cell>
          <cell r="U4181">
            <v>0</v>
          </cell>
          <cell r="V4181">
            <v>0</v>
          </cell>
        </row>
        <row r="4182">
          <cell r="D4182" t="str">
            <v>THANH HÓA</v>
          </cell>
          <cell r="M4182" t="str">
            <v>﻿Đang hoạt động</v>
          </cell>
          <cell r="N4182">
            <v>42549</v>
          </cell>
          <cell r="Q4182">
            <v>0</v>
          </cell>
          <cell r="T4182">
            <v>0</v>
          </cell>
          <cell r="U4182">
            <v>1</v>
          </cell>
          <cell r="V4182">
            <v>0</v>
          </cell>
        </row>
        <row r="4183">
          <cell r="D4183" t="str">
            <v>THANH HÓA</v>
          </cell>
          <cell r="M4183" t="str">
            <v>﻿Đang hoạt động</v>
          </cell>
          <cell r="N4183">
            <v>42549</v>
          </cell>
          <cell r="Q4183">
            <v>1</v>
          </cell>
          <cell r="T4183">
            <v>0</v>
          </cell>
          <cell r="U4183">
            <v>0</v>
          </cell>
          <cell r="V4183">
            <v>0</v>
          </cell>
        </row>
        <row r="4184">
          <cell r="D4184" t="str">
            <v>TCA TEAM</v>
          </cell>
          <cell r="M4184" t="str">
            <v>﻿Đang hoạt động</v>
          </cell>
          <cell r="N4184">
            <v>42521</v>
          </cell>
          <cell r="Q4184">
            <v>0</v>
          </cell>
          <cell r="T4184">
            <v>0</v>
          </cell>
          <cell r="U4184">
            <v>0</v>
          </cell>
          <cell r="V4184">
            <v>0</v>
          </cell>
        </row>
        <row r="4185">
          <cell r="D4185" t="str">
            <v>TCA TEAM</v>
          </cell>
          <cell r="M4185" t="str">
            <v>﻿Đang hoạt động</v>
          </cell>
          <cell r="N4185">
            <v>42521</v>
          </cell>
          <cell r="Q4185">
            <v>0</v>
          </cell>
          <cell r="T4185">
            <v>0</v>
          </cell>
          <cell r="U4185">
            <v>0</v>
          </cell>
          <cell r="V4185">
            <v>0</v>
          </cell>
        </row>
        <row r="4186">
          <cell r="D4186" t="str">
            <v>TCA TEAM</v>
          </cell>
          <cell r="M4186" t="str">
            <v>﻿Đang hoạt động</v>
          </cell>
          <cell r="N4186">
            <v>42521</v>
          </cell>
          <cell r="Q4186">
            <v>0</v>
          </cell>
          <cell r="T4186">
            <v>0</v>
          </cell>
          <cell r="U4186">
            <v>0</v>
          </cell>
          <cell r="V4186">
            <v>0</v>
          </cell>
        </row>
        <row r="4187">
          <cell r="D4187" t="str">
            <v>TCA TEAM</v>
          </cell>
          <cell r="M4187" t="str">
            <v>﻿Đang hoạt động</v>
          </cell>
          <cell r="N4187">
            <v>42521</v>
          </cell>
          <cell r="Q4187">
            <v>0</v>
          </cell>
          <cell r="T4187">
            <v>0</v>
          </cell>
          <cell r="U4187">
            <v>0</v>
          </cell>
          <cell r="V4187">
            <v>0</v>
          </cell>
        </row>
        <row r="4188">
          <cell r="D4188" t="str">
            <v>TCA TEAM</v>
          </cell>
          <cell r="M4188" t="str">
            <v>﻿Đang hoạt động</v>
          </cell>
          <cell r="N4188">
            <v>42521</v>
          </cell>
          <cell r="Q4188">
            <v>0</v>
          </cell>
          <cell r="T4188">
            <v>0</v>
          </cell>
          <cell r="U4188">
            <v>0</v>
          </cell>
          <cell r="V4188">
            <v>0</v>
          </cell>
        </row>
        <row r="4189">
          <cell r="D4189" t="str">
            <v>MDRT BH</v>
          </cell>
          <cell r="M4189" t="str">
            <v>﻿Đã nghỉ việc</v>
          </cell>
          <cell r="N4189">
            <v>42536</v>
          </cell>
          <cell r="Q4189">
            <v>0</v>
          </cell>
          <cell r="T4189">
            <v>0</v>
          </cell>
          <cell r="U4189">
            <v>0</v>
          </cell>
          <cell r="V4189">
            <v>0</v>
          </cell>
        </row>
        <row r="4190">
          <cell r="D4190" t="str">
            <v>TCA TEAM</v>
          </cell>
          <cell r="M4190" t="str">
            <v>﻿Đang hoạt động</v>
          </cell>
          <cell r="N4190">
            <v>42521</v>
          </cell>
          <cell r="Q4190">
            <v>0</v>
          </cell>
          <cell r="T4190">
            <v>0</v>
          </cell>
          <cell r="U4190">
            <v>0</v>
          </cell>
          <cell r="V4190">
            <v>0</v>
          </cell>
        </row>
        <row r="4191">
          <cell r="D4191" t="str">
            <v>ALLEGRO</v>
          </cell>
          <cell r="M4191" t="str">
            <v>﻿Đang hoạt động</v>
          </cell>
          <cell r="N4191">
            <v>42524</v>
          </cell>
          <cell r="Q4191">
            <v>1</v>
          </cell>
          <cell r="T4191">
            <v>0</v>
          </cell>
          <cell r="U4191">
            <v>0</v>
          </cell>
          <cell r="V4191">
            <v>0</v>
          </cell>
        </row>
        <row r="4192">
          <cell r="D4192" t="str">
            <v>TCA TEAM</v>
          </cell>
          <cell r="M4192" t="str">
            <v>﻿Đang hoạt động</v>
          </cell>
          <cell r="N4192">
            <v>42521</v>
          </cell>
          <cell r="Q4192">
            <v>0</v>
          </cell>
          <cell r="T4192">
            <v>0</v>
          </cell>
          <cell r="U4192">
            <v>0</v>
          </cell>
          <cell r="V4192">
            <v>0</v>
          </cell>
        </row>
        <row r="4193">
          <cell r="D4193" t="str">
            <v>TCA TEAM</v>
          </cell>
          <cell r="M4193" t="str">
            <v>﻿Đang hoạt động</v>
          </cell>
          <cell r="N4193">
            <v>42521</v>
          </cell>
          <cell r="Q4193">
            <v>0</v>
          </cell>
          <cell r="T4193">
            <v>0</v>
          </cell>
          <cell r="U4193">
            <v>0</v>
          </cell>
          <cell r="V4193">
            <v>0</v>
          </cell>
        </row>
        <row r="4194">
          <cell r="D4194" t="str">
            <v>REDBULL</v>
          </cell>
          <cell r="M4194" t="str">
            <v>﻿Đang hoạt động</v>
          </cell>
          <cell r="N4194">
            <v>42529</v>
          </cell>
          <cell r="Q4194">
            <v>1</v>
          </cell>
          <cell r="T4194">
            <v>0</v>
          </cell>
          <cell r="U4194">
            <v>0</v>
          </cell>
          <cell r="V4194">
            <v>0</v>
          </cell>
        </row>
        <row r="4195">
          <cell r="D4195" t="str">
            <v>GENCASA NGHỆ AN</v>
          </cell>
          <cell r="M4195" t="str">
            <v>﻿Đang hoạt động</v>
          </cell>
          <cell r="N4195">
            <v>42541</v>
          </cell>
          <cell r="Q4195">
            <v>1</v>
          </cell>
          <cell r="T4195">
            <v>0</v>
          </cell>
          <cell r="U4195">
            <v>0</v>
          </cell>
          <cell r="V4195">
            <v>0</v>
          </cell>
        </row>
        <row r="4196">
          <cell r="D4196" t="str">
            <v>REDBULL</v>
          </cell>
          <cell r="M4196" t="str">
            <v>﻿Đang hoạt động</v>
          </cell>
          <cell r="N4196">
            <v>42542</v>
          </cell>
          <cell r="Q4196">
            <v>1</v>
          </cell>
          <cell r="T4196">
            <v>0</v>
          </cell>
          <cell r="U4196">
            <v>0</v>
          </cell>
          <cell r="V4196">
            <v>0</v>
          </cell>
        </row>
        <row r="4197">
          <cell r="D4197" t="str">
            <v>REDBULL</v>
          </cell>
          <cell r="M4197" t="str">
            <v>﻿Đang hoạt động</v>
          </cell>
          <cell r="N4197">
            <v>42523</v>
          </cell>
          <cell r="Q4197">
            <v>1</v>
          </cell>
          <cell r="T4197">
            <v>0</v>
          </cell>
          <cell r="U4197">
            <v>0</v>
          </cell>
          <cell r="V4197">
            <v>0</v>
          </cell>
        </row>
        <row r="4198">
          <cell r="D4198" t="str">
            <v>REDBULL</v>
          </cell>
          <cell r="M4198" t="str">
            <v>﻿Đang hoạt động</v>
          </cell>
          <cell r="N4198">
            <v>42523</v>
          </cell>
          <cell r="Q4198">
            <v>1</v>
          </cell>
          <cell r="T4198">
            <v>0</v>
          </cell>
          <cell r="U4198">
            <v>0</v>
          </cell>
          <cell r="V4198">
            <v>0</v>
          </cell>
        </row>
        <row r="4199">
          <cell r="D4199" t="str">
            <v>REDBULL</v>
          </cell>
          <cell r="M4199" t="str">
            <v>﻿Đang hoạt động</v>
          </cell>
          <cell r="N4199">
            <v>42531</v>
          </cell>
          <cell r="Q4199">
            <v>1</v>
          </cell>
          <cell r="T4199">
            <v>0</v>
          </cell>
          <cell r="U4199">
            <v>0</v>
          </cell>
          <cell r="V4199">
            <v>0</v>
          </cell>
        </row>
        <row r="4200">
          <cell r="D4200" t="str">
            <v>REDBULL</v>
          </cell>
          <cell r="M4200" t="str">
            <v>﻿Đang hoạt động</v>
          </cell>
          <cell r="N4200">
            <v>42523</v>
          </cell>
          <cell r="Q4200">
            <v>0</v>
          </cell>
          <cell r="T4200">
            <v>0</v>
          </cell>
          <cell r="U4200">
            <v>1</v>
          </cell>
          <cell r="V4200">
            <v>0</v>
          </cell>
        </row>
        <row r="4201">
          <cell r="D4201" t="str">
            <v>REDBULL</v>
          </cell>
          <cell r="M4201" t="str">
            <v>﻿Đang hoạt động</v>
          </cell>
          <cell r="N4201">
            <v>42523</v>
          </cell>
          <cell r="Q4201">
            <v>1</v>
          </cell>
          <cell r="T4201">
            <v>0</v>
          </cell>
          <cell r="U4201">
            <v>0</v>
          </cell>
          <cell r="V4201">
            <v>0</v>
          </cell>
        </row>
        <row r="4202">
          <cell r="D4202" t="str">
            <v>REDBULL</v>
          </cell>
          <cell r="M4202" t="str">
            <v>﻿Đang hoạt động</v>
          </cell>
          <cell r="N4202">
            <v>42523</v>
          </cell>
          <cell r="Q4202">
            <v>1</v>
          </cell>
          <cell r="T4202">
            <v>0</v>
          </cell>
          <cell r="U4202">
            <v>0</v>
          </cell>
          <cell r="V4202">
            <v>0</v>
          </cell>
        </row>
        <row r="4203">
          <cell r="D4203" t="str">
            <v>GENCASA NGHỆ AN</v>
          </cell>
          <cell r="M4203" t="str">
            <v>﻿Đang hoạt động</v>
          </cell>
          <cell r="N4203">
            <v>42537</v>
          </cell>
          <cell r="Q4203">
            <v>1</v>
          </cell>
          <cell r="T4203">
            <v>0</v>
          </cell>
          <cell r="U4203">
            <v>0</v>
          </cell>
          <cell r="V4203">
            <v>0</v>
          </cell>
        </row>
        <row r="4204">
          <cell r="D4204" t="str">
            <v>GENCASA NGHỆ AN</v>
          </cell>
          <cell r="M4204" t="str">
            <v>﻿Đã nghỉ việc</v>
          </cell>
          <cell r="N4204">
            <v>42566</v>
          </cell>
          <cell r="Q4204">
            <v>0</v>
          </cell>
          <cell r="T4204">
            <v>0</v>
          </cell>
          <cell r="U4204">
            <v>0</v>
          </cell>
          <cell r="V4204">
            <v>0</v>
          </cell>
        </row>
        <row r="4205">
          <cell r="D4205" t="str">
            <v>LUCKY STAR</v>
          </cell>
          <cell r="M4205" t="str">
            <v>﻿Đang hoạt động</v>
          </cell>
          <cell r="N4205">
            <v>42524</v>
          </cell>
          <cell r="Q4205">
            <v>0</v>
          </cell>
          <cell r="T4205">
            <v>0</v>
          </cell>
          <cell r="U4205">
            <v>1</v>
          </cell>
          <cell r="V4205">
            <v>0</v>
          </cell>
        </row>
        <row r="4206">
          <cell r="D4206" t="str">
            <v>ALLEGRO</v>
          </cell>
          <cell r="M4206" t="str">
            <v>﻿Đang hoạt động</v>
          </cell>
          <cell r="N4206">
            <v>42524</v>
          </cell>
          <cell r="Q4206">
            <v>1</v>
          </cell>
          <cell r="T4206">
            <v>0</v>
          </cell>
          <cell r="U4206">
            <v>0</v>
          </cell>
          <cell r="V4206">
            <v>0</v>
          </cell>
        </row>
        <row r="4207">
          <cell r="D4207" t="str">
            <v>REDBULL</v>
          </cell>
          <cell r="M4207" t="str">
            <v>﻿Đã nghỉ việc</v>
          </cell>
          <cell r="N4207">
            <v>42523</v>
          </cell>
          <cell r="Q4207">
            <v>0</v>
          </cell>
          <cell r="T4207">
            <v>0</v>
          </cell>
          <cell r="U4207">
            <v>0</v>
          </cell>
          <cell r="V4207">
            <v>0</v>
          </cell>
        </row>
        <row r="4208">
          <cell r="D4208" t="str">
            <v>REDBULL</v>
          </cell>
          <cell r="M4208" t="str">
            <v>﻿Đang hoạt động</v>
          </cell>
          <cell r="N4208">
            <v>42523</v>
          </cell>
          <cell r="Q4208">
            <v>1</v>
          </cell>
          <cell r="T4208">
            <v>0</v>
          </cell>
          <cell r="U4208">
            <v>0</v>
          </cell>
          <cell r="V4208">
            <v>0</v>
          </cell>
        </row>
        <row r="4209">
          <cell r="D4209" t="str">
            <v>REDBULL</v>
          </cell>
          <cell r="M4209" t="str">
            <v>﻿Đang hoạt động</v>
          </cell>
          <cell r="N4209">
            <v>42523</v>
          </cell>
          <cell r="Q4209">
            <v>0</v>
          </cell>
          <cell r="T4209">
            <v>0</v>
          </cell>
          <cell r="U4209">
            <v>1</v>
          </cell>
          <cell r="V4209">
            <v>0</v>
          </cell>
        </row>
        <row r="4210">
          <cell r="D4210" t="str">
            <v>REDBULL</v>
          </cell>
          <cell r="M4210" t="str">
            <v>﻿Đang hoạt động</v>
          </cell>
          <cell r="N4210">
            <v>42523</v>
          </cell>
          <cell r="Q4210">
            <v>1</v>
          </cell>
          <cell r="T4210">
            <v>0</v>
          </cell>
          <cell r="U4210">
            <v>0</v>
          </cell>
          <cell r="V4210">
            <v>0</v>
          </cell>
        </row>
        <row r="4211">
          <cell r="D4211" t="str">
            <v>REDBULL</v>
          </cell>
          <cell r="M4211" t="str">
            <v>﻿Đang hoạt động</v>
          </cell>
          <cell r="N4211">
            <v>42523</v>
          </cell>
          <cell r="Q4211">
            <v>1</v>
          </cell>
          <cell r="T4211">
            <v>0</v>
          </cell>
          <cell r="U4211">
            <v>0</v>
          </cell>
          <cell r="V4211">
            <v>0</v>
          </cell>
        </row>
        <row r="4212">
          <cell r="D4212" t="str">
            <v>REDBULL</v>
          </cell>
          <cell r="M4212" t="str">
            <v>﻿Đang hoạt động</v>
          </cell>
          <cell r="N4212">
            <v>42548</v>
          </cell>
          <cell r="Q4212">
            <v>0</v>
          </cell>
          <cell r="T4212">
            <v>0</v>
          </cell>
          <cell r="U4212">
            <v>0</v>
          </cell>
          <cell r="V4212">
            <v>1</v>
          </cell>
        </row>
        <row r="4213">
          <cell r="D4213" t="str">
            <v>GENCASA NGHỆ AN</v>
          </cell>
          <cell r="M4213" t="str">
            <v>﻿Đang hoạt động</v>
          </cell>
          <cell r="N4213">
            <v>42537</v>
          </cell>
          <cell r="Q4213">
            <v>0</v>
          </cell>
          <cell r="T4213">
            <v>0</v>
          </cell>
          <cell r="U4213">
            <v>1</v>
          </cell>
          <cell r="V4213">
            <v>0</v>
          </cell>
        </row>
        <row r="4214">
          <cell r="D4214" t="str">
            <v>REDBULL</v>
          </cell>
          <cell r="M4214" t="str">
            <v>﻿Đang hoạt động</v>
          </cell>
          <cell r="N4214">
            <v>42523</v>
          </cell>
          <cell r="Q4214">
            <v>0</v>
          </cell>
          <cell r="T4214">
            <v>0</v>
          </cell>
          <cell r="U4214">
            <v>0</v>
          </cell>
          <cell r="V4214">
            <v>1</v>
          </cell>
        </row>
        <row r="4215">
          <cell r="D4215" t="str">
            <v>REDBULL</v>
          </cell>
          <cell r="M4215" t="str">
            <v>﻿Đang hoạt động</v>
          </cell>
          <cell r="N4215">
            <v>42548</v>
          </cell>
          <cell r="Q4215">
            <v>1</v>
          </cell>
          <cell r="T4215">
            <v>0</v>
          </cell>
          <cell r="U4215">
            <v>0</v>
          </cell>
          <cell r="V4215">
            <v>0</v>
          </cell>
        </row>
        <row r="4216">
          <cell r="D4216" t="str">
            <v>REDBULL</v>
          </cell>
          <cell r="M4216" t="str">
            <v>﻿Đang hoạt động</v>
          </cell>
          <cell r="N4216">
            <v>42523</v>
          </cell>
          <cell r="Q4216">
            <v>0</v>
          </cell>
          <cell r="T4216">
            <v>0</v>
          </cell>
          <cell r="U4216">
            <v>1</v>
          </cell>
          <cell r="V4216">
            <v>0</v>
          </cell>
        </row>
        <row r="4217">
          <cell r="D4217" t="str">
            <v>REDBULL</v>
          </cell>
          <cell r="M4217" t="str">
            <v>﻿Đang hoạt động</v>
          </cell>
          <cell r="N4217">
            <v>42523</v>
          </cell>
          <cell r="Q4217">
            <v>1</v>
          </cell>
          <cell r="T4217">
            <v>0</v>
          </cell>
          <cell r="U4217">
            <v>0</v>
          </cell>
          <cell r="V4217">
            <v>0</v>
          </cell>
        </row>
        <row r="4218">
          <cell r="D4218" t="str">
            <v>GENCASA NGHỆ AN</v>
          </cell>
          <cell r="M4218" t="str">
            <v>﻿Tạm đình chỉ</v>
          </cell>
          <cell r="N4218">
            <v>42537</v>
          </cell>
          <cell r="Q4218">
            <v>1</v>
          </cell>
          <cell r="T4218">
            <v>0</v>
          </cell>
          <cell r="U4218">
            <v>0</v>
          </cell>
          <cell r="V4218">
            <v>0</v>
          </cell>
        </row>
        <row r="4219">
          <cell r="D4219" t="str">
            <v>REDBULL</v>
          </cell>
          <cell r="M4219" t="str">
            <v>﻿Tạm đình chỉ</v>
          </cell>
          <cell r="N4219">
            <v>42529</v>
          </cell>
          <cell r="Q4219">
            <v>0</v>
          </cell>
          <cell r="T4219">
            <v>0</v>
          </cell>
          <cell r="U4219">
            <v>0</v>
          </cell>
          <cell r="V4219">
            <v>1</v>
          </cell>
        </row>
        <row r="4220">
          <cell r="D4220" t="str">
            <v>TCA TEAM</v>
          </cell>
          <cell r="M4220" t="str">
            <v>﻿Đang hoạt động</v>
          </cell>
          <cell r="N4220">
            <v>42521</v>
          </cell>
          <cell r="Q4220">
            <v>0</v>
          </cell>
          <cell r="T4220">
            <v>0</v>
          </cell>
          <cell r="U4220">
            <v>0</v>
          </cell>
          <cell r="V4220">
            <v>0</v>
          </cell>
        </row>
        <row r="4221">
          <cell r="D4221" t="str">
            <v>MDRT HCM</v>
          </cell>
          <cell r="M4221" t="str">
            <v>﻿Đang hoạt động</v>
          </cell>
          <cell r="N4221">
            <v>41836</v>
          </cell>
          <cell r="Q4221">
            <v>1</v>
          </cell>
          <cell r="T4221">
            <v>0</v>
          </cell>
          <cell r="U4221">
            <v>0</v>
          </cell>
          <cell r="V4221">
            <v>0</v>
          </cell>
        </row>
        <row r="4222">
          <cell r="D4222" t="str">
            <v>GENCASA THÁI NGUYÊN</v>
          </cell>
          <cell r="M4222" t="str">
            <v>﻿Đang hoạt động</v>
          </cell>
          <cell r="N4222">
            <v>42529</v>
          </cell>
          <cell r="Q4222">
            <v>1</v>
          </cell>
          <cell r="T4222">
            <v>0</v>
          </cell>
          <cell r="U4222">
            <v>0</v>
          </cell>
          <cell r="V4222">
            <v>0</v>
          </cell>
        </row>
        <row r="4223">
          <cell r="D4223" t="str">
            <v>GENCASA THÁI NGUYÊN</v>
          </cell>
          <cell r="M4223" t="str">
            <v>﻿Đã nghỉ việc</v>
          </cell>
          <cell r="N4223">
            <v>42529</v>
          </cell>
          <cell r="Q4223">
            <v>0</v>
          </cell>
          <cell r="T4223">
            <v>0</v>
          </cell>
          <cell r="U4223">
            <v>0</v>
          </cell>
          <cell r="V4223">
            <v>0</v>
          </cell>
        </row>
        <row r="4224">
          <cell r="D4224" t="str">
            <v>GENCASA THÁI NGUYÊN</v>
          </cell>
          <cell r="M4224" t="str">
            <v>﻿Đã nghỉ việc</v>
          </cell>
          <cell r="N4224">
            <v>42639</v>
          </cell>
          <cell r="Q4224">
            <v>0</v>
          </cell>
          <cell r="T4224">
            <v>0</v>
          </cell>
          <cell r="U4224">
            <v>0</v>
          </cell>
          <cell r="V4224">
            <v>0</v>
          </cell>
        </row>
        <row r="4225">
          <cell r="D4225" t="str">
            <v>MDRT VT</v>
          </cell>
          <cell r="M4225" t="str">
            <v>﻿Đã nghỉ việc</v>
          </cell>
          <cell r="N4225">
            <v>42534</v>
          </cell>
          <cell r="Q4225">
            <v>0</v>
          </cell>
          <cell r="T4225">
            <v>0</v>
          </cell>
          <cell r="U4225">
            <v>0</v>
          </cell>
          <cell r="V4225">
            <v>0</v>
          </cell>
        </row>
        <row r="4226">
          <cell r="D4226" t="str">
            <v>GENCASA THÁI NGUYÊN</v>
          </cell>
          <cell r="M4226" t="str">
            <v>﻿Đang hoạt động</v>
          </cell>
          <cell r="N4226">
            <v>42529</v>
          </cell>
          <cell r="Q4226">
            <v>1</v>
          </cell>
          <cell r="T4226">
            <v>0</v>
          </cell>
          <cell r="U4226">
            <v>0</v>
          </cell>
          <cell r="V4226">
            <v>0</v>
          </cell>
        </row>
        <row r="4227">
          <cell r="D4227" t="str">
            <v>GENCASA THÁI NGUYÊN</v>
          </cell>
          <cell r="M4227" t="str">
            <v>﻿Đang hoạt động</v>
          </cell>
          <cell r="N4227">
            <v>42529</v>
          </cell>
          <cell r="Q4227">
            <v>1</v>
          </cell>
          <cell r="T4227">
            <v>0</v>
          </cell>
          <cell r="U4227">
            <v>0</v>
          </cell>
          <cell r="V4227">
            <v>0</v>
          </cell>
        </row>
        <row r="4228">
          <cell r="D4228" t="str">
            <v>GENCASA THÁI NGUYÊN</v>
          </cell>
          <cell r="M4228" t="str">
            <v>﻿Đã nghỉ việc</v>
          </cell>
          <cell r="N4228">
            <v>42529</v>
          </cell>
          <cell r="Q4228">
            <v>0</v>
          </cell>
          <cell r="T4228">
            <v>0</v>
          </cell>
          <cell r="U4228">
            <v>0</v>
          </cell>
          <cell r="V4228">
            <v>0</v>
          </cell>
        </row>
        <row r="4229">
          <cell r="D4229" t="str">
            <v>MDRT HCM</v>
          </cell>
          <cell r="M4229" t="str">
            <v>﻿Đang hoạt động</v>
          </cell>
          <cell r="N4229">
            <v>41835</v>
          </cell>
          <cell r="Q4229">
            <v>1</v>
          </cell>
          <cell r="T4229">
            <v>0</v>
          </cell>
          <cell r="U4229">
            <v>0</v>
          </cell>
          <cell r="V4229">
            <v>0</v>
          </cell>
        </row>
        <row r="4230">
          <cell r="D4230" t="str">
            <v>GENCASA THÁI NGUYÊN</v>
          </cell>
          <cell r="M4230" t="str">
            <v>﻿Đã nghỉ việc</v>
          </cell>
          <cell r="N4230">
            <v>42566</v>
          </cell>
          <cell r="Q4230">
            <v>0</v>
          </cell>
          <cell r="T4230">
            <v>0</v>
          </cell>
          <cell r="U4230">
            <v>0</v>
          </cell>
          <cell r="V4230">
            <v>0</v>
          </cell>
        </row>
        <row r="4231">
          <cell r="D4231" t="str">
            <v>GENCASA THÁI NGUYÊN</v>
          </cell>
          <cell r="M4231" t="str">
            <v>﻿Đang hoạt động</v>
          </cell>
          <cell r="N4231">
            <v>42534</v>
          </cell>
          <cell r="Q4231">
            <v>1</v>
          </cell>
          <cell r="T4231">
            <v>0</v>
          </cell>
          <cell r="U4231">
            <v>0</v>
          </cell>
          <cell r="V4231">
            <v>0</v>
          </cell>
        </row>
        <row r="4232">
          <cell r="D4232" t="str">
            <v>GENCASA THÁI NGUYÊN</v>
          </cell>
          <cell r="M4232" t="str">
            <v>﻿Đang hoạt động</v>
          </cell>
          <cell r="N4232">
            <v>42604</v>
          </cell>
          <cell r="Q4232">
            <v>1</v>
          </cell>
          <cell r="T4232">
            <v>0</v>
          </cell>
          <cell r="U4232">
            <v>0</v>
          </cell>
          <cell r="V4232">
            <v>0</v>
          </cell>
        </row>
        <row r="4233">
          <cell r="D4233" t="str">
            <v>GENCASA THÁI NGUYÊN</v>
          </cell>
          <cell r="M4233" t="str">
            <v>﻿Đang hoạt động</v>
          </cell>
          <cell r="N4233">
            <v>42639</v>
          </cell>
          <cell r="Q4233">
            <v>0</v>
          </cell>
          <cell r="T4233">
            <v>0</v>
          </cell>
          <cell r="U4233">
            <v>1</v>
          </cell>
          <cell r="V4233">
            <v>0</v>
          </cell>
        </row>
        <row r="4234">
          <cell r="D4234" t="str">
            <v>GENCASA THÁI NGUYÊN</v>
          </cell>
          <cell r="M4234" t="str">
            <v>﻿Đã nghỉ việc</v>
          </cell>
          <cell r="N4234">
            <v>42529</v>
          </cell>
          <cell r="Q4234">
            <v>0</v>
          </cell>
          <cell r="T4234">
            <v>0</v>
          </cell>
          <cell r="U4234">
            <v>0</v>
          </cell>
          <cell r="V4234">
            <v>0</v>
          </cell>
        </row>
        <row r="4235">
          <cell r="D4235" t="str">
            <v>MDRT VT</v>
          </cell>
          <cell r="M4235" t="str">
            <v>﻿Đang hoạt động</v>
          </cell>
          <cell r="N4235">
            <v>42534</v>
          </cell>
          <cell r="Q4235">
            <v>1</v>
          </cell>
          <cell r="T4235">
            <v>0</v>
          </cell>
          <cell r="U4235">
            <v>0</v>
          </cell>
          <cell r="V4235">
            <v>0</v>
          </cell>
        </row>
        <row r="4236">
          <cell r="D4236" t="str">
            <v>MDRT VT</v>
          </cell>
          <cell r="M4236" t="str">
            <v>﻿Đang hoạt động</v>
          </cell>
          <cell r="N4236">
            <v>42549</v>
          </cell>
          <cell r="Q4236">
            <v>0</v>
          </cell>
          <cell r="T4236">
            <v>0</v>
          </cell>
          <cell r="U4236">
            <v>1</v>
          </cell>
          <cell r="V4236">
            <v>0</v>
          </cell>
        </row>
        <row r="4237">
          <cell r="D4237" t="str">
            <v>MDRT VT</v>
          </cell>
          <cell r="M4237" t="str">
            <v>﻿Đang hoạt động</v>
          </cell>
          <cell r="N4237">
            <v>42534</v>
          </cell>
          <cell r="Q4237">
            <v>1</v>
          </cell>
          <cell r="T4237">
            <v>0</v>
          </cell>
          <cell r="U4237">
            <v>0</v>
          </cell>
          <cell r="V4237">
            <v>0</v>
          </cell>
        </row>
        <row r="4238">
          <cell r="D4238" t="str">
            <v>MDRT VT</v>
          </cell>
          <cell r="M4238" t="str">
            <v>﻿Đang hoạt động</v>
          </cell>
          <cell r="N4238">
            <v>42548</v>
          </cell>
          <cell r="Q4238">
            <v>1</v>
          </cell>
          <cell r="T4238">
            <v>0</v>
          </cell>
          <cell r="U4238">
            <v>0</v>
          </cell>
          <cell r="V4238">
            <v>0</v>
          </cell>
        </row>
        <row r="4239">
          <cell r="D4239" t="str">
            <v>MDRT VT</v>
          </cell>
          <cell r="M4239" t="str">
            <v>﻿Đang hoạt động</v>
          </cell>
          <cell r="N4239">
            <v>42548</v>
          </cell>
          <cell r="Q4239">
            <v>1</v>
          </cell>
          <cell r="T4239">
            <v>0</v>
          </cell>
          <cell r="U4239">
            <v>0</v>
          </cell>
          <cell r="V4239">
            <v>0</v>
          </cell>
        </row>
        <row r="4240">
          <cell r="D4240" t="str">
            <v>GENCASA THÁI NGUYÊN</v>
          </cell>
          <cell r="M4240" t="str">
            <v>﻿Đang hoạt động</v>
          </cell>
          <cell r="N4240">
            <v>42529</v>
          </cell>
          <cell r="Q4240">
            <v>0</v>
          </cell>
          <cell r="T4240">
            <v>0</v>
          </cell>
          <cell r="U4240">
            <v>1</v>
          </cell>
          <cell r="V4240">
            <v>0</v>
          </cell>
        </row>
        <row r="4241">
          <cell r="D4241" t="str">
            <v>GENCASA THÁI NGUYÊN</v>
          </cell>
          <cell r="M4241" t="str">
            <v>﻿Đang hoạt động</v>
          </cell>
          <cell r="N4241">
            <v>42529</v>
          </cell>
          <cell r="Q4241">
            <v>0</v>
          </cell>
          <cell r="T4241">
            <v>0</v>
          </cell>
          <cell r="U4241">
            <v>1</v>
          </cell>
          <cell r="V4241">
            <v>0</v>
          </cell>
        </row>
        <row r="4242">
          <cell r="D4242" t="str">
            <v>GENCASA THÁI NGUYÊN</v>
          </cell>
          <cell r="M4242" t="str">
            <v>﻿Đang hoạt động</v>
          </cell>
          <cell r="N4242">
            <v>42529</v>
          </cell>
          <cell r="Q4242">
            <v>1</v>
          </cell>
          <cell r="T4242">
            <v>0</v>
          </cell>
          <cell r="U4242">
            <v>0</v>
          </cell>
          <cell r="V4242">
            <v>0</v>
          </cell>
        </row>
        <row r="4243">
          <cell r="D4243" t="str">
            <v>GENCASA THÁI NGUYÊN</v>
          </cell>
          <cell r="M4243" t="str">
            <v>﻿Đang hoạt động</v>
          </cell>
          <cell r="N4243">
            <v>42534</v>
          </cell>
          <cell r="Q4243">
            <v>1</v>
          </cell>
          <cell r="T4243">
            <v>0</v>
          </cell>
          <cell r="U4243">
            <v>0</v>
          </cell>
          <cell r="V4243">
            <v>0</v>
          </cell>
        </row>
        <row r="4244">
          <cell r="D4244" t="str">
            <v>MDRT HCM</v>
          </cell>
          <cell r="M4244" t="str">
            <v>﻿Đang hoạt động</v>
          </cell>
          <cell r="N4244">
            <v>42536</v>
          </cell>
          <cell r="Q4244">
            <v>1</v>
          </cell>
          <cell r="T4244">
            <v>0</v>
          </cell>
          <cell r="U4244">
            <v>0</v>
          </cell>
          <cell r="V4244">
            <v>0</v>
          </cell>
        </row>
        <row r="4245">
          <cell r="D4245" t="str">
            <v>GENCASA THÁI BÌNH</v>
          </cell>
          <cell r="M4245" t="str">
            <v>﻿Đang hoạt động</v>
          </cell>
          <cell r="N4245">
            <v>42529</v>
          </cell>
          <cell r="Q4245">
            <v>1</v>
          </cell>
          <cell r="T4245">
            <v>0</v>
          </cell>
          <cell r="U4245">
            <v>0</v>
          </cell>
          <cell r="V4245">
            <v>0</v>
          </cell>
        </row>
        <row r="4246">
          <cell r="D4246" t="str">
            <v>GENCASA THÁI BÌNH</v>
          </cell>
          <cell r="M4246" t="str">
            <v>﻿Đang hoạt động</v>
          </cell>
          <cell r="N4246">
            <v>42529</v>
          </cell>
          <cell r="Q4246">
            <v>0</v>
          </cell>
          <cell r="T4246">
            <v>1</v>
          </cell>
          <cell r="U4246">
            <v>0</v>
          </cell>
          <cell r="V4246">
            <v>0</v>
          </cell>
        </row>
        <row r="4247">
          <cell r="D4247" t="str">
            <v>GENCASA THÁI BÌNH</v>
          </cell>
          <cell r="M4247" t="str">
            <v>﻿Đang hoạt động</v>
          </cell>
          <cell r="N4247">
            <v>42578</v>
          </cell>
          <cell r="Q4247">
            <v>0</v>
          </cell>
          <cell r="T4247">
            <v>1</v>
          </cell>
          <cell r="U4247">
            <v>0</v>
          </cell>
          <cell r="V4247">
            <v>0</v>
          </cell>
        </row>
        <row r="4248">
          <cell r="D4248" t="str">
            <v>GENCASA THÁI BÌNH</v>
          </cell>
          <cell r="M4248" t="str">
            <v>﻿Đang hoạt động</v>
          </cell>
          <cell r="N4248">
            <v>42529</v>
          </cell>
          <cell r="Q4248">
            <v>0</v>
          </cell>
          <cell r="T4248">
            <v>1</v>
          </cell>
          <cell r="U4248">
            <v>0</v>
          </cell>
          <cell r="V4248">
            <v>0</v>
          </cell>
        </row>
        <row r="4249">
          <cell r="D4249" t="str">
            <v>BLUE OCEAN</v>
          </cell>
          <cell r="M4249" t="str">
            <v>﻿Đang hoạt động</v>
          </cell>
          <cell r="N4249">
            <v>42542</v>
          </cell>
          <cell r="Q4249">
            <v>1</v>
          </cell>
          <cell r="T4249">
            <v>0</v>
          </cell>
          <cell r="U4249">
            <v>0</v>
          </cell>
          <cell r="V4249">
            <v>0</v>
          </cell>
        </row>
        <row r="4250">
          <cell r="D4250" t="str">
            <v>MDRT HCM</v>
          </cell>
          <cell r="M4250" t="str">
            <v>﻿Đang hoạt động</v>
          </cell>
          <cell r="N4250">
            <v>41788</v>
          </cell>
          <cell r="Q4250">
            <v>0</v>
          </cell>
          <cell r="T4250">
            <v>0</v>
          </cell>
          <cell r="U4250">
            <v>0</v>
          </cell>
          <cell r="V4250">
            <v>1</v>
          </cell>
        </row>
        <row r="4251">
          <cell r="D4251" t="str">
            <v>GENCASA THÁI BÌNH</v>
          </cell>
          <cell r="M4251" t="str">
            <v>﻿Đang hoạt động</v>
          </cell>
          <cell r="N4251">
            <v>42529</v>
          </cell>
          <cell r="Q4251">
            <v>0</v>
          </cell>
          <cell r="T4251">
            <v>1</v>
          </cell>
          <cell r="U4251">
            <v>0</v>
          </cell>
          <cell r="V4251">
            <v>0</v>
          </cell>
        </row>
        <row r="4252">
          <cell r="D4252" t="str">
            <v>MDRT VT</v>
          </cell>
          <cell r="M4252" t="str">
            <v>﻿Đang hoạt động</v>
          </cell>
          <cell r="N4252">
            <v>42534</v>
          </cell>
          <cell r="Q4252">
            <v>1</v>
          </cell>
          <cell r="T4252">
            <v>0</v>
          </cell>
          <cell r="U4252">
            <v>0</v>
          </cell>
          <cell r="V4252">
            <v>0</v>
          </cell>
        </row>
        <row r="4253">
          <cell r="D4253" t="str">
            <v>MDRT VT</v>
          </cell>
          <cell r="M4253" t="str">
            <v>﻿Đã nghỉ việc</v>
          </cell>
          <cell r="N4253">
            <v>42534</v>
          </cell>
          <cell r="Q4253">
            <v>0</v>
          </cell>
          <cell r="T4253">
            <v>0</v>
          </cell>
          <cell r="U4253">
            <v>0</v>
          </cell>
          <cell r="V4253">
            <v>0</v>
          </cell>
        </row>
        <row r="4254">
          <cell r="D4254" t="str">
            <v>BLUE OCEAN</v>
          </cell>
          <cell r="M4254" t="str">
            <v>﻿Đang hoạt động</v>
          </cell>
          <cell r="N4254">
            <v>42529</v>
          </cell>
          <cell r="Q4254">
            <v>1</v>
          </cell>
          <cell r="T4254">
            <v>0</v>
          </cell>
          <cell r="U4254">
            <v>0</v>
          </cell>
          <cell r="V4254">
            <v>0</v>
          </cell>
        </row>
        <row r="4255">
          <cell r="D4255" t="str">
            <v>LUCKY CAT</v>
          </cell>
          <cell r="M4255" t="str">
            <v>﻿Đang hoạt động</v>
          </cell>
          <cell r="N4255">
            <v>42545</v>
          </cell>
          <cell r="Q4255">
            <v>1</v>
          </cell>
          <cell r="T4255">
            <v>0</v>
          </cell>
          <cell r="U4255">
            <v>0</v>
          </cell>
          <cell r="V4255">
            <v>0</v>
          </cell>
        </row>
        <row r="4256">
          <cell r="D4256" t="str">
            <v>GREEN DRAGON</v>
          </cell>
          <cell r="M4256" t="str">
            <v>﻿Đang hoạt động</v>
          </cell>
          <cell r="N4256">
            <v>42541</v>
          </cell>
          <cell r="Q4256">
            <v>1</v>
          </cell>
          <cell r="T4256">
            <v>0</v>
          </cell>
          <cell r="U4256">
            <v>0</v>
          </cell>
          <cell r="V4256">
            <v>0</v>
          </cell>
        </row>
        <row r="4257">
          <cell r="D4257" t="str">
            <v>GREEN DRAGON</v>
          </cell>
          <cell r="M4257" t="str">
            <v>﻿Đang hoạt động</v>
          </cell>
          <cell r="N4257">
            <v>42548</v>
          </cell>
          <cell r="Q4257">
            <v>1</v>
          </cell>
          <cell r="T4257">
            <v>0</v>
          </cell>
          <cell r="U4257">
            <v>0</v>
          </cell>
          <cell r="V4257">
            <v>0</v>
          </cell>
        </row>
        <row r="4258">
          <cell r="D4258" t="str">
            <v>GREEN DRAGON</v>
          </cell>
          <cell r="M4258" t="str">
            <v>﻿Đang hoạt động</v>
          </cell>
          <cell r="N4258">
            <v>42529</v>
          </cell>
          <cell r="Q4258">
            <v>1</v>
          </cell>
          <cell r="T4258">
            <v>0</v>
          </cell>
          <cell r="U4258">
            <v>0</v>
          </cell>
          <cell r="V4258">
            <v>0</v>
          </cell>
        </row>
        <row r="4259">
          <cell r="D4259" t="str">
            <v>VICTORY</v>
          </cell>
          <cell r="M4259" t="str">
            <v>﻿Đang hoạt động</v>
          </cell>
          <cell r="N4259">
            <v>42529</v>
          </cell>
          <cell r="Q4259">
            <v>1</v>
          </cell>
          <cell r="T4259">
            <v>0</v>
          </cell>
          <cell r="U4259">
            <v>0</v>
          </cell>
          <cell r="V4259">
            <v>0</v>
          </cell>
        </row>
        <row r="4260">
          <cell r="D4260" t="str">
            <v>VICTORY</v>
          </cell>
          <cell r="M4260" t="str">
            <v>﻿Đang hoạt động</v>
          </cell>
          <cell r="N4260">
            <v>42529</v>
          </cell>
          <cell r="Q4260">
            <v>1</v>
          </cell>
          <cell r="T4260">
            <v>0</v>
          </cell>
          <cell r="U4260">
            <v>0</v>
          </cell>
          <cell r="V4260">
            <v>0</v>
          </cell>
        </row>
        <row r="4261">
          <cell r="D4261" t="str">
            <v>VICTORY</v>
          </cell>
          <cell r="M4261" t="str">
            <v>﻿Đang hoạt động</v>
          </cell>
          <cell r="N4261">
            <v>42529</v>
          </cell>
          <cell r="Q4261">
            <v>1</v>
          </cell>
          <cell r="T4261">
            <v>0</v>
          </cell>
          <cell r="U4261">
            <v>0</v>
          </cell>
          <cell r="V4261">
            <v>0</v>
          </cell>
        </row>
        <row r="4262">
          <cell r="D4262" t="str">
            <v>GREEN DRAGON</v>
          </cell>
          <cell r="M4262" t="str">
            <v>﻿Đang hoạt động</v>
          </cell>
          <cell r="N4262">
            <v>42529</v>
          </cell>
          <cell r="Q4262">
            <v>1</v>
          </cell>
          <cell r="T4262">
            <v>0</v>
          </cell>
          <cell r="U4262">
            <v>0</v>
          </cell>
          <cell r="V4262">
            <v>0</v>
          </cell>
        </row>
        <row r="4263">
          <cell r="D4263" t="str">
            <v>GREEN DRAGON</v>
          </cell>
          <cell r="M4263" t="str">
            <v>﻿Đang hoạt động</v>
          </cell>
          <cell r="N4263">
            <v>42529</v>
          </cell>
          <cell r="Q4263">
            <v>1</v>
          </cell>
          <cell r="T4263">
            <v>0</v>
          </cell>
          <cell r="U4263">
            <v>0</v>
          </cell>
          <cell r="V4263">
            <v>0</v>
          </cell>
        </row>
        <row r="4264">
          <cell r="D4264" t="str">
            <v>CẦN THƠ</v>
          </cell>
          <cell r="M4264" t="str">
            <v>﻿Đang hoạt động</v>
          </cell>
          <cell r="N4264">
            <v>42548</v>
          </cell>
          <cell r="Q4264">
            <v>1</v>
          </cell>
          <cell r="T4264">
            <v>0</v>
          </cell>
          <cell r="U4264">
            <v>0</v>
          </cell>
          <cell r="V4264">
            <v>0</v>
          </cell>
        </row>
        <row r="4265">
          <cell r="D4265" t="str">
            <v>GREEN DRAGON</v>
          </cell>
          <cell r="M4265" t="str">
            <v>﻿Đang hoạt động</v>
          </cell>
          <cell r="N4265">
            <v>42529</v>
          </cell>
          <cell r="Q4265">
            <v>1</v>
          </cell>
          <cell r="T4265">
            <v>0</v>
          </cell>
          <cell r="U4265">
            <v>0</v>
          </cell>
          <cell r="V4265">
            <v>0</v>
          </cell>
        </row>
        <row r="4266">
          <cell r="D4266" t="str">
            <v>CẦN THƠ</v>
          </cell>
          <cell r="M4266" t="str">
            <v>﻿Đang hoạt động</v>
          </cell>
          <cell r="N4266">
            <v>42548</v>
          </cell>
          <cell r="Q4266">
            <v>1</v>
          </cell>
          <cell r="T4266">
            <v>0</v>
          </cell>
          <cell r="U4266">
            <v>0</v>
          </cell>
          <cell r="V4266">
            <v>0</v>
          </cell>
        </row>
        <row r="4267">
          <cell r="D4267" t="str">
            <v>CẦN THƠ</v>
          </cell>
          <cell r="M4267" t="str">
            <v>﻿Đang hoạt động</v>
          </cell>
          <cell r="N4267">
            <v>42549</v>
          </cell>
          <cell r="Q4267">
            <v>1</v>
          </cell>
          <cell r="T4267">
            <v>0</v>
          </cell>
          <cell r="U4267">
            <v>0</v>
          </cell>
          <cell r="V4267">
            <v>0</v>
          </cell>
        </row>
        <row r="4268">
          <cell r="D4268" t="str">
            <v>GENCASA THÁI BÌNH</v>
          </cell>
          <cell r="M4268" t="str">
            <v>﻿Đang hoạt động</v>
          </cell>
          <cell r="N4268">
            <v>42529</v>
          </cell>
          <cell r="Q4268">
            <v>1</v>
          </cell>
          <cell r="T4268">
            <v>0</v>
          </cell>
          <cell r="U4268">
            <v>0</v>
          </cell>
          <cell r="V4268">
            <v>0</v>
          </cell>
        </row>
        <row r="4269">
          <cell r="D4269" t="str">
            <v>BLUE OCEAN</v>
          </cell>
          <cell r="M4269" t="str">
            <v>﻿Tạm đình chỉ</v>
          </cell>
          <cell r="N4269">
            <v>42529</v>
          </cell>
          <cell r="Q4269">
            <v>0</v>
          </cell>
          <cell r="T4269">
            <v>0</v>
          </cell>
          <cell r="U4269">
            <v>1</v>
          </cell>
          <cell r="V4269">
            <v>0</v>
          </cell>
        </row>
        <row r="4270">
          <cell r="D4270" t="str">
            <v>CUPID</v>
          </cell>
          <cell r="M4270" t="str">
            <v>﻿Đang hoạt động</v>
          </cell>
          <cell r="N4270">
            <v>42606</v>
          </cell>
          <cell r="Q4270">
            <v>1</v>
          </cell>
          <cell r="T4270">
            <v>0</v>
          </cell>
          <cell r="U4270">
            <v>0</v>
          </cell>
          <cell r="V4270">
            <v>0</v>
          </cell>
        </row>
        <row r="4271">
          <cell r="D4271" t="str">
            <v>BLUE OCEAN</v>
          </cell>
          <cell r="M4271" t="str">
            <v>﻿Đang hoạt động</v>
          </cell>
          <cell r="N4271">
            <v>42667</v>
          </cell>
          <cell r="Q4271">
            <v>0</v>
          </cell>
          <cell r="T4271">
            <v>0</v>
          </cell>
          <cell r="U4271">
            <v>1</v>
          </cell>
          <cell r="V4271">
            <v>0</v>
          </cell>
        </row>
        <row r="4272">
          <cell r="D4272" t="str">
            <v>BLUE OCEAN</v>
          </cell>
          <cell r="M4272" t="str">
            <v>﻿Đang hoạt động</v>
          </cell>
          <cell r="N4272">
            <v>42529</v>
          </cell>
          <cell r="Q4272">
            <v>0</v>
          </cell>
          <cell r="T4272">
            <v>0</v>
          </cell>
          <cell r="U4272">
            <v>1</v>
          </cell>
          <cell r="V4272">
            <v>0</v>
          </cell>
        </row>
        <row r="4273">
          <cell r="D4273" t="str">
            <v>GENCASA THÁI BÌNH</v>
          </cell>
          <cell r="M4273" t="str">
            <v>﻿Đang hoạt động</v>
          </cell>
          <cell r="N4273">
            <v>42664</v>
          </cell>
          <cell r="Q4273">
            <v>1</v>
          </cell>
          <cell r="T4273">
            <v>0</v>
          </cell>
          <cell r="U4273">
            <v>0</v>
          </cell>
          <cell r="V4273">
            <v>0</v>
          </cell>
        </row>
        <row r="4274">
          <cell r="D4274" t="str">
            <v>GENCASA THÁI BÌNH</v>
          </cell>
          <cell r="M4274" t="str">
            <v>﻿Đã nghỉ việc</v>
          </cell>
          <cell r="N4274">
            <v>42577</v>
          </cell>
          <cell r="Q4274">
            <v>0</v>
          </cell>
          <cell r="T4274">
            <v>0</v>
          </cell>
          <cell r="U4274">
            <v>0</v>
          </cell>
          <cell r="V4274">
            <v>0</v>
          </cell>
        </row>
        <row r="4275">
          <cell r="D4275" t="str">
            <v>GENCASA THÁI BÌNH</v>
          </cell>
          <cell r="M4275" t="str">
            <v>﻿Đang hoạt động</v>
          </cell>
          <cell r="N4275">
            <v>42543</v>
          </cell>
          <cell r="Q4275">
            <v>1</v>
          </cell>
          <cell r="T4275">
            <v>0</v>
          </cell>
          <cell r="U4275">
            <v>0</v>
          </cell>
          <cell r="V4275">
            <v>0</v>
          </cell>
        </row>
        <row r="4276">
          <cell r="D4276" t="str">
            <v>GENCASA THÁI BÌNH</v>
          </cell>
          <cell r="M4276" t="str">
            <v>﻿Đã nghỉ việc</v>
          </cell>
          <cell r="N4276">
            <v>42543</v>
          </cell>
          <cell r="Q4276">
            <v>0</v>
          </cell>
          <cell r="T4276">
            <v>0</v>
          </cell>
          <cell r="U4276">
            <v>0</v>
          </cell>
          <cell r="V4276">
            <v>0</v>
          </cell>
        </row>
        <row r="4277">
          <cell r="D4277" t="str">
            <v>MDRT VT</v>
          </cell>
          <cell r="M4277" t="str">
            <v>﻿Đã nghỉ việc</v>
          </cell>
          <cell r="N4277">
            <v>42563</v>
          </cell>
          <cell r="Q4277">
            <v>0</v>
          </cell>
          <cell r="T4277">
            <v>0</v>
          </cell>
          <cell r="U4277">
            <v>0</v>
          </cell>
          <cell r="V4277">
            <v>0</v>
          </cell>
        </row>
        <row r="4278">
          <cell r="D4278" t="str">
            <v>GENCASA LAM SƠN</v>
          </cell>
          <cell r="M4278" t="str">
            <v>﻿Đang hoạt động</v>
          </cell>
          <cell r="N4278">
            <v>42529</v>
          </cell>
          <cell r="Q4278">
            <v>0</v>
          </cell>
          <cell r="T4278">
            <v>0</v>
          </cell>
          <cell r="U4278">
            <v>1</v>
          </cell>
          <cell r="V4278">
            <v>0</v>
          </cell>
        </row>
        <row r="4279">
          <cell r="D4279" t="str">
            <v>GENCASA LAM SƠN</v>
          </cell>
          <cell r="M4279" t="str">
            <v>﻿Đang hoạt động</v>
          </cell>
          <cell r="N4279">
            <v>42529</v>
          </cell>
          <cell r="Q4279">
            <v>0</v>
          </cell>
          <cell r="T4279">
            <v>0</v>
          </cell>
          <cell r="U4279">
            <v>1</v>
          </cell>
          <cell r="V4279">
            <v>0</v>
          </cell>
        </row>
        <row r="4280">
          <cell r="D4280" t="str">
            <v>GENCASA LAM SƠN</v>
          </cell>
          <cell r="M4280" t="str">
            <v>﻿Đang hoạt động</v>
          </cell>
          <cell r="N4280">
            <v>42529</v>
          </cell>
          <cell r="Q4280">
            <v>0</v>
          </cell>
          <cell r="T4280">
            <v>0</v>
          </cell>
          <cell r="U4280">
            <v>1</v>
          </cell>
          <cell r="V4280">
            <v>0</v>
          </cell>
        </row>
        <row r="4281">
          <cell r="D4281" t="str">
            <v>GENCASA LAM SƠN</v>
          </cell>
          <cell r="M4281" t="str">
            <v>﻿Đang hoạt động</v>
          </cell>
          <cell r="N4281">
            <v>42529</v>
          </cell>
          <cell r="Q4281">
            <v>1</v>
          </cell>
          <cell r="T4281">
            <v>0</v>
          </cell>
          <cell r="U4281">
            <v>0</v>
          </cell>
          <cell r="V4281">
            <v>0</v>
          </cell>
        </row>
        <row r="4282">
          <cell r="D4282" t="str">
            <v>MDRT VT</v>
          </cell>
          <cell r="M4282" t="str">
            <v>﻿Đang hoạt động</v>
          </cell>
          <cell r="N4282">
            <v>42534</v>
          </cell>
          <cell r="Q4282">
            <v>1</v>
          </cell>
          <cell r="T4282">
            <v>0</v>
          </cell>
          <cell r="U4282">
            <v>0</v>
          </cell>
          <cell r="V4282">
            <v>0</v>
          </cell>
        </row>
        <row r="4283">
          <cell r="D4283" t="str">
            <v>GENCASA THÁI BÌNH</v>
          </cell>
          <cell r="M4283" t="str">
            <v>﻿Đang hoạt động</v>
          </cell>
          <cell r="N4283">
            <v>42531</v>
          </cell>
          <cell r="Q4283">
            <v>0</v>
          </cell>
          <cell r="T4283">
            <v>0</v>
          </cell>
          <cell r="U4283">
            <v>1</v>
          </cell>
          <cell r="V4283">
            <v>0</v>
          </cell>
        </row>
        <row r="4284">
          <cell r="D4284" t="str">
            <v>G-G</v>
          </cell>
          <cell r="M4284" t="str">
            <v>﻿Đang hoạt động</v>
          </cell>
          <cell r="N4284">
            <v>42529</v>
          </cell>
          <cell r="Q4284">
            <v>0</v>
          </cell>
          <cell r="T4284">
            <v>0</v>
          </cell>
          <cell r="U4284">
            <v>1</v>
          </cell>
          <cell r="V4284">
            <v>0</v>
          </cell>
        </row>
        <row r="4285">
          <cell r="D4285" t="str">
            <v>GENCASA THÁI BÌNH</v>
          </cell>
          <cell r="M4285" t="str">
            <v>﻿Đang hoạt động</v>
          </cell>
          <cell r="N4285">
            <v>42674</v>
          </cell>
          <cell r="Q4285">
            <v>0</v>
          </cell>
          <cell r="T4285">
            <v>0</v>
          </cell>
          <cell r="U4285">
            <v>0</v>
          </cell>
          <cell r="V4285">
            <v>1</v>
          </cell>
        </row>
        <row r="4286">
          <cell r="D4286" t="str">
            <v>GENCASA THÁI BÌNH</v>
          </cell>
          <cell r="M4286" t="str">
            <v>﻿Đang hoạt động</v>
          </cell>
          <cell r="N4286">
            <v>42529</v>
          </cell>
          <cell r="Q4286">
            <v>0</v>
          </cell>
          <cell r="T4286">
            <v>0</v>
          </cell>
          <cell r="U4286">
            <v>1</v>
          </cell>
          <cell r="V4286">
            <v>0</v>
          </cell>
        </row>
        <row r="4287">
          <cell r="D4287" t="str">
            <v>GENCASA THÁI BÌNH</v>
          </cell>
          <cell r="M4287" t="str">
            <v>﻿Đang hoạt động</v>
          </cell>
          <cell r="N4287">
            <v>42632</v>
          </cell>
          <cell r="Q4287">
            <v>0</v>
          </cell>
          <cell r="T4287">
            <v>0</v>
          </cell>
          <cell r="U4287">
            <v>1</v>
          </cell>
          <cell r="V4287">
            <v>0</v>
          </cell>
        </row>
        <row r="4288">
          <cell r="D4288" t="str">
            <v>TCA TEAM</v>
          </cell>
          <cell r="M4288" t="str">
            <v>﻿Đang hoạt động</v>
          </cell>
          <cell r="N4288">
            <v>42528</v>
          </cell>
          <cell r="Q4288">
            <v>0</v>
          </cell>
          <cell r="T4288">
            <v>0</v>
          </cell>
          <cell r="U4288">
            <v>0</v>
          </cell>
          <cell r="V4288">
            <v>0</v>
          </cell>
        </row>
        <row r="4289">
          <cell r="D4289" t="str">
            <v>CUPID</v>
          </cell>
          <cell r="M4289" t="str">
            <v>﻿Đã nghỉ việc</v>
          </cell>
          <cell r="N4289">
            <v>42563</v>
          </cell>
          <cell r="Q4289">
            <v>0</v>
          </cell>
          <cell r="T4289">
            <v>0</v>
          </cell>
          <cell r="U4289">
            <v>0</v>
          </cell>
          <cell r="V4289">
            <v>0</v>
          </cell>
        </row>
        <row r="4290">
          <cell r="D4290" t="str">
            <v>BELIEVE IN FUTURE</v>
          </cell>
          <cell r="M4290" t="str">
            <v>﻿Đang hoạt động</v>
          </cell>
          <cell r="N4290">
            <v>42536</v>
          </cell>
          <cell r="Q4290">
            <v>1</v>
          </cell>
          <cell r="T4290">
            <v>0</v>
          </cell>
          <cell r="U4290">
            <v>0</v>
          </cell>
          <cell r="V4290">
            <v>0</v>
          </cell>
        </row>
        <row r="4291">
          <cell r="D4291" t="str">
            <v>MDRT VT</v>
          </cell>
          <cell r="M4291" t="str">
            <v>﻿Đã nghỉ việc</v>
          </cell>
          <cell r="N4291">
            <v>42534</v>
          </cell>
          <cell r="Q4291">
            <v>0</v>
          </cell>
          <cell r="T4291">
            <v>0</v>
          </cell>
          <cell r="U4291">
            <v>0</v>
          </cell>
          <cell r="V4291">
            <v>0</v>
          </cell>
        </row>
        <row r="4292">
          <cell r="D4292" t="str">
            <v>THE KEY</v>
          </cell>
          <cell r="M4292" t="str">
            <v>﻿Đang hoạt động</v>
          </cell>
          <cell r="N4292">
            <v>42543</v>
          </cell>
          <cell r="Q4292">
            <v>1</v>
          </cell>
          <cell r="T4292">
            <v>0</v>
          </cell>
          <cell r="U4292">
            <v>0</v>
          </cell>
          <cell r="V4292">
            <v>0</v>
          </cell>
        </row>
        <row r="4293">
          <cell r="D4293" t="str">
            <v>THE CAPITAL</v>
          </cell>
          <cell r="M4293" t="str">
            <v>﻿Đã nghỉ việc</v>
          </cell>
          <cell r="N4293">
            <v>42537</v>
          </cell>
          <cell r="Q4293">
            <v>0</v>
          </cell>
          <cell r="T4293">
            <v>0</v>
          </cell>
          <cell r="U4293">
            <v>0</v>
          </cell>
          <cell r="V4293">
            <v>0</v>
          </cell>
        </row>
        <row r="4294">
          <cell r="D4294" t="str">
            <v>THE CAPITAL</v>
          </cell>
          <cell r="M4294" t="str">
            <v>﻿Đã nghỉ việc</v>
          </cell>
          <cell r="N4294">
            <v>42543</v>
          </cell>
          <cell r="Q4294">
            <v>0</v>
          </cell>
          <cell r="T4294">
            <v>0</v>
          </cell>
          <cell r="U4294">
            <v>0</v>
          </cell>
          <cell r="V4294">
            <v>0</v>
          </cell>
        </row>
        <row r="4295">
          <cell r="D4295" t="str">
            <v>THE CAPITAL</v>
          </cell>
          <cell r="M4295" t="str">
            <v>﻿Đang hoạt động</v>
          </cell>
          <cell r="N4295">
            <v>42537</v>
          </cell>
          <cell r="Q4295">
            <v>1</v>
          </cell>
          <cell r="T4295">
            <v>0</v>
          </cell>
          <cell r="U4295">
            <v>0</v>
          </cell>
          <cell r="V4295">
            <v>0</v>
          </cell>
        </row>
        <row r="4296">
          <cell r="D4296" t="str">
            <v>THE CAPITAL</v>
          </cell>
          <cell r="M4296" t="str">
            <v>﻿Đang hoạt động</v>
          </cell>
          <cell r="N4296">
            <v>42542</v>
          </cell>
          <cell r="Q4296">
            <v>1</v>
          </cell>
          <cell r="T4296">
            <v>0</v>
          </cell>
          <cell r="U4296">
            <v>0</v>
          </cell>
          <cell r="V4296">
            <v>0</v>
          </cell>
        </row>
        <row r="4297">
          <cell r="D4297" t="str">
            <v>GENCASA THÁI BÌNH</v>
          </cell>
          <cell r="M4297" t="str">
            <v>﻿Đang hoạt động</v>
          </cell>
          <cell r="N4297">
            <v>42529</v>
          </cell>
          <cell r="Q4297">
            <v>0</v>
          </cell>
          <cell r="T4297">
            <v>0</v>
          </cell>
          <cell r="U4297">
            <v>1</v>
          </cell>
          <cell r="V4297">
            <v>0</v>
          </cell>
        </row>
        <row r="4298">
          <cell r="D4298" t="str">
            <v>GENCASA THÁI BÌNH</v>
          </cell>
          <cell r="M4298" t="str">
            <v>﻿Đang hoạt động</v>
          </cell>
          <cell r="N4298">
            <v>42529</v>
          </cell>
          <cell r="Q4298">
            <v>0</v>
          </cell>
          <cell r="T4298">
            <v>0</v>
          </cell>
          <cell r="U4298">
            <v>1</v>
          </cell>
          <cell r="V4298">
            <v>0</v>
          </cell>
        </row>
        <row r="4299">
          <cell r="D4299" t="str">
            <v>GENCASA THÁI BÌNH</v>
          </cell>
          <cell r="M4299" t="str">
            <v>﻿Đang hoạt động</v>
          </cell>
          <cell r="N4299">
            <v>42529</v>
          </cell>
          <cell r="Q4299">
            <v>0</v>
          </cell>
          <cell r="T4299">
            <v>0</v>
          </cell>
          <cell r="U4299">
            <v>1</v>
          </cell>
          <cell r="V4299">
            <v>0</v>
          </cell>
        </row>
        <row r="4300">
          <cell r="D4300" t="str">
            <v>GENCASA THÁI BÌNH</v>
          </cell>
          <cell r="M4300" t="str">
            <v>﻿Tạm đình chỉ</v>
          </cell>
          <cell r="N4300">
            <v>42529</v>
          </cell>
          <cell r="Q4300">
            <v>0</v>
          </cell>
          <cell r="T4300">
            <v>0</v>
          </cell>
          <cell r="U4300">
            <v>0</v>
          </cell>
          <cell r="V4300">
            <v>1</v>
          </cell>
        </row>
        <row r="4301">
          <cell r="D4301" t="str">
            <v>GENCASA THÁI BÌNH</v>
          </cell>
          <cell r="M4301" t="str">
            <v>﻿Đang hoạt động</v>
          </cell>
          <cell r="N4301">
            <v>42531</v>
          </cell>
          <cell r="Q4301">
            <v>0</v>
          </cell>
          <cell r="T4301">
            <v>0</v>
          </cell>
          <cell r="U4301">
            <v>0</v>
          </cell>
          <cell r="V4301">
            <v>1</v>
          </cell>
        </row>
        <row r="4302">
          <cell r="D4302" t="str">
            <v>GENCASA THÁI BÌNH</v>
          </cell>
          <cell r="M4302" t="str">
            <v>﻿Đang hoạt động</v>
          </cell>
          <cell r="N4302">
            <v>42611</v>
          </cell>
          <cell r="Q4302">
            <v>0</v>
          </cell>
          <cell r="T4302">
            <v>0</v>
          </cell>
          <cell r="U4302">
            <v>0</v>
          </cell>
          <cell r="V4302">
            <v>1</v>
          </cell>
        </row>
        <row r="4303">
          <cell r="D4303" t="str">
            <v>GENCASA THÁI BÌNH</v>
          </cell>
          <cell r="M4303" t="str">
            <v>﻿Đang hoạt động</v>
          </cell>
          <cell r="N4303">
            <v>42529</v>
          </cell>
          <cell r="Q4303">
            <v>0</v>
          </cell>
          <cell r="T4303">
            <v>0</v>
          </cell>
          <cell r="U4303">
            <v>1</v>
          </cell>
          <cell r="V4303">
            <v>0</v>
          </cell>
        </row>
        <row r="4304">
          <cell r="D4304" t="str">
            <v>GENCASA THÁI BÌNH</v>
          </cell>
          <cell r="M4304" t="str">
            <v>﻿Đang hoạt động</v>
          </cell>
          <cell r="N4304">
            <v>42529</v>
          </cell>
          <cell r="Q4304">
            <v>0</v>
          </cell>
          <cell r="T4304">
            <v>0</v>
          </cell>
          <cell r="U4304">
            <v>1</v>
          </cell>
          <cell r="V4304">
            <v>0</v>
          </cell>
        </row>
        <row r="4305">
          <cell r="D4305" t="str">
            <v>GENCASA THÁI BÌNH</v>
          </cell>
          <cell r="M4305" t="str">
            <v>﻿Đang hoạt động</v>
          </cell>
          <cell r="N4305">
            <v>42529</v>
          </cell>
          <cell r="Q4305">
            <v>0</v>
          </cell>
          <cell r="T4305">
            <v>0</v>
          </cell>
          <cell r="U4305">
            <v>1</v>
          </cell>
          <cell r="V4305">
            <v>0</v>
          </cell>
        </row>
        <row r="4306">
          <cell r="D4306" t="str">
            <v>GENCASA THÁI BÌNH</v>
          </cell>
          <cell r="M4306" t="str">
            <v>﻿Đang hoạt động</v>
          </cell>
          <cell r="N4306">
            <v>42529</v>
          </cell>
          <cell r="Q4306">
            <v>0</v>
          </cell>
          <cell r="T4306">
            <v>0</v>
          </cell>
          <cell r="U4306">
            <v>1</v>
          </cell>
          <cell r="V4306">
            <v>0</v>
          </cell>
        </row>
        <row r="4307">
          <cell r="D4307" t="str">
            <v>GENCASA THÁI BÌNH</v>
          </cell>
          <cell r="M4307" t="str">
            <v>﻿Đang hoạt động</v>
          </cell>
          <cell r="N4307">
            <v>42718</v>
          </cell>
          <cell r="Q4307">
            <v>1</v>
          </cell>
          <cell r="T4307">
            <v>0</v>
          </cell>
          <cell r="U4307">
            <v>0</v>
          </cell>
          <cell r="V4307">
            <v>0</v>
          </cell>
        </row>
        <row r="4308">
          <cell r="D4308" t="str">
            <v>CUPID</v>
          </cell>
          <cell r="M4308" t="str">
            <v>﻿Đang hoạt động</v>
          </cell>
          <cell r="N4308">
            <v>41816</v>
          </cell>
          <cell r="Q4308">
            <v>1</v>
          </cell>
          <cell r="T4308">
            <v>0</v>
          </cell>
          <cell r="U4308">
            <v>0</v>
          </cell>
          <cell r="V4308">
            <v>0</v>
          </cell>
        </row>
        <row r="4309">
          <cell r="D4309" t="str">
            <v>THE STARS 1</v>
          </cell>
          <cell r="M4309" t="str">
            <v>﻿Đang hoạt động</v>
          </cell>
          <cell r="N4309">
            <v>41373</v>
          </cell>
          <cell r="Q4309">
            <v>1</v>
          </cell>
          <cell r="T4309">
            <v>0</v>
          </cell>
          <cell r="U4309">
            <v>0</v>
          </cell>
          <cell r="V4309">
            <v>0</v>
          </cell>
        </row>
        <row r="4310">
          <cell r="D4310" t="str">
            <v>GENCASA HUẾ 1</v>
          </cell>
          <cell r="M4310" t="str">
            <v>﻿Đang hoạt động</v>
          </cell>
          <cell r="N4310">
            <v>42529</v>
          </cell>
          <cell r="Q4310">
            <v>0</v>
          </cell>
          <cell r="T4310">
            <v>0</v>
          </cell>
          <cell r="U4310">
            <v>1</v>
          </cell>
          <cell r="V4310">
            <v>0</v>
          </cell>
        </row>
        <row r="4311">
          <cell r="D4311" t="str">
            <v>MDRT VT</v>
          </cell>
          <cell r="M4311" t="str">
            <v>﻿Đã nghỉ việc</v>
          </cell>
          <cell r="N4311">
            <v>42534</v>
          </cell>
          <cell r="Q4311">
            <v>0</v>
          </cell>
          <cell r="T4311">
            <v>0</v>
          </cell>
          <cell r="U4311">
            <v>0</v>
          </cell>
          <cell r="V4311">
            <v>0</v>
          </cell>
        </row>
        <row r="4312">
          <cell r="D4312" t="str">
            <v>MDRT VT</v>
          </cell>
          <cell r="M4312" t="str">
            <v>﻿Đã nghỉ việc</v>
          </cell>
          <cell r="N4312">
            <v>42534</v>
          </cell>
          <cell r="Q4312">
            <v>0</v>
          </cell>
          <cell r="T4312">
            <v>0</v>
          </cell>
          <cell r="U4312">
            <v>0</v>
          </cell>
          <cell r="V4312">
            <v>0</v>
          </cell>
        </row>
        <row r="4313">
          <cell r="D4313" t="str">
            <v>BELIEVE IN FUTURE</v>
          </cell>
          <cell r="M4313" t="str">
            <v>﻿Đang hoạt động</v>
          </cell>
          <cell r="N4313">
            <v>42536</v>
          </cell>
          <cell r="Q4313">
            <v>0</v>
          </cell>
          <cell r="T4313">
            <v>1</v>
          </cell>
          <cell r="U4313">
            <v>0</v>
          </cell>
          <cell r="V4313">
            <v>0</v>
          </cell>
        </row>
        <row r="4314">
          <cell r="D4314" t="str">
            <v>ALLEGRO</v>
          </cell>
          <cell r="M4314" t="str">
            <v>﻿Đang hoạt động</v>
          </cell>
          <cell r="N4314">
            <v>42536</v>
          </cell>
          <cell r="Q4314">
            <v>1</v>
          </cell>
          <cell r="T4314">
            <v>0</v>
          </cell>
          <cell r="U4314">
            <v>0</v>
          </cell>
          <cell r="V4314">
            <v>0</v>
          </cell>
        </row>
        <row r="4315">
          <cell r="D4315" t="str">
            <v>ALLEGRO</v>
          </cell>
          <cell r="M4315" t="str">
            <v>﻿Đang hoạt động</v>
          </cell>
          <cell r="N4315">
            <v>42543</v>
          </cell>
          <cell r="Q4315">
            <v>1</v>
          </cell>
          <cell r="T4315">
            <v>0</v>
          </cell>
          <cell r="U4315">
            <v>0</v>
          </cell>
          <cell r="V4315">
            <v>0</v>
          </cell>
        </row>
        <row r="4316">
          <cell r="D4316" t="str">
            <v>GENCASA HUẾ 1</v>
          </cell>
          <cell r="M4316" t="str">
            <v>﻿Đang hoạt động</v>
          </cell>
          <cell r="N4316">
            <v>42529</v>
          </cell>
          <cell r="Q4316">
            <v>0</v>
          </cell>
          <cell r="T4316">
            <v>0</v>
          </cell>
          <cell r="U4316">
            <v>1</v>
          </cell>
          <cell r="V4316">
            <v>0</v>
          </cell>
        </row>
        <row r="4317">
          <cell r="D4317" t="str">
            <v>MEGA</v>
          </cell>
          <cell r="M4317" t="str">
            <v>﻿Đang hoạt động</v>
          </cell>
          <cell r="N4317">
            <v>42543</v>
          </cell>
          <cell r="Q4317">
            <v>1</v>
          </cell>
          <cell r="T4317">
            <v>0</v>
          </cell>
          <cell r="U4317">
            <v>0</v>
          </cell>
          <cell r="V4317">
            <v>0</v>
          </cell>
        </row>
        <row r="4318">
          <cell r="D4318" t="str">
            <v>MDRT HCM</v>
          </cell>
          <cell r="M4318" t="str">
            <v>﻿Đang hoạt động</v>
          </cell>
          <cell r="N4318">
            <v>42536</v>
          </cell>
          <cell r="Q4318">
            <v>1</v>
          </cell>
          <cell r="T4318">
            <v>0</v>
          </cell>
          <cell r="U4318">
            <v>0</v>
          </cell>
          <cell r="V4318">
            <v>0</v>
          </cell>
        </row>
        <row r="4319">
          <cell r="D4319" t="str">
            <v>GENCASA HUẾ 1</v>
          </cell>
          <cell r="M4319" t="str">
            <v>﻿Đang hoạt động</v>
          </cell>
          <cell r="N4319">
            <v>42529</v>
          </cell>
          <cell r="Q4319">
            <v>1</v>
          </cell>
          <cell r="T4319">
            <v>0</v>
          </cell>
          <cell r="U4319">
            <v>0</v>
          </cell>
          <cell r="V4319">
            <v>0</v>
          </cell>
        </row>
        <row r="4320">
          <cell r="D4320" t="str">
            <v>BELIEVE IN FUTURE</v>
          </cell>
          <cell r="M4320" t="str">
            <v>﻿Đang hoạt động</v>
          </cell>
          <cell r="N4320">
            <v>42536</v>
          </cell>
          <cell r="Q4320">
            <v>0</v>
          </cell>
          <cell r="T4320">
            <v>0</v>
          </cell>
          <cell r="U4320">
            <v>1</v>
          </cell>
          <cell r="V4320">
            <v>0</v>
          </cell>
        </row>
        <row r="4321">
          <cell r="D4321" t="str">
            <v>BELIEVE IN FUTURE</v>
          </cell>
          <cell r="M4321" t="str">
            <v>﻿Đang hoạt động</v>
          </cell>
          <cell r="N4321">
            <v>42536</v>
          </cell>
          <cell r="Q4321">
            <v>0</v>
          </cell>
          <cell r="T4321">
            <v>1</v>
          </cell>
          <cell r="U4321">
            <v>0</v>
          </cell>
          <cell r="V4321">
            <v>0</v>
          </cell>
        </row>
        <row r="4322">
          <cell r="D4322" t="str">
            <v>MDRT VT</v>
          </cell>
          <cell r="M4322" t="str">
            <v>﻿Đang hoạt động</v>
          </cell>
          <cell r="N4322">
            <v>42608</v>
          </cell>
          <cell r="Q4322">
            <v>1</v>
          </cell>
          <cell r="T4322">
            <v>0</v>
          </cell>
          <cell r="U4322">
            <v>0</v>
          </cell>
          <cell r="V4322">
            <v>0</v>
          </cell>
        </row>
        <row r="4323">
          <cell r="D4323" t="str">
            <v>GENCASA HUẾ 1</v>
          </cell>
          <cell r="M4323" t="str">
            <v>﻿Đang hoạt động</v>
          </cell>
          <cell r="N4323">
            <v>42530</v>
          </cell>
          <cell r="Q4323">
            <v>0</v>
          </cell>
          <cell r="T4323">
            <v>0</v>
          </cell>
          <cell r="U4323">
            <v>1</v>
          </cell>
          <cell r="V4323">
            <v>0</v>
          </cell>
        </row>
        <row r="4324">
          <cell r="D4324" t="str">
            <v>GENCASA THÁI BÌNH</v>
          </cell>
          <cell r="M4324" t="str">
            <v>﻿Đã nghỉ việc</v>
          </cell>
          <cell r="N4324">
            <v>42536</v>
          </cell>
          <cell r="Q4324">
            <v>0</v>
          </cell>
          <cell r="T4324">
            <v>0</v>
          </cell>
          <cell r="U4324">
            <v>0</v>
          </cell>
          <cell r="V4324">
            <v>0</v>
          </cell>
        </row>
        <row r="4325">
          <cell r="D4325" t="str">
            <v>GENCASA HUẾ 1</v>
          </cell>
          <cell r="M4325" t="str">
            <v>﻿Đang hoạt động</v>
          </cell>
          <cell r="N4325">
            <v>42530</v>
          </cell>
          <cell r="Q4325">
            <v>1</v>
          </cell>
          <cell r="T4325">
            <v>0</v>
          </cell>
          <cell r="U4325">
            <v>0</v>
          </cell>
          <cell r="V4325">
            <v>0</v>
          </cell>
        </row>
        <row r="4326">
          <cell r="D4326" t="str">
            <v>F.B.I</v>
          </cell>
          <cell r="M4326" t="str">
            <v>﻿Đang hoạt động</v>
          </cell>
          <cell r="N4326">
            <v>42536</v>
          </cell>
          <cell r="Q4326">
            <v>1</v>
          </cell>
          <cell r="T4326">
            <v>0</v>
          </cell>
          <cell r="U4326">
            <v>0</v>
          </cell>
          <cell r="V4326">
            <v>0</v>
          </cell>
        </row>
        <row r="4327">
          <cell r="D4327" t="str">
            <v>BÌNH MINH</v>
          </cell>
          <cell r="M4327" t="str">
            <v>﻿Đang hoạt động</v>
          </cell>
          <cell r="N4327">
            <v>42531</v>
          </cell>
          <cell r="Q4327">
            <v>1</v>
          </cell>
          <cell r="T4327">
            <v>0</v>
          </cell>
          <cell r="U4327">
            <v>0</v>
          </cell>
          <cell r="V4327">
            <v>0</v>
          </cell>
        </row>
        <row r="4328">
          <cell r="D4328" t="str">
            <v>THE ROME</v>
          </cell>
          <cell r="M4328" t="str">
            <v>﻿Đang hoạt động</v>
          </cell>
          <cell r="N4328">
            <v>42537</v>
          </cell>
          <cell r="Q4328">
            <v>1</v>
          </cell>
          <cell r="T4328">
            <v>0</v>
          </cell>
          <cell r="U4328">
            <v>0</v>
          </cell>
          <cell r="V4328">
            <v>0</v>
          </cell>
        </row>
        <row r="4329">
          <cell r="D4329" t="str">
            <v>THE ROME</v>
          </cell>
          <cell r="M4329" t="str">
            <v>﻿Đã nghỉ việc</v>
          </cell>
          <cell r="N4329">
            <v>42566</v>
          </cell>
          <cell r="Q4329">
            <v>0</v>
          </cell>
          <cell r="T4329">
            <v>0</v>
          </cell>
          <cell r="U4329">
            <v>0</v>
          </cell>
          <cell r="V4329">
            <v>0</v>
          </cell>
        </row>
        <row r="4330">
          <cell r="D4330" t="str">
            <v>THE ROME</v>
          </cell>
          <cell r="M4330" t="str">
            <v>﻿Đang hoạt động</v>
          </cell>
          <cell r="N4330">
            <v>42548</v>
          </cell>
          <cell r="Q4330">
            <v>1</v>
          </cell>
          <cell r="T4330">
            <v>0</v>
          </cell>
          <cell r="U4330">
            <v>0</v>
          </cell>
          <cell r="V4330">
            <v>0</v>
          </cell>
        </row>
        <row r="4331">
          <cell r="D4331" t="str">
            <v>THE ROME</v>
          </cell>
          <cell r="M4331" t="str">
            <v>﻿Đang hoạt động</v>
          </cell>
          <cell r="N4331">
            <v>42531</v>
          </cell>
          <cell r="Q4331">
            <v>1</v>
          </cell>
          <cell r="T4331">
            <v>0</v>
          </cell>
          <cell r="U4331">
            <v>0</v>
          </cell>
          <cell r="V4331">
            <v>0</v>
          </cell>
        </row>
        <row r="4332">
          <cell r="D4332" t="str">
            <v>Group Retail Team</v>
          </cell>
          <cell r="M4332" t="str">
            <v>﻿Đang hoạt động</v>
          </cell>
          <cell r="N4332">
            <v>42535</v>
          </cell>
          <cell r="Q4332">
            <v>0</v>
          </cell>
          <cell r="T4332">
            <v>0</v>
          </cell>
          <cell r="U4332">
            <v>0</v>
          </cell>
          <cell r="V4332">
            <v>0</v>
          </cell>
        </row>
        <row r="4333">
          <cell r="D4333" t="str">
            <v>TCB SOUTH 2</v>
          </cell>
          <cell r="M4333" t="str">
            <v>﻿Đang hoạt động</v>
          </cell>
          <cell r="N4333">
            <v>42535</v>
          </cell>
          <cell r="Q4333">
            <v>0</v>
          </cell>
          <cell r="T4333">
            <v>0</v>
          </cell>
          <cell r="U4333">
            <v>0</v>
          </cell>
          <cell r="V4333">
            <v>0</v>
          </cell>
        </row>
        <row r="4334">
          <cell r="D4334" t="str">
            <v>BELIEVE IN FUTURE</v>
          </cell>
          <cell r="M4334" t="str">
            <v>﻿Đang hoạt động</v>
          </cell>
          <cell r="N4334">
            <v>42536</v>
          </cell>
          <cell r="Q4334">
            <v>1</v>
          </cell>
          <cell r="T4334">
            <v>0</v>
          </cell>
          <cell r="U4334">
            <v>0</v>
          </cell>
          <cell r="V4334">
            <v>0</v>
          </cell>
        </row>
        <row r="4335">
          <cell r="D4335" t="str">
            <v>THE STARS 1</v>
          </cell>
          <cell r="M4335" t="str">
            <v>﻿Đang hoạt động</v>
          </cell>
          <cell r="N4335">
            <v>42536</v>
          </cell>
          <cell r="Q4335">
            <v>1</v>
          </cell>
          <cell r="T4335">
            <v>0</v>
          </cell>
          <cell r="U4335">
            <v>0</v>
          </cell>
          <cell r="V4335">
            <v>0</v>
          </cell>
        </row>
        <row r="4336">
          <cell r="D4336" t="str">
            <v>THIÊN SƠN</v>
          </cell>
          <cell r="M4336" t="str">
            <v>﻿Đang hoạt động</v>
          </cell>
          <cell r="N4336">
            <v>42535</v>
          </cell>
          <cell r="Q4336">
            <v>1</v>
          </cell>
          <cell r="T4336">
            <v>0</v>
          </cell>
          <cell r="U4336">
            <v>0</v>
          </cell>
          <cell r="V4336">
            <v>0</v>
          </cell>
        </row>
        <row r="4337">
          <cell r="D4337" t="str">
            <v>GENCASA HƯNG YÊN</v>
          </cell>
          <cell r="M4337" t="str">
            <v>﻿Đang hoạt động</v>
          </cell>
          <cell r="N4337">
            <v>42534</v>
          </cell>
          <cell r="Q4337">
            <v>1</v>
          </cell>
          <cell r="T4337">
            <v>0</v>
          </cell>
          <cell r="U4337">
            <v>0</v>
          </cell>
          <cell r="V4337">
            <v>0</v>
          </cell>
        </row>
        <row r="4338">
          <cell r="D4338" t="str">
            <v>GENCASA HƯNG YÊN</v>
          </cell>
          <cell r="M4338" t="str">
            <v>﻿Đang hoạt động</v>
          </cell>
          <cell r="N4338">
            <v>42531</v>
          </cell>
          <cell r="Q4338">
            <v>1</v>
          </cell>
          <cell r="T4338">
            <v>0</v>
          </cell>
          <cell r="U4338">
            <v>0</v>
          </cell>
          <cell r="V4338">
            <v>0</v>
          </cell>
        </row>
        <row r="4339">
          <cell r="D4339" t="str">
            <v>THIÊN SƠN</v>
          </cell>
          <cell r="M4339" t="str">
            <v>﻿Đang hoạt động</v>
          </cell>
          <cell r="N4339">
            <v>42541</v>
          </cell>
          <cell r="Q4339">
            <v>1</v>
          </cell>
          <cell r="T4339">
            <v>0</v>
          </cell>
          <cell r="U4339">
            <v>0</v>
          </cell>
          <cell r="V4339">
            <v>0</v>
          </cell>
        </row>
        <row r="4340">
          <cell r="D4340" t="str">
            <v>THIÊN SƠN</v>
          </cell>
          <cell r="M4340" t="str">
            <v>﻿Đang hoạt động</v>
          </cell>
          <cell r="N4340">
            <v>42535</v>
          </cell>
          <cell r="Q4340">
            <v>1</v>
          </cell>
          <cell r="T4340">
            <v>0</v>
          </cell>
          <cell r="U4340">
            <v>0</v>
          </cell>
          <cell r="V4340">
            <v>0</v>
          </cell>
        </row>
        <row r="4341">
          <cell r="D4341" t="str">
            <v>MDRT VT</v>
          </cell>
          <cell r="M4341" t="str">
            <v>﻿Đang hoạt động</v>
          </cell>
          <cell r="N4341">
            <v>42534</v>
          </cell>
          <cell r="Q4341">
            <v>1</v>
          </cell>
          <cell r="T4341">
            <v>0</v>
          </cell>
          <cell r="U4341">
            <v>0</v>
          </cell>
          <cell r="V4341">
            <v>0</v>
          </cell>
        </row>
        <row r="4342">
          <cell r="D4342" t="str">
            <v>THIÊN SƠN</v>
          </cell>
          <cell r="M4342" t="str">
            <v>﻿Đang hoạt động</v>
          </cell>
          <cell r="N4342">
            <v>42535</v>
          </cell>
          <cell r="Q4342">
            <v>1</v>
          </cell>
          <cell r="T4342">
            <v>0</v>
          </cell>
          <cell r="U4342">
            <v>0</v>
          </cell>
          <cell r="V4342">
            <v>0</v>
          </cell>
        </row>
        <row r="4343">
          <cell r="D4343" t="str">
            <v>GENCASA HƯNG YÊN</v>
          </cell>
          <cell r="M4343" t="str">
            <v>﻿Đang hoạt động</v>
          </cell>
          <cell r="N4343">
            <v>42698</v>
          </cell>
          <cell r="Q4343">
            <v>1</v>
          </cell>
          <cell r="T4343">
            <v>0</v>
          </cell>
          <cell r="U4343">
            <v>0</v>
          </cell>
          <cell r="V4343">
            <v>0</v>
          </cell>
        </row>
        <row r="4344">
          <cell r="D4344" t="str">
            <v>MDRT VT</v>
          </cell>
          <cell r="M4344" t="str">
            <v>﻿Đang hoạt động</v>
          </cell>
          <cell r="N4344">
            <v>42534</v>
          </cell>
          <cell r="Q4344">
            <v>1</v>
          </cell>
          <cell r="T4344">
            <v>0</v>
          </cell>
          <cell r="U4344">
            <v>0</v>
          </cell>
          <cell r="V4344">
            <v>0</v>
          </cell>
        </row>
        <row r="4345">
          <cell r="D4345" t="str">
            <v>THE LIGHT</v>
          </cell>
          <cell r="M4345" t="str">
            <v>﻿Đang hoạt động</v>
          </cell>
          <cell r="N4345">
            <v>42788</v>
          </cell>
          <cell r="Q4345">
            <v>1</v>
          </cell>
          <cell r="T4345">
            <v>0</v>
          </cell>
          <cell r="U4345">
            <v>0</v>
          </cell>
          <cell r="V4345">
            <v>0</v>
          </cell>
        </row>
        <row r="4346">
          <cell r="D4346" t="str">
            <v>BÌNH MINH</v>
          </cell>
          <cell r="M4346" t="str">
            <v>﻿Đang hoạt động</v>
          </cell>
          <cell r="N4346">
            <v>42531</v>
          </cell>
          <cell r="Q4346">
            <v>0</v>
          </cell>
          <cell r="T4346">
            <v>1</v>
          </cell>
          <cell r="U4346">
            <v>0</v>
          </cell>
          <cell r="V4346">
            <v>0</v>
          </cell>
        </row>
        <row r="4347">
          <cell r="D4347" t="str">
            <v>MDRT VT</v>
          </cell>
          <cell r="M4347" t="str">
            <v>﻿Đang hoạt động</v>
          </cell>
          <cell r="N4347">
            <v>42548</v>
          </cell>
          <cell r="Q4347">
            <v>1</v>
          </cell>
          <cell r="T4347">
            <v>0</v>
          </cell>
          <cell r="U4347">
            <v>0</v>
          </cell>
          <cell r="V4347">
            <v>0</v>
          </cell>
        </row>
        <row r="4348">
          <cell r="D4348" t="str">
            <v>F.B.I</v>
          </cell>
          <cell r="M4348" t="str">
            <v>﻿Đang hoạt động</v>
          </cell>
          <cell r="N4348">
            <v>42542</v>
          </cell>
          <cell r="Q4348">
            <v>1</v>
          </cell>
          <cell r="T4348">
            <v>0</v>
          </cell>
          <cell r="U4348">
            <v>0</v>
          </cell>
          <cell r="V4348">
            <v>0</v>
          </cell>
        </row>
        <row r="4349">
          <cell r="D4349" t="str">
            <v>GENCASA HƯNG YÊN</v>
          </cell>
          <cell r="M4349" t="str">
            <v>﻿Đang hoạt động</v>
          </cell>
          <cell r="N4349">
            <v>42578</v>
          </cell>
          <cell r="Q4349">
            <v>1</v>
          </cell>
          <cell r="T4349">
            <v>0</v>
          </cell>
          <cell r="U4349">
            <v>0</v>
          </cell>
          <cell r="V4349">
            <v>0</v>
          </cell>
        </row>
        <row r="4350">
          <cell r="D4350" t="str">
            <v>THANH HÓA</v>
          </cell>
          <cell r="M4350" t="str">
            <v>﻿Đang hoạt động</v>
          </cell>
          <cell r="N4350">
            <v>42579</v>
          </cell>
          <cell r="Q4350">
            <v>1</v>
          </cell>
          <cell r="T4350">
            <v>0</v>
          </cell>
          <cell r="U4350">
            <v>0</v>
          </cell>
          <cell r="V4350">
            <v>0</v>
          </cell>
        </row>
        <row r="4351">
          <cell r="D4351" t="str">
            <v>MDRT VT</v>
          </cell>
          <cell r="M4351" t="str">
            <v>﻿Đang hoạt động</v>
          </cell>
          <cell r="N4351">
            <v>42534</v>
          </cell>
          <cell r="Q4351">
            <v>1</v>
          </cell>
          <cell r="T4351">
            <v>0</v>
          </cell>
          <cell r="U4351">
            <v>0</v>
          </cell>
          <cell r="V4351">
            <v>0</v>
          </cell>
        </row>
        <row r="4352">
          <cell r="D4352" t="str">
            <v>DIAMOND</v>
          </cell>
          <cell r="M4352" t="str">
            <v>﻿Đang hoạt động</v>
          </cell>
          <cell r="N4352">
            <v>42570</v>
          </cell>
          <cell r="Q4352">
            <v>1</v>
          </cell>
          <cell r="T4352">
            <v>0</v>
          </cell>
          <cell r="U4352">
            <v>0</v>
          </cell>
          <cell r="V4352">
            <v>0</v>
          </cell>
        </row>
        <row r="4353">
          <cell r="D4353" t="str">
            <v>MDRT VT</v>
          </cell>
          <cell r="M4353" t="str">
            <v>﻿Đang hoạt động</v>
          </cell>
          <cell r="N4353">
            <v>42534</v>
          </cell>
          <cell r="Q4353">
            <v>1</v>
          </cell>
          <cell r="T4353">
            <v>0</v>
          </cell>
          <cell r="U4353">
            <v>0</v>
          </cell>
          <cell r="V4353">
            <v>0</v>
          </cell>
        </row>
        <row r="4354">
          <cell r="D4354" t="str">
            <v>THE STARS 1</v>
          </cell>
          <cell r="M4354" t="str">
            <v>﻿Đang hoạt động</v>
          </cell>
          <cell r="N4354">
            <v>42531</v>
          </cell>
          <cell r="Q4354">
            <v>1</v>
          </cell>
          <cell r="T4354">
            <v>0</v>
          </cell>
          <cell r="U4354">
            <v>0</v>
          </cell>
          <cell r="V4354">
            <v>0</v>
          </cell>
        </row>
        <row r="4355">
          <cell r="D4355" t="str">
            <v>MDRT VT</v>
          </cell>
          <cell r="M4355" t="str">
            <v>﻿Đã nghỉ việc</v>
          </cell>
          <cell r="N4355">
            <v>42534</v>
          </cell>
          <cell r="Q4355">
            <v>0</v>
          </cell>
          <cell r="T4355">
            <v>0</v>
          </cell>
          <cell r="U4355">
            <v>0</v>
          </cell>
          <cell r="V4355">
            <v>0</v>
          </cell>
        </row>
        <row r="4356">
          <cell r="D4356" t="str">
            <v>THIÊN SƠN</v>
          </cell>
          <cell r="M4356" t="str">
            <v>﻿Đang hoạt động</v>
          </cell>
          <cell r="N4356">
            <v>42535</v>
          </cell>
          <cell r="Q4356">
            <v>0</v>
          </cell>
          <cell r="T4356">
            <v>1</v>
          </cell>
          <cell r="U4356">
            <v>0</v>
          </cell>
          <cell r="V4356">
            <v>0</v>
          </cell>
        </row>
        <row r="4357">
          <cell r="D4357" t="str">
            <v>GENCASA NAM ĐỊNH</v>
          </cell>
          <cell r="M4357" t="str">
            <v>﻿Đang hoạt động</v>
          </cell>
          <cell r="N4357">
            <v>42536</v>
          </cell>
          <cell r="Q4357">
            <v>1</v>
          </cell>
          <cell r="T4357">
            <v>0</v>
          </cell>
          <cell r="U4357">
            <v>0</v>
          </cell>
          <cell r="V4357">
            <v>0</v>
          </cell>
        </row>
        <row r="4358">
          <cell r="D4358" t="str">
            <v>F.B.I</v>
          </cell>
          <cell r="M4358" t="str">
            <v>﻿Đang hoạt động</v>
          </cell>
          <cell r="N4358">
            <v>42536</v>
          </cell>
          <cell r="Q4358">
            <v>1</v>
          </cell>
          <cell r="T4358">
            <v>0</v>
          </cell>
          <cell r="U4358">
            <v>0</v>
          </cell>
          <cell r="V4358">
            <v>0</v>
          </cell>
        </row>
        <row r="4359">
          <cell r="D4359" t="str">
            <v>THANH HÓA</v>
          </cell>
          <cell r="M4359" t="str">
            <v>﻿Đang hoạt động</v>
          </cell>
          <cell r="N4359">
            <v>42580</v>
          </cell>
          <cell r="Q4359">
            <v>1</v>
          </cell>
          <cell r="T4359">
            <v>0</v>
          </cell>
          <cell r="U4359">
            <v>0</v>
          </cell>
          <cell r="V4359">
            <v>0</v>
          </cell>
        </row>
        <row r="4360">
          <cell r="D4360" t="str">
            <v>THE ROME</v>
          </cell>
          <cell r="M4360" t="str">
            <v>﻿Đang hoạt động</v>
          </cell>
          <cell r="N4360">
            <v>42531</v>
          </cell>
          <cell r="Q4360">
            <v>1</v>
          </cell>
          <cell r="T4360">
            <v>0</v>
          </cell>
          <cell r="U4360">
            <v>0</v>
          </cell>
          <cell r="V4360">
            <v>0</v>
          </cell>
        </row>
        <row r="4361">
          <cell r="D4361" t="str">
            <v>GENCASA NAM ĐỊNH</v>
          </cell>
          <cell r="M4361" t="str">
            <v>﻿Đang hoạt động</v>
          </cell>
          <cell r="N4361">
            <v>42536</v>
          </cell>
          <cell r="Q4361">
            <v>1</v>
          </cell>
          <cell r="T4361">
            <v>0</v>
          </cell>
          <cell r="U4361">
            <v>0</v>
          </cell>
          <cell r="V4361">
            <v>0</v>
          </cell>
        </row>
        <row r="4362">
          <cell r="D4362" t="str">
            <v>GENCASA HƯNG YÊN</v>
          </cell>
          <cell r="M4362" t="str">
            <v>﻿Đang hoạt động</v>
          </cell>
          <cell r="N4362">
            <v>42636</v>
          </cell>
          <cell r="Q4362">
            <v>1</v>
          </cell>
          <cell r="T4362">
            <v>0</v>
          </cell>
          <cell r="U4362">
            <v>0</v>
          </cell>
          <cell r="V4362">
            <v>0</v>
          </cell>
        </row>
        <row r="4363">
          <cell r="D4363" t="str">
            <v>THANH HÓA</v>
          </cell>
          <cell r="M4363" t="str">
            <v>﻿Đã nghỉ việc</v>
          </cell>
          <cell r="N4363">
            <v>42549</v>
          </cell>
          <cell r="Q4363">
            <v>0</v>
          </cell>
          <cell r="T4363">
            <v>0</v>
          </cell>
          <cell r="U4363">
            <v>0</v>
          </cell>
          <cell r="V4363">
            <v>0</v>
          </cell>
        </row>
        <row r="4364">
          <cell r="D4364" t="str">
            <v>GENCASA NAM ĐỊNH</v>
          </cell>
          <cell r="M4364" t="str">
            <v>﻿Đang hoạt động</v>
          </cell>
          <cell r="N4364">
            <v>42536</v>
          </cell>
          <cell r="Q4364">
            <v>1</v>
          </cell>
          <cell r="T4364">
            <v>0</v>
          </cell>
          <cell r="U4364">
            <v>0</v>
          </cell>
          <cell r="V4364">
            <v>0</v>
          </cell>
        </row>
        <row r="4365">
          <cell r="D4365" t="str">
            <v>GENCASA NAM ĐỊNH</v>
          </cell>
          <cell r="M4365" t="str">
            <v>﻿Đang hoạt động</v>
          </cell>
          <cell r="N4365">
            <v>42536</v>
          </cell>
          <cell r="Q4365">
            <v>1</v>
          </cell>
          <cell r="T4365">
            <v>0</v>
          </cell>
          <cell r="U4365">
            <v>0</v>
          </cell>
          <cell r="V4365">
            <v>0</v>
          </cell>
        </row>
        <row r="4366">
          <cell r="D4366" t="str">
            <v>GENCASA NAM ĐỊNH</v>
          </cell>
          <cell r="M4366" t="str">
            <v>﻿Đang hoạt động</v>
          </cell>
          <cell r="N4366">
            <v>42576</v>
          </cell>
          <cell r="Q4366">
            <v>1</v>
          </cell>
          <cell r="T4366">
            <v>0</v>
          </cell>
          <cell r="U4366">
            <v>0</v>
          </cell>
          <cell r="V4366">
            <v>0</v>
          </cell>
        </row>
        <row r="4367">
          <cell r="D4367" t="str">
            <v>THANH HÓA</v>
          </cell>
          <cell r="M4367" t="str">
            <v>﻿Đã nghỉ việc</v>
          </cell>
          <cell r="N4367">
            <v>42550</v>
          </cell>
          <cell r="Q4367">
            <v>0</v>
          </cell>
          <cell r="T4367">
            <v>0</v>
          </cell>
          <cell r="U4367">
            <v>0</v>
          </cell>
          <cell r="V4367">
            <v>0</v>
          </cell>
        </row>
        <row r="4368">
          <cell r="D4368" t="str">
            <v>GENCASA HƯNG YÊN</v>
          </cell>
          <cell r="M4368" t="str">
            <v>﻿Đang hoạt động</v>
          </cell>
          <cell r="N4368">
            <v>42531</v>
          </cell>
          <cell r="Q4368">
            <v>1</v>
          </cell>
          <cell r="T4368">
            <v>0</v>
          </cell>
          <cell r="U4368">
            <v>0</v>
          </cell>
          <cell r="V4368">
            <v>0</v>
          </cell>
        </row>
        <row r="4369">
          <cell r="D4369" t="str">
            <v>THANH HÓA</v>
          </cell>
          <cell r="M4369" t="str">
            <v>﻿Đang hoạt động</v>
          </cell>
          <cell r="N4369">
            <v>42548</v>
          </cell>
          <cell r="Q4369">
            <v>1</v>
          </cell>
          <cell r="T4369">
            <v>0</v>
          </cell>
          <cell r="U4369">
            <v>0</v>
          </cell>
          <cell r="V4369">
            <v>0</v>
          </cell>
        </row>
        <row r="4370">
          <cell r="D4370" t="str">
            <v>GENCASA HƯNG YÊN</v>
          </cell>
          <cell r="M4370" t="str">
            <v>﻿Đang hoạt động</v>
          </cell>
          <cell r="N4370">
            <v>42541</v>
          </cell>
          <cell r="Q4370">
            <v>0</v>
          </cell>
          <cell r="T4370">
            <v>0</v>
          </cell>
          <cell r="U4370">
            <v>1</v>
          </cell>
          <cell r="V4370">
            <v>0</v>
          </cell>
        </row>
        <row r="4371">
          <cell r="D4371" t="str">
            <v>GENCASA NAM ĐỊNH</v>
          </cell>
          <cell r="M4371" t="str">
            <v>﻿Đang hoạt động</v>
          </cell>
          <cell r="N4371">
            <v>42536</v>
          </cell>
          <cell r="Q4371">
            <v>0</v>
          </cell>
          <cell r="T4371">
            <v>1</v>
          </cell>
          <cell r="U4371">
            <v>0</v>
          </cell>
          <cell r="V4371">
            <v>0</v>
          </cell>
        </row>
        <row r="4372">
          <cell r="D4372" t="str">
            <v>GENCASA HƯNG YÊN</v>
          </cell>
          <cell r="M4372" t="str">
            <v>﻿Đang hoạt động</v>
          </cell>
          <cell r="N4372">
            <v>42576</v>
          </cell>
          <cell r="Q4372">
            <v>1</v>
          </cell>
          <cell r="T4372">
            <v>0</v>
          </cell>
          <cell r="U4372">
            <v>0</v>
          </cell>
          <cell r="V4372">
            <v>0</v>
          </cell>
        </row>
        <row r="4373">
          <cell r="D4373" t="str">
            <v>GENCASA HƯNG YÊN</v>
          </cell>
          <cell r="M4373" t="str">
            <v>﻿Đã nghỉ việc</v>
          </cell>
          <cell r="N4373">
            <v>42531</v>
          </cell>
          <cell r="Q4373">
            <v>0</v>
          </cell>
          <cell r="T4373">
            <v>0</v>
          </cell>
          <cell r="U4373">
            <v>0</v>
          </cell>
          <cell r="V4373">
            <v>0</v>
          </cell>
        </row>
        <row r="4374">
          <cell r="D4374" t="str">
            <v>GENCASA HƯNG YÊN</v>
          </cell>
          <cell r="M4374" t="str">
            <v>﻿Đang hoạt động</v>
          </cell>
          <cell r="N4374">
            <v>42531</v>
          </cell>
          <cell r="Q4374">
            <v>1</v>
          </cell>
          <cell r="T4374">
            <v>0</v>
          </cell>
          <cell r="U4374">
            <v>0</v>
          </cell>
          <cell r="V4374">
            <v>0</v>
          </cell>
        </row>
        <row r="4375">
          <cell r="D4375" t="str">
            <v>GENCASA HƯNG YÊN</v>
          </cell>
          <cell r="M4375" t="str">
            <v>﻿Đang hoạt động</v>
          </cell>
          <cell r="N4375">
            <v>42542</v>
          </cell>
          <cell r="Q4375">
            <v>1</v>
          </cell>
          <cell r="T4375">
            <v>0</v>
          </cell>
          <cell r="U4375">
            <v>0</v>
          </cell>
          <cell r="V4375">
            <v>0</v>
          </cell>
        </row>
        <row r="4376">
          <cell r="D4376" t="str">
            <v>MDRT HCM</v>
          </cell>
          <cell r="M4376" t="str">
            <v>﻿Đang hoạt động</v>
          </cell>
          <cell r="N4376">
            <v>42536</v>
          </cell>
          <cell r="Q4376">
            <v>1</v>
          </cell>
          <cell r="T4376">
            <v>0</v>
          </cell>
          <cell r="U4376">
            <v>0</v>
          </cell>
          <cell r="V4376">
            <v>0</v>
          </cell>
        </row>
        <row r="4377">
          <cell r="D4377" t="str">
            <v>MDRT HCM</v>
          </cell>
          <cell r="M4377" t="str">
            <v>﻿Đang hoạt động</v>
          </cell>
          <cell r="N4377">
            <v>42536</v>
          </cell>
          <cell r="Q4377">
            <v>1</v>
          </cell>
          <cell r="T4377">
            <v>0</v>
          </cell>
          <cell r="U4377">
            <v>0</v>
          </cell>
          <cell r="V4377">
            <v>0</v>
          </cell>
        </row>
        <row r="4378">
          <cell r="D4378" t="str">
            <v>GENCASA HƯNG YÊN</v>
          </cell>
          <cell r="M4378" t="str">
            <v>﻿Đã nghỉ việc</v>
          </cell>
          <cell r="N4378">
            <v>42576</v>
          </cell>
          <cell r="Q4378">
            <v>0</v>
          </cell>
          <cell r="T4378">
            <v>0</v>
          </cell>
          <cell r="U4378">
            <v>0</v>
          </cell>
          <cell r="V4378">
            <v>0</v>
          </cell>
        </row>
        <row r="4379">
          <cell r="D4379" t="str">
            <v>GENCASA HƯNG YÊN</v>
          </cell>
          <cell r="M4379" t="str">
            <v>﻿Đang hoạt động</v>
          </cell>
          <cell r="N4379">
            <v>42531</v>
          </cell>
          <cell r="Q4379">
            <v>1</v>
          </cell>
          <cell r="T4379">
            <v>0</v>
          </cell>
          <cell r="U4379">
            <v>0</v>
          </cell>
          <cell r="V4379">
            <v>0</v>
          </cell>
        </row>
        <row r="4380">
          <cell r="D4380" t="str">
            <v>THANH HÓA</v>
          </cell>
          <cell r="M4380" t="str">
            <v>﻿Đang hoạt động</v>
          </cell>
          <cell r="N4380">
            <v>42548</v>
          </cell>
          <cell r="Q4380">
            <v>1</v>
          </cell>
          <cell r="T4380">
            <v>0</v>
          </cell>
          <cell r="U4380">
            <v>0</v>
          </cell>
          <cell r="V4380">
            <v>0</v>
          </cell>
        </row>
        <row r="4381">
          <cell r="D4381" t="str">
            <v>THANH HÓA</v>
          </cell>
          <cell r="M4381" t="str">
            <v>﻿Đã nghỉ việc</v>
          </cell>
          <cell r="N4381">
            <v>42536</v>
          </cell>
          <cell r="Q4381">
            <v>0</v>
          </cell>
          <cell r="T4381">
            <v>0</v>
          </cell>
          <cell r="U4381">
            <v>0</v>
          </cell>
          <cell r="V4381">
            <v>0</v>
          </cell>
        </row>
        <row r="4382">
          <cell r="D4382" t="str">
            <v>THANH HÓA</v>
          </cell>
          <cell r="M4382" t="str">
            <v>﻿Đã nghỉ việc</v>
          </cell>
          <cell r="N4382">
            <v>42536</v>
          </cell>
          <cell r="Q4382">
            <v>0</v>
          </cell>
          <cell r="T4382">
            <v>0</v>
          </cell>
          <cell r="U4382">
            <v>0</v>
          </cell>
          <cell r="V4382">
            <v>0</v>
          </cell>
        </row>
        <row r="4383">
          <cell r="D4383" t="str">
            <v>LUCKY CAT</v>
          </cell>
          <cell r="M4383" t="str">
            <v>﻿Đang hoạt động</v>
          </cell>
          <cell r="N4383">
            <v>41802</v>
          </cell>
          <cell r="Q4383">
            <v>1</v>
          </cell>
          <cell r="T4383">
            <v>0</v>
          </cell>
          <cell r="U4383">
            <v>0</v>
          </cell>
          <cell r="V4383">
            <v>0</v>
          </cell>
        </row>
        <row r="4384">
          <cell r="D4384" t="str">
            <v>THE STARS 1</v>
          </cell>
          <cell r="M4384" t="str">
            <v>﻿Đang hoạt động</v>
          </cell>
          <cell r="N4384">
            <v>42536</v>
          </cell>
          <cell r="Q4384">
            <v>1</v>
          </cell>
          <cell r="T4384">
            <v>0</v>
          </cell>
          <cell r="U4384">
            <v>0</v>
          </cell>
          <cell r="V4384">
            <v>0</v>
          </cell>
        </row>
        <row r="4385">
          <cell r="D4385" t="str">
            <v>GENCASA HƯNG YÊN</v>
          </cell>
          <cell r="M4385" t="str">
            <v>﻿Đang hoạt động</v>
          </cell>
          <cell r="N4385">
            <v>42543</v>
          </cell>
          <cell r="Q4385">
            <v>0</v>
          </cell>
          <cell r="T4385">
            <v>0</v>
          </cell>
          <cell r="U4385">
            <v>1</v>
          </cell>
          <cell r="V4385">
            <v>0</v>
          </cell>
        </row>
        <row r="4386">
          <cell r="D4386" t="str">
            <v>GENCASA NAM ĐỊNH</v>
          </cell>
          <cell r="M4386" t="str">
            <v>﻿Đang hoạt động</v>
          </cell>
          <cell r="N4386">
            <v>42536</v>
          </cell>
          <cell r="Q4386">
            <v>0</v>
          </cell>
          <cell r="T4386">
            <v>0</v>
          </cell>
          <cell r="U4386">
            <v>1</v>
          </cell>
          <cell r="V4386">
            <v>0</v>
          </cell>
        </row>
        <row r="4387">
          <cell r="D4387" t="str">
            <v>GENCASA NAM ĐỊNH</v>
          </cell>
          <cell r="M4387" t="str">
            <v>﻿Đang hoạt động</v>
          </cell>
          <cell r="N4387">
            <v>42537</v>
          </cell>
          <cell r="Q4387">
            <v>1</v>
          </cell>
          <cell r="T4387">
            <v>0</v>
          </cell>
          <cell r="U4387">
            <v>0</v>
          </cell>
          <cell r="V4387">
            <v>0</v>
          </cell>
        </row>
        <row r="4388">
          <cell r="D4388" t="str">
            <v>MDRT BH</v>
          </cell>
          <cell r="M4388" t="str">
            <v>﻿Đã nghỉ việc</v>
          </cell>
          <cell r="N4388">
            <v>42536</v>
          </cell>
          <cell r="Q4388">
            <v>0</v>
          </cell>
          <cell r="T4388">
            <v>0</v>
          </cell>
          <cell r="U4388">
            <v>0</v>
          </cell>
          <cell r="V4388">
            <v>0</v>
          </cell>
        </row>
        <row r="4389">
          <cell r="D4389" t="str">
            <v>GENCASA THÁI BÌNH</v>
          </cell>
          <cell r="M4389" t="str">
            <v>﻿Đang hoạt động</v>
          </cell>
          <cell r="N4389">
            <v>42536</v>
          </cell>
          <cell r="Q4389">
            <v>0</v>
          </cell>
          <cell r="T4389">
            <v>0</v>
          </cell>
          <cell r="U4389">
            <v>1</v>
          </cell>
          <cell r="V4389">
            <v>0</v>
          </cell>
        </row>
        <row r="4390">
          <cell r="D4390" t="str">
            <v>LUCKY CAT</v>
          </cell>
          <cell r="M4390" t="str">
            <v>﻿Đang hoạt động</v>
          </cell>
          <cell r="N4390">
            <v>42543</v>
          </cell>
          <cell r="Q4390">
            <v>1</v>
          </cell>
          <cell r="T4390">
            <v>0</v>
          </cell>
          <cell r="U4390">
            <v>0</v>
          </cell>
          <cell r="V4390">
            <v>0</v>
          </cell>
        </row>
        <row r="4391">
          <cell r="D4391" t="str">
            <v>GENCASA NAM ĐỊNH</v>
          </cell>
          <cell r="M4391" t="str">
            <v>﻿Đang hoạt động</v>
          </cell>
          <cell r="N4391">
            <v>42548</v>
          </cell>
          <cell r="Q4391">
            <v>1</v>
          </cell>
          <cell r="T4391">
            <v>0</v>
          </cell>
          <cell r="U4391">
            <v>0</v>
          </cell>
          <cell r="V4391">
            <v>0</v>
          </cell>
        </row>
        <row r="4392">
          <cell r="D4392" t="str">
            <v>GENCASA NAM ĐỊNH</v>
          </cell>
          <cell r="M4392" t="str">
            <v>﻿Đang hoạt động</v>
          </cell>
          <cell r="N4392">
            <v>42536</v>
          </cell>
          <cell r="Q4392">
            <v>1</v>
          </cell>
          <cell r="T4392">
            <v>0</v>
          </cell>
          <cell r="U4392">
            <v>0</v>
          </cell>
          <cell r="V4392">
            <v>0</v>
          </cell>
        </row>
        <row r="4393">
          <cell r="D4393" t="str">
            <v>GENCASA LAM SƠN</v>
          </cell>
          <cell r="M4393" t="str">
            <v>﻿Đang hoạt động</v>
          </cell>
          <cell r="N4393">
            <v>42535</v>
          </cell>
          <cell r="Q4393">
            <v>0</v>
          </cell>
          <cell r="T4393">
            <v>1</v>
          </cell>
          <cell r="U4393">
            <v>0</v>
          </cell>
          <cell r="V4393">
            <v>0</v>
          </cell>
        </row>
        <row r="4394">
          <cell r="D4394" t="str">
            <v>CẦN THƠ</v>
          </cell>
          <cell r="M4394" t="str">
            <v>﻿Đang hoạt động</v>
          </cell>
          <cell r="N4394">
            <v>42549</v>
          </cell>
          <cell r="Q4394">
            <v>1</v>
          </cell>
          <cell r="T4394">
            <v>0</v>
          </cell>
          <cell r="U4394">
            <v>0</v>
          </cell>
          <cell r="V4394">
            <v>0</v>
          </cell>
        </row>
        <row r="4395">
          <cell r="D4395" t="str">
            <v>CẦN THƠ</v>
          </cell>
          <cell r="M4395" t="str">
            <v>﻿Đang hoạt động</v>
          </cell>
          <cell r="N4395">
            <v>42549</v>
          </cell>
          <cell r="Q4395">
            <v>1</v>
          </cell>
          <cell r="T4395">
            <v>0</v>
          </cell>
          <cell r="U4395">
            <v>0</v>
          </cell>
          <cell r="V4395">
            <v>0</v>
          </cell>
        </row>
        <row r="4396">
          <cell r="D4396" t="str">
            <v>MDRT BH</v>
          </cell>
          <cell r="M4396" t="str">
            <v>﻿Đang hoạt động</v>
          </cell>
          <cell r="N4396">
            <v>42669</v>
          </cell>
          <cell r="Q4396">
            <v>1</v>
          </cell>
          <cell r="T4396">
            <v>0</v>
          </cell>
          <cell r="U4396">
            <v>0</v>
          </cell>
          <cell r="V4396">
            <v>0</v>
          </cell>
        </row>
        <row r="4397">
          <cell r="D4397" t="str">
            <v>MDRT VT</v>
          </cell>
          <cell r="M4397" t="str">
            <v>﻿Đang hoạt động</v>
          </cell>
          <cell r="N4397">
            <v>42534</v>
          </cell>
          <cell r="Q4397">
            <v>1</v>
          </cell>
          <cell r="T4397">
            <v>0</v>
          </cell>
          <cell r="U4397">
            <v>0</v>
          </cell>
          <cell r="V4397">
            <v>0</v>
          </cell>
        </row>
        <row r="4398">
          <cell r="D4398" t="str">
            <v>CẦN THƠ</v>
          </cell>
          <cell r="M4398" t="str">
            <v>﻿Đang hoạt động</v>
          </cell>
          <cell r="N4398">
            <v>42534</v>
          </cell>
          <cell r="Q4398">
            <v>1</v>
          </cell>
          <cell r="T4398">
            <v>0</v>
          </cell>
          <cell r="U4398">
            <v>0</v>
          </cell>
          <cell r="V4398">
            <v>0</v>
          </cell>
        </row>
        <row r="4399">
          <cell r="D4399" t="str">
            <v>MDRT VT</v>
          </cell>
          <cell r="M4399" t="str">
            <v>﻿Đã nghỉ việc</v>
          </cell>
          <cell r="N4399">
            <v>42548</v>
          </cell>
          <cell r="Q4399">
            <v>0</v>
          </cell>
          <cell r="T4399">
            <v>0</v>
          </cell>
          <cell r="U4399">
            <v>0</v>
          </cell>
          <cell r="V4399">
            <v>0</v>
          </cell>
        </row>
        <row r="4400">
          <cell r="D4400" t="str">
            <v>CẦN THƠ</v>
          </cell>
          <cell r="M4400" t="str">
            <v>﻿Đang hoạt động</v>
          </cell>
          <cell r="N4400">
            <v>42548</v>
          </cell>
          <cell r="Q4400">
            <v>1</v>
          </cell>
          <cell r="T4400">
            <v>0</v>
          </cell>
          <cell r="U4400">
            <v>0</v>
          </cell>
          <cell r="V4400">
            <v>0</v>
          </cell>
        </row>
        <row r="4401">
          <cell r="D4401" t="str">
            <v>CẦN THƠ</v>
          </cell>
          <cell r="M4401" t="str">
            <v>﻿Đang hoạt động</v>
          </cell>
          <cell r="N4401">
            <v>42549</v>
          </cell>
          <cell r="Q4401">
            <v>1</v>
          </cell>
          <cell r="T4401">
            <v>0</v>
          </cell>
          <cell r="U4401">
            <v>0</v>
          </cell>
          <cell r="V4401">
            <v>0</v>
          </cell>
        </row>
        <row r="4402">
          <cell r="D4402" t="str">
            <v>THANH HÓA</v>
          </cell>
          <cell r="M4402" t="str">
            <v>﻿Đã nghỉ việc</v>
          </cell>
          <cell r="N4402">
            <v>42548</v>
          </cell>
          <cell r="Q4402">
            <v>0</v>
          </cell>
          <cell r="T4402">
            <v>0</v>
          </cell>
          <cell r="U4402">
            <v>0</v>
          </cell>
          <cell r="V4402">
            <v>0</v>
          </cell>
        </row>
        <row r="4403">
          <cell r="D4403" t="str">
            <v>MDRT VT</v>
          </cell>
          <cell r="M4403" t="str">
            <v>﻿Đang hoạt động</v>
          </cell>
          <cell r="N4403">
            <v>42549</v>
          </cell>
          <cell r="Q4403">
            <v>1</v>
          </cell>
          <cell r="T4403">
            <v>0</v>
          </cell>
          <cell r="U4403">
            <v>0</v>
          </cell>
          <cell r="V4403">
            <v>0</v>
          </cell>
        </row>
        <row r="4404">
          <cell r="D4404" t="str">
            <v>GENCASA LAM SƠN</v>
          </cell>
          <cell r="M4404" t="str">
            <v>﻿Đang hoạt động</v>
          </cell>
          <cell r="N4404">
            <v>42548</v>
          </cell>
          <cell r="Q4404">
            <v>1</v>
          </cell>
          <cell r="T4404">
            <v>0</v>
          </cell>
          <cell r="U4404">
            <v>0</v>
          </cell>
          <cell r="V4404">
            <v>0</v>
          </cell>
        </row>
        <row r="4405">
          <cell r="D4405" t="str">
            <v>THIÊN SƠN</v>
          </cell>
          <cell r="M4405" t="str">
            <v>﻿Đang hoạt động</v>
          </cell>
          <cell r="N4405">
            <v>42535</v>
          </cell>
          <cell r="Q4405">
            <v>1</v>
          </cell>
          <cell r="T4405">
            <v>0</v>
          </cell>
          <cell r="U4405">
            <v>0</v>
          </cell>
          <cell r="V4405">
            <v>0</v>
          </cell>
        </row>
        <row r="4406">
          <cell r="D4406" t="str">
            <v>GENCASA LAM SƠN</v>
          </cell>
          <cell r="M4406" t="str">
            <v>﻿Đang hoạt động</v>
          </cell>
          <cell r="N4406">
            <v>42548</v>
          </cell>
          <cell r="Q4406">
            <v>1</v>
          </cell>
          <cell r="T4406">
            <v>0</v>
          </cell>
          <cell r="U4406">
            <v>0</v>
          </cell>
          <cell r="V4406">
            <v>0</v>
          </cell>
        </row>
        <row r="4407">
          <cell r="D4407" t="str">
            <v>GENCASA LAM SƠN</v>
          </cell>
          <cell r="M4407" t="str">
            <v>﻿Đang hoạt động</v>
          </cell>
          <cell r="N4407">
            <v>42571</v>
          </cell>
          <cell r="Q4407">
            <v>0</v>
          </cell>
          <cell r="T4407">
            <v>0</v>
          </cell>
          <cell r="U4407">
            <v>1</v>
          </cell>
          <cell r="V4407">
            <v>0</v>
          </cell>
        </row>
        <row r="4408">
          <cell r="D4408" t="str">
            <v>CUPID</v>
          </cell>
          <cell r="M4408" t="str">
            <v>﻿Đang hoạt động</v>
          </cell>
          <cell r="N4408">
            <v>41957</v>
          </cell>
          <cell r="Q4408">
            <v>0</v>
          </cell>
          <cell r="T4408">
            <v>0</v>
          </cell>
          <cell r="U4408">
            <v>1</v>
          </cell>
          <cell r="V4408">
            <v>0</v>
          </cell>
        </row>
        <row r="4409">
          <cell r="D4409" t="str">
            <v>GENCASA LAM SƠN</v>
          </cell>
          <cell r="M4409" t="str">
            <v>﻿Đang hoạt động</v>
          </cell>
          <cell r="N4409">
            <v>42535</v>
          </cell>
          <cell r="Q4409">
            <v>0</v>
          </cell>
          <cell r="T4409">
            <v>0</v>
          </cell>
          <cell r="U4409">
            <v>1</v>
          </cell>
          <cell r="V4409">
            <v>0</v>
          </cell>
        </row>
        <row r="4410">
          <cell r="D4410" t="str">
            <v>GENCASA LAM SƠN</v>
          </cell>
          <cell r="M4410" t="str">
            <v>﻿Đang hoạt động</v>
          </cell>
          <cell r="N4410">
            <v>42535</v>
          </cell>
          <cell r="Q4410">
            <v>0</v>
          </cell>
          <cell r="T4410">
            <v>0</v>
          </cell>
          <cell r="U4410">
            <v>1</v>
          </cell>
          <cell r="V4410">
            <v>0</v>
          </cell>
        </row>
        <row r="4411">
          <cell r="D4411" t="str">
            <v>THANH HÓA</v>
          </cell>
          <cell r="M4411" t="str">
            <v>﻿Đang hoạt động</v>
          </cell>
          <cell r="N4411">
            <v>42536</v>
          </cell>
          <cell r="Q4411">
            <v>1</v>
          </cell>
          <cell r="T4411">
            <v>0</v>
          </cell>
          <cell r="U4411">
            <v>0</v>
          </cell>
          <cell r="V4411">
            <v>0</v>
          </cell>
        </row>
        <row r="4412">
          <cell r="D4412" t="str">
            <v>GENCASA LAM SƠN</v>
          </cell>
          <cell r="M4412" t="str">
            <v>﻿Đang hoạt động</v>
          </cell>
          <cell r="N4412">
            <v>42543</v>
          </cell>
          <cell r="Q4412">
            <v>0</v>
          </cell>
          <cell r="T4412">
            <v>0</v>
          </cell>
          <cell r="U4412">
            <v>1</v>
          </cell>
          <cell r="V4412">
            <v>0</v>
          </cell>
        </row>
        <row r="4413">
          <cell r="D4413" t="str">
            <v>GENCASA LAM SƠN</v>
          </cell>
          <cell r="M4413" t="str">
            <v>﻿Đang hoạt động</v>
          </cell>
          <cell r="N4413">
            <v>42535</v>
          </cell>
          <cell r="Q4413">
            <v>0</v>
          </cell>
          <cell r="T4413">
            <v>0</v>
          </cell>
          <cell r="U4413">
            <v>1</v>
          </cell>
          <cell r="V4413">
            <v>0</v>
          </cell>
        </row>
        <row r="4414">
          <cell r="D4414" t="str">
            <v>THANH HÓA</v>
          </cell>
          <cell r="M4414" t="str">
            <v>﻿Đang hoạt động</v>
          </cell>
          <cell r="N4414">
            <v>42536</v>
          </cell>
          <cell r="Q4414">
            <v>1</v>
          </cell>
          <cell r="T4414">
            <v>0</v>
          </cell>
          <cell r="U4414">
            <v>0</v>
          </cell>
          <cell r="V4414">
            <v>0</v>
          </cell>
        </row>
        <row r="4415">
          <cell r="D4415" t="str">
            <v>GENCASA THÁI BÌNH</v>
          </cell>
          <cell r="M4415" t="str">
            <v>﻿Đang hoạt động</v>
          </cell>
          <cell r="N4415">
            <v>42663</v>
          </cell>
          <cell r="Q4415">
            <v>0</v>
          </cell>
          <cell r="T4415">
            <v>0</v>
          </cell>
          <cell r="U4415">
            <v>1</v>
          </cell>
          <cell r="V4415">
            <v>0</v>
          </cell>
        </row>
        <row r="4416">
          <cell r="D4416" t="str">
            <v>THANH HÓA</v>
          </cell>
          <cell r="M4416" t="str">
            <v>﻿Đang hoạt động</v>
          </cell>
          <cell r="N4416">
            <v>42536</v>
          </cell>
          <cell r="Q4416">
            <v>1</v>
          </cell>
          <cell r="T4416">
            <v>0</v>
          </cell>
          <cell r="U4416">
            <v>0</v>
          </cell>
          <cell r="V4416">
            <v>0</v>
          </cell>
        </row>
        <row r="4417">
          <cell r="D4417" t="str">
            <v>BÌNH MINH</v>
          </cell>
          <cell r="M4417" t="str">
            <v>﻿Đang hoạt động</v>
          </cell>
          <cell r="N4417">
            <v>42531</v>
          </cell>
          <cell r="Q4417">
            <v>0</v>
          </cell>
          <cell r="T4417">
            <v>0</v>
          </cell>
          <cell r="U4417">
            <v>1</v>
          </cell>
          <cell r="V4417">
            <v>0</v>
          </cell>
        </row>
        <row r="4418">
          <cell r="D4418" t="str">
            <v>F.B.I</v>
          </cell>
          <cell r="M4418" t="str">
            <v>﻿Đang hoạt động</v>
          </cell>
          <cell r="N4418">
            <v>41786</v>
          </cell>
          <cell r="Q4418">
            <v>0</v>
          </cell>
          <cell r="T4418">
            <v>0</v>
          </cell>
          <cell r="U4418">
            <v>1</v>
          </cell>
          <cell r="V4418">
            <v>0</v>
          </cell>
        </row>
        <row r="4419">
          <cell r="D4419" t="str">
            <v>F.B.I</v>
          </cell>
          <cell r="M4419" t="str">
            <v>﻿Đang hoạt động</v>
          </cell>
          <cell r="N4419">
            <v>42536</v>
          </cell>
          <cell r="Q4419">
            <v>1</v>
          </cell>
          <cell r="T4419">
            <v>0</v>
          </cell>
          <cell r="U4419">
            <v>0</v>
          </cell>
          <cell r="V4419">
            <v>0</v>
          </cell>
        </row>
        <row r="4420">
          <cell r="D4420" t="str">
            <v>F.B.I</v>
          </cell>
          <cell r="M4420" t="str">
            <v>﻿Đang hoạt động</v>
          </cell>
          <cell r="N4420">
            <v>42537</v>
          </cell>
          <cell r="Q4420">
            <v>0</v>
          </cell>
          <cell r="T4420">
            <v>1</v>
          </cell>
          <cell r="U4420">
            <v>0</v>
          </cell>
          <cell r="V4420">
            <v>0</v>
          </cell>
        </row>
        <row r="4421">
          <cell r="D4421" t="str">
            <v>THE POWER</v>
          </cell>
          <cell r="M4421" t="str">
            <v>﻿Đang hoạt động</v>
          </cell>
          <cell r="N4421">
            <v>42537</v>
          </cell>
          <cell r="Q4421">
            <v>1</v>
          </cell>
          <cell r="T4421">
            <v>0</v>
          </cell>
          <cell r="U4421">
            <v>0</v>
          </cell>
          <cell r="V4421">
            <v>0</v>
          </cell>
        </row>
        <row r="4422">
          <cell r="D4422" t="str">
            <v>THE POWER</v>
          </cell>
          <cell r="M4422" t="str">
            <v>﻿Đang hoạt động</v>
          </cell>
          <cell r="N4422">
            <v>42641</v>
          </cell>
          <cell r="Q4422">
            <v>1</v>
          </cell>
          <cell r="T4422">
            <v>0</v>
          </cell>
          <cell r="U4422">
            <v>0</v>
          </cell>
          <cell r="V4422">
            <v>0</v>
          </cell>
        </row>
        <row r="4423">
          <cell r="D4423" t="str">
            <v>SUNFLOWER</v>
          </cell>
          <cell r="M4423" t="str">
            <v>﻿Đang hoạt động</v>
          </cell>
          <cell r="N4423">
            <v>42536</v>
          </cell>
          <cell r="Q4423">
            <v>1</v>
          </cell>
          <cell r="T4423">
            <v>0</v>
          </cell>
          <cell r="U4423">
            <v>0</v>
          </cell>
          <cell r="V4423">
            <v>0</v>
          </cell>
        </row>
        <row r="4424">
          <cell r="D4424" t="str">
            <v>LION 2</v>
          </cell>
          <cell r="M4424" t="str">
            <v>﻿Đang hoạt động</v>
          </cell>
          <cell r="N4424">
            <v>42536</v>
          </cell>
          <cell r="Q4424">
            <v>1</v>
          </cell>
          <cell r="T4424">
            <v>0</v>
          </cell>
          <cell r="U4424">
            <v>0</v>
          </cell>
          <cell r="V4424">
            <v>0</v>
          </cell>
        </row>
        <row r="4425">
          <cell r="D4425" t="str">
            <v>THE POWER</v>
          </cell>
          <cell r="M4425" t="str">
            <v>﻿Đang hoạt động</v>
          </cell>
          <cell r="N4425">
            <v>42548</v>
          </cell>
          <cell r="Q4425">
            <v>1</v>
          </cell>
          <cell r="T4425">
            <v>0</v>
          </cell>
          <cell r="U4425">
            <v>0</v>
          </cell>
          <cell r="V4425">
            <v>0</v>
          </cell>
        </row>
        <row r="4426">
          <cell r="D4426" t="str">
            <v>THE POWER</v>
          </cell>
          <cell r="M4426" t="str">
            <v>﻿Đã nghỉ việc</v>
          </cell>
          <cell r="N4426">
            <v>42537</v>
          </cell>
          <cell r="Q4426">
            <v>0</v>
          </cell>
          <cell r="T4426">
            <v>0</v>
          </cell>
          <cell r="U4426">
            <v>0</v>
          </cell>
          <cell r="V4426">
            <v>0</v>
          </cell>
        </row>
        <row r="4427">
          <cell r="D4427" t="str">
            <v>GENCASA LONG BIÊN</v>
          </cell>
          <cell r="M4427" t="str">
            <v>﻿Đang hoạt động</v>
          </cell>
          <cell r="N4427">
            <v>42537</v>
          </cell>
          <cell r="Q4427">
            <v>1</v>
          </cell>
          <cell r="T4427">
            <v>0</v>
          </cell>
          <cell r="U4427">
            <v>0</v>
          </cell>
          <cell r="V4427">
            <v>0</v>
          </cell>
        </row>
        <row r="4428">
          <cell r="D4428" t="str">
            <v>GENCASA LONG BIÊN</v>
          </cell>
          <cell r="M4428" t="str">
            <v>﻿Đang hoạt động</v>
          </cell>
          <cell r="N4428">
            <v>42542</v>
          </cell>
          <cell r="Q4428">
            <v>1</v>
          </cell>
          <cell r="T4428">
            <v>0</v>
          </cell>
          <cell r="U4428">
            <v>0</v>
          </cell>
          <cell r="V4428">
            <v>0</v>
          </cell>
        </row>
        <row r="4429">
          <cell r="D4429" t="str">
            <v>SUNFLOWER</v>
          </cell>
          <cell r="M4429" t="str">
            <v>﻿Đang hoạt động</v>
          </cell>
          <cell r="N4429">
            <v>42536</v>
          </cell>
          <cell r="Q4429">
            <v>1</v>
          </cell>
          <cell r="T4429">
            <v>0</v>
          </cell>
          <cell r="U4429">
            <v>0</v>
          </cell>
          <cell r="V4429">
            <v>0</v>
          </cell>
        </row>
        <row r="4430">
          <cell r="D4430" t="str">
            <v>GENCASA TÂN PHÚ</v>
          </cell>
          <cell r="M4430" t="str">
            <v>﻿Đang hoạt động</v>
          </cell>
          <cell r="N4430">
            <v>42563</v>
          </cell>
          <cell r="Q4430">
            <v>1</v>
          </cell>
          <cell r="T4430">
            <v>0</v>
          </cell>
          <cell r="U4430">
            <v>0</v>
          </cell>
          <cell r="V4430">
            <v>0</v>
          </cell>
        </row>
        <row r="4431">
          <cell r="D4431" t="str">
            <v>TCB NORTH</v>
          </cell>
          <cell r="M4431" t="str">
            <v>﻿Đang hoạt động</v>
          </cell>
          <cell r="N4431">
            <v>42535</v>
          </cell>
          <cell r="Q4431">
            <v>0</v>
          </cell>
          <cell r="T4431">
            <v>0</v>
          </cell>
          <cell r="U4431">
            <v>0</v>
          </cell>
          <cell r="V4431">
            <v>0</v>
          </cell>
        </row>
        <row r="4432">
          <cell r="D4432" t="str">
            <v>TCB NORTH</v>
          </cell>
          <cell r="M4432" t="str">
            <v>﻿Đang hoạt động</v>
          </cell>
          <cell r="N4432">
            <v>42535</v>
          </cell>
          <cell r="Q4432">
            <v>0</v>
          </cell>
          <cell r="T4432">
            <v>0</v>
          </cell>
          <cell r="U4432">
            <v>0</v>
          </cell>
          <cell r="V4432">
            <v>0</v>
          </cell>
        </row>
        <row r="4433">
          <cell r="D4433" t="str">
            <v>ALLEGRO</v>
          </cell>
          <cell r="M4433" t="str">
            <v>﻿Đang hoạt động</v>
          </cell>
          <cell r="N4433">
            <v>42536</v>
          </cell>
          <cell r="Q4433">
            <v>1</v>
          </cell>
          <cell r="T4433">
            <v>0</v>
          </cell>
          <cell r="U4433">
            <v>0</v>
          </cell>
          <cell r="V4433">
            <v>0</v>
          </cell>
        </row>
        <row r="4434">
          <cell r="D4434" t="str">
            <v>DIAMOND</v>
          </cell>
          <cell r="M4434" t="str">
            <v>﻿Đang hoạt động</v>
          </cell>
          <cell r="N4434">
            <v>42536</v>
          </cell>
          <cell r="Q4434">
            <v>1</v>
          </cell>
          <cell r="T4434">
            <v>0</v>
          </cell>
          <cell r="U4434">
            <v>0</v>
          </cell>
          <cell r="V4434">
            <v>0</v>
          </cell>
        </row>
        <row r="4435">
          <cell r="D4435" t="str">
            <v>THE CAPITAL</v>
          </cell>
          <cell r="M4435" t="str">
            <v>﻿Đã nghỉ việc</v>
          </cell>
          <cell r="N4435">
            <v>42537</v>
          </cell>
          <cell r="Q4435">
            <v>0</v>
          </cell>
          <cell r="T4435">
            <v>0</v>
          </cell>
          <cell r="U4435">
            <v>0</v>
          </cell>
          <cell r="V4435">
            <v>0</v>
          </cell>
        </row>
        <row r="4436">
          <cell r="D4436" t="str">
            <v>THE CAPITAL</v>
          </cell>
          <cell r="M4436" t="str">
            <v>﻿Đã nghỉ việc</v>
          </cell>
          <cell r="N4436">
            <v>42537</v>
          </cell>
          <cell r="Q4436">
            <v>0</v>
          </cell>
          <cell r="T4436">
            <v>0</v>
          </cell>
          <cell r="U4436">
            <v>0</v>
          </cell>
          <cell r="V4436">
            <v>0</v>
          </cell>
        </row>
        <row r="4437">
          <cell r="D4437" t="str">
            <v>THE POWER</v>
          </cell>
          <cell r="M4437" t="str">
            <v>﻿Đang hoạt động</v>
          </cell>
          <cell r="N4437">
            <v>42542</v>
          </cell>
          <cell r="Q4437">
            <v>1</v>
          </cell>
          <cell r="T4437">
            <v>0</v>
          </cell>
          <cell r="U4437">
            <v>0</v>
          </cell>
          <cell r="V4437">
            <v>0</v>
          </cell>
        </row>
        <row r="4438">
          <cell r="D4438" t="str">
            <v>THE POWER</v>
          </cell>
          <cell r="M4438" t="str">
            <v>﻿Đang hoạt động</v>
          </cell>
          <cell r="N4438">
            <v>42626</v>
          </cell>
          <cell r="Q4438">
            <v>1</v>
          </cell>
          <cell r="T4438">
            <v>0</v>
          </cell>
          <cell r="U4438">
            <v>0</v>
          </cell>
          <cell r="V4438">
            <v>0</v>
          </cell>
        </row>
        <row r="4439">
          <cell r="D4439" t="str">
            <v>THE POWER</v>
          </cell>
          <cell r="M4439" t="str">
            <v>﻿Đang hoạt động</v>
          </cell>
          <cell r="N4439">
            <v>42537</v>
          </cell>
          <cell r="Q4439">
            <v>1</v>
          </cell>
          <cell r="T4439">
            <v>0</v>
          </cell>
          <cell r="U4439">
            <v>0</v>
          </cell>
          <cell r="V4439">
            <v>0</v>
          </cell>
        </row>
        <row r="4440">
          <cell r="D4440" t="str">
            <v>GENCASA HÀ ĐÔNG</v>
          </cell>
          <cell r="M4440" t="str">
            <v>﻿Đã nghỉ việc</v>
          </cell>
          <cell r="N4440">
            <v>42536</v>
          </cell>
          <cell r="Q4440">
            <v>0</v>
          </cell>
          <cell r="T4440">
            <v>0</v>
          </cell>
          <cell r="U4440">
            <v>0</v>
          </cell>
          <cell r="V4440">
            <v>0</v>
          </cell>
        </row>
        <row r="4441">
          <cell r="D4441" t="str">
            <v>THE CAPITAL</v>
          </cell>
          <cell r="M4441" t="str">
            <v>﻿Đang hoạt động</v>
          </cell>
          <cell r="N4441">
            <v>42548</v>
          </cell>
          <cell r="Q4441">
            <v>1</v>
          </cell>
          <cell r="T4441">
            <v>0</v>
          </cell>
          <cell r="U4441">
            <v>0</v>
          </cell>
          <cell r="V4441">
            <v>0</v>
          </cell>
        </row>
        <row r="4442">
          <cell r="D4442" t="str">
            <v>MDRT BH</v>
          </cell>
          <cell r="M4442" t="str">
            <v>﻿Đang hoạt động</v>
          </cell>
          <cell r="N4442">
            <v>42536</v>
          </cell>
          <cell r="Q4442">
            <v>0</v>
          </cell>
          <cell r="T4442">
            <v>1</v>
          </cell>
          <cell r="U4442">
            <v>0</v>
          </cell>
          <cell r="V4442">
            <v>0</v>
          </cell>
        </row>
        <row r="4443">
          <cell r="D4443" t="str">
            <v>GENCASA HÀ ĐÔNG</v>
          </cell>
          <cell r="M4443" t="str">
            <v>﻿Đã nghỉ việc</v>
          </cell>
          <cell r="N4443">
            <v>42537</v>
          </cell>
          <cell r="Q4443">
            <v>0</v>
          </cell>
          <cell r="T4443">
            <v>0</v>
          </cell>
          <cell r="U4443">
            <v>0</v>
          </cell>
          <cell r="V4443">
            <v>0</v>
          </cell>
        </row>
        <row r="4444">
          <cell r="D4444" t="str">
            <v>THE ROME</v>
          </cell>
          <cell r="M4444" t="str">
            <v>﻿Đã nghỉ việc</v>
          </cell>
          <cell r="N4444">
            <v>42536</v>
          </cell>
          <cell r="Q4444">
            <v>0</v>
          </cell>
          <cell r="T4444">
            <v>0</v>
          </cell>
          <cell r="U4444">
            <v>0</v>
          </cell>
          <cell r="V4444">
            <v>0</v>
          </cell>
        </row>
        <row r="4445">
          <cell r="D4445" t="str">
            <v>THE ROME</v>
          </cell>
          <cell r="M4445" t="str">
            <v>﻿Đang hoạt động</v>
          </cell>
          <cell r="N4445">
            <v>42536</v>
          </cell>
          <cell r="Q4445">
            <v>1</v>
          </cell>
          <cell r="T4445">
            <v>0</v>
          </cell>
          <cell r="U4445">
            <v>0</v>
          </cell>
          <cell r="V4445">
            <v>0</v>
          </cell>
        </row>
        <row r="4446">
          <cell r="D4446" t="str">
            <v>WHITE HORSE</v>
          </cell>
          <cell r="M4446" t="str">
            <v>﻿Đang hoạt động</v>
          </cell>
          <cell r="N4446">
            <v>42542</v>
          </cell>
          <cell r="Q4446">
            <v>1</v>
          </cell>
          <cell r="T4446">
            <v>0</v>
          </cell>
          <cell r="U4446">
            <v>0</v>
          </cell>
          <cell r="V4446">
            <v>0</v>
          </cell>
        </row>
        <row r="4447">
          <cell r="D4447" t="str">
            <v>ELITE</v>
          </cell>
          <cell r="M4447" t="str">
            <v>﻿Đang hoạt động</v>
          </cell>
          <cell r="N4447">
            <v>42536</v>
          </cell>
          <cell r="Q4447">
            <v>1</v>
          </cell>
          <cell r="T4447">
            <v>0</v>
          </cell>
          <cell r="U4447">
            <v>0</v>
          </cell>
          <cell r="V4447">
            <v>0</v>
          </cell>
        </row>
        <row r="4448">
          <cell r="D4448" t="str">
            <v>THE POWER</v>
          </cell>
          <cell r="M4448" t="str">
            <v>﻿Đang hoạt động</v>
          </cell>
          <cell r="N4448">
            <v>42550</v>
          </cell>
          <cell r="Q4448">
            <v>1</v>
          </cell>
          <cell r="T4448">
            <v>0</v>
          </cell>
          <cell r="U4448">
            <v>0</v>
          </cell>
          <cell r="V4448">
            <v>0</v>
          </cell>
        </row>
        <row r="4449">
          <cell r="D4449" t="str">
            <v>THE ROME</v>
          </cell>
          <cell r="M4449" t="str">
            <v>﻿Đang hoạt động</v>
          </cell>
          <cell r="N4449">
            <v>42536</v>
          </cell>
          <cell r="Q4449">
            <v>0</v>
          </cell>
          <cell r="T4449">
            <v>0</v>
          </cell>
          <cell r="U4449">
            <v>0</v>
          </cell>
          <cell r="V4449">
            <v>1</v>
          </cell>
        </row>
        <row r="4450">
          <cell r="D4450" t="str">
            <v>F.B.I</v>
          </cell>
          <cell r="M4450" t="str">
            <v>﻿Đã nghỉ việc</v>
          </cell>
          <cell r="N4450">
            <v>42591</v>
          </cell>
          <cell r="Q4450">
            <v>0</v>
          </cell>
          <cell r="T4450">
            <v>0</v>
          </cell>
          <cell r="U4450">
            <v>0</v>
          </cell>
          <cell r="V4450">
            <v>0</v>
          </cell>
        </row>
        <row r="4451">
          <cell r="D4451" t="str">
            <v>ELITE</v>
          </cell>
          <cell r="M4451" t="str">
            <v>﻿Đang hoạt động</v>
          </cell>
          <cell r="N4451">
            <v>42536</v>
          </cell>
          <cell r="Q4451">
            <v>1</v>
          </cell>
          <cell r="T4451">
            <v>0</v>
          </cell>
          <cell r="U4451">
            <v>0</v>
          </cell>
          <cell r="V4451">
            <v>0</v>
          </cell>
        </row>
        <row r="4452">
          <cell r="D4452" t="str">
            <v>GENCASA BẾN TRE</v>
          </cell>
          <cell r="M4452" t="str">
            <v>﻿Đang hoạt động</v>
          </cell>
          <cell r="N4452">
            <v>42534</v>
          </cell>
          <cell r="Q4452">
            <v>0</v>
          </cell>
          <cell r="T4452">
            <v>1</v>
          </cell>
          <cell r="U4452">
            <v>0</v>
          </cell>
          <cell r="V4452">
            <v>0</v>
          </cell>
        </row>
        <row r="4453">
          <cell r="D4453" t="str">
            <v>GENCASA BẾN TRE</v>
          </cell>
          <cell r="M4453" t="str">
            <v>﻿Đang hoạt động</v>
          </cell>
          <cell r="N4453">
            <v>42534</v>
          </cell>
          <cell r="Q4453">
            <v>1</v>
          </cell>
          <cell r="T4453">
            <v>0</v>
          </cell>
          <cell r="U4453">
            <v>0</v>
          </cell>
          <cell r="V4453">
            <v>0</v>
          </cell>
        </row>
        <row r="4454">
          <cell r="D4454" t="str">
            <v>GENCASA BẾN TRE</v>
          </cell>
          <cell r="M4454" t="str">
            <v>﻿Đang hoạt động</v>
          </cell>
          <cell r="N4454">
            <v>42534</v>
          </cell>
          <cell r="Q4454">
            <v>1</v>
          </cell>
          <cell r="T4454">
            <v>0</v>
          </cell>
          <cell r="U4454">
            <v>0</v>
          </cell>
          <cell r="V4454">
            <v>0</v>
          </cell>
        </row>
        <row r="4455">
          <cell r="D4455" t="str">
            <v>GENCASA BẾN TRE</v>
          </cell>
          <cell r="M4455" t="str">
            <v>﻿Đang hoạt động</v>
          </cell>
          <cell r="N4455">
            <v>42534</v>
          </cell>
          <cell r="Q4455">
            <v>1</v>
          </cell>
          <cell r="T4455">
            <v>0</v>
          </cell>
          <cell r="U4455">
            <v>0</v>
          </cell>
          <cell r="V4455">
            <v>0</v>
          </cell>
        </row>
        <row r="4456">
          <cell r="D4456" t="str">
            <v>MDRT BH</v>
          </cell>
          <cell r="M4456" t="str">
            <v>﻿Đã nghỉ việc</v>
          </cell>
          <cell r="N4456">
            <v>42536</v>
          </cell>
          <cell r="Q4456">
            <v>0</v>
          </cell>
          <cell r="T4456">
            <v>0</v>
          </cell>
          <cell r="U4456">
            <v>0</v>
          </cell>
          <cell r="V4456">
            <v>0</v>
          </cell>
        </row>
        <row r="4457">
          <cell r="D4457" t="str">
            <v>THE KEY</v>
          </cell>
          <cell r="M4457" t="str">
            <v>﻿Đang hoạt động</v>
          </cell>
          <cell r="N4457">
            <v>42543</v>
          </cell>
          <cell r="Q4457">
            <v>1</v>
          </cell>
          <cell r="T4457">
            <v>0</v>
          </cell>
          <cell r="U4457">
            <v>0</v>
          </cell>
          <cell r="V4457">
            <v>0</v>
          </cell>
        </row>
        <row r="4458">
          <cell r="D4458" t="str">
            <v>THE KEY</v>
          </cell>
          <cell r="M4458" t="str">
            <v>﻿Đang hoạt động</v>
          </cell>
          <cell r="N4458">
            <v>42543</v>
          </cell>
          <cell r="Q4458">
            <v>1</v>
          </cell>
          <cell r="T4458">
            <v>0</v>
          </cell>
          <cell r="U4458">
            <v>0</v>
          </cell>
          <cell r="V4458">
            <v>0</v>
          </cell>
        </row>
        <row r="4459">
          <cell r="D4459" t="str">
            <v>MDRT HCM</v>
          </cell>
          <cell r="M4459" t="str">
            <v>﻿Đang hoạt động</v>
          </cell>
          <cell r="N4459">
            <v>42536</v>
          </cell>
          <cell r="Q4459">
            <v>1</v>
          </cell>
          <cell r="T4459">
            <v>0</v>
          </cell>
          <cell r="U4459">
            <v>0</v>
          </cell>
          <cell r="V4459">
            <v>0</v>
          </cell>
        </row>
        <row r="4460">
          <cell r="D4460" t="str">
            <v>LIB</v>
          </cell>
          <cell r="M4460" t="str">
            <v>﻿Đang hoạt động</v>
          </cell>
          <cell r="N4460">
            <v>42536</v>
          </cell>
          <cell r="Q4460">
            <v>0</v>
          </cell>
          <cell r="T4460">
            <v>0</v>
          </cell>
          <cell r="U4460">
            <v>1</v>
          </cell>
          <cell r="V4460">
            <v>0</v>
          </cell>
        </row>
        <row r="4461">
          <cell r="D4461" t="str">
            <v>GENCASA ĐÀ NẴNG 1</v>
          </cell>
          <cell r="M4461" t="str">
            <v>﻿Đang hoạt động</v>
          </cell>
          <cell r="N4461">
            <v>42664</v>
          </cell>
          <cell r="Q4461">
            <v>1</v>
          </cell>
          <cell r="T4461">
            <v>0</v>
          </cell>
          <cell r="U4461">
            <v>0</v>
          </cell>
          <cell r="V4461">
            <v>0</v>
          </cell>
        </row>
        <row r="4462">
          <cell r="D4462" t="str">
            <v>CẦN THƠ</v>
          </cell>
          <cell r="M4462" t="str">
            <v>﻿Đang hoạt động</v>
          </cell>
          <cell r="N4462">
            <v>42543</v>
          </cell>
          <cell r="Q4462">
            <v>1</v>
          </cell>
          <cell r="T4462">
            <v>0</v>
          </cell>
          <cell r="U4462">
            <v>0</v>
          </cell>
          <cell r="V4462">
            <v>0</v>
          </cell>
        </row>
        <row r="4463">
          <cell r="D4463" t="str">
            <v>CẦN THƠ</v>
          </cell>
          <cell r="M4463" t="str">
            <v>﻿Đang hoạt động</v>
          </cell>
          <cell r="N4463">
            <v>42537</v>
          </cell>
          <cell r="Q4463">
            <v>1</v>
          </cell>
          <cell r="T4463">
            <v>0</v>
          </cell>
          <cell r="U4463">
            <v>0</v>
          </cell>
          <cell r="V4463">
            <v>0</v>
          </cell>
        </row>
        <row r="4464">
          <cell r="D4464" t="str">
            <v>GENCASA NGHỆ AN</v>
          </cell>
          <cell r="M4464" t="str">
            <v>﻿Đã nghỉ việc</v>
          </cell>
          <cell r="N4464">
            <v>42537</v>
          </cell>
          <cell r="Q4464">
            <v>0</v>
          </cell>
          <cell r="T4464">
            <v>0</v>
          </cell>
          <cell r="U4464">
            <v>0</v>
          </cell>
          <cell r="V4464">
            <v>0</v>
          </cell>
        </row>
        <row r="4465">
          <cell r="D4465" t="str">
            <v>GENCASA NGHỆ AN</v>
          </cell>
          <cell r="M4465" t="str">
            <v>﻿Đang hoạt động</v>
          </cell>
          <cell r="N4465">
            <v>42537</v>
          </cell>
          <cell r="Q4465">
            <v>1</v>
          </cell>
          <cell r="T4465">
            <v>0</v>
          </cell>
          <cell r="U4465">
            <v>0</v>
          </cell>
          <cell r="V4465">
            <v>0</v>
          </cell>
        </row>
        <row r="4466">
          <cell r="D4466" t="str">
            <v>THE STARS 1</v>
          </cell>
          <cell r="M4466" t="str">
            <v>﻿Đang hoạt động</v>
          </cell>
          <cell r="N4466">
            <v>42536</v>
          </cell>
          <cell r="Q4466">
            <v>1</v>
          </cell>
          <cell r="T4466">
            <v>0</v>
          </cell>
          <cell r="U4466">
            <v>0</v>
          </cell>
          <cell r="V4466">
            <v>0</v>
          </cell>
        </row>
        <row r="4467">
          <cell r="D4467" t="str">
            <v>BLUE OCEAN</v>
          </cell>
          <cell r="M4467" t="str">
            <v>﻿Đã nghỉ việc</v>
          </cell>
          <cell r="N4467">
            <v>42536</v>
          </cell>
          <cell r="Q4467">
            <v>0</v>
          </cell>
          <cell r="T4467">
            <v>0</v>
          </cell>
          <cell r="U4467">
            <v>0</v>
          </cell>
          <cell r="V4467">
            <v>0</v>
          </cell>
        </row>
        <row r="4468">
          <cell r="D4468" t="str">
            <v>GENCASA NGHỆ AN</v>
          </cell>
          <cell r="M4468" t="str">
            <v>﻿Đang hoạt động</v>
          </cell>
          <cell r="N4468">
            <v>42548</v>
          </cell>
          <cell r="Q4468">
            <v>1</v>
          </cell>
          <cell r="T4468">
            <v>0</v>
          </cell>
          <cell r="U4468">
            <v>0</v>
          </cell>
          <cell r="V4468">
            <v>0</v>
          </cell>
        </row>
        <row r="4469">
          <cell r="D4469" t="str">
            <v>GENCASA NGHỆ AN</v>
          </cell>
          <cell r="M4469" t="str">
            <v>﻿Đang hoạt động</v>
          </cell>
          <cell r="N4469">
            <v>42537</v>
          </cell>
          <cell r="Q4469">
            <v>1</v>
          </cell>
          <cell r="T4469">
            <v>0</v>
          </cell>
          <cell r="U4469">
            <v>0</v>
          </cell>
          <cell r="V4469">
            <v>0</v>
          </cell>
        </row>
        <row r="4470">
          <cell r="D4470" t="str">
            <v>BLUE OCEAN</v>
          </cell>
          <cell r="M4470" t="str">
            <v>﻿Đang hoạt động</v>
          </cell>
          <cell r="N4470">
            <v>42536</v>
          </cell>
          <cell r="Q4470">
            <v>0</v>
          </cell>
          <cell r="T4470">
            <v>1</v>
          </cell>
          <cell r="U4470">
            <v>0</v>
          </cell>
          <cell r="V4470">
            <v>0</v>
          </cell>
        </row>
        <row r="4471">
          <cell r="D4471" t="str">
            <v>GENCASA NGHỆ AN</v>
          </cell>
          <cell r="M4471" t="str">
            <v>﻿Đang hoạt động</v>
          </cell>
          <cell r="N4471">
            <v>42537</v>
          </cell>
          <cell r="Q4471">
            <v>1</v>
          </cell>
          <cell r="T4471">
            <v>0</v>
          </cell>
          <cell r="U4471">
            <v>0</v>
          </cell>
          <cell r="V4471">
            <v>0</v>
          </cell>
        </row>
        <row r="4472">
          <cell r="D4472" t="str">
            <v>GENCASA NGHỆ AN</v>
          </cell>
          <cell r="M4472" t="str">
            <v>﻿Đang hoạt động</v>
          </cell>
          <cell r="N4472">
            <v>42543</v>
          </cell>
          <cell r="Q4472">
            <v>1</v>
          </cell>
          <cell r="T4472">
            <v>0</v>
          </cell>
          <cell r="U4472">
            <v>0</v>
          </cell>
          <cell r="V4472">
            <v>0</v>
          </cell>
        </row>
        <row r="4473">
          <cell r="D4473" t="str">
            <v>GENCASA NGHỆ AN</v>
          </cell>
          <cell r="M4473" t="str">
            <v>﻿Tạm đình chỉ</v>
          </cell>
          <cell r="N4473">
            <v>42537</v>
          </cell>
          <cell r="Q4473">
            <v>0</v>
          </cell>
          <cell r="T4473">
            <v>0</v>
          </cell>
          <cell r="U4473">
            <v>1</v>
          </cell>
          <cell r="V4473">
            <v>0</v>
          </cell>
        </row>
        <row r="4474">
          <cell r="D4474" t="str">
            <v>GENCASA NGHỆ AN</v>
          </cell>
          <cell r="M4474" t="str">
            <v>﻿Đang hoạt động</v>
          </cell>
          <cell r="N4474">
            <v>42537</v>
          </cell>
          <cell r="Q4474">
            <v>1</v>
          </cell>
          <cell r="T4474">
            <v>0</v>
          </cell>
          <cell r="U4474">
            <v>0</v>
          </cell>
          <cell r="V4474">
            <v>0</v>
          </cell>
        </row>
        <row r="4475">
          <cell r="D4475" t="str">
            <v>BLUE OCEAN</v>
          </cell>
          <cell r="M4475" t="str">
            <v>﻿Đã nghỉ việc</v>
          </cell>
          <cell r="N4475">
            <v>42536</v>
          </cell>
          <cell r="Q4475">
            <v>0</v>
          </cell>
          <cell r="T4475">
            <v>0</v>
          </cell>
          <cell r="U4475">
            <v>0</v>
          </cell>
          <cell r="V4475">
            <v>0</v>
          </cell>
        </row>
        <row r="4476">
          <cell r="D4476" t="str">
            <v>BÌNH MINH</v>
          </cell>
          <cell r="M4476" t="str">
            <v>﻿Đang hoạt động</v>
          </cell>
          <cell r="N4476">
            <v>42548</v>
          </cell>
          <cell r="Q4476">
            <v>1</v>
          </cell>
          <cell r="T4476">
            <v>0</v>
          </cell>
          <cell r="U4476">
            <v>0</v>
          </cell>
          <cell r="V4476">
            <v>0</v>
          </cell>
        </row>
        <row r="4477">
          <cell r="D4477" t="str">
            <v>GENCASA NGHỆ AN</v>
          </cell>
          <cell r="M4477" t="str">
            <v>﻿Đang hoạt động</v>
          </cell>
          <cell r="N4477">
            <v>42789</v>
          </cell>
          <cell r="Q4477">
            <v>1</v>
          </cell>
          <cell r="T4477">
            <v>0</v>
          </cell>
          <cell r="U4477">
            <v>0</v>
          </cell>
          <cell r="V4477">
            <v>0</v>
          </cell>
        </row>
        <row r="4478">
          <cell r="D4478" t="str">
            <v>GENCASA NGHỆ AN</v>
          </cell>
          <cell r="M4478" t="str">
            <v>﻿Đang hoạt động</v>
          </cell>
          <cell r="N4478">
            <v>42537</v>
          </cell>
          <cell r="Q4478">
            <v>0</v>
          </cell>
          <cell r="T4478">
            <v>1</v>
          </cell>
          <cell r="U4478">
            <v>0</v>
          </cell>
          <cell r="V4478">
            <v>0</v>
          </cell>
        </row>
        <row r="4479">
          <cell r="D4479" t="str">
            <v>GENCASA NGHỆ AN</v>
          </cell>
          <cell r="M4479" t="str">
            <v>﻿Đang hoạt động</v>
          </cell>
          <cell r="N4479">
            <v>42537</v>
          </cell>
          <cell r="Q4479">
            <v>0</v>
          </cell>
          <cell r="T4479">
            <v>1</v>
          </cell>
          <cell r="U4479">
            <v>0</v>
          </cell>
          <cell r="V4479">
            <v>0</v>
          </cell>
        </row>
        <row r="4480">
          <cell r="D4480" t="str">
            <v>GENCASA NGHỆ AN</v>
          </cell>
          <cell r="M4480" t="str">
            <v>﻿Đang hoạt động</v>
          </cell>
          <cell r="N4480">
            <v>42537</v>
          </cell>
          <cell r="Q4480">
            <v>1</v>
          </cell>
          <cell r="T4480">
            <v>0</v>
          </cell>
          <cell r="U4480">
            <v>0</v>
          </cell>
          <cell r="V4480">
            <v>0</v>
          </cell>
        </row>
        <row r="4481">
          <cell r="D4481" t="str">
            <v>LUCKY STAR</v>
          </cell>
          <cell r="M4481" t="str">
            <v>﻿Đang hoạt động</v>
          </cell>
          <cell r="N4481">
            <v>42545</v>
          </cell>
          <cell r="Q4481">
            <v>1</v>
          </cell>
          <cell r="T4481">
            <v>0</v>
          </cell>
          <cell r="U4481">
            <v>0</v>
          </cell>
          <cell r="V4481">
            <v>0</v>
          </cell>
        </row>
        <row r="4482">
          <cell r="D4482" t="str">
            <v>THE KEY</v>
          </cell>
          <cell r="M4482" t="str">
            <v>﻿Đang hoạt động</v>
          </cell>
          <cell r="N4482">
            <v>42543</v>
          </cell>
          <cell r="Q4482">
            <v>1</v>
          </cell>
          <cell r="T4482">
            <v>0</v>
          </cell>
          <cell r="U4482">
            <v>0</v>
          </cell>
          <cell r="V4482">
            <v>0</v>
          </cell>
        </row>
        <row r="4483">
          <cell r="D4483" t="str">
            <v>GENCASA NGHỆ AN</v>
          </cell>
          <cell r="M4483" t="str">
            <v>﻿Đang hoạt động</v>
          </cell>
          <cell r="N4483">
            <v>42542</v>
          </cell>
          <cell r="Q4483">
            <v>1</v>
          </cell>
          <cell r="T4483">
            <v>0</v>
          </cell>
          <cell r="U4483">
            <v>0</v>
          </cell>
          <cell r="V4483">
            <v>0</v>
          </cell>
        </row>
        <row r="4484">
          <cell r="D4484" t="str">
            <v>VICTORY</v>
          </cell>
          <cell r="M4484" t="str">
            <v>﻿Đã nghỉ việc</v>
          </cell>
          <cell r="N4484">
            <v>42542</v>
          </cell>
          <cell r="Q4484">
            <v>0</v>
          </cell>
          <cell r="T4484">
            <v>0</v>
          </cell>
          <cell r="U4484">
            <v>0</v>
          </cell>
          <cell r="V4484">
            <v>0</v>
          </cell>
        </row>
        <row r="4485">
          <cell r="D4485" t="str">
            <v>GENCASA NGHỆ AN</v>
          </cell>
          <cell r="M4485" t="str">
            <v>﻿Đang hoạt động</v>
          </cell>
          <cell r="N4485">
            <v>42537</v>
          </cell>
          <cell r="Q4485">
            <v>0</v>
          </cell>
          <cell r="T4485">
            <v>0</v>
          </cell>
          <cell r="U4485">
            <v>1</v>
          </cell>
          <cell r="V4485">
            <v>0</v>
          </cell>
        </row>
        <row r="4486">
          <cell r="D4486" t="str">
            <v>GENCASA NGHỆ AN</v>
          </cell>
          <cell r="M4486" t="str">
            <v>﻿Đang hoạt động</v>
          </cell>
          <cell r="N4486">
            <v>42549</v>
          </cell>
          <cell r="Q4486">
            <v>0</v>
          </cell>
          <cell r="T4486">
            <v>0</v>
          </cell>
          <cell r="U4486">
            <v>1</v>
          </cell>
          <cell r="V4486">
            <v>0</v>
          </cell>
        </row>
        <row r="4487">
          <cell r="D4487" t="str">
            <v>GENCASA NGHỆ AN</v>
          </cell>
          <cell r="M4487" t="str">
            <v>﻿Đang hoạt động</v>
          </cell>
          <cell r="N4487">
            <v>42579</v>
          </cell>
          <cell r="Q4487">
            <v>0</v>
          </cell>
          <cell r="T4487">
            <v>0</v>
          </cell>
          <cell r="U4487">
            <v>1</v>
          </cell>
          <cell r="V4487">
            <v>0</v>
          </cell>
        </row>
        <row r="4488">
          <cell r="D4488" t="str">
            <v>THE KEY</v>
          </cell>
          <cell r="M4488" t="str">
            <v>﻿Đang hoạt động</v>
          </cell>
          <cell r="N4488">
            <v>42536</v>
          </cell>
          <cell r="Q4488">
            <v>1</v>
          </cell>
          <cell r="T4488">
            <v>0</v>
          </cell>
          <cell r="U4488">
            <v>0</v>
          </cell>
          <cell r="V4488">
            <v>0</v>
          </cell>
        </row>
        <row r="4489">
          <cell r="D4489" t="str">
            <v>CẦN THƠ</v>
          </cell>
          <cell r="M4489" t="str">
            <v>﻿Đang hoạt động</v>
          </cell>
          <cell r="N4489">
            <v>42549</v>
          </cell>
          <cell r="Q4489">
            <v>1</v>
          </cell>
          <cell r="T4489">
            <v>0</v>
          </cell>
          <cell r="U4489">
            <v>0</v>
          </cell>
          <cell r="V4489">
            <v>0</v>
          </cell>
        </row>
        <row r="4490">
          <cell r="D4490" t="str">
            <v>CẦN THƠ</v>
          </cell>
          <cell r="M4490" t="str">
            <v>﻿Đang hoạt động</v>
          </cell>
          <cell r="N4490">
            <v>42566</v>
          </cell>
          <cell r="Q4490">
            <v>1</v>
          </cell>
          <cell r="T4490">
            <v>0</v>
          </cell>
          <cell r="U4490">
            <v>0</v>
          </cell>
          <cell r="V4490">
            <v>0</v>
          </cell>
        </row>
        <row r="4491">
          <cell r="D4491" t="str">
            <v>MDRT HCM</v>
          </cell>
          <cell r="M4491" t="str">
            <v>﻿Đang hoạt động</v>
          </cell>
          <cell r="N4491">
            <v>42543</v>
          </cell>
          <cell r="Q4491">
            <v>1</v>
          </cell>
          <cell r="T4491">
            <v>0</v>
          </cell>
          <cell r="U4491">
            <v>0</v>
          </cell>
          <cell r="V4491">
            <v>0</v>
          </cell>
        </row>
        <row r="4492">
          <cell r="D4492" t="str">
            <v>VICTORY</v>
          </cell>
          <cell r="M4492" t="str">
            <v>﻿Đang hoạt động</v>
          </cell>
          <cell r="N4492">
            <v>42548</v>
          </cell>
          <cell r="Q4492">
            <v>1</v>
          </cell>
          <cell r="T4492">
            <v>0</v>
          </cell>
          <cell r="U4492">
            <v>0</v>
          </cell>
          <cell r="V4492">
            <v>0</v>
          </cell>
        </row>
        <row r="4493">
          <cell r="D4493" t="str">
            <v>THE QUEEN</v>
          </cell>
          <cell r="M4493" t="str">
            <v>﻿Đang hoạt động</v>
          </cell>
          <cell r="N4493">
            <v>42542</v>
          </cell>
          <cell r="Q4493">
            <v>1</v>
          </cell>
          <cell r="T4493">
            <v>0</v>
          </cell>
          <cell r="U4493">
            <v>0</v>
          </cell>
          <cell r="V4493">
            <v>0</v>
          </cell>
        </row>
        <row r="4494">
          <cell r="D4494" t="str">
            <v>GREEN DRAGON</v>
          </cell>
          <cell r="M4494" t="str">
            <v>﻿Đang hoạt động</v>
          </cell>
          <cell r="N4494">
            <v>42541</v>
          </cell>
          <cell r="Q4494">
            <v>1</v>
          </cell>
          <cell r="T4494">
            <v>0</v>
          </cell>
          <cell r="U4494">
            <v>0</v>
          </cell>
          <cell r="V4494">
            <v>0</v>
          </cell>
        </row>
        <row r="4495">
          <cell r="D4495" t="str">
            <v>BLUE WAVES</v>
          </cell>
          <cell r="M4495" t="str">
            <v>﻿Đã nghỉ việc</v>
          </cell>
          <cell r="N4495">
            <v>42570</v>
          </cell>
          <cell r="Q4495">
            <v>0</v>
          </cell>
          <cell r="T4495">
            <v>0</v>
          </cell>
          <cell r="U4495">
            <v>0</v>
          </cell>
          <cell r="V4495">
            <v>0</v>
          </cell>
        </row>
        <row r="4496">
          <cell r="D4496" t="str">
            <v>BLUE WAVES</v>
          </cell>
          <cell r="M4496" t="str">
            <v>﻿Đã nghỉ việc</v>
          </cell>
          <cell r="N4496">
            <v>42541</v>
          </cell>
          <cell r="Q4496">
            <v>0</v>
          </cell>
          <cell r="T4496">
            <v>0</v>
          </cell>
          <cell r="U4496">
            <v>0</v>
          </cell>
          <cell r="V4496">
            <v>0</v>
          </cell>
        </row>
        <row r="4497">
          <cell r="D4497" t="str">
            <v>THE STARS 2</v>
          </cell>
          <cell r="M4497" t="str">
            <v>﻿Đang hoạt động</v>
          </cell>
          <cell r="N4497">
            <v>42541</v>
          </cell>
          <cell r="Q4497">
            <v>1</v>
          </cell>
          <cell r="T4497">
            <v>0</v>
          </cell>
          <cell r="U4497">
            <v>0</v>
          </cell>
          <cell r="V4497">
            <v>0</v>
          </cell>
        </row>
        <row r="4498">
          <cell r="D4498" t="str">
            <v>GREEN DRAGON</v>
          </cell>
          <cell r="M4498" t="str">
            <v>﻿Đang hoạt động</v>
          </cell>
          <cell r="N4498">
            <v>42697</v>
          </cell>
          <cell r="Q4498">
            <v>1</v>
          </cell>
          <cell r="T4498">
            <v>0</v>
          </cell>
          <cell r="U4498">
            <v>0</v>
          </cell>
          <cell r="V4498">
            <v>0</v>
          </cell>
        </row>
        <row r="4499">
          <cell r="D4499" t="str">
            <v>THE STARS 2</v>
          </cell>
          <cell r="M4499" t="str">
            <v>﻿Đang hoạt động</v>
          </cell>
          <cell r="N4499">
            <v>42541</v>
          </cell>
          <cell r="Q4499">
            <v>0</v>
          </cell>
          <cell r="T4499">
            <v>1</v>
          </cell>
          <cell r="U4499">
            <v>0</v>
          </cell>
          <cell r="V4499">
            <v>0</v>
          </cell>
        </row>
        <row r="4500">
          <cell r="D4500" t="str">
            <v>THE STARS 2</v>
          </cell>
          <cell r="M4500" t="str">
            <v>﻿Đang hoạt động</v>
          </cell>
          <cell r="N4500">
            <v>42606</v>
          </cell>
          <cell r="Q4500">
            <v>1</v>
          </cell>
          <cell r="T4500">
            <v>0</v>
          </cell>
          <cell r="U4500">
            <v>0</v>
          </cell>
          <cell r="V4500">
            <v>0</v>
          </cell>
        </row>
        <row r="4501">
          <cell r="D4501" t="str">
            <v>THE STARS 2</v>
          </cell>
          <cell r="M4501" t="str">
            <v>﻿Đang hoạt động</v>
          </cell>
          <cell r="N4501">
            <v>42541</v>
          </cell>
          <cell r="Q4501">
            <v>1</v>
          </cell>
          <cell r="T4501">
            <v>0</v>
          </cell>
          <cell r="U4501">
            <v>0</v>
          </cell>
          <cell r="V4501">
            <v>0</v>
          </cell>
        </row>
        <row r="4502">
          <cell r="D4502" t="str">
            <v>THE STARS 2</v>
          </cell>
          <cell r="M4502" t="str">
            <v>﻿Đang hoạt động</v>
          </cell>
          <cell r="N4502">
            <v>42541</v>
          </cell>
          <cell r="Q4502">
            <v>1</v>
          </cell>
          <cell r="T4502">
            <v>0</v>
          </cell>
          <cell r="U4502">
            <v>0</v>
          </cell>
          <cell r="V4502">
            <v>0</v>
          </cell>
        </row>
        <row r="4503">
          <cell r="D4503" t="str">
            <v>DIAMOND</v>
          </cell>
          <cell r="M4503" t="str">
            <v>﻿Đang hoạt động</v>
          </cell>
          <cell r="N4503">
            <v>42549</v>
          </cell>
          <cell r="Q4503">
            <v>1</v>
          </cell>
          <cell r="T4503">
            <v>0</v>
          </cell>
          <cell r="U4503">
            <v>0</v>
          </cell>
          <cell r="V4503">
            <v>0</v>
          </cell>
        </row>
        <row r="4504">
          <cell r="D4504" t="str">
            <v>THE STARS 2</v>
          </cell>
          <cell r="M4504" t="str">
            <v>﻿Đang hoạt động</v>
          </cell>
          <cell r="N4504">
            <v>42541</v>
          </cell>
          <cell r="Q4504">
            <v>1</v>
          </cell>
          <cell r="T4504">
            <v>0</v>
          </cell>
          <cell r="U4504">
            <v>0</v>
          </cell>
          <cell r="V4504">
            <v>0</v>
          </cell>
        </row>
        <row r="4505">
          <cell r="D4505" t="str">
            <v>THE STARS 2</v>
          </cell>
          <cell r="M4505" t="str">
            <v>﻿Đang hoạt động</v>
          </cell>
          <cell r="N4505">
            <v>42541</v>
          </cell>
          <cell r="Q4505">
            <v>0</v>
          </cell>
          <cell r="T4505">
            <v>1</v>
          </cell>
          <cell r="U4505">
            <v>0</v>
          </cell>
          <cell r="V4505">
            <v>0</v>
          </cell>
        </row>
        <row r="4506">
          <cell r="D4506" t="str">
            <v>VICTORY</v>
          </cell>
          <cell r="M4506" t="str">
            <v>﻿Đang hoạt động</v>
          </cell>
          <cell r="N4506">
            <v>42541</v>
          </cell>
          <cell r="Q4506">
            <v>1</v>
          </cell>
          <cell r="T4506">
            <v>0</v>
          </cell>
          <cell r="U4506">
            <v>0</v>
          </cell>
          <cell r="V4506">
            <v>0</v>
          </cell>
        </row>
        <row r="4507">
          <cell r="D4507" t="str">
            <v>THE STARS 2</v>
          </cell>
          <cell r="M4507" t="str">
            <v>﻿Đang hoạt động</v>
          </cell>
          <cell r="N4507">
            <v>42541</v>
          </cell>
          <cell r="Q4507">
            <v>1</v>
          </cell>
          <cell r="T4507">
            <v>0</v>
          </cell>
          <cell r="U4507">
            <v>0</v>
          </cell>
          <cell r="V4507">
            <v>0</v>
          </cell>
        </row>
        <row r="4508">
          <cell r="D4508" t="str">
            <v>VICTORY</v>
          </cell>
          <cell r="M4508" t="str">
            <v>﻿Đang hoạt động</v>
          </cell>
          <cell r="N4508">
            <v>42541</v>
          </cell>
          <cell r="Q4508">
            <v>1</v>
          </cell>
          <cell r="T4508">
            <v>0</v>
          </cell>
          <cell r="U4508">
            <v>0</v>
          </cell>
          <cell r="V4508">
            <v>0</v>
          </cell>
        </row>
        <row r="4509">
          <cell r="D4509" t="str">
            <v>GENCASA YÊN BÁI</v>
          </cell>
          <cell r="M4509" t="str">
            <v>﻿Đã nghỉ việc</v>
          </cell>
          <cell r="N4509">
            <v>42542</v>
          </cell>
          <cell r="Q4509">
            <v>0</v>
          </cell>
          <cell r="T4509">
            <v>0</v>
          </cell>
          <cell r="U4509">
            <v>0</v>
          </cell>
          <cell r="V4509">
            <v>0</v>
          </cell>
        </row>
        <row r="4510">
          <cell r="D4510" t="str">
            <v>LUCKY CAT</v>
          </cell>
          <cell r="M4510" t="str">
            <v>﻿Đang hoạt động</v>
          </cell>
          <cell r="N4510">
            <v>42543</v>
          </cell>
          <cell r="Q4510">
            <v>1</v>
          </cell>
          <cell r="T4510">
            <v>0</v>
          </cell>
          <cell r="U4510">
            <v>0</v>
          </cell>
          <cell r="V4510">
            <v>0</v>
          </cell>
        </row>
        <row r="4511">
          <cell r="D4511" t="str">
            <v>GENCASA YÊN BÁI</v>
          </cell>
          <cell r="M4511" t="str">
            <v>﻿Đang hoạt động</v>
          </cell>
          <cell r="N4511">
            <v>42542</v>
          </cell>
          <cell r="Q4511">
            <v>1</v>
          </cell>
          <cell r="T4511">
            <v>0</v>
          </cell>
          <cell r="U4511">
            <v>0</v>
          </cell>
          <cell r="V4511">
            <v>0</v>
          </cell>
        </row>
        <row r="4512">
          <cell r="D4512" t="str">
            <v>VICTORY</v>
          </cell>
          <cell r="M4512" t="str">
            <v>﻿Đang hoạt động</v>
          </cell>
          <cell r="N4512">
            <v>42541</v>
          </cell>
          <cell r="Q4512">
            <v>1</v>
          </cell>
          <cell r="T4512">
            <v>0</v>
          </cell>
          <cell r="U4512">
            <v>0</v>
          </cell>
          <cell r="V4512">
            <v>0</v>
          </cell>
        </row>
        <row r="4513">
          <cell r="D4513" t="str">
            <v>MDRT HCM</v>
          </cell>
          <cell r="M4513" t="str">
            <v>﻿Đang hoạt động</v>
          </cell>
          <cell r="N4513">
            <v>42543</v>
          </cell>
          <cell r="Q4513">
            <v>1</v>
          </cell>
          <cell r="T4513">
            <v>0</v>
          </cell>
          <cell r="U4513">
            <v>0</v>
          </cell>
          <cell r="V4513">
            <v>0</v>
          </cell>
        </row>
        <row r="4514">
          <cell r="D4514" t="str">
            <v>THE STARS 2</v>
          </cell>
          <cell r="M4514" t="str">
            <v>﻿Đang hoạt động</v>
          </cell>
          <cell r="N4514">
            <v>42541</v>
          </cell>
          <cell r="Q4514">
            <v>1</v>
          </cell>
          <cell r="T4514">
            <v>0</v>
          </cell>
          <cell r="U4514">
            <v>0</v>
          </cell>
          <cell r="V4514">
            <v>0</v>
          </cell>
        </row>
        <row r="4515">
          <cell r="D4515" t="str">
            <v>LION 1</v>
          </cell>
          <cell r="M4515" t="str">
            <v>﻿Đang hoạt động</v>
          </cell>
          <cell r="N4515">
            <v>42542</v>
          </cell>
          <cell r="Q4515">
            <v>1</v>
          </cell>
          <cell r="T4515">
            <v>0</v>
          </cell>
          <cell r="U4515">
            <v>0</v>
          </cell>
          <cell r="V4515">
            <v>0</v>
          </cell>
        </row>
        <row r="4516">
          <cell r="D4516" t="str">
            <v>THE STARS 2</v>
          </cell>
          <cell r="M4516" t="str">
            <v>﻿Đang hoạt động</v>
          </cell>
          <cell r="N4516">
            <v>42542</v>
          </cell>
          <cell r="Q4516">
            <v>1</v>
          </cell>
          <cell r="T4516">
            <v>0</v>
          </cell>
          <cell r="U4516">
            <v>0</v>
          </cell>
          <cell r="V4516">
            <v>0</v>
          </cell>
        </row>
        <row r="4517">
          <cell r="D4517" t="str">
            <v>GREEN DRAGON</v>
          </cell>
          <cell r="M4517" t="str">
            <v>﻿Đang hoạt động</v>
          </cell>
          <cell r="N4517">
            <v>42541</v>
          </cell>
          <cell r="Q4517">
            <v>1</v>
          </cell>
          <cell r="T4517">
            <v>0</v>
          </cell>
          <cell r="U4517">
            <v>0</v>
          </cell>
          <cell r="V4517">
            <v>0</v>
          </cell>
        </row>
        <row r="4518">
          <cell r="D4518" t="str">
            <v>THE STARS 2</v>
          </cell>
          <cell r="M4518" t="str">
            <v>﻿Đang hoạt động</v>
          </cell>
          <cell r="N4518">
            <v>42541</v>
          </cell>
          <cell r="Q4518">
            <v>1</v>
          </cell>
          <cell r="T4518">
            <v>0</v>
          </cell>
          <cell r="U4518">
            <v>0</v>
          </cell>
          <cell r="V4518">
            <v>0</v>
          </cell>
        </row>
        <row r="4519">
          <cell r="D4519" t="str">
            <v>VICTORY</v>
          </cell>
          <cell r="M4519" t="str">
            <v>﻿Đang hoạt động</v>
          </cell>
          <cell r="N4519">
            <v>42541</v>
          </cell>
          <cell r="Q4519">
            <v>1</v>
          </cell>
          <cell r="T4519">
            <v>0</v>
          </cell>
          <cell r="U4519">
            <v>0</v>
          </cell>
          <cell r="V4519">
            <v>0</v>
          </cell>
        </row>
        <row r="4520">
          <cell r="D4520" t="str">
            <v>THE STARS 2</v>
          </cell>
          <cell r="M4520" t="str">
            <v>﻿Đang hoạt động</v>
          </cell>
          <cell r="N4520">
            <v>42541</v>
          </cell>
          <cell r="Q4520">
            <v>1</v>
          </cell>
          <cell r="T4520">
            <v>0</v>
          </cell>
          <cell r="U4520">
            <v>0</v>
          </cell>
          <cell r="V4520">
            <v>0</v>
          </cell>
        </row>
        <row r="4521">
          <cell r="D4521" t="str">
            <v>GREEN DRAGON</v>
          </cell>
          <cell r="M4521" t="str">
            <v>﻿Đã nghỉ việc</v>
          </cell>
          <cell r="N4521">
            <v>42548</v>
          </cell>
          <cell r="Q4521">
            <v>0</v>
          </cell>
          <cell r="T4521">
            <v>0</v>
          </cell>
          <cell r="U4521">
            <v>0</v>
          </cell>
          <cell r="V4521">
            <v>0</v>
          </cell>
        </row>
        <row r="4522">
          <cell r="D4522" t="str">
            <v>THE STARS 2</v>
          </cell>
          <cell r="M4522" t="str">
            <v>﻿Đang hoạt động</v>
          </cell>
          <cell r="N4522">
            <v>42565</v>
          </cell>
          <cell r="Q4522">
            <v>1</v>
          </cell>
          <cell r="T4522">
            <v>0</v>
          </cell>
          <cell r="U4522">
            <v>0</v>
          </cell>
          <cell r="V4522">
            <v>0</v>
          </cell>
        </row>
        <row r="4523">
          <cell r="D4523" t="str">
            <v>THE STARS 2</v>
          </cell>
          <cell r="M4523" t="str">
            <v>﻿Đang hoạt động</v>
          </cell>
          <cell r="N4523">
            <v>42541</v>
          </cell>
          <cell r="Q4523">
            <v>1</v>
          </cell>
          <cell r="T4523">
            <v>0</v>
          </cell>
          <cell r="U4523">
            <v>0</v>
          </cell>
          <cell r="V4523">
            <v>0</v>
          </cell>
        </row>
        <row r="4524">
          <cell r="D4524" t="str">
            <v>DIAMOND</v>
          </cell>
          <cell r="M4524" t="str">
            <v>﻿Đang hoạt động</v>
          </cell>
          <cell r="N4524">
            <v>41358</v>
          </cell>
          <cell r="Q4524">
            <v>1</v>
          </cell>
          <cell r="T4524">
            <v>0</v>
          </cell>
          <cell r="U4524">
            <v>0</v>
          </cell>
          <cell r="V4524">
            <v>0</v>
          </cell>
        </row>
        <row r="4525">
          <cell r="D4525" t="str">
            <v>THE STARS 2</v>
          </cell>
          <cell r="M4525" t="str">
            <v>﻿Đang hoạt động</v>
          </cell>
          <cell r="N4525">
            <v>42541</v>
          </cell>
          <cell r="Q4525">
            <v>1</v>
          </cell>
          <cell r="T4525">
            <v>0</v>
          </cell>
          <cell r="U4525">
            <v>0</v>
          </cell>
          <cell r="V4525">
            <v>0</v>
          </cell>
        </row>
        <row r="4526">
          <cell r="D4526" t="str">
            <v>THE STARS 2</v>
          </cell>
          <cell r="M4526" t="str">
            <v>﻿Đang hoạt động</v>
          </cell>
          <cell r="N4526">
            <v>42541</v>
          </cell>
          <cell r="Q4526">
            <v>1</v>
          </cell>
          <cell r="T4526">
            <v>0</v>
          </cell>
          <cell r="U4526">
            <v>0</v>
          </cell>
          <cell r="V4526">
            <v>0</v>
          </cell>
        </row>
        <row r="4527">
          <cell r="D4527" t="str">
            <v>LUCKY STAR</v>
          </cell>
          <cell r="M4527" t="str">
            <v>﻿Đang hoạt động</v>
          </cell>
          <cell r="N4527">
            <v>42542</v>
          </cell>
          <cell r="Q4527">
            <v>1</v>
          </cell>
          <cell r="T4527">
            <v>0</v>
          </cell>
          <cell r="U4527">
            <v>0</v>
          </cell>
          <cell r="V4527">
            <v>0</v>
          </cell>
        </row>
        <row r="4528">
          <cell r="D4528" t="str">
            <v>DIAMOND</v>
          </cell>
          <cell r="M4528" t="str">
            <v>﻿Đang hoạt động</v>
          </cell>
          <cell r="N4528">
            <v>42543</v>
          </cell>
          <cell r="Q4528">
            <v>1</v>
          </cell>
          <cell r="T4528">
            <v>0</v>
          </cell>
          <cell r="U4528">
            <v>0</v>
          </cell>
          <cell r="V4528">
            <v>0</v>
          </cell>
        </row>
        <row r="4529">
          <cell r="D4529" t="str">
            <v>THE STARS 2</v>
          </cell>
          <cell r="M4529" t="str">
            <v>﻿Đang hoạt động</v>
          </cell>
          <cell r="N4529">
            <v>42541</v>
          </cell>
          <cell r="Q4529">
            <v>1</v>
          </cell>
          <cell r="T4529">
            <v>0</v>
          </cell>
          <cell r="U4529">
            <v>0</v>
          </cell>
          <cell r="V4529">
            <v>0</v>
          </cell>
        </row>
        <row r="4530">
          <cell r="D4530" t="str">
            <v>LION 1</v>
          </cell>
          <cell r="M4530" t="str">
            <v>﻿Đang hoạt động</v>
          </cell>
          <cell r="N4530">
            <v>42542</v>
          </cell>
          <cell r="Q4530">
            <v>1</v>
          </cell>
          <cell r="T4530">
            <v>0</v>
          </cell>
          <cell r="U4530">
            <v>0</v>
          </cell>
          <cell r="V4530">
            <v>0</v>
          </cell>
        </row>
        <row r="4531">
          <cell r="D4531" t="str">
            <v>THE STARS 2</v>
          </cell>
          <cell r="M4531" t="str">
            <v>﻿Đang hoạt động</v>
          </cell>
          <cell r="N4531">
            <v>42543</v>
          </cell>
          <cell r="Q4531">
            <v>1</v>
          </cell>
          <cell r="T4531">
            <v>0</v>
          </cell>
          <cell r="U4531">
            <v>0</v>
          </cell>
          <cell r="V4531">
            <v>0</v>
          </cell>
        </row>
        <row r="4532">
          <cell r="D4532" t="str">
            <v>THE CAPITAL</v>
          </cell>
          <cell r="M4532" t="str">
            <v>﻿Đang hoạt động</v>
          </cell>
          <cell r="N4532">
            <v>42543</v>
          </cell>
          <cell r="Q4532">
            <v>1</v>
          </cell>
          <cell r="T4532">
            <v>0</v>
          </cell>
          <cell r="U4532">
            <v>0</v>
          </cell>
          <cell r="V4532">
            <v>0</v>
          </cell>
        </row>
        <row r="4533">
          <cell r="D4533" t="str">
            <v>THE STARS 2</v>
          </cell>
          <cell r="M4533" t="str">
            <v>﻿Đang hoạt động</v>
          </cell>
          <cell r="N4533">
            <v>42541</v>
          </cell>
          <cell r="Q4533">
            <v>1</v>
          </cell>
          <cell r="T4533">
            <v>0</v>
          </cell>
          <cell r="U4533">
            <v>0</v>
          </cell>
          <cell r="V4533">
            <v>0</v>
          </cell>
        </row>
        <row r="4534">
          <cell r="D4534" t="str">
            <v>CẦN THƠ</v>
          </cell>
          <cell r="M4534" t="str">
            <v>﻿Tạm đình chỉ</v>
          </cell>
          <cell r="N4534">
            <v>42537</v>
          </cell>
          <cell r="Q4534">
            <v>0</v>
          </cell>
          <cell r="T4534">
            <v>0</v>
          </cell>
          <cell r="U4534">
            <v>1</v>
          </cell>
          <cell r="V4534">
            <v>0</v>
          </cell>
        </row>
        <row r="4535">
          <cell r="D4535" t="str">
            <v>REDBULL</v>
          </cell>
          <cell r="M4535" t="str">
            <v>﻿Đang hoạt động</v>
          </cell>
          <cell r="N4535">
            <v>42542</v>
          </cell>
          <cell r="Q4535">
            <v>1</v>
          </cell>
          <cell r="T4535">
            <v>0</v>
          </cell>
          <cell r="U4535">
            <v>0</v>
          </cell>
          <cell r="V4535">
            <v>0</v>
          </cell>
        </row>
        <row r="4536">
          <cell r="D4536" t="str">
            <v>CẦN THƠ</v>
          </cell>
          <cell r="M4536" t="str">
            <v>﻿Đang hoạt động</v>
          </cell>
          <cell r="N4536">
            <v>42640</v>
          </cell>
          <cell r="Q4536">
            <v>0</v>
          </cell>
          <cell r="T4536">
            <v>0</v>
          </cell>
          <cell r="U4536">
            <v>1</v>
          </cell>
          <cell r="V4536">
            <v>0</v>
          </cell>
        </row>
        <row r="4537">
          <cell r="D4537" t="str">
            <v>REDBULL</v>
          </cell>
          <cell r="M4537" t="str">
            <v>﻿Đang hoạt động</v>
          </cell>
          <cell r="N4537">
            <v>42542</v>
          </cell>
          <cell r="Q4537">
            <v>1</v>
          </cell>
          <cell r="T4537">
            <v>0</v>
          </cell>
          <cell r="U4537">
            <v>0</v>
          </cell>
          <cell r="V4537">
            <v>0</v>
          </cell>
        </row>
        <row r="4538">
          <cell r="D4538" t="str">
            <v>REDBULL</v>
          </cell>
          <cell r="M4538" t="str">
            <v>﻿Đang hoạt động</v>
          </cell>
          <cell r="N4538">
            <v>42542</v>
          </cell>
          <cell r="Q4538">
            <v>1</v>
          </cell>
          <cell r="T4538">
            <v>0</v>
          </cell>
          <cell r="U4538">
            <v>0</v>
          </cell>
          <cell r="V4538">
            <v>0</v>
          </cell>
        </row>
        <row r="4539">
          <cell r="D4539" t="str">
            <v>THE POWER</v>
          </cell>
          <cell r="M4539" t="str">
            <v>﻿Đang hoạt động</v>
          </cell>
          <cell r="N4539">
            <v>42543</v>
          </cell>
          <cell r="Q4539">
            <v>1</v>
          </cell>
          <cell r="T4539">
            <v>0</v>
          </cell>
          <cell r="U4539">
            <v>0</v>
          </cell>
          <cell r="V4539">
            <v>0</v>
          </cell>
        </row>
        <row r="4540">
          <cell r="D4540" t="str">
            <v>CẦN THƠ</v>
          </cell>
          <cell r="M4540" t="str">
            <v>﻿Đã nghỉ việc</v>
          </cell>
          <cell r="N4540">
            <v>42537</v>
          </cell>
          <cell r="Q4540">
            <v>0</v>
          </cell>
          <cell r="T4540">
            <v>0</v>
          </cell>
          <cell r="U4540">
            <v>0</v>
          </cell>
          <cell r="V4540">
            <v>0</v>
          </cell>
        </row>
        <row r="4541">
          <cell r="D4541" t="str">
            <v>REDBULL</v>
          </cell>
          <cell r="M4541" t="str">
            <v>﻿Đã nghỉ việc</v>
          </cell>
          <cell r="N4541">
            <v>42663</v>
          </cell>
          <cell r="Q4541">
            <v>0</v>
          </cell>
          <cell r="T4541">
            <v>0</v>
          </cell>
          <cell r="U4541">
            <v>0</v>
          </cell>
          <cell r="V4541">
            <v>0</v>
          </cell>
        </row>
        <row r="4542">
          <cell r="D4542" t="str">
            <v>REDBULL</v>
          </cell>
          <cell r="M4542" t="str">
            <v>﻿Đang hoạt động</v>
          </cell>
          <cell r="N4542">
            <v>42628</v>
          </cell>
          <cell r="Q4542">
            <v>1</v>
          </cell>
          <cell r="T4542">
            <v>0</v>
          </cell>
          <cell r="U4542">
            <v>0</v>
          </cell>
          <cell r="V4542">
            <v>0</v>
          </cell>
        </row>
        <row r="4543">
          <cell r="D4543" t="str">
            <v>GREEN DRAGON</v>
          </cell>
          <cell r="M4543" t="str">
            <v>﻿Đang hoạt động</v>
          </cell>
          <cell r="N4543">
            <v>42541</v>
          </cell>
          <cell r="Q4543">
            <v>1</v>
          </cell>
          <cell r="T4543">
            <v>0</v>
          </cell>
          <cell r="U4543">
            <v>0</v>
          </cell>
          <cell r="V4543">
            <v>0</v>
          </cell>
        </row>
        <row r="4544">
          <cell r="D4544" t="str">
            <v>REDBULL</v>
          </cell>
          <cell r="M4544" t="str">
            <v>﻿Đang hoạt động</v>
          </cell>
          <cell r="N4544">
            <v>42542</v>
          </cell>
          <cell r="Q4544">
            <v>1</v>
          </cell>
          <cell r="T4544">
            <v>0</v>
          </cell>
          <cell r="U4544">
            <v>0</v>
          </cell>
          <cell r="V4544">
            <v>0</v>
          </cell>
        </row>
        <row r="4545">
          <cell r="D4545" t="str">
            <v>GENCASA TÂN PHÚ</v>
          </cell>
          <cell r="M4545" t="str">
            <v>﻿Đang hoạt động</v>
          </cell>
          <cell r="N4545">
            <v>42543</v>
          </cell>
          <cell r="Q4545">
            <v>1</v>
          </cell>
          <cell r="T4545">
            <v>0</v>
          </cell>
          <cell r="U4545">
            <v>0</v>
          </cell>
          <cell r="V4545">
            <v>0</v>
          </cell>
        </row>
        <row r="4546">
          <cell r="D4546" t="str">
            <v>THIÊN SƠN</v>
          </cell>
          <cell r="M4546" t="str">
            <v>﻿Đang hoạt động</v>
          </cell>
          <cell r="N4546">
            <v>42543</v>
          </cell>
          <cell r="Q4546">
            <v>1</v>
          </cell>
          <cell r="T4546">
            <v>0</v>
          </cell>
          <cell r="U4546">
            <v>0</v>
          </cell>
          <cell r="V4546">
            <v>0</v>
          </cell>
        </row>
        <row r="4547">
          <cell r="D4547" t="str">
            <v>DIAMOND</v>
          </cell>
          <cell r="M4547" t="str">
            <v>﻿Đang hoạt động</v>
          </cell>
          <cell r="N4547">
            <v>42543</v>
          </cell>
          <cell r="Q4547">
            <v>1</v>
          </cell>
          <cell r="T4547">
            <v>0</v>
          </cell>
          <cell r="U4547">
            <v>0</v>
          </cell>
          <cell r="V4547">
            <v>0</v>
          </cell>
        </row>
        <row r="4548">
          <cell r="D4548" t="str">
            <v>ELITE</v>
          </cell>
          <cell r="M4548" t="str">
            <v>﻿Đang hoạt động</v>
          </cell>
          <cell r="N4548">
            <v>42549</v>
          </cell>
          <cell r="Q4548">
            <v>1</v>
          </cell>
          <cell r="T4548">
            <v>0</v>
          </cell>
          <cell r="U4548">
            <v>0</v>
          </cell>
          <cell r="V4548">
            <v>0</v>
          </cell>
        </row>
        <row r="4549">
          <cell r="D4549" t="str">
            <v>EIB MIỀN NAM 2</v>
          </cell>
          <cell r="M4549" t="str">
            <v>﻿Đang hoạt động</v>
          </cell>
          <cell r="N4549">
            <v>42542</v>
          </cell>
          <cell r="Q4549">
            <v>0</v>
          </cell>
          <cell r="T4549">
            <v>0</v>
          </cell>
          <cell r="U4549">
            <v>0</v>
          </cell>
          <cell r="V4549">
            <v>0</v>
          </cell>
        </row>
        <row r="4550">
          <cell r="D4550" t="str">
            <v>THE POWER</v>
          </cell>
          <cell r="M4550" t="str">
            <v>﻿Đã nghỉ việc</v>
          </cell>
          <cell r="N4550">
            <v>42543</v>
          </cell>
          <cell r="Q4550">
            <v>0</v>
          </cell>
          <cell r="T4550">
            <v>0</v>
          </cell>
          <cell r="U4550">
            <v>0</v>
          </cell>
          <cell r="V4550">
            <v>0</v>
          </cell>
        </row>
        <row r="4551">
          <cell r="D4551" t="str">
            <v>COT GENCASA</v>
          </cell>
          <cell r="M4551" t="str">
            <v>﻿Đang hoạt động</v>
          </cell>
          <cell r="N4551">
            <v>42543</v>
          </cell>
          <cell r="Q4551">
            <v>1</v>
          </cell>
          <cell r="T4551">
            <v>0</v>
          </cell>
          <cell r="U4551">
            <v>0</v>
          </cell>
          <cell r="V4551">
            <v>0</v>
          </cell>
        </row>
        <row r="4552">
          <cell r="D4552" t="str">
            <v>MDRT HCM</v>
          </cell>
          <cell r="M4552" t="str">
            <v>﻿Đang hoạt động</v>
          </cell>
          <cell r="N4552">
            <v>42543</v>
          </cell>
          <cell r="Q4552">
            <v>1</v>
          </cell>
          <cell r="T4552">
            <v>0</v>
          </cell>
          <cell r="U4552">
            <v>0</v>
          </cell>
          <cell r="V4552">
            <v>0</v>
          </cell>
        </row>
        <row r="4553">
          <cell r="D4553" t="str">
            <v>REDBULL</v>
          </cell>
          <cell r="M4553" t="str">
            <v>﻿Đang hoạt động</v>
          </cell>
          <cell r="N4553">
            <v>42542</v>
          </cell>
          <cell r="Q4553">
            <v>1</v>
          </cell>
          <cell r="T4553">
            <v>0</v>
          </cell>
          <cell r="U4553">
            <v>0</v>
          </cell>
          <cell r="V4553">
            <v>0</v>
          </cell>
        </row>
        <row r="4554">
          <cell r="D4554" t="str">
            <v>EIB MIỀN NAM 2</v>
          </cell>
          <cell r="M4554" t="str">
            <v>﻿Đang hoạt động</v>
          </cell>
          <cell r="N4554">
            <v>42542</v>
          </cell>
          <cell r="Q4554">
            <v>0</v>
          </cell>
          <cell r="T4554">
            <v>0</v>
          </cell>
          <cell r="U4554">
            <v>0</v>
          </cell>
          <cell r="V4554">
            <v>0</v>
          </cell>
        </row>
        <row r="4555">
          <cell r="D4555" t="str">
            <v>THE POWER</v>
          </cell>
          <cell r="M4555" t="str">
            <v>﻿Đang hoạt động</v>
          </cell>
          <cell r="N4555">
            <v>42543</v>
          </cell>
          <cell r="Q4555">
            <v>1</v>
          </cell>
          <cell r="T4555">
            <v>0</v>
          </cell>
          <cell r="U4555">
            <v>0</v>
          </cell>
          <cell r="V4555">
            <v>0</v>
          </cell>
        </row>
        <row r="4556">
          <cell r="D4556" t="str">
            <v>WHITE HORSE</v>
          </cell>
          <cell r="M4556" t="str">
            <v>﻿Đang hoạt động</v>
          </cell>
          <cell r="N4556">
            <v>42542</v>
          </cell>
          <cell r="Q4556">
            <v>1</v>
          </cell>
          <cell r="T4556">
            <v>0</v>
          </cell>
          <cell r="U4556">
            <v>0</v>
          </cell>
          <cell r="V4556">
            <v>0</v>
          </cell>
        </row>
        <row r="4557">
          <cell r="D4557" t="str">
            <v>ALLEGRO</v>
          </cell>
          <cell r="M4557" t="str">
            <v>﻿Đang hoạt động</v>
          </cell>
          <cell r="N4557">
            <v>42543</v>
          </cell>
          <cell r="Q4557">
            <v>1</v>
          </cell>
          <cell r="T4557">
            <v>0</v>
          </cell>
          <cell r="U4557">
            <v>0</v>
          </cell>
          <cell r="V4557">
            <v>0</v>
          </cell>
        </row>
        <row r="4558">
          <cell r="D4558" t="str">
            <v>THE STARS 2</v>
          </cell>
          <cell r="M4558" t="str">
            <v>﻿Đang hoạt động</v>
          </cell>
          <cell r="N4558">
            <v>42543</v>
          </cell>
          <cell r="Q4558">
            <v>1</v>
          </cell>
          <cell r="T4558">
            <v>0</v>
          </cell>
          <cell r="U4558">
            <v>0</v>
          </cell>
          <cell r="V4558">
            <v>0</v>
          </cell>
        </row>
        <row r="4559">
          <cell r="D4559" t="str">
            <v>GENCASA LONG BIÊN</v>
          </cell>
          <cell r="M4559" t="str">
            <v>﻿Đang hoạt động</v>
          </cell>
          <cell r="N4559">
            <v>42592</v>
          </cell>
          <cell r="Q4559">
            <v>1</v>
          </cell>
          <cell r="T4559">
            <v>0</v>
          </cell>
          <cell r="U4559">
            <v>0</v>
          </cell>
          <cell r="V4559">
            <v>0</v>
          </cell>
        </row>
        <row r="4560">
          <cell r="D4560" t="str">
            <v>BÌNH MINH</v>
          </cell>
          <cell r="M4560" t="str">
            <v>﻿Đang hoạt động</v>
          </cell>
          <cell r="N4560">
            <v>42549</v>
          </cell>
          <cell r="Q4560">
            <v>1</v>
          </cell>
          <cell r="T4560">
            <v>0</v>
          </cell>
          <cell r="U4560">
            <v>0</v>
          </cell>
          <cell r="V4560">
            <v>0</v>
          </cell>
        </row>
        <row r="4561">
          <cell r="D4561" t="str">
            <v>THE STARS 2</v>
          </cell>
          <cell r="M4561" t="str">
            <v>﻿Đang hoạt động</v>
          </cell>
          <cell r="N4561">
            <v>42606</v>
          </cell>
          <cell r="Q4561">
            <v>1</v>
          </cell>
          <cell r="T4561">
            <v>0</v>
          </cell>
          <cell r="U4561">
            <v>0</v>
          </cell>
          <cell r="V4561">
            <v>0</v>
          </cell>
        </row>
        <row r="4562">
          <cell r="D4562" t="str">
            <v>ALLEGRO</v>
          </cell>
          <cell r="M4562" t="str">
            <v>﻿Đang hoạt động</v>
          </cell>
          <cell r="N4562">
            <v>42543</v>
          </cell>
          <cell r="Q4562">
            <v>1</v>
          </cell>
          <cell r="T4562">
            <v>0</v>
          </cell>
          <cell r="U4562">
            <v>0</v>
          </cell>
          <cell r="V4562">
            <v>0</v>
          </cell>
        </row>
        <row r="4563">
          <cell r="D4563" t="str">
            <v>CUPID</v>
          </cell>
          <cell r="M4563" t="str">
            <v>﻿Đang hoạt động</v>
          </cell>
          <cell r="N4563">
            <v>42543</v>
          </cell>
          <cell r="Q4563">
            <v>1</v>
          </cell>
          <cell r="T4563">
            <v>0</v>
          </cell>
          <cell r="U4563">
            <v>0</v>
          </cell>
          <cell r="V4563">
            <v>0</v>
          </cell>
        </row>
        <row r="4564">
          <cell r="D4564" t="str">
            <v>COT GENCASA</v>
          </cell>
          <cell r="M4564" t="str">
            <v>﻿Đang hoạt động</v>
          </cell>
          <cell r="N4564">
            <v>42543</v>
          </cell>
          <cell r="Q4564">
            <v>1</v>
          </cell>
          <cell r="T4564">
            <v>0</v>
          </cell>
          <cell r="U4564">
            <v>0</v>
          </cell>
          <cell r="V4564">
            <v>0</v>
          </cell>
        </row>
        <row r="4565">
          <cell r="D4565" t="str">
            <v>CUPID</v>
          </cell>
          <cell r="M4565" t="str">
            <v>﻿Đang hoạt động</v>
          </cell>
          <cell r="N4565">
            <v>42545</v>
          </cell>
          <cell r="Q4565">
            <v>1</v>
          </cell>
          <cell r="T4565">
            <v>0</v>
          </cell>
          <cell r="U4565">
            <v>0</v>
          </cell>
          <cell r="V4565">
            <v>0</v>
          </cell>
        </row>
        <row r="4566">
          <cell r="D4566" t="str">
            <v>REDBULL</v>
          </cell>
          <cell r="M4566" t="str">
            <v>﻿Đang hoạt động</v>
          </cell>
          <cell r="N4566">
            <v>42542</v>
          </cell>
          <cell r="Q4566">
            <v>1</v>
          </cell>
          <cell r="T4566">
            <v>0</v>
          </cell>
          <cell r="U4566">
            <v>0</v>
          </cell>
          <cell r="V4566">
            <v>0</v>
          </cell>
        </row>
        <row r="4567">
          <cell r="D4567" t="str">
            <v>TCA TEAM</v>
          </cell>
          <cell r="M4567" t="str">
            <v>﻿Đang hoạt động</v>
          </cell>
          <cell r="N4567">
            <v>42542</v>
          </cell>
          <cell r="Q4567">
            <v>0</v>
          </cell>
          <cell r="T4567">
            <v>0</v>
          </cell>
          <cell r="U4567">
            <v>0</v>
          </cell>
          <cell r="V4567">
            <v>0</v>
          </cell>
        </row>
        <row r="4568">
          <cell r="D4568" t="str">
            <v>TCA TEAM</v>
          </cell>
          <cell r="M4568" t="str">
            <v>﻿Đang hoạt động</v>
          </cell>
          <cell r="N4568">
            <v>42542</v>
          </cell>
          <cell r="Q4568">
            <v>0</v>
          </cell>
          <cell r="T4568">
            <v>0</v>
          </cell>
          <cell r="U4568">
            <v>0</v>
          </cell>
          <cell r="V4568">
            <v>0</v>
          </cell>
        </row>
        <row r="4569">
          <cell r="D4569" t="str">
            <v>SUNFLOWER</v>
          </cell>
          <cell r="M4569" t="str">
            <v>﻿Đang hoạt động</v>
          </cell>
          <cell r="N4569">
            <v>42549</v>
          </cell>
          <cell r="Q4569">
            <v>1</v>
          </cell>
          <cell r="T4569">
            <v>0</v>
          </cell>
          <cell r="U4569">
            <v>0</v>
          </cell>
          <cell r="V4569">
            <v>0</v>
          </cell>
        </row>
        <row r="4570">
          <cell r="D4570" t="str">
            <v>TCA TEAM</v>
          </cell>
          <cell r="M4570" t="str">
            <v>﻿Đang hoạt động</v>
          </cell>
          <cell r="N4570">
            <v>42542</v>
          </cell>
          <cell r="Q4570">
            <v>0</v>
          </cell>
          <cell r="T4570">
            <v>0</v>
          </cell>
          <cell r="U4570">
            <v>0</v>
          </cell>
          <cell r="V4570">
            <v>0</v>
          </cell>
        </row>
        <row r="4571">
          <cell r="D4571" t="str">
            <v>TCA TEAM</v>
          </cell>
          <cell r="M4571" t="str">
            <v>﻿Đang hoạt động</v>
          </cell>
          <cell r="N4571">
            <v>42542</v>
          </cell>
          <cell r="Q4571">
            <v>0</v>
          </cell>
          <cell r="T4571">
            <v>0</v>
          </cell>
          <cell r="U4571">
            <v>0</v>
          </cell>
          <cell r="V4571">
            <v>0</v>
          </cell>
        </row>
        <row r="4572">
          <cell r="D4572" t="str">
            <v>TCA TEAM</v>
          </cell>
          <cell r="M4572" t="str">
            <v>﻿Đang hoạt động</v>
          </cell>
          <cell r="N4572">
            <v>42542</v>
          </cell>
          <cell r="Q4572">
            <v>0</v>
          </cell>
          <cell r="T4572">
            <v>0</v>
          </cell>
          <cell r="U4572">
            <v>0</v>
          </cell>
          <cell r="V4572">
            <v>0</v>
          </cell>
        </row>
        <row r="4573">
          <cell r="D4573" t="str">
            <v>ELITE</v>
          </cell>
          <cell r="M4573" t="str">
            <v>﻿Đang hoạt động</v>
          </cell>
          <cell r="N4573">
            <v>42543</v>
          </cell>
          <cell r="Q4573">
            <v>1</v>
          </cell>
          <cell r="T4573">
            <v>0</v>
          </cell>
          <cell r="U4573">
            <v>0</v>
          </cell>
          <cell r="V4573">
            <v>0</v>
          </cell>
        </row>
        <row r="4574">
          <cell r="D4574" t="str">
            <v>REDBULL</v>
          </cell>
          <cell r="M4574" t="str">
            <v>﻿Đã nghỉ việc</v>
          </cell>
          <cell r="N4574">
            <v>42542</v>
          </cell>
          <cell r="Q4574">
            <v>0</v>
          </cell>
          <cell r="T4574">
            <v>0</v>
          </cell>
          <cell r="U4574">
            <v>0</v>
          </cell>
          <cell r="V4574">
            <v>0</v>
          </cell>
        </row>
        <row r="4575">
          <cell r="D4575" t="str">
            <v>REDBULL</v>
          </cell>
          <cell r="M4575" t="str">
            <v>﻿Đang hoạt động</v>
          </cell>
          <cell r="N4575">
            <v>42542</v>
          </cell>
          <cell r="Q4575">
            <v>1</v>
          </cell>
          <cell r="T4575">
            <v>0</v>
          </cell>
          <cell r="U4575">
            <v>0</v>
          </cell>
          <cell r="V4575">
            <v>0</v>
          </cell>
        </row>
        <row r="4576">
          <cell r="D4576" t="str">
            <v>TCA TEAM</v>
          </cell>
          <cell r="M4576" t="str">
            <v>﻿Đang hoạt động</v>
          </cell>
          <cell r="N4576">
            <v>42542</v>
          </cell>
          <cell r="Q4576">
            <v>0</v>
          </cell>
          <cell r="T4576">
            <v>0</v>
          </cell>
          <cell r="U4576">
            <v>0</v>
          </cell>
          <cell r="V4576">
            <v>0</v>
          </cell>
        </row>
        <row r="4577">
          <cell r="D4577" t="str">
            <v>REDBULL</v>
          </cell>
          <cell r="M4577" t="str">
            <v>﻿Đang hoạt động</v>
          </cell>
          <cell r="N4577">
            <v>42542</v>
          </cell>
          <cell r="Q4577">
            <v>0</v>
          </cell>
          <cell r="T4577">
            <v>1</v>
          </cell>
          <cell r="U4577">
            <v>0</v>
          </cell>
          <cell r="V4577">
            <v>0</v>
          </cell>
        </row>
        <row r="4578">
          <cell r="D4578" t="str">
            <v>REDBULL</v>
          </cell>
          <cell r="M4578" t="str">
            <v>﻿Đang hoạt động</v>
          </cell>
          <cell r="N4578">
            <v>42542</v>
          </cell>
          <cell r="Q4578">
            <v>1</v>
          </cell>
          <cell r="T4578">
            <v>0</v>
          </cell>
          <cell r="U4578">
            <v>0</v>
          </cell>
          <cell r="V4578">
            <v>0</v>
          </cell>
        </row>
        <row r="4579">
          <cell r="D4579" t="str">
            <v>TCA TEAM</v>
          </cell>
          <cell r="M4579" t="str">
            <v>﻿Đang hoạt động</v>
          </cell>
          <cell r="N4579">
            <v>42542</v>
          </cell>
          <cell r="Q4579">
            <v>0</v>
          </cell>
          <cell r="T4579">
            <v>0</v>
          </cell>
          <cell r="U4579">
            <v>0</v>
          </cell>
          <cell r="V4579">
            <v>0</v>
          </cell>
        </row>
        <row r="4580">
          <cell r="D4580" t="str">
            <v>REDBULL</v>
          </cell>
          <cell r="M4580" t="str">
            <v>﻿Đang hoạt động</v>
          </cell>
          <cell r="N4580">
            <v>42548</v>
          </cell>
          <cell r="Q4580">
            <v>1</v>
          </cell>
          <cell r="T4580">
            <v>0</v>
          </cell>
          <cell r="U4580">
            <v>0</v>
          </cell>
          <cell r="V4580">
            <v>0</v>
          </cell>
        </row>
        <row r="4581">
          <cell r="D4581" t="str">
            <v>MDRT HCM</v>
          </cell>
          <cell r="M4581" t="str">
            <v>﻿Đang hoạt động</v>
          </cell>
          <cell r="N4581">
            <v>42543</v>
          </cell>
          <cell r="Q4581">
            <v>1</v>
          </cell>
          <cell r="T4581">
            <v>0</v>
          </cell>
          <cell r="U4581">
            <v>0</v>
          </cell>
          <cell r="V4581">
            <v>0</v>
          </cell>
        </row>
        <row r="4582">
          <cell r="D4582" t="str">
            <v>GENCASA THÁI BÌNH</v>
          </cell>
          <cell r="M4582" t="str">
            <v>﻿Đang hoạt động</v>
          </cell>
          <cell r="N4582">
            <v>42566</v>
          </cell>
          <cell r="Q4582">
            <v>1</v>
          </cell>
          <cell r="T4582">
            <v>0</v>
          </cell>
          <cell r="U4582">
            <v>0</v>
          </cell>
          <cell r="V4582">
            <v>0</v>
          </cell>
        </row>
        <row r="4583">
          <cell r="D4583" t="str">
            <v>TCA TEAM</v>
          </cell>
          <cell r="M4583" t="str">
            <v>﻿Đang hoạt động</v>
          </cell>
          <cell r="N4583">
            <v>42542</v>
          </cell>
          <cell r="Q4583">
            <v>0</v>
          </cell>
          <cell r="T4583">
            <v>0</v>
          </cell>
          <cell r="U4583">
            <v>0</v>
          </cell>
          <cell r="V4583">
            <v>0</v>
          </cell>
        </row>
        <row r="4584">
          <cell r="D4584" t="str">
            <v>THE POWER</v>
          </cell>
          <cell r="M4584" t="str">
            <v>﻿Đã nghỉ việc</v>
          </cell>
          <cell r="N4584">
            <v>42543</v>
          </cell>
          <cell r="Q4584">
            <v>0</v>
          </cell>
          <cell r="T4584">
            <v>0</v>
          </cell>
          <cell r="U4584">
            <v>0</v>
          </cell>
          <cell r="V4584">
            <v>0</v>
          </cell>
        </row>
        <row r="4585">
          <cell r="D4585" t="str">
            <v>TCA TEAM</v>
          </cell>
          <cell r="M4585" t="str">
            <v>﻿Đang hoạt động</v>
          </cell>
          <cell r="N4585">
            <v>42542</v>
          </cell>
          <cell r="Q4585">
            <v>0</v>
          </cell>
          <cell r="T4585">
            <v>0</v>
          </cell>
          <cell r="U4585">
            <v>0</v>
          </cell>
          <cell r="V4585">
            <v>0</v>
          </cell>
        </row>
        <row r="4586">
          <cell r="D4586" t="str">
            <v>F.B.I</v>
          </cell>
          <cell r="M4586" t="str">
            <v>﻿Đang hoạt động</v>
          </cell>
          <cell r="N4586">
            <v>42563</v>
          </cell>
          <cell r="Q4586">
            <v>1</v>
          </cell>
          <cell r="T4586">
            <v>0</v>
          </cell>
          <cell r="U4586">
            <v>0</v>
          </cell>
          <cell r="V4586">
            <v>0</v>
          </cell>
        </row>
        <row r="4587">
          <cell r="D4587" t="str">
            <v>LION 1</v>
          </cell>
          <cell r="M4587" t="str">
            <v>﻿Đang hoạt động</v>
          </cell>
          <cell r="N4587">
            <v>42543</v>
          </cell>
          <cell r="Q4587">
            <v>1</v>
          </cell>
          <cell r="T4587">
            <v>0</v>
          </cell>
          <cell r="U4587">
            <v>0</v>
          </cell>
          <cell r="V4587">
            <v>0</v>
          </cell>
        </row>
        <row r="4588">
          <cell r="D4588" t="str">
            <v>TCA TEAM</v>
          </cell>
          <cell r="M4588" t="str">
            <v>﻿Đang hoạt động</v>
          </cell>
          <cell r="N4588">
            <v>42542</v>
          </cell>
          <cell r="Q4588">
            <v>0</v>
          </cell>
          <cell r="T4588">
            <v>0</v>
          </cell>
          <cell r="U4588">
            <v>0</v>
          </cell>
          <cell r="V4588">
            <v>0</v>
          </cell>
        </row>
        <row r="4589">
          <cell r="D4589" t="str">
            <v>TCA TEAM</v>
          </cell>
          <cell r="M4589" t="str">
            <v>﻿Đang hoạt động</v>
          </cell>
          <cell r="N4589">
            <v>42641</v>
          </cell>
          <cell r="Q4589">
            <v>0</v>
          </cell>
          <cell r="T4589">
            <v>0</v>
          </cell>
          <cell r="U4589">
            <v>0</v>
          </cell>
          <cell r="V4589">
            <v>0</v>
          </cell>
        </row>
        <row r="4590">
          <cell r="D4590" t="str">
            <v>MDRT HCM</v>
          </cell>
          <cell r="M4590" t="str">
            <v>﻿Đang hoạt động</v>
          </cell>
          <cell r="N4590">
            <v>41788</v>
          </cell>
          <cell r="Q4590">
            <v>0</v>
          </cell>
          <cell r="T4590">
            <v>0</v>
          </cell>
          <cell r="U4590">
            <v>1</v>
          </cell>
          <cell r="V4590">
            <v>0</v>
          </cell>
        </row>
        <row r="4591">
          <cell r="D4591" t="str">
            <v>ELITE</v>
          </cell>
          <cell r="M4591" t="str">
            <v>﻿Đã nghỉ việc</v>
          </cell>
          <cell r="N4591">
            <v>42626</v>
          </cell>
          <cell r="Q4591">
            <v>0</v>
          </cell>
          <cell r="T4591">
            <v>0</v>
          </cell>
          <cell r="U4591">
            <v>0</v>
          </cell>
          <cell r="V4591">
            <v>0</v>
          </cell>
        </row>
        <row r="4592">
          <cell r="D4592" t="str">
            <v>TCA TEAM</v>
          </cell>
          <cell r="M4592" t="str">
            <v>﻿Đang hoạt động</v>
          </cell>
          <cell r="N4592">
            <v>42542</v>
          </cell>
          <cell r="Q4592">
            <v>0</v>
          </cell>
          <cell r="T4592">
            <v>0</v>
          </cell>
          <cell r="U4592">
            <v>0</v>
          </cell>
          <cell r="V4592">
            <v>0</v>
          </cell>
        </row>
        <row r="4593">
          <cell r="D4593" t="str">
            <v>ELITE</v>
          </cell>
          <cell r="M4593" t="str">
            <v>﻿Đang hoạt động</v>
          </cell>
          <cell r="N4593">
            <v>42543</v>
          </cell>
          <cell r="Q4593">
            <v>1</v>
          </cell>
          <cell r="T4593">
            <v>0</v>
          </cell>
          <cell r="U4593">
            <v>0</v>
          </cell>
          <cell r="V4593">
            <v>0</v>
          </cell>
        </row>
        <row r="4594">
          <cell r="D4594" t="str">
            <v>REDBULL</v>
          </cell>
          <cell r="M4594" t="str">
            <v>﻿Đang hoạt động</v>
          </cell>
          <cell r="N4594">
            <v>42548</v>
          </cell>
          <cell r="Q4594">
            <v>1</v>
          </cell>
          <cell r="T4594">
            <v>0</v>
          </cell>
          <cell r="U4594">
            <v>0</v>
          </cell>
          <cell r="V4594">
            <v>0</v>
          </cell>
        </row>
        <row r="4595">
          <cell r="D4595" t="str">
            <v>MDRT HCM</v>
          </cell>
          <cell r="M4595" t="str">
            <v>﻿Đang hoạt động</v>
          </cell>
          <cell r="N4595">
            <v>42543</v>
          </cell>
          <cell r="Q4595">
            <v>1</v>
          </cell>
          <cell r="T4595">
            <v>0</v>
          </cell>
          <cell r="U4595">
            <v>0</v>
          </cell>
          <cell r="V4595">
            <v>0</v>
          </cell>
        </row>
        <row r="4596">
          <cell r="D4596" t="str">
            <v>GENCASA HÀ ĐÔNG</v>
          </cell>
          <cell r="M4596" t="str">
            <v>﻿Đang hoạt động</v>
          </cell>
          <cell r="N4596">
            <v>42543</v>
          </cell>
          <cell r="Q4596">
            <v>1</v>
          </cell>
          <cell r="T4596">
            <v>0</v>
          </cell>
          <cell r="U4596">
            <v>0</v>
          </cell>
          <cell r="V4596">
            <v>0</v>
          </cell>
        </row>
        <row r="4597">
          <cell r="D4597" t="str">
            <v>TCA TEAM</v>
          </cell>
          <cell r="M4597" t="str">
            <v>﻿Đang hoạt động</v>
          </cell>
          <cell r="N4597">
            <v>42542</v>
          </cell>
          <cell r="Q4597">
            <v>0</v>
          </cell>
          <cell r="T4597">
            <v>0</v>
          </cell>
          <cell r="U4597">
            <v>0</v>
          </cell>
          <cell r="V4597">
            <v>0</v>
          </cell>
        </row>
        <row r="4598">
          <cell r="D4598" t="str">
            <v>REDBULL</v>
          </cell>
          <cell r="M4598" t="str">
            <v>﻿Đang hoạt động</v>
          </cell>
          <cell r="N4598">
            <v>42570</v>
          </cell>
          <cell r="Q4598">
            <v>1</v>
          </cell>
          <cell r="T4598">
            <v>0</v>
          </cell>
          <cell r="U4598">
            <v>0</v>
          </cell>
          <cell r="V4598">
            <v>0</v>
          </cell>
        </row>
        <row r="4599">
          <cell r="D4599" t="str">
            <v>ELITE</v>
          </cell>
          <cell r="M4599" t="str">
            <v>﻿Đã nghỉ việc</v>
          </cell>
          <cell r="N4599">
            <v>42543</v>
          </cell>
          <cell r="Q4599">
            <v>0</v>
          </cell>
          <cell r="T4599">
            <v>0</v>
          </cell>
          <cell r="U4599">
            <v>0</v>
          </cell>
          <cell r="V4599">
            <v>0</v>
          </cell>
        </row>
        <row r="4600">
          <cell r="D4600" t="str">
            <v>GENCASA THÁI BÌNH</v>
          </cell>
          <cell r="M4600" t="str">
            <v>﻿Đang hoạt động</v>
          </cell>
          <cell r="N4600">
            <v>42543</v>
          </cell>
          <cell r="Q4600">
            <v>1</v>
          </cell>
          <cell r="T4600">
            <v>0</v>
          </cell>
          <cell r="U4600">
            <v>0</v>
          </cell>
          <cell r="V4600">
            <v>0</v>
          </cell>
        </row>
        <row r="4601">
          <cell r="D4601" t="str">
            <v>TCA TEAM</v>
          </cell>
          <cell r="M4601" t="str">
            <v>﻿Đang hoạt động</v>
          </cell>
          <cell r="N4601">
            <v>42542</v>
          </cell>
          <cell r="Q4601">
            <v>0</v>
          </cell>
          <cell r="T4601">
            <v>0</v>
          </cell>
          <cell r="U4601">
            <v>0</v>
          </cell>
          <cell r="V4601">
            <v>0</v>
          </cell>
        </row>
        <row r="4602">
          <cell r="D4602" t="str">
            <v>MDRT HCM</v>
          </cell>
          <cell r="M4602" t="str">
            <v>﻿Đang hoạt động</v>
          </cell>
          <cell r="N4602">
            <v>42543</v>
          </cell>
          <cell r="Q4602">
            <v>1</v>
          </cell>
          <cell r="T4602">
            <v>0</v>
          </cell>
          <cell r="U4602">
            <v>0</v>
          </cell>
          <cell r="V4602">
            <v>0</v>
          </cell>
        </row>
        <row r="4603">
          <cell r="D4603" t="str">
            <v>TCA TEAM</v>
          </cell>
          <cell r="M4603" t="str">
            <v>﻿Đang hoạt động</v>
          </cell>
          <cell r="N4603">
            <v>42542</v>
          </cell>
          <cell r="Q4603">
            <v>0</v>
          </cell>
          <cell r="T4603">
            <v>0</v>
          </cell>
          <cell r="U4603">
            <v>0</v>
          </cell>
          <cell r="V4603">
            <v>0</v>
          </cell>
        </row>
        <row r="4604">
          <cell r="D4604" t="str">
            <v>ALLEGRO</v>
          </cell>
          <cell r="M4604" t="str">
            <v>﻿Đang hoạt động</v>
          </cell>
          <cell r="N4604">
            <v>42549</v>
          </cell>
          <cell r="Q4604">
            <v>1</v>
          </cell>
          <cell r="T4604">
            <v>0</v>
          </cell>
          <cell r="U4604">
            <v>0</v>
          </cell>
          <cell r="V4604">
            <v>0</v>
          </cell>
        </row>
        <row r="4605">
          <cell r="D4605" t="str">
            <v>TCA TEAM</v>
          </cell>
          <cell r="M4605" t="str">
            <v>﻿Đang hoạt động</v>
          </cell>
          <cell r="N4605">
            <v>42542</v>
          </cell>
          <cell r="Q4605">
            <v>0</v>
          </cell>
          <cell r="T4605">
            <v>0</v>
          </cell>
          <cell r="U4605">
            <v>0</v>
          </cell>
          <cell r="V4605">
            <v>0</v>
          </cell>
        </row>
        <row r="4606">
          <cell r="D4606" t="str">
            <v>MDRT HCM</v>
          </cell>
          <cell r="M4606" t="str">
            <v>﻿Đang hoạt động</v>
          </cell>
          <cell r="N4606">
            <v>42543</v>
          </cell>
          <cell r="Q4606">
            <v>1</v>
          </cell>
          <cell r="T4606">
            <v>0</v>
          </cell>
          <cell r="U4606">
            <v>0</v>
          </cell>
          <cell r="V4606">
            <v>0</v>
          </cell>
        </row>
        <row r="4607">
          <cell r="D4607" t="str">
            <v>TCA TEAM</v>
          </cell>
          <cell r="M4607" t="str">
            <v>﻿Đang hoạt động</v>
          </cell>
          <cell r="N4607">
            <v>42542</v>
          </cell>
          <cell r="Q4607">
            <v>0</v>
          </cell>
          <cell r="T4607">
            <v>0</v>
          </cell>
          <cell r="U4607">
            <v>0</v>
          </cell>
          <cell r="V4607">
            <v>0</v>
          </cell>
        </row>
        <row r="4608">
          <cell r="D4608" t="str">
            <v>TCA TEAM</v>
          </cell>
          <cell r="M4608" t="str">
            <v>﻿Đang hoạt động</v>
          </cell>
          <cell r="N4608">
            <v>42542</v>
          </cell>
          <cell r="Q4608">
            <v>0</v>
          </cell>
          <cell r="T4608">
            <v>0</v>
          </cell>
          <cell r="U4608">
            <v>0</v>
          </cell>
          <cell r="V4608">
            <v>0</v>
          </cell>
        </row>
        <row r="4609">
          <cell r="D4609" t="str">
            <v>TCA TEAM</v>
          </cell>
          <cell r="M4609" t="str">
            <v>﻿Đang hoạt động</v>
          </cell>
          <cell r="N4609">
            <v>42641</v>
          </cell>
          <cell r="Q4609">
            <v>0</v>
          </cell>
          <cell r="T4609">
            <v>0</v>
          </cell>
          <cell r="U4609">
            <v>0</v>
          </cell>
          <cell r="V4609">
            <v>0</v>
          </cell>
        </row>
        <row r="4610">
          <cell r="D4610" t="str">
            <v>TCA TEAM</v>
          </cell>
          <cell r="M4610" t="str">
            <v>﻿Đang hoạt động</v>
          </cell>
          <cell r="N4610">
            <v>42641</v>
          </cell>
          <cell r="Q4610">
            <v>0</v>
          </cell>
          <cell r="T4610">
            <v>0</v>
          </cell>
          <cell r="U4610">
            <v>0</v>
          </cell>
          <cell r="V4610">
            <v>0</v>
          </cell>
        </row>
        <row r="4611">
          <cell r="D4611" t="str">
            <v>LION 1</v>
          </cell>
          <cell r="M4611" t="str">
            <v>﻿Đang hoạt động</v>
          </cell>
          <cell r="N4611">
            <v>41815</v>
          </cell>
          <cell r="Q4611">
            <v>0</v>
          </cell>
          <cell r="T4611">
            <v>0</v>
          </cell>
          <cell r="U4611">
            <v>1</v>
          </cell>
          <cell r="V4611">
            <v>0</v>
          </cell>
        </row>
        <row r="4612">
          <cell r="D4612" t="str">
            <v>GENCASA THÁI BÌNH</v>
          </cell>
          <cell r="M4612" t="str">
            <v>﻿Đã nghỉ việc</v>
          </cell>
          <cell r="N4612">
            <v>42566</v>
          </cell>
          <cell r="Q4612">
            <v>0</v>
          </cell>
          <cell r="T4612">
            <v>0</v>
          </cell>
          <cell r="U4612">
            <v>0</v>
          </cell>
          <cell r="V4612">
            <v>0</v>
          </cell>
        </row>
        <row r="4613">
          <cell r="D4613" t="str">
            <v>TCA TEAM</v>
          </cell>
          <cell r="M4613" t="str">
            <v>﻿Đang hoạt động</v>
          </cell>
          <cell r="N4613">
            <v>42641</v>
          </cell>
          <cell r="Q4613">
            <v>0</v>
          </cell>
          <cell r="T4613">
            <v>0</v>
          </cell>
          <cell r="U4613">
            <v>0</v>
          </cell>
          <cell r="V4613">
            <v>0</v>
          </cell>
        </row>
        <row r="4614">
          <cell r="D4614" t="str">
            <v>TCA TEAM</v>
          </cell>
          <cell r="M4614" t="str">
            <v>﻿Đang hoạt động</v>
          </cell>
          <cell r="N4614">
            <v>42542</v>
          </cell>
          <cell r="Q4614">
            <v>0</v>
          </cell>
          <cell r="T4614">
            <v>0</v>
          </cell>
          <cell r="U4614">
            <v>0</v>
          </cell>
          <cell r="V4614">
            <v>0</v>
          </cell>
        </row>
        <row r="4615">
          <cell r="D4615" t="str">
            <v>TCA TEAM</v>
          </cell>
          <cell r="M4615" t="str">
            <v>﻿Đang hoạt động</v>
          </cell>
          <cell r="N4615">
            <v>42641</v>
          </cell>
          <cell r="Q4615">
            <v>0</v>
          </cell>
          <cell r="T4615">
            <v>0</v>
          </cell>
          <cell r="U4615">
            <v>0</v>
          </cell>
          <cell r="V4615">
            <v>0</v>
          </cell>
        </row>
        <row r="4616">
          <cell r="D4616" t="str">
            <v>TCA TEAM</v>
          </cell>
          <cell r="M4616" t="str">
            <v>﻿Đang hoạt động</v>
          </cell>
          <cell r="N4616">
            <v>42542</v>
          </cell>
          <cell r="Q4616">
            <v>0</v>
          </cell>
          <cell r="T4616">
            <v>0</v>
          </cell>
          <cell r="U4616">
            <v>0</v>
          </cell>
          <cell r="V4616">
            <v>0</v>
          </cell>
        </row>
        <row r="4617">
          <cell r="D4617" t="str">
            <v>TCA TEAM</v>
          </cell>
          <cell r="M4617" t="str">
            <v>﻿Đang hoạt động</v>
          </cell>
          <cell r="N4617">
            <v>42542</v>
          </cell>
          <cell r="Q4617">
            <v>0</v>
          </cell>
          <cell r="T4617">
            <v>0</v>
          </cell>
          <cell r="U4617">
            <v>0</v>
          </cell>
          <cell r="V4617">
            <v>0</v>
          </cell>
        </row>
        <row r="4618">
          <cell r="D4618" t="str">
            <v>SUNFLOWER</v>
          </cell>
          <cell r="M4618" t="str">
            <v>﻿Đang hoạt động</v>
          </cell>
          <cell r="N4618">
            <v>42551</v>
          </cell>
          <cell r="Q4618">
            <v>0</v>
          </cell>
          <cell r="T4618">
            <v>0</v>
          </cell>
          <cell r="U4618">
            <v>1</v>
          </cell>
          <cell r="V4618">
            <v>0</v>
          </cell>
        </row>
        <row r="4619">
          <cell r="D4619" t="str">
            <v>GENCASA HÀ ĐÔNG</v>
          </cell>
          <cell r="M4619" t="str">
            <v>﻿Đang hoạt động</v>
          </cell>
          <cell r="N4619">
            <v>42605</v>
          </cell>
          <cell r="Q4619">
            <v>0</v>
          </cell>
          <cell r="T4619">
            <v>0</v>
          </cell>
          <cell r="U4619">
            <v>1</v>
          </cell>
          <cell r="V4619">
            <v>0</v>
          </cell>
        </row>
        <row r="4620">
          <cell r="D4620" t="str">
            <v>GENCASA HÀ ĐÔNG</v>
          </cell>
          <cell r="M4620" t="str">
            <v>﻿Đang hoạt động</v>
          </cell>
          <cell r="N4620">
            <v>42543</v>
          </cell>
          <cell r="Q4620">
            <v>1</v>
          </cell>
          <cell r="T4620">
            <v>0</v>
          </cell>
          <cell r="U4620">
            <v>0</v>
          </cell>
          <cell r="V4620">
            <v>0</v>
          </cell>
        </row>
        <row r="4621">
          <cell r="D4621" t="str">
            <v>GENCASA THÁI BÌNH</v>
          </cell>
          <cell r="M4621" t="str">
            <v>﻿Đã nghỉ việc</v>
          </cell>
          <cell r="N4621">
            <v>42569</v>
          </cell>
          <cell r="Q4621">
            <v>0</v>
          </cell>
          <cell r="T4621">
            <v>0</v>
          </cell>
          <cell r="U4621">
            <v>0</v>
          </cell>
          <cell r="V4621">
            <v>0</v>
          </cell>
        </row>
        <row r="4622">
          <cell r="D4622" t="str">
            <v>BLUE OCEAN</v>
          </cell>
          <cell r="M4622" t="str">
            <v>﻿Đang hoạt động</v>
          </cell>
          <cell r="N4622">
            <v>42542</v>
          </cell>
          <cell r="Q4622">
            <v>1</v>
          </cell>
          <cell r="T4622">
            <v>0</v>
          </cell>
          <cell r="U4622">
            <v>0</v>
          </cell>
          <cell r="V4622">
            <v>0</v>
          </cell>
        </row>
        <row r="4623">
          <cell r="D4623" t="str">
            <v>BLUE OCEAN</v>
          </cell>
          <cell r="M4623" t="str">
            <v>﻿Đang hoạt động</v>
          </cell>
          <cell r="N4623">
            <v>42542</v>
          </cell>
          <cell r="Q4623">
            <v>1</v>
          </cell>
          <cell r="T4623">
            <v>0</v>
          </cell>
          <cell r="U4623">
            <v>0</v>
          </cell>
          <cell r="V4623">
            <v>0</v>
          </cell>
        </row>
        <row r="4624">
          <cell r="D4624" t="str">
            <v>THE STARS 1</v>
          </cell>
          <cell r="M4624" t="str">
            <v>﻿Đang hoạt động</v>
          </cell>
          <cell r="N4624">
            <v>42548</v>
          </cell>
          <cell r="Q4624">
            <v>1</v>
          </cell>
          <cell r="T4624">
            <v>0</v>
          </cell>
          <cell r="U4624">
            <v>0</v>
          </cell>
          <cell r="V4624">
            <v>0</v>
          </cell>
        </row>
        <row r="4625">
          <cell r="D4625" t="str">
            <v>THE STARS 1</v>
          </cell>
          <cell r="M4625" t="str">
            <v>﻿Đang hoạt động</v>
          </cell>
          <cell r="N4625">
            <v>42548</v>
          </cell>
          <cell r="Q4625">
            <v>1</v>
          </cell>
          <cell r="T4625">
            <v>0</v>
          </cell>
          <cell r="U4625">
            <v>0</v>
          </cell>
          <cell r="V4625">
            <v>0</v>
          </cell>
        </row>
        <row r="4626">
          <cell r="D4626" t="str">
            <v>CUPID</v>
          </cell>
          <cell r="M4626" t="str">
            <v>﻿Đang hoạt động</v>
          </cell>
          <cell r="N4626">
            <v>42684</v>
          </cell>
          <cell r="Q4626">
            <v>1</v>
          </cell>
          <cell r="T4626">
            <v>0</v>
          </cell>
          <cell r="U4626">
            <v>0</v>
          </cell>
          <cell r="V4626">
            <v>0</v>
          </cell>
        </row>
        <row r="4627">
          <cell r="D4627" t="str">
            <v>BLUE OCEAN</v>
          </cell>
          <cell r="M4627" t="str">
            <v>﻿Đang hoạt động</v>
          </cell>
          <cell r="N4627">
            <v>42542</v>
          </cell>
          <cell r="Q4627">
            <v>0</v>
          </cell>
          <cell r="T4627">
            <v>1</v>
          </cell>
          <cell r="U4627">
            <v>0</v>
          </cell>
          <cell r="V4627">
            <v>0</v>
          </cell>
        </row>
        <row r="4628">
          <cell r="D4628" t="str">
            <v>THE KEY</v>
          </cell>
          <cell r="M4628" t="str">
            <v>﻿Đang hoạt động</v>
          </cell>
          <cell r="N4628">
            <v>42543</v>
          </cell>
          <cell r="Q4628">
            <v>1</v>
          </cell>
          <cell r="T4628">
            <v>0</v>
          </cell>
          <cell r="U4628">
            <v>0</v>
          </cell>
          <cell r="V4628">
            <v>0</v>
          </cell>
        </row>
        <row r="4629">
          <cell r="D4629" t="str">
            <v>BLUE OCEAN</v>
          </cell>
          <cell r="M4629" t="str">
            <v>﻿Đang hoạt động</v>
          </cell>
          <cell r="N4629">
            <v>42542</v>
          </cell>
          <cell r="Q4629">
            <v>1</v>
          </cell>
          <cell r="T4629">
            <v>0</v>
          </cell>
          <cell r="U4629">
            <v>0</v>
          </cell>
          <cell r="V4629">
            <v>0</v>
          </cell>
        </row>
        <row r="4630">
          <cell r="D4630" t="str">
            <v>VICTORY</v>
          </cell>
          <cell r="M4630" t="str">
            <v>﻿Đang hoạt động</v>
          </cell>
          <cell r="N4630">
            <v>42542</v>
          </cell>
          <cell r="Q4630">
            <v>1</v>
          </cell>
          <cell r="T4630">
            <v>0</v>
          </cell>
          <cell r="U4630">
            <v>0</v>
          </cell>
          <cell r="V4630">
            <v>0</v>
          </cell>
        </row>
        <row r="4631">
          <cell r="D4631" t="str">
            <v>BLUE OCEAN</v>
          </cell>
          <cell r="M4631" t="str">
            <v>﻿Đang hoạt động</v>
          </cell>
          <cell r="N4631">
            <v>42542</v>
          </cell>
          <cell r="Q4631">
            <v>1</v>
          </cell>
          <cell r="T4631">
            <v>0</v>
          </cell>
          <cell r="U4631">
            <v>0</v>
          </cell>
          <cell r="V4631">
            <v>0</v>
          </cell>
        </row>
        <row r="4632">
          <cell r="D4632" t="str">
            <v>THE STARS 2</v>
          </cell>
          <cell r="M4632" t="str">
            <v>﻿Đang hoạt động</v>
          </cell>
          <cell r="N4632">
            <v>42543</v>
          </cell>
          <cell r="Q4632">
            <v>1</v>
          </cell>
          <cell r="T4632">
            <v>0</v>
          </cell>
          <cell r="U4632">
            <v>0</v>
          </cell>
          <cell r="V4632">
            <v>0</v>
          </cell>
        </row>
        <row r="4633">
          <cell r="D4633" t="str">
            <v>THE LIGHT</v>
          </cell>
          <cell r="M4633" t="str">
            <v>﻿Đang hoạt động</v>
          </cell>
          <cell r="N4633">
            <v>42548</v>
          </cell>
          <cell r="Q4633">
            <v>1</v>
          </cell>
          <cell r="T4633">
            <v>0</v>
          </cell>
          <cell r="U4633">
            <v>0</v>
          </cell>
          <cell r="V4633">
            <v>0</v>
          </cell>
        </row>
        <row r="4634">
          <cell r="D4634" t="str">
            <v>GENCASA HƯNG YÊN</v>
          </cell>
          <cell r="M4634" t="str">
            <v>﻿Đang hoạt động</v>
          </cell>
          <cell r="N4634">
            <v>42563</v>
          </cell>
          <cell r="Q4634">
            <v>1</v>
          </cell>
          <cell r="T4634">
            <v>0</v>
          </cell>
          <cell r="U4634">
            <v>0</v>
          </cell>
          <cell r="V4634">
            <v>0</v>
          </cell>
        </row>
        <row r="4635">
          <cell r="D4635" t="str">
            <v>THE STARS 1</v>
          </cell>
          <cell r="M4635" t="str">
            <v>﻿Đang hoạt động</v>
          </cell>
          <cell r="N4635">
            <v>42543</v>
          </cell>
          <cell r="Q4635">
            <v>1</v>
          </cell>
          <cell r="T4635">
            <v>0</v>
          </cell>
          <cell r="U4635">
            <v>0</v>
          </cell>
          <cell r="V4635">
            <v>0</v>
          </cell>
        </row>
        <row r="4636">
          <cell r="D4636" t="str">
            <v>THE STARS 1</v>
          </cell>
          <cell r="M4636" t="str">
            <v>﻿Đang hoạt động</v>
          </cell>
          <cell r="N4636">
            <v>42543</v>
          </cell>
          <cell r="Q4636">
            <v>1</v>
          </cell>
          <cell r="T4636">
            <v>0</v>
          </cell>
          <cell r="U4636">
            <v>0</v>
          </cell>
          <cell r="V4636">
            <v>0</v>
          </cell>
        </row>
        <row r="4637">
          <cell r="D4637" t="str">
            <v>GENCASA HƯNG YÊN</v>
          </cell>
          <cell r="M4637" t="str">
            <v>﻿Đang hoạt động</v>
          </cell>
          <cell r="N4637">
            <v>42543</v>
          </cell>
          <cell r="Q4637">
            <v>1</v>
          </cell>
          <cell r="T4637">
            <v>0</v>
          </cell>
          <cell r="U4637">
            <v>0</v>
          </cell>
          <cell r="V4637">
            <v>0</v>
          </cell>
        </row>
        <row r="4638">
          <cell r="D4638" t="str">
            <v>GENCASA HƯNG YÊN</v>
          </cell>
          <cell r="M4638" t="str">
            <v>﻿Đang hoạt động</v>
          </cell>
          <cell r="N4638">
            <v>42543</v>
          </cell>
          <cell r="Q4638">
            <v>1</v>
          </cell>
          <cell r="T4638">
            <v>0</v>
          </cell>
          <cell r="U4638">
            <v>0</v>
          </cell>
          <cell r="V4638">
            <v>0</v>
          </cell>
        </row>
        <row r="4639">
          <cell r="D4639" t="str">
            <v>BLUE OCEAN</v>
          </cell>
          <cell r="M4639" t="str">
            <v>﻿Đang hoạt động</v>
          </cell>
          <cell r="N4639">
            <v>42542</v>
          </cell>
          <cell r="Q4639">
            <v>1</v>
          </cell>
          <cell r="T4639">
            <v>0</v>
          </cell>
          <cell r="U4639">
            <v>0</v>
          </cell>
          <cell r="V4639">
            <v>0</v>
          </cell>
        </row>
        <row r="4640">
          <cell r="D4640" t="str">
            <v>THE STARS 1</v>
          </cell>
          <cell r="M4640" t="str">
            <v>﻿Đang hoạt động</v>
          </cell>
          <cell r="N4640">
            <v>42548</v>
          </cell>
          <cell r="Q4640">
            <v>1</v>
          </cell>
          <cell r="T4640">
            <v>0</v>
          </cell>
          <cell r="U4640">
            <v>0</v>
          </cell>
          <cell r="V4640">
            <v>0</v>
          </cell>
        </row>
        <row r="4641">
          <cell r="D4641" t="str">
            <v>THE STARS 1</v>
          </cell>
          <cell r="M4641" t="str">
            <v>﻿Đang hoạt động</v>
          </cell>
          <cell r="N4641">
            <v>42543</v>
          </cell>
          <cell r="Q4641">
            <v>0</v>
          </cell>
          <cell r="T4641">
            <v>1</v>
          </cell>
          <cell r="U4641">
            <v>0</v>
          </cell>
          <cell r="V4641">
            <v>0</v>
          </cell>
        </row>
        <row r="4642">
          <cell r="D4642" t="str">
            <v>THE SKY</v>
          </cell>
          <cell r="M4642" t="str">
            <v>﻿Đang hoạt động</v>
          </cell>
          <cell r="N4642">
            <v>42548</v>
          </cell>
          <cell r="Q4642">
            <v>1</v>
          </cell>
          <cell r="T4642">
            <v>0</v>
          </cell>
          <cell r="U4642">
            <v>0</v>
          </cell>
          <cell r="V4642">
            <v>0</v>
          </cell>
        </row>
        <row r="4643">
          <cell r="D4643" t="str">
            <v>BLUE OCEAN</v>
          </cell>
          <cell r="M4643" t="str">
            <v>﻿Đang hoạt động</v>
          </cell>
          <cell r="N4643">
            <v>42612</v>
          </cell>
          <cell r="Q4643">
            <v>1</v>
          </cell>
          <cell r="T4643">
            <v>0</v>
          </cell>
          <cell r="U4643">
            <v>0</v>
          </cell>
          <cell r="V4643">
            <v>0</v>
          </cell>
        </row>
        <row r="4644">
          <cell r="D4644" t="str">
            <v>THE STARS 2</v>
          </cell>
          <cell r="M4644" t="str">
            <v>﻿Đang hoạt động</v>
          </cell>
          <cell r="N4644">
            <v>42543</v>
          </cell>
          <cell r="Q4644">
            <v>1</v>
          </cell>
          <cell r="T4644">
            <v>0</v>
          </cell>
          <cell r="U4644">
            <v>0</v>
          </cell>
          <cell r="V4644">
            <v>0</v>
          </cell>
        </row>
        <row r="4645">
          <cell r="D4645" t="str">
            <v>THE SKY</v>
          </cell>
          <cell r="M4645" t="str">
            <v>﻿Đang hoạt động</v>
          </cell>
          <cell r="N4645">
            <v>42543</v>
          </cell>
          <cell r="Q4645">
            <v>1</v>
          </cell>
          <cell r="T4645">
            <v>0</v>
          </cell>
          <cell r="U4645">
            <v>0</v>
          </cell>
          <cell r="V4645">
            <v>0</v>
          </cell>
        </row>
        <row r="4646">
          <cell r="D4646" t="str">
            <v>THE SKY</v>
          </cell>
          <cell r="M4646" t="str">
            <v>﻿Đang hoạt động</v>
          </cell>
          <cell r="N4646">
            <v>42543</v>
          </cell>
          <cell r="Q4646">
            <v>1</v>
          </cell>
          <cell r="T4646">
            <v>0</v>
          </cell>
          <cell r="U4646">
            <v>0</v>
          </cell>
          <cell r="V4646">
            <v>0</v>
          </cell>
        </row>
        <row r="4647">
          <cell r="D4647" t="str">
            <v>THE SKY</v>
          </cell>
          <cell r="M4647" t="str">
            <v>﻿Đang hoạt động</v>
          </cell>
          <cell r="N4647">
            <v>42543</v>
          </cell>
          <cell r="Q4647">
            <v>1</v>
          </cell>
          <cell r="T4647">
            <v>0</v>
          </cell>
          <cell r="U4647">
            <v>0</v>
          </cell>
          <cell r="V4647">
            <v>0</v>
          </cell>
        </row>
        <row r="4648">
          <cell r="D4648" t="str">
            <v>THE SKY</v>
          </cell>
          <cell r="M4648" t="str">
            <v>﻿Đang hoạt động</v>
          </cell>
          <cell r="N4648">
            <v>42543</v>
          </cell>
          <cell r="Q4648">
            <v>1</v>
          </cell>
          <cell r="T4648">
            <v>0</v>
          </cell>
          <cell r="U4648">
            <v>0</v>
          </cell>
          <cell r="V4648">
            <v>0</v>
          </cell>
        </row>
        <row r="4649">
          <cell r="D4649" t="str">
            <v>THE SKY</v>
          </cell>
          <cell r="M4649" t="str">
            <v>﻿Đang hoạt động</v>
          </cell>
          <cell r="N4649">
            <v>42543</v>
          </cell>
          <cell r="Q4649">
            <v>0</v>
          </cell>
          <cell r="T4649">
            <v>1</v>
          </cell>
          <cell r="U4649">
            <v>0</v>
          </cell>
          <cell r="V4649">
            <v>0</v>
          </cell>
        </row>
        <row r="4650">
          <cell r="D4650" t="str">
            <v>THE STARS 2</v>
          </cell>
          <cell r="M4650" t="str">
            <v>﻿Đang hoạt động</v>
          </cell>
          <cell r="N4650">
            <v>42565</v>
          </cell>
          <cell r="Q4650">
            <v>1</v>
          </cell>
          <cell r="T4650">
            <v>0</v>
          </cell>
          <cell r="U4650">
            <v>0</v>
          </cell>
          <cell r="V4650">
            <v>0</v>
          </cell>
        </row>
        <row r="4651">
          <cell r="D4651" t="str">
            <v>THE SKY</v>
          </cell>
          <cell r="M4651" t="str">
            <v>﻿Đang hoạt động</v>
          </cell>
          <cell r="N4651">
            <v>42543</v>
          </cell>
          <cell r="Q4651">
            <v>1</v>
          </cell>
          <cell r="T4651">
            <v>0</v>
          </cell>
          <cell r="U4651">
            <v>0</v>
          </cell>
          <cell r="V4651">
            <v>0</v>
          </cell>
        </row>
        <row r="4652">
          <cell r="D4652" t="str">
            <v>THE ROME</v>
          </cell>
          <cell r="M4652" t="str">
            <v>﻿Đã nghỉ việc</v>
          </cell>
          <cell r="N4652">
            <v>42543</v>
          </cell>
          <cell r="Q4652">
            <v>0</v>
          </cell>
          <cell r="T4652">
            <v>0</v>
          </cell>
          <cell r="U4652">
            <v>0</v>
          </cell>
          <cell r="V4652">
            <v>0</v>
          </cell>
        </row>
        <row r="4653">
          <cell r="D4653" t="str">
            <v>THE SKY</v>
          </cell>
          <cell r="M4653" t="str">
            <v>﻿Đã nghỉ việc</v>
          </cell>
          <cell r="N4653">
            <v>42605</v>
          </cell>
          <cell r="Q4653">
            <v>0</v>
          </cell>
          <cell r="T4653">
            <v>0</v>
          </cell>
          <cell r="U4653">
            <v>0</v>
          </cell>
          <cell r="V4653">
            <v>0</v>
          </cell>
        </row>
        <row r="4654">
          <cell r="D4654" t="str">
            <v>THE SKY</v>
          </cell>
          <cell r="M4654" t="str">
            <v>﻿Đang hoạt động</v>
          </cell>
          <cell r="N4654">
            <v>42543</v>
          </cell>
          <cell r="Q4654">
            <v>1</v>
          </cell>
          <cell r="T4654">
            <v>0</v>
          </cell>
          <cell r="U4654">
            <v>0</v>
          </cell>
          <cell r="V4654">
            <v>0</v>
          </cell>
        </row>
        <row r="4655">
          <cell r="D4655" t="str">
            <v>MDRT HCM</v>
          </cell>
          <cell r="M4655" t="str">
            <v>﻿Đang hoạt động</v>
          </cell>
          <cell r="N4655">
            <v>42543</v>
          </cell>
          <cell r="Q4655">
            <v>1</v>
          </cell>
          <cell r="T4655">
            <v>0</v>
          </cell>
          <cell r="U4655">
            <v>0</v>
          </cell>
          <cell r="V4655">
            <v>0</v>
          </cell>
        </row>
        <row r="4656">
          <cell r="D4656" t="str">
            <v>THE SKY</v>
          </cell>
          <cell r="M4656" t="str">
            <v>﻿Đang hoạt động</v>
          </cell>
          <cell r="N4656">
            <v>42543</v>
          </cell>
          <cell r="Q4656">
            <v>1</v>
          </cell>
          <cell r="T4656">
            <v>0</v>
          </cell>
          <cell r="U4656">
            <v>0</v>
          </cell>
          <cell r="V4656">
            <v>0</v>
          </cell>
        </row>
        <row r="4657">
          <cell r="D4657" t="str">
            <v>GENCASA THÁI BÌNH</v>
          </cell>
          <cell r="M4657" t="str">
            <v>﻿Đang hoạt động</v>
          </cell>
          <cell r="N4657">
            <v>42543</v>
          </cell>
          <cell r="Q4657">
            <v>1</v>
          </cell>
          <cell r="T4657">
            <v>0</v>
          </cell>
          <cell r="U4657">
            <v>0</v>
          </cell>
          <cell r="V4657">
            <v>0</v>
          </cell>
        </row>
        <row r="4658">
          <cell r="D4658" t="str">
            <v>THE SKY</v>
          </cell>
          <cell r="M4658" t="str">
            <v>﻿Đang hoạt động</v>
          </cell>
          <cell r="N4658">
            <v>42543</v>
          </cell>
          <cell r="Q4658">
            <v>0</v>
          </cell>
          <cell r="T4658">
            <v>1</v>
          </cell>
          <cell r="U4658">
            <v>0</v>
          </cell>
          <cell r="V4658">
            <v>0</v>
          </cell>
        </row>
        <row r="4659">
          <cell r="D4659" t="str">
            <v>CUPID</v>
          </cell>
          <cell r="M4659" t="str">
            <v>﻿Đang hoạt động</v>
          </cell>
          <cell r="N4659">
            <v>42543</v>
          </cell>
          <cell r="Q4659">
            <v>1</v>
          </cell>
          <cell r="T4659">
            <v>0</v>
          </cell>
          <cell r="U4659">
            <v>0</v>
          </cell>
          <cell r="V4659">
            <v>0</v>
          </cell>
        </row>
        <row r="4660">
          <cell r="D4660" t="str">
            <v>THE STARS 2</v>
          </cell>
          <cell r="M4660" t="str">
            <v>﻿Đang hoạt động</v>
          </cell>
          <cell r="N4660">
            <v>42543</v>
          </cell>
          <cell r="Q4660">
            <v>1</v>
          </cell>
          <cell r="T4660">
            <v>0</v>
          </cell>
          <cell r="U4660">
            <v>0</v>
          </cell>
          <cell r="V4660">
            <v>0</v>
          </cell>
        </row>
        <row r="4661">
          <cell r="D4661" t="str">
            <v>THE STARS 1</v>
          </cell>
          <cell r="M4661" t="str">
            <v>﻿Đang hoạt động</v>
          </cell>
          <cell r="N4661">
            <v>42636</v>
          </cell>
          <cell r="Q4661">
            <v>1</v>
          </cell>
          <cell r="T4661">
            <v>0</v>
          </cell>
          <cell r="U4661">
            <v>0</v>
          </cell>
          <cell r="V4661">
            <v>0</v>
          </cell>
        </row>
        <row r="4662">
          <cell r="D4662" t="str">
            <v>THE STARS 2</v>
          </cell>
          <cell r="M4662" t="str">
            <v>﻿Đang hoạt động</v>
          </cell>
          <cell r="N4662">
            <v>42543</v>
          </cell>
          <cell r="Q4662">
            <v>1</v>
          </cell>
          <cell r="T4662">
            <v>0</v>
          </cell>
          <cell r="U4662">
            <v>0</v>
          </cell>
          <cell r="V4662">
            <v>0</v>
          </cell>
        </row>
        <row r="4663">
          <cell r="D4663" t="str">
            <v>GENCASA THÁI BÌNH</v>
          </cell>
          <cell r="M4663" t="str">
            <v>﻿Đang hoạt động</v>
          </cell>
          <cell r="N4663">
            <v>42543</v>
          </cell>
          <cell r="Q4663">
            <v>1</v>
          </cell>
          <cell r="T4663">
            <v>0</v>
          </cell>
          <cell r="U4663">
            <v>0</v>
          </cell>
          <cell r="V4663">
            <v>0</v>
          </cell>
        </row>
        <row r="4664">
          <cell r="D4664" t="str">
            <v>THE STARS 2</v>
          </cell>
          <cell r="M4664" t="str">
            <v>﻿Đang hoạt động</v>
          </cell>
          <cell r="N4664">
            <v>42543</v>
          </cell>
          <cell r="Q4664">
            <v>1</v>
          </cell>
          <cell r="T4664">
            <v>0</v>
          </cell>
          <cell r="U4664">
            <v>0</v>
          </cell>
          <cell r="V4664">
            <v>0</v>
          </cell>
        </row>
        <row r="4665">
          <cell r="D4665" t="str">
            <v>GENCASA HƯNG YÊN</v>
          </cell>
          <cell r="M4665" t="str">
            <v>﻿Đang hoạt động</v>
          </cell>
          <cell r="N4665">
            <v>42543</v>
          </cell>
          <cell r="Q4665">
            <v>1</v>
          </cell>
          <cell r="T4665">
            <v>0</v>
          </cell>
          <cell r="U4665">
            <v>0</v>
          </cell>
          <cell r="V4665">
            <v>0</v>
          </cell>
        </row>
        <row r="4666">
          <cell r="D4666" t="str">
            <v>THE SKY</v>
          </cell>
          <cell r="M4666" t="str">
            <v>﻿Đang hoạt động</v>
          </cell>
          <cell r="N4666">
            <v>42543</v>
          </cell>
          <cell r="Q4666">
            <v>1</v>
          </cell>
          <cell r="T4666">
            <v>0</v>
          </cell>
          <cell r="U4666">
            <v>0</v>
          </cell>
          <cell r="V4666">
            <v>0</v>
          </cell>
        </row>
        <row r="4667">
          <cell r="D4667" t="str">
            <v>THE QUEEN</v>
          </cell>
          <cell r="M4667" t="str">
            <v>﻿Đang hoạt động</v>
          </cell>
          <cell r="N4667">
            <v>42545</v>
          </cell>
          <cell r="Q4667">
            <v>1</v>
          </cell>
          <cell r="T4667">
            <v>0</v>
          </cell>
          <cell r="U4667">
            <v>0</v>
          </cell>
          <cell r="V4667">
            <v>0</v>
          </cell>
        </row>
        <row r="4668">
          <cell r="D4668" t="str">
            <v>THE SKY</v>
          </cell>
          <cell r="M4668" t="str">
            <v>﻿Đang hoạt động</v>
          </cell>
          <cell r="N4668">
            <v>42543</v>
          </cell>
          <cell r="Q4668">
            <v>0</v>
          </cell>
          <cell r="T4668">
            <v>1</v>
          </cell>
          <cell r="U4668">
            <v>0</v>
          </cell>
          <cell r="V4668">
            <v>0</v>
          </cell>
        </row>
        <row r="4669">
          <cell r="D4669" t="str">
            <v>THE STARS 2</v>
          </cell>
          <cell r="M4669" t="str">
            <v>﻿Đang hoạt động</v>
          </cell>
          <cell r="N4669">
            <v>42543</v>
          </cell>
          <cell r="Q4669">
            <v>1</v>
          </cell>
          <cell r="T4669">
            <v>0</v>
          </cell>
          <cell r="U4669">
            <v>0</v>
          </cell>
          <cell r="V4669">
            <v>0</v>
          </cell>
        </row>
        <row r="4670">
          <cell r="D4670" t="str">
            <v>THE STARS 2</v>
          </cell>
          <cell r="M4670" t="str">
            <v>﻿Đang hoạt động</v>
          </cell>
          <cell r="N4670">
            <v>42543</v>
          </cell>
          <cell r="Q4670">
            <v>1</v>
          </cell>
          <cell r="T4670">
            <v>0</v>
          </cell>
          <cell r="U4670">
            <v>0</v>
          </cell>
          <cell r="V4670">
            <v>0</v>
          </cell>
        </row>
        <row r="4671">
          <cell r="D4671" t="str">
            <v>BLUE OCEAN</v>
          </cell>
          <cell r="M4671" t="str">
            <v>﻿Đang hoạt động</v>
          </cell>
          <cell r="N4671">
            <v>42542</v>
          </cell>
          <cell r="Q4671">
            <v>1</v>
          </cell>
          <cell r="T4671">
            <v>0</v>
          </cell>
          <cell r="U4671">
            <v>0</v>
          </cell>
          <cell r="V4671">
            <v>0</v>
          </cell>
        </row>
        <row r="4672">
          <cell r="D4672" t="str">
            <v>THE STARS 2</v>
          </cell>
          <cell r="M4672" t="str">
            <v>﻿Đang hoạt động</v>
          </cell>
          <cell r="N4672">
            <v>42543</v>
          </cell>
          <cell r="Q4672">
            <v>1</v>
          </cell>
          <cell r="T4672">
            <v>0</v>
          </cell>
          <cell r="U4672">
            <v>0</v>
          </cell>
          <cell r="V4672">
            <v>0</v>
          </cell>
        </row>
        <row r="4673">
          <cell r="D4673" t="str">
            <v>MDRT HCM</v>
          </cell>
          <cell r="M4673" t="str">
            <v>﻿Đang hoạt động</v>
          </cell>
          <cell r="N4673">
            <v>41803</v>
          </cell>
          <cell r="Q4673">
            <v>1</v>
          </cell>
          <cell r="T4673">
            <v>0</v>
          </cell>
          <cell r="U4673">
            <v>0</v>
          </cell>
          <cell r="V4673">
            <v>0</v>
          </cell>
        </row>
        <row r="4674">
          <cell r="D4674" t="str">
            <v>THE STARS 2</v>
          </cell>
          <cell r="M4674" t="str">
            <v>﻿Đang hoạt động</v>
          </cell>
          <cell r="N4674">
            <v>42543</v>
          </cell>
          <cell r="Q4674">
            <v>1</v>
          </cell>
          <cell r="T4674">
            <v>0</v>
          </cell>
          <cell r="U4674">
            <v>0</v>
          </cell>
          <cell r="V4674">
            <v>0</v>
          </cell>
        </row>
        <row r="4675">
          <cell r="D4675" t="str">
            <v>BLUE OCEAN</v>
          </cell>
          <cell r="M4675" t="str">
            <v>﻿Đang hoạt động</v>
          </cell>
          <cell r="N4675">
            <v>42668</v>
          </cell>
          <cell r="Q4675">
            <v>1</v>
          </cell>
          <cell r="T4675">
            <v>0</v>
          </cell>
          <cell r="U4675">
            <v>0</v>
          </cell>
          <cell r="V4675">
            <v>0</v>
          </cell>
        </row>
        <row r="4676">
          <cell r="D4676" t="str">
            <v>THE STARS 2</v>
          </cell>
          <cell r="M4676" t="str">
            <v>﻿Đang hoạt động</v>
          </cell>
          <cell r="N4676">
            <v>42543</v>
          </cell>
          <cell r="Q4676">
            <v>1</v>
          </cell>
          <cell r="T4676">
            <v>0</v>
          </cell>
          <cell r="U4676">
            <v>0</v>
          </cell>
          <cell r="V4676">
            <v>0</v>
          </cell>
        </row>
        <row r="4677">
          <cell r="D4677" t="str">
            <v>THE STARS 2</v>
          </cell>
          <cell r="M4677" t="str">
            <v>﻿Đang hoạt động</v>
          </cell>
          <cell r="N4677">
            <v>42543</v>
          </cell>
          <cell r="Q4677">
            <v>1</v>
          </cell>
          <cell r="T4677">
            <v>0</v>
          </cell>
          <cell r="U4677">
            <v>0</v>
          </cell>
          <cell r="V4677">
            <v>0</v>
          </cell>
        </row>
        <row r="4678">
          <cell r="D4678" t="str">
            <v>THE SKY</v>
          </cell>
          <cell r="M4678" t="str">
            <v>﻿Đang hoạt động</v>
          </cell>
          <cell r="N4678">
            <v>42604</v>
          </cell>
          <cell r="Q4678">
            <v>1</v>
          </cell>
          <cell r="T4678">
            <v>0</v>
          </cell>
          <cell r="U4678">
            <v>0</v>
          </cell>
          <cell r="V4678">
            <v>0</v>
          </cell>
        </row>
        <row r="4679">
          <cell r="D4679" t="str">
            <v>THE STARS 2</v>
          </cell>
          <cell r="M4679" t="str">
            <v>﻿Đang hoạt động</v>
          </cell>
          <cell r="N4679">
            <v>42543</v>
          </cell>
          <cell r="Q4679">
            <v>1</v>
          </cell>
          <cell r="T4679">
            <v>0</v>
          </cell>
          <cell r="U4679">
            <v>0</v>
          </cell>
          <cell r="V4679">
            <v>0</v>
          </cell>
        </row>
        <row r="4680">
          <cell r="D4680" t="str">
            <v>THE STARS 2</v>
          </cell>
          <cell r="M4680" t="str">
            <v>﻿Đang hoạt động</v>
          </cell>
          <cell r="N4680">
            <v>42543</v>
          </cell>
          <cell r="Q4680">
            <v>1</v>
          </cell>
          <cell r="T4680">
            <v>0</v>
          </cell>
          <cell r="U4680">
            <v>0</v>
          </cell>
          <cell r="V4680">
            <v>0</v>
          </cell>
        </row>
        <row r="4681">
          <cell r="D4681" t="str">
            <v>G-G</v>
          </cell>
          <cell r="M4681" t="str">
            <v>﻿Đang hoạt động</v>
          </cell>
          <cell r="N4681">
            <v>42451</v>
          </cell>
          <cell r="Q4681">
            <v>1</v>
          </cell>
          <cell r="T4681">
            <v>0</v>
          </cell>
          <cell r="U4681">
            <v>0</v>
          </cell>
          <cell r="V4681">
            <v>0</v>
          </cell>
        </row>
        <row r="4682">
          <cell r="D4682" t="str">
            <v>THE STARS 2</v>
          </cell>
          <cell r="M4682" t="str">
            <v>﻿Đang hoạt động</v>
          </cell>
          <cell r="N4682">
            <v>42543</v>
          </cell>
          <cell r="Q4682">
            <v>1</v>
          </cell>
          <cell r="T4682">
            <v>0</v>
          </cell>
          <cell r="U4682">
            <v>0</v>
          </cell>
          <cell r="V4682">
            <v>0</v>
          </cell>
        </row>
        <row r="4683">
          <cell r="D4683" t="str">
            <v>GENCASA HÀ ĐÔNG</v>
          </cell>
          <cell r="M4683" t="str">
            <v>﻿Đã nghỉ việc</v>
          </cell>
          <cell r="N4683">
            <v>42548</v>
          </cell>
          <cell r="Q4683">
            <v>0</v>
          </cell>
          <cell r="T4683">
            <v>0</v>
          </cell>
          <cell r="U4683">
            <v>0</v>
          </cell>
          <cell r="V4683">
            <v>0</v>
          </cell>
        </row>
        <row r="4684">
          <cell r="D4684" t="str">
            <v>THE ROME</v>
          </cell>
          <cell r="M4684" t="str">
            <v>﻿Đang hoạt động</v>
          </cell>
          <cell r="N4684">
            <v>42566</v>
          </cell>
          <cell r="Q4684">
            <v>1</v>
          </cell>
          <cell r="T4684">
            <v>0</v>
          </cell>
          <cell r="U4684">
            <v>0</v>
          </cell>
          <cell r="V4684">
            <v>0</v>
          </cell>
        </row>
        <row r="4685">
          <cell r="D4685" t="str">
            <v>THE SKY</v>
          </cell>
          <cell r="M4685" t="str">
            <v>﻿Đã nghỉ việc</v>
          </cell>
          <cell r="N4685">
            <v>42604</v>
          </cell>
          <cell r="Q4685">
            <v>0</v>
          </cell>
          <cell r="T4685">
            <v>0</v>
          </cell>
          <cell r="U4685">
            <v>0</v>
          </cell>
          <cell r="V4685">
            <v>0</v>
          </cell>
        </row>
        <row r="4686">
          <cell r="D4686" t="str">
            <v>BLUE OCEAN</v>
          </cell>
          <cell r="M4686" t="str">
            <v>﻿Đang hoạt động</v>
          </cell>
          <cell r="N4686">
            <v>42542</v>
          </cell>
          <cell r="Q4686">
            <v>1</v>
          </cell>
          <cell r="T4686">
            <v>0</v>
          </cell>
          <cell r="U4686">
            <v>0</v>
          </cell>
          <cell r="V4686">
            <v>0</v>
          </cell>
        </row>
        <row r="4687">
          <cell r="D4687" t="str">
            <v>THE SKY</v>
          </cell>
          <cell r="M4687" t="str">
            <v>﻿Đã nghỉ việc</v>
          </cell>
          <cell r="N4687">
            <v>42544</v>
          </cell>
          <cell r="Q4687">
            <v>0</v>
          </cell>
          <cell r="T4687">
            <v>0</v>
          </cell>
          <cell r="U4687">
            <v>0</v>
          </cell>
          <cell r="V4687">
            <v>0</v>
          </cell>
        </row>
        <row r="4688">
          <cell r="D4688" t="str">
            <v>THE SKY</v>
          </cell>
          <cell r="M4688" t="str">
            <v>﻿Đã nghỉ việc</v>
          </cell>
          <cell r="N4688">
            <v>42544</v>
          </cell>
          <cell r="Q4688">
            <v>0</v>
          </cell>
          <cell r="T4688">
            <v>0</v>
          </cell>
          <cell r="U4688">
            <v>0</v>
          </cell>
          <cell r="V4688">
            <v>0</v>
          </cell>
        </row>
        <row r="4689">
          <cell r="D4689" t="str">
            <v>GENCASA HÀ ĐÔNG</v>
          </cell>
          <cell r="M4689" t="str">
            <v>﻿Đang hoạt động</v>
          </cell>
          <cell r="N4689">
            <v>42543</v>
          </cell>
          <cell r="Q4689">
            <v>1</v>
          </cell>
          <cell r="T4689">
            <v>0</v>
          </cell>
          <cell r="U4689">
            <v>0</v>
          </cell>
          <cell r="V4689">
            <v>0</v>
          </cell>
        </row>
        <row r="4690">
          <cell r="D4690" t="str">
            <v>THE SKY</v>
          </cell>
          <cell r="M4690" t="str">
            <v>﻿Đang hoạt động</v>
          </cell>
          <cell r="N4690">
            <v>42543</v>
          </cell>
          <cell r="Q4690">
            <v>1</v>
          </cell>
          <cell r="T4690">
            <v>0</v>
          </cell>
          <cell r="U4690">
            <v>0</v>
          </cell>
          <cell r="V4690">
            <v>0</v>
          </cell>
        </row>
        <row r="4691">
          <cell r="D4691" t="str">
            <v>LUCKY STAR</v>
          </cell>
          <cell r="M4691" t="str">
            <v>﻿Đang hoạt động</v>
          </cell>
          <cell r="N4691">
            <v>42563</v>
          </cell>
          <cell r="Q4691">
            <v>1</v>
          </cell>
          <cell r="T4691">
            <v>0</v>
          </cell>
          <cell r="U4691">
            <v>0</v>
          </cell>
          <cell r="V4691">
            <v>0</v>
          </cell>
        </row>
        <row r="4692">
          <cell r="D4692" t="str">
            <v>THE SKY</v>
          </cell>
          <cell r="M4692" t="str">
            <v>﻿Đang hoạt động</v>
          </cell>
          <cell r="N4692">
            <v>42543</v>
          </cell>
          <cell r="Q4692">
            <v>0</v>
          </cell>
          <cell r="T4692">
            <v>0</v>
          </cell>
          <cell r="U4692">
            <v>1</v>
          </cell>
          <cell r="V4692">
            <v>0</v>
          </cell>
        </row>
        <row r="4693">
          <cell r="D4693" t="str">
            <v>GENCASA HÀ ĐÔNG</v>
          </cell>
          <cell r="M4693" t="str">
            <v>﻿Đã nghỉ việc</v>
          </cell>
          <cell r="N4693">
            <v>42543</v>
          </cell>
          <cell r="Q4693">
            <v>0</v>
          </cell>
          <cell r="T4693">
            <v>0</v>
          </cell>
          <cell r="U4693">
            <v>0</v>
          </cell>
          <cell r="V4693">
            <v>0</v>
          </cell>
        </row>
        <row r="4694">
          <cell r="D4694" t="str">
            <v>THE SKY</v>
          </cell>
          <cell r="M4694" t="str">
            <v>﻿Đang hoạt động</v>
          </cell>
          <cell r="N4694">
            <v>42544</v>
          </cell>
          <cell r="Q4694">
            <v>1</v>
          </cell>
          <cell r="T4694">
            <v>0</v>
          </cell>
          <cell r="U4694">
            <v>0</v>
          </cell>
          <cell r="V4694">
            <v>0</v>
          </cell>
        </row>
        <row r="4695">
          <cell r="D4695" t="str">
            <v>THE STARS 2</v>
          </cell>
          <cell r="M4695" t="str">
            <v>﻿Đang hoạt động</v>
          </cell>
          <cell r="N4695">
            <v>42543</v>
          </cell>
          <cell r="Q4695">
            <v>1</v>
          </cell>
          <cell r="T4695">
            <v>0</v>
          </cell>
          <cell r="U4695">
            <v>0</v>
          </cell>
          <cell r="V4695">
            <v>0</v>
          </cell>
        </row>
        <row r="4696">
          <cell r="D4696" t="str">
            <v>THE STARS 1</v>
          </cell>
          <cell r="M4696" t="str">
            <v>﻿Đang hoạt động</v>
          </cell>
          <cell r="N4696">
            <v>42563</v>
          </cell>
          <cell r="Q4696">
            <v>0</v>
          </cell>
          <cell r="T4696">
            <v>0</v>
          </cell>
          <cell r="U4696">
            <v>1</v>
          </cell>
          <cell r="V4696">
            <v>0</v>
          </cell>
        </row>
        <row r="4697">
          <cell r="D4697" t="str">
            <v>GENCASA HÀ ĐÔNG</v>
          </cell>
          <cell r="M4697" t="str">
            <v>﻿Đang hoạt động</v>
          </cell>
          <cell r="N4697">
            <v>42548</v>
          </cell>
          <cell r="Q4697">
            <v>0</v>
          </cell>
          <cell r="T4697">
            <v>0</v>
          </cell>
          <cell r="U4697">
            <v>1</v>
          </cell>
          <cell r="V4697">
            <v>0</v>
          </cell>
        </row>
        <row r="4698">
          <cell r="D4698" t="str">
            <v>GENCASA HÀ ĐÔNG</v>
          </cell>
          <cell r="M4698" t="str">
            <v>﻿Đang hoạt động</v>
          </cell>
          <cell r="N4698">
            <v>42661</v>
          </cell>
          <cell r="Q4698">
            <v>0</v>
          </cell>
          <cell r="T4698">
            <v>0</v>
          </cell>
          <cell r="U4698">
            <v>0</v>
          </cell>
          <cell r="V4698">
            <v>1</v>
          </cell>
        </row>
        <row r="4699">
          <cell r="D4699" t="str">
            <v>THE STARS 1</v>
          </cell>
          <cell r="M4699" t="str">
            <v>﻿Đang hoạt động</v>
          </cell>
          <cell r="N4699">
            <v>42543</v>
          </cell>
          <cell r="Q4699">
            <v>1</v>
          </cell>
          <cell r="T4699">
            <v>0</v>
          </cell>
          <cell r="U4699">
            <v>0</v>
          </cell>
          <cell r="V4699">
            <v>0</v>
          </cell>
        </row>
        <row r="4700">
          <cell r="D4700" t="str">
            <v>BLUE OCEAN</v>
          </cell>
          <cell r="M4700" t="str">
            <v>﻿Đang hoạt động</v>
          </cell>
          <cell r="N4700">
            <v>42542</v>
          </cell>
          <cell r="Q4700">
            <v>1</v>
          </cell>
          <cell r="T4700">
            <v>0</v>
          </cell>
          <cell r="U4700">
            <v>0</v>
          </cell>
          <cell r="V4700">
            <v>0</v>
          </cell>
        </row>
        <row r="4701">
          <cell r="D4701" t="str">
            <v>GENCASA HÀ ĐÔNG</v>
          </cell>
          <cell r="M4701" t="str">
            <v>﻿Đang hoạt động</v>
          </cell>
          <cell r="N4701">
            <v>42545</v>
          </cell>
          <cell r="Q4701">
            <v>0</v>
          </cell>
          <cell r="T4701">
            <v>0</v>
          </cell>
          <cell r="U4701">
            <v>0</v>
          </cell>
          <cell r="V4701">
            <v>1</v>
          </cell>
        </row>
        <row r="4702">
          <cell r="D4702" t="str">
            <v>BLUE OCEAN</v>
          </cell>
          <cell r="M4702" t="str">
            <v>﻿Đang hoạt động</v>
          </cell>
          <cell r="N4702">
            <v>42542</v>
          </cell>
          <cell r="Q4702">
            <v>1</v>
          </cell>
          <cell r="T4702">
            <v>0</v>
          </cell>
          <cell r="U4702">
            <v>0</v>
          </cell>
          <cell r="V4702">
            <v>0</v>
          </cell>
        </row>
        <row r="4703">
          <cell r="D4703" t="str">
            <v>GENCASA HÀ ĐÔNG</v>
          </cell>
          <cell r="M4703" t="str">
            <v>﻿Tạm đình chỉ</v>
          </cell>
          <cell r="N4703">
            <v>42545</v>
          </cell>
          <cell r="Q4703">
            <v>0</v>
          </cell>
          <cell r="T4703">
            <v>0</v>
          </cell>
          <cell r="U4703">
            <v>0</v>
          </cell>
          <cell r="V4703">
            <v>1</v>
          </cell>
        </row>
        <row r="4704">
          <cell r="D4704" t="str">
            <v>GENCASA HÀ ĐÔNG</v>
          </cell>
          <cell r="M4704" t="str">
            <v>﻿Đang hoạt động</v>
          </cell>
          <cell r="N4704">
            <v>42543</v>
          </cell>
          <cell r="Q4704">
            <v>0</v>
          </cell>
          <cell r="T4704">
            <v>0</v>
          </cell>
          <cell r="U4704">
            <v>1</v>
          </cell>
          <cell r="V4704">
            <v>0</v>
          </cell>
        </row>
        <row r="4705">
          <cell r="D4705" t="str">
            <v>THE STARS 2</v>
          </cell>
          <cell r="M4705" t="str">
            <v>﻿Đang hoạt động</v>
          </cell>
          <cell r="N4705">
            <v>42543</v>
          </cell>
          <cell r="Q4705">
            <v>1</v>
          </cell>
          <cell r="T4705">
            <v>0</v>
          </cell>
          <cell r="U4705">
            <v>0</v>
          </cell>
          <cell r="V4705">
            <v>0</v>
          </cell>
        </row>
        <row r="4706">
          <cell r="D4706" t="str">
            <v>THE STARS 1</v>
          </cell>
          <cell r="M4706" t="str">
            <v>﻿Đang hoạt động</v>
          </cell>
          <cell r="N4706">
            <v>42543</v>
          </cell>
          <cell r="Q4706">
            <v>1</v>
          </cell>
          <cell r="T4706">
            <v>0</v>
          </cell>
          <cell r="U4706">
            <v>0</v>
          </cell>
          <cell r="V4706">
            <v>0</v>
          </cell>
        </row>
        <row r="4707">
          <cell r="D4707" t="str">
            <v>BLUE OCEAN</v>
          </cell>
          <cell r="M4707" t="str">
            <v>﻿Đang hoạt động</v>
          </cell>
          <cell r="N4707">
            <v>42542</v>
          </cell>
          <cell r="Q4707">
            <v>1</v>
          </cell>
          <cell r="T4707">
            <v>0</v>
          </cell>
          <cell r="U4707">
            <v>0</v>
          </cell>
          <cell r="V4707">
            <v>0</v>
          </cell>
        </row>
        <row r="4708">
          <cell r="D4708" t="str">
            <v>GENCASA HÀ ĐÔNG</v>
          </cell>
          <cell r="M4708" t="str">
            <v>﻿Đang hoạt động</v>
          </cell>
          <cell r="N4708">
            <v>42543</v>
          </cell>
          <cell r="Q4708">
            <v>1</v>
          </cell>
          <cell r="T4708">
            <v>0</v>
          </cell>
          <cell r="U4708">
            <v>0</v>
          </cell>
          <cell r="V4708">
            <v>0</v>
          </cell>
        </row>
        <row r="4709">
          <cell r="D4709" t="str">
            <v>GENCASA HÀ ĐÔNG</v>
          </cell>
          <cell r="M4709" t="str">
            <v>﻿Đang hoạt động</v>
          </cell>
          <cell r="N4709">
            <v>42543</v>
          </cell>
          <cell r="Q4709">
            <v>0</v>
          </cell>
          <cell r="T4709">
            <v>0</v>
          </cell>
          <cell r="U4709">
            <v>0</v>
          </cell>
          <cell r="V4709">
            <v>1</v>
          </cell>
        </row>
        <row r="4710">
          <cell r="D4710" t="str">
            <v>BLUE OCEAN</v>
          </cell>
          <cell r="M4710" t="str">
            <v>﻿Đang hoạt động</v>
          </cell>
          <cell r="N4710">
            <v>42542</v>
          </cell>
          <cell r="Q4710">
            <v>1</v>
          </cell>
          <cell r="T4710">
            <v>0</v>
          </cell>
          <cell r="U4710">
            <v>0</v>
          </cell>
          <cell r="V4710">
            <v>0</v>
          </cell>
        </row>
        <row r="4711">
          <cell r="D4711" t="str">
            <v>THE STARS 1</v>
          </cell>
          <cell r="M4711" t="str">
            <v>﻿Đang hoạt động</v>
          </cell>
          <cell r="N4711">
            <v>42576</v>
          </cell>
          <cell r="Q4711">
            <v>1</v>
          </cell>
          <cell r="T4711">
            <v>0</v>
          </cell>
          <cell r="U4711">
            <v>0</v>
          </cell>
          <cell r="V4711">
            <v>0</v>
          </cell>
        </row>
        <row r="4712">
          <cell r="D4712" t="str">
            <v>DAKLAK</v>
          </cell>
          <cell r="M4712" t="str">
            <v>﻿Đã nghỉ việc</v>
          </cell>
          <cell r="N4712">
            <v>42655</v>
          </cell>
          <cell r="Q4712">
            <v>0</v>
          </cell>
          <cell r="T4712">
            <v>0</v>
          </cell>
          <cell r="U4712">
            <v>0</v>
          </cell>
          <cell r="V4712">
            <v>0</v>
          </cell>
        </row>
        <row r="4713">
          <cell r="D4713" t="str">
            <v>DAKLAK</v>
          </cell>
          <cell r="M4713" t="str">
            <v>﻿Đang hoạt động</v>
          </cell>
          <cell r="N4713">
            <v>42543</v>
          </cell>
          <cell r="Q4713">
            <v>1</v>
          </cell>
          <cell r="T4713">
            <v>0</v>
          </cell>
          <cell r="U4713">
            <v>0</v>
          </cell>
          <cell r="V4713">
            <v>0</v>
          </cell>
        </row>
        <row r="4714">
          <cell r="D4714" t="str">
            <v>DAKLAK</v>
          </cell>
          <cell r="M4714" t="str">
            <v>﻿Đang hoạt động</v>
          </cell>
          <cell r="N4714">
            <v>42543</v>
          </cell>
          <cell r="Q4714">
            <v>1</v>
          </cell>
          <cell r="T4714">
            <v>0</v>
          </cell>
          <cell r="U4714">
            <v>0</v>
          </cell>
          <cell r="V4714">
            <v>0</v>
          </cell>
        </row>
        <row r="4715">
          <cell r="D4715" t="str">
            <v>MDRT VT</v>
          </cell>
          <cell r="M4715" t="str">
            <v>﻿Đã nghỉ việc</v>
          </cell>
          <cell r="N4715">
            <v>42548</v>
          </cell>
          <cell r="Q4715">
            <v>0</v>
          </cell>
          <cell r="T4715">
            <v>0</v>
          </cell>
          <cell r="U4715">
            <v>0</v>
          </cell>
          <cell r="V4715">
            <v>0</v>
          </cell>
        </row>
        <row r="4716">
          <cell r="D4716" t="str">
            <v>MDRT VT</v>
          </cell>
          <cell r="M4716" t="str">
            <v>﻿Đã nghỉ việc</v>
          </cell>
          <cell r="N4716">
            <v>42548</v>
          </cell>
          <cell r="Q4716">
            <v>0</v>
          </cell>
          <cell r="T4716">
            <v>0</v>
          </cell>
          <cell r="U4716">
            <v>0</v>
          </cell>
          <cell r="V4716">
            <v>0</v>
          </cell>
        </row>
        <row r="4717">
          <cell r="D4717" t="str">
            <v>MDRT VT</v>
          </cell>
          <cell r="M4717" t="str">
            <v>﻿Đã nghỉ việc</v>
          </cell>
          <cell r="N4717">
            <v>42548</v>
          </cell>
          <cell r="Q4717">
            <v>0</v>
          </cell>
          <cell r="T4717">
            <v>0</v>
          </cell>
          <cell r="U4717">
            <v>0</v>
          </cell>
          <cell r="V4717">
            <v>0</v>
          </cell>
        </row>
        <row r="4718">
          <cell r="D4718" t="str">
            <v>MDRT VT</v>
          </cell>
          <cell r="M4718" t="str">
            <v>﻿Đã nghỉ việc</v>
          </cell>
          <cell r="N4718">
            <v>42548</v>
          </cell>
          <cell r="Q4718">
            <v>0</v>
          </cell>
          <cell r="T4718">
            <v>0</v>
          </cell>
          <cell r="U4718">
            <v>0</v>
          </cell>
          <cell r="V4718">
            <v>0</v>
          </cell>
        </row>
        <row r="4719">
          <cell r="D4719" t="str">
            <v>DAKLAK</v>
          </cell>
          <cell r="M4719" t="str">
            <v>﻿Đang hoạt động</v>
          </cell>
          <cell r="N4719">
            <v>42545</v>
          </cell>
          <cell r="Q4719">
            <v>0</v>
          </cell>
          <cell r="T4719">
            <v>0</v>
          </cell>
          <cell r="U4719">
            <v>1</v>
          </cell>
          <cell r="V4719">
            <v>0</v>
          </cell>
        </row>
        <row r="4720">
          <cell r="D4720" t="str">
            <v>DAKLAK</v>
          </cell>
          <cell r="M4720" t="str">
            <v>﻿Đang hoạt động</v>
          </cell>
          <cell r="N4720">
            <v>42634</v>
          </cell>
          <cell r="Q4720">
            <v>1</v>
          </cell>
          <cell r="T4720">
            <v>0</v>
          </cell>
          <cell r="U4720">
            <v>0</v>
          </cell>
          <cell r="V4720">
            <v>0</v>
          </cell>
        </row>
        <row r="4721">
          <cell r="D4721" t="str">
            <v>DAKLAK</v>
          </cell>
          <cell r="M4721" t="str">
            <v>﻿Đang hoạt động</v>
          </cell>
          <cell r="N4721">
            <v>42543</v>
          </cell>
          <cell r="Q4721">
            <v>1</v>
          </cell>
          <cell r="T4721">
            <v>0</v>
          </cell>
          <cell r="U4721">
            <v>0</v>
          </cell>
          <cell r="V4721">
            <v>0</v>
          </cell>
        </row>
        <row r="4722">
          <cell r="D4722" t="str">
            <v>DAKLAK</v>
          </cell>
          <cell r="M4722" t="str">
            <v>﻿Đang hoạt động</v>
          </cell>
          <cell r="N4722">
            <v>42543</v>
          </cell>
          <cell r="Q4722">
            <v>1</v>
          </cell>
          <cell r="T4722">
            <v>0</v>
          </cell>
          <cell r="U4722">
            <v>0</v>
          </cell>
          <cell r="V4722">
            <v>0</v>
          </cell>
        </row>
        <row r="4723">
          <cell r="D4723" t="str">
            <v>DAKLAK</v>
          </cell>
          <cell r="M4723" t="str">
            <v>﻿Đang hoạt động</v>
          </cell>
          <cell r="N4723">
            <v>42543</v>
          </cell>
          <cell r="Q4723">
            <v>1</v>
          </cell>
          <cell r="T4723">
            <v>0</v>
          </cell>
          <cell r="U4723">
            <v>0</v>
          </cell>
          <cell r="V4723">
            <v>0</v>
          </cell>
        </row>
        <row r="4724">
          <cell r="D4724" t="str">
            <v>DAKLAK</v>
          </cell>
          <cell r="M4724" t="str">
            <v>﻿Đang hoạt động</v>
          </cell>
          <cell r="N4724">
            <v>42543</v>
          </cell>
          <cell r="Q4724">
            <v>0</v>
          </cell>
          <cell r="T4724">
            <v>0</v>
          </cell>
          <cell r="U4724">
            <v>1</v>
          </cell>
          <cell r="V4724">
            <v>0</v>
          </cell>
        </row>
        <row r="4725">
          <cell r="D4725" t="str">
            <v>DAKLAK</v>
          </cell>
          <cell r="M4725" t="str">
            <v>﻿Đang hoạt động</v>
          </cell>
          <cell r="N4725">
            <v>42543</v>
          </cell>
          <cell r="Q4725">
            <v>0</v>
          </cell>
          <cell r="T4725">
            <v>0</v>
          </cell>
          <cell r="U4725">
            <v>0</v>
          </cell>
          <cell r="V4725">
            <v>1</v>
          </cell>
        </row>
        <row r="4726">
          <cell r="D4726" t="str">
            <v>DAKLAK</v>
          </cell>
          <cell r="M4726" t="str">
            <v>﻿Đang hoạt động</v>
          </cell>
          <cell r="N4726">
            <v>42543</v>
          </cell>
          <cell r="Q4726">
            <v>0</v>
          </cell>
          <cell r="T4726">
            <v>0</v>
          </cell>
          <cell r="U4726">
            <v>1</v>
          </cell>
          <cell r="V4726">
            <v>0</v>
          </cell>
        </row>
        <row r="4727">
          <cell r="D4727" t="str">
            <v>ALLEGRO</v>
          </cell>
          <cell r="M4727" t="str">
            <v>﻿Đang hoạt động</v>
          </cell>
          <cell r="N4727">
            <v>42543</v>
          </cell>
          <cell r="Q4727">
            <v>0</v>
          </cell>
          <cell r="T4727">
            <v>0</v>
          </cell>
          <cell r="U4727">
            <v>1</v>
          </cell>
          <cell r="V4727">
            <v>0</v>
          </cell>
        </row>
        <row r="4728">
          <cell r="D4728" t="str">
            <v>DAKLAK</v>
          </cell>
          <cell r="M4728" t="str">
            <v>﻿Đang hoạt động</v>
          </cell>
          <cell r="N4728">
            <v>42543</v>
          </cell>
          <cell r="Q4728">
            <v>0</v>
          </cell>
          <cell r="T4728">
            <v>0</v>
          </cell>
          <cell r="U4728">
            <v>1</v>
          </cell>
          <cell r="V4728">
            <v>0</v>
          </cell>
        </row>
        <row r="4729">
          <cell r="D4729" t="str">
            <v>DAKLAK</v>
          </cell>
          <cell r="M4729" t="str">
            <v>﻿Đang hoạt động</v>
          </cell>
          <cell r="N4729">
            <v>42543</v>
          </cell>
          <cell r="Q4729">
            <v>1</v>
          </cell>
          <cell r="T4729">
            <v>0</v>
          </cell>
          <cell r="U4729">
            <v>0</v>
          </cell>
          <cell r="V4729">
            <v>0</v>
          </cell>
        </row>
        <row r="4730">
          <cell r="D4730" t="str">
            <v>DAKLAK</v>
          </cell>
          <cell r="M4730" t="str">
            <v>﻿Đang hoạt động</v>
          </cell>
          <cell r="N4730">
            <v>42543</v>
          </cell>
          <cell r="Q4730">
            <v>1</v>
          </cell>
          <cell r="T4730">
            <v>0</v>
          </cell>
          <cell r="U4730">
            <v>0</v>
          </cell>
          <cell r="V4730">
            <v>0</v>
          </cell>
        </row>
        <row r="4731">
          <cell r="D4731" t="str">
            <v>DAKLAK</v>
          </cell>
          <cell r="M4731" t="str">
            <v>﻿Đang hoạt động</v>
          </cell>
          <cell r="N4731">
            <v>42543</v>
          </cell>
          <cell r="Q4731">
            <v>1</v>
          </cell>
          <cell r="T4731">
            <v>0</v>
          </cell>
          <cell r="U4731">
            <v>0</v>
          </cell>
          <cell r="V4731">
            <v>0</v>
          </cell>
        </row>
        <row r="4732">
          <cell r="D4732" t="str">
            <v>MEGA</v>
          </cell>
          <cell r="M4732" t="str">
            <v>﻿Đang hoạt động</v>
          </cell>
          <cell r="N4732">
            <v>42550</v>
          </cell>
          <cell r="Q4732">
            <v>1</v>
          </cell>
          <cell r="T4732">
            <v>0</v>
          </cell>
          <cell r="U4732">
            <v>0</v>
          </cell>
          <cell r="V4732">
            <v>0</v>
          </cell>
        </row>
        <row r="4733">
          <cell r="D4733" t="str">
            <v>THE LIGHT</v>
          </cell>
          <cell r="M4733" t="str">
            <v>﻿Đang hoạt động</v>
          </cell>
          <cell r="N4733">
            <v>42543</v>
          </cell>
          <cell r="Q4733">
            <v>0</v>
          </cell>
          <cell r="T4733">
            <v>0</v>
          </cell>
          <cell r="U4733">
            <v>1</v>
          </cell>
          <cell r="V4733">
            <v>0</v>
          </cell>
        </row>
        <row r="4734">
          <cell r="D4734" t="str">
            <v>MDRT HCM</v>
          </cell>
          <cell r="M4734" t="str">
            <v>﻿Đã nghỉ việc</v>
          </cell>
          <cell r="N4734">
            <v>42548</v>
          </cell>
          <cell r="Q4734">
            <v>0</v>
          </cell>
          <cell r="T4734">
            <v>0</v>
          </cell>
          <cell r="U4734">
            <v>0</v>
          </cell>
          <cell r="V4734">
            <v>0</v>
          </cell>
        </row>
        <row r="4735">
          <cell r="D4735" t="str">
            <v>MDRT VT</v>
          </cell>
          <cell r="M4735" t="str">
            <v>﻿Đã nghỉ việc</v>
          </cell>
          <cell r="N4735">
            <v>42548</v>
          </cell>
          <cell r="Q4735">
            <v>0</v>
          </cell>
          <cell r="T4735">
            <v>0</v>
          </cell>
          <cell r="U4735">
            <v>0</v>
          </cell>
          <cell r="V4735">
            <v>0</v>
          </cell>
        </row>
        <row r="4736">
          <cell r="D4736" t="str">
            <v>THE QUEEN</v>
          </cell>
          <cell r="M4736" t="str">
            <v>﻿Đang hoạt động</v>
          </cell>
          <cell r="N4736">
            <v>42545</v>
          </cell>
          <cell r="Q4736">
            <v>1</v>
          </cell>
          <cell r="T4736">
            <v>0</v>
          </cell>
          <cell r="U4736">
            <v>0</v>
          </cell>
          <cell r="V4736">
            <v>0</v>
          </cell>
        </row>
        <row r="4737">
          <cell r="D4737" t="str">
            <v>THE QUEEN</v>
          </cell>
          <cell r="M4737" t="str">
            <v>﻿Đang hoạt động</v>
          </cell>
          <cell r="N4737">
            <v>42563</v>
          </cell>
          <cell r="Q4737">
            <v>1</v>
          </cell>
          <cell r="T4737">
            <v>0</v>
          </cell>
          <cell r="U4737">
            <v>0</v>
          </cell>
          <cell r="V4737">
            <v>0</v>
          </cell>
        </row>
        <row r="4738">
          <cell r="D4738" t="str">
            <v>PHI MÃ</v>
          </cell>
          <cell r="M4738" t="str">
            <v>﻿Đang hoạt động</v>
          </cell>
          <cell r="N4738">
            <v>42545</v>
          </cell>
          <cell r="Q4738">
            <v>1</v>
          </cell>
          <cell r="T4738">
            <v>0</v>
          </cell>
          <cell r="U4738">
            <v>0</v>
          </cell>
          <cell r="V4738">
            <v>0</v>
          </cell>
        </row>
        <row r="4739">
          <cell r="D4739" t="str">
            <v>THE QUEEN</v>
          </cell>
          <cell r="M4739" t="str">
            <v>﻿Đang hoạt động</v>
          </cell>
          <cell r="N4739">
            <v>42549</v>
          </cell>
          <cell r="Q4739">
            <v>1</v>
          </cell>
          <cell r="T4739">
            <v>0</v>
          </cell>
          <cell r="U4739">
            <v>0</v>
          </cell>
          <cell r="V4739">
            <v>0</v>
          </cell>
        </row>
        <row r="4740">
          <cell r="D4740" t="str">
            <v>THE QUEEN</v>
          </cell>
          <cell r="M4740" t="str">
            <v>﻿Đang hoạt động</v>
          </cell>
          <cell r="N4740">
            <v>42549</v>
          </cell>
          <cell r="Q4740">
            <v>1</v>
          </cell>
          <cell r="T4740">
            <v>0</v>
          </cell>
          <cell r="U4740">
            <v>0</v>
          </cell>
          <cell r="V4740">
            <v>0</v>
          </cell>
        </row>
        <row r="4741">
          <cell r="D4741" t="str">
            <v>LUCKY CAT</v>
          </cell>
          <cell r="M4741" t="str">
            <v>﻿Đang hoạt động</v>
          </cell>
          <cell r="N4741">
            <v>42545</v>
          </cell>
          <cell r="Q4741">
            <v>1</v>
          </cell>
          <cell r="T4741">
            <v>0</v>
          </cell>
          <cell r="U4741">
            <v>0</v>
          </cell>
          <cell r="V4741">
            <v>0</v>
          </cell>
        </row>
        <row r="4742">
          <cell r="D4742" t="str">
            <v>GENCASA TÂN PHÚ</v>
          </cell>
          <cell r="M4742" t="str">
            <v>﻿Đang hoạt động</v>
          </cell>
          <cell r="N4742">
            <v>42545</v>
          </cell>
          <cell r="Q4742">
            <v>1</v>
          </cell>
          <cell r="T4742">
            <v>0</v>
          </cell>
          <cell r="U4742">
            <v>0</v>
          </cell>
          <cell r="V4742">
            <v>0</v>
          </cell>
        </row>
        <row r="4743">
          <cell r="D4743" t="str">
            <v>GENCASA TÂN PHÚ</v>
          </cell>
          <cell r="M4743" t="str">
            <v>﻿Đang hoạt động</v>
          </cell>
          <cell r="N4743">
            <v>42545</v>
          </cell>
          <cell r="Q4743">
            <v>1</v>
          </cell>
          <cell r="T4743">
            <v>0</v>
          </cell>
          <cell r="U4743">
            <v>0</v>
          </cell>
          <cell r="V4743">
            <v>0</v>
          </cell>
        </row>
        <row r="4744">
          <cell r="D4744" t="str">
            <v>SPRING</v>
          </cell>
          <cell r="M4744" t="str">
            <v>﻿Đang hoạt động</v>
          </cell>
          <cell r="N4744">
            <v>42611</v>
          </cell>
          <cell r="Q4744">
            <v>1</v>
          </cell>
          <cell r="T4744">
            <v>0</v>
          </cell>
          <cell r="U4744">
            <v>0</v>
          </cell>
          <cell r="V4744">
            <v>0</v>
          </cell>
        </row>
        <row r="4745">
          <cell r="D4745" t="str">
            <v>MDRT VT</v>
          </cell>
          <cell r="M4745" t="str">
            <v>﻿Đã nghỉ việc</v>
          </cell>
          <cell r="N4745">
            <v>42549</v>
          </cell>
          <cell r="Q4745">
            <v>0</v>
          </cell>
          <cell r="T4745">
            <v>0</v>
          </cell>
          <cell r="U4745">
            <v>0</v>
          </cell>
          <cell r="V4745">
            <v>0</v>
          </cell>
        </row>
        <row r="4746">
          <cell r="D4746" t="str">
            <v>BÌNH MINH</v>
          </cell>
          <cell r="M4746" t="str">
            <v>﻿Đang hoạt động</v>
          </cell>
          <cell r="N4746">
            <v>42549</v>
          </cell>
          <cell r="Q4746">
            <v>1</v>
          </cell>
          <cell r="T4746">
            <v>0</v>
          </cell>
          <cell r="U4746">
            <v>0</v>
          </cell>
          <cell r="V4746">
            <v>0</v>
          </cell>
        </row>
        <row r="4747">
          <cell r="D4747" t="str">
            <v>THE STARS 2</v>
          </cell>
          <cell r="M4747" t="str">
            <v>﻿Đang hoạt động</v>
          </cell>
          <cell r="N4747">
            <v>42548</v>
          </cell>
          <cell r="Q4747">
            <v>1</v>
          </cell>
          <cell r="T4747">
            <v>0</v>
          </cell>
          <cell r="U4747">
            <v>0</v>
          </cell>
          <cell r="V4747">
            <v>0</v>
          </cell>
        </row>
        <row r="4748">
          <cell r="D4748" t="str">
            <v>GENCASA HƯNG YÊN</v>
          </cell>
          <cell r="M4748" t="str">
            <v>﻿Đang hoạt động</v>
          </cell>
          <cell r="N4748">
            <v>42548</v>
          </cell>
          <cell r="Q4748">
            <v>1</v>
          </cell>
          <cell r="T4748">
            <v>0</v>
          </cell>
          <cell r="U4748">
            <v>0</v>
          </cell>
          <cell r="V4748">
            <v>0</v>
          </cell>
        </row>
        <row r="4749">
          <cell r="D4749" t="str">
            <v>MDRT BH</v>
          </cell>
          <cell r="M4749" t="str">
            <v>﻿Đã nghỉ việc</v>
          </cell>
          <cell r="N4749">
            <v>42548</v>
          </cell>
          <cell r="Q4749">
            <v>0</v>
          </cell>
          <cell r="T4749">
            <v>0</v>
          </cell>
          <cell r="U4749">
            <v>0</v>
          </cell>
          <cell r="V4749">
            <v>0</v>
          </cell>
        </row>
        <row r="4750">
          <cell r="D4750" t="str">
            <v>THE STARS 2</v>
          </cell>
          <cell r="M4750" t="str">
            <v>﻿Đang hoạt động</v>
          </cell>
          <cell r="N4750">
            <v>42545</v>
          </cell>
          <cell r="Q4750">
            <v>1</v>
          </cell>
          <cell r="T4750">
            <v>0</v>
          </cell>
          <cell r="U4750">
            <v>0</v>
          </cell>
          <cell r="V4750">
            <v>0</v>
          </cell>
        </row>
        <row r="4751">
          <cell r="D4751" t="str">
            <v>BÌNH MINH</v>
          </cell>
          <cell r="M4751" t="str">
            <v>﻿Đang hoạt động</v>
          </cell>
          <cell r="N4751">
            <v>42548</v>
          </cell>
          <cell r="Q4751">
            <v>1</v>
          </cell>
          <cell r="T4751">
            <v>0</v>
          </cell>
          <cell r="U4751">
            <v>0</v>
          </cell>
          <cell r="V4751">
            <v>0</v>
          </cell>
        </row>
        <row r="4752">
          <cell r="D4752" t="str">
            <v>GENCASA NGHỆ AN</v>
          </cell>
          <cell r="M4752" t="str">
            <v>﻿Đang hoạt động</v>
          </cell>
          <cell r="N4752">
            <v>42548</v>
          </cell>
          <cell r="Q4752">
            <v>1</v>
          </cell>
          <cell r="T4752">
            <v>0</v>
          </cell>
          <cell r="U4752">
            <v>0</v>
          </cell>
          <cell r="V4752">
            <v>0</v>
          </cell>
        </row>
        <row r="4753">
          <cell r="D4753" t="str">
            <v>MDRT BH</v>
          </cell>
          <cell r="M4753" t="str">
            <v>﻿Đang hoạt động</v>
          </cell>
          <cell r="N4753">
            <v>42548</v>
          </cell>
          <cell r="Q4753">
            <v>1</v>
          </cell>
          <cell r="T4753">
            <v>0</v>
          </cell>
          <cell r="U4753">
            <v>0</v>
          </cell>
          <cell r="V4753">
            <v>0</v>
          </cell>
        </row>
        <row r="4754">
          <cell r="D4754" t="str">
            <v>THE POWER</v>
          </cell>
          <cell r="M4754" t="str">
            <v>﻿Đang hoạt động</v>
          </cell>
          <cell r="N4754">
            <v>41814</v>
          </cell>
          <cell r="Q4754">
            <v>1</v>
          </cell>
          <cell r="T4754">
            <v>0</v>
          </cell>
          <cell r="U4754">
            <v>0</v>
          </cell>
          <cell r="V4754">
            <v>0</v>
          </cell>
        </row>
        <row r="4755">
          <cell r="D4755" t="str">
            <v>THE STARS 2</v>
          </cell>
          <cell r="M4755" t="str">
            <v>﻿Đang hoạt động</v>
          </cell>
          <cell r="N4755">
            <v>42545</v>
          </cell>
          <cell r="Q4755">
            <v>1</v>
          </cell>
          <cell r="T4755">
            <v>0</v>
          </cell>
          <cell r="U4755">
            <v>0</v>
          </cell>
          <cell r="V4755">
            <v>0</v>
          </cell>
        </row>
        <row r="4756">
          <cell r="D4756" t="str">
            <v>BÌNH MINH</v>
          </cell>
          <cell r="M4756" t="str">
            <v>﻿Đang hoạt động</v>
          </cell>
          <cell r="N4756">
            <v>42548</v>
          </cell>
          <cell r="Q4756">
            <v>1</v>
          </cell>
          <cell r="T4756">
            <v>0</v>
          </cell>
          <cell r="U4756">
            <v>0</v>
          </cell>
          <cell r="V4756">
            <v>0</v>
          </cell>
        </row>
        <row r="4757">
          <cell r="D4757" t="str">
            <v>BÌNH MINH</v>
          </cell>
          <cell r="M4757" t="str">
            <v>﻿Đang hoạt động</v>
          </cell>
          <cell r="N4757">
            <v>42548</v>
          </cell>
          <cell r="Q4757">
            <v>0</v>
          </cell>
          <cell r="T4757">
            <v>1</v>
          </cell>
          <cell r="U4757">
            <v>0</v>
          </cell>
          <cell r="V4757">
            <v>0</v>
          </cell>
        </row>
        <row r="4758">
          <cell r="D4758" t="str">
            <v>GENCASA LAM SƠN</v>
          </cell>
          <cell r="M4758" t="str">
            <v>﻿Đang hoạt động</v>
          </cell>
          <cell r="N4758">
            <v>42548</v>
          </cell>
          <cell r="Q4758">
            <v>1</v>
          </cell>
          <cell r="T4758">
            <v>0</v>
          </cell>
          <cell r="U4758">
            <v>0</v>
          </cell>
          <cell r="V4758">
            <v>0</v>
          </cell>
        </row>
        <row r="4759">
          <cell r="D4759" t="str">
            <v>GENCASA HƯNG YÊN</v>
          </cell>
          <cell r="M4759" t="str">
            <v>﻿Đang hoạt động</v>
          </cell>
          <cell r="N4759">
            <v>42577</v>
          </cell>
          <cell r="Q4759">
            <v>1</v>
          </cell>
          <cell r="T4759">
            <v>0</v>
          </cell>
          <cell r="U4759">
            <v>0</v>
          </cell>
          <cell r="V4759">
            <v>0</v>
          </cell>
        </row>
        <row r="4760">
          <cell r="D4760" t="str">
            <v>GENCASA NGHỆ AN</v>
          </cell>
          <cell r="M4760" t="str">
            <v>﻿Đang hoạt động</v>
          </cell>
          <cell r="N4760">
            <v>42548</v>
          </cell>
          <cell r="Q4760">
            <v>1</v>
          </cell>
          <cell r="T4760">
            <v>0</v>
          </cell>
          <cell r="U4760">
            <v>0</v>
          </cell>
          <cell r="V4760">
            <v>0</v>
          </cell>
        </row>
        <row r="4761">
          <cell r="D4761" t="str">
            <v>GENCASA LAM SƠN</v>
          </cell>
          <cell r="M4761" t="str">
            <v>﻿Đang hoạt động</v>
          </cell>
          <cell r="N4761">
            <v>42548</v>
          </cell>
          <cell r="Q4761">
            <v>1</v>
          </cell>
          <cell r="T4761">
            <v>0</v>
          </cell>
          <cell r="U4761">
            <v>0</v>
          </cell>
          <cell r="V4761">
            <v>0</v>
          </cell>
        </row>
        <row r="4762">
          <cell r="D4762" t="str">
            <v>REDBULL</v>
          </cell>
          <cell r="M4762" t="str">
            <v>﻿Đã nghỉ việc</v>
          </cell>
          <cell r="N4762">
            <v>42643</v>
          </cell>
          <cell r="Q4762">
            <v>0</v>
          </cell>
          <cell r="T4762">
            <v>0</v>
          </cell>
          <cell r="U4762">
            <v>0</v>
          </cell>
          <cell r="V4762">
            <v>0</v>
          </cell>
        </row>
        <row r="4763">
          <cell r="D4763" t="str">
            <v>GENCASA TÂN PHÚ</v>
          </cell>
          <cell r="M4763" t="str">
            <v>﻿Đang hoạt động</v>
          </cell>
          <cell r="N4763">
            <v>42569</v>
          </cell>
          <cell r="Q4763">
            <v>1</v>
          </cell>
          <cell r="T4763">
            <v>0</v>
          </cell>
          <cell r="U4763">
            <v>0</v>
          </cell>
          <cell r="V4763">
            <v>0</v>
          </cell>
        </row>
        <row r="4764">
          <cell r="D4764" t="str">
            <v>GENCASA LAM SƠN</v>
          </cell>
          <cell r="M4764" t="str">
            <v>﻿Đang hoạt động</v>
          </cell>
          <cell r="N4764">
            <v>42548</v>
          </cell>
          <cell r="Q4764">
            <v>1</v>
          </cell>
          <cell r="T4764">
            <v>0</v>
          </cell>
          <cell r="U4764">
            <v>0</v>
          </cell>
          <cell r="V4764">
            <v>0</v>
          </cell>
        </row>
        <row r="4765">
          <cell r="D4765" t="str">
            <v>GENCASA NGHỆ AN</v>
          </cell>
          <cell r="M4765" t="str">
            <v>﻿Đang hoạt động</v>
          </cell>
          <cell r="N4765">
            <v>42548</v>
          </cell>
          <cell r="Q4765">
            <v>1</v>
          </cell>
          <cell r="T4765">
            <v>0</v>
          </cell>
          <cell r="U4765">
            <v>0</v>
          </cell>
          <cell r="V4765">
            <v>0</v>
          </cell>
        </row>
        <row r="4766">
          <cell r="D4766" t="str">
            <v>THE STARS 2</v>
          </cell>
          <cell r="M4766" t="str">
            <v>﻿Đang hoạt động</v>
          </cell>
          <cell r="N4766">
            <v>42563</v>
          </cell>
          <cell r="Q4766">
            <v>1</v>
          </cell>
          <cell r="T4766">
            <v>0</v>
          </cell>
          <cell r="U4766">
            <v>0</v>
          </cell>
          <cell r="V4766">
            <v>0</v>
          </cell>
        </row>
        <row r="4767">
          <cell r="D4767" t="str">
            <v>GENCASA TÂN PHÚ</v>
          </cell>
          <cell r="M4767" t="str">
            <v>﻿Đang hoạt động</v>
          </cell>
          <cell r="N4767">
            <v>42545</v>
          </cell>
          <cell r="Q4767">
            <v>1</v>
          </cell>
          <cell r="T4767">
            <v>0</v>
          </cell>
          <cell r="U4767">
            <v>0</v>
          </cell>
          <cell r="V4767">
            <v>0</v>
          </cell>
        </row>
        <row r="4768">
          <cell r="D4768" t="str">
            <v>DIAMOND</v>
          </cell>
          <cell r="M4768" t="str">
            <v>﻿Đã nghỉ việc</v>
          </cell>
          <cell r="N4768">
            <v>42640</v>
          </cell>
          <cell r="Q4768">
            <v>0</v>
          </cell>
          <cell r="T4768">
            <v>0</v>
          </cell>
          <cell r="U4768">
            <v>0</v>
          </cell>
          <cell r="V4768">
            <v>0</v>
          </cell>
        </row>
        <row r="4769">
          <cell r="D4769" t="str">
            <v>THE STARS 2</v>
          </cell>
          <cell r="M4769" t="str">
            <v>﻿Đang hoạt động</v>
          </cell>
          <cell r="N4769">
            <v>42548</v>
          </cell>
          <cell r="Q4769">
            <v>1</v>
          </cell>
          <cell r="T4769">
            <v>0</v>
          </cell>
          <cell r="U4769">
            <v>0</v>
          </cell>
          <cell r="V4769">
            <v>0</v>
          </cell>
        </row>
        <row r="4770">
          <cell r="D4770" t="str">
            <v>GENCASA LAM SƠN</v>
          </cell>
          <cell r="M4770" t="str">
            <v>﻿Đang hoạt động</v>
          </cell>
          <cell r="N4770">
            <v>42548</v>
          </cell>
          <cell r="Q4770">
            <v>1</v>
          </cell>
          <cell r="T4770">
            <v>0</v>
          </cell>
          <cell r="U4770">
            <v>0</v>
          </cell>
          <cell r="V4770">
            <v>0</v>
          </cell>
        </row>
        <row r="4771">
          <cell r="D4771" t="str">
            <v>GENCASA LAM SƠN</v>
          </cell>
          <cell r="M4771" t="str">
            <v>﻿Đang hoạt động</v>
          </cell>
          <cell r="N4771">
            <v>42548</v>
          </cell>
          <cell r="Q4771">
            <v>1</v>
          </cell>
          <cell r="T4771">
            <v>0</v>
          </cell>
          <cell r="U4771">
            <v>0</v>
          </cell>
          <cell r="V4771">
            <v>0</v>
          </cell>
        </row>
        <row r="4772">
          <cell r="D4772" t="str">
            <v>GENCASA LAM SƠN</v>
          </cell>
          <cell r="M4772" t="str">
            <v>﻿Đang hoạt động</v>
          </cell>
          <cell r="N4772">
            <v>42548</v>
          </cell>
          <cell r="Q4772">
            <v>1</v>
          </cell>
          <cell r="T4772">
            <v>0</v>
          </cell>
          <cell r="U4772">
            <v>0</v>
          </cell>
          <cell r="V4772">
            <v>0</v>
          </cell>
        </row>
        <row r="4773">
          <cell r="D4773" t="str">
            <v>THE STARS 2</v>
          </cell>
          <cell r="M4773" t="str">
            <v>﻿Đang hoạt động</v>
          </cell>
          <cell r="N4773">
            <v>42545</v>
          </cell>
          <cell r="Q4773">
            <v>1</v>
          </cell>
          <cell r="T4773">
            <v>0</v>
          </cell>
          <cell r="U4773">
            <v>0</v>
          </cell>
          <cell r="V4773">
            <v>0</v>
          </cell>
        </row>
        <row r="4774">
          <cell r="D4774" t="str">
            <v>THE STARS 2</v>
          </cell>
          <cell r="M4774" t="str">
            <v>﻿Đang hoạt động</v>
          </cell>
          <cell r="N4774">
            <v>42545</v>
          </cell>
          <cell r="Q4774">
            <v>1</v>
          </cell>
          <cell r="T4774">
            <v>0</v>
          </cell>
          <cell r="U4774">
            <v>0</v>
          </cell>
          <cell r="V4774">
            <v>0</v>
          </cell>
        </row>
        <row r="4775">
          <cell r="D4775" t="str">
            <v>THE QUEEN</v>
          </cell>
          <cell r="M4775" t="str">
            <v>﻿Đang hoạt động</v>
          </cell>
          <cell r="N4775">
            <v>42549</v>
          </cell>
          <cell r="Q4775">
            <v>1</v>
          </cell>
          <cell r="T4775">
            <v>0</v>
          </cell>
          <cell r="U4775">
            <v>0</v>
          </cell>
          <cell r="V4775">
            <v>0</v>
          </cell>
        </row>
        <row r="4776">
          <cell r="D4776" t="str">
            <v>MDRT HCM</v>
          </cell>
          <cell r="M4776" t="str">
            <v>﻿Đang hoạt động</v>
          </cell>
          <cell r="N4776">
            <v>42548</v>
          </cell>
          <cell r="Q4776">
            <v>1</v>
          </cell>
          <cell r="T4776">
            <v>0</v>
          </cell>
          <cell r="U4776">
            <v>0</v>
          </cell>
          <cell r="V4776">
            <v>0</v>
          </cell>
        </row>
        <row r="4777">
          <cell r="D4777" t="str">
            <v>GENCASA TÂN PHÚ</v>
          </cell>
          <cell r="M4777" t="str">
            <v>﻿Đang hoạt động</v>
          </cell>
          <cell r="N4777">
            <v>42545</v>
          </cell>
          <cell r="Q4777">
            <v>1</v>
          </cell>
          <cell r="T4777">
            <v>0</v>
          </cell>
          <cell r="U4777">
            <v>0</v>
          </cell>
          <cell r="V4777">
            <v>0</v>
          </cell>
        </row>
        <row r="4778">
          <cell r="D4778" t="str">
            <v>MDRT HCM</v>
          </cell>
          <cell r="M4778" t="str">
            <v>﻿Đã nghỉ việc</v>
          </cell>
          <cell r="N4778">
            <v>42548</v>
          </cell>
          <cell r="Q4778">
            <v>0</v>
          </cell>
          <cell r="T4778">
            <v>0</v>
          </cell>
          <cell r="U4778">
            <v>0</v>
          </cell>
          <cell r="V4778">
            <v>0</v>
          </cell>
        </row>
        <row r="4779">
          <cell r="D4779" t="str">
            <v>BLUE OCEAN</v>
          </cell>
          <cell r="M4779" t="str">
            <v>﻿Đang hoạt động</v>
          </cell>
          <cell r="N4779">
            <v>42548</v>
          </cell>
          <cell r="Q4779">
            <v>1</v>
          </cell>
          <cell r="T4779">
            <v>0</v>
          </cell>
          <cell r="U4779">
            <v>0</v>
          </cell>
          <cell r="V4779">
            <v>0</v>
          </cell>
        </row>
        <row r="4780">
          <cell r="D4780" t="str">
            <v>COT GENCASA</v>
          </cell>
          <cell r="M4780" t="str">
            <v>﻿Đang hoạt động</v>
          </cell>
          <cell r="N4780">
            <v>42549</v>
          </cell>
          <cell r="Q4780">
            <v>1</v>
          </cell>
          <cell r="T4780">
            <v>0</v>
          </cell>
          <cell r="U4780">
            <v>0</v>
          </cell>
          <cell r="V4780">
            <v>0</v>
          </cell>
        </row>
        <row r="4781">
          <cell r="D4781" t="str">
            <v>EIB MIỀN NAM 2</v>
          </cell>
          <cell r="M4781" t="str">
            <v>﻿Đang hoạt động</v>
          </cell>
          <cell r="N4781">
            <v>42549</v>
          </cell>
          <cell r="Q4781">
            <v>0</v>
          </cell>
          <cell r="T4781">
            <v>0</v>
          </cell>
          <cell r="U4781">
            <v>0</v>
          </cell>
          <cell r="V4781">
            <v>0</v>
          </cell>
        </row>
        <row r="4782">
          <cell r="D4782" t="str">
            <v>THE STARS 2</v>
          </cell>
          <cell r="M4782" t="str">
            <v>﻿Đã nghỉ việc</v>
          </cell>
          <cell r="N4782">
            <v>42635</v>
          </cell>
          <cell r="Q4782">
            <v>0</v>
          </cell>
          <cell r="T4782">
            <v>0</v>
          </cell>
          <cell r="U4782">
            <v>0</v>
          </cell>
          <cell r="V4782">
            <v>0</v>
          </cell>
        </row>
        <row r="4783">
          <cell r="D4783" t="str">
            <v>WHITE HORSE</v>
          </cell>
          <cell r="M4783" t="str">
            <v>﻿Đang hoạt động</v>
          </cell>
          <cell r="N4783">
            <v>42549</v>
          </cell>
          <cell r="Q4783">
            <v>1</v>
          </cell>
          <cell r="T4783">
            <v>0</v>
          </cell>
          <cell r="U4783">
            <v>0</v>
          </cell>
          <cell r="V4783">
            <v>0</v>
          </cell>
        </row>
        <row r="4784">
          <cell r="D4784" t="str">
            <v>BÌNH MINH</v>
          </cell>
          <cell r="M4784" t="str">
            <v>﻿Đang hoạt động</v>
          </cell>
          <cell r="N4784">
            <v>42566</v>
          </cell>
          <cell r="Q4784">
            <v>0</v>
          </cell>
          <cell r="T4784">
            <v>0</v>
          </cell>
          <cell r="U4784">
            <v>1</v>
          </cell>
          <cell r="V4784">
            <v>0</v>
          </cell>
        </row>
        <row r="4785">
          <cell r="D4785" t="str">
            <v>THE STARS 2</v>
          </cell>
          <cell r="M4785" t="str">
            <v>﻿Đang hoạt động</v>
          </cell>
          <cell r="N4785">
            <v>42549</v>
          </cell>
          <cell r="Q4785">
            <v>1</v>
          </cell>
          <cell r="T4785">
            <v>0</v>
          </cell>
          <cell r="U4785">
            <v>0</v>
          </cell>
          <cell r="V4785">
            <v>0</v>
          </cell>
        </row>
        <row r="4786">
          <cell r="D4786" t="str">
            <v>MDRT VT</v>
          </cell>
          <cell r="M4786" t="str">
            <v>﻿Đang hoạt động</v>
          </cell>
          <cell r="N4786">
            <v>42607</v>
          </cell>
          <cell r="Q4786">
            <v>1</v>
          </cell>
          <cell r="T4786">
            <v>0</v>
          </cell>
          <cell r="U4786">
            <v>0</v>
          </cell>
          <cell r="V4786">
            <v>0</v>
          </cell>
        </row>
        <row r="4787">
          <cell r="D4787" t="str">
            <v>MDRT HCM</v>
          </cell>
          <cell r="M4787" t="str">
            <v>﻿Đang hoạt động</v>
          </cell>
          <cell r="N4787">
            <v>42556</v>
          </cell>
          <cell r="Q4787">
            <v>1</v>
          </cell>
          <cell r="T4787">
            <v>0</v>
          </cell>
          <cell r="U4787">
            <v>0</v>
          </cell>
          <cell r="V4787">
            <v>0</v>
          </cell>
        </row>
        <row r="4788">
          <cell r="D4788" t="str">
            <v>GREEN DRAGON</v>
          </cell>
          <cell r="M4788" t="str">
            <v>﻿Đã nghỉ việc</v>
          </cell>
          <cell r="N4788">
            <v>42548</v>
          </cell>
          <cell r="Q4788">
            <v>0</v>
          </cell>
          <cell r="T4788">
            <v>0</v>
          </cell>
          <cell r="U4788">
            <v>0</v>
          </cell>
          <cell r="V4788">
            <v>0</v>
          </cell>
        </row>
        <row r="4789">
          <cell r="D4789" t="str">
            <v>GREEN DRAGON</v>
          </cell>
          <cell r="M4789" t="str">
            <v>﻿Đang hoạt động</v>
          </cell>
          <cell r="N4789">
            <v>42548</v>
          </cell>
          <cell r="Q4789">
            <v>1</v>
          </cell>
          <cell r="T4789">
            <v>0</v>
          </cell>
          <cell r="U4789">
            <v>0</v>
          </cell>
          <cell r="V4789">
            <v>0</v>
          </cell>
        </row>
        <row r="4790">
          <cell r="D4790" t="str">
            <v>VICTORY</v>
          </cell>
          <cell r="M4790" t="str">
            <v>﻿Đang hoạt động</v>
          </cell>
          <cell r="N4790">
            <v>42548</v>
          </cell>
          <cell r="Q4790">
            <v>1</v>
          </cell>
          <cell r="T4790">
            <v>0</v>
          </cell>
          <cell r="U4790">
            <v>0</v>
          </cell>
          <cell r="V4790">
            <v>0</v>
          </cell>
        </row>
        <row r="4791">
          <cell r="D4791" t="str">
            <v>TCA TEAM</v>
          </cell>
          <cell r="M4791" t="str">
            <v>﻿Đang hoạt động</v>
          </cell>
          <cell r="N4791">
            <v>42550</v>
          </cell>
          <cell r="Q4791">
            <v>0</v>
          </cell>
          <cell r="T4791">
            <v>0</v>
          </cell>
          <cell r="U4791">
            <v>0</v>
          </cell>
          <cell r="V4791">
            <v>0</v>
          </cell>
        </row>
        <row r="4792">
          <cell r="D4792" t="str">
            <v>COT GENCASA</v>
          </cell>
          <cell r="M4792" t="str">
            <v>﻿Đang hoạt động</v>
          </cell>
          <cell r="N4792">
            <v>42548</v>
          </cell>
          <cell r="Q4792">
            <v>1</v>
          </cell>
          <cell r="T4792">
            <v>0</v>
          </cell>
          <cell r="U4792">
            <v>0</v>
          </cell>
          <cell r="V4792">
            <v>0</v>
          </cell>
        </row>
        <row r="4793">
          <cell r="D4793" t="str">
            <v>MDRT HCM</v>
          </cell>
          <cell r="M4793" t="str">
            <v>﻿Đang hoạt động</v>
          </cell>
          <cell r="N4793">
            <v>42549</v>
          </cell>
          <cell r="Q4793">
            <v>0</v>
          </cell>
          <cell r="T4793">
            <v>0</v>
          </cell>
          <cell r="U4793">
            <v>1</v>
          </cell>
          <cell r="V4793">
            <v>0</v>
          </cell>
        </row>
        <row r="4794">
          <cell r="D4794" t="str">
            <v>THE STARS 2</v>
          </cell>
          <cell r="M4794" t="str">
            <v>﻿Đang hoạt động</v>
          </cell>
          <cell r="N4794">
            <v>42545</v>
          </cell>
          <cell r="Q4794">
            <v>1</v>
          </cell>
          <cell r="T4794">
            <v>0</v>
          </cell>
          <cell r="U4794">
            <v>0</v>
          </cell>
          <cell r="V4794">
            <v>0</v>
          </cell>
        </row>
        <row r="4795">
          <cell r="D4795" t="str">
            <v>THE QUEEN</v>
          </cell>
          <cell r="M4795" t="str">
            <v>﻿Đang hoạt động</v>
          </cell>
          <cell r="N4795">
            <v>42549</v>
          </cell>
          <cell r="Q4795">
            <v>0</v>
          </cell>
          <cell r="T4795">
            <v>0</v>
          </cell>
          <cell r="U4795">
            <v>1</v>
          </cell>
          <cell r="V4795">
            <v>0</v>
          </cell>
        </row>
        <row r="4796">
          <cell r="D4796" t="str">
            <v>THE STARS 2</v>
          </cell>
          <cell r="M4796" t="str">
            <v>﻿Đang hoạt động</v>
          </cell>
          <cell r="N4796">
            <v>42545</v>
          </cell>
          <cell r="Q4796">
            <v>1</v>
          </cell>
          <cell r="T4796">
            <v>0</v>
          </cell>
          <cell r="U4796">
            <v>0</v>
          </cell>
          <cell r="V4796">
            <v>0</v>
          </cell>
        </row>
        <row r="4797">
          <cell r="D4797" t="str">
            <v>TCA TEAM</v>
          </cell>
          <cell r="M4797" t="str">
            <v>﻿Đang hoạt động</v>
          </cell>
          <cell r="N4797">
            <v>42550</v>
          </cell>
          <cell r="Q4797">
            <v>0</v>
          </cell>
          <cell r="T4797">
            <v>0</v>
          </cell>
          <cell r="U4797">
            <v>0</v>
          </cell>
          <cell r="V4797">
            <v>0</v>
          </cell>
        </row>
        <row r="4798">
          <cell r="D4798" t="str">
            <v>TCA TEAM</v>
          </cell>
          <cell r="M4798" t="str">
            <v>﻿Đang hoạt động</v>
          </cell>
          <cell r="N4798">
            <v>42681</v>
          </cell>
          <cell r="Q4798">
            <v>0</v>
          </cell>
          <cell r="T4798">
            <v>0</v>
          </cell>
          <cell r="U4798">
            <v>0</v>
          </cell>
          <cell r="V4798">
            <v>0</v>
          </cell>
        </row>
        <row r="4799">
          <cell r="D4799" t="str">
            <v>REDBULL</v>
          </cell>
          <cell r="M4799" t="str">
            <v>﻿Đang hoạt động</v>
          </cell>
          <cell r="N4799">
            <v>42548</v>
          </cell>
          <cell r="Q4799">
            <v>1</v>
          </cell>
          <cell r="T4799">
            <v>0</v>
          </cell>
          <cell r="U4799">
            <v>0</v>
          </cell>
          <cell r="V4799">
            <v>0</v>
          </cell>
        </row>
        <row r="4800">
          <cell r="D4800" t="str">
            <v>TCA TEAM</v>
          </cell>
          <cell r="M4800" t="str">
            <v>﻿Đang hoạt động</v>
          </cell>
          <cell r="N4800">
            <v>42550</v>
          </cell>
          <cell r="Q4800">
            <v>0</v>
          </cell>
          <cell r="T4800">
            <v>0</v>
          </cell>
          <cell r="U4800">
            <v>0</v>
          </cell>
          <cell r="V4800">
            <v>0</v>
          </cell>
        </row>
        <row r="4801">
          <cell r="D4801" t="str">
            <v>DIAMOND</v>
          </cell>
          <cell r="M4801" t="str">
            <v>﻿Đang hoạt động</v>
          </cell>
          <cell r="N4801">
            <v>42549</v>
          </cell>
          <cell r="Q4801">
            <v>1</v>
          </cell>
          <cell r="T4801">
            <v>0</v>
          </cell>
          <cell r="U4801">
            <v>0</v>
          </cell>
          <cell r="V4801">
            <v>0</v>
          </cell>
        </row>
        <row r="4802">
          <cell r="D4802" t="str">
            <v>LIB</v>
          </cell>
          <cell r="M4802" t="str">
            <v>﻿Đang hoạt động</v>
          </cell>
          <cell r="N4802">
            <v>42545</v>
          </cell>
          <cell r="Q4802">
            <v>1</v>
          </cell>
          <cell r="T4802">
            <v>0</v>
          </cell>
          <cell r="U4802">
            <v>0</v>
          </cell>
          <cell r="V4802">
            <v>0</v>
          </cell>
        </row>
        <row r="4803">
          <cell r="D4803" t="str">
            <v>THE STARS 2</v>
          </cell>
          <cell r="M4803" t="str">
            <v>﻿Đang hoạt động</v>
          </cell>
          <cell r="N4803">
            <v>42545</v>
          </cell>
          <cell r="Q4803">
            <v>1</v>
          </cell>
          <cell r="T4803">
            <v>0</v>
          </cell>
          <cell r="U4803">
            <v>0</v>
          </cell>
          <cell r="V4803">
            <v>0</v>
          </cell>
        </row>
        <row r="4804">
          <cell r="D4804" t="str">
            <v>VICTORY</v>
          </cell>
          <cell r="M4804" t="str">
            <v>﻿Đang hoạt động</v>
          </cell>
          <cell r="N4804">
            <v>42548</v>
          </cell>
          <cell r="Q4804">
            <v>1</v>
          </cell>
          <cell r="T4804">
            <v>0</v>
          </cell>
          <cell r="U4804">
            <v>0</v>
          </cell>
          <cell r="V4804">
            <v>0</v>
          </cell>
        </row>
        <row r="4805">
          <cell r="D4805" t="str">
            <v>TCA TEAM</v>
          </cell>
          <cell r="M4805" t="str">
            <v>﻿Đang hoạt động</v>
          </cell>
          <cell r="N4805">
            <v>42681</v>
          </cell>
          <cell r="Q4805">
            <v>0</v>
          </cell>
          <cell r="T4805">
            <v>0</v>
          </cell>
          <cell r="U4805">
            <v>0</v>
          </cell>
          <cell r="V4805">
            <v>0</v>
          </cell>
        </row>
        <row r="4806">
          <cell r="D4806" t="str">
            <v>MDRT BH</v>
          </cell>
          <cell r="M4806" t="str">
            <v>﻿Đang hoạt động</v>
          </cell>
          <cell r="N4806">
            <v>42548</v>
          </cell>
          <cell r="Q4806">
            <v>1</v>
          </cell>
          <cell r="T4806">
            <v>0</v>
          </cell>
          <cell r="U4806">
            <v>0</v>
          </cell>
          <cell r="V4806">
            <v>0</v>
          </cell>
        </row>
        <row r="4807">
          <cell r="D4807" t="str">
            <v>CẦN THƠ</v>
          </cell>
          <cell r="M4807" t="str">
            <v>﻿Đang hoạt động</v>
          </cell>
          <cell r="N4807">
            <v>42549</v>
          </cell>
          <cell r="Q4807">
            <v>1</v>
          </cell>
          <cell r="T4807">
            <v>0</v>
          </cell>
          <cell r="U4807">
            <v>0</v>
          </cell>
          <cell r="V4807">
            <v>0</v>
          </cell>
        </row>
        <row r="4808">
          <cell r="D4808" t="str">
            <v>BLUE OCEAN</v>
          </cell>
          <cell r="M4808" t="str">
            <v>﻿Đang hoạt động</v>
          </cell>
          <cell r="N4808">
            <v>42548</v>
          </cell>
          <cell r="Q4808">
            <v>1</v>
          </cell>
          <cell r="T4808">
            <v>0</v>
          </cell>
          <cell r="U4808">
            <v>0</v>
          </cell>
          <cell r="V4808">
            <v>0</v>
          </cell>
        </row>
        <row r="4809">
          <cell r="D4809" t="str">
            <v>TCA TEAM</v>
          </cell>
          <cell r="M4809" t="str">
            <v>﻿Đang hoạt động</v>
          </cell>
          <cell r="N4809">
            <v>42626</v>
          </cell>
          <cell r="Q4809">
            <v>0</v>
          </cell>
          <cell r="T4809">
            <v>0</v>
          </cell>
          <cell r="U4809">
            <v>0</v>
          </cell>
          <cell r="V4809">
            <v>0</v>
          </cell>
        </row>
        <row r="4810">
          <cell r="D4810" t="str">
            <v>VICTORY</v>
          </cell>
          <cell r="M4810" t="str">
            <v>﻿Đã nghỉ việc</v>
          </cell>
          <cell r="N4810">
            <v>42548</v>
          </cell>
          <cell r="Q4810">
            <v>0</v>
          </cell>
          <cell r="T4810">
            <v>0</v>
          </cell>
          <cell r="U4810">
            <v>0</v>
          </cell>
          <cell r="V4810">
            <v>0</v>
          </cell>
        </row>
        <row r="4811">
          <cell r="D4811" t="str">
            <v>THE STARS 2</v>
          </cell>
          <cell r="M4811" t="str">
            <v>﻿Đang hoạt động</v>
          </cell>
          <cell r="N4811">
            <v>42545</v>
          </cell>
          <cell r="Q4811">
            <v>1</v>
          </cell>
          <cell r="T4811">
            <v>0</v>
          </cell>
          <cell r="U4811">
            <v>0</v>
          </cell>
          <cell r="V4811">
            <v>0</v>
          </cell>
        </row>
        <row r="4812">
          <cell r="D4812" t="str">
            <v>CẦN THƠ</v>
          </cell>
          <cell r="M4812" t="str">
            <v>﻿Đang hoạt động</v>
          </cell>
          <cell r="N4812">
            <v>42548</v>
          </cell>
          <cell r="Q4812">
            <v>1</v>
          </cell>
          <cell r="T4812">
            <v>0</v>
          </cell>
          <cell r="U4812">
            <v>0</v>
          </cell>
          <cell r="V4812">
            <v>0</v>
          </cell>
        </row>
        <row r="4813">
          <cell r="D4813" t="str">
            <v>GREEN DRAGON</v>
          </cell>
          <cell r="M4813" t="str">
            <v>﻿Đang hoạt động</v>
          </cell>
          <cell r="N4813">
            <v>42548</v>
          </cell>
          <cell r="Q4813">
            <v>1</v>
          </cell>
          <cell r="T4813">
            <v>0</v>
          </cell>
          <cell r="U4813">
            <v>0</v>
          </cell>
          <cell r="V4813">
            <v>0</v>
          </cell>
        </row>
        <row r="4814">
          <cell r="D4814" t="str">
            <v>TCA TEAM</v>
          </cell>
          <cell r="M4814" t="str">
            <v>﻿Đang hoạt động</v>
          </cell>
          <cell r="N4814">
            <v>42626</v>
          </cell>
          <cell r="Q4814">
            <v>0</v>
          </cell>
          <cell r="T4814">
            <v>0</v>
          </cell>
          <cell r="U4814">
            <v>0</v>
          </cell>
          <cell r="V4814">
            <v>0</v>
          </cell>
        </row>
        <row r="4815">
          <cell r="D4815" t="str">
            <v>CẦN THƠ</v>
          </cell>
          <cell r="M4815" t="str">
            <v>﻿Đang hoạt động</v>
          </cell>
          <cell r="N4815">
            <v>42548</v>
          </cell>
          <cell r="Q4815">
            <v>1</v>
          </cell>
          <cell r="T4815">
            <v>0</v>
          </cell>
          <cell r="U4815">
            <v>0</v>
          </cell>
          <cell r="V4815">
            <v>0</v>
          </cell>
        </row>
        <row r="4816">
          <cell r="D4816" t="str">
            <v>THE STARS 2</v>
          </cell>
          <cell r="M4816" t="str">
            <v>﻿Đang hoạt động</v>
          </cell>
          <cell r="N4816">
            <v>42548</v>
          </cell>
          <cell r="Q4816">
            <v>1</v>
          </cell>
          <cell r="T4816">
            <v>0</v>
          </cell>
          <cell r="U4816">
            <v>0</v>
          </cell>
          <cell r="V4816">
            <v>0</v>
          </cell>
        </row>
        <row r="4817">
          <cell r="D4817" t="str">
            <v>TCA TEAM</v>
          </cell>
          <cell r="M4817" t="str">
            <v>﻿Đang hoạt động</v>
          </cell>
          <cell r="N4817">
            <v>42550</v>
          </cell>
          <cell r="Q4817">
            <v>0</v>
          </cell>
          <cell r="T4817">
            <v>0</v>
          </cell>
          <cell r="U4817">
            <v>0</v>
          </cell>
          <cell r="V4817">
            <v>0</v>
          </cell>
        </row>
        <row r="4818">
          <cell r="D4818" t="str">
            <v>GREEN DRAGON</v>
          </cell>
          <cell r="M4818" t="str">
            <v>﻿Đang hoạt động</v>
          </cell>
          <cell r="N4818">
            <v>42548</v>
          </cell>
          <cell r="Q4818">
            <v>1</v>
          </cell>
          <cell r="T4818">
            <v>0</v>
          </cell>
          <cell r="U4818">
            <v>0</v>
          </cell>
          <cell r="V4818">
            <v>0</v>
          </cell>
        </row>
        <row r="4819">
          <cell r="D4819" t="str">
            <v>THE STARS 2</v>
          </cell>
          <cell r="M4819" t="str">
            <v>﻿Đang hoạt động</v>
          </cell>
          <cell r="N4819">
            <v>42548</v>
          </cell>
          <cell r="Q4819">
            <v>1</v>
          </cell>
          <cell r="T4819">
            <v>0</v>
          </cell>
          <cell r="U4819">
            <v>0</v>
          </cell>
          <cell r="V4819">
            <v>0</v>
          </cell>
        </row>
        <row r="4820">
          <cell r="D4820" t="str">
            <v>TCA TEAM</v>
          </cell>
          <cell r="M4820" t="str">
            <v>﻿Đang hoạt động</v>
          </cell>
          <cell r="N4820">
            <v>42550</v>
          </cell>
          <cell r="Q4820">
            <v>0</v>
          </cell>
          <cell r="T4820">
            <v>0</v>
          </cell>
          <cell r="U4820">
            <v>0</v>
          </cell>
          <cell r="V4820">
            <v>0</v>
          </cell>
        </row>
        <row r="4821">
          <cell r="D4821" t="str">
            <v>TCA TEAM</v>
          </cell>
          <cell r="M4821" t="str">
            <v>﻿Đang hoạt động</v>
          </cell>
          <cell r="N4821">
            <v>42550</v>
          </cell>
          <cell r="Q4821">
            <v>0</v>
          </cell>
          <cell r="T4821">
            <v>0</v>
          </cell>
          <cell r="U4821">
            <v>0</v>
          </cell>
          <cell r="V4821">
            <v>0</v>
          </cell>
        </row>
        <row r="4822">
          <cell r="D4822" t="str">
            <v>VICTORY</v>
          </cell>
          <cell r="M4822" t="str">
            <v>﻿Đã nghỉ việc</v>
          </cell>
          <cell r="N4822">
            <v>42548</v>
          </cell>
          <cell r="Q4822">
            <v>0</v>
          </cell>
          <cell r="T4822">
            <v>0</v>
          </cell>
          <cell r="U4822">
            <v>0</v>
          </cell>
          <cell r="V4822">
            <v>0</v>
          </cell>
        </row>
        <row r="4823">
          <cell r="D4823" t="str">
            <v>TCA TEAM</v>
          </cell>
          <cell r="M4823" t="str">
            <v>﻿Đang hoạt động</v>
          </cell>
          <cell r="N4823">
            <v>42788</v>
          </cell>
          <cell r="Q4823">
            <v>0</v>
          </cell>
          <cell r="T4823">
            <v>0</v>
          </cell>
          <cell r="U4823">
            <v>0</v>
          </cell>
          <cell r="V4823">
            <v>0</v>
          </cell>
        </row>
        <row r="4824">
          <cell r="D4824" t="str">
            <v>LIB</v>
          </cell>
          <cell r="M4824" t="str">
            <v>﻿Đang hoạt động</v>
          </cell>
          <cell r="N4824">
            <v>42545</v>
          </cell>
          <cell r="Q4824">
            <v>1</v>
          </cell>
          <cell r="T4824">
            <v>0</v>
          </cell>
          <cell r="U4824">
            <v>0</v>
          </cell>
          <cell r="V4824">
            <v>0</v>
          </cell>
        </row>
        <row r="4825">
          <cell r="D4825" t="str">
            <v>THE STARS 2</v>
          </cell>
          <cell r="M4825" t="str">
            <v>﻿Đang hoạt động</v>
          </cell>
          <cell r="N4825">
            <v>42545</v>
          </cell>
          <cell r="Q4825">
            <v>1</v>
          </cell>
          <cell r="T4825">
            <v>0</v>
          </cell>
          <cell r="U4825">
            <v>0</v>
          </cell>
          <cell r="V4825">
            <v>0</v>
          </cell>
        </row>
        <row r="4826">
          <cell r="D4826" t="str">
            <v>VICTORY</v>
          </cell>
          <cell r="M4826" t="str">
            <v>﻿Đang hoạt động</v>
          </cell>
          <cell r="N4826">
            <v>42548</v>
          </cell>
          <cell r="Q4826">
            <v>1</v>
          </cell>
          <cell r="T4826">
            <v>0</v>
          </cell>
          <cell r="U4826">
            <v>0</v>
          </cell>
          <cell r="V4826">
            <v>0</v>
          </cell>
        </row>
        <row r="4827">
          <cell r="D4827" t="str">
            <v>TCA TEAM</v>
          </cell>
          <cell r="M4827" t="str">
            <v>﻿Đang hoạt động</v>
          </cell>
          <cell r="N4827">
            <v>42550</v>
          </cell>
          <cell r="Q4827">
            <v>0</v>
          </cell>
          <cell r="T4827">
            <v>0</v>
          </cell>
          <cell r="U4827">
            <v>0</v>
          </cell>
          <cell r="V4827">
            <v>0</v>
          </cell>
        </row>
        <row r="4828">
          <cell r="D4828" t="str">
            <v>BLUE WAVES</v>
          </cell>
          <cell r="M4828" t="str">
            <v>﻿Đã nghỉ việc</v>
          </cell>
          <cell r="N4828">
            <v>42548</v>
          </cell>
          <cell r="Q4828">
            <v>0</v>
          </cell>
          <cell r="T4828">
            <v>0</v>
          </cell>
          <cell r="U4828">
            <v>0</v>
          </cell>
          <cell r="V4828">
            <v>0</v>
          </cell>
        </row>
        <row r="4829">
          <cell r="D4829" t="str">
            <v>TCA TEAM</v>
          </cell>
          <cell r="M4829" t="str">
            <v>﻿Đang hoạt động</v>
          </cell>
          <cell r="N4829">
            <v>42550</v>
          </cell>
          <cell r="Q4829">
            <v>0</v>
          </cell>
          <cell r="T4829">
            <v>0</v>
          </cell>
          <cell r="U4829">
            <v>0</v>
          </cell>
          <cell r="V4829">
            <v>0</v>
          </cell>
        </row>
        <row r="4830">
          <cell r="D4830" t="str">
            <v>TCA TEAM</v>
          </cell>
          <cell r="M4830" t="str">
            <v>﻿Đang hoạt động</v>
          </cell>
          <cell r="N4830">
            <v>42550</v>
          </cell>
          <cell r="Q4830">
            <v>0</v>
          </cell>
          <cell r="T4830">
            <v>0</v>
          </cell>
          <cell r="U4830">
            <v>0</v>
          </cell>
          <cell r="V4830">
            <v>0</v>
          </cell>
        </row>
        <row r="4831">
          <cell r="D4831" t="str">
            <v>TCA TEAM</v>
          </cell>
          <cell r="M4831" t="str">
            <v>﻿Đang hoạt động</v>
          </cell>
          <cell r="N4831">
            <v>42550</v>
          </cell>
          <cell r="Q4831">
            <v>0</v>
          </cell>
          <cell r="T4831">
            <v>0</v>
          </cell>
          <cell r="U4831">
            <v>0</v>
          </cell>
          <cell r="V4831">
            <v>0</v>
          </cell>
        </row>
        <row r="4832">
          <cell r="D4832" t="str">
            <v>GENCASA LAM SƠN</v>
          </cell>
          <cell r="M4832" t="str">
            <v>﻿Đang hoạt động</v>
          </cell>
          <cell r="N4832">
            <v>42548</v>
          </cell>
          <cell r="Q4832">
            <v>0</v>
          </cell>
          <cell r="T4832">
            <v>0</v>
          </cell>
          <cell r="U4832">
            <v>1</v>
          </cell>
          <cell r="V4832">
            <v>0</v>
          </cell>
        </row>
        <row r="4833">
          <cell r="D4833" t="str">
            <v>CẦN THƠ</v>
          </cell>
          <cell r="M4833" t="str">
            <v>﻿Đang hoạt động</v>
          </cell>
          <cell r="N4833">
            <v>42548</v>
          </cell>
          <cell r="Q4833">
            <v>0</v>
          </cell>
          <cell r="T4833">
            <v>0</v>
          </cell>
          <cell r="U4833">
            <v>1</v>
          </cell>
          <cell r="V4833">
            <v>0</v>
          </cell>
        </row>
        <row r="4834">
          <cell r="D4834" t="str">
            <v>THANH HÓA</v>
          </cell>
          <cell r="M4834" t="str">
            <v>﻿Đang hoạt động</v>
          </cell>
          <cell r="N4834">
            <v>42549</v>
          </cell>
          <cell r="Q4834">
            <v>1</v>
          </cell>
          <cell r="T4834">
            <v>0</v>
          </cell>
          <cell r="U4834">
            <v>0</v>
          </cell>
          <cell r="V4834">
            <v>0</v>
          </cell>
        </row>
        <row r="4835">
          <cell r="D4835" t="str">
            <v>GENCASA LAM SƠN</v>
          </cell>
          <cell r="M4835" t="str">
            <v>﻿Đang hoạt động</v>
          </cell>
          <cell r="N4835">
            <v>42548</v>
          </cell>
          <cell r="Q4835">
            <v>1</v>
          </cell>
          <cell r="T4835">
            <v>0</v>
          </cell>
          <cell r="U4835">
            <v>0</v>
          </cell>
          <cell r="V4835">
            <v>0</v>
          </cell>
        </row>
        <row r="4836">
          <cell r="D4836" t="str">
            <v>VICTORY</v>
          </cell>
          <cell r="M4836" t="str">
            <v>﻿Đang hoạt động</v>
          </cell>
          <cell r="N4836">
            <v>42548</v>
          </cell>
          <cell r="Q4836">
            <v>1</v>
          </cell>
          <cell r="T4836">
            <v>0</v>
          </cell>
          <cell r="U4836">
            <v>0</v>
          </cell>
          <cell r="V4836">
            <v>0</v>
          </cell>
        </row>
        <row r="4837">
          <cell r="D4837" t="str">
            <v>REDBULL</v>
          </cell>
          <cell r="M4837" t="str">
            <v>﻿Đang hoạt động</v>
          </cell>
          <cell r="N4837">
            <v>42587</v>
          </cell>
          <cell r="Q4837">
            <v>0</v>
          </cell>
          <cell r="T4837">
            <v>0</v>
          </cell>
          <cell r="U4837">
            <v>1</v>
          </cell>
          <cell r="V4837">
            <v>0</v>
          </cell>
        </row>
        <row r="4838">
          <cell r="D4838" t="str">
            <v>TCA TEAM</v>
          </cell>
          <cell r="M4838" t="str">
            <v>﻿Đang hoạt động</v>
          </cell>
          <cell r="N4838">
            <v>42550</v>
          </cell>
          <cell r="Q4838">
            <v>0</v>
          </cell>
          <cell r="T4838">
            <v>0</v>
          </cell>
          <cell r="U4838">
            <v>0</v>
          </cell>
          <cell r="V4838">
            <v>0</v>
          </cell>
        </row>
        <row r="4839">
          <cell r="D4839" t="str">
            <v>CẦN THƠ</v>
          </cell>
          <cell r="M4839" t="str">
            <v>﻿Đang hoạt động</v>
          </cell>
          <cell r="N4839">
            <v>42548</v>
          </cell>
          <cell r="Q4839">
            <v>1</v>
          </cell>
          <cell r="T4839">
            <v>0</v>
          </cell>
          <cell r="U4839">
            <v>0</v>
          </cell>
          <cell r="V4839">
            <v>0</v>
          </cell>
        </row>
        <row r="4840">
          <cell r="D4840" t="str">
            <v>REDBULL</v>
          </cell>
          <cell r="M4840" t="str">
            <v>﻿Đang hoạt động</v>
          </cell>
          <cell r="N4840">
            <v>42548</v>
          </cell>
          <cell r="Q4840">
            <v>0</v>
          </cell>
          <cell r="T4840">
            <v>0</v>
          </cell>
          <cell r="U4840">
            <v>1</v>
          </cell>
          <cell r="V4840">
            <v>0</v>
          </cell>
        </row>
        <row r="4841">
          <cell r="D4841" t="str">
            <v>REDBULL</v>
          </cell>
          <cell r="M4841" t="str">
            <v>﻿Đang hoạt động</v>
          </cell>
          <cell r="N4841">
            <v>42635</v>
          </cell>
          <cell r="Q4841">
            <v>0</v>
          </cell>
          <cell r="T4841">
            <v>0</v>
          </cell>
          <cell r="U4841">
            <v>1</v>
          </cell>
          <cell r="V4841">
            <v>0</v>
          </cell>
        </row>
        <row r="4842">
          <cell r="D4842" t="str">
            <v>REDBULL</v>
          </cell>
          <cell r="M4842" t="str">
            <v>﻿Đang hoạt động</v>
          </cell>
          <cell r="N4842">
            <v>42548</v>
          </cell>
          <cell r="Q4842">
            <v>1</v>
          </cell>
          <cell r="T4842">
            <v>0</v>
          </cell>
          <cell r="U4842">
            <v>0</v>
          </cell>
          <cell r="V4842">
            <v>0</v>
          </cell>
        </row>
        <row r="4843">
          <cell r="D4843" t="str">
            <v>REDBULL</v>
          </cell>
          <cell r="M4843" t="str">
            <v>﻿Đang hoạt động</v>
          </cell>
          <cell r="N4843">
            <v>42646</v>
          </cell>
          <cell r="Q4843">
            <v>0</v>
          </cell>
          <cell r="T4843">
            <v>0</v>
          </cell>
          <cell r="U4843">
            <v>0</v>
          </cell>
          <cell r="V4843">
            <v>1</v>
          </cell>
        </row>
        <row r="4844">
          <cell r="D4844" t="str">
            <v>GENCASA LAM SƠN</v>
          </cell>
          <cell r="M4844" t="str">
            <v>﻿Đang hoạt động</v>
          </cell>
          <cell r="N4844">
            <v>42571</v>
          </cell>
          <cell r="Q4844">
            <v>0</v>
          </cell>
          <cell r="T4844">
            <v>0</v>
          </cell>
          <cell r="U4844">
            <v>1</v>
          </cell>
          <cell r="V4844">
            <v>0</v>
          </cell>
        </row>
        <row r="4845">
          <cell r="D4845" t="str">
            <v>REDBULL</v>
          </cell>
          <cell r="M4845" t="str">
            <v>﻿Đang hoạt động</v>
          </cell>
          <cell r="N4845">
            <v>42577</v>
          </cell>
          <cell r="Q4845">
            <v>0</v>
          </cell>
          <cell r="T4845">
            <v>0</v>
          </cell>
          <cell r="U4845">
            <v>1</v>
          </cell>
          <cell r="V4845">
            <v>0</v>
          </cell>
        </row>
        <row r="4846">
          <cell r="D4846" t="str">
            <v>GENCASA NGHỆ AN</v>
          </cell>
          <cell r="M4846" t="str">
            <v>﻿Đang hoạt động</v>
          </cell>
          <cell r="N4846">
            <v>42579</v>
          </cell>
          <cell r="Q4846">
            <v>0</v>
          </cell>
          <cell r="T4846">
            <v>0</v>
          </cell>
          <cell r="U4846">
            <v>1</v>
          </cell>
          <cell r="V4846">
            <v>0</v>
          </cell>
        </row>
        <row r="4847">
          <cell r="D4847" t="str">
            <v>SPRING</v>
          </cell>
          <cell r="M4847" t="str">
            <v>﻿Đang hoạt động</v>
          </cell>
          <cell r="N4847">
            <v>42641</v>
          </cell>
          <cell r="Q4847">
            <v>0</v>
          </cell>
          <cell r="T4847">
            <v>0</v>
          </cell>
          <cell r="U4847">
            <v>1</v>
          </cell>
          <cell r="V4847">
            <v>0</v>
          </cell>
        </row>
        <row r="4848">
          <cell r="D4848" t="str">
            <v>REDBULL</v>
          </cell>
          <cell r="M4848" t="str">
            <v>﻿Đang hoạt động</v>
          </cell>
          <cell r="N4848">
            <v>42657</v>
          </cell>
          <cell r="Q4848">
            <v>0</v>
          </cell>
          <cell r="T4848">
            <v>0</v>
          </cell>
          <cell r="U4848">
            <v>1</v>
          </cell>
          <cell r="V4848">
            <v>0</v>
          </cell>
        </row>
        <row r="4849">
          <cell r="D4849" t="str">
            <v>GENCASA HƯNG YÊN</v>
          </cell>
          <cell r="M4849" t="str">
            <v>﻿Đang hoạt động</v>
          </cell>
          <cell r="N4849">
            <v>42550</v>
          </cell>
          <cell r="Q4849">
            <v>1</v>
          </cell>
          <cell r="T4849">
            <v>0</v>
          </cell>
          <cell r="U4849">
            <v>0</v>
          </cell>
          <cell r="V4849">
            <v>0</v>
          </cell>
        </row>
        <row r="4850">
          <cell r="D4850" t="str">
            <v>REDBULL</v>
          </cell>
          <cell r="M4850" t="str">
            <v>﻿Đang hoạt động</v>
          </cell>
          <cell r="N4850">
            <v>42548</v>
          </cell>
          <cell r="Q4850">
            <v>1</v>
          </cell>
          <cell r="T4850">
            <v>0</v>
          </cell>
          <cell r="U4850">
            <v>0</v>
          </cell>
          <cell r="V4850">
            <v>0</v>
          </cell>
        </row>
        <row r="4851">
          <cell r="D4851" t="str">
            <v>G-G</v>
          </cell>
          <cell r="M4851" t="str">
            <v>﻿Đã nghỉ việc</v>
          </cell>
          <cell r="N4851">
            <v>41800</v>
          </cell>
          <cell r="Q4851">
            <v>0</v>
          </cell>
          <cell r="T4851">
            <v>0</v>
          </cell>
          <cell r="U4851">
            <v>0</v>
          </cell>
          <cell r="V4851">
            <v>0</v>
          </cell>
        </row>
        <row r="4852">
          <cell r="D4852" t="str">
            <v>REDBULL</v>
          </cell>
          <cell r="M4852" t="str">
            <v>﻿Đang hoạt động</v>
          </cell>
          <cell r="N4852">
            <v>42548</v>
          </cell>
          <cell r="Q4852">
            <v>1</v>
          </cell>
          <cell r="T4852">
            <v>0</v>
          </cell>
          <cell r="U4852">
            <v>0</v>
          </cell>
          <cell r="V4852">
            <v>0</v>
          </cell>
        </row>
        <row r="4853">
          <cell r="D4853" t="str">
            <v>REDBULL</v>
          </cell>
          <cell r="M4853" t="str">
            <v>﻿Đang hoạt động</v>
          </cell>
          <cell r="N4853">
            <v>42573</v>
          </cell>
          <cell r="Q4853">
            <v>1</v>
          </cell>
          <cell r="T4853">
            <v>0</v>
          </cell>
          <cell r="U4853">
            <v>0</v>
          </cell>
          <cell r="V4853">
            <v>0</v>
          </cell>
        </row>
        <row r="4854">
          <cell r="D4854" t="str">
            <v>THANH HÓA</v>
          </cell>
          <cell r="M4854" t="str">
            <v>﻿Đang hoạt động</v>
          </cell>
          <cell r="N4854">
            <v>42579</v>
          </cell>
          <cell r="Q4854">
            <v>1</v>
          </cell>
          <cell r="T4854">
            <v>0</v>
          </cell>
          <cell r="U4854">
            <v>0</v>
          </cell>
          <cell r="V4854">
            <v>0</v>
          </cell>
        </row>
        <row r="4855">
          <cell r="D4855" t="str">
            <v>GREEN DRAGON</v>
          </cell>
          <cell r="M4855" t="str">
            <v>﻿Đã nghỉ việc</v>
          </cell>
          <cell r="N4855">
            <v>42548</v>
          </cell>
          <cell r="Q4855">
            <v>0</v>
          </cell>
          <cell r="T4855">
            <v>0</v>
          </cell>
          <cell r="U4855">
            <v>0</v>
          </cell>
          <cell r="V4855">
            <v>0</v>
          </cell>
        </row>
        <row r="4856">
          <cell r="D4856" t="str">
            <v>G-G</v>
          </cell>
          <cell r="M4856" t="str">
            <v>﻿Đang hoạt động</v>
          </cell>
          <cell r="N4856">
            <v>42549</v>
          </cell>
          <cell r="Q4856">
            <v>1</v>
          </cell>
          <cell r="T4856">
            <v>0</v>
          </cell>
          <cell r="U4856">
            <v>0</v>
          </cell>
          <cell r="V4856">
            <v>0</v>
          </cell>
        </row>
        <row r="4857">
          <cell r="D4857" t="str">
            <v>ALLEGRO</v>
          </cell>
          <cell r="M4857" t="str">
            <v>﻿Đang hoạt động</v>
          </cell>
          <cell r="N4857">
            <v>42549</v>
          </cell>
          <cell r="Q4857">
            <v>1</v>
          </cell>
          <cell r="T4857">
            <v>0</v>
          </cell>
          <cell r="U4857">
            <v>0</v>
          </cell>
          <cell r="V4857">
            <v>0</v>
          </cell>
        </row>
        <row r="4858">
          <cell r="D4858" t="str">
            <v>BAB HN</v>
          </cell>
          <cell r="M4858" t="str">
            <v>﻿Đang hoạt động</v>
          </cell>
          <cell r="N4858">
            <v>42550</v>
          </cell>
          <cell r="Q4858">
            <v>0</v>
          </cell>
          <cell r="T4858">
            <v>0</v>
          </cell>
          <cell r="U4858">
            <v>0</v>
          </cell>
          <cell r="V4858">
            <v>0</v>
          </cell>
        </row>
        <row r="4859">
          <cell r="D4859" t="str">
            <v>ALLEGRO</v>
          </cell>
          <cell r="M4859" t="str">
            <v>﻿Đang hoạt động</v>
          </cell>
          <cell r="N4859">
            <v>42549</v>
          </cell>
          <cell r="Q4859">
            <v>1</v>
          </cell>
          <cell r="T4859">
            <v>0</v>
          </cell>
          <cell r="U4859">
            <v>0</v>
          </cell>
          <cell r="V4859">
            <v>0</v>
          </cell>
        </row>
        <row r="4860">
          <cell r="D4860" t="str">
            <v>GENCASA HÀ ĐÔNG</v>
          </cell>
          <cell r="M4860" t="str">
            <v>﻿Đã nghỉ việc</v>
          </cell>
          <cell r="N4860">
            <v>42549</v>
          </cell>
          <cell r="Q4860">
            <v>0</v>
          </cell>
          <cell r="T4860">
            <v>0</v>
          </cell>
          <cell r="U4860">
            <v>0</v>
          </cell>
          <cell r="V4860">
            <v>0</v>
          </cell>
        </row>
        <row r="4861">
          <cell r="D4861" t="str">
            <v>BAB HN</v>
          </cell>
          <cell r="M4861" t="str">
            <v>﻿Đang hoạt động</v>
          </cell>
          <cell r="N4861">
            <v>42550</v>
          </cell>
          <cell r="Q4861">
            <v>0</v>
          </cell>
          <cell r="T4861">
            <v>0</v>
          </cell>
          <cell r="U4861">
            <v>0</v>
          </cell>
          <cell r="V4861">
            <v>0</v>
          </cell>
        </row>
        <row r="4862">
          <cell r="D4862" t="str">
            <v>EIB MIỀN TRUNG 2</v>
          </cell>
          <cell r="M4862" t="str">
            <v>﻿Đang hoạt động</v>
          </cell>
          <cell r="N4862">
            <v>42550</v>
          </cell>
          <cell r="Q4862">
            <v>0</v>
          </cell>
          <cell r="T4862">
            <v>0</v>
          </cell>
          <cell r="U4862">
            <v>0</v>
          </cell>
          <cell r="V4862">
            <v>0</v>
          </cell>
        </row>
        <row r="4863">
          <cell r="D4863" t="str">
            <v>GREEN DRAGON</v>
          </cell>
          <cell r="M4863" t="str">
            <v>﻿Đang hoạt động</v>
          </cell>
          <cell r="N4863">
            <v>42548</v>
          </cell>
          <cell r="Q4863">
            <v>1</v>
          </cell>
          <cell r="T4863">
            <v>0</v>
          </cell>
          <cell r="U4863">
            <v>0</v>
          </cell>
          <cell r="V4863">
            <v>0</v>
          </cell>
        </row>
        <row r="4864">
          <cell r="D4864" t="str">
            <v>MDRT HCM</v>
          </cell>
          <cell r="M4864" t="str">
            <v>﻿Đang hoạt động</v>
          </cell>
          <cell r="N4864">
            <v>42640</v>
          </cell>
          <cell r="Q4864">
            <v>1</v>
          </cell>
          <cell r="T4864">
            <v>0</v>
          </cell>
          <cell r="U4864">
            <v>0</v>
          </cell>
          <cell r="V4864">
            <v>0</v>
          </cell>
        </row>
        <row r="4865">
          <cell r="D4865" t="str">
            <v>GENCASA HÀ ĐÔNG</v>
          </cell>
          <cell r="M4865" t="str">
            <v>﻿Đang hoạt động</v>
          </cell>
          <cell r="N4865">
            <v>42549</v>
          </cell>
          <cell r="Q4865">
            <v>1</v>
          </cell>
          <cell r="T4865">
            <v>0</v>
          </cell>
          <cell r="U4865">
            <v>0</v>
          </cell>
          <cell r="V4865">
            <v>0</v>
          </cell>
        </row>
        <row r="4866">
          <cell r="D4866" t="str">
            <v>VICTORY</v>
          </cell>
          <cell r="M4866" t="str">
            <v>﻿Đang hoạt động</v>
          </cell>
          <cell r="N4866">
            <v>42576</v>
          </cell>
          <cell r="Q4866">
            <v>1</v>
          </cell>
          <cell r="T4866">
            <v>0</v>
          </cell>
          <cell r="U4866">
            <v>0</v>
          </cell>
          <cell r="V4866">
            <v>0</v>
          </cell>
        </row>
        <row r="4867">
          <cell r="D4867" t="str">
            <v>SUNFLOWER</v>
          </cell>
          <cell r="M4867" t="str">
            <v>﻿Đang hoạt động</v>
          </cell>
          <cell r="N4867">
            <v>42549</v>
          </cell>
          <cell r="Q4867">
            <v>1</v>
          </cell>
          <cell r="T4867">
            <v>0</v>
          </cell>
          <cell r="U4867">
            <v>0</v>
          </cell>
          <cell r="V4867">
            <v>0</v>
          </cell>
        </row>
        <row r="4868">
          <cell r="D4868" t="str">
            <v>THE CAPITAL</v>
          </cell>
          <cell r="M4868" t="str">
            <v>﻿Đang hoạt động</v>
          </cell>
          <cell r="N4868">
            <v>42549</v>
          </cell>
          <cell r="Q4868">
            <v>1</v>
          </cell>
          <cell r="T4868">
            <v>0</v>
          </cell>
          <cell r="U4868">
            <v>0</v>
          </cell>
          <cell r="V4868">
            <v>0</v>
          </cell>
        </row>
        <row r="4869">
          <cell r="D4869" t="str">
            <v>SUNFLOWER</v>
          </cell>
          <cell r="M4869" t="str">
            <v>﻿Đang hoạt động</v>
          </cell>
          <cell r="N4869">
            <v>42549</v>
          </cell>
          <cell r="Q4869">
            <v>1</v>
          </cell>
          <cell r="T4869">
            <v>0</v>
          </cell>
          <cell r="U4869">
            <v>0</v>
          </cell>
          <cell r="V4869">
            <v>0</v>
          </cell>
        </row>
        <row r="4870">
          <cell r="D4870" t="str">
            <v>SPRING</v>
          </cell>
          <cell r="M4870" t="str">
            <v>﻿Đang hoạt động</v>
          </cell>
          <cell r="N4870">
            <v>42551</v>
          </cell>
          <cell r="Q4870">
            <v>1</v>
          </cell>
          <cell r="T4870">
            <v>0</v>
          </cell>
          <cell r="U4870">
            <v>0</v>
          </cell>
          <cell r="V4870">
            <v>0</v>
          </cell>
        </row>
        <row r="4871">
          <cell r="D4871" t="str">
            <v>THE ROME</v>
          </cell>
          <cell r="M4871" t="str">
            <v>﻿Đang hoạt động</v>
          </cell>
          <cell r="N4871">
            <v>42577</v>
          </cell>
          <cell r="Q4871">
            <v>1</v>
          </cell>
          <cell r="T4871">
            <v>0</v>
          </cell>
          <cell r="U4871">
            <v>0</v>
          </cell>
          <cell r="V4871">
            <v>0</v>
          </cell>
        </row>
        <row r="4872">
          <cell r="D4872" t="str">
            <v>THE ROME</v>
          </cell>
          <cell r="M4872" t="str">
            <v>﻿Đang hoạt động</v>
          </cell>
          <cell r="N4872">
            <v>42577</v>
          </cell>
          <cell r="Q4872">
            <v>1</v>
          </cell>
          <cell r="T4872">
            <v>0</v>
          </cell>
          <cell r="U4872">
            <v>0</v>
          </cell>
          <cell r="V4872">
            <v>0</v>
          </cell>
        </row>
        <row r="4873">
          <cell r="D4873" t="str">
            <v>SPRING</v>
          </cell>
          <cell r="M4873" t="str">
            <v>﻿Đang hoạt động</v>
          </cell>
          <cell r="N4873">
            <v>42556</v>
          </cell>
          <cell r="Q4873">
            <v>1</v>
          </cell>
          <cell r="T4873">
            <v>0</v>
          </cell>
          <cell r="U4873">
            <v>0</v>
          </cell>
          <cell r="V4873">
            <v>0</v>
          </cell>
        </row>
        <row r="4874">
          <cell r="D4874" t="str">
            <v>VICTORY</v>
          </cell>
          <cell r="M4874" t="str">
            <v>﻿Đang hoạt động</v>
          </cell>
          <cell r="N4874">
            <v>42576</v>
          </cell>
          <cell r="Q4874">
            <v>1</v>
          </cell>
          <cell r="T4874">
            <v>0</v>
          </cell>
          <cell r="U4874">
            <v>0</v>
          </cell>
          <cell r="V4874">
            <v>0</v>
          </cell>
        </row>
        <row r="4875">
          <cell r="D4875" t="str">
            <v>DIAMOND</v>
          </cell>
          <cell r="M4875" t="str">
            <v>﻿Đang hoạt động</v>
          </cell>
          <cell r="N4875">
            <v>42549</v>
          </cell>
          <cell r="Q4875">
            <v>1</v>
          </cell>
          <cell r="T4875">
            <v>0</v>
          </cell>
          <cell r="U4875">
            <v>0</v>
          </cell>
          <cell r="V4875">
            <v>0</v>
          </cell>
        </row>
        <row r="4876">
          <cell r="D4876" t="str">
            <v>THE ROME</v>
          </cell>
          <cell r="M4876" t="str">
            <v>﻿Đã nghỉ việc</v>
          </cell>
          <cell r="N4876">
            <v>42549</v>
          </cell>
          <cell r="Q4876">
            <v>0</v>
          </cell>
          <cell r="T4876">
            <v>0</v>
          </cell>
          <cell r="U4876">
            <v>0</v>
          </cell>
          <cell r="V4876">
            <v>0</v>
          </cell>
        </row>
        <row r="4877">
          <cell r="D4877" t="str">
            <v>BLUE WAVES</v>
          </cell>
          <cell r="M4877" t="str">
            <v>﻿Đang hoạt động</v>
          </cell>
          <cell r="N4877">
            <v>42548</v>
          </cell>
          <cell r="Q4877">
            <v>1</v>
          </cell>
          <cell r="T4877">
            <v>0</v>
          </cell>
          <cell r="U4877">
            <v>0</v>
          </cell>
          <cell r="V4877">
            <v>0</v>
          </cell>
        </row>
        <row r="4878">
          <cell r="D4878" t="str">
            <v>GENCASA HÀ ĐÔNG</v>
          </cell>
          <cell r="M4878" t="str">
            <v>﻿Đang hoạt động</v>
          </cell>
          <cell r="N4878">
            <v>42549</v>
          </cell>
          <cell r="Q4878">
            <v>1</v>
          </cell>
          <cell r="T4878">
            <v>0</v>
          </cell>
          <cell r="U4878">
            <v>0</v>
          </cell>
          <cell r="V4878">
            <v>0</v>
          </cell>
        </row>
        <row r="4879">
          <cell r="D4879" t="str">
            <v>F.B.I</v>
          </cell>
          <cell r="M4879" t="str">
            <v>﻿Đang hoạt động</v>
          </cell>
          <cell r="N4879">
            <v>42549</v>
          </cell>
          <cell r="Q4879">
            <v>0</v>
          </cell>
          <cell r="T4879">
            <v>1</v>
          </cell>
          <cell r="U4879">
            <v>0</v>
          </cell>
          <cell r="V4879">
            <v>0</v>
          </cell>
        </row>
        <row r="4880">
          <cell r="D4880" t="str">
            <v>THE KEY</v>
          </cell>
          <cell r="M4880" t="str">
            <v>﻿Đang hoạt động</v>
          </cell>
          <cell r="N4880">
            <v>42549</v>
          </cell>
          <cell r="Q4880">
            <v>1</v>
          </cell>
          <cell r="T4880">
            <v>0</v>
          </cell>
          <cell r="U4880">
            <v>0</v>
          </cell>
          <cell r="V4880">
            <v>0</v>
          </cell>
        </row>
        <row r="4881">
          <cell r="D4881" t="str">
            <v>LONG XUYÊN 1</v>
          </cell>
          <cell r="M4881" t="str">
            <v>﻿Đã nghỉ việc</v>
          </cell>
          <cell r="N4881">
            <v>42549</v>
          </cell>
          <cell r="Q4881">
            <v>0</v>
          </cell>
          <cell r="T4881">
            <v>0</v>
          </cell>
          <cell r="U4881">
            <v>0</v>
          </cell>
          <cell r="V4881">
            <v>0</v>
          </cell>
        </row>
        <row r="4882">
          <cell r="D4882" t="str">
            <v>THE ROME</v>
          </cell>
          <cell r="M4882" t="str">
            <v>﻿Đang hoạt động</v>
          </cell>
          <cell r="N4882">
            <v>42549</v>
          </cell>
          <cell r="Q4882">
            <v>1</v>
          </cell>
          <cell r="T4882">
            <v>0</v>
          </cell>
          <cell r="U4882">
            <v>0</v>
          </cell>
          <cell r="V4882">
            <v>0</v>
          </cell>
        </row>
        <row r="4883">
          <cell r="D4883" t="str">
            <v>THE ROME</v>
          </cell>
          <cell r="M4883" t="str">
            <v>﻿Đã nghỉ việc</v>
          </cell>
          <cell r="N4883">
            <v>42549</v>
          </cell>
          <cell r="Q4883">
            <v>0</v>
          </cell>
          <cell r="T4883">
            <v>0</v>
          </cell>
          <cell r="U4883">
            <v>0</v>
          </cell>
          <cell r="V4883">
            <v>0</v>
          </cell>
        </row>
        <row r="4884">
          <cell r="D4884" t="str">
            <v>LONG XUYÊN 1</v>
          </cell>
          <cell r="M4884" t="str">
            <v>﻿Đã nghỉ việc</v>
          </cell>
          <cell r="N4884">
            <v>42579</v>
          </cell>
          <cell r="Q4884">
            <v>0</v>
          </cell>
          <cell r="T4884">
            <v>0</v>
          </cell>
          <cell r="U4884">
            <v>0</v>
          </cell>
          <cell r="V4884">
            <v>0</v>
          </cell>
        </row>
        <row r="4885">
          <cell r="D4885" t="str">
            <v>G-G</v>
          </cell>
          <cell r="M4885" t="str">
            <v>﻿Đang hoạt động</v>
          </cell>
          <cell r="N4885">
            <v>42549</v>
          </cell>
          <cell r="Q4885">
            <v>1</v>
          </cell>
          <cell r="T4885">
            <v>0</v>
          </cell>
          <cell r="U4885">
            <v>0</v>
          </cell>
          <cell r="V4885">
            <v>0</v>
          </cell>
        </row>
        <row r="4886">
          <cell r="D4886" t="str">
            <v>THE ROME</v>
          </cell>
          <cell r="M4886" t="str">
            <v>﻿Đang hoạt động</v>
          </cell>
          <cell r="N4886">
            <v>42549</v>
          </cell>
          <cell r="Q4886">
            <v>1</v>
          </cell>
          <cell r="T4886">
            <v>0</v>
          </cell>
          <cell r="U4886">
            <v>0</v>
          </cell>
          <cell r="V4886">
            <v>0</v>
          </cell>
        </row>
        <row r="4887">
          <cell r="D4887" t="str">
            <v>LONG XUYÊN 1</v>
          </cell>
          <cell r="M4887" t="str">
            <v>﻿Đang hoạt động</v>
          </cell>
          <cell r="N4887">
            <v>42549</v>
          </cell>
          <cell r="Q4887">
            <v>1</v>
          </cell>
          <cell r="T4887">
            <v>0</v>
          </cell>
          <cell r="U4887">
            <v>0</v>
          </cell>
          <cell r="V4887">
            <v>0</v>
          </cell>
        </row>
        <row r="4888">
          <cell r="D4888" t="str">
            <v>GREEN DRAGON</v>
          </cell>
          <cell r="M4888" t="str">
            <v>﻿Đã nghỉ việc</v>
          </cell>
          <cell r="N4888">
            <v>42548</v>
          </cell>
          <cell r="Q4888">
            <v>0</v>
          </cell>
          <cell r="T4888">
            <v>0</v>
          </cell>
          <cell r="U4888">
            <v>0</v>
          </cell>
          <cell r="V4888">
            <v>0</v>
          </cell>
        </row>
        <row r="4889">
          <cell r="D4889" t="str">
            <v>GENCASA LONG BIÊN</v>
          </cell>
          <cell r="M4889" t="str">
            <v>﻿Đang hoạt động</v>
          </cell>
          <cell r="N4889">
            <v>42549</v>
          </cell>
          <cell r="Q4889">
            <v>1</v>
          </cell>
          <cell r="T4889">
            <v>0</v>
          </cell>
          <cell r="U4889">
            <v>0</v>
          </cell>
          <cell r="V4889">
            <v>0</v>
          </cell>
        </row>
        <row r="4890">
          <cell r="D4890" t="str">
            <v>G-G</v>
          </cell>
          <cell r="M4890" t="str">
            <v>﻿Đang hoạt động</v>
          </cell>
          <cell r="N4890">
            <v>42549</v>
          </cell>
          <cell r="Q4890">
            <v>1</v>
          </cell>
          <cell r="T4890">
            <v>0</v>
          </cell>
          <cell r="U4890">
            <v>0</v>
          </cell>
          <cell r="V4890">
            <v>0</v>
          </cell>
        </row>
        <row r="4891">
          <cell r="D4891" t="str">
            <v>ELITE</v>
          </cell>
          <cell r="M4891" t="str">
            <v>﻿Đang hoạt động</v>
          </cell>
          <cell r="N4891">
            <v>42549</v>
          </cell>
          <cell r="Q4891">
            <v>1</v>
          </cell>
          <cell r="T4891">
            <v>0</v>
          </cell>
          <cell r="U4891">
            <v>0</v>
          </cell>
          <cell r="V4891">
            <v>0</v>
          </cell>
        </row>
        <row r="4892">
          <cell r="D4892" t="str">
            <v>GENCASA LONG BIÊN</v>
          </cell>
          <cell r="M4892" t="str">
            <v>﻿Đang hoạt động</v>
          </cell>
          <cell r="N4892">
            <v>42549</v>
          </cell>
          <cell r="Q4892">
            <v>1</v>
          </cell>
          <cell r="T4892">
            <v>0</v>
          </cell>
          <cell r="U4892">
            <v>0</v>
          </cell>
          <cell r="V4892">
            <v>0</v>
          </cell>
        </row>
        <row r="4893">
          <cell r="D4893" t="str">
            <v>ELITE</v>
          </cell>
          <cell r="M4893" t="str">
            <v>﻿Đang hoạt động</v>
          </cell>
          <cell r="N4893">
            <v>42549</v>
          </cell>
          <cell r="Q4893">
            <v>1</v>
          </cell>
          <cell r="T4893">
            <v>0</v>
          </cell>
          <cell r="U4893">
            <v>0</v>
          </cell>
          <cell r="V4893">
            <v>0</v>
          </cell>
        </row>
        <row r="4894">
          <cell r="D4894" t="str">
            <v>TCA TEAM</v>
          </cell>
          <cell r="M4894" t="str">
            <v>﻿Đang hoạt động</v>
          </cell>
          <cell r="N4894">
            <v>42550</v>
          </cell>
          <cell r="Q4894">
            <v>0</v>
          </cell>
          <cell r="T4894">
            <v>0</v>
          </cell>
          <cell r="U4894">
            <v>0</v>
          </cell>
          <cell r="V4894">
            <v>0</v>
          </cell>
        </row>
        <row r="4895">
          <cell r="D4895" t="str">
            <v>THE CAPITAL</v>
          </cell>
          <cell r="M4895" t="str">
            <v>﻿Đang hoạt động</v>
          </cell>
          <cell r="N4895">
            <v>42563</v>
          </cell>
          <cell r="Q4895">
            <v>1</v>
          </cell>
          <cell r="T4895">
            <v>0</v>
          </cell>
          <cell r="U4895">
            <v>0</v>
          </cell>
          <cell r="V4895">
            <v>0</v>
          </cell>
        </row>
        <row r="4896">
          <cell r="D4896" t="str">
            <v>F.B.I</v>
          </cell>
          <cell r="M4896" t="str">
            <v>﻿Đang hoạt động</v>
          </cell>
          <cell r="N4896">
            <v>42600</v>
          </cell>
          <cell r="Q4896">
            <v>1</v>
          </cell>
          <cell r="T4896">
            <v>0</v>
          </cell>
          <cell r="U4896">
            <v>0</v>
          </cell>
          <cell r="V4896">
            <v>0</v>
          </cell>
        </row>
        <row r="4897">
          <cell r="D4897" t="str">
            <v>LONG XUYÊN 1</v>
          </cell>
          <cell r="M4897" t="str">
            <v>﻿Đang hoạt động</v>
          </cell>
          <cell r="N4897">
            <v>42549</v>
          </cell>
          <cell r="Q4897">
            <v>1</v>
          </cell>
          <cell r="T4897">
            <v>0</v>
          </cell>
          <cell r="U4897">
            <v>0</v>
          </cell>
          <cell r="V4897">
            <v>0</v>
          </cell>
        </row>
        <row r="4898">
          <cell r="D4898" t="str">
            <v>TCA TEAM</v>
          </cell>
          <cell r="M4898" t="str">
            <v>﻿Đang hoạt động</v>
          </cell>
          <cell r="N4898">
            <v>42740</v>
          </cell>
          <cell r="Q4898">
            <v>0</v>
          </cell>
          <cell r="T4898">
            <v>0</v>
          </cell>
          <cell r="U4898">
            <v>0</v>
          </cell>
          <cell r="V4898">
            <v>0</v>
          </cell>
        </row>
        <row r="4899">
          <cell r="D4899" t="str">
            <v>F.B.I</v>
          </cell>
          <cell r="M4899" t="str">
            <v>﻿Đang hoạt động</v>
          </cell>
          <cell r="N4899">
            <v>42549</v>
          </cell>
          <cell r="Q4899">
            <v>1</v>
          </cell>
          <cell r="T4899">
            <v>0</v>
          </cell>
          <cell r="U4899">
            <v>0</v>
          </cell>
          <cell r="V4899">
            <v>0</v>
          </cell>
        </row>
        <row r="4900">
          <cell r="D4900" t="str">
            <v>TCA TEAM</v>
          </cell>
          <cell r="M4900" t="str">
            <v>﻿Đang hoạt động</v>
          </cell>
          <cell r="N4900">
            <v>42681</v>
          </cell>
          <cell r="Q4900">
            <v>0</v>
          </cell>
          <cell r="T4900">
            <v>0</v>
          </cell>
          <cell r="U4900">
            <v>0</v>
          </cell>
          <cell r="V4900">
            <v>0</v>
          </cell>
        </row>
        <row r="4901">
          <cell r="D4901" t="str">
            <v>LONG XUYÊN 1</v>
          </cell>
          <cell r="M4901" t="str">
            <v>﻿Đang hoạt động</v>
          </cell>
          <cell r="N4901">
            <v>42549</v>
          </cell>
          <cell r="Q4901">
            <v>1</v>
          </cell>
          <cell r="T4901">
            <v>0</v>
          </cell>
          <cell r="U4901">
            <v>0</v>
          </cell>
          <cell r="V4901">
            <v>0</v>
          </cell>
        </row>
        <row r="4902">
          <cell r="D4902" t="str">
            <v>TCA TEAM</v>
          </cell>
          <cell r="M4902" t="str">
            <v>﻿Đang hoạt động</v>
          </cell>
          <cell r="N4902">
            <v>42550</v>
          </cell>
          <cell r="Q4902">
            <v>0</v>
          </cell>
          <cell r="T4902">
            <v>0</v>
          </cell>
          <cell r="U4902">
            <v>0</v>
          </cell>
          <cell r="V4902">
            <v>0</v>
          </cell>
        </row>
        <row r="4903">
          <cell r="D4903" t="str">
            <v>THANH HÓA</v>
          </cell>
          <cell r="M4903" t="str">
            <v>﻿Đang hoạt động</v>
          </cell>
          <cell r="N4903">
            <v>42551</v>
          </cell>
          <cell r="Q4903">
            <v>1</v>
          </cell>
          <cell r="T4903">
            <v>0</v>
          </cell>
          <cell r="U4903">
            <v>0</v>
          </cell>
          <cell r="V4903">
            <v>0</v>
          </cell>
        </row>
        <row r="4904">
          <cell r="D4904" t="str">
            <v>TCA TEAM</v>
          </cell>
          <cell r="M4904" t="str">
            <v>﻿Đang hoạt động</v>
          </cell>
          <cell r="N4904">
            <v>42550</v>
          </cell>
          <cell r="Q4904">
            <v>0</v>
          </cell>
          <cell r="T4904">
            <v>0</v>
          </cell>
          <cell r="U4904">
            <v>0</v>
          </cell>
          <cell r="V4904">
            <v>0</v>
          </cell>
        </row>
        <row r="4905">
          <cell r="D4905" t="str">
            <v>REDBULL</v>
          </cell>
          <cell r="M4905" t="str">
            <v>﻿Đang hoạt động</v>
          </cell>
          <cell r="N4905">
            <v>42548</v>
          </cell>
          <cell r="Q4905">
            <v>1</v>
          </cell>
          <cell r="T4905">
            <v>0</v>
          </cell>
          <cell r="U4905">
            <v>0</v>
          </cell>
          <cell r="V4905">
            <v>0</v>
          </cell>
        </row>
        <row r="4906">
          <cell r="D4906" t="str">
            <v>TCA TEAM</v>
          </cell>
          <cell r="M4906" t="str">
            <v>﻿Đang hoạt động</v>
          </cell>
          <cell r="N4906">
            <v>42550</v>
          </cell>
          <cell r="Q4906">
            <v>0</v>
          </cell>
          <cell r="T4906">
            <v>0</v>
          </cell>
          <cell r="U4906">
            <v>0</v>
          </cell>
          <cell r="V4906">
            <v>0</v>
          </cell>
        </row>
        <row r="4907">
          <cell r="D4907" t="str">
            <v>TCA TEAM</v>
          </cell>
          <cell r="M4907" t="str">
            <v>﻿Đang hoạt động</v>
          </cell>
          <cell r="N4907">
            <v>42550</v>
          </cell>
          <cell r="Q4907">
            <v>0</v>
          </cell>
          <cell r="T4907">
            <v>0</v>
          </cell>
          <cell r="U4907">
            <v>0</v>
          </cell>
          <cell r="V4907">
            <v>0</v>
          </cell>
        </row>
        <row r="4908">
          <cell r="D4908" t="str">
            <v>THE POWER</v>
          </cell>
          <cell r="M4908" t="str">
            <v>﻿Đang hoạt động</v>
          </cell>
          <cell r="N4908">
            <v>42549</v>
          </cell>
          <cell r="Q4908">
            <v>1</v>
          </cell>
          <cell r="T4908">
            <v>0</v>
          </cell>
          <cell r="U4908">
            <v>0</v>
          </cell>
          <cell r="V4908">
            <v>0</v>
          </cell>
        </row>
        <row r="4909">
          <cell r="D4909" t="str">
            <v>TCA TEAM</v>
          </cell>
          <cell r="M4909" t="str">
            <v>﻿Đang hoạt động</v>
          </cell>
          <cell r="N4909">
            <v>42550</v>
          </cell>
          <cell r="Q4909">
            <v>0</v>
          </cell>
          <cell r="T4909">
            <v>0</v>
          </cell>
          <cell r="U4909">
            <v>0</v>
          </cell>
          <cell r="V4909">
            <v>0</v>
          </cell>
        </row>
        <row r="4910">
          <cell r="D4910" t="str">
            <v>TCA TEAM</v>
          </cell>
          <cell r="M4910" t="str">
            <v>﻿Đang hoạt động</v>
          </cell>
          <cell r="N4910">
            <v>42550</v>
          </cell>
          <cell r="Q4910">
            <v>0</v>
          </cell>
          <cell r="T4910">
            <v>0</v>
          </cell>
          <cell r="U4910">
            <v>0</v>
          </cell>
          <cell r="V4910">
            <v>0</v>
          </cell>
        </row>
        <row r="4911">
          <cell r="D4911" t="str">
            <v>REDBULL</v>
          </cell>
          <cell r="M4911" t="str">
            <v>﻿Đang hoạt động</v>
          </cell>
          <cell r="N4911">
            <v>42548</v>
          </cell>
          <cell r="Q4911">
            <v>0</v>
          </cell>
          <cell r="T4911">
            <v>0</v>
          </cell>
          <cell r="U4911">
            <v>1</v>
          </cell>
          <cell r="V4911">
            <v>0</v>
          </cell>
        </row>
        <row r="4912">
          <cell r="D4912" t="str">
            <v>GREEN DRAGON</v>
          </cell>
          <cell r="M4912" t="str">
            <v>﻿Đang hoạt động</v>
          </cell>
          <cell r="N4912">
            <v>42548</v>
          </cell>
          <cell r="Q4912">
            <v>1</v>
          </cell>
          <cell r="T4912">
            <v>0</v>
          </cell>
          <cell r="U4912">
            <v>0</v>
          </cell>
          <cell r="V4912">
            <v>0</v>
          </cell>
        </row>
        <row r="4913">
          <cell r="D4913" t="str">
            <v>THANH HÓA</v>
          </cell>
          <cell r="M4913" t="str">
            <v>﻿Đã nghỉ việc</v>
          </cell>
          <cell r="N4913">
            <v>42548</v>
          </cell>
          <cell r="Q4913">
            <v>0</v>
          </cell>
          <cell r="T4913">
            <v>0</v>
          </cell>
          <cell r="U4913">
            <v>0</v>
          </cell>
          <cell r="V4913">
            <v>0</v>
          </cell>
        </row>
        <row r="4914">
          <cell r="D4914" t="str">
            <v>REDBULL</v>
          </cell>
          <cell r="M4914" t="str">
            <v>﻿Đang hoạt động</v>
          </cell>
          <cell r="N4914">
            <v>42566</v>
          </cell>
          <cell r="Q4914">
            <v>0</v>
          </cell>
          <cell r="T4914">
            <v>0</v>
          </cell>
          <cell r="U4914">
            <v>1</v>
          </cell>
          <cell r="V4914">
            <v>0</v>
          </cell>
        </row>
        <row r="4915">
          <cell r="D4915" t="str">
            <v>DANANG1</v>
          </cell>
          <cell r="M4915" t="str">
            <v>﻿Đang hoạt động</v>
          </cell>
          <cell r="N4915">
            <v>42577</v>
          </cell>
          <cell r="Q4915">
            <v>1</v>
          </cell>
          <cell r="T4915">
            <v>0</v>
          </cell>
          <cell r="U4915">
            <v>0</v>
          </cell>
          <cell r="V4915">
            <v>0</v>
          </cell>
        </row>
        <row r="4916">
          <cell r="D4916" t="str">
            <v>THANH HÓA</v>
          </cell>
          <cell r="M4916" t="str">
            <v>﻿Đã nghỉ việc</v>
          </cell>
          <cell r="N4916">
            <v>42548</v>
          </cell>
          <cell r="Q4916">
            <v>0</v>
          </cell>
          <cell r="T4916">
            <v>0</v>
          </cell>
          <cell r="U4916">
            <v>0</v>
          </cell>
          <cell r="V4916">
            <v>0</v>
          </cell>
        </row>
        <row r="4917">
          <cell r="D4917" t="str">
            <v>THANH HÓA</v>
          </cell>
          <cell r="M4917" t="str">
            <v>﻿Đã nghỉ việc</v>
          </cell>
          <cell r="N4917">
            <v>42570</v>
          </cell>
          <cell r="Q4917">
            <v>0</v>
          </cell>
          <cell r="T4917">
            <v>0</v>
          </cell>
          <cell r="U4917">
            <v>0</v>
          </cell>
          <cell r="V4917">
            <v>0</v>
          </cell>
        </row>
        <row r="4918">
          <cell r="D4918" t="str">
            <v>TCA TEAM</v>
          </cell>
          <cell r="M4918" t="str">
            <v>﻿Đang hoạt động</v>
          </cell>
          <cell r="N4918">
            <v>42550</v>
          </cell>
          <cell r="Q4918">
            <v>0</v>
          </cell>
          <cell r="T4918">
            <v>0</v>
          </cell>
          <cell r="U4918">
            <v>0</v>
          </cell>
          <cell r="V4918">
            <v>0</v>
          </cell>
        </row>
        <row r="4919">
          <cell r="D4919" t="str">
            <v>THANH HÓA</v>
          </cell>
          <cell r="M4919" t="str">
            <v>﻿Đã nghỉ việc</v>
          </cell>
          <cell r="N4919">
            <v>42549</v>
          </cell>
          <cell r="Q4919">
            <v>0</v>
          </cell>
          <cell r="T4919">
            <v>0</v>
          </cell>
          <cell r="U4919">
            <v>0</v>
          </cell>
          <cell r="V4919">
            <v>0</v>
          </cell>
        </row>
        <row r="4920">
          <cell r="D4920" t="str">
            <v>LONG XUYÊN 1</v>
          </cell>
          <cell r="M4920" t="str">
            <v>﻿Đang hoạt động</v>
          </cell>
          <cell r="N4920">
            <v>42549</v>
          </cell>
          <cell r="Q4920">
            <v>1</v>
          </cell>
          <cell r="T4920">
            <v>0</v>
          </cell>
          <cell r="U4920">
            <v>0</v>
          </cell>
          <cell r="V4920">
            <v>0</v>
          </cell>
        </row>
        <row r="4921">
          <cell r="D4921" t="str">
            <v>THE POWER</v>
          </cell>
          <cell r="M4921" t="str">
            <v>﻿Đã nghỉ việc</v>
          </cell>
          <cell r="N4921">
            <v>42549</v>
          </cell>
          <cell r="Q4921">
            <v>0</v>
          </cell>
          <cell r="T4921">
            <v>0</v>
          </cell>
          <cell r="U4921">
            <v>0</v>
          </cell>
          <cell r="V4921">
            <v>0</v>
          </cell>
        </row>
        <row r="4922">
          <cell r="D4922" t="str">
            <v>BÌNH MINH</v>
          </cell>
          <cell r="M4922" t="str">
            <v>﻿Đang hoạt động</v>
          </cell>
          <cell r="N4922">
            <v>42549</v>
          </cell>
          <cell r="Q4922">
            <v>1</v>
          </cell>
          <cell r="T4922">
            <v>0</v>
          </cell>
          <cell r="U4922">
            <v>0</v>
          </cell>
          <cell r="V4922">
            <v>0</v>
          </cell>
        </row>
        <row r="4923">
          <cell r="D4923" t="str">
            <v>TCA TEAM</v>
          </cell>
          <cell r="M4923" t="str">
            <v>﻿Đang hoạt động</v>
          </cell>
          <cell r="N4923">
            <v>42550</v>
          </cell>
          <cell r="Q4923">
            <v>0</v>
          </cell>
          <cell r="T4923">
            <v>0</v>
          </cell>
          <cell r="U4923">
            <v>0</v>
          </cell>
          <cell r="V4923">
            <v>0</v>
          </cell>
        </row>
        <row r="4924">
          <cell r="D4924" t="str">
            <v>TCA TEAM</v>
          </cell>
          <cell r="M4924" t="str">
            <v>﻿Đang hoạt động</v>
          </cell>
          <cell r="N4924">
            <v>42550</v>
          </cell>
          <cell r="Q4924">
            <v>0</v>
          </cell>
          <cell r="T4924">
            <v>0</v>
          </cell>
          <cell r="U4924">
            <v>0</v>
          </cell>
          <cell r="V4924">
            <v>0</v>
          </cell>
        </row>
        <row r="4925">
          <cell r="D4925" t="str">
            <v>SUNFLOWER</v>
          </cell>
          <cell r="M4925" t="str">
            <v>﻿Đang hoạt động</v>
          </cell>
          <cell r="N4925">
            <v>42549</v>
          </cell>
          <cell r="Q4925">
            <v>1</v>
          </cell>
          <cell r="T4925">
            <v>0</v>
          </cell>
          <cell r="U4925">
            <v>0</v>
          </cell>
          <cell r="V4925">
            <v>0</v>
          </cell>
        </row>
        <row r="4926">
          <cell r="D4926" t="str">
            <v>LONG XUYÊN 1</v>
          </cell>
          <cell r="M4926" t="str">
            <v>﻿Đang hoạt động</v>
          </cell>
          <cell r="N4926">
            <v>42549</v>
          </cell>
          <cell r="Q4926">
            <v>0</v>
          </cell>
          <cell r="T4926">
            <v>0</v>
          </cell>
          <cell r="U4926">
            <v>1</v>
          </cell>
          <cell r="V4926">
            <v>0</v>
          </cell>
        </row>
        <row r="4927">
          <cell r="D4927" t="str">
            <v>TCA TEAM</v>
          </cell>
          <cell r="M4927" t="str">
            <v>﻿Đang hoạt động</v>
          </cell>
          <cell r="N4927">
            <v>42550</v>
          </cell>
          <cell r="Q4927">
            <v>0</v>
          </cell>
          <cell r="T4927">
            <v>0</v>
          </cell>
          <cell r="U4927">
            <v>0</v>
          </cell>
          <cell r="V4927">
            <v>0</v>
          </cell>
        </row>
        <row r="4928">
          <cell r="D4928" t="str">
            <v>THE POWER</v>
          </cell>
          <cell r="M4928" t="str">
            <v>﻿Đang hoạt động</v>
          </cell>
          <cell r="N4928">
            <v>42549</v>
          </cell>
          <cell r="Q4928">
            <v>1</v>
          </cell>
          <cell r="T4928">
            <v>0</v>
          </cell>
          <cell r="U4928">
            <v>0</v>
          </cell>
          <cell r="V4928">
            <v>0</v>
          </cell>
        </row>
        <row r="4929">
          <cell r="D4929" t="str">
            <v>TCA TEAM</v>
          </cell>
          <cell r="M4929" t="str">
            <v>﻿Đang hoạt động</v>
          </cell>
          <cell r="N4929">
            <v>42550</v>
          </cell>
          <cell r="Q4929">
            <v>0</v>
          </cell>
          <cell r="T4929">
            <v>0</v>
          </cell>
          <cell r="U4929">
            <v>0</v>
          </cell>
          <cell r="V4929">
            <v>0</v>
          </cell>
        </row>
        <row r="4930">
          <cell r="D4930" t="str">
            <v>ELITE</v>
          </cell>
          <cell r="M4930" t="str">
            <v>﻿Đã nghỉ việc</v>
          </cell>
          <cell r="N4930">
            <v>42549</v>
          </cell>
          <cell r="Q4930">
            <v>0</v>
          </cell>
          <cell r="T4930">
            <v>0</v>
          </cell>
          <cell r="U4930">
            <v>0</v>
          </cell>
          <cell r="V4930">
            <v>0</v>
          </cell>
        </row>
        <row r="4931">
          <cell r="D4931" t="str">
            <v>LONG XUYÊN 1</v>
          </cell>
          <cell r="M4931" t="str">
            <v>﻿Đang hoạt động</v>
          </cell>
          <cell r="N4931">
            <v>42549</v>
          </cell>
          <cell r="Q4931">
            <v>0</v>
          </cell>
          <cell r="T4931">
            <v>0</v>
          </cell>
          <cell r="U4931">
            <v>1</v>
          </cell>
          <cell r="V4931">
            <v>0</v>
          </cell>
        </row>
        <row r="4932">
          <cell r="D4932" t="str">
            <v>VICTORY</v>
          </cell>
          <cell r="M4932" t="str">
            <v>﻿Đang hoạt động</v>
          </cell>
          <cell r="N4932">
            <v>42627</v>
          </cell>
          <cell r="Q4932">
            <v>1</v>
          </cell>
          <cell r="T4932">
            <v>0</v>
          </cell>
          <cell r="U4932">
            <v>0</v>
          </cell>
          <cell r="V4932">
            <v>0</v>
          </cell>
        </row>
        <row r="4933">
          <cell r="D4933" t="str">
            <v>LUCKY CAT</v>
          </cell>
          <cell r="M4933" t="str">
            <v>﻿Đang hoạt động</v>
          </cell>
          <cell r="N4933">
            <v>41806</v>
          </cell>
          <cell r="Q4933">
            <v>1</v>
          </cell>
          <cell r="T4933">
            <v>0</v>
          </cell>
          <cell r="U4933">
            <v>0</v>
          </cell>
          <cell r="V4933">
            <v>0</v>
          </cell>
        </row>
        <row r="4934">
          <cell r="D4934" t="str">
            <v>TCA TEAM</v>
          </cell>
          <cell r="M4934" t="str">
            <v>﻿Đang hoạt động</v>
          </cell>
          <cell r="N4934">
            <v>42550</v>
          </cell>
          <cell r="Q4934">
            <v>0</v>
          </cell>
          <cell r="T4934">
            <v>0</v>
          </cell>
          <cell r="U4934">
            <v>0</v>
          </cell>
          <cell r="V4934">
            <v>0</v>
          </cell>
        </row>
        <row r="4935">
          <cell r="D4935" t="str">
            <v>THE CAPITAL</v>
          </cell>
          <cell r="M4935" t="str">
            <v>﻿Đang hoạt động</v>
          </cell>
          <cell r="N4935">
            <v>42577</v>
          </cell>
          <cell r="Q4935">
            <v>1</v>
          </cell>
          <cell r="T4935">
            <v>0</v>
          </cell>
          <cell r="U4935">
            <v>0</v>
          </cell>
          <cell r="V4935">
            <v>0</v>
          </cell>
        </row>
        <row r="4936">
          <cell r="D4936" t="str">
            <v>CẦN THƠ</v>
          </cell>
          <cell r="M4936" t="str">
            <v>﻿Đang hoạt động</v>
          </cell>
          <cell r="N4936">
            <v>42548</v>
          </cell>
          <cell r="Q4936">
            <v>1</v>
          </cell>
          <cell r="T4936">
            <v>0</v>
          </cell>
          <cell r="U4936">
            <v>0</v>
          </cell>
          <cell r="V4936">
            <v>0</v>
          </cell>
        </row>
        <row r="4937">
          <cell r="D4937" t="str">
            <v>DIAMOND</v>
          </cell>
          <cell r="M4937" t="str">
            <v>﻿Đang hoạt động</v>
          </cell>
          <cell r="N4937">
            <v>42549</v>
          </cell>
          <cell r="Q4937">
            <v>1</v>
          </cell>
          <cell r="T4937">
            <v>0</v>
          </cell>
          <cell r="U4937">
            <v>0</v>
          </cell>
          <cell r="V4937">
            <v>0</v>
          </cell>
        </row>
        <row r="4938">
          <cell r="D4938" t="str">
            <v>TCA TEAM</v>
          </cell>
          <cell r="M4938" t="str">
            <v>﻿Đang hoạt động</v>
          </cell>
          <cell r="N4938">
            <v>42550</v>
          </cell>
          <cell r="Q4938">
            <v>0</v>
          </cell>
          <cell r="T4938">
            <v>0</v>
          </cell>
          <cell r="U4938">
            <v>0</v>
          </cell>
          <cell r="V4938">
            <v>0</v>
          </cell>
        </row>
        <row r="4939">
          <cell r="D4939" t="str">
            <v>TCA TEAM</v>
          </cell>
          <cell r="M4939" t="str">
            <v>﻿Đang hoạt động</v>
          </cell>
          <cell r="N4939">
            <v>42550</v>
          </cell>
          <cell r="Q4939">
            <v>0</v>
          </cell>
          <cell r="T4939">
            <v>0</v>
          </cell>
          <cell r="U4939">
            <v>0</v>
          </cell>
          <cell r="V4939">
            <v>0</v>
          </cell>
        </row>
        <row r="4940">
          <cell r="D4940" t="str">
            <v>ELITE</v>
          </cell>
          <cell r="M4940" t="str">
            <v>﻿Đang hoạt động</v>
          </cell>
          <cell r="N4940">
            <v>41842</v>
          </cell>
          <cell r="Q4940">
            <v>0</v>
          </cell>
          <cell r="T4940">
            <v>0</v>
          </cell>
          <cell r="U4940">
            <v>0</v>
          </cell>
          <cell r="V4940">
            <v>1</v>
          </cell>
        </row>
        <row r="4941">
          <cell r="D4941" t="str">
            <v>TCA THÁI NGUYÊN</v>
          </cell>
          <cell r="M4941" t="str">
            <v>﻿Đang hoạt động</v>
          </cell>
          <cell r="N4941">
            <v>42550</v>
          </cell>
          <cell r="Q4941">
            <v>0</v>
          </cell>
          <cell r="T4941">
            <v>0</v>
          </cell>
          <cell r="U4941">
            <v>0</v>
          </cell>
          <cell r="V4941">
            <v>0</v>
          </cell>
        </row>
        <row r="4942">
          <cell r="D4942" t="str">
            <v>BÌNH MINH</v>
          </cell>
          <cell r="M4942" t="str">
            <v>﻿Đang hoạt động</v>
          </cell>
          <cell r="N4942">
            <v>42598</v>
          </cell>
          <cell r="Q4942">
            <v>0</v>
          </cell>
          <cell r="T4942">
            <v>0</v>
          </cell>
          <cell r="U4942">
            <v>1</v>
          </cell>
          <cell r="V4942">
            <v>0</v>
          </cell>
        </row>
        <row r="4943">
          <cell r="D4943" t="str">
            <v>THE ROME</v>
          </cell>
          <cell r="M4943" t="str">
            <v>﻿Đang hoạt động</v>
          </cell>
          <cell r="N4943">
            <v>42549</v>
          </cell>
          <cell r="Q4943">
            <v>1</v>
          </cell>
          <cell r="T4943">
            <v>0</v>
          </cell>
          <cell r="U4943">
            <v>0</v>
          </cell>
          <cell r="V4943">
            <v>0</v>
          </cell>
        </row>
        <row r="4944">
          <cell r="D4944" t="str">
            <v>THE ROME</v>
          </cell>
          <cell r="M4944" t="str">
            <v>﻿Đã nghỉ việc</v>
          </cell>
          <cell r="N4944">
            <v>42563</v>
          </cell>
          <cell r="Q4944">
            <v>0</v>
          </cell>
          <cell r="T4944">
            <v>0</v>
          </cell>
          <cell r="U4944">
            <v>0</v>
          </cell>
          <cell r="V4944">
            <v>0</v>
          </cell>
        </row>
        <row r="4945">
          <cell r="D4945" t="str">
            <v>THE ROME</v>
          </cell>
          <cell r="M4945" t="str">
            <v>﻿Đang hoạt động</v>
          </cell>
          <cell r="N4945">
            <v>42598</v>
          </cell>
          <cell r="Q4945">
            <v>0</v>
          </cell>
          <cell r="T4945">
            <v>0</v>
          </cell>
          <cell r="U4945">
            <v>1</v>
          </cell>
          <cell r="V4945">
            <v>0</v>
          </cell>
        </row>
        <row r="4946">
          <cell r="D4946" t="str">
            <v>ELITE</v>
          </cell>
          <cell r="M4946" t="str">
            <v>﻿Đang hoạt động</v>
          </cell>
          <cell r="N4946">
            <v>42549</v>
          </cell>
          <cell r="Q4946">
            <v>1</v>
          </cell>
          <cell r="T4946">
            <v>0</v>
          </cell>
          <cell r="U4946">
            <v>0</v>
          </cell>
          <cell r="V4946">
            <v>0</v>
          </cell>
        </row>
        <row r="4947">
          <cell r="D4947" t="str">
            <v>ELITE</v>
          </cell>
          <cell r="M4947" t="str">
            <v>﻿Đang hoạt động</v>
          </cell>
          <cell r="N4947">
            <v>42549</v>
          </cell>
          <cell r="Q4947">
            <v>1</v>
          </cell>
          <cell r="T4947">
            <v>0</v>
          </cell>
          <cell r="U4947">
            <v>0</v>
          </cell>
          <cell r="V4947">
            <v>0</v>
          </cell>
        </row>
        <row r="4948">
          <cell r="D4948" t="str">
            <v>PHOENIX</v>
          </cell>
          <cell r="M4948" t="str">
            <v>﻿Đang hoạt động</v>
          </cell>
          <cell r="N4948">
            <v>42549</v>
          </cell>
          <cell r="Q4948">
            <v>1</v>
          </cell>
          <cell r="T4948">
            <v>0</v>
          </cell>
          <cell r="U4948">
            <v>0</v>
          </cell>
          <cell r="V4948">
            <v>0</v>
          </cell>
        </row>
        <row r="4949">
          <cell r="D4949" t="str">
            <v>ALLEGRO</v>
          </cell>
          <cell r="M4949" t="str">
            <v>﻿Đã nghỉ việc</v>
          </cell>
          <cell r="N4949">
            <v>42549</v>
          </cell>
          <cell r="Q4949">
            <v>0</v>
          </cell>
          <cell r="T4949">
            <v>0</v>
          </cell>
          <cell r="U4949">
            <v>0</v>
          </cell>
          <cell r="V4949">
            <v>0</v>
          </cell>
        </row>
        <row r="4950">
          <cell r="D4950" t="str">
            <v>CẦN THƠ</v>
          </cell>
          <cell r="M4950" t="str">
            <v>﻿Đang hoạt động</v>
          </cell>
          <cell r="N4950">
            <v>42549</v>
          </cell>
          <cell r="Q4950">
            <v>1</v>
          </cell>
          <cell r="T4950">
            <v>0</v>
          </cell>
          <cell r="U4950">
            <v>0</v>
          </cell>
          <cell r="V4950">
            <v>0</v>
          </cell>
        </row>
        <row r="4951">
          <cell r="D4951" t="str">
            <v>CẦN THƠ</v>
          </cell>
          <cell r="M4951" t="str">
            <v>﻿Đang hoạt động</v>
          </cell>
          <cell r="N4951">
            <v>42549</v>
          </cell>
          <cell r="Q4951">
            <v>1</v>
          </cell>
          <cell r="T4951">
            <v>0</v>
          </cell>
          <cell r="U4951">
            <v>0</v>
          </cell>
          <cell r="V4951">
            <v>0</v>
          </cell>
        </row>
        <row r="4952">
          <cell r="D4952" t="str">
            <v>LONG XUYÊN 1</v>
          </cell>
          <cell r="M4952" t="str">
            <v>﻿Đã nghỉ việc</v>
          </cell>
          <cell r="N4952">
            <v>42549</v>
          </cell>
          <cell r="Q4952">
            <v>0</v>
          </cell>
          <cell r="T4952">
            <v>0</v>
          </cell>
          <cell r="U4952">
            <v>0</v>
          </cell>
          <cell r="V4952">
            <v>0</v>
          </cell>
        </row>
        <row r="4953">
          <cell r="D4953" t="str">
            <v>LONG XUYÊN 1</v>
          </cell>
          <cell r="M4953" t="str">
            <v>﻿Đã nghỉ việc</v>
          </cell>
          <cell r="N4953">
            <v>42549</v>
          </cell>
          <cell r="Q4953">
            <v>0</v>
          </cell>
          <cell r="T4953">
            <v>0</v>
          </cell>
          <cell r="U4953">
            <v>0</v>
          </cell>
          <cell r="V4953">
            <v>0</v>
          </cell>
        </row>
        <row r="4954">
          <cell r="D4954" t="str">
            <v>COT GENCASA</v>
          </cell>
          <cell r="M4954" t="str">
            <v>﻿Đang hoạt động</v>
          </cell>
          <cell r="N4954">
            <v>42549</v>
          </cell>
          <cell r="Q4954">
            <v>0</v>
          </cell>
          <cell r="T4954">
            <v>0</v>
          </cell>
          <cell r="U4954">
            <v>1</v>
          </cell>
          <cell r="V4954">
            <v>0</v>
          </cell>
        </row>
        <row r="4955">
          <cell r="D4955" t="str">
            <v>VĨNH LONG</v>
          </cell>
          <cell r="M4955" t="str">
            <v>﻿Đang hoạt động</v>
          </cell>
          <cell r="N4955">
            <v>42550</v>
          </cell>
          <cell r="Q4955">
            <v>1</v>
          </cell>
          <cell r="T4955">
            <v>0</v>
          </cell>
          <cell r="U4955">
            <v>0</v>
          </cell>
          <cell r="V4955">
            <v>0</v>
          </cell>
        </row>
        <row r="4956">
          <cell r="D4956" t="str">
            <v>VĨNH LONG</v>
          </cell>
          <cell r="M4956" t="str">
            <v>﻿Đang hoạt động</v>
          </cell>
          <cell r="N4956">
            <v>42549</v>
          </cell>
          <cell r="Q4956">
            <v>1</v>
          </cell>
          <cell r="T4956">
            <v>0</v>
          </cell>
          <cell r="U4956">
            <v>0</v>
          </cell>
          <cell r="V4956">
            <v>0</v>
          </cell>
        </row>
        <row r="4957">
          <cell r="D4957" t="str">
            <v>WHITE HORSE</v>
          </cell>
          <cell r="M4957" t="str">
            <v>﻿Đang hoạt động</v>
          </cell>
          <cell r="N4957">
            <v>42548</v>
          </cell>
          <cell r="Q4957">
            <v>1</v>
          </cell>
          <cell r="T4957">
            <v>0</v>
          </cell>
          <cell r="U4957">
            <v>0</v>
          </cell>
          <cell r="V4957">
            <v>0</v>
          </cell>
        </row>
        <row r="4958">
          <cell r="D4958" t="str">
            <v>BORN TO WIN GENCASA PHÚ NHUẬN</v>
          </cell>
          <cell r="M4958" t="str">
            <v>﻿Đang hoạt động</v>
          </cell>
          <cell r="N4958">
            <v>42549</v>
          </cell>
          <cell r="Q4958">
            <v>1</v>
          </cell>
          <cell r="T4958">
            <v>0</v>
          </cell>
          <cell r="U4958">
            <v>0</v>
          </cell>
          <cell r="V4958">
            <v>0</v>
          </cell>
        </row>
        <row r="4959">
          <cell r="D4959" t="str">
            <v>PHI MÃ</v>
          </cell>
          <cell r="M4959" t="str">
            <v>﻿Đang hoạt động</v>
          </cell>
          <cell r="N4959">
            <v>42556</v>
          </cell>
          <cell r="Q4959">
            <v>1</v>
          </cell>
          <cell r="T4959">
            <v>0</v>
          </cell>
          <cell r="U4959">
            <v>0</v>
          </cell>
          <cell r="V4959">
            <v>0</v>
          </cell>
        </row>
        <row r="4960">
          <cell r="D4960" t="str">
            <v>THE QUEEN</v>
          </cell>
          <cell r="M4960" t="str">
            <v>﻿Đang hoạt động</v>
          </cell>
          <cell r="N4960">
            <v>42556</v>
          </cell>
          <cell r="Q4960">
            <v>1</v>
          </cell>
          <cell r="T4960">
            <v>0</v>
          </cell>
          <cell r="U4960">
            <v>0</v>
          </cell>
          <cell r="V4960">
            <v>0</v>
          </cell>
        </row>
        <row r="4961">
          <cell r="D4961" t="str">
            <v>EIB MIỀN NAM 1</v>
          </cell>
          <cell r="M4961" t="str">
            <v>﻿Đang hoạt động</v>
          </cell>
          <cell r="N4961">
            <v>42556</v>
          </cell>
          <cell r="Q4961">
            <v>0</v>
          </cell>
          <cell r="T4961">
            <v>0</v>
          </cell>
          <cell r="U4961">
            <v>0</v>
          </cell>
          <cell r="V4961">
            <v>0</v>
          </cell>
        </row>
        <row r="4962">
          <cell r="D4962" t="str">
            <v>EIB MIỀN NAM 2</v>
          </cell>
          <cell r="M4962" t="str">
            <v>﻿Đang hoạt động</v>
          </cell>
          <cell r="N4962">
            <v>42556</v>
          </cell>
          <cell r="Q4962">
            <v>0</v>
          </cell>
          <cell r="T4962">
            <v>0</v>
          </cell>
          <cell r="U4962">
            <v>0</v>
          </cell>
          <cell r="V4962">
            <v>0</v>
          </cell>
        </row>
        <row r="4963">
          <cell r="D4963" t="str">
            <v>EIB MIỀN NAM 1</v>
          </cell>
          <cell r="M4963" t="str">
            <v>﻿Đã nghỉ việc</v>
          </cell>
          <cell r="N4963">
            <v>42556</v>
          </cell>
          <cell r="Q4963">
            <v>0</v>
          </cell>
          <cell r="T4963">
            <v>0</v>
          </cell>
          <cell r="U4963">
            <v>0</v>
          </cell>
          <cell r="V4963">
            <v>0</v>
          </cell>
        </row>
        <row r="4964">
          <cell r="D4964" t="str">
            <v>EIB MIỀN NAM 1</v>
          </cell>
          <cell r="M4964" t="str">
            <v>﻿Đã nghỉ việc</v>
          </cell>
          <cell r="N4964">
            <v>42563</v>
          </cell>
          <cell r="Q4964">
            <v>0</v>
          </cell>
          <cell r="T4964">
            <v>0</v>
          </cell>
          <cell r="U4964">
            <v>0</v>
          </cell>
          <cell r="V4964">
            <v>0</v>
          </cell>
        </row>
        <row r="4965">
          <cell r="D4965" t="str">
            <v>EIB MIỀN NAM 2</v>
          </cell>
          <cell r="M4965" t="str">
            <v>﻿Đang hoạt động</v>
          </cell>
          <cell r="N4965">
            <v>42556</v>
          </cell>
          <cell r="Q4965">
            <v>0</v>
          </cell>
          <cell r="T4965">
            <v>0</v>
          </cell>
          <cell r="U4965">
            <v>0</v>
          </cell>
          <cell r="V4965">
            <v>0</v>
          </cell>
        </row>
        <row r="4966">
          <cell r="D4966" t="str">
            <v>CUPID</v>
          </cell>
          <cell r="M4966" t="str">
            <v>﻿Đã nghỉ việc</v>
          </cell>
          <cell r="N4966">
            <v>42556</v>
          </cell>
          <cell r="Q4966">
            <v>0</v>
          </cell>
          <cell r="T4966">
            <v>0</v>
          </cell>
          <cell r="U4966">
            <v>0</v>
          </cell>
          <cell r="V4966">
            <v>0</v>
          </cell>
        </row>
        <row r="4967">
          <cell r="D4967" t="str">
            <v>EIB MIỀN NAM 2</v>
          </cell>
          <cell r="M4967" t="str">
            <v>﻿Đang hoạt động</v>
          </cell>
          <cell r="N4967">
            <v>42570</v>
          </cell>
          <cell r="Q4967">
            <v>0</v>
          </cell>
          <cell r="T4967">
            <v>0</v>
          </cell>
          <cell r="U4967">
            <v>0</v>
          </cell>
          <cell r="V4967">
            <v>0</v>
          </cell>
        </row>
        <row r="4968">
          <cell r="D4968" t="str">
            <v>COT GENCASA</v>
          </cell>
          <cell r="M4968" t="str">
            <v>﻿Đang hoạt động</v>
          </cell>
          <cell r="N4968">
            <v>42556</v>
          </cell>
          <cell r="Q4968">
            <v>1</v>
          </cell>
          <cell r="T4968">
            <v>0</v>
          </cell>
          <cell r="U4968">
            <v>0</v>
          </cell>
          <cell r="V4968">
            <v>0</v>
          </cell>
        </row>
        <row r="4969">
          <cell r="D4969" t="str">
            <v>BIG HERO</v>
          </cell>
          <cell r="M4969" t="str">
            <v>﻿Đang hoạt động</v>
          </cell>
          <cell r="N4969">
            <v>42556</v>
          </cell>
          <cell r="Q4969">
            <v>1</v>
          </cell>
          <cell r="T4969">
            <v>0</v>
          </cell>
          <cell r="U4969">
            <v>0</v>
          </cell>
          <cell r="V4969">
            <v>0</v>
          </cell>
        </row>
        <row r="4970">
          <cell r="D4970" t="str">
            <v>MDRT HCM</v>
          </cell>
          <cell r="M4970" t="str">
            <v>﻿Đã nghỉ việc</v>
          </cell>
          <cell r="N4970">
            <v>42556</v>
          </cell>
          <cell r="Q4970">
            <v>0</v>
          </cell>
          <cell r="T4970">
            <v>0</v>
          </cell>
          <cell r="U4970">
            <v>0</v>
          </cell>
          <cell r="V4970">
            <v>0</v>
          </cell>
        </row>
        <row r="4971">
          <cell r="D4971" t="str">
            <v>MDRT HCM</v>
          </cell>
          <cell r="M4971" t="str">
            <v>﻿Đang hoạt động</v>
          </cell>
          <cell r="N4971">
            <v>42556</v>
          </cell>
          <cell r="Q4971">
            <v>1</v>
          </cell>
          <cell r="T4971">
            <v>0</v>
          </cell>
          <cell r="U4971">
            <v>0</v>
          </cell>
          <cell r="V4971">
            <v>0</v>
          </cell>
        </row>
        <row r="4972">
          <cell r="D4972" t="str">
            <v>GENCASA TÂN PHÚ</v>
          </cell>
          <cell r="M4972" t="str">
            <v>﻿Đang hoạt động</v>
          </cell>
          <cell r="N4972">
            <v>42576</v>
          </cell>
          <cell r="Q4972">
            <v>1</v>
          </cell>
          <cell r="T4972">
            <v>0</v>
          </cell>
          <cell r="U4972">
            <v>0</v>
          </cell>
          <cell r="V4972">
            <v>0</v>
          </cell>
        </row>
        <row r="4973">
          <cell r="D4973" t="str">
            <v>BIG HERO</v>
          </cell>
          <cell r="M4973" t="str">
            <v>﻿Đang hoạt động</v>
          </cell>
          <cell r="N4973">
            <v>42556</v>
          </cell>
          <cell r="Q4973">
            <v>1</v>
          </cell>
          <cell r="T4973">
            <v>0</v>
          </cell>
          <cell r="U4973">
            <v>0</v>
          </cell>
          <cell r="V4973">
            <v>0</v>
          </cell>
        </row>
        <row r="4974">
          <cell r="D4974" t="str">
            <v>TCB SOUTH 2</v>
          </cell>
          <cell r="M4974" t="str">
            <v>﻿Đang hoạt động</v>
          </cell>
          <cell r="N4974">
            <v>42556</v>
          </cell>
          <cell r="Q4974">
            <v>0</v>
          </cell>
          <cell r="T4974">
            <v>0</v>
          </cell>
          <cell r="U4974">
            <v>0</v>
          </cell>
          <cell r="V4974">
            <v>0</v>
          </cell>
        </row>
        <row r="4975">
          <cell r="D4975" t="str">
            <v>EIB MIỀN NAM 2</v>
          </cell>
          <cell r="M4975" t="str">
            <v>﻿Đang hoạt động</v>
          </cell>
          <cell r="N4975">
            <v>42556</v>
          </cell>
          <cell r="Q4975">
            <v>0</v>
          </cell>
          <cell r="T4975">
            <v>0</v>
          </cell>
          <cell r="U4975">
            <v>0</v>
          </cell>
          <cell r="V4975">
            <v>0</v>
          </cell>
        </row>
        <row r="4976">
          <cell r="D4976" t="str">
            <v>CUPID</v>
          </cell>
          <cell r="M4976" t="str">
            <v>﻿Đang hoạt động</v>
          </cell>
          <cell r="N4976">
            <v>42563</v>
          </cell>
          <cell r="Q4976">
            <v>0</v>
          </cell>
          <cell r="T4976">
            <v>0</v>
          </cell>
          <cell r="U4976">
            <v>1</v>
          </cell>
          <cell r="V4976">
            <v>0</v>
          </cell>
        </row>
        <row r="4977">
          <cell r="D4977" t="str">
            <v>CUPID</v>
          </cell>
          <cell r="M4977" t="str">
            <v>﻿Đang hoạt động</v>
          </cell>
          <cell r="N4977">
            <v>42571</v>
          </cell>
          <cell r="Q4977">
            <v>1</v>
          </cell>
          <cell r="T4977">
            <v>0</v>
          </cell>
          <cell r="U4977">
            <v>0</v>
          </cell>
          <cell r="V4977">
            <v>0</v>
          </cell>
        </row>
        <row r="4978">
          <cell r="D4978" t="str">
            <v>CUPID</v>
          </cell>
          <cell r="M4978" t="str">
            <v>﻿Đang hoạt động</v>
          </cell>
          <cell r="N4978">
            <v>42556</v>
          </cell>
          <cell r="Q4978">
            <v>1</v>
          </cell>
          <cell r="T4978">
            <v>0</v>
          </cell>
          <cell r="U4978">
            <v>0</v>
          </cell>
          <cell r="V4978">
            <v>0</v>
          </cell>
        </row>
        <row r="4979">
          <cell r="D4979" t="str">
            <v>CUPID</v>
          </cell>
          <cell r="M4979" t="str">
            <v>﻿Đang hoạt động</v>
          </cell>
          <cell r="N4979">
            <v>42563</v>
          </cell>
          <cell r="Q4979">
            <v>1</v>
          </cell>
          <cell r="T4979">
            <v>0</v>
          </cell>
          <cell r="U4979">
            <v>0</v>
          </cell>
          <cell r="V4979">
            <v>0</v>
          </cell>
        </row>
        <row r="4980">
          <cell r="D4980" t="str">
            <v>CUPID</v>
          </cell>
          <cell r="M4980" t="str">
            <v>﻿Đang hoạt động</v>
          </cell>
          <cell r="N4980">
            <v>42563</v>
          </cell>
          <cell r="Q4980">
            <v>1</v>
          </cell>
          <cell r="T4980">
            <v>0</v>
          </cell>
          <cell r="U4980">
            <v>0</v>
          </cell>
          <cell r="V4980">
            <v>0</v>
          </cell>
        </row>
        <row r="4981">
          <cell r="D4981" t="str">
            <v>THE CAPITAL</v>
          </cell>
          <cell r="M4981" t="str">
            <v>﻿Đang hoạt động</v>
          </cell>
          <cell r="N4981">
            <v>42563</v>
          </cell>
          <cell r="Q4981">
            <v>1</v>
          </cell>
          <cell r="T4981">
            <v>0</v>
          </cell>
          <cell r="U4981">
            <v>0</v>
          </cell>
          <cell r="V4981">
            <v>0</v>
          </cell>
        </row>
        <row r="4982">
          <cell r="D4982" t="str">
            <v>CUPID</v>
          </cell>
          <cell r="M4982" t="str">
            <v>﻿Đã nghỉ việc</v>
          </cell>
          <cell r="N4982">
            <v>42556</v>
          </cell>
          <cell r="Q4982">
            <v>0</v>
          </cell>
          <cell r="T4982">
            <v>0</v>
          </cell>
          <cell r="U4982">
            <v>0</v>
          </cell>
          <cell r="V4982">
            <v>0</v>
          </cell>
        </row>
        <row r="4983">
          <cell r="D4983" t="str">
            <v>GENCASA NAM ĐỊNH</v>
          </cell>
          <cell r="M4983" t="str">
            <v>﻿Đang hoạt động</v>
          </cell>
          <cell r="N4983">
            <v>42559</v>
          </cell>
          <cell r="Q4983">
            <v>1</v>
          </cell>
          <cell r="T4983">
            <v>0</v>
          </cell>
          <cell r="U4983">
            <v>0</v>
          </cell>
          <cell r="V4983">
            <v>0</v>
          </cell>
        </row>
        <row r="4984">
          <cell r="D4984" t="str">
            <v>GENCASA NAM ĐỊNH</v>
          </cell>
          <cell r="M4984" t="str">
            <v>﻿Đang hoạt động</v>
          </cell>
          <cell r="N4984">
            <v>42559</v>
          </cell>
          <cell r="Q4984">
            <v>1</v>
          </cell>
          <cell r="T4984">
            <v>0</v>
          </cell>
          <cell r="U4984">
            <v>0</v>
          </cell>
          <cell r="V4984">
            <v>0</v>
          </cell>
        </row>
        <row r="4985">
          <cell r="D4985" t="str">
            <v>GENCASA NAM ĐỊNH</v>
          </cell>
          <cell r="M4985" t="str">
            <v>﻿Đang hoạt động</v>
          </cell>
          <cell r="N4985">
            <v>42606</v>
          </cell>
          <cell r="Q4985">
            <v>1</v>
          </cell>
          <cell r="T4985">
            <v>0</v>
          </cell>
          <cell r="U4985">
            <v>0</v>
          </cell>
          <cell r="V4985">
            <v>0</v>
          </cell>
        </row>
        <row r="4986">
          <cell r="D4986" t="str">
            <v>GENCASA NAM ĐỊNH</v>
          </cell>
          <cell r="M4986" t="str">
            <v>﻿Đang hoạt động</v>
          </cell>
          <cell r="N4986">
            <v>42559</v>
          </cell>
          <cell r="Q4986">
            <v>1</v>
          </cell>
          <cell r="T4986">
            <v>0</v>
          </cell>
          <cell r="U4986">
            <v>0</v>
          </cell>
          <cell r="V4986">
            <v>0</v>
          </cell>
        </row>
        <row r="4987">
          <cell r="D4987" t="str">
            <v>GENCASA NAM ĐỊNH</v>
          </cell>
          <cell r="M4987" t="str">
            <v>﻿Đang hoạt động</v>
          </cell>
          <cell r="N4987">
            <v>42559</v>
          </cell>
          <cell r="Q4987">
            <v>0</v>
          </cell>
          <cell r="T4987">
            <v>1</v>
          </cell>
          <cell r="U4987">
            <v>0</v>
          </cell>
          <cell r="V4987">
            <v>0</v>
          </cell>
        </row>
        <row r="4988">
          <cell r="D4988" t="str">
            <v>THIÊN SƠN</v>
          </cell>
          <cell r="M4988" t="str">
            <v>﻿Đang hoạt động</v>
          </cell>
          <cell r="N4988">
            <v>42643</v>
          </cell>
          <cell r="Q4988">
            <v>1</v>
          </cell>
          <cell r="T4988">
            <v>0</v>
          </cell>
          <cell r="U4988">
            <v>0</v>
          </cell>
          <cell r="V4988">
            <v>0</v>
          </cell>
        </row>
        <row r="4989">
          <cell r="D4989" t="str">
            <v>GENCASA NAM ĐỊNH</v>
          </cell>
          <cell r="M4989" t="str">
            <v>﻿Đang hoạt động</v>
          </cell>
          <cell r="N4989">
            <v>42559</v>
          </cell>
          <cell r="Q4989">
            <v>1</v>
          </cell>
          <cell r="T4989">
            <v>0</v>
          </cell>
          <cell r="U4989">
            <v>0</v>
          </cell>
          <cell r="V4989">
            <v>0</v>
          </cell>
        </row>
        <row r="4990">
          <cell r="D4990" t="str">
            <v>GENCASA NAM ĐỊNH</v>
          </cell>
          <cell r="M4990" t="str">
            <v>﻿Đang hoạt động</v>
          </cell>
          <cell r="N4990">
            <v>42634</v>
          </cell>
          <cell r="Q4990">
            <v>0</v>
          </cell>
          <cell r="T4990">
            <v>0</v>
          </cell>
          <cell r="U4990">
            <v>1</v>
          </cell>
          <cell r="V4990">
            <v>0</v>
          </cell>
        </row>
        <row r="4991">
          <cell r="D4991" t="str">
            <v>GENCASA NAM ĐỊNH</v>
          </cell>
          <cell r="M4991" t="str">
            <v>﻿Tạm đình chỉ</v>
          </cell>
          <cell r="N4991">
            <v>42559</v>
          </cell>
          <cell r="Q4991">
            <v>0</v>
          </cell>
          <cell r="T4991">
            <v>0</v>
          </cell>
          <cell r="U4991">
            <v>0</v>
          </cell>
          <cell r="V4991">
            <v>1</v>
          </cell>
        </row>
        <row r="4992">
          <cell r="D4992" t="str">
            <v>GENCASA NAM ĐỊNH</v>
          </cell>
          <cell r="M4992" t="str">
            <v>﻿Đang hoạt động</v>
          </cell>
          <cell r="N4992">
            <v>42559</v>
          </cell>
          <cell r="Q4992">
            <v>1</v>
          </cell>
          <cell r="T4992">
            <v>0</v>
          </cell>
          <cell r="U4992">
            <v>0</v>
          </cell>
          <cell r="V4992">
            <v>0</v>
          </cell>
        </row>
        <row r="4993">
          <cell r="D4993" t="str">
            <v>GENCASA NAM ĐỊNH</v>
          </cell>
          <cell r="M4993" t="str">
            <v>﻿Đang hoạt động</v>
          </cell>
          <cell r="N4993">
            <v>42769</v>
          </cell>
          <cell r="Q4993">
            <v>0</v>
          </cell>
          <cell r="T4993">
            <v>0</v>
          </cell>
          <cell r="U4993">
            <v>0</v>
          </cell>
          <cell r="V4993">
            <v>1</v>
          </cell>
        </row>
        <row r="4994">
          <cell r="D4994" t="str">
            <v>GENCASA NAM ĐỊNH</v>
          </cell>
          <cell r="M4994" t="str">
            <v>﻿Đang hoạt động</v>
          </cell>
          <cell r="N4994">
            <v>42559</v>
          </cell>
          <cell r="Q4994">
            <v>0</v>
          </cell>
          <cell r="T4994">
            <v>0</v>
          </cell>
          <cell r="U4994">
            <v>0</v>
          </cell>
          <cell r="V4994">
            <v>1</v>
          </cell>
        </row>
        <row r="4995">
          <cell r="D4995" t="str">
            <v>GENCASA NAM ĐỊNH</v>
          </cell>
          <cell r="M4995" t="str">
            <v>﻿Đang hoạt động</v>
          </cell>
          <cell r="N4995">
            <v>42559</v>
          </cell>
          <cell r="Q4995">
            <v>0</v>
          </cell>
          <cell r="T4995">
            <v>0</v>
          </cell>
          <cell r="U4995">
            <v>1</v>
          </cell>
          <cell r="V4995">
            <v>0</v>
          </cell>
        </row>
        <row r="4996">
          <cell r="D4996" t="str">
            <v>GENCASA NAM ĐỊNH</v>
          </cell>
          <cell r="M4996" t="str">
            <v>﻿Đang hoạt động</v>
          </cell>
          <cell r="N4996">
            <v>42634</v>
          </cell>
          <cell r="Q4996">
            <v>0</v>
          </cell>
          <cell r="T4996">
            <v>0</v>
          </cell>
          <cell r="U4996">
            <v>1</v>
          </cell>
          <cell r="V4996">
            <v>0</v>
          </cell>
        </row>
        <row r="4997">
          <cell r="D4997" t="str">
            <v>GENCASA NAM ĐỊNH</v>
          </cell>
          <cell r="M4997" t="str">
            <v>﻿Đang hoạt động</v>
          </cell>
          <cell r="N4997">
            <v>42559</v>
          </cell>
          <cell r="Q4997">
            <v>1</v>
          </cell>
          <cell r="T4997">
            <v>0</v>
          </cell>
          <cell r="U4997">
            <v>0</v>
          </cell>
          <cell r="V4997">
            <v>0</v>
          </cell>
        </row>
        <row r="4998">
          <cell r="D4998" t="str">
            <v>GENCASA NAM ĐỊNH</v>
          </cell>
          <cell r="M4998" t="str">
            <v>﻿Đang hoạt động</v>
          </cell>
          <cell r="N4998">
            <v>42598</v>
          </cell>
          <cell r="Q4998">
            <v>1</v>
          </cell>
          <cell r="T4998">
            <v>0</v>
          </cell>
          <cell r="U4998">
            <v>0</v>
          </cell>
          <cell r="V4998">
            <v>0</v>
          </cell>
        </row>
        <row r="4999">
          <cell r="D4999" t="str">
            <v>GENCASA NAM ĐỊNH</v>
          </cell>
          <cell r="M4999" t="str">
            <v>﻿Đang hoạt động</v>
          </cell>
          <cell r="N4999">
            <v>42559</v>
          </cell>
          <cell r="Q4999">
            <v>0</v>
          </cell>
          <cell r="T4999">
            <v>0</v>
          </cell>
          <cell r="U4999">
            <v>1</v>
          </cell>
          <cell r="V4999">
            <v>0</v>
          </cell>
        </row>
        <row r="5000">
          <cell r="D5000" t="str">
            <v>EIB MIỀN TRUNG 1</v>
          </cell>
          <cell r="M5000" t="str">
            <v>﻿Đang hoạt động</v>
          </cell>
          <cell r="N5000">
            <v>42577</v>
          </cell>
          <cell r="Q5000">
            <v>0</v>
          </cell>
          <cell r="T5000">
            <v>0</v>
          </cell>
          <cell r="U5000">
            <v>0</v>
          </cell>
          <cell r="V5000">
            <v>0</v>
          </cell>
        </row>
        <row r="5001">
          <cell r="D5001" t="str">
            <v>EIB MIỀN TRUNG 1</v>
          </cell>
          <cell r="M5001" t="str">
            <v>﻿Đang hoạt động</v>
          </cell>
          <cell r="N5001">
            <v>42566</v>
          </cell>
          <cell r="Q5001">
            <v>0</v>
          </cell>
          <cell r="T5001">
            <v>0</v>
          </cell>
          <cell r="U5001">
            <v>0</v>
          </cell>
          <cell r="V5001">
            <v>0</v>
          </cell>
        </row>
        <row r="5002">
          <cell r="D5002" t="str">
            <v>MDRT HCM</v>
          </cell>
          <cell r="M5002" t="str">
            <v>﻿Đã nghỉ việc</v>
          </cell>
          <cell r="N5002">
            <v>42563</v>
          </cell>
          <cell r="Q5002">
            <v>0</v>
          </cell>
          <cell r="T5002">
            <v>0</v>
          </cell>
          <cell r="U5002">
            <v>0</v>
          </cell>
          <cell r="V5002">
            <v>0</v>
          </cell>
        </row>
        <row r="5003">
          <cell r="D5003" t="str">
            <v>LUCKY CAT</v>
          </cell>
          <cell r="M5003" t="str">
            <v>﻿Đang hoạt động</v>
          </cell>
          <cell r="N5003">
            <v>42563</v>
          </cell>
          <cell r="Q5003">
            <v>1</v>
          </cell>
          <cell r="T5003">
            <v>0</v>
          </cell>
          <cell r="U5003">
            <v>0</v>
          </cell>
          <cell r="V5003">
            <v>0</v>
          </cell>
        </row>
        <row r="5004">
          <cell r="D5004" t="str">
            <v>EIB MIỀN TRUNG 1</v>
          </cell>
          <cell r="M5004" t="str">
            <v>﻿Đã nghỉ việc</v>
          </cell>
          <cell r="N5004">
            <v>42566</v>
          </cell>
          <cell r="Q5004">
            <v>0</v>
          </cell>
          <cell r="T5004">
            <v>0</v>
          </cell>
          <cell r="U5004">
            <v>0</v>
          </cell>
          <cell r="V5004">
            <v>0</v>
          </cell>
        </row>
        <row r="5005">
          <cell r="D5005" t="str">
            <v>LUCKY STAR</v>
          </cell>
          <cell r="M5005" t="str">
            <v>﻿Đang hoạt động</v>
          </cell>
          <cell r="N5005">
            <v>42563</v>
          </cell>
          <cell r="Q5005">
            <v>1</v>
          </cell>
          <cell r="T5005">
            <v>0</v>
          </cell>
          <cell r="U5005">
            <v>0</v>
          </cell>
          <cell r="V5005">
            <v>0</v>
          </cell>
        </row>
        <row r="5006">
          <cell r="D5006" t="str">
            <v>SUNFLOWER</v>
          </cell>
          <cell r="M5006" t="str">
            <v>﻿Đang hoạt động</v>
          </cell>
          <cell r="N5006">
            <v>42718</v>
          </cell>
          <cell r="Q5006">
            <v>1</v>
          </cell>
          <cell r="T5006">
            <v>0</v>
          </cell>
          <cell r="U5006">
            <v>0</v>
          </cell>
          <cell r="V5006">
            <v>0</v>
          </cell>
        </row>
        <row r="5007">
          <cell r="D5007" t="str">
            <v>THE QUEEN</v>
          </cell>
          <cell r="M5007" t="str">
            <v>﻿Đang hoạt động</v>
          </cell>
          <cell r="N5007">
            <v>42577</v>
          </cell>
          <cell r="Q5007">
            <v>1</v>
          </cell>
          <cell r="T5007">
            <v>0</v>
          </cell>
          <cell r="U5007">
            <v>0</v>
          </cell>
          <cell r="V5007">
            <v>0</v>
          </cell>
        </row>
        <row r="5008">
          <cell r="D5008" t="str">
            <v>THE QUEEN</v>
          </cell>
          <cell r="M5008" t="str">
            <v>﻿Đang hoạt động</v>
          </cell>
          <cell r="N5008">
            <v>42563</v>
          </cell>
          <cell r="Q5008">
            <v>1</v>
          </cell>
          <cell r="T5008">
            <v>0</v>
          </cell>
          <cell r="U5008">
            <v>0</v>
          </cell>
          <cell r="V5008">
            <v>0</v>
          </cell>
        </row>
        <row r="5009">
          <cell r="D5009" t="str">
            <v>MDRT HCM</v>
          </cell>
          <cell r="M5009" t="str">
            <v>﻿Đã nghỉ việc</v>
          </cell>
          <cell r="N5009">
            <v>42564</v>
          </cell>
          <cell r="Q5009">
            <v>0</v>
          </cell>
          <cell r="T5009">
            <v>0</v>
          </cell>
          <cell r="U5009">
            <v>0</v>
          </cell>
          <cell r="V5009">
            <v>0</v>
          </cell>
        </row>
        <row r="5010">
          <cell r="D5010" t="str">
            <v>GENCASA TÂN PHÚ</v>
          </cell>
          <cell r="M5010" t="str">
            <v>﻿Đang hoạt động</v>
          </cell>
          <cell r="N5010">
            <v>42563</v>
          </cell>
          <cell r="Q5010">
            <v>1</v>
          </cell>
          <cell r="T5010">
            <v>0</v>
          </cell>
          <cell r="U5010">
            <v>0</v>
          </cell>
          <cell r="V5010">
            <v>0</v>
          </cell>
        </row>
        <row r="5011">
          <cell r="D5011" t="str">
            <v>ALLEGRO</v>
          </cell>
          <cell r="M5011" t="str">
            <v>﻿Đang hoạt động</v>
          </cell>
          <cell r="N5011">
            <v>42563</v>
          </cell>
          <cell r="Q5011">
            <v>1</v>
          </cell>
          <cell r="T5011">
            <v>0</v>
          </cell>
          <cell r="U5011">
            <v>0</v>
          </cell>
          <cell r="V5011">
            <v>0</v>
          </cell>
        </row>
        <row r="5012">
          <cell r="D5012" t="str">
            <v>EIB MIỀN NAM 1</v>
          </cell>
          <cell r="M5012" t="str">
            <v>﻿Đang hoạt động</v>
          </cell>
          <cell r="N5012">
            <v>42565</v>
          </cell>
          <cell r="Q5012">
            <v>0</v>
          </cell>
          <cell r="T5012">
            <v>0</v>
          </cell>
          <cell r="U5012">
            <v>0</v>
          </cell>
          <cell r="V5012">
            <v>0</v>
          </cell>
        </row>
        <row r="5013">
          <cell r="D5013" t="str">
            <v>EIB MIỀN NAM 2</v>
          </cell>
          <cell r="M5013" t="str">
            <v>﻿Đang hoạt động</v>
          </cell>
          <cell r="N5013">
            <v>42565</v>
          </cell>
          <cell r="Q5013">
            <v>0</v>
          </cell>
          <cell r="T5013">
            <v>0</v>
          </cell>
          <cell r="U5013">
            <v>0</v>
          </cell>
          <cell r="V5013">
            <v>0</v>
          </cell>
        </row>
        <row r="5014">
          <cell r="D5014" t="str">
            <v>EIB MIỀN NAM 2</v>
          </cell>
          <cell r="M5014" t="str">
            <v>﻿Đang hoạt động</v>
          </cell>
          <cell r="N5014">
            <v>42565</v>
          </cell>
          <cell r="Q5014">
            <v>0</v>
          </cell>
          <cell r="T5014">
            <v>0</v>
          </cell>
          <cell r="U5014">
            <v>0</v>
          </cell>
          <cell r="V5014">
            <v>0</v>
          </cell>
        </row>
        <row r="5015">
          <cell r="D5015" t="str">
            <v>MDRT HCM</v>
          </cell>
          <cell r="M5015" t="str">
            <v>﻿Đang hoạt động</v>
          </cell>
          <cell r="N5015">
            <v>41801</v>
          </cell>
          <cell r="Q5015">
            <v>1</v>
          </cell>
          <cell r="T5015">
            <v>0</v>
          </cell>
          <cell r="U5015">
            <v>0</v>
          </cell>
          <cell r="V5015">
            <v>0</v>
          </cell>
        </row>
        <row r="5016">
          <cell r="D5016" t="str">
            <v>EIB MIỀN NAM 2</v>
          </cell>
          <cell r="M5016" t="str">
            <v>﻿Đang hoạt động</v>
          </cell>
          <cell r="N5016">
            <v>42565</v>
          </cell>
          <cell r="Q5016">
            <v>0</v>
          </cell>
          <cell r="T5016">
            <v>0</v>
          </cell>
          <cell r="U5016">
            <v>0</v>
          </cell>
          <cell r="V5016">
            <v>0</v>
          </cell>
        </row>
        <row r="5017">
          <cell r="D5017" t="str">
            <v>EIB MIỀN NAM 1</v>
          </cell>
          <cell r="M5017" t="str">
            <v>﻿Đang hoạt động</v>
          </cell>
          <cell r="N5017">
            <v>42570</v>
          </cell>
          <cell r="Q5017">
            <v>0</v>
          </cell>
          <cell r="T5017">
            <v>0</v>
          </cell>
          <cell r="U5017">
            <v>0</v>
          </cell>
          <cell r="V5017">
            <v>0</v>
          </cell>
        </row>
        <row r="5018">
          <cell r="D5018" t="str">
            <v>EIB MIỀN NAM 1</v>
          </cell>
          <cell r="M5018" t="str">
            <v>﻿Đang hoạt động</v>
          </cell>
          <cell r="N5018">
            <v>42565</v>
          </cell>
          <cell r="Q5018">
            <v>0</v>
          </cell>
          <cell r="T5018">
            <v>0</v>
          </cell>
          <cell r="U5018">
            <v>0</v>
          </cell>
          <cell r="V5018">
            <v>0</v>
          </cell>
        </row>
        <row r="5019">
          <cell r="D5019" t="str">
            <v>EIB MIỀN NAM 2</v>
          </cell>
          <cell r="M5019" t="str">
            <v>﻿Đang hoạt động</v>
          </cell>
          <cell r="N5019">
            <v>42565</v>
          </cell>
          <cell r="Q5019">
            <v>0</v>
          </cell>
          <cell r="T5019">
            <v>0</v>
          </cell>
          <cell r="U5019">
            <v>0</v>
          </cell>
          <cell r="V5019">
            <v>0</v>
          </cell>
        </row>
        <row r="5020">
          <cell r="D5020" t="str">
            <v>EIB MIỀN NAM 1</v>
          </cell>
          <cell r="M5020" t="str">
            <v>﻿Đã nghỉ việc</v>
          </cell>
          <cell r="N5020">
            <v>42565</v>
          </cell>
          <cell r="Q5020">
            <v>0</v>
          </cell>
          <cell r="T5020">
            <v>0</v>
          </cell>
          <cell r="U5020">
            <v>0</v>
          </cell>
          <cell r="V5020">
            <v>0</v>
          </cell>
        </row>
        <row r="5021">
          <cell r="D5021" t="str">
            <v>EIB MIỀN NAM 2</v>
          </cell>
          <cell r="M5021" t="str">
            <v>﻿Đang hoạt động</v>
          </cell>
          <cell r="N5021">
            <v>42566</v>
          </cell>
          <cell r="Q5021">
            <v>0</v>
          </cell>
          <cell r="T5021">
            <v>0</v>
          </cell>
          <cell r="U5021">
            <v>0</v>
          </cell>
          <cell r="V5021">
            <v>0</v>
          </cell>
        </row>
        <row r="5022">
          <cell r="D5022" t="str">
            <v>THANH HÓA</v>
          </cell>
          <cell r="M5022" t="str">
            <v>﻿Đã nghỉ việc</v>
          </cell>
          <cell r="N5022">
            <v>42570</v>
          </cell>
          <cell r="Q5022">
            <v>0</v>
          </cell>
          <cell r="T5022">
            <v>0</v>
          </cell>
          <cell r="U5022">
            <v>0</v>
          </cell>
          <cell r="V5022">
            <v>0</v>
          </cell>
        </row>
        <row r="5023">
          <cell r="D5023" t="str">
            <v>GENCASA LONG BIÊN</v>
          </cell>
          <cell r="M5023" t="str">
            <v>﻿Đang hoạt động</v>
          </cell>
          <cell r="N5023">
            <v>42564</v>
          </cell>
          <cell r="Q5023">
            <v>1</v>
          </cell>
          <cell r="T5023">
            <v>0</v>
          </cell>
          <cell r="U5023">
            <v>0</v>
          </cell>
          <cell r="V5023">
            <v>0</v>
          </cell>
        </row>
        <row r="5024">
          <cell r="D5024" t="str">
            <v>EIB MIỀN NAM 2</v>
          </cell>
          <cell r="M5024" t="str">
            <v>﻿Đã nghỉ việc</v>
          </cell>
          <cell r="N5024">
            <v>42565</v>
          </cell>
          <cell r="Q5024">
            <v>0</v>
          </cell>
          <cell r="T5024">
            <v>0</v>
          </cell>
          <cell r="U5024">
            <v>0</v>
          </cell>
          <cell r="V5024">
            <v>0</v>
          </cell>
        </row>
        <row r="5025">
          <cell r="D5025" t="str">
            <v>GENCASA LONG BIÊN</v>
          </cell>
          <cell r="M5025" t="str">
            <v>﻿Đang hoạt động</v>
          </cell>
          <cell r="N5025">
            <v>42564</v>
          </cell>
          <cell r="Q5025">
            <v>1</v>
          </cell>
          <cell r="T5025">
            <v>0</v>
          </cell>
          <cell r="U5025">
            <v>0</v>
          </cell>
          <cell r="V5025">
            <v>0</v>
          </cell>
        </row>
        <row r="5026">
          <cell r="D5026" t="str">
            <v>THANH HÓA</v>
          </cell>
          <cell r="M5026" t="str">
            <v>﻿Đã nghỉ việc</v>
          </cell>
          <cell r="N5026">
            <v>42570</v>
          </cell>
          <cell r="Q5026">
            <v>0</v>
          </cell>
          <cell r="T5026">
            <v>0</v>
          </cell>
          <cell r="U5026">
            <v>0</v>
          </cell>
          <cell r="V5026">
            <v>0</v>
          </cell>
        </row>
        <row r="5027">
          <cell r="D5027" t="str">
            <v>THE STARS 1</v>
          </cell>
          <cell r="M5027" t="str">
            <v>﻿Đang hoạt động</v>
          </cell>
          <cell r="N5027">
            <v>42563</v>
          </cell>
          <cell r="Q5027">
            <v>1</v>
          </cell>
          <cell r="T5027">
            <v>0</v>
          </cell>
          <cell r="U5027">
            <v>0</v>
          </cell>
          <cell r="V5027">
            <v>0</v>
          </cell>
        </row>
        <row r="5028">
          <cell r="D5028" t="str">
            <v>THE ROME</v>
          </cell>
          <cell r="M5028" t="str">
            <v>﻿Đang hoạt động</v>
          </cell>
          <cell r="N5028">
            <v>42566</v>
          </cell>
          <cell r="Q5028">
            <v>1</v>
          </cell>
          <cell r="T5028">
            <v>0</v>
          </cell>
          <cell r="U5028">
            <v>0</v>
          </cell>
          <cell r="V5028">
            <v>0</v>
          </cell>
        </row>
        <row r="5029">
          <cell r="D5029" t="str">
            <v>EIB MIỀN NAM 1</v>
          </cell>
          <cell r="M5029" t="str">
            <v>﻿Đang hoạt động</v>
          </cell>
          <cell r="N5029">
            <v>42565</v>
          </cell>
          <cell r="Q5029">
            <v>0</v>
          </cell>
          <cell r="T5029">
            <v>0</v>
          </cell>
          <cell r="U5029">
            <v>0</v>
          </cell>
          <cell r="V5029">
            <v>0</v>
          </cell>
        </row>
        <row r="5030">
          <cell r="D5030" t="str">
            <v>THE ROME</v>
          </cell>
          <cell r="M5030" t="str">
            <v>﻿Đang hoạt động</v>
          </cell>
          <cell r="N5030">
            <v>42566</v>
          </cell>
          <cell r="Q5030">
            <v>1</v>
          </cell>
          <cell r="T5030">
            <v>0</v>
          </cell>
          <cell r="U5030">
            <v>0</v>
          </cell>
          <cell r="V5030">
            <v>0</v>
          </cell>
        </row>
        <row r="5031">
          <cell r="D5031" t="str">
            <v>EIB MIỀN NAM 1</v>
          </cell>
          <cell r="M5031" t="str">
            <v>﻿Đang hoạt động</v>
          </cell>
          <cell r="N5031">
            <v>42565</v>
          </cell>
          <cell r="Q5031">
            <v>0</v>
          </cell>
          <cell r="T5031">
            <v>0</v>
          </cell>
          <cell r="U5031">
            <v>0</v>
          </cell>
          <cell r="V5031">
            <v>0</v>
          </cell>
        </row>
        <row r="5032">
          <cell r="D5032" t="str">
            <v>THE STARS 1</v>
          </cell>
          <cell r="M5032" t="str">
            <v>﻿Đang hoạt động</v>
          </cell>
          <cell r="N5032">
            <v>42563</v>
          </cell>
          <cell r="Q5032">
            <v>1</v>
          </cell>
          <cell r="T5032">
            <v>0</v>
          </cell>
          <cell r="U5032">
            <v>0</v>
          </cell>
          <cell r="V5032">
            <v>0</v>
          </cell>
        </row>
        <row r="5033">
          <cell r="D5033" t="str">
            <v>EIB MIỀN NAM 1</v>
          </cell>
          <cell r="M5033" t="str">
            <v>﻿Đang hoạt động</v>
          </cell>
          <cell r="N5033">
            <v>42565</v>
          </cell>
          <cell r="Q5033">
            <v>0</v>
          </cell>
          <cell r="T5033">
            <v>0</v>
          </cell>
          <cell r="U5033">
            <v>0</v>
          </cell>
          <cell r="V5033">
            <v>0</v>
          </cell>
        </row>
        <row r="5034">
          <cell r="D5034" t="str">
            <v>THE ROME</v>
          </cell>
          <cell r="M5034" t="str">
            <v>﻿Đang hoạt động</v>
          </cell>
          <cell r="N5034">
            <v>42566</v>
          </cell>
          <cell r="Q5034">
            <v>1</v>
          </cell>
          <cell r="T5034">
            <v>0</v>
          </cell>
          <cell r="U5034">
            <v>0</v>
          </cell>
          <cell r="V5034">
            <v>0</v>
          </cell>
        </row>
        <row r="5035">
          <cell r="D5035" t="str">
            <v>ALLEGRO</v>
          </cell>
          <cell r="M5035" t="str">
            <v>﻿Đang hoạt động</v>
          </cell>
          <cell r="N5035">
            <v>42563</v>
          </cell>
          <cell r="Q5035">
            <v>0</v>
          </cell>
          <cell r="T5035">
            <v>0</v>
          </cell>
          <cell r="U5035">
            <v>1</v>
          </cell>
          <cell r="V5035">
            <v>0</v>
          </cell>
        </row>
        <row r="5036">
          <cell r="D5036" t="str">
            <v>SPRING</v>
          </cell>
          <cell r="M5036" t="str">
            <v>﻿Đang hoạt động</v>
          </cell>
          <cell r="N5036">
            <v>42600</v>
          </cell>
          <cell r="Q5036">
            <v>0</v>
          </cell>
          <cell r="T5036">
            <v>0</v>
          </cell>
          <cell r="U5036">
            <v>1</v>
          </cell>
          <cell r="V5036">
            <v>0</v>
          </cell>
        </row>
        <row r="5037">
          <cell r="D5037" t="str">
            <v>BÌNH MINH</v>
          </cell>
          <cell r="M5037" t="str">
            <v>﻿Đang hoạt động</v>
          </cell>
          <cell r="N5037">
            <v>42564</v>
          </cell>
          <cell r="Q5037">
            <v>1</v>
          </cell>
          <cell r="T5037">
            <v>0</v>
          </cell>
          <cell r="U5037">
            <v>0</v>
          </cell>
          <cell r="V5037">
            <v>0</v>
          </cell>
        </row>
        <row r="5038">
          <cell r="D5038" t="str">
            <v>THE ROME</v>
          </cell>
          <cell r="M5038" t="str">
            <v>﻿Đang hoạt động</v>
          </cell>
          <cell r="N5038">
            <v>42566</v>
          </cell>
          <cell r="Q5038">
            <v>1</v>
          </cell>
          <cell r="T5038">
            <v>0</v>
          </cell>
          <cell r="U5038">
            <v>0</v>
          </cell>
          <cell r="V5038">
            <v>0</v>
          </cell>
        </row>
        <row r="5039">
          <cell r="D5039" t="str">
            <v>EIB MIỀN NAM 2</v>
          </cell>
          <cell r="M5039" t="str">
            <v>﻿Đang hoạt động</v>
          </cell>
          <cell r="N5039">
            <v>42565</v>
          </cell>
          <cell r="Q5039">
            <v>0</v>
          </cell>
          <cell r="T5039">
            <v>0</v>
          </cell>
          <cell r="U5039">
            <v>0</v>
          </cell>
          <cell r="V5039">
            <v>0</v>
          </cell>
        </row>
        <row r="5040">
          <cell r="D5040" t="str">
            <v>SPRING</v>
          </cell>
          <cell r="M5040" t="str">
            <v>﻿Đang hoạt động</v>
          </cell>
          <cell r="N5040">
            <v>42671</v>
          </cell>
          <cell r="Q5040">
            <v>0</v>
          </cell>
          <cell r="T5040">
            <v>0</v>
          </cell>
          <cell r="U5040">
            <v>1</v>
          </cell>
          <cell r="V5040">
            <v>0</v>
          </cell>
        </row>
        <row r="5041">
          <cell r="D5041" t="str">
            <v>BÌNH MINH</v>
          </cell>
          <cell r="M5041" t="str">
            <v>﻿Đang hoạt động</v>
          </cell>
          <cell r="N5041">
            <v>42564</v>
          </cell>
          <cell r="Q5041">
            <v>1</v>
          </cell>
          <cell r="T5041">
            <v>0</v>
          </cell>
          <cell r="U5041">
            <v>0</v>
          </cell>
          <cell r="V5041">
            <v>0</v>
          </cell>
        </row>
        <row r="5042">
          <cell r="D5042" t="str">
            <v>EIB MIỀN NAM 1</v>
          </cell>
          <cell r="M5042" t="str">
            <v>﻿Đang hoạt động</v>
          </cell>
          <cell r="N5042">
            <v>42565</v>
          </cell>
          <cell r="Q5042">
            <v>0</v>
          </cell>
          <cell r="T5042">
            <v>0</v>
          </cell>
          <cell r="U5042">
            <v>0</v>
          </cell>
          <cell r="V5042">
            <v>0</v>
          </cell>
        </row>
        <row r="5043">
          <cell r="D5043" t="str">
            <v>THE ROME</v>
          </cell>
          <cell r="M5043" t="str">
            <v>﻿Đang hoạt động</v>
          </cell>
          <cell r="N5043">
            <v>42566</v>
          </cell>
          <cell r="Q5043">
            <v>1</v>
          </cell>
          <cell r="T5043">
            <v>0</v>
          </cell>
          <cell r="U5043">
            <v>0</v>
          </cell>
          <cell r="V5043">
            <v>0</v>
          </cell>
        </row>
        <row r="5044">
          <cell r="D5044" t="str">
            <v>GENCASA HƯNG YÊN</v>
          </cell>
          <cell r="M5044" t="str">
            <v>﻿Đang hoạt động</v>
          </cell>
          <cell r="N5044">
            <v>42576</v>
          </cell>
          <cell r="Q5044">
            <v>1</v>
          </cell>
          <cell r="T5044">
            <v>0</v>
          </cell>
          <cell r="U5044">
            <v>0</v>
          </cell>
          <cell r="V5044">
            <v>0</v>
          </cell>
        </row>
        <row r="5045">
          <cell r="D5045" t="str">
            <v>THE STARS 1</v>
          </cell>
          <cell r="M5045" t="str">
            <v>﻿Đang hoạt động</v>
          </cell>
          <cell r="N5045">
            <v>42563</v>
          </cell>
          <cell r="Q5045">
            <v>1</v>
          </cell>
          <cell r="T5045">
            <v>0</v>
          </cell>
          <cell r="U5045">
            <v>0</v>
          </cell>
          <cell r="V5045">
            <v>0</v>
          </cell>
        </row>
        <row r="5046">
          <cell r="D5046" t="str">
            <v>SPRING</v>
          </cell>
          <cell r="M5046" t="str">
            <v>﻿Đang hoạt động</v>
          </cell>
          <cell r="N5046">
            <v>42606</v>
          </cell>
          <cell r="Q5046">
            <v>1</v>
          </cell>
          <cell r="T5046">
            <v>0</v>
          </cell>
          <cell r="U5046">
            <v>0</v>
          </cell>
          <cell r="V5046">
            <v>0</v>
          </cell>
        </row>
        <row r="5047">
          <cell r="D5047" t="str">
            <v>ELITE</v>
          </cell>
          <cell r="M5047" t="str">
            <v>﻿Đang hoạt động</v>
          </cell>
          <cell r="N5047">
            <v>42591</v>
          </cell>
          <cell r="Q5047">
            <v>1</v>
          </cell>
          <cell r="T5047">
            <v>0</v>
          </cell>
          <cell r="U5047">
            <v>0</v>
          </cell>
          <cell r="V5047">
            <v>0</v>
          </cell>
        </row>
        <row r="5048">
          <cell r="D5048" t="str">
            <v>SPRING</v>
          </cell>
          <cell r="M5048" t="str">
            <v>﻿Đang hoạt động</v>
          </cell>
          <cell r="N5048">
            <v>42566</v>
          </cell>
          <cell r="Q5048">
            <v>1</v>
          </cell>
          <cell r="T5048">
            <v>0</v>
          </cell>
          <cell r="U5048">
            <v>0</v>
          </cell>
          <cell r="V5048">
            <v>0</v>
          </cell>
        </row>
        <row r="5049">
          <cell r="D5049" t="str">
            <v>THANH HÓA</v>
          </cell>
          <cell r="M5049" t="str">
            <v>﻿Đang hoạt động</v>
          </cell>
          <cell r="N5049">
            <v>42579</v>
          </cell>
          <cell r="Q5049">
            <v>1</v>
          </cell>
          <cell r="T5049">
            <v>0</v>
          </cell>
          <cell r="U5049">
            <v>0</v>
          </cell>
          <cell r="V5049">
            <v>0</v>
          </cell>
        </row>
        <row r="5050">
          <cell r="D5050" t="str">
            <v>THE ROME</v>
          </cell>
          <cell r="M5050" t="str">
            <v>﻿Đã nghỉ việc</v>
          </cell>
          <cell r="N5050">
            <v>42571</v>
          </cell>
          <cell r="Q5050">
            <v>0</v>
          </cell>
          <cell r="T5050">
            <v>0</v>
          </cell>
          <cell r="U5050">
            <v>0</v>
          </cell>
          <cell r="V5050">
            <v>0</v>
          </cell>
        </row>
        <row r="5051">
          <cell r="D5051" t="str">
            <v>THANH HÓA</v>
          </cell>
          <cell r="M5051" t="str">
            <v>﻿Đang hoạt động</v>
          </cell>
          <cell r="N5051">
            <v>42570</v>
          </cell>
          <cell r="Q5051">
            <v>1</v>
          </cell>
          <cell r="T5051">
            <v>0</v>
          </cell>
          <cell r="U5051">
            <v>0</v>
          </cell>
          <cell r="V5051">
            <v>0</v>
          </cell>
        </row>
        <row r="5052">
          <cell r="D5052" t="str">
            <v>THE ROME</v>
          </cell>
          <cell r="M5052" t="str">
            <v>﻿Đang hoạt động</v>
          </cell>
          <cell r="N5052">
            <v>42571</v>
          </cell>
          <cell r="Q5052">
            <v>1</v>
          </cell>
          <cell r="T5052">
            <v>0</v>
          </cell>
          <cell r="U5052">
            <v>0</v>
          </cell>
          <cell r="V5052">
            <v>0</v>
          </cell>
        </row>
        <row r="5053">
          <cell r="D5053" t="str">
            <v>THE ROME</v>
          </cell>
          <cell r="M5053" t="str">
            <v>﻿Đang hoạt động</v>
          </cell>
          <cell r="N5053">
            <v>42571</v>
          </cell>
          <cell r="Q5053">
            <v>1</v>
          </cell>
          <cell r="T5053">
            <v>0</v>
          </cell>
          <cell r="U5053">
            <v>0</v>
          </cell>
          <cell r="V5053">
            <v>0</v>
          </cell>
        </row>
        <row r="5054">
          <cell r="D5054" t="str">
            <v>THANH HÓA</v>
          </cell>
          <cell r="M5054" t="str">
            <v>﻿Đang hoạt động</v>
          </cell>
          <cell r="N5054">
            <v>42580</v>
          </cell>
          <cell r="Q5054">
            <v>1</v>
          </cell>
          <cell r="T5054">
            <v>0</v>
          </cell>
          <cell r="U5054">
            <v>0</v>
          </cell>
          <cell r="V5054">
            <v>0</v>
          </cell>
        </row>
        <row r="5055">
          <cell r="D5055" t="str">
            <v>DIAMOND</v>
          </cell>
          <cell r="M5055" t="str">
            <v>﻿Đang hoạt động</v>
          </cell>
          <cell r="N5055">
            <v>42564</v>
          </cell>
          <cell r="Q5055">
            <v>0</v>
          </cell>
          <cell r="T5055">
            <v>1</v>
          </cell>
          <cell r="U5055">
            <v>0</v>
          </cell>
          <cell r="V5055">
            <v>0</v>
          </cell>
        </row>
        <row r="5056">
          <cell r="D5056" t="str">
            <v>THANH HÓA</v>
          </cell>
          <cell r="M5056" t="str">
            <v>﻿Đang hoạt động</v>
          </cell>
          <cell r="N5056">
            <v>42579</v>
          </cell>
          <cell r="Q5056">
            <v>1</v>
          </cell>
          <cell r="T5056">
            <v>0</v>
          </cell>
          <cell r="U5056">
            <v>0</v>
          </cell>
          <cell r="V5056">
            <v>0</v>
          </cell>
        </row>
        <row r="5057">
          <cell r="D5057" t="str">
            <v>GENCASA LONG BIÊN</v>
          </cell>
          <cell r="M5057" t="str">
            <v>﻿Đang hoạt động</v>
          </cell>
          <cell r="N5057">
            <v>42593</v>
          </cell>
          <cell r="Q5057">
            <v>1</v>
          </cell>
          <cell r="T5057">
            <v>0</v>
          </cell>
          <cell r="U5057">
            <v>0</v>
          </cell>
          <cell r="V5057">
            <v>0</v>
          </cell>
        </row>
        <row r="5058">
          <cell r="D5058" t="str">
            <v>SPRING</v>
          </cell>
          <cell r="M5058" t="str">
            <v>﻿Đang hoạt động</v>
          </cell>
          <cell r="N5058">
            <v>42566</v>
          </cell>
          <cell r="Q5058">
            <v>1</v>
          </cell>
          <cell r="T5058">
            <v>0</v>
          </cell>
          <cell r="U5058">
            <v>0</v>
          </cell>
          <cell r="V5058">
            <v>0</v>
          </cell>
        </row>
        <row r="5059">
          <cell r="D5059" t="str">
            <v>SPRING</v>
          </cell>
          <cell r="M5059" t="str">
            <v>﻿Đang hoạt động</v>
          </cell>
          <cell r="N5059">
            <v>42566</v>
          </cell>
          <cell r="Q5059">
            <v>1</v>
          </cell>
          <cell r="T5059">
            <v>0</v>
          </cell>
          <cell r="U5059">
            <v>0</v>
          </cell>
          <cell r="V5059">
            <v>0</v>
          </cell>
        </row>
        <row r="5060">
          <cell r="D5060" t="str">
            <v>SPRING</v>
          </cell>
          <cell r="M5060" t="str">
            <v>﻿Đã nghỉ việc</v>
          </cell>
          <cell r="N5060">
            <v>42633</v>
          </cell>
          <cell r="Q5060">
            <v>0</v>
          </cell>
          <cell r="T5060">
            <v>0</v>
          </cell>
          <cell r="U5060">
            <v>0</v>
          </cell>
          <cell r="V5060">
            <v>0</v>
          </cell>
        </row>
        <row r="5061">
          <cell r="D5061" t="str">
            <v>SPRING</v>
          </cell>
          <cell r="M5061" t="str">
            <v>﻿Đang hoạt động</v>
          </cell>
          <cell r="N5061">
            <v>42566</v>
          </cell>
          <cell r="Q5061">
            <v>1</v>
          </cell>
          <cell r="T5061">
            <v>0</v>
          </cell>
          <cell r="U5061">
            <v>0</v>
          </cell>
          <cell r="V5061">
            <v>0</v>
          </cell>
        </row>
        <row r="5062">
          <cell r="D5062" t="str">
            <v>THIÊN SƠN</v>
          </cell>
          <cell r="M5062" t="str">
            <v>﻿Đang hoạt động</v>
          </cell>
          <cell r="N5062">
            <v>42564</v>
          </cell>
          <cell r="Q5062">
            <v>0</v>
          </cell>
          <cell r="T5062">
            <v>0</v>
          </cell>
          <cell r="U5062">
            <v>1</v>
          </cell>
          <cell r="V5062">
            <v>0</v>
          </cell>
        </row>
        <row r="5063">
          <cell r="D5063" t="str">
            <v>THE STARS 1</v>
          </cell>
          <cell r="M5063" t="str">
            <v>﻿Đang hoạt động</v>
          </cell>
          <cell r="N5063">
            <v>42563</v>
          </cell>
          <cell r="Q5063">
            <v>1</v>
          </cell>
          <cell r="T5063">
            <v>0</v>
          </cell>
          <cell r="U5063">
            <v>0</v>
          </cell>
          <cell r="V5063">
            <v>0</v>
          </cell>
        </row>
        <row r="5064">
          <cell r="D5064" t="str">
            <v>THE STARS 1</v>
          </cell>
          <cell r="M5064" t="str">
            <v>﻿Đang hoạt động</v>
          </cell>
          <cell r="N5064">
            <v>42565</v>
          </cell>
          <cell r="Q5064">
            <v>1</v>
          </cell>
          <cell r="T5064">
            <v>0</v>
          </cell>
          <cell r="U5064">
            <v>0</v>
          </cell>
          <cell r="V5064">
            <v>0</v>
          </cell>
        </row>
        <row r="5065">
          <cell r="D5065" t="str">
            <v>GENCASA HƯNG YÊN</v>
          </cell>
          <cell r="M5065" t="str">
            <v>﻿Đang hoạt động</v>
          </cell>
          <cell r="N5065">
            <v>42563</v>
          </cell>
          <cell r="Q5065">
            <v>1</v>
          </cell>
          <cell r="T5065">
            <v>0</v>
          </cell>
          <cell r="U5065">
            <v>0</v>
          </cell>
          <cell r="V5065">
            <v>0</v>
          </cell>
        </row>
        <row r="5066">
          <cell r="D5066" t="str">
            <v>THE STARS 1</v>
          </cell>
          <cell r="M5066" t="str">
            <v>﻿Đang hoạt động</v>
          </cell>
          <cell r="N5066">
            <v>42570</v>
          </cell>
          <cell r="Q5066">
            <v>0</v>
          </cell>
          <cell r="T5066">
            <v>0</v>
          </cell>
          <cell r="U5066">
            <v>1</v>
          </cell>
          <cell r="V5066">
            <v>0</v>
          </cell>
        </row>
        <row r="5067">
          <cell r="D5067" t="str">
            <v>THE ROME</v>
          </cell>
          <cell r="M5067" t="str">
            <v>﻿Đã nghỉ việc</v>
          </cell>
          <cell r="N5067">
            <v>42566</v>
          </cell>
          <cell r="Q5067">
            <v>0</v>
          </cell>
          <cell r="T5067">
            <v>0</v>
          </cell>
          <cell r="U5067">
            <v>0</v>
          </cell>
          <cell r="V5067">
            <v>0</v>
          </cell>
        </row>
        <row r="5068">
          <cell r="D5068" t="str">
            <v>THE CAPITAL</v>
          </cell>
          <cell r="M5068" t="str">
            <v>﻿Đang hoạt động</v>
          </cell>
          <cell r="N5068">
            <v>42570</v>
          </cell>
          <cell r="Q5068">
            <v>1</v>
          </cell>
          <cell r="T5068">
            <v>0</v>
          </cell>
          <cell r="U5068">
            <v>0</v>
          </cell>
          <cell r="V5068">
            <v>0</v>
          </cell>
        </row>
        <row r="5069">
          <cell r="D5069" t="str">
            <v>THE CAPITAL</v>
          </cell>
          <cell r="M5069" t="str">
            <v>﻿Đang hoạt động</v>
          </cell>
          <cell r="N5069">
            <v>42563</v>
          </cell>
          <cell r="Q5069">
            <v>1</v>
          </cell>
          <cell r="T5069">
            <v>0</v>
          </cell>
          <cell r="U5069">
            <v>0</v>
          </cell>
          <cell r="V5069">
            <v>0</v>
          </cell>
        </row>
        <row r="5070">
          <cell r="D5070" t="str">
            <v>THE ROME</v>
          </cell>
          <cell r="M5070" t="str">
            <v>﻿Đang hoạt động</v>
          </cell>
          <cell r="N5070">
            <v>42566</v>
          </cell>
          <cell r="Q5070">
            <v>1</v>
          </cell>
          <cell r="T5070">
            <v>0</v>
          </cell>
          <cell r="U5070">
            <v>0</v>
          </cell>
          <cell r="V5070">
            <v>0</v>
          </cell>
        </row>
        <row r="5071">
          <cell r="D5071" t="str">
            <v>THE CAPITAL</v>
          </cell>
          <cell r="M5071" t="str">
            <v>﻿Đang hoạt động</v>
          </cell>
          <cell r="N5071">
            <v>42570</v>
          </cell>
          <cell r="Q5071">
            <v>1</v>
          </cell>
          <cell r="T5071">
            <v>0</v>
          </cell>
          <cell r="U5071">
            <v>0</v>
          </cell>
          <cell r="V5071">
            <v>0</v>
          </cell>
        </row>
        <row r="5072">
          <cell r="D5072" t="str">
            <v>THE POWER</v>
          </cell>
          <cell r="M5072" t="str">
            <v>﻿Đang hoạt động</v>
          </cell>
          <cell r="N5072">
            <v>42563</v>
          </cell>
          <cell r="Q5072">
            <v>1</v>
          </cell>
          <cell r="T5072">
            <v>0</v>
          </cell>
          <cell r="U5072">
            <v>0</v>
          </cell>
          <cell r="V5072">
            <v>0</v>
          </cell>
        </row>
        <row r="5073">
          <cell r="D5073" t="str">
            <v>EIB MIỀN BẮC 1</v>
          </cell>
          <cell r="M5073" t="str">
            <v>﻿Đang hoạt động</v>
          </cell>
          <cell r="N5073">
            <v>42565</v>
          </cell>
          <cell r="Q5073">
            <v>0</v>
          </cell>
          <cell r="T5073">
            <v>0</v>
          </cell>
          <cell r="U5073">
            <v>0</v>
          </cell>
          <cell r="V5073">
            <v>0</v>
          </cell>
        </row>
        <row r="5074">
          <cell r="D5074" t="str">
            <v>THE CAPITAL</v>
          </cell>
          <cell r="M5074" t="str">
            <v>﻿Đang hoạt động</v>
          </cell>
          <cell r="N5074">
            <v>42563</v>
          </cell>
          <cell r="Q5074">
            <v>1</v>
          </cell>
          <cell r="T5074">
            <v>0</v>
          </cell>
          <cell r="U5074">
            <v>0</v>
          </cell>
          <cell r="V5074">
            <v>0</v>
          </cell>
        </row>
        <row r="5075">
          <cell r="D5075" t="str">
            <v>THE STARS 1</v>
          </cell>
          <cell r="M5075" t="str">
            <v>﻿Đang hoạt động</v>
          </cell>
          <cell r="N5075">
            <v>42600</v>
          </cell>
          <cell r="Q5075">
            <v>1</v>
          </cell>
          <cell r="T5075">
            <v>0</v>
          </cell>
          <cell r="U5075">
            <v>0</v>
          </cell>
          <cell r="V5075">
            <v>0</v>
          </cell>
        </row>
        <row r="5076">
          <cell r="D5076" t="str">
            <v>TCB NORTH</v>
          </cell>
          <cell r="M5076" t="str">
            <v>﻿Đang hoạt động</v>
          </cell>
          <cell r="N5076">
            <v>42563</v>
          </cell>
          <cell r="Q5076">
            <v>0</v>
          </cell>
          <cell r="T5076">
            <v>0</v>
          </cell>
          <cell r="U5076">
            <v>0</v>
          </cell>
          <cell r="V5076">
            <v>0</v>
          </cell>
        </row>
        <row r="5077">
          <cell r="D5077" t="str">
            <v>BAB HN</v>
          </cell>
          <cell r="M5077" t="str">
            <v>﻿Đang hoạt động</v>
          </cell>
          <cell r="N5077">
            <v>42563</v>
          </cell>
          <cell r="Q5077">
            <v>0</v>
          </cell>
          <cell r="T5077">
            <v>0</v>
          </cell>
          <cell r="U5077">
            <v>0</v>
          </cell>
          <cell r="V5077">
            <v>0</v>
          </cell>
        </row>
        <row r="5078">
          <cell r="D5078" t="str">
            <v>THE STARS 1</v>
          </cell>
          <cell r="M5078" t="str">
            <v>﻿Đang hoạt động</v>
          </cell>
          <cell r="N5078">
            <v>42563</v>
          </cell>
          <cell r="Q5078">
            <v>1</v>
          </cell>
          <cell r="T5078">
            <v>0</v>
          </cell>
          <cell r="U5078">
            <v>0</v>
          </cell>
          <cell r="V5078">
            <v>0</v>
          </cell>
        </row>
        <row r="5079">
          <cell r="D5079" t="str">
            <v>GENCASA NAM ĐỊNH</v>
          </cell>
          <cell r="M5079" t="str">
            <v>﻿Đang hoạt động</v>
          </cell>
          <cell r="N5079">
            <v>42669</v>
          </cell>
          <cell r="Q5079">
            <v>1</v>
          </cell>
          <cell r="T5079">
            <v>0</v>
          </cell>
          <cell r="U5079">
            <v>0</v>
          </cell>
          <cell r="V5079">
            <v>0</v>
          </cell>
        </row>
        <row r="5080">
          <cell r="D5080" t="str">
            <v>THE ROME</v>
          </cell>
          <cell r="M5080" t="str">
            <v>﻿Đã nghỉ việc</v>
          </cell>
          <cell r="N5080">
            <v>42566</v>
          </cell>
          <cell r="Q5080">
            <v>0</v>
          </cell>
          <cell r="T5080">
            <v>0</v>
          </cell>
          <cell r="U5080">
            <v>0</v>
          </cell>
          <cell r="V5080">
            <v>0</v>
          </cell>
        </row>
        <row r="5081">
          <cell r="D5081" t="str">
            <v>THE POWER</v>
          </cell>
          <cell r="M5081" t="str">
            <v>﻿Đang hoạt động</v>
          </cell>
          <cell r="N5081">
            <v>42566</v>
          </cell>
          <cell r="Q5081">
            <v>0</v>
          </cell>
          <cell r="T5081">
            <v>1</v>
          </cell>
          <cell r="U5081">
            <v>0</v>
          </cell>
          <cell r="V5081">
            <v>0</v>
          </cell>
        </row>
        <row r="5082">
          <cell r="D5082" t="str">
            <v>DANANG1</v>
          </cell>
          <cell r="M5082" t="str">
            <v>﻿Đang hoạt động</v>
          </cell>
          <cell r="N5082">
            <v>42563</v>
          </cell>
          <cell r="Q5082">
            <v>1</v>
          </cell>
          <cell r="T5082">
            <v>0</v>
          </cell>
          <cell r="U5082">
            <v>0</v>
          </cell>
          <cell r="V5082">
            <v>0</v>
          </cell>
        </row>
        <row r="5083">
          <cell r="D5083" t="str">
            <v>THE ROME</v>
          </cell>
          <cell r="M5083" t="str">
            <v>﻿Đang hoạt động</v>
          </cell>
          <cell r="N5083">
            <v>42563</v>
          </cell>
          <cell r="Q5083">
            <v>1</v>
          </cell>
          <cell r="T5083">
            <v>0</v>
          </cell>
          <cell r="U5083">
            <v>0</v>
          </cell>
          <cell r="V5083">
            <v>0</v>
          </cell>
        </row>
        <row r="5084">
          <cell r="D5084" t="str">
            <v>EIB MIỀN BẮC 1</v>
          </cell>
          <cell r="M5084" t="str">
            <v>﻿Đang hoạt động</v>
          </cell>
          <cell r="N5084">
            <v>42563</v>
          </cell>
          <cell r="Q5084">
            <v>0</v>
          </cell>
          <cell r="T5084">
            <v>0</v>
          </cell>
          <cell r="U5084">
            <v>0</v>
          </cell>
          <cell r="V5084">
            <v>0</v>
          </cell>
        </row>
        <row r="5085">
          <cell r="D5085" t="str">
            <v>THE CAPITAL</v>
          </cell>
          <cell r="M5085" t="str">
            <v>﻿Đang hoạt động</v>
          </cell>
          <cell r="N5085">
            <v>42563</v>
          </cell>
          <cell r="Q5085">
            <v>1</v>
          </cell>
          <cell r="T5085">
            <v>0</v>
          </cell>
          <cell r="U5085">
            <v>0</v>
          </cell>
          <cell r="V5085">
            <v>0</v>
          </cell>
        </row>
        <row r="5086">
          <cell r="D5086" t="str">
            <v>EIB MIỀN BẮC 1</v>
          </cell>
          <cell r="M5086" t="str">
            <v>﻿Đang hoạt động</v>
          </cell>
          <cell r="N5086">
            <v>42563</v>
          </cell>
          <cell r="Q5086">
            <v>0</v>
          </cell>
          <cell r="T5086">
            <v>0</v>
          </cell>
          <cell r="U5086">
            <v>0</v>
          </cell>
          <cell r="V5086">
            <v>0</v>
          </cell>
        </row>
        <row r="5087">
          <cell r="D5087" t="str">
            <v>SUNFLOWER</v>
          </cell>
          <cell r="M5087" t="str">
            <v>﻿Đang hoạt động</v>
          </cell>
          <cell r="N5087">
            <v>42564</v>
          </cell>
          <cell r="Q5087">
            <v>1</v>
          </cell>
          <cell r="T5087">
            <v>0</v>
          </cell>
          <cell r="U5087">
            <v>0</v>
          </cell>
          <cell r="V5087">
            <v>0</v>
          </cell>
        </row>
        <row r="5088">
          <cell r="D5088" t="str">
            <v>TCB NORTH</v>
          </cell>
          <cell r="M5088" t="str">
            <v>﻿Đang hoạt động</v>
          </cell>
          <cell r="N5088">
            <v>42563</v>
          </cell>
          <cell r="Q5088">
            <v>0</v>
          </cell>
          <cell r="T5088">
            <v>0</v>
          </cell>
          <cell r="U5088">
            <v>0</v>
          </cell>
          <cell r="V5088">
            <v>0</v>
          </cell>
        </row>
        <row r="5089">
          <cell r="D5089" t="str">
            <v>SUNFLOWER</v>
          </cell>
          <cell r="M5089" t="str">
            <v>﻿Đang hoạt động</v>
          </cell>
          <cell r="N5089">
            <v>42639</v>
          </cell>
          <cell r="Q5089">
            <v>1</v>
          </cell>
          <cell r="T5089">
            <v>0</v>
          </cell>
          <cell r="U5089">
            <v>0</v>
          </cell>
          <cell r="V5089">
            <v>0</v>
          </cell>
        </row>
        <row r="5090">
          <cell r="D5090" t="str">
            <v>THE POWER</v>
          </cell>
          <cell r="M5090" t="str">
            <v>﻿Đang hoạt động</v>
          </cell>
          <cell r="N5090">
            <v>42563</v>
          </cell>
          <cell r="Q5090">
            <v>1</v>
          </cell>
          <cell r="T5090">
            <v>0</v>
          </cell>
          <cell r="U5090">
            <v>0</v>
          </cell>
          <cell r="V5090">
            <v>0</v>
          </cell>
        </row>
        <row r="5091">
          <cell r="D5091" t="str">
            <v>GENCASA LONG BIÊN</v>
          </cell>
          <cell r="M5091" t="str">
            <v>﻿Đang hoạt động</v>
          </cell>
          <cell r="N5091">
            <v>42593</v>
          </cell>
          <cell r="Q5091">
            <v>1</v>
          </cell>
          <cell r="T5091">
            <v>0</v>
          </cell>
          <cell r="U5091">
            <v>0</v>
          </cell>
          <cell r="V5091">
            <v>0</v>
          </cell>
        </row>
        <row r="5092">
          <cell r="D5092" t="str">
            <v>F.B.I</v>
          </cell>
          <cell r="M5092" t="str">
            <v>﻿Đã nghỉ việc</v>
          </cell>
          <cell r="N5092">
            <v>42563</v>
          </cell>
          <cell r="Q5092">
            <v>0</v>
          </cell>
          <cell r="T5092">
            <v>0</v>
          </cell>
          <cell r="U5092">
            <v>0</v>
          </cell>
          <cell r="V5092">
            <v>0</v>
          </cell>
        </row>
        <row r="5093">
          <cell r="D5093" t="str">
            <v>F.B.I</v>
          </cell>
          <cell r="M5093" t="str">
            <v>﻿Đang hoạt động</v>
          </cell>
          <cell r="N5093">
            <v>42570</v>
          </cell>
          <cell r="Q5093">
            <v>1</v>
          </cell>
          <cell r="T5093">
            <v>0</v>
          </cell>
          <cell r="U5093">
            <v>0</v>
          </cell>
          <cell r="V5093">
            <v>0</v>
          </cell>
        </row>
        <row r="5094">
          <cell r="D5094" t="str">
            <v>GENCASA HÀ ĐÔNG</v>
          </cell>
          <cell r="M5094" t="str">
            <v>﻿Đang hoạt động</v>
          </cell>
          <cell r="N5094">
            <v>42563</v>
          </cell>
          <cell r="Q5094">
            <v>1</v>
          </cell>
          <cell r="T5094">
            <v>0</v>
          </cell>
          <cell r="U5094">
            <v>0</v>
          </cell>
          <cell r="V5094">
            <v>0</v>
          </cell>
        </row>
        <row r="5095">
          <cell r="D5095" t="str">
            <v>SUNFLOWER</v>
          </cell>
          <cell r="M5095" t="str">
            <v>﻿Đang hoạt động</v>
          </cell>
          <cell r="N5095">
            <v>42564</v>
          </cell>
          <cell r="Q5095">
            <v>1</v>
          </cell>
          <cell r="T5095">
            <v>0</v>
          </cell>
          <cell r="U5095">
            <v>0</v>
          </cell>
          <cell r="V5095">
            <v>0</v>
          </cell>
        </row>
        <row r="5096">
          <cell r="D5096" t="str">
            <v>MDRT VT</v>
          </cell>
          <cell r="M5096" t="str">
            <v>﻿Đang hoạt động</v>
          </cell>
          <cell r="N5096">
            <v>42564</v>
          </cell>
          <cell r="Q5096">
            <v>1</v>
          </cell>
          <cell r="T5096">
            <v>0</v>
          </cell>
          <cell r="U5096">
            <v>0</v>
          </cell>
          <cell r="V5096">
            <v>0</v>
          </cell>
        </row>
        <row r="5097">
          <cell r="D5097" t="str">
            <v>MDRT VT</v>
          </cell>
          <cell r="M5097" t="str">
            <v>﻿Đang hoạt động</v>
          </cell>
          <cell r="N5097">
            <v>42564</v>
          </cell>
          <cell r="Q5097">
            <v>1</v>
          </cell>
          <cell r="T5097">
            <v>0</v>
          </cell>
          <cell r="U5097">
            <v>0</v>
          </cell>
          <cell r="V5097">
            <v>0</v>
          </cell>
        </row>
        <row r="5098">
          <cell r="D5098" t="str">
            <v>GENCASA ĐÀ NẴNG 1</v>
          </cell>
          <cell r="M5098" t="str">
            <v>﻿Đang hoạt động</v>
          </cell>
          <cell r="N5098">
            <v>42565</v>
          </cell>
          <cell r="Q5098">
            <v>1</v>
          </cell>
          <cell r="T5098">
            <v>0</v>
          </cell>
          <cell r="U5098">
            <v>0</v>
          </cell>
          <cell r="V5098">
            <v>0</v>
          </cell>
        </row>
        <row r="5099">
          <cell r="D5099" t="str">
            <v>EIB MIỀN BẮC 1</v>
          </cell>
          <cell r="M5099" t="str">
            <v>﻿Đang hoạt động</v>
          </cell>
          <cell r="N5099">
            <v>42565</v>
          </cell>
          <cell r="Q5099">
            <v>0</v>
          </cell>
          <cell r="T5099">
            <v>0</v>
          </cell>
          <cell r="U5099">
            <v>0</v>
          </cell>
          <cell r="V5099">
            <v>0</v>
          </cell>
        </row>
        <row r="5100">
          <cell r="D5100" t="str">
            <v>MDRT VT</v>
          </cell>
          <cell r="M5100" t="str">
            <v>﻿Đã nghỉ việc</v>
          </cell>
          <cell r="N5100">
            <v>42564</v>
          </cell>
          <cell r="Q5100">
            <v>0</v>
          </cell>
          <cell r="T5100">
            <v>0</v>
          </cell>
          <cell r="U5100">
            <v>0</v>
          </cell>
          <cell r="V5100">
            <v>0</v>
          </cell>
        </row>
        <row r="5101">
          <cell r="D5101" t="str">
            <v>EIB MIỀN BẮC 1</v>
          </cell>
          <cell r="M5101" t="str">
            <v>﻿Đang hoạt động</v>
          </cell>
          <cell r="N5101">
            <v>42563</v>
          </cell>
          <cell r="Q5101">
            <v>0</v>
          </cell>
          <cell r="T5101">
            <v>0</v>
          </cell>
          <cell r="U5101">
            <v>0</v>
          </cell>
          <cell r="V5101">
            <v>0</v>
          </cell>
        </row>
        <row r="5102">
          <cell r="D5102" t="str">
            <v>LIB</v>
          </cell>
          <cell r="M5102" t="str">
            <v>﻿Đang hoạt động</v>
          </cell>
          <cell r="N5102">
            <v>42563</v>
          </cell>
          <cell r="Q5102">
            <v>1</v>
          </cell>
          <cell r="T5102">
            <v>0</v>
          </cell>
          <cell r="U5102">
            <v>0</v>
          </cell>
          <cell r="V5102">
            <v>0</v>
          </cell>
        </row>
        <row r="5103">
          <cell r="D5103" t="str">
            <v>LIB</v>
          </cell>
          <cell r="M5103" t="str">
            <v>﻿Đang hoạt động</v>
          </cell>
          <cell r="N5103">
            <v>42563</v>
          </cell>
          <cell r="Q5103">
            <v>1</v>
          </cell>
          <cell r="T5103">
            <v>0</v>
          </cell>
          <cell r="U5103">
            <v>0</v>
          </cell>
          <cell r="V5103">
            <v>0</v>
          </cell>
        </row>
        <row r="5104">
          <cell r="D5104" t="str">
            <v>MDRT VT</v>
          </cell>
          <cell r="M5104" t="str">
            <v>﻿Đang hoạt động</v>
          </cell>
          <cell r="N5104">
            <v>42564</v>
          </cell>
          <cell r="Q5104">
            <v>1</v>
          </cell>
          <cell r="T5104">
            <v>0</v>
          </cell>
          <cell r="U5104">
            <v>0</v>
          </cell>
          <cell r="V5104">
            <v>0</v>
          </cell>
        </row>
        <row r="5105">
          <cell r="D5105" t="str">
            <v>MDRT VT</v>
          </cell>
          <cell r="M5105" t="str">
            <v>﻿Đã nghỉ việc</v>
          </cell>
          <cell r="N5105">
            <v>42564</v>
          </cell>
          <cell r="Q5105">
            <v>0</v>
          </cell>
          <cell r="T5105">
            <v>0</v>
          </cell>
          <cell r="U5105">
            <v>0</v>
          </cell>
          <cell r="V5105">
            <v>0</v>
          </cell>
        </row>
        <row r="5106">
          <cell r="D5106" t="str">
            <v>MDRT VT</v>
          </cell>
          <cell r="M5106" t="str">
            <v>﻿Đã nghỉ việc</v>
          </cell>
          <cell r="N5106">
            <v>42564</v>
          </cell>
          <cell r="Q5106">
            <v>0</v>
          </cell>
          <cell r="T5106">
            <v>0</v>
          </cell>
          <cell r="U5106">
            <v>0</v>
          </cell>
          <cell r="V5106">
            <v>0</v>
          </cell>
        </row>
        <row r="5107">
          <cell r="D5107" t="str">
            <v>MDRT VT</v>
          </cell>
          <cell r="M5107" t="str">
            <v>﻿Đã nghỉ việc</v>
          </cell>
          <cell r="N5107">
            <v>42564</v>
          </cell>
          <cell r="Q5107">
            <v>0</v>
          </cell>
          <cell r="T5107">
            <v>0</v>
          </cell>
          <cell r="U5107">
            <v>0</v>
          </cell>
          <cell r="V5107">
            <v>0</v>
          </cell>
        </row>
        <row r="5108">
          <cell r="D5108" t="str">
            <v>MDRT VT</v>
          </cell>
          <cell r="M5108" t="str">
            <v>﻿Đang hoạt động</v>
          </cell>
          <cell r="N5108">
            <v>42564</v>
          </cell>
          <cell r="Q5108">
            <v>1</v>
          </cell>
          <cell r="T5108">
            <v>0</v>
          </cell>
          <cell r="U5108">
            <v>0</v>
          </cell>
          <cell r="V5108">
            <v>0</v>
          </cell>
        </row>
        <row r="5109">
          <cell r="D5109" t="str">
            <v>GENCASA ĐÀ NẴNG 1</v>
          </cell>
          <cell r="M5109" t="str">
            <v>﻿Đang hoạt động</v>
          </cell>
          <cell r="N5109">
            <v>42563</v>
          </cell>
          <cell r="Q5109">
            <v>1</v>
          </cell>
          <cell r="T5109">
            <v>0</v>
          </cell>
          <cell r="U5109">
            <v>0</v>
          </cell>
          <cell r="V5109">
            <v>0</v>
          </cell>
        </row>
        <row r="5110">
          <cell r="D5110" t="str">
            <v>MDRT VT</v>
          </cell>
          <cell r="M5110" t="str">
            <v>﻿Đang hoạt động</v>
          </cell>
          <cell r="N5110">
            <v>42564</v>
          </cell>
          <cell r="Q5110">
            <v>1</v>
          </cell>
          <cell r="T5110">
            <v>0</v>
          </cell>
          <cell r="U5110">
            <v>0</v>
          </cell>
          <cell r="V5110">
            <v>0</v>
          </cell>
        </row>
        <row r="5111">
          <cell r="D5111" t="str">
            <v>MDRT VT</v>
          </cell>
          <cell r="M5111" t="str">
            <v>﻿Đang hoạt động</v>
          </cell>
          <cell r="N5111">
            <v>42564</v>
          </cell>
          <cell r="Q5111">
            <v>1</v>
          </cell>
          <cell r="T5111">
            <v>0</v>
          </cell>
          <cell r="U5111">
            <v>0</v>
          </cell>
          <cell r="V5111">
            <v>0</v>
          </cell>
        </row>
        <row r="5112">
          <cell r="D5112" t="str">
            <v>THE STARS 1</v>
          </cell>
          <cell r="M5112" t="str">
            <v>﻿Đang hoạt động</v>
          </cell>
          <cell r="N5112">
            <v>42577</v>
          </cell>
          <cell r="Q5112">
            <v>0</v>
          </cell>
          <cell r="T5112">
            <v>0</v>
          </cell>
          <cell r="U5112">
            <v>1</v>
          </cell>
          <cell r="V5112">
            <v>0</v>
          </cell>
        </row>
        <row r="5113">
          <cell r="D5113" t="str">
            <v>THE ROME</v>
          </cell>
          <cell r="M5113" t="str">
            <v>﻿Đang hoạt động</v>
          </cell>
          <cell r="N5113">
            <v>42571</v>
          </cell>
          <cell r="Q5113">
            <v>1</v>
          </cell>
          <cell r="T5113">
            <v>0</v>
          </cell>
          <cell r="U5113">
            <v>0</v>
          </cell>
          <cell r="V5113">
            <v>0</v>
          </cell>
        </row>
        <row r="5114">
          <cell r="D5114" t="str">
            <v>MDRT VT</v>
          </cell>
          <cell r="M5114" t="str">
            <v>﻿Đã nghỉ việc</v>
          </cell>
          <cell r="N5114">
            <v>42587</v>
          </cell>
          <cell r="Q5114">
            <v>0</v>
          </cell>
          <cell r="T5114">
            <v>0</v>
          </cell>
          <cell r="U5114">
            <v>0</v>
          </cell>
          <cell r="V5114">
            <v>0</v>
          </cell>
        </row>
        <row r="5115">
          <cell r="D5115" t="str">
            <v>GENCASA THÁI BÌNH</v>
          </cell>
          <cell r="M5115" t="str">
            <v>﻿Đang hoạt động</v>
          </cell>
          <cell r="N5115">
            <v>42598</v>
          </cell>
          <cell r="Q5115">
            <v>0</v>
          </cell>
          <cell r="T5115">
            <v>0</v>
          </cell>
          <cell r="U5115">
            <v>1</v>
          </cell>
          <cell r="V5115">
            <v>0</v>
          </cell>
        </row>
        <row r="5116">
          <cell r="D5116" t="str">
            <v>MDRT VT</v>
          </cell>
          <cell r="M5116" t="str">
            <v>﻿Đã nghỉ việc</v>
          </cell>
          <cell r="N5116">
            <v>42564</v>
          </cell>
          <cell r="Q5116">
            <v>0</v>
          </cell>
          <cell r="T5116">
            <v>0</v>
          </cell>
          <cell r="U5116">
            <v>0</v>
          </cell>
          <cell r="V5116">
            <v>0</v>
          </cell>
        </row>
        <row r="5117">
          <cell r="D5117" t="str">
            <v>GENCASA THÁI BÌNH</v>
          </cell>
          <cell r="M5117" t="str">
            <v>﻿Đang hoạt động</v>
          </cell>
          <cell r="N5117">
            <v>42688</v>
          </cell>
          <cell r="Q5117">
            <v>1</v>
          </cell>
          <cell r="T5117">
            <v>0</v>
          </cell>
          <cell r="U5117">
            <v>0</v>
          </cell>
          <cell r="V5117">
            <v>0</v>
          </cell>
        </row>
        <row r="5118">
          <cell r="D5118" t="str">
            <v>MDRT VT</v>
          </cell>
          <cell r="M5118" t="str">
            <v>﻿Đang hoạt động</v>
          </cell>
          <cell r="N5118">
            <v>42717</v>
          </cell>
          <cell r="Q5118">
            <v>1</v>
          </cell>
          <cell r="T5118">
            <v>0</v>
          </cell>
          <cell r="U5118">
            <v>0</v>
          </cell>
          <cell r="V5118">
            <v>0</v>
          </cell>
        </row>
        <row r="5119">
          <cell r="D5119" t="str">
            <v>MDRT VT</v>
          </cell>
          <cell r="M5119" t="str">
            <v>﻿Đã nghỉ việc</v>
          </cell>
          <cell r="N5119">
            <v>42564</v>
          </cell>
          <cell r="Q5119">
            <v>0</v>
          </cell>
          <cell r="T5119">
            <v>0</v>
          </cell>
          <cell r="U5119">
            <v>0</v>
          </cell>
          <cell r="V5119">
            <v>0</v>
          </cell>
        </row>
        <row r="5120">
          <cell r="D5120" t="str">
            <v>THE STARS 2</v>
          </cell>
          <cell r="M5120" t="str">
            <v>﻿Đang hoạt động</v>
          </cell>
          <cell r="N5120">
            <v>42565</v>
          </cell>
          <cell r="Q5120">
            <v>0</v>
          </cell>
          <cell r="T5120">
            <v>1</v>
          </cell>
          <cell r="U5120">
            <v>0</v>
          </cell>
          <cell r="V5120">
            <v>0</v>
          </cell>
        </row>
        <row r="5121">
          <cell r="D5121" t="str">
            <v>THE STARS 2</v>
          </cell>
          <cell r="M5121" t="str">
            <v>﻿Đang hoạt động</v>
          </cell>
          <cell r="N5121">
            <v>42563</v>
          </cell>
          <cell r="Q5121">
            <v>1</v>
          </cell>
          <cell r="T5121">
            <v>0</v>
          </cell>
          <cell r="U5121">
            <v>0</v>
          </cell>
          <cell r="V5121">
            <v>0</v>
          </cell>
        </row>
        <row r="5122">
          <cell r="D5122" t="str">
            <v>THE STARS 2</v>
          </cell>
          <cell r="M5122" t="str">
            <v>﻿Đang hoạt động</v>
          </cell>
          <cell r="N5122">
            <v>42576</v>
          </cell>
          <cell r="Q5122">
            <v>1</v>
          </cell>
          <cell r="T5122">
            <v>0</v>
          </cell>
          <cell r="U5122">
            <v>0</v>
          </cell>
          <cell r="V5122">
            <v>0</v>
          </cell>
        </row>
        <row r="5123">
          <cell r="D5123" t="str">
            <v>GENCASA THÁI BÌNH</v>
          </cell>
          <cell r="M5123" t="str">
            <v>﻿Đang hoạt động</v>
          </cell>
          <cell r="N5123">
            <v>42566</v>
          </cell>
          <cell r="Q5123">
            <v>1</v>
          </cell>
          <cell r="T5123">
            <v>0</v>
          </cell>
          <cell r="U5123">
            <v>0</v>
          </cell>
          <cell r="V5123">
            <v>0</v>
          </cell>
        </row>
        <row r="5124">
          <cell r="D5124" t="str">
            <v>CUPID</v>
          </cell>
          <cell r="M5124" t="str">
            <v>﻿Đang hoạt động</v>
          </cell>
          <cell r="N5124">
            <v>41815</v>
          </cell>
          <cell r="Q5124">
            <v>0</v>
          </cell>
          <cell r="T5124">
            <v>0</v>
          </cell>
          <cell r="U5124">
            <v>1</v>
          </cell>
          <cell r="V5124">
            <v>0</v>
          </cell>
        </row>
        <row r="5125">
          <cell r="D5125" t="str">
            <v>THE STARS 2</v>
          </cell>
          <cell r="M5125" t="str">
            <v>﻿Đang hoạt động</v>
          </cell>
          <cell r="N5125">
            <v>42565</v>
          </cell>
          <cell r="Q5125">
            <v>0</v>
          </cell>
          <cell r="T5125">
            <v>1</v>
          </cell>
          <cell r="U5125">
            <v>0</v>
          </cell>
          <cell r="V5125">
            <v>0</v>
          </cell>
        </row>
        <row r="5126">
          <cell r="D5126" t="str">
            <v>MDRT BH</v>
          </cell>
          <cell r="M5126" t="str">
            <v>﻿Đã nghỉ việc</v>
          </cell>
          <cell r="N5126">
            <v>42597</v>
          </cell>
          <cell r="Q5126">
            <v>0</v>
          </cell>
          <cell r="T5126">
            <v>0</v>
          </cell>
          <cell r="U5126">
            <v>0</v>
          </cell>
          <cell r="V5126">
            <v>0</v>
          </cell>
        </row>
        <row r="5127">
          <cell r="D5127" t="str">
            <v>MDRT BH</v>
          </cell>
          <cell r="M5127" t="str">
            <v>﻿Đã nghỉ việc</v>
          </cell>
          <cell r="N5127">
            <v>42669</v>
          </cell>
          <cell r="Q5127">
            <v>0</v>
          </cell>
          <cell r="T5127">
            <v>0</v>
          </cell>
          <cell r="U5127">
            <v>0</v>
          </cell>
          <cell r="V5127">
            <v>0</v>
          </cell>
        </row>
        <row r="5128">
          <cell r="D5128" t="str">
            <v>GENCASA THÁI BÌNH</v>
          </cell>
          <cell r="M5128" t="str">
            <v>﻿Đang hoạt động</v>
          </cell>
          <cell r="N5128">
            <v>42566</v>
          </cell>
          <cell r="Q5128">
            <v>0</v>
          </cell>
          <cell r="T5128">
            <v>1</v>
          </cell>
          <cell r="U5128">
            <v>0</v>
          </cell>
          <cell r="V5128">
            <v>0</v>
          </cell>
        </row>
        <row r="5129">
          <cell r="D5129" t="str">
            <v>THE STARS 2</v>
          </cell>
          <cell r="M5129" t="str">
            <v>﻿Đang hoạt động</v>
          </cell>
          <cell r="N5129">
            <v>42696</v>
          </cell>
          <cell r="Q5129">
            <v>0</v>
          </cell>
          <cell r="T5129">
            <v>0</v>
          </cell>
          <cell r="U5129">
            <v>1</v>
          </cell>
          <cell r="V5129">
            <v>0</v>
          </cell>
        </row>
        <row r="5130">
          <cell r="D5130" t="str">
            <v>GENCASA THÁI BÌNH</v>
          </cell>
          <cell r="M5130" t="str">
            <v>﻿Đang hoạt động</v>
          </cell>
          <cell r="N5130">
            <v>42566</v>
          </cell>
          <cell r="Q5130">
            <v>1</v>
          </cell>
          <cell r="T5130">
            <v>0</v>
          </cell>
          <cell r="U5130">
            <v>0</v>
          </cell>
          <cell r="V5130">
            <v>0</v>
          </cell>
        </row>
        <row r="5131">
          <cell r="D5131" t="str">
            <v>GENCASA NGHỆ AN</v>
          </cell>
          <cell r="M5131" t="str">
            <v>﻿Đang hoạt động</v>
          </cell>
          <cell r="N5131">
            <v>42566</v>
          </cell>
          <cell r="Q5131">
            <v>1</v>
          </cell>
          <cell r="T5131">
            <v>0</v>
          </cell>
          <cell r="U5131">
            <v>0</v>
          </cell>
          <cell r="V5131">
            <v>0</v>
          </cell>
        </row>
        <row r="5132">
          <cell r="D5132" t="str">
            <v>GENCASA NGHỆ AN</v>
          </cell>
          <cell r="M5132" t="str">
            <v>﻿Đang hoạt động</v>
          </cell>
          <cell r="N5132">
            <v>42566</v>
          </cell>
          <cell r="Q5132">
            <v>1</v>
          </cell>
          <cell r="T5132">
            <v>0</v>
          </cell>
          <cell r="U5132">
            <v>0</v>
          </cell>
          <cell r="V5132">
            <v>0</v>
          </cell>
        </row>
        <row r="5133">
          <cell r="D5133" t="str">
            <v>GENCASA NGHỆ AN</v>
          </cell>
          <cell r="M5133" t="str">
            <v>﻿Đang hoạt động</v>
          </cell>
          <cell r="N5133">
            <v>42569</v>
          </cell>
          <cell r="Q5133">
            <v>0</v>
          </cell>
          <cell r="T5133">
            <v>0</v>
          </cell>
          <cell r="U5133">
            <v>1</v>
          </cell>
          <cell r="V5133">
            <v>0</v>
          </cell>
        </row>
        <row r="5134">
          <cell r="D5134" t="str">
            <v>THANH HÓA</v>
          </cell>
          <cell r="M5134" t="str">
            <v>﻿Đã nghỉ việc</v>
          </cell>
          <cell r="N5134">
            <v>42598</v>
          </cell>
          <cell r="Q5134">
            <v>0</v>
          </cell>
          <cell r="T5134">
            <v>0</v>
          </cell>
          <cell r="U5134">
            <v>0</v>
          </cell>
          <cell r="V5134">
            <v>0</v>
          </cell>
        </row>
        <row r="5135">
          <cell r="D5135" t="str">
            <v>GENCASA NGHỆ AN</v>
          </cell>
          <cell r="M5135" t="str">
            <v>﻿Đang hoạt động</v>
          </cell>
          <cell r="N5135">
            <v>42566</v>
          </cell>
          <cell r="Q5135">
            <v>1</v>
          </cell>
          <cell r="T5135">
            <v>0</v>
          </cell>
          <cell r="U5135">
            <v>0</v>
          </cell>
          <cell r="V5135">
            <v>0</v>
          </cell>
        </row>
        <row r="5136">
          <cell r="D5136" t="str">
            <v>GENCASA NGHỆ AN</v>
          </cell>
          <cell r="M5136" t="str">
            <v>﻿Đang hoạt động</v>
          </cell>
          <cell r="N5136">
            <v>42566</v>
          </cell>
          <cell r="Q5136">
            <v>0</v>
          </cell>
          <cell r="T5136">
            <v>1</v>
          </cell>
          <cell r="U5136">
            <v>0</v>
          </cell>
          <cell r="V5136">
            <v>0</v>
          </cell>
        </row>
        <row r="5137">
          <cell r="D5137" t="str">
            <v>GENCASA NGHỆ AN</v>
          </cell>
          <cell r="M5137" t="str">
            <v>﻿Đang hoạt động</v>
          </cell>
          <cell r="N5137">
            <v>42594</v>
          </cell>
          <cell r="Q5137">
            <v>1</v>
          </cell>
          <cell r="T5137">
            <v>0</v>
          </cell>
          <cell r="U5137">
            <v>0</v>
          </cell>
          <cell r="V5137">
            <v>0</v>
          </cell>
        </row>
        <row r="5138">
          <cell r="D5138" t="str">
            <v>GENCASA NGHỆ AN</v>
          </cell>
          <cell r="M5138" t="str">
            <v>﻿Đang hoạt động</v>
          </cell>
          <cell r="N5138">
            <v>42566</v>
          </cell>
          <cell r="Q5138">
            <v>1</v>
          </cell>
          <cell r="T5138">
            <v>0</v>
          </cell>
          <cell r="U5138">
            <v>0</v>
          </cell>
          <cell r="V5138">
            <v>0</v>
          </cell>
        </row>
        <row r="5139">
          <cell r="D5139" t="str">
            <v>GENCASA NGHỆ AN</v>
          </cell>
          <cell r="M5139" t="str">
            <v>﻿Đang hoạt động</v>
          </cell>
          <cell r="N5139">
            <v>42566</v>
          </cell>
          <cell r="Q5139">
            <v>1</v>
          </cell>
          <cell r="T5139">
            <v>0</v>
          </cell>
          <cell r="U5139">
            <v>0</v>
          </cell>
          <cell r="V5139">
            <v>0</v>
          </cell>
        </row>
        <row r="5140">
          <cell r="D5140" t="str">
            <v>THANH HÓA</v>
          </cell>
          <cell r="M5140" t="str">
            <v>﻿Đã nghỉ việc</v>
          </cell>
          <cell r="N5140">
            <v>42598</v>
          </cell>
          <cell r="Q5140">
            <v>0</v>
          </cell>
          <cell r="T5140">
            <v>0</v>
          </cell>
          <cell r="U5140">
            <v>0</v>
          </cell>
          <cell r="V5140">
            <v>0</v>
          </cell>
        </row>
        <row r="5141">
          <cell r="D5141" t="str">
            <v>THANH HÓA</v>
          </cell>
          <cell r="M5141" t="str">
            <v>﻿Đã nghỉ việc</v>
          </cell>
          <cell r="N5141">
            <v>42598</v>
          </cell>
          <cell r="Q5141">
            <v>0</v>
          </cell>
          <cell r="T5141">
            <v>0</v>
          </cell>
          <cell r="U5141">
            <v>0</v>
          </cell>
          <cell r="V5141">
            <v>0</v>
          </cell>
        </row>
        <row r="5142">
          <cell r="D5142" t="str">
            <v>THANH HÓA</v>
          </cell>
          <cell r="M5142" t="str">
            <v>﻿Đã nghỉ việc</v>
          </cell>
          <cell r="N5142">
            <v>42598</v>
          </cell>
          <cell r="Q5142">
            <v>0</v>
          </cell>
          <cell r="T5142">
            <v>0</v>
          </cell>
          <cell r="U5142">
            <v>0</v>
          </cell>
          <cell r="V5142">
            <v>0</v>
          </cell>
        </row>
        <row r="5143">
          <cell r="D5143" t="str">
            <v>THANH HÓA</v>
          </cell>
          <cell r="M5143" t="str">
            <v>﻿Đã nghỉ việc</v>
          </cell>
          <cell r="N5143">
            <v>42598</v>
          </cell>
          <cell r="Q5143">
            <v>0</v>
          </cell>
          <cell r="T5143">
            <v>0</v>
          </cell>
          <cell r="U5143">
            <v>0</v>
          </cell>
          <cell r="V5143">
            <v>0</v>
          </cell>
        </row>
        <row r="5144">
          <cell r="D5144" t="str">
            <v>GENCASA NGHỆ AN</v>
          </cell>
          <cell r="M5144" t="str">
            <v>﻿Đang hoạt động</v>
          </cell>
          <cell r="N5144">
            <v>42566</v>
          </cell>
          <cell r="Q5144">
            <v>1</v>
          </cell>
          <cell r="T5144">
            <v>0</v>
          </cell>
          <cell r="U5144">
            <v>0</v>
          </cell>
          <cell r="V5144">
            <v>0</v>
          </cell>
        </row>
        <row r="5145">
          <cell r="D5145" t="str">
            <v>THANH HÓA</v>
          </cell>
          <cell r="M5145" t="str">
            <v>﻿Đã nghỉ việc</v>
          </cell>
          <cell r="N5145">
            <v>42598</v>
          </cell>
          <cell r="Q5145">
            <v>0</v>
          </cell>
          <cell r="T5145">
            <v>0</v>
          </cell>
          <cell r="U5145">
            <v>0</v>
          </cell>
          <cell r="V5145">
            <v>0</v>
          </cell>
        </row>
        <row r="5146">
          <cell r="D5146" t="str">
            <v>PHI MÃ</v>
          </cell>
          <cell r="M5146" t="str">
            <v>﻿Đang hoạt động</v>
          </cell>
          <cell r="N5146">
            <v>42570</v>
          </cell>
          <cell r="Q5146">
            <v>1</v>
          </cell>
          <cell r="T5146">
            <v>0</v>
          </cell>
          <cell r="U5146">
            <v>0</v>
          </cell>
          <cell r="V5146">
            <v>0</v>
          </cell>
        </row>
        <row r="5147">
          <cell r="D5147" t="str">
            <v>LION 1</v>
          </cell>
          <cell r="M5147" t="str">
            <v>﻿Đang hoạt động</v>
          </cell>
          <cell r="N5147">
            <v>42566</v>
          </cell>
          <cell r="Q5147">
            <v>1</v>
          </cell>
          <cell r="T5147">
            <v>0</v>
          </cell>
          <cell r="U5147">
            <v>0</v>
          </cell>
          <cell r="V5147">
            <v>0</v>
          </cell>
        </row>
        <row r="5148">
          <cell r="D5148" t="str">
            <v>GENCASA NGHỆ AN</v>
          </cell>
          <cell r="M5148" t="str">
            <v>﻿Đang hoạt động</v>
          </cell>
          <cell r="N5148">
            <v>42566</v>
          </cell>
          <cell r="Q5148">
            <v>1</v>
          </cell>
          <cell r="T5148">
            <v>0</v>
          </cell>
          <cell r="U5148">
            <v>0</v>
          </cell>
          <cell r="V5148">
            <v>0</v>
          </cell>
        </row>
        <row r="5149">
          <cell r="D5149" t="str">
            <v>GENCASA NGHỆ AN</v>
          </cell>
          <cell r="M5149" t="str">
            <v>﻿Đang hoạt động</v>
          </cell>
          <cell r="N5149">
            <v>42566</v>
          </cell>
          <cell r="Q5149">
            <v>1</v>
          </cell>
          <cell r="T5149">
            <v>0</v>
          </cell>
          <cell r="U5149">
            <v>0</v>
          </cell>
          <cell r="V5149">
            <v>0</v>
          </cell>
        </row>
        <row r="5150">
          <cell r="D5150" t="str">
            <v>GENCASA NGHỆ AN</v>
          </cell>
          <cell r="M5150" t="str">
            <v>﻿Đang hoạt động</v>
          </cell>
          <cell r="N5150">
            <v>42566</v>
          </cell>
          <cell r="Q5150">
            <v>0</v>
          </cell>
          <cell r="T5150">
            <v>0</v>
          </cell>
          <cell r="U5150">
            <v>1</v>
          </cell>
          <cell r="V5150">
            <v>0</v>
          </cell>
        </row>
        <row r="5151">
          <cell r="D5151" t="str">
            <v>GENCASA NGHỆ AN</v>
          </cell>
          <cell r="M5151" t="str">
            <v>﻿Đang hoạt động</v>
          </cell>
          <cell r="N5151">
            <v>42606</v>
          </cell>
          <cell r="Q5151">
            <v>1</v>
          </cell>
          <cell r="T5151">
            <v>0</v>
          </cell>
          <cell r="U5151">
            <v>0</v>
          </cell>
          <cell r="V5151">
            <v>0</v>
          </cell>
        </row>
        <row r="5152">
          <cell r="D5152" t="str">
            <v>GENCASA NGHỆ AN</v>
          </cell>
          <cell r="M5152" t="str">
            <v>﻿Đang hoạt động</v>
          </cell>
          <cell r="N5152">
            <v>42566</v>
          </cell>
          <cell r="Q5152">
            <v>1</v>
          </cell>
          <cell r="T5152">
            <v>0</v>
          </cell>
          <cell r="U5152">
            <v>0</v>
          </cell>
          <cell r="V5152">
            <v>0</v>
          </cell>
        </row>
        <row r="5153">
          <cell r="D5153" t="str">
            <v>GENCASA NGHỆ AN</v>
          </cell>
          <cell r="M5153" t="str">
            <v>﻿Đang hoạt động</v>
          </cell>
          <cell r="N5153">
            <v>42566</v>
          </cell>
          <cell r="Q5153">
            <v>1</v>
          </cell>
          <cell r="T5153">
            <v>0</v>
          </cell>
          <cell r="U5153">
            <v>0</v>
          </cell>
          <cell r="V5153">
            <v>0</v>
          </cell>
        </row>
        <row r="5154">
          <cell r="D5154" t="str">
            <v>THANH HÓA</v>
          </cell>
          <cell r="M5154" t="str">
            <v>﻿Đã nghỉ việc</v>
          </cell>
          <cell r="N5154">
            <v>42598</v>
          </cell>
          <cell r="Q5154">
            <v>0</v>
          </cell>
          <cell r="T5154">
            <v>0</v>
          </cell>
          <cell r="U5154">
            <v>0</v>
          </cell>
          <cell r="V5154">
            <v>0</v>
          </cell>
        </row>
        <row r="5155">
          <cell r="D5155" t="str">
            <v>THANH HÓA</v>
          </cell>
          <cell r="M5155" t="str">
            <v>﻿Đã nghỉ việc</v>
          </cell>
          <cell r="N5155">
            <v>42600</v>
          </cell>
          <cell r="Q5155">
            <v>0</v>
          </cell>
          <cell r="T5155">
            <v>0</v>
          </cell>
          <cell r="U5155">
            <v>0</v>
          </cell>
          <cell r="V5155">
            <v>0</v>
          </cell>
        </row>
        <row r="5156">
          <cell r="D5156" t="str">
            <v>CẦN THƠ</v>
          </cell>
          <cell r="M5156" t="str">
            <v>﻿Đang hoạt động</v>
          </cell>
          <cell r="N5156">
            <v>42566</v>
          </cell>
          <cell r="Q5156">
            <v>1</v>
          </cell>
          <cell r="T5156">
            <v>0</v>
          </cell>
          <cell r="U5156">
            <v>0</v>
          </cell>
          <cell r="V5156">
            <v>0</v>
          </cell>
        </row>
        <row r="5157">
          <cell r="D5157" t="str">
            <v>THANH HÓA</v>
          </cell>
          <cell r="M5157" t="str">
            <v>﻿Đã nghỉ việc</v>
          </cell>
          <cell r="N5157">
            <v>42598</v>
          </cell>
          <cell r="Q5157">
            <v>0</v>
          </cell>
          <cell r="T5157">
            <v>0</v>
          </cell>
          <cell r="U5157">
            <v>0</v>
          </cell>
          <cell r="V5157">
            <v>0</v>
          </cell>
        </row>
        <row r="5158">
          <cell r="D5158" t="str">
            <v>GENCASA NGHỆ AN</v>
          </cell>
          <cell r="M5158" t="str">
            <v>﻿Đang hoạt động</v>
          </cell>
          <cell r="N5158">
            <v>42633</v>
          </cell>
          <cell r="Q5158">
            <v>1</v>
          </cell>
          <cell r="T5158">
            <v>0</v>
          </cell>
          <cell r="U5158">
            <v>0</v>
          </cell>
          <cell r="V5158">
            <v>0</v>
          </cell>
        </row>
        <row r="5159">
          <cell r="D5159" t="str">
            <v>THANH HÓA</v>
          </cell>
          <cell r="M5159" t="str">
            <v>﻿Đã nghỉ việc</v>
          </cell>
          <cell r="N5159">
            <v>42598</v>
          </cell>
          <cell r="Q5159">
            <v>0</v>
          </cell>
          <cell r="T5159">
            <v>0</v>
          </cell>
          <cell r="U5159">
            <v>0</v>
          </cell>
          <cell r="V5159">
            <v>0</v>
          </cell>
        </row>
        <row r="5160">
          <cell r="D5160" t="str">
            <v>GENCASA NGHỆ AN</v>
          </cell>
          <cell r="M5160" t="str">
            <v>﻿Đang hoạt động</v>
          </cell>
          <cell r="N5160">
            <v>42566</v>
          </cell>
          <cell r="Q5160">
            <v>0</v>
          </cell>
          <cell r="T5160">
            <v>0</v>
          </cell>
          <cell r="U5160">
            <v>1</v>
          </cell>
          <cell r="V5160">
            <v>0</v>
          </cell>
        </row>
        <row r="5161">
          <cell r="D5161" t="str">
            <v>THE QUEEN</v>
          </cell>
          <cell r="M5161" t="str">
            <v>﻿Đang hoạt động</v>
          </cell>
          <cell r="N5161">
            <v>42570</v>
          </cell>
          <cell r="Q5161">
            <v>1</v>
          </cell>
          <cell r="T5161">
            <v>0</v>
          </cell>
          <cell r="U5161">
            <v>0</v>
          </cell>
          <cell r="V5161">
            <v>0</v>
          </cell>
        </row>
        <row r="5162">
          <cell r="D5162" t="str">
            <v>CẦN THƠ</v>
          </cell>
          <cell r="M5162" t="str">
            <v>﻿Đang hoạt động</v>
          </cell>
          <cell r="N5162">
            <v>42566</v>
          </cell>
          <cell r="Q5162">
            <v>1</v>
          </cell>
          <cell r="T5162">
            <v>0</v>
          </cell>
          <cell r="U5162">
            <v>0</v>
          </cell>
          <cell r="V5162">
            <v>0</v>
          </cell>
        </row>
        <row r="5163">
          <cell r="D5163" t="str">
            <v>LUCKY STAR</v>
          </cell>
          <cell r="M5163" t="str">
            <v>﻿Đang hoạt động</v>
          </cell>
          <cell r="N5163">
            <v>42577</v>
          </cell>
          <cell r="Q5163">
            <v>1</v>
          </cell>
          <cell r="T5163">
            <v>0</v>
          </cell>
          <cell r="U5163">
            <v>0</v>
          </cell>
          <cell r="V5163">
            <v>0</v>
          </cell>
        </row>
        <row r="5164">
          <cell r="D5164" t="str">
            <v>DANANG1</v>
          </cell>
          <cell r="M5164" t="str">
            <v>﻿Đang hoạt động</v>
          </cell>
          <cell r="N5164">
            <v>42563</v>
          </cell>
          <cell r="Q5164">
            <v>1</v>
          </cell>
          <cell r="T5164">
            <v>0</v>
          </cell>
          <cell r="U5164">
            <v>0</v>
          </cell>
          <cell r="V5164">
            <v>0</v>
          </cell>
        </row>
        <row r="5165">
          <cell r="D5165" t="str">
            <v>THIÊN SƠN</v>
          </cell>
          <cell r="M5165" t="str">
            <v>﻿Đang hoạt động</v>
          </cell>
          <cell r="N5165">
            <v>42571</v>
          </cell>
          <cell r="Q5165">
            <v>0</v>
          </cell>
          <cell r="T5165">
            <v>1</v>
          </cell>
          <cell r="U5165">
            <v>0</v>
          </cell>
          <cell r="V5165">
            <v>0</v>
          </cell>
        </row>
        <row r="5166">
          <cell r="D5166" t="str">
            <v>SPRING</v>
          </cell>
          <cell r="M5166" t="str">
            <v>﻿Tạm đình chỉ</v>
          </cell>
          <cell r="N5166">
            <v>42570</v>
          </cell>
          <cell r="Q5166">
            <v>0</v>
          </cell>
          <cell r="T5166">
            <v>0</v>
          </cell>
          <cell r="U5166">
            <v>1</v>
          </cell>
          <cell r="V5166">
            <v>0</v>
          </cell>
        </row>
        <row r="5167">
          <cell r="D5167" t="str">
            <v>THE ROME</v>
          </cell>
          <cell r="M5167" t="str">
            <v>﻿Đang hoạt động</v>
          </cell>
          <cell r="N5167">
            <v>42593</v>
          </cell>
          <cell r="Q5167">
            <v>0</v>
          </cell>
          <cell r="T5167">
            <v>0</v>
          </cell>
          <cell r="U5167">
            <v>1</v>
          </cell>
          <cell r="V5167">
            <v>0</v>
          </cell>
        </row>
        <row r="5168">
          <cell r="D5168" t="str">
            <v>LION 1</v>
          </cell>
          <cell r="M5168" t="str">
            <v>﻿Đang hoạt động</v>
          </cell>
          <cell r="N5168">
            <v>42566</v>
          </cell>
          <cell r="Q5168">
            <v>1</v>
          </cell>
          <cell r="T5168">
            <v>0</v>
          </cell>
          <cell r="U5168">
            <v>0</v>
          </cell>
          <cell r="V5168">
            <v>0</v>
          </cell>
        </row>
        <row r="5169">
          <cell r="D5169" t="str">
            <v>THE STARS 1</v>
          </cell>
          <cell r="M5169" t="str">
            <v>﻿Đã nghỉ việc</v>
          </cell>
          <cell r="N5169">
            <v>42592</v>
          </cell>
          <cell r="Q5169">
            <v>0</v>
          </cell>
          <cell r="T5169">
            <v>0</v>
          </cell>
          <cell r="U5169">
            <v>0</v>
          </cell>
          <cell r="V5169">
            <v>0</v>
          </cell>
        </row>
        <row r="5170">
          <cell r="D5170" t="str">
            <v>ELITE</v>
          </cell>
          <cell r="M5170" t="str">
            <v>﻿Đang hoạt động</v>
          </cell>
          <cell r="N5170">
            <v>42570</v>
          </cell>
          <cell r="Q5170">
            <v>1</v>
          </cell>
          <cell r="T5170">
            <v>0</v>
          </cell>
          <cell r="U5170">
            <v>0</v>
          </cell>
          <cell r="V5170">
            <v>0</v>
          </cell>
        </row>
        <row r="5171">
          <cell r="D5171" t="str">
            <v>DIAMOND</v>
          </cell>
          <cell r="M5171" t="str">
            <v>﻿Đã nghỉ việc</v>
          </cell>
          <cell r="N5171">
            <v>42570</v>
          </cell>
          <cell r="Q5171">
            <v>0</v>
          </cell>
          <cell r="T5171">
            <v>0</v>
          </cell>
          <cell r="U5171">
            <v>0</v>
          </cell>
          <cell r="V5171">
            <v>0</v>
          </cell>
        </row>
        <row r="5172">
          <cell r="D5172" t="str">
            <v>GENCASA LAM SƠN</v>
          </cell>
          <cell r="M5172" t="str">
            <v>﻿Đang hoạt động</v>
          </cell>
          <cell r="N5172">
            <v>42572</v>
          </cell>
          <cell r="Q5172">
            <v>1</v>
          </cell>
          <cell r="T5172">
            <v>0</v>
          </cell>
          <cell r="U5172">
            <v>0</v>
          </cell>
          <cell r="V5172">
            <v>0</v>
          </cell>
        </row>
        <row r="5173">
          <cell r="D5173" t="str">
            <v>CẦN THƠ</v>
          </cell>
          <cell r="M5173" t="str">
            <v>﻿Đang hoạt động</v>
          </cell>
          <cell r="N5173">
            <v>42566</v>
          </cell>
          <cell r="Q5173">
            <v>1</v>
          </cell>
          <cell r="T5173">
            <v>0</v>
          </cell>
          <cell r="U5173">
            <v>0</v>
          </cell>
          <cell r="V5173">
            <v>0</v>
          </cell>
        </row>
        <row r="5174">
          <cell r="D5174" t="str">
            <v>GENCASA THÁI NGUYÊN</v>
          </cell>
          <cell r="M5174" t="str">
            <v>﻿Đang hoạt động</v>
          </cell>
          <cell r="N5174">
            <v>42578</v>
          </cell>
          <cell r="Q5174">
            <v>1</v>
          </cell>
          <cell r="T5174">
            <v>0</v>
          </cell>
          <cell r="U5174">
            <v>0</v>
          </cell>
          <cell r="V5174">
            <v>0</v>
          </cell>
        </row>
        <row r="5175">
          <cell r="D5175" t="str">
            <v>LION 2</v>
          </cell>
          <cell r="M5175" t="str">
            <v>﻿Đang hoạt động</v>
          </cell>
          <cell r="N5175">
            <v>41803</v>
          </cell>
          <cell r="Q5175">
            <v>0</v>
          </cell>
          <cell r="T5175">
            <v>0</v>
          </cell>
          <cell r="U5175">
            <v>1</v>
          </cell>
          <cell r="V5175">
            <v>0</v>
          </cell>
        </row>
        <row r="5176">
          <cell r="D5176" t="str">
            <v>REDBULL</v>
          </cell>
          <cell r="M5176" t="str">
            <v>﻿Đang hoạt động</v>
          </cell>
          <cell r="N5176">
            <v>42570</v>
          </cell>
          <cell r="Q5176">
            <v>1</v>
          </cell>
          <cell r="T5176">
            <v>0</v>
          </cell>
          <cell r="U5176">
            <v>0</v>
          </cell>
          <cell r="V5176">
            <v>0</v>
          </cell>
        </row>
        <row r="5177">
          <cell r="D5177" t="str">
            <v>CẦN THƠ</v>
          </cell>
          <cell r="M5177" t="str">
            <v>﻿Đang hoạt động</v>
          </cell>
          <cell r="N5177">
            <v>42566</v>
          </cell>
          <cell r="Q5177">
            <v>1</v>
          </cell>
          <cell r="T5177">
            <v>0</v>
          </cell>
          <cell r="U5177">
            <v>0</v>
          </cell>
          <cell r="V5177">
            <v>0</v>
          </cell>
        </row>
        <row r="5178">
          <cell r="D5178" t="str">
            <v>GENCASA THÁI NGUYÊN</v>
          </cell>
          <cell r="M5178" t="str">
            <v>﻿Đã nghỉ việc</v>
          </cell>
          <cell r="N5178">
            <v>42578</v>
          </cell>
          <cell r="Q5178">
            <v>0</v>
          </cell>
          <cell r="T5178">
            <v>0</v>
          </cell>
          <cell r="U5178">
            <v>0</v>
          </cell>
          <cell r="V5178">
            <v>0</v>
          </cell>
        </row>
        <row r="5179">
          <cell r="D5179" t="str">
            <v>MDRT BH</v>
          </cell>
          <cell r="M5179" t="str">
            <v>﻿Đã nghỉ việc</v>
          </cell>
          <cell r="N5179">
            <v>42669</v>
          </cell>
          <cell r="Q5179">
            <v>0</v>
          </cell>
          <cell r="T5179">
            <v>0</v>
          </cell>
          <cell r="U5179">
            <v>0</v>
          </cell>
          <cell r="V5179">
            <v>0</v>
          </cell>
        </row>
        <row r="5180">
          <cell r="D5180" t="str">
            <v>F.B.I</v>
          </cell>
          <cell r="M5180" t="str">
            <v>﻿Đang hoạt động</v>
          </cell>
          <cell r="N5180">
            <v>41803</v>
          </cell>
          <cell r="Q5180">
            <v>0</v>
          </cell>
          <cell r="T5180">
            <v>0</v>
          </cell>
          <cell r="U5180">
            <v>1</v>
          </cell>
          <cell r="V5180">
            <v>0</v>
          </cell>
        </row>
        <row r="5181">
          <cell r="D5181" t="str">
            <v>REDBULL</v>
          </cell>
          <cell r="M5181" t="str">
            <v>﻿Đang hoạt động</v>
          </cell>
          <cell r="N5181">
            <v>42570</v>
          </cell>
          <cell r="Q5181">
            <v>1</v>
          </cell>
          <cell r="T5181">
            <v>0</v>
          </cell>
          <cell r="U5181">
            <v>0</v>
          </cell>
          <cell r="V5181">
            <v>0</v>
          </cell>
        </row>
        <row r="5182">
          <cell r="D5182" t="str">
            <v>CẦN THƠ</v>
          </cell>
          <cell r="M5182" t="str">
            <v>﻿Đang hoạt động</v>
          </cell>
          <cell r="N5182">
            <v>42571</v>
          </cell>
          <cell r="Q5182">
            <v>1</v>
          </cell>
          <cell r="T5182">
            <v>0</v>
          </cell>
          <cell r="U5182">
            <v>0</v>
          </cell>
          <cell r="V5182">
            <v>0</v>
          </cell>
        </row>
        <row r="5183">
          <cell r="D5183" t="str">
            <v>CẦN THƠ</v>
          </cell>
          <cell r="M5183" t="str">
            <v>﻿Đang hoạt động</v>
          </cell>
          <cell r="N5183">
            <v>42566</v>
          </cell>
          <cell r="Q5183">
            <v>1</v>
          </cell>
          <cell r="T5183">
            <v>0</v>
          </cell>
          <cell r="U5183">
            <v>0</v>
          </cell>
          <cell r="V5183">
            <v>0</v>
          </cell>
        </row>
        <row r="5184">
          <cell r="D5184" t="str">
            <v>GENCASA THÁI NGUYÊN</v>
          </cell>
          <cell r="M5184" t="str">
            <v>﻿Đang hoạt động</v>
          </cell>
          <cell r="N5184">
            <v>42578</v>
          </cell>
          <cell r="Q5184">
            <v>1</v>
          </cell>
          <cell r="T5184">
            <v>0</v>
          </cell>
          <cell r="U5184">
            <v>0</v>
          </cell>
          <cell r="V5184">
            <v>0</v>
          </cell>
        </row>
        <row r="5185">
          <cell r="D5185" t="str">
            <v>REDBULL</v>
          </cell>
          <cell r="M5185" t="str">
            <v>﻿Đang hoạt động</v>
          </cell>
          <cell r="N5185">
            <v>42570</v>
          </cell>
          <cell r="Q5185">
            <v>1</v>
          </cell>
          <cell r="T5185">
            <v>0</v>
          </cell>
          <cell r="U5185">
            <v>0</v>
          </cell>
          <cell r="V5185">
            <v>0</v>
          </cell>
        </row>
        <row r="5186">
          <cell r="D5186" t="str">
            <v>CẦN THƠ</v>
          </cell>
          <cell r="M5186" t="str">
            <v>﻿Đang hoạt động</v>
          </cell>
          <cell r="N5186">
            <v>42566</v>
          </cell>
          <cell r="Q5186">
            <v>1</v>
          </cell>
          <cell r="T5186">
            <v>0</v>
          </cell>
          <cell r="U5186">
            <v>0</v>
          </cell>
          <cell r="V5186">
            <v>0</v>
          </cell>
        </row>
        <row r="5187">
          <cell r="D5187" t="str">
            <v>CẦN THƠ</v>
          </cell>
          <cell r="M5187" t="str">
            <v>﻿Đang hoạt động</v>
          </cell>
          <cell r="N5187">
            <v>42566</v>
          </cell>
          <cell r="Q5187">
            <v>1</v>
          </cell>
          <cell r="T5187">
            <v>0</v>
          </cell>
          <cell r="U5187">
            <v>0</v>
          </cell>
          <cell r="V5187">
            <v>0</v>
          </cell>
        </row>
        <row r="5188">
          <cell r="D5188" t="str">
            <v>REDBULL</v>
          </cell>
          <cell r="M5188" t="str">
            <v>﻿Đang hoạt động</v>
          </cell>
          <cell r="N5188">
            <v>42573</v>
          </cell>
          <cell r="Q5188">
            <v>1</v>
          </cell>
          <cell r="T5188">
            <v>0</v>
          </cell>
          <cell r="U5188">
            <v>0</v>
          </cell>
          <cell r="V5188">
            <v>0</v>
          </cell>
        </row>
        <row r="5189">
          <cell r="D5189" t="str">
            <v>EIB MIỀN NAM 2</v>
          </cell>
          <cell r="M5189" t="str">
            <v>﻿Đang hoạt động</v>
          </cell>
          <cell r="N5189">
            <v>42566</v>
          </cell>
          <cell r="Q5189">
            <v>0</v>
          </cell>
          <cell r="T5189">
            <v>0</v>
          </cell>
          <cell r="U5189">
            <v>0</v>
          </cell>
          <cell r="V5189">
            <v>0</v>
          </cell>
        </row>
        <row r="5190">
          <cell r="D5190" t="str">
            <v>GENCASA THÁI NGUYÊN</v>
          </cell>
          <cell r="M5190" t="str">
            <v>﻿Đang hoạt động</v>
          </cell>
          <cell r="N5190">
            <v>42724</v>
          </cell>
          <cell r="Q5190">
            <v>1</v>
          </cell>
          <cell r="T5190">
            <v>0</v>
          </cell>
          <cell r="U5190">
            <v>0</v>
          </cell>
          <cell r="V5190">
            <v>0</v>
          </cell>
        </row>
        <row r="5191">
          <cell r="D5191" t="str">
            <v>GREEN DRAGON</v>
          </cell>
          <cell r="M5191" t="str">
            <v>﻿Đang hoạt động</v>
          </cell>
          <cell r="N5191">
            <v>42576</v>
          </cell>
          <cell r="Q5191">
            <v>1</v>
          </cell>
          <cell r="T5191">
            <v>0</v>
          </cell>
          <cell r="U5191">
            <v>0</v>
          </cell>
          <cell r="V5191">
            <v>0</v>
          </cell>
        </row>
        <row r="5192">
          <cell r="D5192" t="str">
            <v>CẦN THƠ</v>
          </cell>
          <cell r="M5192" t="str">
            <v>﻿Đang hoạt động</v>
          </cell>
          <cell r="N5192">
            <v>42566</v>
          </cell>
          <cell r="Q5192">
            <v>1</v>
          </cell>
          <cell r="T5192">
            <v>0</v>
          </cell>
          <cell r="U5192">
            <v>0</v>
          </cell>
          <cell r="V5192">
            <v>0</v>
          </cell>
        </row>
        <row r="5193">
          <cell r="D5193" t="str">
            <v>BÌNH MINH</v>
          </cell>
          <cell r="M5193" t="str">
            <v>﻿Đang hoạt động</v>
          </cell>
          <cell r="N5193">
            <v>42569</v>
          </cell>
          <cell r="Q5193">
            <v>1</v>
          </cell>
          <cell r="T5193">
            <v>0</v>
          </cell>
          <cell r="U5193">
            <v>0</v>
          </cell>
          <cell r="V5193">
            <v>0</v>
          </cell>
        </row>
        <row r="5194">
          <cell r="D5194" t="str">
            <v>GENCASA THÁI NGUYÊN</v>
          </cell>
          <cell r="M5194" t="str">
            <v>﻿Đang hoạt động</v>
          </cell>
          <cell r="N5194">
            <v>42578</v>
          </cell>
          <cell r="Q5194">
            <v>1</v>
          </cell>
          <cell r="T5194">
            <v>0</v>
          </cell>
          <cell r="U5194">
            <v>0</v>
          </cell>
          <cell r="V5194">
            <v>0</v>
          </cell>
        </row>
        <row r="5195">
          <cell r="D5195" t="str">
            <v>REDBULL</v>
          </cell>
          <cell r="M5195" t="str">
            <v>﻿Đang hoạt động</v>
          </cell>
          <cell r="N5195">
            <v>42573</v>
          </cell>
          <cell r="Q5195">
            <v>1</v>
          </cell>
          <cell r="T5195">
            <v>0</v>
          </cell>
          <cell r="U5195">
            <v>0</v>
          </cell>
          <cell r="V5195">
            <v>0</v>
          </cell>
        </row>
        <row r="5196">
          <cell r="D5196" t="str">
            <v>CẦN THƠ</v>
          </cell>
          <cell r="M5196" t="str">
            <v>﻿Đang hoạt động</v>
          </cell>
          <cell r="N5196">
            <v>42566</v>
          </cell>
          <cell r="Q5196">
            <v>1</v>
          </cell>
          <cell r="T5196">
            <v>0</v>
          </cell>
          <cell r="U5196">
            <v>0</v>
          </cell>
          <cell r="V5196">
            <v>0</v>
          </cell>
        </row>
        <row r="5197">
          <cell r="D5197" t="str">
            <v>GENCASA THÁI NGUYÊN</v>
          </cell>
          <cell r="M5197" t="str">
            <v>﻿Đã nghỉ việc</v>
          </cell>
          <cell r="N5197">
            <v>42664</v>
          </cell>
          <cell r="Q5197">
            <v>0</v>
          </cell>
          <cell r="T5197">
            <v>0</v>
          </cell>
          <cell r="U5197">
            <v>0</v>
          </cell>
          <cell r="V5197">
            <v>0</v>
          </cell>
        </row>
        <row r="5198">
          <cell r="D5198" t="str">
            <v>GENCASA THÁI NGUYÊN</v>
          </cell>
          <cell r="M5198" t="str">
            <v>﻿Đã nghỉ việc</v>
          </cell>
          <cell r="N5198">
            <v>42640</v>
          </cell>
          <cell r="Q5198">
            <v>0</v>
          </cell>
          <cell r="T5198">
            <v>0</v>
          </cell>
          <cell r="U5198">
            <v>0</v>
          </cell>
          <cell r="V5198">
            <v>0</v>
          </cell>
        </row>
        <row r="5199">
          <cell r="D5199" t="str">
            <v>REDBULL</v>
          </cell>
          <cell r="M5199" t="str">
            <v>﻿Đang hoạt động</v>
          </cell>
          <cell r="N5199">
            <v>42577</v>
          </cell>
          <cell r="Q5199">
            <v>1</v>
          </cell>
          <cell r="T5199">
            <v>0</v>
          </cell>
          <cell r="U5199">
            <v>0</v>
          </cell>
          <cell r="V5199">
            <v>0</v>
          </cell>
        </row>
        <row r="5200">
          <cell r="D5200" t="str">
            <v>SUNFLOWER</v>
          </cell>
          <cell r="M5200" t="str">
            <v>﻿Đang hoạt động</v>
          </cell>
          <cell r="N5200">
            <v>42566</v>
          </cell>
          <cell r="Q5200">
            <v>1</v>
          </cell>
          <cell r="T5200">
            <v>0</v>
          </cell>
          <cell r="U5200">
            <v>0</v>
          </cell>
          <cell r="V5200">
            <v>0</v>
          </cell>
        </row>
        <row r="5201">
          <cell r="D5201" t="str">
            <v>GENCASA THÁI NGUYÊN</v>
          </cell>
          <cell r="M5201" t="str">
            <v>﻿Đã nghỉ việc</v>
          </cell>
          <cell r="N5201">
            <v>42627</v>
          </cell>
          <cell r="Q5201">
            <v>0</v>
          </cell>
          <cell r="T5201">
            <v>0</v>
          </cell>
          <cell r="U5201">
            <v>0</v>
          </cell>
          <cell r="V5201">
            <v>0</v>
          </cell>
        </row>
        <row r="5202">
          <cell r="D5202" t="str">
            <v>REDBULL</v>
          </cell>
          <cell r="M5202" t="str">
            <v>﻿Đã nghỉ việc</v>
          </cell>
          <cell r="N5202">
            <v>42627</v>
          </cell>
          <cell r="Q5202">
            <v>0</v>
          </cell>
          <cell r="T5202">
            <v>0</v>
          </cell>
          <cell r="U5202">
            <v>0</v>
          </cell>
          <cell r="V5202">
            <v>0</v>
          </cell>
        </row>
        <row r="5203">
          <cell r="D5203" t="str">
            <v>VICTORY</v>
          </cell>
          <cell r="M5203" t="str">
            <v>﻿Đang hoạt động</v>
          </cell>
          <cell r="N5203">
            <v>42570</v>
          </cell>
          <cell r="Q5203">
            <v>1</v>
          </cell>
          <cell r="T5203">
            <v>0</v>
          </cell>
          <cell r="U5203">
            <v>0</v>
          </cell>
          <cell r="V5203">
            <v>0</v>
          </cell>
        </row>
        <row r="5204">
          <cell r="D5204" t="str">
            <v>THIÊN SƠN</v>
          </cell>
          <cell r="M5204" t="str">
            <v>﻿Đang hoạt động</v>
          </cell>
          <cell r="N5204">
            <v>42682</v>
          </cell>
          <cell r="Q5204">
            <v>0</v>
          </cell>
          <cell r="T5204">
            <v>0</v>
          </cell>
          <cell r="U5204">
            <v>1</v>
          </cell>
          <cell r="V5204">
            <v>0</v>
          </cell>
        </row>
        <row r="5205">
          <cell r="D5205" t="str">
            <v>REDBULL</v>
          </cell>
          <cell r="M5205" t="str">
            <v>﻿Đang hoạt động</v>
          </cell>
          <cell r="N5205">
            <v>42570</v>
          </cell>
          <cell r="Q5205">
            <v>1</v>
          </cell>
          <cell r="T5205">
            <v>0</v>
          </cell>
          <cell r="U5205">
            <v>0</v>
          </cell>
          <cell r="V5205">
            <v>0</v>
          </cell>
        </row>
        <row r="5206">
          <cell r="D5206" t="str">
            <v>GREEN DRAGON</v>
          </cell>
          <cell r="M5206" t="str">
            <v>﻿Đang hoạt động</v>
          </cell>
          <cell r="N5206">
            <v>42576</v>
          </cell>
          <cell r="Q5206">
            <v>1</v>
          </cell>
          <cell r="T5206">
            <v>0</v>
          </cell>
          <cell r="U5206">
            <v>0</v>
          </cell>
          <cell r="V5206">
            <v>0</v>
          </cell>
        </row>
        <row r="5207">
          <cell r="D5207" t="str">
            <v>REDBULL</v>
          </cell>
          <cell r="M5207" t="str">
            <v>﻿Đang hoạt động</v>
          </cell>
          <cell r="N5207">
            <v>42573</v>
          </cell>
          <cell r="Q5207">
            <v>1</v>
          </cell>
          <cell r="T5207">
            <v>0</v>
          </cell>
          <cell r="U5207">
            <v>0</v>
          </cell>
          <cell r="V5207">
            <v>0</v>
          </cell>
        </row>
        <row r="5208">
          <cell r="D5208" t="str">
            <v>GREEN DRAGON</v>
          </cell>
          <cell r="M5208" t="str">
            <v>﻿Đang hoạt động</v>
          </cell>
          <cell r="N5208">
            <v>42576</v>
          </cell>
          <cell r="Q5208">
            <v>1</v>
          </cell>
          <cell r="T5208">
            <v>0</v>
          </cell>
          <cell r="U5208">
            <v>0</v>
          </cell>
          <cell r="V5208">
            <v>0</v>
          </cell>
        </row>
        <row r="5209">
          <cell r="D5209" t="str">
            <v>GREEN DRAGON</v>
          </cell>
          <cell r="M5209" t="str">
            <v>﻿Đang hoạt động</v>
          </cell>
          <cell r="N5209">
            <v>42570</v>
          </cell>
          <cell r="Q5209">
            <v>1</v>
          </cell>
          <cell r="T5209">
            <v>0</v>
          </cell>
          <cell r="U5209">
            <v>0</v>
          </cell>
          <cell r="V5209">
            <v>0</v>
          </cell>
        </row>
        <row r="5210">
          <cell r="D5210" t="str">
            <v>GREEN DRAGON</v>
          </cell>
          <cell r="M5210" t="str">
            <v>﻿Đã nghỉ việc</v>
          </cell>
          <cell r="N5210">
            <v>42570</v>
          </cell>
          <cell r="Q5210">
            <v>0</v>
          </cell>
          <cell r="T5210">
            <v>0</v>
          </cell>
          <cell r="U5210">
            <v>0</v>
          </cell>
          <cell r="V5210">
            <v>0</v>
          </cell>
        </row>
        <row r="5211">
          <cell r="D5211" t="str">
            <v>GENCASA THÁI NGUYÊN</v>
          </cell>
          <cell r="M5211" t="str">
            <v>﻿Đã nghỉ việc</v>
          </cell>
          <cell r="N5211">
            <v>42578</v>
          </cell>
          <cell r="Q5211">
            <v>0</v>
          </cell>
          <cell r="T5211">
            <v>0</v>
          </cell>
          <cell r="U5211">
            <v>0</v>
          </cell>
          <cell r="V5211">
            <v>0</v>
          </cell>
        </row>
        <row r="5212">
          <cell r="D5212" t="str">
            <v>BLUE WAVES</v>
          </cell>
          <cell r="M5212" t="str">
            <v>﻿Đã nghỉ việc</v>
          </cell>
          <cell r="N5212">
            <v>42570</v>
          </cell>
          <cell r="Q5212">
            <v>0</v>
          </cell>
          <cell r="T5212">
            <v>0</v>
          </cell>
          <cell r="U5212">
            <v>0</v>
          </cell>
          <cell r="V5212">
            <v>0</v>
          </cell>
        </row>
        <row r="5213">
          <cell r="D5213" t="str">
            <v>GREEN DRAGON</v>
          </cell>
          <cell r="M5213" t="str">
            <v>﻿Đang hoạt động</v>
          </cell>
          <cell r="N5213">
            <v>42570</v>
          </cell>
          <cell r="Q5213">
            <v>1</v>
          </cell>
          <cell r="T5213">
            <v>0</v>
          </cell>
          <cell r="U5213">
            <v>0</v>
          </cell>
          <cell r="V5213">
            <v>0</v>
          </cell>
        </row>
        <row r="5214">
          <cell r="D5214" t="str">
            <v>EIB MIỀN NAM 2</v>
          </cell>
          <cell r="M5214" t="str">
            <v>﻿Đang hoạt động</v>
          </cell>
          <cell r="N5214">
            <v>42566</v>
          </cell>
          <cell r="Q5214">
            <v>0</v>
          </cell>
          <cell r="T5214">
            <v>0</v>
          </cell>
          <cell r="U5214">
            <v>0</v>
          </cell>
          <cell r="V5214">
            <v>0</v>
          </cell>
        </row>
        <row r="5215">
          <cell r="D5215" t="str">
            <v>GENCASA THÁI NGUYÊN</v>
          </cell>
          <cell r="M5215" t="str">
            <v>﻿Đã nghỉ việc</v>
          </cell>
          <cell r="N5215">
            <v>42627</v>
          </cell>
          <cell r="Q5215">
            <v>0</v>
          </cell>
          <cell r="T5215">
            <v>0</v>
          </cell>
          <cell r="U5215">
            <v>0</v>
          </cell>
          <cell r="V5215">
            <v>0</v>
          </cell>
        </row>
        <row r="5216">
          <cell r="D5216" t="str">
            <v>REDBULL</v>
          </cell>
          <cell r="M5216" t="str">
            <v>﻿Đã nghỉ việc</v>
          </cell>
          <cell r="N5216">
            <v>42577</v>
          </cell>
          <cell r="Q5216">
            <v>0</v>
          </cell>
          <cell r="T5216">
            <v>0</v>
          </cell>
          <cell r="U5216">
            <v>0</v>
          </cell>
          <cell r="V5216">
            <v>0</v>
          </cell>
        </row>
        <row r="5217">
          <cell r="D5217" t="str">
            <v>GENCASA LAM SƠN</v>
          </cell>
          <cell r="M5217" t="str">
            <v>﻿Đang hoạt động</v>
          </cell>
          <cell r="N5217">
            <v>42633</v>
          </cell>
          <cell r="Q5217">
            <v>1</v>
          </cell>
          <cell r="T5217">
            <v>0</v>
          </cell>
          <cell r="U5217">
            <v>0</v>
          </cell>
          <cell r="V5217">
            <v>0</v>
          </cell>
        </row>
        <row r="5218">
          <cell r="D5218" t="str">
            <v>GENCASA THÁI NGUYÊN</v>
          </cell>
          <cell r="M5218" t="str">
            <v>﻿Đang hoạt động</v>
          </cell>
          <cell r="N5218">
            <v>42704</v>
          </cell>
          <cell r="Q5218">
            <v>1</v>
          </cell>
          <cell r="T5218">
            <v>0</v>
          </cell>
          <cell r="U5218">
            <v>0</v>
          </cell>
          <cell r="V5218">
            <v>0</v>
          </cell>
        </row>
        <row r="5219">
          <cell r="D5219" t="str">
            <v>REDBULL</v>
          </cell>
          <cell r="M5219" t="str">
            <v>﻿Đang hoạt động</v>
          </cell>
          <cell r="N5219">
            <v>42577</v>
          </cell>
          <cell r="Q5219">
            <v>1</v>
          </cell>
          <cell r="T5219">
            <v>0</v>
          </cell>
          <cell r="U5219">
            <v>0</v>
          </cell>
          <cell r="V5219">
            <v>0</v>
          </cell>
        </row>
        <row r="5220">
          <cell r="D5220" t="str">
            <v>VICTORY</v>
          </cell>
          <cell r="M5220" t="str">
            <v>﻿Đang hoạt động</v>
          </cell>
          <cell r="N5220">
            <v>42570</v>
          </cell>
          <cell r="Q5220">
            <v>1</v>
          </cell>
          <cell r="T5220">
            <v>0</v>
          </cell>
          <cell r="U5220">
            <v>0</v>
          </cell>
          <cell r="V5220">
            <v>0</v>
          </cell>
        </row>
        <row r="5221">
          <cell r="D5221" t="str">
            <v>EIB MIỀN NAM 2</v>
          </cell>
          <cell r="M5221" t="str">
            <v>﻿Đang hoạt động</v>
          </cell>
          <cell r="N5221">
            <v>42577</v>
          </cell>
          <cell r="Q5221">
            <v>0</v>
          </cell>
          <cell r="T5221">
            <v>0</v>
          </cell>
          <cell r="U5221">
            <v>0</v>
          </cell>
          <cell r="V5221">
            <v>0</v>
          </cell>
        </row>
        <row r="5222">
          <cell r="D5222" t="str">
            <v>EIB MIỀN NAM 2</v>
          </cell>
          <cell r="M5222" t="str">
            <v>﻿Đã nghỉ việc</v>
          </cell>
          <cell r="N5222">
            <v>42577</v>
          </cell>
          <cell r="Q5222">
            <v>0</v>
          </cell>
          <cell r="T5222">
            <v>0</v>
          </cell>
          <cell r="U5222">
            <v>0</v>
          </cell>
          <cell r="V5222">
            <v>0</v>
          </cell>
        </row>
        <row r="5223">
          <cell r="D5223" t="str">
            <v>REDBULL</v>
          </cell>
          <cell r="M5223" t="str">
            <v>﻿Đang hoạt động</v>
          </cell>
          <cell r="N5223">
            <v>42598</v>
          </cell>
          <cell r="Q5223">
            <v>1</v>
          </cell>
          <cell r="T5223">
            <v>0</v>
          </cell>
          <cell r="U5223">
            <v>0</v>
          </cell>
          <cell r="V5223">
            <v>0</v>
          </cell>
        </row>
        <row r="5224">
          <cell r="D5224" t="str">
            <v>GREEN DRAGON</v>
          </cell>
          <cell r="M5224" t="str">
            <v>﻿Đã nghỉ việc</v>
          </cell>
          <cell r="N5224">
            <v>42570</v>
          </cell>
          <cell r="Q5224">
            <v>0</v>
          </cell>
          <cell r="T5224">
            <v>0</v>
          </cell>
          <cell r="U5224">
            <v>0</v>
          </cell>
          <cell r="V5224">
            <v>0</v>
          </cell>
        </row>
        <row r="5225">
          <cell r="D5225" t="str">
            <v>GENCASA LAM SƠN</v>
          </cell>
          <cell r="M5225" t="str">
            <v>﻿Đang hoạt động</v>
          </cell>
          <cell r="N5225">
            <v>42572</v>
          </cell>
          <cell r="Q5225">
            <v>1</v>
          </cell>
          <cell r="T5225">
            <v>0</v>
          </cell>
          <cell r="U5225">
            <v>0</v>
          </cell>
          <cell r="V5225">
            <v>0</v>
          </cell>
        </row>
        <row r="5226">
          <cell r="D5226" t="str">
            <v>GENCASA LAM SƠN</v>
          </cell>
          <cell r="M5226" t="str">
            <v>﻿Đang hoạt động</v>
          </cell>
          <cell r="N5226">
            <v>42572</v>
          </cell>
          <cell r="Q5226">
            <v>1</v>
          </cell>
          <cell r="T5226">
            <v>0</v>
          </cell>
          <cell r="U5226">
            <v>0</v>
          </cell>
          <cell r="V5226">
            <v>0</v>
          </cell>
        </row>
        <row r="5227">
          <cell r="D5227" t="str">
            <v>REDBULL</v>
          </cell>
          <cell r="M5227" t="str">
            <v>﻿Đang hoạt động</v>
          </cell>
          <cell r="N5227">
            <v>42607</v>
          </cell>
          <cell r="Q5227">
            <v>1</v>
          </cell>
          <cell r="T5227">
            <v>0</v>
          </cell>
          <cell r="U5227">
            <v>0</v>
          </cell>
          <cell r="V5227">
            <v>0</v>
          </cell>
        </row>
        <row r="5228">
          <cell r="D5228" t="str">
            <v>REDBULL</v>
          </cell>
          <cell r="M5228" t="str">
            <v>﻿Đã nghỉ việc</v>
          </cell>
          <cell r="N5228">
            <v>42570</v>
          </cell>
          <cell r="Q5228">
            <v>0</v>
          </cell>
          <cell r="T5228">
            <v>0</v>
          </cell>
          <cell r="U5228">
            <v>0</v>
          </cell>
          <cell r="V5228">
            <v>0</v>
          </cell>
        </row>
        <row r="5229">
          <cell r="D5229" t="str">
            <v>GENCASA LAM SƠN</v>
          </cell>
          <cell r="M5229" t="str">
            <v>﻿Đang hoạt động</v>
          </cell>
          <cell r="N5229">
            <v>42572</v>
          </cell>
          <cell r="Q5229">
            <v>1</v>
          </cell>
          <cell r="T5229">
            <v>0</v>
          </cell>
          <cell r="U5229">
            <v>0</v>
          </cell>
          <cell r="V5229">
            <v>0</v>
          </cell>
        </row>
        <row r="5230">
          <cell r="D5230" t="str">
            <v>REDBULL</v>
          </cell>
          <cell r="M5230" t="str">
            <v>﻿Đã nghỉ việc</v>
          </cell>
          <cell r="N5230">
            <v>42570</v>
          </cell>
          <cell r="Q5230">
            <v>0</v>
          </cell>
          <cell r="T5230">
            <v>0</v>
          </cell>
          <cell r="U5230">
            <v>0</v>
          </cell>
          <cell r="V5230">
            <v>0</v>
          </cell>
        </row>
        <row r="5231">
          <cell r="D5231" t="str">
            <v>REDBULL</v>
          </cell>
          <cell r="M5231" t="str">
            <v>﻿Đang hoạt động</v>
          </cell>
          <cell r="N5231">
            <v>42573</v>
          </cell>
          <cell r="Q5231">
            <v>1</v>
          </cell>
          <cell r="T5231">
            <v>0</v>
          </cell>
          <cell r="U5231">
            <v>0</v>
          </cell>
          <cell r="V5231">
            <v>0</v>
          </cell>
        </row>
        <row r="5232">
          <cell r="D5232" t="str">
            <v>GENCASA LAM SƠN</v>
          </cell>
          <cell r="M5232" t="str">
            <v>﻿Đang hoạt động</v>
          </cell>
          <cell r="N5232">
            <v>42572</v>
          </cell>
          <cell r="Q5232">
            <v>1</v>
          </cell>
          <cell r="T5232">
            <v>0</v>
          </cell>
          <cell r="U5232">
            <v>0</v>
          </cell>
          <cell r="V5232">
            <v>0</v>
          </cell>
        </row>
        <row r="5233">
          <cell r="D5233" t="str">
            <v>REDBULL</v>
          </cell>
          <cell r="M5233" t="str">
            <v>﻿Đang hoạt động</v>
          </cell>
          <cell r="N5233">
            <v>42570</v>
          </cell>
          <cell r="Q5233">
            <v>1</v>
          </cell>
          <cell r="T5233">
            <v>0</v>
          </cell>
          <cell r="U5233">
            <v>0</v>
          </cell>
          <cell r="V5233">
            <v>0</v>
          </cell>
        </row>
        <row r="5234">
          <cell r="D5234" t="str">
            <v>GENCASA THÁI NGUYÊN</v>
          </cell>
          <cell r="M5234" t="str">
            <v>﻿Đang hoạt động</v>
          </cell>
          <cell r="N5234">
            <v>42663</v>
          </cell>
          <cell r="Q5234">
            <v>1</v>
          </cell>
          <cell r="T5234">
            <v>0</v>
          </cell>
          <cell r="U5234">
            <v>0</v>
          </cell>
          <cell r="V5234">
            <v>0</v>
          </cell>
        </row>
        <row r="5235">
          <cell r="D5235" t="str">
            <v>GENCASA THÁI NGUYÊN</v>
          </cell>
          <cell r="M5235" t="str">
            <v>﻿Đã nghỉ việc</v>
          </cell>
          <cell r="N5235">
            <v>42671</v>
          </cell>
          <cell r="Q5235">
            <v>0</v>
          </cell>
          <cell r="T5235">
            <v>0</v>
          </cell>
          <cell r="U5235">
            <v>0</v>
          </cell>
          <cell r="V5235">
            <v>0</v>
          </cell>
        </row>
        <row r="5236">
          <cell r="D5236" t="str">
            <v>REDBULL</v>
          </cell>
          <cell r="M5236" t="str">
            <v>﻿Đang hoạt động</v>
          </cell>
          <cell r="N5236">
            <v>42573</v>
          </cell>
          <cell r="Q5236">
            <v>1</v>
          </cell>
          <cell r="T5236">
            <v>0</v>
          </cell>
          <cell r="U5236">
            <v>0</v>
          </cell>
          <cell r="V5236">
            <v>0</v>
          </cell>
        </row>
        <row r="5237">
          <cell r="D5237" t="str">
            <v>GENCASA LAM SƠN</v>
          </cell>
          <cell r="M5237" t="str">
            <v>﻿Đang hoạt động</v>
          </cell>
          <cell r="N5237">
            <v>42572</v>
          </cell>
          <cell r="Q5237">
            <v>1</v>
          </cell>
          <cell r="T5237">
            <v>0</v>
          </cell>
          <cell r="U5237">
            <v>0</v>
          </cell>
          <cell r="V5237">
            <v>0</v>
          </cell>
        </row>
        <row r="5238">
          <cell r="D5238" t="str">
            <v>THE QUEEN</v>
          </cell>
          <cell r="M5238" t="str">
            <v>﻿Đang hoạt động</v>
          </cell>
          <cell r="N5238">
            <v>42570</v>
          </cell>
          <cell r="Q5238">
            <v>1</v>
          </cell>
          <cell r="T5238">
            <v>0</v>
          </cell>
          <cell r="U5238">
            <v>0</v>
          </cell>
          <cell r="V5238">
            <v>0</v>
          </cell>
        </row>
        <row r="5239">
          <cell r="D5239" t="str">
            <v>GENCASA HƯNG YÊN</v>
          </cell>
          <cell r="M5239" t="str">
            <v>﻿Đang hoạt động</v>
          </cell>
          <cell r="N5239">
            <v>42570</v>
          </cell>
          <cell r="Q5239">
            <v>1</v>
          </cell>
          <cell r="T5239">
            <v>0</v>
          </cell>
          <cell r="U5239">
            <v>0</v>
          </cell>
          <cell r="V5239">
            <v>0</v>
          </cell>
        </row>
        <row r="5240">
          <cell r="D5240" t="str">
            <v>REDBULL</v>
          </cell>
          <cell r="M5240" t="str">
            <v>﻿Đang hoạt động</v>
          </cell>
          <cell r="N5240">
            <v>42573</v>
          </cell>
          <cell r="Q5240">
            <v>1</v>
          </cell>
          <cell r="T5240">
            <v>0</v>
          </cell>
          <cell r="U5240">
            <v>0</v>
          </cell>
          <cell r="V5240">
            <v>0</v>
          </cell>
        </row>
        <row r="5241">
          <cell r="D5241" t="str">
            <v>GENCASA HƯNG YÊN</v>
          </cell>
          <cell r="M5241" t="str">
            <v>﻿Đang hoạt động</v>
          </cell>
          <cell r="N5241">
            <v>42577</v>
          </cell>
          <cell r="Q5241">
            <v>0</v>
          </cell>
          <cell r="T5241">
            <v>1</v>
          </cell>
          <cell r="U5241">
            <v>0</v>
          </cell>
          <cell r="V5241">
            <v>0</v>
          </cell>
        </row>
        <row r="5242">
          <cell r="D5242" t="str">
            <v>REDBULL</v>
          </cell>
          <cell r="M5242" t="str">
            <v>﻿Đang hoạt động</v>
          </cell>
          <cell r="N5242">
            <v>42578</v>
          </cell>
          <cell r="Q5242">
            <v>0</v>
          </cell>
          <cell r="T5242">
            <v>1</v>
          </cell>
          <cell r="U5242">
            <v>0</v>
          </cell>
          <cell r="V5242">
            <v>0</v>
          </cell>
        </row>
        <row r="5243">
          <cell r="D5243" t="str">
            <v>REDBULL</v>
          </cell>
          <cell r="M5243" t="str">
            <v>﻿Đang hoạt động</v>
          </cell>
          <cell r="N5243">
            <v>42573</v>
          </cell>
          <cell r="Q5243">
            <v>1</v>
          </cell>
          <cell r="T5243">
            <v>0</v>
          </cell>
          <cell r="U5243">
            <v>0</v>
          </cell>
          <cell r="V5243">
            <v>0</v>
          </cell>
        </row>
        <row r="5244">
          <cell r="D5244" t="str">
            <v>REDBULL</v>
          </cell>
          <cell r="M5244" t="str">
            <v>﻿Đang hoạt động</v>
          </cell>
          <cell r="N5244">
            <v>42573</v>
          </cell>
          <cell r="Q5244">
            <v>1</v>
          </cell>
          <cell r="T5244">
            <v>0</v>
          </cell>
          <cell r="U5244">
            <v>0</v>
          </cell>
          <cell r="V5244">
            <v>0</v>
          </cell>
        </row>
        <row r="5245">
          <cell r="D5245" t="str">
            <v>GENCASA LAM SƠN</v>
          </cell>
          <cell r="M5245" t="str">
            <v>﻿Đang hoạt động</v>
          </cell>
          <cell r="N5245">
            <v>42572</v>
          </cell>
          <cell r="Q5245">
            <v>1</v>
          </cell>
          <cell r="T5245">
            <v>0</v>
          </cell>
          <cell r="U5245">
            <v>0</v>
          </cell>
          <cell r="V5245">
            <v>0</v>
          </cell>
        </row>
        <row r="5246">
          <cell r="D5246" t="str">
            <v>CẦN THƠ</v>
          </cell>
          <cell r="M5246" t="str">
            <v>﻿Đang hoạt động</v>
          </cell>
          <cell r="N5246">
            <v>42566</v>
          </cell>
          <cell r="Q5246">
            <v>1</v>
          </cell>
          <cell r="T5246">
            <v>0</v>
          </cell>
          <cell r="U5246">
            <v>0</v>
          </cell>
          <cell r="V5246">
            <v>0</v>
          </cell>
        </row>
        <row r="5247">
          <cell r="D5247" t="str">
            <v>BLUE WAVES</v>
          </cell>
          <cell r="M5247" t="str">
            <v>﻿Đã nghỉ việc</v>
          </cell>
          <cell r="N5247">
            <v>42576</v>
          </cell>
          <cell r="Q5247">
            <v>0</v>
          </cell>
          <cell r="T5247">
            <v>0</v>
          </cell>
          <cell r="U5247">
            <v>0</v>
          </cell>
          <cell r="V5247">
            <v>0</v>
          </cell>
        </row>
        <row r="5248">
          <cell r="D5248" t="str">
            <v>EIB MIỀN NAM 2</v>
          </cell>
          <cell r="M5248" t="str">
            <v>﻿Đang hoạt động</v>
          </cell>
          <cell r="N5248">
            <v>42566</v>
          </cell>
          <cell r="Q5248">
            <v>0</v>
          </cell>
          <cell r="T5248">
            <v>0</v>
          </cell>
          <cell r="U5248">
            <v>0</v>
          </cell>
          <cell r="V5248">
            <v>0</v>
          </cell>
        </row>
        <row r="5249">
          <cell r="D5249" t="str">
            <v>REDBULL</v>
          </cell>
          <cell r="M5249" t="str">
            <v>﻿Đang hoạt động</v>
          </cell>
          <cell r="N5249">
            <v>42577</v>
          </cell>
          <cell r="Q5249">
            <v>1</v>
          </cell>
          <cell r="T5249">
            <v>0</v>
          </cell>
          <cell r="U5249">
            <v>0</v>
          </cell>
          <cell r="V5249">
            <v>0</v>
          </cell>
        </row>
        <row r="5250">
          <cell r="D5250" t="str">
            <v>REDBULL</v>
          </cell>
          <cell r="M5250" t="str">
            <v>﻿Tạm đình chỉ</v>
          </cell>
          <cell r="N5250">
            <v>42573</v>
          </cell>
          <cell r="Q5250">
            <v>0</v>
          </cell>
          <cell r="T5250">
            <v>0</v>
          </cell>
          <cell r="U5250">
            <v>1</v>
          </cell>
          <cell r="V5250">
            <v>0</v>
          </cell>
        </row>
        <row r="5251">
          <cell r="D5251" t="str">
            <v>GENCASA LAM SƠN</v>
          </cell>
          <cell r="M5251" t="str">
            <v>﻿Đang hoạt động</v>
          </cell>
          <cell r="N5251">
            <v>42579</v>
          </cell>
          <cell r="Q5251">
            <v>0</v>
          </cell>
          <cell r="T5251">
            <v>0</v>
          </cell>
          <cell r="U5251">
            <v>1</v>
          </cell>
          <cell r="V5251">
            <v>0</v>
          </cell>
        </row>
        <row r="5252">
          <cell r="D5252" t="str">
            <v>REDBULL</v>
          </cell>
          <cell r="M5252" t="str">
            <v>﻿Đang hoạt động</v>
          </cell>
          <cell r="N5252">
            <v>42571</v>
          </cell>
          <cell r="Q5252">
            <v>1</v>
          </cell>
          <cell r="T5252">
            <v>0</v>
          </cell>
          <cell r="U5252">
            <v>0</v>
          </cell>
          <cell r="V5252">
            <v>0</v>
          </cell>
        </row>
        <row r="5253">
          <cell r="D5253" t="str">
            <v>REDBULL</v>
          </cell>
          <cell r="M5253" t="str">
            <v>﻿Đang hoạt động</v>
          </cell>
          <cell r="N5253">
            <v>42573</v>
          </cell>
          <cell r="Q5253">
            <v>1</v>
          </cell>
          <cell r="T5253">
            <v>0</v>
          </cell>
          <cell r="U5253">
            <v>0</v>
          </cell>
          <cell r="V5253">
            <v>0</v>
          </cell>
        </row>
        <row r="5254">
          <cell r="D5254" t="str">
            <v>REDBULL</v>
          </cell>
          <cell r="M5254" t="str">
            <v>﻿Đang hoạt động</v>
          </cell>
          <cell r="N5254">
            <v>42571</v>
          </cell>
          <cell r="Q5254">
            <v>1</v>
          </cell>
          <cell r="T5254">
            <v>0</v>
          </cell>
          <cell r="U5254">
            <v>0</v>
          </cell>
          <cell r="V5254">
            <v>0</v>
          </cell>
        </row>
        <row r="5255">
          <cell r="D5255" t="str">
            <v>REDBULL</v>
          </cell>
          <cell r="M5255" t="str">
            <v>﻿Đang hoạt động</v>
          </cell>
          <cell r="N5255">
            <v>42628</v>
          </cell>
          <cell r="Q5255">
            <v>0</v>
          </cell>
          <cell r="T5255">
            <v>0</v>
          </cell>
          <cell r="U5255">
            <v>1</v>
          </cell>
          <cell r="V5255">
            <v>0</v>
          </cell>
        </row>
        <row r="5256">
          <cell r="D5256" t="str">
            <v>REDBULL</v>
          </cell>
          <cell r="M5256" t="str">
            <v>﻿Đang hoạt động</v>
          </cell>
          <cell r="N5256">
            <v>42571</v>
          </cell>
          <cell r="Q5256">
            <v>0</v>
          </cell>
          <cell r="T5256">
            <v>0</v>
          </cell>
          <cell r="U5256">
            <v>1</v>
          </cell>
          <cell r="V5256">
            <v>0</v>
          </cell>
        </row>
        <row r="5257">
          <cell r="D5257" t="str">
            <v>REDBULL</v>
          </cell>
          <cell r="M5257" t="str">
            <v>﻿Đang hoạt động</v>
          </cell>
          <cell r="N5257">
            <v>42573</v>
          </cell>
          <cell r="Q5257">
            <v>1</v>
          </cell>
          <cell r="T5257">
            <v>0</v>
          </cell>
          <cell r="U5257">
            <v>0</v>
          </cell>
          <cell r="V5257">
            <v>0</v>
          </cell>
        </row>
        <row r="5258">
          <cell r="D5258" t="str">
            <v>REDBULL</v>
          </cell>
          <cell r="M5258" t="str">
            <v>﻿Đang hoạt động</v>
          </cell>
          <cell r="N5258">
            <v>42628</v>
          </cell>
          <cell r="Q5258">
            <v>0</v>
          </cell>
          <cell r="T5258">
            <v>0</v>
          </cell>
          <cell r="U5258">
            <v>1</v>
          </cell>
          <cell r="V5258">
            <v>0</v>
          </cell>
        </row>
        <row r="5259">
          <cell r="D5259" t="str">
            <v>THE ROME</v>
          </cell>
          <cell r="M5259" t="str">
            <v>﻿Đang hoạt động</v>
          </cell>
          <cell r="N5259">
            <v>42604</v>
          </cell>
          <cell r="Q5259">
            <v>1</v>
          </cell>
          <cell r="T5259">
            <v>0</v>
          </cell>
          <cell r="U5259">
            <v>0</v>
          </cell>
          <cell r="V5259">
            <v>0</v>
          </cell>
        </row>
        <row r="5260">
          <cell r="D5260" t="str">
            <v>THE ROME</v>
          </cell>
          <cell r="M5260" t="str">
            <v>﻿Đang hoạt động</v>
          </cell>
          <cell r="N5260">
            <v>42606</v>
          </cell>
          <cell r="Q5260">
            <v>1</v>
          </cell>
          <cell r="T5260">
            <v>0</v>
          </cell>
          <cell r="U5260">
            <v>0</v>
          </cell>
          <cell r="V5260">
            <v>0</v>
          </cell>
        </row>
        <row r="5261">
          <cell r="D5261" t="str">
            <v>THE ROME</v>
          </cell>
          <cell r="M5261" t="str">
            <v>﻿Đã nghỉ việc</v>
          </cell>
          <cell r="N5261">
            <v>42577</v>
          </cell>
          <cell r="Q5261">
            <v>0</v>
          </cell>
          <cell r="T5261">
            <v>0</v>
          </cell>
          <cell r="U5261">
            <v>0</v>
          </cell>
          <cell r="V5261">
            <v>0</v>
          </cell>
        </row>
        <row r="5262">
          <cell r="D5262" t="str">
            <v>LION 1</v>
          </cell>
          <cell r="M5262" t="str">
            <v>﻿Đang hoạt động</v>
          </cell>
          <cell r="N5262">
            <v>42570</v>
          </cell>
          <cell r="Q5262">
            <v>1</v>
          </cell>
          <cell r="T5262">
            <v>0</v>
          </cell>
          <cell r="U5262">
            <v>0</v>
          </cell>
          <cell r="V5262">
            <v>0</v>
          </cell>
        </row>
        <row r="5263">
          <cell r="D5263" t="str">
            <v>THE POWER</v>
          </cell>
          <cell r="M5263" t="str">
            <v>﻿Đang hoạt động</v>
          </cell>
          <cell r="N5263">
            <v>42570</v>
          </cell>
          <cell r="Q5263">
            <v>1</v>
          </cell>
          <cell r="T5263">
            <v>0</v>
          </cell>
          <cell r="U5263">
            <v>0</v>
          </cell>
          <cell r="V5263">
            <v>0</v>
          </cell>
        </row>
        <row r="5264">
          <cell r="D5264" t="str">
            <v>G-G</v>
          </cell>
          <cell r="M5264" t="str">
            <v>﻿Đang hoạt động</v>
          </cell>
          <cell r="N5264">
            <v>42570</v>
          </cell>
          <cell r="Q5264">
            <v>0</v>
          </cell>
          <cell r="T5264">
            <v>1</v>
          </cell>
          <cell r="U5264">
            <v>0</v>
          </cell>
          <cell r="V5264">
            <v>0</v>
          </cell>
        </row>
        <row r="5265">
          <cell r="D5265" t="str">
            <v>THE POWER</v>
          </cell>
          <cell r="M5265" t="str">
            <v>﻿Đang hoạt động</v>
          </cell>
          <cell r="N5265">
            <v>42580</v>
          </cell>
          <cell r="Q5265">
            <v>1</v>
          </cell>
          <cell r="T5265">
            <v>0</v>
          </cell>
          <cell r="U5265">
            <v>0</v>
          </cell>
          <cell r="V5265">
            <v>0</v>
          </cell>
        </row>
        <row r="5266">
          <cell r="D5266" t="str">
            <v>THE CAPITAL</v>
          </cell>
          <cell r="M5266" t="str">
            <v>﻿Đang hoạt động</v>
          </cell>
          <cell r="N5266">
            <v>42698</v>
          </cell>
          <cell r="Q5266">
            <v>1</v>
          </cell>
          <cell r="T5266">
            <v>0</v>
          </cell>
          <cell r="U5266">
            <v>0</v>
          </cell>
          <cell r="V5266">
            <v>0</v>
          </cell>
        </row>
        <row r="5267">
          <cell r="D5267" t="str">
            <v>GENCASA LONG BIÊN</v>
          </cell>
          <cell r="M5267" t="str">
            <v>﻿Đang hoạt động</v>
          </cell>
          <cell r="N5267">
            <v>42570</v>
          </cell>
          <cell r="Q5267">
            <v>0</v>
          </cell>
          <cell r="T5267">
            <v>1</v>
          </cell>
          <cell r="U5267">
            <v>0</v>
          </cell>
          <cell r="V5267">
            <v>0</v>
          </cell>
        </row>
        <row r="5268">
          <cell r="D5268" t="str">
            <v>GENCASA LONG BIÊN</v>
          </cell>
          <cell r="M5268" t="str">
            <v>﻿Đã nghỉ việc</v>
          </cell>
          <cell r="N5268">
            <v>42592</v>
          </cell>
          <cell r="Q5268">
            <v>0</v>
          </cell>
          <cell r="T5268">
            <v>0</v>
          </cell>
          <cell r="U5268">
            <v>0</v>
          </cell>
          <cell r="V5268">
            <v>0</v>
          </cell>
        </row>
        <row r="5269">
          <cell r="D5269" t="str">
            <v>THE POWER</v>
          </cell>
          <cell r="M5269" t="str">
            <v>﻿Đã nghỉ việc</v>
          </cell>
          <cell r="N5269">
            <v>42570</v>
          </cell>
          <cell r="Q5269">
            <v>0</v>
          </cell>
          <cell r="T5269">
            <v>0</v>
          </cell>
          <cell r="U5269">
            <v>0</v>
          </cell>
          <cell r="V5269">
            <v>0</v>
          </cell>
        </row>
        <row r="5270">
          <cell r="D5270" t="str">
            <v>PHI MÃ</v>
          </cell>
          <cell r="M5270" t="str">
            <v>﻿Đang hoạt động</v>
          </cell>
          <cell r="N5270">
            <v>42570</v>
          </cell>
          <cell r="Q5270">
            <v>1</v>
          </cell>
          <cell r="T5270">
            <v>0</v>
          </cell>
          <cell r="U5270">
            <v>0</v>
          </cell>
          <cell r="V5270">
            <v>0</v>
          </cell>
        </row>
        <row r="5271">
          <cell r="D5271" t="str">
            <v>THE QUEEN</v>
          </cell>
          <cell r="M5271" t="str">
            <v>﻿Đang hoạt động</v>
          </cell>
          <cell r="N5271">
            <v>42577</v>
          </cell>
          <cell r="Q5271">
            <v>1</v>
          </cell>
          <cell r="T5271">
            <v>0</v>
          </cell>
          <cell r="U5271">
            <v>0</v>
          </cell>
          <cell r="V5271">
            <v>0</v>
          </cell>
        </row>
        <row r="5272">
          <cell r="D5272" t="str">
            <v>G-G</v>
          </cell>
          <cell r="M5272" t="str">
            <v>﻿Đang hoạt động</v>
          </cell>
          <cell r="N5272">
            <v>42570</v>
          </cell>
          <cell r="Q5272">
            <v>0</v>
          </cell>
          <cell r="T5272">
            <v>1</v>
          </cell>
          <cell r="U5272">
            <v>0</v>
          </cell>
          <cell r="V5272">
            <v>0</v>
          </cell>
        </row>
        <row r="5273">
          <cell r="D5273" t="str">
            <v>GENCASA HÀ ĐÔNG</v>
          </cell>
          <cell r="M5273" t="str">
            <v>﻿Đang hoạt động</v>
          </cell>
          <cell r="N5273">
            <v>42639</v>
          </cell>
          <cell r="Q5273">
            <v>0</v>
          </cell>
          <cell r="T5273">
            <v>0</v>
          </cell>
          <cell r="U5273">
            <v>1</v>
          </cell>
          <cell r="V5273">
            <v>0</v>
          </cell>
        </row>
        <row r="5274">
          <cell r="D5274" t="str">
            <v>REDBULL</v>
          </cell>
          <cell r="M5274" t="str">
            <v>﻿Đang hoạt động</v>
          </cell>
          <cell r="N5274">
            <v>42600</v>
          </cell>
          <cell r="Q5274">
            <v>0</v>
          </cell>
          <cell r="T5274">
            <v>0</v>
          </cell>
          <cell r="U5274">
            <v>1</v>
          </cell>
          <cell r="V5274">
            <v>0</v>
          </cell>
        </row>
        <row r="5275">
          <cell r="D5275" t="str">
            <v>LION 1</v>
          </cell>
          <cell r="M5275" t="str">
            <v>﻿Đang hoạt động</v>
          </cell>
          <cell r="N5275">
            <v>42570</v>
          </cell>
          <cell r="Q5275">
            <v>0</v>
          </cell>
          <cell r="T5275">
            <v>0</v>
          </cell>
          <cell r="U5275">
            <v>1</v>
          </cell>
          <cell r="V5275">
            <v>0</v>
          </cell>
        </row>
        <row r="5276">
          <cell r="D5276" t="str">
            <v>THE POWER</v>
          </cell>
          <cell r="M5276" t="str">
            <v>﻿Đang hoạt động</v>
          </cell>
          <cell r="N5276">
            <v>42570</v>
          </cell>
          <cell r="Q5276">
            <v>1</v>
          </cell>
          <cell r="T5276">
            <v>0</v>
          </cell>
          <cell r="U5276">
            <v>0</v>
          </cell>
          <cell r="V5276">
            <v>0</v>
          </cell>
        </row>
        <row r="5277">
          <cell r="D5277" t="str">
            <v>EIB MIỀN NAM 2</v>
          </cell>
          <cell r="M5277" t="str">
            <v>﻿Đang hoạt động</v>
          </cell>
          <cell r="N5277">
            <v>42570</v>
          </cell>
          <cell r="Q5277">
            <v>0</v>
          </cell>
          <cell r="T5277">
            <v>0</v>
          </cell>
          <cell r="U5277">
            <v>0</v>
          </cell>
          <cell r="V5277">
            <v>0</v>
          </cell>
        </row>
        <row r="5278">
          <cell r="D5278" t="str">
            <v>EIB MIỀN NAM 2</v>
          </cell>
          <cell r="M5278" t="str">
            <v>﻿Đang hoạt động</v>
          </cell>
          <cell r="N5278">
            <v>42570</v>
          </cell>
          <cell r="Q5278">
            <v>0</v>
          </cell>
          <cell r="T5278">
            <v>0</v>
          </cell>
          <cell r="U5278">
            <v>0</v>
          </cell>
          <cell r="V5278">
            <v>0</v>
          </cell>
        </row>
        <row r="5279">
          <cell r="D5279" t="str">
            <v>THE ROME</v>
          </cell>
          <cell r="M5279" t="str">
            <v>﻿Đã nghỉ việc</v>
          </cell>
          <cell r="N5279">
            <v>42577</v>
          </cell>
          <cell r="Q5279">
            <v>0</v>
          </cell>
          <cell r="T5279">
            <v>0</v>
          </cell>
          <cell r="U5279">
            <v>0</v>
          </cell>
          <cell r="V5279">
            <v>0</v>
          </cell>
        </row>
        <row r="5280">
          <cell r="D5280" t="str">
            <v>THE ROME</v>
          </cell>
          <cell r="M5280" t="str">
            <v>﻿Đã nghỉ việc</v>
          </cell>
          <cell r="N5280">
            <v>42577</v>
          </cell>
          <cell r="Q5280">
            <v>0</v>
          </cell>
          <cell r="T5280">
            <v>0</v>
          </cell>
          <cell r="U5280">
            <v>0</v>
          </cell>
          <cell r="V5280">
            <v>0</v>
          </cell>
        </row>
        <row r="5281">
          <cell r="D5281" t="str">
            <v>REDBULL</v>
          </cell>
          <cell r="M5281" t="str">
            <v>﻿Đang hoạt động</v>
          </cell>
          <cell r="N5281">
            <v>42571</v>
          </cell>
          <cell r="Q5281">
            <v>1</v>
          </cell>
          <cell r="T5281">
            <v>0</v>
          </cell>
          <cell r="U5281">
            <v>0</v>
          </cell>
          <cell r="V5281">
            <v>0</v>
          </cell>
        </row>
        <row r="5282">
          <cell r="D5282" t="str">
            <v>THE ROME</v>
          </cell>
          <cell r="M5282" t="str">
            <v>﻿Đang hoạt động</v>
          </cell>
          <cell r="N5282">
            <v>42577</v>
          </cell>
          <cell r="Q5282">
            <v>1</v>
          </cell>
          <cell r="T5282">
            <v>0</v>
          </cell>
          <cell r="U5282">
            <v>0</v>
          </cell>
          <cell r="V5282">
            <v>0</v>
          </cell>
        </row>
        <row r="5283">
          <cell r="D5283" t="str">
            <v>THE ROME</v>
          </cell>
          <cell r="M5283" t="str">
            <v>﻿Đang hoạt động</v>
          </cell>
          <cell r="N5283">
            <v>42577</v>
          </cell>
          <cell r="Q5283">
            <v>1</v>
          </cell>
          <cell r="T5283">
            <v>0</v>
          </cell>
          <cell r="U5283">
            <v>0</v>
          </cell>
          <cell r="V5283">
            <v>0</v>
          </cell>
        </row>
        <row r="5284">
          <cell r="D5284" t="str">
            <v>MDRT HCM</v>
          </cell>
          <cell r="M5284" t="str">
            <v>﻿Đang hoạt động</v>
          </cell>
          <cell r="N5284">
            <v>42569</v>
          </cell>
          <cell r="Q5284">
            <v>1</v>
          </cell>
          <cell r="T5284">
            <v>0</v>
          </cell>
          <cell r="U5284">
            <v>0</v>
          </cell>
          <cell r="V5284">
            <v>0</v>
          </cell>
        </row>
        <row r="5285">
          <cell r="D5285" t="str">
            <v>LION 1</v>
          </cell>
          <cell r="M5285" t="str">
            <v>﻿Đang hoạt động</v>
          </cell>
          <cell r="N5285">
            <v>42606</v>
          </cell>
          <cell r="Q5285">
            <v>1</v>
          </cell>
          <cell r="T5285">
            <v>0</v>
          </cell>
          <cell r="U5285">
            <v>0</v>
          </cell>
          <cell r="V5285">
            <v>0</v>
          </cell>
        </row>
        <row r="5286">
          <cell r="D5286" t="str">
            <v>MDRT HCM</v>
          </cell>
          <cell r="M5286" t="str">
            <v>﻿Đang hoạt động</v>
          </cell>
          <cell r="N5286">
            <v>42569</v>
          </cell>
          <cell r="Q5286">
            <v>1</v>
          </cell>
          <cell r="T5286">
            <v>0</v>
          </cell>
          <cell r="U5286">
            <v>0</v>
          </cell>
          <cell r="V5286">
            <v>0</v>
          </cell>
        </row>
        <row r="5287">
          <cell r="D5287" t="str">
            <v>LUCKY CAT</v>
          </cell>
          <cell r="M5287" t="str">
            <v>﻿Đang hoạt động</v>
          </cell>
          <cell r="N5287">
            <v>42569</v>
          </cell>
          <cell r="Q5287">
            <v>1</v>
          </cell>
          <cell r="T5287">
            <v>0</v>
          </cell>
          <cell r="U5287">
            <v>0</v>
          </cell>
          <cell r="V5287">
            <v>0</v>
          </cell>
        </row>
        <row r="5288">
          <cell r="D5288" t="str">
            <v>GENCASA TÂN PHÚ</v>
          </cell>
          <cell r="M5288" t="str">
            <v>﻿Đang hoạt động</v>
          </cell>
          <cell r="N5288">
            <v>42569</v>
          </cell>
          <cell r="Q5288">
            <v>1</v>
          </cell>
          <cell r="T5288">
            <v>0</v>
          </cell>
          <cell r="U5288">
            <v>0</v>
          </cell>
          <cell r="V5288">
            <v>0</v>
          </cell>
        </row>
        <row r="5289">
          <cell r="D5289" t="str">
            <v>TCB SOUTH 1</v>
          </cell>
          <cell r="M5289" t="str">
            <v>﻿Đang hoạt động</v>
          </cell>
          <cell r="N5289">
            <v>42607</v>
          </cell>
          <cell r="Q5289">
            <v>0</v>
          </cell>
          <cell r="T5289">
            <v>0</v>
          </cell>
          <cell r="U5289">
            <v>0</v>
          </cell>
          <cell r="V5289">
            <v>0</v>
          </cell>
        </row>
        <row r="5290">
          <cell r="D5290" t="str">
            <v>WHITE HORSE</v>
          </cell>
          <cell r="M5290" t="str">
            <v>﻿Đang hoạt động</v>
          </cell>
          <cell r="N5290">
            <v>42570</v>
          </cell>
          <cell r="Q5290">
            <v>1</v>
          </cell>
          <cell r="T5290">
            <v>0</v>
          </cell>
          <cell r="U5290">
            <v>0</v>
          </cell>
          <cell r="V5290">
            <v>0</v>
          </cell>
        </row>
        <row r="5291">
          <cell r="D5291" t="str">
            <v>LUCKY CAT</v>
          </cell>
          <cell r="M5291" t="str">
            <v>﻿Đang hoạt động</v>
          </cell>
          <cell r="N5291">
            <v>42569</v>
          </cell>
          <cell r="Q5291">
            <v>1</v>
          </cell>
          <cell r="T5291">
            <v>0</v>
          </cell>
          <cell r="U5291">
            <v>0</v>
          </cell>
          <cell r="V5291">
            <v>0</v>
          </cell>
        </row>
        <row r="5292">
          <cell r="D5292" t="str">
            <v>MDRT HCM</v>
          </cell>
          <cell r="M5292" t="str">
            <v>﻿Đang hoạt động</v>
          </cell>
          <cell r="N5292">
            <v>42569</v>
          </cell>
          <cell r="Q5292">
            <v>1</v>
          </cell>
          <cell r="T5292">
            <v>0</v>
          </cell>
          <cell r="U5292">
            <v>0</v>
          </cell>
          <cell r="V5292">
            <v>0</v>
          </cell>
        </row>
        <row r="5293">
          <cell r="D5293" t="str">
            <v>LUCKY STAR</v>
          </cell>
          <cell r="M5293" t="str">
            <v>﻿Đang hoạt động</v>
          </cell>
          <cell r="N5293">
            <v>41801</v>
          </cell>
          <cell r="Q5293">
            <v>0</v>
          </cell>
          <cell r="T5293">
            <v>0</v>
          </cell>
          <cell r="U5293">
            <v>1</v>
          </cell>
          <cell r="V5293">
            <v>0</v>
          </cell>
        </row>
        <row r="5294">
          <cell r="D5294" t="str">
            <v>LONG XUYÊN 1</v>
          </cell>
          <cell r="M5294" t="str">
            <v>﻿Đang hoạt động</v>
          </cell>
          <cell r="N5294">
            <v>42577</v>
          </cell>
          <cell r="Q5294">
            <v>1</v>
          </cell>
          <cell r="T5294">
            <v>0</v>
          </cell>
          <cell r="U5294">
            <v>0</v>
          </cell>
          <cell r="V5294">
            <v>0</v>
          </cell>
        </row>
        <row r="5295">
          <cell r="D5295" t="str">
            <v>GENCASA HUẾ 1</v>
          </cell>
          <cell r="M5295" t="str">
            <v>﻿Đang hoạt động</v>
          </cell>
          <cell r="N5295">
            <v>42576</v>
          </cell>
          <cell r="Q5295">
            <v>1</v>
          </cell>
          <cell r="T5295">
            <v>0</v>
          </cell>
          <cell r="U5295">
            <v>0</v>
          </cell>
          <cell r="V5295">
            <v>0</v>
          </cell>
        </row>
        <row r="5296">
          <cell r="D5296" t="str">
            <v>GENCASA HUẾ 1</v>
          </cell>
          <cell r="M5296" t="str">
            <v>﻿Đang hoạt động</v>
          </cell>
          <cell r="N5296">
            <v>42571</v>
          </cell>
          <cell r="Q5296">
            <v>1</v>
          </cell>
          <cell r="T5296">
            <v>0</v>
          </cell>
          <cell r="U5296">
            <v>0</v>
          </cell>
          <cell r="V5296">
            <v>0</v>
          </cell>
        </row>
        <row r="5297">
          <cell r="D5297" t="str">
            <v>GENCASA HUẾ 1</v>
          </cell>
          <cell r="M5297" t="str">
            <v>﻿Đang hoạt động</v>
          </cell>
          <cell r="N5297">
            <v>42571</v>
          </cell>
          <cell r="Q5297">
            <v>0</v>
          </cell>
          <cell r="T5297">
            <v>1</v>
          </cell>
          <cell r="U5297">
            <v>0</v>
          </cell>
          <cell r="V5297">
            <v>0</v>
          </cell>
        </row>
        <row r="5298">
          <cell r="D5298" t="str">
            <v>GENCASA HUẾ 1</v>
          </cell>
          <cell r="M5298" t="str">
            <v>﻿Đang hoạt động</v>
          </cell>
          <cell r="N5298">
            <v>42786</v>
          </cell>
          <cell r="Q5298">
            <v>1</v>
          </cell>
          <cell r="T5298">
            <v>0</v>
          </cell>
          <cell r="U5298">
            <v>0</v>
          </cell>
          <cell r="V5298">
            <v>0</v>
          </cell>
        </row>
        <row r="5299">
          <cell r="D5299" t="str">
            <v>BELIEVE IN FUTURE</v>
          </cell>
          <cell r="M5299" t="str">
            <v>﻿Đã nghỉ việc</v>
          </cell>
          <cell r="N5299">
            <v>42586</v>
          </cell>
          <cell r="Q5299">
            <v>0</v>
          </cell>
          <cell r="T5299">
            <v>0</v>
          </cell>
          <cell r="U5299">
            <v>0</v>
          </cell>
          <cell r="V5299">
            <v>0</v>
          </cell>
        </row>
        <row r="5300">
          <cell r="D5300" t="str">
            <v>THE SKY</v>
          </cell>
          <cell r="M5300" t="str">
            <v>﻿Đang hoạt động</v>
          </cell>
          <cell r="N5300">
            <v>42578</v>
          </cell>
          <cell r="Q5300">
            <v>1</v>
          </cell>
          <cell r="T5300">
            <v>0</v>
          </cell>
          <cell r="U5300">
            <v>0</v>
          </cell>
          <cell r="V5300">
            <v>0</v>
          </cell>
        </row>
        <row r="5301">
          <cell r="D5301" t="str">
            <v>BLUE OCEAN</v>
          </cell>
          <cell r="M5301" t="str">
            <v>﻿Đang hoạt động</v>
          </cell>
          <cell r="N5301">
            <v>42571</v>
          </cell>
          <cell r="Q5301">
            <v>1</v>
          </cell>
          <cell r="T5301">
            <v>0</v>
          </cell>
          <cell r="U5301">
            <v>0</v>
          </cell>
          <cell r="V5301">
            <v>0</v>
          </cell>
        </row>
        <row r="5302">
          <cell r="D5302" t="str">
            <v>MDRT BH</v>
          </cell>
          <cell r="M5302" t="str">
            <v>﻿Đang hoạt động</v>
          </cell>
          <cell r="N5302">
            <v>42607</v>
          </cell>
          <cell r="Q5302">
            <v>1</v>
          </cell>
          <cell r="T5302">
            <v>0</v>
          </cell>
          <cell r="U5302">
            <v>0</v>
          </cell>
          <cell r="V5302">
            <v>0</v>
          </cell>
        </row>
        <row r="5303">
          <cell r="D5303" t="str">
            <v>MEGA</v>
          </cell>
          <cell r="M5303" t="str">
            <v>﻿Đang hoạt động</v>
          </cell>
          <cell r="N5303">
            <v>42578</v>
          </cell>
          <cell r="Q5303">
            <v>1</v>
          </cell>
          <cell r="T5303">
            <v>0</v>
          </cell>
          <cell r="U5303">
            <v>0</v>
          </cell>
          <cell r="V5303">
            <v>0</v>
          </cell>
        </row>
        <row r="5304">
          <cell r="D5304" t="str">
            <v>BLUE OCEAN</v>
          </cell>
          <cell r="M5304" t="str">
            <v>﻿Đang hoạt động</v>
          </cell>
          <cell r="N5304">
            <v>42571</v>
          </cell>
          <cell r="Q5304">
            <v>0</v>
          </cell>
          <cell r="T5304">
            <v>1</v>
          </cell>
          <cell r="U5304">
            <v>0</v>
          </cell>
          <cell r="V5304">
            <v>0</v>
          </cell>
        </row>
        <row r="5305">
          <cell r="D5305" t="str">
            <v>BLUE OCEAN</v>
          </cell>
          <cell r="M5305" t="str">
            <v>﻿Đang hoạt động</v>
          </cell>
          <cell r="N5305">
            <v>42611</v>
          </cell>
          <cell r="Q5305">
            <v>1</v>
          </cell>
          <cell r="T5305">
            <v>0</v>
          </cell>
          <cell r="U5305">
            <v>0</v>
          </cell>
          <cell r="V5305">
            <v>0</v>
          </cell>
        </row>
        <row r="5306">
          <cell r="D5306" t="str">
            <v>BLUE OCEAN</v>
          </cell>
          <cell r="M5306" t="str">
            <v>﻿Đã nghỉ việc</v>
          </cell>
          <cell r="N5306">
            <v>42571</v>
          </cell>
          <cell r="Q5306">
            <v>0</v>
          </cell>
          <cell r="T5306">
            <v>0</v>
          </cell>
          <cell r="U5306">
            <v>0</v>
          </cell>
          <cell r="V5306">
            <v>0</v>
          </cell>
        </row>
        <row r="5307">
          <cell r="D5307" t="str">
            <v>BLUE OCEAN</v>
          </cell>
          <cell r="M5307" t="str">
            <v>﻿Đang hoạt động</v>
          </cell>
          <cell r="N5307">
            <v>42571</v>
          </cell>
          <cell r="Q5307">
            <v>0</v>
          </cell>
          <cell r="T5307">
            <v>1</v>
          </cell>
          <cell r="U5307">
            <v>0</v>
          </cell>
          <cell r="V5307">
            <v>0</v>
          </cell>
        </row>
        <row r="5308">
          <cell r="D5308" t="str">
            <v>MEGA</v>
          </cell>
          <cell r="M5308" t="str">
            <v>﻿Đang hoạt động</v>
          </cell>
          <cell r="N5308">
            <v>42578</v>
          </cell>
          <cell r="Q5308">
            <v>1</v>
          </cell>
          <cell r="T5308">
            <v>0</v>
          </cell>
          <cell r="U5308">
            <v>0</v>
          </cell>
          <cell r="V5308">
            <v>0</v>
          </cell>
        </row>
        <row r="5309">
          <cell r="D5309" t="str">
            <v>BLUE OCEAN</v>
          </cell>
          <cell r="M5309" t="str">
            <v>﻿Đang hoạt động</v>
          </cell>
          <cell r="N5309">
            <v>42571</v>
          </cell>
          <cell r="Q5309">
            <v>0</v>
          </cell>
          <cell r="T5309">
            <v>1</v>
          </cell>
          <cell r="U5309">
            <v>0</v>
          </cell>
          <cell r="V5309">
            <v>0</v>
          </cell>
        </row>
        <row r="5310">
          <cell r="D5310" t="str">
            <v>BLUE OCEAN</v>
          </cell>
          <cell r="M5310" t="str">
            <v>﻿Đang hoạt động</v>
          </cell>
          <cell r="N5310">
            <v>42571</v>
          </cell>
          <cell r="Q5310">
            <v>1</v>
          </cell>
          <cell r="T5310">
            <v>0</v>
          </cell>
          <cell r="U5310">
            <v>0</v>
          </cell>
          <cell r="V5310">
            <v>0</v>
          </cell>
        </row>
        <row r="5311">
          <cell r="D5311" t="str">
            <v>WHITE HORSE</v>
          </cell>
          <cell r="M5311" t="str">
            <v>﻿Đang hoạt động</v>
          </cell>
          <cell r="N5311">
            <v>42577</v>
          </cell>
          <cell r="Q5311">
            <v>1</v>
          </cell>
          <cell r="T5311">
            <v>0</v>
          </cell>
          <cell r="U5311">
            <v>0</v>
          </cell>
          <cell r="V5311">
            <v>0</v>
          </cell>
        </row>
        <row r="5312">
          <cell r="D5312" t="str">
            <v>BLUE OCEAN</v>
          </cell>
          <cell r="M5312" t="str">
            <v>﻿Đang hoạt động</v>
          </cell>
          <cell r="N5312">
            <v>42571</v>
          </cell>
          <cell r="Q5312">
            <v>1</v>
          </cell>
          <cell r="T5312">
            <v>0</v>
          </cell>
          <cell r="U5312">
            <v>0</v>
          </cell>
          <cell r="V5312">
            <v>0</v>
          </cell>
        </row>
        <row r="5313">
          <cell r="D5313" t="str">
            <v>BLUE OCEAN</v>
          </cell>
          <cell r="M5313" t="str">
            <v>﻿Đang hoạt động</v>
          </cell>
          <cell r="N5313">
            <v>42571</v>
          </cell>
          <cell r="Q5313">
            <v>1</v>
          </cell>
          <cell r="T5313">
            <v>0</v>
          </cell>
          <cell r="U5313">
            <v>0</v>
          </cell>
          <cell r="V5313">
            <v>0</v>
          </cell>
        </row>
        <row r="5314">
          <cell r="D5314" t="str">
            <v>BELIEVE IN FUTURE</v>
          </cell>
          <cell r="M5314" t="str">
            <v>﻿Đang hoạt động</v>
          </cell>
          <cell r="N5314">
            <v>42578</v>
          </cell>
          <cell r="Q5314">
            <v>0</v>
          </cell>
          <cell r="T5314">
            <v>1</v>
          </cell>
          <cell r="U5314">
            <v>0</v>
          </cell>
          <cell r="V5314">
            <v>0</v>
          </cell>
        </row>
        <row r="5315">
          <cell r="D5315" t="str">
            <v>THE KEY</v>
          </cell>
          <cell r="M5315" t="str">
            <v>﻿Đang hoạt động</v>
          </cell>
          <cell r="N5315">
            <v>42576</v>
          </cell>
          <cell r="Q5315">
            <v>1</v>
          </cell>
          <cell r="T5315">
            <v>0</v>
          </cell>
          <cell r="U5315">
            <v>0</v>
          </cell>
          <cell r="V5315">
            <v>0</v>
          </cell>
        </row>
        <row r="5316">
          <cell r="D5316" t="str">
            <v>BLUE OCEAN</v>
          </cell>
          <cell r="M5316" t="str">
            <v>﻿Đang hoạt động</v>
          </cell>
          <cell r="N5316">
            <v>42571</v>
          </cell>
          <cell r="Q5316">
            <v>1</v>
          </cell>
          <cell r="T5316">
            <v>0</v>
          </cell>
          <cell r="U5316">
            <v>0</v>
          </cell>
          <cell r="V5316">
            <v>0</v>
          </cell>
        </row>
        <row r="5317">
          <cell r="D5317" t="str">
            <v>BLUE OCEAN</v>
          </cell>
          <cell r="M5317" t="str">
            <v>﻿Đang hoạt động</v>
          </cell>
          <cell r="N5317">
            <v>42571</v>
          </cell>
          <cell r="Q5317">
            <v>1</v>
          </cell>
          <cell r="T5317">
            <v>0</v>
          </cell>
          <cell r="U5317">
            <v>0</v>
          </cell>
          <cell r="V5317">
            <v>0</v>
          </cell>
        </row>
        <row r="5318">
          <cell r="D5318" t="str">
            <v>THE QUEEN</v>
          </cell>
          <cell r="M5318" t="str">
            <v>﻿Đang hoạt động</v>
          </cell>
          <cell r="N5318">
            <v>42577</v>
          </cell>
          <cell r="Q5318">
            <v>1</v>
          </cell>
          <cell r="T5318">
            <v>0</v>
          </cell>
          <cell r="U5318">
            <v>0</v>
          </cell>
          <cell r="V5318">
            <v>0</v>
          </cell>
        </row>
        <row r="5319">
          <cell r="D5319" t="str">
            <v>BLUE OCEAN</v>
          </cell>
          <cell r="M5319" t="str">
            <v>﻿Đang hoạt động</v>
          </cell>
          <cell r="N5319">
            <v>42571</v>
          </cell>
          <cell r="Q5319">
            <v>1</v>
          </cell>
          <cell r="T5319">
            <v>0</v>
          </cell>
          <cell r="U5319">
            <v>0</v>
          </cell>
          <cell r="V5319">
            <v>0</v>
          </cell>
        </row>
        <row r="5320">
          <cell r="D5320" t="str">
            <v>LUCKY STAR</v>
          </cell>
          <cell r="M5320" t="str">
            <v>﻿Đang hoạt động</v>
          </cell>
          <cell r="N5320">
            <v>42577</v>
          </cell>
          <cell r="Q5320">
            <v>1</v>
          </cell>
          <cell r="T5320">
            <v>0</v>
          </cell>
          <cell r="U5320">
            <v>0</v>
          </cell>
          <cell r="V5320">
            <v>0</v>
          </cell>
        </row>
        <row r="5321">
          <cell r="D5321" t="str">
            <v>BLUE OCEAN</v>
          </cell>
          <cell r="M5321" t="str">
            <v>﻿Đang hoạt động</v>
          </cell>
          <cell r="N5321">
            <v>42571</v>
          </cell>
          <cell r="Q5321">
            <v>1</v>
          </cell>
          <cell r="T5321">
            <v>0</v>
          </cell>
          <cell r="U5321">
            <v>0</v>
          </cell>
          <cell r="V5321">
            <v>0</v>
          </cell>
        </row>
        <row r="5322">
          <cell r="D5322" t="str">
            <v>GENCASA BẾN TRE</v>
          </cell>
          <cell r="M5322" t="str">
            <v>﻿Đang hoạt động</v>
          </cell>
          <cell r="N5322">
            <v>42571</v>
          </cell>
          <cell r="Q5322">
            <v>1</v>
          </cell>
          <cell r="T5322">
            <v>0</v>
          </cell>
          <cell r="U5322">
            <v>0</v>
          </cell>
          <cell r="V5322">
            <v>0</v>
          </cell>
        </row>
        <row r="5323">
          <cell r="D5323" t="str">
            <v>BLUE OCEAN</v>
          </cell>
          <cell r="M5323" t="str">
            <v>﻿Đang hoạt động</v>
          </cell>
          <cell r="N5323">
            <v>42571</v>
          </cell>
          <cell r="Q5323">
            <v>1</v>
          </cell>
          <cell r="T5323">
            <v>0</v>
          </cell>
          <cell r="U5323">
            <v>0</v>
          </cell>
          <cell r="V5323">
            <v>0</v>
          </cell>
        </row>
        <row r="5324">
          <cell r="D5324" t="str">
            <v>GENCASA BẾN TRE</v>
          </cell>
          <cell r="M5324" t="str">
            <v>﻿Đang hoạt động</v>
          </cell>
          <cell r="N5324">
            <v>42571</v>
          </cell>
          <cell r="Q5324">
            <v>1</v>
          </cell>
          <cell r="T5324">
            <v>0</v>
          </cell>
          <cell r="U5324">
            <v>0</v>
          </cell>
          <cell r="V5324">
            <v>0</v>
          </cell>
        </row>
        <row r="5325">
          <cell r="D5325" t="str">
            <v>BLUE OCEAN</v>
          </cell>
          <cell r="M5325" t="str">
            <v>﻿Đang hoạt động</v>
          </cell>
          <cell r="N5325">
            <v>42571</v>
          </cell>
          <cell r="Q5325">
            <v>0</v>
          </cell>
          <cell r="T5325">
            <v>1</v>
          </cell>
          <cell r="U5325">
            <v>0</v>
          </cell>
          <cell r="V5325">
            <v>0</v>
          </cell>
        </row>
        <row r="5326">
          <cell r="D5326" t="str">
            <v>LUCKY STAR</v>
          </cell>
          <cell r="M5326" t="str">
            <v>﻿Đang hoạt động</v>
          </cell>
          <cell r="N5326">
            <v>42577</v>
          </cell>
          <cell r="Q5326">
            <v>1</v>
          </cell>
          <cell r="T5326">
            <v>0</v>
          </cell>
          <cell r="U5326">
            <v>0</v>
          </cell>
          <cell r="V5326">
            <v>0</v>
          </cell>
        </row>
        <row r="5327">
          <cell r="D5327" t="str">
            <v>GENCASA BẾN TRE</v>
          </cell>
          <cell r="M5327" t="str">
            <v>﻿Đang hoạt động</v>
          </cell>
          <cell r="N5327">
            <v>42571</v>
          </cell>
          <cell r="Q5327">
            <v>1</v>
          </cell>
          <cell r="T5327">
            <v>0</v>
          </cell>
          <cell r="U5327">
            <v>0</v>
          </cell>
          <cell r="V5327">
            <v>0</v>
          </cell>
        </row>
        <row r="5328">
          <cell r="D5328" t="str">
            <v>COT GENCASA</v>
          </cell>
          <cell r="M5328" t="str">
            <v>﻿Đang hoạt động</v>
          </cell>
          <cell r="N5328">
            <v>42640</v>
          </cell>
          <cell r="Q5328">
            <v>1</v>
          </cell>
          <cell r="T5328">
            <v>0</v>
          </cell>
          <cell r="U5328">
            <v>0</v>
          </cell>
          <cell r="V5328">
            <v>0</v>
          </cell>
        </row>
        <row r="5329">
          <cell r="D5329" t="str">
            <v>MDRT BH</v>
          </cell>
          <cell r="M5329" t="str">
            <v>﻿Đang hoạt động</v>
          </cell>
          <cell r="N5329">
            <v>41808</v>
          </cell>
          <cell r="Q5329">
            <v>1</v>
          </cell>
          <cell r="T5329">
            <v>0</v>
          </cell>
          <cell r="U5329">
            <v>0</v>
          </cell>
          <cell r="V5329">
            <v>0</v>
          </cell>
        </row>
        <row r="5330">
          <cell r="D5330" t="str">
            <v>BLUE OCEAN</v>
          </cell>
          <cell r="M5330" t="str">
            <v>﻿Đang hoạt động</v>
          </cell>
          <cell r="N5330">
            <v>42571</v>
          </cell>
          <cell r="Q5330">
            <v>1</v>
          </cell>
          <cell r="T5330">
            <v>0</v>
          </cell>
          <cell r="U5330">
            <v>0</v>
          </cell>
          <cell r="V5330">
            <v>0</v>
          </cell>
        </row>
        <row r="5331">
          <cell r="D5331" t="str">
            <v>SPRING</v>
          </cell>
          <cell r="M5331" t="str">
            <v>﻿Đang hoạt động</v>
          </cell>
          <cell r="N5331">
            <v>42606</v>
          </cell>
          <cell r="Q5331">
            <v>0</v>
          </cell>
          <cell r="T5331">
            <v>1</v>
          </cell>
          <cell r="U5331">
            <v>0</v>
          </cell>
          <cell r="V5331">
            <v>0</v>
          </cell>
        </row>
        <row r="5332">
          <cell r="D5332" t="str">
            <v>TCA TEAM</v>
          </cell>
          <cell r="M5332" t="str">
            <v>﻿Đang hoạt động</v>
          </cell>
          <cell r="N5332">
            <v>42571</v>
          </cell>
          <cell r="Q5332">
            <v>0</v>
          </cell>
          <cell r="T5332">
            <v>0</v>
          </cell>
          <cell r="U5332">
            <v>0</v>
          </cell>
          <cell r="V5332">
            <v>0</v>
          </cell>
        </row>
        <row r="5333">
          <cell r="D5333" t="str">
            <v>TCA TEAM</v>
          </cell>
          <cell r="M5333" t="str">
            <v>﻿Đang hoạt động</v>
          </cell>
          <cell r="N5333">
            <v>42718</v>
          </cell>
          <cell r="Q5333">
            <v>0</v>
          </cell>
          <cell r="T5333">
            <v>0</v>
          </cell>
          <cell r="U5333">
            <v>0</v>
          </cell>
          <cell r="V5333">
            <v>0</v>
          </cell>
        </row>
        <row r="5334">
          <cell r="D5334" t="str">
            <v>TCA TEAM</v>
          </cell>
          <cell r="M5334" t="str">
            <v>﻿Đang hoạt động</v>
          </cell>
          <cell r="N5334">
            <v>42571</v>
          </cell>
          <cell r="Q5334">
            <v>0</v>
          </cell>
          <cell r="T5334">
            <v>0</v>
          </cell>
          <cell r="U5334">
            <v>0</v>
          </cell>
          <cell r="V5334">
            <v>0</v>
          </cell>
        </row>
        <row r="5335">
          <cell r="D5335" t="str">
            <v>TCA TEAM</v>
          </cell>
          <cell r="M5335" t="str">
            <v>﻿Đang hoạt động</v>
          </cell>
          <cell r="N5335">
            <v>42571</v>
          </cell>
          <cell r="Q5335">
            <v>0</v>
          </cell>
          <cell r="T5335">
            <v>0</v>
          </cell>
          <cell r="U5335">
            <v>0</v>
          </cell>
          <cell r="V5335">
            <v>0</v>
          </cell>
        </row>
        <row r="5336">
          <cell r="D5336" t="str">
            <v>SPRING</v>
          </cell>
          <cell r="M5336" t="str">
            <v>﻿Đang hoạt động</v>
          </cell>
          <cell r="N5336">
            <v>42587</v>
          </cell>
          <cell r="Q5336">
            <v>1</v>
          </cell>
          <cell r="T5336">
            <v>0</v>
          </cell>
          <cell r="U5336">
            <v>0</v>
          </cell>
          <cell r="V5336">
            <v>0</v>
          </cell>
        </row>
        <row r="5337">
          <cell r="D5337" t="str">
            <v>TCA TEAM</v>
          </cell>
          <cell r="M5337" t="str">
            <v>﻿Đang hoạt động</v>
          </cell>
          <cell r="N5337">
            <v>42691</v>
          </cell>
          <cell r="Q5337">
            <v>0</v>
          </cell>
          <cell r="T5337">
            <v>0</v>
          </cell>
          <cell r="U5337">
            <v>0</v>
          </cell>
          <cell r="V5337">
            <v>0</v>
          </cell>
        </row>
        <row r="5338">
          <cell r="D5338" t="str">
            <v>SPRING</v>
          </cell>
          <cell r="M5338" t="str">
            <v>﻿Đã nghỉ việc</v>
          </cell>
          <cell r="N5338">
            <v>42591</v>
          </cell>
          <cell r="Q5338">
            <v>0</v>
          </cell>
          <cell r="T5338">
            <v>0</v>
          </cell>
          <cell r="U5338">
            <v>0</v>
          </cell>
          <cell r="V5338">
            <v>0</v>
          </cell>
        </row>
        <row r="5339">
          <cell r="D5339" t="str">
            <v>TCA TEAM</v>
          </cell>
          <cell r="M5339" t="str">
            <v>﻿Đang hoạt động</v>
          </cell>
          <cell r="N5339">
            <v>42571</v>
          </cell>
          <cell r="Q5339">
            <v>0</v>
          </cell>
          <cell r="T5339">
            <v>0</v>
          </cell>
          <cell r="U5339">
            <v>0</v>
          </cell>
          <cell r="V5339">
            <v>0</v>
          </cell>
        </row>
        <row r="5340">
          <cell r="D5340" t="str">
            <v>TCA TEAM</v>
          </cell>
          <cell r="M5340" t="str">
            <v>﻿Đang hoạt động</v>
          </cell>
          <cell r="N5340">
            <v>42718</v>
          </cell>
          <cell r="Q5340">
            <v>0</v>
          </cell>
          <cell r="T5340">
            <v>0</v>
          </cell>
          <cell r="U5340">
            <v>0</v>
          </cell>
          <cell r="V5340">
            <v>0</v>
          </cell>
        </row>
        <row r="5341">
          <cell r="D5341" t="str">
            <v>PHI MÃ</v>
          </cell>
          <cell r="M5341" t="str">
            <v>﻿Đã nghỉ việc</v>
          </cell>
          <cell r="N5341">
            <v>42598</v>
          </cell>
          <cell r="Q5341">
            <v>0</v>
          </cell>
          <cell r="T5341">
            <v>0</v>
          </cell>
          <cell r="U5341">
            <v>0</v>
          </cell>
          <cell r="V5341">
            <v>0</v>
          </cell>
        </row>
        <row r="5342">
          <cell r="D5342" t="str">
            <v>THE CAPITAL</v>
          </cell>
          <cell r="M5342" t="str">
            <v>﻿Đang hoạt động</v>
          </cell>
          <cell r="N5342">
            <v>42580</v>
          </cell>
          <cell r="Q5342">
            <v>1</v>
          </cell>
          <cell r="T5342">
            <v>0</v>
          </cell>
          <cell r="U5342">
            <v>0</v>
          </cell>
          <cell r="V5342">
            <v>0</v>
          </cell>
        </row>
        <row r="5343">
          <cell r="D5343" t="str">
            <v>TCA TEAM</v>
          </cell>
          <cell r="M5343" t="str">
            <v>﻿Đang hoạt động</v>
          </cell>
          <cell r="N5343">
            <v>42571</v>
          </cell>
          <cell r="Q5343">
            <v>0</v>
          </cell>
          <cell r="T5343">
            <v>0</v>
          </cell>
          <cell r="U5343">
            <v>0</v>
          </cell>
          <cell r="V5343">
            <v>0</v>
          </cell>
        </row>
        <row r="5344">
          <cell r="D5344" t="str">
            <v>TCA TEAM</v>
          </cell>
          <cell r="M5344" t="str">
            <v>﻿Đang hoạt động</v>
          </cell>
          <cell r="N5344">
            <v>42571</v>
          </cell>
          <cell r="Q5344">
            <v>0</v>
          </cell>
          <cell r="T5344">
            <v>0</v>
          </cell>
          <cell r="U5344">
            <v>0</v>
          </cell>
          <cell r="V5344">
            <v>0</v>
          </cell>
        </row>
        <row r="5345">
          <cell r="D5345" t="str">
            <v>DAKLAK</v>
          </cell>
          <cell r="M5345" t="str">
            <v>﻿Đang hoạt động</v>
          </cell>
          <cell r="N5345">
            <v>42571</v>
          </cell>
          <cell r="Q5345">
            <v>1</v>
          </cell>
          <cell r="T5345">
            <v>0</v>
          </cell>
          <cell r="U5345">
            <v>0</v>
          </cell>
          <cell r="V5345">
            <v>0</v>
          </cell>
        </row>
        <row r="5346">
          <cell r="D5346" t="str">
            <v>WHITE HORSE</v>
          </cell>
          <cell r="M5346" t="str">
            <v>﻿Đang hoạt động</v>
          </cell>
          <cell r="N5346">
            <v>41989</v>
          </cell>
          <cell r="Q5346">
            <v>1</v>
          </cell>
          <cell r="T5346">
            <v>0</v>
          </cell>
          <cell r="U5346">
            <v>0</v>
          </cell>
          <cell r="V5346">
            <v>0</v>
          </cell>
        </row>
        <row r="5347">
          <cell r="D5347" t="str">
            <v>THE SKY</v>
          </cell>
          <cell r="M5347" t="str">
            <v>﻿Đang hoạt động</v>
          </cell>
          <cell r="N5347">
            <v>42571</v>
          </cell>
          <cell r="Q5347">
            <v>1</v>
          </cell>
          <cell r="T5347">
            <v>0</v>
          </cell>
          <cell r="U5347">
            <v>0</v>
          </cell>
          <cell r="V5347">
            <v>0</v>
          </cell>
        </row>
        <row r="5348">
          <cell r="D5348" t="str">
            <v>BÌNH MINH</v>
          </cell>
          <cell r="M5348" t="str">
            <v>﻿Đang hoạt động</v>
          </cell>
          <cell r="N5348">
            <v>42593</v>
          </cell>
          <cell r="Q5348">
            <v>1</v>
          </cell>
          <cell r="T5348">
            <v>0</v>
          </cell>
          <cell r="U5348">
            <v>0</v>
          </cell>
          <cell r="V5348">
            <v>0</v>
          </cell>
        </row>
        <row r="5349">
          <cell r="D5349" t="str">
            <v>THE SKY</v>
          </cell>
          <cell r="M5349" t="str">
            <v>﻿Đã nghỉ việc</v>
          </cell>
          <cell r="N5349">
            <v>42604</v>
          </cell>
          <cell r="Q5349">
            <v>0</v>
          </cell>
          <cell r="T5349">
            <v>0</v>
          </cell>
          <cell r="U5349">
            <v>0</v>
          </cell>
          <cell r="V5349">
            <v>0</v>
          </cell>
        </row>
        <row r="5350">
          <cell r="D5350" t="str">
            <v>THE ROME</v>
          </cell>
          <cell r="M5350" t="str">
            <v>﻿Đã nghỉ việc</v>
          </cell>
          <cell r="N5350">
            <v>42592</v>
          </cell>
          <cell r="Q5350">
            <v>0</v>
          </cell>
          <cell r="T5350">
            <v>0</v>
          </cell>
          <cell r="U5350">
            <v>0</v>
          </cell>
          <cell r="V5350">
            <v>0</v>
          </cell>
        </row>
        <row r="5351">
          <cell r="D5351" t="str">
            <v>THE SKY</v>
          </cell>
          <cell r="M5351" t="str">
            <v>﻿Đang hoạt động</v>
          </cell>
          <cell r="N5351">
            <v>42578</v>
          </cell>
          <cell r="Q5351">
            <v>1</v>
          </cell>
          <cell r="T5351">
            <v>0</v>
          </cell>
          <cell r="U5351">
            <v>0</v>
          </cell>
          <cell r="V5351">
            <v>0</v>
          </cell>
        </row>
        <row r="5352">
          <cell r="D5352" t="str">
            <v>THE SKY</v>
          </cell>
          <cell r="M5352" t="str">
            <v>﻿Đang hoạt động</v>
          </cell>
          <cell r="N5352">
            <v>42571</v>
          </cell>
          <cell r="Q5352">
            <v>1</v>
          </cell>
          <cell r="T5352">
            <v>0</v>
          </cell>
          <cell r="U5352">
            <v>0</v>
          </cell>
          <cell r="V5352">
            <v>0</v>
          </cell>
        </row>
        <row r="5353">
          <cell r="D5353" t="str">
            <v>THE SKY</v>
          </cell>
          <cell r="M5353" t="str">
            <v>﻿Đang hoạt động</v>
          </cell>
          <cell r="N5353">
            <v>42571</v>
          </cell>
          <cell r="Q5353">
            <v>1</v>
          </cell>
          <cell r="T5353">
            <v>0</v>
          </cell>
          <cell r="U5353">
            <v>0</v>
          </cell>
          <cell r="V5353">
            <v>0</v>
          </cell>
        </row>
        <row r="5354">
          <cell r="D5354" t="str">
            <v>MDRT BH</v>
          </cell>
          <cell r="M5354" t="str">
            <v>﻿Đang hoạt động</v>
          </cell>
          <cell r="N5354">
            <v>41808</v>
          </cell>
          <cell r="Q5354">
            <v>0</v>
          </cell>
          <cell r="T5354">
            <v>0</v>
          </cell>
          <cell r="U5354">
            <v>0</v>
          </cell>
          <cell r="V5354">
            <v>1</v>
          </cell>
        </row>
        <row r="5355">
          <cell r="D5355" t="str">
            <v>THE STARS 1</v>
          </cell>
          <cell r="M5355" t="str">
            <v>﻿Đang hoạt động</v>
          </cell>
          <cell r="N5355">
            <v>42572</v>
          </cell>
          <cell r="Q5355">
            <v>1</v>
          </cell>
          <cell r="T5355">
            <v>0</v>
          </cell>
          <cell r="U5355">
            <v>0</v>
          </cell>
          <cell r="V5355">
            <v>0</v>
          </cell>
        </row>
        <row r="5356">
          <cell r="D5356" t="str">
            <v>TCA TEAM</v>
          </cell>
          <cell r="M5356" t="str">
            <v>﻿Đang hoạt động</v>
          </cell>
          <cell r="N5356">
            <v>42579</v>
          </cell>
          <cell r="Q5356">
            <v>0</v>
          </cell>
          <cell r="T5356">
            <v>0</v>
          </cell>
          <cell r="U5356">
            <v>0</v>
          </cell>
          <cell r="V5356">
            <v>0</v>
          </cell>
        </row>
        <row r="5357">
          <cell r="D5357" t="str">
            <v>TCA TEAM</v>
          </cell>
          <cell r="M5357" t="str">
            <v>﻿Đang hoạt động</v>
          </cell>
          <cell r="N5357">
            <v>42633</v>
          </cell>
          <cell r="Q5357">
            <v>0</v>
          </cell>
          <cell r="T5357">
            <v>0</v>
          </cell>
          <cell r="U5357">
            <v>0</v>
          </cell>
          <cell r="V5357">
            <v>0</v>
          </cell>
        </row>
        <row r="5358">
          <cell r="D5358" t="str">
            <v>THE STARS 1</v>
          </cell>
          <cell r="M5358" t="str">
            <v>﻿Đang hoạt động</v>
          </cell>
          <cell r="N5358">
            <v>42572</v>
          </cell>
          <cell r="Q5358">
            <v>1</v>
          </cell>
          <cell r="T5358">
            <v>0</v>
          </cell>
          <cell r="U5358">
            <v>0</v>
          </cell>
          <cell r="V5358">
            <v>0</v>
          </cell>
        </row>
        <row r="5359">
          <cell r="D5359" t="str">
            <v>THE STARS 1</v>
          </cell>
          <cell r="M5359" t="str">
            <v>﻿Đang hoạt động</v>
          </cell>
          <cell r="N5359">
            <v>42577</v>
          </cell>
          <cell r="Q5359">
            <v>1</v>
          </cell>
          <cell r="T5359">
            <v>0</v>
          </cell>
          <cell r="U5359">
            <v>0</v>
          </cell>
          <cell r="V5359">
            <v>0</v>
          </cell>
        </row>
        <row r="5360">
          <cell r="D5360" t="str">
            <v>THE STARS 1</v>
          </cell>
          <cell r="M5360" t="str">
            <v>﻿Đang hoạt động</v>
          </cell>
          <cell r="N5360">
            <v>42572</v>
          </cell>
          <cell r="Q5360">
            <v>1</v>
          </cell>
          <cell r="T5360">
            <v>0</v>
          </cell>
          <cell r="U5360">
            <v>0</v>
          </cell>
          <cell r="V5360">
            <v>0</v>
          </cell>
        </row>
        <row r="5361">
          <cell r="D5361" t="str">
            <v>THE SKY</v>
          </cell>
          <cell r="M5361" t="str">
            <v>﻿Đã nghỉ việc</v>
          </cell>
          <cell r="N5361">
            <v>42604</v>
          </cell>
          <cell r="Q5361">
            <v>0</v>
          </cell>
          <cell r="T5361">
            <v>0</v>
          </cell>
          <cell r="U5361">
            <v>0</v>
          </cell>
          <cell r="V5361">
            <v>0</v>
          </cell>
        </row>
        <row r="5362">
          <cell r="D5362" t="str">
            <v>DAKLAK</v>
          </cell>
          <cell r="M5362" t="str">
            <v>﻿Đang hoạt động</v>
          </cell>
          <cell r="N5362">
            <v>42711</v>
          </cell>
          <cell r="Q5362">
            <v>1</v>
          </cell>
          <cell r="T5362">
            <v>0</v>
          </cell>
          <cell r="U5362">
            <v>0</v>
          </cell>
          <cell r="V5362">
            <v>0</v>
          </cell>
        </row>
        <row r="5363">
          <cell r="D5363" t="str">
            <v>THE STARS 1</v>
          </cell>
          <cell r="M5363" t="str">
            <v>﻿Đang hoạt động</v>
          </cell>
          <cell r="N5363">
            <v>42572</v>
          </cell>
          <cell r="Q5363">
            <v>1</v>
          </cell>
          <cell r="T5363">
            <v>0</v>
          </cell>
          <cell r="U5363">
            <v>0</v>
          </cell>
          <cell r="V5363">
            <v>0</v>
          </cell>
        </row>
        <row r="5364">
          <cell r="D5364" t="str">
            <v>THE SKY</v>
          </cell>
          <cell r="M5364" t="str">
            <v>﻿Đã nghỉ việc</v>
          </cell>
          <cell r="N5364">
            <v>42592</v>
          </cell>
          <cell r="Q5364">
            <v>0</v>
          </cell>
          <cell r="T5364">
            <v>0</v>
          </cell>
          <cell r="U5364">
            <v>0</v>
          </cell>
          <cell r="V5364">
            <v>0</v>
          </cell>
        </row>
        <row r="5365">
          <cell r="D5365" t="str">
            <v>THE ROME</v>
          </cell>
          <cell r="M5365" t="str">
            <v>﻿Đã nghỉ việc</v>
          </cell>
          <cell r="N5365">
            <v>42580</v>
          </cell>
          <cell r="Q5365">
            <v>0</v>
          </cell>
          <cell r="T5365">
            <v>0</v>
          </cell>
          <cell r="U5365">
            <v>0</v>
          </cell>
          <cell r="V5365">
            <v>0</v>
          </cell>
        </row>
        <row r="5366">
          <cell r="D5366" t="str">
            <v>DAKLAK</v>
          </cell>
          <cell r="M5366" t="str">
            <v>﻿Đang hoạt động</v>
          </cell>
          <cell r="N5366">
            <v>42571</v>
          </cell>
          <cell r="Q5366">
            <v>1</v>
          </cell>
          <cell r="T5366">
            <v>0</v>
          </cell>
          <cell r="U5366">
            <v>0</v>
          </cell>
          <cell r="V5366">
            <v>0</v>
          </cell>
        </row>
        <row r="5367">
          <cell r="D5367" t="str">
            <v>GENCASA HÀ ĐÔNG</v>
          </cell>
          <cell r="M5367" t="str">
            <v>﻿Đã nghỉ việc</v>
          </cell>
          <cell r="N5367">
            <v>42577</v>
          </cell>
          <cell r="Q5367">
            <v>0</v>
          </cell>
          <cell r="T5367">
            <v>0</v>
          </cell>
          <cell r="U5367">
            <v>0</v>
          </cell>
          <cell r="V5367">
            <v>0</v>
          </cell>
        </row>
        <row r="5368">
          <cell r="D5368" t="str">
            <v>COT GENCASA</v>
          </cell>
          <cell r="M5368" t="str">
            <v>﻿Đang hoạt động</v>
          </cell>
          <cell r="N5368">
            <v>42578</v>
          </cell>
          <cell r="Q5368">
            <v>1</v>
          </cell>
          <cell r="T5368">
            <v>0</v>
          </cell>
          <cell r="U5368">
            <v>0</v>
          </cell>
          <cell r="V5368">
            <v>0</v>
          </cell>
        </row>
        <row r="5369">
          <cell r="D5369" t="str">
            <v>TCA TEAM</v>
          </cell>
          <cell r="M5369" t="str">
            <v>﻿Đang hoạt động</v>
          </cell>
          <cell r="N5369">
            <v>42571</v>
          </cell>
          <cell r="Q5369">
            <v>0</v>
          </cell>
          <cell r="T5369">
            <v>0</v>
          </cell>
          <cell r="U5369">
            <v>0</v>
          </cell>
          <cell r="V5369">
            <v>0</v>
          </cell>
        </row>
        <row r="5370">
          <cell r="D5370" t="str">
            <v>TCA TEAM</v>
          </cell>
          <cell r="M5370" t="str">
            <v>﻿Đang hoạt động</v>
          </cell>
          <cell r="N5370">
            <v>42571</v>
          </cell>
          <cell r="Q5370">
            <v>0</v>
          </cell>
          <cell r="T5370">
            <v>0</v>
          </cell>
          <cell r="U5370">
            <v>0</v>
          </cell>
          <cell r="V5370">
            <v>0</v>
          </cell>
        </row>
        <row r="5371">
          <cell r="D5371" t="str">
            <v>TCA TEAM</v>
          </cell>
          <cell r="M5371" t="str">
            <v>﻿Đang hoạt động</v>
          </cell>
          <cell r="N5371">
            <v>42571</v>
          </cell>
          <cell r="Q5371">
            <v>0</v>
          </cell>
          <cell r="T5371">
            <v>0</v>
          </cell>
          <cell r="U5371">
            <v>0</v>
          </cell>
          <cell r="V5371">
            <v>0</v>
          </cell>
        </row>
        <row r="5372">
          <cell r="D5372" t="str">
            <v>THE SKY</v>
          </cell>
          <cell r="M5372" t="str">
            <v>﻿Đang hoạt động</v>
          </cell>
          <cell r="N5372">
            <v>42571</v>
          </cell>
          <cell r="Q5372">
            <v>1</v>
          </cell>
          <cell r="T5372">
            <v>0</v>
          </cell>
          <cell r="U5372">
            <v>0</v>
          </cell>
          <cell r="V5372">
            <v>0</v>
          </cell>
        </row>
        <row r="5373">
          <cell r="D5373" t="str">
            <v>COT GENCASA</v>
          </cell>
          <cell r="M5373" t="str">
            <v>﻿Đang hoạt động</v>
          </cell>
          <cell r="N5373">
            <v>42578</v>
          </cell>
          <cell r="Q5373">
            <v>1</v>
          </cell>
          <cell r="T5373">
            <v>0</v>
          </cell>
          <cell r="U5373">
            <v>0</v>
          </cell>
          <cell r="V5373">
            <v>0</v>
          </cell>
        </row>
        <row r="5374">
          <cell r="D5374" t="str">
            <v>THE STARS 1</v>
          </cell>
          <cell r="M5374" t="str">
            <v>﻿Đang hoạt động</v>
          </cell>
          <cell r="N5374">
            <v>42572</v>
          </cell>
          <cell r="Q5374">
            <v>1</v>
          </cell>
          <cell r="T5374">
            <v>0</v>
          </cell>
          <cell r="U5374">
            <v>0</v>
          </cell>
          <cell r="V5374">
            <v>0</v>
          </cell>
        </row>
        <row r="5375">
          <cell r="D5375" t="str">
            <v>COT GENCASA</v>
          </cell>
          <cell r="M5375" t="str">
            <v>﻿Đang hoạt động</v>
          </cell>
          <cell r="N5375">
            <v>42586</v>
          </cell>
          <cell r="Q5375">
            <v>1</v>
          </cell>
          <cell r="T5375">
            <v>0</v>
          </cell>
          <cell r="U5375">
            <v>0</v>
          </cell>
          <cell r="V5375">
            <v>0</v>
          </cell>
        </row>
        <row r="5376">
          <cell r="D5376" t="str">
            <v>THE STARS 1</v>
          </cell>
          <cell r="M5376" t="str">
            <v>﻿Đang hoạt động</v>
          </cell>
          <cell r="N5376">
            <v>42572</v>
          </cell>
          <cell r="Q5376">
            <v>1</v>
          </cell>
          <cell r="T5376">
            <v>0</v>
          </cell>
          <cell r="U5376">
            <v>0</v>
          </cell>
          <cell r="V5376">
            <v>0</v>
          </cell>
        </row>
        <row r="5377">
          <cell r="D5377" t="str">
            <v>THE QUEEN</v>
          </cell>
          <cell r="M5377" t="str">
            <v>﻿Đang hoạt động</v>
          </cell>
          <cell r="N5377">
            <v>42577</v>
          </cell>
          <cell r="Q5377">
            <v>1</v>
          </cell>
          <cell r="T5377">
            <v>0</v>
          </cell>
          <cell r="U5377">
            <v>0</v>
          </cell>
          <cell r="V5377">
            <v>0</v>
          </cell>
        </row>
        <row r="5378">
          <cell r="D5378" t="str">
            <v>DAKLAK</v>
          </cell>
          <cell r="M5378" t="str">
            <v>﻿Đang hoạt động</v>
          </cell>
          <cell r="N5378">
            <v>42571</v>
          </cell>
          <cell r="Q5378">
            <v>1</v>
          </cell>
          <cell r="T5378">
            <v>0</v>
          </cell>
          <cell r="U5378">
            <v>0</v>
          </cell>
          <cell r="V5378">
            <v>0</v>
          </cell>
        </row>
        <row r="5379">
          <cell r="D5379" t="str">
            <v>THE STARS 1</v>
          </cell>
          <cell r="M5379" t="str">
            <v>﻿Đang hoạt động</v>
          </cell>
          <cell r="N5379">
            <v>42592</v>
          </cell>
          <cell r="Q5379">
            <v>1</v>
          </cell>
          <cell r="T5379">
            <v>0</v>
          </cell>
          <cell r="U5379">
            <v>0</v>
          </cell>
          <cell r="V5379">
            <v>0</v>
          </cell>
        </row>
        <row r="5380">
          <cell r="D5380" t="str">
            <v>THE SKY</v>
          </cell>
          <cell r="M5380" t="str">
            <v>﻿Đang hoạt động</v>
          </cell>
          <cell r="N5380">
            <v>42571</v>
          </cell>
          <cell r="Q5380">
            <v>1</v>
          </cell>
          <cell r="T5380">
            <v>0</v>
          </cell>
          <cell r="U5380">
            <v>0</v>
          </cell>
          <cell r="V5380">
            <v>0</v>
          </cell>
        </row>
        <row r="5381">
          <cell r="D5381" t="str">
            <v>THE QUEEN</v>
          </cell>
          <cell r="M5381" t="str">
            <v>﻿Đang hoạt động</v>
          </cell>
          <cell r="N5381">
            <v>42577</v>
          </cell>
          <cell r="Q5381">
            <v>1</v>
          </cell>
          <cell r="T5381">
            <v>0</v>
          </cell>
          <cell r="U5381">
            <v>0</v>
          </cell>
          <cell r="V5381">
            <v>0</v>
          </cell>
        </row>
        <row r="5382">
          <cell r="D5382" t="str">
            <v>ALLEGRO</v>
          </cell>
          <cell r="M5382" t="str">
            <v>﻿Đang hoạt động</v>
          </cell>
          <cell r="N5382">
            <v>42578</v>
          </cell>
          <cell r="Q5382">
            <v>1</v>
          </cell>
          <cell r="T5382">
            <v>0</v>
          </cell>
          <cell r="U5382">
            <v>0</v>
          </cell>
          <cell r="V5382">
            <v>0</v>
          </cell>
        </row>
        <row r="5383">
          <cell r="D5383" t="str">
            <v>THE SKY</v>
          </cell>
          <cell r="M5383" t="str">
            <v>﻿Đang hoạt động</v>
          </cell>
          <cell r="N5383">
            <v>42571</v>
          </cell>
          <cell r="Q5383">
            <v>1</v>
          </cell>
          <cell r="T5383">
            <v>0</v>
          </cell>
          <cell r="U5383">
            <v>0</v>
          </cell>
          <cell r="V5383">
            <v>0</v>
          </cell>
        </row>
        <row r="5384">
          <cell r="D5384" t="str">
            <v>THE STARS 1</v>
          </cell>
          <cell r="M5384" t="str">
            <v>﻿Đang hoạt động</v>
          </cell>
          <cell r="N5384">
            <v>42572</v>
          </cell>
          <cell r="Q5384">
            <v>1</v>
          </cell>
          <cell r="T5384">
            <v>0</v>
          </cell>
          <cell r="U5384">
            <v>0</v>
          </cell>
          <cell r="V5384">
            <v>0</v>
          </cell>
        </row>
        <row r="5385">
          <cell r="D5385" t="str">
            <v>THE SKY</v>
          </cell>
          <cell r="M5385" t="str">
            <v>﻿Đang hoạt động</v>
          </cell>
          <cell r="N5385">
            <v>42571</v>
          </cell>
          <cell r="Q5385">
            <v>1</v>
          </cell>
          <cell r="T5385">
            <v>0</v>
          </cell>
          <cell r="U5385">
            <v>0</v>
          </cell>
          <cell r="V5385">
            <v>0</v>
          </cell>
        </row>
        <row r="5386">
          <cell r="D5386" t="str">
            <v>ALLEGRO</v>
          </cell>
          <cell r="M5386" t="str">
            <v>﻿Đang hoạt động</v>
          </cell>
          <cell r="N5386">
            <v>42578</v>
          </cell>
          <cell r="Q5386">
            <v>1</v>
          </cell>
          <cell r="T5386">
            <v>0</v>
          </cell>
          <cell r="U5386">
            <v>0</v>
          </cell>
          <cell r="V5386">
            <v>0</v>
          </cell>
        </row>
        <row r="5387">
          <cell r="D5387" t="str">
            <v>THE SKY</v>
          </cell>
          <cell r="M5387" t="str">
            <v>﻿Đã nghỉ việc</v>
          </cell>
          <cell r="N5387">
            <v>42604</v>
          </cell>
          <cell r="Q5387">
            <v>0</v>
          </cell>
          <cell r="T5387">
            <v>0</v>
          </cell>
          <cell r="U5387">
            <v>0</v>
          </cell>
          <cell r="V5387">
            <v>0</v>
          </cell>
        </row>
        <row r="5388">
          <cell r="D5388" t="str">
            <v>SPRING</v>
          </cell>
          <cell r="M5388" t="str">
            <v>﻿Đang hoạt động</v>
          </cell>
          <cell r="N5388">
            <v>42591</v>
          </cell>
          <cell r="Q5388">
            <v>0</v>
          </cell>
          <cell r="T5388">
            <v>1</v>
          </cell>
          <cell r="U5388">
            <v>0</v>
          </cell>
          <cell r="V5388">
            <v>0</v>
          </cell>
        </row>
        <row r="5389">
          <cell r="D5389" t="str">
            <v>THE SKY</v>
          </cell>
          <cell r="M5389" t="str">
            <v>﻿Đang hoạt động</v>
          </cell>
          <cell r="N5389">
            <v>42578</v>
          </cell>
          <cell r="Q5389">
            <v>1</v>
          </cell>
          <cell r="T5389">
            <v>0</v>
          </cell>
          <cell r="U5389">
            <v>0</v>
          </cell>
          <cell r="V5389">
            <v>0</v>
          </cell>
        </row>
        <row r="5390">
          <cell r="D5390" t="str">
            <v>THE SKY</v>
          </cell>
          <cell r="M5390" t="str">
            <v>﻿Đang hoạt động</v>
          </cell>
          <cell r="N5390">
            <v>42571</v>
          </cell>
          <cell r="Q5390">
            <v>1</v>
          </cell>
          <cell r="T5390">
            <v>0</v>
          </cell>
          <cell r="U5390">
            <v>0</v>
          </cell>
          <cell r="V5390">
            <v>0</v>
          </cell>
        </row>
        <row r="5391">
          <cell r="D5391" t="str">
            <v>SPRING</v>
          </cell>
          <cell r="M5391" t="str">
            <v>﻿Đang hoạt động</v>
          </cell>
          <cell r="N5391">
            <v>42591</v>
          </cell>
          <cell r="Q5391">
            <v>1</v>
          </cell>
          <cell r="T5391">
            <v>0</v>
          </cell>
          <cell r="U5391">
            <v>0</v>
          </cell>
          <cell r="V5391">
            <v>0</v>
          </cell>
        </row>
        <row r="5392">
          <cell r="D5392" t="str">
            <v>GENCASA HƯNG YÊN</v>
          </cell>
          <cell r="M5392" t="str">
            <v>﻿Đã nghỉ việc</v>
          </cell>
          <cell r="N5392">
            <v>42576</v>
          </cell>
          <cell r="Q5392">
            <v>0</v>
          </cell>
          <cell r="T5392">
            <v>0</v>
          </cell>
          <cell r="U5392">
            <v>0</v>
          </cell>
          <cell r="V5392">
            <v>0</v>
          </cell>
        </row>
        <row r="5393">
          <cell r="D5393" t="str">
            <v>THE SKY</v>
          </cell>
          <cell r="M5393" t="str">
            <v>﻿Đang hoạt động</v>
          </cell>
          <cell r="N5393">
            <v>42604</v>
          </cell>
          <cell r="Q5393">
            <v>1</v>
          </cell>
          <cell r="T5393">
            <v>0</v>
          </cell>
          <cell r="U5393">
            <v>0</v>
          </cell>
          <cell r="V5393">
            <v>0</v>
          </cell>
        </row>
        <row r="5394">
          <cell r="D5394" t="str">
            <v>THE SKY</v>
          </cell>
          <cell r="M5394" t="str">
            <v>﻿Đang hoạt động</v>
          </cell>
          <cell r="N5394">
            <v>42571</v>
          </cell>
          <cell r="Q5394">
            <v>1</v>
          </cell>
          <cell r="T5394">
            <v>0</v>
          </cell>
          <cell r="U5394">
            <v>0</v>
          </cell>
          <cell r="V5394">
            <v>0</v>
          </cell>
        </row>
        <row r="5395">
          <cell r="D5395" t="str">
            <v>GENCASA HƯNG YÊN</v>
          </cell>
          <cell r="M5395" t="str">
            <v>﻿Đã nghỉ việc</v>
          </cell>
          <cell r="N5395">
            <v>42576</v>
          </cell>
          <cell r="Q5395">
            <v>0</v>
          </cell>
          <cell r="T5395">
            <v>0</v>
          </cell>
          <cell r="U5395">
            <v>0</v>
          </cell>
          <cell r="V5395">
            <v>0</v>
          </cell>
        </row>
        <row r="5396">
          <cell r="D5396" t="str">
            <v>MDRT HCM</v>
          </cell>
          <cell r="M5396" t="str">
            <v>﻿Đã nghỉ việc</v>
          </cell>
          <cell r="N5396">
            <v>42578</v>
          </cell>
          <cell r="Q5396">
            <v>0</v>
          </cell>
          <cell r="T5396">
            <v>0</v>
          </cell>
          <cell r="U5396">
            <v>0</v>
          </cell>
          <cell r="V5396">
            <v>0</v>
          </cell>
        </row>
        <row r="5397">
          <cell r="D5397" t="str">
            <v>THE SKY</v>
          </cell>
          <cell r="M5397" t="str">
            <v>﻿Đã nghỉ việc</v>
          </cell>
          <cell r="N5397">
            <v>42604</v>
          </cell>
          <cell r="Q5397">
            <v>0</v>
          </cell>
          <cell r="T5397">
            <v>0</v>
          </cell>
          <cell r="U5397">
            <v>0</v>
          </cell>
          <cell r="V5397">
            <v>0</v>
          </cell>
        </row>
        <row r="5398">
          <cell r="D5398" t="str">
            <v>THE SKY</v>
          </cell>
          <cell r="M5398" t="str">
            <v>﻿Đang hoạt động</v>
          </cell>
          <cell r="N5398">
            <v>42592</v>
          </cell>
          <cell r="Q5398">
            <v>1</v>
          </cell>
          <cell r="T5398">
            <v>0</v>
          </cell>
          <cell r="U5398">
            <v>0</v>
          </cell>
          <cell r="V5398">
            <v>0</v>
          </cell>
        </row>
        <row r="5399">
          <cell r="D5399" t="str">
            <v>GENCASA HƯNG YÊN</v>
          </cell>
          <cell r="M5399" t="str">
            <v>﻿Đã nghỉ việc</v>
          </cell>
          <cell r="N5399">
            <v>42576</v>
          </cell>
          <cell r="Q5399">
            <v>0</v>
          </cell>
          <cell r="T5399">
            <v>0</v>
          </cell>
          <cell r="U5399">
            <v>0</v>
          </cell>
          <cell r="V5399">
            <v>0</v>
          </cell>
        </row>
        <row r="5400">
          <cell r="D5400" t="str">
            <v>GENCASA HƯNG YÊN</v>
          </cell>
          <cell r="M5400" t="str">
            <v>﻿Đang hoạt động</v>
          </cell>
          <cell r="N5400">
            <v>42576</v>
          </cell>
          <cell r="Q5400">
            <v>1</v>
          </cell>
          <cell r="T5400">
            <v>0</v>
          </cell>
          <cell r="U5400">
            <v>0</v>
          </cell>
          <cell r="V5400">
            <v>0</v>
          </cell>
        </row>
        <row r="5401">
          <cell r="D5401" t="str">
            <v>GENCASA BẾN TRE</v>
          </cell>
          <cell r="M5401" t="str">
            <v>﻿Đang hoạt động</v>
          </cell>
          <cell r="N5401">
            <v>42571</v>
          </cell>
          <cell r="Q5401">
            <v>1</v>
          </cell>
          <cell r="T5401">
            <v>0</v>
          </cell>
          <cell r="U5401">
            <v>0</v>
          </cell>
          <cell r="V5401">
            <v>0</v>
          </cell>
        </row>
        <row r="5402">
          <cell r="D5402" t="str">
            <v>GENCASA BẾN TRE</v>
          </cell>
          <cell r="M5402" t="str">
            <v>﻿Đang hoạt động</v>
          </cell>
          <cell r="N5402">
            <v>42571</v>
          </cell>
          <cell r="Q5402">
            <v>1</v>
          </cell>
          <cell r="T5402">
            <v>0</v>
          </cell>
          <cell r="U5402">
            <v>0</v>
          </cell>
          <cell r="V5402">
            <v>0</v>
          </cell>
        </row>
        <row r="5403">
          <cell r="D5403" t="str">
            <v>GENCASA HÀ ĐÔNG</v>
          </cell>
          <cell r="M5403" t="str">
            <v>﻿Đã nghỉ việc</v>
          </cell>
          <cell r="N5403">
            <v>42577</v>
          </cell>
          <cell r="Q5403">
            <v>0</v>
          </cell>
          <cell r="T5403">
            <v>0</v>
          </cell>
          <cell r="U5403">
            <v>0</v>
          </cell>
          <cell r="V5403">
            <v>0</v>
          </cell>
        </row>
        <row r="5404">
          <cell r="D5404" t="str">
            <v>GENCASA HƯNG YÊN</v>
          </cell>
          <cell r="M5404" t="str">
            <v>﻿Đã nghỉ việc</v>
          </cell>
          <cell r="N5404">
            <v>42576</v>
          </cell>
          <cell r="Q5404">
            <v>0</v>
          </cell>
          <cell r="T5404">
            <v>0</v>
          </cell>
          <cell r="U5404">
            <v>0</v>
          </cell>
          <cell r="V5404">
            <v>0</v>
          </cell>
        </row>
        <row r="5405">
          <cell r="D5405" t="str">
            <v>THE SKY</v>
          </cell>
          <cell r="M5405" t="str">
            <v>﻿Đang hoạt động</v>
          </cell>
          <cell r="N5405">
            <v>42572</v>
          </cell>
          <cell r="Q5405">
            <v>1</v>
          </cell>
          <cell r="T5405">
            <v>0</v>
          </cell>
          <cell r="U5405">
            <v>0</v>
          </cell>
          <cell r="V5405">
            <v>0</v>
          </cell>
        </row>
        <row r="5406">
          <cell r="D5406" t="str">
            <v>THE SKY</v>
          </cell>
          <cell r="M5406" t="str">
            <v>﻿Đang hoạt động</v>
          </cell>
          <cell r="N5406">
            <v>42641</v>
          </cell>
          <cell r="Q5406">
            <v>1</v>
          </cell>
          <cell r="T5406">
            <v>0</v>
          </cell>
          <cell r="U5406">
            <v>0</v>
          </cell>
          <cell r="V5406">
            <v>0</v>
          </cell>
        </row>
        <row r="5407">
          <cell r="D5407" t="str">
            <v>GENCASA BẾN TRE</v>
          </cell>
          <cell r="M5407" t="str">
            <v>﻿Đang hoạt động</v>
          </cell>
          <cell r="N5407">
            <v>42571</v>
          </cell>
          <cell r="Q5407">
            <v>1</v>
          </cell>
          <cell r="T5407">
            <v>0</v>
          </cell>
          <cell r="U5407">
            <v>0</v>
          </cell>
          <cell r="V5407">
            <v>0</v>
          </cell>
        </row>
        <row r="5408">
          <cell r="D5408" t="str">
            <v>THE SKY</v>
          </cell>
          <cell r="M5408" t="str">
            <v>﻿Đã nghỉ việc</v>
          </cell>
          <cell r="N5408">
            <v>42604</v>
          </cell>
          <cell r="Q5408">
            <v>0</v>
          </cell>
          <cell r="T5408">
            <v>0</v>
          </cell>
          <cell r="U5408">
            <v>0</v>
          </cell>
          <cell r="V5408">
            <v>0</v>
          </cell>
        </row>
        <row r="5409">
          <cell r="D5409" t="str">
            <v>GENCASA BẾN TRE</v>
          </cell>
          <cell r="M5409" t="str">
            <v>﻿Đang hoạt động</v>
          </cell>
          <cell r="N5409">
            <v>42571</v>
          </cell>
          <cell r="Q5409">
            <v>1</v>
          </cell>
          <cell r="T5409">
            <v>0</v>
          </cell>
          <cell r="U5409">
            <v>0</v>
          </cell>
          <cell r="V5409">
            <v>0</v>
          </cell>
        </row>
        <row r="5410">
          <cell r="D5410" t="str">
            <v>PHI MÃ</v>
          </cell>
          <cell r="M5410" t="str">
            <v>﻿Đang hoạt động</v>
          </cell>
          <cell r="N5410">
            <v>42577</v>
          </cell>
          <cell r="Q5410">
            <v>0</v>
          </cell>
          <cell r="T5410">
            <v>0</v>
          </cell>
          <cell r="U5410">
            <v>1</v>
          </cell>
          <cell r="V5410">
            <v>0</v>
          </cell>
        </row>
        <row r="5411">
          <cell r="D5411" t="str">
            <v>GENCASA BẾN TRE</v>
          </cell>
          <cell r="M5411" t="str">
            <v>﻿Đang hoạt động</v>
          </cell>
          <cell r="N5411">
            <v>42571</v>
          </cell>
          <cell r="Q5411">
            <v>0</v>
          </cell>
          <cell r="T5411">
            <v>1</v>
          </cell>
          <cell r="U5411">
            <v>0</v>
          </cell>
          <cell r="V5411">
            <v>0</v>
          </cell>
        </row>
        <row r="5412">
          <cell r="D5412" t="str">
            <v>GENCASA HƯNG YÊN</v>
          </cell>
          <cell r="M5412" t="str">
            <v>﻿Đang hoạt động</v>
          </cell>
          <cell r="N5412">
            <v>42576</v>
          </cell>
          <cell r="Q5412">
            <v>1</v>
          </cell>
          <cell r="T5412">
            <v>0</v>
          </cell>
          <cell r="U5412">
            <v>0</v>
          </cell>
          <cell r="V5412">
            <v>0</v>
          </cell>
        </row>
        <row r="5413">
          <cell r="D5413" t="str">
            <v>THE SKY</v>
          </cell>
          <cell r="M5413" t="str">
            <v>﻿Đang hoạt động</v>
          </cell>
          <cell r="N5413">
            <v>42634</v>
          </cell>
          <cell r="Q5413">
            <v>1</v>
          </cell>
          <cell r="T5413">
            <v>0</v>
          </cell>
          <cell r="U5413">
            <v>0</v>
          </cell>
          <cell r="V5413">
            <v>0</v>
          </cell>
        </row>
        <row r="5414">
          <cell r="D5414" t="str">
            <v>DAKLAK</v>
          </cell>
          <cell r="M5414" t="str">
            <v>﻿Đang hoạt động</v>
          </cell>
          <cell r="N5414">
            <v>42571</v>
          </cell>
          <cell r="Q5414">
            <v>1</v>
          </cell>
          <cell r="T5414">
            <v>0</v>
          </cell>
          <cell r="U5414">
            <v>0</v>
          </cell>
          <cell r="V5414">
            <v>0</v>
          </cell>
        </row>
        <row r="5415">
          <cell r="D5415" t="str">
            <v>THE ROME</v>
          </cell>
          <cell r="M5415" t="str">
            <v>﻿Đã nghỉ việc</v>
          </cell>
          <cell r="N5415">
            <v>42571</v>
          </cell>
          <cell r="Q5415">
            <v>0</v>
          </cell>
          <cell r="T5415">
            <v>0</v>
          </cell>
          <cell r="U5415">
            <v>0</v>
          </cell>
          <cell r="V5415">
            <v>0</v>
          </cell>
        </row>
        <row r="5416">
          <cell r="D5416" t="str">
            <v>DAKLAK</v>
          </cell>
          <cell r="M5416" t="str">
            <v>﻿Đang hoạt động</v>
          </cell>
          <cell r="N5416">
            <v>42571</v>
          </cell>
          <cell r="Q5416">
            <v>1</v>
          </cell>
          <cell r="T5416">
            <v>0</v>
          </cell>
          <cell r="U5416">
            <v>0</v>
          </cell>
          <cell r="V5416">
            <v>0</v>
          </cell>
        </row>
        <row r="5417">
          <cell r="D5417" t="str">
            <v>THE ROME</v>
          </cell>
          <cell r="M5417" t="str">
            <v>﻿Đã nghỉ việc</v>
          </cell>
          <cell r="N5417">
            <v>42634</v>
          </cell>
          <cell r="Q5417">
            <v>0</v>
          </cell>
          <cell r="T5417">
            <v>0</v>
          </cell>
          <cell r="U5417">
            <v>0</v>
          </cell>
          <cell r="V5417">
            <v>0</v>
          </cell>
        </row>
        <row r="5418">
          <cell r="D5418" t="str">
            <v>DAKLAK</v>
          </cell>
          <cell r="M5418" t="str">
            <v>﻿Đang hoạt động</v>
          </cell>
          <cell r="N5418">
            <v>42571</v>
          </cell>
          <cell r="Q5418">
            <v>1</v>
          </cell>
          <cell r="T5418">
            <v>0</v>
          </cell>
          <cell r="U5418">
            <v>0</v>
          </cell>
          <cell r="V5418">
            <v>0</v>
          </cell>
        </row>
        <row r="5419">
          <cell r="D5419" t="str">
            <v>THE ROME</v>
          </cell>
          <cell r="M5419" t="str">
            <v>﻿Đang hoạt động</v>
          </cell>
          <cell r="N5419">
            <v>42592</v>
          </cell>
          <cell r="Q5419">
            <v>1</v>
          </cell>
          <cell r="T5419">
            <v>0</v>
          </cell>
          <cell r="U5419">
            <v>0</v>
          </cell>
          <cell r="V5419">
            <v>0</v>
          </cell>
        </row>
        <row r="5420">
          <cell r="D5420" t="str">
            <v>GENCASA HÀ ĐÔNG</v>
          </cell>
          <cell r="M5420" t="str">
            <v>﻿Đang hoạt động</v>
          </cell>
          <cell r="N5420">
            <v>42611</v>
          </cell>
          <cell r="Q5420">
            <v>0</v>
          </cell>
          <cell r="T5420">
            <v>0</v>
          </cell>
          <cell r="U5420">
            <v>1</v>
          </cell>
          <cell r="V5420">
            <v>0</v>
          </cell>
        </row>
        <row r="5421">
          <cell r="D5421" t="str">
            <v>THE SKY</v>
          </cell>
          <cell r="M5421" t="str">
            <v>﻿Đã nghỉ việc</v>
          </cell>
          <cell r="N5421">
            <v>42604</v>
          </cell>
          <cell r="Q5421">
            <v>0</v>
          </cell>
          <cell r="T5421">
            <v>0</v>
          </cell>
          <cell r="U5421">
            <v>0</v>
          </cell>
          <cell r="V5421">
            <v>0</v>
          </cell>
        </row>
        <row r="5422">
          <cell r="D5422" t="str">
            <v>THE SKY</v>
          </cell>
          <cell r="M5422" t="str">
            <v>﻿Đang hoạt động</v>
          </cell>
          <cell r="N5422">
            <v>42571</v>
          </cell>
          <cell r="Q5422">
            <v>1</v>
          </cell>
          <cell r="T5422">
            <v>0</v>
          </cell>
          <cell r="U5422">
            <v>0</v>
          </cell>
          <cell r="V5422">
            <v>0</v>
          </cell>
        </row>
        <row r="5423">
          <cell r="D5423" t="str">
            <v>THE CAPITAL</v>
          </cell>
          <cell r="M5423" t="str">
            <v>﻿Đã nghỉ việc</v>
          </cell>
          <cell r="N5423">
            <v>42578</v>
          </cell>
          <cell r="Q5423">
            <v>0</v>
          </cell>
          <cell r="T5423">
            <v>0</v>
          </cell>
          <cell r="U5423">
            <v>0</v>
          </cell>
          <cell r="V5423">
            <v>0</v>
          </cell>
        </row>
        <row r="5424">
          <cell r="D5424" t="str">
            <v>THE ROME</v>
          </cell>
          <cell r="M5424" t="str">
            <v>﻿Đã nghỉ việc</v>
          </cell>
          <cell r="N5424">
            <v>42593</v>
          </cell>
          <cell r="Q5424">
            <v>0</v>
          </cell>
          <cell r="T5424">
            <v>0</v>
          </cell>
          <cell r="U5424">
            <v>0</v>
          </cell>
          <cell r="V5424">
            <v>0</v>
          </cell>
        </row>
        <row r="5425">
          <cell r="D5425" t="str">
            <v>THE ROME</v>
          </cell>
          <cell r="M5425" t="str">
            <v>﻿Đang hoạt động</v>
          </cell>
          <cell r="N5425">
            <v>42600</v>
          </cell>
          <cell r="Q5425">
            <v>0</v>
          </cell>
          <cell r="T5425">
            <v>0</v>
          </cell>
          <cell r="U5425">
            <v>1</v>
          </cell>
          <cell r="V5425">
            <v>0</v>
          </cell>
        </row>
        <row r="5426">
          <cell r="D5426" t="str">
            <v>THE ROME</v>
          </cell>
          <cell r="M5426" t="str">
            <v>﻿Đang hoạt động</v>
          </cell>
          <cell r="N5426">
            <v>42592</v>
          </cell>
          <cell r="Q5426">
            <v>1</v>
          </cell>
          <cell r="T5426">
            <v>0</v>
          </cell>
          <cell r="U5426">
            <v>0</v>
          </cell>
          <cell r="V5426">
            <v>0</v>
          </cell>
        </row>
        <row r="5427">
          <cell r="D5427" t="str">
            <v>THE ROME</v>
          </cell>
          <cell r="M5427" t="str">
            <v>﻿Đang hoạt động</v>
          </cell>
          <cell r="N5427">
            <v>42571</v>
          </cell>
          <cell r="Q5427">
            <v>1</v>
          </cell>
          <cell r="T5427">
            <v>0</v>
          </cell>
          <cell r="U5427">
            <v>0</v>
          </cell>
          <cell r="V5427">
            <v>0</v>
          </cell>
        </row>
        <row r="5428">
          <cell r="D5428" t="str">
            <v>SPRING</v>
          </cell>
          <cell r="M5428" t="str">
            <v>﻿Đã nghỉ việc</v>
          </cell>
          <cell r="N5428">
            <v>42593</v>
          </cell>
          <cell r="Q5428">
            <v>0</v>
          </cell>
          <cell r="T5428">
            <v>0</v>
          </cell>
          <cell r="U5428">
            <v>0</v>
          </cell>
          <cell r="V5428">
            <v>0</v>
          </cell>
        </row>
        <row r="5429">
          <cell r="D5429" t="str">
            <v>SPRING</v>
          </cell>
          <cell r="M5429" t="str">
            <v>﻿Đang hoạt động</v>
          </cell>
          <cell r="N5429">
            <v>42606</v>
          </cell>
          <cell r="Q5429">
            <v>1</v>
          </cell>
          <cell r="T5429">
            <v>0</v>
          </cell>
          <cell r="U5429">
            <v>0</v>
          </cell>
          <cell r="V5429">
            <v>0</v>
          </cell>
        </row>
        <row r="5430">
          <cell r="D5430" t="str">
            <v>SPRING</v>
          </cell>
          <cell r="M5430" t="str">
            <v>﻿Đang hoạt động</v>
          </cell>
          <cell r="N5430">
            <v>42587</v>
          </cell>
          <cell r="Q5430">
            <v>1</v>
          </cell>
          <cell r="T5430">
            <v>0</v>
          </cell>
          <cell r="U5430">
            <v>0</v>
          </cell>
          <cell r="V5430">
            <v>0</v>
          </cell>
        </row>
        <row r="5431">
          <cell r="D5431" t="str">
            <v>SPRING</v>
          </cell>
          <cell r="M5431" t="str">
            <v>﻿Đang hoạt động</v>
          </cell>
          <cell r="N5431">
            <v>42580</v>
          </cell>
          <cell r="Q5431">
            <v>1</v>
          </cell>
          <cell r="T5431">
            <v>0</v>
          </cell>
          <cell r="U5431">
            <v>0</v>
          </cell>
          <cell r="V5431">
            <v>0</v>
          </cell>
        </row>
        <row r="5432">
          <cell r="D5432" t="str">
            <v>GENCASA BẾN TRE</v>
          </cell>
          <cell r="M5432" t="str">
            <v>﻿Đang hoạt động</v>
          </cell>
          <cell r="N5432">
            <v>42571</v>
          </cell>
          <cell r="Q5432">
            <v>1</v>
          </cell>
          <cell r="T5432">
            <v>0</v>
          </cell>
          <cell r="U5432">
            <v>0</v>
          </cell>
          <cell r="V5432">
            <v>0</v>
          </cell>
        </row>
        <row r="5433">
          <cell r="D5433" t="str">
            <v>GENCASA BẾN TRE</v>
          </cell>
          <cell r="M5433" t="str">
            <v>﻿Đang hoạt động</v>
          </cell>
          <cell r="N5433">
            <v>42571</v>
          </cell>
          <cell r="Q5433">
            <v>0</v>
          </cell>
          <cell r="T5433">
            <v>1</v>
          </cell>
          <cell r="U5433">
            <v>0</v>
          </cell>
          <cell r="V5433">
            <v>0</v>
          </cell>
        </row>
        <row r="5434">
          <cell r="D5434" t="str">
            <v>GENCASA LAM SƠN</v>
          </cell>
          <cell r="M5434" t="str">
            <v>﻿Đang hoạt động</v>
          </cell>
          <cell r="N5434">
            <v>42587</v>
          </cell>
          <cell r="Q5434">
            <v>1</v>
          </cell>
          <cell r="T5434">
            <v>0</v>
          </cell>
          <cell r="U5434">
            <v>0</v>
          </cell>
          <cell r="V5434">
            <v>0</v>
          </cell>
        </row>
        <row r="5435">
          <cell r="D5435" t="str">
            <v>SPRING</v>
          </cell>
          <cell r="M5435" t="str">
            <v>﻿Đã nghỉ việc</v>
          </cell>
          <cell r="N5435">
            <v>42591</v>
          </cell>
          <cell r="Q5435">
            <v>0</v>
          </cell>
          <cell r="T5435">
            <v>0</v>
          </cell>
          <cell r="U5435">
            <v>0</v>
          </cell>
          <cell r="V5435">
            <v>0</v>
          </cell>
        </row>
        <row r="5436">
          <cell r="D5436" t="str">
            <v>GENCASA LAM SƠN</v>
          </cell>
          <cell r="M5436" t="str">
            <v>﻿Đã nghỉ việc</v>
          </cell>
          <cell r="N5436">
            <v>42587</v>
          </cell>
          <cell r="Q5436">
            <v>0</v>
          </cell>
          <cell r="T5436">
            <v>0</v>
          </cell>
          <cell r="U5436">
            <v>0</v>
          </cell>
          <cell r="V5436">
            <v>0</v>
          </cell>
        </row>
        <row r="5437">
          <cell r="D5437" t="str">
            <v>EIB MIỀN TRUNG 1</v>
          </cell>
          <cell r="M5437" t="str">
            <v>﻿Đang hoạt động</v>
          </cell>
          <cell r="N5437">
            <v>42577</v>
          </cell>
          <cell r="Q5437">
            <v>0</v>
          </cell>
          <cell r="T5437">
            <v>0</v>
          </cell>
          <cell r="U5437">
            <v>0</v>
          </cell>
          <cell r="V5437">
            <v>0</v>
          </cell>
        </row>
        <row r="5438">
          <cell r="D5438" t="str">
            <v>THE STARS 2</v>
          </cell>
          <cell r="M5438" t="str">
            <v>﻿Đã nghỉ việc</v>
          </cell>
          <cell r="N5438">
            <v>42605</v>
          </cell>
          <cell r="Q5438">
            <v>0</v>
          </cell>
          <cell r="T5438">
            <v>0</v>
          </cell>
          <cell r="U5438">
            <v>0</v>
          </cell>
          <cell r="V5438">
            <v>0</v>
          </cell>
        </row>
        <row r="5439">
          <cell r="D5439" t="str">
            <v>DIAMOND</v>
          </cell>
          <cell r="M5439" t="str">
            <v>﻿Đang hoạt động</v>
          </cell>
          <cell r="N5439">
            <v>42587</v>
          </cell>
          <cell r="Q5439">
            <v>1</v>
          </cell>
          <cell r="T5439">
            <v>0</v>
          </cell>
          <cell r="U5439">
            <v>0</v>
          </cell>
          <cell r="V5439">
            <v>0</v>
          </cell>
        </row>
        <row r="5440">
          <cell r="D5440" t="str">
            <v>THE STARS 2</v>
          </cell>
          <cell r="M5440" t="str">
            <v>﻿Đang hoạt động</v>
          </cell>
          <cell r="N5440">
            <v>42576</v>
          </cell>
          <cell r="Q5440">
            <v>1</v>
          </cell>
          <cell r="T5440">
            <v>0</v>
          </cell>
          <cell r="U5440">
            <v>0</v>
          </cell>
          <cell r="V5440">
            <v>0</v>
          </cell>
        </row>
        <row r="5441">
          <cell r="D5441" t="str">
            <v>MDRT BH</v>
          </cell>
          <cell r="M5441" t="str">
            <v>﻿Đã nghỉ việc</v>
          </cell>
          <cell r="N5441">
            <v>42607</v>
          </cell>
          <cell r="Q5441">
            <v>0</v>
          </cell>
          <cell r="T5441">
            <v>0</v>
          </cell>
          <cell r="U5441">
            <v>0</v>
          </cell>
          <cell r="V5441">
            <v>0</v>
          </cell>
        </row>
        <row r="5442">
          <cell r="D5442" t="str">
            <v>THE STARS 2</v>
          </cell>
          <cell r="M5442" t="str">
            <v>﻿Đang hoạt động</v>
          </cell>
          <cell r="N5442">
            <v>42576</v>
          </cell>
          <cell r="Q5442">
            <v>1</v>
          </cell>
          <cell r="T5442">
            <v>0</v>
          </cell>
          <cell r="U5442">
            <v>0</v>
          </cell>
          <cell r="V5442">
            <v>0</v>
          </cell>
        </row>
        <row r="5443">
          <cell r="D5443" t="str">
            <v>THE CAPITAL</v>
          </cell>
          <cell r="M5443" t="str">
            <v>﻿Đã nghỉ việc</v>
          </cell>
          <cell r="N5443">
            <v>42592</v>
          </cell>
          <cell r="Q5443">
            <v>0</v>
          </cell>
          <cell r="T5443">
            <v>0</v>
          </cell>
          <cell r="U5443">
            <v>0</v>
          </cell>
          <cell r="V5443">
            <v>0</v>
          </cell>
        </row>
        <row r="5444">
          <cell r="D5444" t="str">
            <v>GENCASA YÊN BÁI</v>
          </cell>
          <cell r="M5444" t="str">
            <v>﻿Đang hoạt động</v>
          </cell>
          <cell r="N5444">
            <v>42578</v>
          </cell>
          <cell r="Q5444">
            <v>1</v>
          </cell>
          <cell r="T5444">
            <v>0</v>
          </cell>
          <cell r="U5444">
            <v>0</v>
          </cell>
          <cell r="V5444">
            <v>0</v>
          </cell>
        </row>
        <row r="5445">
          <cell r="D5445" t="str">
            <v>EIB MIỀN NAM 1</v>
          </cell>
          <cell r="M5445" t="str">
            <v>﻿Đang hoạt động</v>
          </cell>
          <cell r="N5445">
            <v>42577</v>
          </cell>
          <cell r="Q5445">
            <v>0</v>
          </cell>
          <cell r="T5445">
            <v>0</v>
          </cell>
          <cell r="U5445">
            <v>0</v>
          </cell>
          <cell r="V5445">
            <v>0</v>
          </cell>
        </row>
        <row r="5446">
          <cell r="D5446" t="str">
            <v>GREEN DRAGON</v>
          </cell>
          <cell r="M5446" t="str">
            <v>﻿Đã nghỉ việc</v>
          </cell>
          <cell r="N5446">
            <v>42576</v>
          </cell>
          <cell r="Q5446">
            <v>0</v>
          </cell>
          <cell r="T5446">
            <v>0</v>
          </cell>
          <cell r="U5446">
            <v>0</v>
          </cell>
          <cell r="V5446">
            <v>0</v>
          </cell>
        </row>
        <row r="5447">
          <cell r="D5447" t="str">
            <v>GENCASA HƯNG YÊN</v>
          </cell>
          <cell r="M5447" t="str">
            <v>﻿Đang hoạt động</v>
          </cell>
          <cell r="N5447">
            <v>42576</v>
          </cell>
          <cell r="Q5447">
            <v>1</v>
          </cell>
          <cell r="T5447">
            <v>0</v>
          </cell>
          <cell r="U5447">
            <v>0</v>
          </cell>
          <cell r="V5447">
            <v>0</v>
          </cell>
        </row>
        <row r="5448">
          <cell r="D5448" t="str">
            <v>GENCASA YÊN BÁI</v>
          </cell>
          <cell r="M5448" t="str">
            <v>﻿Đang hoạt động</v>
          </cell>
          <cell r="N5448">
            <v>42606</v>
          </cell>
          <cell r="Q5448">
            <v>1</v>
          </cell>
          <cell r="T5448">
            <v>0</v>
          </cell>
          <cell r="U5448">
            <v>0</v>
          </cell>
          <cell r="V5448">
            <v>0</v>
          </cell>
        </row>
        <row r="5449">
          <cell r="D5449" t="str">
            <v>THE STARS 2</v>
          </cell>
          <cell r="M5449" t="str">
            <v>﻿Đang hoạt động</v>
          </cell>
          <cell r="N5449">
            <v>42639</v>
          </cell>
          <cell r="Q5449">
            <v>1</v>
          </cell>
          <cell r="T5449">
            <v>0</v>
          </cell>
          <cell r="U5449">
            <v>0</v>
          </cell>
          <cell r="V5449">
            <v>0</v>
          </cell>
        </row>
        <row r="5450">
          <cell r="D5450" t="str">
            <v>EIB MIỀN NAM 1</v>
          </cell>
          <cell r="M5450" t="str">
            <v>﻿Đang hoạt động</v>
          </cell>
          <cell r="N5450">
            <v>42577</v>
          </cell>
          <cell r="Q5450">
            <v>0</v>
          </cell>
          <cell r="T5450">
            <v>0</v>
          </cell>
          <cell r="U5450">
            <v>0</v>
          </cell>
          <cell r="V5450">
            <v>0</v>
          </cell>
        </row>
        <row r="5451">
          <cell r="D5451" t="str">
            <v>GENCASA HƯNG YÊN</v>
          </cell>
          <cell r="M5451" t="str">
            <v>﻿Đang hoạt động</v>
          </cell>
          <cell r="N5451">
            <v>42576</v>
          </cell>
          <cell r="Q5451">
            <v>1</v>
          </cell>
          <cell r="T5451">
            <v>0</v>
          </cell>
          <cell r="U5451">
            <v>0</v>
          </cell>
          <cell r="V5451">
            <v>0</v>
          </cell>
        </row>
        <row r="5452">
          <cell r="D5452" t="str">
            <v>GENCASA YÊN BÁI</v>
          </cell>
          <cell r="M5452" t="str">
            <v>﻿Đang hoạt động</v>
          </cell>
          <cell r="N5452">
            <v>42578</v>
          </cell>
          <cell r="Q5452">
            <v>1</v>
          </cell>
          <cell r="T5452">
            <v>0</v>
          </cell>
          <cell r="U5452">
            <v>0</v>
          </cell>
          <cell r="V5452">
            <v>0</v>
          </cell>
        </row>
        <row r="5453">
          <cell r="D5453" t="str">
            <v>MEGA</v>
          </cell>
          <cell r="M5453" t="str">
            <v>﻿Đang hoạt động</v>
          </cell>
          <cell r="N5453">
            <v>42578</v>
          </cell>
          <cell r="Q5453">
            <v>1</v>
          </cell>
          <cell r="T5453">
            <v>0</v>
          </cell>
          <cell r="U5453">
            <v>0</v>
          </cell>
          <cell r="V5453">
            <v>0</v>
          </cell>
        </row>
        <row r="5454">
          <cell r="D5454" t="str">
            <v>GENCASA YÊN BÁI</v>
          </cell>
          <cell r="M5454" t="str">
            <v>﻿Đang hoạt động</v>
          </cell>
          <cell r="N5454">
            <v>42578</v>
          </cell>
          <cell r="Q5454">
            <v>1</v>
          </cell>
          <cell r="T5454">
            <v>0</v>
          </cell>
          <cell r="U5454">
            <v>0</v>
          </cell>
          <cell r="V5454">
            <v>0</v>
          </cell>
        </row>
        <row r="5455">
          <cell r="D5455" t="str">
            <v>GENCASA HƯNG YÊN</v>
          </cell>
          <cell r="M5455" t="str">
            <v>﻿Đang hoạt động</v>
          </cell>
          <cell r="N5455">
            <v>42576</v>
          </cell>
          <cell r="Q5455">
            <v>1</v>
          </cell>
          <cell r="T5455">
            <v>0</v>
          </cell>
          <cell r="U5455">
            <v>0</v>
          </cell>
          <cell r="V5455">
            <v>0</v>
          </cell>
        </row>
        <row r="5456">
          <cell r="D5456" t="str">
            <v>THE STARS 2</v>
          </cell>
          <cell r="M5456" t="str">
            <v>﻿Đang hoạt động</v>
          </cell>
          <cell r="N5456">
            <v>42576</v>
          </cell>
          <cell r="Q5456">
            <v>1</v>
          </cell>
          <cell r="T5456">
            <v>0</v>
          </cell>
          <cell r="U5456">
            <v>0</v>
          </cell>
          <cell r="V5456">
            <v>0</v>
          </cell>
        </row>
        <row r="5457">
          <cell r="D5457" t="str">
            <v>THIÊN SƠN</v>
          </cell>
          <cell r="M5457" t="str">
            <v>﻿Đang hoạt động</v>
          </cell>
          <cell r="N5457">
            <v>42598</v>
          </cell>
          <cell r="Q5457">
            <v>1</v>
          </cell>
          <cell r="T5457">
            <v>0</v>
          </cell>
          <cell r="U5457">
            <v>0</v>
          </cell>
          <cell r="V5457">
            <v>0</v>
          </cell>
        </row>
        <row r="5458">
          <cell r="D5458" t="str">
            <v>GREEN DRAGON</v>
          </cell>
          <cell r="M5458" t="str">
            <v>﻿Đang hoạt động</v>
          </cell>
          <cell r="N5458">
            <v>42576</v>
          </cell>
          <cell r="Q5458">
            <v>1</v>
          </cell>
          <cell r="T5458">
            <v>0</v>
          </cell>
          <cell r="U5458">
            <v>0</v>
          </cell>
          <cell r="V5458">
            <v>0</v>
          </cell>
        </row>
        <row r="5459">
          <cell r="D5459" t="str">
            <v>THANH HÓA</v>
          </cell>
          <cell r="M5459" t="str">
            <v>﻿Đang hoạt động</v>
          </cell>
          <cell r="N5459">
            <v>42579</v>
          </cell>
          <cell r="Q5459">
            <v>1</v>
          </cell>
          <cell r="T5459">
            <v>0</v>
          </cell>
          <cell r="U5459">
            <v>0</v>
          </cell>
          <cell r="V5459">
            <v>0</v>
          </cell>
        </row>
        <row r="5460">
          <cell r="D5460" t="str">
            <v>GREEN DRAGON</v>
          </cell>
          <cell r="M5460" t="str">
            <v>﻿Đã nghỉ việc</v>
          </cell>
          <cell r="N5460">
            <v>42576</v>
          </cell>
          <cell r="Q5460">
            <v>0</v>
          </cell>
          <cell r="T5460">
            <v>0</v>
          </cell>
          <cell r="U5460">
            <v>0</v>
          </cell>
          <cell r="V5460">
            <v>0</v>
          </cell>
        </row>
        <row r="5461">
          <cell r="D5461" t="str">
            <v>GENCASA YÊN BÁI</v>
          </cell>
          <cell r="M5461" t="str">
            <v>﻿Đang hoạt động</v>
          </cell>
          <cell r="N5461">
            <v>42578</v>
          </cell>
          <cell r="Q5461">
            <v>1</v>
          </cell>
          <cell r="T5461">
            <v>0</v>
          </cell>
          <cell r="U5461">
            <v>0</v>
          </cell>
          <cell r="V5461">
            <v>0</v>
          </cell>
        </row>
        <row r="5462">
          <cell r="D5462" t="str">
            <v>THANH HÓA</v>
          </cell>
          <cell r="M5462" t="str">
            <v>﻿Đã nghỉ việc</v>
          </cell>
          <cell r="N5462">
            <v>42579</v>
          </cell>
          <cell r="Q5462">
            <v>0</v>
          </cell>
          <cell r="T5462">
            <v>0</v>
          </cell>
          <cell r="U5462">
            <v>0</v>
          </cell>
          <cell r="V5462">
            <v>0</v>
          </cell>
        </row>
        <row r="5463">
          <cell r="D5463" t="str">
            <v>THANH HÓA</v>
          </cell>
          <cell r="M5463" t="str">
            <v>﻿Đang hoạt động</v>
          </cell>
          <cell r="N5463">
            <v>42579</v>
          </cell>
          <cell r="Q5463">
            <v>1</v>
          </cell>
          <cell r="T5463">
            <v>0</v>
          </cell>
          <cell r="U5463">
            <v>0</v>
          </cell>
          <cell r="V5463">
            <v>0</v>
          </cell>
        </row>
        <row r="5464">
          <cell r="D5464" t="str">
            <v>VICTORY</v>
          </cell>
          <cell r="M5464" t="str">
            <v>﻿Đã nghỉ việc</v>
          </cell>
          <cell r="N5464">
            <v>42576</v>
          </cell>
          <cell r="Q5464">
            <v>0</v>
          </cell>
          <cell r="T5464">
            <v>0</v>
          </cell>
          <cell r="U5464">
            <v>0</v>
          </cell>
          <cell r="V5464">
            <v>0</v>
          </cell>
        </row>
        <row r="5465">
          <cell r="D5465" t="str">
            <v>LUCKY STAR</v>
          </cell>
          <cell r="M5465" t="str">
            <v>﻿Đang hoạt động</v>
          </cell>
          <cell r="N5465">
            <v>42577</v>
          </cell>
          <cell r="Q5465">
            <v>1</v>
          </cell>
          <cell r="T5465">
            <v>0</v>
          </cell>
          <cell r="U5465">
            <v>0</v>
          </cell>
          <cell r="V5465">
            <v>0</v>
          </cell>
        </row>
        <row r="5466">
          <cell r="D5466" t="str">
            <v>THANH HÓA</v>
          </cell>
          <cell r="M5466" t="str">
            <v>﻿Đã nghỉ việc</v>
          </cell>
          <cell r="N5466">
            <v>42579</v>
          </cell>
          <cell r="Q5466">
            <v>0</v>
          </cell>
          <cell r="T5466">
            <v>0</v>
          </cell>
          <cell r="U5466">
            <v>0</v>
          </cell>
          <cell r="V5466">
            <v>0</v>
          </cell>
        </row>
        <row r="5467">
          <cell r="D5467" t="str">
            <v>LUCKY STAR</v>
          </cell>
          <cell r="M5467" t="str">
            <v>﻿Đang hoạt động</v>
          </cell>
          <cell r="N5467">
            <v>42577</v>
          </cell>
          <cell r="Q5467">
            <v>1</v>
          </cell>
          <cell r="T5467">
            <v>0</v>
          </cell>
          <cell r="U5467">
            <v>0</v>
          </cell>
          <cell r="V5467">
            <v>0</v>
          </cell>
        </row>
        <row r="5468">
          <cell r="D5468" t="str">
            <v>LUCKY STAR</v>
          </cell>
          <cell r="M5468" t="str">
            <v>﻿Đang hoạt động</v>
          </cell>
          <cell r="N5468">
            <v>42586</v>
          </cell>
          <cell r="Q5468">
            <v>1</v>
          </cell>
          <cell r="T5468">
            <v>0</v>
          </cell>
          <cell r="U5468">
            <v>0</v>
          </cell>
          <cell r="V5468">
            <v>0</v>
          </cell>
        </row>
        <row r="5469">
          <cell r="D5469" t="str">
            <v>BLUE OCEAN</v>
          </cell>
          <cell r="M5469" t="str">
            <v>﻿Đang hoạt động</v>
          </cell>
          <cell r="N5469">
            <v>42578</v>
          </cell>
          <cell r="Q5469">
            <v>0</v>
          </cell>
          <cell r="T5469">
            <v>1</v>
          </cell>
          <cell r="U5469">
            <v>0</v>
          </cell>
          <cell r="V5469">
            <v>0</v>
          </cell>
        </row>
        <row r="5470">
          <cell r="D5470" t="str">
            <v>GENCASA NAM ĐỊNH</v>
          </cell>
          <cell r="M5470" t="str">
            <v>﻿Đang hoạt động</v>
          </cell>
          <cell r="N5470">
            <v>42576</v>
          </cell>
          <cell r="Q5470">
            <v>1</v>
          </cell>
          <cell r="T5470">
            <v>0</v>
          </cell>
          <cell r="U5470">
            <v>0</v>
          </cell>
          <cell r="V5470">
            <v>0</v>
          </cell>
        </row>
        <row r="5471">
          <cell r="D5471" t="str">
            <v>SPRING</v>
          </cell>
          <cell r="M5471" t="str">
            <v>﻿Đang hoạt động</v>
          </cell>
          <cell r="N5471">
            <v>42579</v>
          </cell>
          <cell r="Q5471">
            <v>1</v>
          </cell>
          <cell r="T5471">
            <v>0</v>
          </cell>
          <cell r="U5471">
            <v>0</v>
          </cell>
          <cell r="V5471">
            <v>0</v>
          </cell>
        </row>
        <row r="5472">
          <cell r="D5472" t="str">
            <v>GENCASA NAM ĐỊNH</v>
          </cell>
          <cell r="M5472" t="str">
            <v>﻿Đang hoạt động</v>
          </cell>
          <cell r="N5472">
            <v>42576</v>
          </cell>
          <cell r="Q5472">
            <v>1</v>
          </cell>
          <cell r="T5472">
            <v>0</v>
          </cell>
          <cell r="U5472">
            <v>0</v>
          </cell>
          <cell r="V5472">
            <v>0</v>
          </cell>
        </row>
        <row r="5473">
          <cell r="D5473" t="str">
            <v>SPRING</v>
          </cell>
          <cell r="M5473" t="str">
            <v>﻿Đang hoạt động</v>
          </cell>
          <cell r="N5473">
            <v>42606</v>
          </cell>
          <cell r="Q5473">
            <v>0</v>
          </cell>
          <cell r="T5473">
            <v>0</v>
          </cell>
          <cell r="U5473">
            <v>1</v>
          </cell>
          <cell r="V5473">
            <v>0</v>
          </cell>
        </row>
        <row r="5474">
          <cell r="D5474" t="str">
            <v>SPRING</v>
          </cell>
          <cell r="M5474" t="str">
            <v>﻿Đang hoạt động</v>
          </cell>
          <cell r="N5474">
            <v>42587</v>
          </cell>
          <cell r="Q5474">
            <v>0</v>
          </cell>
          <cell r="T5474">
            <v>0</v>
          </cell>
          <cell r="U5474">
            <v>1</v>
          </cell>
          <cell r="V5474">
            <v>0</v>
          </cell>
        </row>
        <row r="5475">
          <cell r="D5475" t="str">
            <v>SPRING</v>
          </cell>
          <cell r="M5475" t="str">
            <v>﻿Đang hoạt động</v>
          </cell>
          <cell r="N5475">
            <v>42587</v>
          </cell>
          <cell r="Q5475">
            <v>0</v>
          </cell>
          <cell r="T5475">
            <v>0</v>
          </cell>
          <cell r="U5475">
            <v>1</v>
          </cell>
          <cell r="V5475">
            <v>0</v>
          </cell>
        </row>
        <row r="5476">
          <cell r="D5476" t="str">
            <v>SPRING</v>
          </cell>
          <cell r="M5476" t="str">
            <v>﻿Đang hoạt động</v>
          </cell>
          <cell r="N5476">
            <v>42579</v>
          </cell>
          <cell r="Q5476">
            <v>1</v>
          </cell>
          <cell r="T5476">
            <v>0</v>
          </cell>
          <cell r="U5476">
            <v>0</v>
          </cell>
          <cell r="V5476">
            <v>0</v>
          </cell>
        </row>
        <row r="5477">
          <cell r="D5477" t="str">
            <v>SPRING</v>
          </cell>
          <cell r="M5477" t="str">
            <v>﻿Tạm đình chỉ</v>
          </cell>
          <cell r="N5477">
            <v>42606</v>
          </cell>
          <cell r="Q5477">
            <v>0</v>
          </cell>
          <cell r="T5477">
            <v>0</v>
          </cell>
          <cell r="U5477">
            <v>1</v>
          </cell>
          <cell r="V5477">
            <v>0</v>
          </cell>
        </row>
        <row r="5478">
          <cell r="D5478" t="str">
            <v>VICTORY</v>
          </cell>
          <cell r="M5478" t="str">
            <v>﻿Đang hoạt động</v>
          </cell>
          <cell r="N5478">
            <v>42576</v>
          </cell>
          <cell r="Q5478">
            <v>0</v>
          </cell>
          <cell r="T5478">
            <v>1</v>
          </cell>
          <cell r="U5478">
            <v>0</v>
          </cell>
          <cell r="V5478">
            <v>0</v>
          </cell>
        </row>
        <row r="5479">
          <cell r="D5479" t="str">
            <v>VICTORY</v>
          </cell>
          <cell r="M5479" t="str">
            <v>﻿Đang hoạt động</v>
          </cell>
          <cell r="N5479">
            <v>42576</v>
          </cell>
          <cell r="Q5479">
            <v>1</v>
          </cell>
          <cell r="T5479">
            <v>0</v>
          </cell>
          <cell r="U5479">
            <v>0</v>
          </cell>
          <cell r="V5479">
            <v>0</v>
          </cell>
        </row>
        <row r="5480">
          <cell r="D5480" t="str">
            <v>GENCASA NAM ĐỊNH</v>
          </cell>
          <cell r="M5480" t="str">
            <v>﻿Đang hoạt động</v>
          </cell>
          <cell r="N5480">
            <v>42639</v>
          </cell>
          <cell r="Q5480">
            <v>1</v>
          </cell>
          <cell r="T5480">
            <v>0</v>
          </cell>
          <cell r="U5480">
            <v>0</v>
          </cell>
          <cell r="V5480">
            <v>0</v>
          </cell>
        </row>
        <row r="5481">
          <cell r="D5481" t="str">
            <v>GENCASA NAM ĐỊNH</v>
          </cell>
          <cell r="M5481" t="str">
            <v>﻿Đang hoạt động</v>
          </cell>
          <cell r="N5481">
            <v>42576</v>
          </cell>
          <cell r="Q5481">
            <v>1</v>
          </cell>
          <cell r="T5481">
            <v>0</v>
          </cell>
          <cell r="U5481">
            <v>0</v>
          </cell>
          <cell r="V5481">
            <v>0</v>
          </cell>
        </row>
        <row r="5482">
          <cell r="D5482" t="str">
            <v>GREEN DRAGON</v>
          </cell>
          <cell r="M5482" t="str">
            <v>﻿Đã nghỉ việc</v>
          </cell>
          <cell r="N5482">
            <v>42576</v>
          </cell>
          <cell r="Q5482">
            <v>0</v>
          </cell>
          <cell r="T5482">
            <v>0</v>
          </cell>
          <cell r="U5482">
            <v>0</v>
          </cell>
          <cell r="V5482">
            <v>0</v>
          </cell>
        </row>
        <row r="5483">
          <cell r="D5483" t="str">
            <v>GENCASA TÂN PHÚ</v>
          </cell>
          <cell r="M5483" t="str">
            <v>﻿Đang hoạt động</v>
          </cell>
          <cell r="N5483">
            <v>42576</v>
          </cell>
          <cell r="Q5483">
            <v>1</v>
          </cell>
          <cell r="T5483">
            <v>0</v>
          </cell>
          <cell r="U5483">
            <v>0</v>
          </cell>
          <cell r="V5483">
            <v>0</v>
          </cell>
        </row>
        <row r="5484">
          <cell r="D5484" t="str">
            <v>GENCASA NAM ĐỊNH</v>
          </cell>
          <cell r="M5484" t="str">
            <v>﻿Đã nghỉ việc</v>
          </cell>
          <cell r="N5484">
            <v>42606</v>
          </cell>
          <cell r="Q5484">
            <v>0</v>
          </cell>
          <cell r="T5484">
            <v>0</v>
          </cell>
          <cell r="U5484">
            <v>0</v>
          </cell>
          <cell r="V5484">
            <v>0</v>
          </cell>
        </row>
        <row r="5485">
          <cell r="D5485" t="str">
            <v>VICTORY</v>
          </cell>
          <cell r="M5485" t="str">
            <v>﻿Đang hoạt động</v>
          </cell>
          <cell r="N5485">
            <v>42576</v>
          </cell>
          <cell r="Q5485">
            <v>1</v>
          </cell>
          <cell r="T5485">
            <v>0</v>
          </cell>
          <cell r="U5485">
            <v>0</v>
          </cell>
          <cell r="V5485">
            <v>0</v>
          </cell>
        </row>
        <row r="5486">
          <cell r="D5486" t="str">
            <v>GREEN DRAGON</v>
          </cell>
          <cell r="M5486" t="str">
            <v>﻿Đã nghỉ việc</v>
          </cell>
          <cell r="N5486">
            <v>42576</v>
          </cell>
          <cell r="Q5486">
            <v>0</v>
          </cell>
          <cell r="T5486">
            <v>0</v>
          </cell>
          <cell r="U5486">
            <v>0</v>
          </cell>
          <cell r="V5486">
            <v>0</v>
          </cell>
        </row>
        <row r="5487">
          <cell r="D5487" t="str">
            <v>GENCASA NAM ĐỊNH</v>
          </cell>
          <cell r="M5487" t="str">
            <v>﻿Đang hoạt động</v>
          </cell>
          <cell r="N5487">
            <v>42576</v>
          </cell>
          <cell r="Q5487">
            <v>1</v>
          </cell>
          <cell r="T5487">
            <v>0</v>
          </cell>
          <cell r="U5487">
            <v>0</v>
          </cell>
          <cell r="V5487">
            <v>0</v>
          </cell>
        </row>
        <row r="5488">
          <cell r="D5488" t="str">
            <v>GREEN DRAGON</v>
          </cell>
          <cell r="M5488" t="str">
            <v>﻿Đã nghỉ việc</v>
          </cell>
          <cell r="N5488">
            <v>42576</v>
          </cell>
          <cell r="Q5488">
            <v>0</v>
          </cell>
          <cell r="T5488">
            <v>0</v>
          </cell>
          <cell r="U5488">
            <v>0</v>
          </cell>
          <cell r="V5488">
            <v>0</v>
          </cell>
        </row>
        <row r="5489">
          <cell r="D5489" t="str">
            <v>GENCASA NAM ĐỊNH</v>
          </cell>
          <cell r="M5489" t="str">
            <v>﻿Đang hoạt động</v>
          </cell>
          <cell r="N5489">
            <v>42576</v>
          </cell>
          <cell r="Q5489">
            <v>1</v>
          </cell>
          <cell r="T5489">
            <v>0</v>
          </cell>
          <cell r="U5489">
            <v>0</v>
          </cell>
          <cell r="V5489">
            <v>0</v>
          </cell>
        </row>
        <row r="5490">
          <cell r="D5490" t="str">
            <v>GENCASA NAM ĐỊNH</v>
          </cell>
          <cell r="M5490" t="str">
            <v>﻿Đang hoạt động</v>
          </cell>
          <cell r="N5490">
            <v>42576</v>
          </cell>
          <cell r="Q5490">
            <v>1</v>
          </cell>
          <cell r="T5490">
            <v>0</v>
          </cell>
          <cell r="U5490">
            <v>0</v>
          </cell>
          <cell r="V5490">
            <v>0</v>
          </cell>
        </row>
        <row r="5491">
          <cell r="D5491" t="str">
            <v>VICTORY</v>
          </cell>
          <cell r="M5491" t="str">
            <v>﻿Đang hoạt động</v>
          </cell>
          <cell r="N5491">
            <v>42576</v>
          </cell>
          <cell r="Q5491">
            <v>1</v>
          </cell>
          <cell r="T5491">
            <v>0</v>
          </cell>
          <cell r="U5491">
            <v>0</v>
          </cell>
          <cell r="V5491">
            <v>0</v>
          </cell>
        </row>
        <row r="5492">
          <cell r="D5492" t="str">
            <v>THE KEY</v>
          </cell>
          <cell r="M5492" t="str">
            <v>﻿Đang hoạt động</v>
          </cell>
          <cell r="N5492">
            <v>42579</v>
          </cell>
          <cell r="Q5492">
            <v>1</v>
          </cell>
          <cell r="T5492">
            <v>0</v>
          </cell>
          <cell r="U5492">
            <v>0</v>
          </cell>
          <cell r="V5492">
            <v>0</v>
          </cell>
        </row>
        <row r="5493">
          <cell r="D5493" t="str">
            <v>CUPID</v>
          </cell>
          <cell r="M5493" t="str">
            <v>﻿Đã nghỉ việc</v>
          </cell>
          <cell r="N5493">
            <v>42578</v>
          </cell>
          <cell r="Q5493">
            <v>0</v>
          </cell>
          <cell r="T5493">
            <v>0</v>
          </cell>
          <cell r="U5493">
            <v>0</v>
          </cell>
          <cell r="V5493">
            <v>0</v>
          </cell>
        </row>
        <row r="5494">
          <cell r="D5494" t="str">
            <v>GENCASA NAM ĐỊNH</v>
          </cell>
          <cell r="M5494" t="str">
            <v>﻿Đang hoạt động</v>
          </cell>
          <cell r="N5494">
            <v>42576</v>
          </cell>
          <cell r="Q5494">
            <v>1</v>
          </cell>
          <cell r="T5494">
            <v>0</v>
          </cell>
          <cell r="U5494">
            <v>0</v>
          </cell>
          <cell r="V5494">
            <v>0</v>
          </cell>
        </row>
        <row r="5495">
          <cell r="D5495" t="str">
            <v>TCA TEAM</v>
          </cell>
          <cell r="M5495" t="str">
            <v>﻿Đang hoạt động</v>
          </cell>
          <cell r="N5495">
            <v>42579</v>
          </cell>
          <cell r="Q5495">
            <v>0</v>
          </cell>
          <cell r="T5495">
            <v>0</v>
          </cell>
          <cell r="U5495">
            <v>0</v>
          </cell>
          <cell r="V5495">
            <v>0</v>
          </cell>
        </row>
        <row r="5496">
          <cell r="D5496" t="str">
            <v>TCA TEAM</v>
          </cell>
          <cell r="M5496" t="str">
            <v>﻿Đang hoạt động</v>
          </cell>
          <cell r="N5496">
            <v>42578</v>
          </cell>
          <cell r="Q5496">
            <v>0</v>
          </cell>
          <cell r="T5496">
            <v>0</v>
          </cell>
          <cell r="U5496">
            <v>0</v>
          </cell>
          <cell r="V5496">
            <v>0</v>
          </cell>
        </row>
        <row r="5497">
          <cell r="D5497" t="str">
            <v>MDRT VT</v>
          </cell>
          <cell r="M5497" t="str">
            <v>﻿Đã nghỉ việc</v>
          </cell>
          <cell r="N5497">
            <v>42607</v>
          </cell>
          <cell r="Q5497">
            <v>0</v>
          </cell>
          <cell r="T5497">
            <v>0</v>
          </cell>
          <cell r="U5497">
            <v>0</v>
          </cell>
          <cell r="V5497">
            <v>0</v>
          </cell>
        </row>
        <row r="5498">
          <cell r="D5498" t="str">
            <v>TCA TEAM</v>
          </cell>
          <cell r="M5498" t="str">
            <v>﻿Đang hoạt động</v>
          </cell>
          <cell r="N5498">
            <v>42579</v>
          </cell>
          <cell r="Q5498">
            <v>0</v>
          </cell>
          <cell r="T5498">
            <v>0</v>
          </cell>
          <cell r="U5498">
            <v>0</v>
          </cell>
          <cell r="V5498">
            <v>0</v>
          </cell>
        </row>
        <row r="5499">
          <cell r="D5499" t="str">
            <v>TCA TEAM</v>
          </cell>
          <cell r="M5499" t="str">
            <v>﻿Đang hoạt động</v>
          </cell>
          <cell r="N5499">
            <v>42579</v>
          </cell>
          <cell r="Q5499">
            <v>0</v>
          </cell>
          <cell r="T5499">
            <v>0</v>
          </cell>
          <cell r="U5499">
            <v>0</v>
          </cell>
          <cell r="V5499">
            <v>0</v>
          </cell>
        </row>
        <row r="5500">
          <cell r="D5500" t="str">
            <v>GENCASA HƯNG YÊN</v>
          </cell>
          <cell r="M5500" t="str">
            <v>﻿Đang hoạt động</v>
          </cell>
          <cell r="N5500">
            <v>42576</v>
          </cell>
          <cell r="Q5500">
            <v>1</v>
          </cell>
          <cell r="T5500">
            <v>0</v>
          </cell>
          <cell r="U5500">
            <v>0</v>
          </cell>
          <cell r="V5500">
            <v>0</v>
          </cell>
        </row>
        <row r="5501">
          <cell r="D5501" t="str">
            <v>TCA TEAM</v>
          </cell>
          <cell r="M5501" t="str">
            <v>﻿Đang hoạt động</v>
          </cell>
          <cell r="N5501">
            <v>42579</v>
          </cell>
          <cell r="Q5501">
            <v>0</v>
          </cell>
          <cell r="T5501">
            <v>0</v>
          </cell>
          <cell r="U5501">
            <v>0</v>
          </cell>
          <cell r="V5501">
            <v>0</v>
          </cell>
        </row>
        <row r="5502">
          <cell r="D5502" t="str">
            <v>VICTORY</v>
          </cell>
          <cell r="M5502" t="str">
            <v>﻿Đang hoạt động</v>
          </cell>
          <cell r="N5502">
            <v>42576</v>
          </cell>
          <cell r="Q5502">
            <v>1</v>
          </cell>
          <cell r="T5502">
            <v>0</v>
          </cell>
          <cell r="U5502">
            <v>0</v>
          </cell>
          <cell r="V5502">
            <v>0</v>
          </cell>
        </row>
        <row r="5503">
          <cell r="D5503" t="str">
            <v>TCA TEAM</v>
          </cell>
          <cell r="M5503" t="str">
            <v>﻿Đang hoạt động</v>
          </cell>
          <cell r="N5503">
            <v>42740</v>
          </cell>
          <cell r="Q5503">
            <v>0</v>
          </cell>
          <cell r="T5503">
            <v>0</v>
          </cell>
          <cell r="U5503">
            <v>0</v>
          </cell>
          <cell r="V5503">
            <v>0</v>
          </cell>
        </row>
        <row r="5504">
          <cell r="D5504" t="str">
            <v>GENCASA HƯNG YÊN</v>
          </cell>
          <cell r="M5504" t="str">
            <v>﻿Đang hoạt động</v>
          </cell>
          <cell r="N5504">
            <v>42576</v>
          </cell>
          <cell r="Q5504">
            <v>1</v>
          </cell>
          <cell r="T5504">
            <v>0</v>
          </cell>
          <cell r="U5504">
            <v>0</v>
          </cell>
          <cell r="V5504">
            <v>0</v>
          </cell>
        </row>
        <row r="5505">
          <cell r="D5505" t="str">
            <v>TCA TEAM</v>
          </cell>
          <cell r="M5505" t="str">
            <v>﻿Đang hoạt động</v>
          </cell>
          <cell r="N5505">
            <v>42633</v>
          </cell>
          <cell r="Q5505">
            <v>0</v>
          </cell>
          <cell r="T5505">
            <v>0</v>
          </cell>
          <cell r="U5505">
            <v>0</v>
          </cell>
          <cell r="V5505">
            <v>0</v>
          </cell>
        </row>
        <row r="5506">
          <cell r="D5506" t="str">
            <v>F.B.I</v>
          </cell>
          <cell r="M5506" t="str">
            <v>﻿Đang hoạt động</v>
          </cell>
          <cell r="N5506">
            <v>41816</v>
          </cell>
          <cell r="Q5506">
            <v>0</v>
          </cell>
          <cell r="T5506">
            <v>0</v>
          </cell>
          <cell r="U5506">
            <v>1</v>
          </cell>
          <cell r="V5506">
            <v>0</v>
          </cell>
        </row>
        <row r="5507">
          <cell r="D5507" t="str">
            <v>TCA TEAM</v>
          </cell>
          <cell r="M5507" t="str">
            <v>﻿Đang hoạt động</v>
          </cell>
          <cell r="N5507">
            <v>42578</v>
          </cell>
          <cell r="Q5507">
            <v>0</v>
          </cell>
          <cell r="T5507">
            <v>0</v>
          </cell>
          <cell r="U5507">
            <v>0</v>
          </cell>
          <cell r="V5507">
            <v>0</v>
          </cell>
        </row>
        <row r="5508">
          <cell r="D5508" t="str">
            <v>GENCASA HƯNG YÊN</v>
          </cell>
          <cell r="M5508" t="str">
            <v>﻿Đang hoạt động</v>
          </cell>
          <cell r="N5508">
            <v>42576</v>
          </cell>
          <cell r="Q5508">
            <v>1</v>
          </cell>
          <cell r="T5508">
            <v>0</v>
          </cell>
          <cell r="U5508">
            <v>0</v>
          </cell>
          <cell r="V5508">
            <v>0</v>
          </cell>
        </row>
        <row r="5509">
          <cell r="D5509" t="str">
            <v>TCA TEAM</v>
          </cell>
          <cell r="M5509" t="str">
            <v>﻿Đang hoạt động</v>
          </cell>
          <cell r="N5509">
            <v>42578</v>
          </cell>
          <cell r="Q5509">
            <v>0</v>
          </cell>
          <cell r="T5509">
            <v>0</v>
          </cell>
          <cell r="U5509">
            <v>0</v>
          </cell>
          <cell r="V5509">
            <v>0</v>
          </cell>
        </row>
        <row r="5510">
          <cell r="D5510" t="str">
            <v>BLUE OCEAN</v>
          </cell>
          <cell r="M5510" t="str">
            <v>﻿Đang hoạt động</v>
          </cell>
          <cell r="N5510">
            <v>42612</v>
          </cell>
          <cell r="Q5510">
            <v>1</v>
          </cell>
          <cell r="T5510">
            <v>0</v>
          </cell>
          <cell r="U5510">
            <v>0</v>
          </cell>
          <cell r="V5510">
            <v>0</v>
          </cell>
        </row>
        <row r="5511">
          <cell r="D5511" t="str">
            <v>GENCASA YÊN BÁI</v>
          </cell>
          <cell r="M5511" t="str">
            <v>﻿Đang hoạt động</v>
          </cell>
          <cell r="N5511">
            <v>42578</v>
          </cell>
          <cell r="Q5511">
            <v>1</v>
          </cell>
          <cell r="T5511">
            <v>0</v>
          </cell>
          <cell r="U5511">
            <v>0</v>
          </cell>
          <cell r="V5511">
            <v>0</v>
          </cell>
        </row>
        <row r="5512">
          <cell r="D5512" t="str">
            <v>GENCASA HƯNG YÊN</v>
          </cell>
          <cell r="M5512" t="str">
            <v>﻿Đang hoạt động</v>
          </cell>
          <cell r="N5512">
            <v>42576</v>
          </cell>
          <cell r="Q5512">
            <v>1</v>
          </cell>
          <cell r="T5512">
            <v>0</v>
          </cell>
          <cell r="U5512">
            <v>0</v>
          </cell>
          <cell r="V5512">
            <v>0</v>
          </cell>
        </row>
        <row r="5513">
          <cell r="D5513" t="str">
            <v>TCA TEAM</v>
          </cell>
          <cell r="M5513" t="str">
            <v>﻿Đang hoạt động</v>
          </cell>
          <cell r="N5513">
            <v>42579</v>
          </cell>
          <cell r="Q5513">
            <v>0</v>
          </cell>
          <cell r="T5513">
            <v>0</v>
          </cell>
          <cell r="U5513">
            <v>0</v>
          </cell>
          <cell r="V5513">
            <v>0</v>
          </cell>
        </row>
        <row r="5514">
          <cell r="D5514" t="str">
            <v>TCA TEAM</v>
          </cell>
          <cell r="M5514" t="str">
            <v>﻿Đang hoạt động</v>
          </cell>
          <cell r="N5514">
            <v>42579</v>
          </cell>
          <cell r="Q5514">
            <v>0</v>
          </cell>
          <cell r="T5514">
            <v>0</v>
          </cell>
          <cell r="U5514">
            <v>0</v>
          </cell>
          <cell r="V5514">
            <v>0</v>
          </cell>
        </row>
        <row r="5515">
          <cell r="D5515" t="str">
            <v>THE KEY</v>
          </cell>
          <cell r="M5515" t="str">
            <v>﻿Đang hoạt động</v>
          </cell>
          <cell r="N5515">
            <v>42579</v>
          </cell>
          <cell r="Q5515">
            <v>0</v>
          </cell>
          <cell r="T5515">
            <v>1</v>
          </cell>
          <cell r="U5515">
            <v>0</v>
          </cell>
          <cell r="V5515">
            <v>0</v>
          </cell>
        </row>
        <row r="5516">
          <cell r="D5516" t="str">
            <v>TCA TEAM</v>
          </cell>
          <cell r="M5516" t="str">
            <v>﻿Đang hoạt động</v>
          </cell>
          <cell r="N5516">
            <v>42578</v>
          </cell>
          <cell r="Q5516">
            <v>0</v>
          </cell>
          <cell r="T5516">
            <v>0</v>
          </cell>
          <cell r="U5516">
            <v>0</v>
          </cell>
          <cell r="V5516">
            <v>0</v>
          </cell>
        </row>
        <row r="5517">
          <cell r="D5517" t="str">
            <v>TCA TEAM</v>
          </cell>
          <cell r="M5517" t="str">
            <v>﻿Đang hoạt động</v>
          </cell>
          <cell r="N5517">
            <v>42704</v>
          </cell>
          <cell r="Q5517">
            <v>0</v>
          </cell>
          <cell r="T5517">
            <v>0</v>
          </cell>
          <cell r="U5517">
            <v>0</v>
          </cell>
          <cell r="V5517">
            <v>0</v>
          </cell>
        </row>
        <row r="5518">
          <cell r="D5518" t="str">
            <v>VICTORY</v>
          </cell>
          <cell r="M5518" t="str">
            <v>﻿Đang hoạt động</v>
          </cell>
          <cell r="N5518">
            <v>42576</v>
          </cell>
          <cell r="Q5518">
            <v>1</v>
          </cell>
          <cell r="T5518">
            <v>0</v>
          </cell>
          <cell r="U5518">
            <v>0</v>
          </cell>
          <cell r="V5518">
            <v>0</v>
          </cell>
        </row>
        <row r="5519">
          <cell r="D5519" t="str">
            <v>VICTORY</v>
          </cell>
          <cell r="M5519" t="str">
            <v>﻿Đã nghỉ việc</v>
          </cell>
          <cell r="N5519">
            <v>42576</v>
          </cell>
          <cell r="Q5519">
            <v>0</v>
          </cell>
          <cell r="T5519">
            <v>0</v>
          </cell>
          <cell r="U5519">
            <v>0</v>
          </cell>
          <cell r="V5519">
            <v>0</v>
          </cell>
        </row>
        <row r="5520">
          <cell r="D5520" t="str">
            <v>THE KEY</v>
          </cell>
          <cell r="M5520" t="str">
            <v>﻿Đang hoạt động</v>
          </cell>
          <cell r="N5520">
            <v>42577</v>
          </cell>
          <cell r="Q5520">
            <v>1</v>
          </cell>
          <cell r="T5520">
            <v>0</v>
          </cell>
          <cell r="U5520">
            <v>0</v>
          </cell>
          <cell r="V5520">
            <v>0</v>
          </cell>
        </row>
        <row r="5521">
          <cell r="D5521" t="str">
            <v>MDRT BH</v>
          </cell>
          <cell r="M5521" t="str">
            <v>﻿Đã nghỉ việc</v>
          </cell>
          <cell r="N5521">
            <v>42577</v>
          </cell>
          <cell r="Q5521">
            <v>0</v>
          </cell>
          <cell r="T5521">
            <v>0</v>
          </cell>
          <cell r="U5521">
            <v>0</v>
          </cell>
          <cell r="V5521">
            <v>0</v>
          </cell>
        </row>
        <row r="5522">
          <cell r="D5522" t="str">
            <v>MDRT BH</v>
          </cell>
          <cell r="M5522" t="str">
            <v>﻿Đã nghỉ việc</v>
          </cell>
          <cell r="N5522">
            <v>42577</v>
          </cell>
          <cell r="Q5522">
            <v>0</v>
          </cell>
          <cell r="T5522">
            <v>0</v>
          </cell>
          <cell r="U5522">
            <v>0</v>
          </cell>
          <cell r="V5522">
            <v>0</v>
          </cell>
        </row>
        <row r="5523">
          <cell r="D5523" t="str">
            <v>TCA TEAM</v>
          </cell>
          <cell r="M5523" t="str">
            <v>﻿Đang hoạt động</v>
          </cell>
          <cell r="N5523">
            <v>42578</v>
          </cell>
          <cell r="Q5523">
            <v>0</v>
          </cell>
          <cell r="T5523">
            <v>0</v>
          </cell>
          <cell r="U5523">
            <v>0</v>
          </cell>
          <cell r="V5523">
            <v>0</v>
          </cell>
        </row>
        <row r="5524">
          <cell r="D5524" t="str">
            <v>TCA TEAM</v>
          </cell>
          <cell r="M5524" t="str">
            <v>﻿Đang hoạt động</v>
          </cell>
          <cell r="N5524">
            <v>42579</v>
          </cell>
          <cell r="Q5524">
            <v>0</v>
          </cell>
          <cell r="T5524">
            <v>0</v>
          </cell>
          <cell r="U5524">
            <v>0</v>
          </cell>
          <cell r="V5524">
            <v>0</v>
          </cell>
        </row>
        <row r="5525">
          <cell r="D5525" t="str">
            <v>TCA TEAM</v>
          </cell>
          <cell r="M5525" t="str">
            <v>﻿Đang hoạt động</v>
          </cell>
          <cell r="N5525">
            <v>42579</v>
          </cell>
          <cell r="Q5525">
            <v>0</v>
          </cell>
          <cell r="T5525">
            <v>0</v>
          </cell>
          <cell r="U5525">
            <v>0</v>
          </cell>
          <cell r="V5525">
            <v>0</v>
          </cell>
        </row>
        <row r="5526">
          <cell r="D5526" t="str">
            <v>TCA TEAM</v>
          </cell>
          <cell r="M5526" t="str">
            <v>﻿Đang hoạt động</v>
          </cell>
          <cell r="N5526">
            <v>42579</v>
          </cell>
          <cell r="Q5526">
            <v>0</v>
          </cell>
          <cell r="T5526">
            <v>0</v>
          </cell>
          <cell r="U5526">
            <v>0</v>
          </cell>
          <cell r="V5526">
            <v>0</v>
          </cell>
        </row>
        <row r="5527">
          <cell r="D5527" t="str">
            <v>MDRT BH</v>
          </cell>
          <cell r="M5527" t="str">
            <v>﻿Đã nghỉ việc</v>
          </cell>
          <cell r="N5527">
            <v>42577</v>
          </cell>
          <cell r="Q5527">
            <v>0</v>
          </cell>
          <cell r="T5527">
            <v>0</v>
          </cell>
          <cell r="U5527">
            <v>0</v>
          </cell>
          <cell r="V5527">
            <v>0</v>
          </cell>
        </row>
        <row r="5528">
          <cell r="D5528" t="str">
            <v>TCA TEAM</v>
          </cell>
          <cell r="M5528" t="str">
            <v>﻿Đang hoạt động</v>
          </cell>
          <cell r="N5528">
            <v>42579</v>
          </cell>
          <cell r="Q5528">
            <v>0</v>
          </cell>
          <cell r="T5528">
            <v>0</v>
          </cell>
          <cell r="U5528">
            <v>0</v>
          </cell>
          <cell r="V5528">
            <v>0</v>
          </cell>
        </row>
        <row r="5529">
          <cell r="D5529" t="str">
            <v>VICTORY</v>
          </cell>
          <cell r="M5529" t="str">
            <v>﻿Đã nghỉ việc</v>
          </cell>
          <cell r="N5529">
            <v>42576</v>
          </cell>
          <cell r="Q5529">
            <v>0</v>
          </cell>
          <cell r="T5529">
            <v>0</v>
          </cell>
          <cell r="U5529">
            <v>0</v>
          </cell>
          <cell r="V5529">
            <v>0</v>
          </cell>
        </row>
        <row r="5530">
          <cell r="D5530" t="str">
            <v>TCA TEAM</v>
          </cell>
          <cell r="M5530" t="str">
            <v>﻿Đang hoạt động</v>
          </cell>
          <cell r="N5530">
            <v>42633</v>
          </cell>
          <cell r="Q5530">
            <v>0</v>
          </cell>
          <cell r="T5530">
            <v>0</v>
          </cell>
          <cell r="U5530">
            <v>0</v>
          </cell>
          <cell r="V5530">
            <v>0</v>
          </cell>
        </row>
        <row r="5531">
          <cell r="D5531" t="str">
            <v>TCA TEAM</v>
          </cell>
          <cell r="M5531" t="str">
            <v>﻿Đang hoạt động</v>
          </cell>
          <cell r="N5531">
            <v>42579</v>
          </cell>
          <cell r="Q5531">
            <v>0</v>
          </cell>
          <cell r="T5531">
            <v>0</v>
          </cell>
          <cell r="U5531">
            <v>0</v>
          </cell>
          <cell r="V5531">
            <v>0</v>
          </cell>
        </row>
        <row r="5532">
          <cell r="D5532" t="str">
            <v>GENCASA HÀ ĐÔNG</v>
          </cell>
          <cell r="M5532" t="str">
            <v>﻿Đã nghỉ việc</v>
          </cell>
          <cell r="N5532">
            <v>42578</v>
          </cell>
          <cell r="Q5532">
            <v>0</v>
          </cell>
          <cell r="T5532">
            <v>0</v>
          </cell>
          <cell r="U5532">
            <v>0</v>
          </cell>
          <cell r="V5532">
            <v>0</v>
          </cell>
        </row>
        <row r="5533">
          <cell r="D5533" t="str">
            <v>TCA TEAM</v>
          </cell>
          <cell r="M5533" t="str">
            <v>﻿Đang hoạt động</v>
          </cell>
          <cell r="N5533">
            <v>42579</v>
          </cell>
          <cell r="Q5533">
            <v>0</v>
          </cell>
          <cell r="T5533">
            <v>0</v>
          </cell>
          <cell r="U5533">
            <v>0</v>
          </cell>
          <cell r="V5533">
            <v>0</v>
          </cell>
        </row>
        <row r="5534">
          <cell r="D5534" t="str">
            <v>GENCASA HÀ ĐÔNG</v>
          </cell>
          <cell r="M5534" t="str">
            <v>﻿Đang hoạt động</v>
          </cell>
          <cell r="N5534">
            <v>42578</v>
          </cell>
          <cell r="Q5534">
            <v>1</v>
          </cell>
          <cell r="T5534">
            <v>0</v>
          </cell>
          <cell r="U5534">
            <v>0</v>
          </cell>
          <cell r="V5534">
            <v>0</v>
          </cell>
        </row>
        <row r="5535">
          <cell r="D5535" t="str">
            <v>THE CAPITAL</v>
          </cell>
          <cell r="M5535" t="str">
            <v>﻿Đã nghỉ việc</v>
          </cell>
          <cell r="N5535">
            <v>42593</v>
          </cell>
          <cell r="Q5535">
            <v>0</v>
          </cell>
          <cell r="T5535">
            <v>0</v>
          </cell>
          <cell r="U5535">
            <v>0</v>
          </cell>
          <cell r="V5535">
            <v>0</v>
          </cell>
        </row>
        <row r="5536">
          <cell r="D5536" t="str">
            <v>THE ROME</v>
          </cell>
          <cell r="M5536" t="str">
            <v>﻿Đã nghỉ việc</v>
          </cell>
          <cell r="N5536">
            <v>42577</v>
          </cell>
          <cell r="Q5536">
            <v>0</v>
          </cell>
          <cell r="T5536">
            <v>0</v>
          </cell>
          <cell r="U5536">
            <v>0</v>
          </cell>
          <cell r="V5536">
            <v>0</v>
          </cell>
        </row>
        <row r="5537">
          <cell r="D5537" t="str">
            <v>SUNFLOWER</v>
          </cell>
          <cell r="M5537" t="str">
            <v>﻿Đang hoạt động</v>
          </cell>
          <cell r="N5537">
            <v>42577</v>
          </cell>
          <cell r="Q5537">
            <v>1</v>
          </cell>
          <cell r="T5537">
            <v>0</v>
          </cell>
          <cell r="U5537">
            <v>0</v>
          </cell>
          <cell r="V5537">
            <v>0</v>
          </cell>
        </row>
        <row r="5538">
          <cell r="D5538" t="str">
            <v>CUPID</v>
          </cell>
          <cell r="M5538" t="str">
            <v>﻿Đang hoạt động</v>
          </cell>
          <cell r="N5538">
            <v>42578</v>
          </cell>
          <cell r="Q5538">
            <v>1</v>
          </cell>
          <cell r="T5538">
            <v>0</v>
          </cell>
          <cell r="U5538">
            <v>0</v>
          </cell>
          <cell r="V5538">
            <v>0</v>
          </cell>
        </row>
        <row r="5539">
          <cell r="D5539" t="str">
            <v>SUNFLOWER</v>
          </cell>
          <cell r="M5539" t="str">
            <v>﻿Đang hoạt động</v>
          </cell>
          <cell r="N5539">
            <v>42592</v>
          </cell>
          <cell r="Q5539">
            <v>0</v>
          </cell>
          <cell r="T5539">
            <v>1</v>
          </cell>
          <cell r="U5539">
            <v>0</v>
          </cell>
          <cell r="V5539">
            <v>0</v>
          </cell>
        </row>
        <row r="5540">
          <cell r="D5540" t="str">
            <v>TCA TEAM</v>
          </cell>
          <cell r="M5540" t="str">
            <v>﻿Đang hoạt động</v>
          </cell>
          <cell r="N5540">
            <v>42579</v>
          </cell>
          <cell r="Q5540">
            <v>0</v>
          </cell>
          <cell r="T5540">
            <v>0</v>
          </cell>
          <cell r="U5540">
            <v>0</v>
          </cell>
          <cell r="V5540">
            <v>0</v>
          </cell>
        </row>
        <row r="5541">
          <cell r="D5541" t="str">
            <v>THE SKY</v>
          </cell>
          <cell r="M5541" t="str">
            <v>﻿Đang hoạt động</v>
          </cell>
          <cell r="N5541">
            <v>42592</v>
          </cell>
          <cell r="Q5541">
            <v>1</v>
          </cell>
          <cell r="T5541">
            <v>0</v>
          </cell>
          <cell r="U5541">
            <v>0</v>
          </cell>
          <cell r="V5541">
            <v>0</v>
          </cell>
        </row>
        <row r="5542">
          <cell r="D5542" t="str">
            <v>BLUE OCEAN</v>
          </cell>
          <cell r="M5542" t="str">
            <v>﻿Đang hoạt động</v>
          </cell>
          <cell r="N5542">
            <v>42598</v>
          </cell>
          <cell r="Q5542">
            <v>1</v>
          </cell>
          <cell r="T5542">
            <v>0</v>
          </cell>
          <cell r="U5542">
            <v>0</v>
          </cell>
          <cell r="V5542">
            <v>0</v>
          </cell>
        </row>
        <row r="5543">
          <cell r="D5543" t="str">
            <v>GENCASA HÀ ĐÔNG</v>
          </cell>
          <cell r="M5543" t="str">
            <v>﻿Đang hoạt động</v>
          </cell>
          <cell r="N5543">
            <v>42593</v>
          </cell>
          <cell r="Q5543">
            <v>1</v>
          </cell>
          <cell r="T5543">
            <v>0</v>
          </cell>
          <cell r="U5543">
            <v>0</v>
          </cell>
          <cell r="V5543">
            <v>0</v>
          </cell>
        </row>
        <row r="5544">
          <cell r="D5544" t="str">
            <v>ELITE</v>
          </cell>
          <cell r="M5544" t="str">
            <v>﻿Đã nghỉ việc</v>
          </cell>
          <cell r="N5544">
            <v>42593</v>
          </cell>
          <cell r="Q5544">
            <v>0</v>
          </cell>
          <cell r="T5544">
            <v>0</v>
          </cell>
          <cell r="U5544">
            <v>0</v>
          </cell>
          <cell r="V5544">
            <v>0</v>
          </cell>
        </row>
        <row r="5545">
          <cell r="D5545" t="str">
            <v>ELITE</v>
          </cell>
          <cell r="M5545" t="str">
            <v>﻿Đã nghỉ việc</v>
          </cell>
          <cell r="N5545">
            <v>42593</v>
          </cell>
          <cell r="Q5545">
            <v>0</v>
          </cell>
          <cell r="T5545">
            <v>0</v>
          </cell>
          <cell r="U5545">
            <v>0</v>
          </cell>
          <cell r="V5545">
            <v>0</v>
          </cell>
        </row>
        <row r="5546">
          <cell r="D5546" t="str">
            <v>SUNFLOWER</v>
          </cell>
          <cell r="M5546" t="str">
            <v>﻿Đang hoạt động</v>
          </cell>
          <cell r="N5546">
            <v>42591</v>
          </cell>
          <cell r="Q5546">
            <v>1</v>
          </cell>
          <cell r="T5546">
            <v>0</v>
          </cell>
          <cell r="U5546">
            <v>0</v>
          </cell>
          <cell r="V5546">
            <v>0</v>
          </cell>
        </row>
        <row r="5547">
          <cell r="D5547" t="str">
            <v>EIB MIỀN BẮC 1</v>
          </cell>
          <cell r="M5547" t="str">
            <v>﻿Đang hoạt động</v>
          </cell>
          <cell r="N5547">
            <v>42577</v>
          </cell>
          <cell r="Q5547">
            <v>0</v>
          </cell>
          <cell r="T5547">
            <v>0</v>
          </cell>
          <cell r="U5547">
            <v>0</v>
          </cell>
          <cell r="V5547">
            <v>0</v>
          </cell>
        </row>
        <row r="5548">
          <cell r="D5548" t="str">
            <v>ALLEGRO</v>
          </cell>
          <cell r="M5548" t="str">
            <v>﻿Đang hoạt động</v>
          </cell>
          <cell r="N5548">
            <v>42578</v>
          </cell>
          <cell r="Q5548">
            <v>1</v>
          </cell>
          <cell r="T5548">
            <v>0</v>
          </cell>
          <cell r="U5548">
            <v>0</v>
          </cell>
          <cell r="V5548">
            <v>0</v>
          </cell>
        </row>
        <row r="5549">
          <cell r="D5549" t="str">
            <v>GENCASA HÀ ĐÔNG</v>
          </cell>
          <cell r="M5549" t="str">
            <v>﻿Đã nghỉ việc</v>
          </cell>
          <cell r="N5549">
            <v>42601</v>
          </cell>
          <cell r="Q5549">
            <v>0</v>
          </cell>
          <cell r="T5549">
            <v>0</v>
          </cell>
          <cell r="U5549">
            <v>0</v>
          </cell>
          <cell r="V5549">
            <v>0</v>
          </cell>
        </row>
        <row r="5550">
          <cell r="D5550" t="str">
            <v>COT GENCASA</v>
          </cell>
          <cell r="M5550" t="str">
            <v>﻿Đang hoạt động</v>
          </cell>
          <cell r="N5550">
            <v>42578</v>
          </cell>
          <cell r="Q5550">
            <v>1</v>
          </cell>
          <cell r="T5550">
            <v>0</v>
          </cell>
          <cell r="U5550">
            <v>0</v>
          </cell>
          <cell r="V5550">
            <v>0</v>
          </cell>
        </row>
        <row r="5551">
          <cell r="D5551" t="str">
            <v>SUNFLOWER</v>
          </cell>
          <cell r="M5551" t="str">
            <v>﻿Đang hoạt động</v>
          </cell>
          <cell r="N5551">
            <v>42606</v>
          </cell>
          <cell r="Q5551">
            <v>1</v>
          </cell>
          <cell r="T5551">
            <v>0</v>
          </cell>
          <cell r="U5551">
            <v>0</v>
          </cell>
          <cell r="V5551">
            <v>0</v>
          </cell>
        </row>
        <row r="5552">
          <cell r="D5552" t="str">
            <v>EIB MIỀN NAM 2</v>
          </cell>
          <cell r="M5552" t="str">
            <v>﻿Đang hoạt động</v>
          </cell>
          <cell r="N5552">
            <v>42577</v>
          </cell>
          <cell r="Q5552">
            <v>0</v>
          </cell>
          <cell r="T5552">
            <v>0</v>
          </cell>
          <cell r="U5552">
            <v>0</v>
          </cell>
          <cell r="V5552">
            <v>0</v>
          </cell>
        </row>
        <row r="5553">
          <cell r="D5553" t="str">
            <v>EIB MIỀN BẮC 1</v>
          </cell>
          <cell r="M5553" t="str">
            <v>﻿Đang hoạt động</v>
          </cell>
          <cell r="N5553">
            <v>42577</v>
          </cell>
          <cell r="Q5553">
            <v>0</v>
          </cell>
          <cell r="T5553">
            <v>0</v>
          </cell>
          <cell r="U5553">
            <v>0</v>
          </cell>
          <cell r="V5553">
            <v>0</v>
          </cell>
        </row>
        <row r="5554">
          <cell r="D5554" t="str">
            <v>SUNFLOWER</v>
          </cell>
          <cell r="M5554" t="str">
            <v>﻿Đang hoạt động</v>
          </cell>
          <cell r="N5554">
            <v>42577</v>
          </cell>
          <cell r="Q5554">
            <v>1</v>
          </cell>
          <cell r="T5554">
            <v>0</v>
          </cell>
          <cell r="U5554">
            <v>0</v>
          </cell>
          <cell r="V5554">
            <v>0</v>
          </cell>
        </row>
        <row r="5555">
          <cell r="D5555" t="str">
            <v>LUCKY CAT</v>
          </cell>
          <cell r="M5555" t="str">
            <v>﻿Đang hoạt động</v>
          </cell>
          <cell r="N5555">
            <v>42578</v>
          </cell>
          <cell r="Q5555">
            <v>1</v>
          </cell>
          <cell r="T5555">
            <v>0</v>
          </cell>
          <cell r="U5555">
            <v>0</v>
          </cell>
          <cell r="V5555">
            <v>0</v>
          </cell>
        </row>
        <row r="5556">
          <cell r="D5556" t="str">
            <v>EIB MIỀN BẮC 1</v>
          </cell>
          <cell r="M5556" t="str">
            <v>﻿Đang hoạt động</v>
          </cell>
          <cell r="N5556">
            <v>42577</v>
          </cell>
          <cell r="Q5556">
            <v>0</v>
          </cell>
          <cell r="T5556">
            <v>0</v>
          </cell>
          <cell r="U5556">
            <v>0</v>
          </cell>
          <cell r="V5556">
            <v>0</v>
          </cell>
        </row>
        <row r="5557">
          <cell r="D5557" t="str">
            <v>ELITE</v>
          </cell>
          <cell r="M5557" t="str">
            <v>﻿Đã nghỉ việc</v>
          </cell>
          <cell r="N5557">
            <v>42593</v>
          </cell>
          <cell r="Q5557">
            <v>0</v>
          </cell>
          <cell r="T5557">
            <v>0</v>
          </cell>
          <cell r="U5557">
            <v>0</v>
          </cell>
          <cell r="V5557">
            <v>0</v>
          </cell>
        </row>
        <row r="5558">
          <cell r="D5558" t="str">
            <v>BAB HN</v>
          </cell>
          <cell r="M5558" t="str">
            <v>﻿Đang hoạt động</v>
          </cell>
          <cell r="N5558">
            <v>42607</v>
          </cell>
          <cell r="Q5558">
            <v>0</v>
          </cell>
          <cell r="T5558">
            <v>0</v>
          </cell>
          <cell r="U5558">
            <v>0</v>
          </cell>
          <cell r="V5558">
            <v>0</v>
          </cell>
        </row>
        <row r="5559">
          <cell r="D5559" t="str">
            <v>EIB MIỀN BẮC 1</v>
          </cell>
          <cell r="M5559" t="str">
            <v>﻿Đang hoạt động</v>
          </cell>
          <cell r="N5559">
            <v>42593</v>
          </cell>
          <cell r="Q5559">
            <v>0</v>
          </cell>
          <cell r="T5559">
            <v>0</v>
          </cell>
          <cell r="U5559">
            <v>0</v>
          </cell>
          <cell r="V5559">
            <v>0</v>
          </cell>
        </row>
        <row r="5560">
          <cell r="D5560" t="str">
            <v>BÌNH MINH</v>
          </cell>
          <cell r="M5560" t="str">
            <v>﻿Đang hoạt động</v>
          </cell>
          <cell r="N5560">
            <v>42580</v>
          </cell>
          <cell r="Q5560">
            <v>1</v>
          </cell>
          <cell r="T5560">
            <v>0</v>
          </cell>
          <cell r="U5560">
            <v>0</v>
          </cell>
          <cell r="V5560">
            <v>0</v>
          </cell>
        </row>
        <row r="5561">
          <cell r="D5561" t="str">
            <v>ELITE</v>
          </cell>
          <cell r="M5561" t="str">
            <v>﻿Đang hoạt động</v>
          </cell>
          <cell r="N5561">
            <v>42577</v>
          </cell>
          <cell r="Q5561">
            <v>1</v>
          </cell>
          <cell r="T5561">
            <v>0</v>
          </cell>
          <cell r="U5561">
            <v>0</v>
          </cell>
          <cell r="V5561">
            <v>0</v>
          </cell>
        </row>
        <row r="5562">
          <cell r="D5562" t="str">
            <v>CẦN THƠ</v>
          </cell>
          <cell r="M5562" t="str">
            <v>﻿Đang hoạt động</v>
          </cell>
          <cell r="N5562">
            <v>42577</v>
          </cell>
          <cell r="Q5562">
            <v>1</v>
          </cell>
          <cell r="T5562">
            <v>0</v>
          </cell>
          <cell r="U5562">
            <v>0</v>
          </cell>
          <cell r="V5562">
            <v>0</v>
          </cell>
        </row>
        <row r="5563">
          <cell r="D5563" t="str">
            <v>ELITE</v>
          </cell>
          <cell r="M5563" t="str">
            <v>﻿Đang hoạt động</v>
          </cell>
          <cell r="N5563">
            <v>42577</v>
          </cell>
          <cell r="Q5563">
            <v>1</v>
          </cell>
          <cell r="T5563">
            <v>0</v>
          </cell>
          <cell r="U5563">
            <v>0</v>
          </cell>
          <cell r="V5563">
            <v>0</v>
          </cell>
        </row>
        <row r="5564">
          <cell r="D5564" t="str">
            <v>ELITE</v>
          </cell>
          <cell r="M5564" t="str">
            <v>﻿Đã nghỉ việc</v>
          </cell>
          <cell r="N5564">
            <v>42593</v>
          </cell>
          <cell r="Q5564">
            <v>0</v>
          </cell>
          <cell r="T5564">
            <v>0</v>
          </cell>
          <cell r="U5564">
            <v>0</v>
          </cell>
          <cell r="V5564">
            <v>0</v>
          </cell>
        </row>
        <row r="5565">
          <cell r="D5565" t="str">
            <v>THANH HÓA</v>
          </cell>
          <cell r="M5565" t="str">
            <v>﻿Đang hoạt động</v>
          </cell>
          <cell r="N5565">
            <v>42598</v>
          </cell>
          <cell r="Q5565">
            <v>1</v>
          </cell>
          <cell r="T5565">
            <v>0</v>
          </cell>
          <cell r="U5565">
            <v>0</v>
          </cell>
          <cell r="V5565">
            <v>0</v>
          </cell>
        </row>
        <row r="5566">
          <cell r="D5566" t="str">
            <v>CẦN THƠ</v>
          </cell>
          <cell r="M5566" t="str">
            <v>﻿Đang hoạt động</v>
          </cell>
          <cell r="N5566">
            <v>42577</v>
          </cell>
          <cell r="Q5566">
            <v>1</v>
          </cell>
          <cell r="T5566">
            <v>0</v>
          </cell>
          <cell r="U5566">
            <v>0</v>
          </cell>
          <cell r="V5566">
            <v>0</v>
          </cell>
        </row>
        <row r="5567">
          <cell r="D5567" t="str">
            <v>MDRT BH</v>
          </cell>
          <cell r="M5567" t="str">
            <v>﻿Đang hoạt động</v>
          </cell>
          <cell r="N5567">
            <v>42577</v>
          </cell>
          <cell r="Q5567">
            <v>0</v>
          </cell>
          <cell r="T5567">
            <v>0</v>
          </cell>
          <cell r="U5567">
            <v>1</v>
          </cell>
          <cell r="V5567">
            <v>0</v>
          </cell>
        </row>
        <row r="5568">
          <cell r="D5568" t="str">
            <v>LUCKY STAR</v>
          </cell>
          <cell r="M5568" t="str">
            <v>﻿Đang hoạt động</v>
          </cell>
          <cell r="N5568">
            <v>42586</v>
          </cell>
          <cell r="Q5568">
            <v>1</v>
          </cell>
          <cell r="T5568">
            <v>0</v>
          </cell>
          <cell r="U5568">
            <v>0</v>
          </cell>
          <cell r="V5568">
            <v>0</v>
          </cell>
        </row>
        <row r="5569">
          <cell r="D5569" t="str">
            <v>SUNFLOWER</v>
          </cell>
          <cell r="M5569" t="str">
            <v>﻿Đang hoạt động</v>
          </cell>
          <cell r="N5569">
            <v>42579</v>
          </cell>
          <cell r="Q5569">
            <v>0</v>
          </cell>
          <cell r="T5569">
            <v>0</v>
          </cell>
          <cell r="U5569">
            <v>1</v>
          </cell>
          <cell r="V5569">
            <v>0</v>
          </cell>
        </row>
        <row r="5570">
          <cell r="D5570" t="str">
            <v>TCB NORTH</v>
          </cell>
          <cell r="M5570" t="str">
            <v>﻿Đang hoạt động</v>
          </cell>
          <cell r="N5570">
            <v>41817</v>
          </cell>
          <cell r="Q5570">
            <v>0</v>
          </cell>
          <cell r="T5570">
            <v>0</v>
          </cell>
          <cell r="U5570">
            <v>0</v>
          </cell>
          <cell r="V5570">
            <v>0</v>
          </cell>
        </row>
        <row r="5571">
          <cell r="D5571" t="str">
            <v>THE ROME</v>
          </cell>
          <cell r="M5571" t="str">
            <v>﻿Đã nghỉ việc</v>
          </cell>
          <cell r="N5571">
            <v>42577</v>
          </cell>
          <cell r="Q5571">
            <v>0</v>
          </cell>
          <cell r="T5571">
            <v>0</v>
          </cell>
          <cell r="U5571">
            <v>0</v>
          </cell>
          <cell r="V5571">
            <v>0</v>
          </cell>
        </row>
        <row r="5572">
          <cell r="D5572" t="str">
            <v>BELIEVE IN FUTURE</v>
          </cell>
          <cell r="M5572" t="str">
            <v>﻿Đang hoạt động</v>
          </cell>
          <cell r="N5572">
            <v>42578</v>
          </cell>
          <cell r="Q5572">
            <v>1</v>
          </cell>
          <cell r="T5572">
            <v>0</v>
          </cell>
          <cell r="U5572">
            <v>0</v>
          </cell>
          <cell r="V5572">
            <v>0</v>
          </cell>
        </row>
        <row r="5573">
          <cell r="D5573" t="str">
            <v>TCA TEAM</v>
          </cell>
          <cell r="M5573" t="str">
            <v>﻿Đang hoạt động</v>
          </cell>
          <cell r="N5573">
            <v>42579</v>
          </cell>
          <cell r="Q5573">
            <v>0</v>
          </cell>
          <cell r="T5573">
            <v>0</v>
          </cell>
          <cell r="U5573">
            <v>0</v>
          </cell>
          <cell r="V5573">
            <v>0</v>
          </cell>
        </row>
        <row r="5574">
          <cell r="D5574" t="str">
            <v>GENCASA HÀ ĐÔNG</v>
          </cell>
          <cell r="M5574" t="str">
            <v>﻿Đã nghỉ việc</v>
          </cell>
          <cell r="N5574">
            <v>42577</v>
          </cell>
          <cell r="Q5574">
            <v>0</v>
          </cell>
          <cell r="T5574">
            <v>0</v>
          </cell>
          <cell r="U5574">
            <v>0</v>
          </cell>
          <cell r="V5574">
            <v>0</v>
          </cell>
        </row>
        <row r="5575">
          <cell r="D5575" t="str">
            <v>TCA TEAM</v>
          </cell>
          <cell r="M5575" t="str">
            <v>﻿Đang hoạt động</v>
          </cell>
          <cell r="N5575">
            <v>42579</v>
          </cell>
          <cell r="Q5575">
            <v>0</v>
          </cell>
          <cell r="T5575">
            <v>0</v>
          </cell>
          <cell r="U5575">
            <v>0</v>
          </cell>
          <cell r="V5575">
            <v>0</v>
          </cell>
        </row>
        <row r="5576">
          <cell r="D5576" t="str">
            <v>TCA TEAM</v>
          </cell>
          <cell r="M5576" t="str">
            <v>﻿Đang hoạt động</v>
          </cell>
          <cell r="N5576">
            <v>42578</v>
          </cell>
          <cell r="Q5576">
            <v>0</v>
          </cell>
          <cell r="T5576">
            <v>0</v>
          </cell>
          <cell r="U5576">
            <v>0</v>
          </cell>
          <cell r="V5576">
            <v>0</v>
          </cell>
        </row>
        <row r="5577">
          <cell r="D5577" t="str">
            <v>TCA TEAM</v>
          </cell>
          <cell r="M5577" t="str">
            <v>﻿Đang hoạt động</v>
          </cell>
          <cell r="N5577">
            <v>42579</v>
          </cell>
          <cell r="Q5577">
            <v>0</v>
          </cell>
          <cell r="T5577">
            <v>0</v>
          </cell>
          <cell r="U5577">
            <v>0</v>
          </cell>
          <cell r="V5577">
            <v>0</v>
          </cell>
        </row>
        <row r="5578">
          <cell r="D5578" t="str">
            <v>GENCASA LẠNG SƠN</v>
          </cell>
          <cell r="M5578" t="str">
            <v>﻿Đang hoạt động</v>
          </cell>
          <cell r="N5578">
            <v>42578</v>
          </cell>
          <cell r="Q5578">
            <v>0</v>
          </cell>
          <cell r="T5578">
            <v>0</v>
          </cell>
          <cell r="U5578">
            <v>0</v>
          </cell>
          <cell r="V5578">
            <v>1</v>
          </cell>
        </row>
        <row r="5579">
          <cell r="D5579" t="str">
            <v>ELITE</v>
          </cell>
          <cell r="M5579" t="str">
            <v>﻿Đang hoạt động</v>
          </cell>
          <cell r="N5579">
            <v>42592</v>
          </cell>
          <cell r="Q5579">
            <v>0</v>
          </cell>
          <cell r="T5579">
            <v>0</v>
          </cell>
          <cell r="U5579">
            <v>1</v>
          </cell>
          <cell r="V5579">
            <v>0</v>
          </cell>
        </row>
        <row r="5580">
          <cell r="D5580" t="str">
            <v>ELITE</v>
          </cell>
          <cell r="M5580" t="str">
            <v>﻿Đang hoạt động</v>
          </cell>
          <cell r="N5580">
            <v>42578</v>
          </cell>
          <cell r="Q5580">
            <v>1</v>
          </cell>
          <cell r="T5580">
            <v>0</v>
          </cell>
          <cell r="U5580">
            <v>0</v>
          </cell>
          <cell r="V5580">
            <v>0</v>
          </cell>
        </row>
        <row r="5581">
          <cell r="D5581" t="str">
            <v>DANANG1</v>
          </cell>
          <cell r="M5581" t="str">
            <v>﻿Đang hoạt động</v>
          </cell>
          <cell r="N5581">
            <v>42577</v>
          </cell>
          <cell r="Q5581">
            <v>1</v>
          </cell>
          <cell r="T5581">
            <v>0</v>
          </cell>
          <cell r="U5581">
            <v>0</v>
          </cell>
          <cell r="V5581">
            <v>0</v>
          </cell>
        </row>
        <row r="5582">
          <cell r="D5582" t="str">
            <v>DANANG1</v>
          </cell>
          <cell r="M5582" t="str">
            <v>﻿Đang hoạt động</v>
          </cell>
          <cell r="N5582">
            <v>42579</v>
          </cell>
          <cell r="Q5582">
            <v>1</v>
          </cell>
          <cell r="T5582">
            <v>0</v>
          </cell>
          <cell r="U5582">
            <v>0</v>
          </cell>
          <cell r="V5582">
            <v>0</v>
          </cell>
        </row>
        <row r="5583">
          <cell r="D5583" t="str">
            <v>GENCASA ĐÀ NẴNG 1</v>
          </cell>
          <cell r="M5583" t="str">
            <v>﻿Đang hoạt động</v>
          </cell>
          <cell r="N5583">
            <v>42577</v>
          </cell>
          <cell r="Q5583">
            <v>1</v>
          </cell>
          <cell r="T5583">
            <v>0</v>
          </cell>
          <cell r="U5583">
            <v>0</v>
          </cell>
          <cell r="V5583">
            <v>0</v>
          </cell>
        </row>
        <row r="5584">
          <cell r="D5584" t="str">
            <v>GENCASA ĐÀ NẴNG 1</v>
          </cell>
          <cell r="M5584" t="str">
            <v>﻿Đang hoạt động</v>
          </cell>
          <cell r="N5584">
            <v>42577</v>
          </cell>
          <cell r="Q5584">
            <v>1</v>
          </cell>
          <cell r="T5584">
            <v>0</v>
          </cell>
          <cell r="U5584">
            <v>0</v>
          </cell>
          <cell r="V5584">
            <v>0</v>
          </cell>
        </row>
        <row r="5585">
          <cell r="D5585" t="str">
            <v>GENCASA ĐÀ NẴNG 1</v>
          </cell>
          <cell r="M5585" t="str">
            <v>﻿Đang hoạt động</v>
          </cell>
          <cell r="N5585">
            <v>42577</v>
          </cell>
          <cell r="Q5585">
            <v>1</v>
          </cell>
          <cell r="T5585">
            <v>0</v>
          </cell>
          <cell r="U5585">
            <v>0</v>
          </cell>
          <cell r="V5585">
            <v>0</v>
          </cell>
        </row>
        <row r="5586">
          <cell r="D5586" t="str">
            <v>DANANG1</v>
          </cell>
          <cell r="M5586" t="str">
            <v>﻿Đang hoạt động</v>
          </cell>
          <cell r="N5586">
            <v>42577</v>
          </cell>
          <cell r="Q5586">
            <v>1</v>
          </cell>
          <cell r="T5586">
            <v>0</v>
          </cell>
          <cell r="U5586">
            <v>0</v>
          </cell>
          <cell r="V5586">
            <v>0</v>
          </cell>
        </row>
        <row r="5587">
          <cell r="D5587" t="str">
            <v>LONG XUYÊN 1</v>
          </cell>
          <cell r="M5587" t="str">
            <v>﻿Đã nghỉ việc</v>
          </cell>
          <cell r="N5587">
            <v>42627</v>
          </cell>
          <cell r="Q5587">
            <v>0</v>
          </cell>
          <cell r="T5587">
            <v>0</v>
          </cell>
          <cell r="U5587">
            <v>0</v>
          </cell>
          <cell r="V5587">
            <v>0</v>
          </cell>
        </row>
        <row r="5588">
          <cell r="D5588" t="str">
            <v>LONG XUYÊN 1</v>
          </cell>
          <cell r="M5588" t="str">
            <v>﻿Đã nghỉ việc</v>
          </cell>
          <cell r="N5588">
            <v>42627</v>
          </cell>
          <cell r="Q5588">
            <v>0</v>
          </cell>
          <cell r="T5588">
            <v>0</v>
          </cell>
          <cell r="U5588">
            <v>0</v>
          </cell>
          <cell r="V5588">
            <v>0</v>
          </cell>
        </row>
        <row r="5589">
          <cell r="D5589" t="str">
            <v>LONG XUYÊN 1</v>
          </cell>
          <cell r="M5589" t="str">
            <v>﻿Đang hoạt động</v>
          </cell>
          <cell r="N5589">
            <v>42577</v>
          </cell>
          <cell r="Q5589">
            <v>1</v>
          </cell>
          <cell r="T5589">
            <v>0</v>
          </cell>
          <cell r="U5589">
            <v>0</v>
          </cell>
          <cell r="V5589">
            <v>0</v>
          </cell>
        </row>
        <row r="5590">
          <cell r="D5590" t="str">
            <v>GENCASA THÁI NGUYÊN</v>
          </cell>
          <cell r="M5590" t="str">
            <v>﻿Đã nghỉ việc</v>
          </cell>
          <cell r="N5590">
            <v>42639</v>
          </cell>
          <cell r="Q5590">
            <v>0</v>
          </cell>
          <cell r="T5590">
            <v>0</v>
          </cell>
          <cell r="U5590">
            <v>0</v>
          </cell>
          <cell r="V5590">
            <v>0</v>
          </cell>
        </row>
        <row r="5591">
          <cell r="D5591" t="str">
            <v>GENCASA THÁI NGUYÊN</v>
          </cell>
          <cell r="M5591" t="str">
            <v>﻿Đang hoạt động</v>
          </cell>
          <cell r="N5591">
            <v>42578</v>
          </cell>
          <cell r="Q5591">
            <v>1</v>
          </cell>
          <cell r="T5591">
            <v>0</v>
          </cell>
          <cell r="U5591">
            <v>0</v>
          </cell>
          <cell r="V5591">
            <v>0</v>
          </cell>
        </row>
        <row r="5592">
          <cell r="D5592" t="str">
            <v>TCA TEAM</v>
          </cell>
          <cell r="M5592" t="str">
            <v>﻿Đang hoạt động</v>
          </cell>
          <cell r="N5592">
            <v>42580</v>
          </cell>
          <cell r="Q5592">
            <v>0</v>
          </cell>
          <cell r="T5592">
            <v>0</v>
          </cell>
          <cell r="U5592">
            <v>0</v>
          </cell>
          <cell r="V5592">
            <v>0</v>
          </cell>
        </row>
        <row r="5593">
          <cell r="D5593" t="str">
            <v>GENCASA THÁI NGUYÊN</v>
          </cell>
          <cell r="M5593" t="str">
            <v>﻿Đang hoạt động</v>
          </cell>
          <cell r="N5593">
            <v>42578</v>
          </cell>
          <cell r="Q5593">
            <v>1</v>
          </cell>
          <cell r="T5593">
            <v>0</v>
          </cell>
          <cell r="U5593">
            <v>0</v>
          </cell>
          <cell r="V5593">
            <v>0</v>
          </cell>
        </row>
        <row r="5594">
          <cell r="D5594" t="str">
            <v>GENCASA THÁI NGUYÊN</v>
          </cell>
          <cell r="M5594" t="str">
            <v>﻿Đang hoạt động</v>
          </cell>
          <cell r="N5594">
            <v>42578</v>
          </cell>
          <cell r="Q5594">
            <v>1</v>
          </cell>
          <cell r="T5594">
            <v>0</v>
          </cell>
          <cell r="U5594">
            <v>0</v>
          </cell>
          <cell r="V5594">
            <v>0</v>
          </cell>
        </row>
        <row r="5595">
          <cell r="D5595" t="str">
            <v>GENCASA YÊN BÁI</v>
          </cell>
          <cell r="M5595" t="str">
            <v>﻿Đang hoạt động</v>
          </cell>
          <cell r="N5595">
            <v>42578</v>
          </cell>
          <cell r="Q5595">
            <v>1</v>
          </cell>
          <cell r="T5595">
            <v>0</v>
          </cell>
          <cell r="U5595">
            <v>0</v>
          </cell>
          <cell r="V5595">
            <v>0</v>
          </cell>
        </row>
        <row r="5596">
          <cell r="D5596" t="str">
            <v>GENCASA HƯNG YÊN</v>
          </cell>
          <cell r="M5596" t="str">
            <v>﻿Đang hoạt động</v>
          </cell>
          <cell r="N5596">
            <v>42633</v>
          </cell>
          <cell r="Q5596">
            <v>1</v>
          </cell>
          <cell r="T5596">
            <v>0</v>
          </cell>
          <cell r="U5596">
            <v>0</v>
          </cell>
          <cell r="V5596">
            <v>0</v>
          </cell>
        </row>
        <row r="5597">
          <cell r="D5597" t="str">
            <v>GENCASA HƯNG YÊN</v>
          </cell>
          <cell r="M5597" t="str">
            <v>﻿Đang hoạt động</v>
          </cell>
          <cell r="N5597">
            <v>42577</v>
          </cell>
          <cell r="Q5597">
            <v>1</v>
          </cell>
          <cell r="T5597">
            <v>0</v>
          </cell>
          <cell r="U5597">
            <v>0</v>
          </cell>
          <cell r="V5597">
            <v>0</v>
          </cell>
        </row>
        <row r="5598">
          <cell r="D5598" t="str">
            <v>GENCASA HƯNG YÊN</v>
          </cell>
          <cell r="M5598" t="str">
            <v>﻿Đang hoạt động</v>
          </cell>
          <cell r="N5598">
            <v>42577</v>
          </cell>
          <cell r="Q5598">
            <v>1</v>
          </cell>
          <cell r="T5598">
            <v>0</v>
          </cell>
          <cell r="U5598">
            <v>0</v>
          </cell>
          <cell r="V5598">
            <v>0</v>
          </cell>
        </row>
        <row r="5599">
          <cell r="D5599" t="str">
            <v>REDBULL</v>
          </cell>
          <cell r="M5599" t="str">
            <v>﻿Đang hoạt động</v>
          </cell>
          <cell r="N5599">
            <v>42591</v>
          </cell>
          <cell r="Q5599">
            <v>1</v>
          </cell>
          <cell r="T5599">
            <v>0</v>
          </cell>
          <cell r="U5599">
            <v>0</v>
          </cell>
          <cell r="V5599">
            <v>0</v>
          </cell>
        </row>
        <row r="5600">
          <cell r="D5600" t="str">
            <v>REDBULL</v>
          </cell>
          <cell r="M5600" t="str">
            <v>﻿Đang hoạt động</v>
          </cell>
          <cell r="N5600">
            <v>42591</v>
          </cell>
          <cell r="Q5600">
            <v>1</v>
          </cell>
          <cell r="T5600">
            <v>0</v>
          </cell>
          <cell r="U5600">
            <v>0</v>
          </cell>
          <cell r="V5600">
            <v>0</v>
          </cell>
        </row>
        <row r="5601">
          <cell r="D5601" t="str">
            <v>REDBULL</v>
          </cell>
          <cell r="M5601" t="str">
            <v>﻿Đang hoạt động</v>
          </cell>
          <cell r="N5601">
            <v>42591</v>
          </cell>
          <cell r="Q5601">
            <v>0</v>
          </cell>
          <cell r="T5601">
            <v>1</v>
          </cell>
          <cell r="U5601">
            <v>0</v>
          </cell>
          <cell r="V5601">
            <v>0</v>
          </cell>
        </row>
        <row r="5602">
          <cell r="D5602" t="str">
            <v>GENCASA NGHỆ AN</v>
          </cell>
          <cell r="M5602" t="str">
            <v>﻿Đang hoạt động</v>
          </cell>
          <cell r="N5602">
            <v>42606</v>
          </cell>
          <cell r="Q5602">
            <v>1</v>
          </cell>
          <cell r="T5602">
            <v>0</v>
          </cell>
          <cell r="U5602">
            <v>0</v>
          </cell>
          <cell r="V5602">
            <v>0</v>
          </cell>
        </row>
        <row r="5603">
          <cell r="D5603" t="str">
            <v>GENCASA NGHỆ AN</v>
          </cell>
          <cell r="M5603" t="str">
            <v>﻿Đang hoạt động</v>
          </cell>
          <cell r="N5603">
            <v>42579</v>
          </cell>
          <cell r="Q5603">
            <v>1</v>
          </cell>
          <cell r="T5603">
            <v>0</v>
          </cell>
          <cell r="U5603">
            <v>0</v>
          </cell>
          <cell r="V5603">
            <v>0</v>
          </cell>
        </row>
        <row r="5604">
          <cell r="D5604" t="str">
            <v>GENCASA THÁI BÌNH</v>
          </cell>
          <cell r="M5604" t="str">
            <v>﻿Đang hoạt động</v>
          </cell>
          <cell r="N5604">
            <v>42578</v>
          </cell>
          <cell r="Q5604">
            <v>0</v>
          </cell>
          <cell r="T5604">
            <v>0</v>
          </cell>
          <cell r="U5604">
            <v>1</v>
          </cell>
          <cell r="V5604">
            <v>0</v>
          </cell>
        </row>
        <row r="5605">
          <cell r="D5605" t="str">
            <v>LONG XUYÊN 1</v>
          </cell>
          <cell r="M5605" t="str">
            <v>﻿Đã nghỉ việc</v>
          </cell>
          <cell r="N5605">
            <v>42577</v>
          </cell>
          <cell r="Q5605">
            <v>0</v>
          </cell>
          <cell r="T5605">
            <v>0</v>
          </cell>
          <cell r="U5605">
            <v>0</v>
          </cell>
          <cell r="V5605">
            <v>0</v>
          </cell>
        </row>
        <row r="5606">
          <cell r="D5606" t="str">
            <v>GENCASA THÁI BÌNH</v>
          </cell>
          <cell r="M5606" t="str">
            <v>﻿Đang hoạt động</v>
          </cell>
          <cell r="N5606">
            <v>42577</v>
          </cell>
          <cell r="Q5606">
            <v>0</v>
          </cell>
          <cell r="T5606">
            <v>0</v>
          </cell>
          <cell r="U5606">
            <v>1</v>
          </cell>
          <cell r="V5606">
            <v>0</v>
          </cell>
        </row>
        <row r="5607">
          <cell r="D5607" t="str">
            <v>TCB NORTH</v>
          </cell>
          <cell r="M5607" t="str">
            <v>﻿Đang hoạt động</v>
          </cell>
          <cell r="N5607">
            <v>41817</v>
          </cell>
          <cell r="Q5607">
            <v>0</v>
          </cell>
          <cell r="T5607">
            <v>0</v>
          </cell>
          <cell r="U5607">
            <v>0</v>
          </cell>
          <cell r="V5607">
            <v>0</v>
          </cell>
        </row>
        <row r="5608">
          <cell r="D5608" t="str">
            <v>GENCASA THÁI BÌNH</v>
          </cell>
          <cell r="M5608" t="str">
            <v>﻿Đang hoạt động</v>
          </cell>
          <cell r="N5608">
            <v>42578</v>
          </cell>
          <cell r="Q5608">
            <v>1</v>
          </cell>
          <cell r="T5608">
            <v>0</v>
          </cell>
          <cell r="U5608">
            <v>0</v>
          </cell>
          <cell r="V5608">
            <v>0</v>
          </cell>
        </row>
        <row r="5609">
          <cell r="D5609" t="str">
            <v>GENCASA THÁI BÌNH</v>
          </cell>
          <cell r="M5609" t="str">
            <v>﻿Đang hoạt động</v>
          </cell>
          <cell r="N5609">
            <v>42577</v>
          </cell>
          <cell r="Q5609">
            <v>1</v>
          </cell>
          <cell r="T5609">
            <v>0</v>
          </cell>
          <cell r="U5609">
            <v>0</v>
          </cell>
          <cell r="V5609">
            <v>0</v>
          </cell>
        </row>
        <row r="5610">
          <cell r="D5610" t="str">
            <v>LION 1</v>
          </cell>
          <cell r="M5610" t="str">
            <v>﻿Đang hoạt động</v>
          </cell>
          <cell r="N5610">
            <v>42578</v>
          </cell>
          <cell r="Q5610">
            <v>1</v>
          </cell>
          <cell r="T5610">
            <v>0</v>
          </cell>
          <cell r="U5610">
            <v>0</v>
          </cell>
          <cell r="V5610">
            <v>0</v>
          </cell>
        </row>
        <row r="5611">
          <cell r="D5611" t="str">
            <v>GENCASA NGHỆ AN</v>
          </cell>
          <cell r="M5611" t="str">
            <v>﻿Đã nghỉ việc</v>
          </cell>
          <cell r="N5611">
            <v>42579</v>
          </cell>
          <cell r="Q5611">
            <v>0</v>
          </cell>
          <cell r="T5611">
            <v>0</v>
          </cell>
          <cell r="U5611">
            <v>0</v>
          </cell>
          <cell r="V5611">
            <v>0</v>
          </cell>
        </row>
        <row r="5612">
          <cell r="D5612" t="str">
            <v>GENCASA NGHỆ AN</v>
          </cell>
          <cell r="M5612" t="str">
            <v>﻿Đã nghỉ việc</v>
          </cell>
          <cell r="N5612">
            <v>42579</v>
          </cell>
          <cell r="Q5612">
            <v>0</v>
          </cell>
          <cell r="T5612">
            <v>0</v>
          </cell>
          <cell r="U5612">
            <v>0</v>
          </cell>
          <cell r="V5612">
            <v>0</v>
          </cell>
        </row>
        <row r="5613">
          <cell r="D5613" t="str">
            <v>REDBULL</v>
          </cell>
          <cell r="M5613" t="str">
            <v>﻿Đang hoạt động</v>
          </cell>
          <cell r="N5613">
            <v>42587</v>
          </cell>
          <cell r="Q5613">
            <v>1</v>
          </cell>
          <cell r="T5613">
            <v>0</v>
          </cell>
          <cell r="U5613">
            <v>0</v>
          </cell>
          <cell r="V5613">
            <v>0</v>
          </cell>
        </row>
        <row r="5614">
          <cell r="D5614" t="str">
            <v>LION 1</v>
          </cell>
          <cell r="M5614" t="str">
            <v>﻿Đã nghỉ việc</v>
          </cell>
          <cell r="N5614">
            <v>42598</v>
          </cell>
          <cell r="Q5614">
            <v>0</v>
          </cell>
          <cell r="T5614">
            <v>0</v>
          </cell>
          <cell r="U5614">
            <v>0</v>
          </cell>
          <cell r="V5614">
            <v>0</v>
          </cell>
        </row>
        <row r="5615">
          <cell r="D5615" t="str">
            <v>GENCASA THÁI BÌNH</v>
          </cell>
          <cell r="M5615" t="str">
            <v>﻿Đang hoạt động</v>
          </cell>
          <cell r="N5615">
            <v>42578</v>
          </cell>
          <cell r="Q5615">
            <v>1</v>
          </cell>
          <cell r="T5615">
            <v>0</v>
          </cell>
          <cell r="U5615">
            <v>0</v>
          </cell>
          <cell r="V5615">
            <v>0</v>
          </cell>
        </row>
        <row r="5616">
          <cell r="D5616" t="str">
            <v>GENCASA THÁI NGUYÊN</v>
          </cell>
          <cell r="M5616" t="str">
            <v>﻿Đang hoạt động</v>
          </cell>
          <cell r="N5616">
            <v>42578</v>
          </cell>
          <cell r="Q5616">
            <v>1</v>
          </cell>
          <cell r="T5616">
            <v>0</v>
          </cell>
          <cell r="U5616">
            <v>0</v>
          </cell>
          <cell r="V5616">
            <v>0</v>
          </cell>
        </row>
        <row r="5617">
          <cell r="D5617" t="str">
            <v>GENCASA THÁI NGUYÊN</v>
          </cell>
          <cell r="M5617" t="str">
            <v>﻿Đã nghỉ việc</v>
          </cell>
          <cell r="N5617">
            <v>42578</v>
          </cell>
          <cell r="Q5617">
            <v>0</v>
          </cell>
          <cell r="T5617">
            <v>0</v>
          </cell>
          <cell r="U5617">
            <v>0</v>
          </cell>
          <cell r="V5617">
            <v>0</v>
          </cell>
        </row>
        <row r="5618">
          <cell r="D5618" t="str">
            <v>GENCASA THÁI NGUYÊN</v>
          </cell>
          <cell r="M5618" t="str">
            <v>﻿Đã nghỉ việc</v>
          </cell>
          <cell r="N5618">
            <v>42578</v>
          </cell>
          <cell r="Q5618">
            <v>0</v>
          </cell>
          <cell r="T5618">
            <v>0</v>
          </cell>
          <cell r="U5618">
            <v>0</v>
          </cell>
          <cell r="V5618">
            <v>0</v>
          </cell>
        </row>
        <row r="5619">
          <cell r="D5619" t="str">
            <v>GENCASA THÁI BÌNH</v>
          </cell>
          <cell r="M5619" t="str">
            <v>﻿Đang hoạt động</v>
          </cell>
          <cell r="N5619">
            <v>42578</v>
          </cell>
          <cell r="Q5619">
            <v>1</v>
          </cell>
          <cell r="T5619">
            <v>0</v>
          </cell>
          <cell r="U5619">
            <v>0</v>
          </cell>
          <cell r="V5619">
            <v>0</v>
          </cell>
        </row>
        <row r="5620">
          <cell r="D5620" t="str">
            <v>GENCASA HƯNG YÊN</v>
          </cell>
          <cell r="M5620" t="str">
            <v>﻿Đang hoạt động</v>
          </cell>
          <cell r="N5620">
            <v>42718</v>
          </cell>
          <cell r="Q5620">
            <v>0</v>
          </cell>
          <cell r="T5620">
            <v>0</v>
          </cell>
          <cell r="U5620">
            <v>1</v>
          </cell>
          <cell r="V5620">
            <v>0</v>
          </cell>
        </row>
        <row r="5621">
          <cell r="D5621" t="str">
            <v>GENCASA HƯNG YÊN</v>
          </cell>
          <cell r="M5621" t="str">
            <v>﻿Đang hoạt động</v>
          </cell>
          <cell r="N5621">
            <v>42577</v>
          </cell>
          <cell r="Q5621">
            <v>0</v>
          </cell>
          <cell r="T5621">
            <v>0</v>
          </cell>
          <cell r="U5621">
            <v>1</v>
          </cell>
          <cell r="V5621">
            <v>0</v>
          </cell>
        </row>
        <row r="5622">
          <cell r="D5622" t="str">
            <v>GENCASA YÊN BÁI</v>
          </cell>
          <cell r="M5622" t="str">
            <v>﻿Đang hoạt động</v>
          </cell>
          <cell r="N5622">
            <v>42579</v>
          </cell>
          <cell r="Q5622">
            <v>1</v>
          </cell>
          <cell r="T5622">
            <v>0</v>
          </cell>
          <cell r="U5622">
            <v>0</v>
          </cell>
          <cell r="V5622">
            <v>0</v>
          </cell>
        </row>
        <row r="5623">
          <cell r="D5623" t="str">
            <v>GENCASA LAM SƠN</v>
          </cell>
          <cell r="M5623" t="str">
            <v>﻿Đã nghỉ việc</v>
          </cell>
          <cell r="N5623">
            <v>42587</v>
          </cell>
          <cell r="Q5623">
            <v>0</v>
          </cell>
          <cell r="T5623">
            <v>0</v>
          </cell>
          <cell r="U5623">
            <v>0</v>
          </cell>
          <cell r="V5623">
            <v>0</v>
          </cell>
        </row>
        <row r="5624">
          <cell r="D5624" t="str">
            <v>GENCASA BẾN TRE</v>
          </cell>
          <cell r="M5624" t="str">
            <v>﻿Đang hoạt động</v>
          </cell>
          <cell r="N5624">
            <v>42577</v>
          </cell>
          <cell r="Q5624">
            <v>0</v>
          </cell>
          <cell r="T5624">
            <v>0</v>
          </cell>
          <cell r="U5624">
            <v>1</v>
          </cell>
          <cell r="V5624">
            <v>0</v>
          </cell>
        </row>
        <row r="5625">
          <cell r="D5625" t="str">
            <v>GENCASA LAM SƠN</v>
          </cell>
          <cell r="M5625" t="str">
            <v>﻿Đang hoạt động</v>
          </cell>
          <cell r="N5625">
            <v>42587</v>
          </cell>
          <cell r="Q5625">
            <v>1</v>
          </cell>
          <cell r="T5625">
            <v>0</v>
          </cell>
          <cell r="U5625">
            <v>0</v>
          </cell>
          <cell r="V5625">
            <v>0</v>
          </cell>
        </row>
        <row r="5626">
          <cell r="D5626" t="str">
            <v>TCB NORTH</v>
          </cell>
          <cell r="M5626" t="str">
            <v>﻿Đang hoạt động</v>
          </cell>
          <cell r="N5626">
            <v>41831</v>
          </cell>
          <cell r="Q5626">
            <v>0</v>
          </cell>
          <cell r="T5626">
            <v>0</v>
          </cell>
          <cell r="U5626">
            <v>0</v>
          </cell>
          <cell r="V5626">
            <v>0</v>
          </cell>
        </row>
        <row r="5627">
          <cell r="D5627" t="str">
            <v>GENCASA LAM SƠN</v>
          </cell>
          <cell r="M5627" t="str">
            <v>﻿Đã nghỉ việc</v>
          </cell>
          <cell r="N5627">
            <v>42592</v>
          </cell>
          <cell r="Q5627">
            <v>0</v>
          </cell>
          <cell r="T5627">
            <v>0</v>
          </cell>
          <cell r="U5627">
            <v>0</v>
          </cell>
          <cell r="V5627">
            <v>0</v>
          </cell>
        </row>
        <row r="5628">
          <cell r="D5628" t="str">
            <v>GENCASA LAM SƠN</v>
          </cell>
          <cell r="M5628" t="str">
            <v>﻿Đang hoạt động</v>
          </cell>
          <cell r="N5628">
            <v>42580</v>
          </cell>
          <cell r="Q5628">
            <v>1</v>
          </cell>
          <cell r="T5628">
            <v>0</v>
          </cell>
          <cell r="U5628">
            <v>0</v>
          </cell>
          <cell r="V5628">
            <v>0</v>
          </cell>
        </row>
        <row r="5629">
          <cell r="D5629" t="str">
            <v>GENCASA LAM SƠN</v>
          </cell>
          <cell r="M5629" t="str">
            <v>﻿Đang hoạt động</v>
          </cell>
          <cell r="N5629">
            <v>42580</v>
          </cell>
          <cell r="Q5629">
            <v>1</v>
          </cell>
          <cell r="T5629">
            <v>0</v>
          </cell>
          <cell r="U5629">
            <v>0</v>
          </cell>
          <cell r="V5629">
            <v>0</v>
          </cell>
        </row>
        <row r="5630">
          <cell r="D5630" t="str">
            <v>GENCASA LAM SƠN</v>
          </cell>
          <cell r="M5630" t="str">
            <v>﻿Đang hoạt động</v>
          </cell>
          <cell r="N5630">
            <v>42580</v>
          </cell>
          <cell r="Q5630">
            <v>1</v>
          </cell>
          <cell r="T5630">
            <v>0</v>
          </cell>
          <cell r="U5630">
            <v>0</v>
          </cell>
          <cell r="V5630">
            <v>0</v>
          </cell>
        </row>
        <row r="5631">
          <cell r="D5631" t="str">
            <v>GENCASA LAM SƠN</v>
          </cell>
          <cell r="M5631" t="str">
            <v>﻿Đang hoạt động</v>
          </cell>
          <cell r="N5631">
            <v>42580</v>
          </cell>
          <cell r="Q5631">
            <v>1</v>
          </cell>
          <cell r="T5631">
            <v>0</v>
          </cell>
          <cell r="U5631">
            <v>0</v>
          </cell>
          <cell r="V5631">
            <v>0</v>
          </cell>
        </row>
        <row r="5632">
          <cell r="D5632" t="str">
            <v>GENCASA LAM SƠN</v>
          </cell>
          <cell r="M5632" t="str">
            <v>﻿Đã nghỉ việc</v>
          </cell>
          <cell r="N5632">
            <v>42587</v>
          </cell>
          <cell r="Q5632">
            <v>0</v>
          </cell>
          <cell r="T5632">
            <v>0</v>
          </cell>
          <cell r="U5632">
            <v>0</v>
          </cell>
          <cell r="V5632">
            <v>0</v>
          </cell>
        </row>
        <row r="5633">
          <cell r="D5633" t="str">
            <v>GENCASA LAM SƠN</v>
          </cell>
          <cell r="M5633" t="str">
            <v>﻿Đang hoạt động</v>
          </cell>
          <cell r="N5633">
            <v>42580</v>
          </cell>
          <cell r="Q5633">
            <v>1</v>
          </cell>
          <cell r="T5633">
            <v>0</v>
          </cell>
          <cell r="U5633">
            <v>0</v>
          </cell>
          <cell r="V5633">
            <v>0</v>
          </cell>
        </row>
        <row r="5634">
          <cell r="D5634" t="str">
            <v>GENCASA LAM SƠN</v>
          </cell>
          <cell r="M5634" t="str">
            <v>﻿Đang hoạt động</v>
          </cell>
          <cell r="N5634">
            <v>42580</v>
          </cell>
          <cell r="Q5634">
            <v>0</v>
          </cell>
          <cell r="T5634">
            <v>1</v>
          </cell>
          <cell r="U5634">
            <v>0</v>
          </cell>
          <cell r="V5634">
            <v>0</v>
          </cell>
        </row>
        <row r="5635">
          <cell r="D5635" t="str">
            <v>REDBULL</v>
          </cell>
          <cell r="M5635" t="str">
            <v>﻿Tạm đình chỉ</v>
          </cell>
          <cell r="N5635">
            <v>42587</v>
          </cell>
          <cell r="Q5635">
            <v>0</v>
          </cell>
          <cell r="T5635">
            <v>0</v>
          </cell>
          <cell r="U5635">
            <v>1</v>
          </cell>
          <cell r="V5635">
            <v>0</v>
          </cell>
        </row>
        <row r="5636">
          <cell r="D5636" t="str">
            <v>REDBULL</v>
          </cell>
          <cell r="M5636" t="str">
            <v>﻿Đang hoạt động</v>
          </cell>
          <cell r="N5636">
            <v>42598</v>
          </cell>
          <cell r="Q5636">
            <v>0</v>
          </cell>
          <cell r="T5636">
            <v>0</v>
          </cell>
          <cell r="U5636">
            <v>1</v>
          </cell>
          <cell r="V5636">
            <v>0</v>
          </cell>
        </row>
        <row r="5637">
          <cell r="D5637" t="str">
            <v>REDBULL</v>
          </cell>
          <cell r="M5637" t="str">
            <v>﻿Đang hoạt động</v>
          </cell>
          <cell r="N5637">
            <v>42587</v>
          </cell>
          <cell r="Q5637">
            <v>0</v>
          </cell>
          <cell r="T5637">
            <v>0</v>
          </cell>
          <cell r="U5637">
            <v>1</v>
          </cell>
          <cell r="V5637">
            <v>0</v>
          </cell>
        </row>
        <row r="5638">
          <cell r="D5638" t="str">
            <v>LUCKY STAR</v>
          </cell>
          <cell r="M5638" t="str">
            <v>﻿Đang hoạt động</v>
          </cell>
          <cell r="N5638">
            <v>42592</v>
          </cell>
          <cell r="Q5638">
            <v>1</v>
          </cell>
          <cell r="T5638">
            <v>0</v>
          </cell>
          <cell r="U5638">
            <v>0</v>
          </cell>
          <cell r="V5638">
            <v>0</v>
          </cell>
        </row>
        <row r="5639">
          <cell r="D5639" t="str">
            <v>TCB NORTH</v>
          </cell>
          <cell r="M5639" t="str">
            <v>﻿Đang hoạt động</v>
          </cell>
          <cell r="N5639">
            <v>41831</v>
          </cell>
          <cell r="Q5639">
            <v>0</v>
          </cell>
          <cell r="T5639">
            <v>0</v>
          </cell>
          <cell r="U5639">
            <v>0</v>
          </cell>
          <cell r="V5639">
            <v>0</v>
          </cell>
        </row>
        <row r="5640">
          <cell r="D5640" t="str">
            <v>LUCKY STAR</v>
          </cell>
          <cell r="M5640" t="str">
            <v>﻿Đang hoạt động</v>
          </cell>
          <cell r="N5640">
            <v>42586</v>
          </cell>
          <cell r="Q5640">
            <v>1</v>
          </cell>
          <cell r="T5640">
            <v>0</v>
          </cell>
          <cell r="U5640">
            <v>0</v>
          </cell>
          <cell r="V5640">
            <v>0</v>
          </cell>
        </row>
        <row r="5641">
          <cell r="D5641" t="str">
            <v>TCB NORTH</v>
          </cell>
          <cell r="M5641" t="str">
            <v>﻿Đang hoạt động</v>
          </cell>
          <cell r="N5641">
            <v>41831</v>
          </cell>
          <cell r="Q5641">
            <v>0</v>
          </cell>
          <cell r="T5641">
            <v>0</v>
          </cell>
          <cell r="U5641">
            <v>0</v>
          </cell>
          <cell r="V5641">
            <v>0</v>
          </cell>
        </row>
        <row r="5642">
          <cell r="D5642" t="str">
            <v>COT GENCASA</v>
          </cell>
          <cell r="M5642" t="str">
            <v>﻿Đang hoạt động</v>
          </cell>
          <cell r="N5642">
            <v>42586</v>
          </cell>
          <cell r="Q5642">
            <v>1</v>
          </cell>
          <cell r="T5642">
            <v>0</v>
          </cell>
          <cell r="U5642">
            <v>0</v>
          </cell>
          <cell r="V5642">
            <v>0</v>
          </cell>
        </row>
        <row r="5643">
          <cell r="D5643" t="str">
            <v>EIB MIỀN NAM 1</v>
          </cell>
          <cell r="M5643" t="str">
            <v>﻿Đang hoạt động</v>
          </cell>
          <cell r="N5643">
            <v>42586</v>
          </cell>
          <cell r="Q5643">
            <v>0</v>
          </cell>
          <cell r="T5643">
            <v>0</v>
          </cell>
          <cell r="U5643">
            <v>0</v>
          </cell>
          <cell r="V5643">
            <v>0</v>
          </cell>
        </row>
        <row r="5644">
          <cell r="D5644" t="str">
            <v>EIB MIỀN NAM 1</v>
          </cell>
          <cell r="M5644" t="str">
            <v>﻿Đang hoạt động</v>
          </cell>
          <cell r="N5644">
            <v>42586</v>
          </cell>
          <cell r="Q5644">
            <v>0</v>
          </cell>
          <cell r="T5644">
            <v>0</v>
          </cell>
          <cell r="U5644">
            <v>0</v>
          </cell>
          <cell r="V5644">
            <v>0</v>
          </cell>
        </row>
        <row r="5645">
          <cell r="D5645" t="str">
            <v>EIB MIỀN NAM 1</v>
          </cell>
          <cell r="M5645" t="str">
            <v>﻿Đang hoạt động</v>
          </cell>
          <cell r="N5645">
            <v>42587</v>
          </cell>
          <cell r="Q5645">
            <v>0</v>
          </cell>
          <cell r="T5645">
            <v>0</v>
          </cell>
          <cell r="U5645">
            <v>0</v>
          </cell>
          <cell r="V5645">
            <v>0</v>
          </cell>
        </row>
        <row r="5646">
          <cell r="D5646" t="str">
            <v>MEGA</v>
          </cell>
          <cell r="M5646" t="str">
            <v>﻿Đang hoạt động</v>
          </cell>
          <cell r="N5646">
            <v>42634</v>
          </cell>
          <cell r="Q5646">
            <v>1</v>
          </cell>
          <cell r="T5646">
            <v>0</v>
          </cell>
          <cell r="U5646">
            <v>0</v>
          </cell>
          <cell r="V5646">
            <v>0</v>
          </cell>
        </row>
        <row r="5647">
          <cell r="D5647" t="str">
            <v>EIB MIỀN NAM 1</v>
          </cell>
          <cell r="M5647" t="str">
            <v>﻿Đang hoạt động</v>
          </cell>
          <cell r="N5647">
            <v>42593</v>
          </cell>
          <cell r="Q5647">
            <v>0</v>
          </cell>
          <cell r="T5647">
            <v>0</v>
          </cell>
          <cell r="U5647">
            <v>0</v>
          </cell>
          <cell r="V5647">
            <v>0</v>
          </cell>
        </row>
        <row r="5648">
          <cell r="D5648" t="str">
            <v>GENCASA TÂN PHÚ</v>
          </cell>
          <cell r="M5648" t="str">
            <v>﻿Đang hoạt động</v>
          </cell>
          <cell r="N5648">
            <v>42586</v>
          </cell>
          <cell r="Q5648">
            <v>1</v>
          </cell>
          <cell r="T5648">
            <v>0</v>
          </cell>
          <cell r="U5648">
            <v>0</v>
          </cell>
          <cell r="V5648">
            <v>0</v>
          </cell>
        </row>
        <row r="5649">
          <cell r="D5649" t="str">
            <v>BAB HN</v>
          </cell>
          <cell r="M5649" t="str">
            <v>﻿Đang hoạt động</v>
          </cell>
          <cell r="N5649">
            <v>42587</v>
          </cell>
          <cell r="Q5649">
            <v>0</v>
          </cell>
          <cell r="T5649">
            <v>0</v>
          </cell>
          <cell r="U5649">
            <v>0</v>
          </cell>
          <cell r="V5649">
            <v>0</v>
          </cell>
        </row>
        <row r="5650">
          <cell r="D5650" t="str">
            <v>EIB MIỀN NAM 1</v>
          </cell>
          <cell r="M5650" t="str">
            <v>﻿Đã nghỉ việc</v>
          </cell>
          <cell r="N5650">
            <v>42586</v>
          </cell>
          <cell r="Q5650">
            <v>0</v>
          </cell>
          <cell r="T5650">
            <v>0</v>
          </cell>
          <cell r="U5650">
            <v>0</v>
          </cell>
          <cell r="V5650">
            <v>0</v>
          </cell>
        </row>
        <row r="5651">
          <cell r="D5651" t="str">
            <v>LUCKY CAT</v>
          </cell>
          <cell r="M5651" t="str">
            <v>﻿Đang hoạt động</v>
          </cell>
          <cell r="N5651">
            <v>42586</v>
          </cell>
          <cell r="Q5651">
            <v>1</v>
          </cell>
          <cell r="T5651">
            <v>0</v>
          </cell>
          <cell r="U5651">
            <v>0</v>
          </cell>
          <cell r="V5651">
            <v>0</v>
          </cell>
        </row>
        <row r="5652">
          <cell r="D5652" t="str">
            <v>BELIEVE IN FUTURE</v>
          </cell>
          <cell r="M5652" t="str">
            <v>﻿Đang hoạt động</v>
          </cell>
          <cell r="N5652">
            <v>42586</v>
          </cell>
          <cell r="Q5652">
            <v>1</v>
          </cell>
          <cell r="T5652">
            <v>0</v>
          </cell>
          <cell r="U5652">
            <v>0</v>
          </cell>
          <cell r="V5652">
            <v>0</v>
          </cell>
        </row>
        <row r="5653">
          <cell r="D5653" t="str">
            <v>MDRT BH</v>
          </cell>
          <cell r="M5653" t="str">
            <v>﻿Đã nghỉ việc</v>
          </cell>
          <cell r="N5653">
            <v>42597</v>
          </cell>
          <cell r="Q5653">
            <v>0</v>
          </cell>
          <cell r="T5653">
            <v>0</v>
          </cell>
          <cell r="U5653">
            <v>0</v>
          </cell>
          <cell r="V5653">
            <v>0</v>
          </cell>
        </row>
        <row r="5654">
          <cell r="D5654" t="str">
            <v>THE QUEEN</v>
          </cell>
          <cell r="M5654" t="str">
            <v>﻿Đang hoạt động</v>
          </cell>
          <cell r="N5654">
            <v>42606</v>
          </cell>
          <cell r="Q5654">
            <v>0</v>
          </cell>
          <cell r="T5654">
            <v>0</v>
          </cell>
          <cell r="U5654">
            <v>1</v>
          </cell>
          <cell r="V5654">
            <v>0</v>
          </cell>
        </row>
        <row r="5655">
          <cell r="D5655" t="str">
            <v>LUCKY CAT</v>
          </cell>
          <cell r="M5655" t="str">
            <v>﻿Đang hoạt động</v>
          </cell>
          <cell r="N5655">
            <v>42586</v>
          </cell>
          <cell r="Q5655">
            <v>0</v>
          </cell>
          <cell r="T5655">
            <v>1</v>
          </cell>
          <cell r="U5655">
            <v>0</v>
          </cell>
          <cell r="V5655">
            <v>0</v>
          </cell>
        </row>
        <row r="5656">
          <cell r="D5656" t="str">
            <v>LUCKY STAR</v>
          </cell>
          <cell r="M5656" t="str">
            <v>﻿Đang hoạt động</v>
          </cell>
          <cell r="N5656">
            <v>42586</v>
          </cell>
          <cell r="Q5656">
            <v>0</v>
          </cell>
          <cell r="T5656">
            <v>0</v>
          </cell>
          <cell r="U5656">
            <v>1</v>
          </cell>
          <cell r="V5656">
            <v>0</v>
          </cell>
        </row>
        <row r="5657">
          <cell r="D5657" t="str">
            <v>MDRT HCM</v>
          </cell>
          <cell r="M5657" t="str">
            <v>﻿Đang hoạt động</v>
          </cell>
          <cell r="N5657">
            <v>42592</v>
          </cell>
          <cell r="Q5657">
            <v>1</v>
          </cell>
          <cell r="T5657">
            <v>0</v>
          </cell>
          <cell r="U5657">
            <v>0</v>
          </cell>
          <cell r="V5657">
            <v>0</v>
          </cell>
        </row>
        <row r="5658">
          <cell r="D5658" t="str">
            <v>THE QUEEN</v>
          </cell>
          <cell r="M5658" t="str">
            <v>﻿Đang hoạt động</v>
          </cell>
          <cell r="N5658">
            <v>42586</v>
          </cell>
          <cell r="Q5658">
            <v>1</v>
          </cell>
          <cell r="T5658">
            <v>0</v>
          </cell>
          <cell r="U5658">
            <v>0</v>
          </cell>
          <cell r="V5658">
            <v>0</v>
          </cell>
        </row>
        <row r="5659">
          <cell r="D5659" t="str">
            <v>MDRT HCM</v>
          </cell>
          <cell r="M5659" t="str">
            <v>﻿Đang hoạt động</v>
          </cell>
          <cell r="N5659">
            <v>42586</v>
          </cell>
          <cell r="Q5659">
            <v>1</v>
          </cell>
          <cell r="T5659">
            <v>0</v>
          </cell>
          <cell r="U5659">
            <v>0</v>
          </cell>
          <cell r="V5659">
            <v>0</v>
          </cell>
        </row>
        <row r="5660">
          <cell r="D5660" t="str">
            <v>MEGA</v>
          </cell>
          <cell r="M5660" t="str">
            <v>﻿Đang hoạt động</v>
          </cell>
          <cell r="N5660">
            <v>42586</v>
          </cell>
          <cell r="Q5660">
            <v>1</v>
          </cell>
          <cell r="T5660">
            <v>0</v>
          </cell>
          <cell r="U5660">
            <v>0</v>
          </cell>
          <cell r="V5660">
            <v>0</v>
          </cell>
        </row>
        <row r="5661">
          <cell r="D5661" t="str">
            <v>GENCASA BÀ RỊA</v>
          </cell>
          <cell r="M5661" t="str">
            <v>﻿Đang hoạt động</v>
          </cell>
          <cell r="N5661">
            <v>42587</v>
          </cell>
          <cell r="Q5661">
            <v>1</v>
          </cell>
          <cell r="T5661">
            <v>0</v>
          </cell>
          <cell r="U5661">
            <v>0</v>
          </cell>
          <cell r="V5661">
            <v>0</v>
          </cell>
        </row>
        <row r="5662">
          <cell r="D5662" t="str">
            <v>GENCASA BÀ RỊA</v>
          </cell>
          <cell r="M5662" t="str">
            <v>﻿Đang hoạt động</v>
          </cell>
          <cell r="N5662">
            <v>42587</v>
          </cell>
          <cell r="Q5662">
            <v>1</v>
          </cell>
          <cell r="T5662">
            <v>0</v>
          </cell>
          <cell r="U5662">
            <v>0</v>
          </cell>
          <cell r="V5662">
            <v>0</v>
          </cell>
        </row>
        <row r="5663">
          <cell r="D5663" t="str">
            <v>GENCASA BÀ RỊA</v>
          </cell>
          <cell r="M5663" t="str">
            <v>﻿Đang hoạt động</v>
          </cell>
          <cell r="N5663">
            <v>42587</v>
          </cell>
          <cell r="Q5663">
            <v>1</v>
          </cell>
          <cell r="T5663">
            <v>0</v>
          </cell>
          <cell r="U5663">
            <v>0</v>
          </cell>
          <cell r="V5663">
            <v>0</v>
          </cell>
        </row>
        <row r="5664">
          <cell r="D5664" t="str">
            <v>GENCASA BÀ RỊA</v>
          </cell>
          <cell r="M5664" t="str">
            <v>﻿Đang hoạt động</v>
          </cell>
          <cell r="N5664">
            <v>42587</v>
          </cell>
          <cell r="Q5664">
            <v>1</v>
          </cell>
          <cell r="T5664">
            <v>0</v>
          </cell>
          <cell r="U5664">
            <v>0</v>
          </cell>
          <cell r="V5664">
            <v>0</v>
          </cell>
        </row>
        <row r="5665">
          <cell r="D5665" t="str">
            <v>GENCASA BÀ RỊA</v>
          </cell>
          <cell r="M5665" t="str">
            <v>﻿Đang hoạt động</v>
          </cell>
          <cell r="N5665">
            <v>42725</v>
          </cell>
          <cell r="Q5665">
            <v>1</v>
          </cell>
          <cell r="T5665">
            <v>0</v>
          </cell>
          <cell r="U5665">
            <v>0</v>
          </cell>
          <cell r="V5665">
            <v>0</v>
          </cell>
        </row>
        <row r="5666">
          <cell r="D5666" t="str">
            <v>GENCASA BÀ RỊA</v>
          </cell>
          <cell r="M5666" t="str">
            <v>﻿Đang hoạt động</v>
          </cell>
          <cell r="N5666">
            <v>42587</v>
          </cell>
          <cell r="Q5666">
            <v>1</v>
          </cell>
          <cell r="T5666">
            <v>0</v>
          </cell>
          <cell r="U5666">
            <v>0</v>
          </cell>
          <cell r="V5666">
            <v>0</v>
          </cell>
        </row>
        <row r="5667">
          <cell r="D5667" t="str">
            <v>GENCASA BÀ RỊA</v>
          </cell>
          <cell r="M5667" t="str">
            <v>﻿Đang hoạt động</v>
          </cell>
          <cell r="N5667">
            <v>42587</v>
          </cell>
          <cell r="Q5667">
            <v>1</v>
          </cell>
          <cell r="T5667">
            <v>0</v>
          </cell>
          <cell r="U5667">
            <v>0</v>
          </cell>
          <cell r="V5667">
            <v>0</v>
          </cell>
        </row>
        <row r="5668">
          <cell r="D5668" t="str">
            <v>GENCASA BÀ RỊA</v>
          </cell>
          <cell r="M5668" t="str">
            <v>﻿Đang hoạt động</v>
          </cell>
          <cell r="N5668">
            <v>42587</v>
          </cell>
          <cell r="Q5668">
            <v>1</v>
          </cell>
          <cell r="T5668">
            <v>0</v>
          </cell>
          <cell r="U5668">
            <v>0</v>
          </cell>
          <cell r="V5668">
            <v>0</v>
          </cell>
        </row>
        <row r="5669">
          <cell r="D5669" t="str">
            <v>MEGA</v>
          </cell>
          <cell r="M5669" t="str">
            <v>﻿Đang hoạt động</v>
          </cell>
          <cell r="N5669">
            <v>42592</v>
          </cell>
          <cell r="Q5669">
            <v>1</v>
          </cell>
          <cell r="T5669">
            <v>0</v>
          </cell>
          <cell r="U5669">
            <v>0</v>
          </cell>
          <cell r="V5669">
            <v>0</v>
          </cell>
        </row>
        <row r="5670">
          <cell r="D5670" t="str">
            <v>GENCASA BÀ RỊA</v>
          </cell>
          <cell r="M5670" t="str">
            <v>﻿Đang hoạt động</v>
          </cell>
          <cell r="N5670">
            <v>42587</v>
          </cell>
          <cell r="Q5670">
            <v>1</v>
          </cell>
          <cell r="T5670">
            <v>0</v>
          </cell>
          <cell r="U5670">
            <v>0</v>
          </cell>
          <cell r="V5670">
            <v>0</v>
          </cell>
        </row>
        <row r="5671">
          <cell r="D5671" t="str">
            <v>GENCASA BÀ RỊA</v>
          </cell>
          <cell r="M5671" t="str">
            <v>﻿Đang hoạt động</v>
          </cell>
          <cell r="N5671">
            <v>42587</v>
          </cell>
          <cell r="Q5671">
            <v>1</v>
          </cell>
          <cell r="T5671">
            <v>0</v>
          </cell>
          <cell r="U5671">
            <v>0</v>
          </cell>
          <cell r="V5671">
            <v>0</v>
          </cell>
        </row>
        <row r="5672">
          <cell r="D5672" t="str">
            <v>GENCASA BÀ RỊA</v>
          </cell>
          <cell r="M5672" t="str">
            <v>﻿Đang hoạt động</v>
          </cell>
          <cell r="N5672">
            <v>42587</v>
          </cell>
          <cell r="Q5672">
            <v>1</v>
          </cell>
          <cell r="T5672">
            <v>0</v>
          </cell>
          <cell r="U5672">
            <v>0</v>
          </cell>
          <cell r="V5672">
            <v>0</v>
          </cell>
        </row>
        <row r="5673">
          <cell r="D5673" t="str">
            <v>GENCASA BÀ RỊA</v>
          </cell>
          <cell r="M5673" t="str">
            <v>﻿Đang hoạt động</v>
          </cell>
          <cell r="N5673">
            <v>42587</v>
          </cell>
          <cell r="Q5673">
            <v>1</v>
          </cell>
          <cell r="T5673">
            <v>0</v>
          </cell>
          <cell r="U5673">
            <v>0</v>
          </cell>
          <cell r="V5673">
            <v>0</v>
          </cell>
        </row>
        <row r="5674">
          <cell r="D5674" t="str">
            <v>GENCASA BÀ RỊA</v>
          </cell>
          <cell r="M5674" t="str">
            <v>﻿Đang hoạt động</v>
          </cell>
          <cell r="N5674">
            <v>42587</v>
          </cell>
          <cell r="Q5674">
            <v>1</v>
          </cell>
          <cell r="T5674">
            <v>0</v>
          </cell>
          <cell r="U5674">
            <v>0</v>
          </cell>
          <cell r="V5674">
            <v>0</v>
          </cell>
        </row>
        <row r="5675">
          <cell r="D5675" t="str">
            <v>GENCASA BÀ RỊA</v>
          </cell>
          <cell r="M5675" t="str">
            <v>﻿Đang hoạt động</v>
          </cell>
          <cell r="N5675">
            <v>42587</v>
          </cell>
          <cell r="Q5675">
            <v>1</v>
          </cell>
          <cell r="T5675">
            <v>0</v>
          </cell>
          <cell r="U5675">
            <v>0</v>
          </cell>
          <cell r="V5675">
            <v>0</v>
          </cell>
        </row>
        <row r="5676">
          <cell r="D5676" t="str">
            <v>MDRT VT</v>
          </cell>
          <cell r="M5676" t="str">
            <v>﻿Đã nghỉ việc</v>
          </cell>
          <cell r="N5676">
            <v>42587</v>
          </cell>
          <cell r="Q5676">
            <v>0</v>
          </cell>
          <cell r="T5676">
            <v>0</v>
          </cell>
          <cell r="U5676">
            <v>0</v>
          </cell>
          <cell r="V5676">
            <v>0</v>
          </cell>
        </row>
        <row r="5677">
          <cell r="D5677" t="str">
            <v>F.B.I</v>
          </cell>
          <cell r="M5677" t="str">
            <v>﻿Đang hoạt động</v>
          </cell>
          <cell r="N5677">
            <v>42592</v>
          </cell>
          <cell r="Q5677">
            <v>1</v>
          </cell>
          <cell r="T5677">
            <v>0</v>
          </cell>
          <cell r="U5677">
            <v>0</v>
          </cell>
          <cell r="V5677">
            <v>0</v>
          </cell>
        </row>
        <row r="5678">
          <cell r="D5678" t="str">
            <v>THE POWER</v>
          </cell>
          <cell r="M5678" t="str">
            <v>﻿Đang hoạt động</v>
          </cell>
          <cell r="N5678">
            <v>42592</v>
          </cell>
          <cell r="Q5678">
            <v>1</v>
          </cell>
          <cell r="T5678">
            <v>0</v>
          </cell>
          <cell r="U5678">
            <v>0</v>
          </cell>
          <cell r="V5678">
            <v>0</v>
          </cell>
        </row>
        <row r="5679">
          <cell r="D5679" t="str">
            <v>MDRT VT</v>
          </cell>
          <cell r="M5679" t="str">
            <v>﻿Đang hoạt động</v>
          </cell>
          <cell r="N5679">
            <v>42587</v>
          </cell>
          <cell r="Q5679">
            <v>1</v>
          </cell>
          <cell r="T5679">
            <v>0</v>
          </cell>
          <cell r="U5679">
            <v>0</v>
          </cell>
          <cell r="V5679">
            <v>0</v>
          </cell>
        </row>
        <row r="5680">
          <cell r="D5680" t="str">
            <v>GENCASA LONG BIÊN</v>
          </cell>
          <cell r="M5680" t="str">
            <v>﻿Đang hoạt động</v>
          </cell>
          <cell r="N5680">
            <v>42592</v>
          </cell>
          <cell r="Q5680">
            <v>1</v>
          </cell>
          <cell r="T5680">
            <v>0</v>
          </cell>
          <cell r="U5680">
            <v>0</v>
          </cell>
          <cell r="V5680">
            <v>0</v>
          </cell>
        </row>
        <row r="5681">
          <cell r="D5681" t="str">
            <v>GENCASA LONG BIÊN</v>
          </cell>
          <cell r="M5681" t="str">
            <v>﻿Đang hoạt động</v>
          </cell>
          <cell r="N5681">
            <v>42592</v>
          </cell>
          <cell r="Q5681">
            <v>1</v>
          </cell>
          <cell r="T5681">
            <v>0</v>
          </cell>
          <cell r="U5681">
            <v>0</v>
          </cell>
          <cell r="V5681">
            <v>0</v>
          </cell>
        </row>
        <row r="5682">
          <cell r="D5682" t="str">
            <v>GENCASA LONG BIÊN</v>
          </cell>
          <cell r="M5682" t="str">
            <v>﻿Đang hoạt động</v>
          </cell>
          <cell r="N5682">
            <v>42593</v>
          </cell>
          <cell r="Q5682">
            <v>1</v>
          </cell>
          <cell r="T5682">
            <v>0</v>
          </cell>
          <cell r="U5682">
            <v>0</v>
          </cell>
          <cell r="V5682">
            <v>0</v>
          </cell>
        </row>
        <row r="5683">
          <cell r="D5683" t="str">
            <v>LION 1</v>
          </cell>
          <cell r="M5683" t="str">
            <v>﻿Đang hoạt động</v>
          </cell>
          <cell r="N5683">
            <v>42593</v>
          </cell>
          <cell r="Q5683">
            <v>1</v>
          </cell>
          <cell r="T5683">
            <v>0</v>
          </cell>
          <cell r="U5683">
            <v>0</v>
          </cell>
          <cell r="V5683">
            <v>0</v>
          </cell>
        </row>
        <row r="5684">
          <cell r="D5684" t="str">
            <v>F.B.I</v>
          </cell>
          <cell r="M5684" t="str">
            <v>﻿Đang hoạt động</v>
          </cell>
          <cell r="N5684">
            <v>42592</v>
          </cell>
          <cell r="Q5684">
            <v>1</v>
          </cell>
          <cell r="T5684">
            <v>0</v>
          </cell>
          <cell r="U5684">
            <v>0</v>
          </cell>
          <cell r="V5684">
            <v>0</v>
          </cell>
        </row>
        <row r="5685">
          <cell r="D5685" t="str">
            <v>THE QUEEN</v>
          </cell>
          <cell r="M5685" t="str">
            <v>﻿Đang hoạt động</v>
          </cell>
          <cell r="N5685">
            <v>42592</v>
          </cell>
          <cell r="Q5685">
            <v>1</v>
          </cell>
          <cell r="T5685">
            <v>0</v>
          </cell>
          <cell r="U5685">
            <v>0</v>
          </cell>
          <cell r="V5685">
            <v>0</v>
          </cell>
        </row>
        <row r="5686">
          <cell r="D5686" t="str">
            <v>GENCASA BÀ RỊA</v>
          </cell>
          <cell r="M5686" t="str">
            <v>﻿Tạm đình chỉ</v>
          </cell>
          <cell r="N5686">
            <v>42587</v>
          </cell>
          <cell r="Q5686">
            <v>0</v>
          </cell>
          <cell r="T5686">
            <v>0</v>
          </cell>
          <cell r="U5686">
            <v>1</v>
          </cell>
          <cell r="V5686">
            <v>0</v>
          </cell>
        </row>
        <row r="5687">
          <cell r="D5687" t="str">
            <v>GENCASA BÀ RỊA</v>
          </cell>
          <cell r="M5687" t="str">
            <v>﻿Tạm đình chỉ</v>
          </cell>
          <cell r="N5687">
            <v>42587</v>
          </cell>
          <cell r="Q5687">
            <v>0</v>
          </cell>
          <cell r="T5687">
            <v>0</v>
          </cell>
          <cell r="U5687">
            <v>1</v>
          </cell>
          <cell r="V5687">
            <v>0</v>
          </cell>
        </row>
        <row r="5688">
          <cell r="D5688" t="str">
            <v>GENCASA BÀ RỊA</v>
          </cell>
          <cell r="M5688" t="str">
            <v>﻿Tạm đình chỉ</v>
          </cell>
          <cell r="N5688">
            <v>42587</v>
          </cell>
          <cell r="Q5688">
            <v>0</v>
          </cell>
          <cell r="T5688">
            <v>0</v>
          </cell>
          <cell r="U5688">
            <v>1</v>
          </cell>
          <cell r="V5688">
            <v>0</v>
          </cell>
        </row>
        <row r="5689">
          <cell r="D5689" t="str">
            <v>GENCASA BÀ RỊA</v>
          </cell>
          <cell r="M5689" t="str">
            <v>﻿Tạm đình chỉ</v>
          </cell>
          <cell r="N5689">
            <v>42587</v>
          </cell>
          <cell r="Q5689">
            <v>0</v>
          </cell>
          <cell r="T5689">
            <v>0</v>
          </cell>
          <cell r="U5689">
            <v>1</v>
          </cell>
          <cell r="V5689">
            <v>0</v>
          </cell>
        </row>
        <row r="5690">
          <cell r="D5690" t="str">
            <v>GENCASA BÀ RỊA</v>
          </cell>
          <cell r="M5690" t="str">
            <v>﻿Tạm đình chỉ</v>
          </cell>
          <cell r="N5690">
            <v>42587</v>
          </cell>
          <cell r="Q5690">
            <v>0</v>
          </cell>
          <cell r="T5690">
            <v>0</v>
          </cell>
          <cell r="U5690">
            <v>1</v>
          </cell>
          <cell r="V5690">
            <v>0</v>
          </cell>
        </row>
        <row r="5691">
          <cell r="D5691" t="str">
            <v>GENCASA BÀ RỊA</v>
          </cell>
          <cell r="M5691" t="str">
            <v>﻿Tạm đình chỉ</v>
          </cell>
          <cell r="N5691">
            <v>42587</v>
          </cell>
          <cell r="Q5691">
            <v>0</v>
          </cell>
          <cell r="T5691">
            <v>0</v>
          </cell>
          <cell r="U5691">
            <v>1</v>
          </cell>
          <cell r="V5691">
            <v>0</v>
          </cell>
        </row>
        <row r="5692">
          <cell r="D5692" t="str">
            <v>GENCASA BÀ RỊA</v>
          </cell>
          <cell r="M5692" t="str">
            <v>﻿Đang hoạt động</v>
          </cell>
          <cell r="N5692">
            <v>42607</v>
          </cell>
          <cell r="Q5692">
            <v>0</v>
          </cell>
          <cell r="T5692">
            <v>0</v>
          </cell>
          <cell r="U5692">
            <v>1</v>
          </cell>
          <cell r="V5692">
            <v>0</v>
          </cell>
        </row>
        <row r="5693">
          <cell r="D5693" t="str">
            <v>GENCASA BÀ RỊA</v>
          </cell>
          <cell r="M5693" t="str">
            <v>﻿Tạm đình chỉ</v>
          </cell>
          <cell r="N5693">
            <v>42587</v>
          </cell>
          <cell r="Q5693">
            <v>0</v>
          </cell>
          <cell r="T5693">
            <v>0</v>
          </cell>
          <cell r="U5693">
            <v>1</v>
          </cell>
          <cell r="V5693">
            <v>0</v>
          </cell>
        </row>
        <row r="5694">
          <cell r="D5694" t="str">
            <v>GENCASA BÀ RỊA</v>
          </cell>
          <cell r="M5694" t="str">
            <v>﻿Tạm đình chỉ</v>
          </cell>
          <cell r="N5694">
            <v>42587</v>
          </cell>
          <cell r="Q5694">
            <v>0</v>
          </cell>
          <cell r="T5694">
            <v>0</v>
          </cell>
          <cell r="U5694">
            <v>1</v>
          </cell>
          <cell r="V5694">
            <v>0</v>
          </cell>
        </row>
        <row r="5695">
          <cell r="D5695" t="str">
            <v>TCA TEAM</v>
          </cell>
          <cell r="M5695" t="str">
            <v>﻿Đang hoạt động</v>
          </cell>
          <cell r="N5695">
            <v>42600</v>
          </cell>
          <cell r="Q5695">
            <v>0</v>
          </cell>
          <cell r="T5695">
            <v>0</v>
          </cell>
          <cell r="U5695">
            <v>0</v>
          </cell>
          <cell r="V5695">
            <v>0</v>
          </cell>
        </row>
        <row r="5696">
          <cell r="D5696" t="str">
            <v>TCA TEAM</v>
          </cell>
          <cell r="M5696" t="str">
            <v>﻿Đang hoạt động</v>
          </cell>
          <cell r="N5696">
            <v>42598</v>
          </cell>
          <cell r="Q5696">
            <v>0</v>
          </cell>
          <cell r="T5696">
            <v>0</v>
          </cell>
          <cell r="U5696">
            <v>0</v>
          </cell>
          <cell r="V5696">
            <v>0</v>
          </cell>
        </row>
        <row r="5697">
          <cell r="D5697" t="str">
            <v>TCA TEAM</v>
          </cell>
          <cell r="M5697" t="str">
            <v>﻿Đang hoạt động</v>
          </cell>
          <cell r="N5697">
            <v>42598</v>
          </cell>
          <cell r="Q5697">
            <v>0</v>
          </cell>
          <cell r="T5697">
            <v>0</v>
          </cell>
          <cell r="U5697">
            <v>0</v>
          </cell>
          <cell r="V5697">
            <v>0</v>
          </cell>
        </row>
        <row r="5698">
          <cell r="D5698" t="str">
            <v>TCA TEAM</v>
          </cell>
          <cell r="M5698" t="str">
            <v>﻿Đang hoạt động</v>
          </cell>
          <cell r="N5698">
            <v>42598</v>
          </cell>
          <cell r="Q5698">
            <v>0</v>
          </cell>
          <cell r="T5698">
            <v>0</v>
          </cell>
          <cell r="U5698">
            <v>0</v>
          </cell>
          <cell r="V5698">
            <v>0</v>
          </cell>
        </row>
        <row r="5699">
          <cell r="D5699" t="str">
            <v>TCA TEAM</v>
          </cell>
          <cell r="M5699" t="str">
            <v>﻿Đang hoạt động</v>
          </cell>
          <cell r="N5699">
            <v>42598</v>
          </cell>
          <cell r="Q5699">
            <v>0</v>
          </cell>
          <cell r="T5699">
            <v>0</v>
          </cell>
          <cell r="U5699">
            <v>0</v>
          </cell>
          <cell r="V5699">
            <v>0</v>
          </cell>
        </row>
        <row r="5700">
          <cell r="D5700" t="str">
            <v>TCA TEAM</v>
          </cell>
          <cell r="M5700" t="str">
            <v>﻿Đang hoạt động</v>
          </cell>
          <cell r="N5700">
            <v>42598</v>
          </cell>
          <cell r="Q5700">
            <v>0</v>
          </cell>
          <cell r="T5700">
            <v>0</v>
          </cell>
          <cell r="U5700">
            <v>0</v>
          </cell>
          <cell r="V5700">
            <v>0</v>
          </cell>
        </row>
        <row r="5701">
          <cell r="D5701" t="str">
            <v>TCA TEAM</v>
          </cell>
          <cell r="M5701" t="str">
            <v>﻿Đang hoạt động</v>
          </cell>
          <cell r="N5701">
            <v>42598</v>
          </cell>
          <cell r="Q5701">
            <v>0</v>
          </cell>
          <cell r="T5701">
            <v>0</v>
          </cell>
          <cell r="U5701">
            <v>0</v>
          </cell>
          <cell r="V5701">
            <v>0</v>
          </cell>
        </row>
        <row r="5702">
          <cell r="D5702" t="str">
            <v>TCA TEAM</v>
          </cell>
          <cell r="M5702" t="str">
            <v>﻿Đang hoạt động</v>
          </cell>
          <cell r="N5702">
            <v>42598</v>
          </cell>
          <cell r="Q5702">
            <v>0</v>
          </cell>
          <cell r="T5702">
            <v>0</v>
          </cell>
          <cell r="U5702">
            <v>0</v>
          </cell>
          <cell r="V5702">
            <v>0</v>
          </cell>
        </row>
        <row r="5703">
          <cell r="D5703" t="str">
            <v>VICTORY</v>
          </cell>
          <cell r="M5703" t="str">
            <v>﻿Đang hoạt động</v>
          </cell>
          <cell r="N5703">
            <v>42606</v>
          </cell>
          <cell r="Q5703">
            <v>1</v>
          </cell>
          <cell r="T5703">
            <v>0</v>
          </cell>
          <cell r="U5703">
            <v>0</v>
          </cell>
          <cell r="V5703">
            <v>0</v>
          </cell>
        </row>
        <row r="5704">
          <cell r="D5704" t="str">
            <v>VICTORY</v>
          </cell>
          <cell r="M5704" t="str">
            <v>﻿Đang hoạt động</v>
          </cell>
          <cell r="N5704">
            <v>42606</v>
          </cell>
          <cell r="Q5704">
            <v>1</v>
          </cell>
          <cell r="T5704">
            <v>0</v>
          </cell>
          <cell r="U5704">
            <v>0</v>
          </cell>
          <cell r="V5704">
            <v>0</v>
          </cell>
        </row>
        <row r="5705">
          <cell r="D5705" t="str">
            <v>GREEN DRAGON</v>
          </cell>
          <cell r="M5705" t="str">
            <v>﻿Đã nghỉ việc</v>
          </cell>
          <cell r="N5705">
            <v>42606</v>
          </cell>
          <cell r="Q5705">
            <v>0</v>
          </cell>
          <cell r="T5705">
            <v>0</v>
          </cell>
          <cell r="U5705">
            <v>0</v>
          </cell>
          <cell r="V5705">
            <v>0</v>
          </cell>
        </row>
        <row r="5706">
          <cell r="D5706" t="str">
            <v>GREEN DRAGON</v>
          </cell>
          <cell r="M5706" t="str">
            <v>﻿Đã nghỉ việc</v>
          </cell>
          <cell r="N5706">
            <v>42604</v>
          </cell>
          <cell r="Q5706">
            <v>0</v>
          </cell>
          <cell r="T5706">
            <v>0</v>
          </cell>
          <cell r="U5706">
            <v>0</v>
          </cell>
          <cell r="V5706">
            <v>0</v>
          </cell>
        </row>
        <row r="5707">
          <cell r="D5707" t="str">
            <v>GENCASA HÀ ĐÔNG</v>
          </cell>
          <cell r="M5707" t="str">
            <v>﻿Đã nghỉ việc</v>
          </cell>
          <cell r="N5707">
            <v>42592</v>
          </cell>
          <cell r="Q5707">
            <v>0</v>
          </cell>
          <cell r="T5707">
            <v>0</v>
          </cell>
          <cell r="U5707">
            <v>0</v>
          </cell>
          <cell r="V5707">
            <v>0</v>
          </cell>
        </row>
        <row r="5708">
          <cell r="D5708" t="str">
            <v>GENCASA HÀ ĐÔNG</v>
          </cell>
          <cell r="M5708" t="str">
            <v>﻿Đã nghỉ việc</v>
          </cell>
          <cell r="N5708">
            <v>42592</v>
          </cell>
          <cell r="Q5708">
            <v>0</v>
          </cell>
          <cell r="T5708">
            <v>0</v>
          </cell>
          <cell r="U5708">
            <v>0</v>
          </cell>
          <cell r="V5708">
            <v>0</v>
          </cell>
        </row>
        <row r="5709">
          <cell r="D5709" t="str">
            <v>VICTORY</v>
          </cell>
          <cell r="M5709" t="str">
            <v>﻿Đang hoạt động</v>
          </cell>
          <cell r="N5709">
            <v>42606</v>
          </cell>
          <cell r="Q5709">
            <v>1</v>
          </cell>
          <cell r="T5709">
            <v>0</v>
          </cell>
          <cell r="U5709">
            <v>0</v>
          </cell>
          <cell r="V5709">
            <v>0</v>
          </cell>
        </row>
        <row r="5710">
          <cell r="D5710" t="str">
            <v>THE QUEEN</v>
          </cell>
          <cell r="M5710" t="str">
            <v>﻿Đang hoạt động</v>
          </cell>
          <cell r="N5710">
            <v>42592</v>
          </cell>
          <cell r="Q5710">
            <v>1</v>
          </cell>
          <cell r="T5710">
            <v>0</v>
          </cell>
          <cell r="U5710">
            <v>0</v>
          </cell>
          <cell r="V5710">
            <v>0</v>
          </cell>
        </row>
        <row r="5711">
          <cell r="D5711" t="str">
            <v>GENCASA BÀ RỊA</v>
          </cell>
          <cell r="M5711" t="str">
            <v>﻿Đang hoạt động</v>
          </cell>
          <cell r="N5711">
            <v>42668</v>
          </cell>
          <cell r="Q5711">
            <v>0</v>
          </cell>
          <cell r="T5711">
            <v>0</v>
          </cell>
          <cell r="U5711">
            <v>1</v>
          </cell>
          <cell r="V5711">
            <v>0</v>
          </cell>
        </row>
        <row r="5712">
          <cell r="D5712" t="str">
            <v>GENCASA BÀ RỊA</v>
          </cell>
          <cell r="M5712" t="str">
            <v>﻿Đang hoạt động</v>
          </cell>
          <cell r="N5712">
            <v>42664</v>
          </cell>
          <cell r="Q5712">
            <v>0</v>
          </cell>
          <cell r="T5712">
            <v>0</v>
          </cell>
          <cell r="U5712">
            <v>1</v>
          </cell>
          <cell r="V5712">
            <v>0</v>
          </cell>
        </row>
        <row r="5713">
          <cell r="D5713" t="str">
            <v>GENCASA BÀ RỊA</v>
          </cell>
          <cell r="M5713" t="str">
            <v>﻿Đang hoạt động</v>
          </cell>
          <cell r="N5713">
            <v>42668</v>
          </cell>
          <cell r="Q5713">
            <v>0</v>
          </cell>
          <cell r="T5713">
            <v>0</v>
          </cell>
          <cell r="U5713">
            <v>1</v>
          </cell>
          <cell r="V5713">
            <v>0</v>
          </cell>
        </row>
        <row r="5714">
          <cell r="D5714" t="str">
            <v>GENCASA BÀ RỊA</v>
          </cell>
          <cell r="M5714" t="str">
            <v>﻿Đang hoạt động</v>
          </cell>
          <cell r="N5714">
            <v>42664</v>
          </cell>
          <cell r="Q5714">
            <v>0</v>
          </cell>
          <cell r="T5714">
            <v>0</v>
          </cell>
          <cell r="U5714">
            <v>1</v>
          </cell>
          <cell r="V5714">
            <v>0</v>
          </cell>
        </row>
        <row r="5715">
          <cell r="D5715" t="str">
            <v>THE SKY</v>
          </cell>
          <cell r="M5715" t="str">
            <v>﻿Đang hoạt động</v>
          </cell>
          <cell r="N5715">
            <v>42592</v>
          </cell>
          <cell r="Q5715">
            <v>1</v>
          </cell>
          <cell r="T5715">
            <v>0</v>
          </cell>
          <cell r="U5715">
            <v>0</v>
          </cell>
          <cell r="V5715">
            <v>0</v>
          </cell>
        </row>
        <row r="5716">
          <cell r="D5716" t="str">
            <v>LION 1</v>
          </cell>
          <cell r="M5716" t="str">
            <v>﻿Đang hoạt động</v>
          </cell>
          <cell r="N5716">
            <v>42592</v>
          </cell>
          <cell r="Q5716">
            <v>1</v>
          </cell>
          <cell r="T5716">
            <v>0</v>
          </cell>
          <cell r="U5716">
            <v>0</v>
          </cell>
          <cell r="V5716">
            <v>0</v>
          </cell>
        </row>
        <row r="5717">
          <cell r="D5717" t="str">
            <v>GENCASA BÀ RỊA</v>
          </cell>
          <cell r="M5717" t="str">
            <v>﻿Đang hoạt động</v>
          </cell>
          <cell r="N5717">
            <v>42668</v>
          </cell>
          <cell r="Q5717">
            <v>0</v>
          </cell>
          <cell r="T5717">
            <v>0</v>
          </cell>
          <cell r="U5717">
            <v>1</v>
          </cell>
          <cell r="V5717">
            <v>0</v>
          </cell>
        </row>
        <row r="5718">
          <cell r="D5718" t="str">
            <v>GENCASA HÀ ĐÔNG</v>
          </cell>
          <cell r="M5718" t="str">
            <v>﻿Đang hoạt động</v>
          </cell>
          <cell r="N5718">
            <v>42605</v>
          </cell>
          <cell r="Q5718">
            <v>0</v>
          </cell>
          <cell r="T5718">
            <v>0</v>
          </cell>
          <cell r="U5718">
            <v>1</v>
          </cell>
          <cell r="V5718">
            <v>0</v>
          </cell>
        </row>
        <row r="5719">
          <cell r="D5719" t="str">
            <v>GENCASA BÀ RỊA</v>
          </cell>
          <cell r="M5719" t="str">
            <v>﻿Đang hoạt động</v>
          </cell>
          <cell r="N5719">
            <v>42668</v>
          </cell>
          <cell r="Q5719">
            <v>0</v>
          </cell>
          <cell r="T5719">
            <v>0</v>
          </cell>
          <cell r="U5719">
            <v>1</v>
          </cell>
          <cell r="V5719">
            <v>0</v>
          </cell>
        </row>
        <row r="5720">
          <cell r="D5720" t="str">
            <v>GENCASA HÀ ĐÔNG</v>
          </cell>
          <cell r="M5720" t="str">
            <v>﻿Đang hoạt động</v>
          </cell>
          <cell r="N5720">
            <v>42601</v>
          </cell>
          <cell r="Q5720">
            <v>0</v>
          </cell>
          <cell r="T5720">
            <v>0</v>
          </cell>
          <cell r="U5720">
            <v>1</v>
          </cell>
          <cell r="V5720">
            <v>0</v>
          </cell>
        </row>
        <row r="5721">
          <cell r="D5721" t="str">
            <v>GENCASA BÀ RỊA</v>
          </cell>
          <cell r="M5721" t="str">
            <v>﻿Đang hoạt động</v>
          </cell>
          <cell r="N5721">
            <v>42670</v>
          </cell>
          <cell r="Q5721">
            <v>0</v>
          </cell>
          <cell r="T5721">
            <v>0</v>
          </cell>
          <cell r="U5721">
            <v>1</v>
          </cell>
          <cell r="V5721">
            <v>0</v>
          </cell>
        </row>
        <row r="5722">
          <cell r="D5722" t="str">
            <v>VICTORY</v>
          </cell>
          <cell r="M5722" t="str">
            <v>﻿Đang hoạt động</v>
          </cell>
          <cell r="N5722">
            <v>42606</v>
          </cell>
          <cell r="Q5722">
            <v>1</v>
          </cell>
          <cell r="T5722">
            <v>0</v>
          </cell>
          <cell r="U5722">
            <v>0</v>
          </cell>
          <cell r="V5722">
            <v>0</v>
          </cell>
        </row>
        <row r="5723">
          <cell r="D5723" t="str">
            <v>MDRT HCM</v>
          </cell>
          <cell r="M5723" t="str">
            <v>﻿Đã nghỉ việc</v>
          </cell>
          <cell r="N5723">
            <v>42592</v>
          </cell>
          <cell r="Q5723">
            <v>0</v>
          </cell>
          <cell r="T5723">
            <v>0</v>
          </cell>
          <cell r="U5723">
            <v>0</v>
          </cell>
          <cell r="V5723">
            <v>0</v>
          </cell>
        </row>
        <row r="5724">
          <cell r="D5724" t="str">
            <v>TCB NORTH</v>
          </cell>
          <cell r="M5724" t="str">
            <v>﻿Đang hoạt động</v>
          </cell>
          <cell r="N5724">
            <v>42593</v>
          </cell>
          <cell r="Q5724">
            <v>0</v>
          </cell>
          <cell r="T5724">
            <v>0</v>
          </cell>
          <cell r="U5724">
            <v>0</v>
          </cell>
          <cell r="V5724">
            <v>0</v>
          </cell>
        </row>
        <row r="5725">
          <cell r="D5725" t="str">
            <v>MEGA</v>
          </cell>
          <cell r="M5725" t="str">
            <v>﻿Đang hoạt động</v>
          </cell>
          <cell r="N5725">
            <v>42592</v>
          </cell>
          <cell r="Q5725">
            <v>1</v>
          </cell>
          <cell r="T5725">
            <v>0</v>
          </cell>
          <cell r="U5725">
            <v>0</v>
          </cell>
          <cell r="V5725">
            <v>0</v>
          </cell>
        </row>
        <row r="5726">
          <cell r="D5726" t="str">
            <v>TCB SOUTH 1</v>
          </cell>
          <cell r="M5726" t="str">
            <v>﻿Đang hoạt động</v>
          </cell>
          <cell r="N5726">
            <v>41817</v>
          </cell>
          <cell r="Q5726">
            <v>0</v>
          </cell>
          <cell r="T5726">
            <v>0</v>
          </cell>
          <cell r="U5726">
            <v>0</v>
          </cell>
          <cell r="V5726">
            <v>0</v>
          </cell>
        </row>
        <row r="5727">
          <cell r="D5727" t="str">
            <v>EIB MIỀN BẮC 1</v>
          </cell>
          <cell r="M5727" t="str">
            <v>﻿Đang hoạt động</v>
          </cell>
          <cell r="N5727">
            <v>42594</v>
          </cell>
          <cell r="Q5727">
            <v>0</v>
          </cell>
          <cell r="T5727">
            <v>0</v>
          </cell>
          <cell r="U5727">
            <v>0</v>
          </cell>
          <cell r="V5727">
            <v>0</v>
          </cell>
        </row>
        <row r="5728">
          <cell r="D5728" t="str">
            <v>BIG HERO</v>
          </cell>
          <cell r="M5728" t="str">
            <v>﻿Đang hoạt động</v>
          </cell>
          <cell r="N5728">
            <v>42592</v>
          </cell>
          <cell r="Q5728">
            <v>1</v>
          </cell>
          <cell r="T5728">
            <v>0</v>
          </cell>
          <cell r="U5728">
            <v>0</v>
          </cell>
          <cell r="V5728">
            <v>0</v>
          </cell>
        </row>
        <row r="5729">
          <cell r="D5729" t="str">
            <v>ELITE</v>
          </cell>
          <cell r="M5729" t="str">
            <v>﻿Đang hoạt động</v>
          </cell>
          <cell r="N5729">
            <v>42592</v>
          </cell>
          <cell r="Q5729">
            <v>1</v>
          </cell>
          <cell r="T5729">
            <v>0</v>
          </cell>
          <cell r="U5729">
            <v>0</v>
          </cell>
          <cell r="V5729">
            <v>0</v>
          </cell>
        </row>
        <row r="5730">
          <cell r="D5730" t="str">
            <v>THE CAPITAL</v>
          </cell>
          <cell r="M5730" t="str">
            <v>﻿Đang hoạt động</v>
          </cell>
          <cell r="N5730">
            <v>42592</v>
          </cell>
          <cell r="Q5730">
            <v>1</v>
          </cell>
          <cell r="T5730">
            <v>0</v>
          </cell>
          <cell r="U5730">
            <v>0</v>
          </cell>
          <cell r="V5730">
            <v>0</v>
          </cell>
        </row>
        <row r="5731">
          <cell r="D5731" t="str">
            <v>THE CAPITAL</v>
          </cell>
          <cell r="M5731" t="str">
            <v>﻿Đang hoạt động</v>
          </cell>
          <cell r="N5731">
            <v>42600</v>
          </cell>
          <cell r="Q5731">
            <v>1</v>
          </cell>
          <cell r="T5731">
            <v>0</v>
          </cell>
          <cell r="U5731">
            <v>0</v>
          </cell>
          <cell r="V5731">
            <v>0</v>
          </cell>
        </row>
        <row r="5732">
          <cell r="D5732" t="str">
            <v>TCB NORTH</v>
          </cell>
          <cell r="M5732" t="str">
            <v>﻿Đang hoạt động</v>
          </cell>
          <cell r="N5732">
            <v>42593</v>
          </cell>
          <cell r="Q5732">
            <v>0</v>
          </cell>
          <cell r="T5732">
            <v>0</v>
          </cell>
          <cell r="U5732">
            <v>0</v>
          </cell>
          <cell r="V5732">
            <v>0</v>
          </cell>
        </row>
        <row r="5733">
          <cell r="D5733" t="str">
            <v>GENCASA HÀ ĐÔNG</v>
          </cell>
          <cell r="M5733" t="str">
            <v>﻿Đã nghỉ việc</v>
          </cell>
          <cell r="N5733">
            <v>42592</v>
          </cell>
          <cell r="Q5733">
            <v>0</v>
          </cell>
          <cell r="T5733">
            <v>0</v>
          </cell>
          <cell r="U5733">
            <v>0</v>
          </cell>
          <cell r="V5733">
            <v>0</v>
          </cell>
        </row>
        <row r="5734">
          <cell r="D5734" t="str">
            <v>ELITE</v>
          </cell>
          <cell r="M5734" t="str">
            <v>﻿Đã nghỉ việc</v>
          </cell>
          <cell r="N5734">
            <v>42592</v>
          </cell>
          <cell r="Q5734">
            <v>0</v>
          </cell>
          <cell r="T5734">
            <v>0</v>
          </cell>
          <cell r="U5734">
            <v>0</v>
          </cell>
          <cell r="V5734">
            <v>0</v>
          </cell>
        </row>
        <row r="5735">
          <cell r="D5735" t="str">
            <v>THE KEY</v>
          </cell>
          <cell r="M5735" t="str">
            <v>﻿Đã nghỉ việc</v>
          </cell>
          <cell r="N5735">
            <v>42641</v>
          </cell>
          <cell r="Q5735">
            <v>0</v>
          </cell>
          <cell r="T5735">
            <v>0</v>
          </cell>
          <cell r="U5735">
            <v>0</v>
          </cell>
          <cell r="V5735">
            <v>0</v>
          </cell>
        </row>
        <row r="5736">
          <cell r="D5736" t="str">
            <v>WHITE HORSE</v>
          </cell>
          <cell r="M5736" t="str">
            <v>﻿Đang hoạt động</v>
          </cell>
          <cell r="N5736">
            <v>42592</v>
          </cell>
          <cell r="Q5736">
            <v>1</v>
          </cell>
          <cell r="T5736">
            <v>0</v>
          </cell>
          <cell r="U5736">
            <v>0</v>
          </cell>
          <cell r="V5736">
            <v>0</v>
          </cell>
        </row>
        <row r="5737">
          <cell r="D5737" t="str">
            <v>THE CAPITAL</v>
          </cell>
          <cell r="M5737" t="str">
            <v>﻿Đã nghỉ việc</v>
          </cell>
          <cell r="N5737">
            <v>42592</v>
          </cell>
          <cell r="Q5737">
            <v>0</v>
          </cell>
          <cell r="T5737">
            <v>0</v>
          </cell>
          <cell r="U5737">
            <v>0</v>
          </cell>
          <cell r="V5737">
            <v>0</v>
          </cell>
        </row>
        <row r="5738">
          <cell r="D5738" t="str">
            <v>THE POWER</v>
          </cell>
          <cell r="M5738" t="str">
            <v>﻿Đang hoạt động</v>
          </cell>
          <cell r="N5738">
            <v>42592</v>
          </cell>
          <cell r="Q5738">
            <v>1</v>
          </cell>
          <cell r="T5738">
            <v>0</v>
          </cell>
          <cell r="U5738">
            <v>0</v>
          </cell>
          <cell r="V5738">
            <v>0</v>
          </cell>
        </row>
        <row r="5739">
          <cell r="D5739" t="str">
            <v>THE POWER</v>
          </cell>
          <cell r="M5739" t="str">
            <v>﻿Đang hoạt động</v>
          </cell>
          <cell r="N5739">
            <v>42592</v>
          </cell>
          <cell r="Q5739">
            <v>1</v>
          </cell>
          <cell r="T5739">
            <v>0</v>
          </cell>
          <cell r="U5739">
            <v>0</v>
          </cell>
          <cell r="V5739">
            <v>0</v>
          </cell>
        </row>
        <row r="5740">
          <cell r="D5740" t="str">
            <v>GENCASA HÀ ĐÔNG</v>
          </cell>
          <cell r="M5740" t="str">
            <v>﻿Đang hoạt động</v>
          </cell>
          <cell r="N5740">
            <v>42606</v>
          </cell>
          <cell r="Q5740">
            <v>0</v>
          </cell>
          <cell r="T5740">
            <v>0</v>
          </cell>
          <cell r="U5740">
            <v>0</v>
          </cell>
          <cell r="V5740">
            <v>1</v>
          </cell>
        </row>
        <row r="5741">
          <cell r="D5741" t="str">
            <v>LION 2</v>
          </cell>
          <cell r="M5741" t="str">
            <v>﻿Đã nghỉ việc</v>
          </cell>
          <cell r="N5741">
            <v>42606</v>
          </cell>
          <cell r="Q5741">
            <v>0</v>
          </cell>
          <cell r="T5741">
            <v>0</v>
          </cell>
          <cell r="U5741">
            <v>0</v>
          </cell>
          <cell r="V5741">
            <v>0</v>
          </cell>
        </row>
        <row r="5742">
          <cell r="D5742" t="str">
            <v>F.B.I</v>
          </cell>
          <cell r="M5742" t="str">
            <v>﻿Đang hoạt động</v>
          </cell>
          <cell r="N5742">
            <v>42689</v>
          </cell>
          <cell r="Q5742">
            <v>1</v>
          </cell>
          <cell r="T5742">
            <v>0</v>
          </cell>
          <cell r="U5742">
            <v>0</v>
          </cell>
          <cell r="V5742">
            <v>0</v>
          </cell>
        </row>
        <row r="5743">
          <cell r="D5743" t="str">
            <v>BELIEVE IN FUTURE</v>
          </cell>
          <cell r="M5743" t="str">
            <v>﻿Đang hoạt động</v>
          </cell>
          <cell r="N5743">
            <v>42592</v>
          </cell>
          <cell r="Q5743">
            <v>1</v>
          </cell>
          <cell r="T5743">
            <v>0</v>
          </cell>
          <cell r="U5743">
            <v>0</v>
          </cell>
          <cell r="V5743">
            <v>0</v>
          </cell>
        </row>
        <row r="5744">
          <cell r="D5744" t="str">
            <v>COT GENCASA</v>
          </cell>
          <cell r="M5744" t="str">
            <v>﻿Đang hoạt động</v>
          </cell>
          <cell r="N5744">
            <v>42592</v>
          </cell>
          <cell r="Q5744">
            <v>1</v>
          </cell>
          <cell r="T5744">
            <v>0</v>
          </cell>
          <cell r="U5744">
            <v>0</v>
          </cell>
          <cell r="V5744">
            <v>0</v>
          </cell>
        </row>
        <row r="5745">
          <cell r="D5745" t="str">
            <v>COT GENCASA</v>
          </cell>
          <cell r="M5745" t="str">
            <v>﻿Đang hoạt động</v>
          </cell>
          <cell r="N5745">
            <v>42592</v>
          </cell>
          <cell r="Q5745">
            <v>1</v>
          </cell>
          <cell r="T5745">
            <v>0</v>
          </cell>
          <cell r="U5745">
            <v>0</v>
          </cell>
          <cell r="V5745">
            <v>0</v>
          </cell>
        </row>
        <row r="5746">
          <cell r="D5746" t="str">
            <v>MEGA</v>
          </cell>
          <cell r="M5746" t="str">
            <v>﻿Đang hoạt động</v>
          </cell>
          <cell r="N5746">
            <v>42592</v>
          </cell>
          <cell r="Q5746">
            <v>1</v>
          </cell>
          <cell r="T5746">
            <v>0</v>
          </cell>
          <cell r="U5746">
            <v>0</v>
          </cell>
          <cell r="V5746">
            <v>0</v>
          </cell>
        </row>
        <row r="5747">
          <cell r="D5747" t="str">
            <v>PHOENIX</v>
          </cell>
          <cell r="M5747" t="str">
            <v>﻿Đang hoạt động</v>
          </cell>
          <cell r="N5747">
            <v>42606</v>
          </cell>
          <cell r="Q5747">
            <v>1</v>
          </cell>
          <cell r="T5747">
            <v>0</v>
          </cell>
          <cell r="U5747">
            <v>0</v>
          </cell>
          <cell r="V5747">
            <v>0</v>
          </cell>
        </row>
        <row r="5748">
          <cell r="D5748" t="str">
            <v>GENCASA LAM SƠN</v>
          </cell>
          <cell r="M5748" t="str">
            <v>﻿Đang hoạt động</v>
          </cell>
          <cell r="N5748">
            <v>42592</v>
          </cell>
          <cell r="Q5748">
            <v>1</v>
          </cell>
          <cell r="T5748">
            <v>0</v>
          </cell>
          <cell r="U5748">
            <v>0</v>
          </cell>
          <cell r="V5748">
            <v>0</v>
          </cell>
        </row>
        <row r="5749">
          <cell r="D5749" t="str">
            <v>GENCASA LAM SƠN</v>
          </cell>
          <cell r="M5749" t="str">
            <v>﻿Đang hoạt động</v>
          </cell>
          <cell r="N5749">
            <v>42592</v>
          </cell>
          <cell r="Q5749">
            <v>1</v>
          </cell>
          <cell r="T5749">
            <v>0</v>
          </cell>
          <cell r="U5749">
            <v>0</v>
          </cell>
          <cell r="V5749">
            <v>0</v>
          </cell>
        </row>
        <row r="5750">
          <cell r="D5750" t="str">
            <v>GENCASA LAM SƠN</v>
          </cell>
          <cell r="M5750" t="str">
            <v>﻿Đang hoạt động</v>
          </cell>
          <cell r="N5750">
            <v>42592</v>
          </cell>
          <cell r="Q5750">
            <v>1</v>
          </cell>
          <cell r="T5750">
            <v>0</v>
          </cell>
          <cell r="U5750">
            <v>0</v>
          </cell>
          <cell r="V5750">
            <v>0</v>
          </cell>
        </row>
        <row r="5751">
          <cell r="D5751" t="str">
            <v>MDRT BH</v>
          </cell>
          <cell r="M5751" t="str">
            <v>﻿Đã nghỉ việc</v>
          </cell>
          <cell r="N5751">
            <v>42597</v>
          </cell>
          <cell r="Q5751">
            <v>0</v>
          </cell>
          <cell r="T5751">
            <v>0</v>
          </cell>
          <cell r="U5751">
            <v>0</v>
          </cell>
          <cell r="V5751">
            <v>0</v>
          </cell>
        </row>
        <row r="5752">
          <cell r="D5752" t="str">
            <v>GENCASA LAM SƠN</v>
          </cell>
          <cell r="M5752" t="str">
            <v>﻿Đang hoạt động</v>
          </cell>
          <cell r="N5752">
            <v>42592</v>
          </cell>
          <cell r="Q5752">
            <v>1</v>
          </cell>
          <cell r="T5752">
            <v>0</v>
          </cell>
          <cell r="U5752">
            <v>0</v>
          </cell>
          <cell r="V5752">
            <v>0</v>
          </cell>
        </row>
        <row r="5753">
          <cell r="D5753" t="str">
            <v>GENCASA LAM SƠN</v>
          </cell>
          <cell r="M5753" t="str">
            <v>﻿Đã nghỉ việc</v>
          </cell>
          <cell r="N5753">
            <v>42592</v>
          </cell>
          <cell r="Q5753">
            <v>0</v>
          </cell>
          <cell r="T5753">
            <v>0</v>
          </cell>
          <cell r="U5753">
            <v>0</v>
          </cell>
          <cell r="V5753">
            <v>0</v>
          </cell>
        </row>
        <row r="5754">
          <cell r="D5754" t="str">
            <v>GENCASA LAM SƠN</v>
          </cell>
          <cell r="M5754" t="str">
            <v>﻿Đã nghỉ việc</v>
          </cell>
          <cell r="N5754">
            <v>42592</v>
          </cell>
          <cell r="Q5754">
            <v>0</v>
          </cell>
          <cell r="T5754">
            <v>0</v>
          </cell>
          <cell r="U5754">
            <v>0</v>
          </cell>
          <cell r="V5754">
            <v>0</v>
          </cell>
        </row>
        <row r="5755">
          <cell r="D5755" t="str">
            <v>GENCASA LAM SƠN</v>
          </cell>
          <cell r="M5755" t="str">
            <v>﻿Đang hoạt động</v>
          </cell>
          <cell r="N5755">
            <v>42592</v>
          </cell>
          <cell r="Q5755">
            <v>1</v>
          </cell>
          <cell r="T5755">
            <v>0</v>
          </cell>
          <cell r="U5755">
            <v>0</v>
          </cell>
          <cell r="V5755">
            <v>0</v>
          </cell>
        </row>
        <row r="5756">
          <cell r="D5756" t="str">
            <v>GENCASA LAM SƠN</v>
          </cell>
          <cell r="M5756" t="str">
            <v>﻿Đang hoạt động</v>
          </cell>
          <cell r="N5756">
            <v>42592</v>
          </cell>
          <cell r="Q5756">
            <v>1</v>
          </cell>
          <cell r="T5756">
            <v>0</v>
          </cell>
          <cell r="U5756">
            <v>0</v>
          </cell>
          <cell r="V5756">
            <v>0</v>
          </cell>
        </row>
        <row r="5757">
          <cell r="D5757" t="str">
            <v>GENCASA LAM SƠN</v>
          </cell>
          <cell r="M5757" t="str">
            <v>﻿Đang hoạt động</v>
          </cell>
          <cell r="N5757">
            <v>42592</v>
          </cell>
          <cell r="Q5757">
            <v>1</v>
          </cell>
          <cell r="T5757">
            <v>0</v>
          </cell>
          <cell r="U5757">
            <v>0</v>
          </cell>
          <cell r="V5757">
            <v>0</v>
          </cell>
        </row>
        <row r="5758">
          <cell r="D5758" t="str">
            <v>MDRT VT</v>
          </cell>
          <cell r="M5758" t="str">
            <v>﻿Đã nghỉ việc</v>
          </cell>
          <cell r="N5758">
            <v>42632</v>
          </cell>
          <cell r="Q5758">
            <v>0</v>
          </cell>
          <cell r="T5758">
            <v>0</v>
          </cell>
          <cell r="U5758">
            <v>0</v>
          </cell>
          <cell r="V5758">
            <v>0</v>
          </cell>
        </row>
        <row r="5759">
          <cell r="D5759" t="str">
            <v>GENCASA LAM SƠN</v>
          </cell>
          <cell r="M5759" t="str">
            <v>﻿Đã nghỉ việc</v>
          </cell>
          <cell r="N5759">
            <v>42592</v>
          </cell>
          <cell r="Q5759">
            <v>0</v>
          </cell>
          <cell r="T5759">
            <v>0</v>
          </cell>
          <cell r="U5759">
            <v>0</v>
          </cell>
          <cell r="V5759">
            <v>0</v>
          </cell>
        </row>
        <row r="5760">
          <cell r="D5760" t="str">
            <v>GENCASA LAM SƠN</v>
          </cell>
          <cell r="M5760" t="str">
            <v>﻿Đang hoạt động</v>
          </cell>
          <cell r="N5760">
            <v>42592</v>
          </cell>
          <cell r="Q5760">
            <v>1</v>
          </cell>
          <cell r="T5760">
            <v>0</v>
          </cell>
          <cell r="U5760">
            <v>0</v>
          </cell>
          <cell r="V5760">
            <v>0</v>
          </cell>
        </row>
        <row r="5761">
          <cell r="D5761" t="str">
            <v>BÌNH MINH</v>
          </cell>
          <cell r="M5761" t="str">
            <v>﻿Đã nghỉ việc</v>
          </cell>
          <cell r="N5761">
            <v>42592</v>
          </cell>
          <cell r="Q5761">
            <v>0</v>
          </cell>
          <cell r="T5761">
            <v>0</v>
          </cell>
          <cell r="U5761">
            <v>0</v>
          </cell>
          <cell r="V5761">
            <v>0</v>
          </cell>
        </row>
        <row r="5762">
          <cell r="D5762" t="str">
            <v>GENCASA NGHỆ AN</v>
          </cell>
          <cell r="M5762" t="str">
            <v>﻿Đang hoạt động</v>
          </cell>
          <cell r="N5762">
            <v>42594</v>
          </cell>
          <cell r="Q5762">
            <v>0</v>
          </cell>
          <cell r="T5762">
            <v>1</v>
          </cell>
          <cell r="U5762">
            <v>0</v>
          </cell>
          <cell r="V5762">
            <v>0</v>
          </cell>
        </row>
        <row r="5763">
          <cell r="D5763" t="str">
            <v>TCA TEAM</v>
          </cell>
          <cell r="M5763" t="str">
            <v>﻿Đang hoạt động</v>
          </cell>
          <cell r="N5763">
            <v>42597</v>
          </cell>
          <cell r="Q5763">
            <v>0</v>
          </cell>
          <cell r="T5763">
            <v>0</v>
          </cell>
          <cell r="U5763">
            <v>0</v>
          </cell>
          <cell r="V5763">
            <v>0</v>
          </cell>
        </row>
        <row r="5764">
          <cell r="D5764" t="str">
            <v>THE ROME</v>
          </cell>
          <cell r="M5764" t="str">
            <v>﻿Đã nghỉ việc</v>
          </cell>
          <cell r="N5764">
            <v>42601</v>
          </cell>
          <cell r="Q5764">
            <v>0</v>
          </cell>
          <cell r="T5764">
            <v>0</v>
          </cell>
          <cell r="U5764">
            <v>0</v>
          </cell>
          <cell r="V5764">
            <v>0</v>
          </cell>
        </row>
        <row r="5765">
          <cell r="D5765" t="str">
            <v>TCA TEAM</v>
          </cell>
          <cell r="M5765" t="str">
            <v>﻿Đang hoạt động</v>
          </cell>
          <cell r="N5765">
            <v>42597</v>
          </cell>
          <cell r="Q5765">
            <v>0</v>
          </cell>
          <cell r="T5765">
            <v>0</v>
          </cell>
          <cell r="U5765">
            <v>0</v>
          </cell>
          <cell r="V5765">
            <v>0</v>
          </cell>
        </row>
        <row r="5766">
          <cell r="D5766" t="str">
            <v>BELIEVE IN FUTURE</v>
          </cell>
          <cell r="M5766" t="str">
            <v>﻿Đang hoạt động</v>
          </cell>
          <cell r="N5766">
            <v>42606</v>
          </cell>
          <cell r="Q5766">
            <v>1</v>
          </cell>
          <cell r="T5766">
            <v>0</v>
          </cell>
          <cell r="U5766">
            <v>0</v>
          </cell>
          <cell r="V5766">
            <v>0</v>
          </cell>
        </row>
        <row r="5767">
          <cell r="D5767" t="str">
            <v>TCA TEAM</v>
          </cell>
          <cell r="M5767" t="str">
            <v>﻿Đang hoạt động</v>
          </cell>
          <cell r="N5767">
            <v>42597</v>
          </cell>
          <cell r="Q5767">
            <v>0</v>
          </cell>
          <cell r="T5767">
            <v>0</v>
          </cell>
          <cell r="U5767">
            <v>0</v>
          </cell>
          <cell r="V5767">
            <v>0</v>
          </cell>
        </row>
        <row r="5768">
          <cell r="D5768" t="str">
            <v>THE ROME</v>
          </cell>
          <cell r="M5768" t="str">
            <v>﻿Đang hoạt động</v>
          </cell>
          <cell r="N5768">
            <v>42592</v>
          </cell>
          <cell r="Q5768">
            <v>1</v>
          </cell>
          <cell r="T5768">
            <v>0</v>
          </cell>
          <cell r="U5768">
            <v>0</v>
          </cell>
          <cell r="V5768">
            <v>0</v>
          </cell>
        </row>
        <row r="5769">
          <cell r="D5769" t="str">
            <v>THE LIGHT</v>
          </cell>
          <cell r="M5769" t="str">
            <v>﻿Đang hoạt động</v>
          </cell>
          <cell r="N5769">
            <v>42592</v>
          </cell>
          <cell r="Q5769">
            <v>1</v>
          </cell>
          <cell r="T5769">
            <v>0</v>
          </cell>
          <cell r="U5769">
            <v>0</v>
          </cell>
          <cell r="V5769">
            <v>0</v>
          </cell>
        </row>
        <row r="5770">
          <cell r="D5770" t="str">
            <v>TCA TEAM</v>
          </cell>
          <cell r="M5770" t="str">
            <v>﻿Đang hoạt động</v>
          </cell>
          <cell r="N5770">
            <v>42597</v>
          </cell>
          <cell r="Q5770">
            <v>0</v>
          </cell>
          <cell r="T5770">
            <v>0</v>
          </cell>
          <cell r="U5770">
            <v>0</v>
          </cell>
          <cell r="V5770">
            <v>0</v>
          </cell>
        </row>
        <row r="5771">
          <cell r="D5771" t="str">
            <v>GENCASA NGHỆ AN</v>
          </cell>
          <cell r="M5771" t="str">
            <v>﻿Đang hoạt động</v>
          </cell>
          <cell r="N5771">
            <v>42594</v>
          </cell>
          <cell r="Q5771">
            <v>1</v>
          </cell>
          <cell r="T5771">
            <v>0</v>
          </cell>
          <cell r="U5771">
            <v>0</v>
          </cell>
          <cell r="V5771">
            <v>0</v>
          </cell>
        </row>
        <row r="5772">
          <cell r="D5772" t="str">
            <v>TCA TEAM</v>
          </cell>
          <cell r="M5772" t="str">
            <v>﻿Đang hoạt động</v>
          </cell>
          <cell r="N5772">
            <v>42597</v>
          </cell>
          <cell r="Q5772">
            <v>0</v>
          </cell>
          <cell r="T5772">
            <v>0</v>
          </cell>
          <cell r="U5772">
            <v>0</v>
          </cell>
          <cell r="V5772">
            <v>0</v>
          </cell>
        </row>
        <row r="5773">
          <cell r="D5773" t="str">
            <v>TCA TEAM</v>
          </cell>
          <cell r="M5773" t="str">
            <v>﻿Đang hoạt động</v>
          </cell>
          <cell r="N5773">
            <v>42597</v>
          </cell>
          <cell r="Q5773">
            <v>0</v>
          </cell>
          <cell r="T5773">
            <v>0</v>
          </cell>
          <cell r="U5773">
            <v>0</v>
          </cell>
          <cell r="V5773">
            <v>0</v>
          </cell>
        </row>
        <row r="5774">
          <cell r="D5774" t="str">
            <v>TCA TEAM</v>
          </cell>
          <cell r="M5774" t="str">
            <v>﻿Đang hoạt động</v>
          </cell>
          <cell r="N5774">
            <v>42597</v>
          </cell>
          <cell r="Q5774">
            <v>0</v>
          </cell>
          <cell r="T5774">
            <v>0</v>
          </cell>
          <cell r="U5774">
            <v>0</v>
          </cell>
          <cell r="V5774">
            <v>0</v>
          </cell>
        </row>
        <row r="5775">
          <cell r="D5775" t="str">
            <v>TCA TEAM</v>
          </cell>
          <cell r="M5775" t="str">
            <v>﻿Đang hoạt động</v>
          </cell>
          <cell r="N5775">
            <v>42788</v>
          </cell>
          <cell r="Q5775">
            <v>0</v>
          </cell>
          <cell r="T5775">
            <v>0</v>
          </cell>
          <cell r="U5775">
            <v>0</v>
          </cell>
          <cell r="V5775">
            <v>0</v>
          </cell>
        </row>
        <row r="5776">
          <cell r="D5776" t="str">
            <v>TCA TEAM</v>
          </cell>
          <cell r="M5776" t="str">
            <v>﻿Đang hoạt động</v>
          </cell>
          <cell r="N5776">
            <v>42597</v>
          </cell>
          <cell r="Q5776">
            <v>0</v>
          </cell>
          <cell r="T5776">
            <v>0</v>
          </cell>
          <cell r="U5776">
            <v>0</v>
          </cell>
          <cell r="V5776">
            <v>0</v>
          </cell>
        </row>
        <row r="5777">
          <cell r="D5777" t="str">
            <v>CUPID</v>
          </cell>
          <cell r="M5777" t="str">
            <v>﻿Đang hoạt động</v>
          </cell>
          <cell r="N5777">
            <v>42598</v>
          </cell>
          <cell r="Q5777">
            <v>1</v>
          </cell>
          <cell r="T5777">
            <v>0</v>
          </cell>
          <cell r="U5777">
            <v>0</v>
          </cell>
          <cell r="V5777">
            <v>0</v>
          </cell>
        </row>
        <row r="5778">
          <cell r="D5778" t="str">
            <v>THE STARS 1</v>
          </cell>
          <cell r="M5778" t="str">
            <v>﻿Đang hoạt động</v>
          </cell>
          <cell r="N5778">
            <v>42611</v>
          </cell>
          <cell r="Q5778">
            <v>1</v>
          </cell>
          <cell r="T5778">
            <v>0</v>
          </cell>
          <cell r="U5778">
            <v>0</v>
          </cell>
          <cell r="V5778">
            <v>0</v>
          </cell>
        </row>
        <row r="5779">
          <cell r="D5779" t="str">
            <v>GENCASA NGHỆ AN</v>
          </cell>
          <cell r="M5779" t="str">
            <v>﻿Đang hoạt động</v>
          </cell>
          <cell r="N5779">
            <v>42594</v>
          </cell>
          <cell r="Q5779">
            <v>0</v>
          </cell>
          <cell r="T5779">
            <v>1</v>
          </cell>
          <cell r="U5779">
            <v>0</v>
          </cell>
          <cell r="V5779">
            <v>0</v>
          </cell>
        </row>
        <row r="5780">
          <cell r="D5780" t="str">
            <v>TCA TEAM</v>
          </cell>
          <cell r="M5780" t="str">
            <v>﻿Đang hoạt động</v>
          </cell>
          <cell r="N5780">
            <v>42597</v>
          </cell>
          <cell r="Q5780">
            <v>0</v>
          </cell>
          <cell r="T5780">
            <v>0</v>
          </cell>
          <cell r="U5780">
            <v>0</v>
          </cell>
          <cell r="V5780">
            <v>0</v>
          </cell>
        </row>
        <row r="5781">
          <cell r="D5781" t="str">
            <v>THE STARS 1</v>
          </cell>
          <cell r="M5781" t="str">
            <v>﻿Đang hoạt động</v>
          </cell>
          <cell r="N5781">
            <v>42604</v>
          </cell>
          <cell r="Q5781">
            <v>1</v>
          </cell>
          <cell r="T5781">
            <v>0</v>
          </cell>
          <cell r="U5781">
            <v>0</v>
          </cell>
          <cell r="V5781">
            <v>0</v>
          </cell>
        </row>
        <row r="5782">
          <cell r="D5782" t="str">
            <v>GENCASA NGHỆ AN</v>
          </cell>
          <cell r="M5782" t="str">
            <v>﻿Đã nghỉ việc</v>
          </cell>
          <cell r="N5782">
            <v>42594</v>
          </cell>
          <cell r="Q5782">
            <v>0</v>
          </cell>
          <cell r="T5782">
            <v>0</v>
          </cell>
          <cell r="U5782">
            <v>0</v>
          </cell>
          <cell r="V5782">
            <v>0</v>
          </cell>
        </row>
        <row r="5783">
          <cell r="D5783" t="str">
            <v>TCA TEAM</v>
          </cell>
          <cell r="M5783" t="str">
            <v>﻿Đang hoạt động</v>
          </cell>
          <cell r="N5783">
            <v>42597</v>
          </cell>
          <cell r="Q5783">
            <v>0</v>
          </cell>
          <cell r="T5783">
            <v>0</v>
          </cell>
          <cell r="U5783">
            <v>0</v>
          </cell>
          <cell r="V5783">
            <v>0</v>
          </cell>
        </row>
        <row r="5784">
          <cell r="D5784" t="str">
            <v>TCA TEAM</v>
          </cell>
          <cell r="M5784" t="str">
            <v>﻿Đang hoạt động</v>
          </cell>
          <cell r="N5784">
            <v>42662</v>
          </cell>
          <cell r="Q5784">
            <v>0</v>
          </cell>
          <cell r="T5784">
            <v>0</v>
          </cell>
          <cell r="U5784">
            <v>0</v>
          </cell>
          <cell r="V5784">
            <v>0</v>
          </cell>
        </row>
        <row r="5785">
          <cell r="D5785" t="str">
            <v>TCA TEAM</v>
          </cell>
          <cell r="M5785" t="str">
            <v>﻿Đang hoạt động</v>
          </cell>
          <cell r="N5785">
            <v>42597</v>
          </cell>
          <cell r="Q5785">
            <v>0</v>
          </cell>
          <cell r="T5785">
            <v>0</v>
          </cell>
          <cell r="U5785">
            <v>0</v>
          </cell>
          <cell r="V5785">
            <v>0</v>
          </cell>
        </row>
        <row r="5786">
          <cell r="D5786" t="str">
            <v>THE STARS 1</v>
          </cell>
          <cell r="M5786" t="str">
            <v>﻿Đang hoạt động</v>
          </cell>
          <cell r="N5786">
            <v>42625</v>
          </cell>
          <cell r="Q5786">
            <v>1</v>
          </cell>
          <cell r="T5786">
            <v>0</v>
          </cell>
          <cell r="U5786">
            <v>0</v>
          </cell>
          <cell r="V5786">
            <v>0</v>
          </cell>
        </row>
        <row r="5787">
          <cell r="D5787" t="str">
            <v>GENCASA NGHỆ AN</v>
          </cell>
          <cell r="M5787" t="str">
            <v>﻿Đang hoạt động</v>
          </cell>
          <cell r="N5787">
            <v>42594</v>
          </cell>
          <cell r="Q5787">
            <v>0</v>
          </cell>
          <cell r="T5787">
            <v>1</v>
          </cell>
          <cell r="U5787">
            <v>0</v>
          </cell>
          <cell r="V5787">
            <v>0</v>
          </cell>
        </row>
        <row r="5788">
          <cell r="D5788" t="str">
            <v>THE STARS 1</v>
          </cell>
          <cell r="M5788" t="str">
            <v>﻿Đang hoạt động</v>
          </cell>
          <cell r="N5788">
            <v>42592</v>
          </cell>
          <cell r="Q5788">
            <v>1</v>
          </cell>
          <cell r="T5788">
            <v>0</v>
          </cell>
          <cell r="U5788">
            <v>0</v>
          </cell>
          <cell r="V5788">
            <v>0</v>
          </cell>
        </row>
        <row r="5789">
          <cell r="D5789" t="str">
            <v>TCA TEAM</v>
          </cell>
          <cell r="M5789" t="str">
            <v>﻿Đang hoạt động</v>
          </cell>
          <cell r="N5789">
            <v>42619</v>
          </cell>
          <cell r="Q5789">
            <v>0</v>
          </cell>
          <cell r="T5789">
            <v>0</v>
          </cell>
          <cell r="U5789">
            <v>0</v>
          </cell>
          <cell r="V5789">
            <v>0</v>
          </cell>
        </row>
        <row r="5790">
          <cell r="D5790" t="str">
            <v>CẦN THƠ</v>
          </cell>
          <cell r="M5790" t="str">
            <v>﻿Đang hoạt động</v>
          </cell>
          <cell r="N5790">
            <v>42628</v>
          </cell>
          <cell r="Q5790">
            <v>1</v>
          </cell>
          <cell r="T5790">
            <v>0</v>
          </cell>
          <cell r="U5790">
            <v>0</v>
          </cell>
          <cell r="V5790">
            <v>0</v>
          </cell>
        </row>
        <row r="5791">
          <cell r="D5791" t="str">
            <v>GENCASA NGHỆ AN</v>
          </cell>
          <cell r="M5791" t="str">
            <v>﻿Đang hoạt động</v>
          </cell>
          <cell r="N5791">
            <v>42594</v>
          </cell>
          <cell r="Q5791">
            <v>1</v>
          </cell>
          <cell r="T5791">
            <v>0</v>
          </cell>
          <cell r="U5791">
            <v>0</v>
          </cell>
          <cell r="V5791">
            <v>0</v>
          </cell>
        </row>
        <row r="5792">
          <cell r="D5792" t="str">
            <v>THE STARS 1</v>
          </cell>
          <cell r="M5792" t="str">
            <v>﻿Đang hoạt động</v>
          </cell>
          <cell r="N5792">
            <v>42611</v>
          </cell>
          <cell r="Q5792">
            <v>1</v>
          </cell>
          <cell r="T5792">
            <v>0</v>
          </cell>
          <cell r="U5792">
            <v>0</v>
          </cell>
          <cell r="V5792">
            <v>0</v>
          </cell>
        </row>
        <row r="5793">
          <cell r="D5793" t="str">
            <v>CẦN THƠ</v>
          </cell>
          <cell r="M5793" t="str">
            <v>﻿Đang hoạt động</v>
          </cell>
          <cell r="N5793">
            <v>42607</v>
          </cell>
          <cell r="Q5793">
            <v>1</v>
          </cell>
          <cell r="T5793">
            <v>0</v>
          </cell>
          <cell r="U5793">
            <v>0</v>
          </cell>
          <cell r="V5793">
            <v>0</v>
          </cell>
        </row>
        <row r="5794">
          <cell r="D5794" t="str">
            <v>TCA TEAM</v>
          </cell>
          <cell r="M5794" t="str">
            <v>﻿Đang hoạt động</v>
          </cell>
          <cell r="N5794">
            <v>42604</v>
          </cell>
          <cell r="Q5794">
            <v>0</v>
          </cell>
          <cell r="T5794">
            <v>0</v>
          </cell>
          <cell r="U5794">
            <v>0</v>
          </cell>
          <cell r="V5794">
            <v>0</v>
          </cell>
        </row>
        <row r="5795">
          <cell r="D5795" t="str">
            <v>TCA TEAM</v>
          </cell>
          <cell r="M5795" t="str">
            <v>﻿Đang hoạt động</v>
          </cell>
          <cell r="N5795">
            <v>42597</v>
          </cell>
          <cell r="Q5795">
            <v>0</v>
          </cell>
          <cell r="T5795">
            <v>0</v>
          </cell>
          <cell r="U5795">
            <v>0</v>
          </cell>
          <cell r="V5795">
            <v>0</v>
          </cell>
        </row>
        <row r="5796">
          <cell r="D5796" t="str">
            <v>GENCASA NGHỆ AN</v>
          </cell>
          <cell r="M5796" t="str">
            <v>﻿Đang hoạt động</v>
          </cell>
          <cell r="N5796">
            <v>42594</v>
          </cell>
          <cell r="Q5796">
            <v>1</v>
          </cell>
          <cell r="T5796">
            <v>0</v>
          </cell>
          <cell r="U5796">
            <v>0</v>
          </cell>
          <cell r="V5796">
            <v>0</v>
          </cell>
        </row>
        <row r="5797">
          <cell r="D5797" t="str">
            <v>PHOENIX</v>
          </cell>
          <cell r="M5797" t="str">
            <v>﻿Đang hoạt động</v>
          </cell>
          <cell r="N5797">
            <v>42604</v>
          </cell>
          <cell r="Q5797">
            <v>1</v>
          </cell>
          <cell r="T5797">
            <v>0</v>
          </cell>
          <cell r="U5797">
            <v>0</v>
          </cell>
          <cell r="V5797">
            <v>0</v>
          </cell>
        </row>
        <row r="5798">
          <cell r="D5798" t="str">
            <v>GENCASA NGHỆ AN</v>
          </cell>
          <cell r="M5798" t="str">
            <v>﻿Đang hoạt động</v>
          </cell>
          <cell r="N5798">
            <v>42594</v>
          </cell>
          <cell r="Q5798">
            <v>1</v>
          </cell>
          <cell r="T5798">
            <v>0</v>
          </cell>
          <cell r="U5798">
            <v>0</v>
          </cell>
          <cell r="V5798">
            <v>0</v>
          </cell>
        </row>
        <row r="5799">
          <cell r="D5799" t="str">
            <v>BELIEVE IN FUTURE</v>
          </cell>
          <cell r="M5799" t="str">
            <v>﻿Đang hoạt động</v>
          </cell>
          <cell r="N5799">
            <v>42598</v>
          </cell>
          <cell r="Q5799">
            <v>1</v>
          </cell>
          <cell r="T5799">
            <v>0</v>
          </cell>
          <cell r="U5799">
            <v>0</v>
          </cell>
          <cell r="V5799">
            <v>0</v>
          </cell>
        </row>
        <row r="5800">
          <cell r="D5800" t="str">
            <v>TCA TEAM</v>
          </cell>
          <cell r="M5800" t="str">
            <v>﻿Đang hoạt động</v>
          </cell>
          <cell r="N5800">
            <v>42597</v>
          </cell>
          <cell r="Q5800">
            <v>0</v>
          </cell>
          <cell r="T5800">
            <v>0</v>
          </cell>
          <cell r="U5800">
            <v>0</v>
          </cell>
          <cell r="V5800">
            <v>0</v>
          </cell>
        </row>
        <row r="5801">
          <cell r="D5801" t="str">
            <v>TCA TEAM</v>
          </cell>
          <cell r="M5801" t="str">
            <v>﻿Đang hoạt động</v>
          </cell>
          <cell r="N5801">
            <v>42597</v>
          </cell>
          <cell r="Q5801">
            <v>0</v>
          </cell>
          <cell r="T5801">
            <v>0</v>
          </cell>
          <cell r="U5801">
            <v>0</v>
          </cell>
          <cell r="V5801">
            <v>0</v>
          </cell>
        </row>
        <row r="5802">
          <cell r="D5802" t="str">
            <v>GENCASA NGHỆ AN</v>
          </cell>
          <cell r="M5802" t="str">
            <v>﻿Đang hoạt động</v>
          </cell>
          <cell r="N5802">
            <v>42594</v>
          </cell>
          <cell r="Q5802">
            <v>1</v>
          </cell>
          <cell r="T5802">
            <v>0</v>
          </cell>
          <cell r="U5802">
            <v>0</v>
          </cell>
          <cell r="V5802">
            <v>0</v>
          </cell>
        </row>
        <row r="5803">
          <cell r="D5803" t="str">
            <v>TCA TEAM</v>
          </cell>
          <cell r="M5803" t="str">
            <v>﻿Đang hoạt động</v>
          </cell>
          <cell r="N5803">
            <v>42597</v>
          </cell>
          <cell r="Q5803">
            <v>0</v>
          </cell>
          <cell r="T5803">
            <v>0</v>
          </cell>
          <cell r="U5803">
            <v>0</v>
          </cell>
          <cell r="V5803">
            <v>0</v>
          </cell>
        </row>
        <row r="5804">
          <cell r="D5804" t="str">
            <v>MDRT HCM</v>
          </cell>
          <cell r="M5804" t="str">
            <v>﻿Đã nghỉ việc</v>
          </cell>
          <cell r="N5804">
            <v>42598</v>
          </cell>
          <cell r="Q5804">
            <v>0</v>
          </cell>
          <cell r="T5804">
            <v>0</v>
          </cell>
          <cell r="U5804">
            <v>0</v>
          </cell>
          <cell r="V5804">
            <v>0</v>
          </cell>
        </row>
        <row r="5805">
          <cell r="D5805" t="str">
            <v>TCA TEAM</v>
          </cell>
          <cell r="M5805" t="str">
            <v>﻿Đang hoạt động</v>
          </cell>
          <cell r="N5805">
            <v>42597</v>
          </cell>
          <cell r="Q5805">
            <v>0</v>
          </cell>
          <cell r="T5805">
            <v>0</v>
          </cell>
          <cell r="U5805">
            <v>0</v>
          </cell>
          <cell r="V5805">
            <v>0</v>
          </cell>
        </row>
        <row r="5806">
          <cell r="D5806" t="str">
            <v>THE STARS 1</v>
          </cell>
          <cell r="M5806" t="str">
            <v>﻿Đang hoạt động</v>
          </cell>
          <cell r="N5806">
            <v>42592</v>
          </cell>
          <cell r="Q5806">
            <v>1</v>
          </cell>
          <cell r="T5806">
            <v>0</v>
          </cell>
          <cell r="U5806">
            <v>0</v>
          </cell>
          <cell r="V5806">
            <v>0</v>
          </cell>
        </row>
        <row r="5807">
          <cell r="D5807" t="str">
            <v>THE ROME</v>
          </cell>
          <cell r="M5807" t="str">
            <v>﻿Đã nghỉ việc</v>
          </cell>
          <cell r="N5807">
            <v>42592</v>
          </cell>
          <cell r="Q5807">
            <v>0</v>
          </cell>
          <cell r="T5807">
            <v>0</v>
          </cell>
          <cell r="U5807">
            <v>0</v>
          </cell>
          <cell r="V5807">
            <v>0</v>
          </cell>
        </row>
        <row r="5808">
          <cell r="D5808" t="str">
            <v>TCA PHÚ THỌ</v>
          </cell>
          <cell r="M5808" t="str">
            <v>﻿Đang hoạt động</v>
          </cell>
          <cell r="N5808">
            <v>42597</v>
          </cell>
          <cell r="Q5808">
            <v>0</v>
          </cell>
          <cell r="T5808">
            <v>0</v>
          </cell>
          <cell r="U5808">
            <v>0</v>
          </cell>
          <cell r="V5808">
            <v>0</v>
          </cell>
        </row>
        <row r="5809">
          <cell r="D5809" t="str">
            <v>GENCASA NGHỆ AN</v>
          </cell>
          <cell r="M5809" t="str">
            <v>﻿Đang hoạt động</v>
          </cell>
          <cell r="N5809">
            <v>42699</v>
          </cell>
          <cell r="Q5809">
            <v>1</v>
          </cell>
          <cell r="T5809">
            <v>0</v>
          </cell>
          <cell r="U5809">
            <v>0</v>
          </cell>
          <cell r="V5809">
            <v>0</v>
          </cell>
        </row>
        <row r="5810">
          <cell r="D5810" t="str">
            <v>THE ROME</v>
          </cell>
          <cell r="M5810" t="str">
            <v>﻿Đã nghỉ việc</v>
          </cell>
          <cell r="N5810">
            <v>42633</v>
          </cell>
          <cell r="Q5810">
            <v>0</v>
          </cell>
          <cell r="T5810">
            <v>0</v>
          </cell>
          <cell r="U5810">
            <v>0</v>
          </cell>
          <cell r="V5810">
            <v>0</v>
          </cell>
        </row>
        <row r="5811">
          <cell r="D5811" t="str">
            <v>GENCASA NGHỆ AN</v>
          </cell>
          <cell r="M5811" t="str">
            <v>﻿Đã nghỉ việc</v>
          </cell>
          <cell r="N5811">
            <v>42594</v>
          </cell>
          <cell r="Q5811">
            <v>0</v>
          </cell>
          <cell r="T5811">
            <v>0</v>
          </cell>
          <cell r="U5811">
            <v>0</v>
          </cell>
          <cell r="V5811">
            <v>0</v>
          </cell>
        </row>
        <row r="5812">
          <cell r="D5812" t="str">
            <v>THE ROME</v>
          </cell>
          <cell r="M5812" t="str">
            <v>﻿Đang hoạt động</v>
          </cell>
          <cell r="N5812">
            <v>42633</v>
          </cell>
          <cell r="Q5812">
            <v>1</v>
          </cell>
          <cell r="T5812">
            <v>0</v>
          </cell>
          <cell r="U5812">
            <v>0</v>
          </cell>
          <cell r="V5812">
            <v>0</v>
          </cell>
        </row>
        <row r="5813">
          <cell r="D5813" t="str">
            <v>GENCASA NGHỆ AN</v>
          </cell>
          <cell r="M5813" t="str">
            <v>﻿Đang hoạt động</v>
          </cell>
          <cell r="N5813">
            <v>42594</v>
          </cell>
          <cell r="Q5813">
            <v>0</v>
          </cell>
          <cell r="T5813">
            <v>1</v>
          </cell>
          <cell r="U5813">
            <v>0</v>
          </cell>
          <cell r="V5813">
            <v>0</v>
          </cell>
        </row>
        <row r="5814">
          <cell r="D5814" t="str">
            <v>GENCASA NGHỆ AN</v>
          </cell>
          <cell r="M5814" t="str">
            <v>﻿Đã nghỉ việc</v>
          </cell>
          <cell r="N5814">
            <v>42594</v>
          </cell>
          <cell r="Q5814">
            <v>0</v>
          </cell>
          <cell r="T5814">
            <v>0</v>
          </cell>
          <cell r="U5814">
            <v>0</v>
          </cell>
          <cell r="V5814">
            <v>0</v>
          </cell>
        </row>
        <row r="5815">
          <cell r="D5815" t="str">
            <v>GENCASA NGHỆ AN</v>
          </cell>
          <cell r="M5815" t="str">
            <v>﻿Đã nghỉ việc</v>
          </cell>
          <cell r="N5815">
            <v>42594</v>
          </cell>
          <cell r="Q5815">
            <v>0</v>
          </cell>
          <cell r="T5815">
            <v>0</v>
          </cell>
          <cell r="U5815">
            <v>0</v>
          </cell>
          <cell r="V5815">
            <v>0</v>
          </cell>
        </row>
        <row r="5816">
          <cell r="D5816" t="str">
            <v>LUCKY CAT</v>
          </cell>
          <cell r="M5816" t="str">
            <v>﻿Đã nghỉ việc</v>
          </cell>
          <cell r="N5816">
            <v>42598</v>
          </cell>
          <cell r="Q5816">
            <v>0</v>
          </cell>
          <cell r="T5816">
            <v>0</v>
          </cell>
          <cell r="U5816">
            <v>0</v>
          </cell>
          <cell r="V5816">
            <v>0</v>
          </cell>
        </row>
        <row r="5817">
          <cell r="D5817" t="str">
            <v>THE KEY</v>
          </cell>
          <cell r="M5817" t="str">
            <v>﻿Đang hoạt động</v>
          </cell>
          <cell r="N5817">
            <v>42657</v>
          </cell>
          <cell r="Q5817">
            <v>1</v>
          </cell>
          <cell r="T5817">
            <v>0</v>
          </cell>
          <cell r="U5817">
            <v>0</v>
          </cell>
          <cell r="V5817">
            <v>0</v>
          </cell>
        </row>
        <row r="5818">
          <cell r="D5818" t="str">
            <v>GENCASA NGHỆ AN</v>
          </cell>
          <cell r="M5818" t="str">
            <v>﻿Đang hoạt động</v>
          </cell>
          <cell r="N5818">
            <v>42594</v>
          </cell>
          <cell r="Q5818">
            <v>1</v>
          </cell>
          <cell r="T5818">
            <v>0</v>
          </cell>
          <cell r="U5818">
            <v>0</v>
          </cell>
          <cell r="V5818">
            <v>0</v>
          </cell>
        </row>
        <row r="5819">
          <cell r="D5819" t="str">
            <v>THE KEY</v>
          </cell>
          <cell r="M5819" t="str">
            <v>﻿Đang hoạt động</v>
          </cell>
          <cell r="N5819">
            <v>42598</v>
          </cell>
          <cell r="Q5819">
            <v>0</v>
          </cell>
          <cell r="T5819">
            <v>1</v>
          </cell>
          <cell r="U5819">
            <v>0</v>
          </cell>
          <cell r="V5819">
            <v>0</v>
          </cell>
        </row>
        <row r="5820">
          <cell r="D5820" t="str">
            <v>THE STARS 1</v>
          </cell>
          <cell r="M5820" t="str">
            <v>﻿Đang hoạt động</v>
          </cell>
          <cell r="N5820">
            <v>42592</v>
          </cell>
          <cell r="Q5820">
            <v>1</v>
          </cell>
          <cell r="T5820">
            <v>0</v>
          </cell>
          <cell r="U5820">
            <v>0</v>
          </cell>
          <cell r="V5820">
            <v>0</v>
          </cell>
        </row>
        <row r="5821">
          <cell r="D5821" t="str">
            <v>THE STARS 1</v>
          </cell>
          <cell r="M5821" t="str">
            <v>﻿Đang hoạt động</v>
          </cell>
          <cell r="N5821">
            <v>41897</v>
          </cell>
          <cell r="Q5821">
            <v>0</v>
          </cell>
          <cell r="T5821">
            <v>0</v>
          </cell>
          <cell r="U5821">
            <v>1</v>
          </cell>
          <cell r="V5821">
            <v>0</v>
          </cell>
        </row>
        <row r="5822">
          <cell r="D5822" t="str">
            <v>THE STARS 1</v>
          </cell>
          <cell r="M5822" t="str">
            <v>﻿Đang hoạt động</v>
          </cell>
          <cell r="N5822">
            <v>42592</v>
          </cell>
          <cell r="Q5822">
            <v>0</v>
          </cell>
          <cell r="T5822">
            <v>1</v>
          </cell>
          <cell r="U5822">
            <v>0</v>
          </cell>
          <cell r="V5822">
            <v>0</v>
          </cell>
        </row>
        <row r="5823">
          <cell r="D5823" t="str">
            <v>BLUE OCEAN</v>
          </cell>
          <cell r="M5823" t="str">
            <v>﻿Đang hoạt động</v>
          </cell>
          <cell r="N5823">
            <v>42612</v>
          </cell>
          <cell r="Q5823">
            <v>1</v>
          </cell>
          <cell r="T5823">
            <v>0</v>
          </cell>
          <cell r="U5823">
            <v>0</v>
          </cell>
          <cell r="V5823">
            <v>0</v>
          </cell>
        </row>
        <row r="5824">
          <cell r="D5824" t="str">
            <v>MDRT BH</v>
          </cell>
          <cell r="M5824" t="str">
            <v>﻿Đang hoạt động</v>
          </cell>
          <cell r="N5824">
            <v>42597</v>
          </cell>
          <cell r="Q5824">
            <v>1</v>
          </cell>
          <cell r="T5824">
            <v>0</v>
          </cell>
          <cell r="U5824">
            <v>0</v>
          </cell>
          <cell r="V5824">
            <v>0</v>
          </cell>
        </row>
        <row r="5825">
          <cell r="D5825" t="str">
            <v>THE STARS 1</v>
          </cell>
          <cell r="M5825" t="str">
            <v>﻿Đang hoạt động</v>
          </cell>
          <cell r="N5825">
            <v>42592</v>
          </cell>
          <cell r="Q5825">
            <v>1</v>
          </cell>
          <cell r="T5825">
            <v>0</v>
          </cell>
          <cell r="U5825">
            <v>0</v>
          </cell>
          <cell r="V5825">
            <v>0</v>
          </cell>
        </row>
        <row r="5826">
          <cell r="D5826" t="str">
            <v>THE STARS 1</v>
          </cell>
          <cell r="M5826" t="str">
            <v>﻿Đang hoạt động</v>
          </cell>
          <cell r="N5826">
            <v>42593</v>
          </cell>
          <cell r="Q5826">
            <v>0</v>
          </cell>
          <cell r="T5826">
            <v>1</v>
          </cell>
          <cell r="U5826">
            <v>0</v>
          </cell>
          <cell r="V5826">
            <v>0</v>
          </cell>
        </row>
        <row r="5827">
          <cell r="D5827" t="str">
            <v>REDBULL</v>
          </cell>
          <cell r="M5827" t="str">
            <v>﻿Đang hoạt động</v>
          </cell>
          <cell r="N5827">
            <v>42598</v>
          </cell>
          <cell r="Q5827">
            <v>1</v>
          </cell>
          <cell r="T5827">
            <v>0</v>
          </cell>
          <cell r="U5827">
            <v>0</v>
          </cell>
          <cell r="V5827">
            <v>0</v>
          </cell>
        </row>
        <row r="5828">
          <cell r="D5828" t="str">
            <v>THE STARS 1</v>
          </cell>
          <cell r="M5828" t="str">
            <v>﻿Đang hoạt động</v>
          </cell>
          <cell r="N5828">
            <v>42604</v>
          </cell>
          <cell r="Q5828">
            <v>0</v>
          </cell>
          <cell r="T5828">
            <v>0</v>
          </cell>
          <cell r="U5828">
            <v>1</v>
          </cell>
          <cell r="V5828">
            <v>0</v>
          </cell>
        </row>
        <row r="5829">
          <cell r="D5829" t="str">
            <v>GENCASA NGHỆ AN</v>
          </cell>
          <cell r="M5829" t="str">
            <v>﻿Đang hoạt động</v>
          </cell>
          <cell r="N5829">
            <v>42597</v>
          </cell>
          <cell r="Q5829">
            <v>1</v>
          </cell>
          <cell r="T5829">
            <v>0</v>
          </cell>
          <cell r="U5829">
            <v>0</v>
          </cell>
          <cell r="V5829">
            <v>0</v>
          </cell>
        </row>
        <row r="5830">
          <cell r="D5830" t="str">
            <v>REDBULL</v>
          </cell>
          <cell r="M5830" t="str">
            <v>﻿Đang hoạt động</v>
          </cell>
          <cell r="N5830">
            <v>42598</v>
          </cell>
          <cell r="Q5830">
            <v>1</v>
          </cell>
          <cell r="T5830">
            <v>0</v>
          </cell>
          <cell r="U5830">
            <v>0</v>
          </cell>
          <cell r="V5830">
            <v>0</v>
          </cell>
        </row>
        <row r="5831">
          <cell r="D5831" t="str">
            <v>THE KEY</v>
          </cell>
          <cell r="M5831" t="str">
            <v>﻿Đang hoạt động</v>
          </cell>
          <cell r="N5831">
            <v>42593</v>
          </cell>
          <cell r="Q5831">
            <v>1</v>
          </cell>
          <cell r="T5831">
            <v>0</v>
          </cell>
          <cell r="U5831">
            <v>0</v>
          </cell>
          <cell r="V5831">
            <v>0</v>
          </cell>
        </row>
        <row r="5832">
          <cell r="D5832" t="str">
            <v>THE KEY</v>
          </cell>
          <cell r="M5832" t="str">
            <v>﻿Đang hoạt động</v>
          </cell>
          <cell r="N5832">
            <v>42598</v>
          </cell>
          <cell r="Q5832">
            <v>1</v>
          </cell>
          <cell r="T5832">
            <v>0</v>
          </cell>
          <cell r="U5832">
            <v>0</v>
          </cell>
          <cell r="V5832">
            <v>0</v>
          </cell>
        </row>
        <row r="5833">
          <cell r="D5833" t="str">
            <v>REDBULL</v>
          </cell>
          <cell r="M5833" t="str">
            <v>﻿Đang hoạt động</v>
          </cell>
          <cell r="N5833">
            <v>42598</v>
          </cell>
          <cell r="Q5833">
            <v>1</v>
          </cell>
          <cell r="T5833">
            <v>0</v>
          </cell>
          <cell r="U5833">
            <v>0</v>
          </cell>
          <cell r="V5833">
            <v>0</v>
          </cell>
        </row>
        <row r="5834">
          <cell r="D5834" t="str">
            <v>GENCASA NGHỆ AN</v>
          </cell>
          <cell r="M5834" t="str">
            <v>﻿Đang hoạt động</v>
          </cell>
          <cell r="N5834">
            <v>42606</v>
          </cell>
          <cell r="Q5834">
            <v>1</v>
          </cell>
          <cell r="T5834">
            <v>0</v>
          </cell>
          <cell r="U5834">
            <v>0</v>
          </cell>
          <cell r="V5834">
            <v>0</v>
          </cell>
        </row>
        <row r="5835">
          <cell r="D5835" t="str">
            <v>GENCASA NGHỆ AN</v>
          </cell>
          <cell r="M5835" t="str">
            <v>﻿Đã nghỉ việc</v>
          </cell>
          <cell r="N5835">
            <v>42594</v>
          </cell>
          <cell r="Q5835">
            <v>0</v>
          </cell>
          <cell r="T5835">
            <v>0</v>
          </cell>
          <cell r="U5835">
            <v>0</v>
          </cell>
          <cell r="V5835">
            <v>0</v>
          </cell>
        </row>
        <row r="5836">
          <cell r="D5836" t="str">
            <v>THE STARS 1</v>
          </cell>
          <cell r="M5836" t="str">
            <v>﻿Đang hoạt động</v>
          </cell>
          <cell r="N5836">
            <v>42611</v>
          </cell>
          <cell r="Q5836">
            <v>1</v>
          </cell>
          <cell r="T5836">
            <v>0</v>
          </cell>
          <cell r="U5836">
            <v>0</v>
          </cell>
          <cell r="V5836">
            <v>0</v>
          </cell>
        </row>
        <row r="5837">
          <cell r="D5837" t="str">
            <v>THE STARS 1</v>
          </cell>
          <cell r="M5837" t="str">
            <v>﻿Đang hoạt động</v>
          </cell>
          <cell r="N5837">
            <v>42597</v>
          </cell>
          <cell r="Q5837">
            <v>0</v>
          </cell>
          <cell r="T5837">
            <v>0</v>
          </cell>
          <cell r="U5837">
            <v>1</v>
          </cell>
          <cell r="V5837">
            <v>0</v>
          </cell>
        </row>
        <row r="5838">
          <cell r="D5838" t="str">
            <v>REDBULL</v>
          </cell>
          <cell r="M5838" t="str">
            <v>﻿Đang hoạt động</v>
          </cell>
          <cell r="N5838">
            <v>42607</v>
          </cell>
          <cell r="Q5838">
            <v>1</v>
          </cell>
          <cell r="T5838">
            <v>0</v>
          </cell>
          <cell r="U5838">
            <v>0</v>
          </cell>
          <cell r="V5838">
            <v>0</v>
          </cell>
        </row>
        <row r="5839">
          <cell r="D5839" t="str">
            <v>THE ROME</v>
          </cell>
          <cell r="M5839" t="str">
            <v>﻿Đã nghỉ việc</v>
          </cell>
          <cell r="N5839">
            <v>42611</v>
          </cell>
          <cell r="Q5839">
            <v>0</v>
          </cell>
          <cell r="T5839">
            <v>0</v>
          </cell>
          <cell r="U5839">
            <v>0</v>
          </cell>
          <cell r="V5839">
            <v>0</v>
          </cell>
        </row>
        <row r="5840">
          <cell r="D5840" t="str">
            <v>REDBULL</v>
          </cell>
          <cell r="M5840" t="str">
            <v>﻿Đang hoạt động</v>
          </cell>
          <cell r="N5840">
            <v>42628</v>
          </cell>
          <cell r="Q5840">
            <v>1</v>
          </cell>
          <cell r="T5840">
            <v>0</v>
          </cell>
          <cell r="U5840">
            <v>0</v>
          </cell>
          <cell r="V5840">
            <v>0</v>
          </cell>
        </row>
        <row r="5841">
          <cell r="D5841" t="str">
            <v>THE ROME</v>
          </cell>
          <cell r="M5841" t="str">
            <v>﻿Đang hoạt động</v>
          </cell>
          <cell r="N5841">
            <v>42600</v>
          </cell>
          <cell r="Q5841">
            <v>0</v>
          </cell>
          <cell r="T5841">
            <v>0</v>
          </cell>
          <cell r="U5841">
            <v>1</v>
          </cell>
          <cell r="V5841">
            <v>0</v>
          </cell>
        </row>
        <row r="5842">
          <cell r="D5842" t="str">
            <v>THE KEY</v>
          </cell>
          <cell r="M5842" t="str">
            <v>﻿Đang hoạt động</v>
          </cell>
          <cell r="N5842">
            <v>42598</v>
          </cell>
          <cell r="Q5842">
            <v>1</v>
          </cell>
          <cell r="T5842">
            <v>0</v>
          </cell>
          <cell r="U5842">
            <v>0</v>
          </cell>
          <cell r="V5842">
            <v>0</v>
          </cell>
        </row>
        <row r="5843">
          <cell r="D5843" t="str">
            <v>THE ROME</v>
          </cell>
          <cell r="M5843" t="str">
            <v>﻿Đã nghỉ việc</v>
          </cell>
          <cell r="N5843">
            <v>42633</v>
          </cell>
          <cell r="Q5843">
            <v>0</v>
          </cell>
          <cell r="T5843">
            <v>0</v>
          </cell>
          <cell r="U5843">
            <v>0</v>
          </cell>
          <cell r="V5843">
            <v>0</v>
          </cell>
        </row>
        <row r="5844">
          <cell r="D5844" t="str">
            <v>THE QUEEN</v>
          </cell>
          <cell r="M5844" t="str">
            <v>﻿Đang hoạt động</v>
          </cell>
          <cell r="N5844">
            <v>42598</v>
          </cell>
          <cell r="Q5844">
            <v>1</v>
          </cell>
          <cell r="T5844">
            <v>0</v>
          </cell>
          <cell r="U5844">
            <v>0</v>
          </cell>
          <cell r="V5844">
            <v>0</v>
          </cell>
        </row>
        <row r="5845">
          <cell r="D5845" t="str">
            <v>GENCASA HƯNG YÊN</v>
          </cell>
          <cell r="M5845" t="str">
            <v>﻿Đang hoạt động</v>
          </cell>
          <cell r="N5845">
            <v>42592</v>
          </cell>
          <cell r="Q5845">
            <v>1</v>
          </cell>
          <cell r="T5845">
            <v>0</v>
          </cell>
          <cell r="U5845">
            <v>0</v>
          </cell>
          <cell r="V5845">
            <v>0</v>
          </cell>
        </row>
        <row r="5846">
          <cell r="D5846" t="str">
            <v>LUCKY STAR</v>
          </cell>
          <cell r="M5846" t="str">
            <v>﻿Đang hoạt động</v>
          </cell>
          <cell r="N5846">
            <v>42612</v>
          </cell>
          <cell r="Q5846">
            <v>1</v>
          </cell>
          <cell r="T5846">
            <v>0</v>
          </cell>
          <cell r="U5846">
            <v>0</v>
          </cell>
          <cell r="V5846">
            <v>0</v>
          </cell>
        </row>
        <row r="5847">
          <cell r="D5847" t="str">
            <v>GENCASA NGHỆ AN</v>
          </cell>
          <cell r="M5847" t="str">
            <v>﻿Đang hoạt động</v>
          </cell>
          <cell r="N5847">
            <v>42594</v>
          </cell>
          <cell r="Q5847">
            <v>1</v>
          </cell>
          <cell r="T5847">
            <v>0</v>
          </cell>
          <cell r="U5847">
            <v>0</v>
          </cell>
          <cell r="V5847">
            <v>0</v>
          </cell>
        </row>
        <row r="5848">
          <cell r="D5848" t="str">
            <v>GENCASA NGHỆ AN</v>
          </cell>
          <cell r="M5848" t="str">
            <v>﻿Đang hoạt động</v>
          </cell>
          <cell r="N5848">
            <v>42594</v>
          </cell>
          <cell r="Q5848">
            <v>1</v>
          </cell>
          <cell r="T5848">
            <v>0</v>
          </cell>
          <cell r="U5848">
            <v>0</v>
          </cell>
          <cell r="V5848">
            <v>0</v>
          </cell>
        </row>
        <row r="5849">
          <cell r="D5849" t="str">
            <v>THE STARS 1</v>
          </cell>
          <cell r="M5849" t="str">
            <v>﻿Đang hoạt động</v>
          </cell>
          <cell r="N5849">
            <v>42604</v>
          </cell>
          <cell r="Q5849">
            <v>1</v>
          </cell>
          <cell r="T5849">
            <v>0</v>
          </cell>
          <cell r="U5849">
            <v>0</v>
          </cell>
          <cell r="V5849">
            <v>0</v>
          </cell>
        </row>
        <row r="5850">
          <cell r="D5850" t="str">
            <v>THE CAPITAL</v>
          </cell>
          <cell r="M5850" t="str">
            <v>﻿Đang hoạt động</v>
          </cell>
          <cell r="N5850">
            <v>42600</v>
          </cell>
          <cell r="Q5850">
            <v>1</v>
          </cell>
          <cell r="T5850">
            <v>0</v>
          </cell>
          <cell r="U5850">
            <v>0</v>
          </cell>
          <cell r="V5850">
            <v>0</v>
          </cell>
        </row>
        <row r="5851">
          <cell r="D5851" t="str">
            <v>THE STARS 1</v>
          </cell>
          <cell r="M5851" t="str">
            <v>﻿Đang hoạt động</v>
          </cell>
          <cell r="N5851">
            <v>42592</v>
          </cell>
          <cell r="Q5851">
            <v>1</v>
          </cell>
          <cell r="T5851">
            <v>0</v>
          </cell>
          <cell r="U5851">
            <v>0</v>
          </cell>
          <cell r="V5851">
            <v>0</v>
          </cell>
        </row>
        <row r="5852">
          <cell r="D5852" t="str">
            <v>TCB NORTH</v>
          </cell>
          <cell r="M5852" t="str">
            <v>﻿Đang hoạt động</v>
          </cell>
          <cell r="N5852">
            <v>42598</v>
          </cell>
          <cell r="Q5852">
            <v>0</v>
          </cell>
          <cell r="T5852">
            <v>0</v>
          </cell>
          <cell r="U5852">
            <v>0</v>
          </cell>
          <cell r="V5852">
            <v>0</v>
          </cell>
        </row>
        <row r="5853">
          <cell r="D5853" t="str">
            <v>THE STARS 1</v>
          </cell>
          <cell r="M5853" t="str">
            <v>﻿Đang hoạt động</v>
          </cell>
          <cell r="N5853">
            <v>42592</v>
          </cell>
          <cell r="Q5853">
            <v>1</v>
          </cell>
          <cell r="T5853">
            <v>0</v>
          </cell>
          <cell r="U5853">
            <v>0</v>
          </cell>
          <cell r="V5853">
            <v>0</v>
          </cell>
        </row>
        <row r="5854">
          <cell r="D5854" t="str">
            <v>REDBULL</v>
          </cell>
          <cell r="M5854" t="str">
            <v>﻿Đang hoạt động</v>
          </cell>
          <cell r="N5854">
            <v>42598</v>
          </cell>
          <cell r="Q5854">
            <v>1</v>
          </cell>
          <cell r="T5854">
            <v>0</v>
          </cell>
          <cell r="U5854">
            <v>0</v>
          </cell>
          <cell r="V5854">
            <v>0</v>
          </cell>
        </row>
        <row r="5855">
          <cell r="D5855" t="str">
            <v>LION 1</v>
          </cell>
          <cell r="M5855" t="str">
            <v>﻿Đang hoạt động</v>
          </cell>
          <cell r="N5855">
            <v>42598</v>
          </cell>
          <cell r="Q5855">
            <v>1</v>
          </cell>
          <cell r="T5855">
            <v>0</v>
          </cell>
          <cell r="U5855">
            <v>0</v>
          </cell>
          <cell r="V5855">
            <v>0</v>
          </cell>
        </row>
        <row r="5856">
          <cell r="D5856" t="str">
            <v>LION 1</v>
          </cell>
          <cell r="M5856" t="str">
            <v>﻿Đang hoạt động</v>
          </cell>
          <cell r="N5856">
            <v>42598</v>
          </cell>
          <cell r="Q5856">
            <v>1</v>
          </cell>
          <cell r="T5856">
            <v>0</v>
          </cell>
          <cell r="U5856">
            <v>0</v>
          </cell>
          <cell r="V5856">
            <v>0</v>
          </cell>
        </row>
        <row r="5857">
          <cell r="D5857" t="str">
            <v>THE STARS 1</v>
          </cell>
          <cell r="M5857" t="str">
            <v>﻿Đang hoạt động</v>
          </cell>
          <cell r="N5857">
            <v>42611</v>
          </cell>
          <cell r="Q5857">
            <v>1</v>
          </cell>
          <cell r="T5857">
            <v>0</v>
          </cell>
          <cell r="U5857">
            <v>0</v>
          </cell>
          <cell r="V5857">
            <v>0</v>
          </cell>
        </row>
        <row r="5858">
          <cell r="D5858" t="str">
            <v>THE ROME</v>
          </cell>
          <cell r="M5858" t="str">
            <v>﻿Đang hoạt động</v>
          </cell>
          <cell r="N5858">
            <v>42592</v>
          </cell>
          <cell r="Q5858">
            <v>1</v>
          </cell>
          <cell r="T5858">
            <v>0</v>
          </cell>
          <cell r="U5858">
            <v>0</v>
          </cell>
          <cell r="V5858">
            <v>0</v>
          </cell>
        </row>
        <row r="5859">
          <cell r="D5859" t="str">
            <v>REDBULL</v>
          </cell>
          <cell r="M5859" t="str">
            <v>﻿Đang hoạt động</v>
          </cell>
          <cell r="N5859">
            <v>42605</v>
          </cell>
          <cell r="Q5859">
            <v>0</v>
          </cell>
          <cell r="T5859">
            <v>1</v>
          </cell>
          <cell r="U5859">
            <v>0</v>
          </cell>
          <cell r="V5859">
            <v>0</v>
          </cell>
        </row>
        <row r="5860">
          <cell r="D5860" t="str">
            <v>SUNFLOWER</v>
          </cell>
          <cell r="M5860" t="str">
            <v>﻿Đang hoạt động</v>
          </cell>
          <cell r="N5860">
            <v>42598</v>
          </cell>
          <cell r="Q5860">
            <v>1</v>
          </cell>
          <cell r="T5860">
            <v>0</v>
          </cell>
          <cell r="U5860">
            <v>0</v>
          </cell>
          <cell r="V5860">
            <v>0</v>
          </cell>
        </row>
        <row r="5861">
          <cell r="D5861" t="str">
            <v>REDBULL</v>
          </cell>
          <cell r="M5861" t="str">
            <v>﻿Đang hoạt động</v>
          </cell>
          <cell r="N5861">
            <v>42598</v>
          </cell>
          <cell r="Q5861">
            <v>1</v>
          </cell>
          <cell r="T5861">
            <v>0</v>
          </cell>
          <cell r="U5861">
            <v>0</v>
          </cell>
          <cell r="V5861">
            <v>0</v>
          </cell>
        </row>
        <row r="5862">
          <cell r="D5862" t="str">
            <v>REDBULL</v>
          </cell>
          <cell r="M5862" t="str">
            <v>﻿Đang hoạt động</v>
          </cell>
          <cell r="N5862">
            <v>42598</v>
          </cell>
          <cell r="Q5862">
            <v>1</v>
          </cell>
          <cell r="T5862">
            <v>0</v>
          </cell>
          <cell r="U5862">
            <v>0</v>
          </cell>
          <cell r="V5862">
            <v>0</v>
          </cell>
        </row>
        <row r="5863">
          <cell r="D5863" t="str">
            <v>THE STARS 2</v>
          </cell>
          <cell r="M5863" t="str">
            <v>﻿Đã nghỉ việc</v>
          </cell>
          <cell r="N5863">
            <v>42597</v>
          </cell>
          <cell r="Q5863">
            <v>0</v>
          </cell>
          <cell r="T5863">
            <v>0</v>
          </cell>
          <cell r="U5863">
            <v>0</v>
          </cell>
          <cell r="V5863">
            <v>0</v>
          </cell>
        </row>
        <row r="5864">
          <cell r="D5864" t="str">
            <v>THE STARS 2</v>
          </cell>
          <cell r="M5864" t="str">
            <v>﻿Đã nghỉ việc</v>
          </cell>
          <cell r="N5864">
            <v>42597</v>
          </cell>
          <cell r="Q5864">
            <v>0</v>
          </cell>
          <cell r="T5864">
            <v>0</v>
          </cell>
          <cell r="U5864">
            <v>0</v>
          </cell>
          <cell r="V5864">
            <v>0</v>
          </cell>
        </row>
        <row r="5865">
          <cell r="D5865" t="str">
            <v>BAB HN</v>
          </cell>
          <cell r="M5865" t="str">
            <v>﻿Đang hoạt động</v>
          </cell>
          <cell r="N5865">
            <v>42598</v>
          </cell>
          <cell r="Q5865">
            <v>0</v>
          </cell>
          <cell r="T5865">
            <v>0</v>
          </cell>
          <cell r="U5865">
            <v>0</v>
          </cell>
          <cell r="V5865">
            <v>0</v>
          </cell>
        </row>
        <row r="5866">
          <cell r="D5866" t="str">
            <v>THE STARS 2</v>
          </cell>
          <cell r="M5866" t="str">
            <v>﻿Đang hoạt động</v>
          </cell>
          <cell r="N5866">
            <v>42597</v>
          </cell>
          <cell r="Q5866">
            <v>1</v>
          </cell>
          <cell r="T5866">
            <v>0</v>
          </cell>
          <cell r="U5866">
            <v>0</v>
          </cell>
          <cell r="V5866">
            <v>0</v>
          </cell>
        </row>
        <row r="5867">
          <cell r="D5867" t="str">
            <v>BIG HERO</v>
          </cell>
          <cell r="M5867" t="str">
            <v>﻿Đang hoạt động</v>
          </cell>
          <cell r="N5867">
            <v>42598</v>
          </cell>
          <cell r="Q5867">
            <v>1</v>
          </cell>
          <cell r="T5867">
            <v>0</v>
          </cell>
          <cell r="U5867">
            <v>0</v>
          </cell>
          <cell r="V5867">
            <v>0</v>
          </cell>
        </row>
        <row r="5868">
          <cell r="D5868" t="str">
            <v>TCB SOUTH 2</v>
          </cell>
          <cell r="M5868" t="str">
            <v>﻿Đang hoạt động</v>
          </cell>
          <cell r="N5868">
            <v>42598</v>
          </cell>
          <cell r="Q5868">
            <v>0</v>
          </cell>
          <cell r="T5868">
            <v>0</v>
          </cell>
          <cell r="U5868">
            <v>0</v>
          </cell>
          <cell r="V5868">
            <v>0</v>
          </cell>
        </row>
        <row r="5869">
          <cell r="D5869" t="str">
            <v>PHOENIX</v>
          </cell>
          <cell r="M5869" t="str">
            <v>﻿Đang hoạt động</v>
          </cell>
          <cell r="N5869">
            <v>41382</v>
          </cell>
          <cell r="Q5869">
            <v>1</v>
          </cell>
          <cell r="T5869">
            <v>0</v>
          </cell>
          <cell r="U5869">
            <v>0</v>
          </cell>
          <cell r="V5869">
            <v>0</v>
          </cell>
        </row>
        <row r="5870">
          <cell r="D5870" t="str">
            <v>THE STARS 2</v>
          </cell>
          <cell r="M5870" t="str">
            <v>﻿Đã nghỉ việc</v>
          </cell>
          <cell r="N5870">
            <v>42607</v>
          </cell>
          <cell r="Q5870">
            <v>0</v>
          </cell>
          <cell r="T5870">
            <v>0</v>
          </cell>
          <cell r="U5870">
            <v>0</v>
          </cell>
          <cell r="V5870">
            <v>0</v>
          </cell>
        </row>
        <row r="5871">
          <cell r="D5871" t="str">
            <v>EIB MIỀN NAM 2</v>
          </cell>
          <cell r="M5871" t="str">
            <v>﻿Đang hoạt động</v>
          </cell>
          <cell r="N5871">
            <v>42598</v>
          </cell>
          <cell r="Q5871">
            <v>0</v>
          </cell>
          <cell r="T5871">
            <v>0</v>
          </cell>
          <cell r="U5871">
            <v>0</v>
          </cell>
          <cell r="V5871">
            <v>0</v>
          </cell>
        </row>
        <row r="5872">
          <cell r="D5872" t="str">
            <v>THE KEY</v>
          </cell>
          <cell r="M5872" t="str">
            <v>﻿Đang hoạt động</v>
          </cell>
          <cell r="N5872">
            <v>42598</v>
          </cell>
          <cell r="Q5872">
            <v>1</v>
          </cell>
          <cell r="T5872">
            <v>0</v>
          </cell>
          <cell r="U5872">
            <v>0</v>
          </cell>
          <cell r="V5872">
            <v>0</v>
          </cell>
        </row>
        <row r="5873">
          <cell r="D5873" t="str">
            <v>BÌNH MINH</v>
          </cell>
          <cell r="M5873" t="str">
            <v>﻿Đang hoạt động</v>
          </cell>
          <cell r="N5873">
            <v>42627</v>
          </cell>
          <cell r="Q5873">
            <v>1</v>
          </cell>
          <cell r="T5873">
            <v>0</v>
          </cell>
          <cell r="U5873">
            <v>0</v>
          </cell>
          <cell r="V5873">
            <v>0</v>
          </cell>
        </row>
        <row r="5874">
          <cell r="D5874" t="str">
            <v>EIB MIỀN NAM 1</v>
          </cell>
          <cell r="M5874" t="str">
            <v>﻿Đang hoạt động</v>
          </cell>
          <cell r="N5874">
            <v>42598</v>
          </cell>
          <cell r="Q5874">
            <v>0</v>
          </cell>
          <cell r="T5874">
            <v>0</v>
          </cell>
          <cell r="U5874">
            <v>0</v>
          </cell>
          <cell r="V5874">
            <v>0</v>
          </cell>
        </row>
        <row r="5875">
          <cell r="D5875" t="str">
            <v>THE LIGHT</v>
          </cell>
          <cell r="M5875" t="str">
            <v>﻿Đang hoạt động</v>
          </cell>
          <cell r="N5875">
            <v>42702</v>
          </cell>
          <cell r="Q5875">
            <v>1</v>
          </cell>
          <cell r="T5875">
            <v>0</v>
          </cell>
          <cell r="U5875">
            <v>0</v>
          </cell>
          <cell r="V5875">
            <v>0</v>
          </cell>
        </row>
        <row r="5876">
          <cell r="D5876" t="str">
            <v>COT GENCASA</v>
          </cell>
          <cell r="M5876" t="str">
            <v>﻿Đang hoạt động</v>
          </cell>
          <cell r="N5876">
            <v>42599</v>
          </cell>
          <cell r="Q5876">
            <v>1</v>
          </cell>
          <cell r="T5876">
            <v>0</v>
          </cell>
          <cell r="U5876">
            <v>0</v>
          </cell>
          <cell r="V5876">
            <v>0</v>
          </cell>
        </row>
        <row r="5877">
          <cell r="D5877" t="str">
            <v>BAB HN</v>
          </cell>
          <cell r="M5877" t="str">
            <v>﻿Đang hoạt động</v>
          </cell>
          <cell r="N5877">
            <v>42607</v>
          </cell>
          <cell r="Q5877">
            <v>0</v>
          </cell>
          <cell r="T5877">
            <v>0</v>
          </cell>
          <cell r="U5877">
            <v>0</v>
          </cell>
          <cell r="V5877">
            <v>0</v>
          </cell>
        </row>
        <row r="5878">
          <cell r="D5878" t="str">
            <v>BLUE OCEAN</v>
          </cell>
          <cell r="M5878" t="str">
            <v>﻿Đang hoạt động</v>
          </cell>
          <cell r="N5878">
            <v>42598</v>
          </cell>
          <cell r="Q5878">
            <v>1</v>
          </cell>
          <cell r="T5878">
            <v>0</v>
          </cell>
          <cell r="U5878">
            <v>0</v>
          </cell>
          <cell r="V5878">
            <v>0</v>
          </cell>
        </row>
        <row r="5879">
          <cell r="D5879" t="str">
            <v>MEGA</v>
          </cell>
          <cell r="M5879" t="str">
            <v>﻿Đang hoạt động</v>
          </cell>
          <cell r="N5879">
            <v>42598</v>
          </cell>
          <cell r="Q5879">
            <v>1</v>
          </cell>
          <cell r="T5879">
            <v>0</v>
          </cell>
          <cell r="U5879">
            <v>0</v>
          </cell>
          <cell r="V5879">
            <v>0</v>
          </cell>
        </row>
        <row r="5880">
          <cell r="D5880" t="str">
            <v>THE ROME</v>
          </cell>
          <cell r="M5880" t="str">
            <v>﻿Đã nghỉ việc</v>
          </cell>
          <cell r="N5880">
            <v>42598</v>
          </cell>
          <cell r="Q5880">
            <v>0</v>
          </cell>
          <cell r="T5880">
            <v>0</v>
          </cell>
          <cell r="U5880">
            <v>0</v>
          </cell>
          <cell r="V5880">
            <v>0</v>
          </cell>
        </row>
        <row r="5881">
          <cell r="D5881" t="str">
            <v>LUCKY CAT</v>
          </cell>
          <cell r="M5881" t="str">
            <v>﻿Đã nghỉ việc</v>
          </cell>
          <cell r="N5881">
            <v>42598</v>
          </cell>
          <cell r="Q5881">
            <v>0</v>
          </cell>
          <cell r="T5881">
            <v>0</v>
          </cell>
          <cell r="U5881">
            <v>0</v>
          </cell>
          <cell r="V5881">
            <v>0</v>
          </cell>
        </row>
        <row r="5882">
          <cell r="D5882" t="str">
            <v>BÌNH MINH</v>
          </cell>
          <cell r="M5882" t="str">
            <v>﻿Đang hoạt động</v>
          </cell>
          <cell r="N5882">
            <v>42598</v>
          </cell>
          <cell r="Q5882">
            <v>0</v>
          </cell>
          <cell r="T5882">
            <v>1</v>
          </cell>
          <cell r="U5882">
            <v>0</v>
          </cell>
          <cell r="V5882">
            <v>0</v>
          </cell>
        </row>
        <row r="5883">
          <cell r="D5883" t="str">
            <v>THE STARS 2</v>
          </cell>
          <cell r="M5883" t="str">
            <v>﻿Đã nghỉ việc</v>
          </cell>
          <cell r="N5883">
            <v>42635</v>
          </cell>
          <cell r="Q5883">
            <v>0</v>
          </cell>
          <cell r="T5883">
            <v>0</v>
          </cell>
          <cell r="U5883">
            <v>0</v>
          </cell>
          <cell r="V5883">
            <v>0</v>
          </cell>
        </row>
        <row r="5884">
          <cell r="D5884" t="str">
            <v>THE STARS 2</v>
          </cell>
          <cell r="M5884" t="str">
            <v>﻿Đang hoạt động</v>
          </cell>
          <cell r="N5884">
            <v>42635</v>
          </cell>
          <cell r="Q5884">
            <v>1</v>
          </cell>
          <cell r="T5884">
            <v>0</v>
          </cell>
          <cell r="U5884">
            <v>0</v>
          </cell>
          <cell r="V5884">
            <v>0</v>
          </cell>
        </row>
        <row r="5885">
          <cell r="D5885" t="str">
            <v>THE STARS 2</v>
          </cell>
          <cell r="M5885" t="str">
            <v>﻿Đang hoạt động</v>
          </cell>
          <cell r="N5885">
            <v>42597</v>
          </cell>
          <cell r="Q5885">
            <v>0</v>
          </cell>
          <cell r="T5885">
            <v>1</v>
          </cell>
          <cell r="U5885">
            <v>0</v>
          </cell>
          <cell r="V5885">
            <v>0</v>
          </cell>
        </row>
        <row r="5886">
          <cell r="D5886" t="str">
            <v>MDRT HCM</v>
          </cell>
          <cell r="M5886" t="str">
            <v>﻿Đang hoạt động</v>
          </cell>
          <cell r="N5886">
            <v>42598</v>
          </cell>
          <cell r="Q5886">
            <v>1</v>
          </cell>
          <cell r="T5886">
            <v>0</v>
          </cell>
          <cell r="U5886">
            <v>0</v>
          </cell>
          <cell r="V5886">
            <v>0</v>
          </cell>
        </row>
        <row r="5887">
          <cell r="D5887" t="str">
            <v>BÌNH MINH</v>
          </cell>
          <cell r="M5887" t="str">
            <v>﻿Đang hoạt động</v>
          </cell>
          <cell r="N5887">
            <v>42598</v>
          </cell>
          <cell r="Q5887">
            <v>1</v>
          </cell>
          <cell r="T5887">
            <v>0</v>
          </cell>
          <cell r="U5887">
            <v>0</v>
          </cell>
          <cell r="V5887">
            <v>0</v>
          </cell>
        </row>
        <row r="5888">
          <cell r="D5888" t="str">
            <v>MDRT HCM</v>
          </cell>
          <cell r="M5888" t="str">
            <v>﻿Đang hoạt động</v>
          </cell>
          <cell r="N5888">
            <v>41829</v>
          </cell>
          <cell r="Q5888">
            <v>1</v>
          </cell>
          <cell r="T5888">
            <v>0</v>
          </cell>
          <cell r="U5888">
            <v>0</v>
          </cell>
          <cell r="V5888">
            <v>0</v>
          </cell>
        </row>
        <row r="5889">
          <cell r="D5889" t="str">
            <v>BÌNH MINH</v>
          </cell>
          <cell r="M5889" t="str">
            <v>﻿Đang hoạt động</v>
          </cell>
          <cell r="N5889">
            <v>42598</v>
          </cell>
          <cell r="Q5889">
            <v>1</v>
          </cell>
          <cell r="T5889">
            <v>0</v>
          </cell>
          <cell r="U5889">
            <v>0</v>
          </cell>
          <cell r="V5889">
            <v>0</v>
          </cell>
        </row>
        <row r="5890">
          <cell r="D5890" t="str">
            <v>THE STARS 2</v>
          </cell>
          <cell r="M5890" t="str">
            <v>﻿Đang hoạt động</v>
          </cell>
          <cell r="N5890">
            <v>42597</v>
          </cell>
          <cell r="Q5890">
            <v>1</v>
          </cell>
          <cell r="T5890">
            <v>0</v>
          </cell>
          <cell r="U5890">
            <v>0</v>
          </cell>
          <cell r="V5890">
            <v>0</v>
          </cell>
        </row>
        <row r="5891">
          <cell r="D5891" t="str">
            <v>THE STARS 2</v>
          </cell>
          <cell r="M5891" t="str">
            <v>﻿Đang hoạt động</v>
          </cell>
          <cell r="N5891">
            <v>42607</v>
          </cell>
          <cell r="Q5891">
            <v>1</v>
          </cell>
          <cell r="T5891">
            <v>0</v>
          </cell>
          <cell r="U5891">
            <v>0</v>
          </cell>
          <cell r="V5891">
            <v>0</v>
          </cell>
        </row>
        <row r="5892">
          <cell r="D5892" t="str">
            <v>BÌNH MINH</v>
          </cell>
          <cell r="M5892" t="str">
            <v>﻿Đang hoạt động</v>
          </cell>
          <cell r="N5892">
            <v>42598</v>
          </cell>
          <cell r="Q5892">
            <v>1</v>
          </cell>
          <cell r="T5892">
            <v>0</v>
          </cell>
          <cell r="U5892">
            <v>0</v>
          </cell>
          <cell r="V5892">
            <v>0</v>
          </cell>
        </row>
        <row r="5893">
          <cell r="D5893" t="str">
            <v>BÌNH MINH</v>
          </cell>
          <cell r="M5893" t="str">
            <v>﻿Đang hoạt động</v>
          </cell>
          <cell r="N5893">
            <v>42598</v>
          </cell>
          <cell r="Q5893">
            <v>1</v>
          </cell>
          <cell r="T5893">
            <v>0</v>
          </cell>
          <cell r="U5893">
            <v>0</v>
          </cell>
          <cell r="V5893">
            <v>0</v>
          </cell>
        </row>
        <row r="5894">
          <cell r="D5894" t="str">
            <v>G-G</v>
          </cell>
          <cell r="M5894" t="str">
            <v>﻿Đang hoạt động</v>
          </cell>
          <cell r="N5894">
            <v>42598</v>
          </cell>
          <cell r="Q5894">
            <v>0</v>
          </cell>
          <cell r="T5894">
            <v>1</v>
          </cell>
          <cell r="U5894">
            <v>0</v>
          </cell>
          <cell r="V5894">
            <v>0</v>
          </cell>
        </row>
        <row r="5895">
          <cell r="D5895" t="str">
            <v>BÌNH MINH</v>
          </cell>
          <cell r="M5895" t="str">
            <v>﻿Đang hoạt động</v>
          </cell>
          <cell r="N5895">
            <v>42598</v>
          </cell>
          <cell r="Q5895">
            <v>1</v>
          </cell>
          <cell r="T5895">
            <v>0</v>
          </cell>
          <cell r="U5895">
            <v>0</v>
          </cell>
          <cell r="V5895">
            <v>0</v>
          </cell>
        </row>
        <row r="5896">
          <cell r="D5896" t="str">
            <v>G-G</v>
          </cell>
          <cell r="M5896" t="str">
            <v>﻿Đang hoạt động</v>
          </cell>
          <cell r="N5896">
            <v>42598</v>
          </cell>
          <cell r="Q5896">
            <v>1</v>
          </cell>
          <cell r="T5896">
            <v>0</v>
          </cell>
          <cell r="U5896">
            <v>0</v>
          </cell>
          <cell r="V5896">
            <v>0</v>
          </cell>
        </row>
        <row r="5897">
          <cell r="D5897" t="str">
            <v>MEGA</v>
          </cell>
          <cell r="M5897" t="str">
            <v>﻿Đang hoạt động</v>
          </cell>
          <cell r="N5897">
            <v>42598</v>
          </cell>
          <cell r="Q5897">
            <v>1</v>
          </cell>
          <cell r="T5897">
            <v>0</v>
          </cell>
          <cell r="U5897">
            <v>0</v>
          </cell>
          <cell r="V5897">
            <v>0</v>
          </cell>
        </row>
        <row r="5898">
          <cell r="D5898" t="str">
            <v>THE STARS 2</v>
          </cell>
          <cell r="M5898" t="str">
            <v>﻿Đang hoạt động</v>
          </cell>
          <cell r="N5898">
            <v>42597</v>
          </cell>
          <cell r="Q5898">
            <v>1</v>
          </cell>
          <cell r="T5898">
            <v>0</v>
          </cell>
          <cell r="U5898">
            <v>0</v>
          </cell>
          <cell r="V5898">
            <v>0</v>
          </cell>
        </row>
        <row r="5899">
          <cell r="D5899" t="str">
            <v>THE STARS 2</v>
          </cell>
          <cell r="M5899" t="str">
            <v>﻿Đang hoạt động</v>
          </cell>
          <cell r="N5899">
            <v>42597</v>
          </cell>
          <cell r="Q5899">
            <v>1</v>
          </cell>
          <cell r="T5899">
            <v>0</v>
          </cell>
          <cell r="U5899">
            <v>0</v>
          </cell>
          <cell r="V5899">
            <v>0</v>
          </cell>
        </row>
        <row r="5900">
          <cell r="D5900" t="str">
            <v>THE STARS 2</v>
          </cell>
          <cell r="M5900" t="str">
            <v>﻿Đang hoạt động</v>
          </cell>
          <cell r="N5900">
            <v>42597</v>
          </cell>
          <cell r="Q5900">
            <v>1</v>
          </cell>
          <cell r="T5900">
            <v>0</v>
          </cell>
          <cell r="U5900">
            <v>0</v>
          </cell>
          <cell r="V5900">
            <v>0</v>
          </cell>
        </row>
        <row r="5901">
          <cell r="D5901" t="str">
            <v>SPRING</v>
          </cell>
          <cell r="M5901" t="str">
            <v>﻿Đang hoạt động</v>
          </cell>
          <cell r="N5901">
            <v>42600</v>
          </cell>
          <cell r="Q5901">
            <v>1</v>
          </cell>
          <cell r="T5901">
            <v>0</v>
          </cell>
          <cell r="U5901">
            <v>0</v>
          </cell>
          <cell r="V5901">
            <v>0</v>
          </cell>
        </row>
        <row r="5902">
          <cell r="D5902" t="str">
            <v>THE STARS 2</v>
          </cell>
          <cell r="M5902" t="str">
            <v>﻿Đã nghỉ việc</v>
          </cell>
          <cell r="N5902">
            <v>42597</v>
          </cell>
          <cell r="Q5902">
            <v>0</v>
          </cell>
          <cell r="T5902">
            <v>0</v>
          </cell>
          <cell r="U5902">
            <v>0</v>
          </cell>
          <cell r="V5902">
            <v>0</v>
          </cell>
        </row>
        <row r="5903">
          <cell r="D5903" t="str">
            <v>WHITE HORSE</v>
          </cell>
          <cell r="M5903" t="str">
            <v>﻿Đang hoạt động</v>
          </cell>
          <cell r="N5903">
            <v>42604</v>
          </cell>
          <cell r="Q5903">
            <v>1</v>
          </cell>
          <cell r="T5903">
            <v>0</v>
          </cell>
          <cell r="U5903">
            <v>0</v>
          </cell>
          <cell r="V5903">
            <v>0</v>
          </cell>
        </row>
        <row r="5904">
          <cell r="D5904" t="str">
            <v>EIB MIỀN BẮC 1</v>
          </cell>
          <cell r="M5904" t="str">
            <v>﻿Đang hoạt động</v>
          </cell>
          <cell r="N5904">
            <v>42600</v>
          </cell>
          <cell r="Q5904">
            <v>0</v>
          </cell>
          <cell r="T5904">
            <v>0</v>
          </cell>
          <cell r="U5904">
            <v>0</v>
          </cell>
          <cell r="V5904">
            <v>0</v>
          </cell>
        </row>
        <row r="5905">
          <cell r="D5905" t="str">
            <v>SUNFLOWER</v>
          </cell>
          <cell r="M5905" t="str">
            <v>﻿Đang hoạt động</v>
          </cell>
          <cell r="N5905">
            <v>42606</v>
          </cell>
          <cell r="Q5905">
            <v>1</v>
          </cell>
          <cell r="T5905">
            <v>0</v>
          </cell>
          <cell r="U5905">
            <v>0</v>
          </cell>
          <cell r="V5905">
            <v>0</v>
          </cell>
        </row>
        <row r="5906">
          <cell r="D5906" t="str">
            <v>BÌNH MINH</v>
          </cell>
          <cell r="M5906" t="str">
            <v>﻿Đang hoạt động</v>
          </cell>
          <cell r="N5906">
            <v>42731</v>
          </cell>
          <cell r="Q5906">
            <v>1</v>
          </cell>
          <cell r="T5906">
            <v>0</v>
          </cell>
          <cell r="U5906">
            <v>0</v>
          </cell>
          <cell r="V5906">
            <v>0</v>
          </cell>
        </row>
        <row r="5907">
          <cell r="D5907" t="str">
            <v>COT GENCASA</v>
          </cell>
          <cell r="M5907" t="str">
            <v>﻿Đang hoạt động</v>
          </cell>
          <cell r="N5907">
            <v>42604</v>
          </cell>
          <cell r="Q5907">
            <v>0</v>
          </cell>
          <cell r="T5907">
            <v>0</v>
          </cell>
          <cell r="U5907">
            <v>1</v>
          </cell>
          <cell r="V5907">
            <v>0</v>
          </cell>
        </row>
        <row r="5908">
          <cell r="D5908" t="str">
            <v>MDRT HCM</v>
          </cell>
          <cell r="M5908" t="str">
            <v>﻿Đang hoạt động</v>
          </cell>
          <cell r="N5908">
            <v>42635</v>
          </cell>
          <cell r="Q5908">
            <v>0</v>
          </cell>
          <cell r="T5908">
            <v>0</v>
          </cell>
          <cell r="U5908">
            <v>1</v>
          </cell>
          <cell r="V5908">
            <v>0</v>
          </cell>
        </row>
        <row r="5909">
          <cell r="D5909" t="str">
            <v>GENCASA TÂN PHÚ</v>
          </cell>
          <cell r="M5909" t="str">
            <v>﻿Đang hoạt động</v>
          </cell>
          <cell r="N5909">
            <v>42598</v>
          </cell>
          <cell r="Q5909">
            <v>1</v>
          </cell>
          <cell r="T5909">
            <v>0</v>
          </cell>
          <cell r="U5909">
            <v>0</v>
          </cell>
          <cell r="V5909">
            <v>0</v>
          </cell>
        </row>
        <row r="5910">
          <cell r="D5910" t="str">
            <v>GENCASA HÀ ĐÔNG</v>
          </cell>
          <cell r="M5910" t="str">
            <v>﻿Đã nghỉ việc</v>
          </cell>
          <cell r="N5910">
            <v>42598</v>
          </cell>
          <cell r="Q5910">
            <v>0</v>
          </cell>
          <cell r="T5910">
            <v>0</v>
          </cell>
          <cell r="U5910">
            <v>0</v>
          </cell>
          <cell r="V5910">
            <v>0</v>
          </cell>
        </row>
        <row r="5911">
          <cell r="D5911" t="str">
            <v>THE POWER</v>
          </cell>
          <cell r="M5911" t="str">
            <v>﻿Đang hoạt động</v>
          </cell>
          <cell r="N5911">
            <v>42600</v>
          </cell>
          <cell r="Q5911">
            <v>1</v>
          </cell>
          <cell r="T5911">
            <v>0</v>
          </cell>
          <cell r="U5911">
            <v>0</v>
          </cell>
          <cell r="V5911">
            <v>0</v>
          </cell>
        </row>
        <row r="5912">
          <cell r="D5912" t="str">
            <v>THE STARS 2</v>
          </cell>
          <cell r="M5912" t="str">
            <v>﻿Đã nghỉ việc</v>
          </cell>
          <cell r="N5912">
            <v>42598</v>
          </cell>
          <cell r="Q5912">
            <v>0</v>
          </cell>
          <cell r="T5912">
            <v>0</v>
          </cell>
          <cell r="U5912">
            <v>0</v>
          </cell>
          <cell r="V5912">
            <v>0</v>
          </cell>
        </row>
        <row r="5913">
          <cell r="D5913" t="str">
            <v>GENCASA THÁI BÌNH</v>
          </cell>
          <cell r="M5913" t="str">
            <v>﻿Đang hoạt động</v>
          </cell>
          <cell r="N5913">
            <v>42689</v>
          </cell>
          <cell r="Q5913">
            <v>1</v>
          </cell>
          <cell r="T5913">
            <v>0</v>
          </cell>
          <cell r="U5913">
            <v>0</v>
          </cell>
          <cell r="V5913">
            <v>0</v>
          </cell>
        </row>
        <row r="5914">
          <cell r="D5914" t="str">
            <v>BÌNH MINH</v>
          </cell>
          <cell r="M5914" t="str">
            <v>﻿Đang hoạt động</v>
          </cell>
          <cell r="N5914">
            <v>42601</v>
          </cell>
          <cell r="Q5914">
            <v>0</v>
          </cell>
          <cell r="T5914">
            <v>0</v>
          </cell>
          <cell r="U5914">
            <v>1</v>
          </cell>
          <cell r="V5914">
            <v>0</v>
          </cell>
        </row>
        <row r="5915">
          <cell r="D5915" t="str">
            <v>THE SKY</v>
          </cell>
          <cell r="M5915" t="str">
            <v>﻿Đang hoạt động</v>
          </cell>
          <cell r="N5915">
            <v>42668</v>
          </cell>
          <cell r="Q5915">
            <v>1</v>
          </cell>
          <cell r="T5915">
            <v>0</v>
          </cell>
          <cell r="U5915">
            <v>0</v>
          </cell>
          <cell r="V5915">
            <v>0</v>
          </cell>
        </row>
        <row r="5916">
          <cell r="D5916" t="str">
            <v>THE SKY</v>
          </cell>
          <cell r="M5916" t="str">
            <v>﻿Đang hoạt động</v>
          </cell>
          <cell r="N5916">
            <v>42598</v>
          </cell>
          <cell r="Q5916">
            <v>1</v>
          </cell>
          <cell r="T5916">
            <v>0</v>
          </cell>
          <cell r="U5916">
            <v>0</v>
          </cell>
          <cell r="V5916">
            <v>0</v>
          </cell>
        </row>
        <row r="5917">
          <cell r="D5917" t="str">
            <v>THE CAPITAL</v>
          </cell>
          <cell r="M5917" t="str">
            <v>﻿Đã nghỉ việc</v>
          </cell>
          <cell r="N5917">
            <v>42600</v>
          </cell>
          <cell r="Q5917">
            <v>0</v>
          </cell>
          <cell r="T5917">
            <v>0</v>
          </cell>
          <cell r="U5917">
            <v>0</v>
          </cell>
          <cell r="V5917">
            <v>0</v>
          </cell>
        </row>
        <row r="5918">
          <cell r="D5918" t="str">
            <v>THE KEY</v>
          </cell>
          <cell r="M5918" t="str">
            <v>﻿Đang hoạt động</v>
          </cell>
          <cell r="N5918">
            <v>42639</v>
          </cell>
          <cell r="Q5918">
            <v>1</v>
          </cell>
          <cell r="T5918">
            <v>0</v>
          </cell>
          <cell r="U5918">
            <v>0</v>
          </cell>
          <cell r="V5918">
            <v>0</v>
          </cell>
        </row>
        <row r="5919">
          <cell r="D5919" t="str">
            <v>LION 1</v>
          </cell>
          <cell r="M5919" t="str">
            <v>﻿Đang hoạt động</v>
          </cell>
          <cell r="N5919">
            <v>42598</v>
          </cell>
          <cell r="Q5919">
            <v>1</v>
          </cell>
          <cell r="T5919">
            <v>0</v>
          </cell>
          <cell r="U5919">
            <v>0</v>
          </cell>
          <cell r="V5919">
            <v>0</v>
          </cell>
        </row>
        <row r="5920">
          <cell r="D5920" t="str">
            <v>BÌNH MINH</v>
          </cell>
          <cell r="M5920" t="str">
            <v>﻿Đang hoạt động</v>
          </cell>
          <cell r="N5920">
            <v>42600</v>
          </cell>
          <cell r="Q5920">
            <v>1</v>
          </cell>
          <cell r="T5920">
            <v>0</v>
          </cell>
          <cell r="U5920">
            <v>0</v>
          </cell>
          <cell r="V5920">
            <v>0</v>
          </cell>
        </row>
        <row r="5921">
          <cell r="D5921" t="str">
            <v>THE SKY</v>
          </cell>
          <cell r="M5921" t="str">
            <v>﻿Đang hoạt động</v>
          </cell>
          <cell r="N5921">
            <v>42598</v>
          </cell>
          <cell r="Q5921">
            <v>1</v>
          </cell>
          <cell r="T5921">
            <v>0</v>
          </cell>
          <cell r="U5921">
            <v>0</v>
          </cell>
          <cell r="V5921">
            <v>0</v>
          </cell>
        </row>
        <row r="5922">
          <cell r="D5922" t="str">
            <v>BÌNH MINH</v>
          </cell>
          <cell r="M5922" t="str">
            <v>﻿Đang hoạt động</v>
          </cell>
          <cell r="N5922">
            <v>42598</v>
          </cell>
          <cell r="Q5922">
            <v>0</v>
          </cell>
          <cell r="T5922">
            <v>1</v>
          </cell>
          <cell r="U5922">
            <v>0</v>
          </cell>
          <cell r="V5922">
            <v>0</v>
          </cell>
        </row>
        <row r="5923">
          <cell r="D5923" t="str">
            <v>LION 1</v>
          </cell>
          <cell r="M5923" t="str">
            <v>﻿Đang hoạt động</v>
          </cell>
          <cell r="N5923">
            <v>42598</v>
          </cell>
          <cell r="Q5923">
            <v>1</v>
          </cell>
          <cell r="T5923">
            <v>0</v>
          </cell>
          <cell r="U5923">
            <v>0</v>
          </cell>
          <cell r="V5923">
            <v>0</v>
          </cell>
        </row>
        <row r="5924">
          <cell r="D5924" t="str">
            <v>SUNFLOWER</v>
          </cell>
          <cell r="M5924" t="str">
            <v>﻿Đang hoạt động</v>
          </cell>
          <cell r="N5924">
            <v>42598</v>
          </cell>
          <cell r="Q5924">
            <v>1</v>
          </cell>
          <cell r="T5924">
            <v>0</v>
          </cell>
          <cell r="U5924">
            <v>0</v>
          </cell>
          <cell r="V5924">
            <v>0</v>
          </cell>
        </row>
        <row r="5925">
          <cell r="D5925" t="str">
            <v>BÌNH MINH</v>
          </cell>
          <cell r="M5925" t="str">
            <v>﻿Đang hoạt động</v>
          </cell>
          <cell r="N5925">
            <v>42598</v>
          </cell>
          <cell r="Q5925">
            <v>1</v>
          </cell>
          <cell r="T5925">
            <v>0</v>
          </cell>
          <cell r="U5925">
            <v>0</v>
          </cell>
          <cell r="V5925">
            <v>0</v>
          </cell>
        </row>
        <row r="5926">
          <cell r="D5926" t="str">
            <v>LION 1</v>
          </cell>
          <cell r="M5926" t="str">
            <v>﻿Đang hoạt động</v>
          </cell>
          <cell r="N5926">
            <v>42627</v>
          </cell>
          <cell r="Q5926">
            <v>1</v>
          </cell>
          <cell r="T5926">
            <v>0</v>
          </cell>
          <cell r="U5926">
            <v>0</v>
          </cell>
          <cell r="V5926">
            <v>0</v>
          </cell>
        </row>
        <row r="5927">
          <cell r="D5927" t="str">
            <v>BÌNH MINH</v>
          </cell>
          <cell r="M5927" t="str">
            <v>﻿Đang hoạt động</v>
          </cell>
          <cell r="N5927">
            <v>42598</v>
          </cell>
          <cell r="Q5927">
            <v>1</v>
          </cell>
          <cell r="T5927">
            <v>0</v>
          </cell>
          <cell r="U5927">
            <v>0</v>
          </cell>
          <cell r="V5927">
            <v>0</v>
          </cell>
        </row>
        <row r="5928">
          <cell r="D5928" t="str">
            <v>SUNFLOWER</v>
          </cell>
          <cell r="M5928" t="str">
            <v>﻿Đang hoạt động</v>
          </cell>
          <cell r="N5928">
            <v>42606</v>
          </cell>
          <cell r="Q5928">
            <v>1</v>
          </cell>
          <cell r="T5928">
            <v>0</v>
          </cell>
          <cell r="U5928">
            <v>0</v>
          </cell>
          <cell r="V5928">
            <v>0</v>
          </cell>
        </row>
        <row r="5929">
          <cell r="D5929" t="str">
            <v>LIB</v>
          </cell>
          <cell r="M5929" t="str">
            <v>﻿Đang hoạt động</v>
          </cell>
          <cell r="N5929">
            <v>42598</v>
          </cell>
          <cell r="Q5929">
            <v>1</v>
          </cell>
          <cell r="T5929">
            <v>0</v>
          </cell>
          <cell r="U5929">
            <v>0</v>
          </cell>
          <cell r="V5929">
            <v>0</v>
          </cell>
        </row>
        <row r="5930">
          <cell r="D5930" t="str">
            <v>LONG XUYÊN 1</v>
          </cell>
          <cell r="M5930" t="str">
            <v>﻿Đã nghỉ việc</v>
          </cell>
          <cell r="N5930">
            <v>42627</v>
          </cell>
          <cell r="Q5930">
            <v>0</v>
          </cell>
          <cell r="T5930">
            <v>0</v>
          </cell>
          <cell r="U5930">
            <v>0</v>
          </cell>
          <cell r="V5930">
            <v>0</v>
          </cell>
        </row>
        <row r="5931">
          <cell r="D5931" t="str">
            <v>THE KEY</v>
          </cell>
          <cell r="M5931" t="str">
            <v>﻿Đang hoạt động</v>
          </cell>
          <cell r="N5931">
            <v>42612</v>
          </cell>
          <cell r="Q5931">
            <v>1</v>
          </cell>
          <cell r="T5931">
            <v>0</v>
          </cell>
          <cell r="U5931">
            <v>0</v>
          </cell>
          <cell r="V5931">
            <v>0</v>
          </cell>
        </row>
        <row r="5932">
          <cell r="D5932" t="str">
            <v>THE KEY</v>
          </cell>
          <cell r="M5932" t="str">
            <v>﻿Đang hoạt động</v>
          </cell>
          <cell r="N5932">
            <v>42640</v>
          </cell>
          <cell r="Q5932">
            <v>0</v>
          </cell>
          <cell r="T5932">
            <v>0</v>
          </cell>
          <cell r="U5932">
            <v>1</v>
          </cell>
          <cell r="V5932">
            <v>0</v>
          </cell>
        </row>
        <row r="5933">
          <cell r="D5933" t="str">
            <v>GENCASA HÀ ĐÔNG</v>
          </cell>
          <cell r="M5933" t="str">
            <v>﻿Đã nghỉ việc</v>
          </cell>
          <cell r="N5933">
            <v>42598</v>
          </cell>
          <cell r="Q5933">
            <v>0</v>
          </cell>
          <cell r="T5933">
            <v>0</v>
          </cell>
          <cell r="U5933">
            <v>0</v>
          </cell>
          <cell r="V5933">
            <v>0</v>
          </cell>
        </row>
        <row r="5934">
          <cell r="D5934" t="str">
            <v>LIB</v>
          </cell>
          <cell r="M5934" t="str">
            <v>﻿Đang hoạt động</v>
          </cell>
          <cell r="N5934">
            <v>42598</v>
          </cell>
          <cell r="Q5934">
            <v>1</v>
          </cell>
          <cell r="T5934">
            <v>0</v>
          </cell>
          <cell r="U5934">
            <v>0</v>
          </cell>
          <cell r="V5934">
            <v>0</v>
          </cell>
        </row>
        <row r="5935">
          <cell r="D5935" t="str">
            <v>THE STARS 2</v>
          </cell>
          <cell r="M5935" t="str">
            <v>﻿Đang hoạt động</v>
          </cell>
          <cell r="N5935">
            <v>42597</v>
          </cell>
          <cell r="Q5935">
            <v>0</v>
          </cell>
          <cell r="T5935">
            <v>0</v>
          </cell>
          <cell r="U5935">
            <v>1</v>
          </cell>
          <cell r="V5935">
            <v>0</v>
          </cell>
        </row>
        <row r="5936">
          <cell r="D5936" t="str">
            <v>THE STARS 2</v>
          </cell>
          <cell r="M5936" t="str">
            <v>﻿Đang hoạt động</v>
          </cell>
          <cell r="N5936">
            <v>42786</v>
          </cell>
          <cell r="Q5936">
            <v>0</v>
          </cell>
          <cell r="T5936">
            <v>0</v>
          </cell>
          <cell r="U5936">
            <v>1</v>
          </cell>
          <cell r="V5936">
            <v>0</v>
          </cell>
        </row>
        <row r="5937">
          <cell r="D5937" t="str">
            <v>GENCASA LONG BIÊN</v>
          </cell>
          <cell r="M5937" t="str">
            <v>﻿Đang hoạt động</v>
          </cell>
          <cell r="N5937">
            <v>42598</v>
          </cell>
          <cell r="Q5937">
            <v>1</v>
          </cell>
          <cell r="T5937">
            <v>0</v>
          </cell>
          <cell r="U5937">
            <v>0</v>
          </cell>
          <cell r="V5937">
            <v>0</v>
          </cell>
        </row>
        <row r="5938">
          <cell r="D5938" t="str">
            <v>THE POWER</v>
          </cell>
          <cell r="M5938" t="str">
            <v>﻿Đang hoạt động</v>
          </cell>
          <cell r="N5938">
            <v>42600</v>
          </cell>
          <cell r="Q5938">
            <v>1</v>
          </cell>
          <cell r="T5938">
            <v>0</v>
          </cell>
          <cell r="U5938">
            <v>0</v>
          </cell>
          <cell r="V5938">
            <v>0</v>
          </cell>
        </row>
        <row r="5939">
          <cell r="D5939" t="str">
            <v>LONG XUYÊN 1</v>
          </cell>
          <cell r="M5939" t="str">
            <v>﻿Đã nghỉ việc</v>
          </cell>
          <cell r="N5939">
            <v>42607</v>
          </cell>
          <cell r="Q5939">
            <v>0</v>
          </cell>
          <cell r="T5939">
            <v>0</v>
          </cell>
          <cell r="U5939">
            <v>0</v>
          </cell>
          <cell r="V5939">
            <v>0</v>
          </cell>
        </row>
        <row r="5940">
          <cell r="D5940" t="str">
            <v>BÌNH MINH</v>
          </cell>
          <cell r="M5940" t="str">
            <v>﻿Đã nghỉ việc</v>
          </cell>
          <cell r="N5940">
            <v>42598</v>
          </cell>
          <cell r="Q5940">
            <v>0</v>
          </cell>
          <cell r="T5940">
            <v>0</v>
          </cell>
          <cell r="U5940">
            <v>0</v>
          </cell>
          <cell r="V5940">
            <v>0</v>
          </cell>
        </row>
        <row r="5941">
          <cell r="D5941" t="str">
            <v>THE KEY</v>
          </cell>
          <cell r="M5941" t="str">
            <v>﻿Đang hoạt động</v>
          </cell>
          <cell r="N5941">
            <v>42612</v>
          </cell>
          <cell r="Q5941">
            <v>1</v>
          </cell>
          <cell r="T5941">
            <v>0</v>
          </cell>
          <cell r="U5941">
            <v>0</v>
          </cell>
          <cell r="V5941">
            <v>0</v>
          </cell>
        </row>
        <row r="5942">
          <cell r="D5942" t="str">
            <v>BÌNH MINH</v>
          </cell>
          <cell r="M5942" t="str">
            <v>﻿Đang hoạt động</v>
          </cell>
          <cell r="N5942">
            <v>42689</v>
          </cell>
          <cell r="Q5942">
            <v>0</v>
          </cell>
          <cell r="T5942">
            <v>0</v>
          </cell>
          <cell r="U5942">
            <v>1</v>
          </cell>
          <cell r="V5942">
            <v>0</v>
          </cell>
        </row>
        <row r="5943">
          <cell r="D5943" t="str">
            <v>BÌNH MINH</v>
          </cell>
          <cell r="M5943" t="str">
            <v>﻿Đang hoạt động</v>
          </cell>
          <cell r="N5943">
            <v>42689</v>
          </cell>
          <cell r="Q5943">
            <v>0</v>
          </cell>
          <cell r="T5943">
            <v>0</v>
          </cell>
          <cell r="U5943">
            <v>0</v>
          </cell>
          <cell r="V5943">
            <v>1</v>
          </cell>
        </row>
        <row r="5944">
          <cell r="D5944" t="str">
            <v>REDBULL</v>
          </cell>
          <cell r="M5944" t="str">
            <v>﻿Đang hoạt động</v>
          </cell>
          <cell r="N5944">
            <v>42598</v>
          </cell>
          <cell r="Q5944">
            <v>0</v>
          </cell>
          <cell r="T5944">
            <v>0</v>
          </cell>
          <cell r="U5944">
            <v>1</v>
          </cell>
          <cell r="V5944">
            <v>0</v>
          </cell>
        </row>
        <row r="5945">
          <cell r="D5945" t="str">
            <v>THE STARS 1</v>
          </cell>
          <cell r="M5945" t="str">
            <v>﻿Đang hoạt động</v>
          </cell>
          <cell r="N5945">
            <v>41814</v>
          </cell>
          <cell r="Q5945">
            <v>1</v>
          </cell>
          <cell r="T5945">
            <v>0</v>
          </cell>
          <cell r="U5945">
            <v>0</v>
          </cell>
          <cell r="V5945">
            <v>0</v>
          </cell>
        </row>
        <row r="5946">
          <cell r="D5946" t="str">
            <v>BÌNH MINH</v>
          </cell>
          <cell r="M5946" t="str">
            <v>﻿Đã nghỉ việc</v>
          </cell>
          <cell r="N5946">
            <v>42598</v>
          </cell>
          <cell r="Q5946">
            <v>0</v>
          </cell>
          <cell r="T5946">
            <v>0</v>
          </cell>
          <cell r="U5946">
            <v>0</v>
          </cell>
          <cell r="V5946">
            <v>0</v>
          </cell>
        </row>
        <row r="5947">
          <cell r="D5947" t="str">
            <v>THE KEY</v>
          </cell>
          <cell r="M5947" t="str">
            <v>﻿Đang hoạt động</v>
          </cell>
          <cell r="N5947">
            <v>42612</v>
          </cell>
          <cell r="Q5947">
            <v>1</v>
          </cell>
          <cell r="T5947">
            <v>0</v>
          </cell>
          <cell r="U5947">
            <v>0</v>
          </cell>
          <cell r="V5947">
            <v>0</v>
          </cell>
        </row>
        <row r="5948">
          <cell r="D5948" t="str">
            <v>THE KEY</v>
          </cell>
          <cell r="M5948" t="str">
            <v>﻿Đang hoạt động</v>
          </cell>
          <cell r="N5948">
            <v>42780</v>
          </cell>
          <cell r="Q5948">
            <v>0</v>
          </cell>
          <cell r="T5948">
            <v>0</v>
          </cell>
          <cell r="U5948">
            <v>0</v>
          </cell>
          <cell r="V5948">
            <v>1</v>
          </cell>
        </row>
        <row r="5949">
          <cell r="D5949" t="str">
            <v>REDBULL</v>
          </cell>
          <cell r="M5949" t="str">
            <v>﻿Đang hoạt động</v>
          </cell>
          <cell r="N5949">
            <v>42641</v>
          </cell>
          <cell r="Q5949">
            <v>0</v>
          </cell>
          <cell r="T5949">
            <v>0</v>
          </cell>
          <cell r="U5949">
            <v>1</v>
          </cell>
          <cell r="V5949">
            <v>0</v>
          </cell>
        </row>
        <row r="5950">
          <cell r="D5950" t="str">
            <v>THE KEY</v>
          </cell>
          <cell r="M5950" t="str">
            <v>﻿Đang hoạt động</v>
          </cell>
          <cell r="N5950">
            <v>42612</v>
          </cell>
          <cell r="Q5950">
            <v>0</v>
          </cell>
          <cell r="T5950">
            <v>0</v>
          </cell>
          <cell r="U5950">
            <v>1</v>
          </cell>
          <cell r="V5950">
            <v>0</v>
          </cell>
        </row>
        <row r="5951">
          <cell r="D5951" t="str">
            <v>BLUE OCEAN</v>
          </cell>
          <cell r="M5951" t="str">
            <v>﻿Đang hoạt động</v>
          </cell>
          <cell r="N5951">
            <v>42668</v>
          </cell>
          <cell r="Q5951">
            <v>1</v>
          </cell>
          <cell r="T5951">
            <v>0</v>
          </cell>
          <cell r="U5951">
            <v>0</v>
          </cell>
          <cell r="V5951">
            <v>0</v>
          </cell>
        </row>
        <row r="5952">
          <cell r="D5952" t="str">
            <v>THE STARS 1</v>
          </cell>
          <cell r="M5952" t="str">
            <v>﻿Đang hoạt động</v>
          </cell>
          <cell r="N5952">
            <v>41814</v>
          </cell>
          <cell r="Q5952">
            <v>1</v>
          </cell>
          <cell r="T5952">
            <v>0</v>
          </cell>
          <cell r="U5952">
            <v>0</v>
          </cell>
          <cell r="V5952">
            <v>0</v>
          </cell>
        </row>
        <row r="5953">
          <cell r="D5953" t="str">
            <v>REDBULL</v>
          </cell>
          <cell r="M5953" t="str">
            <v>﻿Đang hoạt động</v>
          </cell>
          <cell r="N5953">
            <v>42598</v>
          </cell>
          <cell r="Q5953">
            <v>0</v>
          </cell>
          <cell r="T5953">
            <v>0</v>
          </cell>
          <cell r="U5953">
            <v>1</v>
          </cell>
          <cell r="V5953">
            <v>0</v>
          </cell>
        </row>
        <row r="5954">
          <cell r="D5954" t="str">
            <v>REDBULL</v>
          </cell>
          <cell r="M5954" t="str">
            <v>﻿Đang hoạt động</v>
          </cell>
          <cell r="N5954">
            <v>42606</v>
          </cell>
          <cell r="Q5954">
            <v>0</v>
          </cell>
          <cell r="T5954">
            <v>0</v>
          </cell>
          <cell r="U5954">
            <v>1</v>
          </cell>
          <cell r="V5954">
            <v>0</v>
          </cell>
        </row>
        <row r="5955">
          <cell r="D5955" t="str">
            <v>SPRING</v>
          </cell>
          <cell r="M5955" t="str">
            <v>﻿Đã nghỉ việc</v>
          </cell>
          <cell r="N5955">
            <v>42598</v>
          </cell>
          <cell r="Q5955">
            <v>0</v>
          </cell>
          <cell r="T5955">
            <v>0</v>
          </cell>
          <cell r="U5955">
            <v>0</v>
          </cell>
          <cell r="V5955">
            <v>0</v>
          </cell>
        </row>
        <row r="5956">
          <cell r="D5956" t="str">
            <v>SPRING</v>
          </cell>
          <cell r="M5956" t="str">
            <v>﻿Đã nghỉ việc</v>
          </cell>
          <cell r="N5956">
            <v>42598</v>
          </cell>
          <cell r="Q5956">
            <v>0</v>
          </cell>
          <cell r="T5956">
            <v>0</v>
          </cell>
          <cell r="U5956">
            <v>0</v>
          </cell>
          <cell r="V5956">
            <v>0</v>
          </cell>
        </row>
        <row r="5957">
          <cell r="D5957" t="str">
            <v>SPRING</v>
          </cell>
          <cell r="M5957" t="str">
            <v>﻿Đang hoạt động</v>
          </cell>
          <cell r="N5957">
            <v>42598</v>
          </cell>
          <cell r="Q5957">
            <v>1</v>
          </cell>
          <cell r="T5957">
            <v>0</v>
          </cell>
          <cell r="U5957">
            <v>0</v>
          </cell>
          <cell r="V5957">
            <v>0</v>
          </cell>
        </row>
        <row r="5958">
          <cell r="D5958" t="str">
            <v>LONG XUYÊN 1</v>
          </cell>
          <cell r="M5958" t="str">
            <v>﻿Đang hoạt động</v>
          </cell>
          <cell r="N5958">
            <v>42627</v>
          </cell>
          <cell r="Q5958">
            <v>0</v>
          </cell>
          <cell r="T5958">
            <v>0</v>
          </cell>
          <cell r="U5958">
            <v>1</v>
          </cell>
          <cell r="V5958">
            <v>0</v>
          </cell>
        </row>
        <row r="5959">
          <cell r="D5959" t="str">
            <v>LONG XUYÊN 1</v>
          </cell>
          <cell r="M5959" t="str">
            <v>﻿Đã nghỉ việc</v>
          </cell>
          <cell r="N5959">
            <v>42669</v>
          </cell>
          <cell r="Q5959">
            <v>0</v>
          </cell>
          <cell r="T5959">
            <v>0</v>
          </cell>
          <cell r="U5959">
            <v>0</v>
          </cell>
          <cell r="V5959">
            <v>0</v>
          </cell>
        </row>
        <row r="5960">
          <cell r="D5960" t="str">
            <v>GENCASA THÁI BÌNH</v>
          </cell>
          <cell r="M5960" t="str">
            <v>﻿Đang hoạt động</v>
          </cell>
          <cell r="N5960">
            <v>42627</v>
          </cell>
          <cell r="Q5960">
            <v>0</v>
          </cell>
          <cell r="T5960">
            <v>1</v>
          </cell>
          <cell r="U5960">
            <v>0</v>
          </cell>
          <cell r="V5960">
            <v>0</v>
          </cell>
        </row>
        <row r="5961">
          <cell r="D5961" t="str">
            <v>THIÊN SƠN</v>
          </cell>
          <cell r="M5961" t="str">
            <v>﻿Đang hoạt động</v>
          </cell>
          <cell r="N5961">
            <v>42639</v>
          </cell>
          <cell r="Q5961">
            <v>1</v>
          </cell>
          <cell r="T5961">
            <v>0</v>
          </cell>
          <cell r="U5961">
            <v>0</v>
          </cell>
          <cell r="V5961">
            <v>0</v>
          </cell>
        </row>
        <row r="5962">
          <cell r="D5962" t="str">
            <v>THIÊN SƠN</v>
          </cell>
          <cell r="M5962" t="str">
            <v>﻿Đã nghỉ việc</v>
          </cell>
          <cell r="N5962">
            <v>42598</v>
          </cell>
          <cell r="Q5962">
            <v>0</v>
          </cell>
          <cell r="T5962">
            <v>0</v>
          </cell>
          <cell r="U5962">
            <v>0</v>
          </cell>
          <cell r="V5962">
            <v>0</v>
          </cell>
        </row>
        <row r="5963">
          <cell r="D5963" t="str">
            <v>SPRING</v>
          </cell>
          <cell r="M5963" t="str">
            <v>﻿Đã nghỉ việc</v>
          </cell>
          <cell r="N5963">
            <v>42598</v>
          </cell>
          <cell r="Q5963">
            <v>0</v>
          </cell>
          <cell r="T5963">
            <v>0</v>
          </cell>
          <cell r="U5963">
            <v>0</v>
          </cell>
          <cell r="V5963">
            <v>0</v>
          </cell>
        </row>
        <row r="5964">
          <cell r="D5964" t="str">
            <v>SPRING</v>
          </cell>
          <cell r="M5964" t="str">
            <v>﻿Đang hoạt động</v>
          </cell>
          <cell r="N5964">
            <v>42598</v>
          </cell>
          <cell r="Q5964">
            <v>1</v>
          </cell>
          <cell r="T5964">
            <v>0</v>
          </cell>
          <cell r="U5964">
            <v>0</v>
          </cell>
          <cell r="V5964">
            <v>0</v>
          </cell>
        </row>
        <row r="5965">
          <cell r="D5965" t="str">
            <v>SPRING</v>
          </cell>
          <cell r="M5965" t="str">
            <v>﻿Đang hoạt động</v>
          </cell>
          <cell r="N5965">
            <v>42598</v>
          </cell>
          <cell r="Q5965">
            <v>1</v>
          </cell>
          <cell r="T5965">
            <v>0</v>
          </cell>
          <cell r="U5965">
            <v>0</v>
          </cell>
          <cell r="V5965">
            <v>0</v>
          </cell>
        </row>
        <row r="5966">
          <cell r="D5966" t="str">
            <v>SPRING</v>
          </cell>
          <cell r="M5966" t="str">
            <v>﻿Đã nghỉ việc</v>
          </cell>
          <cell r="N5966">
            <v>42598</v>
          </cell>
          <cell r="Q5966">
            <v>0</v>
          </cell>
          <cell r="T5966">
            <v>0</v>
          </cell>
          <cell r="U5966">
            <v>0</v>
          </cell>
          <cell r="V5966">
            <v>0</v>
          </cell>
        </row>
        <row r="5967">
          <cell r="D5967" t="str">
            <v>SUNFLOWER</v>
          </cell>
          <cell r="M5967" t="str">
            <v>﻿Đang hoạt động</v>
          </cell>
          <cell r="N5967">
            <v>42601</v>
          </cell>
          <cell r="Q5967">
            <v>0</v>
          </cell>
          <cell r="T5967">
            <v>0</v>
          </cell>
          <cell r="U5967">
            <v>1</v>
          </cell>
          <cell r="V5967">
            <v>0</v>
          </cell>
        </row>
        <row r="5968">
          <cell r="D5968" t="str">
            <v>SPRING</v>
          </cell>
          <cell r="M5968" t="str">
            <v>﻿Đã nghỉ việc</v>
          </cell>
          <cell r="N5968">
            <v>42598</v>
          </cell>
          <cell r="Q5968">
            <v>0</v>
          </cell>
          <cell r="T5968">
            <v>0</v>
          </cell>
          <cell r="U5968">
            <v>0</v>
          </cell>
          <cell r="V5968">
            <v>0</v>
          </cell>
        </row>
        <row r="5969">
          <cell r="D5969" t="str">
            <v>THIÊN SƠN</v>
          </cell>
          <cell r="M5969" t="str">
            <v>﻿Đang hoạt động</v>
          </cell>
          <cell r="N5969">
            <v>42598</v>
          </cell>
          <cell r="Q5969">
            <v>1</v>
          </cell>
          <cell r="T5969">
            <v>0</v>
          </cell>
          <cell r="U5969">
            <v>0</v>
          </cell>
          <cell r="V5969">
            <v>0</v>
          </cell>
        </row>
        <row r="5970">
          <cell r="D5970" t="str">
            <v>SPRING</v>
          </cell>
          <cell r="M5970" t="str">
            <v>﻿Đã nghỉ việc</v>
          </cell>
          <cell r="N5970">
            <v>42598</v>
          </cell>
          <cell r="Q5970">
            <v>0</v>
          </cell>
          <cell r="T5970">
            <v>0</v>
          </cell>
          <cell r="U5970">
            <v>0</v>
          </cell>
          <cell r="V5970">
            <v>0</v>
          </cell>
        </row>
        <row r="5971">
          <cell r="D5971" t="str">
            <v>SPRING</v>
          </cell>
          <cell r="M5971" t="str">
            <v>﻿Đang hoạt động</v>
          </cell>
          <cell r="N5971">
            <v>42598</v>
          </cell>
          <cell r="Q5971">
            <v>1</v>
          </cell>
          <cell r="T5971">
            <v>0</v>
          </cell>
          <cell r="U5971">
            <v>0</v>
          </cell>
          <cell r="V5971">
            <v>0</v>
          </cell>
        </row>
        <row r="5972">
          <cell r="D5972" t="str">
            <v>SPRING</v>
          </cell>
          <cell r="M5972" t="str">
            <v>﻿Đang hoạt động</v>
          </cell>
          <cell r="N5972">
            <v>42598</v>
          </cell>
          <cell r="Q5972">
            <v>1</v>
          </cell>
          <cell r="T5972">
            <v>0</v>
          </cell>
          <cell r="U5972">
            <v>0</v>
          </cell>
          <cell r="V5972">
            <v>0</v>
          </cell>
        </row>
        <row r="5973">
          <cell r="D5973" t="str">
            <v>SPRING</v>
          </cell>
          <cell r="M5973" t="str">
            <v>﻿Đã nghỉ việc</v>
          </cell>
          <cell r="N5973">
            <v>42598</v>
          </cell>
          <cell r="Q5973">
            <v>0</v>
          </cell>
          <cell r="T5973">
            <v>0</v>
          </cell>
          <cell r="U5973">
            <v>0</v>
          </cell>
          <cell r="V5973">
            <v>0</v>
          </cell>
        </row>
        <row r="5974">
          <cell r="D5974" t="str">
            <v>THANH HÓA</v>
          </cell>
          <cell r="M5974" t="str">
            <v>﻿Đang hoạt động</v>
          </cell>
          <cell r="N5974">
            <v>42598</v>
          </cell>
          <cell r="Q5974">
            <v>1</v>
          </cell>
          <cell r="T5974">
            <v>0</v>
          </cell>
          <cell r="U5974">
            <v>0</v>
          </cell>
          <cell r="V5974">
            <v>0</v>
          </cell>
        </row>
        <row r="5975">
          <cell r="D5975" t="str">
            <v>THIÊN SƠN</v>
          </cell>
          <cell r="M5975" t="str">
            <v>﻿Đang hoạt động</v>
          </cell>
          <cell r="N5975">
            <v>42598</v>
          </cell>
          <cell r="Q5975">
            <v>1</v>
          </cell>
          <cell r="T5975">
            <v>0</v>
          </cell>
          <cell r="U5975">
            <v>0</v>
          </cell>
          <cell r="V5975">
            <v>0</v>
          </cell>
        </row>
        <row r="5976">
          <cell r="D5976" t="str">
            <v>THANH HÓA</v>
          </cell>
          <cell r="M5976" t="str">
            <v>﻿Đã nghỉ việc</v>
          </cell>
          <cell r="N5976">
            <v>42598</v>
          </cell>
          <cell r="Q5976">
            <v>0</v>
          </cell>
          <cell r="T5976">
            <v>0</v>
          </cell>
          <cell r="U5976">
            <v>0</v>
          </cell>
          <cell r="V5976">
            <v>0</v>
          </cell>
        </row>
        <row r="5977">
          <cell r="D5977" t="str">
            <v>THIÊN SƠN</v>
          </cell>
          <cell r="M5977" t="str">
            <v>﻿Đang hoạt động</v>
          </cell>
          <cell r="N5977">
            <v>42598</v>
          </cell>
          <cell r="Q5977">
            <v>1</v>
          </cell>
          <cell r="T5977">
            <v>0</v>
          </cell>
          <cell r="U5977">
            <v>0</v>
          </cell>
          <cell r="V5977">
            <v>0</v>
          </cell>
        </row>
        <row r="5978">
          <cell r="D5978" t="str">
            <v>SPRING</v>
          </cell>
          <cell r="M5978" t="str">
            <v>﻿Đã nghỉ việc</v>
          </cell>
          <cell r="N5978">
            <v>42606</v>
          </cell>
          <cell r="Q5978">
            <v>0</v>
          </cell>
          <cell r="T5978">
            <v>0</v>
          </cell>
          <cell r="U5978">
            <v>0</v>
          </cell>
          <cell r="V5978">
            <v>0</v>
          </cell>
        </row>
        <row r="5979">
          <cell r="D5979" t="str">
            <v>SPRING</v>
          </cell>
          <cell r="M5979" t="str">
            <v>﻿Đã nghỉ việc</v>
          </cell>
          <cell r="N5979">
            <v>42607</v>
          </cell>
          <cell r="Q5979">
            <v>0</v>
          </cell>
          <cell r="T5979">
            <v>0</v>
          </cell>
          <cell r="U5979">
            <v>0</v>
          </cell>
          <cell r="V5979">
            <v>0</v>
          </cell>
        </row>
        <row r="5980">
          <cell r="D5980" t="str">
            <v>SPRING</v>
          </cell>
          <cell r="M5980" t="str">
            <v>﻿Đã nghỉ việc</v>
          </cell>
          <cell r="N5980">
            <v>42607</v>
          </cell>
          <cell r="Q5980">
            <v>0</v>
          </cell>
          <cell r="T5980">
            <v>0</v>
          </cell>
          <cell r="U5980">
            <v>0</v>
          </cell>
          <cell r="V5980">
            <v>0</v>
          </cell>
        </row>
        <row r="5981">
          <cell r="D5981" t="str">
            <v>SPRING</v>
          </cell>
          <cell r="M5981" t="str">
            <v>﻿Đã nghỉ việc</v>
          </cell>
          <cell r="N5981">
            <v>42598</v>
          </cell>
          <cell r="Q5981">
            <v>0</v>
          </cell>
          <cell r="T5981">
            <v>0</v>
          </cell>
          <cell r="U5981">
            <v>0</v>
          </cell>
          <cell r="V5981">
            <v>0</v>
          </cell>
        </row>
        <row r="5982">
          <cell r="D5982" t="str">
            <v>SPRING</v>
          </cell>
          <cell r="M5982" t="str">
            <v>﻿Đang hoạt động</v>
          </cell>
          <cell r="N5982">
            <v>42632</v>
          </cell>
          <cell r="Q5982">
            <v>0</v>
          </cell>
          <cell r="T5982">
            <v>0</v>
          </cell>
          <cell r="U5982">
            <v>1</v>
          </cell>
          <cell r="V5982">
            <v>0</v>
          </cell>
        </row>
        <row r="5983">
          <cell r="D5983" t="str">
            <v>SPRING</v>
          </cell>
          <cell r="M5983" t="str">
            <v>﻿Đang hoạt động</v>
          </cell>
          <cell r="N5983">
            <v>42598</v>
          </cell>
          <cell r="Q5983">
            <v>0</v>
          </cell>
          <cell r="T5983">
            <v>0</v>
          </cell>
          <cell r="U5983">
            <v>1</v>
          </cell>
          <cell r="V5983">
            <v>0</v>
          </cell>
        </row>
        <row r="5984">
          <cell r="D5984" t="str">
            <v>SPRING</v>
          </cell>
          <cell r="M5984" t="str">
            <v>﻿Đang hoạt động</v>
          </cell>
          <cell r="N5984">
            <v>42598</v>
          </cell>
          <cell r="Q5984">
            <v>1</v>
          </cell>
          <cell r="T5984">
            <v>0</v>
          </cell>
          <cell r="U5984">
            <v>0</v>
          </cell>
          <cell r="V5984">
            <v>0</v>
          </cell>
        </row>
        <row r="5985">
          <cell r="D5985" t="str">
            <v>SPRING</v>
          </cell>
          <cell r="M5985" t="str">
            <v>﻿Đang hoạt động</v>
          </cell>
          <cell r="N5985">
            <v>42716</v>
          </cell>
          <cell r="Q5985">
            <v>0</v>
          </cell>
          <cell r="T5985">
            <v>0</v>
          </cell>
          <cell r="U5985">
            <v>1</v>
          </cell>
          <cell r="V5985">
            <v>0</v>
          </cell>
        </row>
        <row r="5986">
          <cell r="D5986" t="str">
            <v>SPRING</v>
          </cell>
          <cell r="M5986" t="str">
            <v>﻿Đã nghỉ việc</v>
          </cell>
          <cell r="N5986">
            <v>42598</v>
          </cell>
          <cell r="Q5986">
            <v>0</v>
          </cell>
          <cell r="T5986">
            <v>0</v>
          </cell>
          <cell r="U5986">
            <v>0</v>
          </cell>
          <cell r="V5986">
            <v>0</v>
          </cell>
        </row>
        <row r="5987">
          <cell r="D5987" t="str">
            <v>GENCASA THÁI BÌNH</v>
          </cell>
          <cell r="M5987" t="str">
            <v>﻿Đang hoạt động</v>
          </cell>
          <cell r="N5987">
            <v>42598</v>
          </cell>
          <cell r="Q5987">
            <v>1</v>
          </cell>
          <cell r="T5987">
            <v>0</v>
          </cell>
          <cell r="U5987">
            <v>0</v>
          </cell>
          <cell r="V5987">
            <v>0</v>
          </cell>
        </row>
        <row r="5988">
          <cell r="D5988" t="str">
            <v>SPRING</v>
          </cell>
          <cell r="M5988" t="str">
            <v>﻿Đang hoạt động</v>
          </cell>
          <cell r="N5988">
            <v>42718</v>
          </cell>
          <cell r="Q5988">
            <v>1</v>
          </cell>
          <cell r="T5988">
            <v>0</v>
          </cell>
          <cell r="U5988">
            <v>0</v>
          </cell>
          <cell r="V5988">
            <v>0</v>
          </cell>
        </row>
        <row r="5989">
          <cell r="D5989" t="str">
            <v>SPRING</v>
          </cell>
          <cell r="M5989" t="str">
            <v>﻿Đang hoạt động</v>
          </cell>
          <cell r="N5989">
            <v>42718</v>
          </cell>
          <cell r="Q5989">
            <v>0</v>
          </cell>
          <cell r="T5989">
            <v>0</v>
          </cell>
          <cell r="U5989">
            <v>1</v>
          </cell>
          <cell r="V5989">
            <v>0</v>
          </cell>
        </row>
        <row r="5990">
          <cell r="D5990" t="str">
            <v>SPRING</v>
          </cell>
          <cell r="M5990" t="str">
            <v>﻿Đang hoạt động</v>
          </cell>
          <cell r="N5990">
            <v>42598</v>
          </cell>
          <cell r="Q5990">
            <v>1</v>
          </cell>
          <cell r="T5990">
            <v>0</v>
          </cell>
          <cell r="U5990">
            <v>0</v>
          </cell>
          <cell r="V5990">
            <v>0</v>
          </cell>
        </row>
        <row r="5991">
          <cell r="D5991" t="str">
            <v>SPRING</v>
          </cell>
          <cell r="M5991" t="str">
            <v>﻿Tạm đình chỉ</v>
          </cell>
          <cell r="N5991">
            <v>42632</v>
          </cell>
          <cell r="Q5991">
            <v>0</v>
          </cell>
          <cell r="T5991">
            <v>0</v>
          </cell>
          <cell r="U5991">
            <v>1</v>
          </cell>
          <cell r="V5991">
            <v>0</v>
          </cell>
        </row>
        <row r="5992">
          <cell r="D5992" t="str">
            <v>SPRING</v>
          </cell>
          <cell r="M5992" t="str">
            <v>﻿Đang hoạt động</v>
          </cell>
          <cell r="N5992">
            <v>42598</v>
          </cell>
          <cell r="Q5992">
            <v>0</v>
          </cell>
          <cell r="T5992">
            <v>0</v>
          </cell>
          <cell r="U5992">
            <v>1</v>
          </cell>
          <cell r="V5992">
            <v>0</v>
          </cell>
        </row>
        <row r="5993">
          <cell r="D5993" t="str">
            <v>SPRING</v>
          </cell>
          <cell r="M5993" t="str">
            <v>﻿Đã nghỉ việc</v>
          </cell>
          <cell r="N5993">
            <v>42598</v>
          </cell>
          <cell r="Q5993">
            <v>0</v>
          </cell>
          <cell r="T5993">
            <v>0</v>
          </cell>
          <cell r="U5993">
            <v>0</v>
          </cell>
          <cell r="V5993">
            <v>0</v>
          </cell>
        </row>
        <row r="5994">
          <cell r="D5994" t="str">
            <v>SPRING</v>
          </cell>
          <cell r="M5994" t="str">
            <v>﻿Đang hoạt động</v>
          </cell>
          <cell r="N5994">
            <v>42598</v>
          </cell>
          <cell r="Q5994">
            <v>0</v>
          </cell>
          <cell r="T5994">
            <v>0</v>
          </cell>
          <cell r="U5994">
            <v>1</v>
          </cell>
          <cell r="V5994">
            <v>0</v>
          </cell>
        </row>
        <row r="5995">
          <cell r="D5995" t="str">
            <v>SPRING</v>
          </cell>
          <cell r="M5995" t="str">
            <v>﻿Đang hoạt động</v>
          </cell>
          <cell r="N5995">
            <v>42598</v>
          </cell>
          <cell r="Q5995">
            <v>1</v>
          </cell>
          <cell r="T5995">
            <v>0</v>
          </cell>
          <cell r="U5995">
            <v>0</v>
          </cell>
          <cell r="V5995">
            <v>0</v>
          </cell>
        </row>
        <row r="5996">
          <cell r="D5996" t="str">
            <v>SPRING</v>
          </cell>
          <cell r="M5996" t="str">
            <v>﻿Đã nghỉ việc</v>
          </cell>
          <cell r="N5996">
            <v>42598</v>
          </cell>
          <cell r="Q5996">
            <v>0</v>
          </cell>
          <cell r="T5996">
            <v>0</v>
          </cell>
          <cell r="U5996">
            <v>0</v>
          </cell>
          <cell r="V5996">
            <v>0</v>
          </cell>
        </row>
        <row r="5997">
          <cell r="D5997" t="str">
            <v>SPRING</v>
          </cell>
          <cell r="M5997" t="str">
            <v>﻿Đang hoạt động</v>
          </cell>
          <cell r="N5997">
            <v>42598</v>
          </cell>
          <cell r="Q5997">
            <v>1</v>
          </cell>
          <cell r="T5997">
            <v>0</v>
          </cell>
          <cell r="U5997">
            <v>0</v>
          </cell>
          <cell r="V5997">
            <v>0</v>
          </cell>
        </row>
        <row r="5998">
          <cell r="D5998" t="str">
            <v>SPRING</v>
          </cell>
          <cell r="M5998" t="str">
            <v>﻿Đang hoạt động</v>
          </cell>
          <cell r="N5998">
            <v>42598</v>
          </cell>
          <cell r="Q5998">
            <v>1</v>
          </cell>
          <cell r="T5998">
            <v>0</v>
          </cell>
          <cell r="U5998">
            <v>0</v>
          </cell>
          <cell r="V5998">
            <v>0</v>
          </cell>
        </row>
        <row r="5999">
          <cell r="D5999" t="str">
            <v>GENCASA THÁI BÌNH</v>
          </cell>
          <cell r="M5999" t="str">
            <v>﻿Đang hoạt động</v>
          </cell>
          <cell r="N5999">
            <v>42598</v>
          </cell>
          <cell r="Q5999">
            <v>1</v>
          </cell>
          <cell r="T5999">
            <v>0</v>
          </cell>
          <cell r="U5999">
            <v>0</v>
          </cell>
          <cell r="V5999">
            <v>0</v>
          </cell>
        </row>
        <row r="6000">
          <cell r="D6000" t="str">
            <v>SPRING</v>
          </cell>
          <cell r="M6000" t="str">
            <v>﻿Đang hoạt động</v>
          </cell>
          <cell r="N6000">
            <v>42598</v>
          </cell>
          <cell r="Q6000">
            <v>1</v>
          </cell>
          <cell r="T6000">
            <v>0</v>
          </cell>
          <cell r="U6000">
            <v>0</v>
          </cell>
          <cell r="V6000">
            <v>0</v>
          </cell>
        </row>
        <row r="6001">
          <cell r="D6001" t="str">
            <v>GENCASA NAM ĐỊNH</v>
          </cell>
          <cell r="M6001" t="str">
            <v>﻿Đang hoạt động</v>
          </cell>
          <cell r="N6001">
            <v>42599</v>
          </cell>
          <cell r="Q6001">
            <v>1</v>
          </cell>
          <cell r="T6001">
            <v>0</v>
          </cell>
          <cell r="U6001">
            <v>0</v>
          </cell>
          <cell r="V6001">
            <v>0</v>
          </cell>
        </row>
        <row r="6002">
          <cell r="D6002" t="str">
            <v>GENCASA NAM ĐỊNH</v>
          </cell>
          <cell r="M6002" t="str">
            <v>﻿Đang hoạt động</v>
          </cell>
          <cell r="N6002">
            <v>42668</v>
          </cell>
          <cell r="Q6002">
            <v>1</v>
          </cell>
          <cell r="T6002">
            <v>0</v>
          </cell>
          <cell r="U6002">
            <v>0</v>
          </cell>
          <cell r="V6002">
            <v>0</v>
          </cell>
        </row>
        <row r="6003">
          <cell r="D6003" t="str">
            <v>GENCASA NAM ĐỊNH</v>
          </cell>
          <cell r="M6003" t="str">
            <v>﻿Đang hoạt động</v>
          </cell>
          <cell r="N6003">
            <v>42600</v>
          </cell>
          <cell r="Q6003">
            <v>0</v>
          </cell>
          <cell r="T6003">
            <v>1</v>
          </cell>
          <cell r="U6003">
            <v>0</v>
          </cell>
          <cell r="V6003">
            <v>0</v>
          </cell>
        </row>
        <row r="6004">
          <cell r="D6004" t="str">
            <v>GENCASA NAM ĐỊNH</v>
          </cell>
          <cell r="M6004" t="str">
            <v>﻿Đang hoạt động</v>
          </cell>
          <cell r="N6004">
            <v>42599</v>
          </cell>
          <cell r="Q6004">
            <v>1</v>
          </cell>
          <cell r="T6004">
            <v>0</v>
          </cell>
          <cell r="U6004">
            <v>0</v>
          </cell>
          <cell r="V6004">
            <v>0</v>
          </cell>
        </row>
        <row r="6005">
          <cell r="D6005" t="str">
            <v>GENCASA NAM ĐỊNH</v>
          </cell>
          <cell r="M6005" t="str">
            <v>﻿Đang hoạt động</v>
          </cell>
          <cell r="N6005">
            <v>42599</v>
          </cell>
          <cell r="Q6005">
            <v>1</v>
          </cell>
          <cell r="T6005">
            <v>0</v>
          </cell>
          <cell r="U6005">
            <v>0</v>
          </cell>
          <cell r="V6005">
            <v>0</v>
          </cell>
        </row>
        <row r="6006">
          <cell r="D6006" t="str">
            <v>GENCASA NAM ĐỊNH</v>
          </cell>
          <cell r="M6006" t="str">
            <v>﻿Đang hoạt động</v>
          </cell>
          <cell r="N6006">
            <v>42668</v>
          </cell>
          <cell r="Q6006">
            <v>1</v>
          </cell>
          <cell r="T6006">
            <v>0</v>
          </cell>
          <cell r="U6006">
            <v>0</v>
          </cell>
          <cell r="V6006">
            <v>0</v>
          </cell>
        </row>
        <row r="6007">
          <cell r="D6007" t="str">
            <v>GENCASA THÁI BÌNH</v>
          </cell>
          <cell r="M6007" t="str">
            <v>﻿Đang hoạt động</v>
          </cell>
          <cell r="N6007">
            <v>42732</v>
          </cell>
          <cell r="Q6007">
            <v>1</v>
          </cell>
          <cell r="T6007">
            <v>0</v>
          </cell>
          <cell r="U6007">
            <v>0</v>
          </cell>
          <cell r="V6007">
            <v>0</v>
          </cell>
        </row>
        <row r="6008">
          <cell r="D6008" t="str">
            <v>THANH HÓA</v>
          </cell>
          <cell r="M6008" t="str">
            <v>﻿Đang hoạt động</v>
          </cell>
          <cell r="N6008">
            <v>42598</v>
          </cell>
          <cell r="Q6008">
            <v>1</v>
          </cell>
          <cell r="T6008">
            <v>0</v>
          </cell>
          <cell r="U6008">
            <v>0</v>
          </cell>
          <cell r="V6008">
            <v>0</v>
          </cell>
        </row>
        <row r="6009">
          <cell r="D6009" t="str">
            <v>GENCASA NAM ĐỊNH</v>
          </cell>
          <cell r="M6009" t="str">
            <v>﻿Đang hoạt động</v>
          </cell>
          <cell r="N6009">
            <v>42599</v>
          </cell>
          <cell r="Q6009">
            <v>1</v>
          </cell>
          <cell r="T6009">
            <v>0</v>
          </cell>
          <cell r="U6009">
            <v>0</v>
          </cell>
          <cell r="V6009">
            <v>0</v>
          </cell>
        </row>
        <row r="6010">
          <cell r="D6010" t="str">
            <v>GENCASA NAM ĐỊNH</v>
          </cell>
          <cell r="M6010" t="str">
            <v>﻿Đang hoạt động</v>
          </cell>
          <cell r="N6010">
            <v>42599</v>
          </cell>
          <cell r="Q6010">
            <v>1</v>
          </cell>
          <cell r="T6010">
            <v>0</v>
          </cell>
          <cell r="U6010">
            <v>0</v>
          </cell>
          <cell r="V6010">
            <v>0</v>
          </cell>
        </row>
        <row r="6011">
          <cell r="D6011" t="str">
            <v>THANH HÓA</v>
          </cell>
          <cell r="M6011" t="str">
            <v>﻿Đang hoạt động</v>
          </cell>
          <cell r="N6011">
            <v>42598</v>
          </cell>
          <cell r="Q6011">
            <v>1</v>
          </cell>
          <cell r="T6011">
            <v>0</v>
          </cell>
          <cell r="U6011">
            <v>0</v>
          </cell>
          <cell r="V6011">
            <v>0</v>
          </cell>
        </row>
        <row r="6012">
          <cell r="D6012" t="str">
            <v>THANH HÓA</v>
          </cell>
          <cell r="M6012" t="str">
            <v>﻿Đang hoạt động</v>
          </cell>
          <cell r="N6012">
            <v>42598</v>
          </cell>
          <cell r="Q6012">
            <v>1</v>
          </cell>
          <cell r="T6012">
            <v>0</v>
          </cell>
          <cell r="U6012">
            <v>0</v>
          </cell>
          <cell r="V6012">
            <v>0</v>
          </cell>
        </row>
        <row r="6013">
          <cell r="D6013" t="str">
            <v>THANH HÓA</v>
          </cell>
          <cell r="M6013" t="str">
            <v>﻿Đang hoạt động</v>
          </cell>
          <cell r="N6013">
            <v>42626</v>
          </cell>
          <cell r="Q6013">
            <v>1</v>
          </cell>
          <cell r="T6013">
            <v>0</v>
          </cell>
          <cell r="U6013">
            <v>0</v>
          </cell>
          <cell r="V6013">
            <v>0</v>
          </cell>
        </row>
        <row r="6014">
          <cell r="D6014" t="str">
            <v>THANH HÓA</v>
          </cell>
          <cell r="M6014" t="str">
            <v>﻿Đang hoạt động</v>
          </cell>
          <cell r="N6014">
            <v>42598</v>
          </cell>
          <cell r="Q6014">
            <v>1</v>
          </cell>
          <cell r="T6014">
            <v>0</v>
          </cell>
          <cell r="U6014">
            <v>0</v>
          </cell>
          <cell r="V6014">
            <v>0</v>
          </cell>
        </row>
        <row r="6015">
          <cell r="D6015" t="str">
            <v>GENCASA HƯNG YÊN</v>
          </cell>
          <cell r="M6015" t="str">
            <v>﻿Đang hoạt động</v>
          </cell>
          <cell r="N6015">
            <v>42598</v>
          </cell>
          <cell r="Q6015">
            <v>1</v>
          </cell>
          <cell r="T6015">
            <v>0</v>
          </cell>
          <cell r="U6015">
            <v>0</v>
          </cell>
          <cell r="V6015">
            <v>0</v>
          </cell>
        </row>
        <row r="6016">
          <cell r="D6016" t="str">
            <v>LONG XUYÊN 1</v>
          </cell>
          <cell r="M6016" t="str">
            <v>﻿Đang hoạt động</v>
          </cell>
          <cell r="N6016">
            <v>42627</v>
          </cell>
          <cell r="Q6016">
            <v>0</v>
          </cell>
          <cell r="T6016">
            <v>0</v>
          </cell>
          <cell r="U6016">
            <v>1</v>
          </cell>
          <cell r="V6016">
            <v>0</v>
          </cell>
        </row>
        <row r="6017">
          <cell r="D6017" t="str">
            <v>THANH HÓA</v>
          </cell>
          <cell r="M6017" t="str">
            <v>﻿Đang hoạt động</v>
          </cell>
          <cell r="N6017">
            <v>42598</v>
          </cell>
          <cell r="Q6017">
            <v>1</v>
          </cell>
          <cell r="T6017">
            <v>0</v>
          </cell>
          <cell r="U6017">
            <v>0</v>
          </cell>
          <cell r="V6017">
            <v>0</v>
          </cell>
        </row>
        <row r="6018">
          <cell r="D6018" t="str">
            <v>THANH HÓA</v>
          </cell>
          <cell r="M6018" t="str">
            <v>﻿Đã nghỉ việc</v>
          </cell>
          <cell r="N6018">
            <v>42598</v>
          </cell>
          <cell r="Q6018">
            <v>0</v>
          </cell>
          <cell r="T6018">
            <v>0</v>
          </cell>
          <cell r="U6018">
            <v>0</v>
          </cell>
          <cell r="V6018">
            <v>0</v>
          </cell>
        </row>
        <row r="6019">
          <cell r="D6019" t="str">
            <v>SPRING</v>
          </cell>
          <cell r="M6019" t="str">
            <v>﻿Đang hoạt động</v>
          </cell>
          <cell r="N6019">
            <v>42598</v>
          </cell>
          <cell r="Q6019">
            <v>0</v>
          </cell>
          <cell r="T6019">
            <v>0</v>
          </cell>
          <cell r="U6019">
            <v>1</v>
          </cell>
          <cell r="V6019">
            <v>0</v>
          </cell>
        </row>
        <row r="6020">
          <cell r="D6020" t="str">
            <v>SPRING</v>
          </cell>
          <cell r="M6020" t="str">
            <v>﻿Đang hoạt động</v>
          </cell>
          <cell r="N6020">
            <v>42627</v>
          </cell>
          <cell r="Q6020">
            <v>0</v>
          </cell>
          <cell r="T6020">
            <v>0</v>
          </cell>
          <cell r="U6020">
            <v>0</v>
          </cell>
          <cell r="V6020">
            <v>1</v>
          </cell>
        </row>
        <row r="6021">
          <cell r="D6021" t="str">
            <v>GENCASA NAM ĐỊNH</v>
          </cell>
          <cell r="M6021" t="str">
            <v>﻿Đang hoạt động</v>
          </cell>
          <cell r="N6021">
            <v>42600</v>
          </cell>
          <cell r="Q6021">
            <v>0</v>
          </cell>
          <cell r="T6021">
            <v>0</v>
          </cell>
          <cell r="U6021">
            <v>1</v>
          </cell>
          <cell r="V6021">
            <v>0</v>
          </cell>
        </row>
        <row r="6022">
          <cell r="D6022" t="str">
            <v>GENCASA THÁI BÌNH</v>
          </cell>
          <cell r="M6022" t="str">
            <v>﻿Đang hoạt động</v>
          </cell>
          <cell r="N6022">
            <v>42598</v>
          </cell>
          <cell r="Q6022">
            <v>0</v>
          </cell>
          <cell r="T6022">
            <v>0</v>
          </cell>
          <cell r="U6022">
            <v>1</v>
          </cell>
          <cell r="V6022">
            <v>0</v>
          </cell>
        </row>
        <row r="6023">
          <cell r="D6023" t="str">
            <v>GENCASA HƯNG YÊN</v>
          </cell>
          <cell r="M6023" t="str">
            <v>﻿Đang hoạt động</v>
          </cell>
          <cell r="N6023">
            <v>42598</v>
          </cell>
          <cell r="Q6023">
            <v>1</v>
          </cell>
          <cell r="T6023">
            <v>0</v>
          </cell>
          <cell r="U6023">
            <v>0</v>
          </cell>
          <cell r="V6023">
            <v>0</v>
          </cell>
        </row>
        <row r="6024">
          <cell r="D6024" t="str">
            <v>GENCASA HƯNG YÊN</v>
          </cell>
          <cell r="M6024" t="str">
            <v>﻿Đang hoạt động</v>
          </cell>
          <cell r="N6024">
            <v>42598</v>
          </cell>
          <cell r="Q6024">
            <v>1</v>
          </cell>
          <cell r="T6024">
            <v>0</v>
          </cell>
          <cell r="U6024">
            <v>0</v>
          </cell>
          <cell r="V6024">
            <v>0</v>
          </cell>
        </row>
        <row r="6025">
          <cell r="D6025" t="str">
            <v>GENCASA HƯNG YÊN</v>
          </cell>
          <cell r="M6025" t="str">
            <v>﻿Đang hoạt động</v>
          </cell>
          <cell r="N6025">
            <v>42598</v>
          </cell>
          <cell r="Q6025">
            <v>1</v>
          </cell>
          <cell r="T6025">
            <v>0</v>
          </cell>
          <cell r="U6025">
            <v>0</v>
          </cell>
          <cell r="V6025">
            <v>0</v>
          </cell>
        </row>
        <row r="6026">
          <cell r="D6026" t="str">
            <v>GENCASA HƯNG YÊN</v>
          </cell>
          <cell r="M6026" t="str">
            <v>﻿Đang hoạt động</v>
          </cell>
          <cell r="N6026">
            <v>42668</v>
          </cell>
          <cell r="Q6026">
            <v>1</v>
          </cell>
          <cell r="T6026">
            <v>0</v>
          </cell>
          <cell r="U6026">
            <v>0</v>
          </cell>
          <cell r="V6026">
            <v>0</v>
          </cell>
        </row>
        <row r="6027">
          <cell r="D6027" t="str">
            <v>GENCASA HƯNG YÊN</v>
          </cell>
          <cell r="M6027" t="str">
            <v>﻿Đang hoạt động</v>
          </cell>
          <cell r="N6027">
            <v>42598</v>
          </cell>
          <cell r="Q6027">
            <v>1</v>
          </cell>
          <cell r="T6027">
            <v>0</v>
          </cell>
          <cell r="U6027">
            <v>0</v>
          </cell>
          <cell r="V6027">
            <v>0</v>
          </cell>
        </row>
        <row r="6028">
          <cell r="D6028" t="str">
            <v>THE KEY</v>
          </cell>
          <cell r="M6028" t="str">
            <v>﻿Đã nghỉ việc</v>
          </cell>
          <cell r="N6028">
            <v>42633</v>
          </cell>
          <cell r="Q6028">
            <v>0</v>
          </cell>
          <cell r="T6028">
            <v>0</v>
          </cell>
          <cell r="U6028">
            <v>0</v>
          </cell>
          <cell r="V6028">
            <v>0</v>
          </cell>
        </row>
        <row r="6029">
          <cell r="D6029" t="str">
            <v>F.B.I</v>
          </cell>
          <cell r="M6029" t="str">
            <v>﻿Đang hoạt động</v>
          </cell>
          <cell r="N6029">
            <v>42684</v>
          </cell>
          <cell r="Q6029">
            <v>1</v>
          </cell>
          <cell r="T6029">
            <v>0</v>
          </cell>
          <cell r="U6029">
            <v>0</v>
          </cell>
          <cell r="V6029">
            <v>0</v>
          </cell>
        </row>
        <row r="6030">
          <cell r="D6030" t="str">
            <v>GENCASA HƯNG YÊN</v>
          </cell>
          <cell r="M6030" t="str">
            <v>﻿Đang hoạt động</v>
          </cell>
          <cell r="N6030">
            <v>42598</v>
          </cell>
          <cell r="Q6030">
            <v>1</v>
          </cell>
          <cell r="T6030">
            <v>0</v>
          </cell>
          <cell r="U6030">
            <v>0</v>
          </cell>
          <cell r="V6030">
            <v>0</v>
          </cell>
        </row>
        <row r="6031">
          <cell r="D6031" t="str">
            <v>GENCASA HƯNG YÊN</v>
          </cell>
          <cell r="M6031" t="str">
            <v>﻿Đang hoạt động</v>
          </cell>
          <cell r="N6031">
            <v>42598</v>
          </cell>
          <cell r="Q6031">
            <v>1</v>
          </cell>
          <cell r="T6031">
            <v>0</v>
          </cell>
          <cell r="U6031">
            <v>0</v>
          </cell>
          <cell r="V6031">
            <v>0</v>
          </cell>
        </row>
        <row r="6032">
          <cell r="D6032" t="str">
            <v>GENCASA HƯNG YÊN</v>
          </cell>
          <cell r="M6032" t="str">
            <v>﻿Đang hoạt động</v>
          </cell>
          <cell r="N6032">
            <v>42598</v>
          </cell>
          <cell r="Q6032">
            <v>0</v>
          </cell>
          <cell r="T6032">
            <v>0</v>
          </cell>
          <cell r="U6032">
            <v>1</v>
          </cell>
          <cell r="V6032">
            <v>0</v>
          </cell>
        </row>
        <row r="6033">
          <cell r="D6033" t="str">
            <v>THE QUEEN</v>
          </cell>
          <cell r="M6033" t="str">
            <v>﻿Đang hoạt động</v>
          </cell>
          <cell r="N6033">
            <v>42604</v>
          </cell>
          <cell r="Q6033">
            <v>1</v>
          </cell>
          <cell r="T6033">
            <v>0</v>
          </cell>
          <cell r="U6033">
            <v>0</v>
          </cell>
          <cell r="V6033">
            <v>0</v>
          </cell>
        </row>
        <row r="6034">
          <cell r="D6034" t="str">
            <v>THE QUEEN</v>
          </cell>
          <cell r="M6034" t="str">
            <v>﻿Đang hoạt động</v>
          </cell>
          <cell r="N6034">
            <v>42604</v>
          </cell>
          <cell r="Q6034">
            <v>1</v>
          </cell>
          <cell r="T6034">
            <v>0</v>
          </cell>
          <cell r="U6034">
            <v>0</v>
          </cell>
          <cell r="V6034">
            <v>0</v>
          </cell>
        </row>
        <row r="6035">
          <cell r="D6035" t="str">
            <v>MDRT HCM</v>
          </cell>
          <cell r="M6035" t="str">
            <v>﻿Đang hoạt động</v>
          </cell>
          <cell r="N6035">
            <v>41844</v>
          </cell>
          <cell r="Q6035">
            <v>1</v>
          </cell>
          <cell r="T6035">
            <v>0</v>
          </cell>
          <cell r="U6035">
            <v>0</v>
          </cell>
          <cell r="V6035">
            <v>0</v>
          </cell>
        </row>
        <row r="6036">
          <cell r="D6036" t="str">
            <v>THE SKY</v>
          </cell>
          <cell r="M6036" t="str">
            <v>﻿Đã nghỉ việc</v>
          </cell>
          <cell r="N6036">
            <v>42607</v>
          </cell>
          <cell r="Q6036">
            <v>0</v>
          </cell>
          <cell r="T6036">
            <v>0</v>
          </cell>
          <cell r="U6036">
            <v>0</v>
          </cell>
          <cell r="V6036">
            <v>0</v>
          </cell>
        </row>
        <row r="6037">
          <cell r="D6037" t="str">
            <v>THE SKY</v>
          </cell>
          <cell r="M6037" t="str">
            <v>﻿Đang hoạt động</v>
          </cell>
          <cell r="N6037">
            <v>42731</v>
          </cell>
          <cell r="Q6037">
            <v>1</v>
          </cell>
          <cell r="T6037">
            <v>0</v>
          </cell>
          <cell r="U6037">
            <v>0</v>
          </cell>
          <cell r="V6037">
            <v>0</v>
          </cell>
        </row>
        <row r="6038">
          <cell r="D6038" t="str">
            <v>THE SKY</v>
          </cell>
          <cell r="M6038" t="str">
            <v>﻿Đang hoạt động</v>
          </cell>
          <cell r="N6038">
            <v>42604</v>
          </cell>
          <cell r="Q6038">
            <v>1</v>
          </cell>
          <cell r="T6038">
            <v>0</v>
          </cell>
          <cell r="U6038">
            <v>0</v>
          </cell>
          <cell r="V6038">
            <v>0</v>
          </cell>
        </row>
        <row r="6039">
          <cell r="D6039" t="str">
            <v>THE SKY</v>
          </cell>
          <cell r="M6039" t="str">
            <v>﻿Đã nghỉ việc</v>
          </cell>
          <cell r="N6039">
            <v>42604</v>
          </cell>
          <cell r="Q6039">
            <v>0</v>
          </cell>
          <cell r="T6039">
            <v>0</v>
          </cell>
          <cell r="U6039">
            <v>0</v>
          </cell>
          <cell r="V6039">
            <v>0</v>
          </cell>
        </row>
        <row r="6040">
          <cell r="D6040" t="str">
            <v>THE SKY</v>
          </cell>
          <cell r="M6040" t="str">
            <v>﻿Đã nghỉ việc</v>
          </cell>
          <cell r="N6040">
            <v>42604</v>
          </cell>
          <cell r="Q6040">
            <v>0</v>
          </cell>
          <cell r="T6040">
            <v>0</v>
          </cell>
          <cell r="U6040">
            <v>0</v>
          </cell>
          <cell r="V6040">
            <v>0</v>
          </cell>
        </row>
        <row r="6041">
          <cell r="D6041" t="str">
            <v>PHI MÃ</v>
          </cell>
          <cell r="M6041" t="str">
            <v>﻿Đang hoạt động</v>
          </cell>
          <cell r="N6041">
            <v>42604</v>
          </cell>
          <cell r="Q6041">
            <v>1</v>
          </cell>
          <cell r="T6041">
            <v>0</v>
          </cell>
          <cell r="U6041">
            <v>0</v>
          </cell>
          <cell r="V6041">
            <v>0</v>
          </cell>
        </row>
        <row r="6042">
          <cell r="D6042" t="str">
            <v>THE SKY</v>
          </cell>
          <cell r="M6042" t="str">
            <v>﻿Đang hoạt động</v>
          </cell>
          <cell r="N6042">
            <v>42604</v>
          </cell>
          <cell r="Q6042">
            <v>1</v>
          </cell>
          <cell r="T6042">
            <v>0</v>
          </cell>
          <cell r="U6042">
            <v>0</v>
          </cell>
          <cell r="V6042">
            <v>0</v>
          </cell>
        </row>
        <row r="6043">
          <cell r="D6043" t="str">
            <v>GENCASA TÂN PHÚ</v>
          </cell>
          <cell r="M6043" t="str">
            <v>﻿Đang hoạt động</v>
          </cell>
          <cell r="N6043">
            <v>42604</v>
          </cell>
          <cell r="Q6043">
            <v>1</v>
          </cell>
          <cell r="T6043">
            <v>0</v>
          </cell>
          <cell r="U6043">
            <v>0</v>
          </cell>
          <cell r="V6043">
            <v>0</v>
          </cell>
        </row>
        <row r="6044">
          <cell r="D6044" t="str">
            <v>THE SKY</v>
          </cell>
          <cell r="M6044" t="str">
            <v>﻿Đã nghỉ việc</v>
          </cell>
          <cell r="N6044">
            <v>42604</v>
          </cell>
          <cell r="Q6044">
            <v>0</v>
          </cell>
          <cell r="T6044">
            <v>0</v>
          </cell>
          <cell r="U6044">
            <v>0</v>
          </cell>
          <cell r="V6044">
            <v>0</v>
          </cell>
        </row>
        <row r="6045">
          <cell r="D6045" t="str">
            <v>THE SKY</v>
          </cell>
          <cell r="M6045" t="str">
            <v>﻿Đang hoạt động</v>
          </cell>
          <cell r="N6045">
            <v>42604</v>
          </cell>
          <cell r="Q6045">
            <v>1</v>
          </cell>
          <cell r="T6045">
            <v>0</v>
          </cell>
          <cell r="U6045">
            <v>0</v>
          </cell>
          <cell r="V6045">
            <v>0</v>
          </cell>
        </row>
        <row r="6046">
          <cell r="D6046" t="str">
            <v>GENCASA YÊN BÁI</v>
          </cell>
          <cell r="M6046" t="str">
            <v>﻿Đang hoạt động</v>
          </cell>
          <cell r="N6046">
            <v>42606</v>
          </cell>
          <cell r="Q6046">
            <v>0</v>
          </cell>
          <cell r="T6046">
            <v>1</v>
          </cell>
          <cell r="U6046">
            <v>0</v>
          </cell>
          <cell r="V6046">
            <v>0</v>
          </cell>
        </row>
        <row r="6047">
          <cell r="D6047" t="str">
            <v>THE SKY</v>
          </cell>
          <cell r="M6047" t="str">
            <v>﻿Đang hoạt động</v>
          </cell>
          <cell r="N6047">
            <v>42604</v>
          </cell>
          <cell r="Q6047">
            <v>1</v>
          </cell>
          <cell r="T6047">
            <v>0</v>
          </cell>
          <cell r="U6047">
            <v>0</v>
          </cell>
          <cell r="V6047">
            <v>0</v>
          </cell>
        </row>
        <row r="6048">
          <cell r="D6048" t="str">
            <v>THE SKY</v>
          </cell>
          <cell r="M6048" t="str">
            <v>﻿Đang hoạt động</v>
          </cell>
          <cell r="N6048">
            <v>42604</v>
          </cell>
          <cell r="Q6048">
            <v>1</v>
          </cell>
          <cell r="T6048">
            <v>0</v>
          </cell>
          <cell r="U6048">
            <v>0</v>
          </cell>
          <cell r="V6048">
            <v>0</v>
          </cell>
        </row>
        <row r="6049">
          <cell r="D6049" t="str">
            <v>VICTORY</v>
          </cell>
          <cell r="M6049" t="str">
            <v>﻿Đang hoạt động</v>
          </cell>
          <cell r="N6049">
            <v>42604</v>
          </cell>
          <cell r="Q6049">
            <v>0</v>
          </cell>
          <cell r="T6049">
            <v>0</v>
          </cell>
          <cell r="U6049">
            <v>1</v>
          </cell>
          <cell r="V6049">
            <v>0</v>
          </cell>
        </row>
        <row r="6050">
          <cell r="D6050" t="str">
            <v>GENCASA YÊN BÁI</v>
          </cell>
          <cell r="M6050" t="str">
            <v>﻿Đang hoạt động</v>
          </cell>
          <cell r="N6050">
            <v>42605</v>
          </cell>
          <cell r="Q6050">
            <v>0</v>
          </cell>
          <cell r="T6050">
            <v>1</v>
          </cell>
          <cell r="U6050">
            <v>0</v>
          </cell>
          <cell r="V6050">
            <v>0</v>
          </cell>
        </row>
        <row r="6051">
          <cell r="D6051" t="str">
            <v>GENCASA HÀ ĐÔNG</v>
          </cell>
          <cell r="M6051" t="str">
            <v>﻿Đã nghỉ việc</v>
          </cell>
          <cell r="N6051">
            <v>42604</v>
          </cell>
          <cell r="Q6051">
            <v>0</v>
          </cell>
          <cell r="T6051">
            <v>0</v>
          </cell>
          <cell r="U6051">
            <v>0</v>
          </cell>
          <cell r="V6051">
            <v>0</v>
          </cell>
        </row>
        <row r="6052">
          <cell r="D6052" t="str">
            <v>GENCASA NAM ĐỊNH</v>
          </cell>
          <cell r="M6052" t="str">
            <v>﻿Đang hoạt động</v>
          </cell>
          <cell r="N6052">
            <v>42606</v>
          </cell>
          <cell r="Q6052">
            <v>1</v>
          </cell>
          <cell r="T6052">
            <v>0</v>
          </cell>
          <cell r="U6052">
            <v>0</v>
          </cell>
          <cell r="V6052">
            <v>0</v>
          </cell>
        </row>
        <row r="6053">
          <cell r="D6053" t="str">
            <v>THE SKY</v>
          </cell>
          <cell r="M6053" t="str">
            <v>﻿Đang hoạt động</v>
          </cell>
          <cell r="N6053">
            <v>42604</v>
          </cell>
          <cell r="Q6053">
            <v>1</v>
          </cell>
          <cell r="T6053">
            <v>0</v>
          </cell>
          <cell r="U6053">
            <v>0</v>
          </cell>
          <cell r="V6053">
            <v>0</v>
          </cell>
        </row>
        <row r="6054">
          <cell r="D6054" t="str">
            <v>GENCASA NAM ĐỊNH</v>
          </cell>
          <cell r="M6054" t="str">
            <v>﻿Đã nghỉ việc</v>
          </cell>
          <cell r="N6054">
            <v>42606</v>
          </cell>
          <cell r="Q6054">
            <v>0</v>
          </cell>
          <cell r="T6054">
            <v>0</v>
          </cell>
          <cell r="U6054">
            <v>0</v>
          </cell>
          <cell r="V6054">
            <v>0</v>
          </cell>
        </row>
        <row r="6055">
          <cell r="D6055" t="str">
            <v>GENCASA NAM ĐỊNH</v>
          </cell>
          <cell r="M6055" t="str">
            <v>﻿Đang hoạt động</v>
          </cell>
          <cell r="N6055">
            <v>42606</v>
          </cell>
          <cell r="Q6055">
            <v>1</v>
          </cell>
          <cell r="T6055">
            <v>0</v>
          </cell>
          <cell r="U6055">
            <v>0</v>
          </cell>
          <cell r="V6055">
            <v>0</v>
          </cell>
        </row>
        <row r="6056">
          <cell r="D6056" t="str">
            <v>ALLEGRO</v>
          </cell>
          <cell r="M6056" t="str">
            <v>﻿Đang hoạt động</v>
          </cell>
          <cell r="N6056">
            <v>42640</v>
          </cell>
          <cell r="Q6056">
            <v>1</v>
          </cell>
          <cell r="T6056">
            <v>0</v>
          </cell>
          <cell r="U6056">
            <v>0</v>
          </cell>
          <cell r="V6056">
            <v>0</v>
          </cell>
        </row>
        <row r="6057">
          <cell r="D6057" t="str">
            <v>DAKLAK</v>
          </cell>
          <cell r="M6057" t="str">
            <v>﻿Đã nghỉ việc</v>
          </cell>
          <cell r="N6057">
            <v>42634</v>
          </cell>
          <cell r="Q6057">
            <v>0</v>
          </cell>
          <cell r="T6057">
            <v>0</v>
          </cell>
          <cell r="U6057">
            <v>0</v>
          </cell>
          <cell r="V6057">
            <v>0</v>
          </cell>
        </row>
        <row r="6058">
          <cell r="D6058" t="str">
            <v>THE STARS 1</v>
          </cell>
          <cell r="M6058" t="str">
            <v>﻿Đang hoạt động</v>
          </cell>
          <cell r="N6058">
            <v>42604</v>
          </cell>
          <cell r="Q6058">
            <v>1</v>
          </cell>
          <cell r="T6058">
            <v>0</v>
          </cell>
          <cell r="U6058">
            <v>0</v>
          </cell>
          <cell r="V6058">
            <v>0</v>
          </cell>
        </row>
        <row r="6059">
          <cell r="D6059" t="str">
            <v>DAKLAK</v>
          </cell>
          <cell r="M6059" t="str">
            <v>﻿Đã nghỉ việc</v>
          </cell>
          <cell r="N6059">
            <v>42655</v>
          </cell>
          <cell r="Q6059">
            <v>0</v>
          </cell>
          <cell r="T6059">
            <v>0</v>
          </cell>
          <cell r="U6059">
            <v>0</v>
          </cell>
          <cell r="V6059">
            <v>0</v>
          </cell>
        </row>
        <row r="6060">
          <cell r="D6060" t="str">
            <v>GENCASA HÀ ĐÔNG</v>
          </cell>
          <cell r="M6060" t="str">
            <v>﻿Đang hoạt động</v>
          </cell>
          <cell r="N6060">
            <v>42604</v>
          </cell>
          <cell r="Q6060">
            <v>1</v>
          </cell>
          <cell r="T6060">
            <v>0</v>
          </cell>
          <cell r="U6060">
            <v>0</v>
          </cell>
          <cell r="V6060">
            <v>0</v>
          </cell>
        </row>
        <row r="6061">
          <cell r="D6061" t="str">
            <v>EIB MIỀN NAM 1</v>
          </cell>
          <cell r="M6061" t="str">
            <v>﻿Đang hoạt động</v>
          </cell>
          <cell r="N6061">
            <v>42605</v>
          </cell>
          <cell r="Q6061">
            <v>0</v>
          </cell>
          <cell r="T6061">
            <v>0</v>
          </cell>
          <cell r="U6061">
            <v>0</v>
          </cell>
          <cell r="V6061">
            <v>0</v>
          </cell>
        </row>
        <row r="6062">
          <cell r="D6062" t="str">
            <v>GENCASA HƯNG YÊN</v>
          </cell>
          <cell r="M6062" t="str">
            <v>﻿Đang hoạt động</v>
          </cell>
          <cell r="N6062">
            <v>42604</v>
          </cell>
          <cell r="Q6062">
            <v>1</v>
          </cell>
          <cell r="T6062">
            <v>0</v>
          </cell>
          <cell r="U6062">
            <v>0</v>
          </cell>
          <cell r="V6062">
            <v>0</v>
          </cell>
        </row>
        <row r="6063">
          <cell r="D6063" t="str">
            <v>EIB MIỀN NAM 1</v>
          </cell>
          <cell r="M6063" t="str">
            <v>﻿Đang hoạt động</v>
          </cell>
          <cell r="N6063">
            <v>42612</v>
          </cell>
          <cell r="Q6063">
            <v>0</v>
          </cell>
          <cell r="T6063">
            <v>0</v>
          </cell>
          <cell r="U6063">
            <v>0</v>
          </cell>
          <cell r="V6063">
            <v>0</v>
          </cell>
        </row>
        <row r="6064">
          <cell r="D6064" t="str">
            <v>VICTORY</v>
          </cell>
          <cell r="M6064" t="str">
            <v>﻿Đang hoạt động</v>
          </cell>
          <cell r="N6064">
            <v>42604</v>
          </cell>
          <cell r="Q6064">
            <v>1</v>
          </cell>
          <cell r="T6064">
            <v>0</v>
          </cell>
          <cell r="U6064">
            <v>0</v>
          </cell>
          <cell r="V6064">
            <v>0</v>
          </cell>
        </row>
        <row r="6065">
          <cell r="D6065" t="str">
            <v>GENCASA YÊN BÁI</v>
          </cell>
          <cell r="M6065" t="str">
            <v>﻿Đang hoạt động</v>
          </cell>
          <cell r="N6065">
            <v>42605</v>
          </cell>
          <cell r="Q6065">
            <v>0</v>
          </cell>
          <cell r="T6065">
            <v>1</v>
          </cell>
          <cell r="U6065">
            <v>0</v>
          </cell>
          <cell r="V6065">
            <v>0</v>
          </cell>
        </row>
        <row r="6066">
          <cell r="D6066" t="str">
            <v>THE CAPITAL</v>
          </cell>
          <cell r="M6066" t="str">
            <v>﻿Đang hoạt động</v>
          </cell>
          <cell r="N6066">
            <v>42606</v>
          </cell>
          <cell r="Q6066">
            <v>1</v>
          </cell>
          <cell r="T6066">
            <v>0</v>
          </cell>
          <cell r="U6066">
            <v>0</v>
          </cell>
          <cell r="V6066">
            <v>0</v>
          </cell>
        </row>
        <row r="6067">
          <cell r="D6067" t="str">
            <v>WHITE HORSE</v>
          </cell>
          <cell r="M6067" t="str">
            <v>﻿Đã nghỉ việc</v>
          </cell>
          <cell r="N6067">
            <v>42604</v>
          </cell>
          <cell r="Q6067">
            <v>0</v>
          </cell>
          <cell r="T6067">
            <v>0</v>
          </cell>
          <cell r="U6067">
            <v>0</v>
          </cell>
          <cell r="V6067">
            <v>0</v>
          </cell>
        </row>
        <row r="6068">
          <cell r="D6068" t="str">
            <v>THE STARS 1</v>
          </cell>
          <cell r="M6068" t="str">
            <v>﻿Đang hoạt động</v>
          </cell>
          <cell r="N6068">
            <v>42604</v>
          </cell>
          <cell r="Q6068">
            <v>0</v>
          </cell>
          <cell r="T6068">
            <v>1</v>
          </cell>
          <cell r="U6068">
            <v>0</v>
          </cell>
          <cell r="V6068">
            <v>0</v>
          </cell>
        </row>
        <row r="6069">
          <cell r="D6069" t="str">
            <v>THE SKY</v>
          </cell>
          <cell r="M6069" t="str">
            <v>﻿Đang hoạt động</v>
          </cell>
          <cell r="N6069">
            <v>42604</v>
          </cell>
          <cell r="Q6069">
            <v>1</v>
          </cell>
          <cell r="T6069">
            <v>0</v>
          </cell>
          <cell r="U6069">
            <v>0</v>
          </cell>
          <cell r="V6069">
            <v>0</v>
          </cell>
        </row>
        <row r="6070">
          <cell r="D6070" t="str">
            <v>THE SKY</v>
          </cell>
          <cell r="M6070" t="str">
            <v>﻿Đã nghỉ việc</v>
          </cell>
          <cell r="N6070">
            <v>42604</v>
          </cell>
          <cell r="Q6070">
            <v>0</v>
          </cell>
          <cell r="T6070">
            <v>0</v>
          </cell>
          <cell r="U6070">
            <v>0</v>
          </cell>
          <cell r="V6070">
            <v>0</v>
          </cell>
        </row>
        <row r="6071">
          <cell r="D6071" t="str">
            <v>GENCASA HÀ ĐÔNG</v>
          </cell>
          <cell r="M6071" t="str">
            <v>﻿Đang hoạt động</v>
          </cell>
          <cell r="N6071">
            <v>42604</v>
          </cell>
          <cell r="Q6071">
            <v>0</v>
          </cell>
          <cell r="T6071">
            <v>0</v>
          </cell>
          <cell r="U6071">
            <v>1</v>
          </cell>
          <cell r="V6071">
            <v>0</v>
          </cell>
        </row>
        <row r="6072">
          <cell r="D6072" t="str">
            <v>THE SKY</v>
          </cell>
          <cell r="M6072" t="str">
            <v>﻿Đã nghỉ việc</v>
          </cell>
          <cell r="N6072">
            <v>42604</v>
          </cell>
          <cell r="Q6072">
            <v>0</v>
          </cell>
          <cell r="T6072">
            <v>0</v>
          </cell>
          <cell r="U6072">
            <v>0</v>
          </cell>
          <cell r="V6072">
            <v>0</v>
          </cell>
        </row>
        <row r="6073">
          <cell r="D6073" t="str">
            <v>VICTORY</v>
          </cell>
          <cell r="M6073" t="str">
            <v>﻿Đã nghỉ việc</v>
          </cell>
          <cell r="N6073">
            <v>42633</v>
          </cell>
          <cell r="Q6073">
            <v>0</v>
          </cell>
          <cell r="T6073">
            <v>0</v>
          </cell>
          <cell r="U6073">
            <v>0</v>
          </cell>
          <cell r="V6073">
            <v>0</v>
          </cell>
        </row>
        <row r="6074">
          <cell r="D6074" t="str">
            <v>THE SKY</v>
          </cell>
          <cell r="M6074" t="str">
            <v>﻿Đang hoạt động</v>
          </cell>
          <cell r="N6074">
            <v>42684</v>
          </cell>
          <cell r="Q6074">
            <v>1</v>
          </cell>
          <cell r="T6074">
            <v>0</v>
          </cell>
          <cell r="U6074">
            <v>0</v>
          </cell>
          <cell r="V6074">
            <v>0</v>
          </cell>
        </row>
        <row r="6075">
          <cell r="D6075" t="str">
            <v>THE SKY</v>
          </cell>
          <cell r="M6075" t="str">
            <v>﻿Đang hoạt động</v>
          </cell>
          <cell r="N6075">
            <v>42641</v>
          </cell>
          <cell r="Q6075">
            <v>1</v>
          </cell>
          <cell r="T6075">
            <v>0</v>
          </cell>
          <cell r="U6075">
            <v>0</v>
          </cell>
          <cell r="V6075">
            <v>0</v>
          </cell>
        </row>
        <row r="6076">
          <cell r="D6076" t="str">
            <v>GENCASA NAM ĐỊNH</v>
          </cell>
          <cell r="M6076" t="str">
            <v>﻿Đang hoạt động</v>
          </cell>
          <cell r="N6076">
            <v>42606</v>
          </cell>
          <cell r="Q6076">
            <v>0</v>
          </cell>
          <cell r="T6076">
            <v>0</v>
          </cell>
          <cell r="U6076">
            <v>1</v>
          </cell>
          <cell r="V6076">
            <v>0</v>
          </cell>
        </row>
        <row r="6077">
          <cell r="D6077" t="str">
            <v>THE SKY</v>
          </cell>
          <cell r="M6077" t="str">
            <v>﻿Đang hoạt động</v>
          </cell>
          <cell r="N6077">
            <v>42604</v>
          </cell>
          <cell r="Q6077">
            <v>1</v>
          </cell>
          <cell r="T6077">
            <v>0</v>
          </cell>
          <cell r="U6077">
            <v>0</v>
          </cell>
          <cell r="V6077">
            <v>0</v>
          </cell>
        </row>
        <row r="6078">
          <cell r="D6078" t="str">
            <v>TCB SOUTH 2</v>
          </cell>
          <cell r="M6078" t="str">
            <v>﻿Đang hoạt động</v>
          </cell>
          <cell r="N6078">
            <v>42605</v>
          </cell>
          <cell r="Q6078">
            <v>0</v>
          </cell>
          <cell r="T6078">
            <v>0</v>
          </cell>
          <cell r="U6078">
            <v>0</v>
          </cell>
          <cell r="V6078">
            <v>0</v>
          </cell>
        </row>
        <row r="6079">
          <cell r="D6079" t="str">
            <v>THE STARS 1</v>
          </cell>
          <cell r="M6079" t="str">
            <v>﻿Đang hoạt động</v>
          </cell>
          <cell r="N6079">
            <v>42604</v>
          </cell>
          <cell r="Q6079">
            <v>1</v>
          </cell>
          <cell r="T6079">
            <v>0</v>
          </cell>
          <cell r="U6079">
            <v>0</v>
          </cell>
          <cell r="V6079">
            <v>0</v>
          </cell>
        </row>
        <row r="6080">
          <cell r="D6080" t="str">
            <v>LUCKY STAR</v>
          </cell>
          <cell r="M6080" t="str">
            <v>﻿Đang hoạt động</v>
          </cell>
          <cell r="N6080">
            <v>42606</v>
          </cell>
          <cell r="Q6080">
            <v>1</v>
          </cell>
          <cell r="T6080">
            <v>0</v>
          </cell>
          <cell r="U6080">
            <v>0</v>
          </cell>
          <cell r="V6080">
            <v>0</v>
          </cell>
        </row>
        <row r="6081">
          <cell r="D6081" t="str">
            <v>G-G</v>
          </cell>
          <cell r="M6081" t="str">
            <v>﻿Đang hoạt động</v>
          </cell>
          <cell r="N6081">
            <v>42606</v>
          </cell>
          <cell r="Q6081">
            <v>1</v>
          </cell>
          <cell r="T6081">
            <v>0</v>
          </cell>
          <cell r="U6081">
            <v>0</v>
          </cell>
          <cell r="V6081">
            <v>0</v>
          </cell>
        </row>
        <row r="6082">
          <cell r="D6082" t="str">
            <v>GENCASA HÀ ĐÔNG</v>
          </cell>
          <cell r="M6082" t="str">
            <v>﻿Đang hoạt động</v>
          </cell>
          <cell r="N6082">
            <v>42626</v>
          </cell>
          <cell r="Q6082">
            <v>1</v>
          </cell>
          <cell r="T6082">
            <v>0</v>
          </cell>
          <cell r="U6082">
            <v>0</v>
          </cell>
          <cell r="V6082">
            <v>0</v>
          </cell>
        </row>
        <row r="6083">
          <cell r="D6083" t="str">
            <v>BELIEVE IN FUTURE</v>
          </cell>
          <cell r="M6083" t="str">
            <v>﻿Đang hoạt động</v>
          </cell>
          <cell r="N6083">
            <v>42663</v>
          </cell>
          <cell r="Q6083">
            <v>1</v>
          </cell>
          <cell r="T6083">
            <v>0</v>
          </cell>
          <cell r="U6083">
            <v>0</v>
          </cell>
          <cell r="V6083">
            <v>0</v>
          </cell>
        </row>
        <row r="6084">
          <cell r="D6084" t="str">
            <v>DIAMOND</v>
          </cell>
          <cell r="M6084" t="str">
            <v>﻿Đang hoạt động</v>
          </cell>
          <cell r="N6084">
            <v>42606</v>
          </cell>
          <cell r="Q6084">
            <v>1</v>
          </cell>
          <cell r="T6084">
            <v>0</v>
          </cell>
          <cell r="U6084">
            <v>0</v>
          </cell>
          <cell r="V6084">
            <v>0</v>
          </cell>
        </row>
        <row r="6085">
          <cell r="D6085" t="str">
            <v>LUCKY STAR</v>
          </cell>
          <cell r="M6085" t="str">
            <v>﻿Đang hoạt động</v>
          </cell>
          <cell r="N6085">
            <v>42606</v>
          </cell>
          <cell r="Q6085">
            <v>1</v>
          </cell>
          <cell r="T6085">
            <v>0</v>
          </cell>
          <cell r="U6085">
            <v>0</v>
          </cell>
          <cell r="V6085">
            <v>0</v>
          </cell>
        </row>
        <row r="6086">
          <cell r="D6086" t="str">
            <v>VICTORY</v>
          </cell>
          <cell r="M6086" t="str">
            <v>﻿Đã nghỉ việc</v>
          </cell>
          <cell r="N6086">
            <v>42604</v>
          </cell>
          <cell r="Q6086">
            <v>0</v>
          </cell>
          <cell r="T6086">
            <v>0</v>
          </cell>
          <cell r="U6086">
            <v>0</v>
          </cell>
          <cell r="V6086">
            <v>0</v>
          </cell>
        </row>
        <row r="6087">
          <cell r="D6087" t="str">
            <v>THE POWER</v>
          </cell>
          <cell r="M6087" t="str">
            <v>﻿Đã nghỉ việc</v>
          </cell>
          <cell r="N6087">
            <v>42606</v>
          </cell>
          <cell r="Q6087">
            <v>0</v>
          </cell>
          <cell r="T6087">
            <v>0</v>
          </cell>
          <cell r="U6087">
            <v>0</v>
          </cell>
          <cell r="V6087">
            <v>0</v>
          </cell>
        </row>
        <row r="6088">
          <cell r="D6088" t="str">
            <v>VICTORY</v>
          </cell>
          <cell r="M6088" t="str">
            <v>﻿Đã nghỉ việc</v>
          </cell>
          <cell r="N6088">
            <v>42604</v>
          </cell>
          <cell r="Q6088">
            <v>0</v>
          </cell>
          <cell r="T6088">
            <v>0</v>
          </cell>
          <cell r="U6088">
            <v>0</v>
          </cell>
          <cell r="V6088">
            <v>0</v>
          </cell>
        </row>
        <row r="6089">
          <cell r="D6089" t="str">
            <v>ALLEGRO</v>
          </cell>
          <cell r="M6089" t="str">
            <v>﻿Đã nghỉ việc</v>
          </cell>
          <cell r="N6089">
            <v>42607</v>
          </cell>
          <cell r="Q6089">
            <v>0</v>
          </cell>
          <cell r="T6089">
            <v>0</v>
          </cell>
          <cell r="U6089">
            <v>0</v>
          </cell>
          <cell r="V6089">
            <v>0</v>
          </cell>
        </row>
        <row r="6090">
          <cell r="D6090" t="str">
            <v>THE STARS 1</v>
          </cell>
          <cell r="M6090" t="str">
            <v>﻿Đang hoạt động</v>
          </cell>
          <cell r="N6090">
            <v>42604</v>
          </cell>
          <cell r="Q6090">
            <v>1</v>
          </cell>
          <cell r="T6090">
            <v>0</v>
          </cell>
          <cell r="U6090">
            <v>0</v>
          </cell>
          <cell r="V6090">
            <v>0</v>
          </cell>
        </row>
        <row r="6091">
          <cell r="D6091" t="str">
            <v>THE POWER</v>
          </cell>
          <cell r="M6091" t="str">
            <v>﻿Đã nghỉ việc</v>
          </cell>
          <cell r="N6091">
            <v>42606</v>
          </cell>
          <cell r="Q6091">
            <v>0</v>
          </cell>
          <cell r="T6091">
            <v>0</v>
          </cell>
          <cell r="U6091">
            <v>0</v>
          </cell>
          <cell r="V6091">
            <v>0</v>
          </cell>
        </row>
        <row r="6092">
          <cell r="D6092" t="str">
            <v>VICTORY</v>
          </cell>
          <cell r="M6092" t="str">
            <v>﻿Đã nghỉ việc</v>
          </cell>
          <cell r="N6092">
            <v>42604</v>
          </cell>
          <cell r="Q6092">
            <v>0</v>
          </cell>
          <cell r="T6092">
            <v>0</v>
          </cell>
          <cell r="U6092">
            <v>0</v>
          </cell>
          <cell r="V6092">
            <v>0</v>
          </cell>
        </row>
        <row r="6093">
          <cell r="D6093" t="str">
            <v>MDRT VT</v>
          </cell>
          <cell r="M6093" t="str">
            <v>﻿Đã nghỉ việc</v>
          </cell>
          <cell r="N6093">
            <v>42608</v>
          </cell>
          <cell r="Q6093">
            <v>0</v>
          </cell>
          <cell r="T6093">
            <v>0</v>
          </cell>
          <cell r="U6093">
            <v>0</v>
          </cell>
          <cell r="V6093">
            <v>0</v>
          </cell>
        </row>
        <row r="6094">
          <cell r="D6094" t="str">
            <v>GREEN DRAGON</v>
          </cell>
          <cell r="M6094" t="str">
            <v>﻿Đang hoạt động</v>
          </cell>
          <cell r="N6094">
            <v>42604</v>
          </cell>
          <cell r="Q6094">
            <v>1</v>
          </cell>
          <cell r="T6094">
            <v>0</v>
          </cell>
          <cell r="U6094">
            <v>0</v>
          </cell>
          <cell r="V6094">
            <v>0</v>
          </cell>
        </row>
        <row r="6095">
          <cell r="D6095" t="str">
            <v>THE STARS 1</v>
          </cell>
          <cell r="M6095" t="str">
            <v>﻿Đang hoạt động</v>
          </cell>
          <cell r="N6095">
            <v>42605</v>
          </cell>
          <cell r="Q6095">
            <v>0</v>
          </cell>
          <cell r="T6095">
            <v>1</v>
          </cell>
          <cell r="U6095">
            <v>0</v>
          </cell>
          <cell r="V6095">
            <v>0</v>
          </cell>
        </row>
        <row r="6096">
          <cell r="D6096" t="str">
            <v>GREEN DRAGON</v>
          </cell>
          <cell r="M6096" t="str">
            <v>﻿Đang hoạt động</v>
          </cell>
          <cell r="N6096">
            <v>42606</v>
          </cell>
          <cell r="Q6096">
            <v>1</v>
          </cell>
          <cell r="T6096">
            <v>0</v>
          </cell>
          <cell r="U6096">
            <v>0</v>
          </cell>
          <cell r="V6096">
            <v>0</v>
          </cell>
        </row>
        <row r="6097">
          <cell r="D6097" t="str">
            <v>GENCASA HUẾ 1</v>
          </cell>
          <cell r="M6097" t="str">
            <v>﻿Đang hoạt động</v>
          </cell>
          <cell r="N6097">
            <v>42601</v>
          </cell>
          <cell r="Q6097">
            <v>1</v>
          </cell>
          <cell r="T6097">
            <v>0</v>
          </cell>
          <cell r="U6097">
            <v>0</v>
          </cell>
          <cell r="V6097">
            <v>0</v>
          </cell>
        </row>
        <row r="6098">
          <cell r="D6098" t="str">
            <v>MDRT VT</v>
          </cell>
          <cell r="M6098" t="str">
            <v>﻿Đã nghỉ việc</v>
          </cell>
          <cell r="N6098">
            <v>42608</v>
          </cell>
          <cell r="Q6098">
            <v>0</v>
          </cell>
          <cell r="T6098">
            <v>0</v>
          </cell>
          <cell r="U6098">
            <v>0</v>
          </cell>
          <cell r="V6098">
            <v>0</v>
          </cell>
        </row>
        <row r="6099">
          <cell r="D6099" t="str">
            <v>GREEN DRAGON</v>
          </cell>
          <cell r="M6099" t="str">
            <v>﻿Đã nghỉ việc</v>
          </cell>
          <cell r="N6099">
            <v>42604</v>
          </cell>
          <cell r="Q6099">
            <v>0</v>
          </cell>
          <cell r="T6099">
            <v>0</v>
          </cell>
          <cell r="U6099">
            <v>0</v>
          </cell>
          <cell r="V6099">
            <v>0</v>
          </cell>
        </row>
        <row r="6100">
          <cell r="D6100" t="str">
            <v>GENCASA NAM ĐỊNH</v>
          </cell>
          <cell r="M6100" t="str">
            <v>﻿Đang hoạt động</v>
          </cell>
          <cell r="N6100">
            <v>42606</v>
          </cell>
          <cell r="Q6100">
            <v>1</v>
          </cell>
          <cell r="T6100">
            <v>0</v>
          </cell>
          <cell r="U6100">
            <v>0</v>
          </cell>
          <cell r="V6100">
            <v>0</v>
          </cell>
        </row>
        <row r="6101">
          <cell r="D6101" t="str">
            <v>GENCASA HUẾ 1</v>
          </cell>
          <cell r="M6101" t="str">
            <v>﻿Đang hoạt động</v>
          </cell>
          <cell r="N6101">
            <v>42601</v>
          </cell>
          <cell r="Q6101">
            <v>0</v>
          </cell>
          <cell r="T6101">
            <v>0</v>
          </cell>
          <cell r="U6101">
            <v>1</v>
          </cell>
          <cell r="V6101">
            <v>0</v>
          </cell>
        </row>
        <row r="6102">
          <cell r="D6102" t="str">
            <v>THE POWER</v>
          </cell>
          <cell r="M6102" t="str">
            <v>﻿Đang hoạt động</v>
          </cell>
          <cell r="N6102">
            <v>42606</v>
          </cell>
          <cell r="Q6102">
            <v>1</v>
          </cell>
          <cell r="T6102">
            <v>0</v>
          </cell>
          <cell r="U6102">
            <v>0</v>
          </cell>
          <cell r="V6102">
            <v>0</v>
          </cell>
        </row>
        <row r="6103">
          <cell r="D6103" t="str">
            <v>GREEN DRAGON</v>
          </cell>
          <cell r="M6103" t="str">
            <v>﻿Đã nghỉ việc</v>
          </cell>
          <cell r="N6103">
            <v>42604</v>
          </cell>
          <cell r="Q6103">
            <v>0</v>
          </cell>
          <cell r="T6103">
            <v>0</v>
          </cell>
          <cell r="U6103">
            <v>0</v>
          </cell>
          <cell r="V6103">
            <v>0</v>
          </cell>
        </row>
        <row r="6104">
          <cell r="D6104" t="str">
            <v>VICTORY</v>
          </cell>
          <cell r="M6104" t="str">
            <v>﻿Đang hoạt động</v>
          </cell>
          <cell r="N6104">
            <v>42604</v>
          </cell>
          <cell r="Q6104">
            <v>0</v>
          </cell>
          <cell r="T6104">
            <v>1</v>
          </cell>
          <cell r="U6104">
            <v>0</v>
          </cell>
          <cell r="V6104">
            <v>0</v>
          </cell>
        </row>
        <row r="6105">
          <cell r="D6105" t="str">
            <v>THE STARS 1</v>
          </cell>
          <cell r="M6105" t="str">
            <v>﻿Đang hoạt động</v>
          </cell>
          <cell r="N6105">
            <v>42611</v>
          </cell>
          <cell r="Q6105">
            <v>1</v>
          </cell>
          <cell r="T6105">
            <v>0</v>
          </cell>
          <cell r="U6105">
            <v>0</v>
          </cell>
          <cell r="V6105">
            <v>0</v>
          </cell>
        </row>
        <row r="6106">
          <cell r="D6106" t="str">
            <v>VICTORY</v>
          </cell>
          <cell r="M6106" t="str">
            <v>﻿Đang hoạt động</v>
          </cell>
          <cell r="N6106">
            <v>42604</v>
          </cell>
          <cell r="Q6106">
            <v>1</v>
          </cell>
          <cell r="T6106">
            <v>0</v>
          </cell>
          <cell r="U6106">
            <v>0</v>
          </cell>
          <cell r="V6106">
            <v>0</v>
          </cell>
        </row>
        <row r="6107">
          <cell r="D6107" t="str">
            <v>GENCASA NAM ĐỊNH</v>
          </cell>
          <cell r="M6107" t="str">
            <v>﻿Đang hoạt động</v>
          </cell>
          <cell r="N6107">
            <v>42606</v>
          </cell>
          <cell r="Q6107">
            <v>1</v>
          </cell>
          <cell r="T6107">
            <v>0</v>
          </cell>
          <cell r="U6107">
            <v>0</v>
          </cell>
          <cell r="V6107">
            <v>0</v>
          </cell>
        </row>
        <row r="6108">
          <cell r="D6108" t="str">
            <v>THE STARS 1</v>
          </cell>
          <cell r="M6108" t="str">
            <v>﻿Đang hoạt động</v>
          </cell>
          <cell r="N6108">
            <v>42611</v>
          </cell>
          <cell r="Q6108">
            <v>1</v>
          </cell>
          <cell r="T6108">
            <v>0</v>
          </cell>
          <cell r="U6108">
            <v>0</v>
          </cell>
          <cell r="V6108">
            <v>0</v>
          </cell>
        </row>
        <row r="6109">
          <cell r="D6109" t="str">
            <v>MDRT VT</v>
          </cell>
          <cell r="M6109" t="str">
            <v>﻿Đang hoạt động</v>
          </cell>
          <cell r="N6109">
            <v>42607</v>
          </cell>
          <cell r="Q6109">
            <v>1</v>
          </cell>
          <cell r="T6109">
            <v>0</v>
          </cell>
          <cell r="U6109">
            <v>0</v>
          </cell>
          <cell r="V6109">
            <v>0</v>
          </cell>
        </row>
        <row r="6110">
          <cell r="D6110" t="str">
            <v>PHI MÃ</v>
          </cell>
          <cell r="M6110" t="str">
            <v>﻿Đang hoạt động</v>
          </cell>
          <cell r="N6110">
            <v>42604</v>
          </cell>
          <cell r="Q6110">
            <v>0</v>
          </cell>
          <cell r="T6110">
            <v>0</v>
          </cell>
          <cell r="U6110">
            <v>1</v>
          </cell>
          <cell r="V6110">
            <v>0</v>
          </cell>
        </row>
        <row r="6111">
          <cell r="D6111" t="str">
            <v>VICTORY</v>
          </cell>
          <cell r="M6111" t="str">
            <v>﻿Đang hoạt động</v>
          </cell>
          <cell r="N6111">
            <v>42604</v>
          </cell>
          <cell r="Q6111">
            <v>0</v>
          </cell>
          <cell r="T6111">
            <v>1</v>
          </cell>
          <cell r="U6111">
            <v>0</v>
          </cell>
          <cell r="V6111">
            <v>0</v>
          </cell>
        </row>
        <row r="6112">
          <cell r="D6112" t="str">
            <v>THE ROME</v>
          </cell>
          <cell r="M6112" t="str">
            <v>﻿Đang hoạt động</v>
          </cell>
          <cell r="N6112">
            <v>42635</v>
          </cell>
          <cell r="Q6112">
            <v>0</v>
          </cell>
          <cell r="T6112">
            <v>0</v>
          </cell>
          <cell r="U6112">
            <v>1</v>
          </cell>
          <cell r="V6112">
            <v>0</v>
          </cell>
        </row>
        <row r="6113">
          <cell r="D6113" t="str">
            <v>LUCKY STAR</v>
          </cell>
          <cell r="M6113" t="str">
            <v>﻿Đang hoạt động</v>
          </cell>
          <cell r="N6113">
            <v>42606</v>
          </cell>
          <cell r="Q6113">
            <v>1</v>
          </cell>
          <cell r="T6113">
            <v>0</v>
          </cell>
          <cell r="U6113">
            <v>0</v>
          </cell>
          <cell r="V6113">
            <v>0</v>
          </cell>
        </row>
        <row r="6114">
          <cell r="D6114" t="str">
            <v>THE ROME</v>
          </cell>
          <cell r="M6114" t="str">
            <v>﻿Đang hoạt động</v>
          </cell>
          <cell r="N6114">
            <v>42636</v>
          </cell>
          <cell r="Q6114">
            <v>1</v>
          </cell>
          <cell r="T6114">
            <v>0</v>
          </cell>
          <cell r="U6114">
            <v>0</v>
          </cell>
          <cell r="V6114">
            <v>0</v>
          </cell>
        </row>
        <row r="6115">
          <cell r="D6115" t="str">
            <v>GENCASA TÂN PHÚ</v>
          </cell>
          <cell r="M6115" t="str">
            <v>﻿Đang hoạt động</v>
          </cell>
          <cell r="N6115">
            <v>42606</v>
          </cell>
          <cell r="Q6115">
            <v>1</v>
          </cell>
          <cell r="T6115">
            <v>0</v>
          </cell>
          <cell r="U6115">
            <v>0</v>
          </cell>
          <cell r="V6115">
            <v>0</v>
          </cell>
        </row>
        <row r="6116">
          <cell r="D6116" t="str">
            <v>THE QUEEN</v>
          </cell>
          <cell r="M6116" t="str">
            <v>﻿Đang hoạt động</v>
          </cell>
          <cell r="N6116">
            <v>42606</v>
          </cell>
          <cell r="Q6116">
            <v>1</v>
          </cell>
          <cell r="T6116">
            <v>0</v>
          </cell>
          <cell r="U6116">
            <v>0</v>
          </cell>
          <cell r="V6116">
            <v>0</v>
          </cell>
        </row>
        <row r="6117">
          <cell r="D6117" t="str">
            <v>THE QUEEN</v>
          </cell>
          <cell r="M6117" t="str">
            <v>﻿Đang hoạt động</v>
          </cell>
          <cell r="N6117">
            <v>42606</v>
          </cell>
          <cell r="Q6117">
            <v>1</v>
          </cell>
          <cell r="T6117">
            <v>0</v>
          </cell>
          <cell r="U6117">
            <v>0</v>
          </cell>
          <cell r="V6117">
            <v>0</v>
          </cell>
        </row>
        <row r="6118">
          <cell r="D6118" t="str">
            <v>GENCASA LONG BIÊN</v>
          </cell>
          <cell r="M6118" t="str">
            <v>﻿Đang hoạt động</v>
          </cell>
          <cell r="N6118">
            <v>42634</v>
          </cell>
          <cell r="Q6118">
            <v>1</v>
          </cell>
          <cell r="T6118">
            <v>0</v>
          </cell>
          <cell r="U6118">
            <v>0</v>
          </cell>
          <cell r="V6118">
            <v>0</v>
          </cell>
        </row>
        <row r="6119">
          <cell r="D6119" t="str">
            <v>LION 2</v>
          </cell>
          <cell r="M6119" t="str">
            <v>﻿Đã nghỉ việc</v>
          </cell>
          <cell r="N6119">
            <v>42606</v>
          </cell>
          <cell r="Q6119">
            <v>0</v>
          </cell>
          <cell r="T6119">
            <v>0</v>
          </cell>
          <cell r="U6119">
            <v>0</v>
          </cell>
          <cell r="V6119">
            <v>0</v>
          </cell>
        </row>
        <row r="6120">
          <cell r="D6120" t="str">
            <v>MDRT VT</v>
          </cell>
          <cell r="M6120" t="str">
            <v>﻿Đã nghỉ việc</v>
          </cell>
          <cell r="N6120">
            <v>42608</v>
          </cell>
          <cell r="Q6120">
            <v>0</v>
          </cell>
          <cell r="T6120">
            <v>0</v>
          </cell>
          <cell r="U6120">
            <v>0</v>
          </cell>
          <cell r="V6120">
            <v>0</v>
          </cell>
        </row>
        <row r="6121">
          <cell r="D6121" t="str">
            <v>VICTORY</v>
          </cell>
          <cell r="M6121" t="str">
            <v>﻿Đang hoạt động</v>
          </cell>
          <cell r="N6121">
            <v>42604</v>
          </cell>
          <cell r="Q6121">
            <v>1</v>
          </cell>
          <cell r="T6121">
            <v>0</v>
          </cell>
          <cell r="U6121">
            <v>0</v>
          </cell>
          <cell r="V6121">
            <v>0</v>
          </cell>
        </row>
        <row r="6122">
          <cell r="D6122" t="str">
            <v>ELITE</v>
          </cell>
          <cell r="M6122" t="str">
            <v>﻿Đã nghỉ việc</v>
          </cell>
          <cell r="N6122">
            <v>42606</v>
          </cell>
          <cell r="Q6122">
            <v>0</v>
          </cell>
          <cell r="T6122">
            <v>0</v>
          </cell>
          <cell r="U6122">
            <v>0</v>
          </cell>
          <cell r="V6122">
            <v>0</v>
          </cell>
        </row>
        <row r="6123">
          <cell r="D6123" t="str">
            <v>BELIEVE IN FUTURE</v>
          </cell>
          <cell r="M6123" t="str">
            <v>﻿Đang hoạt động</v>
          </cell>
          <cell r="N6123">
            <v>42606</v>
          </cell>
          <cell r="Q6123">
            <v>1</v>
          </cell>
          <cell r="T6123">
            <v>0</v>
          </cell>
          <cell r="U6123">
            <v>0</v>
          </cell>
          <cell r="V6123">
            <v>0</v>
          </cell>
        </row>
        <row r="6124">
          <cell r="D6124" t="str">
            <v>BORN TO WIN GENCASA PHÚ NHUẬN</v>
          </cell>
          <cell r="M6124" t="str">
            <v>﻿Đang hoạt động</v>
          </cell>
          <cell r="N6124">
            <v>42606</v>
          </cell>
          <cell r="Q6124">
            <v>1</v>
          </cell>
          <cell r="T6124">
            <v>0</v>
          </cell>
          <cell r="U6124">
            <v>0</v>
          </cell>
          <cell r="V6124">
            <v>0</v>
          </cell>
        </row>
        <row r="6125">
          <cell r="D6125" t="str">
            <v>THE CAPITAL</v>
          </cell>
          <cell r="M6125" t="str">
            <v>﻿Đã nghỉ việc</v>
          </cell>
          <cell r="N6125">
            <v>42626</v>
          </cell>
          <cell r="Q6125">
            <v>0</v>
          </cell>
          <cell r="T6125">
            <v>0</v>
          </cell>
          <cell r="U6125">
            <v>0</v>
          </cell>
          <cell r="V6125">
            <v>0</v>
          </cell>
        </row>
        <row r="6126">
          <cell r="D6126" t="str">
            <v>MEGA</v>
          </cell>
          <cell r="M6126" t="str">
            <v>﻿Đang hoạt động</v>
          </cell>
          <cell r="N6126">
            <v>42606</v>
          </cell>
          <cell r="Q6126">
            <v>1</v>
          </cell>
          <cell r="T6126">
            <v>0</v>
          </cell>
          <cell r="U6126">
            <v>0</v>
          </cell>
          <cell r="V6126">
            <v>0</v>
          </cell>
        </row>
        <row r="6127">
          <cell r="D6127" t="str">
            <v>SUNFLOWER</v>
          </cell>
          <cell r="M6127" t="str">
            <v>﻿Đang hoạt động</v>
          </cell>
          <cell r="N6127">
            <v>42606</v>
          </cell>
          <cell r="Q6127">
            <v>1</v>
          </cell>
          <cell r="T6127">
            <v>0</v>
          </cell>
          <cell r="U6127">
            <v>0</v>
          </cell>
          <cell r="V6127">
            <v>0</v>
          </cell>
        </row>
        <row r="6128">
          <cell r="D6128" t="str">
            <v>GENCASA HÀ ĐÔNG</v>
          </cell>
          <cell r="M6128" t="str">
            <v>﻿Đang hoạt động</v>
          </cell>
          <cell r="N6128">
            <v>42606</v>
          </cell>
          <cell r="Q6128">
            <v>0</v>
          </cell>
          <cell r="T6128">
            <v>0</v>
          </cell>
          <cell r="U6128">
            <v>1</v>
          </cell>
          <cell r="V6128">
            <v>0</v>
          </cell>
        </row>
        <row r="6129">
          <cell r="D6129" t="str">
            <v>GENCASA LONG BIÊN</v>
          </cell>
          <cell r="M6129" t="str">
            <v>﻿Đã nghỉ việc</v>
          </cell>
          <cell r="N6129">
            <v>42606</v>
          </cell>
          <cell r="Q6129">
            <v>0</v>
          </cell>
          <cell r="T6129">
            <v>0</v>
          </cell>
          <cell r="U6129">
            <v>0</v>
          </cell>
          <cell r="V6129">
            <v>0</v>
          </cell>
        </row>
        <row r="6130">
          <cell r="D6130" t="str">
            <v>MDRT HCM</v>
          </cell>
          <cell r="M6130" t="str">
            <v>﻿Đang hoạt động</v>
          </cell>
          <cell r="N6130">
            <v>42606</v>
          </cell>
          <cell r="Q6130">
            <v>1</v>
          </cell>
          <cell r="T6130">
            <v>0</v>
          </cell>
          <cell r="U6130">
            <v>0</v>
          </cell>
          <cell r="V6130">
            <v>0</v>
          </cell>
        </row>
        <row r="6131">
          <cell r="D6131" t="str">
            <v>THE POWER</v>
          </cell>
          <cell r="M6131" t="str">
            <v>﻿Đang hoạt động</v>
          </cell>
          <cell r="N6131">
            <v>42626</v>
          </cell>
          <cell r="Q6131">
            <v>1</v>
          </cell>
          <cell r="T6131">
            <v>0</v>
          </cell>
          <cell r="U6131">
            <v>0</v>
          </cell>
          <cell r="V6131">
            <v>0</v>
          </cell>
        </row>
        <row r="6132">
          <cell r="D6132" t="str">
            <v>THIÊN SƠN</v>
          </cell>
          <cell r="M6132" t="str">
            <v>﻿Đang hoạt động</v>
          </cell>
          <cell r="N6132">
            <v>42606</v>
          </cell>
          <cell r="Q6132">
            <v>1</v>
          </cell>
          <cell r="T6132">
            <v>0</v>
          </cell>
          <cell r="U6132">
            <v>0</v>
          </cell>
          <cell r="V6132">
            <v>0</v>
          </cell>
        </row>
        <row r="6133">
          <cell r="D6133" t="str">
            <v>DIAMOND</v>
          </cell>
          <cell r="M6133" t="str">
            <v>﻿Đang hoạt động</v>
          </cell>
          <cell r="N6133">
            <v>42606</v>
          </cell>
          <cell r="Q6133">
            <v>1</v>
          </cell>
          <cell r="T6133">
            <v>0</v>
          </cell>
          <cell r="U6133">
            <v>0</v>
          </cell>
          <cell r="V6133">
            <v>0</v>
          </cell>
        </row>
        <row r="6134">
          <cell r="D6134" t="str">
            <v>LION 1</v>
          </cell>
          <cell r="M6134" t="str">
            <v>﻿Đang hoạt động</v>
          </cell>
          <cell r="N6134">
            <v>42606</v>
          </cell>
          <cell r="Q6134">
            <v>1</v>
          </cell>
          <cell r="T6134">
            <v>0</v>
          </cell>
          <cell r="U6134">
            <v>0</v>
          </cell>
          <cell r="V6134">
            <v>0</v>
          </cell>
        </row>
        <row r="6135">
          <cell r="D6135" t="str">
            <v>GENCASA ĐÀ NẴNG 1</v>
          </cell>
          <cell r="M6135" t="str">
            <v>﻿Đang hoạt động</v>
          </cell>
          <cell r="N6135">
            <v>42640</v>
          </cell>
          <cell r="Q6135">
            <v>1</v>
          </cell>
          <cell r="T6135">
            <v>0</v>
          </cell>
          <cell r="U6135">
            <v>0</v>
          </cell>
          <cell r="V6135">
            <v>0</v>
          </cell>
        </row>
        <row r="6136">
          <cell r="D6136" t="str">
            <v>DANANG1</v>
          </cell>
          <cell r="M6136" t="str">
            <v>﻿Đang hoạt động</v>
          </cell>
          <cell r="N6136">
            <v>42606</v>
          </cell>
          <cell r="Q6136">
            <v>1</v>
          </cell>
          <cell r="T6136">
            <v>0</v>
          </cell>
          <cell r="U6136">
            <v>0</v>
          </cell>
          <cell r="V6136">
            <v>0</v>
          </cell>
        </row>
        <row r="6137">
          <cell r="D6137" t="str">
            <v>GENCASA ĐÀ NẴNG 1</v>
          </cell>
          <cell r="M6137" t="str">
            <v>﻿Đang hoạt động</v>
          </cell>
          <cell r="N6137">
            <v>42606</v>
          </cell>
          <cell r="Q6137">
            <v>1</v>
          </cell>
          <cell r="T6137">
            <v>0</v>
          </cell>
          <cell r="U6137">
            <v>0</v>
          </cell>
          <cell r="V6137">
            <v>0</v>
          </cell>
        </row>
        <row r="6138">
          <cell r="D6138" t="str">
            <v>GENCASA ĐÀ NẴNG 1</v>
          </cell>
          <cell r="M6138" t="str">
            <v>﻿Đang hoạt động</v>
          </cell>
          <cell r="N6138">
            <v>42632</v>
          </cell>
          <cell r="Q6138">
            <v>1</v>
          </cell>
          <cell r="T6138">
            <v>0</v>
          </cell>
          <cell r="U6138">
            <v>0</v>
          </cell>
          <cell r="V6138">
            <v>0</v>
          </cell>
        </row>
        <row r="6139">
          <cell r="D6139" t="str">
            <v>LUCKY CAT</v>
          </cell>
          <cell r="M6139" t="str">
            <v>﻿Đang hoạt động</v>
          </cell>
          <cell r="N6139">
            <v>42669</v>
          </cell>
          <cell r="Q6139">
            <v>1</v>
          </cell>
          <cell r="T6139">
            <v>0</v>
          </cell>
          <cell r="U6139">
            <v>0</v>
          </cell>
          <cell r="V6139">
            <v>0</v>
          </cell>
        </row>
        <row r="6140">
          <cell r="D6140" t="str">
            <v>MDRT VT</v>
          </cell>
          <cell r="M6140" t="str">
            <v>﻿Đang hoạt động</v>
          </cell>
          <cell r="N6140">
            <v>42607</v>
          </cell>
          <cell r="Q6140">
            <v>1</v>
          </cell>
          <cell r="T6140">
            <v>0</v>
          </cell>
          <cell r="U6140">
            <v>0</v>
          </cell>
          <cell r="V6140">
            <v>0</v>
          </cell>
        </row>
        <row r="6141">
          <cell r="D6141" t="str">
            <v>TCB SOUTH 2</v>
          </cell>
          <cell r="M6141" t="str">
            <v>﻿Đang hoạt động</v>
          </cell>
          <cell r="N6141">
            <v>41817</v>
          </cell>
          <cell r="Q6141">
            <v>0</v>
          </cell>
          <cell r="T6141">
            <v>0</v>
          </cell>
          <cell r="U6141">
            <v>0</v>
          </cell>
          <cell r="V6141">
            <v>0</v>
          </cell>
        </row>
        <row r="6142">
          <cell r="D6142" t="str">
            <v>SPRING</v>
          </cell>
          <cell r="M6142" t="str">
            <v>﻿Đang hoạt động</v>
          </cell>
          <cell r="N6142">
            <v>42627</v>
          </cell>
          <cell r="Q6142">
            <v>1</v>
          </cell>
          <cell r="T6142">
            <v>0</v>
          </cell>
          <cell r="U6142">
            <v>0</v>
          </cell>
          <cell r="V6142">
            <v>0</v>
          </cell>
        </row>
        <row r="6143">
          <cell r="D6143" t="str">
            <v>THE STARS 2</v>
          </cell>
          <cell r="M6143" t="str">
            <v>﻿Đang hoạt động</v>
          </cell>
          <cell r="N6143">
            <v>42606</v>
          </cell>
          <cell r="Q6143">
            <v>1</v>
          </cell>
          <cell r="T6143">
            <v>0</v>
          </cell>
          <cell r="U6143">
            <v>0</v>
          </cell>
          <cell r="V6143">
            <v>0</v>
          </cell>
        </row>
        <row r="6144">
          <cell r="D6144" t="str">
            <v>DANANG1</v>
          </cell>
          <cell r="M6144" t="str">
            <v>﻿Đang hoạt động</v>
          </cell>
          <cell r="N6144">
            <v>42606</v>
          </cell>
          <cell r="Q6144">
            <v>0</v>
          </cell>
          <cell r="T6144">
            <v>0</v>
          </cell>
          <cell r="U6144">
            <v>1</v>
          </cell>
          <cell r="V6144">
            <v>0</v>
          </cell>
        </row>
        <row r="6145">
          <cell r="D6145" t="str">
            <v>DANANG1</v>
          </cell>
          <cell r="M6145" t="str">
            <v>﻿Đang hoạt động</v>
          </cell>
          <cell r="N6145">
            <v>42606</v>
          </cell>
          <cell r="Q6145">
            <v>0</v>
          </cell>
          <cell r="T6145">
            <v>0</v>
          </cell>
          <cell r="U6145">
            <v>1</v>
          </cell>
          <cell r="V6145">
            <v>0</v>
          </cell>
        </row>
        <row r="6146">
          <cell r="D6146" t="str">
            <v>THE SKY</v>
          </cell>
          <cell r="M6146" t="str">
            <v>﻿Đang hoạt động</v>
          </cell>
          <cell r="N6146">
            <v>42723</v>
          </cell>
          <cell r="Q6146">
            <v>1</v>
          </cell>
          <cell r="T6146">
            <v>0</v>
          </cell>
          <cell r="U6146">
            <v>0</v>
          </cell>
          <cell r="V6146">
            <v>0</v>
          </cell>
        </row>
        <row r="6147">
          <cell r="D6147" t="str">
            <v>GENCASA BẾN TRE</v>
          </cell>
          <cell r="M6147" t="str">
            <v>﻿Đang hoạt động</v>
          </cell>
          <cell r="N6147">
            <v>42612</v>
          </cell>
          <cell r="Q6147">
            <v>1</v>
          </cell>
          <cell r="T6147">
            <v>0</v>
          </cell>
          <cell r="U6147">
            <v>0</v>
          </cell>
          <cell r="V6147">
            <v>0</v>
          </cell>
        </row>
        <row r="6148">
          <cell r="D6148" t="str">
            <v>DANANG1</v>
          </cell>
          <cell r="M6148" t="str">
            <v>﻿Đang hoạt động</v>
          </cell>
          <cell r="N6148">
            <v>42606</v>
          </cell>
          <cell r="Q6148">
            <v>1</v>
          </cell>
          <cell r="T6148">
            <v>0</v>
          </cell>
          <cell r="U6148">
            <v>0</v>
          </cell>
          <cell r="V6148">
            <v>0</v>
          </cell>
        </row>
        <row r="6149">
          <cell r="D6149" t="str">
            <v>VICTORY</v>
          </cell>
          <cell r="M6149" t="str">
            <v>﻿Đã nghỉ việc</v>
          </cell>
          <cell r="N6149">
            <v>42606</v>
          </cell>
          <cell r="Q6149">
            <v>0</v>
          </cell>
          <cell r="T6149">
            <v>0</v>
          </cell>
          <cell r="U6149">
            <v>0</v>
          </cell>
          <cell r="V6149">
            <v>0</v>
          </cell>
        </row>
        <row r="6150">
          <cell r="D6150" t="str">
            <v>THE STARS 2</v>
          </cell>
          <cell r="M6150" t="str">
            <v>﻿Đang hoạt động</v>
          </cell>
          <cell r="N6150">
            <v>42726</v>
          </cell>
          <cell r="Q6150">
            <v>1</v>
          </cell>
          <cell r="T6150">
            <v>0</v>
          </cell>
          <cell r="U6150">
            <v>0</v>
          </cell>
          <cell r="V6150">
            <v>0</v>
          </cell>
        </row>
        <row r="6151">
          <cell r="D6151" t="str">
            <v>GENCASA HÀ ĐÔNG</v>
          </cell>
          <cell r="M6151" t="str">
            <v>﻿Đã nghỉ việc</v>
          </cell>
          <cell r="N6151">
            <v>42606</v>
          </cell>
          <cell r="Q6151">
            <v>0</v>
          </cell>
          <cell r="T6151">
            <v>0</v>
          </cell>
          <cell r="U6151">
            <v>0</v>
          </cell>
          <cell r="V6151">
            <v>0</v>
          </cell>
        </row>
        <row r="6152">
          <cell r="D6152" t="str">
            <v>GENCASA HÀ ĐÔNG</v>
          </cell>
          <cell r="M6152" t="str">
            <v>﻿Đã nghỉ việc</v>
          </cell>
          <cell r="N6152">
            <v>42611</v>
          </cell>
          <cell r="Q6152">
            <v>0</v>
          </cell>
          <cell r="T6152">
            <v>0</v>
          </cell>
          <cell r="U6152">
            <v>0</v>
          </cell>
          <cell r="V6152">
            <v>0</v>
          </cell>
        </row>
        <row r="6153">
          <cell r="D6153" t="str">
            <v>LUCKY STAR</v>
          </cell>
          <cell r="M6153" t="str">
            <v>﻿Đang hoạt động</v>
          </cell>
          <cell r="N6153">
            <v>41906</v>
          </cell>
          <cell r="Q6153">
            <v>0</v>
          </cell>
          <cell r="T6153">
            <v>0</v>
          </cell>
          <cell r="U6153">
            <v>1</v>
          </cell>
          <cell r="V6153">
            <v>0</v>
          </cell>
        </row>
        <row r="6154">
          <cell r="D6154" t="str">
            <v>THE ROME</v>
          </cell>
          <cell r="M6154" t="str">
            <v>﻿Đã nghỉ việc</v>
          </cell>
          <cell r="N6154">
            <v>42641</v>
          </cell>
          <cell r="Q6154">
            <v>0</v>
          </cell>
          <cell r="T6154">
            <v>0</v>
          </cell>
          <cell r="U6154">
            <v>0</v>
          </cell>
          <cell r="V6154">
            <v>0</v>
          </cell>
        </row>
        <row r="6155">
          <cell r="D6155" t="str">
            <v>THE STARS 2</v>
          </cell>
          <cell r="M6155" t="str">
            <v>﻿Đang hoạt động</v>
          </cell>
          <cell r="N6155">
            <v>42606</v>
          </cell>
          <cell r="Q6155">
            <v>1</v>
          </cell>
          <cell r="T6155">
            <v>0</v>
          </cell>
          <cell r="U6155">
            <v>0</v>
          </cell>
          <cell r="V6155">
            <v>0</v>
          </cell>
        </row>
        <row r="6156">
          <cell r="D6156" t="str">
            <v>THE STARS 2</v>
          </cell>
          <cell r="M6156" t="str">
            <v>﻿Đang hoạt động</v>
          </cell>
          <cell r="N6156">
            <v>42636</v>
          </cell>
          <cell r="Q6156">
            <v>1</v>
          </cell>
          <cell r="T6156">
            <v>0</v>
          </cell>
          <cell r="U6156">
            <v>0</v>
          </cell>
          <cell r="V6156">
            <v>0</v>
          </cell>
        </row>
        <row r="6157">
          <cell r="D6157" t="str">
            <v>THE STARS 2</v>
          </cell>
          <cell r="M6157" t="str">
            <v>﻿Đã nghỉ việc</v>
          </cell>
          <cell r="N6157">
            <v>42606</v>
          </cell>
          <cell r="Q6157">
            <v>0</v>
          </cell>
          <cell r="T6157">
            <v>0</v>
          </cell>
          <cell r="U6157">
            <v>0</v>
          </cell>
          <cell r="V6157">
            <v>0</v>
          </cell>
        </row>
        <row r="6158">
          <cell r="D6158" t="str">
            <v>GENCASA LAM SƠN</v>
          </cell>
          <cell r="M6158" t="str">
            <v>﻿Đang hoạt động</v>
          </cell>
          <cell r="N6158">
            <v>42606</v>
          </cell>
          <cell r="Q6158">
            <v>1</v>
          </cell>
          <cell r="T6158">
            <v>0</v>
          </cell>
          <cell r="U6158">
            <v>0</v>
          </cell>
          <cell r="V6158">
            <v>0</v>
          </cell>
        </row>
        <row r="6159">
          <cell r="D6159" t="str">
            <v>SPRING</v>
          </cell>
          <cell r="M6159" t="str">
            <v>﻿Đang hoạt động</v>
          </cell>
          <cell r="N6159">
            <v>42611</v>
          </cell>
          <cell r="Q6159">
            <v>1</v>
          </cell>
          <cell r="T6159">
            <v>0</v>
          </cell>
          <cell r="U6159">
            <v>0</v>
          </cell>
          <cell r="V6159">
            <v>0</v>
          </cell>
        </row>
        <row r="6160">
          <cell r="D6160" t="str">
            <v>THE STARS 2</v>
          </cell>
          <cell r="M6160" t="str">
            <v>﻿Đã nghỉ việc</v>
          </cell>
          <cell r="N6160">
            <v>42606</v>
          </cell>
          <cell r="Q6160">
            <v>0</v>
          </cell>
          <cell r="T6160">
            <v>0</v>
          </cell>
          <cell r="U6160">
            <v>0</v>
          </cell>
          <cell r="V6160">
            <v>0</v>
          </cell>
        </row>
        <row r="6161">
          <cell r="D6161" t="str">
            <v>THE STARS 2</v>
          </cell>
          <cell r="M6161" t="str">
            <v>﻿Đang hoạt động</v>
          </cell>
          <cell r="N6161">
            <v>42606</v>
          </cell>
          <cell r="Q6161">
            <v>1</v>
          </cell>
          <cell r="T6161">
            <v>0</v>
          </cell>
          <cell r="U6161">
            <v>0</v>
          </cell>
          <cell r="V6161">
            <v>0</v>
          </cell>
        </row>
        <row r="6162">
          <cell r="D6162" t="str">
            <v>GENCASA NGHỆ AN</v>
          </cell>
          <cell r="M6162" t="str">
            <v>﻿Đang hoạt động</v>
          </cell>
          <cell r="N6162">
            <v>42606</v>
          </cell>
          <cell r="Q6162">
            <v>1</v>
          </cell>
          <cell r="T6162">
            <v>0</v>
          </cell>
          <cell r="U6162">
            <v>0</v>
          </cell>
          <cell r="V6162">
            <v>0</v>
          </cell>
        </row>
        <row r="6163">
          <cell r="D6163" t="str">
            <v>GREEN DRAGON</v>
          </cell>
          <cell r="M6163" t="str">
            <v>﻿Đang hoạt động</v>
          </cell>
          <cell r="N6163">
            <v>42606</v>
          </cell>
          <cell r="Q6163">
            <v>1</v>
          </cell>
          <cell r="T6163">
            <v>0</v>
          </cell>
          <cell r="U6163">
            <v>0</v>
          </cell>
          <cell r="V6163">
            <v>0</v>
          </cell>
        </row>
        <row r="6164">
          <cell r="D6164" t="str">
            <v>THE STARS 2</v>
          </cell>
          <cell r="M6164" t="str">
            <v>﻿Đang hoạt động</v>
          </cell>
          <cell r="N6164">
            <v>42718</v>
          </cell>
          <cell r="Q6164">
            <v>1</v>
          </cell>
          <cell r="T6164">
            <v>0</v>
          </cell>
          <cell r="U6164">
            <v>0</v>
          </cell>
          <cell r="V6164">
            <v>0</v>
          </cell>
        </row>
        <row r="6165">
          <cell r="D6165" t="str">
            <v>THE STARS 2</v>
          </cell>
          <cell r="M6165" t="str">
            <v>﻿Đang hoạt động</v>
          </cell>
          <cell r="N6165">
            <v>42605</v>
          </cell>
          <cell r="Q6165">
            <v>0</v>
          </cell>
          <cell r="T6165">
            <v>1</v>
          </cell>
          <cell r="U6165">
            <v>0</v>
          </cell>
          <cell r="V6165">
            <v>0</v>
          </cell>
        </row>
        <row r="6166">
          <cell r="D6166" t="str">
            <v>THE STARS 2</v>
          </cell>
          <cell r="M6166" t="str">
            <v>﻿Đang hoạt động</v>
          </cell>
          <cell r="N6166">
            <v>42605</v>
          </cell>
          <cell r="Q6166">
            <v>1</v>
          </cell>
          <cell r="T6166">
            <v>0</v>
          </cell>
          <cell r="U6166">
            <v>0</v>
          </cell>
          <cell r="V6166">
            <v>0</v>
          </cell>
        </row>
        <row r="6167">
          <cell r="D6167" t="str">
            <v>TCB SOUTH 1</v>
          </cell>
          <cell r="M6167" t="str">
            <v>﻿Đang hoạt động</v>
          </cell>
          <cell r="N6167">
            <v>41817</v>
          </cell>
          <cell r="Q6167">
            <v>0</v>
          </cell>
          <cell r="T6167">
            <v>0</v>
          </cell>
          <cell r="U6167">
            <v>0</v>
          </cell>
          <cell r="V6167">
            <v>0</v>
          </cell>
        </row>
        <row r="6168">
          <cell r="D6168" t="str">
            <v>GENCASA NGHỆ AN</v>
          </cell>
          <cell r="M6168" t="str">
            <v>﻿Đang hoạt động</v>
          </cell>
          <cell r="N6168">
            <v>42692</v>
          </cell>
          <cell r="Q6168">
            <v>1</v>
          </cell>
          <cell r="T6168">
            <v>0</v>
          </cell>
          <cell r="U6168">
            <v>0</v>
          </cell>
          <cell r="V6168">
            <v>0</v>
          </cell>
        </row>
        <row r="6169">
          <cell r="D6169" t="str">
            <v>GENCASA NGHỆ AN</v>
          </cell>
          <cell r="M6169" t="str">
            <v>﻿Đã nghỉ việc</v>
          </cell>
          <cell r="N6169">
            <v>42611</v>
          </cell>
          <cell r="Q6169">
            <v>0</v>
          </cell>
          <cell r="T6169">
            <v>0</v>
          </cell>
          <cell r="U6169">
            <v>0</v>
          </cell>
          <cell r="V6169">
            <v>0</v>
          </cell>
        </row>
        <row r="6170">
          <cell r="D6170" t="str">
            <v>GENCASA LAM SƠN</v>
          </cell>
          <cell r="M6170" t="str">
            <v>﻿Đang hoạt động</v>
          </cell>
          <cell r="N6170">
            <v>42606</v>
          </cell>
          <cell r="Q6170">
            <v>1</v>
          </cell>
          <cell r="T6170">
            <v>0</v>
          </cell>
          <cell r="U6170">
            <v>0</v>
          </cell>
          <cell r="V6170">
            <v>0</v>
          </cell>
        </row>
        <row r="6171">
          <cell r="D6171" t="str">
            <v>THE STARS 2</v>
          </cell>
          <cell r="M6171" t="str">
            <v>﻿Đã nghỉ việc</v>
          </cell>
          <cell r="N6171">
            <v>42605</v>
          </cell>
          <cell r="Q6171">
            <v>0</v>
          </cell>
          <cell r="T6171">
            <v>0</v>
          </cell>
          <cell r="U6171">
            <v>0</v>
          </cell>
          <cell r="V6171">
            <v>0</v>
          </cell>
        </row>
        <row r="6172">
          <cell r="D6172" t="str">
            <v>SPRING</v>
          </cell>
          <cell r="M6172" t="str">
            <v>﻿Đã nghỉ việc</v>
          </cell>
          <cell r="N6172">
            <v>42606</v>
          </cell>
          <cell r="Q6172">
            <v>0</v>
          </cell>
          <cell r="T6172">
            <v>0</v>
          </cell>
          <cell r="U6172">
            <v>0</v>
          </cell>
          <cell r="V6172">
            <v>0</v>
          </cell>
        </row>
        <row r="6173">
          <cell r="D6173" t="str">
            <v>THE STARS 2</v>
          </cell>
          <cell r="M6173" t="str">
            <v>﻿Đang hoạt động</v>
          </cell>
          <cell r="N6173">
            <v>42605</v>
          </cell>
          <cell r="Q6173">
            <v>1</v>
          </cell>
          <cell r="T6173">
            <v>0</v>
          </cell>
          <cell r="U6173">
            <v>0</v>
          </cell>
          <cell r="V6173">
            <v>0</v>
          </cell>
        </row>
        <row r="6174">
          <cell r="D6174" t="str">
            <v>GENCASA LAM SƠN</v>
          </cell>
          <cell r="M6174" t="str">
            <v>﻿Đang hoạt động</v>
          </cell>
          <cell r="N6174">
            <v>42606</v>
          </cell>
          <cell r="Q6174">
            <v>1</v>
          </cell>
          <cell r="T6174">
            <v>0</v>
          </cell>
          <cell r="U6174">
            <v>0</v>
          </cell>
          <cell r="V6174">
            <v>0</v>
          </cell>
        </row>
        <row r="6175">
          <cell r="D6175" t="str">
            <v>GENCASA LAM SƠN</v>
          </cell>
          <cell r="M6175" t="str">
            <v>﻿Đã nghỉ việc</v>
          </cell>
          <cell r="N6175">
            <v>42662</v>
          </cell>
          <cell r="Q6175">
            <v>0</v>
          </cell>
          <cell r="T6175">
            <v>0</v>
          </cell>
          <cell r="U6175">
            <v>0</v>
          </cell>
          <cell r="V6175">
            <v>0</v>
          </cell>
        </row>
        <row r="6176">
          <cell r="D6176" t="str">
            <v>GREEN DRAGON</v>
          </cell>
          <cell r="M6176" t="str">
            <v>﻿Đang hoạt động</v>
          </cell>
          <cell r="N6176">
            <v>42606</v>
          </cell>
          <cell r="Q6176">
            <v>1</v>
          </cell>
          <cell r="T6176">
            <v>0</v>
          </cell>
          <cell r="U6176">
            <v>0</v>
          </cell>
          <cell r="V6176">
            <v>0</v>
          </cell>
        </row>
        <row r="6177">
          <cell r="D6177" t="str">
            <v>GENCASA LAM SƠN</v>
          </cell>
          <cell r="M6177" t="str">
            <v>﻿Đã nghỉ việc</v>
          </cell>
          <cell r="N6177">
            <v>42606</v>
          </cell>
          <cell r="Q6177">
            <v>0</v>
          </cell>
          <cell r="T6177">
            <v>0</v>
          </cell>
          <cell r="U6177">
            <v>0</v>
          </cell>
          <cell r="V6177">
            <v>0</v>
          </cell>
        </row>
        <row r="6178">
          <cell r="D6178" t="str">
            <v>THE STARS 2</v>
          </cell>
          <cell r="M6178" t="str">
            <v>﻿Đang hoạt động</v>
          </cell>
          <cell r="N6178">
            <v>42606</v>
          </cell>
          <cell r="Q6178">
            <v>1</v>
          </cell>
          <cell r="T6178">
            <v>0</v>
          </cell>
          <cell r="U6178">
            <v>0</v>
          </cell>
          <cell r="V6178">
            <v>0</v>
          </cell>
        </row>
        <row r="6179">
          <cell r="D6179" t="str">
            <v>GENCASA LAM SƠN</v>
          </cell>
          <cell r="M6179" t="str">
            <v>﻿Đang hoạt động</v>
          </cell>
          <cell r="N6179">
            <v>42606</v>
          </cell>
          <cell r="Q6179">
            <v>1</v>
          </cell>
          <cell r="T6179">
            <v>0</v>
          </cell>
          <cell r="U6179">
            <v>0</v>
          </cell>
          <cell r="V6179">
            <v>0</v>
          </cell>
        </row>
        <row r="6180">
          <cell r="D6180" t="str">
            <v>SPRING</v>
          </cell>
          <cell r="M6180" t="str">
            <v>﻿Đang hoạt động</v>
          </cell>
          <cell r="N6180">
            <v>42606</v>
          </cell>
          <cell r="Q6180">
            <v>1</v>
          </cell>
          <cell r="T6180">
            <v>0</v>
          </cell>
          <cell r="U6180">
            <v>0</v>
          </cell>
          <cell r="V6180">
            <v>0</v>
          </cell>
        </row>
        <row r="6181">
          <cell r="D6181" t="str">
            <v>GENCASA LAM SƠN</v>
          </cell>
          <cell r="M6181" t="str">
            <v>﻿Đã nghỉ việc</v>
          </cell>
          <cell r="N6181">
            <v>42627</v>
          </cell>
          <cell r="Q6181">
            <v>0</v>
          </cell>
          <cell r="T6181">
            <v>0</v>
          </cell>
          <cell r="U6181">
            <v>0</v>
          </cell>
          <cell r="V6181">
            <v>0</v>
          </cell>
        </row>
        <row r="6182">
          <cell r="D6182" t="str">
            <v>SPRING</v>
          </cell>
          <cell r="M6182" t="str">
            <v>﻿Đã nghỉ việc</v>
          </cell>
          <cell r="N6182">
            <v>42606</v>
          </cell>
          <cell r="Q6182">
            <v>0</v>
          </cell>
          <cell r="T6182">
            <v>0</v>
          </cell>
          <cell r="U6182">
            <v>0</v>
          </cell>
          <cell r="V6182">
            <v>0</v>
          </cell>
        </row>
        <row r="6183">
          <cell r="D6183" t="str">
            <v>GREEN DRAGON</v>
          </cell>
          <cell r="M6183" t="str">
            <v>﻿Đã nghỉ việc</v>
          </cell>
          <cell r="N6183">
            <v>42606</v>
          </cell>
          <cell r="Q6183">
            <v>0</v>
          </cell>
          <cell r="T6183">
            <v>0</v>
          </cell>
          <cell r="U6183">
            <v>0</v>
          </cell>
          <cell r="V6183">
            <v>0</v>
          </cell>
        </row>
        <row r="6184">
          <cell r="D6184" t="str">
            <v>SPRING</v>
          </cell>
          <cell r="M6184" t="str">
            <v>﻿Đang hoạt động</v>
          </cell>
          <cell r="N6184">
            <v>42607</v>
          </cell>
          <cell r="Q6184">
            <v>1</v>
          </cell>
          <cell r="T6184">
            <v>0</v>
          </cell>
          <cell r="U6184">
            <v>0</v>
          </cell>
          <cell r="V6184">
            <v>0</v>
          </cell>
        </row>
        <row r="6185">
          <cell r="D6185" t="str">
            <v>GENCASA LAM SƠN</v>
          </cell>
          <cell r="M6185" t="str">
            <v>﻿Đang hoạt động</v>
          </cell>
          <cell r="N6185">
            <v>42606</v>
          </cell>
          <cell r="Q6185">
            <v>1</v>
          </cell>
          <cell r="T6185">
            <v>0</v>
          </cell>
          <cell r="U6185">
            <v>0</v>
          </cell>
          <cell r="V6185">
            <v>0</v>
          </cell>
        </row>
        <row r="6186">
          <cell r="D6186" t="str">
            <v>GENCASA LAM SƠN</v>
          </cell>
          <cell r="M6186" t="str">
            <v>﻿Đang hoạt động</v>
          </cell>
          <cell r="N6186">
            <v>42606</v>
          </cell>
          <cell r="Q6186">
            <v>1</v>
          </cell>
          <cell r="T6186">
            <v>0</v>
          </cell>
          <cell r="U6186">
            <v>0</v>
          </cell>
          <cell r="V6186">
            <v>0</v>
          </cell>
        </row>
        <row r="6187">
          <cell r="D6187" t="str">
            <v>GREEN DRAGON</v>
          </cell>
          <cell r="M6187" t="str">
            <v>﻿Đang hoạt động</v>
          </cell>
          <cell r="N6187">
            <v>42606</v>
          </cell>
          <cell r="Q6187">
            <v>1</v>
          </cell>
          <cell r="T6187">
            <v>0</v>
          </cell>
          <cell r="U6187">
            <v>0</v>
          </cell>
          <cell r="V6187">
            <v>0</v>
          </cell>
        </row>
        <row r="6188">
          <cell r="D6188" t="str">
            <v>SPRING</v>
          </cell>
          <cell r="M6188" t="str">
            <v>﻿Đang hoạt động</v>
          </cell>
          <cell r="N6188">
            <v>42607</v>
          </cell>
          <cell r="Q6188">
            <v>0</v>
          </cell>
          <cell r="T6188">
            <v>1</v>
          </cell>
          <cell r="U6188">
            <v>0</v>
          </cell>
          <cell r="V6188">
            <v>0</v>
          </cell>
        </row>
        <row r="6189">
          <cell r="D6189" t="str">
            <v>GENCASA LAM SƠN</v>
          </cell>
          <cell r="M6189" t="str">
            <v>﻿Đang hoạt động</v>
          </cell>
          <cell r="N6189">
            <v>42606</v>
          </cell>
          <cell r="Q6189">
            <v>1</v>
          </cell>
          <cell r="T6189">
            <v>0</v>
          </cell>
          <cell r="U6189">
            <v>0</v>
          </cell>
          <cell r="V6189">
            <v>0</v>
          </cell>
        </row>
        <row r="6190">
          <cell r="D6190" t="str">
            <v>GENCASA LAM SƠN</v>
          </cell>
          <cell r="M6190" t="str">
            <v>﻿Đang hoạt động</v>
          </cell>
          <cell r="N6190">
            <v>42606</v>
          </cell>
          <cell r="Q6190">
            <v>1</v>
          </cell>
          <cell r="T6190">
            <v>0</v>
          </cell>
          <cell r="U6190">
            <v>0</v>
          </cell>
          <cell r="V6190">
            <v>0</v>
          </cell>
        </row>
        <row r="6191">
          <cell r="D6191" t="str">
            <v>BLUE WAVES</v>
          </cell>
          <cell r="M6191" t="str">
            <v>﻿Đang hoạt động</v>
          </cell>
          <cell r="N6191">
            <v>42718</v>
          </cell>
          <cell r="Q6191">
            <v>1</v>
          </cell>
          <cell r="T6191">
            <v>0</v>
          </cell>
          <cell r="U6191">
            <v>0</v>
          </cell>
          <cell r="V6191">
            <v>0</v>
          </cell>
        </row>
        <row r="6192">
          <cell r="D6192" t="str">
            <v>GENCASA LAM SƠN</v>
          </cell>
          <cell r="M6192" t="str">
            <v>﻿Đã nghỉ việc</v>
          </cell>
          <cell r="N6192">
            <v>42606</v>
          </cell>
          <cell r="Q6192">
            <v>0</v>
          </cell>
          <cell r="T6192">
            <v>0</v>
          </cell>
          <cell r="U6192">
            <v>0</v>
          </cell>
          <cell r="V6192">
            <v>0</v>
          </cell>
        </row>
        <row r="6193">
          <cell r="D6193" t="str">
            <v>GENCASA LAM SƠN</v>
          </cell>
          <cell r="M6193" t="str">
            <v>﻿Đang hoạt động</v>
          </cell>
          <cell r="N6193">
            <v>42606</v>
          </cell>
          <cell r="Q6193">
            <v>1</v>
          </cell>
          <cell r="T6193">
            <v>0</v>
          </cell>
          <cell r="U6193">
            <v>0</v>
          </cell>
          <cell r="V6193">
            <v>0</v>
          </cell>
        </row>
        <row r="6194">
          <cell r="D6194" t="str">
            <v>GENCASA LAM SƠN</v>
          </cell>
          <cell r="M6194" t="str">
            <v>﻿Đang hoạt động</v>
          </cell>
          <cell r="N6194">
            <v>42606</v>
          </cell>
          <cell r="Q6194">
            <v>1</v>
          </cell>
          <cell r="T6194">
            <v>0</v>
          </cell>
          <cell r="U6194">
            <v>0</v>
          </cell>
          <cell r="V6194">
            <v>0</v>
          </cell>
        </row>
        <row r="6195">
          <cell r="D6195" t="str">
            <v>GENCASA LAM SƠN</v>
          </cell>
          <cell r="M6195" t="str">
            <v>﻿Đang hoạt động</v>
          </cell>
          <cell r="N6195">
            <v>42606</v>
          </cell>
          <cell r="Q6195">
            <v>1</v>
          </cell>
          <cell r="T6195">
            <v>0</v>
          </cell>
          <cell r="U6195">
            <v>0</v>
          </cell>
          <cell r="V6195">
            <v>0</v>
          </cell>
        </row>
        <row r="6196">
          <cell r="D6196" t="str">
            <v>GENCASA LAM SƠN</v>
          </cell>
          <cell r="M6196" t="str">
            <v>﻿Đang hoạt động</v>
          </cell>
          <cell r="N6196">
            <v>42606</v>
          </cell>
          <cell r="Q6196">
            <v>1</v>
          </cell>
          <cell r="T6196">
            <v>0</v>
          </cell>
          <cell r="U6196">
            <v>0</v>
          </cell>
          <cell r="V6196">
            <v>0</v>
          </cell>
        </row>
        <row r="6197">
          <cell r="D6197" t="str">
            <v>VICTORY</v>
          </cell>
          <cell r="M6197" t="str">
            <v>﻿Đã nghỉ việc</v>
          </cell>
          <cell r="N6197">
            <v>42606</v>
          </cell>
          <cell r="Q6197">
            <v>0</v>
          </cell>
          <cell r="T6197">
            <v>0</v>
          </cell>
          <cell r="U6197">
            <v>0</v>
          </cell>
          <cell r="V6197">
            <v>0</v>
          </cell>
        </row>
        <row r="6198">
          <cell r="D6198" t="str">
            <v>GENCASA LAM SƠN</v>
          </cell>
          <cell r="M6198" t="str">
            <v>﻿Đang hoạt động</v>
          </cell>
          <cell r="N6198">
            <v>42606</v>
          </cell>
          <cell r="Q6198">
            <v>1</v>
          </cell>
          <cell r="T6198">
            <v>0</v>
          </cell>
          <cell r="U6198">
            <v>0</v>
          </cell>
          <cell r="V6198">
            <v>0</v>
          </cell>
        </row>
        <row r="6199">
          <cell r="D6199" t="str">
            <v>GENCASA LAM SƠN</v>
          </cell>
          <cell r="M6199" t="str">
            <v>﻿Đang hoạt động</v>
          </cell>
          <cell r="N6199">
            <v>42633</v>
          </cell>
          <cell r="Q6199">
            <v>1</v>
          </cell>
          <cell r="T6199">
            <v>0</v>
          </cell>
          <cell r="U6199">
            <v>0</v>
          </cell>
          <cell r="V6199">
            <v>0</v>
          </cell>
        </row>
        <row r="6200">
          <cell r="D6200" t="str">
            <v>SPRING</v>
          </cell>
          <cell r="M6200" t="str">
            <v>﻿Đã nghỉ việc</v>
          </cell>
          <cell r="N6200">
            <v>42606</v>
          </cell>
          <cell r="Q6200">
            <v>0</v>
          </cell>
          <cell r="T6200">
            <v>0</v>
          </cell>
          <cell r="U6200">
            <v>0</v>
          </cell>
          <cell r="V6200">
            <v>0</v>
          </cell>
        </row>
        <row r="6201">
          <cell r="D6201" t="str">
            <v>GENCASA HƯNG YÊN</v>
          </cell>
          <cell r="M6201" t="str">
            <v>﻿Đang hoạt động</v>
          </cell>
          <cell r="N6201">
            <v>42606</v>
          </cell>
          <cell r="Q6201">
            <v>1</v>
          </cell>
          <cell r="T6201">
            <v>0</v>
          </cell>
          <cell r="U6201">
            <v>0</v>
          </cell>
          <cell r="V6201">
            <v>0</v>
          </cell>
        </row>
        <row r="6202">
          <cell r="D6202" t="str">
            <v>GENCASA LAM SƠN</v>
          </cell>
          <cell r="M6202" t="str">
            <v>﻿Đang hoạt động</v>
          </cell>
          <cell r="N6202">
            <v>42606</v>
          </cell>
          <cell r="Q6202">
            <v>1</v>
          </cell>
          <cell r="T6202">
            <v>0</v>
          </cell>
          <cell r="U6202">
            <v>0</v>
          </cell>
          <cell r="V6202">
            <v>0</v>
          </cell>
        </row>
        <row r="6203">
          <cell r="D6203" t="str">
            <v>GENCASA HƯNG YÊN</v>
          </cell>
          <cell r="M6203" t="str">
            <v>﻿Đang hoạt động</v>
          </cell>
          <cell r="N6203">
            <v>42606</v>
          </cell>
          <cell r="Q6203">
            <v>1</v>
          </cell>
          <cell r="T6203">
            <v>0</v>
          </cell>
          <cell r="U6203">
            <v>0</v>
          </cell>
          <cell r="V6203">
            <v>0</v>
          </cell>
        </row>
        <row r="6204">
          <cell r="D6204" t="str">
            <v>GENCASA LAM SƠN</v>
          </cell>
          <cell r="M6204" t="str">
            <v>﻿Đã nghỉ việc</v>
          </cell>
          <cell r="N6204">
            <v>42606</v>
          </cell>
          <cell r="Q6204">
            <v>0</v>
          </cell>
          <cell r="T6204">
            <v>0</v>
          </cell>
          <cell r="U6204">
            <v>0</v>
          </cell>
          <cell r="V6204">
            <v>0</v>
          </cell>
        </row>
        <row r="6205">
          <cell r="D6205" t="str">
            <v>GREEN DRAGON</v>
          </cell>
          <cell r="M6205" t="str">
            <v>﻿Đang hoạt động</v>
          </cell>
          <cell r="N6205">
            <v>42606</v>
          </cell>
          <cell r="Q6205">
            <v>1</v>
          </cell>
          <cell r="T6205">
            <v>0</v>
          </cell>
          <cell r="U6205">
            <v>0</v>
          </cell>
          <cell r="V6205">
            <v>0</v>
          </cell>
        </row>
        <row r="6206">
          <cell r="D6206" t="str">
            <v>GREEN DRAGON</v>
          </cell>
          <cell r="M6206" t="str">
            <v>﻿Đã nghỉ việc</v>
          </cell>
          <cell r="N6206">
            <v>42606</v>
          </cell>
          <cell r="Q6206">
            <v>0</v>
          </cell>
          <cell r="T6206">
            <v>0</v>
          </cell>
          <cell r="U6206">
            <v>0</v>
          </cell>
          <cell r="V6206">
            <v>0</v>
          </cell>
        </row>
        <row r="6207">
          <cell r="D6207" t="str">
            <v>GENCASA HƯNG YÊN</v>
          </cell>
          <cell r="M6207" t="str">
            <v>﻿Đang hoạt động</v>
          </cell>
          <cell r="N6207">
            <v>42606</v>
          </cell>
          <cell r="Q6207">
            <v>1</v>
          </cell>
          <cell r="T6207">
            <v>0</v>
          </cell>
          <cell r="U6207">
            <v>0</v>
          </cell>
          <cell r="V6207">
            <v>0</v>
          </cell>
        </row>
        <row r="6208">
          <cell r="D6208" t="str">
            <v>GENCASA HƯNG YÊN</v>
          </cell>
          <cell r="M6208" t="str">
            <v>﻿Đang hoạt động</v>
          </cell>
          <cell r="N6208">
            <v>42606</v>
          </cell>
          <cell r="Q6208">
            <v>1</v>
          </cell>
          <cell r="T6208">
            <v>0</v>
          </cell>
          <cell r="U6208">
            <v>0</v>
          </cell>
          <cell r="V6208">
            <v>0</v>
          </cell>
        </row>
        <row r="6209">
          <cell r="D6209" t="str">
            <v>GENCASA HƯNG YÊN</v>
          </cell>
          <cell r="M6209" t="str">
            <v>﻿Đang hoạt động</v>
          </cell>
          <cell r="N6209">
            <v>42606</v>
          </cell>
          <cell r="Q6209">
            <v>1</v>
          </cell>
          <cell r="T6209">
            <v>0</v>
          </cell>
          <cell r="U6209">
            <v>0</v>
          </cell>
          <cell r="V6209">
            <v>0</v>
          </cell>
        </row>
        <row r="6210">
          <cell r="D6210" t="str">
            <v>GENCASA HƯNG YÊN</v>
          </cell>
          <cell r="M6210" t="str">
            <v>﻿Đang hoạt động</v>
          </cell>
          <cell r="N6210">
            <v>42606</v>
          </cell>
          <cell r="Q6210">
            <v>1</v>
          </cell>
          <cell r="T6210">
            <v>0</v>
          </cell>
          <cell r="U6210">
            <v>0</v>
          </cell>
          <cell r="V6210">
            <v>0</v>
          </cell>
        </row>
        <row r="6211">
          <cell r="D6211" t="str">
            <v>SPRING</v>
          </cell>
          <cell r="M6211" t="str">
            <v>﻿Đang hoạt động</v>
          </cell>
          <cell r="N6211">
            <v>42632</v>
          </cell>
          <cell r="Q6211">
            <v>0</v>
          </cell>
          <cell r="T6211">
            <v>0</v>
          </cell>
          <cell r="U6211">
            <v>0</v>
          </cell>
          <cell r="V6211">
            <v>1</v>
          </cell>
        </row>
        <row r="6212">
          <cell r="D6212" t="str">
            <v>BLUE OCEAN</v>
          </cell>
          <cell r="M6212" t="str">
            <v>﻿Đang hoạt động</v>
          </cell>
          <cell r="N6212">
            <v>42613</v>
          </cell>
          <cell r="Q6212">
            <v>1</v>
          </cell>
          <cell r="T6212">
            <v>0</v>
          </cell>
          <cell r="U6212">
            <v>0</v>
          </cell>
          <cell r="V6212">
            <v>0</v>
          </cell>
        </row>
        <row r="6213">
          <cell r="D6213" t="str">
            <v>REDBULL</v>
          </cell>
          <cell r="M6213" t="str">
            <v>﻿Tạm đình chỉ</v>
          </cell>
          <cell r="N6213">
            <v>42606</v>
          </cell>
          <cell r="Q6213">
            <v>0</v>
          </cell>
          <cell r="T6213">
            <v>0</v>
          </cell>
          <cell r="U6213">
            <v>1</v>
          </cell>
          <cell r="V6213">
            <v>0</v>
          </cell>
        </row>
        <row r="6214">
          <cell r="D6214" t="str">
            <v>REDBULL</v>
          </cell>
          <cell r="M6214" t="str">
            <v>﻿Đang hoạt động</v>
          </cell>
          <cell r="N6214">
            <v>42606</v>
          </cell>
          <cell r="Q6214">
            <v>1</v>
          </cell>
          <cell r="T6214">
            <v>0</v>
          </cell>
          <cell r="U6214">
            <v>0</v>
          </cell>
          <cell r="V6214">
            <v>0</v>
          </cell>
        </row>
        <row r="6215">
          <cell r="D6215" t="str">
            <v>REDBULL</v>
          </cell>
          <cell r="M6215" t="str">
            <v>﻿Đang hoạt động</v>
          </cell>
          <cell r="N6215">
            <v>42606</v>
          </cell>
          <cell r="Q6215">
            <v>0</v>
          </cell>
          <cell r="T6215">
            <v>1</v>
          </cell>
          <cell r="U6215">
            <v>0</v>
          </cell>
          <cell r="V6215">
            <v>0</v>
          </cell>
        </row>
        <row r="6216">
          <cell r="D6216" t="str">
            <v>BLUE OCEAN</v>
          </cell>
          <cell r="M6216" t="str">
            <v>﻿Đang hoạt động</v>
          </cell>
          <cell r="N6216">
            <v>42612</v>
          </cell>
          <cell r="Q6216">
            <v>1</v>
          </cell>
          <cell r="T6216">
            <v>0</v>
          </cell>
          <cell r="U6216">
            <v>0</v>
          </cell>
          <cell r="V6216">
            <v>0</v>
          </cell>
        </row>
        <row r="6217">
          <cell r="D6217" t="str">
            <v>REDBULL</v>
          </cell>
          <cell r="M6217" t="str">
            <v>﻿Đã nghỉ việc</v>
          </cell>
          <cell r="N6217">
            <v>42606</v>
          </cell>
          <cell r="Q6217">
            <v>0</v>
          </cell>
          <cell r="T6217">
            <v>0</v>
          </cell>
          <cell r="U6217">
            <v>0</v>
          </cell>
          <cell r="V6217">
            <v>0</v>
          </cell>
        </row>
        <row r="6218">
          <cell r="D6218" t="str">
            <v>REDBULL</v>
          </cell>
          <cell r="M6218" t="str">
            <v>﻿Đang hoạt động</v>
          </cell>
          <cell r="N6218">
            <v>42606</v>
          </cell>
          <cell r="Q6218">
            <v>0</v>
          </cell>
          <cell r="T6218">
            <v>0</v>
          </cell>
          <cell r="U6218">
            <v>1</v>
          </cell>
          <cell r="V6218">
            <v>0</v>
          </cell>
        </row>
        <row r="6219">
          <cell r="D6219" t="str">
            <v>REDBULL</v>
          </cell>
          <cell r="M6219" t="str">
            <v>﻿Đang hoạt động</v>
          </cell>
          <cell r="N6219">
            <v>42606</v>
          </cell>
          <cell r="Q6219">
            <v>1</v>
          </cell>
          <cell r="T6219">
            <v>0</v>
          </cell>
          <cell r="U6219">
            <v>0</v>
          </cell>
          <cell r="V6219">
            <v>0</v>
          </cell>
        </row>
        <row r="6220">
          <cell r="D6220" t="str">
            <v>DANANG1</v>
          </cell>
          <cell r="M6220" t="str">
            <v>﻿Đang hoạt động</v>
          </cell>
          <cell r="N6220">
            <v>42606</v>
          </cell>
          <cell r="Q6220">
            <v>1</v>
          </cell>
          <cell r="T6220">
            <v>0</v>
          </cell>
          <cell r="U6220">
            <v>0</v>
          </cell>
          <cell r="V6220">
            <v>0</v>
          </cell>
        </row>
        <row r="6221">
          <cell r="D6221" t="str">
            <v>REDBULL</v>
          </cell>
          <cell r="M6221" t="str">
            <v>﻿Đang hoạt động</v>
          </cell>
          <cell r="N6221">
            <v>42606</v>
          </cell>
          <cell r="Q6221">
            <v>0</v>
          </cell>
          <cell r="T6221">
            <v>0</v>
          </cell>
          <cell r="U6221">
            <v>1</v>
          </cell>
          <cell r="V6221">
            <v>0</v>
          </cell>
        </row>
        <row r="6222">
          <cell r="D6222" t="str">
            <v>REDBULL</v>
          </cell>
          <cell r="M6222" t="str">
            <v>﻿Đang hoạt động</v>
          </cell>
          <cell r="N6222">
            <v>42606</v>
          </cell>
          <cell r="Q6222">
            <v>0</v>
          </cell>
          <cell r="T6222">
            <v>0</v>
          </cell>
          <cell r="U6222">
            <v>1</v>
          </cell>
          <cell r="V6222">
            <v>0</v>
          </cell>
        </row>
        <row r="6223">
          <cell r="D6223" t="str">
            <v>DANANG1</v>
          </cell>
          <cell r="M6223" t="str">
            <v>﻿Đang hoạt động</v>
          </cell>
          <cell r="N6223">
            <v>42606</v>
          </cell>
          <cell r="Q6223">
            <v>1</v>
          </cell>
          <cell r="T6223">
            <v>0</v>
          </cell>
          <cell r="U6223">
            <v>0</v>
          </cell>
          <cell r="V6223">
            <v>0</v>
          </cell>
        </row>
        <row r="6224">
          <cell r="D6224" t="str">
            <v>REDBULL</v>
          </cell>
          <cell r="M6224" t="str">
            <v>﻿Đang hoạt động</v>
          </cell>
          <cell r="N6224">
            <v>42657</v>
          </cell>
          <cell r="Q6224">
            <v>1</v>
          </cell>
          <cell r="T6224">
            <v>0</v>
          </cell>
          <cell r="U6224">
            <v>0</v>
          </cell>
          <cell r="V6224">
            <v>0</v>
          </cell>
        </row>
        <row r="6225">
          <cell r="D6225" t="str">
            <v>REDBULL</v>
          </cell>
          <cell r="M6225" t="str">
            <v>﻿Đang hoạt động</v>
          </cell>
          <cell r="N6225">
            <v>42606</v>
          </cell>
          <cell r="Q6225">
            <v>0</v>
          </cell>
          <cell r="T6225">
            <v>0</v>
          </cell>
          <cell r="U6225">
            <v>1</v>
          </cell>
          <cell r="V6225">
            <v>0</v>
          </cell>
        </row>
        <row r="6226">
          <cell r="D6226" t="str">
            <v>REDBULL</v>
          </cell>
          <cell r="M6226" t="str">
            <v>﻿Đang hoạt động</v>
          </cell>
          <cell r="N6226">
            <v>42639</v>
          </cell>
          <cell r="Q6226">
            <v>1</v>
          </cell>
          <cell r="T6226">
            <v>0</v>
          </cell>
          <cell r="U6226">
            <v>0</v>
          </cell>
          <cell r="V6226">
            <v>0</v>
          </cell>
        </row>
        <row r="6227">
          <cell r="D6227" t="str">
            <v>BLUE OCEAN</v>
          </cell>
          <cell r="M6227" t="str">
            <v>﻿Đang hoạt động</v>
          </cell>
          <cell r="N6227">
            <v>42667</v>
          </cell>
          <cell r="Q6227">
            <v>1</v>
          </cell>
          <cell r="T6227">
            <v>0</v>
          </cell>
          <cell r="U6227">
            <v>0</v>
          </cell>
          <cell r="V6227">
            <v>0</v>
          </cell>
        </row>
        <row r="6228">
          <cell r="D6228" t="str">
            <v>GENCASA ĐÀ NẴNG 1</v>
          </cell>
          <cell r="M6228" t="str">
            <v>﻿Đang hoạt động</v>
          </cell>
          <cell r="N6228">
            <v>42606</v>
          </cell>
          <cell r="Q6228">
            <v>1</v>
          </cell>
          <cell r="T6228">
            <v>0</v>
          </cell>
          <cell r="U6228">
            <v>0</v>
          </cell>
          <cell r="V6228">
            <v>0</v>
          </cell>
        </row>
        <row r="6229">
          <cell r="D6229" t="str">
            <v>BLUE OCEAN</v>
          </cell>
          <cell r="M6229" t="str">
            <v>﻿Đang hoạt động</v>
          </cell>
          <cell r="N6229">
            <v>42612</v>
          </cell>
          <cell r="Q6229">
            <v>1</v>
          </cell>
          <cell r="T6229">
            <v>0</v>
          </cell>
          <cell r="U6229">
            <v>0</v>
          </cell>
          <cell r="V6229">
            <v>0</v>
          </cell>
        </row>
        <row r="6230">
          <cell r="D6230" t="str">
            <v>GENCASA NGHỆ AN</v>
          </cell>
          <cell r="M6230" t="str">
            <v>﻿Đang hoạt động</v>
          </cell>
          <cell r="N6230">
            <v>42640</v>
          </cell>
          <cell r="Q6230">
            <v>0</v>
          </cell>
          <cell r="T6230">
            <v>0</v>
          </cell>
          <cell r="U6230">
            <v>1</v>
          </cell>
          <cell r="V6230">
            <v>0</v>
          </cell>
        </row>
        <row r="6231">
          <cell r="D6231" t="str">
            <v>DANANG1</v>
          </cell>
          <cell r="M6231" t="str">
            <v>﻿Đang hoạt động</v>
          </cell>
          <cell r="N6231">
            <v>42632</v>
          </cell>
          <cell r="Q6231">
            <v>1</v>
          </cell>
          <cell r="T6231">
            <v>0</v>
          </cell>
          <cell r="U6231">
            <v>0</v>
          </cell>
          <cell r="V6231">
            <v>0</v>
          </cell>
        </row>
        <row r="6232">
          <cell r="D6232" t="str">
            <v>BLUE OCEAN</v>
          </cell>
          <cell r="M6232" t="str">
            <v>﻿Đang hoạt động</v>
          </cell>
          <cell r="N6232">
            <v>42612</v>
          </cell>
          <cell r="Q6232">
            <v>1</v>
          </cell>
          <cell r="T6232">
            <v>0</v>
          </cell>
          <cell r="U6232">
            <v>0</v>
          </cell>
          <cell r="V6232">
            <v>0</v>
          </cell>
        </row>
        <row r="6233">
          <cell r="D6233" t="str">
            <v>REDBULL</v>
          </cell>
          <cell r="M6233" t="str">
            <v>﻿Đang hoạt động</v>
          </cell>
          <cell r="N6233">
            <v>42606</v>
          </cell>
          <cell r="Q6233">
            <v>1</v>
          </cell>
          <cell r="T6233">
            <v>0</v>
          </cell>
          <cell r="U6233">
            <v>0</v>
          </cell>
          <cell r="V6233">
            <v>0</v>
          </cell>
        </row>
        <row r="6234">
          <cell r="D6234" t="str">
            <v>GREEN DRAGON</v>
          </cell>
          <cell r="M6234" t="str">
            <v>﻿Đang hoạt động</v>
          </cell>
          <cell r="N6234">
            <v>42606</v>
          </cell>
          <cell r="Q6234">
            <v>1</v>
          </cell>
          <cell r="T6234">
            <v>0</v>
          </cell>
          <cell r="U6234">
            <v>0</v>
          </cell>
          <cell r="V6234">
            <v>0</v>
          </cell>
        </row>
        <row r="6235">
          <cell r="D6235" t="str">
            <v>VICTORY</v>
          </cell>
          <cell r="M6235" t="str">
            <v>﻿Đã nghỉ việc</v>
          </cell>
          <cell r="N6235">
            <v>42633</v>
          </cell>
          <cell r="Q6235">
            <v>0</v>
          </cell>
          <cell r="T6235">
            <v>0</v>
          </cell>
          <cell r="U6235">
            <v>0</v>
          </cell>
          <cell r="V6235">
            <v>0</v>
          </cell>
        </row>
        <row r="6236">
          <cell r="D6236" t="str">
            <v>REDBULL</v>
          </cell>
          <cell r="M6236" t="str">
            <v>﻿Đang hoạt động</v>
          </cell>
          <cell r="N6236">
            <v>42606</v>
          </cell>
          <cell r="Q6236">
            <v>1</v>
          </cell>
          <cell r="T6236">
            <v>0</v>
          </cell>
          <cell r="U6236">
            <v>0</v>
          </cell>
          <cell r="V6236">
            <v>0</v>
          </cell>
        </row>
        <row r="6237">
          <cell r="D6237" t="str">
            <v>GREEN DRAGON</v>
          </cell>
          <cell r="M6237" t="str">
            <v>﻿Đã nghỉ việc</v>
          </cell>
          <cell r="N6237">
            <v>42606</v>
          </cell>
          <cell r="Q6237">
            <v>0</v>
          </cell>
          <cell r="T6237">
            <v>0</v>
          </cell>
          <cell r="U6237">
            <v>0</v>
          </cell>
          <cell r="V6237">
            <v>0</v>
          </cell>
        </row>
        <row r="6238">
          <cell r="D6238" t="str">
            <v>REDBULL</v>
          </cell>
          <cell r="M6238" t="str">
            <v>﻿Đang hoạt động</v>
          </cell>
          <cell r="N6238">
            <v>42606</v>
          </cell>
          <cell r="Q6238">
            <v>1</v>
          </cell>
          <cell r="T6238">
            <v>0</v>
          </cell>
          <cell r="U6238">
            <v>0</v>
          </cell>
          <cell r="V6238">
            <v>0</v>
          </cell>
        </row>
        <row r="6239">
          <cell r="D6239" t="str">
            <v>GREEN DRAGON</v>
          </cell>
          <cell r="M6239" t="str">
            <v>﻿Đang hoạt động</v>
          </cell>
          <cell r="N6239">
            <v>42606</v>
          </cell>
          <cell r="Q6239">
            <v>1</v>
          </cell>
          <cell r="T6239">
            <v>0</v>
          </cell>
          <cell r="U6239">
            <v>0</v>
          </cell>
          <cell r="V6239">
            <v>0</v>
          </cell>
        </row>
        <row r="6240">
          <cell r="D6240" t="str">
            <v>GENCASA NGHỆ AN</v>
          </cell>
          <cell r="M6240" t="str">
            <v>﻿Đang hoạt động</v>
          </cell>
          <cell r="N6240">
            <v>42702</v>
          </cell>
          <cell r="Q6240">
            <v>1</v>
          </cell>
          <cell r="T6240">
            <v>0</v>
          </cell>
          <cell r="U6240">
            <v>0</v>
          </cell>
          <cell r="V6240">
            <v>0</v>
          </cell>
        </row>
        <row r="6241">
          <cell r="D6241" t="str">
            <v>REDBULL</v>
          </cell>
          <cell r="M6241" t="str">
            <v>﻿Đang hoạt động</v>
          </cell>
          <cell r="N6241">
            <v>42606</v>
          </cell>
          <cell r="Q6241">
            <v>1</v>
          </cell>
          <cell r="T6241">
            <v>0</v>
          </cell>
          <cell r="U6241">
            <v>0</v>
          </cell>
          <cell r="V6241">
            <v>0</v>
          </cell>
        </row>
        <row r="6242">
          <cell r="D6242" t="str">
            <v>GREEN DRAGON</v>
          </cell>
          <cell r="M6242" t="str">
            <v>﻿Đang hoạt động</v>
          </cell>
          <cell r="N6242">
            <v>42606</v>
          </cell>
          <cell r="Q6242">
            <v>1</v>
          </cell>
          <cell r="T6242">
            <v>0</v>
          </cell>
          <cell r="U6242">
            <v>0</v>
          </cell>
          <cell r="V6242">
            <v>0</v>
          </cell>
        </row>
        <row r="6243">
          <cell r="D6243" t="str">
            <v>GREEN DRAGON</v>
          </cell>
          <cell r="M6243" t="str">
            <v>﻿Đã nghỉ việc</v>
          </cell>
          <cell r="N6243">
            <v>42607</v>
          </cell>
          <cell r="Q6243">
            <v>0</v>
          </cell>
          <cell r="T6243">
            <v>0</v>
          </cell>
          <cell r="U6243">
            <v>0</v>
          </cell>
          <cell r="V6243">
            <v>0</v>
          </cell>
        </row>
        <row r="6244">
          <cell r="D6244" t="str">
            <v>GENCASA BÀ RỊA</v>
          </cell>
          <cell r="M6244" t="str">
            <v>﻿Đang hoạt động</v>
          </cell>
          <cell r="N6244">
            <v>42636</v>
          </cell>
          <cell r="Q6244">
            <v>1</v>
          </cell>
          <cell r="T6244">
            <v>0</v>
          </cell>
          <cell r="U6244">
            <v>0</v>
          </cell>
          <cell r="V6244">
            <v>0</v>
          </cell>
        </row>
        <row r="6245">
          <cell r="D6245" t="str">
            <v>BLUE OCEAN</v>
          </cell>
          <cell r="M6245" t="str">
            <v>﻿Đang hoạt động</v>
          </cell>
          <cell r="N6245">
            <v>42612</v>
          </cell>
          <cell r="Q6245">
            <v>1</v>
          </cell>
          <cell r="T6245">
            <v>0</v>
          </cell>
          <cell r="U6245">
            <v>0</v>
          </cell>
          <cell r="V6245">
            <v>0</v>
          </cell>
        </row>
        <row r="6246">
          <cell r="D6246" t="str">
            <v>MDRT VT</v>
          </cell>
          <cell r="M6246" t="str">
            <v>﻿Đang hoạt động</v>
          </cell>
          <cell r="N6246">
            <v>42607</v>
          </cell>
          <cell r="Q6246">
            <v>1</v>
          </cell>
          <cell r="T6246">
            <v>0</v>
          </cell>
          <cell r="U6246">
            <v>0</v>
          </cell>
          <cell r="V6246">
            <v>0</v>
          </cell>
        </row>
        <row r="6247">
          <cell r="D6247" t="str">
            <v>BLUE OCEAN</v>
          </cell>
          <cell r="M6247" t="str">
            <v>﻿Đang hoạt động</v>
          </cell>
          <cell r="N6247">
            <v>42612</v>
          </cell>
          <cell r="Q6247">
            <v>1</v>
          </cell>
          <cell r="T6247">
            <v>0</v>
          </cell>
          <cell r="U6247">
            <v>0</v>
          </cell>
          <cell r="V6247">
            <v>0</v>
          </cell>
        </row>
        <row r="6248">
          <cell r="D6248" t="str">
            <v>GREEN DRAGON</v>
          </cell>
          <cell r="M6248" t="str">
            <v>﻿Đang hoạt động</v>
          </cell>
          <cell r="N6248">
            <v>42606</v>
          </cell>
          <cell r="Q6248">
            <v>1</v>
          </cell>
          <cell r="T6248">
            <v>0</v>
          </cell>
          <cell r="U6248">
            <v>0</v>
          </cell>
          <cell r="V6248">
            <v>0</v>
          </cell>
        </row>
        <row r="6249">
          <cell r="D6249" t="str">
            <v>MDRT VT</v>
          </cell>
          <cell r="M6249" t="str">
            <v>﻿Đang hoạt động</v>
          </cell>
          <cell r="N6249">
            <v>42607</v>
          </cell>
          <cell r="Q6249">
            <v>0</v>
          </cell>
          <cell r="T6249">
            <v>1</v>
          </cell>
          <cell r="U6249">
            <v>0</v>
          </cell>
          <cell r="V6249">
            <v>0</v>
          </cell>
        </row>
        <row r="6250">
          <cell r="D6250" t="str">
            <v>BLUE OCEAN</v>
          </cell>
          <cell r="M6250" t="str">
            <v>﻿Đang hoạt động</v>
          </cell>
          <cell r="N6250">
            <v>42612</v>
          </cell>
          <cell r="Q6250">
            <v>1</v>
          </cell>
          <cell r="T6250">
            <v>0</v>
          </cell>
          <cell r="U6250">
            <v>0</v>
          </cell>
          <cell r="V6250">
            <v>0</v>
          </cell>
        </row>
        <row r="6251">
          <cell r="D6251" t="str">
            <v>BLUE OCEAN</v>
          </cell>
          <cell r="M6251" t="str">
            <v>﻿Đã nghỉ việc</v>
          </cell>
          <cell r="N6251">
            <v>42612</v>
          </cell>
          <cell r="Q6251">
            <v>0</v>
          </cell>
          <cell r="T6251">
            <v>0</v>
          </cell>
          <cell r="U6251">
            <v>0</v>
          </cell>
          <cell r="V6251">
            <v>0</v>
          </cell>
        </row>
        <row r="6252">
          <cell r="D6252" t="str">
            <v>BLUE OCEAN</v>
          </cell>
          <cell r="M6252" t="str">
            <v>﻿Đang hoạt động</v>
          </cell>
          <cell r="N6252">
            <v>42612</v>
          </cell>
          <cell r="Q6252">
            <v>1</v>
          </cell>
          <cell r="T6252">
            <v>0</v>
          </cell>
          <cell r="U6252">
            <v>0</v>
          </cell>
          <cell r="V6252">
            <v>0</v>
          </cell>
        </row>
        <row r="6253">
          <cell r="D6253" t="str">
            <v>BLUE OCEAN</v>
          </cell>
          <cell r="M6253" t="str">
            <v>﻿Đang hoạt động</v>
          </cell>
          <cell r="N6253">
            <v>42633</v>
          </cell>
          <cell r="Q6253">
            <v>1</v>
          </cell>
          <cell r="T6253">
            <v>0</v>
          </cell>
          <cell r="U6253">
            <v>0</v>
          </cell>
          <cell r="V6253">
            <v>0</v>
          </cell>
        </row>
        <row r="6254">
          <cell r="D6254" t="str">
            <v>GENCASA NGHỆ AN</v>
          </cell>
          <cell r="M6254" t="str">
            <v>﻿Đã nghỉ việc</v>
          </cell>
          <cell r="N6254">
            <v>42641</v>
          </cell>
          <cell r="Q6254">
            <v>0</v>
          </cell>
          <cell r="T6254">
            <v>0</v>
          </cell>
          <cell r="U6254">
            <v>0</v>
          </cell>
          <cell r="V6254">
            <v>0</v>
          </cell>
        </row>
        <row r="6255">
          <cell r="D6255" t="str">
            <v>MDRT VT</v>
          </cell>
          <cell r="M6255" t="str">
            <v>﻿Đang hoạt động</v>
          </cell>
          <cell r="N6255">
            <v>42607</v>
          </cell>
          <cell r="Q6255">
            <v>1</v>
          </cell>
          <cell r="T6255">
            <v>0</v>
          </cell>
          <cell r="U6255">
            <v>0</v>
          </cell>
          <cell r="V6255">
            <v>0</v>
          </cell>
        </row>
        <row r="6256">
          <cell r="D6256" t="str">
            <v>GREEN DRAGON</v>
          </cell>
          <cell r="M6256" t="str">
            <v>﻿Đang hoạt động</v>
          </cell>
          <cell r="N6256">
            <v>42606</v>
          </cell>
          <cell r="Q6256">
            <v>1</v>
          </cell>
          <cell r="T6256">
            <v>0</v>
          </cell>
          <cell r="U6256">
            <v>0</v>
          </cell>
          <cell r="V6256">
            <v>0</v>
          </cell>
        </row>
        <row r="6257">
          <cell r="D6257" t="str">
            <v>THE KEY</v>
          </cell>
          <cell r="M6257" t="str">
            <v>﻿Đang hoạt động</v>
          </cell>
          <cell r="N6257">
            <v>42612</v>
          </cell>
          <cell r="Q6257">
            <v>1</v>
          </cell>
          <cell r="T6257">
            <v>0</v>
          </cell>
          <cell r="U6257">
            <v>0</v>
          </cell>
          <cell r="V6257">
            <v>0</v>
          </cell>
        </row>
        <row r="6258">
          <cell r="D6258" t="str">
            <v>GREEN DRAGON</v>
          </cell>
          <cell r="M6258" t="str">
            <v>﻿Đang hoạt động</v>
          </cell>
          <cell r="N6258">
            <v>42606</v>
          </cell>
          <cell r="Q6258">
            <v>1</v>
          </cell>
          <cell r="T6258">
            <v>0</v>
          </cell>
          <cell r="U6258">
            <v>0</v>
          </cell>
          <cell r="V6258">
            <v>0</v>
          </cell>
        </row>
        <row r="6259">
          <cell r="D6259" t="str">
            <v>GREEN DRAGON</v>
          </cell>
          <cell r="M6259" t="str">
            <v>﻿Đang hoạt động</v>
          </cell>
          <cell r="N6259">
            <v>42606</v>
          </cell>
          <cell r="Q6259">
            <v>1</v>
          </cell>
          <cell r="T6259">
            <v>0</v>
          </cell>
          <cell r="U6259">
            <v>0</v>
          </cell>
          <cell r="V6259">
            <v>0</v>
          </cell>
        </row>
        <row r="6260">
          <cell r="D6260" t="str">
            <v>BLUE OCEAN</v>
          </cell>
          <cell r="M6260" t="str">
            <v>﻿Đang hoạt động</v>
          </cell>
          <cell r="N6260">
            <v>42612</v>
          </cell>
          <cell r="Q6260">
            <v>1</v>
          </cell>
          <cell r="T6260">
            <v>0</v>
          </cell>
          <cell r="U6260">
            <v>0</v>
          </cell>
          <cell r="V6260">
            <v>0</v>
          </cell>
        </row>
        <row r="6261">
          <cell r="D6261" t="str">
            <v>CUPID</v>
          </cell>
          <cell r="M6261" t="str">
            <v>﻿Đang hoạt động</v>
          </cell>
          <cell r="N6261">
            <v>41816</v>
          </cell>
          <cell r="Q6261">
            <v>1</v>
          </cell>
          <cell r="T6261">
            <v>0</v>
          </cell>
          <cell r="U6261">
            <v>0</v>
          </cell>
          <cell r="V6261">
            <v>0</v>
          </cell>
        </row>
        <row r="6262">
          <cell r="D6262" t="str">
            <v>GENCASA YÊN BÁI</v>
          </cell>
          <cell r="M6262" t="str">
            <v>﻿Đang hoạt động</v>
          </cell>
          <cell r="N6262">
            <v>42606</v>
          </cell>
          <cell r="Q6262">
            <v>1</v>
          </cell>
          <cell r="T6262">
            <v>0</v>
          </cell>
          <cell r="U6262">
            <v>0</v>
          </cell>
          <cell r="V6262">
            <v>0</v>
          </cell>
        </row>
        <row r="6263">
          <cell r="D6263" t="str">
            <v>GENCASA BÀ RỊA</v>
          </cell>
          <cell r="M6263" t="str">
            <v>﻿Đang hoạt động</v>
          </cell>
          <cell r="N6263">
            <v>42607</v>
          </cell>
          <cell r="Q6263">
            <v>1</v>
          </cell>
          <cell r="T6263">
            <v>0</v>
          </cell>
          <cell r="U6263">
            <v>0</v>
          </cell>
          <cell r="V6263">
            <v>0</v>
          </cell>
        </row>
        <row r="6264">
          <cell r="D6264" t="str">
            <v>GREEN DRAGON</v>
          </cell>
          <cell r="M6264" t="str">
            <v>﻿Đang hoạt động</v>
          </cell>
          <cell r="N6264">
            <v>42606</v>
          </cell>
          <cell r="Q6264">
            <v>1</v>
          </cell>
          <cell r="T6264">
            <v>0</v>
          </cell>
          <cell r="U6264">
            <v>0</v>
          </cell>
          <cell r="V6264">
            <v>0</v>
          </cell>
        </row>
        <row r="6265">
          <cell r="D6265" t="str">
            <v>BLUE OCEAN</v>
          </cell>
          <cell r="M6265" t="str">
            <v>﻿Đang hoạt động</v>
          </cell>
          <cell r="N6265">
            <v>42612</v>
          </cell>
          <cell r="Q6265">
            <v>1</v>
          </cell>
          <cell r="T6265">
            <v>0</v>
          </cell>
          <cell r="U6265">
            <v>0</v>
          </cell>
          <cell r="V6265">
            <v>0</v>
          </cell>
        </row>
        <row r="6266">
          <cell r="D6266" t="str">
            <v>GREEN DRAGON</v>
          </cell>
          <cell r="M6266" t="str">
            <v>﻿Đang hoạt động</v>
          </cell>
          <cell r="N6266">
            <v>42606</v>
          </cell>
          <cell r="Q6266">
            <v>1</v>
          </cell>
          <cell r="T6266">
            <v>0</v>
          </cell>
          <cell r="U6266">
            <v>0</v>
          </cell>
          <cell r="V6266">
            <v>0</v>
          </cell>
        </row>
        <row r="6267">
          <cell r="D6267" t="str">
            <v>GREEN DRAGON</v>
          </cell>
          <cell r="M6267" t="str">
            <v>﻿Đang hoạt động</v>
          </cell>
          <cell r="N6267">
            <v>42681</v>
          </cell>
          <cell r="Q6267">
            <v>1</v>
          </cell>
          <cell r="T6267">
            <v>0</v>
          </cell>
          <cell r="U6267">
            <v>0</v>
          </cell>
          <cell r="V6267">
            <v>0</v>
          </cell>
        </row>
        <row r="6268">
          <cell r="D6268" t="str">
            <v>GENCASA YÊN BÁI</v>
          </cell>
          <cell r="M6268" t="str">
            <v>﻿Đang hoạt động</v>
          </cell>
          <cell r="N6268">
            <v>42606</v>
          </cell>
          <cell r="Q6268">
            <v>1</v>
          </cell>
          <cell r="T6268">
            <v>0</v>
          </cell>
          <cell r="U6268">
            <v>0</v>
          </cell>
          <cell r="V6268">
            <v>0</v>
          </cell>
        </row>
        <row r="6269">
          <cell r="D6269" t="str">
            <v>GENCASA YÊN BÁI</v>
          </cell>
          <cell r="M6269" t="str">
            <v>﻿Đang hoạt động</v>
          </cell>
          <cell r="N6269">
            <v>42606</v>
          </cell>
          <cell r="Q6269">
            <v>1</v>
          </cell>
          <cell r="T6269">
            <v>0</v>
          </cell>
          <cell r="U6269">
            <v>0</v>
          </cell>
          <cell r="V6269">
            <v>0</v>
          </cell>
        </row>
        <row r="6270">
          <cell r="D6270" t="str">
            <v>BLUE OCEAN</v>
          </cell>
          <cell r="M6270" t="str">
            <v>﻿Đang hoạt động</v>
          </cell>
          <cell r="N6270">
            <v>42667</v>
          </cell>
          <cell r="Q6270">
            <v>0</v>
          </cell>
          <cell r="T6270">
            <v>0</v>
          </cell>
          <cell r="U6270">
            <v>1</v>
          </cell>
          <cell r="V6270">
            <v>0</v>
          </cell>
        </row>
        <row r="6271">
          <cell r="D6271" t="str">
            <v>GENCASA BÀ RỊA</v>
          </cell>
          <cell r="M6271" t="str">
            <v>﻿Đã nghỉ việc</v>
          </cell>
          <cell r="N6271">
            <v>42664</v>
          </cell>
          <cell r="Q6271">
            <v>0</v>
          </cell>
          <cell r="T6271">
            <v>0</v>
          </cell>
          <cell r="U6271">
            <v>0</v>
          </cell>
          <cell r="V6271">
            <v>0</v>
          </cell>
        </row>
        <row r="6272">
          <cell r="D6272" t="str">
            <v>GENCASA YÊN BÁI</v>
          </cell>
          <cell r="M6272" t="str">
            <v>﻿Đang hoạt động</v>
          </cell>
          <cell r="N6272">
            <v>42634</v>
          </cell>
          <cell r="Q6272">
            <v>1</v>
          </cell>
          <cell r="T6272">
            <v>0</v>
          </cell>
          <cell r="U6272">
            <v>0</v>
          </cell>
          <cell r="V6272">
            <v>0</v>
          </cell>
        </row>
        <row r="6273">
          <cell r="D6273" t="str">
            <v>BLUE OCEAN</v>
          </cell>
          <cell r="M6273" t="str">
            <v>﻿Đang hoạt động</v>
          </cell>
          <cell r="N6273">
            <v>42612</v>
          </cell>
          <cell r="Q6273">
            <v>1</v>
          </cell>
          <cell r="T6273">
            <v>0</v>
          </cell>
          <cell r="U6273">
            <v>0</v>
          </cell>
          <cell r="V6273">
            <v>0</v>
          </cell>
        </row>
        <row r="6274">
          <cell r="D6274" t="str">
            <v>GENCASA YÊN BÁI</v>
          </cell>
          <cell r="M6274" t="str">
            <v>﻿Đang hoạt động</v>
          </cell>
          <cell r="N6274">
            <v>42606</v>
          </cell>
          <cell r="Q6274">
            <v>1</v>
          </cell>
          <cell r="T6274">
            <v>0</v>
          </cell>
          <cell r="U6274">
            <v>0</v>
          </cell>
          <cell r="V6274">
            <v>0</v>
          </cell>
        </row>
        <row r="6275">
          <cell r="D6275" t="str">
            <v>VICTORY</v>
          </cell>
          <cell r="M6275" t="str">
            <v>﻿Đã nghỉ việc</v>
          </cell>
          <cell r="N6275">
            <v>42606</v>
          </cell>
          <cell r="Q6275">
            <v>0</v>
          </cell>
          <cell r="T6275">
            <v>0</v>
          </cell>
          <cell r="U6275">
            <v>0</v>
          </cell>
          <cell r="V6275">
            <v>0</v>
          </cell>
        </row>
        <row r="6276">
          <cell r="D6276" t="str">
            <v>GENCASA BÀ RỊA</v>
          </cell>
          <cell r="M6276" t="str">
            <v>﻿Đang hoạt động</v>
          </cell>
          <cell r="N6276">
            <v>42607</v>
          </cell>
          <cell r="Q6276">
            <v>1</v>
          </cell>
          <cell r="T6276">
            <v>0</v>
          </cell>
          <cell r="U6276">
            <v>0</v>
          </cell>
          <cell r="V6276">
            <v>0</v>
          </cell>
        </row>
        <row r="6277">
          <cell r="D6277" t="str">
            <v>GENCASA YÊN BÁI</v>
          </cell>
          <cell r="M6277" t="str">
            <v>﻿Đang hoạt động</v>
          </cell>
          <cell r="N6277">
            <v>42606</v>
          </cell>
          <cell r="Q6277">
            <v>1</v>
          </cell>
          <cell r="T6277">
            <v>0</v>
          </cell>
          <cell r="U6277">
            <v>0</v>
          </cell>
          <cell r="V6277">
            <v>0</v>
          </cell>
        </row>
        <row r="6278">
          <cell r="D6278" t="str">
            <v>GENCASA YÊN BÁI</v>
          </cell>
          <cell r="M6278" t="str">
            <v>﻿Đang hoạt động</v>
          </cell>
          <cell r="N6278">
            <v>42606</v>
          </cell>
          <cell r="Q6278">
            <v>0</v>
          </cell>
          <cell r="T6278">
            <v>0</v>
          </cell>
          <cell r="U6278">
            <v>1</v>
          </cell>
          <cell r="V6278">
            <v>0</v>
          </cell>
        </row>
        <row r="6279">
          <cell r="D6279" t="str">
            <v>CẦN THƠ</v>
          </cell>
          <cell r="M6279" t="str">
            <v>﻿Đang hoạt động</v>
          </cell>
          <cell r="N6279">
            <v>42668</v>
          </cell>
          <cell r="Q6279">
            <v>1</v>
          </cell>
          <cell r="T6279">
            <v>0</v>
          </cell>
          <cell r="U6279">
            <v>0</v>
          </cell>
          <cell r="V6279">
            <v>0</v>
          </cell>
        </row>
        <row r="6280">
          <cell r="D6280" t="str">
            <v>BLUE OCEAN</v>
          </cell>
          <cell r="M6280" t="str">
            <v>﻿Đã nghỉ việc</v>
          </cell>
          <cell r="N6280">
            <v>42612</v>
          </cell>
          <cell r="Q6280">
            <v>0</v>
          </cell>
          <cell r="T6280">
            <v>0</v>
          </cell>
          <cell r="U6280">
            <v>0</v>
          </cell>
          <cell r="V6280">
            <v>0</v>
          </cell>
        </row>
        <row r="6281">
          <cell r="D6281" t="str">
            <v>GREEN DRAGON</v>
          </cell>
          <cell r="M6281" t="str">
            <v>﻿Đã nghỉ việc</v>
          </cell>
          <cell r="N6281">
            <v>42606</v>
          </cell>
          <cell r="Q6281">
            <v>0</v>
          </cell>
          <cell r="T6281">
            <v>0</v>
          </cell>
          <cell r="U6281">
            <v>0</v>
          </cell>
          <cell r="V6281">
            <v>0</v>
          </cell>
        </row>
        <row r="6282">
          <cell r="D6282" t="str">
            <v>GENCASA BÀ RỊA</v>
          </cell>
          <cell r="M6282" t="str">
            <v>﻿Đang hoạt động</v>
          </cell>
          <cell r="N6282">
            <v>42612</v>
          </cell>
          <cell r="Q6282">
            <v>1</v>
          </cell>
          <cell r="T6282">
            <v>0</v>
          </cell>
          <cell r="U6282">
            <v>0</v>
          </cell>
          <cell r="V6282">
            <v>0</v>
          </cell>
        </row>
        <row r="6283">
          <cell r="D6283" t="str">
            <v>GENCASA YÊN BÁI</v>
          </cell>
          <cell r="M6283" t="str">
            <v>﻿Đang hoạt động</v>
          </cell>
          <cell r="N6283">
            <v>42606</v>
          </cell>
          <cell r="Q6283">
            <v>0</v>
          </cell>
          <cell r="T6283">
            <v>1</v>
          </cell>
          <cell r="U6283">
            <v>0</v>
          </cell>
          <cell r="V6283">
            <v>0</v>
          </cell>
        </row>
        <row r="6284">
          <cell r="D6284" t="str">
            <v>GENCASA YÊN BÁI</v>
          </cell>
          <cell r="M6284" t="str">
            <v>﻿Đang hoạt động</v>
          </cell>
          <cell r="N6284">
            <v>42606</v>
          </cell>
          <cell r="Q6284">
            <v>1</v>
          </cell>
          <cell r="T6284">
            <v>0</v>
          </cell>
          <cell r="U6284">
            <v>0</v>
          </cell>
          <cell r="V6284">
            <v>0</v>
          </cell>
        </row>
        <row r="6285">
          <cell r="D6285" t="str">
            <v>GENCASA YÊN BÁI</v>
          </cell>
          <cell r="M6285" t="str">
            <v>﻿Đang hoạt động</v>
          </cell>
          <cell r="N6285">
            <v>42606</v>
          </cell>
          <cell r="Q6285">
            <v>0</v>
          </cell>
          <cell r="T6285">
            <v>0</v>
          </cell>
          <cell r="U6285">
            <v>1</v>
          </cell>
          <cell r="V6285">
            <v>0</v>
          </cell>
        </row>
        <row r="6286">
          <cell r="D6286" t="str">
            <v>GREEN DRAGON</v>
          </cell>
          <cell r="M6286" t="str">
            <v>﻿Đã nghỉ việc</v>
          </cell>
          <cell r="N6286">
            <v>42606</v>
          </cell>
          <cell r="Q6286">
            <v>0</v>
          </cell>
          <cell r="T6286">
            <v>0</v>
          </cell>
          <cell r="U6286">
            <v>0</v>
          </cell>
          <cell r="V6286">
            <v>0</v>
          </cell>
        </row>
        <row r="6287">
          <cell r="D6287" t="str">
            <v>GENCASA YÊN BÁI</v>
          </cell>
          <cell r="M6287" t="str">
            <v>﻿Đang hoạt động</v>
          </cell>
          <cell r="N6287">
            <v>42606</v>
          </cell>
          <cell r="Q6287">
            <v>1</v>
          </cell>
          <cell r="T6287">
            <v>0</v>
          </cell>
          <cell r="U6287">
            <v>0</v>
          </cell>
          <cell r="V6287">
            <v>0</v>
          </cell>
        </row>
        <row r="6288">
          <cell r="D6288" t="str">
            <v>GENCASA YÊN BÁI</v>
          </cell>
          <cell r="M6288" t="str">
            <v>﻿Đang hoạt động</v>
          </cell>
          <cell r="N6288">
            <v>42606</v>
          </cell>
          <cell r="Q6288">
            <v>0</v>
          </cell>
          <cell r="T6288">
            <v>1</v>
          </cell>
          <cell r="U6288">
            <v>0</v>
          </cell>
          <cell r="V6288">
            <v>0</v>
          </cell>
        </row>
        <row r="6289">
          <cell r="D6289" t="str">
            <v>BLUE OCEAN</v>
          </cell>
          <cell r="M6289" t="str">
            <v>﻿Đã nghỉ việc</v>
          </cell>
          <cell r="N6289">
            <v>42612</v>
          </cell>
          <cell r="Q6289">
            <v>0</v>
          </cell>
          <cell r="T6289">
            <v>0</v>
          </cell>
          <cell r="U6289">
            <v>0</v>
          </cell>
          <cell r="V6289">
            <v>0</v>
          </cell>
        </row>
        <row r="6290">
          <cell r="D6290" t="str">
            <v>GENCASA YÊN BÁI</v>
          </cell>
          <cell r="M6290" t="str">
            <v>﻿Đang hoạt động</v>
          </cell>
          <cell r="N6290">
            <v>42606</v>
          </cell>
          <cell r="Q6290">
            <v>1</v>
          </cell>
          <cell r="T6290">
            <v>0</v>
          </cell>
          <cell r="U6290">
            <v>0</v>
          </cell>
          <cell r="V6290">
            <v>0</v>
          </cell>
        </row>
        <row r="6291">
          <cell r="D6291" t="str">
            <v>GENCASA YÊN BÁI</v>
          </cell>
          <cell r="M6291" t="str">
            <v>﻿Đang hoạt động</v>
          </cell>
          <cell r="N6291">
            <v>42606</v>
          </cell>
          <cell r="Q6291">
            <v>0</v>
          </cell>
          <cell r="T6291">
            <v>0</v>
          </cell>
          <cell r="U6291">
            <v>1</v>
          </cell>
          <cell r="V6291">
            <v>0</v>
          </cell>
        </row>
        <row r="6292">
          <cell r="D6292" t="str">
            <v>GENCASA YÊN BÁI</v>
          </cell>
          <cell r="M6292" t="str">
            <v>﻿Đang hoạt động</v>
          </cell>
          <cell r="N6292">
            <v>42607</v>
          </cell>
          <cell r="Q6292">
            <v>0</v>
          </cell>
          <cell r="T6292">
            <v>0</v>
          </cell>
          <cell r="U6292">
            <v>1</v>
          </cell>
          <cell r="V6292">
            <v>0</v>
          </cell>
        </row>
        <row r="6293">
          <cell r="D6293" t="str">
            <v>THE KEY</v>
          </cell>
          <cell r="M6293" t="str">
            <v>﻿Đang hoạt động</v>
          </cell>
          <cell r="N6293">
            <v>42612</v>
          </cell>
          <cell r="Q6293">
            <v>1</v>
          </cell>
          <cell r="T6293">
            <v>0</v>
          </cell>
          <cell r="U6293">
            <v>0</v>
          </cell>
          <cell r="V6293">
            <v>0</v>
          </cell>
        </row>
        <row r="6294">
          <cell r="D6294" t="str">
            <v>GENCASA YÊN BÁI</v>
          </cell>
          <cell r="M6294" t="str">
            <v>﻿Đang hoạt động</v>
          </cell>
          <cell r="N6294">
            <v>42635</v>
          </cell>
          <cell r="Q6294">
            <v>1</v>
          </cell>
          <cell r="T6294">
            <v>0</v>
          </cell>
          <cell r="U6294">
            <v>0</v>
          </cell>
          <cell r="V6294">
            <v>0</v>
          </cell>
        </row>
        <row r="6295">
          <cell r="D6295" t="str">
            <v>GENCASA YÊN BÁI</v>
          </cell>
          <cell r="M6295" t="str">
            <v>﻿Đang hoạt động</v>
          </cell>
          <cell r="N6295">
            <v>42674</v>
          </cell>
          <cell r="Q6295">
            <v>0</v>
          </cell>
          <cell r="T6295">
            <v>0</v>
          </cell>
          <cell r="U6295">
            <v>0</v>
          </cell>
          <cell r="V6295">
            <v>1</v>
          </cell>
        </row>
        <row r="6296">
          <cell r="D6296" t="str">
            <v>GENCASA YÊN BÁI</v>
          </cell>
          <cell r="M6296" t="str">
            <v>﻿Tạm đình chỉ</v>
          </cell>
          <cell r="N6296">
            <v>42606</v>
          </cell>
          <cell r="Q6296">
            <v>0</v>
          </cell>
          <cell r="T6296">
            <v>0</v>
          </cell>
          <cell r="U6296">
            <v>0</v>
          </cell>
          <cell r="V6296">
            <v>1</v>
          </cell>
        </row>
        <row r="6297">
          <cell r="D6297" t="str">
            <v>THE STARS 1</v>
          </cell>
          <cell r="M6297" t="str">
            <v>﻿Đang hoạt động</v>
          </cell>
          <cell r="N6297">
            <v>41897</v>
          </cell>
          <cell r="Q6297">
            <v>0</v>
          </cell>
          <cell r="T6297">
            <v>0</v>
          </cell>
          <cell r="U6297">
            <v>1</v>
          </cell>
          <cell r="V6297">
            <v>0</v>
          </cell>
        </row>
        <row r="6298">
          <cell r="D6298" t="str">
            <v>GENCASA NGHỆ AN</v>
          </cell>
          <cell r="M6298" t="str">
            <v>﻿Đang hoạt động</v>
          </cell>
          <cell r="N6298">
            <v>42606</v>
          </cell>
          <cell r="Q6298">
            <v>1</v>
          </cell>
          <cell r="T6298">
            <v>0</v>
          </cell>
          <cell r="U6298">
            <v>0</v>
          </cell>
          <cell r="V6298">
            <v>0</v>
          </cell>
        </row>
        <row r="6299">
          <cell r="D6299" t="str">
            <v>REDBULL</v>
          </cell>
          <cell r="M6299" t="str">
            <v>﻿Đang hoạt động</v>
          </cell>
          <cell r="N6299">
            <v>42639</v>
          </cell>
          <cell r="Q6299">
            <v>0</v>
          </cell>
          <cell r="T6299">
            <v>0</v>
          </cell>
          <cell r="U6299">
            <v>1</v>
          </cell>
          <cell r="V6299">
            <v>0</v>
          </cell>
        </row>
        <row r="6300">
          <cell r="D6300" t="str">
            <v>REDBULL</v>
          </cell>
          <cell r="M6300" t="str">
            <v>﻿Tạm đình chỉ</v>
          </cell>
          <cell r="N6300">
            <v>42606</v>
          </cell>
          <cell r="Q6300">
            <v>0</v>
          </cell>
          <cell r="T6300">
            <v>0</v>
          </cell>
          <cell r="U6300">
            <v>0</v>
          </cell>
          <cell r="V6300">
            <v>1</v>
          </cell>
        </row>
        <row r="6301">
          <cell r="D6301" t="str">
            <v>GENCASA NGHỆ AN</v>
          </cell>
          <cell r="M6301" t="str">
            <v>﻿Đang hoạt động</v>
          </cell>
          <cell r="N6301">
            <v>42633</v>
          </cell>
          <cell r="Q6301">
            <v>1</v>
          </cell>
          <cell r="T6301">
            <v>0</v>
          </cell>
          <cell r="U6301">
            <v>0</v>
          </cell>
          <cell r="V6301">
            <v>0</v>
          </cell>
        </row>
        <row r="6302">
          <cell r="D6302" t="str">
            <v>REDBULL</v>
          </cell>
          <cell r="M6302" t="str">
            <v>﻿Đang hoạt động</v>
          </cell>
          <cell r="N6302">
            <v>42606</v>
          </cell>
          <cell r="Q6302">
            <v>1</v>
          </cell>
          <cell r="T6302">
            <v>0</v>
          </cell>
          <cell r="U6302">
            <v>0</v>
          </cell>
          <cell r="V6302">
            <v>0</v>
          </cell>
        </row>
        <row r="6303">
          <cell r="D6303" t="str">
            <v>CẦN THƠ</v>
          </cell>
          <cell r="M6303" t="str">
            <v>﻿Đang hoạt động</v>
          </cell>
          <cell r="N6303">
            <v>42632</v>
          </cell>
          <cell r="Q6303">
            <v>1</v>
          </cell>
          <cell r="T6303">
            <v>0</v>
          </cell>
          <cell r="U6303">
            <v>0</v>
          </cell>
          <cell r="V6303">
            <v>0</v>
          </cell>
        </row>
        <row r="6304">
          <cell r="D6304" t="str">
            <v>REDBULL</v>
          </cell>
          <cell r="M6304" t="str">
            <v>﻿Đang hoạt động</v>
          </cell>
          <cell r="N6304">
            <v>42607</v>
          </cell>
          <cell r="Q6304">
            <v>0</v>
          </cell>
          <cell r="T6304">
            <v>0</v>
          </cell>
          <cell r="U6304">
            <v>1</v>
          </cell>
          <cell r="V6304">
            <v>0</v>
          </cell>
        </row>
        <row r="6305">
          <cell r="D6305" t="str">
            <v>REDBULL</v>
          </cell>
          <cell r="M6305" t="str">
            <v>﻿Tạm đình chỉ</v>
          </cell>
          <cell r="N6305">
            <v>42606</v>
          </cell>
          <cell r="Q6305">
            <v>0</v>
          </cell>
          <cell r="T6305">
            <v>0</v>
          </cell>
          <cell r="U6305">
            <v>1</v>
          </cell>
          <cell r="V6305">
            <v>0</v>
          </cell>
        </row>
        <row r="6306">
          <cell r="D6306" t="str">
            <v>REDBULL</v>
          </cell>
          <cell r="M6306" t="str">
            <v>﻿Đang hoạt động</v>
          </cell>
          <cell r="N6306">
            <v>42657</v>
          </cell>
          <cell r="Q6306">
            <v>0</v>
          </cell>
          <cell r="T6306">
            <v>0</v>
          </cell>
          <cell r="U6306">
            <v>1</v>
          </cell>
          <cell r="V6306">
            <v>0</v>
          </cell>
        </row>
        <row r="6307">
          <cell r="D6307" t="str">
            <v>GENCASA YÊN BÁI</v>
          </cell>
          <cell r="M6307" t="str">
            <v>﻿Đang hoạt động</v>
          </cell>
          <cell r="N6307">
            <v>42606</v>
          </cell>
          <cell r="Q6307">
            <v>0</v>
          </cell>
          <cell r="T6307">
            <v>0</v>
          </cell>
          <cell r="U6307">
            <v>1</v>
          </cell>
          <cell r="V6307">
            <v>0</v>
          </cell>
        </row>
        <row r="6308">
          <cell r="D6308" t="str">
            <v>GENCASA YÊN BÁI</v>
          </cell>
          <cell r="M6308" t="str">
            <v>﻿Đang hoạt động</v>
          </cell>
          <cell r="N6308">
            <v>42606</v>
          </cell>
          <cell r="Q6308">
            <v>0</v>
          </cell>
          <cell r="T6308">
            <v>0</v>
          </cell>
          <cell r="U6308">
            <v>0</v>
          </cell>
          <cell r="V6308">
            <v>1</v>
          </cell>
        </row>
        <row r="6309">
          <cell r="D6309" t="str">
            <v>REDBULL</v>
          </cell>
          <cell r="M6309" t="str">
            <v>﻿Đang hoạt động</v>
          </cell>
          <cell r="N6309">
            <v>42639</v>
          </cell>
          <cell r="Q6309">
            <v>0</v>
          </cell>
          <cell r="T6309">
            <v>0</v>
          </cell>
          <cell r="U6309">
            <v>1</v>
          </cell>
          <cell r="V6309">
            <v>0</v>
          </cell>
        </row>
        <row r="6310">
          <cell r="D6310" t="str">
            <v>REDBULL</v>
          </cell>
          <cell r="M6310" t="str">
            <v>﻿Đang hoạt động</v>
          </cell>
          <cell r="N6310">
            <v>42657</v>
          </cell>
          <cell r="Q6310">
            <v>0</v>
          </cell>
          <cell r="T6310">
            <v>0</v>
          </cell>
          <cell r="U6310">
            <v>1</v>
          </cell>
          <cell r="V6310">
            <v>0</v>
          </cell>
        </row>
        <row r="6311">
          <cell r="D6311" t="str">
            <v>THE KEY</v>
          </cell>
          <cell r="M6311" t="str">
            <v>﻿Đang hoạt động</v>
          </cell>
          <cell r="N6311">
            <v>42627</v>
          </cell>
          <cell r="Q6311">
            <v>1</v>
          </cell>
          <cell r="T6311">
            <v>0</v>
          </cell>
          <cell r="U6311">
            <v>0</v>
          </cell>
          <cell r="V6311">
            <v>0</v>
          </cell>
        </row>
        <row r="6312">
          <cell r="D6312" t="str">
            <v>THE KEY</v>
          </cell>
          <cell r="M6312" t="str">
            <v>﻿Đang hoạt động</v>
          </cell>
          <cell r="N6312">
            <v>42627</v>
          </cell>
          <cell r="Q6312">
            <v>1</v>
          </cell>
          <cell r="T6312">
            <v>0</v>
          </cell>
          <cell r="U6312">
            <v>0</v>
          </cell>
          <cell r="V6312">
            <v>0</v>
          </cell>
        </row>
        <row r="6313">
          <cell r="D6313" t="str">
            <v>CẦN THƠ</v>
          </cell>
          <cell r="M6313" t="str">
            <v>﻿Đang hoạt động</v>
          </cell>
          <cell r="N6313">
            <v>42636</v>
          </cell>
          <cell r="Q6313">
            <v>0</v>
          </cell>
          <cell r="T6313">
            <v>0</v>
          </cell>
          <cell r="U6313">
            <v>1</v>
          </cell>
          <cell r="V6313">
            <v>0</v>
          </cell>
        </row>
        <row r="6314">
          <cell r="D6314" t="str">
            <v>THE QUEEN</v>
          </cell>
          <cell r="M6314" t="str">
            <v>﻿Đang hoạt động</v>
          </cell>
          <cell r="N6314">
            <v>42612</v>
          </cell>
          <cell r="Q6314">
            <v>1</v>
          </cell>
          <cell r="T6314">
            <v>0</v>
          </cell>
          <cell r="U6314">
            <v>0</v>
          </cell>
          <cell r="V6314">
            <v>0</v>
          </cell>
        </row>
        <row r="6315">
          <cell r="M6315" t="str">
            <v>﻿Đang hoạt động</v>
          </cell>
          <cell r="N6315">
            <v>42641</v>
          </cell>
          <cell r="Q6315">
            <v>0</v>
          </cell>
          <cell r="T6315">
            <v>0</v>
          </cell>
          <cell r="U6315">
            <v>0</v>
          </cell>
          <cell r="V6315">
            <v>0</v>
          </cell>
        </row>
        <row r="6316">
          <cell r="D6316" t="str">
            <v>LONG XUYÊN 1</v>
          </cell>
          <cell r="M6316" t="str">
            <v>﻿Đang hoạt động</v>
          </cell>
          <cell r="N6316">
            <v>42607</v>
          </cell>
          <cell r="Q6316">
            <v>1</v>
          </cell>
          <cell r="T6316">
            <v>0</v>
          </cell>
          <cell r="U6316">
            <v>0</v>
          </cell>
          <cell r="V6316">
            <v>0</v>
          </cell>
        </row>
        <row r="6317">
          <cell r="M6317" t="str">
            <v>﻿Đang hoạt động</v>
          </cell>
          <cell r="N6317">
            <v>42611</v>
          </cell>
          <cell r="Q6317">
            <v>0</v>
          </cell>
          <cell r="T6317">
            <v>0</v>
          </cell>
          <cell r="U6317">
            <v>0</v>
          </cell>
          <cell r="V6317">
            <v>0</v>
          </cell>
        </row>
        <row r="6318">
          <cell r="M6318" t="str">
            <v>﻿Đang hoạt động</v>
          </cell>
          <cell r="N6318">
            <v>42611</v>
          </cell>
          <cell r="Q6318">
            <v>0</v>
          </cell>
          <cell r="T6318">
            <v>0</v>
          </cell>
          <cell r="U6318">
            <v>0</v>
          </cell>
          <cell r="V6318">
            <v>0</v>
          </cell>
        </row>
        <row r="6319">
          <cell r="M6319" t="str">
            <v>﻿Đang hoạt động</v>
          </cell>
          <cell r="N6319">
            <v>42611</v>
          </cell>
          <cell r="Q6319">
            <v>0</v>
          </cell>
          <cell r="T6319">
            <v>0</v>
          </cell>
          <cell r="U6319">
            <v>0</v>
          </cell>
          <cell r="V6319">
            <v>0</v>
          </cell>
        </row>
        <row r="6320">
          <cell r="M6320" t="str">
            <v>﻿Đang hoạt động</v>
          </cell>
          <cell r="N6320">
            <v>42611</v>
          </cell>
          <cell r="Q6320">
            <v>0</v>
          </cell>
          <cell r="T6320">
            <v>0</v>
          </cell>
          <cell r="U6320">
            <v>0</v>
          </cell>
          <cell r="V6320">
            <v>0</v>
          </cell>
        </row>
        <row r="6321">
          <cell r="M6321" t="str">
            <v>﻿Đang hoạt động</v>
          </cell>
          <cell r="N6321">
            <v>42611</v>
          </cell>
          <cell r="Q6321">
            <v>0</v>
          </cell>
          <cell r="T6321">
            <v>0</v>
          </cell>
          <cell r="U6321">
            <v>0</v>
          </cell>
          <cell r="V6321">
            <v>0</v>
          </cell>
        </row>
        <row r="6322">
          <cell r="M6322" t="str">
            <v>﻿Đang hoạt động</v>
          </cell>
          <cell r="N6322">
            <v>42611</v>
          </cell>
          <cell r="Q6322">
            <v>0</v>
          </cell>
          <cell r="T6322">
            <v>0</v>
          </cell>
          <cell r="U6322">
            <v>0</v>
          </cell>
          <cell r="V6322">
            <v>0</v>
          </cell>
        </row>
        <row r="6323">
          <cell r="M6323" t="str">
            <v>﻿Đang hoạt động</v>
          </cell>
          <cell r="N6323">
            <v>42611</v>
          </cell>
          <cell r="Q6323">
            <v>0</v>
          </cell>
          <cell r="T6323">
            <v>0</v>
          </cell>
          <cell r="U6323">
            <v>0</v>
          </cell>
          <cell r="V6323">
            <v>0</v>
          </cell>
        </row>
        <row r="6324">
          <cell r="D6324" t="str">
            <v>LONG XUYÊN 1</v>
          </cell>
          <cell r="M6324" t="str">
            <v>﻿Đã nghỉ việc</v>
          </cell>
          <cell r="N6324">
            <v>42607</v>
          </cell>
          <cell r="Q6324">
            <v>0</v>
          </cell>
          <cell r="T6324">
            <v>0</v>
          </cell>
          <cell r="U6324">
            <v>0</v>
          </cell>
          <cell r="V6324">
            <v>0</v>
          </cell>
        </row>
        <row r="6325">
          <cell r="D6325" t="str">
            <v>GENCASA LAM SƠN</v>
          </cell>
          <cell r="M6325" t="str">
            <v>﻿Đã nghỉ việc</v>
          </cell>
          <cell r="N6325">
            <v>42606</v>
          </cell>
          <cell r="Q6325">
            <v>0</v>
          </cell>
          <cell r="T6325">
            <v>0</v>
          </cell>
          <cell r="U6325">
            <v>0</v>
          </cell>
          <cell r="V6325">
            <v>0</v>
          </cell>
        </row>
        <row r="6326">
          <cell r="D6326" t="str">
            <v>GENCASA LAM SƠN</v>
          </cell>
          <cell r="M6326" t="str">
            <v>﻿Đang hoạt động</v>
          </cell>
          <cell r="N6326">
            <v>42606</v>
          </cell>
          <cell r="Q6326">
            <v>0</v>
          </cell>
          <cell r="T6326">
            <v>1</v>
          </cell>
          <cell r="U6326">
            <v>0</v>
          </cell>
          <cell r="V6326">
            <v>0</v>
          </cell>
        </row>
        <row r="6327">
          <cell r="D6327" t="str">
            <v>REDBULL</v>
          </cell>
          <cell r="M6327" t="str">
            <v>﻿Đang hoạt động</v>
          </cell>
          <cell r="N6327">
            <v>42606</v>
          </cell>
          <cell r="Q6327">
            <v>1</v>
          </cell>
          <cell r="T6327">
            <v>0</v>
          </cell>
          <cell r="U6327">
            <v>0</v>
          </cell>
          <cell r="V6327">
            <v>0</v>
          </cell>
        </row>
        <row r="6328">
          <cell r="D6328" t="str">
            <v>THE QUEEN</v>
          </cell>
          <cell r="M6328" t="str">
            <v>﻿Đang hoạt động</v>
          </cell>
          <cell r="N6328">
            <v>42606</v>
          </cell>
          <cell r="Q6328">
            <v>1</v>
          </cell>
          <cell r="T6328">
            <v>0</v>
          </cell>
          <cell r="U6328">
            <v>0</v>
          </cell>
          <cell r="V6328">
            <v>0</v>
          </cell>
        </row>
        <row r="6329">
          <cell r="D6329" t="str">
            <v>REDBULL</v>
          </cell>
          <cell r="M6329" t="str">
            <v>﻿Đang hoạt động</v>
          </cell>
          <cell r="N6329">
            <v>42606</v>
          </cell>
          <cell r="Q6329">
            <v>1</v>
          </cell>
          <cell r="T6329">
            <v>0</v>
          </cell>
          <cell r="U6329">
            <v>0</v>
          </cell>
          <cell r="V6329">
            <v>0</v>
          </cell>
        </row>
        <row r="6330">
          <cell r="D6330" t="str">
            <v>THE SKY</v>
          </cell>
          <cell r="M6330" t="str">
            <v>﻿Đang hoạt động</v>
          </cell>
          <cell r="N6330">
            <v>42664</v>
          </cell>
          <cell r="Q6330">
            <v>1</v>
          </cell>
          <cell r="T6330">
            <v>0</v>
          </cell>
          <cell r="U6330">
            <v>0</v>
          </cell>
          <cell r="V6330">
            <v>0</v>
          </cell>
        </row>
        <row r="6331">
          <cell r="D6331" t="str">
            <v>REDBULL</v>
          </cell>
          <cell r="M6331" t="str">
            <v>﻿Tạm đình chỉ</v>
          </cell>
          <cell r="N6331">
            <v>42606</v>
          </cell>
          <cell r="Q6331">
            <v>0</v>
          </cell>
          <cell r="T6331">
            <v>0</v>
          </cell>
          <cell r="U6331">
            <v>1</v>
          </cell>
          <cell r="V6331">
            <v>0</v>
          </cell>
        </row>
        <row r="6332">
          <cell r="D6332" t="str">
            <v>REDBULL</v>
          </cell>
          <cell r="M6332" t="str">
            <v>﻿Đã nghỉ việc</v>
          </cell>
          <cell r="N6332">
            <v>42628</v>
          </cell>
          <cell r="Q6332">
            <v>0</v>
          </cell>
          <cell r="T6332">
            <v>0</v>
          </cell>
          <cell r="U6332">
            <v>0</v>
          </cell>
          <cell r="V6332">
            <v>0</v>
          </cell>
        </row>
        <row r="6333">
          <cell r="D6333" t="str">
            <v>THE SKY</v>
          </cell>
          <cell r="M6333" t="str">
            <v>﻿Tạm đình chỉ</v>
          </cell>
          <cell r="N6333">
            <v>42641</v>
          </cell>
          <cell r="Q6333">
            <v>0</v>
          </cell>
          <cell r="T6333">
            <v>0</v>
          </cell>
          <cell r="U6333">
            <v>1</v>
          </cell>
          <cell r="V6333">
            <v>0</v>
          </cell>
        </row>
        <row r="6334">
          <cell r="D6334" t="str">
            <v>REDBULL</v>
          </cell>
          <cell r="M6334" t="str">
            <v>﻿Đang hoạt động</v>
          </cell>
          <cell r="N6334">
            <v>42606</v>
          </cell>
          <cell r="Q6334">
            <v>1</v>
          </cell>
          <cell r="T6334">
            <v>0</v>
          </cell>
          <cell r="U6334">
            <v>0</v>
          </cell>
          <cell r="V6334">
            <v>0</v>
          </cell>
        </row>
        <row r="6335">
          <cell r="D6335" t="str">
            <v>THE ROME</v>
          </cell>
          <cell r="M6335" t="str">
            <v>﻿Đã nghỉ việc</v>
          </cell>
          <cell r="N6335">
            <v>42611</v>
          </cell>
          <cell r="Q6335">
            <v>0</v>
          </cell>
          <cell r="T6335">
            <v>0</v>
          </cell>
          <cell r="U6335">
            <v>0</v>
          </cell>
          <cell r="V6335">
            <v>0</v>
          </cell>
        </row>
        <row r="6336">
          <cell r="D6336" t="str">
            <v>THE ROME</v>
          </cell>
          <cell r="M6336" t="str">
            <v>﻿Đang hoạt động</v>
          </cell>
          <cell r="N6336">
            <v>42611</v>
          </cell>
          <cell r="Q6336">
            <v>1</v>
          </cell>
          <cell r="T6336">
            <v>0</v>
          </cell>
          <cell r="U6336">
            <v>0</v>
          </cell>
          <cell r="V6336">
            <v>0</v>
          </cell>
        </row>
        <row r="6337">
          <cell r="D6337" t="str">
            <v>REDBULL</v>
          </cell>
          <cell r="M6337" t="str">
            <v>﻿Đang hoạt động</v>
          </cell>
          <cell r="N6337">
            <v>42606</v>
          </cell>
          <cell r="Q6337">
            <v>0</v>
          </cell>
          <cell r="T6337">
            <v>0</v>
          </cell>
          <cell r="U6337">
            <v>1</v>
          </cell>
          <cell r="V6337">
            <v>0</v>
          </cell>
        </row>
        <row r="6338">
          <cell r="D6338" t="str">
            <v>GREEN DRAGON</v>
          </cell>
          <cell r="M6338" t="str">
            <v>﻿Đã nghỉ việc</v>
          </cell>
          <cell r="N6338">
            <v>42606</v>
          </cell>
          <cell r="Q6338">
            <v>0</v>
          </cell>
          <cell r="T6338">
            <v>0</v>
          </cell>
          <cell r="U6338">
            <v>0</v>
          </cell>
          <cell r="V6338">
            <v>0</v>
          </cell>
        </row>
        <row r="6339">
          <cell r="D6339" t="str">
            <v>LONG XUYÊN 1</v>
          </cell>
          <cell r="M6339" t="str">
            <v>﻿Đang hoạt động</v>
          </cell>
          <cell r="N6339">
            <v>42627</v>
          </cell>
          <cell r="Q6339">
            <v>1</v>
          </cell>
          <cell r="T6339">
            <v>0</v>
          </cell>
          <cell r="U6339">
            <v>0</v>
          </cell>
          <cell r="V6339">
            <v>0</v>
          </cell>
        </row>
        <row r="6340">
          <cell r="D6340" t="str">
            <v>SPRING</v>
          </cell>
          <cell r="M6340" t="str">
            <v>﻿Đã nghỉ việc</v>
          </cell>
          <cell r="N6340">
            <v>42633</v>
          </cell>
          <cell r="Q6340">
            <v>0</v>
          </cell>
          <cell r="T6340">
            <v>0</v>
          </cell>
          <cell r="U6340">
            <v>0</v>
          </cell>
          <cell r="V6340">
            <v>0</v>
          </cell>
        </row>
        <row r="6341">
          <cell r="D6341" t="str">
            <v>LONG XUYÊN 1</v>
          </cell>
          <cell r="M6341" t="str">
            <v>﻿Đã nghỉ việc</v>
          </cell>
          <cell r="N6341">
            <v>42607</v>
          </cell>
          <cell r="Q6341">
            <v>0</v>
          </cell>
          <cell r="T6341">
            <v>0</v>
          </cell>
          <cell r="U6341">
            <v>0</v>
          </cell>
          <cell r="V6341">
            <v>0</v>
          </cell>
        </row>
        <row r="6342">
          <cell r="D6342" t="str">
            <v>THE ROME</v>
          </cell>
          <cell r="M6342" t="str">
            <v>﻿Đã nghỉ việc</v>
          </cell>
          <cell r="N6342">
            <v>42611</v>
          </cell>
          <cell r="Q6342">
            <v>0</v>
          </cell>
          <cell r="T6342">
            <v>0</v>
          </cell>
          <cell r="U6342">
            <v>0</v>
          </cell>
          <cell r="V6342">
            <v>0</v>
          </cell>
        </row>
        <row r="6343">
          <cell r="D6343" t="str">
            <v>BLUE WAVES</v>
          </cell>
          <cell r="M6343" t="str">
            <v>﻿Đã nghỉ việc</v>
          </cell>
          <cell r="N6343">
            <v>42606</v>
          </cell>
          <cell r="Q6343">
            <v>0</v>
          </cell>
          <cell r="T6343">
            <v>0</v>
          </cell>
          <cell r="U6343">
            <v>0</v>
          </cell>
          <cell r="V6343">
            <v>0</v>
          </cell>
        </row>
        <row r="6344">
          <cell r="D6344" t="str">
            <v>BÌNH MINH</v>
          </cell>
          <cell r="M6344" t="str">
            <v>﻿Đang hoạt động</v>
          </cell>
          <cell r="N6344">
            <v>42633</v>
          </cell>
          <cell r="Q6344">
            <v>1</v>
          </cell>
          <cell r="T6344">
            <v>0</v>
          </cell>
          <cell r="U6344">
            <v>0</v>
          </cell>
          <cell r="V6344">
            <v>0</v>
          </cell>
        </row>
        <row r="6345">
          <cell r="D6345" t="str">
            <v>BÌNH MINH</v>
          </cell>
          <cell r="M6345" t="str">
            <v>﻿Đang hoạt động</v>
          </cell>
          <cell r="N6345">
            <v>42611</v>
          </cell>
          <cell r="Q6345">
            <v>1</v>
          </cell>
          <cell r="T6345">
            <v>0</v>
          </cell>
          <cell r="U6345">
            <v>0</v>
          </cell>
          <cell r="V6345">
            <v>0</v>
          </cell>
        </row>
        <row r="6346">
          <cell r="D6346" t="str">
            <v>THANH HÓA</v>
          </cell>
          <cell r="M6346" t="str">
            <v>﻿Đã nghỉ việc</v>
          </cell>
          <cell r="N6346">
            <v>42626</v>
          </cell>
          <cell r="Q6346">
            <v>0</v>
          </cell>
          <cell r="T6346">
            <v>0</v>
          </cell>
          <cell r="U6346">
            <v>0</v>
          </cell>
          <cell r="V6346">
            <v>0</v>
          </cell>
        </row>
        <row r="6347">
          <cell r="D6347" t="str">
            <v>LONG XUYÊN 1</v>
          </cell>
          <cell r="M6347" t="str">
            <v>﻿Đang hoạt động</v>
          </cell>
          <cell r="N6347">
            <v>42670</v>
          </cell>
          <cell r="Q6347">
            <v>1</v>
          </cell>
          <cell r="T6347">
            <v>0</v>
          </cell>
          <cell r="U6347">
            <v>0</v>
          </cell>
          <cell r="V6347">
            <v>0</v>
          </cell>
        </row>
        <row r="6348">
          <cell r="D6348" t="str">
            <v>THANH HÓA</v>
          </cell>
          <cell r="M6348" t="str">
            <v>﻿Đang hoạt động</v>
          </cell>
          <cell r="N6348">
            <v>42626</v>
          </cell>
          <cell r="Q6348">
            <v>1</v>
          </cell>
          <cell r="T6348">
            <v>0</v>
          </cell>
          <cell r="U6348">
            <v>0</v>
          </cell>
          <cell r="V6348">
            <v>0</v>
          </cell>
        </row>
        <row r="6349">
          <cell r="D6349" t="str">
            <v>BÌNH MINH</v>
          </cell>
          <cell r="M6349" t="str">
            <v>﻿Đang hoạt động</v>
          </cell>
          <cell r="N6349">
            <v>42633</v>
          </cell>
          <cell r="Q6349">
            <v>1</v>
          </cell>
          <cell r="T6349">
            <v>0</v>
          </cell>
          <cell r="U6349">
            <v>0</v>
          </cell>
          <cell r="V6349">
            <v>0</v>
          </cell>
        </row>
        <row r="6350">
          <cell r="D6350" t="str">
            <v>THANH HÓA</v>
          </cell>
          <cell r="M6350" t="str">
            <v>﻿Đang hoạt động</v>
          </cell>
          <cell r="N6350">
            <v>42626</v>
          </cell>
          <cell r="Q6350">
            <v>1</v>
          </cell>
          <cell r="T6350">
            <v>0</v>
          </cell>
          <cell r="U6350">
            <v>0</v>
          </cell>
          <cell r="V6350">
            <v>0</v>
          </cell>
        </row>
        <row r="6351">
          <cell r="D6351" t="str">
            <v>GENCASA LONG BIÊN</v>
          </cell>
          <cell r="M6351" t="str">
            <v>﻿Đang hoạt động</v>
          </cell>
          <cell r="N6351">
            <v>42611</v>
          </cell>
          <cell r="Q6351">
            <v>1</v>
          </cell>
          <cell r="T6351">
            <v>0</v>
          </cell>
          <cell r="U6351">
            <v>0</v>
          </cell>
          <cell r="V6351">
            <v>0</v>
          </cell>
        </row>
        <row r="6352">
          <cell r="D6352" t="str">
            <v>GENCASA LONG BIÊN</v>
          </cell>
          <cell r="M6352" t="str">
            <v>﻿Đang hoạt động</v>
          </cell>
          <cell r="N6352">
            <v>42611</v>
          </cell>
          <cell r="Q6352">
            <v>1</v>
          </cell>
          <cell r="T6352">
            <v>0</v>
          </cell>
          <cell r="U6352">
            <v>0</v>
          </cell>
          <cell r="V6352">
            <v>0</v>
          </cell>
        </row>
        <row r="6353">
          <cell r="D6353" t="str">
            <v>GENCASA LONG BIÊN</v>
          </cell>
          <cell r="M6353" t="str">
            <v>﻿Đang hoạt động</v>
          </cell>
          <cell r="N6353">
            <v>42611</v>
          </cell>
          <cell r="Q6353">
            <v>0</v>
          </cell>
          <cell r="T6353">
            <v>0</v>
          </cell>
          <cell r="U6353">
            <v>1</v>
          </cell>
          <cell r="V6353">
            <v>0</v>
          </cell>
        </row>
        <row r="6354">
          <cell r="D6354" t="str">
            <v>LUCKY STAR</v>
          </cell>
          <cell r="M6354" t="str">
            <v>﻿Đang hoạt động</v>
          </cell>
          <cell r="N6354">
            <v>42612</v>
          </cell>
          <cell r="Q6354">
            <v>1</v>
          </cell>
          <cell r="T6354">
            <v>0</v>
          </cell>
          <cell r="U6354">
            <v>0</v>
          </cell>
          <cell r="V6354">
            <v>0</v>
          </cell>
        </row>
        <row r="6355">
          <cell r="D6355" t="str">
            <v>GENCASA LONG BIÊN</v>
          </cell>
          <cell r="M6355" t="str">
            <v>﻿Đang hoạt động</v>
          </cell>
          <cell r="N6355">
            <v>42611</v>
          </cell>
          <cell r="Q6355">
            <v>1</v>
          </cell>
          <cell r="T6355">
            <v>0</v>
          </cell>
          <cell r="U6355">
            <v>0</v>
          </cell>
          <cell r="V6355">
            <v>0</v>
          </cell>
        </row>
        <row r="6356">
          <cell r="D6356" t="str">
            <v>GENCASA LONG BIÊN</v>
          </cell>
          <cell r="M6356" t="str">
            <v>﻿Đang hoạt động</v>
          </cell>
          <cell r="N6356">
            <v>42611</v>
          </cell>
          <cell r="Q6356">
            <v>1</v>
          </cell>
          <cell r="T6356">
            <v>0</v>
          </cell>
          <cell r="U6356">
            <v>0</v>
          </cell>
          <cell r="V6356">
            <v>0</v>
          </cell>
        </row>
        <row r="6357">
          <cell r="D6357" t="str">
            <v>GENCASA LONG BIÊN</v>
          </cell>
          <cell r="M6357" t="str">
            <v>﻿Đang hoạt động</v>
          </cell>
          <cell r="N6357">
            <v>42611</v>
          </cell>
          <cell r="Q6357">
            <v>1</v>
          </cell>
          <cell r="T6357">
            <v>0</v>
          </cell>
          <cell r="U6357">
            <v>0</v>
          </cell>
          <cell r="V6357">
            <v>0</v>
          </cell>
        </row>
        <row r="6358">
          <cell r="D6358" t="str">
            <v>SPRING</v>
          </cell>
          <cell r="M6358" t="str">
            <v>﻿Đang hoạt động</v>
          </cell>
          <cell r="N6358">
            <v>42627</v>
          </cell>
          <cell r="Q6358">
            <v>0</v>
          </cell>
          <cell r="T6358">
            <v>0</v>
          </cell>
          <cell r="U6358">
            <v>1</v>
          </cell>
          <cell r="V6358">
            <v>0</v>
          </cell>
        </row>
        <row r="6359">
          <cell r="D6359" t="str">
            <v>GENCASA LONG BIÊN</v>
          </cell>
          <cell r="M6359" t="str">
            <v>﻿Đang hoạt động</v>
          </cell>
          <cell r="N6359">
            <v>42611</v>
          </cell>
          <cell r="Q6359">
            <v>1</v>
          </cell>
          <cell r="T6359">
            <v>0</v>
          </cell>
          <cell r="U6359">
            <v>0</v>
          </cell>
          <cell r="V6359">
            <v>0</v>
          </cell>
        </row>
        <row r="6360">
          <cell r="D6360" t="str">
            <v>PHI MÃ</v>
          </cell>
          <cell r="M6360" t="str">
            <v>﻿Đang hoạt động</v>
          </cell>
          <cell r="N6360">
            <v>42627</v>
          </cell>
          <cell r="Q6360">
            <v>0</v>
          </cell>
          <cell r="T6360">
            <v>0</v>
          </cell>
          <cell r="U6360">
            <v>1</v>
          </cell>
          <cell r="V6360">
            <v>0</v>
          </cell>
        </row>
        <row r="6361">
          <cell r="D6361" t="str">
            <v>BLUE WAVES</v>
          </cell>
          <cell r="M6361" t="str">
            <v>﻿Đang hoạt động</v>
          </cell>
          <cell r="N6361">
            <v>42612</v>
          </cell>
          <cell r="Q6361">
            <v>0</v>
          </cell>
          <cell r="T6361">
            <v>0</v>
          </cell>
          <cell r="U6361">
            <v>1</v>
          </cell>
          <cell r="V6361">
            <v>0</v>
          </cell>
        </row>
        <row r="6362">
          <cell r="D6362" t="str">
            <v>GENCASA LONG BIÊN</v>
          </cell>
          <cell r="M6362" t="str">
            <v>﻿Đang hoạt động</v>
          </cell>
          <cell r="N6362">
            <v>42611</v>
          </cell>
          <cell r="Q6362">
            <v>1</v>
          </cell>
          <cell r="T6362">
            <v>0</v>
          </cell>
          <cell r="U6362">
            <v>0</v>
          </cell>
          <cell r="V6362">
            <v>0</v>
          </cell>
        </row>
        <row r="6363">
          <cell r="D6363" t="str">
            <v>LION 1</v>
          </cell>
          <cell r="M6363" t="str">
            <v>﻿Đang hoạt động</v>
          </cell>
          <cell r="N6363">
            <v>41816</v>
          </cell>
          <cell r="Q6363">
            <v>1</v>
          </cell>
          <cell r="T6363">
            <v>0</v>
          </cell>
          <cell r="U6363">
            <v>0</v>
          </cell>
          <cell r="V6363">
            <v>0</v>
          </cell>
        </row>
        <row r="6364">
          <cell r="D6364" t="str">
            <v>THE ROME</v>
          </cell>
          <cell r="M6364" t="str">
            <v>﻿Đang hoạt động</v>
          </cell>
          <cell r="N6364">
            <v>42633</v>
          </cell>
          <cell r="Q6364">
            <v>1</v>
          </cell>
          <cell r="T6364">
            <v>0</v>
          </cell>
          <cell r="U6364">
            <v>0</v>
          </cell>
          <cell r="V6364">
            <v>0</v>
          </cell>
        </row>
        <row r="6365">
          <cell r="D6365" t="str">
            <v>THE ROME</v>
          </cell>
          <cell r="M6365" t="str">
            <v>﻿Đang hoạt động</v>
          </cell>
          <cell r="N6365">
            <v>42633</v>
          </cell>
          <cell r="Q6365">
            <v>1</v>
          </cell>
          <cell r="T6365">
            <v>0</v>
          </cell>
          <cell r="U6365">
            <v>0</v>
          </cell>
          <cell r="V6365">
            <v>0</v>
          </cell>
        </row>
        <row r="6366">
          <cell r="D6366" t="str">
            <v>THE QUEEN</v>
          </cell>
          <cell r="M6366" t="str">
            <v>﻿Đang hoạt động</v>
          </cell>
          <cell r="N6366">
            <v>42612</v>
          </cell>
          <cell r="Q6366">
            <v>1</v>
          </cell>
          <cell r="T6366">
            <v>0</v>
          </cell>
          <cell r="U6366">
            <v>0</v>
          </cell>
          <cell r="V6366">
            <v>0</v>
          </cell>
        </row>
        <row r="6367">
          <cell r="D6367" t="str">
            <v>THE QUEEN</v>
          </cell>
          <cell r="M6367" t="str">
            <v>﻿Đang hoạt động</v>
          </cell>
          <cell r="N6367">
            <v>42612</v>
          </cell>
          <cell r="Q6367">
            <v>1</v>
          </cell>
          <cell r="T6367">
            <v>0</v>
          </cell>
          <cell r="U6367">
            <v>0</v>
          </cell>
          <cell r="V6367">
            <v>0</v>
          </cell>
        </row>
        <row r="6368">
          <cell r="D6368" t="str">
            <v>SPRING</v>
          </cell>
          <cell r="M6368" t="str">
            <v>﻿Đã nghỉ việc</v>
          </cell>
          <cell r="N6368">
            <v>42627</v>
          </cell>
          <cell r="Q6368">
            <v>0</v>
          </cell>
          <cell r="T6368">
            <v>0</v>
          </cell>
          <cell r="U6368">
            <v>0</v>
          </cell>
          <cell r="V6368">
            <v>0</v>
          </cell>
        </row>
        <row r="6369">
          <cell r="D6369" t="str">
            <v>THE ROME</v>
          </cell>
          <cell r="M6369" t="str">
            <v>﻿Đã nghỉ việc</v>
          </cell>
          <cell r="N6369">
            <v>42611</v>
          </cell>
          <cell r="Q6369">
            <v>0</v>
          </cell>
          <cell r="T6369">
            <v>0</v>
          </cell>
          <cell r="U6369">
            <v>0</v>
          </cell>
          <cell r="V6369">
            <v>0</v>
          </cell>
        </row>
        <row r="6370">
          <cell r="D6370" t="str">
            <v>SPRING</v>
          </cell>
          <cell r="M6370" t="str">
            <v>﻿Đang hoạt động</v>
          </cell>
          <cell r="N6370">
            <v>42632</v>
          </cell>
          <cell r="Q6370">
            <v>1</v>
          </cell>
          <cell r="T6370">
            <v>0</v>
          </cell>
          <cell r="U6370">
            <v>0</v>
          </cell>
          <cell r="V6370">
            <v>0</v>
          </cell>
        </row>
        <row r="6371">
          <cell r="M6371" t="str">
            <v>﻿Đang hoạt động</v>
          </cell>
          <cell r="N6371">
            <v>42608</v>
          </cell>
          <cell r="Q6371">
            <v>0</v>
          </cell>
          <cell r="T6371">
            <v>0</v>
          </cell>
          <cell r="U6371">
            <v>0</v>
          </cell>
          <cell r="V6371">
            <v>0</v>
          </cell>
        </row>
        <row r="6372">
          <cell r="M6372" t="str">
            <v>﻿Đang hoạt động</v>
          </cell>
          <cell r="N6372">
            <v>42608</v>
          </cell>
          <cell r="Q6372">
            <v>0</v>
          </cell>
          <cell r="T6372">
            <v>0</v>
          </cell>
          <cell r="U6372">
            <v>0</v>
          </cell>
          <cell r="V6372">
            <v>0</v>
          </cell>
        </row>
        <row r="6373">
          <cell r="M6373" t="str">
            <v>﻿Đang hoạt động</v>
          </cell>
          <cell r="N6373">
            <v>42608</v>
          </cell>
          <cell r="Q6373">
            <v>0</v>
          </cell>
          <cell r="T6373">
            <v>0</v>
          </cell>
          <cell r="U6373">
            <v>0</v>
          </cell>
          <cell r="V6373">
            <v>0</v>
          </cell>
        </row>
        <row r="6374">
          <cell r="M6374" t="str">
            <v>﻿Đang hoạt động</v>
          </cell>
          <cell r="N6374">
            <v>42719</v>
          </cell>
          <cell r="Q6374">
            <v>0</v>
          </cell>
          <cell r="T6374">
            <v>0</v>
          </cell>
          <cell r="U6374">
            <v>0</v>
          </cell>
          <cell r="V6374">
            <v>0</v>
          </cell>
        </row>
        <row r="6375">
          <cell r="M6375" t="str">
            <v>﻿Đang hoạt động</v>
          </cell>
          <cell r="N6375">
            <v>42608</v>
          </cell>
          <cell r="Q6375">
            <v>0</v>
          </cell>
          <cell r="T6375">
            <v>0</v>
          </cell>
          <cell r="U6375">
            <v>0</v>
          </cell>
          <cell r="V6375">
            <v>0</v>
          </cell>
        </row>
        <row r="6376">
          <cell r="M6376" t="str">
            <v>﻿Đang hoạt động</v>
          </cell>
          <cell r="N6376">
            <v>42608</v>
          </cell>
          <cell r="Q6376">
            <v>0</v>
          </cell>
          <cell r="T6376">
            <v>0</v>
          </cell>
          <cell r="U6376">
            <v>0</v>
          </cell>
          <cell r="V6376">
            <v>0</v>
          </cell>
        </row>
        <row r="6377">
          <cell r="M6377" t="str">
            <v>﻿Đang hoạt động</v>
          </cell>
          <cell r="N6377">
            <v>42608</v>
          </cell>
          <cell r="Q6377">
            <v>0</v>
          </cell>
          <cell r="T6377">
            <v>0</v>
          </cell>
          <cell r="U6377">
            <v>0</v>
          </cell>
          <cell r="V6377">
            <v>0</v>
          </cell>
        </row>
        <row r="6378">
          <cell r="M6378" t="str">
            <v>﻿Đang hoạt động</v>
          </cell>
          <cell r="N6378">
            <v>42608</v>
          </cell>
          <cell r="Q6378">
            <v>0</v>
          </cell>
          <cell r="T6378">
            <v>0</v>
          </cell>
          <cell r="U6378">
            <v>0</v>
          </cell>
          <cell r="V6378">
            <v>0</v>
          </cell>
        </row>
        <row r="6379">
          <cell r="M6379" t="str">
            <v>﻿Đang hoạt động</v>
          </cell>
          <cell r="N6379">
            <v>42608</v>
          </cell>
          <cell r="Q6379">
            <v>0</v>
          </cell>
          <cell r="T6379">
            <v>0</v>
          </cell>
          <cell r="U6379">
            <v>0</v>
          </cell>
          <cell r="V6379">
            <v>0</v>
          </cell>
        </row>
        <row r="6380">
          <cell r="M6380" t="str">
            <v>﻿Đang hoạt động</v>
          </cell>
          <cell r="N6380">
            <v>42608</v>
          </cell>
          <cell r="Q6380">
            <v>0</v>
          </cell>
          <cell r="T6380">
            <v>0</v>
          </cell>
          <cell r="U6380">
            <v>0</v>
          </cell>
          <cell r="V6380">
            <v>0</v>
          </cell>
        </row>
        <row r="6381">
          <cell r="M6381" t="str">
            <v>﻿Đang hoạt động</v>
          </cell>
          <cell r="N6381">
            <v>42608</v>
          </cell>
          <cell r="Q6381">
            <v>0</v>
          </cell>
          <cell r="T6381">
            <v>0</v>
          </cell>
          <cell r="U6381">
            <v>0</v>
          </cell>
          <cell r="V6381">
            <v>0</v>
          </cell>
        </row>
        <row r="6382">
          <cell r="M6382" t="str">
            <v>﻿Đang hoạt động</v>
          </cell>
          <cell r="N6382">
            <v>42608</v>
          </cell>
          <cell r="Q6382">
            <v>0</v>
          </cell>
          <cell r="T6382">
            <v>0</v>
          </cell>
          <cell r="U6382">
            <v>0</v>
          </cell>
          <cell r="V6382">
            <v>0</v>
          </cell>
        </row>
        <row r="6383">
          <cell r="D6383" t="str">
            <v>GENCASA THANH HÓA</v>
          </cell>
          <cell r="M6383" t="str">
            <v>﻿Đang hoạt động</v>
          </cell>
          <cell r="N6383">
            <v>42633</v>
          </cell>
          <cell r="Q6383">
            <v>1</v>
          </cell>
          <cell r="T6383">
            <v>0</v>
          </cell>
          <cell r="U6383">
            <v>0</v>
          </cell>
          <cell r="V6383">
            <v>0</v>
          </cell>
        </row>
        <row r="6384">
          <cell r="M6384" t="str">
            <v>﻿Đang hoạt động</v>
          </cell>
          <cell r="N6384">
            <v>42724</v>
          </cell>
          <cell r="Q6384">
            <v>0</v>
          </cell>
          <cell r="T6384">
            <v>0</v>
          </cell>
          <cell r="U6384">
            <v>0</v>
          </cell>
          <cell r="V6384">
            <v>0</v>
          </cell>
        </row>
        <row r="6385">
          <cell r="M6385" t="str">
            <v>﻿Đang hoạt động</v>
          </cell>
          <cell r="N6385">
            <v>42717</v>
          </cell>
          <cell r="Q6385">
            <v>0</v>
          </cell>
          <cell r="T6385">
            <v>0</v>
          </cell>
          <cell r="U6385">
            <v>0</v>
          </cell>
          <cell r="V6385">
            <v>0</v>
          </cell>
        </row>
        <row r="6386">
          <cell r="M6386" t="str">
            <v>﻿Đang hoạt động</v>
          </cell>
          <cell r="N6386">
            <v>42717</v>
          </cell>
          <cell r="Q6386">
            <v>0</v>
          </cell>
          <cell r="T6386">
            <v>0</v>
          </cell>
          <cell r="U6386">
            <v>0</v>
          </cell>
          <cell r="V6386">
            <v>0</v>
          </cell>
        </row>
        <row r="6387">
          <cell r="M6387" t="str">
            <v>﻿Đang hoạt động</v>
          </cell>
          <cell r="N6387">
            <v>42608</v>
          </cell>
          <cell r="Q6387">
            <v>0</v>
          </cell>
          <cell r="T6387">
            <v>0</v>
          </cell>
          <cell r="U6387">
            <v>0</v>
          </cell>
          <cell r="V6387">
            <v>0</v>
          </cell>
        </row>
        <row r="6388">
          <cell r="M6388" t="str">
            <v>﻿Đang hoạt động</v>
          </cell>
          <cell r="N6388">
            <v>42608</v>
          </cell>
          <cell r="Q6388">
            <v>0</v>
          </cell>
          <cell r="T6388">
            <v>0</v>
          </cell>
          <cell r="U6388">
            <v>0</v>
          </cell>
          <cell r="V6388">
            <v>0</v>
          </cell>
        </row>
        <row r="6389">
          <cell r="M6389" t="str">
            <v>﻿Đang hoạt động</v>
          </cell>
          <cell r="N6389">
            <v>42611</v>
          </cell>
          <cell r="Q6389">
            <v>0</v>
          </cell>
          <cell r="T6389">
            <v>0</v>
          </cell>
          <cell r="U6389">
            <v>0</v>
          </cell>
          <cell r="V6389">
            <v>0</v>
          </cell>
        </row>
        <row r="6390">
          <cell r="M6390" t="str">
            <v>﻿Đang hoạt động</v>
          </cell>
          <cell r="N6390">
            <v>42608</v>
          </cell>
          <cell r="Q6390">
            <v>0</v>
          </cell>
          <cell r="T6390">
            <v>0</v>
          </cell>
          <cell r="U6390">
            <v>0</v>
          </cell>
          <cell r="V6390">
            <v>0</v>
          </cell>
        </row>
        <row r="6391">
          <cell r="M6391" t="str">
            <v>﻿Đang hoạt động</v>
          </cell>
          <cell r="N6391">
            <v>42608</v>
          </cell>
          <cell r="Q6391">
            <v>0</v>
          </cell>
          <cell r="T6391">
            <v>0</v>
          </cell>
          <cell r="U6391">
            <v>0</v>
          </cell>
          <cell r="V6391">
            <v>0</v>
          </cell>
        </row>
        <row r="6392">
          <cell r="M6392" t="str">
            <v>﻿Đang hoạt động</v>
          </cell>
          <cell r="N6392">
            <v>42670</v>
          </cell>
          <cell r="Q6392">
            <v>0</v>
          </cell>
          <cell r="T6392">
            <v>0</v>
          </cell>
          <cell r="U6392">
            <v>0</v>
          </cell>
          <cell r="V6392">
            <v>0</v>
          </cell>
        </row>
        <row r="6393">
          <cell r="M6393" t="str">
            <v>﻿Đang hoạt động</v>
          </cell>
          <cell r="N6393">
            <v>42719</v>
          </cell>
          <cell r="Q6393">
            <v>0</v>
          </cell>
          <cell r="T6393">
            <v>0</v>
          </cell>
          <cell r="U6393">
            <v>0</v>
          </cell>
          <cell r="V6393">
            <v>0</v>
          </cell>
        </row>
        <row r="6394">
          <cell r="M6394" t="str">
            <v>﻿Đang hoạt động</v>
          </cell>
          <cell r="N6394">
            <v>42611</v>
          </cell>
          <cell r="Q6394">
            <v>0</v>
          </cell>
          <cell r="T6394">
            <v>0</v>
          </cell>
          <cell r="U6394">
            <v>0</v>
          </cell>
          <cell r="V6394">
            <v>0</v>
          </cell>
        </row>
        <row r="6395">
          <cell r="M6395" t="str">
            <v>﻿Đang hoạt động</v>
          </cell>
          <cell r="N6395">
            <v>42611</v>
          </cell>
          <cell r="Q6395">
            <v>0</v>
          </cell>
          <cell r="T6395">
            <v>0</v>
          </cell>
          <cell r="U6395">
            <v>0</v>
          </cell>
          <cell r="V6395">
            <v>0</v>
          </cell>
        </row>
        <row r="6396">
          <cell r="M6396" t="str">
            <v>﻿Đang hoạt động</v>
          </cell>
          <cell r="N6396">
            <v>42608</v>
          </cell>
          <cell r="Q6396">
            <v>0</v>
          </cell>
          <cell r="T6396">
            <v>0</v>
          </cell>
          <cell r="U6396">
            <v>0</v>
          </cell>
          <cell r="V6396">
            <v>0</v>
          </cell>
        </row>
        <row r="6397">
          <cell r="M6397" t="str">
            <v>﻿Đang hoạt động</v>
          </cell>
          <cell r="N6397">
            <v>42731</v>
          </cell>
          <cell r="Q6397">
            <v>0</v>
          </cell>
          <cell r="T6397">
            <v>0</v>
          </cell>
          <cell r="U6397">
            <v>0</v>
          </cell>
          <cell r="V6397">
            <v>0</v>
          </cell>
        </row>
        <row r="6398">
          <cell r="M6398" t="str">
            <v>﻿Đang hoạt động</v>
          </cell>
          <cell r="N6398">
            <v>42608</v>
          </cell>
          <cell r="Q6398">
            <v>0</v>
          </cell>
          <cell r="T6398">
            <v>0</v>
          </cell>
          <cell r="U6398">
            <v>0</v>
          </cell>
          <cell r="V6398">
            <v>0</v>
          </cell>
        </row>
        <row r="6399">
          <cell r="M6399" t="str">
            <v>﻿Đang hoạt động</v>
          </cell>
          <cell r="N6399">
            <v>42608</v>
          </cell>
          <cell r="Q6399">
            <v>0</v>
          </cell>
          <cell r="T6399">
            <v>0</v>
          </cell>
          <cell r="U6399">
            <v>0</v>
          </cell>
          <cell r="V6399">
            <v>0</v>
          </cell>
        </row>
        <row r="6400">
          <cell r="M6400" t="str">
            <v>﻿Đang hoạt động</v>
          </cell>
          <cell r="N6400">
            <v>42608</v>
          </cell>
          <cell r="Q6400">
            <v>0</v>
          </cell>
          <cell r="T6400">
            <v>0</v>
          </cell>
          <cell r="U6400">
            <v>0</v>
          </cell>
          <cell r="V6400">
            <v>0</v>
          </cell>
        </row>
        <row r="6401">
          <cell r="M6401" t="str">
            <v>﻿Đang hoạt động</v>
          </cell>
          <cell r="N6401">
            <v>42611</v>
          </cell>
          <cell r="Q6401">
            <v>0</v>
          </cell>
          <cell r="T6401">
            <v>0</v>
          </cell>
          <cell r="U6401">
            <v>0</v>
          </cell>
          <cell r="V6401">
            <v>0</v>
          </cell>
        </row>
        <row r="6402">
          <cell r="M6402" t="str">
            <v>﻿Đang hoạt động</v>
          </cell>
          <cell r="N6402">
            <v>42608</v>
          </cell>
          <cell r="Q6402">
            <v>0</v>
          </cell>
          <cell r="T6402">
            <v>0</v>
          </cell>
          <cell r="U6402">
            <v>0</v>
          </cell>
          <cell r="V6402">
            <v>0</v>
          </cell>
        </row>
        <row r="6403">
          <cell r="M6403" t="str">
            <v>﻿Đang hoạt động</v>
          </cell>
          <cell r="N6403">
            <v>42608</v>
          </cell>
          <cell r="Q6403">
            <v>0</v>
          </cell>
          <cell r="T6403">
            <v>0</v>
          </cell>
          <cell r="U6403">
            <v>0</v>
          </cell>
          <cell r="V6403">
            <v>0</v>
          </cell>
        </row>
        <row r="6404">
          <cell r="M6404" t="str">
            <v>﻿Đang hoạt động</v>
          </cell>
          <cell r="N6404">
            <v>42608</v>
          </cell>
          <cell r="Q6404">
            <v>0</v>
          </cell>
          <cell r="T6404">
            <v>0</v>
          </cell>
          <cell r="U6404">
            <v>0</v>
          </cell>
          <cell r="V6404">
            <v>0</v>
          </cell>
        </row>
        <row r="6405">
          <cell r="M6405" t="str">
            <v>﻿Đang hoạt động</v>
          </cell>
          <cell r="N6405">
            <v>42608</v>
          </cell>
          <cell r="Q6405">
            <v>0</v>
          </cell>
          <cell r="T6405">
            <v>0</v>
          </cell>
          <cell r="U6405">
            <v>0</v>
          </cell>
          <cell r="V6405">
            <v>0</v>
          </cell>
        </row>
        <row r="6406">
          <cell r="M6406" t="str">
            <v>﻿Đang hoạt động</v>
          </cell>
          <cell r="N6406">
            <v>42717</v>
          </cell>
          <cell r="Q6406">
            <v>0</v>
          </cell>
          <cell r="T6406">
            <v>0</v>
          </cell>
          <cell r="U6406">
            <v>0</v>
          </cell>
          <cell r="V6406">
            <v>0</v>
          </cell>
        </row>
        <row r="6407">
          <cell r="D6407" t="str">
            <v>COT GENCASA</v>
          </cell>
          <cell r="M6407" t="str">
            <v>﻿Đang hoạt động</v>
          </cell>
          <cell r="N6407">
            <v>42612</v>
          </cell>
          <cell r="Q6407">
            <v>1</v>
          </cell>
          <cell r="T6407">
            <v>0</v>
          </cell>
          <cell r="U6407">
            <v>0</v>
          </cell>
          <cell r="V6407">
            <v>0</v>
          </cell>
        </row>
        <row r="6408">
          <cell r="D6408" t="str">
            <v>BELIEVE IN FUTURE</v>
          </cell>
          <cell r="M6408" t="str">
            <v>﻿Đang hoạt động</v>
          </cell>
          <cell r="N6408">
            <v>42662</v>
          </cell>
          <cell r="Q6408">
            <v>1</v>
          </cell>
          <cell r="T6408">
            <v>0</v>
          </cell>
          <cell r="U6408">
            <v>0</v>
          </cell>
          <cell r="V6408">
            <v>0</v>
          </cell>
        </row>
        <row r="6409">
          <cell r="D6409" t="str">
            <v>COT GENCASA</v>
          </cell>
          <cell r="M6409" t="str">
            <v>﻿Đang hoạt động</v>
          </cell>
          <cell r="N6409">
            <v>42612</v>
          </cell>
          <cell r="Q6409">
            <v>1</v>
          </cell>
          <cell r="T6409">
            <v>0</v>
          </cell>
          <cell r="U6409">
            <v>0</v>
          </cell>
          <cell r="V6409">
            <v>0</v>
          </cell>
        </row>
        <row r="6410">
          <cell r="D6410" t="str">
            <v>COT GENCASA</v>
          </cell>
          <cell r="M6410" t="str">
            <v>﻿Đang hoạt động</v>
          </cell>
          <cell r="N6410">
            <v>42612</v>
          </cell>
          <cell r="Q6410">
            <v>1</v>
          </cell>
          <cell r="T6410">
            <v>0</v>
          </cell>
          <cell r="U6410">
            <v>0</v>
          </cell>
          <cell r="V6410">
            <v>0</v>
          </cell>
        </row>
        <row r="6411">
          <cell r="D6411" t="str">
            <v>COT GENCASA</v>
          </cell>
          <cell r="M6411" t="str">
            <v>﻿Đã nghỉ việc</v>
          </cell>
          <cell r="N6411">
            <v>42612</v>
          </cell>
          <cell r="Q6411">
            <v>0</v>
          </cell>
          <cell r="T6411">
            <v>0</v>
          </cell>
          <cell r="U6411">
            <v>0</v>
          </cell>
          <cell r="V6411">
            <v>0</v>
          </cell>
        </row>
        <row r="6412">
          <cell r="D6412" t="str">
            <v>COT GENCASA</v>
          </cell>
          <cell r="M6412" t="str">
            <v>﻿Đã nghỉ việc</v>
          </cell>
          <cell r="N6412">
            <v>42612</v>
          </cell>
          <cell r="Q6412">
            <v>0</v>
          </cell>
          <cell r="T6412">
            <v>0</v>
          </cell>
          <cell r="U6412">
            <v>0</v>
          </cell>
          <cell r="V6412">
            <v>0</v>
          </cell>
        </row>
        <row r="6413">
          <cell r="D6413" t="str">
            <v>GENCASA TÂN PHÚ</v>
          </cell>
          <cell r="M6413" t="str">
            <v>﻿Đang hoạt động</v>
          </cell>
          <cell r="N6413">
            <v>42669</v>
          </cell>
          <cell r="Q6413">
            <v>1</v>
          </cell>
          <cell r="T6413">
            <v>0</v>
          </cell>
          <cell r="U6413">
            <v>0</v>
          </cell>
          <cell r="V6413">
            <v>0</v>
          </cell>
        </row>
        <row r="6414">
          <cell r="D6414" t="str">
            <v>LUCKY CAT</v>
          </cell>
          <cell r="M6414" t="str">
            <v>﻿Đang hoạt động</v>
          </cell>
          <cell r="N6414">
            <v>42626</v>
          </cell>
          <cell r="Q6414">
            <v>1</v>
          </cell>
          <cell r="T6414">
            <v>0</v>
          </cell>
          <cell r="U6414">
            <v>0</v>
          </cell>
          <cell r="V6414">
            <v>0</v>
          </cell>
        </row>
        <row r="6415">
          <cell r="D6415" t="str">
            <v>MDRT HCM</v>
          </cell>
          <cell r="M6415" t="str">
            <v>﻿Đang hoạt động</v>
          </cell>
          <cell r="N6415">
            <v>42612</v>
          </cell>
          <cell r="Q6415">
            <v>1</v>
          </cell>
          <cell r="T6415">
            <v>0</v>
          </cell>
          <cell r="U6415">
            <v>0</v>
          </cell>
          <cell r="V6415">
            <v>0</v>
          </cell>
        </row>
        <row r="6416">
          <cell r="M6416" t="str">
            <v>﻿Đang hoạt động</v>
          </cell>
          <cell r="N6416">
            <v>42611</v>
          </cell>
          <cell r="Q6416">
            <v>0</v>
          </cell>
          <cell r="T6416">
            <v>0</v>
          </cell>
          <cell r="U6416">
            <v>0</v>
          </cell>
          <cell r="V6416">
            <v>0</v>
          </cell>
        </row>
        <row r="6417">
          <cell r="M6417" t="str">
            <v>﻿Đang hoạt động</v>
          </cell>
          <cell r="N6417">
            <v>42611</v>
          </cell>
          <cell r="Q6417">
            <v>0</v>
          </cell>
          <cell r="T6417">
            <v>0</v>
          </cell>
          <cell r="U6417">
            <v>0</v>
          </cell>
          <cell r="V6417">
            <v>0</v>
          </cell>
        </row>
        <row r="6418">
          <cell r="D6418" t="str">
            <v>CUPID</v>
          </cell>
          <cell r="M6418" t="str">
            <v>﻿Đã nghỉ việc</v>
          </cell>
          <cell r="N6418">
            <v>42612</v>
          </cell>
          <cell r="Q6418">
            <v>0</v>
          </cell>
          <cell r="T6418">
            <v>0</v>
          </cell>
          <cell r="U6418">
            <v>0</v>
          </cell>
          <cell r="V6418">
            <v>0</v>
          </cell>
        </row>
        <row r="6419">
          <cell r="M6419" t="str">
            <v>﻿Đang hoạt động</v>
          </cell>
          <cell r="N6419">
            <v>42611</v>
          </cell>
          <cell r="Q6419">
            <v>0</v>
          </cell>
          <cell r="T6419">
            <v>0</v>
          </cell>
          <cell r="U6419">
            <v>0</v>
          </cell>
          <cell r="V6419">
            <v>0</v>
          </cell>
        </row>
        <row r="6420">
          <cell r="M6420" t="str">
            <v>﻿Đang hoạt động</v>
          </cell>
          <cell r="N6420">
            <v>42611</v>
          </cell>
          <cell r="Q6420">
            <v>0</v>
          </cell>
          <cell r="T6420">
            <v>0</v>
          </cell>
          <cell r="U6420">
            <v>0</v>
          </cell>
          <cell r="V6420">
            <v>0</v>
          </cell>
        </row>
        <row r="6421">
          <cell r="M6421" t="str">
            <v>﻿Đang hoạt động</v>
          </cell>
          <cell r="N6421">
            <v>42640</v>
          </cell>
          <cell r="Q6421">
            <v>0</v>
          </cell>
          <cell r="T6421">
            <v>0</v>
          </cell>
          <cell r="U6421">
            <v>0</v>
          </cell>
          <cell r="V6421">
            <v>0</v>
          </cell>
        </row>
        <row r="6422">
          <cell r="D6422" t="str">
            <v>EIB MIỀN NAM 1</v>
          </cell>
          <cell r="M6422" t="str">
            <v>﻿Đang hoạt động</v>
          </cell>
          <cell r="N6422">
            <v>42612</v>
          </cell>
          <cell r="Q6422">
            <v>0</v>
          </cell>
          <cell r="T6422">
            <v>0</v>
          </cell>
          <cell r="U6422">
            <v>0</v>
          </cell>
          <cell r="V6422">
            <v>0</v>
          </cell>
        </row>
        <row r="6423">
          <cell r="M6423" t="str">
            <v>﻿Đang hoạt động</v>
          </cell>
          <cell r="N6423">
            <v>42640</v>
          </cell>
          <cell r="Q6423">
            <v>0</v>
          </cell>
          <cell r="T6423">
            <v>0</v>
          </cell>
          <cell r="U6423">
            <v>0</v>
          </cell>
          <cell r="V6423">
            <v>0</v>
          </cell>
        </row>
        <row r="6424">
          <cell r="M6424" t="str">
            <v>﻿Đang hoạt động</v>
          </cell>
          <cell r="N6424">
            <v>42611</v>
          </cell>
          <cell r="Q6424">
            <v>0</v>
          </cell>
          <cell r="T6424">
            <v>0</v>
          </cell>
          <cell r="U6424">
            <v>0</v>
          </cell>
          <cell r="V6424">
            <v>0</v>
          </cell>
        </row>
        <row r="6425">
          <cell r="M6425" t="str">
            <v>﻿Đang hoạt động</v>
          </cell>
          <cell r="N6425">
            <v>42611</v>
          </cell>
          <cell r="Q6425">
            <v>0</v>
          </cell>
          <cell r="T6425">
            <v>0</v>
          </cell>
          <cell r="U6425">
            <v>0</v>
          </cell>
          <cell r="V6425">
            <v>0</v>
          </cell>
        </row>
        <row r="6426">
          <cell r="D6426" t="str">
            <v>GENCASA TÂN PHÚ</v>
          </cell>
          <cell r="M6426" t="str">
            <v>﻿Đang hoạt động</v>
          </cell>
          <cell r="N6426">
            <v>42612</v>
          </cell>
          <cell r="Q6426">
            <v>1</v>
          </cell>
          <cell r="T6426">
            <v>0</v>
          </cell>
          <cell r="U6426">
            <v>0</v>
          </cell>
          <cell r="V6426">
            <v>0</v>
          </cell>
        </row>
        <row r="6427">
          <cell r="M6427" t="str">
            <v>﻿Đang hoạt động</v>
          </cell>
          <cell r="N6427">
            <v>42640</v>
          </cell>
          <cell r="Q6427">
            <v>0</v>
          </cell>
          <cell r="T6427">
            <v>0</v>
          </cell>
          <cell r="U6427">
            <v>0</v>
          </cell>
          <cell r="V6427">
            <v>0</v>
          </cell>
        </row>
        <row r="6428">
          <cell r="M6428" t="str">
            <v>﻿Đang hoạt động</v>
          </cell>
          <cell r="N6428">
            <v>42611</v>
          </cell>
          <cell r="Q6428">
            <v>0</v>
          </cell>
          <cell r="T6428">
            <v>0</v>
          </cell>
          <cell r="U6428">
            <v>0</v>
          </cell>
          <cell r="V6428">
            <v>0</v>
          </cell>
        </row>
        <row r="6429">
          <cell r="D6429" t="str">
            <v>EIB MIỀN NAM 1</v>
          </cell>
          <cell r="M6429" t="str">
            <v>﻿Đang hoạt động</v>
          </cell>
          <cell r="N6429">
            <v>42612</v>
          </cell>
          <cell r="Q6429">
            <v>0</v>
          </cell>
          <cell r="T6429">
            <v>0</v>
          </cell>
          <cell r="U6429">
            <v>0</v>
          </cell>
          <cell r="V6429">
            <v>0</v>
          </cell>
        </row>
        <row r="6430">
          <cell r="M6430" t="str">
            <v>﻿Đang hoạt động</v>
          </cell>
          <cell r="N6430">
            <v>42611</v>
          </cell>
          <cell r="Q6430">
            <v>0</v>
          </cell>
          <cell r="T6430">
            <v>0</v>
          </cell>
          <cell r="U6430">
            <v>0</v>
          </cell>
          <cell r="V6430">
            <v>0</v>
          </cell>
        </row>
        <row r="6431">
          <cell r="D6431" t="str">
            <v>COT GENCASA</v>
          </cell>
          <cell r="M6431" t="str">
            <v>﻿Đã nghỉ việc</v>
          </cell>
          <cell r="N6431">
            <v>42626</v>
          </cell>
          <cell r="Q6431">
            <v>0</v>
          </cell>
          <cell r="T6431">
            <v>0</v>
          </cell>
          <cell r="U6431">
            <v>0</v>
          </cell>
          <cell r="V6431">
            <v>0</v>
          </cell>
        </row>
        <row r="6432">
          <cell r="D6432" t="str">
            <v>MEGA</v>
          </cell>
          <cell r="M6432" t="str">
            <v>﻿Đang hoạt động</v>
          </cell>
          <cell r="N6432">
            <v>42612</v>
          </cell>
          <cell r="Q6432">
            <v>1</v>
          </cell>
          <cell r="T6432">
            <v>0</v>
          </cell>
          <cell r="U6432">
            <v>0</v>
          </cell>
          <cell r="V6432">
            <v>0</v>
          </cell>
        </row>
        <row r="6433">
          <cell r="D6433" t="str">
            <v>THE QUEEN</v>
          </cell>
          <cell r="M6433" t="str">
            <v>﻿Đang hoạt động</v>
          </cell>
          <cell r="N6433">
            <v>42612</v>
          </cell>
          <cell r="Q6433">
            <v>0</v>
          </cell>
          <cell r="T6433">
            <v>0</v>
          </cell>
          <cell r="U6433">
            <v>1</v>
          </cell>
          <cell r="V6433">
            <v>0</v>
          </cell>
        </row>
        <row r="6434">
          <cell r="D6434" t="str">
            <v>COT GENCASA</v>
          </cell>
          <cell r="M6434" t="str">
            <v>﻿Đang hoạt động</v>
          </cell>
          <cell r="N6434">
            <v>42794</v>
          </cell>
          <cell r="Q6434">
            <v>1</v>
          </cell>
          <cell r="T6434">
            <v>0</v>
          </cell>
          <cell r="U6434">
            <v>0</v>
          </cell>
          <cell r="V6434">
            <v>0</v>
          </cell>
        </row>
        <row r="6435">
          <cell r="D6435" t="str">
            <v>PHI MÃ</v>
          </cell>
          <cell r="M6435" t="str">
            <v>﻿Đang hoạt động</v>
          </cell>
          <cell r="N6435">
            <v>42612</v>
          </cell>
          <cell r="Q6435">
            <v>1</v>
          </cell>
          <cell r="T6435">
            <v>0</v>
          </cell>
          <cell r="U6435">
            <v>0</v>
          </cell>
          <cell r="V6435">
            <v>0</v>
          </cell>
        </row>
        <row r="6436">
          <cell r="D6436" t="str">
            <v>PHI MÃ</v>
          </cell>
          <cell r="M6436" t="str">
            <v>﻿Đang hoạt động</v>
          </cell>
          <cell r="N6436">
            <v>42664</v>
          </cell>
          <cell r="Q6436">
            <v>0</v>
          </cell>
          <cell r="T6436">
            <v>0</v>
          </cell>
          <cell r="U6436">
            <v>1</v>
          </cell>
          <cell r="V6436">
            <v>0</v>
          </cell>
        </row>
        <row r="6437">
          <cell r="D6437" t="str">
            <v>LIB</v>
          </cell>
          <cell r="M6437" t="str">
            <v>﻿Đã nghỉ việc</v>
          </cell>
          <cell r="N6437">
            <v>42612</v>
          </cell>
          <cell r="Q6437">
            <v>0</v>
          </cell>
          <cell r="T6437">
            <v>0</v>
          </cell>
          <cell r="U6437">
            <v>0</v>
          </cell>
          <cell r="V6437">
            <v>0</v>
          </cell>
        </row>
        <row r="6438">
          <cell r="D6438" t="str">
            <v>PHOENIX</v>
          </cell>
          <cell r="M6438" t="str">
            <v>﻿Đang hoạt động</v>
          </cell>
          <cell r="N6438">
            <v>42664</v>
          </cell>
          <cell r="Q6438">
            <v>1</v>
          </cell>
          <cell r="T6438">
            <v>0</v>
          </cell>
          <cell r="U6438">
            <v>0</v>
          </cell>
          <cell r="V6438">
            <v>0</v>
          </cell>
        </row>
        <row r="6439">
          <cell r="D6439" t="str">
            <v>LIB</v>
          </cell>
          <cell r="M6439" t="str">
            <v>﻿Đang hoạt động</v>
          </cell>
          <cell r="N6439">
            <v>42730</v>
          </cell>
          <cell r="Q6439">
            <v>1</v>
          </cell>
          <cell r="T6439">
            <v>0</v>
          </cell>
          <cell r="U6439">
            <v>0</v>
          </cell>
          <cell r="V6439">
            <v>0</v>
          </cell>
        </row>
        <row r="6440">
          <cell r="M6440" t="str">
            <v>﻿Đang hoạt động</v>
          </cell>
          <cell r="N6440">
            <v>42611</v>
          </cell>
          <cell r="Q6440">
            <v>0</v>
          </cell>
          <cell r="T6440">
            <v>0</v>
          </cell>
          <cell r="U6440">
            <v>0</v>
          </cell>
          <cell r="V6440">
            <v>0</v>
          </cell>
        </row>
        <row r="6441">
          <cell r="M6441" t="str">
            <v>﻿Đang hoạt động</v>
          </cell>
          <cell r="N6441">
            <v>42611</v>
          </cell>
          <cell r="Q6441">
            <v>0</v>
          </cell>
          <cell r="T6441">
            <v>0</v>
          </cell>
          <cell r="U6441">
            <v>0</v>
          </cell>
          <cell r="V6441">
            <v>0</v>
          </cell>
        </row>
        <row r="6442">
          <cell r="D6442" t="str">
            <v>GENCASA TÂN PHÚ</v>
          </cell>
          <cell r="M6442" t="str">
            <v>﻿Đang hoạt động</v>
          </cell>
          <cell r="N6442">
            <v>42664</v>
          </cell>
          <cell r="Q6442">
            <v>1</v>
          </cell>
          <cell r="T6442">
            <v>0</v>
          </cell>
          <cell r="U6442">
            <v>0</v>
          </cell>
          <cell r="V6442">
            <v>0</v>
          </cell>
        </row>
        <row r="6443">
          <cell r="M6443" t="str">
            <v>﻿Đang hoạt động</v>
          </cell>
          <cell r="N6443">
            <v>42611</v>
          </cell>
          <cell r="Q6443">
            <v>0</v>
          </cell>
          <cell r="T6443">
            <v>0</v>
          </cell>
          <cell r="U6443">
            <v>0</v>
          </cell>
          <cell r="V6443">
            <v>0</v>
          </cell>
        </row>
        <row r="6444">
          <cell r="M6444" t="str">
            <v>﻿Đang hoạt động</v>
          </cell>
          <cell r="N6444">
            <v>42648</v>
          </cell>
          <cell r="Q6444">
            <v>0</v>
          </cell>
          <cell r="T6444">
            <v>0</v>
          </cell>
          <cell r="U6444">
            <v>0</v>
          </cell>
          <cell r="V6444">
            <v>0</v>
          </cell>
        </row>
        <row r="6445">
          <cell r="D6445" t="str">
            <v>GENCASA ĐÀ NẴNG 1</v>
          </cell>
          <cell r="M6445" t="str">
            <v>﻿Đang hoạt động</v>
          </cell>
          <cell r="N6445">
            <v>42632</v>
          </cell>
          <cell r="Q6445">
            <v>1</v>
          </cell>
          <cell r="T6445">
            <v>0</v>
          </cell>
          <cell r="U6445">
            <v>0</v>
          </cell>
          <cell r="V6445">
            <v>0</v>
          </cell>
        </row>
        <row r="6446">
          <cell r="M6446" t="str">
            <v>﻿Đang hoạt động</v>
          </cell>
          <cell r="N6446">
            <v>42635</v>
          </cell>
          <cell r="Q6446">
            <v>0</v>
          </cell>
          <cell r="T6446">
            <v>0</v>
          </cell>
          <cell r="U6446">
            <v>0</v>
          </cell>
          <cell r="V6446">
            <v>0</v>
          </cell>
        </row>
        <row r="6447">
          <cell r="M6447" t="str">
            <v>﻿Đang hoạt động</v>
          </cell>
          <cell r="N6447">
            <v>42611</v>
          </cell>
          <cell r="Q6447">
            <v>0</v>
          </cell>
          <cell r="T6447">
            <v>0</v>
          </cell>
          <cell r="U6447">
            <v>0</v>
          </cell>
          <cell r="V6447">
            <v>0</v>
          </cell>
        </row>
        <row r="6448">
          <cell r="M6448" t="str">
            <v>﻿Đang hoạt động</v>
          </cell>
          <cell r="N6448">
            <v>42611</v>
          </cell>
          <cell r="Q6448">
            <v>0</v>
          </cell>
          <cell r="T6448">
            <v>0</v>
          </cell>
          <cell r="U6448">
            <v>0</v>
          </cell>
          <cell r="V6448">
            <v>0</v>
          </cell>
        </row>
        <row r="6449">
          <cell r="M6449" t="str">
            <v>﻿Đang hoạt động</v>
          </cell>
          <cell r="N6449">
            <v>42611</v>
          </cell>
          <cell r="Q6449">
            <v>0</v>
          </cell>
          <cell r="T6449">
            <v>0</v>
          </cell>
          <cell r="U6449">
            <v>0</v>
          </cell>
          <cell r="V6449">
            <v>0</v>
          </cell>
        </row>
        <row r="6450">
          <cell r="M6450" t="str">
            <v>﻿Đang hoạt động</v>
          </cell>
          <cell r="N6450">
            <v>42611</v>
          </cell>
          <cell r="Q6450">
            <v>0</v>
          </cell>
          <cell r="T6450">
            <v>0</v>
          </cell>
          <cell r="U6450">
            <v>0</v>
          </cell>
          <cell r="V6450">
            <v>0</v>
          </cell>
        </row>
        <row r="6451">
          <cell r="M6451" t="str">
            <v>﻿Đang hoạt động</v>
          </cell>
          <cell r="N6451">
            <v>42611</v>
          </cell>
          <cell r="Q6451">
            <v>0</v>
          </cell>
          <cell r="T6451">
            <v>0</v>
          </cell>
          <cell r="U6451">
            <v>0</v>
          </cell>
          <cell r="V6451">
            <v>0</v>
          </cell>
        </row>
        <row r="6452">
          <cell r="M6452" t="str">
            <v>﻿Đang hoạt động</v>
          </cell>
          <cell r="N6452">
            <v>42611</v>
          </cell>
          <cell r="Q6452">
            <v>0</v>
          </cell>
          <cell r="T6452">
            <v>0</v>
          </cell>
          <cell r="U6452">
            <v>0</v>
          </cell>
          <cell r="V6452">
            <v>0</v>
          </cell>
        </row>
        <row r="6453">
          <cell r="D6453" t="str">
            <v>WHITE HORSE-GENCASA MỸ THO</v>
          </cell>
          <cell r="M6453" t="str">
            <v>﻿Đang hoạt động</v>
          </cell>
          <cell r="N6453">
            <v>42621</v>
          </cell>
          <cell r="Q6453">
            <v>0</v>
          </cell>
          <cell r="T6453">
            <v>1</v>
          </cell>
          <cell r="U6453">
            <v>0</v>
          </cell>
          <cell r="V6453">
            <v>0</v>
          </cell>
        </row>
        <row r="6454">
          <cell r="M6454" t="str">
            <v>﻿Đang hoạt động</v>
          </cell>
          <cell r="N6454">
            <v>42611</v>
          </cell>
          <cell r="Q6454">
            <v>0</v>
          </cell>
          <cell r="T6454">
            <v>0</v>
          </cell>
          <cell r="U6454">
            <v>0</v>
          </cell>
          <cell r="V6454">
            <v>0</v>
          </cell>
        </row>
        <row r="6455">
          <cell r="M6455" t="str">
            <v>﻿Đang hoạt động</v>
          </cell>
          <cell r="N6455">
            <v>42703</v>
          </cell>
          <cell r="Q6455">
            <v>0</v>
          </cell>
          <cell r="T6455">
            <v>0</v>
          </cell>
          <cell r="U6455">
            <v>0</v>
          </cell>
          <cell r="V6455">
            <v>0</v>
          </cell>
        </row>
        <row r="6456">
          <cell r="M6456" t="str">
            <v>﻿Đang hoạt động</v>
          </cell>
          <cell r="N6456">
            <v>42611</v>
          </cell>
          <cell r="Q6456">
            <v>0</v>
          </cell>
          <cell r="T6456">
            <v>0</v>
          </cell>
          <cell r="U6456">
            <v>0</v>
          </cell>
          <cell r="V6456">
            <v>0</v>
          </cell>
        </row>
        <row r="6457">
          <cell r="M6457" t="str">
            <v>﻿Đang hoạt động</v>
          </cell>
          <cell r="N6457">
            <v>42611</v>
          </cell>
          <cell r="Q6457">
            <v>0</v>
          </cell>
          <cell r="T6457">
            <v>0</v>
          </cell>
          <cell r="U6457">
            <v>0</v>
          </cell>
          <cell r="V6457">
            <v>0</v>
          </cell>
        </row>
        <row r="6458">
          <cell r="M6458" t="str">
            <v>﻿Đang hoạt động</v>
          </cell>
          <cell r="N6458">
            <v>42611</v>
          </cell>
          <cell r="Q6458">
            <v>0</v>
          </cell>
          <cell r="T6458">
            <v>0</v>
          </cell>
          <cell r="U6458">
            <v>0</v>
          </cell>
          <cell r="V6458">
            <v>0</v>
          </cell>
        </row>
        <row r="6459">
          <cell r="D6459" t="str">
            <v>COT GENCASA</v>
          </cell>
          <cell r="M6459" t="str">
            <v>﻿Đã nghỉ việc</v>
          </cell>
          <cell r="N6459">
            <v>42612</v>
          </cell>
          <cell r="Q6459">
            <v>0</v>
          </cell>
          <cell r="T6459">
            <v>0</v>
          </cell>
          <cell r="U6459">
            <v>0</v>
          </cell>
          <cell r="V6459">
            <v>0</v>
          </cell>
        </row>
        <row r="6460">
          <cell r="M6460" t="str">
            <v>﻿Đang hoạt động</v>
          </cell>
          <cell r="N6460">
            <v>42611</v>
          </cell>
          <cell r="Q6460">
            <v>0</v>
          </cell>
          <cell r="T6460">
            <v>0</v>
          </cell>
          <cell r="U6460">
            <v>0</v>
          </cell>
          <cell r="V6460">
            <v>0</v>
          </cell>
        </row>
        <row r="6461">
          <cell r="M6461" t="str">
            <v>﻿Đang hoạt động</v>
          </cell>
          <cell r="N6461">
            <v>42647</v>
          </cell>
          <cell r="Q6461">
            <v>0</v>
          </cell>
          <cell r="T6461">
            <v>0</v>
          </cell>
          <cell r="U6461">
            <v>0</v>
          </cell>
          <cell r="V6461">
            <v>0</v>
          </cell>
        </row>
        <row r="6462">
          <cell r="M6462" t="str">
            <v>﻿Đang hoạt động</v>
          </cell>
          <cell r="N6462">
            <v>42717</v>
          </cell>
          <cell r="Q6462">
            <v>0</v>
          </cell>
          <cell r="T6462">
            <v>0</v>
          </cell>
          <cell r="U6462">
            <v>0</v>
          </cell>
          <cell r="V6462">
            <v>0</v>
          </cell>
        </row>
        <row r="6463">
          <cell r="M6463" t="str">
            <v>﻿Đang hoạt động</v>
          </cell>
          <cell r="N6463">
            <v>42611</v>
          </cell>
          <cell r="Q6463">
            <v>0</v>
          </cell>
          <cell r="T6463">
            <v>0</v>
          </cell>
          <cell r="U6463">
            <v>0</v>
          </cell>
          <cell r="V6463">
            <v>0</v>
          </cell>
        </row>
        <row r="6464">
          <cell r="M6464" t="str">
            <v>﻿Đang hoạt động</v>
          </cell>
          <cell r="N6464">
            <v>42611</v>
          </cell>
          <cell r="Q6464">
            <v>0</v>
          </cell>
          <cell r="T6464">
            <v>0</v>
          </cell>
          <cell r="U6464">
            <v>0</v>
          </cell>
          <cell r="V6464">
            <v>0</v>
          </cell>
        </row>
        <row r="6465">
          <cell r="M6465" t="str">
            <v>﻿Đang hoạt động</v>
          </cell>
          <cell r="N6465">
            <v>42648</v>
          </cell>
          <cell r="Q6465">
            <v>0</v>
          </cell>
          <cell r="T6465">
            <v>0</v>
          </cell>
          <cell r="U6465">
            <v>0</v>
          </cell>
          <cell r="V6465">
            <v>0</v>
          </cell>
        </row>
        <row r="6466">
          <cell r="M6466" t="str">
            <v>﻿Đang hoạt động</v>
          </cell>
          <cell r="N6466">
            <v>42611</v>
          </cell>
          <cell r="Q6466">
            <v>0</v>
          </cell>
          <cell r="T6466">
            <v>0</v>
          </cell>
          <cell r="U6466">
            <v>0</v>
          </cell>
          <cell r="V6466">
            <v>0</v>
          </cell>
        </row>
        <row r="6467">
          <cell r="M6467" t="str">
            <v>﻿Đang hoạt động</v>
          </cell>
          <cell r="N6467">
            <v>42611</v>
          </cell>
          <cell r="Q6467">
            <v>0</v>
          </cell>
          <cell r="T6467">
            <v>0</v>
          </cell>
          <cell r="U6467">
            <v>0</v>
          </cell>
          <cell r="V6467">
            <v>0</v>
          </cell>
        </row>
        <row r="6468">
          <cell r="M6468" t="str">
            <v>﻿Đang hoạt động</v>
          </cell>
          <cell r="N6468">
            <v>42629</v>
          </cell>
          <cell r="Q6468">
            <v>0</v>
          </cell>
          <cell r="T6468">
            <v>0</v>
          </cell>
          <cell r="U6468">
            <v>0</v>
          </cell>
          <cell r="V6468">
            <v>0</v>
          </cell>
        </row>
        <row r="6469">
          <cell r="M6469" t="str">
            <v>﻿Đang hoạt động</v>
          </cell>
          <cell r="N6469">
            <v>42611</v>
          </cell>
          <cell r="Q6469">
            <v>0</v>
          </cell>
          <cell r="T6469">
            <v>0</v>
          </cell>
          <cell r="U6469">
            <v>0</v>
          </cell>
          <cell r="V6469">
            <v>0</v>
          </cell>
        </row>
        <row r="6470">
          <cell r="D6470" t="str">
            <v>COT GENCASA</v>
          </cell>
          <cell r="M6470" t="str">
            <v>﻿Đã nghỉ việc</v>
          </cell>
          <cell r="N6470">
            <v>42612</v>
          </cell>
          <cell r="Q6470">
            <v>0</v>
          </cell>
          <cell r="T6470">
            <v>0</v>
          </cell>
          <cell r="U6470">
            <v>0</v>
          </cell>
          <cell r="V6470">
            <v>0</v>
          </cell>
        </row>
        <row r="6471">
          <cell r="D6471" t="str">
            <v>WHITE HORSE-GENCASA MỸ THO</v>
          </cell>
          <cell r="M6471" t="str">
            <v>﻿Đang hoạt động</v>
          </cell>
          <cell r="N6471">
            <v>42621</v>
          </cell>
          <cell r="Q6471">
            <v>0</v>
          </cell>
          <cell r="T6471">
            <v>0</v>
          </cell>
          <cell r="U6471">
            <v>1</v>
          </cell>
          <cell r="V6471">
            <v>0</v>
          </cell>
        </row>
        <row r="6472">
          <cell r="D6472" t="str">
            <v>COT GENCASA</v>
          </cell>
          <cell r="M6472" t="str">
            <v>﻿Đang hoạt động</v>
          </cell>
          <cell r="N6472">
            <v>42612</v>
          </cell>
          <cell r="Q6472">
            <v>1</v>
          </cell>
          <cell r="T6472">
            <v>0</v>
          </cell>
          <cell r="U6472">
            <v>0</v>
          </cell>
          <cell r="V6472">
            <v>0</v>
          </cell>
        </row>
        <row r="6473">
          <cell r="M6473" t="str">
            <v>﻿Đang hoạt động</v>
          </cell>
          <cell r="N6473">
            <v>42648</v>
          </cell>
          <cell r="Q6473">
            <v>0</v>
          </cell>
          <cell r="T6473">
            <v>0</v>
          </cell>
          <cell r="U6473">
            <v>0</v>
          </cell>
          <cell r="V6473">
            <v>0</v>
          </cell>
        </row>
        <row r="6474">
          <cell r="D6474" t="str">
            <v>WHITE HORSE-GENCASA MỸ THO</v>
          </cell>
          <cell r="M6474" t="str">
            <v>﻿Đang hoạt động</v>
          </cell>
          <cell r="N6474">
            <v>42621</v>
          </cell>
          <cell r="Q6474">
            <v>1</v>
          </cell>
          <cell r="T6474">
            <v>0</v>
          </cell>
          <cell r="U6474">
            <v>0</v>
          </cell>
          <cell r="V6474">
            <v>0</v>
          </cell>
        </row>
        <row r="6475">
          <cell r="M6475" t="str">
            <v>﻿Đang hoạt động</v>
          </cell>
          <cell r="N6475">
            <v>42647</v>
          </cell>
          <cell r="Q6475">
            <v>0</v>
          </cell>
          <cell r="T6475">
            <v>0</v>
          </cell>
          <cell r="U6475">
            <v>0</v>
          </cell>
          <cell r="V6475">
            <v>0</v>
          </cell>
        </row>
        <row r="6476">
          <cell r="D6476" t="str">
            <v>WHITE HORSE-GENCASA MỸ THO</v>
          </cell>
          <cell r="M6476" t="str">
            <v>﻿Đang hoạt động</v>
          </cell>
          <cell r="N6476">
            <v>42621</v>
          </cell>
          <cell r="Q6476">
            <v>0</v>
          </cell>
          <cell r="T6476">
            <v>1</v>
          </cell>
          <cell r="U6476">
            <v>0</v>
          </cell>
          <cell r="V6476">
            <v>0</v>
          </cell>
        </row>
        <row r="6477">
          <cell r="D6477" t="str">
            <v>WHITE HORSE-GENCASA MỸ THO</v>
          </cell>
          <cell r="M6477" t="str">
            <v>﻿Đang hoạt động</v>
          </cell>
          <cell r="N6477">
            <v>42621</v>
          </cell>
          <cell r="Q6477">
            <v>1</v>
          </cell>
          <cell r="T6477">
            <v>0</v>
          </cell>
          <cell r="U6477">
            <v>0</v>
          </cell>
          <cell r="V6477">
            <v>0</v>
          </cell>
        </row>
        <row r="6478">
          <cell r="M6478" t="str">
            <v>﻿Đang hoạt động</v>
          </cell>
          <cell r="N6478">
            <v>42717</v>
          </cell>
          <cell r="Q6478">
            <v>0</v>
          </cell>
          <cell r="T6478">
            <v>0</v>
          </cell>
          <cell r="U6478">
            <v>0</v>
          </cell>
          <cell r="V6478">
            <v>0</v>
          </cell>
        </row>
        <row r="6479">
          <cell r="M6479" t="str">
            <v>﻿Đang hoạt động</v>
          </cell>
          <cell r="N6479">
            <v>42648</v>
          </cell>
          <cell r="Q6479">
            <v>0</v>
          </cell>
          <cell r="T6479">
            <v>0</v>
          </cell>
          <cell r="U6479">
            <v>0</v>
          </cell>
          <cell r="V6479">
            <v>0</v>
          </cell>
        </row>
        <row r="6480">
          <cell r="D6480" t="str">
            <v>WHITE HORSE-GENCASA MỸ THO</v>
          </cell>
          <cell r="M6480" t="str">
            <v>﻿Đang hoạt động</v>
          </cell>
          <cell r="N6480">
            <v>42621</v>
          </cell>
          <cell r="Q6480">
            <v>1</v>
          </cell>
          <cell r="T6480">
            <v>0</v>
          </cell>
          <cell r="U6480">
            <v>0</v>
          </cell>
          <cell r="V6480">
            <v>0</v>
          </cell>
        </row>
        <row r="6481">
          <cell r="D6481" t="str">
            <v>WHITE HORSE-GENCASA MỸ THO</v>
          </cell>
          <cell r="M6481" t="str">
            <v>﻿Đang hoạt động</v>
          </cell>
          <cell r="N6481">
            <v>42621</v>
          </cell>
          <cell r="Q6481">
            <v>1</v>
          </cell>
          <cell r="T6481">
            <v>0</v>
          </cell>
          <cell r="U6481">
            <v>0</v>
          </cell>
          <cell r="V6481">
            <v>0</v>
          </cell>
        </row>
        <row r="6482">
          <cell r="D6482" t="str">
            <v>WHITE HORSE-GENCASA MỸ THO</v>
          </cell>
          <cell r="M6482" t="str">
            <v>﻿Đang hoạt động</v>
          </cell>
          <cell r="N6482">
            <v>42621</v>
          </cell>
          <cell r="Q6482">
            <v>0</v>
          </cell>
          <cell r="T6482">
            <v>0</v>
          </cell>
          <cell r="U6482">
            <v>1</v>
          </cell>
          <cell r="V6482">
            <v>0</v>
          </cell>
        </row>
        <row r="6483">
          <cell r="D6483" t="str">
            <v>WHITE HORSE-GENCASA MỸ THO</v>
          </cell>
          <cell r="M6483" t="str">
            <v>﻿Đang hoạt động</v>
          </cell>
          <cell r="N6483">
            <v>42621</v>
          </cell>
          <cell r="Q6483">
            <v>0</v>
          </cell>
          <cell r="T6483">
            <v>0</v>
          </cell>
          <cell r="U6483">
            <v>1</v>
          </cell>
          <cell r="V6483">
            <v>0</v>
          </cell>
        </row>
        <row r="6484">
          <cell r="D6484" t="str">
            <v>WHITE HORSE-GENCASA MỸ THO</v>
          </cell>
          <cell r="M6484" t="str">
            <v>﻿Đang hoạt động</v>
          </cell>
          <cell r="N6484">
            <v>42621</v>
          </cell>
          <cell r="Q6484">
            <v>0</v>
          </cell>
          <cell r="T6484">
            <v>0</v>
          </cell>
          <cell r="U6484">
            <v>1</v>
          </cell>
          <cell r="V6484">
            <v>0</v>
          </cell>
        </row>
        <row r="6485">
          <cell r="D6485" t="str">
            <v>THE QUEEN</v>
          </cell>
          <cell r="M6485" t="str">
            <v>﻿Đang hoạt động</v>
          </cell>
          <cell r="N6485">
            <v>42717</v>
          </cell>
          <cell r="Q6485">
            <v>0</v>
          </cell>
          <cell r="T6485">
            <v>0</v>
          </cell>
          <cell r="U6485">
            <v>1</v>
          </cell>
          <cell r="V6485">
            <v>0</v>
          </cell>
        </row>
        <row r="6486">
          <cell r="D6486" t="str">
            <v>GENCASA BẾN TRE</v>
          </cell>
          <cell r="M6486" t="str">
            <v>﻿Đang hoạt động</v>
          </cell>
          <cell r="N6486">
            <v>42664</v>
          </cell>
          <cell r="Q6486">
            <v>1</v>
          </cell>
          <cell r="T6486">
            <v>0</v>
          </cell>
          <cell r="U6486">
            <v>0</v>
          </cell>
          <cell r="V6486">
            <v>0</v>
          </cell>
        </row>
        <row r="6487">
          <cell r="D6487" t="str">
            <v>GENCASA BẾN TRE</v>
          </cell>
          <cell r="M6487" t="str">
            <v>﻿Đang hoạt động</v>
          </cell>
          <cell r="N6487">
            <v>42664</v>
          </cell>
          <cell r="Q6487">
            <v>1</v>
          </cell>
          <cell r="T6487">
            <v>0</v>
          </cell>
          <cell r="U6487">
            <v>0</v>
          </cell>
          <cell r="V6487">
            <v>0</v>
          </cell>
        </row>
        <row r="6488">
          <cell r="D6488" t="str">
            <v>GENCASA BẾN TRE</v>
          </cell>
          <cell r="M6488" t="str">
            <v>﻿Đang hoạt động</v>
          </cell>
          <cell r="N6488">
            <v>42670</v>
          </cell>
          <cell r="Q6488">
            <v>1</v>
          </cell>
          <cell r="T6488">
            <v>0</v>
          </cell>
          <cell r="U6488">
            <v>0</v>
          </cell>
          <cell r="V6488">
            <v>0</v>
          </cell>
        </row>
        <row r="6489">
          <cell r="D6489" t="str">
            <v>LUCKY STAR</v>
          </cell>
          <cell r="M6489" t="str">
            <v>﻿Đang hoạt động</v>
          </cell>
          <cell r="N6489">
            <v>42626</v>
          </cell>
          <cell r="Q6489">
            <v>1</v>
          </cell>
          <cell r="T6489">
            <v>0</v>
          </cell>
          <cell r="U6489">
            <v>0</v>
          </cell>
          <cell r="V6489">
            <v>0</v>
          </cell>
        </row>
        <row r="6490">
          <cell r="M6490" t="str">
            <v>﻿Đang hoạt động</v>
          </cell>
          <cell r="N6490">
            <v>42621</v>
          </cell>
          <cell r="Q6490">
            <v>0</v>
          </cell>
          <cell r="T6490">
            <v>0</v>
          </cell>
          <cell r="U6490">
            <v>0</v>
          </cell>
          <cell r="V6490">
            <v>0</v>
          </cell>
        </row>
        <row r="6491">
          <cell r="M6491" t="str">
            <v>﻿Đang hoạt động</v>
          </cell>
          <cell r="N6491">
            <v>42621</v>
          </cell>
          <cell r="Q6491">
            <v>0</v>
          </cell>
          <cell r="T6491">
            <v>0</v>
          </cell>
          <cell r="U6491">
            <v>0</v>
          </cell>
          <cell r="V6491">
            <v>0</v>
          </cell>
        </row>
        <row r="6492">
          <cell r="M6492" t="str">
            <v>﻿Đang hoạt động</v>
          </cell>
          <cell r="N6492">
            <v>42621</v>
          </cell>
          <cell r="Q6492">
            <v>0</v>
          </cell>
          <cell r="T6492">
            <v>0</v>
          </cell>
          <cell r="U6492">
            <v>0</v>
          </cell>
          <cell r="V6492">
            <v>0</v>
          </cell>
        </row>
        <row r="6493">
          <cell r="M6493" t="str">
            <v>﻿Đang hoạt động</v>
          </cell>
          <cell r="N6493">
            <v>42621</v>
          </cell>
          <cell r="Q6493">
            <v>0</v>
          </cell>
          <cell r="T6493">
            <v>0</v>
          </cell>
          <cell r="U6493">
            <v>0</v>
          </cell>
          <cell r="V6493">
            <v>0</v>
          </cell>
        </row>
        <row r="6494">
          <cell r="M6494" t="str">
            <v>﻿Đang hoạt động</v>
          </cell>
          <cell r="N6494">
            <v>42621</v>
          </cell>
          <cell r="Q6494">
            <v>0</v>
          </cell>
          <cell r="T6494">
            <v>0</v>
          </cell>
          <cell r="U6494">
            <v>0</v>
          </cell>
          <cell r="V6494">
            <v>0</v>
          </cell>
        </row>
        <row r="6495">
          <cell r="M6495" t="str">
            <v>﻿Đang hoạt động</v>
          </cell>
          <cell r="N6495">
            <v>42621</v>
          </cell>
          <cell r="Q6495">
            <v>0</v>
          </cell>
          <cell r="T6495">
            <v>0</v>
          </cell>
          <cell r="U6495">
            <v>0</v>
          </cell>
          <cell r="V6495">
            <v>0</v>
          </cell>
        </row>
        <row r="6496">
          <cell r="M6496" t="str">
            <v>﻿Đang hoạt động</v>
          </cell>
          <cell r="N6496">
            <v>42621</v>
          </cell>
          <cell r="Q6496">
            <v>0</v>
          </cell>
          <cell r="T6496">
            <v>0</v>
          </cell>
          <cell r="U6496">
            <v>0</v>
          </cell>
          <cell r="V6496">
            <v>0</v>
          </cell>
        </row>
        <row r="6497">
          <cell r="M6497" t="str">
            <v>﻿Đang hoạt động</v>
          </cell>
          <cell r="N6497">
            <v>42621</v>
          </cell>
          <cell r="Q6497">
            <v>0</v>
          </cell>
          <cell r="T6497">
            <v>0</v>
          </cell>
          <cell r="U6497">
            <v>0</v>
          </cell>
          <cell r="V6497">
            <v>0</v>
          </cell>
        </row>
        <row r="6498">
          <cell r="M6498" t="str">
            <v>﻿Đang hoạt động</v>
          </cell>
          <cell r="N6498">
            <v>42648</v>
          </cell>
          <cell r="Q6498">
            <v>0</v>
          </cell>
          <cell r="T6498">
            <v>0</v>
          </cell>
          <cell r="U6498">
            <v>0</v>
          </cell>
          <cell r="V6498">
            <v>0</v>
          </cell>
        </row>
        <row r="6499">
          <cell r="M6499" t="str">
            <v>﻿Đang hoạt động</v>
          </cell>
          <cell r="N6499">
            <v>42621</v>
          </cell>
          <cell r="Q6499">
            <v>0</v>
          </cell>
          <cell r="T6499">
            <v>0</v>
          </cell>
          <cell r="U6499">
            <v>0</v>
          </cell>
          <cell r="V6499">
            <v>0</v>
          </cell>
        </row>
        <row r="6500">
          <cell r="M6500" t="str">
            <v>﻿Đang hoạt động</v>
          </cell>
          <cell r="N6500">
            <v>42640</v>
          </cell>
          <cell r="Q6500">
            <v>0</v>
          </cell>
          <cell r="T6500">
            <v>0</v>
          </cell>
          <cell r="U6500">
            <v>0</v>
          </cell>
          <cell r="V6500">
            <v>0</v>
          </cell>
        </row>
        <row r="6501">
          <cell r="D6501" t="str">
            <v>PHI MÃ</v>
          </cell>
          <cell r="M6501" t="str">
            <v>﻿Đã nghỉ việc</v>
          </cell>
          <cell r="N6501">
            <v>42626</v>
          </cell>
          <cell r="Q6501">
            <v>0</v>
          </cell>
          <cell r="T6501">
            <v>0</v>
          </cell>
          <cell r="U6501">
            <v>0</v>
          </cell>
          <cell r="V6501">
            <v>0</v>
          </cell>
        </row>
        <row r="6502">
          <cell r="M6502" t="str">
            <v>﻿Đang hoạt động</v>
          </cell>
          <cell r="N6502">
            <v>42641</v>
          </cell>
          <cell r="Q6502">
            <v>0</v>
          </cell>
          <cell r="T6502">
            <v>0</v>
          </cell>
          <cell r="U6502">
            <v>0</v>
          </cell>
          <cell r="V6502">
            <v>0</v>
          </cell>
        </row>
        <row r="6503">
          <cell r="M6503" t="str">
            <v>﻿Đang hoạt động</v>
          </cell>
          <cell r="N6503">
            <v>42641</v>
          </cell>
          <cell r="Q6503">
            <v>0</v>
          </cell>
          <cell r="T6503">
            <v>0</v>
          </cell>
          <cell r="U6503">
            <v>0</v>
          </cell>
          <cell r="V6503">
            <v>0</v>
          </cell>
        </row>
        <row r="6504">
          <cell r="M6504" t="str">
            <v>﻿Đang hoạt động</v>
          </cell>
          <cell r="N6504">
            <v>42621</v>
          </cell>
          <cell r="Q6504">
            <v>0</v>
          </cell>
          <cell r="T6504">
            <v>0</v>
          </cell>
          <cell r="U6504">
            <v>0</v>
          </cell>
          <cell r="V6504">
            <v>0</v>
          </cell>
        </row>
        <row r="6505">
          <cell r="M6505" t="str">
            <v>﻿Đang hoạt động</v>
          </cell>
          <cell r="N6505">
            <v>42670</v>
          </cell>
          <cell r="Q6505">
            <v>0</v>
          </cell>
          <cell r="T6505">
            <v>0</v>
          </cell>
          <cell r="U6505">
            <v>0</v>
          </cell>
          <cell r="V6505">
            <v>0</v>
          </cell>
        </row>
        <row r="6506">
          <cell r="M6506" t="str">
            <v>﻿Đang hoạt động</v>
          </cell>
          <cell r="N6506">
            <v>42621</v>
          </cell>
          <cell r="Q6506">
            <v>0</v>
          </cell>
          <cell r="T6506">
            <v>0</v>
          </cell>
          <cell r="U6506">
            <v>0</v>
          </cell>
          <cell r="V6506">
            <v>0</v>
          </cell>
        </row>
        <row r="6507">
          <cell r="M6507" t="str">
            <v>﻿Đang hoạt động</v>
          </cell>
          <cell r="N6507">
            <v>42621</v>
          </cell>
          <cell r="Q6507">
            <v>0</v>
          </cell>
          <cell r="T6507">
            <v>0</v>
          </cell>
          <cell r="U6507">
            <v>0</v>
          </cell>
          <cell r="V6507">
            <v>0</v>
          </cell>
        </row>
        <row r="6508">
          <cell r="M6508" t="str">
            <v>﻿Đang hoạt động</v>
          </cell>
          <cell r="N6508">
            <v>42621</v>
          </cell>
          <cell r="Q6508">
            <v>0</v>
          </cell>
          <cell r="T6508">
            <v>0</v>
          </cell>
          <cell r="U6508">
            <v>0</v>
          </cell>
          <cell r="V6508">
            <v>0</v>
          </cell>
        </row>
        <row r="6509">
          <cell r="M6509" t="str">
            <v>﻿Đang hoạt động</v>
          </cell>
          <cell r="N6509">
            <v>42621</v>
          </cell>
          <cell r="Q6509">
            <v>0</v>
          </cell>
          <cell r="T6509">
            <v>0</v>
          </cell>
          <cell r="U6509">
            <v>0</v>
          </cell>
          <cell r="V6509">
            <v>0</v>
          </cell>
        </row>
        <row r="6510">
          <cell r="M6510" t="str">
            <v>﻿Đang hoạt động</v>
          </cell>
          <cell r="N6510">
            <v>42717</v>
          </cell>
          <cell r="Q6510">
            <v>0</v>
          </cell>
          <cell r="T6510">
            <v>0</v>
          </cell>
          <cell r="U6510">
            <v>0</v>
          </cell>
          <cell r="V6510">
            <v>0</v>
          </cell>
        </row>
        <row r="6511">
          <cell r="M6511" t="str">
            <v>﻿Đang hoạt động</v>
          </cell>
          <cell r="N6511">
            <v>42621</v>
          </cell>
          <cell r="Q6511">
            <v>0</v>
          </cell>
          <cell r="T6511">
            <v>0</v>
          </cell>
          <cell r="U6511">
            <v>0</v>
          </cell>
          <cell r="V6511">
            <v>0</v>
          </cell>
        </row>
        <row r="6512">
          <cell r="M6512" t="str">
            <v>﻿Đang hoạt động</v>
          </cell>
          <cell r="N6512">
            <v>42621</v>
          </cell>
          <cell r="Q6512">
            <v>0</v>
          </cell>
          <cell r="T6512">
            <v>0</v>
          </cell>
          <cell r="U6512">
            <v>0</v>
          </cell>
          <cell r="V6512">
            <v>0</v>
          </cell>
        </row>
        <row r="6513">
          <cell r="M6513" t="str">
            <v>﻿Đang hoạt động</v>
          </cell>
          <cell r="N6513">
            <v>42621</v>
          </cell>
          <cell r="Q6513">
            <v>0</v>
          </cell>
          <cell r="T6513">
            <v>0</v>
          </cell>
          <cell r="U6513">
            <v>0</v>
          </cell>
          <cell r="V6513">
            <v>0</v>
          </cell>
        </row>
        <row r="6514">
          <cell r="M6514" t="str">
            <v>﻿Đang hoạt động</v>
          </cell>
          <cell r="N6514">
            <v>42648</v>
          </cell>
          <cell r="Q6514">
            <v>0</v>
          </cell>
          <cell r="T6514">
            <v>0</v>
          </cell>
          <cell r="U6514">
            <v>0</v>
          </cell>
          <cell r="V6514">
            <v>0</v>
          </cell>
        </row>
        <row r="6515">
          <cell r="D6515" t="str">
            <v>GENCASA HÀ ĐÔNG</v>
          </cell>
          <cell r="M6515" t="str">
            <v>﻿Đang hoạt động</v>
          </cell>
          <cell r="N6515">
            <v>42627</v>
          </cell>
          <cell r="Q6515">
            <v>0</v>
          </cell>
          <cell r="T6515">
            <v>0</v>
          </cell>
          <cell r="U6515">
            <v>1</v>
          </cell>
          <cell r="V6515">
            <v>0</v>
          </cell>
        </row>
        <row r="6516">
          <cell r="D6516" t="str">
            <v>LUCKY STAR</v>
          </cell>
          <cell r="M6516" t="str">
            <v>﻿Đang hoạt động</v>
          </cell>
          <cell r="N6516">
            <v>42626</v>
          </cell>
          <cell r="Q6516">
            <v>0</v>
          </cell>
          <cell r="T6516">
            <v>1</v>
          </cell>
          <cell r="U6516">
            <v>0</v>
          </cell>
          <cell r="V6516">
            <v>0</v>
          </cell>
        </row>
        <row r="6517">
          <cell r="D6517" t="str">
            <v>BLUE OCEAN</v>
          </cell>
          <cell r="M6517" t="str">
            <v>﻿Đang hoạt động</v>
          </cell>
          <cell r="N6517">
            <v>42626</v>
          </cell>
          <cell r="Q6517">
            <v>1</v>
          </cell>
          <cell r="T6517">
            <v>0</v>
          </cell>
          <cell r="U6517">
            <v>0</v>
          </cell>
          <cell r="V6517">
            <v>0</v>
          </cell>
        </row>
        <row r="6518">
          <cell r="D6518" t="str">
            <v>BLUE OCEAN</v>
          </cell>
          <cell r="M6518" t="str">
            <v>﻿Đã nghỉ việc</v>
          </cell>
          <cell r="N6518">
            <v>42667</v>
          </cell>
          <cell r="Q6518">
            <v>0</v>
          </cell>
          <cell r="T6518">
            <v>0</v>
          </cell>
          <cell r="U6518">
            <v>0</v>
          </cell>
          <cell r="V6518">
            <v>0</v>
          </cell>
        </row>
        <row r="6519">
          <cell r="D6519" t="str">
            <v>BLUE OCEAN</v>
          </cell>
          <cell r="M6519" t="str">
            <v>﻿Đã nghỉ việc</v>
          </cell>
          <cell r="N6519">
            <v>42640</v>
          </cell>
          <cell r="Q6519">
            <v>0</v>
          </cell>
          <cell r="T6519">
            <v>0</v>
          </cell>
          <cell r="U6519">
            <v>0</v>
          </cell>
          <cell r="V6519">
            <v>0</v>
          </cell>
        </row>
        <row r="6520">
          <cell r="M6520" t="str">
            <v>﻿Đang hoạt động</v>
          </cell>
          <cell r="N6520">
            <v>42668</v>
          </cell>
          <cell r="Q6520">
            <v>0</v>
          </cell>
          <cell r="T6520">
            <v>0</v>
          </cell>
          <cell r="U6520">
            <v>0</v>
          </cell>
          <cell r="V6520">
            <v>0</v>
          </cell>
        </row>
        <row r="6521">
          <cell r="M6521" t="str">
            <v>﻿Đang hoạt động</v>
          </cell>
          <cell r="N6521">
            <v>42640</v>
          </cell>
          <cell r="Q6521">
            <v>0</v>
          </cell>
          <cell r="T6521">
            <v>0</v>
          </cell>
          <cell r="U6521">
            <v>0</v>
          </cell>
          <cell r="V6521">
            <v>0</v>
          </cell>
        </row>
        <row r="6522">
          <cell r="M6522" t="str">
            <v>﻿Đang hoạt động</v>
          </cell>
          <cell r="N6522">
            <v>42640</v>
          </cell>
          <cell r="Q6522">
            <v>0</v>
          </cell>
          <cell r="T6522">
            <v>0</v>
          </cell>
          <cell r="U6522">
            <v>0</v>
          </cell>
          <cell r="V6522">
            <v>0</v>
          </cell>
        </row>
        <row r="6523">
          <cell r="M6523" t="str">
            <v>﻿Đang hoạt động</v>
          </cell>
          <cell r="N6523">
            <v>42640</v>
          </cell>
          <cell r="Q6523">
            <v>0</v>
          </cell>
          <cell r="T6523">
            <v>0</v>
          </cell>
          <cell r="U6523">
            <v>0</v>
          </cell>
          <cell r="V6523">
            <v>0</v>
          </cell>
        </row>
        <row r="6524">
          <cell r="D6524" t="str">
            <v>BLUE OCEAN</v>
          </cell>
          <cell r="M6524" t="str">
            <v>﻿Đang hoạt động</v>
          </cell>
          <cell r="N6524">
            <v>42633</v>
          </cell>
          <cell r="Q6524">
            <v>0</v>
          </cell>
          <cell r="T6524">
            <v>1</v>
          </cell>
          <cell r="U6524">
            <v>0</v>
          </cell>
          <cell r="V6524">
            <v>0</v>
          </cell>
        </row>
        <row r="6525">
          <cell r="M6525" t="str">
            <v>﻿Đang hoạt động</v>
          </cell>
          <cell r="N6525">
            <v>42668</v>
          </cell>
          <cell r="Q6525">
            <v>0</v>
          </cell>
          <cell r="T6525">
            <v>0</v>
          </cell>
          <cell r="U6525">
            <v>0</v>
          </cell>
          <cell r="V6525">
            <v>0</v>
          </cell>
        </row>
        <row r="6526">
          <cell r="D6526" t="str">
            <v>GENCASA BẾN TRE</v>
          </cell>
          <cell r="M6526" t="str">
            <v>﻿Đang hoạt động</v>
          </cell>
          <cell r="N6526">
            <v>42664</v>
          </cell>
          <cell r="Q6526">
            <v>1</v>
          </cell>
          <cell r="T6526">
            <v>0</v>
          </cell>
          <cell r="U6526">
            <v>0</v>
          </cell>
          <cell r="V6526">
            <v>0</v>
          </cell>
        </row>
        <row r="6527">
          <cell r="M6527" t="str">
            <v>﻿Đã nghỉ việc</v>
          </cell>
          <cell r="N6527">
            <v>42640</v>
          </cell>
          <cell r="Q6527">
            <v>0</v>
          </cell>
          <cell r="T6527">
            <v>0</v>
          </cell>
          <cell r="U6527">
            <v>0</v>
          </cell>
          <cell r="V6527">
            <v>0</v>
          </cell>
        </row>
        <row r="6528">
          <cell r="M6528" t="str">
            <v>﻿Đang hoạt động</v>
          </cell>
          <cell r="N6528">
            <v>42640</v>
          </cell>
          <cell r="Q6528">
            <v>0</v>
          </cell>
          <cell r="T6528">
            <v>0</v>
          </cell>
          <cell r="U6528">
            <v>0</v>
          </cell>
          <cell r="V6528">
            <v>0</v>
          </cell>
        </row>
        <row r="6529">
          <cell r="M6529" t="str">
            <v>﻿Đang hoạt động</v>
          </cell>
          <cell r="N6529">
            <v>42648</v>
          </cell>
          <cell r="Q6529">
            <v>0</v>
          </cell>
          <cell r="T6529">
            <v>0</v>
          </cell>
          <cell r="U6529">
            <v>0</v>
          </cell>
          <cell r="V6529">
            <v>0</v>
          </cell>
        </row>
        <row r="6530">
          <cell r="D6530" t="str">
            <v>CUPID</v>
          </cell>
          <cell r="M6530" t="str">
            <v>﻿Đã nghỉ việc</v>
          </cell>
          <cell r="N6530">
            <v>42634</v>
          </cell>
          <cell r="Q6530">
            <v>0</v>
          </cell>
          <cell r="T6530">
            <v>0</v>
          </cell>
          <cell r="U6530">
            <v>0</v>
          </cell>
          <cell r="V6530">
            <v>0</v>
          </cell>
        </row>
        <row r="6531">
          <cell r="M6531" t="str">
            <v>﻿Đang hoạt động</v>
          </cell>
          <cell r="N6531">
            <v>42670</v>
          </cell>
          <cell r="Q6531">
            <v>0</v>
          </cell>
          <cell r="T6531">
            <v>0</v>
          </cell>
          <cell r="U6531">
            <v>0</v>
          </cell>
          <cell r="V6531">
            <v>0</v>
          </cell>
        </row>
        <row r="6532">
          <cell r="M6532" t="str">
            <v>﻿Đang hoạt động</v>
          </cell>
          <cell r="N6532">
            <v>42648</v>
          </cell>
          <cell r="Q6532">
            <v>0</v>
          </cell>
          <cell r="T6532">
            <v>0</v>
          </cell>
          <cell r="U6532">
            <v>0</v>
          </cell>
          <cell r="V6532">
            <v>0</v>
          </cell>
        </row>
        <row r="6533">
          <cell r="D6533" t="str">
            <v>WHITE HORSE-GENCASA MỸ THO</v>
          </cell>
          <cell r="M6533" t="str">
            <v>﻿Đang hoạt động</v>
          </cell>
          <cell r="N6533">
            <v>42621</v>
          </cell>
          <cell r="Q6533">
            <v>1</v>
          </cell>
          <cell r="T6533">
            <v>0</v>
          </cell>
          <cell r="U6533">
            <v>0</v>
          </cell>
          <cell r="V6533">
            <v>0</v>
          </cell>
        </row>
        <row r="6534">
          <cell r="D6534" t="str">
            <v>SPRING</v>
          </cell>
          <cell r="M6534" t="str">
            <v>﻿Đã nghỉ việc</v>
          </cell>
          <cell r="N6534">
            <v>42627</v>
          </cell>
          <cell r="Q6534">
            <v>0</v>
          </cell>
          <cell r="T6534">
            <v>0</v>
          </cell>
          <cell r="U6534">
            <v>0</v>
          </cell>
          <cell r="V6534">
            <v>0</v>
          </cell>
        </row>
        <row r="6535">
          <cell r="D6535" t="str">
            <v>WHITE HORSE-GENCASA MỸ THO</v>
          </cell>
          <cell r="M6535" t="str">
            <v>﻿Đang hoạt động</v>
          </cell>
          <cell r="N6535">
            <v>42621</v>
          </cell>
          <cell r="Q6535">
            <v>1</v>
          </cell>
          <cell r="T6535">
            <v>0</v>
          </cell>
          <cell r="U6535">
            <v>0</v>
          </cell>
          <cell r="V6535">
            <v>0</v>
          </cell>
        </row>
        <row r="6536">
          <cell r="D6536" t="str">
            <v>WHITE HORSE-GENCASA MỸ THO</v>
          </cell>
          <cell r="M6536" t="str">
            <v>﻿Đang hoạt động</v>
          </cell>
          <cell r="N6536">
            <v>42621</v>
          </cell>
          <cell r="Q6536">
            <v>1</v>
          </cell>
          <cell r="T6536">
            <v>0</v>
          </cell>
          <cell r="U6536">
            <v>0</v>
          </cell>
          <cell r="V6536">
            <v>0</v>
          </cell>
        </row>
        <row r="6537">
          <cell r="D6537" t="str">
            <v>SPRING</v>
          </cell>
          <cell r="M6537" t="str">
            <v>﻿Đã nghỉ việc</v>
          </cell>
          <cell r="N6537">
            <v>42627</v>
          </cell>
          <cell r="Q6537">
            <v>0</v>
          </cell>
          <cell r="T6537">
            <v>0</v>
          </cell>
          <cell r="U6537">
            <v>0</v>
          </cell>
          <cell r="V6537">
            <v>0</v>
          </cell>
        </row>
        <row r="6538">
          <cell r="D6538" t="str">
            <v>WHITE HORSE-GENCASA MỸ THO</v>
          </cell>
          <cell r="M6538" t="str">
            <v>﻿Đang hoạt động</v>
          </cell>
          <cell r="N6538">
            <v>42621</v>
          </cell>
          <cell r="Q6538">
            <v>1</v>
          </cell>
          <cell r="T6538">
            <v>0</v>
          </cell>
          <cell r="U6538">
            <v>0</v>
          </cell>
          <cell r="V6538">
            <v>0</v>
          </cell>
        </row>
        <row r="6539">
          <cell r="D6539" t="str">
            <v>WHITE HORSE-GENCASA MỸ THO</v>
          </cell>
          <cell r="M6539" t="str">
            <v>﻿Đang hoạt động</v>
          </cell>
          <cell r="N6539">
            <v>42627</v>
          </cell>
          <cell r="Q6539">
            <v>1</v>
          </cell>
          <cell r="T6539">
            <v>0</v>
          </cell>
          <cell r="U6539">
            <v>0</v>
          </cell>
          <cell r="V6539">
            <v>0</v>
          </cell>
        </row>
        <row r="6540">
          <cell r="D6540" t="str">
            <v>LUCKY CAT</v>
          </cell>
          <cell r="M6540" t="str">
            <v>﻿Đã nghỉ việc</v>
          </cell>
          <cell r="N6540">
            <v>42640</v>
          </cell>
          <cell r="Q6540">
            <v>0</v>
          </cell>
          <cell r="T6540">
            <v>0</v>
          </cell>
          <cell r="U6540">
            <v>0</v>
          </cell>
          <cell r="V6540">
            <v>0</v>
          </cell>
        </row>
        <row r="6541">
          <cell r="D6541" t="str">
            <v>MDRT HCM</v>
          </cell>
          <cell r="M6541" t="str">
            <v>﻿Đã nghỉ việc</v>
          </cell>
          <cell r="N6541">
            <v>42626</v>
          </cell>
          <cell r="Q6541">
            <v>0</v>
          </cell>
          <cell r="T6541">
            <v>0</v>
          </cell>
          <cell r="U6541">
            <v>0</v>
          </cell>
          <cell r="V6541">
            <v>0</v>
          </cell>
        </row>
        <row r="6542">
          <cell r="D6542" t="str">
            <v>SPRING</v>
          </cell>
          <cell r="M6542" t="str">
            <v>﻿Đang hoạt động</v>
          </cell>
          <cell r="N6542">
            <v>42627</v>
          </cell>
          <cell r="Q6542">
            <v>1</v>
          </cell>
          <cell r="T6542">
            <v>0</v>
          </cell>
          <cell r="U6542">
            <v>0</v>
          </cell>
          <cell r="V6542">
            <v>0</v>
          </cell>
        </row>
        <row r="6543">
          <cell r="D6543" t="str">
            <v>WHITE HORSE-GENCASA MỸ THO</v>
          </cell>
          <cell r="M6543" t="str">
            <v>﻿Đang hoạt động</v>
          </cell>
          <cell r="N6543">
            <v>42621</v>
          </cell>
          <cell r="Q6543">
            <v>1</v>
          </cell>
          <cell r="T6543">
            <v>0</v>
          </cell>
          <cell r="U6543">
            <v>0</v>
          </cell>
          <cell r="V6543">
            <v>0</v>
          </cell>
        </row>
        <row r="6544">
          <cell r="D6544" t="str">
            <v>WHITE HORSE-GENCASA MỸ THO</v>
          </cell>
          <cell r="M6544" t="str">
            <v>﻿Đang hoạt động</v>
          </cell>
          <cell r="N6544">
            <v>42621</v>
          </cell>
          <cell r="Q6544">
            <v>1</v>
          </cell>
          <cell r="T6544">
            <v>0</v>
          </cell>
          <cell r="U6544">
            <v>0</v>
          </cell>
          <cell r="V6544">
            <v>0</v>
          </cell>
        </row>
        <row r="6545">
          <cell r="D6545" t="str">
            <v>WHITE HORSE-GENCASA MỸ THO</v>
          </cell>
          <cell r="M6545" t="str">
            <v>﻿Đang hoạt động</v>
          </cell>
          <cell r="N6545">
            <v>42621</v>
          </cell>
          <cell r="Q6545">
            <v>0</v>
          </cell>
          <cell r="T6545">
            <v>1</v>
          </cell>
          <cell r="U6545">
            <v>0</v>
          </cell>
          <cell r="V6545">
            <v>0</v>
          </cell>
        </row>
        <row r="6546">
          <cell r="D6546" t="str">
            <v>SPRING</v>
          </cell>
          <cell r="M6546" t="str">
            <v>﻿Đã nghỉ việc</v>
          </cell>
          <cell r="N6546">
            <v>42627</v>
          </cell>
          <cell r="Q6546">
            <v>0</v>
          </cell>
          <cell r="T6546">
            <v>0</v>
          </cell>
          <cell r="U6546">
            <v>0</v>
          </cell>
          <cell r="V6546">
            <v>0</v>
          </cell>
        </row>
        <row r="6547">
          <cell r="D6547" t="str">
            <v>SPRING</v>
          </cell>
          <cell r="M6547" t="str">
            <v>﻿Đã nghỉ việc</v>
          </cell>
          <cell r="N6547">
            <v>42627</v>
          </cell>
          <cell r="Q6547">
            <v>0</v>
          </cell>
          <cell r="T6547">
            <v>0</v>
          </cell>
          <cell r="U6547">
            <v>0</v>
          </cell>
          <cell r="V6547">
            <v>0</v>
          </cell>
        </row>
        <row r="6548">
          <cell r="D6548" t="str">
            <v>SPRING</v>
          </cell>
          <cell r="M6548" t="str">
            <v>﻿Đang hoạt động</v>
          </cell>
          <cell r="N6548">
            <v>42633</v>
          </cell>
          <cell r="Q6548">
            <v>1</v>
          </cell>
          <cell r="T6548">
            <v>0</v>
          </cell>
          <cell r="U6548">
            <v>0</v>
          </cell>
          <cell r="V6548">
            <v>0</v>
          </cell>
        </row>
        <row r="6549">
          <cell r="D6549" t="str">
            <v>GENCASA THÁI NGUYÊN</v>
          </cell>
          <cell r="M6549" t="str">
            <v>﻿Đã nghỉ việc</v>
          </cell>
          <cell r="N6549">
            <v>42626</v>
          </cell>
          <cell r="Q6549">
            <v>0</v>
          </cell>
          <cell r="T6549">
            <v>0</v>
          </cell>
          <cell r="U6549">
            <v>0</v>
          </cell>
          <cell r="V6549">
            <v>0</v>
          </cell>
        </row>
        <row r="6550">
          <cell r="D6550" t="str">
            <v>THE ROME</v>
          </cell>
          <cell r="M6550" t="str">
            <v>﻿Đang hoạt động</v>
          </cell>
          <cell r="N6550">
            <v>42634</v>
          </cell>
          <cell r="Q6550">
            <v>0</v>
          </cell>
          <cell r="T6550">
            <v>0</v>
          </cell>
          <cell r="U6550">
            <v>1</v>
          </cell>
          <cell r="V6550">
            <v>0</v>
          </cell>
        </row>
        <row r="6551">
          <cell r="D6551" t="str">
            <v>LION 2</v>
          </cell>
          <cell r="M6551" t="str">
            <v>﻿Đang hoạt động</v>
          </cell>
          <cell r="N6551">
            <v>42639</v>
          </cell>
          <cell r="Q6551">
            <v>1</v>
          </cell>
          <cell r="T6551">
            <v>0</v>
          </cell>
          <cell r="U6551">
            <v>0</v>
          </cell>
          <cell r="V6551">
            <v>0</v>
          </cell>
        </row>
        <row r="6552">
          <cell r="D6552" t="str">
            <v>GENCASA THÁI NGUYÊN</v>
          </cell>
          <cell r="M6552" t="str">
            <v>﻿Đã nghỉ việc</v>
          </cell>
          <cell r="N6552">
            <v>42627</v>
          </cell>
          <cell r="Q6552">
            <v>0</v>
          </cell>
          <cell r="T6552">
            <v>0</v>
          </cell>
          <cell r="U6552">
            <v>0</v>
          </cell>
          <cell r="V6552">
            <v>0</v>
          </cell>
        </row>
        <row r="6553">
          <cell r="D6553" t="str">
            <v>LION 1</v>
          </cell>
          <cell r="M6553" t="str">
            <v>﻿Đã nghỉ việc</v>
          </cell>
          <cell r="N6553">
            <v>42626</v>
          </cell>
          <cell r="Q6553">
            <v>0</v>
          </cell>
          <cell r="T6553">
            <v>0</v>
          </cell>
          <cell r="U6553">
            <v>0</v>
          </cell>
          <cell r="V6553">
            <v>0</v>
          </cell>
        </row>
        <row r="6554">
          <cell r="D6554" t="str">
            <v>WHITE HORSE-GENCASA MỸ THO</v>
          </cell>
          <cell r="M6554" t="str">
            <v>﻿Đang hoạt động</v>
          </cell>
          <cell r="N6554">
            <v>42621</v>
          </cell>
          <cell r="Q6554">
            <v>1</v>
          </cell>
          <cell r="T6554">
            <v>0</v>
          </cell>
          <cell r="U6554">
            <v>0</v>
          </cell>
          <cell r="V6554">
            <v>0</v>
          </cell>
        </row>
        <row r="6555">
          <cell r="D6555" t="str">
            <v>GENCASA THÁI NGUYÊN</v>
          </cell>
          <cell r="M6555" t="str">
            <v>﻿Đang hoạt động</v>
          </cell>
          <cell r="N6555">
            <v>42626</v>
          </cell>
          <cell r="Q6555">
            <v>1</v>
          </cell>
          <cell r="T6555">
            <v>0</v>
          </cell>
          <cell r="U6555">
            <v>0</v>
          </cell>
          <cell r="V6555">
            <v>0</v>
          </cell>
        </row>
        <row r="6556">
          <cell r="D6556" t="str">
            <v>WHITE HORSE-GENCASA MỸ THO</v>
          </cell>
          <cell r="M6556" t="str">
            <v>﻿Đang hoạt động</v>
          </cell>
          <cell r="N6556">
            <v>42621</v>
          </cell>
          <cell r="Q6556">
            <v>1</v>
          </cell>
          <cell r="T6556">
            <v>0</v>
          </cell>
          <cell r="U6556">
            <v>0</v>
          </cell>
          <cell r="V6556">
            <v>0</v>
          </cell>
        </row>
        <row r="6557">
          <cell r="D6557" t="str">
            <v>GENCASA THANH HÓA</v>
          </cell>
          <cell r="M6557" t="str">
            <v>﻿Đang hoạt động</v>
          </cell>
          <cell r="N6557">
            <v>42684</v>
          </cell>
          <cell r="Q6557">
            <v>1</v>
          </cell>
          <cell r="T6557">
            <v>0</v>
          </cell>
          <cell r="U6557">
            <v>0</v>
          </cell>
          <cell r="V6557">
            <v>0</v>
          </cell>
        </row>
        <row r="6558">
          <cell r="D6558" t="str">
            <v>WHITE HORSE-GENCASA MỸ THO</v>
          </cell>
          <cell r="M6558" t="str">
            <v>﻿Đang hoạt động</v>
          </cell>
          <cell r="N6558">
            <v>42621</v>
          </cell>
          <cell r="Q6558">
            <v>1</v>
          </cell>
          <cell r="T6558">
            <v>0</v>
          </cell>
          <cell r="U6558">
            <v>0</v>
          </cell>
          <cell r="V6558">
            <v>0</v>
          </cell>
        </row>
        <row r="6559">
          <cell r="D6559" t="str">
            <v>SPRING</v>
          </cell>
          <cell r="M6559" t="str">
            <v>﻿Đang hoạt động</v>
          </cell>
          <cell r="N6559">
            <v>42662</v>
          </cell>
          <cell r="Q6559">
            <v>1</v>
          </cell>
          <cell r="T6559">
            <v>0</v>
          </cell>
          <cell r="U6559">
            <v>0</v>
          </cell>
          <cell r="V6559">
            <v>0</v>
          </cell>
        </row>
        <row r="6560">
          <cell r="D6560" t="str">
            <v>WHITE HORSE</v>
          </cell>
          <cell r="M6560" t="str">
            <v>﻿Đang hoạt động</v>
          </cell>
          <cell r="N6560">
            <v>42626</v>
          </cell>
          <cell r="Q6560">
            <v>1</v>
          </cell>
          <cell r="T6560">
            <v>0</v>
          </cell>
          <cell r="U6560">
            <v>0</v>
          </cell>
          <cell r="V6560">
            <v>0</v>
          </cell>
        </row>
        <row r="6561">
          <cell r="D6561" t="str">
            <v>THE POWER</v>
          </cell>
          <cell r="M6561" t="str">
            <v>﻿Đang hoạt động</v>
          </cell>
          <cell r="N6561">
            <v>42627</v>
          </cell>
          <cell r="Q6561">
            <v>1</v>
          </cell>
          <cell r="T6561">
            <v>0</v>
          </cell>
          <cell r="U6561">
            <v>0</v>
          </cell>
          <cell r="V6561">
            <v>0</v>
          </cell>
        </row>
        <row r="6562">
          <cell r="D6562" t="str">
            <v>GENCASA THÁI NGUYÊN</v>
          </cell>
          <cell r="M6562" t="str">
            <v>﻿Đang hoạt động</v>
          </cell>
          <cell r="N6562">
            <v>42640</v>
          </cell>
          <cell r="Q6562">
            <v>0</v>
          </cell>
          <cell r="T6562">
            <v>0</v>
          </cell>
          <cell r="U6562">
            <v>1</v>
          </cell>
          <cell r="V6562">
            <v>0</v>
          </cell>
        </row>
        <row r="6563">
          <cell r="D6563" t="str">
            <v>GENCASA THÁI NGUYÊN</v>
          </cell>
          <cell r="M6563" t="str">
            <v>﻿Đang hoạt động</v>
          </cell>
          <cell r="N6563">
            <v>42628</v>
          </cell>
          <cell r="Q6563">
            <v>0</v>
          </cell>
          <cell r="T6563">
            <v>0</v>
          </cell>
          <cell r="U6563">
            <v>1</v>
          </cell>
          <cell r="V6563">
            <v>0</v>
          </cell>
        </row>
        <row r="6564">
          <cell r="D6564" t="str">
            <v>THE ROME</v>
          </cell>
          <cell r="M6564" t="str">
            <v>﻿Đang hoạt động</v>
          </cell>
          <cell r="N6564">
            <v>42626</v>
          </cell>
          <cell r="Q6564">
            <v>1</v>
          </cell>
          <cell r="T6564">
            <v>0</v>
          </cell>
          <cell r="U6564">
            <v>0</v>
          </cell>
          <cell r="V6564">
            <v>0</v>
          </cell>
        </row>
        <row r="6565">
          <cell r="D6565" t="str">
            <v>WHITE HORSE-GENCASA MỸ THO</v>
          </cell>
          <cell r="M6565" t="str">
            <v>﻿Đang hoạt động</v>
          </cell>
          <cell r="N6565">
            <v>42621</v>
          </cell>
          <cell r="Q6565">
            <v>0</v>
          </cell>
          <cell r="T6565">
            <v>1</v>
          </cell>
          <cell r="U6565">
            <v>0</v>
          </cell>
          <cell r="V6565">
            <v>0</v>
          </cell>
        </row>
        <row r="6566">
          <cell r="D6566" t="str">
            <v>THE SKY</v>
          </cell>
          <cell r="M6566" t="str">
            <v>﻿Đang hoạt động</v>
          </cell>
          <cell r="N6566">
            <v>42635</v>
          </cell>
          <cell r="Q6566">
            <v>1</v>
          </cell>
          <cell r="T6566">
            <v>0</v>
          </cell>
          <cell r="U6566">
            <v>0</v>
          </cell>
          <cell r="V6566">
            <v>0</v>
          </cell>
        </row>
        <row r="6567">
          <cell r="D6567" t="str">
            <v>GENCASA THÁI NGUYÊN</v>
          </cell>
          <cell r="M6567" t="str">
            <v>﻿Đang hoạt động</v>
          </cell>
          <cell r="N6567">
            <v>42627</v>
          </cell>
          <cell r="Q6567">
            <v>1</v>
          </cell>
          <cell r="T6567">
            <v>0</v>
          </cell>
          <cell r="U6567">
            <v>0</v>
          </cell>
          <cell r="V6567">
            <v>0</v>
          </cell>
        </row>
        <row r="6568">
          <cell r="D6568" t="str">
            <v>WHITE HORSE-GENCASA MỸ THO</v>
          </cell>
          <cell r="M6568" t="str">
            <v>﻿Đang hoạt động</v>
          </cell>
          <cell r="N6568">
            <v>42621</v>
          </cell>
          <cell r="Q6568">
            <v>1</v>
          </cell>
          <cell r="T6568">
            <v>0</v>
          </cell>
          <cell r="U6568">
            <v>0</v>
          </cell>
          <cell r="V6568">
            <v>0</v>
          </cell>
        </row>
        <row r="6569">
          <cell r="D6569" t="str">
            <v>GENCASA HÀ ĐÔNG</v>
          </cell>
          <cell r="M6569" t="str">
            <v>﻿Đang hoạt động</v>
          </cell>
          <cell r="N6569">
            <v>42626</v>
          </cell>
          <cell r="Q6569">
            <v>1</v>
          </cell>
          <cell r="T6569">
            <v>0</v>
          </cell>
          <cell r="U6569">
            <v>0</v>
          </cell>
          <cell r="V6569">
            <v>0</v>
          </cell>
        </row>
        <row r="6570">
          <cell r="D6570" t="str">
            <v>GENCASA NAM ĐỊNH</v>
          </cell>
          <cell r="M6570" t="str">
            <v>﻿Đang hoạt động</v>
          </cell>
          <cell r="N6570">
            <v>42733</v>
          </cell>
          <cell r="Q6570">
            <v>0</v>
          </cell>
          <cell r="T6570">
            <v>0</v>
          </cell>
          <cell r="U6570">
            <v>1</v>
          </cell>
          <cell r="V6570">
            <v>0</v>
          </cell>
        </row>
        <row r="6571">
          <cell r="D6571" t="str">
            <v>LION 2</v>
          </cell>
          <cell r="M6571" t="str">
            <v>﻿Đang hoạt động</v>
          </cell>
          <cell r="N6571">
            <v>42690</v>
          </cell>
          <cell r="Q6571">
            <v>1</v>
          </cell>
          <cell r="T6571">
            <v>0</v>
          </cell>
          <cell r="U6571">
            <v>0</v>
          </cell>
          <cell r="V6571">
            <v>0</v>
          </cell>
        </row>
        <row r="6572">
          <cell r="D6572" t="str">
            <v>GENCASA THANH HÓA</v>
          </cell>
          <cell r="M6572" t="str">
            <v>﻿Đang hoạt động</v>
          </cell>
          <cell r="N6572">
            <v>42627</v>
          </cell>
          <cell r="Q6572">
            <v>1</v>
          </cell>
          <cell r="T6572">
            <v>0</v>
          </cell>
          <cell r="U6572">
            <v>0</v>
          </cell>
          <cell r="V6572">
            <v>0</v>
          </cell>
        </row>
        <row r="6573">
          <cell r="D6573" t="str">
            <v>GENCASA THÁI NGUYÊN</v>
          </cell>
          <cell r="M6573" t="str">
            <v>﻿Đang hoạt động</v>
          </cell>
          <cell r="N6573">
            <v>42626</v>
          </cell>
          <cell r="Q6573">
            <v>0</v>
          </cell>
          <cell r="T6573">
            <v>0</v>
          </cell>
          <cell r="U6573">
            <v>1</v>
          </cell>
          <cell r="V6573">
            <v>0</v>
          </cell>
        </row>
        <row r="6574">
          <cell r="D6574" t="str">
            <v>GENCASA THÁI NGUYÊN</v>
          </cell>
          <cell r="M6574" t="str">
            <v>﻿Đang hoạt động</v>
          </cell>
          <cell r="N6574">
            <v>42627</v>
          </cell>
          <cell r="Q6574">
            <v>1</v>
          </cell>
          <cell r="T6574">
            <v>0</v>
          </cell>
          <cell r="U6574">
            <v>0</v>
          </cell>
          <cell r="V6574">
            <v>0</v>
          </cell>
        </row>
        <row r="6575">
          <cell r="D6575" t="str">
            <v>SPRING</v>
          </cell>
          <cell r="M6575" t="str">
            <v>﻿Đã nghỉ việc</v>
          </cell>
          <cell r="N6575">
            <v>42627</v>
          </cell>
          <cell r="Q6575">
            <v>0</v>
          </cell>
          <cell r="T6575">
            <v>0</v>
          </cell>
          <cell r="U6575">
            <v>0</v>
          </cell>
          <cell r="V6575">
            <v>0</v>
          </cell>
        </row>
        <row r="6576">
          <cell r="D6576" t="str">
            <v>GENCASA LẠNG SƠN</v>
          </cell>
          <cell r="M6576" t="str">
            <v>﻿Đang hoạt động</v>
          </cell>
          <cell r="N6576">
            <v>42639</v>
          </cell>
          <cell r="Q6576">
            <v>0</v>
          </cell>
          <cell r="T6576">
            <v>0</v>
          </cell>
          <cell r="U6576">
            <v>1</v>
          </cell>
          <cell r="V6576">
            <v>0</v>
          </cell>
        </row>
        <row r="6577">
          <cell r="D6577" t="str">
            <v>REDBULL</v>
          </cell>
          <cell r="M6577" t="str">
            <v>﻿Đã nghỉ việc</v>
          </cell>
          <cell r="N6577">
            <v>42626</v>
          </cell>
          <cell r="Q6577">
            <v>0</v>
          </cell>
          <cell r="T6577">
            <v>0</v>
          </cell>
          <cell r="U6577">
            <v>0</v>
          </cell>
          <cell r="V6577">
            <v>0</v>
          </cell>
        </row>
        <row r="6578">
          <cell r="D6578" t="str">
            <v>GENCASA THÁI NGUYÊN</v>
          </cell>
          <cell r="M6578" t="str">
            <v>﻿Đã nghỉ việc</v>
          </cell>
          <cell r="N6578">
            <v>42674</v>
          </cell>
          <cell r="Q6578">
            <v>0</v>
          </cell>
          <cell r="T6578">
            <v>0</v>
          </cell>
          <cell r="U6578">
            <v>0</v>
          </cell>
          <cell r="V6578">
            <v>0</v>
          </cell>
        </row>
        <row r="6579">
          <cell r="D6579" t="str">
            <v>GENCASA HÀ ĐÔNG</v>
          </cell>
          <cell r="M6579" t="str">
            <v>﻿Đang hoạt động</v>
          </cell>
          <cell r="N6579">
            <v>42626</v>
          </cell>
          <cell r="Q6579">
            <v>1</v>
          </cell>
          <cell r="T6579">
            <v>0</v>
          </cell>
          <cell r="U6579">
            <v>0</v>
          </cell>
          <cell r="V6579">
            <v>0</v>
          </cell>
        </row>
        <row r="6580">
          <cell r="D6580" t="str">
            <v>GENCASA THÁI NGUYÊN</v>
          </cell>
          <cell r="M6580" t="str">
            <v>﻿Đang hoạt động</v>
          </cell>
          <cell r="N6580">
            <v>42626</v>
          </cell>
          <cell r="Q6580">
            <v>0</v>
          </cell>
          <cell r="T6580">
            <v>0</v>
          </cell>
          <cell r="U6580">
            <v>1</v>
          </cell>
          <cell r="V6580">
            <v>0</v>
          </cell>
        </row>
        <row r="6581">
          <cell r="D6581" t="str">
            <v>BIG HERO</v>
          </cell>
          <cell r="M6581" t="str">
            <v>﻿Đang hoạt động</v>
          </cell>
          <cell r="N6581">
            <v>42626</v>
          </cell>
          <cell r="Q6581">
            <v>1</v>
          </cell>
          <cell r="T6581">
            <v>0</v>
          </cell>
          <cell r="U6581">
            <v>0</v>
          </cell>
          <cell r="V6581">
            <v>0</v>
          </cell>
        </row>
        <row r="6582">
          <cell r="D6582" t="str">
            <v>GENCASA THÁI NGUYÊN</v>
          </cell>
          <cell r="M6582" t="str">
            <v>﻿Đã nghỉ việc</v>
          </cell>
          <cell r="N6582">
            <v>42626</v>
          </cell>
          <cell r="Q6582">
            <v>0</v>
          </cell>
          <cell r="T6582">
            <v>0</v>
          </cell>
          <cell r="U6582">
            <v>0</v>
          </cell>
          <cell r="V6582">
            <v>0</v>
          </cell>
        </row>
        <row r="6583">
          <cell r="D6583" t="str">
            <v>THE SKY</v>
          </cell>
          <cell r="M6583" t="str">
            <v>﻿Đã nghỉ việc</v>
          </cell>
          <cell r="N6583">
            <v>42626</v>
          </cell>
          <cell r="Q6583">
            <v>0</v>
          </cell>
          <cell r="T6583">
            <v>0</v>
          </cell>
          <cell r="U6583">
            <v>0</v>
          </cell>
          <cell r="V6583">
            <v>0</v>
          </cell>
        </row>
        <row r="6584">
          <cell r="D6584" t="str">
            <v>WHITE HORSE-GENCASA MỸ THO</v>
          </cell>
          <cell r="M6584" t="str">
            <v>﻿Đang hoạt động</v>
          </cell>
          <cell r="N6584">
            <v>42621</v>
          </cell>
          <cell r="Q6584">
            <v>1</v>
          </cell>
          <cell r="T6584">
            <v>0</v>
          </cell>
          <cell r="U6584">
            <v>0</v>
          </cell>
          <cell r="V6584">
            <v>0</v>
          </cell>
        </row>
        <row r="6585">
          <cell r="D6585" t="str">
            <v>GENCASA THÁI NGUYÊN</v>
          </cell>
          <cell r="M6585" t="str">
            <v>﻿Đang hoạt động</v>
          </cell>
          <cell r="N6585">
            <v>42629</v>
          </cell>
          <cell r="Q6585">
            <v>1</v>
          </cell>
          <cell r="T6585">
            <v>0</v>
          </cell>
          <cell r="U6585">
            <v>0</v>
          </cell>
          <cell r="V6585">
            <v>0</v>
          </cell>
        </row>
        <row r="6586">
          <cell r="D6586" t="str">
            <v>WHITE HORSE</v>
          </cell>
          <cell r="M6586" t="str">
            <v>﻿Đang hoạt động</v>
          </cell>
          <cell r="N6586">
            <v>42634</v>
          </cell>
          <cell r="Q6586">
            <v>1</v>
          </cell>
          <cell r="T6586">
            <v>0</v>
          </cell>
          <cell r="U6586">
            <v>0</v>
          </cell>
          <cell r="V6586">
            <v>0</v>
          </cell>
        </row>
        <row r="6587">
          <cell r="D6587" t="str">
            <v>MDRT HCM</v>
          </cell>
          <cell r="M6587" t="str">
            <v>﻿Đang hoạt động</v>
          </cell>
          <cell r="N6587">
            <v>42626</v>
          </cell>
          <cell r="Q6587">
            <v>1</v>
          </cell>
          <cell r="T6587">
            <v>0</v>
          </cell>
          <cell r="U6587">
            <v>0</v>
          </cell>
          <cell r="V6587">
            <v>0</v>
          </cell>
        </row>
        <row r="6588">
          <cell r="D6588" t="str">
            <v>GENCASA THÁI NGUYÊN</v>
          </cell>
          <cell r="M6588" t="str">
            <v>﻿Đang hoạt động</v>
          </cell>
          <cell r="N6588">
            <v>42626</v>
          </cell>
          <cell r="Q6588">
            <v>0</v>
          </cell>
          <cell r="T6588">
            <v>0</v>
          </cell>
          <cell r="U6588">
            <v>1</v>
          </cell>
          <cell r="V6588">
            <v>0</v>
          </cell>
        </row>
        <row r="6589">
          <cell r="D6589" t="str">
            <v>MDRT HCM</v>
          </cell>
          <cell r="M6589" t="str">
            <v>﻿Đang hoạt động</v>
          </cell>
          <cell r="N6589">
            <v>42643</v>
          </cell>
          <cell r="Q6589">
            <v>1</v>
          </cell>
          <cell r="T6589">
            <v>0</v>
          </cell>
          <cell r="U6589">
            <v>0</v>
          </cell>
          <cell r="V6589">
            <v>0</v>
          </cell>
        </row>
        <row r="6590">
          <cell r="D6590" t="str">
            <v>THE LIGHT</v>
          </cell>
          <cell r="M6590" t="str">
            <v>﻿Đã nghỉ việc</v>
          </cell>
          <cell r="N6590">
            <v>42625</v>
          </cell>
          <cell r="Q6590">
            <v>0</v>
          </cell>
          <cell r="T6590">
            <v>0</v>
          </cell>
          <cell r="U6590">
            <v>0</v>
          </cell>
          <cell r="V6590">
            <v>0</v>
          </cell>
        </row>
        <row r="6591">
          <cell r="D6591" t="str">
            <v>THE SKY</v>
          </cell>
          <cell r="M6591" t="str">
            <v>﻿Đang hoạt động</v>
          </cell>
          <cell r="N6591">
            <v>42635</v>
          </cell>
          <cell r="Q6591">
            <v>1</v>
          </cell>
          <cell r="T6591">
            <v>0</v>
          </cell>
          <cell r="U6591">
            <v>0</v>
          </cell>
          <cell r="V6591">
            <v>0</v>
          </cell>
        </row>
        <row r="6592">
          <cell r="D6592" t="str">
            <v>TCA TEAM</v>
          </cell>
          <cell r="M6592" t="str">
            <v>﻿Đang hoạt động</v>
          </cell>
          <cell r="N6592">
            <v>42627</v>
          </cell>
          <cell r="Q6592">
            <v>0</v>
          </cell>
          <cell r="T6592">
            <v>0</v>
          </cell>
          <cell r="U6592">
            <v>0</v>
          </cell>
          <cell r="V6592">
            <v>0</v>
          </cell>
        </row>
        <row r="6593">
          <cell r="D6593" t="str">
            <v>GENCASA THANH HÓA</v>
          </cell>
          <cell r="M6593" t="str">
            <v>﻿Đang hoạt động</v>
          </cell>
          <cell r="N6593">
            <v>42634</v>
          </cell>
          <cell r="Q6593">
            <v>1</v>
          </cell>
          <cell r="T6593">
            <v>0</v>
          </cell>
          <cell r="U6593">
            <v>0</v>
          </cell>
          <cell r="V6593">
            <v>0</v>
          </cell>
        </row>
        <row r="6594">
          <cell r="D6594" t="str">
            <v>GENCASA THÁI NGUYÊN</v>
          </cell>
          <cell r="M6594" t="str">
            <v>﻿Đã nghỉ việc</v>
          </cell>
          <cell r="N6594">
            <v>42626</v>
          </cell>
          <cell r="Q6594">
            <v>0</v>
          </cell>
          <cell r="T6594">
            <v>0</v>
          </cell>
          <cell r="U6594">
            <v>0</v>
          </cell>
          <cell r="V6594">
            <v>0</v>
          </cell>
        </row>
        <row r="6595">
          <cell r="D6595" t="str">
            <v>TCA TEAM</v>
          </cell>
          <cell r="M6595" t="str">
            <v>﻿Đang hoạt động</v>
          </cell>
          <cell r="N6595">
            <v>42627</v>
          </cell>
          <cell r="Q6595">
            <v>0</v>
          </cell>
          <cell r="T6595">
            <v>0</v>
          </cell>
          <cell r="U6595">
            <v>0</v>
          </cell>
          <cell r="V6595">
            <v>0</v>
          </cell>
        </row>
        <row r="6596">
          <cell r="D6596" t="str">
            <v>LUCKY CAT</v>
          </cell>
          <cell r="M6596" t="str">
            <v>﻿Đã nghỉ việc</v>
          </cell>
          <cell r="N6596">
            <v>42634</v>
          </cell>
          <cell r="Q6596">
            <v>0</v>
          </cell>
          <cell r="T6596">
            <v>0</v>
          </cell>
          <cell r="U6596">
            <v>0</v>
          </cell>
          <cell r="V6596">
            <v>0</v>
          </cell>
        </row>
        <row r="6597">
          <cell r="D6597" t="str">
            <v>GENCASA THÁI NGUYÊN</v>
          </cell>
          <cell r="M6597" t="str">
            <v>﻿Đã nghỉ việc</v>
          </cell>
          <cell r="N6597">
            <v>42626</v>
          </cell>
          <cell r="Q6597">
            <v>0</v>
          </cell>
          <cell r="T6597">
            <v>0</v>
          </cell>
          <cell r="U6597">
            <v>0</v>
          </cell>
          <cell r="V6597">
            <v>0</v>
          </cell>
        </row>
        <row r="6598">
          <cell r="D6598" t="str">
            <v>GENCASA THÁI NGUYÊN</v>
          </cell>
          <cell r="M6598" t="str">
            <v>﻿Đang hoạt động</v>
          </cell>
          <cell r="N6598">
            <v>42626</v>
          </cell>
          <cell r="Q6598">
            <v>0</v>
          </cell>
          <cell r="T6598">
            <v>0</v>
          </cell>
          <cell r="U6598">
            <v>1</v>
          </cell>
          <cell r="V6598">
            <v>0</v>
          </cell>
        </row>
        <row r="6599">
          <cell r="D6599" t="str">
            <v>THE LIGHT</v>
          </cell>
          <cell r="M6599" t="str">
            <v>﻿Đang hoạt động</v>
          </cell>
          <cell r="N6599">
            <v>42625</v>
          </cell>
          <cell r="Q6599">
            <v>0</v>
          </cell>
          <cell r="T6599">
            <v>1</v>
          </cell>
          <cell r="U6599">
            <v>0</v>
          </cell>
          <cell r="V6599">
            <v>0</v>
          </cell>
        </row>
        <row r="6600">
          <cell r="D6600" t="str">
            <v>GENCASA HÀ ĐÔNG</v>
          </cell>
          <cell r="M6600" t="str">
            <v>﻿Đã nghỉ việc</v>
          </cell>
          <cell r="N6600">
            <v>42626</v>
          </cell>
          <cell r="Q6600">
            <v>0</v>
          </cell>
          <cell r="T6600">
            <v>0</v>
          </cell>
          <cell r="U6600">
            <v>0</v>
          </cell>
          <cell r="V6600">
            <v>0</v>
          </cell>
        </row>
        <row r="6601">
          <cell r="D6601" t="str">
            <v>SPRING</v>
          </cell>
          <cell r="M6601" t="str">
            <v>﻿Đã nghỉ việc</v>
          </cell>
          <cell r="N6601">
            <v>42627</v>
          </cell>
          <cell r="Q6601">
            <v>0</v>
          </cell>
          <cell r="T6601">
            <v>0</v>
          </cell>
          <cell r="U6601">
            <v>0</v>
          </cell>
          <cell r="V6601">
            <v>0</v>
          </cell>
        </row>
        <row r="6602">
          <cell r="D6602" t="str">
            <v>GENCASA THANH HÓA</v>
          </cell>
          <cell r="M6602" t="str">
            <v>﻿Đang hoạt động</v>
          </cell>
          <cell r="N6602">
            <v>42627</v>
          </cell>
          <cell r="Q6602">
            <v>0</v>
          </cell>
          <cell r="T6602">
            <v>0</v>
          </cell>
          <cell r="U6602">
            <v>0</v>
          </cell>
          <cell r="V6602">
            <v>1</v>
          </cell>
        </row>
        <row r="6603">
          <cell r="D6603" t="str">
            <v>WHITE HORSE-GENCASA MỸ THO</v>
          </cell>
          <cell r="M6603" t="str">
            <v>﻿Đang hoạt động</v>
          </cell>
          <cell r="N6603">
            <v>42621</v>
          </cell>
          <cell r="Q6603">
            <v>1</v>
          </cell>
          <cell r="T6603">
            <v>0</v>
          </cell>
          <cell r="U6603">
            <v>0</v>
          </cell>
          <cell r="V6603">
            <v>0</v>
          </cell>
        </row>
        <row r="6604">
          <cell r="D6604" t="str">
            <v>TCA TEAM</v>
          </cell>
          <cell r="M6604" t="str">
            <v>﻿Đang hoạt động</v>
          </cell>
          <cell r="N6604">
            <v>42627</v>
          </cell>
          <cell r="Q6604">
            <v>0</v>
          </cell>
          <cell r="T6604">
            <v>0</v>
          </cell>
          <cell r="U6604">
            <v>0</v>
          </cell>
          <cell r="V6604">
            <v>0</v>
          </cell>
        </row>
        <row r="6605">
          <cell r="D6605" t="str">
            <v>GENCASA THÁI NGUYÊN</v>
          </cell>
          <cell r="M6605" t="str">
            <v>﻿Đang hoạt động</v>
          </cell>
          <cell r="N6605">
            <v>42627</v>
          </cell>
          <cell r="Q6605">
            <v>1</v>
          </cell>
          <cell r="T6605">
            <v>0</v>
          </cell>
          <cell r="U6605">
            <v>0</v>
          </cell>
          <cell r="V6605">
            <v>0</v>
          </cell>
        </row>
        <row r="6606">
          <cell r="D6606" t="str">
            <v>GENCASA THÁI NGUYÊN</v>
          </cell>
          <cell r="M6606" t="str">
            <v>﻿Đang hoạt động</v>
          </cell>
          <cell r="N6606">
            <v>42626</v>
          </cell>
          <cell r="Q6606">
            <v>0</v>
          </cell>
          <cell r="T6606">
            <v>0</v>
          </cell>
          <cell r="U6606">
            <v>1</v>
          </cell>
          <cell r="V6606">
            <v>0</v>
          </cell>
        </row>
        <row r="6607">
          <cell r="D6607" t="str">
            <v>TCA TEAM</v>
          </cell>
          <cell r="M6607" t="str">
            <v>﻿Đang hoạt động</v>
          </cell>
          <cell r="N6607">
            <v>42626</v>
          </cell>
          <cell r="Q6607">
            <v>0</v>
          </cell>
          <cell r="T6607">
            <v>0</v>
          </cell>
          <cell r="U6607">
            <v>0</v>
          </cell>
          <cell r="V6607">
            <v>0</v>
          </cell>
        </row>
        <row r="6608">
          <cell r="D6608" t="str">
            <v>THE LIGHT</v>
          </cell>
          <cell r="M6608" t="str">
            <v>﻿Đang hoạt động</v>
          </cell>
          <cell r="N6608">
            <v>42625</v>
          </cell>
          <cell r="Q6608">
            <v>0</v>
          </cell>
          <cell r="T6608">
            <v>0</v>
          </cell>
          <cell r="U6608">
            <v>1</v>
          </cell>
          <cell r="V6608">
            <v>0</v>
          </cell>
        </row>
        <row r="6609">
          <cell r="D6609" t="str">
            <v>THE SKY</v>
          </cell>
          <cell r="M6609" t="str">
            <v>﻿Đang hoạt động</v>
          </cell>
          <cell r="N6609">
            <v>42641</v>
          </cell>
          <cell r="Q6609">
            <v>1</v>
          </cell>
          <cell r="T6609">
            <v>0</v>
          </cell>
          <cell r="U6609">
            <v>0</v>
          </cell>
          <cell r="V6609">
            <v>0</v>
          </cell>
        </row>
        <row r="6610">
          <cell r="D6610" t="str">
            <v>LION 1</v>
          </cell>
          <cell r="M6610" t="str">
            <v>﻿Đã nghỉ việc</v>
          </cell>
          <cell r="N6610">
            <v>42626</v>
          </cell>
          <cell r="Q6610">
            <v>0</v>
          </cell>
          <cell r="T6610">
            <v>0</v>
          </cell>
          <cell r="U6610">
            <v>0</v>
          </cell>
          <cell r="V6610">
            <v>0</v>
          </cell>
        </row>
        <row r="6611">
          <cell r="D6611" t="str">
            <v>THE SKY</v>
          </cell>
          <cell r="M6611" t="str">
            <v>﻿Đã nghỉ việc</v>
          </cell>
          <cell r="N6611">
            <v>42641</v>
          </cell>
          <cell r="Q6611">
            <v>0</v>
          </cell>
          <cell r="T6611">
            <v>0</v>
          </cell>
          <cell r="U6611">
            <v>0</v>
          </cell>
          <cell r="V6611">
            <v>0</v>
          </cell>
        </row>
        <row r="6612">
          <cell r="D6612" t="str">
            <v>SPRING</v>
          </cell>
          <cell r="M6612" t="str">
            <v>﻿Đang hoạt động</v>
          </cell>
          <cell r="N6612">
            <v>42626</v>
          </cell>
          <cell r="Q6612">
            <v>0</v>
          </cell>
          <cell r="T6612">
            <v>0</v>
          </cell>
          <cell r="U6612">
            <v>1</v>
          </cell>
          <cell r="V6612">
            <v>0</v>
          </cell>
        </row>
        <row r="6613">
          <cell r="D6613" t="str">
            <v>GENCASA THANH HÓA</v>
          </cell>
          <cell r="M6613" t="str">
            <v>﻿Đang hoạt động</v>
          </cell>
          <cell r="N6613">
            <v>42627</v>
          </cell>
          <cell r="Q6613">
            <v>1</v>
          </cell>
          <cell r="T6613">
            <v>0</v>
          </cell>
          <cell r="U6613">
            <v>0</v>
          </cell>
          <cell r="V6613">
            <v>0</v>
          </cell>
        </row>
        <row r="6614">
          <cell r="D6614" t="str">
            <v>TCA TEAM</v>
          </cell>
          <cell r="M6614" t="str">
            <v>﻿Đang hoạt động</v>
          </cell>
          <cell r="N6614">
            <v>42626</v>
          </cell>
          <cell r="Q6614">
            <v>0</v>
          </cell>
          <cell r="T6614">
            <v>0</v>
          </cell>
          <cell r="U6614">
            <v>0</v>
          </cell>
          <cell r="V6614">
            <v>0</v>
          </cell>
        </row>
        <row r="6615">
          <cell r="D6615" t="str">
            <v>GENCASA THANH HÓA</v>
          </cell>
          <cell r="M6615" t="str">
            <v>﻿Đang hoạt động</v>
          </cell>
          <cell r="N6615">
            <v>42789</v>
          </cell>
          <cell r="Q6615">
            <v>0</v>
          </cell>
          <cell r="T6615">
            <v>0</v>
          </cell>
          <cell r="U6615">
            <v>1</v>
          </cell>
          <cell r="V6615">
            <v>0</v>
          </cell>
        </row>
        <row r="6616">
          <cell r="D6616" t="str">
            <v>GENCASA THANH HÓA</v>
          </cell>
          <cell r="M6616" t="str">
            <v>﻿Đang hoạt động</v>
          </cell>
          <cell r="N6616">
            <v>42627</v>
          </cell>
          <cell r="Q6616">
            <v>0</v>
          </cell>
          <cell r="T6616">
            <v>0</v>
          </cell>
          <cell r="U6616">
            <v>1</v>
          </cell>
          <cell r="V6616">
            <v>0</v>
          </cell>
        </row>
        <row r="6617">
          <cell r="D6617" t="str">
            <v>TCA TEAM</v>
          </cell>
          <cell r="M6617" t="str">
            <v>﻿Đang hoạt động</v>
          </cell>
          <cell r="N6617">
            <v>42626</v>
          </cell>
          <cell r="Q6617">
            <v>0</v>
          </cell>
          <cell r="T6617">
            <v>0</v>
          </cell>
          <cell r="U6617">
            <v>0</v>
          </cell>
          <cell r="V6617">
            <v>0</v>
          </cell>
        </row>
        <row r="6618">
          <cell r="D6618" t="str">
            <v>SPRING</v>
          </cell>
          <cell r="M6618" t="str">
            <v>﻿Đang hoạt động</v>
          </cell>
          <cell r="N6618">
            <v>42626</v>
          </cell>
          <cell r="Q6618">
            <v>0</v>
          </cell>
          <cell r="T6618">
            <v>0</v>
          </cell>
          <cell r="U6618">
            <v>0</v>
          </cell>
          <cell r="V6618">
            <v>1</v>
          </cell>
        </row>
        <row r="6619">
          <cell r="D6619" t="str">
            <v>GENCASA THANH HÓA</v>
          </cell>
          <cell r="M6619" t="str">
            <v>﻿Tạm đình chỉ</v>
          </cell>
          <cell r="N6619">
            <v>42627</v>
          </cell>
          <cell r="Q6619">
            <v>0</v>
          </cell>
          <cell r="T6619">
            <v>0</v>
          </cell>
          <cell r="U6619">
            <v>1</v>
          </cell>
          <cell r="V6619">
            <v>0</v>
          </cell>
        </row>
        <row r="6620">
          <cell r="D6620" t="str">
            <v>GENCASA THANH HÓA</v>
          </cell>
          <cell r="M6620" t="str">
            <v>﻿Đang hoạt động</v>
          </cell>
          <cell r="N6620">
            <v>42627</v>
          </cell>
          <cell r="Q6620">
            <v>0</v>
          </cell>
          <cell r="T6620">
            <v>0</v>
          </cell>
          <cell r="U6620">
            <v>1</v>
          </cell>
          <cell r="V6620">
            <v>0</v>
          </cell>
        </row>
        <row r="6621">
          <cell r="D6621" t="str">
            <v>THE ROME</v>
          </cell>
          <cell r="M6621" t="str">
            <v>﻿Đã nghỉ việc</v>
          </cell>
          <cell r="N6621">
            <v>42664</v>
          </cell>
          <cell r="Q6621">
            <v>0</v>
          </cell>
          <cell r="T6621">
            <v>0</v>
          </cell>
          <cell r="U6621">
            <v>0</v>
          </cell>
          <cell r="V6621">
            <v>0</v>
          </cell>
        </row>
        <row r="6622">
          <cell r="D6622" t="str">
            <v>GENCASA THANH HÓA</v>
          </cell>
          <cell r="M6622" t="str">
            <v>﻿Đang hoạt động</v>
          </cell>
          <cell r="N6622">
            <v>42627</v>
          </cell>
          <cell r="Q6622">
            <v>1</v>
          </cell>
          <cell r="T6622">
            <v>0</v>
          </cell>
          <cell r="U6622">
            <v>0</v>
          </cell>
          <cell r="V6622">
            <v>0</v>
          </cell>
        </row>
        <row r="6623">
          <cell r="D6623" t="str">
            <v>THE KEY</v>
          </cell>
          <cell r="M6623" t="str">
            <v>﻿Đã nghỉ việc</v>
          </cell>
          <cell r="N6623">
            <v>42669</v>
          </cell>
          <cell r="Q6623">
            <v>0</v>
          </cell>
          <cell r="T6623">
            <v>0</v>
          </cell>
          <cell r="U6623">
            <v>0</v>
          </cell>
          <cell r="V6623">
            <v>0</v>
          </cell>
        </row>
        <row r="6624">
          <cell r="D6624" t="str">
            <v>GENCASA LẠNG SƠN</v>
          </cell>
          <cell r="M6624" t="str">
            <v>﻿Đang hoạt động</v>
          </cell>
          <cell r="N6624">
            <v>42640</v>
          </cell>
          <cell r="Q6624">
            <v>1</v>
          </cell>
          <cell r="T6624">
            <v>0</v>
          </cell>
          <cell r="U6624">
            <v>0</v>
          </cell>
          <cell r="V6624">
            <v>0</v>
          </cell>
        </row>
        <row r="6625">
          <cell r="D6625" t="str">
            <v>GENCASA THANH HÓA</v>
          </cell>
          <cell r="M6625" t="str">
            <v>﻿Đang hoạt động</v>
          </cell>
          <cell r="N6625">
            <v>42627</v>
          </cell>
          <cell r="Q6625">
            <v>0</v>
          </cell>
          <cell r="T6625">
            <v>0</v>
          </cell>
          <cell r="U6625">
            <v>1</v>
          </cell>
          <cell r="V6625">
            <v>0</v>
          </cell>
        </row>
        <row r="6626">
          <cell r="D6626" t="str">
            <v>TCA TEAM</v>
          </cell>
          <cell r="M6626" t="str">
            <v>﻿Đang hoạt động</v>
          </cell>
          <cell r="N6626">
            <v>42626</v>
          </cell>
          <cell r="Q6626">
            <v>0</v>
          </cell>
          <cell r="T6626">
            <v>0</v>
          </cell>
          <cell r="U6626">
            <v>0</v>
          </cell>
          <cell r="V6626">
            <v>0</v>
          </cell>
        </row>
        <row r="6627">
          <cell r="D6627" t="str">
            <v>SPRING</v>
          </cell>
          <cell r="M6627" t="str">
            <v>﻿Đang hoạt động</v>
          </cell>
          <cell r="N6627">
            <v>42697</v>
          </cell>
          <cell r="Q6627">
            <v>0</v>
          </cell>
          <cell r="T6627">
            <v>0</v>
          </cell>
          <cell r="U6627">
            <v>1</v>
          </cell>
          <cell r="V6627">
            <v>0</v>
          </cell>
        </row>
        <row r="6628">
          <cell r="D6628" t="str">
            <v>THE KEY</v>
          </cell>
          <cell r="M6628" t="str">
            <v>﻿Đang hoạt động</v>
          </cell>
          <cell r="N6628">
            <v>42633</v>
          </cell>
          <cell r="Q6628">
            <v>1</v>
          </cell>
          <cell r="T6628">
            <v>0</v>
          </cell>
          <cell r="U6628">
            <v>0</v>
          </cell>
          <cell r="V6628">
            <v>0</v>
          </cell>
        </row>
        <row r="6629">
          <cell r="D6629" t="str">
            <v>GENCASA THÁI NGUYÊN</v>
          </cell>
          <cell r="M6629" t="str">
            <v>﻿Đang hoạt động</v>
          </cell>
          <cell r="N6629">
            <v>42627</v>
          </cell>
          <cell r="Q6629">
            <v>1</v>
          </cell>
          <cell r="T6629">
            <v>0</v>
          </cell>
          <cell r="U6629">
            <v>0</v>
          </cell>
          <cell r="V6629">
            <v>0</v>
          </cell>
        </row>
        <row r="6630">
          <cell r="D6630" t="str">
            <v>GENCASA THANH HÓA</v>
          </cell>
          <cell r="M6630" t="str">
            <v>﻿Đang hoạt động</v>
          </cell>
          <cell r="N6630">
            <v>42627</v>
          </cell>
          <cell r="Q6630">
            <v>1</v>
          </cell>
          <cell r="T6630">
            <v>0</v>
          </cell>
          <cell r="U6630">
            <v>0</v>
          </cell>
          <cell r="V6630">
            <v>0</v>
          </cell>
        </row>
        <row r="6631">
          <cell r="D6631" t="str">
            <v>GENCASA THANH HÓA</v>
          </cell>
          <cell r="M6631" t="str">
            <v>﻿Đang hoạt động</v>
          </cell>
          <cell r="N6631">
            <v>42627</v>
          </cell>
          <cell r="Q6631">
            <v>0</v>
          </cell>
          <cell r="T6631">
            <v>0</v>
          </cell>
          <cell r="U6631">
            <v>1</v>
          </cell>
          <cell r="V6631">
            <v>0</v>
          </cell>
        </row>
        <row r="6632">
          <cell r="D6632" t="str">
            <v>GENCASA THÁI NGUYÊN</v>
          </cell>
          <cell r="M6632" t="str">
            <v>﻿Đã nghỉ việc</v>
          </cell>
          <cell r="N6632">
            <v>42632</v>
          </cell>
          <cell r="Q6632">
            <v>0</v>
          </cell>
          <cell r="T6632">
            <v>0</v>
          </cell>
          <cell r="U6632">
            <v>0</v>
          </cell>
          <cell r="V6632">
            <v>0</v>
          </cell>
        </row>
        <row r="6633">
          <cell r="D6633" t="str">
            <v>GENCASA THANH HÓA</v>
          </cell>
          <cell r="M6633" t="str">
            <v>﻿Đang hoạt động</v>
          </cell>
          <cell r="N6633">
            <v>42634</v>
          </cell>
          <cell r="Q6633">
            <v>1</v>
          </cell>
          <cell r="T6633">
            <v>0</v>
          </cell>
          <cell r="U6633">
            <v>0</v>
          </cell>
          <cell r="V6633">
            <v>0</v>
          </cell>
        </row>
        <row r="6634">
          <cell r="D6634" t="str">
            <v>GENCASA THANH HÓA</v>
          </cell>
          <cell r="M6634" t="str">
            <v>﻿Đang hoạt động</v>
          </cell>
          <cell r="N6634">
            <v>42632</v>
          </cell>
          <cell r="Q6634">
            <v>0</v>
          </cell>
          <cell r="T6634">
            <v>0</v>
          </cell>
          <cell r="U6634">
            <v>1</v>
          </cell>
          <cell r="V6634">
            <v>0</v>
          </cell>
        </row>
        <row r="6635">
          <cell r="D6635" t="str">
            <v>THE POWER</v>
          </cell>
          <cell r="M6635" t="str">
            <v>﻿Đang hoạt động</v>
          </cell>
          <cell r="N6635">
            <v>42699</v>
          </cell>
          <cell r="Q6635">
            <v>1</v>
          </cell>
          <cell r="T6635">
            <v>0</v>
          </cell>
          <cell r="U6635">
            <v>0</v>
          </cell>
          <cell r="V6635">
            <v>0</v>
          </cell>
        </row>
        <row r="6636">
          <cell r="D6636" t="str">
            <v>TCA TEAM</v>
          </cell>
          <cell r="M6636" t="str">
            <v>﻿Đang hoạt động</v>
          </cell>
          <cell r="N6636">
            <v>42626</v>
          </cell>
          <cell r="Q6636">
            <v>0</v>
          </cell>
          <cell r="T6636">
            <v>0</v>
          </cell>
          <cell r="U6636">
            <v>0</v>
          </cell>
          <cell r="V6636">
            <v>0</v>
          </cell>
        </row>
        <row r="6637">
          <cell r="D6637" t="str">
            <v>GENCASA THÁI NGUYÊN</v>
          </cell>
          <cell r="M6637" t="str">
            <v>﻿Đã nghỉ việc</v>
          </cell>
          <cell r="N6637">
            <v>42627</v>
          </cell>
          <cell r="Q6637">
            <v>0</v>
          </cell>
          <cell r="T6637">
            <v>0</v>
          </cell>
          <cell r="U6637">
            <v>0</v>
          </cell>
          <cell r="V6637">
            <v>0</v>
          </cell>
        </row>
        <row r="6638">
          <cell r="D6638" t="str">
            <v>SPRING</v>
          </cell>
          <cell r="M6638" t="str">
            <v>﻿Đang hoạt động</v>
          </cell>
          <cell r="N6638">
            <v>42627</v>
          </cell>
          <cell r="Q6638">
            <v>1</v>
          </cell>
          <cell r="T6638">
            <v>0</v>
          </cell>
          <cell r="U6638">
            <v>0</v>
          </cell>
          <cell r="V6638">
            <v>0</v>
          </cell>
        </row>
        <row r="6639">
          <cell r="D6639" t="str">
            <v>GENCASA THANH HÓA</v>
          </cell>
          <cell r="M6639" t="str">
            <v>﻿Đang hoạt động</v>
          </cell>
          <cell r="N6639">
            <v>42627</v>
          </cell>
          <cell r="Q6639">
            <v>1</v>
          </cell>
          <cell r="T6639">
            <v>0</v>
          </cell>
          <cell r="U6639">
            <v>0</v>
          </cell>
          <cell r="V6639">
            <v>0</v>
          </cell>
        </row>
        <row r="6640">
          <cell r="D6640" t="str">
            <v>GENCASA THANH HÓA</v>
          </cell>
          <cell r="M6640" t="str">
            <v>﻿Đang hoạt động</v>
          </cell>
          <cell r="N6640">
            <v>42627</v>
          </cell>
          <cell r="Q6640">
            <v>0</v>
          </cell>
          <cell r="T6640">
            <v>0</v>
          </cell>
          <cell r="U6640">
            <v>1</v>
          </cell>
          <cell r="V6640">
            <v>0</v>
          </cell>
        </row>
        <row r="6641">
          <cell r="D6641" t="str">
            <v>GENCASA THANH HÓA</v>
          </cell>
          <cell r="M6641" t="str">
            <v>﻿Đang hoạt động</v>
          </cell>
          <cell r="N6641">
            <v>42633</v>
          </cell>
          <cell r="Q6641">
            <v>1</v>
          </cell>
          <cell r="T6641">
            <v>0</v>
          </cell>
          <cell r="U6641">
            <v>0</v>
          </cell>
          <cell r="V6641">
            <v>0</v>
          </cell>
        </row>
        <row r="6642">
          <cell r="D6642" t="str">
            <v>SPRING</v>
          </cell>
          <cell r="M6642" t="str">
            <v>﻿Đã nghỉ việc</v>
          </cell>
          <cell r="N6642">
            <v>42627</v>
          </cell>
          <cell r="Q6642">
            <v>0</v>
          </cell>
          <cell r="T6642">
            <v>0</v>
          </cell>
          <cell r="U6642">
            <v>0</v>
          </cell>
          <cell r="V6642">
            <v>0</v>
          </cell>
        </row>
        <row r="6643">
          <cell r="D6643" t="str">
            <v>GENCASA THANH HÓA</v>
          </cell>
          <cell r="M6643" t="str">
            <v>﻿Đang hoạt động</v>
          </cell>
          <cell r="N6643">
            <v>42627</v>
          </cell>
          <cell r="Q6643">
            <v>1</v>
          </cell>
          <cell r="T6643">
            <v>0</v>
          </cell>
          <cell r="U6643">
            <v>0</v>
          </cell>
          <cell r="V6643">
            <v>0</v>
          </cell>
        </row>
        <row r="6644">
          <cell r="D6644" t="str">
            <v>SPRING</v>
          </cell>
          <cell r="M6644" t="str">
            <v>﻿Đang hoạt động</v>
          </cell>
          <cell r="N6644">
            <v>42632</v>
          </cell>
          <cell r="Q6644">
            <v>0</v>
          </cell>
          <cell r="T6644">
            <v>0</v>
          </cell>
          <cell r="U6644">
            <v>1</v>
          </cell>
          <cell r="V6644">
            <v>0</v>
          </cell>
        </row>
        <row r="6645">
          <cell r="D6645" t="str">
            <v>SPRING</v>
          </cell>
          <cell r="M6645" t="str">
            <v>﻿Đã nghỉ việc</v>
          </cell>
          <cell r="N6645">
            <v>42627</v>
          </cell>
          <cell r="Q6645">
            <v>0</v>
          </cell>
          <cell r="T6645">
            <v>0</v>
          </cell>
          <cell r="U6645">
            <v>0</v>
          </cell>
          <cell r="V6645">
            <v>0</v>
          </cell>
        </row>
        <row r="6646">
          <cell r="D6646" t="str">
            <v>GENCASA THÁI NGUYÊN</v>
          </cell>
          <cell r="M6646" t="str">
            <v>﻿Đang hoạt động</v>
          </cell>
          <cell r="N6646">
            <v>42627</v>
          </cell>
          <cell r="Q6646">
            <v>1</v>
          </cell>
          <cell r="T6646">
            <v>0</v>
          </cell>
          <cell r="U6646">
            <v>0</v>
          </cell>
          <cell r="V6646">
            <v>0</v>
          </cell>
        </row>
        <row r="6647">
          <cell r="D6647" t="str">
            <v>F.B.I</v>
          </cell>
          <cell r="M6647" t="str">
            <v>﻿Đang hoạt động</v>
          </cell>
          <cell r="N6647">
            <v>42626</v>
          </cell>
          <cell r="Q6647">
            <v>1</v>
          </cell>
          <cell r="T6647">
            <v>0</v>
          </cell>
          <cell r="U6647">
            <v>0</v>
          </cell>
          <cell r="V6647">
            <v>0</v>
          </cell>
        </row>
        <row r="6648">
          <cell r="D6648" t="str">
            <v>THE ROME</v>
          </cell>
          <cell r="M6648" t="str">
            <v>﻿Đã nghỉ việc</v>
          </cell>
          <cell r="N6648">
            <v>42634</v>
          </cell>
          <cell r="Q6648">
            <v>0</v>
          </cell>
          <cell r="T6648">
            <v>0</v>
          </cell>
          <cell r="U6648">
            <v>0</v>
          </cell>
          <cell r="V6648">
            <v>0</v>
          </cell>
        </row>
        <row r="6649">
          <cell r="D6649" t="str">
            <v>GENCASA THÁI NGUYÊN</v>
          </cell>
          <cell r="M6649" t="str">
            <v>﻿Đã nghỉ việc</v>
          </cell>
          <cell r="N6649">
            <v>42627</v>
          </cell>
          <cell r="Q6649">
            <v>0</v>
          </cell>
          <cell r="T6649">
            <v>0</v>
          </cell>
          <cell r="U6649">
            <v>0</v>
          </cell>
          <cell r="V6649">
            <v>0</v>
          </cell>
        </row>
        <row r="6650">
          <cell r="D6650" t="str">
            <v>SPRING</v>
          </cell>
          <cell r="M6650" t="str">
            <v>﻿Đang hoạt động</v>
          </cell>
          <cell r="N6650">
            <v>42633</v>
          </cell>
          <cell r="Q6650">
            <v>0</v>
          </cell>
          <cell r="T6650">
            <v>0</v>
          </cell>
          <cell r="U6650">
            <v>1</v>
          </cell>
          <cell r="V6650">
            <v>0</v>
          </cell>
        </row>
        <row r="6651">
          <cell r="D6651" t="str">
            <v>LION 1</v>
          </cell>
          <cell r="M6651" t="str">
            <v>﻿Đang hoạt động</v>
          </cell>
          <cell r="N6651">
            <v>42626</v>
          </cell>
          <cell r="Q6651">
            <v>1</v>
          </cell>
          <cell r="T6651">
            <v>0</v>
          </cell>
          <cell r="U6651">
            <v>0</v>
          </cell>
          <cell r="V6651">
            <v>0</v>
          </cell>
        </row>
        <row r="6652">
          <cell r="D6652" t="str">
            <v>GENCASA THÁI NGUYÊN</v>
          </cell>
          <cell r="M6652" t="str">
            <v>﻿Đang hoạt động</v>
          </cell>
          <cell r="N6652">
            <v>42627</v>
          </cell>
          <cell r="Q6652">
            <v>1</v>
          </cell>
          <cell r="T6652">
            <v>0</v>
          </cell>
          <cell r="U6652">
            <v>0</v>
          </cell>
          <cell r="V6652">
            <v>0</v>
          </cell>
        </row>
        <row r="6653">
          <cell r="D6653" t="str">
            <v>THE STARS 1</v>
          </cell>
          <cell r="M6653" t="str">
            <v>﻿Đã nghỉ việc</v>
          </cell>
          <cell r="N6653">
            <v>42634</v>
          </cell>
          <cell r="Q6653">
            <v>0</v>
          </cell>
          <cell r="T6653">
            <v>0</v>
          </cell>
          <cell r="U6653">
            <v>0</v>
          </cell>
          <cell r="V6653">
            <v>0</v>
          </cell>
        </row>
        <row r="6654">
          <cell r="D6654" t="str">
            <v>THE KEY</v>
          </cell>
          <cell r="M6654" t="str">
            <v>﻿Đang hoạt động</v>
          </cell>
          <cell r="N6654">
            <v>42639</v>
          </cell>
          <cell r="Q6654">
            <v>1</v>
          </cell>
          <cell r="T6654">
            <v>0</v>
          </cell>
          <cell r="U6654">
            <v>0</v>
          </cell>
          <cell r="V6654">
            <v>0</v>
          </cell>
        </row>
        <row r="6655">
          <cell r="D6655" t="str">
            <v>THE ROME</v>
          </cell>
          <cell r="M6655" t="str">
            <v>﻿Đang hoạt động</v>
          </cell>
          <cell r="N6655">
            <v>42634</v>
          </cell>
          <cell r="Q6655">
            <v>0</v>
          </cell>
          <cell r="T6655">
            <v>0</v>
          </cell>
          <cell r="U6655">
            <v>1</v>
          </cell>
          <cell r="V6655">
            <v>0</v>
          </cell>
        </row>
        <row r="6656">
          <cell r="D6656" t="str">
            <v>GENCASA THÁI NGUYÊN</v>
          </cell>
          <cell r="M6656" t="str">
            <v>﻿Đã nghỉ việc</v>
          </cell>
          <cell r="N6656">
            <v>42627</v>
          </cell>
          <cell r="Q6656">
            <v>0</v>
          </cell>
          <cell r="T6656">
            <v>0</v>
          </cell>
          <cell r="U6656">
            <v>0</v>
          </cell>
          <cell r="V6656">
            <v>0</v>
          </cell>
        </row>
        <row r="6657">
          <cell r="D6657" t="str">
            <v>GENCASA THANH HÓA</v>
          </cell>
          <cell r="M6657" t="str">
            <v>﻿Tạm đình chỉ</v>
          </cell>
          <cell r="N6657">
            <v>42632</v>
          </cell>
          <cell r="Q6657">
            <v>0</v>
          </cell>
          <cell r="T6657">
            <v>0</v>
          </cell>
          <cell r="U6657">
            <v>1</v>
          </cell>
          <cell r="V6657">
            <v>0</v>
          </cell>
        </row>
        <row r="6658">
          <cell r="D6658" t="str">
            <v>TCB NORTH</v>
          </cell>
          <cell r="M6658" t="str">
            <v>﻿Đang hoạt động</v>
          </cell>
          <cell r="N6658">
            <v>41820</v>
          </cell>
          <cell r="Q6658">
            <v>0</v>
          </cell>
          <cell r="T6658">
            <v>0</v>
          </cell>
          <cell r="U6658">
            <v>0</v>
          </cell>
          <cell r="V6658">
            <v>0</v>
          </cell>
        </row>
        <row r="6659">
          <cell r="D6659" t="str">
            <v>GENCASA THÁI NGUYÊN</v>
          </cell>
          <cell r="M6659" t="str">
            <v>﻿Đã nghỉ việc</v>
          </cell>
          <cell r="N6659">
            <v>42627</v>
          </cell>
          <cell r="Q6659">
            <v>0</v>
          </cell>
          <cell r="T6659">
            <v>0</v>
          </cell>
          <cell r="U6659">
            <v>0</v>
          </cell>
          <cell r="V6659">
            <v>0</v>
          </cell>
        </row>
        <row r="6660">
          <cell r="D6660" t="str">
            <v>THE LIGHT</v>
          </cell>
          <cell r="M6660" t="str">
            <v>﻿Đang hoạt động</v>
          </cell>
          <cell r="N6660">
            <v>42625</v>
          </cell>
          <cell r="Q6660">
            <v>0</v>
          </cell>
          <cell r="T6660">
            <v>0</v>
          </cell>
          <cell r="U6660">
            <v>1</v>
          </cell>
          <cell r="V6660">
            <v>0</v>
          </cell>
        </row>
        <row r="6661">
          <cell r="D6661" t="str">
            <v>GENCASA THÁI NGUYÊN</v>
          </cell>
          <cell r="M6661" t="str">
            <v>﻿Đang hoạt động</v>
          </cell>
          <cell r="N6661">
            <v>42626</v>
          </cell>
          <cell r="Q6661">
            <v>1</v>
          </cell>
          <cell r="T6661">
            <v>0</v>
          </cell>
          <cell r="U6661">
            <v>0</v>
          </cell>
          <cell r="V6661">
            <v>0</v>
          </cell>
        </row>
        <row r="6662">
          <cell r="D6662" t="str">
            <v>THE STARS 1</v>
          </cell>
          <cell r="M6662" t="str">
            <v>﻿Đã nghỉ việc</v>
          </cell>
          <cell r="N6662">
            <v>42625</v>
          </cell>
          <cell r="Q6662">
            <v>0</v>
          </cell>
          <cell r="T6662">
            <v>0</v>
          </cell>
          <cell r="U6662">
            <v>0</v>
          </cell>
          <cell r="V6662">
            <v>0</v>
          </cell>
        </row>
        <row r="6663">
          <cell r="D6663" t="str">
            <v>GENCASA THÁI NGUYÊN</v>
          </cell>
          <cell r="M6663" t="str">
            <v>﻿Đã nghỉ việc</v>
          </cell>
          <cell r="N6663">
            <v>42626</v>
          </cell>
          <cell r="Q6663">
            <v>0</v>
          </cell>
          <cell r="T6663">
            <v>0</v>
          </cell>
          <cell r="U6663">
            <v>0</v>
          </cell>
          <cell r="V6663">
            <v>0</v>
          </cell>
        </row>
        <row r="6664">
          <cell r="D6664" t="str">
            <v>SPRING</v>
          </cell>
          <cell r="M6664" t="str">
            <v>﻿Đang hoạt động</v>
          </cell>
          <cell r="N6664">
            <v>42626</v>
          </cell>
          <cell r="Q6664">
            <v>0</v>
          </cell>
          <cell r="T6664">
            <v>0</v>
          </cell>
          <cell r="U6664">
            <v>1</v>
          </cell>
          <cell r="V6664">
            <v>0</v>
          </cell>
        </row>
        <row r="6665">
          <cell r="D6665" t="str">
            <v>SPRING</v>
          </cell>
          <cell r="M6665" t="str">
            <v>﻿Đang hoạt động</v>
          </cell>
          <cell r="N6665">
            <v>42697</v>
          </cell>
          <cell r="Q6665">
            <v>1</v>
          </cell>
          <cell r="T6665">
            <v>0</v>
          </cell>
          <cell r="U6665">
            <v>0</v>
          </cell>
          <cell r="V6665">
            <v>0</v>
          </cell>
        </row>
        <row r="6666">
          <cell r="D6666" t="str">
            <v>SPRING</v>
          </cell>
          <cell r="M6666" t="str">
            <v>﻿Đang hoạt động</v>
          </cell>
          <cell r="N6666">
            <v>42627</v>
          </cell>
          <cell r="Q6666">
            <v>1</v>
          </cell>
          <cell r="T6666">
            <v>0</v>
          </cell>
          <cell r="U6666">
            <v>0</v>
          </cell>
          <cell r="V6666">
            <v>0</v>
          </cell>
        </row>
        <row r="6667">
          <cell r="D6667" t="str">
            <v>GENCASA THÁI NGUYÊN</v>
          </cell>
          <cell r="M6667" t="str">
            <v>﻿Đang hoạt động</v>
          </cell>
          <cell r="N6667">
            <v>42626</v>
          </cell>
          <cell r="Q6667">
            <v>1</v>
          </cell>
          <cell r="T6667">
            <v>0</v>
          </cell>
          <cell r="U6667">
            <v>0</v>
          </cell>
          <cell r="V6667">
            <v>0</v>
          </cell>
        </row>
        <row r="6668">
          <cell r="D6668" t="str">
            <v>WHITE HORSE-GENCASA MỸ THO</v>
          </cell>
          <cell r="M6668" t="str">
            <v>﻿Đang hoạt động</v>
          </cell>
          <cell r="N6668">
            <v>42621</v>
          </cell>
          <cell r="Q6668">
            <v>1</v>
          </cell>
          <cell r="T6668">
            <v>0</v>
          </cell>
          <cell r="U6668">
            <v>0</v>
          </cell>
          <cell r="V6668">
            <v>0</v>
          </cell>
        </row>
        <row r="6669">
          <cell r="D6669" t="str">
            <v>SPRING</v>
          </cell>
          <cell r="M6669" t="str">
            <v>﻿Đã nghỉ việc</v>
          </cell>
          <cell r="N6669">
            <v>42667</v>
          </cell>
          <cell r="Q6669">
            <v>0</v>
          </cell>
          <cell r="T6669">
            <v>0</v>
          </cell>
          <cell r="U6669">
            <v>0</v>
          </cell>
          <cell r="V6669">
            <v>0</v>
          </cell>
        </row>
        <row r="6670">
          <cell r="D6670" t="str">
            <v>WHITE HORSE-GENCASA MỸ THO</v>
          </cell>
          <cell r="M6670" t="str">
            <v>﻿Đang hoạt động</v>
          </cell>
          <cell r="N6670">
            <v>42621</v>
          </cell>
          <cell r="Q6670">
            <v>1</v>
          </cell>
          <cell r="T6670">
            <v>0</v>
          </cell>
          <cell r="U6670">
            <v>0</v>
          </cell>
          <cell r="V6670">
            <v>0</v>
          </cell>
        </row>
        <row r="6671">
          <cell r="D6671" t="str">
            <v>THANH HÓA</v>
          </cell>
          <cell r="M6671" t="str">
            <v>﻿Đang hoạt động</v>
          </cell>
          <cell r="N6671">
            <v>42626</v>
          </cell>
          <cell r="Q6671">
            <v>1</v>
          </cell>
          <cell r="T6671">
            <v>0</v>
          </cell>
          <cell r="U6671">
            <v>0</v>
          </cell>
          <cell r="V6671">
            <v>0</v>
          </cell>
        </row>
        <row r="6672">
          <cell r="M6672" t="str">
            <v>﻿Đang hoạt động</v>
          </cell>
          <cell r="N6672">
            <v>42640</v>
          </cell>
          <cell r="Q6672">
            <v>0</v>
          </cell>
          <cell r="T6672">
            <v>0</v>
          </cell>
          <cell r="U6672">
            <v>0</v>
          </cell>
          <cell r="V6672">
            <v>0</v>
          </cell>
        </row>
        <row r="6673">
          <cell r="D6673" t="str">
            <v>WHITE HORSE-GENCASA MỸ THO</v>
          </cell>
          <cell r="M6673" t="str">
            <v>﻿Đang hoạt động</v>
          </cell>
          <cell r="N6673">
            <v>42621</v>
          </cell>
          <cell r="Q6673">
            <v>1</v>
          </cell>
          <cell r="T6673">
            <v>0</v>
          </cell>
          <cell r="U6673">
            <v>0</v>
          </cell>
          <cell r="V6673">
            <v>0</v>
          </cell>
        </row>
        <row r="6674">
          <cell r="D6674" t="str">
            <v>THE ROME</v>
          </cell>
          <cell r="M6674" t="str">
            <v>﻿Đang hoạt động</v>
          </cell>
          <cell r="N6674">
            <v>42664</v>
          </cell>
          <cell r="Q6674">
            <v>1</v>
          </cell>
          <cell r="T6674">
            <v>0</v>
          </cell>
          <cell r="U6674">
            <v>0</v>
          </cell>
          <cell r="V6674">
            <v>0</v>
          </cell>
        </row>
        <row r="6675">
          <cell r="D6675" t="str">
            <v>TCB NORTH</v>
          </cell>
          <cell r="M6675" t="str">
            <v>﻿Đang hoạt động</v>
          </cell>
          <cell r="N6675">
            <v>41820</v>
          </cell>
          <cell r="Q6675">
            <v>0</v>
          </cell>
          <cell r="T6675">
            <v>0</v>
          </cell>
          <cell r="U6675">
            <v>0</v>
          </cell>
          <cell r="V6675">
            <v>0</v>
          </cell>
        </row>
        <row r="6676">
          <cell r="D6676" t="str">
            <v>THANH HÓA</v>
          </cell>
          <cell r="M6676" t="str">
            <v>﻿Đang hoạt động</v>
          </cell>
          <cell r="N6676">
            <v>42626</v>
          </cell>
          <cell r="Q6676">
            <v>1</v>
          </cell>
          <cell r="T6676">
            <v>0</v>
          </cell>
          <cell r="U6676">
            <v>0</v>
          </cell>
          <cell r="V6676">
            <v>0</v>
          </cell>
        </row>
        <row r="6677">
          <cell r="D6677" t="str">
            <v>GENCASA TÂN PHÚ</v>
          </cell>
          <cell r="M6677" t="str">
            <v>﻿Đang hoạt động</v>
          </cell>
          <cell r="N6677">
            <v>42627</v>
          </cell>
          <cell r="Q6677">
            <v>1</v>
          </cell>
          <cell r="T6677">
            <v>0</v>
          </cell>
          <cell r="U6677">
            <v>0</v>
          </cell>
          <cell r="V6677">
            <v>0</v>
          </cell>
        </row>
        <row r="6678">
          <cell r="D6678" t="str">
            <v>THE STARS 1</v>
          </cell>
          <cell r="M6678" t="str">
            <v>﻿Đang hoạt động</v>
          </cell>
          <cell r="N6678">
            <v>42625</v>
          </cell>
          <cell r="Q6678">
            <v>1</v>
          </cell>
          <cell r="T6678">
            <v>0</v>
          </cell>
          <cell r="U6678">
            <v>0</v>
          </cell>
          <cell r="V6678">
            <v>0</v>
          </cell>
        </row>
        <row r="6679">
          <cell r="D6679" t="str">
            <v>WHITE HORSE-GENCASA MỸ THO</v>
          </cell>
          <cell r="M6679" t="str">
            <v>﻿Đang hoạt động</v>
          </cell>
          <cell r="N6679">
            <v>42621</v>
          </cell>
          <cell r="Q6679">
            <v>0</v>
          </cell>
          <cell r="T6679">
            <v>1</v>
          </cell>
          <cell r="U6679">
            <v>0</v>
          </cell>
          <cell r="V6679">
            <v>0</v>
          </cell>
        </row>
        <row r="6680">
          <cell r="D6680" t="str">
            <v>WHITE HORSE-GENCASA MỸ THO</v>
          </cell>
          <cell r="M6680" t="str">
            <v>﻿Đang hoạt động</v>
          </cell>
          <cell r="N6680">
            <v>42621</v>
          </cell>
          <cell r="Q6680">
            <v>1</v>
          </cell>
          <cell r="T6680">
            <v>0</v>
          </cell>
          <cell r="U6680">
            <v>0</v>
          </cell>
          <cell r="V6680">
            <v>0</v>
          </cell>
        </row>
        <row r="6681">
          <cell r="D6681" t="str">
            <v>WHITE HORSE-GENCASA MỸ THO</v>
          </cell>
          <cell r="M6681" t="str">
            <v>﻿Đang hoạt động</v>
          </cell>
          <cell r="N6681">
            <v>42621</v>
          </cell>
          <cell r="Q6681">
            <v>1</v>
          </cell>
          <cell r="T6681">
            <v>0</v>
          </cell>
          <cell r="U6681">
            <v>0</v>
          </cell>
          <cell r="V6681">
            <v>0</v>
          </cell>
        </row>
        <row r="6682">
          <cell r="M6682" t="str">
            <v>﻿Đang hoạt động</v>
          </cell>
          <cell r="N6682">
            <v>42670</v>
          </cell>
          <cell r="Q6682">
            <v>0</v>
          </cell>
          <cell r="T6682">
            <v>0</v>
          </cell>
          <cell r="U6682">
            <v>0</v>
          </cell>
          <cell r="V6682">
            <v>0</v>
          </cell>
        </row>
        <row r="6683">
          <cell r="D6683" t="str">
            <v>WHITE HORSE-GENCASA MỸ THO</v>
          </cell>
          <cell r="M6683" t="str">
            <v>﻿Đang hoạt động</v>
          </cell>
          <cell r="N6683">
            <v>42621</v>
          </cell>
          <cell r="Q6683">
            <v>1</v>
          </cell>
          <cell r="T6683">
            <v>0</v>
          </cell>
          <cell r="U6683">
            <v>0</v>
          </cell>
          <cell r="V6683">
            <v>0</v>
          </cell>
        </row>
        <row r="6684">
          <cell r="D6684" t="str">
            <v>THANH HÓA</v>
          </cell>
          <cell r="M6684" t="str">
            <v>﻿Đang hoạt động</v>
          </cell>
          <cell r="N6684">
            <v>42626</v>
          </cell>
          <cell r="Q6684">
            <v>1</v>
          </cell>
          <cell r="T6684">
            <v>0</v>
          </cell>
          <cell r="U6684">
            <v>0</v>
          </cell>
          <cell r="V6684">
            <v>0</v>
          </cell>
        </row>
        <row r="6685">
          <cell r="D6685" t="str">
            <v>LUCKY STAR</v>
          </cell>
          <cell r="M6685" t="str">
            <v>﻿Đang hoạt động</v>
          </cell>
          <cell r="N6685">
            <v>42640</v>
          </cell>
          <cell r="Q6685">
            <v>1</v>
          </cell>
          <cell r="T6685">
            <v>0</v>
          </cell>
          <cell r="U6685">
            <v>0</v>
          </cell>
          <cell r="V6685">
            <v>0</v>
          </cell>
        </row>
        <row r="6686">
          <cell r="D6686" t="str">
            <v>GENCASA THANH HÓA</v>
          </cell>
          <cell r="M6686" t="str">
            <v>﻿Đã nghỉ việc</v>
          </cell>
          <cell r="N6686">
            <v>42627</v>
          </cell>
          <cell r="Q6686">
            <v>0</v>
          </cell>
          <cell r="T6686">
            <v>0</v>
          </cell>
          <cell r="U6686">
            <v>0</v>
          </cell>
          <cell r="V6686">
            <v>0</v>
          </cell>
        </row>
        <row r="6687">
          <cell r="D6687" t="str">
            <v>WHITE HORSE-GENCASA MỸ THO</v>
          </cell>
          <cell r="M6687" t="str">
            <v>﻿Đang hoạt động</v>
          </cell>
          <cell r="N6687">
            <v>42621</v>
          </cell>
          <cell r="Q6687">
            <v>0</v>
          </cell>
          <cell r="T6687">
            <v>0</v>
          </cell>
          <cell r="U6687">
            <v>0</v>
          </cell>
          <cell r="V6687">
            <v>1</v>
          </cell>
        </row>
        <row r="6688">
          <cell r="D6688" t="str">
            <v>WHITE HORSE-GENCASA MỸ THO</v>
          </cell>
          <cell r="M6688" t="str">
            <v>﻿Đang hoạt động</v>
          </cell>
          <cell r="N6688">
            <v>42621</v>
          </cell>
          <cell r="Q6688">
            <v>0</v>
          </cell>
          <cell r="T6688">
            <v>0</v>
          </cell>
          <cell r="U6688">
            <v>0</v>
          </cell>
          <cell r="V6688">
            <v>1</v>
          </cell>
        </row>
        <row r="6689">
          <cell r="D6689" t="str">
            <v>THE STARS 1</v>
          </cell>
          <cell r="M6689" t="str">
            <v>﻿Đang hoạt động</v>
          </cell>
          <cell r="N6689">
            <v>42625</v>
          </cell>
          <cell r="Q6689">
            <v>1</v>
          </cell>
          <cell r="T6689">
            <v>0</v>
          </cell>
          <cell r="U6689">
            <v>0</v>
          </cell>
          <cell r="V6689">
            <v>0</v>
          </cell>
        </row>
        <row r="6690">
          <cell r="D6690" t="str">
            <v>LUCKY STAR</v>
          </cell>
          <cell r="M6690" t="str">
            <v>﻿Đang hoạt động</v>
          </cell>
          <cell r="N6690">
            <v>42640</v>
          </cell>
          <cell r="Q6690">
            <v>1</v>
          </cell>
          <cell r="T6690">
            <v>0</v>
          </cell>
          <cell r="U6690">
            <v>0</v>
          </cell>
          <cell r="V6690">
            <v>0</v>
          </cell>
        </row>
        <row r="6691">
          <cell r="D6691" t="str">
            <v>LUCKY STAR</v>
          </cell>
          <cell r="M6691" t="str">
            <v>﻿Đang hoạt động</v>
          </cell>
          <cell r="N6691">
            <v>42626</v>
          </cell>
          <cell r="Q6691">
            <v>1</v>
          </cell>
          <cell r="T6691">
            <v>0</v>
          </cell>
          <cell r="U6691">
            <v>0</v>
          </cell>
          <cell r="V6691">
            <v>0</v>
          </cell>
        </row>
        <row r="6692">
          <cell r="D6692" t="str">
            <v>BLUE OCEAN</v>
          </cell>
          <cell r="M6692" t="str">
            <v>﻿Đang hoạt động</v>
          </cell>
          <cell r="N6692">
            <v>42730</v>
          </cell>
          <cell r="Q6692">
            <v>1</v>
          </cell>
          <cell r="T6692">
            <v>0</v>
          </cell>
          <cell r="U6692">
            <v>0</v>
          </cell>
          <cell r="V6692">
            <v>0</v>
          </cell>
        </row>
        <row r="6693">
          <cell r="D6693" t="str">
            <v>LUCKY STAR</v>
          </cell>
          <cell r="M6693" t="str">
            <v>﻿Đang hoạt động</v>
          </cell>
          <cell r="N6693">
            <v>42640</v>
          </cell>
          <cell r="Q6693">
            <v>1</v>
          </cell>
          <cell r="T6693">
            <v>0</v>
          </cell>
          <cell r="U6693">
            <v>0</v>
          </cell>
          <cell r="V6693">
            <v>0</v>
          </cell>
        </row>
        <row r="6694">
          <cell r="D6694" t="str">
            <v>THE STARS 1</v>
          </cell>
          <cell r="M6694" t="str">
            <v>﻿Đang hoạt động</v>
          </cell>
          <cell r="N6694">
            <v>42625</v>
          </cell>
          <cell r="Q6694">
            <v>1</v>
          </cell>
          <cell r="T6694">
            <v>0</v>
          </cell>
          <cell r="U6694">
            <v>0</v>
          </cell>
          <cell r="V6694">
            <v>0</v>
          </cell>
        </row>
        <row r="6695">
          <cell r="D6695" t="str">
            <v>THE STARS 1</v>
          </cell>
          <cell r="M6695" t="str">
            <v>﻿Đang hoạt động</v>
          </cell>
          <cell r="N6695">
            <v>42668</v>
          </cell>
          <cell r="Q6695">
            <v>1</v>
          </cell>
          <cell r="T6695">
            <v>0</v>
          </cell>
          <cell r="U6695">
            <v>0</v>
          </cell>
          <cell r="V6695">
            <v>0</v>
          </cell>
        </row>
        <row r="6696">
          <cell r="D6696" t="str">
            <v>THE STARS 1</v>
          </cell>
          <cell r="M6696" t="str">
            <v>﻿Đang hoạt động</v>
          </cell>
          <cell r="N6696">
            <v>42625</v>
          </cell>
          <cell r="Q6696">
            <v>0</v>
          </cell>
          <cell r="T6696">
            <v>1</v>
          </cell>
          <cell r="U6696">
            <v>0</v>
          </cell>
          <cell r="V6696">
            <v>0</v>
          </cell>
        </row>
        <row r="6697">
          <cell r="D6697" t="str">
            <v>THE STARS 1</v>
          </cell>
          <cell r="M6697" t="str">
            <v>﻿Đang hoạt động</v>
          </cell>
          <cell r="N6697">
            <v>42625</v>
          </cell>
          <cell r="Q6697">
            <v>1</v>
          </cell>
          <cell r="T6697">
            <v>0</v>
          </cell>
          <cell r="U6697">
            <v>0</v>
          </cell>
          <cell r="V6697">
            <v>0</v>
          </cell>
        </row>
        <row r="6698">
          <cell r="D6698" t="str">
            <v>WHITE HORSE-GENCASA MỸ THO</v>
          </cell>
          <cell r="M6698" t="str">
            <v>﻿Đang hoạt động</v>
          </cell>
          <cell r="N6698">
            <v>42621</v>
          </cell>
          <cell r="Q6698">
            <v>0</v>
          </cell>
          <cell r="T6698">
            <v>0</v>
          </cell>
          <cell r="U6698">
            <v>1</v>
          </cell>
          <cell r="V6698">
            <v>0</v>
          </cell>
        </row>
        <row r="6699">
          <cell r="D6699" t="str">
            <v>WHITE HORSE-GENCASA MỸ THO</v>
          </cell>
          <cell r="M6699" t="str">
            <v>﻿Đang hoạt động</v>
          </cell>
          <cell r="N6699">
            <v>42621</v>
          </cell>
          <cell r="Q6699">
            <v>0</v>
          </cell>
          <cell r="T6699">
            <v>0</v>
          </cell>
          <cell r="U6699">
            <v>1</v>
          </cell>
          <cell r="V6699">
            <v>0</v>
          </cell>
        </row>
        <row r="6700">
          <cell r="D6700" t="str">
            <v>THE ROME</v>
          </cell>
          <cell r="M6700" t="str">
            <v>﻿Đang hoạt động</v>
          </cell>
          <cell r="N6700">
            <v>42639</v>
          </cell>
          <cell r="Q6700">
            <v>1</v>
          </cell>
          <cell r="T6700">
            <v>0</v>
          </cell>
          <cell r="U6700">
            <v>0</v>
          </cell>
          <cell r="V6700">
            <v>0</v>
          </cell>
        </row>
        <row r="6701">
          <cell r="D6701" t="str">
            <v>GENCASA TÂN PHÚ</v>
          </cell>
          <cell r="M6701" t="str">
            <v>﻿Đang hoạt động</v>
          </cell>
          <cell r="N6701">
            <v>42626</v>
          </cell>
          <cell r="Q6701">
            <v>1</v>
          </cell>
          <cell r="T6701">
            <v>0</v>
          </cell>
          <cell r="U6701">
            <v>0</v>
          </cell>
          <cell r="V6701">
            <v>0</v>
          </cell>
        </row>
        <row r="6702">
          <cell r="D6702" t="str">
            <v>GENCASA TÂN PHÚ</v>
          </cell>
          <cell r="M6702" t="str">
            <v>﻿Đang hoạt động</v>
          </cell>
          <cell r="N6702">
            <v>42626</v>
          </cell>
          <cell r="Q6702">
            <v>1</v>
          </cell>
          <cell r="T6702">
            <v>0</v>
          </cell>
          <cell r="U6702">
            <v>0</v>
          </cell>
          <cell r="V6702">
            <v>0</v>
          </cell>
        </row>
        <row r="6703">
          <cell r="D6703" t="str">
            <v>BORN TO WIN GENCASA PHÚ NHUẬN</v>
          </cell>
          <cell r="M6703" t="str">
            <v>﻿Đang hoạt động</v>
          </cell>
          <cell r="N6703">
            <v>42689</v>
          </cell>
          <cell r="Q6703">
            <v>1</v>
          </cell>
          <cell r="T6703">
            <v>0</v>
          </cell>
          <cell r="U6703">
            <v>0</v>
          </cell>
          <cell r="V6703">
            <v>0</v>
          </cell>
        </row>
        <row r="6704">
          <cell r="D6704" t="str">
            <v>GENCASA TÂN PHÚ</v>
          </cell>
          <cell r="M6704" t="str">
            <v>﻿Đang hoạt động</v>
          </cell>
          <cell r="N6704">
            <v>42626</v>
          </cell>
          <cell r="Q6704">
            <v>1</v>
          </cell>
          <cell r="T6704">
            <v>0</v>
          </cell>
          <cell r="U6704">
            <v>0</v>
          </cell>
          <cell r="V6704">
            <v>0</v>
          </cell>
        </row>
        <row r="6705">
          <cell r="D6705" t="str">
            <v>WHITE HORSE</v>
          </cell>
          <cell r="M6705" t="str">
            <v>﻿Đang hoạt động</v>
          </cell>
          <cell r="N6705">
            <v>42626</v>
          </cell>
          <cell r="Q6705">
            <v>1</v>
          </cell>
          <cell r="T6705">
            <v>0</v>
          </cell>
          <cell r="U6705">
            <v>0</v>
          </cell>
          <cell r="V6705">
            <v>0</v>
          </cell>
        </row>
        <row r="6706">
          <cell r="D6706" t="str">
            <v>GENCASA TÂN PHÚ</v>
          </cell>
          <cell r="M6706" t="str">
            <v>﻿Đang hoạt động</v>
          </cell>
          <cell r="N6706">
            <v>42626</v>
          </cell>
          <cell r="Q6706">
            <v>1</v>
          </cell>
          <cell r="T6706">
            <v>0</v>
          </cell>
          <cell r="U6706">
            <v>0</v>
          </cell>
          <cell r="V6706">
            <v>0</v>
          </cell>
        </row>
        <row r="6707">
          <cell r="D6707" t="str">
            <v>EIB MIỀN TRUNG 2</v>
          </cell>
          <cell r="M6707" t="str">
            <v>﻿Đang hoạt động</v>
          </cell>
          <cell r="N6707">
            <v>42668</v>
          </cell>
          <cell r="Q6707">
            <v>0</v>
          </cell>
          <cell r="T6707">
            <v>0</v>
          </cell>
          <cell r="U6707">
            <v>0</v>
          </cell>
          <cell r="V6707">
            <v>0</v>
          </cell>
        </row>
        <row r="6708">
          <cell r="D6708" t="str">
            <v>EIB MIỀN NAM 2</v>
          </cell>
          <cell r="M6708" t="str">
            <v>﻿Đang hoạt động</v>
          </cell>
          <cell r="N6708">
            <v>42626</v>
          </cell>
          <cell r="Q6708">
            <v>0</v>
          </cell>
          <cell r="T6708">
            <v>0</v>
          </cell>
          <cell r="U6708">
            <v>0</v>
          </cell>
          <cell r="V6708">
            <v>0</v>
          </cell>
        </row>
        <row r="6709">
          <cell r="D6709" t="str">
            <v>EIB MIỀN NAM 1</v>
          </cell>
          <cell r="M6709" t="str">
            <v>﻿Đang hoạt động</v>
          </cell>
          <cell r="N6709">
            <v>42626</v>
          </cell>
          <cell r="Q6709">
            <v>0</v>
          </cell>
          <cell r="T6709">
            <v>0</v>
          </cell>
          <cell r="U6709">
            <v>0</v>
          </cell>
          <cell r="V6709">
            <v>0</v>
          </cell>
        </row>
        <row r="6710">
          <cell r="D6710" t="str">
            <v>EIB MIỀN NAM 2</v>
          </cell>
          <cell r="M6710" t="str">
            <v>﻿Đang hoạt động</v>
          </cell>
          <cell r="N6710">
            <v>42633</v>
          </cell>
          <cell r="Q6710">
            <v>0</v>
          </cell>
          <cell r="T6710">
            <v>0</v>
          </cell>
          <cell r="U6710">
            <v>0</v>
          </cell>
          <cell r="V6710">
            <v>0</v>
          </cell>
        </row>
        <row r="6711">
          <cell r="D6711" t="str">
            <v>G-G</v>
          </cell>
          <cell r="M6711" t="str">
            <v>﻿Đang hoạt động</v>
          </cell>
          <cell r="N6711">
            <v>42627</v>
          </cell>
          <cell r="Q6711">
            <v>1</v>
          </cell>
          <cell r="T6711">
            <v>0</v>
          </cell>
          <cell r="U6711">
            <v>0</v>
          </cell>
          <cell r="V6711">
            <v>0</v>
          </cell>
        </row>
        <row r="6712">
          <cell r="D6712" t="str">
            <v>WHITE HORSE-GENCASA MỸ THO</v>
          </cell>
          <cell r="M6712" t="str">
            <v>﻿Đang hoạt động</v>
          </cell>
          <cell r="N6712">
            <v>42632</v>
          </cell>
          <cell r="Q6712">
            <v>1</v>
          </cell>
          <cell r="T6712">
            <v>0</v>
          </cell>
          <cell r="U6712">
            <v>0</v>
          </cell>
          <cell r="V6712">
            <v>0</v>
          </cell>
        </row>
        <row r="6713">
          <cell r="D6713" t="str">
            <v>WHITE HORSE-GENCASA MỸ THO</v>
          </cell>
          <cell r="M6713" t="str">
            <v>﻿Đang hoạt động</v>
          </cell>
          <cell r="N6713">
            <v>42626</v>
          </cell>
          <cell r="Q6713">
            <v>1</v>
          </cell>
          <cell r="T6713">
            <v>0</v>
          </cell>
          <cell r="U6713">
            <v>0</v>
          </cell>
          <cell r="V6713">
            <v>0</v>
          </cell>
        </row>
        <row r="6714">
          <cell r="D6714" t="str">
            <v>WHITE HORSE-GENCASA MỸ THO</v>
          </cell>
          <cell r="M6714" t="str">
            <v>﻿Đang hoạt động</v>
          </cell>
          <cell r="N6714">
            <v>42621</v>
          </cell>
          <cell r="Q6714">
            <v>1</v>
          </cell>
          <cell r="T6714">
            <v>0</v>
          </cell>
          <cell r="U6714">
            <v>0</v>
          </cell>
          <cell r="V6714">
            <v>0</v>
          </cell>
        </row>
        <row r="6715">
          <cell r="D6715" t="str">
            <v>G-G</v>
          </cell>
          <cell r="M6715" t="str">
            <v>﻿Đã nghỉ việc</v>
          </cell>
          <cell r="N6715">
            <v>42677</v>
          </cell>
          <cell r="Q6715">
            <v>0</v>
          </cell>
          <cell r="T6715">
            <v>0</v>
          </cell>
          <cell r="U6715">
            <v>0</v>
          </cell>
          <cell r="V6715">
            <v>0</v>
          </cell>
        </row>
        <row r="6716">
          <cell r="D6716" t="str">
            <v>EIB MIỀN NAM 1</v>
          </cell>
          <cell r="M6716" t="str">
            <v>﻿Đang hoạt động</v>
          </cell>
          <cell r="N6716">
            <v>42626</v>
          </cell>
          <cell r="Q6716">
            <v>0</v>
          </cell>
          <cell r="T6716">
            <v>0</v>
          </cell>
          <cell r="U6716">
            <v>0</v>
          </cell>
          <cell r="V6716">
            <v>0</v>
          </cell>
        </row>
        <row r="6717">
          <cell r="D6717" t="str">
            <v>BORN TO WIN GENCASA PHÚ NHUẬN</v>
          </cell>
          <cell r="M6717" t="str">
            <v>﻿Đang hoạt động</v>
          </cell>
          <cell r="N6717">
            <v>42629</v>
          </cell>
          <cell r="Q6717">
            <v>1</v>
          </cell>
          <cell r="T6717">
            <v>0</v>
          </cell>
          <cell r="U6717">
            <v>0</v>
          </cell>
          <cell r="V6717">
            <v>0</v>
          </cell>
        </row>
        <row r="6718">
          <cell r="D6718" t="str">
            <v>EIB MIỀN NAM 1</v>
          </cell>
          <cell r="M6718" t="str">
            <v>﻿Đang hoạt động</v>
          </cell>
          <cell r="N6718">
            <v>42633</v>
          </cell>
          <cell r="Q6718">
            <v>0</v>
          </cell>
          <cell r="T6718">
            <v>0</v>
          </cell>
          <cell r="U6718">
            <v>0</v>
          </cell>
          <cell r="V6718">
            <v>0</v>
          </cell>
        </row>
        <row r="6719">
          <cell r="D6719" t="str">
            <v>G-G</v>
          </cell>
          <cell r="M6719" t="str">
            <v>﻿Đang hoạt động</v>
          </cell>
          <cell r="N6719">
            <v>42626</v>
          </cell>
          <cell r="Q6719">
            <v>1</v>
          </cell>
          <cell r="T6719">
            <v>0</v>
          </cell>
          <cell r="U6719">
            <v>0</v>
          </cell>
          <cell r="V6719">
            <v>0</v>
          </cell>
        </row>
        <row r="6720">
          <cell r="D6720" t="str">
            <v>G-G</v>
          </cell>
          <cell r="M6720" t="str">
            <v>﻿Đang hoạt động</v>
          </cell>
          <cell r="N6720">
            <v>42626</v>
          </cell>
          <cell r="Q6720">
            <v>1</v>
          </cell>
          <cell r="T6720">
            <v>0</v>
          </cell>
          <cell r="U6720">
            <v>0</v>
          </cell>
          <cell r="V6720">
            <v>0</v>
          </cell>
        </row>
        <row r="6721">
          <cell r="D6721" t="str">
            <v>THE SKY</v>
          </cell>
          <cell r="M6721" t="str">
            <v>﻿Đang hoạt động</v>
          </cell>
          <cell r="N6721">
            <v>42626</v>
          </cell>
          <cell r="Q6721">
            <v>1</v>
          </cell>
          <cell r="T6721">
            <v>0</v>
          </cell>
          <cell r="U6721">
            <v>0</v>
          </cell>
          <cell r="V6721">
            <v>0</v>
          </cell>
        </row>
        <row r="6722">
          <cell r="D6722" t="str">
            <v>TCB NORTH</v>
          </cell>
          <cell r="M6722" t="str">
            <v>﻿Đang hoạt động</v>
          </cell>
          <cell r="N6722">
            <v>41820</v>
          </cell>
          <cell r="Q6722">
            <v>0</v>
          </cell>
          <cell r="T6722">
            <v>0</v>
          </cell>
          <cell r="U6722">
            <v>0</v>
          </cell>
          <cell r="V6722">
            <v>0</v>
          </cell>
        </row>
        <row r="6723">
          <cell r="D6723" t="str">
            <v>THE POWER</v>
          </cell>
          <cell r="M6723" t="str">
            <v>﻿Đã nghỉ việc</v>
          </cell>
          <cell r="N6723">
            <v>42627</v>
          </cell>
          <cell r="Q6723">
            <v>0</v>
          </cell>
          <cell r="T6723">
            <v>0</v>
          </cell>
          <cell r="U6723">
            <v>0</v>
          </cell>
          <cell r="V6723">
            <v>0</v>
          </cell>
        </row>
        <row r="6724">
          <cell r="D6724" t="str">
            <v>SUNFLOWER</v>
          </cell>
          <cell r="M6724" t="str">
            <v>﻿Đang hoạt động</v>
          </cell>
          <cell r="N6724">
            <v>42626</v>
          </cell>
          <cell r="Q6724">
            <v>1</v>
          </cell>
          <cell r="T6724">
            <v>0</v>
          </cell>
          <cell r="U6724">
            <v>0</v>
          </cell>
          <cell r="V6724">
            <v>0</v>
          </cell>
        </row>
        <row r="6725">
          <cell r="D6725" t="str">
            <v>F.B.I</v>
          </cell>
          <cell r="M6725" t="str">
            <v>﻿Đang hoạt động</v>
          </cell>
          <cell r="N6725">
            <v>42717</v>
          </cell>
          <cell r="Q6725">
            <v>1</v>
          </cell>
          <cell r="T6725">
            <v>0</v>
          </cell>
          <cell r="U6725">
            <v>0</v>
          </cell>
          <cell r="V6725">
            <v>0</v>
          </cell>
        </row>
        <row r="6726">
          <cell r="D6726" t="str">
            <v>F.B.I</v>
          </cell>
          <cell r="M6726" t="str">
            <v>﻿Đã nghỉ việc</v>
          </cell>
          <cell r="N6726">
            <v>42636</v>
          </cell>
          <cell r="Q6726">
            <v>0</v>
          </cell>
          <cell r="T6726">
            <v>0</v>
          </cell>
          <cell r="U6726">
            <v>0</v>
          </cell>
          <cell r="V6726">
            <v>0</v>
          </cell>
        </row>
        <row r="6727">
          <cell r="D6727" t="str">
            <v>MEGA</v>
          </cell>
          <cell r="M6727" t="str">
            <v>﻿Đang hoạt động</v>
          </cell>
          <cell r="N6727">
            <v>42626</v>
          </cell>
          <cell r="Q6727">
            <v>1</v>
          </cell>
          <cell r="T6727">
            <v>0</v>
          </cell>
          <cell r="U6727">
            <v>0</v>
          </cell>
          <cell r="V6727">
            <v>0</v>
          </cell>
        </row>
        <row r="6728">
          <cell r="D6728" t="str">
            <v>WHITE HORSE-GENCASA MỸ THO</v>
          </cell>
          <cell r="M6728" t="str">
            <v>﻿Đang hoạt động</v>
          </cell>
          <cell r="N6728">
            <v>42621</v>
          </cell>
          <cell r="Q6728">
            <v>1</v>
          </cell>
          <cell r="T6728">
            <v>0</v>
          </cell>
          <cell r="U6728">
            <v>0</v>
          </cell>
          <cell r="V6728">
            <v>0</v>
          </cell>
        </row>
        <row r="6729">
          <cell r="D6729" t="str">
            <v>MEGA</v>
          </cell>
          <cell r="M6729" t="str">
            <v>﻿Đang hoạt động</v>
          </cell>
          <cell r="N6729">
            <v>42626</v>
          </cell>
          <cell r="Q6729">
            <v>1</v>
          </cell>
          <cell r="T6729">
            <v>0</v>
          </cell>
          <cell r="U6729">
            <v>0</v>
          </cell>
          <cell r="V6729">
            <v>0</v>
          </cell>
        </row>
        <row r="6730">
          <cell r="D6730" t="str">
            <v>MDRT HCM</v>
          </cell>
          <cell r="M6730" t="str">
            <v>﻿Đã nghỉ việc</v>
          </cell>
          <cell r="N6730">
            <v>42626</v>
          </cell>
          <cell r="Q6730">
            <v>0</v>
          </cell>
          <cell r="T6730">
            <v>0</v>
          </cell>
          <cell r="U6730">
            <v>0</v>
          </cell>
          <cell r="V6730">
            <v>0</v>
          </cell>
        </row>
        <row r="6731">
          <cell r="D6731" t="str">
            <v>TCB SOUTH 2</v>
          </cell>
          <cell r="M6731" t="str">
            <v>﻿Đang hoạt động</v>
          </cell>
          <cell r="N6731">
            <v>42626</v>
          </cell>
          <cell r="Q6731">
            <v>0</v>
          </cell>
          <cell r="T6731">
            <v>0</v>
          </cell>
          <cell r="U6731">
            <v>0</v>
          </cell>
          <cell r="V6731">
            <v>0</v>
          </cell>
        </row>
        <row r="6732">
          <cell r="D6732" t="str">
            <v>LUCKY CAT</v>
          </cell>
          <cell r="M6732" t="str">
            <v>﻿Đã nghỉ việc</v>
          </cell>
          <cell r="N6732">
            <v>42626</v>
          </cell>
          <cell r="Q6732">
            <v>0</v>
          </cell>
          <cell r="T6732">
            <v>0</v>
          </cell>
          <cell r="U6732">
            <v>0</v>
          </cell>
          <cell r="V6732">
            <v>0</v>
          </cell>
        </row>
        <row r="6733">
          <cell r="D6733" t="str">
            <v>WHITE HORSE-GENCASA MỸ THO</v>
          </cell>
          <cell r="M6733" t="str">
            <v>﻿Đang hoạt động</v>
          </cell>
          <cell r="N6733">
            <v>42627</v>
          </cell>
          <cell r="Q6733">
            <v>1</v>
          </cell>
          <cell r="T6733">
            <v>0</v>
          </cell>
          <cell r="U6733">
            <v>0</v>
          </cell>
          <cell r="V6733">
            <v>0</v>
          </cell>
        </row>
        <row r="6734">
          <cell r="D6734" t="str">
            <v>THE STARS 2</v>
          </cell>
          <cell r="M6734" t="str">
            <v>﻿Đã nghỉ việc</v>
          </cell>
          <cell r="N6734">
            <v>42635</v>
          </cell>
          <cell r="Q6734">
            <v>0</v>
          </cell>
          <cell r="T6734">
            <v>0</v>
          </cell>
          <cell r="U6734">
            <v>0</v>
          </cell>
          <cell r="V6734">
            <v>0</v>
          </cell>
        </row>
        <row r="6735">
          <cell r="M6735" t="str">
            <v>﻿Đang hoạt động</v>
          </cell>
          <cell r="N6735">
            <v>42627</v>
          </cell>
          <cell r="Q6735">
            <v>0</v>
          </cell>
          <cell r="T6735">
            <v>0</v>
          </cell>
          <cell r="U6735">
            <v>0</v>
          </cell>
          <cell r="V6735">
            <v>0</v>
          </cell>
        </row>
        <row r="6736">
          <cell r="M6736" t="str">
            <v>﻿Đang hoạt động</v>
          </cell>
          <cell r="N6736">
            <v>42627</v>
          </cell>
          <cell r="Q6736">
            <v>0</v>
          </cell>
          <cell r="T6736">
            <v>0</v>
          </cell>
          <cell r="U6736">
            <v>0</v>
          </cell>
          <cell r="V6736">
            <v>0</v>
          </cell>
        </row>
        <row r="6737">
          <cell r="M6737" t="str">
            <v>﻿Đang hoạt động</v>
          </cell>
          <cell r="N6737">
            <v>42627</v>
          </cell>
          <cell r="Q6737">
            <v>0</v>
          </cell>
          <cell r="T6737">
            <v>0</v>
          </cell>
          <cell r="U6737">
            <v>0</v>
          </cell>
          <cell r="V6737">
            <v>0</v>
          </cell>
        </row>
        <row r="6738">
          <cell r="M6738" t="str">
            <v>﻿Đang hoạt động</v>
          </cell>
          <cell r="N6738">
            <v>42627</v>
          </cell>
          <cell r="Q6738">
            <v>0</v>
          </cell>
          <cell r="T6738">
            <v>0</v>
          </cell>
          <cell r="U6738">
            <v>0</v>
          </cell>
          <cell r="V6738">
            <v>0</v>
          </cell>
        </row>
        <row r="6739">
          <cell r="D6739" t="str">
            <v>THE CAPITAL</v>
          </cell>
          <cell r="M6739" t="str">
            <v>﻿Đang hoạt động</v>
          </cell>
          <cell r="N6739">
            <v>42626</v>
          </cell>
          <cell r="Q6739">
            <v>1</v>
          </cell>
          <cell r="T6739">
            <v>0</v>
          </cell>
          <cell r="U6739">
            <v>0</v>
          </cell>
          <cell r="V6739">
            <v>0</v>
          </cell>
        </row>
        <row r="6740">
          <cell r="D6740" t="str">
            <v>THE STARS 2</v>
          </cell>
          <cell r="M6740" t="str">
            <v>﻿Đang hoạt động</v>
          </cell>
          <cell r="N6740">
            <v>42635</v>
          </cell>
          <cell r="Q6740">
            <v>1</v>
          </cell>
          <cell r="T6740">
            <v>0</v>
          </cell>
          <cell r="U6740">
            <v>0</v>
          </cell>
          <cell r="V6740">
            <v>0</v>
          </cell>
        </row>
        <row r="6741">
          <cell r="M6741" t="str">
            <v>﻿Đang hoạt động</v>
          </cell>
          <cell r="N6741">
            <v>42627</v>
          </cell>
          <cell r="Q6741">
            <v>0</v>
          </cell>
          <cell r="T6741">
            <v>0</v>
          </cell>
          <cell r="U6741">
            <v>0</v>
          </cell>
          <cell r="V6741">
            <v>0</v>
          </cell>
        </row>
        <row r="6742">
          <cell r="M6742" t="str">
            <v>﻿Đang hoạt động</v>
          </cell>
          <cell r="N6742">
            <v>42627</v>
          </cell>
          <cell r="Q6742">
            <v>0</v>
          </cell>
          <cell r="T6742">
            <v>0</v>
          </cell>
          <cell r="U6742">
            <v>0</v>
          </cell>
          <cell r="V6742">
            <v>0</v>
          </cell>
        </row>
        <row r="6743">
          <cell r="M6743" t="str">
            <v>﻿Đang hoạt động</v>
          </cell>
          <cell r="N6743">
            <v>42627</v>
          </cell>
          <cell r="Q6743">
            <v>0</v>
          </cell>
          <cell r="T6743">
            <v>0</v>
          </cell>
          <cell r="U6743">
            <v>0</v>
          </cell>
          <cell r="V6743">
            <v>0</v>
          </cell>
        </row>
        <row r="6744">
          <cell r="D6744" t="str">
            <v>THE CAPITAL</v>
          </cell>
          <cell r="M6744" t="str">
            <v>﻿Đã nghỉ việc</v>
          </cell>
          <cell r="N6744">
            <v>42626</v>
          </cell>
          <cell r="Q6744">
            <v>0</v>
          </cell>
          <cell r="T6744">
            <v>0</v>
          </cell>
          <cell r="U6744">
            <v>0</v>
          </cell>
          <cell r="V6744">
            <v>0</v>
          </cell>
        </row>
        <row r="6745">
          <cell r="M6745" t="str">
            <v>﻿Đang hoạt động</v>
          </cell>
          <cell r="N6745">
            <v>42627</v>
          </cell>
          <cell r="Q6745">
            <v>0</v>
          </cell>
          <cell r="T6745">
            <v>0</v>
          </cell>
          <cell r="U6745">
            <v>0</v>
          </cell>
          <cell r="V6745">
            <v>0</v>
          </cell>
        </row>
        <row r="6746">
          <cell r="D6746" t="str">
            <v>THE CAPITAL</v>
          </cell>
          <cell r="M6746" t="str">
            <v>﻿Đã nghỉ việc</v>
          </cell>
          <cell r="N6746">
            <v>42626</v>
          </cell>
          <cell r="Q6746">
            <v>0</v>
          </cell>
          <cell r="T6746">
            <v>0</v>
          </cell>
          <cell r="U6746">
            <v>0</v>
          </cell>
          <cell r="V6746">
            <v>0</v>
          </cell>
        </row>
        <row r="6747">
          <cell r="D6747" t="str">
            <v>ELITE</v>
          </cell>
          <cell r="M6747" t="str">
            <v>﻿Đang hoạt động</v>
          </cell>
          <cell r="N6747">
            <v>42628</v>
          </cell>
          <cell r="Q6747">
            <v>0</v>
          </cell>
          <cell r="T6747">
            <v>0</v>
          </cell>
          <cell r="U6747">
            <v>1</v>
          </cell>
          <cell r="V6747">
            <v>0</v>
          </cell>
        </row>
        <row r="6748">
          <cell r="D6748" t="str">
            <v>THE POWER</v>
          </cell>
          <cell r="M6748" t="str">
            <v>﻿Đang hoạt động</v>
          </cell>
          <cell r="N6748">
            <v>42627</v>
          </cell>
          <cell r="Q6748">
            <v>1</v>
          </cell>
          <cell r="T6748">
            <v>0</v>
          </cell>
          <cell r="U6748">
            <v>0</v>
          </cell>
          <cell r="V6748">
            <v>0</v>
          </cell>
        </row>
        <row r="6749">
          <cell r="D6749" t="str">
            <v>THE STARS 2</v>
          </cell>
          <cell r="M6749" t="str">
            <v>﻿Đã nghỉ việc</v>
          </cell>
          <cell r="N6749">
            <v>42636</v>
          </cell>
          <cell r="Q6749">
            <v>0</v>
          </cell>
          <cell r="T6749">
            <v>0</v>
          </cell>
          <cell r="U6749">
            <v>0</v>
          </cell>
          <cell r="V6749">
            <v>0</v>
          </cell>
        </row>
        <row r="6750">
          <cell r="D6750" t="str">
            <v>REDBULL</v>
          </cell>
          <cell r="M6750" t="str">
            <v>﻿Đang hoạt động</v>
          </cell>
          <cell r="N6750">
            <v>42628</v>
          </cell>
          <cell r="Q6750">
            <v>0</v>
          </cell>
          <cell r="T6750">
            <v>0</v>
          </cell>
          <cell r="U6750">
            <v>0</v>
          </cell>
          <cell r="V6750">
            <v>1</v>
          </cell>
        </row>
        <row r="6751">
          <cell r="M6751" t="str">
            <v>﻿Đang hoạt động</v>
          </cell>
          <cell r="N6751">
            <v>42640</v>
          </cell>
          <cell r="Q6751">
            <v>0</v>
          </cell>
          <cell r="T6751">
            <v>0</v>
          </cell>
          <cell r="U6751">
            <v>0</v>
          </cell>
          <cell r="V6751">
            <v>0</v>
          </cell>
        </row>
        <row r="6752">
          <cell r="D6752" t="str">
            <v>DANANG1</v>
          </cell>
          <cell r="M6752" t="str">
            <v>﻿Đang hoạt động</v>
          </cell>
          <cell r="N6752">
            <v>42627</v>
          </cell>
          <cell r="Q6752">
            <v>1</v>
          </cell>
          <cell r="T6752">
            <v>0</v>
          </cell>
          <cell r="U6752">
            <v>0</v>
          </cell>
          <cell r="V6752">
            <v>0</v>
          </cell>
        </row>
        <row r="6753">
          <cell r="D6753" t="str">
            <v>THE POWER</v>
          </cell>
          <cell r="M6753" t="str">
            <v>﻿Đang hoạt động</v>
          </cell>
          <cell r="N6753">
            <v>42627</v>
          </cell>
          <cell r="Q6753">
            <v>1</v>
          </cell>
          <cell r="T6753">
            <v>0</v>
          </cell>
          <cell r="U6753">
            <v>0</v>
          </cell>
          <cell r="V6753">
            <v>0</v>
          </cell>
        </row>
        <row r="6754">
          <cell r="D6754" t="str">
            <v>ELITE</v>
          </cell>
          <cell r="M6754" t="str">
            <v>﻿Đang hoạt động</v>
          </cell>
          <cell r="N6754">
            <v>42661</v>
          </cell>
          <cell r="Q6754">
            <v>0</v>
          </cell>
          <cell r="T6754">
            <v>0</v>
          </cell>
          <cell r="U6754">
            <v>1</v>
          </cell>
          <cell r="V6754">
            <v>0</v>
          </cell>
        </row>
        <row r="6755">
          <cell r="M6755" t="str">
            <v>﻿Đang hoạt động</v>
          </cell>
          <cell r="N6755">
            <v>42640</v>
          </cell>
          <cell r="Q6755">
            <v>0</v>
          </cell>
          <cell r="T6755">
            <v>0</v>
          </cell>
          <cell r="U6755">
            <v>0</v>
          </cell>
          <cell r="V6755">
            <v>0</v>
          </cell>
        </row>
        <row r="6756">
          <cell r="M6756" t="str">
            <v>﻿Đang hoạt động</v>
          </cell>
          <cell r="N6756">
            <v>42627</v>
          </cell>
          <cell r="Q6756">
            <v>0</v>
          </cell>
          <cell r="T6756">
            <v>0</v>
          </cell>
          <cell r="U6756">
            <v>0</v>
          </cell>
          <cell r="V6756">
            <v>0</v>
          </cell>
        </row>
        <row r="6757">
          <cell r="M6757" t="str">
            <v>﻿Đang hoạt động</v>
          </cell>
          <cell r="N6757">
            <v>42640</v>
          </cell>
          <cell r="Q6757">
            <v>0</v>
          </cell>
          <cell r="T6757">
            <v>0</v>
          </cell>
          <cell r="U6757">
            <v>0</v>
          </cell>
          <cell r="V6757">
            <v>0</v>
          </cell>
        </row>
        <row r="6758">
          <cell r="D6758" t="str">
            <v>DANANG1</v>
          </cell>
          <cell r="M6758" t="str">
            <v>﻿Đang hoạt động</v>
          </cell>
          <cell r="N6758">
            <v>42627</v>
          </cell>
          <cell r="Q6758">
            <v>1</v>
          </cell>
          <cell r="T6758">
            <v>0</v>
          </cell>
          <cell r="U6758">
            <v>0</v>
          </cell>
          <cell r="V6758">
            <v>0</v>
          </cell>
        </row>
        <row r="6759">
          <cell r="D6759" t="str">
            <v>THE POWER</v>
          </cell>
          <cell r="M6759" t="str">
            <v>﻿Đã nghỉ việc</v>
          </cell>
          <cell r="N6759">
            <v>42627</v>
          </cell>
          <cell r="Q6759">
            <v>0</v>
          </cell>
          <cell r="T6759">
            <v>0</v>
          </cell>
          <cell r="U6759">
            <v>0</v>
          </cell>
          <cell r="V6759">
            <v>0</v>
          </cell>
        </row>
        <row r="6760">
          <cell r="M6760" t="str">
            <v>﻿Đang hoạt động</v>
          </cell>
          <cell r="N6760">
            <v>42640</v>
          </cell>
          <cell r="Q6760">
            <v>0</v>
          </cell>
          <cell r="T6760">
            <v>0</v>
          </cell>
          <cell r="U6760">
            <v>0</v>
          </cell>
          <cell r="V6760">
            <v>0</v>
          </cell>
        </row>
        <row r="6761">
          <cell r="D6761" t="str">
            <v>MDRT VT</v>
          </cell>
          <cell r="M6761" t="str">
            <v>﻿Đã nghỉ việc</v>
          </cell>
          <cell r="N6761">
            <v>42636</v>
          </cell>
          <cell r="Q6761">
            <v>0</v>
          </cell>
          <cell r="T6761">
            <v>0</v>
          </cell>
          <cell r="U6761">
            <v>0</v>
          </cell>
          <cell r="V6761">
            <v>0</v>
          </cell>
        </row>
        <row r="6762">
          <cell r="M6762" t="str">
            <v>﻿Đang hoạt động</v>
          </cell>
          <cell r="N6762">
            <v>42627</v>
          </cell>
          <cell r="Q6762">
            <v>0</v>
          </cell>
          <cell r="T6762">
            <v>0</v>
          </cell>
          <cell r="U6762">
            <v>0</v>
          </cell>
          <cell r="V6762">
            <v>0</v>
          </cell>
        </row>
        <row r="6763">
          <cell r="M6763" t="str">
            <v>﻿Đang hoạt động</v>
          </cell>
          <cell r="N6763">
            <v>42647</v>
          </cell>
          <cell r="Q6763">
            <v>0</v>
          </cell>
          <cell r="T6763">
            <v>0</v>
          </cell>
          <cell r="U6763">
            <v>0</v>
          </cell>
          <cell r="V6763">
            <v>0</v>
          </cell>
        </row>
        <row r="6764">
          <cell r="M6764" t="str">
            <v>﻿Đang hoạt động</v>
          </cell>
          <cell r="N6764">
            <v>42648</v>
          </cell>
          <cell r="Q6764">
            <v>0</v>
          </cell>
          <cell r="T6764">
            <v>0</v>
          </cell>
          <cell r="U6764">
            <v>0</v>
          </cell>
          <cell r="V6764">
            <v>0</v>
          </cell>
        </row>
        <row r="6765">
          <cell r="D6765" t="str">
            <v>GENCASA LONG BIÊN</v>
          </cell>
          <cell r="M6765" t="str">
            <v>﻿Đang hoạt động</v>
          </cell>
          <cell r="N6765">
            <v>42626</v>
          </cell>
          <cell r="Q6765">
            <v>1</v>
          </cell>
          <cell r="T6765">
            <v>0</v>
          </cell>
          <cell r="U6765">
            <v>0</v>
          </cell>
          <cell r="V6765">
            <v>0</v>
          </cell>
        </row>
        <row r="6766">
          <cell r="M6766" t="str">
            <v>﻿Đang hoạt động</v>
          </cell>
          <cell r="N6766">
            <v>42703</v>
          </cell>
          <cell r="Q6766">
            <v>0</v>
          </cell>
          <cell r="T6766">
            <v>0</v>
          </cell>
          <cell r="U6766">
            <v>0</v>
          </cell>
          <cell r="V6766">
            <v>0</v>
          </cell>
        </row>
        <row r="6767">
          <cell r="D6767" t="str">
            <v>THE STARS 2</v>
          </cell>
          <cell r="M6767" t="str">
            <v>﻿Đang hoạt động</v>
          </cell>
          <cell r="N6767">
            <v>42635</v>
          </cell>
          <cell r="Q6767">
            <v>1</v>
          </cell>
          <cell r="T6767">
            <v>0</v>
          </cell>
          <cell r="U6767">
            <v>0</v>
          </cell>
          <cell r="V6767">
            <v>0</v>
          </cell>
        </row>
        <row r="6768">
          <cell r="D6768" t="str">
            <v>DANANG1</v>
          </cell>
          <cell r="M6768" t="str">
            <v>﻿Đang hoạt động</v>
          </cell>
          <cell r="N6768">
            <v>42627</v>
          </cell>
          <cell r="Q6768">
            <v>1</v>
          </cell>
          <cell r="T6768">
            <v>0</v>
          </cell>
          <cell r="U6768">
            <v>0</v>
          </cell>
          <cell r="V6768">
            <v>0</v>
          </cell>
        </row>
        <row r="6769">
          <cell r="M6769" t="str">
            <v>﻿Đang hoạt động</v>
          </cell>
          <cell r="N6769">
            <v>42627</v>
          </cell>
          <cell r="Q6769">
            <v>0</v>
          </cell>
          <cell r="T6769">
            <v>0</v>
          </cell>
          <cell r="U6769">
            <v>0</v>
          </cell>
          <cell r="V6769">
            <v>0</v>
          </cell>
        </row>
        <row r="6770">
          <cell r="D6770" t="str">
            <v>ELITE</v>
          </cell>
          <cell r="M6770" t="str">
            <v>﻿Đang hoạt động</v>
          </cell>
          <cell r="N6770">
            <v>42626</v>
          </cell>
          <cell r="Q6770">
            <v>1</v>
          </cell>
          <cell r="T6770">
            <v>0</v>
          </cell>
          <cell r="U6770">
            <v>0</v>
          </cell>
          <cell r="V6770">
            <v>0</v>
          </cell>
        </row>
        <row r="6771">
          <cell r="M6771" t="str">
            <v>﻿Đang hoạt động</v>
          </cell>
          <cell r="N6771">
            <v>42627</v>
          </cell>
          <cell r="Q6771">
            <v>0</v>
          </cell>
          <cell r="T6771">
            <v>0</v>
          </cell>
          <cell r="U6771">
            <v>0</v>
          </cell>
          <cell r="V6771">
            <v>0</v>
          </cell>
        </row>
        <row r="6772">
          <cell r="D6772" t="str">
            <v>ELITE</v>
          </cell>
          <cell r="M6772" t="str">
            <v>﻿Đã nghỉ việc</v>
          </cell>
          <cell r="N6772">
            <v>42640</v>
          </cell>
          <cell r="Q6772">
            <v>0</v>
          </cell>
          <cell r="T6772">
            <v>0</v>
          </cell>
          <cell r="U6772">
            <v>0</v>
          </cell>
          <cell r="V6772">
            <v>0</v>
          </cell>
        </row>
        <row r="6773">
          <cell r="D6773" t="str">
            <v>DAKLAK</v>
          </cell>
          <cell r="M6773" t="str">
            <v>﻿Đang hoạt động</v>
          </cell>
          <cell r="N6773">
            <v>42627</v>
          </cell>
          <cell r="Q6773">
            <v>1</v>
          </cell>
          <cell r="T6773">
            <v>0</v>
          </cell>
          <cell r="U6773">
            <v>0</v>
          </cell>
          <cell r="V6773">
            <v>0</v>
          </cell>
        </row>
        <row r="6774">
          <cell r="D6774" t="str">
            <v>DANANG1</v>
          </cell>
          <cell r="M6774" t="str">
            <v>﻿Đang hoạt động</v>
          </cell>
          <cell r="N6774">
            <v>42627</v>
          </cell>
          <cell r="Q6774">
            <v>1</v>
          </cell>
          <cell r="T6774">
            <v>0</v>
          </cell>
          <cell r="U6774">
            <v>0</v>
          </cell>
          <cell r="V6774">
            <v>0</v>
          </cell>
        </row>
        <row r="6775">
          <cell r="M6775" t="str">
            <v>﻿Đang hoạt động</v>
          </cell>
          <cell r="N6775">
            <v>42627</v>
          </cell>
          <cell r="Q6775">
            <v>0</v>
          </cell>
          <cell r="T6775">
            <v>0</v>
          </cell>
          <cell r="U6775">
            <v>0</v>
          </cell>
          <cell r="V6775">
            <v>0</v>
          </cell>
        </row>
        <row r="6776">
          <cell r="D6776" t="str">
            <v>GENCASA HÀ ĐÔNG</v>
          </cell>
          <cell r="M6776" t="str">
            <v>﻿Đang hoạt động</v>
          </cell>
          <cell r="N6776">
            <v>42626</v>
          </cell>
          <cell r="Q6776">
            <v>1</v>
          </cell>
          <cell r="T6776">
            <v>0</v>
          </cell>
          <cell r="U6776">
            <v>0</v>
          </cell>
          <cell r="V6776">
            <v>0</v>
          </cell>
        </row>
        <row r="6777">
          <cell r="D6777" t="str">
            <v>DANANG1</v>
          </cell>
          <cell r="M6777" t="str">
            <v>﻿Đang hoạt động</v>
          </cell>
          <cell r="N6777">
            <v>42627</v>
          </cell>
          <cell r="Q6777">
            <v>1</v>
          </cell>
          <cell r="T6777">
            <v>0</v>
          </cell>
          <cell r="U6777">
            <v>0</v>
          </cell>
          <cell r="V6777">
            <v>0</v>
          </cell>
        </row>
        <row r="6778">
          <cell r="M6778" t="str">
            <v>﻿Đang hoạt động</v>
          </cell>
          <cell r="N6778">
            <v>42627</v>
          </cell>
          <cell r="Q6778">
            <v>0</v>
          </cell>
          <cell r="T6778">
            <v>0</v>
          </cell>
          <cell r="U6778">
            <v>0</v>
          </cell>
          <cell r="V6778">
            <v>0</v>
          </cell>
        </row>
        <row r="6779">
          <cell r="D6779" t="str">
            <v>DANANG1</v>
          </cell>
          <cell r="M6779" t="str">
            <v>﻿Đang hoạt động</v>
          </cell>
          <cell r="N6779">
            <v>42627</v>
          </cell>
          <cell r="Q6779">
            <v>1</v>
          </cell>
          <cell r="T6779">
            <v>0</v>
          </cell>
          <cell r="U6779">
            <v>0</v>
          </cell>
          <cell r="V6779">
            <v>0</v>
          </cell>
        </row>
        <row r="6780">
          <cell r="M6780" t="str">
            <v>﻿Đang hoạt động</v>
          </cell>
          <cell r="N6780">
            <v>42627</v>
          </cell>
          <cell r="Q6780">
            <v>0</v>
          </cell>
          <cell r="T6780">
            <v>0</v>
          </cell>
          <cell r="U6780">
            <v>0</v>
          </cell>
          <cell r="V6780">
            <v>0</v>
          </cell>
        </row>
        <row r="6781">
          <cell r="M6781" t="str">
            <v>﻿Đang hoạt động</v>
          </cell>
          <cell r="N6781">
            <v>42627</v>
          </cell>
          <cell r="Q6781">
            <v>0</v>
          </cell>
          <cell r="T6781">
            <v>0</v>
          </cell>
          <cell r="U6781">
            <v>0</v>
          </cell>
          <cell r="V6781">
            <v>0</v>
          </cell>
        </row>
        <row r="6782">
          <cell r="D6782" t="str">
            <v>ELITE</v>
          </cell>
          <cell r="M6782" t="str">
            <v>﻿Đã nghỉ việc</v>
          </cell>
          <cell r="N6782">
            <v>42628</v>
          </cell>
          <cell r="Q6782">
            <v>0</v>
          </cell>
          <cell r="T6782">
            <v>0</v>
          </cell>
          <cell r="U6782">
            <v>0</v>
          </cell>
          <cell r="V6782">
            <v>0</v>
          </cell>
        </row>
        <row r="6783">
          <cell r="D6783" t="str">
            <v>DAKLAK</v>
          </cell>
          <cell r="M6783" t="str">
            <v>﻿Đã nghỉ việc</v>
          </cell>
          <cell r="N6783">
            <v>42627</v>
          </cell>
          <cell r="Q6783">
            <v>0</v>
          </cell>
          <cell r="T6783">
            <v>0</v>
          </cell>
          <cell r="U6783">
            <v>0</v>
          </cell>
          <cell r="V6783">
            <v>0</v>
          </cell>
        </row>
        <row r="6784">
          <cell r="D6784" t="str">
            <v>ELITE</v>
          </cell>
          <cell r="M6784" t="str">
            <v>﻿Đang hoạt động</v>
          </cell>
          <cell r="N6784">
            <v>42628</v>
          </cell>
          <cell r="Q6784">
            <v>1</v>
          </cell>
          <cell r="T6784">
            <v>0</v>
          </cell>
          <cell r="U6784">
            <v>0</v>
          </cell>
          <cell r="V6784">
            <v>0</v>
          </cell>
        </row>
        <row r="6785">
          <cell r="M6785" t="str">
            <v>﻿Đang hoạt động</v>
          </cell>
          <cell r="N6785">
            <v>42627</v>
          </cell>
          <cell r="Q6785">
            <v>0</v>
          </cell>
          <cell r="T6785">
            <v>0</v>
          </cell>
          <cell r="U6785">
            <v>0</v>
          </cell>
          <cell r="V6785">
            <v>0</v>
          </cell>
        </row>
        <row r="6786">
          <cell r="M6786" t="str">
            <v>﻿Đang hoạt động</v>
          </cell>
          <cell r="N6786">
            <v>42627</v>
          </cell>
          <cell r="Q6786">
            <v>0</v>
          </cell>
          <cell r="T6786">
            <v>0</v>
          </cell>
          <cell r="U6786">
            <v>0</v>
          </cell>
          <cell r="V6786">
            <v>0</v>
          </cell>
        </row>
        <row r="6787">
          <cell r="D6787" t="str">
            <v>THE STARS 2</v>
          </cell>
          <cell r="M6787" t="str">
            <v>﻿Đang hoạt động</v>
          </cell>
          <cell r="N6787">
            <v>42636</v>
          </cell>
          <cell r="Q6787">
            <v>1</v>
          </cell>
          <cell r="T6787">
            <v>0</v>
          </cell>
          <cell r="U6787">
            <v>0</v>
          </cell>
          <cell r="V6787">
            <v>0</v>
          </cell>
        </row>
        <row r="6788">
          <cell r="D6788" t="str">
            <v>TCB NORTH</v>
          </cell>
          <cell r="M6788" t="str">
            <v>﻿Đang hoạt động</v>
          </cell>
          <cell r="N6788">
            <v>42627</v>
          </cell>
          <cell r="Q6788">
            <v>0</v>
          </cell>
          <cell r="T6788">
            <v>0</v>
          </cell>
          <cell r="U6788">
            <v>0</v>
          </cell>
          <cell r="V6788">
            <v>0</v>
          </cell>
        </row>
        <row r="6789">
          <cell r="D6789" t="str">
            <v>SPRING</v>
          </cell>
          <cell r="M6789" t="str">
            <v>﻿Đã nghỉ việc</v>
          </cell>
          <cell r="N6789">
            <v>42662</v>
          </cell>
          <cell r="Q6789">
            <v>0</v>
          </cell>
          <cell r="T6789">
            <v>0</v>
          </cell>
          <cell r="U6789">
            <v>0</v>
          </cell>
          <cell r="V6789">
            <v>0</v>
          </cell>
        </row>
        <row r="6790">
          <cell r="D6790" t="str">
            <v>GENCASA LAM SƠN</v>
          </cell>
          <cell r="M6790" t="str">
            <v>﻿Đang hoạt động</v>
          </cell>
          <cell r="N6790">
            <v>42628</v>
          </cell>
          <cell r="Q6790">
            <v>0</v>
          </cell>
          <cell r="T6790">
            <v>0</v>
          </cell>
          <cell r="U6790">
            <v>1</v>
          </cell>
          <cell r="V6790">
            <v>0</v>
          </cell>
        </row>
        <row r="6791">
          <cell r="D6791" t="str">
            <v>SPRING</v>
          </cell>
          <cell r="M6791" t="str">
            <v>﻿Đã nghỉ việc</v>
          </cell>
          <cell r="N6791">
            <v>42662</v>
          </cell>
          <cell r="Q6791">
            <v>0</v>
          </cell>
          <cell r="T6791">
            <v>0</v>
          </cell>
          <cell r="U6791">
            <v>0</v>
          </cell>
          <cell r="V6791">
            <v>0</v>
          </cell>
        </row>
        <row r="6792">
          <cell r="D6792" t="str">
            <v>WHITE HORSE-GENCASA MỸ THO</v>
          </cell>
          <cell r="M6792" t="str">
            <v>﻿Đang hoạt động</v>
          </cell>
          <cell r="N6792">
            <v>42621</v>
          </cell>
          <cell r="Q6792">
            <v>0</v>
          </cell>
          <cell r="T6792">
            <v>0</v>
          </cell>
          <cell r="U6792">
            <v>1</v>
          </cell>
          <cell r="V6792">
            <v>0</v>
          </cell>
        </row>
        <row r="6793">
          <cell r="D6793" t="str">
            <v>GENCASA ĐÀ NẴNG 1</v>
          </cell>
          <cell r="M6793" t="str">
            <v>﻿Đang hoạt động</v>
          </cell>
          <cell r="N6793">
            <v>42640</v>
          </cell>
          <cell r="Q6793">
            <v>1</v>
          </cell>
          <cell r="T6793">
            <v>0</v>
          </cell>
          <cell r="U6793">
            <v>0</v>
          </cell>
          <cell r="V6793">
            <v>0</v>
          </cell>
        </row>
        <row r="6794">
          <cell r="D6794" t="str">
            <v>GENCASA LAM SƠN</v>
          </cell>
          <cell r="M6794" t="str">
            <v>﻿Đang hoạt động</v>
          </cell>
          <cell r="N6794">
            <v>42628</v>
          </cell>
          <cell r="Q6794">
            <v>0</v>
          </cell>
          <cell r="T6794">
            <v>0</v>
          </cell>
          <cell r="U6794">
            <v>1</v>
          </cell>
          <cell r="V6794">
            <v>0</v>
          </cell>
        </row>
        <row r="6795">
          <cell r="D6795" t="str">
            <v>EIB MIỀN BẮC 1</v>
          </cell>
          <cell r="M6795" t="str">
            <v>﻿Đang hoạt động</v>
          </cell>
          <cell r="N6795">
            <v>42627</v>
          </cell>
          <cell r="Q6795">
            <v>0</v>
          </cell>
          <cell r="T6795">
            <v>0</v>
          </cell>
          <cell r="U6795">
            <v>0</v>
          </cell>
          <cell r="V6795">
            <v>0</v>
          </cell>
        </row>
        <row r="6796">
          <cell r="D6796" t="str">
            <v>THE STARS 2</v>
          </cell>
          <cell r="M6796" t="str">
            <v>﻿Đang hoạt động</v>
          </cell>
          <cell r="N6796">
            <v>42661</v>
          </cell>
          <cell r="Q6796">
            <v>1</v>
          </cell>
          <cell r="T6796">
            <v>0</v>
          </cell>
          <cell r="U6796">
            <v>0</v>
          </cell>
          <cell r="V6796">
            <v>0</v>
          </cell>
        </row>
        <row r="6797">
          <cell r="M6797" t="str">
            <v>﻿Đang hoạt động</v>
          </cell>
          <cell r="N6797">
            <v>42647</v>
          </cell>
          <cell r="Q6797">
            <v>0</v>
          </cell>
          <cell r="T6797">
            <v>0</v>
          </cell>
          <cell r="U6797">
            <v>0</v>
          </cell>
          <cell r="V6797">
            <v>0</v>
          </cell>
        </row>
        <row r="6798">
          <cell r="D6798" t="str">
            <v>EIB MIỀN BẮC 1</v>
          </cell>
          <cell r="M6798" t="str">
            <v>﻿Đang hoạt động</v>
          </cell>
          <cell r="N6798">
            <v>42626</v>
          </cell>
          <cell r="Q6798">
            <v>0</v>
          </cell>
          <cell r="T6798">
            <v>0</v>
          </cell>
          <cell r="U6798">
            <v>0</v>
          </cell>
          <cell r="V6798">
            <v>0</v>
          </cell>
        </row>
        <row r="6799">
          <cell r="D6799" t="str">
            <v>GENCASA ĐÀ NẴNG 1</v>
          </cell>
          <cell r="M6799" t="str">
            <v>﻿Đang hoạt động</v>
          </cell>
          <cell r="N6799">
            <v>42627</v>
          </cell>
          <cell r="Q6799">
            <v>1</v>
          </cell>
          <cell r="T6799">
            <v>0</v>
          </cell>
          <cell r="U6799">
            <v>0</v>
          </cell>
          <cell r="V6799">
            <v>0</v>
          </cell>
        </row>
        <row r="6800">
          <cell r="D6800" t="str">
            <v>GENCASA LAM SƠN</v>
          </cell>
          <cell r="M6800" t="str">
            <v>﻿Đang hoạt động</v>
          </cell>
          <cell r="N6800">
            <v>42627</v>
          </cell>
          <cell r="Q6800">
            <v>1</v>
          </cell>
          <cell r="T6800">
            <v>0</v>
          </cell>
          <cell r="U6800">
            <v>0</v>
          </cell>
          <cell r="V6800">
            <v>0</v>
          </cell>
        </row>
        <row r="6801">
          <cell r="D6801" t="str">
            <v>DAKLAK</v>
          </cell>
          <cell r="M6801" t="str">
            <v>﻿Tạm đình chỉ</v>
          </cell>
          <cell r="N6801">
            <v>42643</v>
          </cell>
          <cell r="Q6801">
            <v>0</v>
          </cell>
          <cell r="T6801">
            <v>0</v>
          </cell>
          <cell r="U6801">
            <v>1</v>
          </cell>
          <cell r="V6801">
            <v>0</v>
          </cell>
        </row>
        <row r="6802">
          <cell r="D6802" t="str">
            <v>THE STARS 2</v>
          </cell>
          <cell r="M6802" t="str">
            <v>﻿Đang hoạt động</v>
          </cell>
          <cell r="N6802">
            <v>42636</v>
          </cell>
          <cell r="Q6802">
            <v>1</v>
          </cell>
          <cell r="T6802">
            <v>0</v>
          </cell>
          <cell r="U6802">
            <v>0</v>
          </cell>
          <cell r="V6802">
            <v>0</v>
          </cell>
        </row>
        <row r="6803">
          <cell r="D6803" t="str">
            <v>COT GENCASA</v>
          </cell>
          <cell r="M6803" t="str">
            <v>﻿Đang hoạt động</v>
          </cell>
          <cell r="N6803">
            <v>41864</v>
          </cell>
          <cell r="Q6803">
            <v>0</v>
          </cell>
          <cell r="T6803">
            <v>0</v>
          </cell>
          <cell r="U6803">
            <v>1</v>
          </cell>
          <cell r="V6803">
            <v>0</v>
          </cell>
        </row>
        <row r="6804">
          <cell r="D6804" t="str">
            <v>ELITE</v>
          </cell>
          <cell r="M6804" t="str">
            <v>﻿Đang hoạt động</v>
          </cell>
          <cell r="N6804">
            <v>42628</v>
          </cell>
          <cell r="Q6804">
            <v>1</v>
          </cell>
          <cell r="T6804">
            <v>0</v>
          </cell>
          <cell r="U6804">
            <v>0</v>
          </cell>
          <cell r="V6804">
            <v>0</v>
          </cell>
        </row>
        <row r="6805">
          <cell r="M6805" t="str">
            <v>﻿Đang hoạt động</v>
          </cell>
          <cell r="N6805">
            <v>42647</v>
          </cell>
          <cell r="Q6805">
            <v>0</v>
          </cell>
          <cell r="T6805">
            <v>0</v>
          </cell>
          <cell r="U6805">
            <v>0</v>
          </cell>
          <cell r="V6805">
            <v>0</v>
          </cell>
        </row>
        <row r="6806">
          <cell r="D6806" t="str">
            <v>EIB MIỀN BẮC 1</v>
          </cell>
          <cell r="M6806" t="str">
            <v>﻿Đang hoạt động</v>
          </cell>
          <cell r="N6806">
            <v>42626</v>
          </cell>
          <cell r="Q6806">
            <v>0</v>
          </cell>
          <cell r="T6806">
            <v>0</v>
          </cell>
          <cell r="U6806">
            <v>0</v>
          </cell>
          <cell r="V6806">
            <v>0</v>
          </cell>
        </row>
        <row r="6807">
          <cell r="D6807" t="str">
            <v>DAKLAK</v>
          </cell>
          <cell r="M6807" t="str">
            <v>﻿Đã nghỉ việc</v>
          </cell>
          <cell r="N6807">
            <v>42634</v>
          </cell>
          <cell r="Q6807">
            <v>0</v>
          </cell>
          <cell r="T6807">
            <v>0</v>
          </cell>
          <cell r="U6807">
            <v>0</v>
          </cell>
          <cell r="V6807">
            <v>0</v>
          </cell>
        </row>
        <row r="6808">
          <cell r="D6808" t="str">
            <v>GENCASA LAM SƠN</v>
          </cell>
          <cell r="M6808" t="str">
            <v>﻿Đang hoạt động</v>
          </cell>
          <cell r="N6808">
            <v>42628</v>
          </cell>
          <cell r="Q6808">
            <v>0</v>
          </cell>
          <cell r="T6808">
            <v>0</v>
          </cell>
          <cell r="U6808">
            <v>1</v>
          </cell>
          <cell r="V6808">
            <v>0</v>
          </cell>
        </row>
        <row r="6809">
          <cell r="D6809" t="str">
            <v>GENCASA LAM SƠN</v>
          </cell>
          <cell r="M6809" t="str">
            <v>﻿Đang hoạt động</v>
          </cell>
          <cell r="N6809">
            <v>42661</v>
          </cell>
          <cell r="Q6809">
            <v>0</v>
          </cell>
          <cell r="T6809">
            <v>0</v>
          </cell>
          <cell r="U6809">
            <v>1</v>
          </cell>
          <cell r="V6809">
            <v>0</v>
          </cell>
        </row>
        <row r="6810">
          <cell r="D6810" t="str">
            <v>GENCASA ĐÀ NẴNG 1</v>
          </cell>
          <cell r="M6810" t="str">
            <v>﻿Đang hoạt động</v>
          </cell>
          <cell r="N6810">
            <v>42640</v>
          </cell>
          <cell r="Q6810">
            <v>1</v>
          </cell>
          <cell r="T6810">
            <v>0</v>
          </cell>
          <cell r="U6810">
            <v>0</v>
          </cell>
          <cell r="V6810">
            <v>0</v>
          </cell>
        </row>
        <row r="6811">
          <cell r="D6811" t="str">
            <v>GENCASA LAM SƠN</v>
          </cell>
          <cell r="M6811" t="str">
            <v>﻿Đã nghỉ việc</v>
          </cell>
          <cell r="N6811">
            <v>42627</v>
          </cell>
          <cell r="Q6811">
            <v>0</v>
          </cell>
          <cell r="T6811">
            <v>0</v>
          </cell>
          <cell r="U6811">
            <v>0</v>
          </cell>
          <cell r="V6811">
            <v>0</v>
          </cell>
        </row>
        <row r="6812">
          <cell r="D6812" t="str">
            <v>GENCASA LAM SƠN</v>
          </cell>
          <cell r="M6812" t="str">
            <v>﻿Đang hoạt động</v>
          </cell>
          <cell r="N6812">
            <v>42628</v>
          </cell>
          <cell r="Q6812">
            <v>0</v>
          </cell>
          <cell r="T6812">
            <v>0</v>
          </cell>
          <cell r="U6812">
            <v>0</v>
          </cell>
          <cell r="V6812">
            <v>1</v>
          </cell>
        </row>
        <row r="6813">
          <cell r="D6813" t="str">
            <v>GENCASA LAM SƠN</v>
          </cell>
          <cell r="M6813" t="str">
            <v>﻿Đang hoạt động</v>
          </cell>
          <cell r="N6813">
            <v>42628</v>
          </cell>
          <cell r="Q6813">
            <v>0</v>
          </cell>
          <cell r="T6813">
            <v>0</v>
          </cell>
          <cell r="U6813">
            <v>1</v>
          </cell>
          <cell r="V6813">
            <v>0</v>
          </cell>
        </row>
        <row r="6814">
          <cell r="D6814" t="str">
            <v>EIB MIỀN BẮC 1</v>
          </cell>
          <cell r="M6814" t="str">
            <v>﻿Đang hoạt động</v>
          </cell>
          <cell r="N6814">
            <v>42626</v>
          </cell>
          <cell r="Q6814">
            <v>0</v>
          </cell>
          <cell r="T6814">
            <v>0</v>
          </cell>
          <cell r="U6814">
            <v>0</v>
          </cell>
          <cell r="V6814">
            <v>0</v>
          </cell>
        </row>
        <row r="6815">
          <cell r="D6815" t="str">
            <v>GENCASA LAM SƠN</v>
          </cell>
          <cell r="M6815" t="str">
            <v>﻿Đang hoạt động</v>
          </cell>
          <cell r="N6815">
            <v>42627</v>
          </cell>
          <cell r="Q6815">
            <v>1</v>
          </cell>
          <cell r="T6815">
            <v>0</v>
          </cell>
          <cell r="U6815">
            <v>0</v>
          </cell>
          <cell r="V6815">
            <v>0</v>
          </cell>
        </row>
        <row r="6816">
          <cell r="D6816" t="str">
            <v>GENCASA LAM SƠN</v>
          </cell>
          <cell r="M6816" t="str">
            <v>﻿Đã nghỉ việc</v>
          </cell>
          <cell r="N6816">
            <v>42627</v>
          </cell>
          <cell r="Q6816">
            <v>0</v>
          </cell>
          <cell r="T6816">
            <v>0</v>
          </cell>
          <cell r="U6816">
            <v>0</v>
          </cell>
          <cell r="V6816">
            <v>0</v>
          </cell>
        </row>
        <row r="6817">
          <cell r="D6817" t="str">
            <v>GENCASA HÀ ĐÔNG</v>
          </cell>
          <cell r="M6817" t="str">
            <v>﻿Đang hoạt động</v>
          </cell>
          <cell r="N6817">
            <v>42626</v>
          </cell>
          <cell r="Q6817">
            <v>1</v>
          </cell>
          <cell r="T6817">
            <v>0</v>
          </cell>
          <cell r="U6817">
            <v>0</v>
          </cell>
          <cell r="V6817">
            <v>0</v>
          </cell>
        </row>
        <row r="6818">
          <cell r="D6818" t="str">
            <v>TCB NORTH</v>
          </cell>
          <cell r="M6818" t="str">
            <v>﻿Đang hoạt động</v>
          </cell>
          <cell r="N6818">
            <v>42627</v>
          </cell>
          <cell r="Q6818">
            <v>0</v>
          </cell>
          <cell r="T6818">
            <v>0</v>
          </cell>
          <cell r="U6818">
            <v>0</v>
          </cell>
          <cell r="V6818">
            <v>0</v>
          </cell>
        </row>
        <row r="6819">
          <cell r="D6819" t="str">
            <v>GENCASA ĐÀ NẴNG 1</v>
          </cell>
          <cell r="M6819" t="str">
            <v>﻿Đang hoạt động</v>
          </cell>
          <cell r="N6819">
            <v>42627</v>
          </cell>
          <cell r="Q6819">
            <v>1</v>
          </cell>
          <cell r="T6819">
            <v>0</v>
          </cell>
          <cell r="U6819">
            <v>0</v>
          </cell>
          <cell r="V6819">
            <v>0</v>
          </cell>
        </row>
        <row r="6820">
          <cell r="M6820" t="str">
            <v>﻿Đang hoạt động</v>
          </cell>
          <cell r="N6820">
            <v>42647</v>
          </cell>
          <cell r="Q6820">
            <v>0</v>
          </cell>
          <cell r="T6820">
            <v>0</v>
          </cell>
          <cell r="U6820">
            <v>0</v>
          </cell>
          <cell r="V6820">
            <v>0</v>
          </cell>
        </row>
        <row r="6821">
          <cell r="D6821" t="str">
            <v>MDRT BH</v>
          </cell>
          <cell r="M6821" t="str">
            <v>﻿Đang hoạt động</v>
          </cell>
          <cell r="N6821">
            <v>42692</v>
          </cell>
          <cell r="Q6821">
            <v>1</v>
          </cell>
          <cell r="T6821">
            <v>0</v>
          </cell>
          <cell r="U6821">
            <v>0</v>
          </cell>
          <cell r="V6821">
            <v>0</v>
          </cell>
        </row>
        <row r="6822">
          <cell r="M6822" t="str">
            <v>﻿Đang hoạt động</v>
          </cell>
          <cell r="N6822">
            <v>42647</v>
          </cell>
          <cell r="Q6822">
            <v>0</v>
          </cell>
          <cell r="T6822">
            <v>0</v>
          </cell>
          <cell r="U6822">
            <v>0</v>
          </cell>
          <cell r="V6822">
            <v>0</v>
          </cell>
        </row>
        <row r="6823">
          <cell r="D6823" t="str">
            <v>ELITE</v>
          </cell>
          <cell r="M6823" t="str">
            <v>﻿Đang hoạt động</v>
          </cell>
          <cell r="N6823">
            <v>42656</v>
          </cell>
          <cell r="Q6823">
            <v>1</v>
          </cell>
          <cell r="T6823">
            <v>0</v>
          </cell>
          <cell r="U6823">
            <v>0</v>
          </cell>
          <cell r="V6823">
            <v>0</v>
          </cell>
        </row>
        <row r="6824">
          <cell r="D6824" t="str">
            <v>GENCASA ĐÀ NẴNG 1</v>
          </cell>
          <cell r="M6824" t="str">
            <v>﻿Đang hoạt động</v>
          </cell>
          <cell r="N6824">
            <v>42627</v>
          </cell>
          <cell r="Q6824">
            <v>0</v>
          </cell>
          <cell r="T6824">
            <v>1</v>
          </cell>
          <cell r="U6824">
            <v>0</v>
          </cell>
          <cell r="V6824">
            <v>0</v>
          </cell>
        </row>
        <row r="6825">
          <cell r="D6825" t="str">
            <v>DAKLAK</v>
          </cell>
          <cell r="M6825" t="str">
            <v>﻿Đã nghỉ việc</v>
          </cell>
          <cell r="N6825">
            <v>42643</v>
          </cell>
          <cell r="Q6825">
            <v>0</v>
          </cell>
          <cell r="T6825">
            <v>0</v>
          </cell>
          <cell r="U6825">
            <v>0</v>
          </cell>
          <cell r="V6825">
            <v>0</v>
          </cell>
        </row>
        <row r="6826">
          <cell r="D6826" t="str">
            <v>GENCASA LAM SƠN</v>
          </cell>
          <cell r="M6826" t="str">
            <v>﻿Đang hoạt động</v>
          </cell>
          <cell r="N6826">
            <v>42627</v>
          </cell>
          <cell r="Q6826">
            <v>1</v>
          </cell>
          <cell r="T6826">
            <v>0</v>
          </cell>
          <cell r="U6826">
            <v>0</v>
          </cell>
          <cell r="V6826">
            <v>0</v>
          </cell>
        </row>
        <row r="6827">
          <cell r="D6827" t="str">
            <v>REDBULL</v>
          </cell>
          <cell r="M6827" t="str">
            <v>﻿Đang hoạt động</v>
          </cell>
          <cell r="N6827">
            <v>42639</v>
          </cell>
          <cell r="Q6827">
            <v>0</v>
          </cell>
          <cell r="T6827">
            <v>0</v>
          </cell>
          <cell r="U6827">
            <v>1</v>
          </cell>
          <cell r="V6827">
            <v>0</v>
          </cell>
        </row>
        <row r="6828">
          <cell r="D6828" t="str">
            <v>VĨNH LONG</v>
          </cell>
          <cell r="M6828" t="str">
            <v>﻿Đang hoạt động</v>
          </cell>
          <cell r="N6828">
            <v>42627</v>
          </cell>
          <cell r="Q6828">
            <v>1</v>
          </cell>
          <cell r="T6828">
            <v>0</v>
          </cell>
          <cell r="U6828">
            <v>0</v>
          </cell>
          <cell r="V6828">
            <v>0</v>
          </cell>
        </row>
        <row r="6829">
          <cell r="D6829" t="str">
            <v>GENCASA THÁI BÌNH</v>
          </cell>
          <cell r="M6829" t="str">
            <v>﻿Đang hoạt động</v>
          </cell>
          <cell r="N6829">
            <v>42628</v>
          </cell>
          <cell r="Q6829">
            <v>1</v>
          </cell>
          <cell r="T6829">
            <v>0</v>
          </cell>
          <cell r="U6829">
            <v>0</v>
          </cell>
          <cell r="V6829">
            <v>0</v>
          </cell>
        </row>
        <row r="6830">
          <cell r="D6830" t="str">
            <v>GENCASA THÁI BÌNH</v>
          </cell>
          <cell r="M6830" t="str">
            <v>﻿Đang hoạt động</v>
          </cell>
          <cell r="N6830">
            <v>42669</v>
          </cell>
          <cell r="Q6830">
            <v>0</v>
          </cell>
          <cell r="T6830">
            <v>0</v>
          </cell>
          <cell r="U6830">
            <v>1</v>
          </cell>
          <cell r="V6830">
            <v>0</v>
          </cell>
        </row>
        <row r="6831">
          <cell r="D6831" t="str">
            <v>VĨNH LONG</v>
          </cell>
          <cell r="M6831" t="str">
            <v>﻿Đang hoạt động</v>
          </cell>
          <cell r="N6831">
            <v>42627</v>
          </cell>
          <cell r="Q6831">
            <v>1</v>
          </cell>
          <cell r="T6831">
            <v>0</v>
          </cell>
          <cell r="U6831">
            <v>0</v>
          </cell>
          <cell r="V6831">
            <v>0</v>
          </cell>
        </row>
        <row r="6832">
          <cell r="D6832" t="str">
            <v>VICTORY</v>
          </cell>
          <cell r="M6832" t="str">
            <v>﻿Đang hoạt động</v>
          </cell>
          <cell r="N6832">
            <v>42627</v>
          </cell>
          <cell r="Q6832">
            <v>1</v>
          </cell>
          <cell r="T6832">
            <v>0</v>
          </cell>
          <cell r="U6832">
            <v>0</v>
          </cell>
          <cell r="V6832">
            <v>0</v>
          </cell>
        </row>
        <row r="6833">
          <cell r="D6833" t="str">
            <v>VĨNH LONG</v>
          </cell>
          <cell r="M6833" t="str">
            <v>﻿Đang hoạt động</v>
          </cell>
          <cell r="N6833">
            <v>42627</v>
          </cell>
          <cell r="Q6833">
            <v>1</v>
          </cell>
          <cell r="T6833">
            <v>0</v>
          </cell>
          <cell r="U6833">
            <v>0</v>
          </cell>
          <cell r="V6833">
            <v>0</v>
          </cell>
        </row>
        <row r="6834">
          <cell r="D6834" t="str">
            <v>GENCASA THÁI BÌNH</v>
          </cell>
          <cell r="M6834" t="str">
            <v>﻿Đang hoạt động</v>
          </cell>
          <cell r="N6834">
            <v>42664</v>
          </cell>
          <cell r="Q6834">
            <v>1</v>
          </cell>
          <cell r="T6834">
            <v>0</v>
          </cell>
          <cell r="U6834">
            <v>0</v>
          </cell>
          <cell r="V6834">
            <v>0</v>
          </cell>
        </row>
        <row r="6835">
          <cell r="D6835" t="str">
            <v>REDBULL</v>
          </cell>
          <cell r="M6835" t="str">
            <v>﻿Đang hoạt động</v>
          </cell>
          <cell r="N6835">
            <v>42628</v>
          </cell>
          <cell r="Q6835">
            <v>0</v>
          </cell>
          <cell r="T6835">
            <v>0</v>
          </cell>
          <cell r="U6835">
            <v>1</v>
          </cell>
          <cell r="V6835">
            <v>0</v>
          </cell>
        </row>
        <row r="6836">
          <cell r="D6836" t="str">
            <v>VĨNH LONG</v>
          </cell>
          <cell r="M6836" t="str">
            <v>﻿Đã nghỉ việc</v>
          </cell>
          <cell r="N6836">
            <v>42627</v>
          </cell>
          <cell r="Q6836">
            <v>0</v>
          </cell>
          <cell r="T6836">
            <v>0</v>
          </cell>
          <cell r="U6836">
            <v>0</v>
          </cell>
          <cell r="V6836">
            <v>0</v>
          </cell>
        </row>
        <row r="6837">
          <cell r="D6837" t="str">
            <v>REDBULL</v>
          </cell>
          <cell r="M6837" t="str">
            <v>﻿Đã nghỉ việc</v>
          </cell>
          <cell r="N6837">
            <v>42628</v>
          </cell>
          <cell r="Q6837">
            <v>0</v>
          </cell>
          <cell r="T6837">
            <v>0</v>
          </cell>
          <cell r="U6837">
            <v>0</v>
          </cell>
          <cell r="V6837">
            <v>0</v>
          </cell>
        </row>
        <row r="6838">
          <cell r="D6838" t="str">
            <v>CẦN THƠ</v>
          </cell>
          <cell r="M6838" t="str">
            <v>﻿Đang hoạt động</v>
          </cell>
          <cell r="N6838">
            <v>42628</v>
          </cell>
          <cell r="Q6838">
            <v>1</v>
          </cell>
          <cell r="T6838">
            <v>0</v>
          </cell>
          <cell r="U6838">
            <v>0</v>
          </cell>
          <cell r="V6838">
            <v>0</v>
          </cell>
        </row>
        <row r="6839">
          <cell r="D6839" t="str">
            <v>VĨNH LONG</v>
          </cell>
          <cell r="M6839" t="str">
            <v>﻿Đang hoạt động</v>
          </cell>
          <cell r="N6839">
            <v>42627</v>
          </cell>
          <cell r="Q6839">
            <v>1</v>
          </cell>
          <cell r="T6839">
            <v>0</v>
          </cell>
          <cell r="U6839">
            <v>0</v>
          </cell>
          <cell r="V6839">
            <v>0</v>
          </cell>
        </row>
        <row r="6840">
          <cell r="D6840" t="str">
            <v>REDBULL</v>
          </cell>
          <cell r="M6840" t="str">
            <v>﻿Đã nghỉ việc</v>
          </cell>
          <cell r="N6840">
            <v>42628</v>
          </cell>
          <cell r="Q6840">
            <v>0</v>
          </cell>
          <cell r="T6840">
            <v>0</v>
          </cell>
          <cell r="U6840">
            <v>0</v>
          </cell>
          <cell r="V6840">
            <v>0</v>
          </cell>
        </row>
        <row r="6841">
          <cell r="D6841" t="str">
            <v>VĨNH LONG</v>
          </cell>
          <cell r="M6841" t="str">
            <v>﻿Đang hoạt động</v>
          </cell>
          <cell r="N6841">
            <v>42627</v>
          </cell>
          <cell r="Q6841">
            <v>1</v>
          </cell>
          <cell r="T6841">
            <v>0</v>
          </cell>
          <cell r="U6841">
            <v>0</v>
          </cell>
          <cell r="V6841">
            <v>0</v>
          </cell>
        </row>
        <row r="6842">
          <cell r="D6842" t="str">
            <v>GENCASA THÁI BÌNH</v>
          </cell>
          <cell r="M6842" t="str">
            <v>﻿Đang hoạt động</v>
          </cell>
          <cell r="N6842">
            <v>42628</v>
          </cell>
          <cell r="Q6842">
            <v>1</v>
          </cell>
          <cell r="T6842">
            <v>0</v>
          </cell>
          <cell r="U6842">
            <v>0</v>
          </cell>
          <cell r="V6842">
            <v>0</v>
          </cell>
        </row>
        <row r="6843">
          <cell r="D6843" t="str">
            <v>REDBULL</v>
          </cell>
          <cell r="M6843" t="str">
            <v>﻿Đang hoạt động</v>
          </cell>
          <cell r="N6843">
            <v>42628</v>
          </cell>
          <cell r="Q6843">
            <v>0</v>
          </cell>
          <cell r="T6843">
            <v>0</v>
          </cell>
          <cell r="U6843">
            <v>1</v>
          </cell>
          <cell r="V6843">
            <v>0</v>
          </cell>
        </row>
        <row r="6844">
          <cell r="D6844" t="str">
            <v>REDBULL</v>
          </cell>
          <cell r="M6844" t="str">
            <v>﻿Đang hoạt động</v>
          </cell>
          <cell r="N6844">
            <v>42628</v>
          </cell>
          <cell r="Q6844">
            <v>1</v>
          </cell>
          <cell r="T6844">
            <v>0</v>
          </cell>
          <cell r="U6844">
            <v>0</v>
          </cell>
          <cell r="V6844">
            <v>0</v>
          </cell>
        </row>
        <row r="6845">
          <cell r="D6845" t="str">
            <v>GENCASA THÁI BÌNH</v>
          </cell>
          <cell r="M6845" t="str">
            <v>﻿Đang hoạt động</v>
          </cell>
          <cell r="N6845">
            <v>42663</v>
          </cell>
          <cell r="Q6845">
            <v>1</v>
          </cell>
          <cell r="T6845">
            <v>0</v>
          </cell>
          <cell r="U6845">
            <v>0</v>
          </cell>
          <cell r="V6845">
            <v>0</v>
          </cell>
        </row>
        <row r="6846">
          <cell r="D6846" t="str">
            <v>REDBULL</v>
          </cell>
          <cell r="M6846" t="str">
            <v>﻿Đang hoạt động</v>
          </cell>
          <cell r="N6846">
            <v>42628</v>
          </cell>
          <cell r="Q6846">
            <v>1</v>
          </cell>
          <cell r="T6846">
            <v>0</v>
          </cell>
          <cell r="U6846">
            <v>0</v>
          </cell>
          <cell r="V6846">
            <v>0</v>
          </cell>
        </row>
        <row r="6847">
          <cell r="D6847" t="str">
            <v>CẦN THƠ</v>
          </cell>
          <cell r="M6847" t="str">
            <v>﻿Đang hoạt động</v>
          </cell>
          <cell r="N6847">
            <v>42628</v>
          </cell>
          <cell r="Q6847">
            <v>1</v>
          </cell>
          <cell r="T6847">
            <v>0</v>
          </cell>
          <cell r="U6847">
            <v>0</v>
          </cell>
          <cell r="V6847">
            <v>0</v>
          </cell>
        </row>
        <row r="6848">
          <cell r="D6848" t="str">
            <v>REDBULL</v>
          </cell>
          <cell r="M6848" t="str">
            <v>﻿Đang hoạt động</v>
          </cell>
          <cell r="N6848">
            <v>42627</v>
          </cell>
          <cell r="Q6848">
            <v>0</v>
          </cell>
          <cell r="T6848">
            <v>1</v>
          </cell>
          <cell r="U6848">
            <v>0</v>
          </cell>
          <cell r="V6848">
            <v>0</v>
          </cell>
        </row>
        <row r="6849">
          <cell r="D6849" t="str">
            <v>REDBULL</v>
          </cell>
          <cell r="M6849" t="str">
            <v>﻿Đã nghỉ việc</v>
          </cell>
          <cell r="N6849">
            <v>42640</v>
          </cell>
          <cell r="Q6849">
            <v>0</v>
          </cell>
          <cell r="T6849">
            <v>0</v>
          </cell>
          <cell r="U6849">
            <v>0</v>
          </cell>
          <cell r="V6849">
            <v>0</v>
          </cell>
        </row>
        <row r="6850">
          <cell r="D6850" t="str">
            <v>REDBULL</v>
          </cell>
          <cell r="M6850" t="str">
            <v>﻿Đang hoạt động</v>
          </cell>
          <cell r="N6850">
            <v>42628</v>
          </cell>
          <cell r="Q6850">
            <v>1</v>
          </cell>
          <cell r="T6850">
            <v>0</v>
          </cell>
          <cell r="U6850">
            <v>0</v>
          </cell>
          <cell r="V6850">
            <v>0</v>
          </cell>
        </row>
        <row r="6851">
          <cell r="D6851" t="str">
            <v>REDBULL</v>
          </cell>
          <cell r="M6851" t="str">
            <v>﻿Đã nghỉ việc</v>
          </cell>
          <cell r="N6851">
            <v>42627</v>
          </cell>
          <cell r="Q6851">
            <v>0</v>
          </cell>
          <cell r="T6851">
            <v>0</v>
          </cell>
          <cell r="U6851">
            <v>0</v>
          </cell>
          <cell r="V6851">
            <v>0</v>
          </cell>
        </row>
        <row r="6852">
          <cell r="D6852" t="str">
            <v>DANANG1</v>
          </cell>
          <cell r="M6852" t="str">
            <v>﻿Đang hoạt động</v>
          </cell>
          <cell r="N6852">
            <v>42627</v>
          </cell>
          <cell r="Q6852">
            <v>1</v>
          </cell>
          <cell r="T6852">
            <v>0</v>
          </cell>
          <cell r="U6852">
            <v>0</v>
          </cell>
          <cell r="V6852">
            <v>0</v>
          </cell>
        </row>
        <row r="6853">
          <cell r="D6853" t="str">
            <v>DANANG1</v>
          </cell>
          <cell r="M6853" t="str">
            <v>﻿Đã nghỉ việc</v>
          </cell>
          <cell r="N6853">
            <v>42627</v>
          </cell>
          <cell r="Q6853">
            <v>0</v>
          </cell>
          <cell r="T6853">
            <v>0</v>
          </cell>
          <cell r="U6853">
            <v>0</v>
          </cell>
          <cell r="V6853">
            <v>0</v>
          </cell>
        </row>
        <row r="6854">
          <cell r="D6854" t="str">
            <v>REDBULL</v>
          </cell>
          <cell r="M6854" t="str">
            <v>﻿Đang hoạt động</v>
          </cell>
          <cell r="N6854">
            <v>42628</v>
          </cell>
          <cell r="Q6854">
            <v>0</v>
          </cell>
          <cell r="T6854">
            <v>0</v>
          </cell>
          <cell r="U6854">
            <v>1</v>
          </cell>
          <cell r="V6854">
            <v>0</v>
          </cell>
        </row>
        <row r="6855">
          <cell r="D6855" t="str">
            <v>REDBULL</v>
          </cell>
          <cell r="M6855" t="str">
            <v>﻿Đã nghỉ việc</v>
          </cell>
          <cell r="N6855">
            <v>42628</v>
          </cell>
          <cell r="Q6855">
            <v>0</v>
          </cell>
          <cell r="T6855">
            <v>0</v>
          </cell>
          <cell r="U6855">
            <v>0</v>
          </cell>
          <cell r="V6855">
            <v>0</v>
          </cell>
        </row>
        <row r="6856">
          <cell r="D6856" t="str">
            <v>REDBULL</v>
          </cell>
          <cell r="M6856" t="str">
            <v>﻿Đang hoạt động</v>
          </cell>
          <cell r="N6856">
            <v>42628</v>
          </cell>
          <cell r="Q6856">
            <v>1</v>
          </cell>
          <cell r="T6856">
            <v>0</v>
          </cell>
          <cell r="U6856">
            <v>0</v>
          </cell>
          <cell r="V6856">
            <v>0</v>
          </cell>
        </row>
        <row r="6857">
          <cell r="D6857" t="str">
            <v>REDBULL</v>
          </cell>
          <cell r="M6857" t="str">
            <v>﻿Đã nghỉ việc</v>
          </cell>
          <cell r="N6857">
            <v>42628</v>
          </cell>
          <cell r="Q6857">
            <v>0</v>
          </cell>
          <cell r="T6857">
            <v>0</v>
          </cell>
          <cell r="U6857">
            <v>0</v>
          </cell>
          <cell r="V6857">
            <v>0</v>
          </cell>
        </row>
        <row r="6858">
          <cell r="D6858" t="str">
            <v>REDBULL</v>
          </cell>
          <cell r="M6858" t="str">
            <v>﻿Đang hoạt động</v>
          </cell>
          <cell r="N6858">
            <v>42657</v>
          </cell>
          <cell r="Q6858">
            <v>0</v>
          </cell>
          <cell r="T6858">
            <v>0</v>
          </cell>
          <cell r="U6858">
            <v>1</v>
          </cell>
          <cell r="V6858">
            <v>0</v>
          </cell>
        </row>
        <row r="6859">
          <cell r="D6859" t="str">
            <v>REDBULL</v>
          </cell>
          <cell r="M6859" t="str">
            <v>﻿Đang hoạt động</v>
          </cell>
          <cell r="N6859">
            <v>42627</v>
          </cell>
          <cell r="Q6859">
            <v>1</v>
          </cell>
          <cell r="T6859">
            <v>0</v>
          </cell>
          <cell r="U6859">
            <v>0</v>
          </cell>
          <cell r="V6859">
            <v>0</v>
          </cell>
        </row>
        <row r="6860">
          <cell r="D6860" t="str">
            <v>GENCASA THÁI BÌNH</v>
          </cell>
          <cell r="M6860" t="str">
            <v>﻿Đang hoạt động</v>
          </cell>
          <cell r="N6860">
            <v>42628</v>
          </cell>
          <cell r="Q6860">
            <v>1</v>
          </cell>
          <cell r="T6860">
            <v>0</v>
          </cell>
          <cell r="U6860">
            <v>0</v>
          </cell>
          <cell r="V6860">
            <v>0</v>
          </cell>
        </row>
        <row r="6861">
          <cell r="D6861" t="str">
            <v>GENCASA THÁI BÌNH</v>
          </cell>
          <cell r="M6861" t="str">
            <v>﻿Đang hoạt động</v>
          </cell>
          <cell r="N6861">
            <v>42627</v>
          </cell>
          <cell r="Q6861">
            <v>1</v>
          </cell>
          <cell r="T6861">
            <v>0</v>
          </cell>
          <cell r="U6861">
            <v>0</v>
          </cell>
          <cell r="V6861">
            <v>0</v>
          </cell>
        </row>
        <row r="6862">
          <cell r="D6862" t="str">
            <v>REDBULL</v>
          </cell>
          <cell r="M6862" t="str">
            <v>﻿Đã nghỉ việc</v>
          </cell>
          <cell r="N6862">
            <v>42627</v>
          </cell>
          <cell r="Q6862">
            <v>0</v>
          </cell>
          <cell r="T6862">
            <v>0</v>
          </cell>
          <cell r="U6862">
            <v>0</v>
          </cell>
          <cell r="V6862">
            <v>0</v>
          </cell>
        </row>
        <row r="6863">
          <cell r="D6863" t="str">
            <v>REDBULL</v>
          </cell>
          <cell r="M6863" t="str">
            <v>﻿Đang hoạt động</v>
          </cell>
          <cell r="N6863">
            <v>42627</v>
          </cell>
          <cell r="Q6863">
            <v>1</v>
          </cell>
          <cell r="T6863">
            <v>0</v>
          </cell>
          <cell r="U6863">
            <v>0</v>
          </cell>
          <cell r="V6863">
            <v>0</v>
          </cell>
        </row>
        <row r="6864">
          <cell r="D6864" t="str">
            <v>REDBULL</v>
          </cell>
          <cell r="M6864" t="str">
            <v>﻿Đang hoạt động</v>
          </cell>
          <cell r="N6864">
            <v>42639</v>
          </cell>
          <cell r="Q6864">
            <v>0</v>
          </cell>
          <cell r="T6864">
            <v>0</v>
          </cell>
          <cell r="U6864">
            <v>0</v>
          </cell>
          <cell r="V6864">
            <v>1</v>
          </cell>
        </row>
        <row r="6865">
          <cell r="D6865" t="str">
            <v>REDBULL</v>
          </cell>
          <cell r="M6865" t="str">
            <v>﻿Đang hoạt động</v>
          </cell>
          <cell r="N6865">
            <v>42627</v>
          </cell>
          <cell r="Q6865">
            <v>1</v>
          </cell>
          <cell r="T6865">
            <v>0</v>
          </cell>
          <cell r="U6865">
            <v>0</v>
          </cell>
          <cell r="V6865">
            <v>0</v>
          </cell>
        </row>
        <row r="6866">
          <cell r="D6866" t="str">
            <v>REDBULL</v>
          </cell>
          <cell r="M6866" t="str">
            <v>﻿Đang hoạt động</v>
          </cell>
          <cell r="N6866">
            <v>42627</v>
          </cell>
          <cell r="Q6866">
            <v>1</v>
          </cell>
          <cell r="T6866">
            <v>0</v>
          </cell>
          <cell r="U6866">
            <v>0</v>
          </cell>
          <cell r="V6866">
            <v>0</v>
          </cell>
        </row>
        <row r="6867">
          <cell r="D6867" t="str">
            <v>BLUE WAVES</v>
          </cell>
          <cell r="M6867" t="str">
            <v>﻿Đang hoạt động</v>
          </cell>
          <cell r="N6867">
            <v>42628</v>
          </cell>
          <cell r="Q6867">
            <v>1</v>
          </cell>
          <cell r="T6867">
            <v>0</v>
          </cell>
          <cell r="U6867">
            <v>0</v>
          </cell>
          <cell r="V6867">
            <v>0</v>
          </cell>
        </row>
        <row r="6868">
          <cell r="D6868" t="str">
            <v>REDBULL</v>
          </cell>
          <cell r="M6868" t="str">
            <v>﻿Đang hoạt động</v>
          </cell>
          <cell r="N6868">
            <v>42628</v>
          </cell>
          <cell r="Q6868">
            <v>1</v>
          </cell>
          <cell r="T6868">
            <v>0</v>
          </cell>
          <cell r="U6868">
            <v>0</v>
          </cell>
          <cell r="V6868">
            <v>0</v>
          </cell>
        </row>
        <row r="6869">
          <cell r="D6869" t="str">
            <v>REDBULL</v>
          </cell>
          <cell r="M6869" t="str">
            <v>﻿Đang hoạt động</v>
          </cell>
          <cell r="N6869">
            <v>42628</v>
          </cell>
          <cell r="Q6869">
            <v>0</v>
          </cell>
          <cell r="T6869">
            <v>0</v>
          </cell>
          <cell r="U6869">
            <v>1</v>
          </cell>
          <cell r="V6869">
            <v>0</v>
          </cell>
        </row>
        <row r="6870">
          <cell r="D6870" t="str">
            <v>GENCASA THÁI BÌNH</v>
          </cell>
          <cell r="M6870" t="str">
            <v>﻿Đang hoạt động</v>
          </cell>
          <cell r="N6870">
            <v>42698</v>
          </cell>
          <cell r="Q6870">
            <v>1</v>
          </cell>
          <cell r="T6870">
            <v>0</v>
          </cell>
          <cell r="U6870">
            <v>0</v>
          </cell>
          <cell r="V6870">
            <v>0</v>
          </cell>
        </row>
        <row r="6871">
          <cell r="D6871" t="str">
            <v>REDBULL</v>
          </cell>
          <cell r="M6871" t="str">
            <v>﻿Đang hoạt động</v>
          </cell>
          <cell r="N6871">
            <v>42657</v>
          </cell>
          <cell r="Q6871">
            <v>1</v>
          </cell>
          <cell r="T6871">
            <v>0</v>
          </cell>
          <cell r="U6871">
            <v>0</v>
          </cell>
          <cell r="V6871">
            <v>0</v>
          </cell>
        </row>
        <row r="6872">
          <cell r="D6872" t="str">
            <v>REDBULL</v>
          </cell>
          <cell r="M6872" t="str">
            <v>﻿Đang hoạt động</v>
          </cell>
          <cell r="N6872">
            <v>42639</v>
          </cell>
          <cell r="Q6872">
            <v>0</v>
          </cell>
          <cell r="T6872">
            <v>1</v>
          </cell>
          <cell r="U6872">
            <v>0</v>
          </cell>
          <cell r="V6872">
            <v>0</v>
          </cell>
        </row>
        <row r="6873">
          <cell r="D6873" t="str">
            <v>MDRT VT</v>
          </cell>
          <cell r="M6873" t="str">
            <v>﻿Đã nghỉ việc</v>
          </cell>
          <cell r="N6873">
            <v>42634</v>
          </cell>
          <cell r="Q6873">
            <v>0</v>
          </cell>
          <cell r="T6873">
            <v>0</v>
          </cell>
          <cell r="U6873">
            <v>0</v>
          </cell>
          <cell r="V6873">
            <v>0</v>
          </cell>
        </row>
        <row r="6874">
          <cell r="D6874" t="str">
            <v>REDBULL</v>
          </cell>
          <cell r="M6874" t="str">
            <v>﻿Đang hoạt động</v>
          </cell>
          <cell r="N6874">
            <v>42627</v>
          </cell>
          <cell r="Q6874">
            <v>0</v>
          </cell>
          <cell r="T6874">
            <v>1</v>
          </cell>
          <cell r="U6874">
            <v>0</v>
          </cell>
          <cell r="V6874">
            <v>0</v>
          </cell>
        </row>
        <row r="6875">
          <cell r="D6875" t="str">
            <v>DAKLAK</v>
          </cell>
          <cell r="M6875" t="str">
            <v>﻿Đang hoạt động</v>
          </cell>
          <cell r="N6875">
            <v>42627</v>
          </cell>
          <cell r="Q6875">
            <v>1</v>
          </cell>
          <cell r="T6875">
            <v>0</v>
          </cell>
          <cell r="U6875">
            <v>0</v>
          </cell>
          <cell r="V6875">
            <v>0</v>
          </cell>
        </row>
        <row r="6876">
          <cell r="D6876" t="str">
            <v>REDBULL</v>
          </cell>
          <cell r="M6876" t="str">
            <v>﻿Đang hoạt động</v>
          </cell>
          <cell r="N6876">
            <v>42657</v>
          </cell>
          <cell r="Q6876">
            <v>0</v>
          </cell>
          <cell r="T6876">
            <v>0</v>
          </cell>
          <cell r="U6876">
            <v>0</v>
          </cell>
          <cell r="V6876">
            <v>1</v>
          </cell>
        </row>
        <row r="6877">
          <cell r="D6877" t="str">
            <v>DAKLAK</v>
          </cell>
          <cell r="M6877" t="str">
            <v>﻿Đang hoạt động</v>
          </cell>
          <cell r="N6877">
            <v>42634</v>
          </cell>
          <cell r="Q6877">
            <v>0</v>
          </cell>
          <cell r="T6877">
            <v>0</v>
          </cell>
          <cell r="U6877">
            <v>1</v>
          </cell>
          <cell r="V6877">
            <v>0</v>
          </cell>
        </row>
        <row r="6878">
          <cell r="D6878" t="str">
            <v>DANANG1</v>
          </cell>
          <cell r="M6878" t="str">
            <v>﻿Đang hoạt động</v>
          </cell>
          <cell r="N6878">
            <v>42627</v>
          </cell>
          <cell r="Q6878">
            <v>1</v>
          </cell>
          <cell r="T6878">
            <v>0</v>
          </cell>
          <cell r="U6878">
            <v>0</v>
          </cell>
          <cell r="V6878">
            <v>0</v>
          </cell>
        </row>
        <row r="6879">
          <cell r="D6879" t="str">
            <v>VICTORY</v>
          </cell>
          <cell r="M6879" t="str">
            <v>﻿Đang hoạt động</v>
          </cell>
          <cell r="N6879">
            <v>42627</v>
          </cell>
          <cell r="Q6879">
            <v>1</v>
          </cell>
          <cell r="T6879">
            <v>0</v>
          </cell>
          <cell r="U6879">
            <v>0</v>
          </cell>
          <cell r="V6879">
            <v>0</v>
          </cell>
        </row>
        <row r="6880">
          <cell r="D6880" t="str">
            <v>REDBULL</v>
          </cell>
          <cell r="M6880" t="str">
            <v>﻿Đang hoạt động</v>
          </cell>
          <cell r="N6880">
            <v>42628</v>
          </cell>
          <cell r="Q6880">
            <v>0</v>
          </cell>
          <cell r="T6880">
            <v>0</v>
          </cell>
          <cell r="U6880">
            <v>1</v>
          </cell>
          <cell r="V6880">
            <v>0</v>
          </cell>
        </row>
        <row r="6881">
          <cell r="D6881" t="str">
            <v>REDBULL</v>
          </cell>
          <cell r="M6881" t="str">
            <v>﻿Đã nghỉ việc</v>
          </cell>
          <cell r="N6881">
            <v>42639</v>
          </cell>
          <cell r="Q6881">
            <v>0</v>
          </cell>
          <cell r="T6881">
            <v>0</v>
          </cell>
          <cell r="U6881">
            <v>0</v>
          </cell>
          <cell r="V6881">
            <v>0</v>
          </cell>
        </row>
        <row r="6882">
          <cell r="D6882" t="str">
            <v>DAKLAK</v>
          </cell>
          <cell r="M6882" t="str">
            <v>﻿Đang hoạt động</v>
          </cell>
          <cell r="N6882">
            <v>42627</v>
          </cell>
          <cell r="Q6882">
            <v>0</v>
          </cell>
          <cell r="T6882">
            <v>0</v>
          </cell>
          <cell r="U6882">
            <v>1</v>
          </cell>
          <cell r="V6882">
            <v>0</v>
          </cell>
        </row>
        <row r="6883">
          <cell r="D6883" t="str">
            <v>REDBULL</v>
          </cell>
          <cell r="M6883" t="str">
            <v>﻿Tạm đình chỉ</v>
          </cell>
          <cell r="N6883">
            <v>42628</v>
          </cell>
          <cell r="Q6883">
            <v>0</v>
          </cell>
          <cell r="T6883">
            <v>0</v>
          </cell>
          <cell r="U6883">
            <v>1</v>
          </cell>
          <cell r="V6883">
            <v>0</v>
          </cell>
        </row>
        <row r="6884">
          <cell r="D6884" t="str">
            <v>DAKLAK</v>
          </cell>
          <cell r="M6884" t="str">
            <v>﻿Đang hoạt động</v>
          </cell>
          <cell r="N6884">
            <v>42627</v>
          </cell>
          <cell r="Q6884">
            <v>1</v>
          </cell>
          <cell r="T6884">
            <v>0</v>
          </cell>
          <cell r="U6884">
            <v>0</v>
          </cell>
          <cell r="V6884">
            <v>0</v>
          </cell>
        </row>
        <row r="6885">
          <cell r="D6885" t="str">
            <v>REDBULL</v>
          </cell>
          <cell r="M6885" t="str">
            <v>﻿Đang hoạt động</v>
          </cell>
          <cell r="N6885">
            <v>42639</v>
          </cell>
          <cell r="Q6885">
            <v>1</v>
          </cell>
          <cell r="T6885">
            <v>0</v>
          </cell>
          <cell r="U6885">
            <v>0</v>
          </cell>
          <cell r="V6885">
            <v>0</v>
          </cell>
        </row>
        <row r="6886">
          <cell r="D6886" t="str">
            <v>DAKLAK</v>
          </cell>
          <cell r="M6886" t="str">
            <v>﻿Đang hoạt động</v>
          </cell>
          <cell r="N6886">
            <v>42664</v>
          </cell>
          <cell r="Q6886">
            <v>1</v>
          </cell>
          <cell r="T6886">
            <v>0</v>
          </cell>
          <cell r="U6886">
            <v>0</v>
          </cell>
          <cell r="V6886">
            <v>0</v>
          </cell>
        </row>
        <row r="6887">
          <cell r="D6887" t="str">
            <v>DAKLAK</v>
          </cell>
          <cell r="M6887" t="str">
            <v>﻿Đang hoạt động</v>
          </cell>
          <cell r="N6887">
            <v>42627</v>
          </cell>
          <cell r="Q6887">
            <v>1</v>
          </cell>
          <cell r="T6887">
            <v>0</v>
          </cell>
          <cell r="U6887">
            <v>0</v>
          </cell>
          <cell r="V6887">
            <v>0</v>
          </cell>
        </row>
        <row r="6888">
          <cell r="D6888" t="str">
            <v>REDBULL</v>
          </cell>
          <cell r="M6888" t="str">
            <v>﻿Đang hoạt động</v>
          </cell>
          <cell r="N6888">
            <v>42628</v>
          </cell>
          <cell r="Q6888">
            <v>0</v>
          </cell>
          <cell r="T6888">
            <v>0</v>
          </cell>
          <cell r="U6888">
            <v>1</v>
          </cell>
          <cell r="V6888">
            <v>0</v>
          </cell>
        </row>
        <row r="6889">
          <cell r="D6889" t="str">
            <v>WHITE HORSE-GENCASA MỸ THO</v>
          </cell>
          <cell r="M6889" t="str">
            <v>﻿Đang hoạt động</v>
          </cell>
          <cell r="N6889">
            <v>42621</v>
          </cell>
          <cell r="Q6889">
            <v>0</v>
          </cell>
          <cell r="T6889">
            <v>1</v>
          </cell>
          <cell r="U6889">
            <v>0</v>
          </cell>
          <cell r="V6889">
            <v>0</v>
          </cell>
        </row>
        <row r="6890">
          <cell r="D6890" t="str">
            <v>DAKLAK</v>
          </cell>
          <cell r="M6890" t="str">
            <v>﻿Đang hoạt động</v>
          </cell>
          <cell r="N6890">
            <v>42627</v>
          </cell>
          <cell r="Q6890">
            <v>0</v>
          </cell>
          <cell r="T6890">
            <v>0</v>
          </cell>
          <cell r="U6890">
            <v>0</v>
          </cell>
          <cell r="V6890">
            <v>1</v>
          </cell>
        </row>
        <row r="6891">
          <cell r="D6891" t="str">
            <v>VICTORY</v>
          </cell>
          <cell r="M6891" t="str">
            <v>﻿Đang hoạt động</v>
          </cell>
          <cell r="N6891">
            <v>42627</v>
          </cell>
          <cell r="Q6891">
            <v>1</v>
          </cell>
          <cell r="T6891">
            <v>0</v>
          </cell>
          <cell r="U6891">
            <v>0</v>
          </cell>
          <cell r="V6891">
            <v>0</v>
          </cell>
        </row>
        <row r="6892">
          <cell r="D6892" t="str">
            <v>REDBULL</v>
          </cell>
          <cell r="M6892" t="str">
            <v>﻿Đang hoạt động</v>
          </cell>
          <cell r="N6892">
            <v>42640</v>
          </cell>
          <cell r="Q6892">
            <v>1</v>
          </cell>
          <cell r="T6892">
            <v>0</v>
          </cell>
          <cell r="U6892">
            <v>0</v>
          </cell>
          <cell r="V6892">
            <v>0</v>
          </cell>
        </row>
        <row r="6893">
          <cell r="D6893" t="str">
            <v>DAKLAK</v>
          </cell>
          <cell r="M6893" t="str">
            <v>﻿Đang hoạt động</v>
          </cell>
          <cell r="N6893">
            <v>42684</v>
          </cell>
          <cell r="Q6893">
            <v>1</v>
          </cell>
          <cell r="T6893">
            <v>0</v>
          </cell>
          <cell r="U6893">
            <v>0</v>
          </cell>
          <cell r="V6893">
            <v>0</v>
          </cell>
        </row>
        <row r="6894">
          <cell r="D6894" t="str">
            <v>REDBULL</v>
          </cell>
          <cell r="M6894" t="str">
            <v>﻿Tạm đình chỉ</v>
          </cell>
          <cell r="N6894">
            <v>42628</v>
          </cell>
          <cell r="Q6894">
            <v>0</v>
          </cell>
          <cell r="T6894">
            <v>0</v>
          </cell>
          <cell r="U6894">
            <v>1</v>
          </cell>
          <cell r="V6894">
            <v>0</v>
          </cell>
        </row>
        <row r="6895">
          <cell r="D6895" t="str">
            <v>VICTORY</v>
          </cell>
          <cell r="M6895" t="str">
            <v>﻿Đang hoạt động</v>
          </cell>
          <cell r="N6895">
            <v>42627</v>
          </cell>
          <cell r="Q6895">
            <v>1</v>
          </cell>
          <cell r="T6895">
            <v>0</v>
          </cell>
          <cell r="U6895">
            <v>0</v>
          </cell>
          <cell r="V6895">
            <v>0</v>
          </cell>
        </row>
        <row r="6896">
          <cell r="D6896" t="str">
            <v>VICTORY</v>
          </cell>
          <cell r="M6896" t="str">
            <v>﻿Đang hoạt động</v>
          </cell>
          <cell r="N6896">
            <v>42639</v>
          </cell>
          <cell r="Q6896">
            <v>1</v>
          </cell>
          <cell r="T6896">
            <v>0</v>
          </cell>
          <cell r="U6896">
            <v>0</v>
          </cell>
          <cell r="V6896">
            <v>0</v>
          </cell>
        </row>
        <row r="6897">
          <cell r="D6897" t="str">
            <v>LUCKY STAR</v>
          </cell>
          <cell r="M6897" t="str">
            <v>﻿Đang hoạt động</v>
          </cell>
          <cell r="N6897">
            <v>42640</v>
          </cell>
          <cell r="Q6897">
            <v>1</v>
          </cell>
          <cell r="T6897">
            <v>0</v>
          </cell>
          <cell r="U6897">
            <v>0</v>
          </cell>
          <cell r="V6897">
            <v>0</v>
          </cell>
        </row>
        <row r="6898">
          <cell r="D6898" t="str">
            <v>BLUE WAVES</v>
          </cell>
          <cell r="M6898" t="str">
            <v>﻿Đang hoạt động</v>
          </cell>
          <cell r="N6898">
            <v>42627</v>
          </cell>
          <cell r="Q6898">
            <v>1</v>
          </cell>
          <cell r="T6898">
            <v>0</v>
          </cell>
          <cell r="U6898">
            <v>0</v>
          </cell>
          <cell r="V6898">
            <v>0</v>
          </cell>
        </row>
        <row r="6899">
          <cell r="D6899" t="str">
            <v>CẦN THƠ</v>
          </cell>
          <cell r="M6899" t="str">
            <v>﻿Đang hoạt động</v>
          </cell>
          <cell r="N6899">
            <v>42628</v>
          </cell>
          <cell r="Q6899">
            <v>1</v>
          </cell>
          <cell r="T6899">
            <v>0</v>
          </cell>
          <cell r="U6899">
            <v>0</v>
          </cell>
          <cell r="V6899">
            <v>0</v>
          </cell>
        </row>
        <row r="6900">
          <cell r="D6900" t="str">
            <v>CẦN THƠ</v>
          </cell>
          <cell r="M6900" t="str">
            <v>﻿Đang hoạt động</v>
          </cell>
          <cell r="N6900">
            <v>42628</v>
          </cell>
          <cell r="Q6900">
            <v>1</v>
          </cell>
          <cell r="T6900">
            <v>0</v>
          </cell>
          <cell r="U6900">
            <v>0</v>
          </cell>
          <cell r="V6900">
            <v>0</v>
          </cell>
        </row>
        <row r="6901">
          <cell r="D6901" t="str">
            <v>GENCASA THÁI BÌNH</v>
          </cell>
          <cell r="M6901" t="str">
            <v>﻿Đang hoạt động</v>
          </cell>
          <cell r="N6901">
            <v>42628</v>
          </cell>
          <cell r="Q6901">
            <v>1</v>
          </cell>
          <cell r="T6901">
            <v>0</v>
          </cell>
          <cell r="U6901">
            <v>0</v>
          </cell>
          <cell r="V6901">
            <v>0</v>
          </cell>
        </row>
        <row r="6902">
          <cell r="D6902" t="str">
            <v>WHITE HORSE</v>
          </cell>
          <cell r="M6902" t="str">
            <v>﻿Đang hoạt động</v>
          </cell>
          <cell r="N6902">
            <v>41845</v>
          </cell>
          <cell r="Q6902">
            <v>0</v>
          </cell>
          <cell r="T6902">
            <v>0</v>
          </cell>
          <cell r="U6902">
            <v>1</v>
          </cell>
          <cell r="V6902">
            <v>0</v>
          </cell>
        </row>
        <row r="6903">
          <cell r="D6903" t="str">
            <v>BLUE WAVES</v>
          </cell>
          <cell r="M6903" t="str">
            <v>﻿Đang hoạt động</v>
          </cell>
          <cell r="N6903">
            <v>42629</v>
          </cell>
          <cell r="Q6903">
            <v>1</v>
          </cell>
          <cell r="T6903">
            <v>0</v>
          </cell>
          <cell r="U6903">
            <v>0</v>
          </cell>
          <cell r="V6903">
            <v>0</v>
          </cell>
        </row>
        <row r="6904">
          <cell r="D6904" t="str">
            <v>PHI MÃ</v>
          </cell>
          <cell r="M6904" t="str">
            <v>﻿Đang hoạt động</v>
          </cell>
          <cell r="N6904">
            <v>42634</v>
          </cell>
          <cell r="Q6904">
            <v>1</v>
          </cell>
          <cell r="T6904">
            <v>0</v>
          </cell>
          <cell r="U6904">
            <v>0</v>
          </cell>
          <cell r="V6904">
            <v>0</v>
          </cell>
        </row>
        <row r="6905">
          <cell r="D6905" t="str">
            <v>VICTORY</v>
          </cell>
          <cell r="M6905" t="str">
            <v>﻿Đã nghỉ việc</v>
          </cell>
          <cell r="N6905">
            <v>42639</v>
          </cell>
          <cell r="Q6905">
            <v>0</v>
          </cell>
          <cell r="T6905">
            <v>0</v>
          </cell>
          <cell r="U6905">
            <v>0</v>
          </cell>
          <cell r="V6905">
            <v>0</v>
          </cell>
        </row>
        <row r="6906">
          <cell r="D6906" t="str">
            <v>WHITE HORSE</v>
          </cell>
          <cell r="M6906" t="str">
            <v>﻿Đang hoạt động</v>
          </cell>
          <cell r="N6906">
            <v>41842</v>
          </cell>
          <cell r="Q6906">
            <v>1</v>
          </cell>
          <cell r="T6906">
            <v>0</v>
          </cell>
          <cell r="U6906">
            <v>0</v>
          </cell>
          <cell r="V6906">
            <v>0</v>
          </cell>
        </row>
        <row r="6907">
          <cell r="D6907" t="str">
            <v>DAKLAK</v>
          </cell>
          <cell r="M6907" t="str">
            <v>﻿Đang hoạt động</v>
          </cell>
          <cell r="N6907">
            <v>42627</v>
          </cell>
          <cell r="Q6907">
            <v>0</v>
          </cell>
          <cell r="T6907">
            <v>0</v>
          </cell>
          <cell r="U6907">
            <v>1</v>
          </cell>
          <cell r="V6907">
            <v>0</v>
          </cell>
        </row>
        <row r="6908">
          <cell r="D6908" t="str">
            <v>GENCASA THÁI BÌNH</v>
          </cell>
          <cell r="M6908" t="str">
            <v>﻿Đã nghỉ việc</v>
          </cell>
          <cell r="N6908">
            <v>42628</v>
          </cell>
          <cell r="Q6908">
            <v>0</v>
          </cell>
          <cell r="T6908">
            <v>0</v>
          </cell>
          <cell r="U6908">
            <v>0</v>
          </cell>
          <cell r="V6908">
            <v>0</v>
          </cell>
        </row>
        <row r="6909">
          <cell r="D6909" t="str">
            <v>BLUE WAVES</v>
          </cell>
          <cell r="M6909" t="str">
            <v>﻿Đang hoạt động</v>
          </cell>
          <cell r="N6909">
            <v>42632</v>
          </cell>
          <cell r="Q6909">
            <v>1</v>
          </cell>
          <cell r="T6909">
            <v>0</v>
          </cell>
          <cell r="U6909">
            <v>0</v>
          </cell>
          <cell r="V6909">
            <v>0</v>
          </cell>
        </row>
        <row r="6910">
          <cell r="D6910" t="str">
            <v>BLUE WAVES</v>
          </cell>
          <cell r="M6910" t="str">
            <v>﻿Đang hoạt động</v>
          </cell>
          <cell r="N6910">
            <v>42635</v>
          </cell>
          <cell r="Q6910">
            <v>1</v>
          </cell>
          <cell r="T6910">
            <v>0</v>
          </cell>
          <cell r="U6910">
            <v>0</v>
          </cell>
          <cell r="V6910">
            <v>0</v>
          </cell>
        </row>
        <row r="6911">
          <cell r="M6911" t="str">
            <v>﻿Đang hoạt động</v>
          </cell>
          <cell r="N6911">
            <v>42627</v>
          </cell>
          <cell r="Q6911">
            <v>0</v>
          </cell>
          <cell r="T6911">
            <v>0</v>
          </cell>
          <cell r="U6911">
            <v>0</v>
          </cell>
          <cell r="V6911">
            <v>0</v>
          </cell>
        </row>
        <row r="6912">
          <cell r="M6912" t="str">
            <v>﻿Đang hoạt động</v>
          </cell>
          <cell r="N6912">
            <v>42627</v>
          </cell>
          <cell r="Q6912">
            <v>0</v>
          </cell>
          <cell r="T6912">
            <v>0</v>
          </cell>
          <cell r="U6912">
            <v>0</v>
          </cell>
          <cell r="V6912">
            <v>0</v>
          </cell>
        </row>
        <row r="6913">
          <cell r="M6913" t="str">
            <v>﻿Đang hoạt động</v>
          </cell>
          <cell r="N6913">
            <v>42627</v>
          </cell>
          <cell r="Q6913">
            <v>0</v>
          </cell>
          <cell r="T6913">
            <v>0</v>
          </cell>
          <cell r="U6913">
            <v>0</v>
          </cell>
          <cell r="V6913">
            <v>0</v>
          </cell>
        </row>
        <row r="6914">
          <cell r="M6914" t="str">
            <v>﻿Đang hoạt động</v>
          </cell>
          <cell r="N6914">
            <v>42627</v>
          </cell>
          <cell r="Q6914">
            <v>0</v>
          </cell>
          <cell r="T6914">
            <v>0</v>
          </cell>
          <cell r="U6914">
            <v>0</v>
          </cell>
          <cell r="V6914">
            <v>0</v>
          </cell>
        </row>
        <row r="6915">
          <cell r="M6915" t="str">
            <v>﻿Đang hoạt động</v>
          </cell>
          <cell r="N6915">
            <v>42647</v>
          </cell>
          <cell r="Q6915">
            <v>0</v>
          </cell>
          <cell r="T6915">
            <v>0</v>
          </cell>
          <cell r="U6915">
            <v>0</v>
          </cell>
          <cell r="V6915">
            <v>0</v>
          </cell>
        </row>
        <row r="6916">
          <cell r="D6916" t="str">
            <v>THE KEY</v>
          </cell>
          <cell r="M6916" t="str">
            <v>﻿Đang hoạt động</v>
          </cell>
          <cell r="N6916">
            <v>42627</v>
          </cell>
          <cell r="Q6916">
            <v>1</v>
          </cell>
          <cell r="T6916">
            <v>0</v>
          </cell>
          <cell r="U6916">
            <v>0</v>
          </cell>
          <cell r="V6916">
            <v>0</v>
          </cell>
        </row>
        <row r="6917">
          <cell r="M6917" t="str">
            <v>﻿Đang hoạt động</v>
          </cell>
          <cell r="N6917">
            <v>42647</v>
          </cell>
          <cell r="Q6917">
            <v>0</v>
          </cell>
          <cell r="T6917">
            <v>0</v>
          </cell>
          <cell r="U6917">
            <v>0</v>
          </cell>
          <cell r="V6917">
            <v>0</v>
          </cell>
        </row>
        <row r="6918">
          <cell r="D6918" t="str">
            <v>THE ROME</v>
          </cell>
          <cell r="M6918" t="str">
            <v>﻿Đã nghỉ việc</v>
          </cell>
          <cell r="N6918">
            <v>42632</v>
          </cell>
          <cell r="Q6918">
            <v>0</v>
          </cell>
          <cell r="T6918">
            <v>0</v>
          </cell>
          <cell r="U6918">
            <v>0</v>
          </cell>
          <cell r="V6918">
            <v>0</v>
          </cell>
        </row>
        <row r="6919">
          <cell r="M6919" t="str">
            <v>﻿Đang hoạt động</v>
          </cell>
          <cell r="N6919">
            <v>42640</v>
          </cell>
          <cell r="Q6919">
            <v>0</v>
          </cell>
          <cell r="T6919">
            <v>0</v>
          </cell>
          <cell r="U6919">
            <v>0</v>
          </cell>
          <cell r="V6919">
            <v>0</v>
          </cell>
        </row>
        <row r="6920">
          <cell r="D6920" t="str">
            <v>BÌNH MINH</v>
          </cell>
          <cell r="M6920" t="str">
            <v>﻿Đang hoạt động</v>
          </cell>
          <cell r="N6920">
            <v>42656</v>
          </cell>
          <cell r="Q6920">
            <v>1</v>
          </cell>
          <cell r="T6920">
            <v>0</v>
          </cell>
          <cell r="U6920">
            <v>0</v>
          </cell>
          <cell r="V6920">
            <v>0</v>
          </cell>
        </row>
        <row r="6921">
          <cell r="D6921" t="str">
            <v>SUNFLOWER</v>
          </cell>
          <cell r="M6921" t="str">
            <v>﻿Đang hoạt động</v>
          </cell>
          <cell r="N6921">
            <v>42632</v>
          </cell>
          <cell r="Q6921">
            <v>1</v>
          </cell>
          <cell r="T6921">
            <v>0</v>
          </cell>
          <cell r="U6921">
            <v>0</v>
          </cell>
          <cell r="V6921">
            <v>0</v>
          </cell>
        </row>
        <row r="6922">
          <cell r="D6922" t="str">
            <v>VICTORY</v>
          </cell>
          <cell r="M6922" t="str">
            <v>﻿Đang hoạt động</v>
          </cell>
          <cell r="N6922">
            <v>42627</v>
          </cell>
          <cell r="Q6922">
            <v>1</v>
          </cell>
          <cell r="T6922">
            <v>0</v>
          </cell>
          <cell r="U6922">
            <v>0</v>
          </cell>
          <cell r="V6922">
            <v>0</v>
          </cell>
        </row>
        <row r="6923">
          <cell r="D6923" t="str">
            <v>CUPID</v>
          </cell>
          <cell r="M6923" t="str">
            <v>﻿Đang hoạt động</v>
          </cell>
          <cell r="N6923">
            <v>41823</v>
          </cell>
          <cell r="Q6923">
            <v>1</v>
          </cell>
          <cell r="T6923">
            <v>0</v>
          </cell>
          <cell r="U6923">
            <v>0</v>
          </cell>
          <cell r="V6923">
            <v>0</v>
          </cell>
        </row>
        <row r="6924">
          <cell r="D6924" t="str">
            <v>EIB MIỀN BẮC 1</v>
          </cell>
          <cell r="M6924" t="str">
            <v>﻿Đang hoạt động</v>
          </cell>
          <cell r="N6924">
            <v>42635</v>
          </cell>
          <cell r="Q6924">
            <v>0</v>
          </cell>
          <cell r="T6924">
            <v>0</v>
          </cell>
          <cell r="U6924">
            <v>0</v>
          </cell>
          <cell r="V6924">
            <v>0</v>
          </cell>
        </row>
        <row r="6925">
          <cell r="D6925" t="str">
            <v>THE KEY</v>
          </cell>
          <cell r="M6925" t="str">
            <v>﻿Đang hoạt động</v>
          </cell>
          <cell r="N6925">
            <v>42627</v>
          </cell>
          <cell r="Q6925">
            <v>0</v>
          </cell>
          <cell r="T6925">
            <v>1</v>
          </cell>
          <cell r="U6925">
            <v>0</v>
          </cell>
          <cell r="V6925">
            <v>0</v>
          </cell>
        </row>
        <row r="6926">
          <cell r="M6926" t="str">
            <v>﻿Đang hoạt động</v>
          </cell>
          <cell r="N6926">
            <v>42647</v>
          </cell>
          <cell r="Q6926">
            <v>0</v>
          </cell>
          <cell r="T6926">
            <v>0</v>
          </cell>
          <cell r="U6926">
            <v>0</v>
          </cell>
          <cell r="V6926">
            <v>0</v>
          </cell>
        </row>
        <row r="6927">
          <cell r="D6927" t="str">
            <v>TCA TEAM</v>
          </cell>
          <cell r="M6927" t="str">
            <v>﻿Đang hoạt động</v>
          </cell>
          <cell r="N6927">
            <v>42627</v>
          </cell>
          <cell r="Q6927">
            <v>0</v>
          </cell>
          <cell r="T6927">
            <v>0</v>
          </cell>
          <cell r="U6927">
            <v>0</v>
          </cell>
          <cell r="V6927">
            <v>0</v>
          </cell>
        </row>
        <row r="6928">
          <cell r="D6928" t="str">
            <v>LION 1</v>
          </cell>
          <cell r="M6928" t="str">
            <v>﻿Đang hoạt động</v>
          </cell>
          <cell r="N6928">
            <v>42628</v>
          </cell>
          <cell r="Q6928">
            <v>1</v>
          </cell>
          <cell r="T6928">
            <v>0</v>
          </cell>
          <cell r="U6928">
            <v>0</v>
          </cell>
          <cell r="V6928">
            <v>0</v>
          </cell>
        </row>
        <row r="6929">
          <cell r="D6929" t="str">
            <v>BÌNH MINH</v>
          </cell>
          <cell r="M6929" t="str">
            <v>﻿Đang hoạt động</v>
          </cell>
          <cell r="N6929">
            <v>42627</v>
          </cell>
          <cell r="Q6929">
            <v>1</v>
          </cell>
          <cell r="T6929">
            <v>0</v>
          </cell>
          <cell r="U6929">
            <v>0</v>
          </cell>
          <cell r="V6929">
            <v>0</v>
          </cell>
        </row>
        <row r="6930">
          <cell r="M6930" t="str">
            <v>﻿Đang hoạt động</v>
          </cell>
          <cell r="N6930">
            <v>42647</v>
          </cell>
          <cell r="Q6930">
            <v>0</v>
          </cell>
          <cell r="T6930">
            <v>0</v>
          </cell>
          <cell r="U6930">
            <v>0</v>
          </cell>
          <cell r="V6930">
            <v>0</v>
          </cell>
        </row>
        <row r="6931">
          <cell r="D6931" t="str">
            <v>THE KEY</v>
          </cell>
          <cell r="M6931" t="str">
            <v>﻿Đang hoạt động</v>
          </cell>
          <cell r="N6931">
            <v>42627</v>
          </cell>
          <cell r="Q6931">
            <v>1</v>
          </cell>
          <cell r="T6931">
            <v>0</v>
          </cell>
          <cell r="U6931">
            <v>0</v>
          </cell>
          <cell r="V6931">
            <v>0</v>
          </cell>
        </row>
        <row r="6932">
          <cell r="D6932" t="str">
            <v>MDRT VT</v>
          </cell>
          <cell r="M6932" t="str">
            <v>﻿Đang hoạt động</v>
          </cell>
          <cell r="N6932">
            <v>42634</v>
          </cell>
          <cell r="Q6932">
            <v>1</v>
          </cell>
          <cell r="T6932">
            <v>0</v>
          </cell>
          <cell r="U6932">
            <v>0</v>
          </cell>
          <cell r="V6932">
            <v>0</v>
          </cell>
        </row>
        <row r="6933">
          <cell r="D6933" t="str">
            <v>LION 1</v>
          </cell>
          <cell r="M6933" t="str">
            <v>﻿Đang hoạt động</v>
          </cell>
          <cell r="N6933">
            <v>41389</v>
          </cell>
          <cell r="Q6933">
            <v>0</v>
          </cell>
          <cell r="T6933">
            <v>0</v>
          </cell>
          <cell r="U6933">
            <v>1</v>
          </cell>
          <cell r="V6933">
            <v>0</v>
          </cell>
        </row>
        <row r="6934">
          <cell r="D6934" t="str">
            <v>DAKLAK</v>
          </cell>
          <cell r="M6934" t="str">
            <v>﻿Đang hoạt động</v>
          </cell>
          <cell r="N6934">
            <v>42711</v>
          </cell>
          <cell r="Q6934">
            <v>1</v>
          </cell>
          <cell r="T6934">
            <v>0</v>
          </cell>
          <cell r="U6934">
            <v>0</v>
          </cell>
          <cell r="V6934">
            <v>0</v>
          </cell>
        </row>
        <row r="6935">
          <cell r="D6935" t="str">
            <v>GENCASA ĐÀ NẴNG 1</v>
          </cell>
          <cell r="M6935" t="str">
            <v>﻿Đang hoạt động</v>
          </cell>
          <cell r="N6935">
            <v>42627</v>
          </cell>
          <cell r="Q6935">
            <v>0</v>
          </cell>
          <cell r="T6935">
            <v>0</v>
          </cell>
          <cell r="U6935">
            <v>1</v>
          </cell>
          <cell r="V6935">
            <v>0</v>
          </cell>
        </row>
        <row r="6936">
          <cell r="D6936" t="str">
            <v>DAKLAK</v>
          </cell>
          <cell r="M6936" t="str">
            <v>﻿Đang hoạt động</v>
          </cell>
          <cell r="N6936">
            <v>42634</v>
          </cell>
          <cell r="Q6936">
            <v>1</v>
          </cell>
          <cell r="T6936">
            <v>0</v>
          </cell>
          <cell r="U6936">
            <v>0</v>
          </cell>
          <cell r="V6936">
            <v>0</v>
          </cell>
        </row>
        <row r="6937">
          <cell r="D6937" t="str">
            <v>THE KEY</v>
          </cell>
          <cell r="M6937" t="str">
            <v>﻿Tạm đình chỉ</v>
          </cell>
          <cell r="N6937">
            <v>42640</v>
          </cell>
          <cell r="Q6937">
            <v>0</v>
          </cell>
          <cell r="T6937">
            <v>0</v>
          </cell>
          <cell r="U6937">
            <v>1</v>
          </cell>
          <cell r="V6937">
            <v>0</v>
          </cell>
        </row>
        <row r="6938">
          <cell r="D6938" t="str">
            <v>THE KEY</v>
          </cell>
          <cell r="M6938" t="str">
            <v>﻿Đã nghỉ việc</v>
          </cell>
          <cell r="N6938">
            <v>42627</v>
          </cell>
          <cell r="Q6938">
            <v>0</v>
          </cell>
          <cell r="T6938">
            <v>0</v>
          </cell>
          <cell r="U6938">
            <v>0</v>
          </cell>
          <cell r="V6938">
            <v>0</v>
          </cell>
        </row>
        <row r="6939">
          <cell r="D6939" t="str">
            <v>THE KEY</v>
          </cell>
          <cell r="M6939" t="str">
            <v>﻿Tạm đình chỉ</v>
          </cell>
          <cell r="N6939">
            <v>42641</v>
          </cell>
          <cell r="Q6939">
            <v>0</v>
          </cell>
          <cell r="T6939">
            <v>0</v>
          </cell>
          <cell r="U6939">
            <v>1</v>
          </cell>
          <cell r="V6939">
            <v>0</v>
          </cell>
        </row>
        <row r="6940">
          <cell r="D6940" t="str">
            <v>BÌNH MINH</v>
          </cell>
          <cell r="M6940" t="str">
            <v>﻿Đang hoạt động</v>
          </cell>
          <cell r="N6940">
            <v>42627</v>
          </cell>
          <cell r="Q6940">
            <v>0</v>
          </cell>
          <cell r="T6940">
            <v>0</v>
          </cell>
          <cell r="U6940">
            <v>1</v>
          </cell>
          <cell r="V6940">
            <v>0</v>
          </cell>
        </row>
        <row r="6941">
          <cell r="D6941" t="str">
            <v>MDRT VT</v>
          </cell>
          <cell r="M6941" t="str">
            <v>﻿Đang hoạt động</v>
          </cell>
          <cell r="N6941">
            <v>42668</v>
          </cell>
          <cell r="Q6941">
            <v>1</v>
          </cell>
          <cell r="T6941">
            <v>0</v>
          </cell>
          <cell r="U6941">
            <v>0</v>
          </cell>
          <cell r="V6941">
            <v>0</v>
          </cell>
        </row>
        <row r="6942">
          <cell r="D6942" t="str">
            <v>LUCKY CAT</v>
          </cell>
          <cell r="M6942" t="str">
            <v>﻿Đang hoạt động</v>
          </cell>
          <cell r="N6942">
            <v>42640</v>
          </cell>
          <cell r="Q6942">
            <v>1</v>
          </cell>
          <cell r="T6942">
            <v>0</v>
          </cell>
          <cell r="U6942">
            <v>0</v>
          </cell>
          <cell r="V6942">
            <v>0</v>
          </cell>
        </row>
        <row r="6943">
          <cell r="D6943" t="str">
            <v>THE KEY</v>
          </cell>
          <cell r="M6943" t="str">
            <v>﻿Đã nghỉ việc</v>
          </cell>
          <cell r="N6943">
            <v>42627</v>
          </cell>
          <cell r="Q6943">
            <v>0</v>
          </cell>
          <cell r="T6943">
            <v>0</v>
          </cell>
          <cell r="U6943">
            <v>0</v>
          </cell>
          <cell r="V6943">
            <v>0</v>
          </cell>
        </row>
        <row r="6944">
          <cell r="D6944" t="str">
            <v>THE KEY</v>
          </cell>
          <cell r="M6944" t="str">
            <v>﻿Đang hoạt động</v>
          </cell>
          <cell r="N6944">
            <v>42627</v>
          </cell>
          <cell r="Q6944">
            <v>1</v>
          </cell>
          <cell r="T6944">
            <v>0</v>
          </cell>
          <cell r="U6944">
            <v>0</v>
          </cell>
          <cell r="V6944">
            <v>0</v>
          </cell>
        </row>
        <row r="6945">
          <cell r="D6945" t="str">
            <v>THE QUEEN</v>
          </cell>
          <cell r="M6945" t="str">
            <v>﻿Đang hoạt động</v>
          </cell>
          <cell r="N6945">
            <v>42634</v>
          </cell>
          <cell r="Q6945">
            <v>1</v>
          </cell>
          <cell r="T6945">
            <v>0</v>
          </cell>
          <cell r="U6945">
            <v>0</v>
          </cell>
          <cell r="V6945">
            <v>0</v>
          </cell>
        </row>
        <row r="6946">
          <cell r="D6946" t="str">
            <v>THE KEY</v>
          </cell>
          <cell r="M6946" t="str">
            <v>﻿Đang hoạt động</v>
          </cell>
          <cell r="N6946">
            <v>42667</v>
          </cell>
          <cell r="Q6946">
            <v>0</v>
          </cell>
          <cell r="T6946">
            <v>0</v>
          </cell>
          <cell r="U6946">
            <v>1</v>
          </cell>
          <cell r="V6946">
            <v>0</v>
          </cell>
        </row>
        <row r="6947">
          <cell r="D6947" t="str">
            <v>THE KEY</v>
          </cell>
          <cell r="M6947" t="str">
            <v>﻿Đang hoạt động</v>
          </cell>
          <cell r="N6947">
            <v>42640</v>
          </cell>
          <cell r="Q6947">
            <v>0</v>
          </cell>
          <cell r="T6947">
            <v>1</v>
          </cell>
          <cell r="U6947">
            <v>0</v>
          </cell>
          <cell r="V6947">
            <v>0</v>
          </cell>
        </row>
        <row r="6948">
          <cell r="D6948" t="str">
            <v>BÌNH MINH</v>
          </cell>
          <cell r="M6948" t="str">
            <v>﻿Đang hoạt động</v>
          </cell>
          <cell r="N6948">
            <v>42627</v>
          </cell>
          <cell r="Q6948">
            <v>1</v>
          </cell>
          <cell r="T6948">
            <v>0</v>
          </cell>
          <cell r="U6948">
            <v>0</v>
          </cell>
          <cell r="V6948">
            <v>0</v>
          </cell>
        </row>
        <row r="6949">
          <cell r="D6949" t="str">
            <v>BÌNH MINH</v>
          </cell>
          <cell r="M6949" t="str">
            <v>﻿Đang hoạt động</v>
          </cell>
          <cell r="N6949">
            <v>42627</v>
          </cell>
          <cell r="Q6949">
            <v>0</v>
          </cell>
          <cell r="T6949">
            <v>0</v>
          </cell>
          <cell r="U6949">
            <v>1</v>
          </cell>
          <cell r="V6949">
            <v>0</v>
          </cell>
        </row>
        <row r="6950">
          <cell r="D6950" t="str">
            <v>THE KEY</v>
          </cell>
          <cell r="M6950" t="str">
            <v>﻿Tạm đình chỉ</v>
          </cell>
          <cell r="N6950">
            <v>42627</v>
          </cell>
          <cell r="Q6950">
            <v>0</v>
          </cell>
          <cell r="T6950">
            <v>0</v>
          </cell>
          <cell r="U6950">
            <v>0</v>
          </cell>
          <cell r="V6950">
            <v>1</v>
          </cell>
        </row>
        <row r="6951">
          <cell r="D6951" t="str">
            <v>BÌNH MINH</v>
          </cell>
          <cell r="M6951" t="str">
            <v>﻿Đang hoạt động</v>
          </cell>
          <cell r="N6951">
            <v>42627</v>
          </cell>
          <cell r="Q6951">
            <v>1</v>
          </cell>
          <cell r="T6951">
            <v>0</v>
          </cell>
          <cell r="U6951">
            <v>0</v>
          </cell>
          <cell r="V6951">
            <v>0</v>
          </cell>
        </row>
        <row r="6952">
          <cell r="D6952" t="str">
            <v>THE KEY</v>
          </cell>
          <cell r="M6952" t="str">
            <v>﻿Đang hoạt động</v>
          </cell>
          <cell r="N6952">
            <v>42699</v>
          </cell>
          <cell r="Q6952">
            <v>0</v>
          </cell>
          <cell r="T6952">
            <v>0</v>
          </cell>
          <cell r="U6952">
            <v>1</v>
          </cell>
          <cell r="V6952">
            <v>0</v>
          </cell>
        </row>
        <row r="6953">
          <cell r="D6953" t="str">
            <v>BÌNH MINH</v>
          </cell>
          <cell r="M6953" t="str">
            <v>﻿Đang hoạt động</v>
          </cell>
          <cell r="N6953">
            <v>42632</v>
          </cell>
          <cell r="Q6953">
            <v>1</v>
          </cell>
          <cell r="T6953">
            <v>0</v>
          </cell>
          <cell r="U6953">
            <v>0</v>
          </cell>
          <cell r="V6953">
            <v>0</v>
          </cell>
        </row>
        <row r="6954">
          <cell r="D6954" t="str">
            <v>BÌNH MINH</v>
          </cell>
          <cell r="M6954" t="str">
            <v>﻿Đang hoạt động</v>
          </cell>
          <cell r="N6954">
            <v>42627</v>
          </cell>
          <cell r="Q6954">
            <v>1</v>
          </cell>
          <cell r="T6954">
            <v>0</v>
          </cell>
          <cell r="U6954">
            <v>0</v>
          </cell>
          <cell r="V6954">
            <v>0</v>
          </cell>
        </row>
        <row r="6955">
          <cell r="D6955" t="str">
            <v>THE KEY</v>
          </cell>
          <cell r="M6955" t="str">
            <v>﻿Đã nghỉ việc</v>
          </cell>
          <cell r="N6955">
            <v>42627</v>
          </cell>
          <cell r="Q6955">
            <v>0</v>
          </cell>
          <cell r="T6955">
            <v>0</v>
          </cell>
          <cell r="U6955">
            <v>0</v>
          </cell>
          <cell r="V6955">
            <v>0</v>
          </cell>
        </row>
        <row r="6956">
          <cell r="D6956" t="str">
            <v>THE KEY</v>
          </cell>
          <cell r="M6956" t="str">
            <v>﻿Đã nghỉ việc</v>
          </cell>
          <cell r="N6956">
            <v>42640</v>
          </cell>
          <cell r="Q6956">
            <v>0</v>
          </cell>
          <cell r="T6956">
            <v>0</v>
          </cell>
          <cell r="U6956">
            <v>0</v>
          </cell>
          <cell r="V6956">
            <v>0</v>
          </cell>
        </row>
        <row r="6957">
          <cell r="D6957" t="str">
            <v>BÌNH MINH</v>
          </cell>
          <cell r="M6957" t="str">
            <v>﻿Đã nghỉ việc</v>
          </cell>
          <cell r="N6957">
            <v>42627</v>
          </cell>
          <cell r="Q6957">
            <v>0</v>
          </cell>
          <cell r="T6957">
            <v>0</v>
          </cell>
          <cell r="U6957">
            <v>0</v>
          </cell>
          <cell r="V6957">
            <v>0</v>
          </cell>
        </row>
        <row r="6958">
          <cell r="D6958" t="str">
            <v>THE KEY</v>
          </cell>
          <cell r="M6958" t="str">
            <v>﻿Đang hoạt động</v>
          </cell>
          <cell r="N6958">
            <v>42627</v>
          </cell>
          <cell r="Q6958">
            <v>1</v>
          </cell>
          <cell r="T6958">
            <v>0</v>
          </cell>
          <cell r="U6958">
            <v>0</v>
          </cell>
          <cell r="V6958">
            <v>0</v>
          </cell>
        </row>
        <row r="6959">
          <cell r="D6959" t="str">
            <v>BELIEVE IN FUTURE</v>
          </cell>
          <cell r="M6959" t="str">
            <v>﻿Đang hoạt động</v>
          </cell>
          <cell r="N6959">
            <v>42640</v>
          </cell>
          <cell r="Q6959">
            <v>1</v>
          </cell>
          <cell r="T6959">
            <v>0</v>
          </cell>
          <cell r="U6959">
            <v>0</v>
          </cell>
          <cell r="V6959">
            <v>0</v>
          </cell>
        </row>
        <row r="6960">
          <cell r="D6960" t="str">
            <v>BÌNH MINH</v>
          </cell>
          <cell r="M6960" t="str">
            <v>﻿Đang hoạt động</v>
          </cell>
          <cell r="N6960">
            <v>42627</v>
          </cell>
          <cell r="Q6960">
            <v>0</v>
          </cell>
          <cell r="T6960">
            <v>1</v>
          </cell>
          <cell r="U6960">
            <v>0</v>
          </cell>
          <cell r="V6960">
            <v>0</v>
          </cell>
        </row>
        <row r="6961">
          <cell r="D6961" t="str">
            <v>BÌNH MINH</v>
          </cell>
          <cell r="M6961" t="str">
            <v>﻿Đang hoạt động</v>
          </cell>
          <cell r="N6961">
            <v>42627</v>
          </cell>
          <cell r="Q6961">
            <v>1</v>
          </cell>
          <cell r="T6961">
            <v>0</v>
          </cell>
          <cell r="U6961">
            <v>0</v>
          </cell>
          <cell r="V6961">
            <v>0</v>
          </cell>
        </row>
        <row r="6962">
          <cell r="D6962" t="str">
            <v>THE KEY</v>
          </cell>
          <cell r="M6962" t="str">
            <v>﻿Đang hoạt động</v>
          </cell>
          <cell r="N6962">
            <v>42627</v>
          </cell>
          <cell r="Q6962">
            <v>1</v>
          </cell>
          <cell r="T6962">
            <v>0</v>
          </cell>
          <cell r="U6962">
            <v>0</v>
          </cell>
          <cell r="V6962">
            <v>0</v>
          </cell>
        </row>
        <row r="6963">
          <cell r="D6963" t="str">
            <v>BLUE OCEAN</v>
          </cell>
          <cell r="M6963" t="str">
            <v>﻿Đã nghỉ việc</v>
          </cell>
          <cell r="N6963">
            <v>42639</v>
          </cell>
          <cell r="Q6963">
            <v>0</v>
          </cell>
          <cell r="T6963">
            <v>0</v>
          </cell>
          <cell r="U6963">
            <v>0</v>
          </cell>
          <cell r="V6963">
            <v>0</v>
          </cell>
        </row>
        <row r="6964">
          <cell r="D6964" t="str">
            <v>BÌNH MINH</v>
          </cell>
          <cell r="M6964" t="str">
            <v>﻿Đang hoạt động</v>
          </cell>
          <cell r="N6964">
            <v>42627</v>
          </cell>
          <cell r="Q6964">
            <v>1</v>
          </cell>
          <cell r="T6964">
            <v>0</v>
          </cell>
          <cell r="U6964">
            <v>0</v>
          </cell>
          <cell r="V6964">
            <v>0</v>
          </cell>
        </row>
        <row r="6965">
          <cell r="D6965" t="str">
            <v>BLUE OCEAN</v>
          </cell>
          <cell r="M6965" t="str">
            <v>﻿Đang hoạt động</v>
          </cell>
          <cell r="N6965">
            <v>42639</v>
          </cell>
          <cell r="Q6965">
            <v>1</v>
          </cell>
          <cell r="T6965">
            <v>0</v>
          </cell>
          <cell r="U6965">
            <v>0</v>
          </cell>
          <cell r="V6965">
            <v>0</v>
          </cell>
        </row>
        <row r="6966">
          <cell r="D6966" t="str">
            <v>BLUE OCEAN</v>
          </cell>
          <cell r="M6966" t="str">
            <v>﻿Đang hoạt động</v>
          </cell>
          <cell r="N6966">
            <v>42639</v>
          </cell>
          <cell r="Q6966">
            <v>1</v>
          </cell>
          <cell r="T6966">
            <v>0</v>
          </cell>
          <cell r="U6966">
            <v>0</v>
          </cell>
          <cell r="V6966">
            <v>0</v>
          </cell>
        </row>
        <row r="6967">
          <cell r="D6967" t="str">
            <v>BÌNH MINH</v>
          </cell>
          <cell r="M6967" t="str">
            <v>﻿Đang hoạt động</v>
          </cell>
          <cell r="N6967">
            <v>42627</v>
          </cell>
          <cell r="Q6967">
            <v>0</v>
          </cell>
          <cell r="T6967">
            <v>1</v>
          </cell>
          <cell r="U6967">
            <v>0</v>
          </cell>
          <cell r="V6967">
            <v>0</v>
          </cell>
        </row>
        <row r="6968">
          <cell r="D6968" t="str">
            <v>BLUE WAVES</v>
          </cell>
          <cell r="M6968" t="str">
            <v>﻿Đang hoạt động</v>
          </cell>
          <cell r="N6968">
            <v>42628</v>
          </cell>
          <cell r="Q6968">
            <v>0</v>
          </cell>
          <cell r="T6968">
            <v>0</v>
          </cell>
          <cell r="U6968">
            <v>1</v>
          </cell>
          <cell r="V6968">
            <v>0</v>
          </cell>
        </row>
        <row r="6969">
          <cell r="D6969" t="str">
            <v>THE KEY</v>
          </cell>
          <cell r="M6969" t="str">
            <v>﻿Đã nghỉ việc</v>
          </cell>
          <cell r="N6969">
            <v>42639</v>
          </cell>
          <cell r="Q6969">
            <v>0</v>
          </cell>
          <cell r="T6969">
            <v>0</v>
          </cell>
          <cell r="U6969">
            <v>0</v>
          </cell>
          <cell r="V6969">
            <v>0</v>
          </cell>
        </row>
        <row r="6970">
          <cell r="D6970" t="str">
            <v>BLUE WAVES</v>
          </cell>
          <cell r="M6970" t="str">
            <v>﻿Tạm đình chỉ</v>
          </cell>
          <cell r="N6970">
            <v>42628</v>
          </cell>
          <cell r="Q6970">
            <v>0</v>
          </cell>
          <cell r="T6970">
            <v>0</v>
          </cell>
          <cell r="U6970">
            <v>0</v>
          </cell>
          <cell r="V6970">
            <v>1</v>
          </cell>
        </row>
        <row r="6971">
          <cell r="D6971" t="str">
            <v>BLUE OCEAN</v>
          </cell>
          <cell r="M6971" t="str">
            <v>﻿Đã nghỉ việc</v>
          </cell>
          <cell r="N6971">
            <v>42640</v>
          </cell>
          <cell r="Q6971">
            <v>0</v>
          </cell>
          <cell r="T6971">
            <v>0</v>
          </cell>
          <cell r="U6971">
            <v>0</v>
          </cell>
          <cell r="V6971">
            <v>0</v>
          </cell>
        </row>
        <row r="6972">
          <cell r="D6972" t="str">
            <v>THE KEY</v>
          </cell>
          <cell r="M6972" t="str">
            <v>﻿Đang hoạt động</v>
          </cell>
          <cell r="N6972">
            <v>42627</v>
          </cell>
          <cell r="Q6972">
            <v>0</v>
          </cell>
          <cell r="T6972">
            <v>1</v>
          </cell>
          <cell r="U6972">
            <v>0</v>
          </cell>
          <cell r="V6972">
            <v>0</v>
          </cell>
        </row>
        <row r="6973">
          <cell r="D6973" t="str">
            <v>COT GENCASA</v>
          </cell>
          <cell r="M6973" t="str">
            <v>﻿Đang hoạt động</v>
          </cell>
          <cell r="N6973">
            <v>41844</v>
          </cell>
          <cell r="Q6973">
            <v>0</v>
          </cell>
          <cell r="T6973">
            <v>0</v>
          </cell>
          <cell r="U6973">
            <v>0</v>
          </cell>
          <cell r="V6973">
            <v>1</v>
          </cell>
        </row>
        <row r="6974">
          <cell r="D6974" t="str">
            <v>BLUE WAVES</v>
          </cell>
          <cell r="M6974" t="str">
            <v>﻿Đang hoạt động</v>
          </cell>
          <cell r="N6974">
            <v>42628</v>
          </cell>
          <cell r="Q6974">
            <v>0</v>
          </cell>
          <cell r="T6974">
            <v>0</v>
          </cell>
          <cell r="U6974">
            <v>1</v>
          </cell>
          <cell r="V6974">
            <v>0</v>
          </cell>
        </row>
        <row r="6975">
          <cell r="D6975" t="str">
            <v>BLUE OCEAN</v>
          </cell>
          <cell r="M6975" t="str">
            <v>﻿Đang hoạt động</v>
          </cell>
          <cell r="N6975">
            <v>42639</v>
          </cell>
          <cell r="Q6975">
            <v>1</v>
          </cell>
          <cell r="T6975">
            <v>0</v>
          </cell>
          <cell r="U6975">
            <v>0</v>
          </cell>
          <cell r="V6975">
            <v>0</v>
          </cell>
        </row>
        <row r="6976">
          <cell r="D6976" t="str">
            <v>BLUE WAVES</v>
          </cell>
          <cell r="M6976" t="str">
            <v>﻿Đang hoạt động</v>
          </cell>
          <cell r="N6976">
            <v>42628</v>
          </cell>
          <cell r="Q6976">
            <v>0</v>
          </cell>
          <cell r="T6976">
            <v>0</v>
          </cell>
          <cell r="U6976">
            <v>1</v>
          </cell>
          <cell r="V6976">
            <v>0</v>
          </cell>
        </row>
        <row r="6977">
          <cell r="D6977" t="str">
            <v>BÌNH MINH</v>
          </cell>
          <cell r="M6977" t="str">
            <v>﻿Đang hoạt động</v>
          </cell>
          <cell r="N6977">
            <v>42627</v>
          </cell>
          <cell r="Q6977">
            <v>1</v>
          </cell>
          <cell r="T6977">
            <v>0</v>
          </cell>
          <cell r="U6977">
            <v>0</v>
          </cell>
          <cell r="V6977">
            <v>0</v>
          </cell>
        </row>
        <row r="6978">
          <cell r="D6978" t="str">
            <v>THE KEY</v>
          </cell>
          <cell r="M6978" t="str">
            <v>﻿Đang hoạt động</v>
          </cell>
          <cell r="N6978">
            <v>42627</v>
          </cell>
          <cell r="Q6978">
            <v>1</v>
          </cell>
          <cell r="T6978">
            <v>0</v>
          </cell>
          <cell r="U6978">
            <v>0</v>
          </cell>
          <cell r="V6978">
            <v>0</v>
          </cell>
        </row>
        <row r="6979">
          <cell r="D6979" t="str">
            <v>BLUE WAVES</v>
          </cell>
          <cell r="M6979" t="str">
            <v>﻿Đang hoạt động</v>
          </cell>
          <cell r="N6979">
            <v>42628</v>
          </cell>
          <cell r="Q6979">
            <v>0</v>
          </cell>
          <cell r="T6979">
            <v>0</v>
          </cell>
          <cell r="U6979">
            <v>1</v>
          </cell>
          <cell r="V6979">
            <v>0</v>
          </cell>
        </row>
        <row r="6980">
          <cell r="D6980" t="str">
            <v>BÌNH MINH</v>
          </cell>
          <cell r="M6980" t="str">
            <v>﻿Đã nghỉ việc</v>
          </cell>
          <cell r="N6980">
            <v>42657</v>
          </cell>
          <cell r="Q6980">
            <v>0</v>
          </cell>
          <cell r="T6980">
            <v>0</v>
          </cell>
          <cell r="U6980">
            <v>0</v>
          </cell>
          <cell r="V6980">
            <v>0</v>
          </cell>
        </row>
        <row r="6981">
          <cell r="D6981" t="str">
            <v>BÌNH MINH</v>
          </cell>
          <cell r="M6981" t="str">
            <v>﻿Đã nghỉ việc</v>
          </cell>
          <cell r="N6981">
            <v>42632</v>
          </cell>
          <cell r="Q6981">
            <v>0</v>
          </cell>
          <cell r="T6981">
            <v>0</v>
          </cell>
          <cell r="U6981">
            <v>0</v>
          </cell>
          <cell r="V6981">
            <v>0</v>
          </cell>
        </row>
        <row r="6982">
          <cell r="D6982" t="str">
            <v>BLUE WAVES</v>
          </cell>
          <cell r="M6982" t="str">
            <v>﻿Đang hoạt động</v>
          </cell>
          <cell r="N6982">
            <v>42628</v>
          </cell>
          <cell r="Q6982">
            <v>0</v>
          </cell>
          <cell r="T6982">
            <v>0</v>
          </cell>
          <cell r="U6982">
            <v>1</v>
          </cell>
          <cell r="V6982">
            <v>0</v>
          </cell>
        </row>
        <row r="6983">
          <cell r="D6983" t="str">
            <v>GENCASA NGHỆ AN</v>
          </cell>
          <cell r="M6983" t="str">
            <v>﻿Đang hoạt động</v>
          </cell>
          <cell r="N6983">
            <v>42633</v>
          </cell>
          <cell r="Q6983">
            <v>1</v>
          </cell>
          <cell r="T6983">
            <v>0</v>
          </cell>
          <cell r="U6983">
            <v>0</v>
          </cell>
          <cell r="V6983">
            <v>0</v>
          </cell>
        </row>
        <row r="6984">
          <cell r="D6984" t="str">
            <v>THE KEY</v>
          </cell>
          <cell r="M6984" t="str">
            <v>﻿Đang hoạt động</v>
          </cell>
          <cell r="N6984">
            <v>42627</v>
          </cell>
          <cell r="Q6984">
            <v>0</v>
          </cell>
          <cell r="T6984">
            <v>1</v>
          </cell>
          <cell r="U6984">
            <v>0</v>
          </cell>
          <cell r="V6984">
            <v>0</v>
          </cell>
        </row>
        <row r="6985">
          <cell r="D6985" t="str">
            <v>DAKLAK</v>
          </cell>
          <cell r="M6985" t="str">
            <v>﻿Đang hoạt động</v>
          </cell>
          <cell r="N6985">
            <v>42634</v>
          </cell>
          <cell r="Q6985">
            <v>1</v>
          </cell>
          <cell r="T6985">
            <v>0</v>
          </cell>
          <cell r="U6985">
            <v>0</v>
          </cell>
          <cell r="V6985">
            <v>0</v>
          </cell>
        </row>
        <row r="6986">
          <cell r="D6986" t="str">
            <v>THE KEY</v>
          </cell>
          <cell r="M6986" t="str">
            <v>﻿Đang hoạt động</v>
          </cell>
          <cell r="N6986">
            <v>42639</v>
          </cell>
          <cell r="Q6986">
            <v>1</v>
          </cell>
          <cell r="T6986">
            <v>0</v>
          </cell>
          <cell r="U6986">
            <v>0</v>
          </cell>
          <cell r="V6986">
            <v>0</v>
          </cell>
        </row>
        <row r="6987">
          <cell r="D6987" t="str">
            <v>THE KEY</v>
          </cell>
          <cell r="M6987" t="str">
            <v>﻿Đang hoạt động</v>
          </cell>
          <cell r="N6987">
            <v>42627</v>
          </cell>
          <cell r="Q6987">
            <v>1</v>
          </cell>
          <cell r="T6987">
            <v>0</v>
          </cell>
          <cell r="U6987">
            <v>0</v>
          </cell>
          <cell r="V6987">
            <v>0</v>
          </cell>
        </row>
        <row r="6988">
          <cell r="D6988" t="str">
            <v>THE KEY</v>
          </cell>
          <cell r="M6988" t="str">
            <v>﻿Đang hoạt động</v>
          </cell>
          <cell r="N6988">
            <v>42639</v>
          </cell>
          <cell r="Q6988">
            <v>1</v>
          </cell>
          <cell r="T6988">
            <v>0</v>
          </cell>
          <cell r="U6988">
            <v>0</v>
          </cell>
          <cell r="V6988">
            <v>0</v>
          </cell>
        </row>
        <row r="6989">
          <cell r="D6989" t="str">
            <v>GENCASA NGHỆ AN</v>
          </cell>
          <cell r="M6989" t="str">
            <v>﻿Đang hoạt động</v>
          </cell>
          <cell r="N6989">
            <v>42633</v>
          </cell>
          <cell r="Q6989">
            <v>1</v>
          </cell>
          <cell r="T6989">
            <v>0</v>
          </cell>
          <cell r="U6989">
            <v>0</v>
          </cell>
          <cell r="V6989">
            <v>0</v>
          </cell>
        </row>
        <row r="6990">
          <cell r="D6990" t="str">
            <v>MDRT VT</v>
          </cell>
          <cell r="M6990" t="str">
            <v>﻿Đã nghỉ việc</v>
          </cell>
          <cell r="N6990">
            <v>42634</v>
          </cell>
          <cell r="Q6990">
            <v>0</v>
          </cell>
          <cell r="T6990">
            <v>0</v>
          </cell>
          <cell r="U6990">
            <v>0</v>
          </cell>
          <cell r="V6990">
            <v>0</v>
          </cell>
        </row>
        <row r="6991">
          <cell r="D6991" t="str">
            <v>GENCASA NGHỆ AN</v>
          </cell>
          <cell r="M6991" t="str">
            <v>﻿Đang hoạt động</v>
          </cell>
          <cell r="N6991">
            <v>42634</v>
          </cell>
          <cell r="Q6991">
            <v>1</v>
          </cell>
          <cell r="T6991">
            <v>0</v>
          </cell>
          <cell r="U6991">
            <v>0</v>
          </cell>
          <cell r="V6991">
            <v>0</v>
          </cell>
        </row>
        <row r="6992">
          <cell r="D6992" t="str">
            <v>CUPID</v>
          </cell>
          <cell r="M6992" t="str">
            <v>﻿Đang hoạt động</v>
          </cell>
          <cell r="N6992">
            <v>42634</v>
          </cell>
          <cell r="Q6992">
            <v>1</v>
          </cell>
          <cell r="T6992">
            <v>0</v>
          </cell>
          <cell r="U6992">
            <v>0</v>
          </cell>
          <cell r="V6992">
            <v>0</v>
          </cell>
        </row>
        <row r="6993">
          <cell r="D6993" t="str">
            <v>BLUE OCEAN</v>
          </cell>
          <cell r="M6993" t="str">
            <v>﻿Đã nghỉ việc</v>
          </cell>
          <cell r="N6993">
            <v>42633</v>
          </cell>
          <cell r="Q6993">
            <v>0</v>
          </cell>
          <cell r="T6993">
            <v>0</v>
          </cell>
          <cell r="U6993">
            <v>0</v>
          </cell>
          <cell r="V6993">
            <v>0</v>
          </cell>
        </row>
        <row r="6994">
          <cell r="D6994" t="str">
            <v>GENCASA NGHỆ AN</v>
          </cell>
          <cell r="M6994" t="str">
            <v>﻿Đang hoạt động</v>
          </cell>
          <cell r="N6994">
            <v>42633</v>
          </cell>
          <cell r="Q6994">
            <v>0</v>
          </cell>
          <cell r="T6994">
            <v>1</v>
          </cell>
          <cell r="U6994">
            <v>0</v>
          </cell>
          <cell r="V6994">
            <v>0</v>
          </cell>
        </row>
        <row r="6995">
          <cell r="D6995" t="str">
            <v>GENCASA NGHỆ AN</v>
          </cell>
          <cell r="M6995" t="str">
            <v>﻿Đang hoạt động</v>
          </cell>
          <cell r="N6995">
            <v>42633</v>
          </cell>
          <cell r="Q6995">
            <v>1</v>
          </cell>
          <cell r="T6995">
            <v>0</v>
          </cell>
          <cell r="U6995">
            <v>0</v>
          </cell>
          <cell r="V6995">
            <v>0</v>
          </cell>
        </row>
        <row r="6996">
          <cell r="D6996" t="str">
            <v>GENCASA NGHỆ AN</v>
          </cell>
          <cell r="M6996" t="str">
            <v>﻿Đã nghỉ việc</v>
          </cell>
          <cell r="N6996">
            <v>42633</v>
          </cell>
          <cell r="Q6996">
            <v>0</v>
          </cell>
          <cell r="T6996">
            <v>0</v>
          </cell>
          <cell r="U6996">
            <v>0</v>
          </cell>
          <cell r="V6996">
            <v>0</v>
          </cell>
        </row>
        <row r="6997">
          <cell r="D6997" t="str">
            <v>GENCASA NGHỆ AN</v>
          </cell>
          <cell r="M6997" t="str">
            <v>﻿Đang hoạt động</v>
          </cell>
          <cell r="N6997">
            <v>42641</v>
          </cell>
          <cell r="Q6997">
            <v>1</v>
          </cell>
          <cell r="T6997">
            <v>0</v>
          </cell>
          <cell r="U6997">
            <v>0</v>
          </cell>
          <cell r="V6997">
            <v>0</v>
          </cell>
        </row>
        <row r="6998">
          <cell r="D6998" t="str">
            <v>GENCASA HƯNG YÊN</v>
          </cell>
          <cell r="M6998" t="str">
            <v>﻿Đã nghỉ việc</v>
          </cell>
          <cell r="N6998">
            <v>42633</v>
          </cell>
          <cell r="Q6998">
            <v>0</v>
          </cell>
          <cell r="T6998">
            <v>0</v>
          </cell>
          <cell r="U6998">
            <v>0</v>
          </cell>
          <cell r="V6998">
            <v>0</v>
          </cell>
        </row>
        <row r="6999">
          <cell r="D6999" t="str">
            <v>BLUE OCEAN</v>
          </cell>
          <cell r="M6999" t="str">
            <v>﻿Đang hoạt động</v>
          </cell>
          <cell r="N6999">
            <v>42633</v>
          </cell>
          <cell r="Q6999">
            <v>1</v>
          </cell>
          <cell r="T6999">
            <v>0</v>
          </cell>
          <cell r="U6999">
            <v>0</v>
          </cell>
          <cell r="V6999">
            <v>0</v>
          </cell>
        </row>
        <row r="7000">
          <cell r="D7000" t="str">
            <v>GENCASA NGHỆ AN</v>
          </cell>
          <cell r="M7000" t="str">
            <v>﻿Đang hoạt động</v>
          </cell>
          <cell r="N7000">
            <v>42663</v>
          </cell>
          <cell r="Q7000">
            <v>1</v>
          </cell>
          <cell r="T7000">
            <v>0</v>
          </cell>
          <cell r="U7000">
            <v>0</v>
          </cell>
          <cell r="V7000">
            <v>0</v>
          </cell>
        </row>
        <row r="7001">
          <cell r="D7001" t="str">
            <v>GENCASA NGHỆ AN</v>
          </cell>
          <cell r="M7001" t="str">
            <v>﻿Đang hoạt động</v>
          </cell>
          <cell r="N7001">
            <v>42663</v>
          </cell>
          <cell r="Q7001">
            <v>1</v>
          </cell>
          <cell r="T7001">
            <v>0</v>
          </cell>
          <cell r="U7001">
            <v>0</v>
          </cell>
          <cell r="V7001">
            <v>0</v>
          </cell>
        </row>
        <row r="7002">
          <cell r="D7002" t="str">
            <v>GENCASA NGHỆ AN</v>
          </cell>
          <cell r="M7002" t="str">
            <v>﻿Đang hoạt động</v>
          </cell>
          <cell r="N7002">
            <v>42633</v>
          </cell>
          <cell r="Q7002">
            <v>0</v>
          </cell>
          <cell r="T7002">
            <v>1</v>
          </cell>
          <cell r="U7002">
            <v>0</v>
          </cell>
          <cell r="V7002">
            <v>0</v>
          </cell>
        </row>
        <row r="7003">
          <cell r="D7003" t="str">
            <v>BLUE OCEAN</v>
          </cell>
          <cell r="M7003" t="str">
            <v>﻿Đang hoạt động</v>
          </cell>
          <cell r="N7003">
            <v>42633</v>
          </cell>
          <cell r="Q7003">
            <v>1</v>
          </cell>
          <cell r="T7003">
            <v>0</v>
          </cell>
          <cell r="U7003">
            <v>0</v>
          </cell>
          <cell r="V7003">
            <v>0</v>
          </cell>
        </row>
        <row r="7004">
          <cell r="D7004" t="str">
            <v>GENCASA NGHỆ AN</v>
          </cell>
          <cell r="M7004" t="str">
            <v>﻿Đang hoạt động</v>
          </cell>
          <cell r="N7004">
            <v>42633</v>
          </cell>
          <cell r="Q7004">
            <v>1</v>
          </cell>
          <cell r="T7004">
            <v>0</v>
          </cell>
          <cell r="U7004">
            <v>0</v>
          </cell>
          <cell r="V7004">
            <v>0</v>
          </cell>
        </row>
        <row r="7005">
          <cell r="D7005" t="str">
            <v>BLUE OCEAN</v>
          </cell>
          <cell r="M7005" t="str">
            <v>﻿Đang hoạt động</v>
          </cell>
          <cell r="N7005">
            <v>42633</v>
          </cell>
          <cell r="Q7005">
            <v>1</v>
          </cell>
          <cell r="T7005">
            <v>0</v>
          </cell>
          <cell r="U7005">
            <v>0</v>
          </cell>
          <cell r="V7005">
            <v>0</v>
          </cell>
        </row>
        <row r="7006">
          <cell r="D7006" t="str">
            <v>SUNFLOWER</v>
          </cell>
          <cell r="M7006" t="str">
            <v>﻿Đang hoạt động</v>
          </cell>
          <cell r="N7006">
            <v>42636</v>
          </cell>
          <cell r="Q7006">
            <v>0</v>
          </cell>
          <cell r="T7006">
            <v>0</v>
          </cell>
          <cell r="U7006">
            <v>1</v>
          </cell>
          <cell r="V7006">
            <v>0</v>
          </cell>
        </row>
        <row r="7007">
          <cell r="D7007" t="str">
            <v>GENCASA NGHỆ AN</v>
          </cell>
          <cell r="M7007" t="str">
            <v>﻿Đang hoạt động</v>
          </cell>
          <cell r="N7007">
            <v>42633</v>
          </cell>
          <cell r="Q7007">
            <v>1</v>
          </cell>
          <cell r="T7007">
            <v>0</v>
          </cell>
          <cell r="U7007">
            <v>0</v>
          </cell>
          <cell r="V7007">
            <v>0</v>
          </cell>
        </row>
        <row r="7008">
          <cell r="D7008" t="str">
            <v>THE CAPITAL</v>
          </cell>
          <cell r="M7008" t="str">
            <v>﻿Đang hoạt động</v>
          </cell>
          <cell r="N7008">
            <v>42634</v>
          </cell>
          <cell r="Q7008">
            <v>0</v>
          </cell>
          <cell r="T7008">
            <v>0</v>
          </cell>
          <cell r="U7008">
            <v>1</v>
          </cell>
          <cell r="V7008">
            <v>0</v>
          </cell>
        </row>
        <row r="7009">
          <cell r="D7009" t="str">
            <v>GENCASA YÊN BÁI</v>
          </cell>
          <cell r="M7009" t="str">
            <v>﻿Đang hoạt động</v>
          </cell>
          <cell r="N7009">
            <v>42633</v>
          </cell>
          <cell r="Q7009">
            <v>0</v>
          </cell>
          <cell r="T7009">
            <v>0</v>
          </cell>
          <cell r="U7009">
            <v>1</v>
          </cell>
          <cell r="V7009">
            <v>0</v>
          </cell>
        </row>
        <row r="7010">
          <cell r="D7010" t="str">
            <v>THE KEY</v>
          </cell>
          <cell r="M7010" t="str">
            <v>﻿Đã nghỉ việc</v>
          </cell>
          <cell r="N7010">
            <v>42633</v>
          </cell>
          <cell r="Q7010">
            <v>0</v>
          </cell>
          <cell r="T7010">
            <v>0</v>
          </cell>
          <cell r="U7010">
            <v>0</v>
          </cell>
          <cell r="V7010">
            <v>0</v>
          </cell>
        </row>
        <row r="7011">
          <cell r="D7011" t="str">
            <v>GENCASA YÊN BÁI</v>
          </cell>
          <cell r="M7011" t="str">
            <v>﻿Đã nghỉ việc</v>
          </cell>
          <cell r="N7011">
            <v>42648</v>
          </cell>
          <cell r="Q7011">
            <v>0</v>
          </cell>
          <cell r="T7011">
            <v>0</v>
          </cell>
          <cell r="U7011">
            <v>0</v>
          </cell>
          <cell r="V7011">
            <v>0</v>
          </cell>
        </row>
        <row r="7012">
          <cell r="D7012" t="str">
            <v>BLUE OCEAN</v>
          </cell>
          <cell r="M7012" t="str">
            <v>﻿Đang hoạt động</v>
          </cell>
          <cell r="N7012">
            <v>42633</v>
          </cell>
          <cell r="Q7012">
            <v>1</v>
          </cell>
          <cell r="T7012">
            <v>0</v>
          </cell>
          <cell r="U7012">
            <v>0</v>
          </cell>
          <cell r="V7012">
            <v>0</v>
          </cell>
        </row>
        <row r="7013">
          <cell r="D7013" t="str">
            <v>GENCASA YÊN BÁI</v>
          </cell>
          <cell r="M7013" t="str">
            <v>﻿Đang hoạt động</v>
          </cell>
          <cell r="N7013">
            <v>42635</v>
          </cell>
          <cell r="Q7013">
            <v>1</v>
          </cell>
          <cell r="T7013">
            <v>0</v>
          </cell>
          <cell r="U7013">
            <v>0</v>
          </cell>
          <cell r="V7013">
            <v>0</v>
          </cell>
        </row>
        <row r="7014">
          <cell r="D7014" t="str">
            <v>BLUE OCEAN</v>
          </cell>
          <cell r="M7014" t="str">
            <v>﻿Đang hoạt động</v>
          </cell>
          <cell r="N7014">
            <v>42633</v>
          </cell>
          <cell r="Q7014">
            <v>0</v>
          </cell>
          <cell r="T7014">
            <v>1</v>
          </cell>
          <cell r="U7014">
            <v>0</v>
          </cell>
          <cell r="V7014">
            <v>0</v>
          </cell>
        </row>
        <row r="7015">
          <cell r="D7015" t="str">
            <v>GENCASA YÊN BÁI</v>
          </cell>
          <cell r="M7015" t="str">
            <v>﻿Đang hoạt động</v>
          </cell>
          <cell r="N7015">
            <v>42635</v>
          </cell>
          <cell r="Q7015">
            <v>1</v>
          </cell>
          <cell r="T7015">
            <v>0</v>
          </cell>
          <cell r="U7015">
            <v>0</v>
          </cell>
          <cell r="V7015">
            <v>0</v>
          </cell>
        </row>
        <row r="7016">
          <cell r="D7016" t="str">
            <v>BLUE OCEAN</v>
          </cell>
          <cell r="M7016" t="str">
            <v>﻿Đã nghỉ việc</v>
          </cell>
          <cell r="N7016">
            <v>42641</v>
          </cell>
          <cell r="Q7016">
            <v>0</v>
          </cell>
          <cell r="T7016">
            <v>0</v>
          </cell>
          <cell r="U7016">
            <v>0</v>
          </cell>
          <cell r="V7016">
            <v>0</v>
          </cell>
        </row>
        <row r="7017">
          <cell r="D7017" t="str">
            <v>GENCASA YÊN BÁI</v>
          </cell>
          <cell r="M7017" t="str">
            <v>﻿Đang hoạt động</v>
          </cell>
          <cell r="N7017">
            <v>42633</v>
          </cell>
          <cell r="Q7017">
            <v>0</v>
          </cell>
          <cell r="T7017">
            <v>0</v>
          </cell>
          <cell r="U7017">
            <v>1</v>
          </cell>
          <cell r="V7017">
            <v>0</v>
          </cell>
        </row>
        <row r="7018">
          <cell r="D7018" t="str">
            <v>GENCASA YÊN BÁI</v>
          </cell>
          <cell r="M7018" t="str">
            <v>﻿Đang hoạt động</v>
          </cell>
          <cell r="N7018">
            <v>42635</v>
          </cell>
          <cell r="Q7018">
            <v>1</v>
          </cell>
          <cell r="T7018">
            <v>0</v>
          </cell>
          <cell r="U7018">
            <v>0</v>
          </cell>
          <cell r="V7018">
            <v>0</v>
          </cell>
        </row>
        <row r="7019">
          <cell r="D7019" t="str">
            <v>GENCASA NGHỆ AN</v>
          </cell>
          <cell r="M7019" t="str">
            <v>﻿Đang hoạt động</v>
          </cell>
          <cell r="N7019">
            <v>42633</v>
          </cell>
          <cell r="Q7019">
            <v>1</v>
          </cell>
          <cell r="T7019">
            <v>0</v>
          </cell>
          <cell r="U7019">
            <v>0</v>
          </cell>
          <cell r="V7019">
            <v>0</v>
          </cell>
        </row>
        <row r="7020">
          <cell r="D7020" t="str">
            <v>BLUE OCEAN</v>
          </cell>
          <cell r="M7020" t="str">
            <v>﻿Đang hoạt động</v>
          </cell>
          <cell r="N7020">
            <v>42633</v>
          </cell>
          <cell r="Q7020">
            <v>1</v>
          </cell>
          <cell r="T7020">
            <v>0</v>
          </cell>
          <cell r="U7020">
            <v>0</v>
          </cell>
          <cell r="V7020">
            <v>0</v>
          </cell>
        </row>
        <row r="7021">
          <cell r="D7021" t="str">
            <v>GENCASA HÀ ĐÔNG</v>
          </cell>
          <cell r="M7021" t="str">
            <v>﻿Đang hoạt động</v>
          </cell>
          <cell r="N7021">
            <v>42641</v>
          </cell>
          <cell r="Q7021">
            <v>0</v>
          </cell>
          <cell r="T7021">
            <v>0</v>
          </cell>
          <cell r="U7021">
            <v>1</v>
          </cell>
          <cell r="V7021">
            <v>0</v>
          </cell>
        </row>
        <row r="7022">
          <cell r="D7022" t="str">
            <v>BLUE OCEAN</v>
          </cell>
          <cell r="M7022" t="str">
            <v>﻿Đang hoạt động</v>
          </cell>
          <cell r="N7022">
            <v>42633</v>
          </cell>
          <cell r="Q7022">
            <v>1</v>
          </cell>
          <cell r="T7022">
            <v>0</v>
          </cell>
          <cell r="U7022">
            <v>0</v>
          </cell>
          <cell r="V7022">
            <v>0</v>
          </cell>
        </row>
        <row r="7023">
          <cell r="D7023" t="str">
            <v>MDRT HCM</v>
          </cell>
          <cell r="M7023" t="str">
            <v>﻿Đang hoạt động</v>
          </cell>
          <cell r="N7023">
            <v>41829</v>
          </cell>
          <cell r="Q7023">
            <v>1</v>
          </cell>
          <cell r="T7023">
            <v>0</v>
          </cell>
          <cell r="U7023">
            <v>0</v>
          </cell>
          <cell r="V7023">
            <v>0</v>
          </cell>
        </row>
        <row r="7024">
          <cell r="D7024" t="str">
            <v>GENCASA NGHỆ AN</v>
          </cell>
          <cell r="M7024" t="str">
            <v>﻿Đang hoạt động</v>
          </cell>
          <cell r="N7024">
            <v>42633</v>
          </cell>
          <cell r="Q7024">
            <v>0</v>
          </cell>
          <cell r="T7024">
            <v>1</v>
          </cell>
          <cell r="U7024">
            <v>0</v>
          </cell>
          <cell r="V7024">
            <v>0</v>
          </cell>
        </row>
        <row r="7025">
          <cell r="D7025" t="str">
            <v>GENCASA YÊN BÁI</v>
          </cell>
          <cell r="M7025" t="str">
            <v>﻿Đang hoạt động</v>
          </cell>
          <cell r="N7025">
            <v>42663</v>
          </cell>
          <cell r="Q7025">
            <v>0</v>
          </cell>
          <cell r="T7025">
            <v>0</v>
          </cell>
          <cell r="U7025">
            <v>1</v>
          </cell>
          <cell r="V7025">
            <v>0</v>
          </cell>
        </row>
        <row r="7026">
          <cell r="D7026" t="str">
            <v>BLUE OCEAN</v>
          </cell>
          <cell r="M7026" t="str">
            <v>﻿Đang hoạt động</v>
          </cell>
          <cell r="N7026">
            <v>42633</v>
          </cell>
          <cell r="Q7026">
            <v>1</v>
          </cell>
          <cell r="T7026">
            <v>0</v>
          </cell>
          <cell r="U7026">
            <v>0</v>
          </cell>
          <cell r="V7026">
            <v>0</v>
          </cell>
        </row>
        <row r="7027">
          <cell r="D7027" t="str">
            <v>GENCASA NAM ĐỊNH</v>
          </cell>
          <cell r="M7027" t="str">
            <v>﻿Đang hoạt động</v>
          </cell>
          <cell r="N7027">
            <v>42633</v>
          </cell>
          <cell r="Q7027">
            <v>1</v>
          </cell>
          <cell r="T7027">
            <v>0</v>
          </cell>
          <cell r="U7027">
            <v>0</v>
          </cell>
          <cell r="V7027">
            <v>0</v>
          </cell>
        </row>
        <row r="7028">
          <cell r="D7028" t="str">
            <v>GENCASA NGHỆ AN</v>
          </cell>
          <cell r="M7028" t="str">
            <v>﻿Đã nghỉ việc</v>
          </cell>
          <cell r="N7028">
            <v>42633</v>
          </cell>
          <cell r="Q7028">
            <v>0</v>
          </cell>
          <cell r="T7028">
            <v>0</v>
          </cell>
          <cell r="U7028">
            <v>0</v>
          </cell>
          <cell r="V7028">
            <v>0</v>
          </cell>
        </row>
        <row r="7029">
          <cell r="D7029" t="str">
            <v>GENCASA HƯNG YÊN</v>
          </cell>
          <cell r="M7029" t="str">
            <v>﻿Đang hoạt động</v>
          </cell>
          <cell r="N7029">
            <v>42633</v>
          </cell>
          <cell r="Q7029">
            <v>0</v>
          </cell>
          <cell r="T7029">
            <v>1</v>
          </cell>
          <cell r="U7029">
            <v>0</v>
          </cell>
          <cell r="V7029">
            <v>0</v>
          </cell>
        </row>
        <row r="7030">
          <cell r="D7030" t="str">
            <v>GENCASA YÊN BÁI</v>
          </cell>
          <cell r="M7030" t="str">
            <v>﻿Đang hoạt động</v>
          </cell>
          <cell r="N7030">
            <v>42633</v>
          </cell>
          <cell r="Q7030">
            <v>0</v>
          </cell>
          <cell r="T7030">
            <v>0</v>
          </cell>
          <cell r="U7030">
            <v>1</v>
          </cell>
          <cell r="V7030">
            <v>0</v>
          </cell>
        </row>
        <row r="7031">
          <cell r="D7031" t="str">
            <v>GENCASA NGHỆ AN</v>
          </cell>
          <cell r="M7031" t="str">
            <v>﻿Đã nghỉ việc</v>
          </cell>
          <cell r="N7031">
            <v>42667</v>
          </cell>
          <cell r="Q7031">
            <v>0</v>
          </cell>
          <cell r="T7031">
            <v>0</v>
          </cell>
          <cell r="U7031">
            <v>0</v>
          </cell>
          <cell r="V7031">
            <v>0</v>
          </cell>
        </row>
        <row r="7032">
          <cell r="D7032" t="str">
            <v>GENCASA HƯNG YÊN</v>
          </cell>
          <cell r="M7032" t="str">
            <v>﻿Đã nghỉ việc</v>
          </cell>
          <cell r="N7032">
            <v>42633</v>
          </cell>
          <cell r="Q7032">
            <v>0</v>
          </cell>
          <cell r="T7032">
            <v>0</v>
          </cell>
          <cell r="U7032">
            <v>0</v>
          </cell>
          <cell r="V7032">
            <v>0</v>
          </cell>
        </row>
        <row r="7033">
          <cell r="D7033" t="str">
            <v>GENCASA NGHỆ AN</v>
          </cell>
          <cell r="M7033" t="str">
            <v>﻿Đang hoạt động</v>
          </cell>
          <cell r="N7033">
            <v>42633</v>
          </cell>
          <cell r="Q7033">
            <v>0</v>
          </cell>
          <cell r="T7033">
            <v>1</v>
          </cell>
          <cell r="U7033">
            <v>0</v>
          </cell>
          <cell r="V7033">
            <v>0</v>
          </cell>
        </row>
        <row r="7034">
          <cell r="D7034" t="str">
            <v>GENCASA NGHỆ AN</v>
          </cell>
          <cell r="M7034" t="str">
            <v>﻿Đang hoạt động</v>
          </cell>
          <cell r="N7034">
            <v>42633</v>
          </cell>
          <cell r="Q7034">
            <v>1</v>
          </cell>
          <cell r="T7034">
            <v>0</v>
          </cell>
          <cell r="U7034">
            <v>0</v>
          </cell>
          <cell r="V7034">
            <v>0</v>
          </cell>
        </row>
        <row r="7035">
          <cell r="D7035" t="str">
            <v>BLUE OCEAN</v>
          </cell>
          <cell r="M7035" t="str">
            <v>﻿Đang hoạt động</v>
          </cell>
          <cell r="N7035">
            <v>42635</v>
          </cell>
          <cell r="Q7035">
            <v>1</v>
          </cell>
          <cell r="T7035">
            <v>0</v>
          </cell>
          <cell r="U7035">
            <v>0</v>
          </cell>
          <cell r="V7035">
            <v>0</v>
          </cell>
        </row>
        <row r="7036">
          <cell r="D7036" t="str">
            <v>GENCASA YÊN BÁI</v>
          </cell>
          <cell r="M7036" t="str">
            <v>﻿Đang hoạt động</v>
          </cell>
          <cell r="N7036">
            <v>42724</v>
          </cell>
          <cell r="Q7036">
            <v>1</v>
          </cell>
          <cell r="T7036">
            <v>0</v>
          </cell>
          <cell r="U7036">
            <v>0</v>
          </cell>
          <cell r="V7036">
            <v>0</v>
          </cell>
        </row>
        <row r="7037">
          <cell r="D7037" t="str">
            <v>GENCASA NGHỆ AN</v>
          </cell>
          <cell r="M7037" t="str">
            <v>﻿Đang hoạt động</v>
          </cell>
          <cell r="N7037">
            <v>42633</v>
          </cell>
          <cell r="Q7037">
            <v>1</v>
          </cell>
          <cell r="T7037">
            <v>0</v>
          </cell>
          <cell r="U7037">
            <v>0</v>
          </cell>
          <cell r="V7037">
            <v>0</v>
          </cell>
        </row>
        <row r="7038">
          <cell r="D7038" t="str">
            <v>GENCASA NAM ĐỊNH</v>
          </cell>
          <cell r="M7038" t="str">
            <v>﻿Đang hoạt động</v>
          </cell>
          <cell r="N7038">
            <v>42633</v>
          </cell>
          <cell r="Q7038">
            <v>1</v>
          </cell>
          <cell r="T7038">
            <v>0</v>
          </cell>
          <cell r="U7038">
            <v>0</v>
          </cell>
          <cell r="V7038">
            <v>0</v>
          </cell>
        </row>
        <row r="7039">
          <cell r="D7039" t="str">
            <v>GENCASA YÊN BÁI</v>
          </cell>
          <cell r="M7039" t="str">
            <v>﻿Đang hoạt động</v>
          </cell>
          <cell r="N7039">
            <v>42635</v>
          </cell>
          <cell r="Q7039">
            <v>1</v>
          </cell>
          <cell r="T7039">
            <v>0</v>
          </cell>
          <cell r="U7039">
            <v>0</v>
          </cell>
          <cell r="V7039">
            <v>0</v>
          </cell>
        </row>
        <row r="7040">
          <cell r="D7040" t="str">
            <v>BLUE OCEAN</v>
          </cell>
          <cell r="M7040" t="str">
            <v>﻿Đã nghỉ việc</v>
          </cell>
          <cell r="N7040">
            <v>42636</v>
          </cell>
          <cell r="Q7040">
            <v>0</v>
          </cell>
          <cell r="T7040">
            <v>0</v>
          </cell>
          <cell r="U7040">
            <v>0</v>
          </cell>
          <cell r="V7040">
            <v>0</v>
          </cell>
        </row>
        <row r="7041">
          <cell r="D7041" t="str">
            <v>GENCASA YÊN BÁI</v>
          </cell>
          <cell r="M7041" t="str">
            <v>﻿Đang hoạt động</v>
          </cell>
          <cell r="N7041">
            <v>42642</v>
          </cell>
          <cell r="Q7041">
            <v>1</v>
          </cell>
          <cell r="T7041">
            <v>0</v>
          </cell>
          <cell r="U7041">
            <v>0</v>
          </cell>
          <cell r="V7041">
            <v>0</v>
          </cell>
        </row>
        <row r="7042">
          <cell r="D7042" t="str">
            <v>GENCASA NAM ĐỊNH</v>
          </cell>
          <cell r="M7042" t="str">
            <v>﻿Đang hoạt động</v>
          </cell>
          <cell r="N7042">
            <v>42633</v>
          </cell>
          <cell r="Q7042">
            <v>1</v>
          </cell>
          <cell r="T7042">
            <v>0</v>
          </cell>
          <cell r="U7042">
            <v>0</v>
          </cell>
          <cell r="V7042">
            <v>0</v>
          </cell>
        </row>
        <row r="7043">
          <cell r="D7043" t="str">
            <v>GENCASA HƯNG YÊN</v>
          </cell>
          <cell r="M7043" t="str">
            <v>﻿Đang hoạt động</v>
          </cell>
          <cell r="N7043">
            <v>42633</v>
          </cell>
          <cell r="Q7043">
            <v>1</v>
          </cell>
          <cell r="T7043">
            <v>0</v>
          </cell>
          <cell r="U7043">
            <v>0</v>
          </cell>
          <cell r="V7043">
            <v>0</v>
          </cell>
        </row>
        <row r="7044">
          <cell r="D7044" t="str">
            <v>GENCASA YÊN BÁI</v>
          </cell>
          <cell r="M7044" t="str">
            <v>﻿Đang hoạt động</v>
          </cell>
          <cell r="N7044">
            <v>42635</v>
          </cell>
          <cell r="Q7044">
            <v>1</v>
          </cell>
          <cell r="T7044">
            <v>0</v>
          </cell>
          <cell r="U7044">
            <v>0</v>
          </cell>
          <cell r="V7044">
            <v>0</v>
          </cell>
        </row>
        <row r="7045">
          <cell r="D7045" t="str">
            <v>BLUE OCEAN</v>
          </cell>
          <cell r="M7045" t="str">
            <v>﻿Đang hoạt động</v>
          </cell>
          <cell r="N7045">
            <v>42633</v>
          </cell>
          <cell r="Q7045">
            <v>1</v>
          </cell>
          <cell r="T7045">
            <v>0</v>
          </cell>
          <cell r="U7045">
            <v>0</v>
          </cell>
          <cell r="V7045">
            <v>0</v>
          </cell>
        </row>
        <row r="7046">
          <cell r="D7046" t="str">
            <v>GENCASA BÀ RỊA</v>
          </cell>
          <cell r="M7046" t="str">
            <v>﻿Đang hoạt động</v>
          </cell>
          <cell r="N7046">
            <v>42664</v>
          </cell>
          <cell r="Q7046">
            <v>1</v>
          </cell>
          <cell r="T7046">
            <v>0</v>
          </cell>
          <cell r="U7046">
            <v>0</v>
          </cell>
          <cell r="V7046">
            <v>0</v>
          </cell>
        </row>
        <row r="7047">
          <cell r="D7047" t="str">
            <v>GENCASA NAM ĐỊNH</v>
          </cell>
          <cell r="M7047" t="str">
            <v>﻿Đang hoạt động</v>
          </cell>
          <cell r="N7047">
            <v>42634</v>
          </cell>
          <cell r="Q7047">
            <v>1</v>
          </cell>
          <cell r="T7047">
            <v>0</v>
          </cell>
          <cell r="U7047">
            <v>0</v>
          </cell>
          <cell r="V7047">
            <v>0</v>
          </cell>
        </row>
        <row r="7048">
          <cell r="D7048" t="str">
            <v>GENCASA BÀ RỊA</v>
          </cell>
          <cell r="M7048" t="str">
            <v>﻿Đang hoạt động</v>
          </cell>
          <cell r="N7048">
            <v>42636</v>
          </cell>
          <cell r="Q7048">
            <v>1</v>
          </cell>
          <cell r="T7048">
            <v>0</v>
          </cell>
          <cell r="U7048">
            <v>0</v>
          </cell>
          <cell r="V7048">
            <v>0</v>
          </cell>
        </row>
        <row r="7049">
          <cell r="D7049" t="str">
            <v>BLUE OCEAN</v>
          </cell>
          <cell r="M7049" t="str">
            <v>﻿Đang hoạt động</v>
          </cell>
          <cell r="N7049">
            <v>42633</v>
          </cell>
          <cell r="Q7049">
            <v>1</v>
          </cell>
          <cell r="T7049">
            <v>0</v>
          </cell>
          <cell r="U7049">
            <v>0</v>
          </cell>
          <cell r="V7049">
            <v>0</v>
          </cell>
        </row>
        <row r="7050">
          <cell r="D7050" t="str">
            <v>BLUE OCEAN</v>
          </cell>
          <cell r="M7050" t="str">
            <v>﻿Đã nghỉ việc</v>
          </cell>
          <cell r="N7050">
            <v>42633</v>
          </cell>
          <cell r="Q7050">
            <v>0</v>
          </cell>
          <cell r="T7050">
            <v>0</v>
          </cell>
          <cell r="U7050">
            <v>0</v>
          </cell>
          <cell r="V7050">
            <v>0</v>
          </cell>
        </row>
        <row r="7051">
          <cell r="D7051" t="str">
            <v>GENCASA YÊN BÁI</v>
          </cell>
          <cell r="M7051" t="str">
            <v>﻿Đang hoạt động</v>
          </cell>
          <cell r="N7051">
            <v>42663</v>
          </cell>
          <cell r="Q7051">
            <v>1</v>
          </cell>
          <cell r="T7051">
            <v>0</v>
          </cell>
          <cell r="U7051">
            <v>0</v>
          </cell>
          <cell r="V7051">
            <v>0</v>
          </cell>
        </row>
        <row r="7052">
          <cell r="D7052" t="str">
            <v>GENCASA HƯNG YÊN</v>
          </cell>
          <cell r="M7052" t="str">
            <v>﻿Đang hoạt động</v>
          </cell>
          <cell r="N7052">
            <v>42692</v>
          </cell>
          <cell r="Q7052">
            <v>1</v>
          </cell>
          <cell r="T7052">
            <v>0</v>
          </cell>
          <cell r="U7052">
            <v>0</v>
          </cell>
          <cell r="V7052">
            <v>0</v>
          </cell>
        </row>
        <row r="7053">
          <cell r="D7053" t="str">
            <v>GENCASA HƯNG YÊN</v>
          </cell>
          <cell r="M7053" t="str">
            <v>﻿Đang hoạt động</v>
          </cell>
          <cell r="N7053">
            <v>42633</v>
          </cell>
          <cell r="Q7053">
            <v>1</v>
          </cell>
          <cell r="T7053">
            <v>0</v>
          </cell>
          <cell r="U7053">
            <v>0</v>
          </cell>
          <cell r="V7053">
            <v>0</v>
          </cell>
        </row>
        <row r="7054">
          <cell r="D7054" t="str">
            <v>GENCASA NAM ĐỊNH</v>
          </cell>
          <cell r="M7054" t="str">
            <v>﻿Đang hoạt động</v>
          </cell>
          <cell r="N7054">
            <v>42633</v>
          </cell>
          <cell r="Q7054">
            <v>1</v>
          </cell>
          <cell r="T7054">
            <v>0</v>
          </cell>
          <cell r="U7054">
            <v>0</v>
          </cell>
          <cell r="V7054">
            <v>0</v>
          </cell>
        </row>
        <row r="7055">
          <cell r="D7055" t="str">
            <v>BLUE OCEAN</v>
          </cell>
          <cell r="M7055" t="str">
            <v>﻿Đang hoạt động</v>
          </cell>
          <cell r="N7055">
            <v>42635</v>
          </cell>
          <cell r="Q7055">
            <v>1</v>
          </cell>
          <cell r="T7055">
            <v>0</v>
          </cell>
          <cell r="U7055">
            <v>0</v>
          </cell>
          <cell r="V7055">
            <v>0</v>
          </cell>
        </row>
        <row r="7056">
          <cell r="D7056" t="str">
            <v>GENCASA HƯNG YÊN</v>
          </cell>
          <cell r="M7056" t="str">
            <v>﻿Đang hoạt động</v>
          </cell>
          <cell r="N7056">
            <v>42633</v>
          </cell>
          <cell r="Q7056">
            <v>1</v>
          </cell>
          <cell r="T7056">
            <v>0</v>
          </cell>
          <cell r="U7056">
            <v>0</v>
          </cell>
          <cell r="V7056">
            <v>0</v>
          </cell>
        </row>
        <row r="7057">
          <cell r="D7057" t="str">
            <v>GENCASA HƯNG YÊN</v>
          </cell>
          <cell r="M7057" t="str">
            <v>﻿Đang hoạt động</v>
          </cell>
          <cell r="N7057">
            <v>42633</v>
          </cell>
          <cell r="Q7057">
            <v>1</v>
          </cell>
          <cell r="T7057">
            <v>0</v>
          </cell>
          <cell r="U7057">
            <v>0</v>
          </cell>
          <cell r="V7057">
            <v>0</v>
          </cell>
        </row>
        <row r="7058">
          <cell r="D7058" t="str">
            <v>BLUE OCEAN</v>
          </cell>
          <cell r="M7058" t="str">
            <v>﻿Đang hoạt động</v>
          </cell>
          <cell r="N7058">
            <v>42633</v>
          </cell>
          <cell r="Q7058">
            <v>0</v>
          </cell>
          <cell r="T7058">
            <v>1</v>
          </cell>
          <cell r="U7058">
            <v>0</v>
          </cell>
          <cell r="V7058">
            <v>0</v>
          </cell>
        </row>
        <row r="7059">
          <cell r="D7059" t="str">
            <v>PHI MÃ</v>
          </cell>
          <cell r="M7059" t="str">
            <v>﻿Đang hoạt động</v>
          </cell>
          <cell r="N7059">
            <v>42636</v>
          </cell>
          <cell r="Q7059">
            <v>1</v>
          </cell>
          <cell r="T7059">
            <v>0</v>
          </cell>
          <cell r="U7059">
            <v>0</v>
          </cell>
          <cell r="V7059">
            <v>0</v>
          </cell>
        </row>
        <row r="7060">
          <cell r="D7060" t="str">
            <v>MDRT VT</v>
          </cell>
          <cell r="M7060" t="str">
            <v>﻿Đang hoạt động</v>
          </cell>
          <cell r="N7060">
            <v>42634</v>
          </cell>
          <cell r="Q7060">
            <v>1</v>
          </cell>
          <cell r="T7060">
            <v>0</v>
          </cell>
          <cell r="U7060">
            <v>0</v>
          </cell>
          <cell r="V7060">
            <v>0</v>
          </cell>
        </row>
        <row r="7061">
          <cell r="D7061" t="str">
            <v>PHI MÃ</v>
          </cell>
          <cell r="M7061" t="str">
            <v>﻿Đang hoạt động</v>
          </cell>
          <cell r="N7061">
            <v>42634</v>
          </cell>
          <cell r="Q7061">
            <v>1</v>
          </cell>
          <cell r="T7061">
            <v>0</v>
          </cell>
          <cell r="U7061">
            <v>0</v>
          </cell>
          <cell r="V7061">
            <v>0</v>
          </cell>
        </row>
        <row r="7062">
          <cell r="D7062" t="str">
            <v>BLUE OCEAN</v>
          </cell>
          <cell r="M7062" t="str">
            <v>﻿Đang hoạt động</v>
          </cell>
          <cell r="N7062">
            <v>42633</v>
          </cell>
          <cell r="Q7062">
            <v>1</v>
          </cell>
          <cell r="T7062">
            <v>0</v>
          </cell>
          <cell r="U7062">
            <v>0</v>
          </cell>
          <cell r="V7062">
            <v>0</v>
          </cell>
        </row>
        <row r="7063">
          <cell r="D7063" t="str">
            <v>LION 1</v>
          </cell>
          <cell r="M7063" t="str">
            <v>﻿Đang hoạt động</v>
          </cell>
          <cell r="N7063">
            <v>42640</v>
          </cell>
          <cell r="Q7063">
            <v>1</v>
          </cell>
          <cell r="T7063">
            <v>0</v>
          </cell>
          <cell r="U7063">
            <v>0</v>
          </cell>
          <cell r="V7063">
            <v>0</v>
          </cell>
        </row>
        <row r="7064">
          <cell r="D7064" t="str">
            <v>GENCASA NAM ĐỊNH</v>
          </cell>
          <cell r="M7064" t="str">
            <v>﻿Đang hoạt động</v>
          </cell>
          <cell r="N7064">
            <v>42633</v>
          </cell>
          <cell r="Q7064">
            <v>0</v>
          </cell>
          <cell r="T7064">
            <v>1</v>
          </cell>
          <cell r="U7064">
            <v>0</v>
          </cell>
          <cell r="V7064">
            <v>0</v>
          </cell>
        </row>
        <row r="7065">
          <cell r="D7065" t="str">
            <v>THE KEY</v>
          </cell>
          <cell r="M7065" t="str">
            <v>﻿Đã nghỉ việc</v>
          </cell>
          <cell r="N7065">
            <v>42633</v>
          </cell>
          <cell r="Q7065">
            <v>0</v>
          </cell>
          <cell r="T7065">
            <v>0</v>
          </cell>
          <cell r="U7065">
            <v>0</v>
          </cell>
          <cell r="V7065">
            <v>0</v>
          </cell>
        </row>
        <row r="7066">
          <cell r="D7066" t="str">
            <v>GENCASA YÊN BÁI</v>
          </cell>
          <cell r="M7066" t="str">
            <v>﻿Đang hoạt động</v>
          </cell>
          <cell r="N7066">
            <v>42635</v>
          </cell>
          <cell r="Q7066">
            <v>1</v>
          </cell>
          <cell r="T7066">
            <v>0</v>
          </cell>
          <cell r="U7066">
            <v>0</v>
          </cell>
          <cell r="V7066">
            <v>0</v>
          </cell>
        </row>
        <row r="7067">
          <cell r="D7067" t="str">
            <v>GENCASA HƯNG YÊN</v>
          </cell>
          <cell r="M7067" t="str">
            <v>﻿Đang hoạt động</v>
          </cell>
          <cell r="N7067">
            <v>42633</v>
          </cell>
          <cell r="Q7067">
            <v>1</v>
          </cell>
          <cell r="T7067">
            <v>0</v>
          </cell>
          <cell r="U7067">
            <v>0</v>
          </cell>
          <cell r="V7067">
            <v>0</v>
          </cell>
        </row>
        <row r="7068">
          <cell r="D7068" t="str">
            <v>THE KEY</v>
          </cell>
          <cell r="M7068" t="str">
            <v>﻿Đã nghỉ việc</v>
          </cell>
          <cell r="N7068">
            <v>42633</v>
          </cell>
          <cell r="Q7068">
            <v>0</v>
          </cell>
          <cell r="T7068">
            <v>0</v>
          </cell>
          <cell r="U7068">
            <v>0</v>
          </cell>
          <cell r="V7068">
            <v>0</v>
          </cell>
        </row>
        <row r="7069">
          <cell r="D7069" t="str">
            <v>GENCASA NAM ĐỊNH</v>
          </cell>
          <cell r="M7069" t="str">
            <v>﻿Đang hoạt động</v>
          </cell>
          <cell r="N7069">
            <v>42669</v>
          </cell>
          <cell r="Q7069">
            <v>1</v>
          </cell>
          <cell r="T7069">
            <v>0</v>
          </cell>
          <cell r="U7069">
            <v>0</v>
          </cell>
          <cell r="V7069">
            <v>0</v>
          </cell>
        </row>
        <row r="7070">
          <cell r="D7070" t="str">
            <v>THE QUEEN</v>
          </cell>
          <cell r="M7070" t="str">
            <v>﻿Đang hoạt động</v>
          </cell>
          <cell r="N7070">
            <v>42634</v>
          </cell>
          <cell r="Q7070">
            <v>1</v>
          </cell>
          <cell r="T7070">
            <v>0</v>
          </cell>
          <cell r="U7070">
            <v>0</v>
          </cell>
          <cell r="V7070">
            <v>0</v>
          </cell>
        </row>
        <row r="7071">
          <cell r="D7071" t="str">
            <v>GENCASA HƯNG YÊN</v>
          </cell>
          <cell r="M7071" t="str">
            <v>﻿Đang hoạt động</v>
          </cell>
          <cell r="N7071">
            <v>42633</v>
          </cell>
          <cell r="Q7071">
            <v>1</v>
          </cell>
          <cell r="T7071">
            <v>0</v>
          </cell>
          <cell r="U7071">
            <v>0</v>
          </cell>
          <cell r="V7071">
            <v>0</v>
          </cell>
        </row>
        <row r="7072">
          <cell r="D7072" t="str">
            <v>GENCASA NAM ĐỊNH</v>
          </cell>
          <cell r="M7072" t="str">
            <v>﻿Đang hoạt động</v>
          </cell>
          <cell r="N7072">
            <v>42633</v>
          </cell>
          <cell r="Q7072">
            <v>1</v>
          </cell>
          <cell r="T7072">
            <v>0</v>
          </cell>
          <cell r="U7072">
            <v>0</v>
          </cell>
          <cell r="V7072">
            <v>0</v>
          </cell>
        </row>
        <row r="7073">
          <cell r="D7073" t="str">
            <v>GENCASA NAM ĐỊNH</v>
          </cell>
          <cell r="M7073" t="str">
            <v>﻿Đang hoạt động</v>
          </cell>
          <cell r="N7073">
            <v>42633</v>
          </cell>
          <cell r="Q7073">
            <v>1</v>
          </cell>
          <cell r="T7073">
            <v>0</v>
          </cell>
          <cell r="U7073">
            <v>0</v>
          </cell>
          <cell r="V7073">
            <v>0</v>
          </cell>
        </row>
        <row r="7074">
          <cell r="D7074" t="str">
            <v>BLUE OCEAN</v>
          </cell>
          <cell r="M7074" t="str">
            <v>﻿Đã nghỉ việc</v>
          </cell>
          <cell r="N7074">
            <v>42633</v>
          </cell>
          <cell r="Q7074">
            <v>0</v>
          </cell>
          <cell r="T7074">
            <v>0</v>
          </cell>
          <cell r="U7074">
            <v>0</v>
          </cell>
          <cell r="V7074">
            <v>0</v>
          </cell>
        </row>
        <row r="7075">
          <cell r="D7075" t="str">
            <v>BLUE OCEAN</v>
          </cell>
          <cell r="M7075" t="str">
            <v>﻿Đang hoạt động</v>
          </cell>
          <cell r="N7075">
            <v>42751</v>
          </cell>
          <cell r="Q7075">
            <v>1</v>
          </cell>
          <cell r="T7075">
            <v>0</v>
          </cell>
          <cell r="U7075">
            <v>0</v>
          </cell>
          <cell r="V7075">
            <v>0</v>
          </cell>
        </row>
        <row r="7076">
          <cell r="D7076" t="str">
            <v>MDRT HCM</v>
          </cell>
          <cell r="M7076" t="str">
            <v>﻿Đang hoạt động</v>
          </cell>
          <cell r="N7076">
            <v>41872</v>
          </cell>
          <cell r="Q7076">
            <v>1</v>
          </cell>
          <cell r="T7076">
            <v>0</v>
          </cell>
          <cell r="U7076">
            <v>0</v>
          </cell>
          <cell r="V7076">
            <v>0</v>
          </cell>
        </row>
        <row r="7077">
          <cell r="D7077" t="str">
            <v>GENCASA HƯNG YÊN</v>
          </cell>
          <cell r="M7077" t="str">
            <v>﻿Đang hoạt động</v>
          </cell>
          <cell r="N7077">
            <v>42633</v>
          </cell>
          <cell r="Q7077">
            <v>1</v>
          </cell>
          <cell r="T7077">
            <v>0</v>
          </cell>
          <cell r="U7077">
            <v>0</v>
          </cell>
          <cell r="V7077">
            <v>0</v>
          </cell>
        </row>
        <row r="7078">
          <cell r="D7078" t="str">
            <v>BLUE OCEAN</v>
          </cell>
          <cell r="M7078" t="str">
            <v>﻿Đã nghỉ việc</v>
          </cell>
          <cell r="N7078">
            <v>42633</v>
          </cell>
          <cell r="Q7078">
            <v>0</v>
          </cell>
          <cell r="T7078">
            <v>0</v>
          </cell>
          <cell r="U7078">
            <v>0</v>
          </cell>
          <cell r="V7078">
            <v>0</v>
          </cell>
        </row>
        <row r="7079">
          <cell r="D7079" t="str">
            <v>BLUE OCEAN</v>
          </cell>
          <cell r="M7079" t="str">
            <v>﻿Đã nghỉ việc</v>
          </cell>
          <cell r="N7079">
            <v>42633</v>
          </cell>
          <cell r="Q7079">
            <v>0</v>
          </cell>
          <cell r="T7079">
            <v>0</v>
          </cell>
          <cell r="U7079">
            <v>0</v>
          </cell>
          <cell r="V7079">
            <v>0</v>
          </cell>
        </row>
        <row r="7080">
          <cell r="D7080" t="str">
            <v>BLUE OCEAN</v>
          </cell>
          <cell r="M7080" t="str">
            <v>﻿Đang hoạt động</v>
          </cell>
          <cell r="N7080">
            <v>42639</v>
          </cell>
          <cell r="Q7080">
            <v>1</v>
          </cell>
          <cell r="T7080">
            <v>0</v>
          </cell>
          <cell r="U7080">
            <v>0</v>
          </cell>
          <cell r="V7080">
            <v>0</v>
          </cell>
        </row>
        <row r="7081">
          <cell r="D7081" t="str">
            <v>BLUE OCEAN</v>
          </cell>
          <cell r="M7081" t="str">
            <v>﻿Đã nghỉ việc</v>
          </cell>
          <cell r="N7081">
            <v>42633</v>
          </cell>
          <cell r="Q7081">
            <v>0</v>
          </cell>
          <cell r="T7081">
            <v>0</v>
          </cell>
          <cell r="U7081">
            <v>0</v>
          </cell>
          <cell r="V7081">
            <v>0</v>
          </cell>
        </row>
        <row r="7082">
          <cell r="D7082" t="str">
            <v>GENCASA HƯNG YÊN</v>
          </cell>
          <cell r="M7082" t="str">
            <v>﻿Đang hoạt động</v>
          </cell>
          <cell r="N7082">
            <v>42633</v>
          </cell>
          <cell r="Q7082">
            <v>1</v>
          </cell>
          <cell r="T7082">
            <v>0</v>
          </cell>
          <cell r="U7082">
            <v>0</v>
          </cell>
          <cell r="V7082">
            <v>0</v>
          </cell>
        </row>
        <row r="7083">
          <cell r="M7083" t="str">
            <v>﻿Đang hoạt động</v>
          </cell>
          <cell r="N7083">
            <v>42698</v>
          </cell>
          <cell r="Q7083">
            <v>0</v>
          </cell>
          <cell r="T7083">
            <v>0</v>
          </cell>
          <cell r="U7083">
            <v>0</v>
          </cell>
          <cell r="V7083">
            <v>0</v>
          </cell>
        </row>
        <row r="7084">
          <cell r="D7084" t="str">
            <v>BORN TO WIN GENCASA PHÚ NHUẬN</v>
          </cell>
          <cell r="M7084" t="str">
            <v>﻿Đang hoạt động</v>
          </cell>
          <cell r="N7084">
            <v>42634</v>
          </cell>
          <cell r="Q7084">
            <v>1</v>
          </cell>
          <cell r="T7084">
            <v>0</v>
          </cell>
          <cell r="U7084">
            <v>0</v>
          </cell>
          <cell r="V7084">
            <v>0</v>
          </cell>
        </row>
        <row r="7085">
          <cell r="D7085" t="str">
            <v>SUNFLOWER</v>
          </cell>
          <cell r="M7085" t="str">
            <v>﻿Đang hoạt động</v>
          </cell>
          <cell r="N7085">
            <v>42634</v>
          </cell>
          <cell r="Q7085">
            <v>1</v>
          </cell>
          <cell r="T7085">
            <v>0</v>
          </cell>
          <cell r="U7085">
            <v>0</v>
          </cell>
          <cell r="V7085">
            <v>0</v>
          </cell>
        </row>
        <row r="7086">
          <cell r="D7086" t="str">
            <v>BAB HN</v>
          </cell>
          <cell r="M7086" t="str">
            <v>﻿Đang hoạt động</v>
          </cell>
          <cell r="N7086">
            <v>42668</v>
          </cell>
          <cell r="Q7086">
            <v>0</v>
          </cell>
          <cell r="T7086">
            <v>0</v>
          </cell>
          <cell r="U7086">
            <v>0</v>
          </cell>
          <cell r="V7086">
            <v>0</v>
          </cell>
        </row>
        <row r="7087">
          <cell r="D7087" t="str">
            <v>CUPID</v>
          </cell>
          <cell r="M7087" t="str">
            <v>﻿Đã nghỉ việc</v>
          </cell>
          <cell r="N7087">
            <v>42634</v>
          </cell>
          <cell r="Q7087">
            <v>0</v>
          </cell>
          <cell r="T7087">
            <v>0</v>
          </cell>
          <cell r="U7087">
            <v>0</v>
          </cell>
          <cell r="V7087">
            <v>0</v>
          </cell>
        </row>
        <row r="7088">
          <cell r="D7088" t="str">
            <v>MEGA</v>
          </cell>
          <cell r="M7088" t="str">
            <v>﻿Đang hoạt động</v>
          </cell>
          <cell r="N7088">
            <v>42634</v>
          </cell>
          <cell r="Q7088">
            <v>1</v>
          </cell>
          <cell r="T7088">
            <v>0</v>
          </cell>
          <cell r="U7088">
            <v>0</v>
          </cell>
          <cell r="V7088">
            <v>0</v>
          </cell>
        </row>
        <row r="7089">
          <cell r="D7089" t="str">
            <v>TCA TEAM</v>
          </cell>
          <cell r="M7089" t="str">
            <v>﻿Đang hoạt động</v>
          </cell>
          <cell r="N7089">
            <v>42704</v>
          </cell>
          <cell r="Q7089">
            <v>0</v>
          </cell>
          <cell r="T7089">
            <v>0</v>
          </cell>
          <cell r="U7089">
            <v>0</v>
          </cell>
          <cell r="V7089">
            <v>0</v>
          </cell>
        </row>
        <row r="7090">
          <cell r="D7090" t="str">
            <v>BORN TO WIN GENCASA PHÚ NHUẬN</v>
          </cell>
          <cell r="M7090" t="str">
            <v>﻿Đang hoạt động</v>
          </cell>
          <cell r="N7090">
            <v>42634</v>
          </cell>
          <cell r="Q7090">
            <v>0</v>
          </cell>
          <cell r="T7090">
            <v>0</v>
          </cell>
          <cell r="U7090">
            <v>1</v>
          </cell>
          <cell r="V7090">
            <v>0</v>
          </cell>
        </row>
        <row r="7091">
          <cell r="D7091" t="str">
            <v>TCA TEAM</v>
          </cell>
          <cell r="M7091" t="str">
            <v>﻿Đang hoạt động</v>
          </cell>
          <cell r="N7091">
            <v>42634</v>
          </cell>
          <cell r="Q7091">
            <v>0</v>
          </cell>
          <cell r="T7091">
            <v>0</v>
          </cell>
          <cell r="U7091">
            <v>0</v>
          </cell>
          <cell r="V7091">
            <v>0</v>
          </cell>
        </row>
        <row r="7092">
          <cell r="D7092" t="str">
            <v>LUCKY STAR</v>
          </cell>
          <cell r="M7092" t="str">
            <v>﻿Đang hoạt động</v>
          </cell>
          <cell r="N7092">
            <v>42731</v>
          </cell>
          <cell r="Q7092">
            <v>1</v>
          </cell>
          <cell r="T7092">
            <v>0</v>
          </cell>
          <cell r="U7092">
            <v>0</v>
          </cell>
          <cell r="V7092">
            <v>0</v>
          </cell>
        </row>
        <row r="7093">
          <cell r="D7093" t="str">
            <v>EIB MIỀN NAM 1</v>
          </cell>
          <cell r="M7093" t="str">
            <v>﻿Đang hoạt động</v>
          </cell>
          <cell r="N7093">
            <v>42633</v>
          </cell>
          <cell r="Q7093">
            <v>0</v>
          </cell>
          <cell r="T7093">
            <v>0</v>
          </cell>
          <cell r="U7093">
            <v>0</v>
          </cell>
          <cell r="V7093">
            <v>0</v>
          </cell>
        </row>
        <row r="7094">
          <cell r="D7094" t="str">
            <v>THE SKY</v>
          </cell>
          <cell r="M7094" t="str">
            <v>﻿Đang hoạt động</v>
          </cell>
          <cell r="N7094">
            <v>42634</v>
          </cell>
          <cell r="Q7094">
            <v>1</v>
          </cell>
          <cell r="T7094">
            <v>0</v>
          </cell>
          <cell r="U7094">
            <v>0</v>
          </cell>
          <cell r="V7094">
            <v>0</v>
          </cell>
        </row>
        <row r="7095">
          <cell r="M7095" t="str">
            <v>﻿Đang hoạt động</v>
          </cell>
          <cell r="N7095">
            <v>42647</v>
          </cell>
          <cell r="Q7095">
            <v>0</v>
          </cell>
          <cell r="T7095">
            <v>0</v>
          </cell>
          <cell r="U7095">
            <v>0</v>
          </cell>
          <cell r="V7095">
            <v>0</v>
          </cell>
        </row>
        <row r="7096">
          <cell r="D7096" t="str">
            <v>TCA TEAM</v>
          </cell>
          <cell r="M7096" t="str">
            <v>﻿Đang hoạt động</v>
          </cell>
          <cell r="N7096">
            <v>42634</v>
          </cell>
          <cell r="Q7096">
            <v>0</v>
          </cell>
          <cell r="T7096">
            <v>0</v>
          </cell>
          <cell r="U7096">
            <v>0</v>
          </cell>
          <cell r="V7096">
            <v>0</v>
          </cell>
        </row>
        <row r="7097">
          <cell r="M7097" t="str">
            <v>﻿Đang hoạt động</v>
          </cell>
          <cell r="N7097">
            <v>42648</v>
          </cell>
          <cell r="Q7097">
            <v>0</v>
          </cell>
          <cell r="T7097">
            <v>0</v>
          </cell>
          <cell r="U7097">
            <v>0</v>
          </cell>
          <cell r="V7097">
            <v>0</v>
          </cell>
        </row>
        <row r="7098">
          <cell r="D7098" t="str">
            <v>SUNFLOWER</v>
          </cell>
          <cell r="M7098" t="str">
            <v>﻿Đang hoạt động</v>
          </cell>
          <cell r="N7098">
            <v>42634</v>
          </cell>
          <cell r="Q7098">
            <v>1</v>
          </cell>
          <cell r="T7098">
            <v>0</v>
          </cell>
          <cell r="U7098">
            <v>0</v>
          </cell>
          <cell r="V7098">
            <v>0</v>
          </cell>
        </row>
        <row r="7099">
          <cell r="D7099" t="str">
            <v>F.B.I</v>
          </cell>
          <cell r="M7099" t="str">
            <v>﻿Đang hoạt động</v>
          </cell>
          <cell r="N7099">
            <v>42634</v>
          </cell>
          <cell r="Q7099">
            <v>1</v>
          </cell>
          <cell r="T7099">
            <v>0</v>
          </cell>
          <cell r="U7099">
            <v>0</v>
          </cell>
          <cell r="V7099">
            <v>0</v>
          </cell>
        </row>
        <row r="7100">
          <cell r="D7100" t="str">
            <v>TCA TEAM</v>
          </cell>
          <cell r="M7100" t="str">
            <v>﻿Đang hoạt động</v>
          </cell>
          <cell r="N7100">
            <v>42740</v>
          </cell>
          <cell r="Q7100">
            <v>0</v>
          </cell>
          <cell r="T7100">
            <v>0</v>
          </cell>
          <cell r="U7100">
            <v>0</v>
          </cell>
          <cell r="V7100">
            <v>0</v>
          </cell>
        </row>
        <row r="7101">
          <cell r="D7101" t="str">
            <v>TCA TEAM</v>
          </cell>
          <cell r="M7101" t="str">
            <v>﻿Đang hoạt động</v>
          </cell>
          <cell r="N7101">
            <v>42634</v>
          </cell>
          <cell r="Q7101">
            <v>0</v>
          </cell>
          <cell r="T7101">
            <v>0</v>
          </cell>
          <cell r="U7101">
            <v>0</v>
          </cell>
          <cell r="V7101">
            <v>0</v>
          </cell>
        </row>
        <row r="7102">
          <cell r="D7102" t="str">
            <v>TCA TEAM</v>
          </cell>
          <cell r="M7102" t="str">
            <v>﻿Đang hoạt động</v>
          </cell>
          <cell r="N7102">
            <v>42634</v>
          </cell>
          <cell r="Q7102">
            <v>0</v>
          </cell>
          <cell r="T7102">
            <v>0</v>
          </cell>
          <cell r="U7102">
            <v>0</v>
          </cell>
          <cell r="V7102">
            <v>0</v>
          </cell>
        </row>
        <row r="7103">
          <cell r="D7103" t="str">
            <v>MDRT HCM</v>
          </cell>
          <cell r="M7103" t="str">
            <v>﻿Đang hoạt động</v>
          </cell>
          <cell r="N7103">
            <v>42634</v>
          </cell>
          <cell r="Q7103">
            <v>1</v>
          </cell>
          <cell r="T7103">
            <v>0</v>
          </cell>
          <cell r="U7103">
            <v>0</v>
          </cell>
          <cell r="V7103">
            <v>0</v>
          </cell>
        </row>
        <row r="7104">
          <cell r="D7104" t="str">
            <v>THE CAPITAL</v>
          </cell>
          <cell r="M7104" t="str">
            <v>﻿Đang hoạt động</v>
          </cell>
          <cell r="N7104">
            <v>42634</v>
          </cell>
          <cell r="Q7104">
            <v>1</v>
          </cell>
          <cell r="T7104">
            <v>0</v>
          </cell>
          <cell r="U7104">
            <v>0</v>
          </cell>
          <cell r="V7104">
            <v>0</v>
          </cell>
        </row>
        <row r="7105">
          <cell r="M7105" t="str">
            <v>﻿Đang hoạt động</v>
          </cell>
          <cell r="N7105">
            <v>42717</v>
          </cell>
          <cell r="Q7105">
            <v>0</v>
          </cell>
          <cell r="T7105">
            <v>0</v>
          </cell>
          <cell r="U7105">
            <v>0</v>
          </cell>
          <cell r="V7105">
            <v>0</v>
          </cell>
        </row>
        <row r="7106">
          <cell r="D7106" t="str">
            <v>TCA TEAM</v>
          </cell>
          <cell r="M7106" t="str">
            <v>﻿Đang hoạt động</v>
          </cell>
          <cell r="N7106">
            <v>42634</v>
          </cell>
          <cell r="Q7106">
            <v>0</v>
          </cell>
          <cell r="T7106">
            <v>0</v>
          </cell>
          <cell r="U7106">
            <v>0</v>
          </cell>
          <cell r="V7106">
            <v>0</v>
          </cell>
        </row>
        <row r="7107">
          <cell r="D7107" t="str">
            <v>TCA TEAM</v>
          </cell>
          <cell r="M7107" t="str">
            <v>﻿Đang hoạt động</v>
          </cell>
          <cell r="N7107">
            <v>42634</v>
          </cell>
          <cell r="Q7107">
            <v>0</v>
          </cell>
          <cell r="T7107">
            <v>0</v>
          </cell>
          <cell r="U7107">
            <v>0</v>
          </cell>
          <cell r="V7107">
            <v>0</v>
          </cell>
        </row>
        <row r="7108">
          <cell r="D7108" t="str">
            <v>EIB MIỀN NAM 1</v>
          </cell>
          <cell r="M7108" t="str">
            <v>﻿Đang hoạt động</v>
          </cell>
          <cell r="N7108">
            <v>42633</v>
          </cell>
          <cell r="Q7108">
            <v>0</v>
          </cell>
          <cell r="T7108">
            <v>0</v>
          </cell>
          <cell r="U7108">
            <v>0</v>
          </cell>
          <cell r="V7108">
            <v>0</v>
          </cell>
        </row>
        <row r="7109">
          <cell r="D7109" t="str">
            <v>TCA TEAM</v>
          </cell>
          <cell r="M7109" t="str">
            <v>﻿Đang hoạt động</v>
          </cell>
          <cell r="N7109">
            <v>42704</v>
          </cell>
          <cell r="Q7109">
            <v>0</v>
          </cell>
          <cell r="T7109">
            <v>0</v>
          </cell>
          <cell r="U7109">
            <v>0</v>
          </cell>
          <cell r="V7109">
            <v>0</v>
          </cell>
        </row>
        <row r="7110">
          <cell r="D7110" t="str">
            <v>TCA TEAM</v>
          </cell>
          <cell r="M7110" t="str">
            <v>﻿Đang hoạt động</v>
          </cell>
          <cell r="N7110">
            <v>42634</v>
          </cell>
          <cell r="Q7110">
            <v>0</v>
          </cell>
          <cell r="T7110">
            <v>0</v>
          </cell>
          <cell r="U7110">
            <v>0</v>
          </cell>
          <cell r="V7110">
            <v>0</v>
          </cell>
        </row>
        <row r="7111">
          <cell r="M7111" t="str">
            <v>﻿Đang hoạt động</v>
          </cell>
          <cell r="N7111">
            <v>42648</v>
          </cell>
          <cell r="Q7111">
            <v>0</v>
          </cell>
          <cell r="T7111">
            <v>0</v>
          </cell>
          <cell r="U7111">
            <v>0</v>
          </cell>
          <cell r="V7111">
            <v>0</v>
          </cell>
        </row>
        <row r="7112">
          <cell r="D7112" t="str">
            <v>LUCKY STAR</v>
          </cell>
          <cell r="M7112" t="str">
            <v>﻿Đang hoạt động</v>
          </cell>
          <cell r="N7112">
            <v>42634</v>
          </cell>
          <cell r="Q7112">
            <v>1</v>
          </cell>
          <cell r="T7112">
            <v>0</v>
          </cell>
          <cell r="U7112">
            <v>0</v>
          </cell>
          <cell r="V7112">
            <v>0</v>
          </cell>
        </row>
        <row r="7113">
          <cell r="M7113" t="str">
            <v>﻿Đang hoạt động</v>
          </cell>
          <cell r="N7113">
            <v>42648</v>
          </cell>
          <cell r="Q7113">
            <v>0</v>
          </cell>
          <cell r="T7113">
            <v>0</v>
          </cell>
          <cell r="U7113">
            <v>0</v>
          </cell>
          <cell r="V7113">
            <v>0</v>
          </cell>
        </row>
        <row r="7114">
          <cell r="D7114" t="str">
            <v>COT GENCASA</v>
          </cell>
          <cell r="M7114" t="str">
            <v>﻿Đang hoạt động</v>
          </cell>
          <cell r="N7114">
            <v>41829</v>
          </cell>
          <cell r="Q7114">
            <v>0</v>
          </cell>
          <cell r="T7114">
            <v>0</v>
          </cell>
          <cell r="U7114">
            <v>1</v>
          </cell>
          <cell r="V7114">
            <v>0</v>
          </cell>
        </row>
        <row r="7115">
          <cell r="D7115" t="str">
            <v>CUPID</v>
          </cell>
          <cell r="M7115" t="str">
            <v>﻿Đang hoạt động</v>
          </cell>
          <cell r="N7115">
            <v>42667</v>
          </cell>
          <cell r="Q7115">
            <v>1</v>
          </cell>
          <cell r="T7115">
            <v>0</v>
          </cell>
          <cell r="U7115">
            <v>0</v>
          </cell>
          <cell r="V7115">
            <v>0</v>
          </cell>
        </row>
        <row r="7116">
          <cell r="D7116" t="str">
            <v>TCA TEAM</v>
          </cell>
          <cell r="M7116" t="str">
            <v>﻿Đang hoạt động</v>
          </cell>
          <cell r="N7116">
            <v>42634</v>
          </cell>
          <cell r="Q7116">
            <v>0</v>
          </cell>
          <cell r="T7116">
            <v>0</v>
          </cell>
          <cell r="U7116">
            <v>0</v>
          </cell>
          <cell r="V7116">
            <v>0</v>
          </cell>
        </row>
        <row r="7117">
          <cell r="D7117" t="str">
            <v>F.B.I</v>
          </cell>
          <cell r="M7117" t="str">
            <v>﻿Đang hoạt động</v>
          </cell>
          <cell r="N7117">
            <v>42634</v>
          </cell>
          <cell r="Q7117">
            <v>0</v>
          </cell>
          <cell r="T7117">
            <v>1</v>
          </cell>
          <cell r="U7117">
            <v>0</v>
          </cell>
          <cell r="V7117">
            <v>0</v>
          </cell>
        </row>
        <row r="7118">
          <cell r="D7118" t="str">
            <v>TCA TEAM</v>
          </cell>
          <cell r="M7118" t="str">
            <v>﻿Đang hoạt động</v>
          </cell>
          <cell r="N7118">
            <v>42704</v>
          </cell>
          <cell r="Q7118">
            <v>0</v>
          </cell>
          <cell r="T7118">
            <v>0</v>
          </cell>
          <cell r="U7118">
            <v>0</v>
          </cell>
          <cell r="V7118">
            <v>0</v>
          </cell>
        </row>
        <row r="7119">
          <cell r="D7119" t="str">
            <v>BLUE OCEAN</v>
          </cell>
          <cell r="M7119" t="str">
            <v>﻿Đang hoạt động</v>
          </cell>
          <cell r="N7119">
            <v>42634</v>
          </cell>
          <cell r="Q7119">
            <v>0</v>
          </cell>
          <cell r="T7119">
            <v>0</v>
          </cell>
          <cell r="U7119">
            <v>1</v>
          </cell>
          <cell r="V7119">
            <v>0</v>
          </cell>
        </row>
        <row r="7120">
          <cell r="D7120" t="str">
            <v>TCA TEAM</v>
          </cell>
          <cell r="M7120" t="str">
            <v>﻿Đang hoạt động</v>
          </cell>
          <cell r="N7120">
            <v>42634</v>
          </cell>
          <cell r="Q7120">
            <v>0</v>
          </cell>
          <cell r="T7120">
            <v>0</v>
          </cell>
          <cell r="U7120">
            <v>0</v>
          </cell>
          <cell r="V7120">
            <v>0</v>
          </cell>
        </row>
        <row r="7121">
          <cell r="D7121" t="str">
            <v>EIB MIỀN NAM 1</v>
          </cell>
          <cell r="M7121" t="str">
            <v>﻿Đang hoạt động</v>
          </cell>
          <cell r="N7121">
            <v>42633</v>
          </cell>
          <cell r="Q7121">
            <v>0</v>
          </cell>
          <cell r="T7121">
            <v>0</v>
          </cell>
          <cell r="U7121">
            <v>0</v>
          </cell>
          <cell r="V7121">
            <v>0</v>
          </cell>
        </row>
        <row r="7122">
          <cell r="D7122" t="str">
            <v>LION 1</v>
          </cell>
          <cell r="M7122" t="str">
            <v>﻿Đang hoạt động</v>
          </cell>
          <cell r="N7122">
            <v>42634</v>
          </cell>
          <cell r="Q7122">
            <v>1</v>
          </cell>
          <cell r="T7122">
            <v>0</v>
          </cell>
          <cell r="U7122">
            <v>0</v>
          </cell>
          <cell r="V7122">
            <v>0</v>
          </cell>
        </row>
        <row r="7123">
          <cell r="D7123" t="str">
            <v>GENCASA TUYÊN QUANG</v>
          </cell>
          <cell r="M7123" t="str">
            <v>﻿Đang hoạt động</v>
          </cell>
          <cell r="N7123">
            <v>42633</v>
          </cell>
          <cell r="Q7123">
            <v>0</v>
          </cell>
          <cell r="T7123">
            <v>0</v>
          </cell>
          <cell r="U7123">
            <v>1</v>
          </cell>
          <cell r="V7123">
            <v>0</v>
          </cell>
        </row>
        <row r="7124">
          <cell r="D7124" t="str">
            <v>SUNFLOWER</v>
          </cell>
          <cell r="M7124" t="str">
            <v>﻿Đang hoạt động</v>
          </cell>
          <cell r="N7124">
            <v>42634</v>
          </cell>
          <cell r="Q7124">
            <v>1</v>
          </cell>
          <cell r="T7124">
            <v>0</v>
          </cell>
          <cell r="U7124">
            <v>0</v>
          </cell>
          <cell r="V7124">
            <v>0</v>
          </cell>
        </row>
        <row r="7125">
          <cell r="D7125" t="str">
            <v>GENCASA TUYÊN QUANG</v>
          </cell>
          <cell r="M7125" t="str">
            <v>﻿Đang hoạt động</v>
          </cell>
          <cell r="N7125">
            <v>42633</v>
          </cell>
          <cell r="Q7125">
            <v>0</v>
          </cell>
          <cell r="T7125">
            <v>0</v>
          </cell>
          <cell r="U7125">
            <v>1</v>
          </cell>
          <cell r="V7125">
            <v>0</v>
          </cell>
        </row>
        <row r="7126">
          <cell r="D7126" t="str">
            <v>LION 1</v>
          </cell>
          <cell r="M7126" t="str">
            <v>﻿Đang hoạt động</v>
          </cell>
          <cell r="N7126">
            <v>42634</v>
          </cell>
          <cell r="Q7126">
            <v>1</v>
          </cell>
          <cell r="T7126">
            <v>0</v>
          </cell>
          <cell r="U7126">
            <v>0</v>
          </cell>
          <cell r="V7126">
            <v>0</v>
          </cell>
        </row>
        <row r="7127">
          <cell r="D7127" t="str">
            <v>GENCASA TUYÊN QUANG</v>
          </cell>
          <cell r="M7127" t="str">
            <v>﻿Đã nghỉ việc</v>
          </cell>
          <cell r="N7127">
            <v>42633</v>
          </cell>
          <cell r="Q7127">
            <v>0</v>
          </cell>
          <cell r="T7127">
            <v>0</v>
          </cell>
          <cell r="U7127">
            <v>0</v>
          </cell>
          <cell r="V7127">
            <v>0</v>
          </cell>
        </row>
        <row r="7128">
          <cell r="D7128" t="str">
            <v>MDRT VT</v>
          </cell>
          <cell r="M7128" t="str">
            <v>﻿Đã nghỉ việc</v>
          </cell>
          <cell r="N7128">
            <v>42634</v>
          </cell>
          <cell r="Q7128">
            <v>0</v>
          </cell>
          <cell r="T7128">
            <v>0</v>
          </cell>
          <cell r="U7128">
            <v>0</v>
          </cell>
          <cell r="V7128">
            <v>0</v>
          </cell>
        </row>
        <row r="7129">
          <cell r="D7129" t="str">
            <v>GENCASA TUYÊN QUANG</v>
          </cell>
          <cell r="M7129" t="str">
            <v>﻿Đang hoạt động</v>
          </cell>
          <cell r="N7129">
            <v>42633</v>
          </cell>
          <cell r="Q7129">
            <v>0</v>
          </cell>
          <cell r="T7129">
            <v>0</v>
          </cell>
          <cell r="U7129">
            <v>1</v>
          </cell>
          <cell r="V7129">
            <v>0</v>
          </cell>
        </row>
        <row r="7130">
          <cell r="D7130" t="str">
            <v>LUCKY STAR</v>
          </cell>
          <cell r="M7130" t="str">
            <v>﻿Đang hoạt động</v>
          </cell>
          <cell r="N7130">
            <v>42634</v>
          </cell>
          <cell r="Q7130">
            <v>1</v>
          </cell>
          <cell r="T7130">
            <v>0</v>
          </cell>
          <cell r="U7130">
            <v>0</v>
          </cell>
          <cell r="V7130">
            <v>0</v>
          </cell>
        </row>
        <row r="7131">
          <cell r="D7131" t="str">
            <v>BÌNH MINH</v>
          </cell>
          <cell r="M7131" t="str">
            <v>﻿Đang hoạt động</v>
          </cell>
          <cell r="N7131">
            <v>42634</v>
          </cell>
          <cell r="Q7131">
            <v>1</v>
          </cell>
          <cell r="T7131">
            <v>0</v>
          </cell>
          <cell r="U7131">
            <v>0</v>
          </cell>
          <cell r="V7131">
            <v>0</v>
          </cell>
        </row>
        <row r="7132">
          <cell r="D7132" t="str">
            <v>GENCASA TUYÊN QUANG</v>
          </cell>
          <cell r="M7132" t="str">
            <v>﻿Đang hoạt động</v>
          </cell>
          <cell r="N7132">
            <v>42633</v>
          </cell>
          <cell r="Q7132">
            <v>0</v>
          </cell>
          <cell r="T7132">
            <v>0</v>
          </cell>
          <cell r="U7132">
            <v>1</v>
          </cell>
          <cell r="V7132">
            <v>0</v>
          </cell>
        </row>
        <row r="7133">
          <cell r="D7133" t="str">
            <v>LION 1</v>
          </cell>
          <cell r="M7133" t="str">
            <v>﻿Đang hoạt động</v>
          </cell>
          <cell r="N7133">
            <v>42635</v>
          </cell>
          <cell r="Q7133">
            <v>1</v>
          </cell>
          <cell r="T7133">
            <v>0</v>
          </cell>
          <cell r="U7133">
            <v>0</v>
          </cell>
          <cell r="V7133">
            <v>0</v>
          </cell>
        </row>
        <row r="7134">
          <cell r="D7134" t="str">
            <v>GENCASA TUYÊN QUANG</v>
          </cell>
          <cell r="M7134" t="str">
            <v>﻿Đang hoạt động</v>
          </cell>
          <cell r="N7134">
            <v>42633</v>
          </cell>
          <cell r="Q7134">
            <v>0</v>
          </cell>
          <cell r="T7134">
            <v>0</v>
          </cell>
          <cell r="U7134">
            <v>1</v>
          </cell>
          <cell r="V7134">
            <v>0</v>
          </cell>
        </row>
        <row r="7135">
          <cell r="D7135" t="str">
            <v>GENCASA TUYÊN QUANG</v>
          </cell>
          <cell r="M7135" t="str">
            <v>﻿Đang hoạt động</v>
          </cell>
          <cell r="N7135">
            <v>42633</v>
          </cell>
          <cell r="Q7135">
            <v>0</v>
          </cell>
          <cell r="T7135">
            <v>0</v>
          </cell>
          <cell r="U7135">
            <v>1</v>
          </cell>
          <cell r="V7135">
            <v>0</v>
          </cell>
        </row>
        <row r="7136">
          <cell r="D7136" t="str">
            <v>SUNFLOWER</v>
          </cell>
          <cell r="M7136" t="str">
            <v>﻿Đã nghỉ việc</v>
          </cell>
          <cell r="N7136">
            <v>42635</v>
          </cell>
          <cell r="Q7136">
            <v>0</v>
          </cell>
          <cell r="T7136">
            <v>0</v>
          </cell>
          <cell r="U7136">
            <v>0</v>
          </cell>
          <cell r="V7136">
            <v>0</v>
          </cell>
        </row>
        <row r="7137">
          <cell r="D7137" t="str">
            <v>GENCASA TUYÊN QUANG</v>
          </cell>
          <cell r="M7137" t="str">
            <v>﻿Đang hoạt động</v>
          </cell>
          <cell r="N7137">
            <v>42633</v>
          </cell>
          <cell r="Q7137">
            <v>0</v>
          </cell>
          <cell r="T7137">
            <v>0</v>
          </cell>
          <cell r="U7137">
            <v>1</v>
          </cell>
          <cell r="V7137">
            <v>0</v>
          </cell>
        </row>
        <row r="7138">
          <cell r="D7138" t="str">
            <v>GENCASA TUYÊN QUANG</v>
          </cell>
          <cell r="M7138" t="str">
            <v>﻿Đang hoạt động</v>
          </cell>
          <cell r="N7138">
            <v>42633</v>
          </cell>
          <cell r="Q7138">
            <v>0</v>
          </cell>
          <cell r="T7138">
            <v>0</v>
          </cell>
          <cell r="U7138">
            <v>1</v>
          </cell>
          <cell r="V7138">
            <v>0</v>
          </cell>
        </row>
        <row r="7139">
          <cell r="D7139" t="str">
            <v>SUNFLOWER</v>
          </cell>
          <cell r="M7139" t="str">
            <v>﻿Đang hoạt động</v>
          </cell>
          <cell r="N7139">
            <v>42635</v>
          </cell>
          <cell r="Q7139">
            <v>1</v>
          </cell>
          <cell r="T7139">
            <v>0</v>
          </cell>
          <cell r="U7139">
            <v>0</v>
          </cell>
          <cell r="V7139">
            <v>0</v>
          </cell>
        </row>
        <row r="7140">
          <cell r="D7140" t="str">
            <v>SUNFLOWER</v>
          </cell>
          <cell r="M7140" t="str">
            <v>﻿Đang hoạt động</v>
          </cell>
          <cell r="N7140">
            <v>42661</v>
          </cell>
          <cell r="Q7140">
            <v>0</v>
          </cell>
          <cell r="T7140">
            <v>0</v>
          </cell>
          <cell r="U7140">
            <v>1</v>
          </cell>
          <cell r="V7140">
            <v>0</v>
          </cell>
        </row>
        <row r="7141">
          <cell r="D7141" t="str">
            <v>SUNFLOWER</v>
          </cell>
          <cell r="M7141" t="str">
            <v>﻿Đang hoạt động</v>
          </cell>
          <cell r="N7141">
            <v>42636</v>
          </cell>
          <cell r="Q7141">
            <v>1</v>
          </cell>
          <cell r="T7141">
            <v>0</v>
          </cell>
          <cell r="U7141">
            <v>0</v>
          </cell>
          <cell r="V7141">
            <v>0</v>
          </cell>
        </row>
        <row r="7142">
          <cell r="D7142" t="str">
            <v>MDRT VT</v>
          </cell>
          <cell r="M7142" t="str">
            <v>﻿Đã nghỉ việc</v>
          </cell>
          <cell r="N7142">
            <v>42634</v>
          </cell>
          <cell r="Q7142">
            <v>0</v>
          </cell>
          <cell r="T7142">
            <v>0</v>
          </cell>
          <cell r="U7142">
            <v>0</v>
          </cell>
          <cell r="V7142">
            <v>0</v>
          </cell>
        </row>
        <row r="7143">
          <cell r="D7143" t="str">
            <v>SUNFLOWER</v>
          </cell>
          <cell r="M7143" t="str">
            <v>﻿Đã nghỉ việc</v>
          </cell>
          <cell r="N7143">
            <v>42634</v>
          </cell>
          <cell r="Q7143">
            <v>0</v>
          </cell>
          <cell r="T7143">
            <v>0</v>
          </cell>
          <cell r="U7143">
            <v>0</v>
          </cell>
          <cell r="V7143">
            <v>0</v>
          </cell>
        </row>
        <row r="7144">
          <cell r="D7144" t="str">
            <v>SUNFLOWER</v>
          </cell>
          <cell r="M7144" t="str">
            <v>﻿Đã nghỉ việc</v>
          </cell>
          <cell r="N7144">
            <v>42641</v>
          </cell>
          <cell r="Q7144">
            <v>0</v>
          </cell>
          <cell r="T7144">
            <v>0</v>
          </cell>
          <cell r="U7144">
            <v>0</v>
          </cell>
          <cell r="V7144">
            <v>0</v>
          </cell>
        </row>
        <row r="7145">
          <cell r="D7145" t="str">
            <v>SUNFLOWER</v>
          </cell>
          <cell r="M7145" t="str">
            <v>﻿Đang hoạt động</v>
          </cell>
          <cell r="N7145">
            <v>42689</v>
          </cell>
          <cell r="Q7145">
            <v>1</v>
          </cell>
          <cell r="T7145">
            <v>0</v>
          </cell>
          <cell r="U7145">
            <v>0</v>
          </cell>
          <cell r="V7145">
            <v>0</v>
          </cell>
        </row>
        <row r="7146">
          <cell r="D7146" t="str">
            <v>GENCASA TUYÊN QUANG</v>
          </cell>
          <cell r="M7146" t="str">
            <v>﻿Đã nghỉ việc</v>
          </cell>
          <cell r="N7146">
            <v>42633</v>
          </cell>
          <cell r="Q7146">
            <v>0</v>
          </cell>
          <cell r="T7146">
            <v>0</v>
          </cell>
          <cell r="U7146">
            <v>0</v>
          </cell>
          <cell r="V7146">
            <v>0</v>
          </cell>
        </row>
        <row r="7147">
          <cell r="D7147" t="str">
            <v>SUNFLOWER</v>
          </cell>
          <cell r="M7147" t="str">
            <v>﻿Đang hoạt động</v>
          </cell>
          <cell r="N7147">
            <v>42640</v>
          </cell>
          <cell r="Q7147">
            <v>1</v>
          </cell>
          <cell r="T7147">
            <v>0</v>
          </cell>
          <cell r="U7147">
            <v>0</v>
          </cell>
          <cell r="V7147">
            <v>0</v>
          </cell>
        </row>
        <row r="7148">
          <cell r="D7148" t="str">
            <v>LION 1</v>
          </cell>
          <cell r="M7148" t="str">
            <v>﻿Đang hoạt động</v>
          </cell>
          <cell r="N7148">
            <v>42634</v>
          </cell>
          <cell r="Q7148">
            <v>1</v>
          </cell>
          <cell r="T7148">
            <v>0</v>
          </cell>
          <cell r="U7148">
            <v>0</v>
          </cell>
          <cell r="V7148">
            <v>0</v>
          </cell>
        </row>
        <row r="7149">
          <cell r="D7149" t="str">
            <v>GENCASA TUYÊN QUANG</v>
          </cell>
          <cell r="M7149" t="str">
            <v>﻿Đang hoạt động</v>
          </cell>
          <cell r="N7149">
            <v>42635</v>
          </cell>
          <cell r="Q7149">
            <v>0</v>
          </cell>
          <cell r="T7149">
            <v>0</v>
          </cell>
          <cell r="U7149">
            <v>0</v>
          </cell>
          <cell r="V7149">
            <v>1</v>
          </cell>
        </row>
        <row r="7150">
          <cell r="D7150" t="str">
            <v>EIB MIỀN BẮC 1</v>
          </cell>
          <cell r="M7150" t="str">
            <v>﻿Đang hoạt động</v>
          </cell>
          <cell r="N7150">
            <v>42633</v>
          </cell>
          <cell r="Q7150">
            <v>0</v>
          </cell>
          <cell r="T7150">
            <v>0</v>
          </cell>
          <cell r="U7150">
            <v>0</v>
          </cell>
          <cell r="V7150">
            <v>0</v>
          </cell>
        </row>
        <row r="7151">
          <cell r="D7151" t="str">
            <v>THIÊN SƠN</v>
          </cell>
          <cell r="M7151" t="str">
            <v>﻿Đã nghỉ việc</v>
          </cell>
          <cell r="N7151">
            <v>42634</v>
          </cell>
          <cell r="Q7151">
            <v>0</v>
          </cell>
          <cell r="T7151">
            <v>0</v>
          </cell>
          <cell r="U7151">
            <v>0</v>
          </cell>
          <cell r="V7151">
            <v>0</v>
          </cell>
        </row>
        <row r="7152">
          <cell r="D7152" t="str">
            <v>GENCASA TUYÊN QUANG</v>
          </cell>
          <cell r="M7152" t="str">
            <v>﻿Đang hoạt động</v>
          </cell>
          <cell r="N7152">
            <v>42633</v>
          </cell>
          <cell r="Q7152">
            <v>0</v>
          </cell>
          <cell r="T7152">
            <v>0</v>
          </cell>
          <cell r="U7152">
            <v>1</v>
          </cell>
          <cell r="V7152">
            <v>0</v>
          </cell>
        </row>
        <row r="7153">
          <cell r="D7153" t="str">
            <v>GENCASA TUYÊN QUANG</v>
          </cell>
          <cell r="M7153" t="str">
            <v>﻿Đang hoạt động</v>
          </cell>
          <cell r="N7153">
            <v>42633</v>
          </cell>
          <cell r="Q7153">
            <v>0</v>
          </cell>
          <cell r="T7153">
            <v>0</v>
          </cell>
          <cell r="U7153">
            <v>1</v>
          </cell>
          <cell r="V7153">
            <v>0</v>
          </cell>
        </row>
        <row r="7154">
          <cell r="D7154" t="str">
            <v>GENCASA LONG BIÊN</v>
          </cell>
          <cell r="M7154" t="str">
            <v>﻿Đang hoạt động</v>
          </cell>
          <cell r="N7154">
            <v>42640</v>
          </cell>
          <cell r="Q7154">
            <v>1</v>
          </cell>
          <cell r="T7154">
            <v>0</v>
          </cell>
          <cell r="U7154">
            <v>0</v>
          </cell>
          <cell r="V7154">
            <v>0</v>
          </cell>
        </row>
        <row r="7155">
          <cell r="D7155" t="str">
            <v>GENCASA TUYÊN QUANG</v>
          </cell>
          <cell r="M7155" t="str">
            <v>﻿Đang hoạt động</v>
          </cell>
          <cell r="N7155">
            <v>42633</v>
          </cell>
          <cell r="Q7155">
            <v>0</v>
          </cell>
          <cell r="T7155">
            <v>0</v>
          </cell>
          <cell r="U7155">
            <v>1</v>
          </cell>
          <cell r="V7155">
            <v>0</v>
          </cell>
        </row>
        <row r="7156">
          <cell r="D7156" t="str">
            <v>LION 1</v>
          </cell>
          <cell r="M7156" t="str">
            <v>﻿Đang hoạt động</v>
          </cell>
          <cell r="N7156">
            <v>42635</v>
          </cell>
          <cell r="Q7156">
            <v>1</v>
          </cell>
          <cell r="T7156">
            <v>0</v>
          </cell>
          <cell r="U7156">
            <v>0</v>
          </cell>
          <cell r="V7156">
            <v>0</v>
          </cell>
        </row>
        <row r="7157">
          <cell r="D7157" t="str">
            <v>LION 1</v>
          </cell>
          <cell r="M7157" t="str">
            <v>﻿Đang hoạt động</v>
          </cell>
          <cell r="N7157">
            <v>42635</v>
          </cell>
          <cell r="Q7157">
            <v>1</v>
          </cell>
          <cell r="T7157">
            <v>0</v>
          </cell>
          <cell r="U7157">
            <v>0</v>
          </cell>
          <cell r="V7157">
            <v>0</v>
          </cell>
        </row>
        <row r="7158">
          <cell r="D7158" t="str">
            <v>GENCASA TUYÊN QUANG</v>
          </cell>
          <cell r="M7158" t="str">
            <v>﻿Đang hoạt động</v>
          </cell>
          <cell r="N7158">
            <v>42633</v>
          </cell>
          <cell r="Q7158">
            <v>1</v>
          </cell>
          <cell r="T7158">
            <v>0</v>
          </cell>
          <cell r="U7158">
            <v>0</v>
          </cell>
          <cell r="V7158">
            <v>0</v>
          </cell>
        </row>
        <row r="7159">
          <cell r="D7159" t="str">
            <v>GENCASA TUYÊN QUANG</v>
          </cell>
          <cell r="M7159" t="str">
            <v>﻿Đang hoạt động</v>
          </cell>
          <cell r="N7159">
            <v>42633</v>
          </cell>
          <cell r="Q7159">
            <v>1</v>
          </cell>
          <cell r="T7159">
            <v>0</v>
          </cell>
          <cell r="U7159">
            <v>0</v>
          </cell>
          <cell r="V7159">
            <v>0</v>
          </cell>
        </row>
        <row r="7160">
          <cell r="D7160" t="str">
            <v>THE POWER</v>
          </cell>
          <cell r="M7160" t="str">
            <v>﻿Đã nghỉ việc</v>
          </cell>
          <cell r="N7160">
            <v>42634</v>
          </cell>
          <cell r="Q7160">
            <v>0</v>
          </cell>
          <cell r="T7160">
            <v>0</v>
          </cell>
          <cell r="U7160">
            <v>0</v>
          </cell>
          <cell r="V7160">
            <v>0</v>
          </cell>
        </row>
        <row r="7161">
          <cell r="D7161" t="str">
            <v>GENCASA TUYÊN QUANG</v>
          </cell>
          <cell r="M7161" t="str">
            <v>﻿Đã nghỉ việc</v>
          </cell>
          <cell r="N7161">
            <v>42633</v>
          </cell>
          <cell r="Q7161">
            <v>0</v>
          </cell>
          <cell r="T7161">
            <v>0</v>
          </cell>
          <cell r="U7161">
            <v>0</v>
          </cell>
          <cell r="V7161">
            <v>0</v>
          </cell>
        </row>
        <row r="7162">
          <cell r="D7162" t="str">
            <v>GENCASA TUYÊN QUANG</v>
          </cell>
          <cell r="M7162" t="str">
            <v>﻿Đã nghỉ việc</v>
          </cell>
          <cell r="N7162">
            <v>42634</v>
          </cell>
          <cell r="Q7162">
            <v>0</v>
          </cell>
          <cell r="T7162">
            <v>0</v>
          </cell>
          <cell r="U7162">
            <v>0</v>
          </cell>
          <cell r="V7162">
            <v>0</v>
          </cell>
        </row>
        <row r="7163">
          <cell r="D7163" t="str">
            <v>GENCASA TUYÊN QUANG</v>
          </cell>
          <cell r="M7163" t="str">
            <v>﻿Đang hoạt động</v>
          </cell>
          <cell r="N7163">
            <v>42647</v>
          </cell>
          <cell r="Q7163">
            <v>1</v>
          </cell>
          <cell r="T7163">
            <v>0</v>
          </cell>
          <cell r="U7163">
            <v>0</v>
          </cell>
          <cell r="V7163">
            <v>0</v>
          </cell>
        </row>
        <row r="7164">
          <cell r="D7164" t="str">
            <v>GENCASA TUYÊN QUANG</v>
          </cell>
          <cell r="M7164" t="str">
            <v>﻿Đã nghỉ việc</v>
          </cell>
          <cell r="N7164">
            <v>42633</v>
          </cell>
          <cell r="Q7164">
            <v>0</v>
          </cell>
          <cell r="T7164">
            <v>0</v>
          </cell>
          <cell r="U7164">
            <v>0</v>
          </cell>
          <cell r="V7164">
            <v>0</v>
          </cell>
        </row>
        <row r="7165">
          <cell r="D7165" t="str">
            <v>WHITE HORSE</v>
          </cell>
          <cell r="M7165" t="str">
            <v>﻿Đang hoạt động</v>
          </cell>
          <cell r="N7165">
            <v>41845</v>
          </cell>
          <cell r="Q7165">
            <v>1</v>
          </cell>
          <cell r="T7165">
            <v>0</v>
          </cell>
          <cell r="U7165">
            <v>0</v>
          </cell>
          <cell r="V7165">
            <v>0</v>
          </cell>
        </row>
        <row r="7166">
          <cell r="D7166" t="str">
            <v>GENCASA TUYÊN QUANG</v>
          </cell>
          <cell r="M7166" t="str">
            <v>﻿Đang hoạt động</v>
          </cell>
          <cell r="N7166">
            <v>42633</v>
          </cell>
          <cell r="Q7166">
            <v>1</v>
          </cell>
          <cell r="T7166">
            <v>0</v>
          </cell>
          <cell r="U7166">
            <v>0</v>
          </cell>
          <cell r="V7166">
            <v>0</v>
          </cell>
        </row>
        <row r="7167">
          <cell r="D7167" t="str">
            <v>GENCASA TUYÊN QUANG</v>
          </cell>
          <cell r="M7167" t="str">
            <v>﻿Đang hoạt động</v>
          </cell>
          <cell r="N7167">
            <v>42633</v>
          </cell>
          <cell r="Q7167">
            <v>1</v>
          </cell>
          <cell r="T7167">
            <v>0</v>
          </cell>
          <cell r="U7167">
            <v>0</v>
          </cell>
          <cell r="V7167">
            <v>0</v>
          </cell>
        </row>
        <row r="7168">
          <cell r="D7168" t="str">
            <v>GENCASA TUYÊN QUANG</v>
          </cell>
          <cell r="M7168" t="str">
            <v>﻿Đang hoạt động</v>
          </cell>
          <cell r="N7168">
            <v>42633</v>
          </cell>
          <cell r="Q7168">
            <v>1</v>
          </cell>
          <cell r="T7168">
            <v>0</v>
          </cell>
          <cell r="U7168">
            <v>0</v>
          </cell>
          <cell r="V7168">
            <v>0</v>
          </cell>
        </row>
        <row r="7169">
          <cell r="D7169" t="str">
            <v>GENCASA TUYÊN QUANG</v>
          </cell>
          <cell r="M7169" t="str">
            <v>﻿Đang hoạt động</v>
          </cell>
          <cell r="N7169">
            <v>42633</v>
          </cell>
          <cell r="Q7169">
            <v>1</v>
          </cell>
          <cell r="T7169">
            <v>0</v>
          </cell>
          <cell r="U7169">
            <v>0</v>
          </cell>
          <cell r="V7169">
            <v>0</v>
          </cell>
        </row>
        <row r="7170">
          <cell r="D7170" t="str">
            <v>GENCASA TUYÊN QUANG</v>
          </cell>
          <cell r="M7170" t="str">
            <v>﻿Đã nghỉ việc</v>
          </cell>
          <cell r="N7170">
            <v>42633</v>
          </cell>
          <cell r="Q7170">
            <v>0</v>
          </cell>
          <cell r="T7170">
            <v>0</v>
          </cell>
          <cell r="U7170">
            <v>0</v>
          </cell>
          <cell r="V7170">
            <v>0</v>
          </cell>
        </row>
        <row r="7171">
          <cell r="D7171" t="str">
            <v>GENCASA TUYÊN QUANG</v>
          </cell>
          <cell r="M7171" t="str">
            <v>﻿Đang hoạt động</v>
          </cell>
          <cell r="N7171">
            <v>42633</v>
          </cell>
          <cell r="Q7171">
            <v>1</v>
          </cell>
          <cell r="T7171">
            <v>0</v>
          </cell>
          <cell r="U7171">
            <v>0</v>
          </cell>
          <cell r="V7171">
            <v>0</v>
          </cell>
        </row>
        <row r="7172">
          <cell r="D7172" t="str">
            <v>BAB HN</v>
          </cell>
          <cell r="M7172" t="str">
            <v>﻿Đang hoạt động</v>
          </cell>
          <cell r="N7172">
            <v>42633</v>
          </cell>
          <cell r="Q7172">
            <v>0</v>
          </cell>
          <cell r="T7172">
            <v>0</v>
          </cell>
          <cell r="U7172">
            <v>0</v>
          </cell>
          <cell r="V7172">
            <v>0</v>
          </cell>
        </row>
        <row r="7173">
          <cell r="D7173" t="str">
            <v>GENCASA TUYÊN QUANG</v>
          </cell>
          <cell r="M7173" t="str">
            <v>﻿Đã nghỉ việc</v>
          </cell>
          <cell r="N7173">
            <v>42633</v>
          </cell>
          <cell r="Q7173">
            <v>0</v>
          </cell>
          <cell r="T7173">
            <v>0</v>
          </cell>
          <cell r="U7173">
            <v>0</v>
          </cell>
          <cell r="V7173">
            <v>0</v>
          </cell>
        </row>
        <row r="7174">
          <cell r="D7174" t="str">
            <v>GENCASA TUYÊN QUANG</v>
          </cell>
          <cell r="M7174" t="str">
            <v>﻿Đã nghỉ việc</v>
          </cell>
          <cell r="N7174">
            <v>42633</v>
          </cell>
          <cell r="Q7174">
            <v>0</v>
          </cell>
          <cell r="T7174">
            <v>0</v>
          </cell>
          <cell r="U7174">
            <v>0</v>
          </cell>
          <cell r="V7174">
            <v>0</v>
          </cell>
        </row>
        <row r="7175">
          <cell r="D7175" t="str">
            <v>EIB MIỀN TRUNG 1</v>
          </cell>
          <cell r="M7175" t="str">
            <v>﻿Đang hoạt động</v>
          </cell>
          <cell r="N7175">
            <v>42633</v>
          </cell>
          <cell r="Q7175">
            <v>0</v>
          </cell>
          <cell r="T7175">
            <v>0</v>
          </cell>
          <cell r="U7175">
            <v>0</v>
          </cell>
          <cell r="V7175">
            <v>0</v>
          </cell>
        </row>
        <row r="7176">
          <cell r="D7176" t="str">
            <v>GENCASA TUYÊN QUANG</v>
          </cell>
          <cell r="M7176" t="str">
            <v>﻿Đã nghỉ việc</v>
          </cell>
          <cell r="N7176">
            <v>42633</v>
          </cell>
          <cell r="Q7176">
            <v>0</v>
          </cell>
          <cell r="T7176">
            <v>0</v>
          </cell>
          <cell r="U7176">
            <v>0</v>
          </cell>
          <cell r="V7176">
            <v>0</v>
          </cell>
        </row>
        <row r="7177">
          <cell r="D7177" t="str">
            <v>GENCASA TUYÊN QUANG</v>
          </cell>
          <cell r="M7177" t="str">
            <v>﻿Đang hoạt động</v>
          </cell>
          <cell r="N7177">
            <v>42633</v>
          </cell>
          <cell r="Q7177">
            <v>1</v>
          </cell>
          <cell r="T7177">
            <v>0</v>
          </cell>
          <cell r="U7177">
            <v>0</v>
          </cell>
          <cell r="V7177">
            <v>0</v>
          </cell>
        </row>
        <row r="7178">
          <cell r="D7178" t="str">
            <v>GENCASA TUYÊN QUANG</v>
          </cell>
          <cell r="M7178" t="str">
            <v>﻿Đã nghỉ việc</v>
          </cell>
          <cell r="N7178">
            <v>42633</v>
          </cell>
          <cell r="Q7178">
            <v>0</v>
          </cell>
          <cell r="T7178">
            <v>0</v>
          </cell>
          <cell r="U7178">
            <v>0</v>
          </cell>
          <cell r="V7178">
            <v>0</v>
          </cell>
        </row>
        <row r="7179">
          <cell r="D7179" t="str">
            <v>GENCASA TUYÊN QUANG</v>
          </cell>
          <cell r="M7179" t="str">
            <v>﻿Đang hoạt động</v>
          </cell>
          <cell r="N7179">
            <v>42633</v>
          </cell>
          <cell r="Q7179">
            <v>1</v>
          </cell>
          <cell r="T7179">
            <v>0</v>
          </cell>
          <cell r="U7179">
            <v>0</v>
          </cell>
          <cell r="V7179">
            <v>0</v>
          </cell>
        </row>
        <row r="7180">
          <cell r="D7180" t="str">
            <v>GENCASA TUYÊN QUANG</v>
          </cell>
          <cell r="M7180" t="str">
            <v>﻿Đã nghỉ việc</v>
          </cell>
          <cell r="N7180">
            <v>42647</v>
          </cell>
          <cell r="Q7180">
            <v>0</v>
          </cell>
          <cell r="T7180">
            <v>0</v>
          </cell>
          <cell r="U7180">
            <v>0</v>
          </cell>
          <cell r="V7180">
            <v>0</v>
          </cell>
        </row>
        <row r="7181">
          <cell r="D7181" t="str">
            <v>GENCASA TUYÊN QUANG</v>
          </cell>
          <cell r="M7181" t="str">
            <v>﻿Đã nghỉ việc</v>
          </cell>
          <cell r="N7181">
            <v>42663</v>
          </cell>
          <cell r="Q7181">
            <v>0</v>
          </cell>
          <cell r="T7181">
            <v>0</v>
          </cell>
          <cell r="U7181">
            <v>0</v>
          </cell>
          <cell r="V7181">
            <v>0</v>
          </cell>
        </row>
        <row r="7182">
          <cell r="D7182" t="str">
            <v>BORN TO WIN GENCASA PHÚ NHUẬN</v>
          </cell>
          <cell r="M7182" t="str">
            <v>﻿Đang hoạt động</v>
          </cell>
          <cell r="N7182">
            <v>42634</v>
          </cell>
          <cell r="Q7182">
            <v>1</v>
          </cell>
          <cell r="T7182">
            <v>0</v>
          </cell>
          <cell r="U7182">
            <v>0</v>
          </cell>
          <cell r="V7182">
            <v>0</v>
          </cell>
        </row>
        <row r="7183">
          <cell r="D7183" t="str">
            <v>GENCASA TUYÊN QUANG</v>
          </cell>
          <cell r="M7183" t="str">
            <v>﻿Đã nghỉ việc</v>
          </cell>
          <cell r="N7183">
            <v>42635</v>
          </cell>
          <cell r="Q7183">
            <v>0</v>
          </cell>
          <cell r="T7183">
            <v>0</v>
          </cell>
          <cell r="U7183">
            <v>0</v>
          </cell>
          <cell r="V7183">
            <v>0</v>
          </cell>
        </row>
        <row r="7184">
          <cell r="D7184" t="str">
            <v>GENCASA TUYÊN QUANG</v>
          </cell>
          <cell r="M7184" t="str">
            <v>﻿Đã nghỉ việc</v>
          </cell>
          <cell r="N7184">
            <v>42633</v>
          </cell>
          <cell r="Q7184">
            <v>0</v>
          </cell>
          <cell r="T7184">
            <v>0</v>
          </cell>
          <cell r="U7184">
            <v>0</v>
          </cell>
          <cell r="V7184">
            <v>0</v>
          </cell>
        </row>
        <row r="7185">
          <cell r="D7185" t="str">
            <v>GENCASA TUYÊN QUANG</v>
          </cell>
          <cell r="M7185" t="str">
            <v>﻿Đã nghỉ việc</v>
          </cell>
          <cell r="N7185">
            <v>42633</v>
          </cell>
          <cell r="Q7185">
            <v>0</v>
          </cell>
          <cell r="T7185">
            <v>0</v>
          </cell>
          <cell r="U7185">
            <v>0</v>
          </cell>
          <cell r="V7185">
            <v>0</v>
          </cell>
        </row>
        <row r="7186">
          <cell r="D7186" t="str">
            <v>GENCASA TUYÊN QUANG</v>
          </cell>
          <cell r="M7186" t="str">
            <v>﻿Đang hoạt động</v>
          </cell>
          <cell r="N7186">
            <v>42633</v>
          </cell>
          <cell r="Q7186">
            <v>1</v>
          </cell>
          <cell r="T7186">
            <v>0</v>
          </cell>
          <cell r="U7186">
            <v>0</v>
          </cell>
          <cell r="V7186">
            <v>0</v>
          </cell>
        </row>
        <row r="7187">
          <cell r="D7187" t="str">
            <v>GENCASA TUYÊN QUANG</v>
          </cell>
          <cell r="M7187" t="str">
            <v>﻿Đang hoạt động</v>
          </cell>
          <cell r="N7187">
            <v>42633</v>
          </cell>
          <cell r="Q7187">
            <v>1</v>
          </cell>
          <cell r="T7187">
            <v>0</v>
          </cell>
          <cell r="U7187">
            <v>0</v>
          </cell>
          <cell r="V7187">
            <v>0</v>
          </cell>
        </row>
        <row r="7188">
          <cell r="D7188" t="str">
            <v>F.B.I</v>
          </cell>
          <cell r="M7188" t="str">
            <v>﻿Đang hoạt động</v>
          </cell>
          <cell r="N7188">
            <v>42634</v>
          </cell>
          <cell r="Q7188">
            <v>1</v>
          </cell>
          <cell r="T7188">
            <v>0</v>
          </cell>
          <cell r="U7188">
            <v>0</v>
          </cell>
          <cell r="V7188">
            <v>0</v>
          </cell>
        </row>
        <row r="7189">
          <cell r="D7189" t="str">
            <v>THE SKY</v>
          </cell>
          <cell r="M7189" t="str">
            <v>﻿Đã nghỉ việc</v>
          </cell>
          <cell r="N7189">
            <v>42634</v>
          </cell>
          <cell r="Q7189">
            <v>0</v>
          </cell>
          <cell r="T7189">
            <v>0</v>
          </cell>
          <cell r="U7189">
            <v>0</v>
          </cell>
          <cell r="V7189">
            <v>0</v>
          </cell>
        </row>
        <row r="7190">
          <cell r="D7190" t="str">
            <v>THE QUEEN</v>
          </cell>
          <cell r="M7190" t="str">
            <v>﻿Đang hoạt động</v>
          </cell>
          <cell r="N7190">
            <v>42634</v>
          </cell>
          <cell r="Q7190">
            <v>0</v>
          </cell>
          <cell r="T7190">
            <v>0</v>
          </cell>
          <cell r="U7190">
            <v>1</v>
          </cell>
          <cell r="V7190">
            <v>0</v>
          </cell>
        </row>
        <row r="7191">
          <cell r="D7191" t="str">
            <v>THE SKY</v>
          </cell>
          <cell r="M7191" t="str">
            <v>﻿Đã nghỉ việc</v>
          </cell>
          <cell r="N7191">
            <v>42636</v>
          </cell>
          <cell r="Q7191">
            <v>0</v>
          </cell>
          <cell r="T7191">
            <v>0</v>
          </cell>
          <cell r="U7191">
            <v>0</v>
          </cell>
          <cell r="V7191">
            <v>0</v>
          </cell>
        </row>
        <row r="7192">
          <cell r="D7192" t="str">
            <v>SUNFLOWER</v>
          </cell>
          <cell r="M7192" t="str">
            <v>﻿Đang hoạt động</v>
          </cell>
          <cell r="N7192">
            <v>42634</v>
          </cell>
          <cell r="Q7192">
            <v>0</v>
          </cell>
          <cell r="T7192">
            <v>0</v>
          </cell>
          <cell r="U7192">
            <v>0</v>
          </cell>
          <cell r="V7192">
            <v>1</v>
          </cell>
        </row>
        <row r="7193">
          <cell r="D7193" t="str">
            <v>LUCKY STAR</v>
          </cell>
          <cell r="M7193" t="str">
            <v>﻿Đang hoạt động</v>
          </cell>
          <cell r="N7193">
            <v>42634</v>
          </cell>
          <cell r="Q7193">
            <v>0</v>
          </cell>
          <cell r="T7193">
            <v>0</v>
          </cell>
          <cell r="U7193">
            <v>1</v>
          </cell>
          <cell r="V7193">
            <v>0</v>
          </cell>
        </row>
        <row r="7194">
          <cell r="D7194" t="str">
            <v>ELITE</v>
          </cell>
          <cell r="M7194" t="str">
            <v>﻿Đã nghỉ việc</v>
          </cell>
          <cell r="N7194">
            <v>42656</v>
          </cell>
          <cell r="Q7194">
            <v>0</v>
          </cell>
          <cell r="T7194">
            <v>0</v>
          </cell>
          <cell r="U7194">
            <v>0</v>
          </cell>
          <cell r="V7194">
            <v>0</v>
          </cell>
        </row>
        <row r="7195">
          <cell r="D7195" t="str">
            <v>GENCASA BÀ RỊA</v>
          </cell>
          <cell r="M7195" t="str">
            <v>﻿Đang hoạt động</v>
          </cell>
          <cell r="N7195">
            <v>42636</v>
          </cell>
          <cell r="Q7195">
            <v>1</v>
          </cell>
          <cell r="T7195">
            <v>0</v>
          </cell>
          <cell r="U7195">
            <v>0</v>
          </cell>
          <cell r="V7195">
            <v>0</v>
          </cell>
        </row>
        <row r="7196">
          <cell r="D7196" t="str">
            <v>GENCASA BÀ RỊA</v>
          </cell>
          <cell r="M7196" t="str">
            <v>﻿Đã nghỉ việc</v>
          </cell>
          <cell r="N7196">
            <v>42636</v>
          </cell>
          <cell r="Q7196">
            <v>0</v>
          </cell>
          <cell r="T7196">
            <v>0</v>
          </cell>
          <cell r="U7196">
            <v>0</v>
          </cell>
          <cell r="V7196">
            <v>0</v>
          </cell>
        </row>
        <row r="7197">
          <cell r="D7197" t="str">
            <v>GENCASA BÀ RỊA</v>
          </cell>
          <cell r="M7197" t="str">
            <v>﻿Đang hoạt động</v>
          </cell>
          <cell r="N7197">
            <v>42634</v>
          </cell>
          <cell r="Q7197">
            <v>1</v>
          </cell>
          <cell r="T7197">
            <v>0</v>
          </cell>
          <cell r="U7197">
            <v>0</v>
          </cell>
          <cell r="V7197">
            <v>0</v>
          </cell>
        </row>
        <row r="7198">
          <cell r="D7198" t="str">
            <v>GENCASA LAM SƠN</v>
          </cell>
          <cell r="M7198" t="str">
            <v>﻿Đang hoạt động</v>
          </cell>
          <cell r="N7198">
            <v>42633</v>
          </cell>
          <cell r="Q7198">
            <v>1</v>
          </cell>
          <cell r="T7198">
            <v>0</v>
          </cell>
          <cell r="U7198">
            <v>0</v>
          </cell>
          <cell r="V7198">
            <v>0</v>
          </cell>
        </row>
        <row r="7199">
          <cell r="M7199" t="str">
            <v>﻿Đang hoạt động</v>
          </cell>
          <cell r="N7199">
            <v>42647</v>
          </cell>
          <cell r="Q7199">
            <v>0</v>
          </cell>
          <cell r="T7199">
            <v>0</v>
          </cell>
          <cell r="U7199">
            <v>0</v>
          </cell>
          <cell r="V7199">
            <v>0</v>
          </cell>
        </row>
        <row r="7200">
          <cell r="D7200" t="str">
            <v>GENCASA LAM SƠN</v>
          </cell>
          <cell r="M7200" t="str">
            <v>﻿Đã nghỉ việc</v>
          </cell>
          <cell r="N7200">
            <v>42668</v>
          </cell>
          <cell r="Q7200">
            <v>0</v>
          </cell>
          <cell r="T7200">
            <v>0</v>
          </cell>
          <cell r="U7200">
            <v>0</v>
          </cell>
          <cell r="V7200">
            <v>0</v>
          </cell>
        </row>
        <row r="7201">
          <cell r="D7201" t="str">
            <v>DAKLAK</v>
          </cell>
          <cell r="M7201" t="str">
            <v>﻿Đã nghỉ việc</v>
          </cell>
          <cell r="N7201">
            <v>42636</v>
          </cell>
          <cell r="Q7201">
            <v>0</v>
          </cell>
          <cell r="T7201">
            <v>0</v>
          </cell>
          <cell r="U7201">
            <v>0</v>
          </cell>
          <cell r="V7201">
            <v>0</v>
          </cell>
        </row>
        <row r="7202">
          <cell r="D7202" t="str">
            <v>DAKLAK</v>
          </cell>
          <cell r="M7202" t="str">
            <v>﻿Đang hoạt động</v>
          </cell>
          <cell r="N7202">
            <v>42634</v>
          </cell>
          <cell r="Q7202">
            <v>1</v>
          </cell>
          <cell r="T7202">
            <v>0</v>
          </cell>
          <cell r="U7202">
            <v>0</v>
          </cell>
          <cell r="V7202">
            <v>0</v>
          </cell>
        </row>
        <row r="7203">
          <cell r="D7203" t="str">
            <v>GENCASA NAM ĐỊNH</v>
          </cell>
          <cell r="M7203" t="str">
            <v>﻿Đang hoạt động</v>
          </cell>
          <cell r="N7203">
            <v>42635</v>
          </cell>
          <cell r="Q7203">
            <v>1</v>
          </cell>
          <cell r="T7203">
            <v>0</v>
          </cell>
          <cell r="U7203">
            <v>0</v>
          </cell>
          <cell r="V7203">
            <v>0</v>
          </cell>
        </row>
        <row r="7204">
          <cell r="D7204" t="str">
            <v>GENCASA NAM ĐỊNH</v>
          </cell>
          <cell r="M7204" t="str">
            <v>﻿Đang hoạt động</v>
          </cell>
          <cell r="N7204">
            <v>42634</v>
          </cell>
          <cell r="Q7204">
            <v>1</v>
          </cell>
          <cell r="T7204">
            <v>0</v>
          </cell>
          <cell r="U7204">
            <v>0</v>
          </cell>
          <cell r="V7204">
            <v>0</v>
          </cell>
        </row>
        <row r="7205">
          <cell r="D7205" t="str">
            <v>DAKLAK</v>
          </cell>
          <cell r="M7205" t="str">
            <v>﻿Đã nghỉ việc</v>
          </cell>
          <cell r="N7205">
            <v>42634</v>
          </cell>
          <cell r="Q7205">
            <v>0</v>
          </cell>
          <cell r="T7205">
            <v>0</v>
          </cell>
          <cell r="U7205">
            <v>0</v>
          </cell>
          <cell r="V7205">
            <v>0</v>
          </cell>
        </row>
        <row r="7206">
          <cell r="D7206" t="str">
            <v>DAKLAK</v>
          </cell>
          <cell r="M7206" t="str">
            <v>﻿Đã nghỉ việc</v>
          </cell>
          <cell r="N7206">
            <v>42634</v>
          </cell>
          <cell r="Q7206">
            <v>0</v>
          </cell>
          <cell r="T7206">
            <v>0</v>
          </cell>
          <cell r="U7206">
            <v>0</v>
          </cell>
          <cell r="V7206">
            <v>0</v>
          </cell>
        </row>
        <row r="7207">
          <cell r="D7207" t="str">
            <v>GENCASA NAM ĐỊNH</v>
          </cell>
          <cell r="M7207" t="str">
            <v>﻿Đang hoạt động</v>
          </cell>
          <cell r="N7207">
            <v>42635</v>
          </cell>
          <cell r="Q7207">
            <v>1</v>
          </cell>
          <cell r="T7207">
            <v>0</v>
          </cell>
          <cell r="U7207">
            <v>0</v>
          </cell>
          <cell r="V7207">
            <v>0</v>
          </cell>
        </row>
        <row r="7208">
          <cell r="D7208" t="str">
            <v>DAKLAK</v>
          </cell>
          <cell r="M7208" t="str">
            <v>﻿Đang hoạt động</v>
          </cell>
          <cell r="N7208">
            <v>42636</v>
          </cell>
          <cell r="Q7208">
            <v>1</v>
          </cell>
          <cell r="T7208">
            <v>0</v>
          </cell>
          <cell r="U7208">
            <v>0</v>
          </cell>
          <cell r="V7208">
            <v>0</v>
          </cell>
        </row>
        <row r="7209">
          <cell r="M7209" t="str">
            <v>﻿Đang hoạt động</v>
          </cell>
          <cell r="N7209">
            <v>42648</v>
          </cell>
          <cell r="Q7209">
            <v>0</v>
          </cell>
          <cell r="T7209">
            <v>0</v>
          </cell>
          <cell r="U7209">
            <v>0</v>
          </cell>
          <cell r="V7209">
            <v>0</v>
          </cell>
        </row>
        <row r="7210">
          <cell r="M7210" t="str">
            <v>﻿Đang hoạt động</v>
          </cell>
          <cell r="N7210">
            <v>42648</v>
          </cell>
          <cell r="Q7210">
            <v>0</v>
          </cell>
          <cell r="T7210">
            <v>0</v>
          </cell>
          <cell r="U7210">
            <v>0</v>
          </cell>
          <cell r="V7210">
            <v>0</v>
          </cell>
        </row>
        <row r="7211">
          <cell r="M7211" t="str">
            <v>﻿Đang hoạt động</v>
          </cell>
          <cell r="N7211">
            <v>42640</v>
          </cell>
          <cell r="Q7211">
            <v>0</v>
          </cell>
          <cell r="T7211">
            <v>0</v>
          </cell>
          <cell r="U7211">
            <v>0</v>
          </cell>
          <cell r="V7211">
            <v>0</v>
          </cell>
        </row>
        <row r="7212">
          <cell r="D7212" t="str">
            <v>MDRT VT</v>
          </cell>
          <cell r="M7212" t="str">
            <v>﻿Đã nghỉ việc</v>
          </cell>
          <cell r="N7212">
            <v>42655</v>
          </cell>
          <cell r="Q7212">
            <v>0</v>
          </cell>
          <cell r="T7212">
            <v>0</v>
          </cell>
          <cell r="U7212">
            <v>0</v>
          </cell>
          <cell r="V7212">
            <v>0</v>
          </cell>
        </row>
        <row r="7213">
          <cell r="M7213" t="str">
            <v>﻿Đang hoạt động</v>
          </cell>
          <cell r="N7213">
            <v>42640</v>
          </cell>
          <cell r="Q7213">
            <v>0</v>
          </cell>
          <cell r="T7213">
            <v>0</v>
          </cell>
          <cell r="U7213">
            <v>0</v>
          </cell>
          <cell r="V7213">
            <v>0</v>
          </cell>
        </row>
        <row r="7214">
          <cell r="D7214" t="str">
            <v>DAKLAK</v>
          </cell>
          <cell r="M7214" t="str">
            <v>﻿Đã nghỉ việc</v>
          </cell>
          <cell r="N7214">
            <v>42634</v>
          </cell>
          <cell r="Q7214">
            <v>0</v>
          </cell>
          <cell r="T7214">
            <v>0</v>
          </cell>
          <cell r="U7214">
            <v>0</v>
          </cell>
          <cell r="V7214">
            <v>0</v>
          </cell>
        </row>
        <row r="7215">
          <cell r="D7215" t="str">
            <v>GENCASA NAM ĐỊNH</v>
          </cell>
          <cell r="M7215" t="str">
            <v>﻿Đang hoạt động</v>
          </cell>
          <cell r="N7215">
            <v>42634</v>
          </cell>
          <cell r="Q7215">
            <v>1</v>
          </cell>
          <cell r="T7215">
            <v>0</v>
          </cell>
          <cell r="U7215">
            <v>0</v>
          </cell>
          <cell r="V7215">
            <v>0</v>
          </cell>
        </row>
        <row r="7216">
          <cell r="D7216" t="str">
            <v>DAKLAK</v>
          </cell>
          <cell r="M7216" t="str">
            <v>﻿Đang hoạt động</v>
          </cell>
          <cell r="N7216">
            <v>42664</v>
          </cell>
          <cell r="Q7216">
            <v>1</v>
          </cell>
          <cell r="T7216">
            <v>0</v>
          </cell>
          <cell r="U7216">
            <v>0</v>
          </cell>
          <cell r="V7216">
            <v>0</v>
          </cell>
        </row>
        <row r="7217">
          <cell r="D7217" t="str">
            <v>GENCASA NAM ĐỊNH</v>
          </cell>
          <cell r="M7217" t="str">
            <v>﻿Đã nghỉ việc</v>
          </cell>
          <cell r="N7217">
            <v>42661</v>
          </cell>
          <cell r="Q7217">
            <v>0</v>
          </cell>
          <cell r="T7217">
            <v>0</v>
          </cell>
          <cell r="U7217">
            <v>0</v>
          </cell>
          <cell r="V7217">
            <v>0</v>
          </cell>
        </row>
        <row r="7218">
          <cell r="D7218" t="str">
            <v>GENCASA NAM ĐỊNH</v>
          </cell>
          <cell r="M7218" t="str">
            <v>﻿Đang hoạt động</v>
          </cell>
          <cell r="N7218">
            <v>42634</v>
          </cell>
          <cell r="Q7218">
            <v>1</v>
          </cell>
          <cell r="T7218">
            <v>0</v>
          </cell>
          <cell r="U7218">
            <v>0</v>
          </cell>
          <cell r="V7218">
            <v>0</v>
          </cell>
        </row>
        <row r="7219">
          <cell r="D7219" t="str">
            <v>GENCASA LAM SƠN</v>
          </cell>
          <cell r="M7219" t="str">
            <v>﻿Đang hoạt động</v>
          </cell>
          <cell r="N7219">
            <v>42662</v>
          </cell>
          <cell r="Q7219">
            <v>1</v>
          </cell>
          <cell r="T7219">
            <v>0</v>
          </cell>
          <cell r="U7219">
            <v>0</v>
          </cell>
          <cell r="V7219">
            <v>0</v>
          </cell>
        </row>
        <row r="7220">
          <cell r="D7220" t="str">
            <v>GENCASA NAM ĐỊNH</v>
          </cell>
          <cell r="M7220" t="str">
            <v>﻿Đang hoạt động</v>
          </cell>
          <cell r="N7220">
            <v>42634</v>
          </cell>
          <cell r="Q7220">
            <v>1</v>
          </cell>
          <cell r="T7220">
            <v>0</v>
          </cell>
          <cell r="U7220">
            <v>0</v>
          </cell>
          <cell r="V7220">
            <v>0</v>
          </cell>
        </row>
        <row r="7221">
          <cell r="D7221" t="str">
            <v>GENCASA NAM ĐỊNH</v>
          </cell>
          <cell r="M7221" t="str">
            <v>﻿Đang hoạt động</v>
          </cell>
          <cell r="N7221">
            <v>42639</v>
          </cell>
          <cell r="Q7221">
            <v>1</v>
          </cell>
          <cell r="T7221">
            <v>0</v>
          </cell>
          <cell r="U7221">
            <v>0</v>
          </cell>
          <cell r="V7221">
            <v>0</v>
          </cell>
        </row>
        <row r="7222">
          <cell r="D7222" t="str">
            <v>GENCASA LAM SƠN</v>
          </cell>
          <cell r="M7222" t="str">
            <v>﻿Đang hoạt động</v>
          </cell>
          <cell r="N7222">
            <v>42633</v>
          </cell>
          <cell r="Q7222">
            <v>0</v>
          </cell>
          <cell r="T7222">
            <v>0</v>
          </cell>
          <cell r="U7222">
            <v>1</v>
          </cell>
          <cell r="V7222">
            <v>0</v>
          </cell>
        </row>
        <row r="7223">
          <cell r="M7223" t="str">
            <v>﻿Đang hoạt động</v>
          </cell>
          <cell r="N7223">
            <v>42648</v>
          </cell>
          <cell r="Q7223">
            <v>0</v>
          </cell>
          <cell r="T7223">
            <v>0</v>
          </cell>
          <cell r="U7223">
            <v>0</v>
          </cell>
          <cell r="V7223">
            <v>0</v>
          </cell>
        </row>
        <row r="7224">
          <cell r="D7224" t="str">
            <v>GENCASA NAM ĐỊNH</v>
          </cell>
          <cell r="M7224" t="str">
            <v>﻿Đang hoạt động</v>
          </cell>
          <cell r="N7224">
            <v>42634</v>
          </cell>
          <cell r="Q7224">
            <v>1</v>
          </cell>
          <cell r="T7224">
            <v>0</v>
          </cell>
          <cell r="U7224">
            <v>0</v>
          </cell>
          <cell r="V7224">
            <v>0</v>
          </cell>
        </row>
        <row r="7225">
          <cell r="D7225" t="str">
            <v>GENCASA NAM ĐỊNH</v>
          </cell>
          <cell r="M7225" t="str">
            <v>﻿Đang hoạt động</v>
          </cell>
          <cell r="N7225">
            <v>42634</v>
          </cell>
          <cell r="Q7225">
            <v>1</v>
          </cell>
          <cell r="T7225">
            <v>0</v>
          </cell>
          <cell r="U7225">
            <v>0</v>
          </cell>
          <cell r="V7225">
            <v>0</v>
          </cell>
        </row>
        <row r="7226">
          <cell r="D7226" t="str">
            <v>THE KEY</v>
          </cell>
          <cell r="M7226" t="str">
            <v>﻿Đã nghỉ việc</v>
          </cell>
          <cell r="N7226">
            <v>42641</v>
          </cell>
          <cell r="Q7226">
            <v>0</v>
          </cell>
          <cell r="T7226">
            <v>0</v>
          </cell>
          <cell r="U7226">
            <v>0</v>
          </cell>
          <cell r="V7226">
            <v>0</v>
          </cell>
        </row>
        <row r="7227">
          <cell r="M7227" t="str">
            <v>﻿Đang hoạt động</v>
          </cell>
          <cell r="N7227">
            <v>42640</v>
          </cell>
          <cell r="Q7227">
            <v>0</v>
          </cell>
          <cell r="T7227">
            <v>0</v>
          </cell>
          <cell r="U7227">
            <v>0</v>
          </cell>
          <cell r="V7227">
            <v>0</v>
          </cell>
        </row>
        <row r="7228">
          <cell r="M7228" t="str">
            <v>﻿Đang hoạt động</v>
          </cell>
          <cell r="N7228">
            <v>42648</v>
          </cell>
          <cell r="Q7228">
            <v>0</v>
          </cell>
          <cell r="T7228">
            <v>0</v>
          </cell>
          <cell r="U7228">
            <v>0</v>
          </cell>
          <cell r="V7228">
            <v>0</v>
          </cell>
        </row>
        <row r="7229">
          <cell r="M7229" t="str">
            <v>﻿Đang hoạt động</v>
          </cell>
          <cell r="N7229">
            <v>42640</v>
          </cell>
          <cell r="Q7229">
            <v>0</v>
          </cell>
          <cell r="T7229">
            <v>0</v>
          </cell>
          <cell r="U7229">
            <v>0</v>
          </cell>
          <cell r="V7229">
            <v>0</v>
          </cell>
        </row>
        <row r="7230">
          <cell r="D7230" t="str">
            <v>GENCASA NAM ĐỊNH</v>
          </cell>
          <cell r="M7230" t="str">
            <v>﻿Đang hoạt động</v>
          </cell>
          <cell r="N7230">
            <v>42633</v>
          </cell>
          <cell r="Q7230">
            <v>0</v>
          </cell>
          <cell r="T7230">
            <v>0</v>
          </cell>
          <cell r="U7230">
            <v>1</v>
          </cell>
          <cell r="V7230">
            <v>0</v>
          </cell>
        </row>
        <row r="7231">
          <cell r="D7231" t="str">
            <v>GENCASA LAM SƠN</v>
          </cell>
          <cell r="M7231" t="str">
            <v>﻿Đang hoạt động</v>
          </cell>
          <cell r="N7231">
            <v>42690</v>
          </cell>
          <cell r="Q7231">
            <v>0</v>
          </cell>
          <cell r="T7231">
            <v>0</v>
          </cell>
          <cell r="U7231">
            <v>1</v>
          </cell>
          <cell r="V7231">
            <v>0</v>
          </cell>
        </row>
        <row r="7232">
          <cell r="D7232" t="str">
            <v>GENCASA LAM SƠN</v>
          </cell>
          <cell r="M7232" t="str">
            <v>﻿Đã nghỉ việc</v>
          </cell>
          <cell r="N7232">
            <v>42668</v>
          </cell>
          <cell r="Q7232">
            <v>0</v>
          </cell>
          <cell r="T7232">
            <v>0</v>
          </cell>
          <cell r="U7232">
            <v>0</v>
          </cell>
          <cell r="V7232">
            <v>0</v>
          </cell>
        </row>
        <row r="7233">
          <cell r="D7233" t="str">
            <v>GENCASA THANH HÓA</v>
          </cell>
          <cell r="M7233" t="str">
            <v>﻿Đã nghỉ việc</v>
          </cell>
          <cell r="N7233">
            <v>42634</v>
          </cell>
          <cell r="Q7233">
            <v>0</v>
          </cell>
          <cell r="T7233">
            <v>0</v>
          </cell>
          <cell r="U7233">
            <v>0</v>
          </cell>
          <cell r="V7233">
            <v>0</v>
          </cell>
        </row>
        <row r="7234">
          <cell r="M7234" t="str">
            <v>﻿Đang hoạt động</v>
          </cell>
          <cell r="N7234">
            <v>42640</v>
          </cell>
          <cell r="Q7234">
            <v>0</v>
          </cell>
          <cell r="T7234">
            <v>0</v>
          </cell>
          <cell r="U7234">
            <v>0</v>
          </cell>
          <cell r="V7234">
            <v>0</v>
          </cell>
        </row>
        <row r="7235">
          <cell r="D7235" t="str">
            <v>GENCASA LAM SƠN</v>
          </cell>
          <cell r="M7235" t="str">
            <v>﻿Đang hoạt động</v>
          </cell>
          <cell r="N7235">
            <v>42633</v>
          </cell>
          <cell r="Q7235">
            <v>1</v>
          </cell>
          <cell r="T7235">
            <v>0</v>
          </cell>
          <cell r="U7235">
            <v>0</v>
          </cell>
          <cell r="V7235">
            <v>0</v>
          </cell>
        </row>
        <row r="7236">
          <cell r="D7236" t="str">
            <v>GENCASA THANH HÓA</v>
          </cell>
          <cell r="M7236" t="str">
            <v>﻿Đang hoạt động</v>
          </cell>
          <cell r="N7236">
            <v>42635</v>
          </cell>
          <cell r="Q7236">
            <v>1</v>
          </cell>
          <cell r="T7236">
            <v>0</v>
          </cell>
          <cell r="U7236">
            <v>0</v>
          </cell>
          <cell r="V7236">
            <v>0</v>
          </cell>
        </row>
        <row r="7237">
          <cell r="D7237" t="str">
            <v>GENCASA THANH HÓA</v>
          </cell>
          <cell r="M7237" t="str">
            <v>﻿Đang hoạt động</v>
          </cell>
          <cell r="N7237">
            <v>42635</v>
          </cell>
          <cell r="Q7237">
            <v>0</v>
          </cell>
          <cell r="T7237">
            <v>1</v>
          </cell>
          <cell r="U7237">
            <v>0</v>
          </cell>
          <cell r="V7237">
            <v>0</v>
          </cell>
        </row>
        <row r="7238">
          <cell r="D7238" t="str">
            <v>GENCASA THANH HÓA</v>
          </cell>
          <cell r="M7238" t="str">
            <v>﻿Đang hoạt động</v>
          </cell>
          <cell r="N7238">
            <v>42633</v>
          </cell>
          <cell r="Q7238">
            <v>1</v>
          </cell>
          <cell r="T7238">
            <v>0</v>
          </cell>
          <cell r="U7238">
            <v>0</v>
          </cell>
          <cell r="V7238">
            <v>0</v>
          </cell>
        </row>
        <row r="7239">
          <cell r="D7239" t="str">
            <v>GENCASA NAM ĐỊNH</v>
          </cell>
          <cell r="M7239" t="str">
            <v>﻿Đang hoạt động</v>
          </cell>
          <cell r="N7239">
            <v>42634</v>
          </cell>
          <cell r="Q7239">
            <v>1</v>
          </cell>
          <cell r="T7239">
            <v>0</v>
          </cell>
          <cell r="U7239">
            <v>0</v>
          </cell>
          <cell r="V7239">
            <v>0</v>
          </cell>
        </row>
        <row r="7240">
          <cell r="D7240" t="str">
            <v>GENCASA NAM ĐỊNH</v>
          </cell>
          <cell r="M7240" t="str">
            <v>﻿Đang hoạt động</v>
          </cell>
          <cell r="N7240">
            <v>42634</v>
          </cell>
          <cell r="Q7240">
            <v>1</v>
          </cell>
          <cell r="T7240">
            <v>0</v>
          </cell>
          <cell r="U7240">
            <v>0</v>
          </cell>
          <cell r="V7240">
            <v>0</v>
          </cell>
        </row>
        <row r="7241">
          <cell r="D7241" t="str">
            <v>GENCASA NAM ĐỊNH</v>
          </cell>
          <cell r="M7241" t="str">
            <v>﻿Đang hoạt động</v>
          </cell>
          <cell r="N7241">
            <v>42634</v>
          </cell>
          <cell r="Q7241">
            <v>0</v>
          </cell>
          <cell r="T7241">
            <v>0</v>
          </cell>
          <cell r="U7241">
            <v>1</v>
          </cell>
          <cell r="V7241">
            <v>0</v>
          </cell>
        </row>
        <row r="7242">
          <cell r="D7242" t="str">
            <v>GENCASA NAM ĐỊNH</v>
          </cell>
          <cell r="M7242" t="str">
            <v>﻿Đang hoạt động</v>
          </cell>
          <cell r="N7242">
            <v>42634</v>
          </cell>
          <cell r="Q7242">
            <v>0</v>
          </cell>
          <cell r="T7242">
            <v>0</v>
          </cell>
          <cell r="U7242">
            <v>1</v>
          </cell>
          <cell r="V7242">
            <v>0</v>
          </cell>
        </row>
        <row r="7243">
          <cell r="D7243" t="str">
            <v>SPRING</v>
          </cell>
          <cell r="M7243" t="str">
            <v>﻿Đang hoạt động</v>
          </cell>
          <cell r="N7243">
            <v>42633</v>
          </cell>
          <cell r="Q7243">
            <v>1</v>
          </cell>
          <cell r="T7243">
            <v>0</v>
          </cell>
          <cell r="U7243">
            <v>0</v>
          </cell>
          <cell r="V7243">
            <v>0</v>
          </cell>
        </row>
        <row r="7244">
          <cell r="D7244" t="str">
            <v>GENCASA LAM SƠN</v>
          </cell>
          <cell r="M7244" t="str">
            <v>﻿Đang hoạt động</v>
          </cell>
          <cell r="N7244">
            <v>42633</v>
          </cell>
          <cell r="Q7244">
            <v>0</v>
          </cell>
          <cell r="T7244">
            <v>0</v>
          </cell>
          <cell r="U7244">
            <v>1</v>
          </cell>
          <cell r="V7244">
            <v>0</v>
          </cell>
        </row>
        <row r="7245">
          <cell r="M7245" t="str">
            <v>﻿Đang hoạt động</v>
          </cell>
          <cell r="N7245">
            <v>42640</v>
          </cell>
          <cell r="Q7245">
            <v>0</v>
          </cell>
          <cell r="T7245">
            <v>0</v>
          </cell>
          <cell r="U7245">
            <v>0</v>
          </cell>
          <cell r="V7245">
            <v>0</v>
          </cell>
        </row>
        <row r="7246">
          <cell r="M7246" t="str">
            <v>﻿Đang hoạt động</v>
          </cell>
          <cell r="N7246">
            <v>42640</v>
          </cell>
          <cell r="Q7246">
            <v>0</v>
          </cell>
          <cell r="T7246">
            <v>0</v>
          </cell>
          <cell r="U7246">
            <v>0</v>
          </cell>
          <cell r="V7246">
            <v>0</v>
          </cell>
        </row>
        <row r="7247">
          <cell r="D7247" t="str">
            <v>GENCASA LAM SƠN</v>
          </cell>
          <cell r="M7247" t="str">
            <v>﻿Đang hoạt động</v>
          </cell>
          <cell r="N7247">
            <v>42633</v>
          </cell>
          <cell r="Q7247">
            <v>0</v>
          </cell>
          <cell r="T7247">
            <v>0</v>
          </cell>
          <cell r="U7247">
            <v>1</v>
          </cell>
          <cell r="V7247">
            <v>0</v>
          </cell>
        </row>
        <row r="7248">
          <cell r="M7248" t="str">
            <v>﻿Đang hoạt động</v>
          </cell>
          <cell r="N7248">
            <v>42640</v>
          </cell>
          <cell r="Q7248">
            <v>0</v>
          </cell>
          <cell r="T7248">
            <v>0</v>
          </cell>
          <cell r="U7248">
            <v>0</v>
          </cell>
          <cell r="V7248">
            <v>0</v>
          </cell>
        </row>
        <row r="7249">
          <cell r="D7249" t="str">
            <v>GENCASA HUẾ 1</v>
          </cell>
          <cell r="M7249" t="str">
            <v>﻿Đang hoạt động</v>
          </cell>
          <cell r="N7249">
            <v>42634</v>
          </cell>
          <cell r="Q7249">
            <v>1</v>
          </cell>
          <cell r="T7249">
            <v>0</v>
          </cell>
          <cell r="U7249">
            <v>0</v>
          </cell>
          <cell r="V7249">
            <v>0</v>
          </cell>
        </row>
        <row r="7250">
          <cell r="D7250" t="str">
            <v>GENCASA LAM SƠN</v>
          </cell>
          <cell r="M7250" t="str">
            <v>﻿Đang hoạt động</v>
          </cell>
          <cell r="N7250">
            <v>42633</v>
          </cell>
          <cell r="Q7250">
            <v>0</v>
          </cell>
          <cell r="T7250">
            <v>0</v>
          </cell>
          <cell r="U7250">
            <v>1</v>
          </cell>
          <cell r="V7250">
            <v>0</v>
          </cell>
        </row>
        <row r="7251">
          <cell r="D7251" t="str">
            <v>GENCASA THANH HÓA</v>
          </cell>
          <cell r="M7251" t="str">
            <v>﻿Tạm đình chỉ</v>
          </cell>
          <cell r="N7251">
            <v>42633</v>
          </cell>
          <cell r="Q7251">
            <v>0</v>
          </cell>
          <cell r="T7251">
            <v>0</v>
          </cell>
          <cell r="U7251">
            <v>1</v>
          </cell>
          <cell r="V7251">
            <v>0</v>
          </cell>
        </row>
        <row r="7252">
          <cell r="D7252" t="str">
            <v>GENCASA HUẾ 1</v>
          </cell>
          <cell r="M7252" t="str">
            <v>﻿Đang hoạt động</v>
          </cell>
          <cell r="N7252">
            <v>42664</v>
          </cell>
          <cell r="Q7252">
            <v>1</v>
          </cell>
          <cell r="T7252">
            <v>0</v>
          </cell>
          <cell r="U7252">
            <v>0</v>
          </cell>
          <cell r="V7252">
            <v>0</v>
          </cell>
        </row>
        <row r="7253">
          <cell r="D7253" t="str">
            <v>GENCASA THANH HÓA</v>
          </cell>
          <cell r="M7253" t="str">
            <v>﻿Đã nghỉ việc</v>
          </cell>
          <cell r="N7253">
            <v>42636</v>
          </cell>
          <cell r="Q7253">
            <v>0</v>
          </cell>
          <cell r="T7253">
            <v>0</v>
          </cell>
          <cell r="U7253">
            <v>0</v>
          </cell>
          <cell r="V7253">
            <v>0</v>
          </cell>
        </row>
        <row r="7254">
          <cell r="D7254" t="str">
            <v>GENCASA THANH HÓA</v>
          </cell>
          <cell r="M7254" t="str">
            <v>﻿Đang hoạt động</v>
          </cell>
          <cell r="N7254">
            <v>42635</v>
          </cell>
          <cell r="Q7254">
            <v>0</v>
          </cell>
          <cell r="T7254">
            <v>0</v>
          </cell>
          <cell r="U7254">
            <v>1</v>
          </cell>
          <cell r="V7254">
            <v>0</v>
          </cell>
        </row>
        <row r="7255">
          <cell r="D7255" t="str">
            <v>SPRING</v>
          </cell>
          <cell r="M7255" t="str">
            <v>﻿Đã nghỉ việc</v>
          </cell>
          <cell r="N7255">
            <v>42633</v>
          </cell>
          <cell r="Q7255">
            <v>0</v>
          </cell>
          <cell r="T7255">
            <v>0</v>
          </cell>
          <cell r="U7255">
            <v>0</v>
          </cell>
          <cell r="V7255">
            <v>0</v>
          </cell>
        </row>
        <row r="7256">
          <cell r="D7256" t="str">
            <v>GENCASA THANH HÓA</v>
          </cell>
          <cell r="M7256" t="str">
            <v>﻿Tạm đình chỉ</v>
          </cell>
          <cell r="N7256">
            <v>42633</v>
          </cell>
          <cell r="Q7256">
            <v>0</v>
          </cell>
          <cell r="T7256">
            <v>0</v>
          </cell>
          <cell r="U7256">
            <v>1</v>
          </cell>
          <cell r="V7256">
            <v>0</v>
          </cell>
        </row>
        <row r="7257">
          <cell r="D7257" t="str">
            <v>SPRING</v>
          </cell>
          <cell r="M7257" t="str">
            <v>﻿Đang hoạt động</v>
          </cell>
          <cell r="N7257">
            <v>42633</v>
          </cell>
          <cell r="Q7257">
            <v>1</v>
          </cell>
          <cell r="T7257">
            <v>0</v>
          </cell>
          <cell r="U7257">
            <v>0</v>
          </cell>
          <cell r="V7257">
            <v>0</v>
          </cell>
        </row>
        <row r="7258">
          <cell r="D7258" t="str">
            <v>GENCASA THANH HÓA</v>
          </cell>
          <cell r="M7258" t="str">
            <v>﻿Đang hoạt động</v>
          </cell>
          <cell r="N7258">
            <v>42746</v>
          </cell>
          <cell r="Q7258">
            <v>0</v>
          </cell>
          <cell r="T7258">
            <v>0</v>
          </cell>
          <cell r="U7258">
            <v>1</v>
          </cell>
          <cell r="V7258">
            <v>0</v>
          </cell>
        </row>
        <row r="7259">
          <cell r="D7259" t="str">
            <v>GENCASA HUẾ 1</v>
          </cell>
          <cell r="M7259" t="str">
            <v>﻿Đang hoạt động</v>
          </cell>
          <cell r="N7259">
            <v>42634</v>
          </cell>
          <cell r="Q7259">
            <v>0</v>
          </cell>
          <cell r="T7259">
            <v>1</v>
          </cell>
          <cell r="U7259">
            <v>0</v>
          </cell>
          <cell r="V7259">
            <v>0</v>
          </cell>
        </row>
        <row r="7260">
          <cell r="D7260" t="str">
            <v>SPRING</v>
          </cell>
          <cell r="M7260" t="str">
            <v>﻿Đang hoạt động</v>
          </cell>
          <cell r="N7260">
            <v>42633</v>
          </cell>
          <cell r="Q7260">
            <v>1</v>
          </cell>
          <cell r="T7260">
            <v>0</v>
          </cell>
          <cell r="U7260">
            <v>0</v>
          </cell>
          <cell r="V7260">
            <v>0</v>
          </cell>
        </row>
        <row r="7261">
          <cell r="D7261" t="str">
            <v>GENCASA HUẾ 1</v>
          </cell>
          <cell r="M7261" t="str">
            <v>﻿Đang hoạt động</v>
          </cell>
          <cell r="N7261">
            <v>42634</v>
          </cell>
          <cell r="Q7261">
            <v>1</v>
          </cell>
          <cell r="T7261">
            <v>0</v>
          </cell>
          <cell r="U7261">
            <v>0</v>
          </cell>
          <cell r="V7261">
            <v>0</v>
          </cell>
        </row>
        <row r="7262">
          <cell r="D7262" t="str">
            <v>THE QUEEN</v>
          </cell>
          <cell r="M7262" t="str">
            <v>﻿Đang hoạt động</v>
          </cell>
          <cell r="N7262">
            <v>42640</v>
          </cell>
          <cell r="Q7262">
            <v>1</v>
          </cell>
          <cell r="T7262">
            <v>0</v>
          </cell>
          <cell r="U7262">
            <v>0</v>
          </cell>
          <cell r="V7262">
            <v>0</v>
          </cell>
        </row>
        <row r="7263">
          <cell r="D7263" t="str">
            <v>GENCASA THANH HÓA</v>
          </cell>
          <cell r="M7263" t="str">
            <v>﻿Đang hoạt động</v>
          </cell>
          <cell r="N7263">
            <v>42657</v>
          </cell>
          <cell r="Q7263">
            <v>0</v>
          </cell>
          <cell r="T7263">
            <v>0</v>
          </cell>
          <cell r="U7263">
            <v>1</v>
          </cell>
          <cell r="V7263">
            <v>0</v>
          </cell>
        </row>
        <row r="7264">
          <cell r="D7264" t="str">
            <v>GENCASA THANH HÓA</v>
          </cell>
          <cell r="M7264" t="str">
            <v>﻿Đang hoạt động</v>
          </cell>
          <cell r="N7264">
            <v>42634</v>
          </cell>
          <cell r="Q7264">
            <v>0</v>
          </cell>
          <cell r="T7264">
            <v>0</v>
          </cell>
          <cell r="U7264">
            <v>1</v>
          </cell>
          <cell r="V7264">
            <v>0</v>
          </cell>
        </row>
        <row r="7265">
          <cell r="D7265" t="str">
            <v>GENCASA HUẾ 1</v>
          </cell>
          <cell r="M7265" t="str">
            <v>﻿Đang hoạt động</v>
          </cell>
          <cell r="N7265">
            <v>42634</v>
          </cell>
          <cell r="Q7265">
            <v>1</v>
          </cell>
          <cell r="T7265">
            <v>0</v>
          </cell>
          <cell r="U7265">
            <v>0</v>
          </cell>
          <cell r="V7265">
            <v>0</v>
          </cell>
        </row>
        <row r="7266">
          <cell r="D7266" t="str">
            <v>GENCASA HUẾ 1</v>
          </cell>
          <cell r="M7266" t="str">
            <v>﻿Đang hoạt động</v>
          </cell>
          <cell r="N7266">
            <v>42634</v>
          </cell>
          <cell r="Q7266">
            <v>1</v>
          </cell>
          <cell r="T7266">
            <v>0</v>
          </cell>
          <cell r="U7266">
            <v>0</v>
          </cell>
          <cell r="V7266">
            <v>0</v>
          </cell>
        </row>
        <row r="7267">
          <cell r="D7267" t="str">
            <v>GENCASA LAM SƠN</v>
          </cell>
          <cell r="M7267" t="str">
            <v>﻿Đang hoạt động</v>
          </cell>
          <cell r="N7267">
            <v>42635</v>
          </cell>
          <cell r="Q7267">
            <v>0</v>
          </cell>
          <cell r="T7267">
            <v>0</v>
          </cell>
          <cell r="U7267">
            <v>1</v>
          </cell>
          <cell r="V7267">
            <v>0</v>
          </cell>
        </row>
        <row r="7268">
          <cell r="D7268" t="str">
            <v>SPRING</v>
          </cell>
          <cell r="M7268" t="str">
            <v>﻿Đã nghỉ việc</v>
          </cell>
          <cell r="N7268">
            <v>42633</v>
          </cell>
          <cell r="Q7268">
            <v>0</v>
          </cell>
          <cell r="T7268">
            <v>0</v>
          </cell>
          <cell r="U7268">
            <v>0</v>
          </cell>
          <cell r="V7268">
            <v>0</v>
          </cell>
        </row>
        <row r="7269">
          <cell r="D7269" t="str">
            <v>GENCASA THANH HÓA</v>
          </cell>
          <cell r="M7269" t="str">
            <v>﻿Đang hoạt động</v>
          </cell>
          <cell r="N7269">
            <v>42697</v>
          </cell>
          <cell r="Q7269">
            <v>0</v>
          </cell>
          <cell r="T7269">
            <v>0</v>
          </cell>
          <cell r="U7269">
            <v>1</v>
          </cell>
          <cell r="V7269">
            <v>0</v>
          </cell>
        </row>
        <row r="7270">
          <cell r="D7270" t="str">
            <v>GENCASA HUẾ 1</v>
          </cell>
          <cell r="M7270" t="str">
            <v>﻿Đang hoạt động</v>
          </cell>
          <cell r="N7270">
            <v>42634</v>
          </cell>
          <cell r="Q7270">
            <v>1</v>
          </cell>
          <cell r="T7270">
            <v>0</v>
          </cell>
          <cell r="U7270">
            <v>0</v>
          </cell>
          <cell r="V7270">
            <v>0</v>
          </cell>
        </row>
        <row r="7271">
          <cell r="D7271" t="str">
            <v>GENCASA THANH HÓA</v>
          </cell>
          <cell r="M7271" t="str">
            <v>﻿Đang hoạt động</v>
          </cell>
          <cell r="N7271">
            <v>42633</v>
          </cell>
          <cell r="Q7271">
            <v>0</v>
          </cell>
          <cell r="T7271">
            <v>0</v>
          </cell>
          <cell r="U7271">
            <v>0</v>
          </cell>
          <cell r="V7271">
            <v>1</v>
          </cell>
        </row>
        <row r="7272">
          <cell r="D7272" t="str">
            <v>GENCASA THANH HÓA</v>
          </cell>
          <cell r="M7272" t="str">
            <v>﻿Đang hoạt động</v>
          </cell>
          <cell r="N7272">
            <v>42668</v>
          </cell>
          <cell r="Q7272">
            <v>0</v>
          </cell>
          <cell r="T7272">
            <v>0</v>
          </cell>
          <cell r="U7272">
            <v>0</v>
          </cell>
          <cell r="V7272">
            <v>1</v>
          </cell>
        </row>
        <row r="7273">
          <cell r="D7273" t="str">
            <v>GENCASA HUẾ 1</v>
          </cell>
          <cell r="M7273" t="str">
            <v>﻿Đang hoạt động</v>
          </cell>
          <cell r="N7273">
            <v>42634</v>
          </cell>
          <cell r="Q7273">
            <v>1</v>
          </cell>
          <cell r="T7273">
            <v>0</v>
          </cell>
          <cell r="U7273">
            <v>0</v>
          </cell>
          <cell r="V7273">
            <v>0</v>
          </cell>
        </row>
        <row r="7274">
          <cell r="D7274" t="str">
            <v>SPRING</v>
          </cell>
          <cell r="M7274" t="str">
            <v>﻿Đã nghỉ việc</v>
          </cell>
          <cell r="N7274">
            <v>42662</v>
          </cell>
          <cell r="Q7274">
            <v>0</v>
          </cell>
          <cell r="T7274">
            <v>0</v>
          </cell>
          <cell r="U7274">
            <v>0</v>
          </cell>
          <cell r="V7274">
            <v>0</v>
          </cell>
        </row>
        <row r="7275">
          <cell r="D7275" t="str">
            <v>GENCASA HUẾ 1</v>
          </cell>
          <cell r="M7275" t="str">
            <v>﻿Đang hoạt động</v>
          </cell>
          <cell r="N7275">
            <v>42634</v>
          </cell>
          <cell r="Q7275">
            <v>1</v>
          </cell>
          <cell r="T7275">
            <v>0</v>
          </cell>
          <cell r="U7275">
            <v>0</v>
          </cell>
          <cell r="V7275">
            <v>0</v>
          </cell>
        </row>
        <row r="7276">
          <cell r="D7276" t="str">
            <v>GENCASA BÀ RỊA</v>
          </cell>
          <cell r="M7276" t="str">
            <v>﻿Đang hoạt động</v>
          </cell>
          <cell r="N7276">
            <v>42636</v>
          </cell>
          <cell r="Q7276">
            <v>1</v>
          </cell>
          <cell r="T7276">
            <v>0</v>
          </cell>
          <cell r="U7276">
            <v>0</v>
          </cell>
          <cell r="V7276">
            <v>0</v>
          </cell>
        </row>
        <row r="7277">
          <cell r="D7277" t="str">
            <v>GENCASA THANH HÓA</v>
          </cell>
          <cell r="M7277" t="str">
            <v>﻿Đã nghỉ việc</v>
          </cell>
          <cell r="N7277">
            <v>42636</v>
          </cell>
          <cell r="Q7277">
            <v>0</v>
          </cell>
          <cell r="T7277">
            <v>0</v>
          </cell>
          <cell r="U7277">
            <v>0</v>
          </cell>
          <cell r="V7277">
            <v>0</v>
          </cell>
        </row>
        <row r="7278">
          <cell r="D7278" t="str">
            <v>GENCASA THANH HÓA</v>
          </cell>
          <cell r="M7278" t="str">
            <v>﻿Đang hoạt động</v>
          </cell>
          <cell r="N7278">
            <v>42640</v>
          </cell>
          <cell r="Q7278">
            <v>1</v>
          </cell>
          <cell r="T7278">
            <v>0</v>
          </cell>
          <cell r="U7278">
            <v>0</v>
          </cell>
          <cell r="V7278">
            <v>0</v>
          </cell>
        </row>
        <row r="7279">
          <cell r="D7279" t="str">
            <v>GENCASA LAM SƠN</v>
          </cell>
          <cell r="M7279" t="str">
            <v>﻿Đang hoạt động</v>
          </cell>
          <cell r="N7279">
            <v>42633</v>
          </cell>
          <cell r="Q7279">
            <v>1</v>
          </cell>
          <cell r="T7279">
            <v>0</v>
          </cell>
          <cell r="U7279">
            <v>0</v>
          </cell>
          <cell r="V7279">
            <v>0</v>
          </cell>
        </row>
        <row r="7280">
          <cell r="D7280" t="str">
            <v>GENCASA HUẾ 1</v>
          </cell>
          <cell r="M7280" t="str">
            <v>﻿Đang hoạt động</v>
          </cell>
          <cell r="N7280">
            <v>42634</v>
          </cell>
          <cell r="Q7280">
            <v>1</v>
          </cell>
          <cell r="T7280">
            <v>0</v>
          </cell>
          <cell r="U7280">
            <v>0</v>
          </cell>
          <cell r="V7280">
            <v>0</v>
          </cell>
        </row>
        <row r="7281">
          <cell r="D7281" t="str">
            <v>LUCKY STAR</v>
          </cell>
          <cell r="M7281" t="str">
            <v>﻿Đang hoạt động</v>
          </cell>
          <cell r="N7281">
            <v>42719</v>
          </cell>
          <cell r="Q7281">
            <v>1</v>
          </cell>
          <cell r="T7281">
            <v>0</v>
          </cell>
          <cell r="U7281">
            <v>0</v>
          </cell>
          <cell r="V7281">
            <v>0</v>
          </cell>
        </row>
        <row r="7282">
          <cell r="D7282" t="str">
            <v>GENCASA LAM SƠN</v>
          </cell>
          <cell r="M7282" t="str">
            <v>﻿Đang hoạt động</v>
          </cell>
          <cell r="N7282">
            <v>42662</v>
          </cell>
          <cell r="Q7282">
            <v>1</v>
          </cell>
          <cell r="T7282">
            <v>0</v>
          </cell>
          <cell r="U7282">
            <v>0</v>
          </cell>
          <cell r="V7282">
            <v>0</v>
          </cell>
        </row>
        <row r="7283">
          <cell r="D7283" t="str">
            <v>GENCASA HUẾ 1</v>
          </cell>
          <cell r="M7283" t="str">
            <v>﻿Đang hoạt động</v>
          </cell>
          <cell r="N7283">
            <v>42640</v>
          </cell>
          <cell r="Q7283">
            <v>1</v>
          </cell>
          <cell r="T7283">
            <v>0</v>
          </cell>
          <cell r="U7283">
            <v>0</v>
          </cell>
          <cell r="V7283">
            <v>0</v>
          </cell>
        </row>
        <row r="7284">
          <cell r="D7284" t="str">
            <v>DAKLAK</v>
          </cell>
          <cell r="M7284" t="str">
            <v>﻿Đang hoạt động</v>
          </cell>
          <cell r="N7284">
            <v>42634</v>
          </cell>
          <cell r="Q7284">
            <v>1</v>
          </cell>
          <cell r="T7284">
            <v>0</v>
          </cell>
          <cell r="U7284">
            <v>0</v>
          </cell>
          <cell r="V7284">
            <v>0</v>
          </cell>
        </row>
        <row r="7285">
          <cell r="D7285" t="str">
            <v>GENCASA HUẾ 1</v>
          </cell>
          <cell r="M7285" t="str">
            <v>﻿Đang hoạt động</v>
          </cell>
          <cell r="N7285">
            <v>42634</v>
          </cell>
          <cell r="Q7285">
            <v>0</v>
          </cell>
          <cell r="T7285">
            <v>1</v>
          </cell>
          <cell r="U7285">
            <v>0</v>
          </cell>
          <cell r="V7285">
            <v>0</v>
          </cell>
        </row>
        <row r="7286">
          <cell r="D7286" t="str">
            <v>GENCASA HUẾ 1</v>
          </cell>
          <cell r="M7286" t="str">
            <v>﻿Đang hoạt động</v>
          </cell>
          <cell r="N7286">
            <v>42640</v>
          </cell>
          <cell r="Q7286">
            <v>1</v>
          </cell>
          <cell r="T7286">
            <v>0</v>
          </cell>
          <cell r="U7286">
            <v>0</v>
          </cell>
          <cell r="V7286">
            <v>0</v>
          </cell>
        </row>
        <row r="7287">
          <cell r="D7287" t="str">
            <v>DAKLAK</v>
          </cell>
          <cell r="M7287" t="str">
            <v>﻿Đang hoạt động</v>
          </cell>
          <cell r="N7287">
            <v>42663</v>
          </cell>
          <cell r="Q7287">
            <v>0</v>
          </cell>
          <cell r="T7287">
            <v>0</v>
          </cell>
          <cell r="U7287">
            <v>1</v>
          </cell>
          <cell r="V7287">
            <v>0</v>
          </cell>
        </row>
        <row r="7288">
          <cell r="D7288" t="str">
            <v>GENCASA HUẾ 1</v>
          </cell>
          <cell r="M7288" t="str">
            <v>﻿Đang hoạt động</v>
          </cell>
          <cell r="N7288">
            <v>42634</v>
          </cell>
          <cell r="Q7288">
            <v>1</v>
          </cell>
          <cell r="T7288">
            <v>0</v>
          </cell>
          <cell r="U7288">
            <v>0</v>
          </cell>
          <cell r="V7288">
            <v>0</v>
          </cell>
        </row>
        <row r="7289">
          <cell r="D7289" t="str">
            <v>WHITE HORSE</v>
          </cell>
          <cell r="M7289" t="str">
            <v>﻿Đang hoạt động</v>
          </cell>
          <cell r="N7289">
            <v>41831</v>
          </cell>
          <cell r="Q7289">
            <v>1</v>
          </cell>
          <cell r="T7289">
            <v>0</v>
          </cell>
          <cell r="U7289">
            <v>0</v>
          </cell>
          <cell r="V7289">
            <v>0</v>
          </cell>
        </row>
        <row r="7290">
          <cell r="D7290" t="str">
            <v>SPRING</v>
          </cell>
          <cell r="M7290" t="str">
            <v>﻿Đã nghỉ việc</v>
          </cell>
          <cell r="N7290">
            <v>42633</v>
          </cell>
          <cell r="Q7290">
            <v>0</v>
          </cell>
          <cell r="T7290">
            <v>0</v>
          </cell>
          <cell r="U7290">
            <v>0</v>
          </cell>
          <cell r="V7290">
            <v>0</v>
          </cell>
        </row>
        <row r="7291">
          <cell r="D7291" t="str">
            <v>DAKLAK</v>
          </cell>
          <cell r="M7291" t="str">
            <v>﻿Đã nghỉ việc</v>
          </cell>
          <cell r="N7291">
            <v>42664</v>
          </cell>
          <cell r="Q7291">
            <v>0</v>
          </cell>
          <cell r="T7291">
            <v>0</v>
          </cell>
          <cell r="U7291">
            <v>0</v>
          </cell>
          <cell r="V7291">
            <v>0</v>
          </cell>
        </row>
        <row r="7292">
          <cell r="D7292" t="str">
            <v>GENCASA HUẾ 1</v>
          </cell>
          <cell r="M7292" t="str">
            <v>﻿Đang hoạt động</v>
          </cell>
          <cell r="N7292">
            <v>42634</v>
          </cell>
          <cell r="Q7292">
            <v>0</v>
          </cell>
          <cell r="T7292">
            <v>1</v>
          </cell>
          <cell r="U7292">
            <v>0</v>
          </cell>
          <cell r="V7292">
            <v>0</v>
          </cell>
        </row>
        <row r="7293">
          <cell r="D7293" t="str">
            <v>GENCASA THANH HÓA</v>
          </cell>
          <cell r="M7293" t="str">
            <v>﻿Đang hoạt động</v>
          </cell>
          <cell r="N7293">
            <v>42634</v>
          </cell>
          <cell r="Q7293">
            <v>0</v>
          </cell>
          <cell r="T7293">
            <v>1</v>
          </cell>
          <cell r="U7293">
            <v>0</v>
          </cell>
          <cell r="V7293">
            <v>0</v>
          </cell>
        </row>
        <row r="7294">
          <cell r="D7294" t="str">
            <v>DAKLAK</v>
          </cell>
          <cell r="M7294" t="str">
            <v>﻿Đang hoạt động</v>
          </cell>
          <cell r="N7294">
            <v>42634</v>
          </cell>
          <cell r="Q7294">
            <v>0</v>
          </cell>
          <cell r="T7294">
            <v>0</v>
          </cell>
          <cell r="U7294">
            <v>1</v>
          </cell>
          <cell r="V7294">
            <v>0</v>
          </cell>
        </row>
        <row r="7295">
          <cell r="D7295" t="str">
            <v>DAKLAK</v>
          </cell>
          <cell r="M7295" t="str">
            <v>﻿Đang hoạt động</v>
          </cell>
          <cell r="N7295">
            <v>42634</v>
          </cell>
          <cell r="Q7295">
            <v>0</v>
          </cell>
          <cell r="T7295">
            <v>0</v>
          </cell>
          <cell r="U7295">
            <v>1</v>
          </cell>
          <cell r="V7295">
            <v>0</v>
          </cell>
        </row>
        <row r="7296">
          <cell r="D7296" t="str">
            <v>DAKLAK</v>
          </cell>
          <cell r="M7296" t="str">
            <v>﻿Đang hoạt động</v>
          </cell>
          <cell r="N7296">
            <v>42664</v>
          </cell>
          <cell r="Q7296">
            <v>0</v>
          </cell>
          <cell r="T7296">
            <v>0</v>
          </cell>
          <cell r="U7296">
            <v>1</v>
          </cell>
          <cell r="V7296">
            <v>0</v>
          </cell>
        </row>
        <row r="7297">
          <cell r="D7297" t="str">
            <v>GENCASA THANH HÓA</v>
          </cell>
          <cell r="M7297" t="str">
            <v>﻿Đang hoạt động</v>
          </cell>
          <cell r="N7297">
            <v>42669</v>
          </cell>
          <cell r="Q7297">
            <v>1</v>
          </cell>
          <cell r="T7297">
            <v>0</v>
          </cell>
          <cell r="U7297">
            <v>0</v>
          </cell>
          <cell r="V7297">
            <v>0</v>
          </cell>
        </row>
        <row r="7298">
          <cell r="D7298" t="str">
            <v>GENCASA LAM SƠN</v>
          </cell>
          <cell r="M7298" t="str">
            <v>﻿Đang hoạt động</v>
          </cell>
          <cell r="N7298">
            <v>42633</v>
          </cell>
          <cell r="Q7298">
            <v>1</v>
          </cell>
          <cell r="T7298">
            <v>0</v>
          </cell>
          <cell r="U7298">
            <v>0</v>
          </cell>
          <cell r="V7298">
            <v>0</v>
          </cell>
        </row>
        <row r="7299">
          <cell r="D7299" t="str">
            <v>DAKLAK</v>
          </cell>
          <cell r="M7299" t="str">
            <v>﻿Đang hoạt động</v>
          </cell>
          <cell r="N7299">
            <v>42634</v>
          </cell>
          <cell r="Q7299">
            <v>0</v>
          </cell>
          <cell r="T7299">
            <v>0</v>
          </cell>
          <cell r="U7299">
            <v>1</v>
          </cell>
          <cell r="V7299">
            <v>0</v>
          </cell>
        </row>
        <row r="7300">
          <cell r="D7300" t="str">
            <v>DAKLAK</v>
          </cell>
          <cell r="M7300" t="str">
            <v>﻿Đang hoạt động</v>
          </cell>
          <cell r="N7300">
            <v>42663</v>
          </cell>
          <cell r="Q7300">
            <v>0</v>
          </cell>
          <cell r="T7300">
            <v>0</v>
          </cell>
          <cell r="U7300">
            <v>1</v>
          </cell>
          <cell r="V7300">
            <v>0</v>
          </cell>
        </row>
        <row r="7301">
          <cell r="D7301" t="str">
            <v>GENCASA LAM SƠN</v>
          </cell>
          <cell r="M7301" t="str">
            <v>﻿Đang hoạt động</v>
          </cell>
          <cell r="N7301">
            <v>42633</v>
          </cell>
          <cell r="Q7301">
            <v>1</v>
          </cell>
          <cell r="T7301">
            <v>0</v>
          </cell>
          <cell r="U7301">
            <v>0</v>
          </cell>
          <cell r="V7301">
            <v>0</v>
          </cell>
        </row>
        <row r="7302">
          <cell r="D7302" t="str">
            <v>GENCASA THANH HÓA</v>
          </cell>
          <cell r="M7302" t="str">
            <v>﻿Đang hoạt động</v>
          </cell>
          <cell r="N7302">
            <v>42634</v>
          </cell>
          <cell r="Q7302">
            <v>1</v>
          </cell>
          <cell r="T7302">
            <v>0</v>
          </cell>
          <cell r="U7302">
            <v>0</v>
          </cell>
          <cell r="V7302">
            <v>0</v>
          </cell>
        </row>
        <row r="7303">
          <cell r="D7303" t="str">
            <v>GENCASA NAM ĐỊNH</v>
          </cell>
          <cell r="M7303" t="str">
            <v>﻿Đang hoạt động</v>
          </cell>
          <cell r="N7303">
            <v>42635</v>
          </cell>
          <cell r="Q7303">
            <v>1</v>
          </cell>
          <cell r="T7303">
            <v>0</v>
          </cell>
          <cell r="U7303">
            <v>0</v>
          </cell>
          <cell r="V7303">
            <v>0</v>
          </cell>
        </row>
        <row r="7304">
          <cell r="D7304" t="str">
            <v>GENCASA LAM SƠN</v>
          </cell>
          <cell r="M7304" t="str">
            <v>﻿Đang hoạt động</v>
          </cell>
          <cell r="N7304">
            <v>42633</v>
          </cell>
          <cell r="Q7304">
            <v>1</v>
          </cell>
          <cell r="T7304">
            <v>0</v>
          </cell>
          <cell r="U7304">
            <v>0</v>
          </cell>
          <cell r="V7304">
            <v>0</v>
          </cell>
        </row>
        <row r="7305">
          <cell r="D7305" t="str">
            <v>GENCASA NAM ĐỊNH</v>
          </cell>
          <cell r="M7305" t="str">
            <v>﻿Đang hoạt động</v>
          </cell>
          <cell r="N7305">
            <v>42634</v>
          </cell>
          <cell r="Q7305">
            <v>1</v>
          </cell>
          <cell r="T7305">
            <v>0</v>
          </cell>
          <cell r="U7305">
            <v>0</v>
          </cell>
          <cell r="V7305">
            <v>0</v>
          </cell>
        </row>
        <row r="7306">
          <cell r="D7306" t="str">
            <v>TCB NORTH</v>
          </cell>
          <cell r="M7306" t="str">
            <v>﻿Đã nghỉ việc</v>
          </cell>
          <cell r="N7306">
            <v>41830</v>
          </cell>
          <cell r="Q7306">
            <v>0</v>
          </cell>
          <cell r="T7306">
            <v>0</v>
          </cell>
          <cell r="U7306">
            <v>0</v>
          </cell>
          <cell r="V7306">
            <v>0</v>
          </cell>
        </row>
        <row r="7307">
          <cell r="D7307" t="str">
            <v>GENCASA NAM ĐỊNH</v>
          </cell>
          <cell r="M7307" t="str">
            <v>﻿Đang hoạt động</v>
          </cell>
          <cell r="N7307">
            <v>42635</v>
          </cell>
          <cell r="Q7307">
            <v>1</v>
          </cell>
          <cell r="T7307">
            <v>0</v>
          </cell>
          <cell r="U7307">
            <v>0</v>
          </cell>
          <cell r="V7307">
            <v>0</v>
          </cell>
        </row>
        <row r="7308">
          <cell r="D7308" t="str">
            <v>GENCASA NAM ĐỊNH</v>
          </cell>
          <cell r="M7308" t="str">
            <v>﻿Đang hoạt động</v>
          </cell>
          <cell r="N7308">
            <v>42634</v>
          </cell>
          <cell r="Q7308">
            <v>1</v>
          </cell>
          <cell r="T7308">
            <v>0</v>
          </cell>
          <cell r="U7308">
            <v>0</v>
          </cell>
          <cell r="V7308">
            <v>0</v>
          </cell>
        </row>
        <row r="7309">
          <cell r="D7309" t="str">
            <v>GENCASA NAM ĐỊNH</v>
          </cell>
          <cell r="M7309" t="str">
            <v>﻿Đang hoạt động</v>
          </cell>
          <cell r="N7309">
            <v>42634</v>
          </cell>
          <cell r="Q7309">
            <v>1</v>
          </cell>
          <cell r="T7309">
            <v>0</v>
          </cell>
          <cell r="U7309">
            <v>0</v>
          </cell>
          <cell r="V7309">
            <v>0</v>
          </cell>
        </row>
        <row r="7310">
          <cell r="D7310" t="str">
            <v>GENCASA THANH HÓA</v>
          </cell>
          <cell r="M7310" t="str">
            <v>﻿Đã nghỉ việc</v>
          </cell>
          <cell r="N7310">
            <v>42634</v>
          </cell>
          <cell r="Q7310">
            <v>0</v>
          </cell>
          <cell r="T7310">
            <v>0</v>
          </cell>
          <cell r="U7310">
            <v>0</v>
          </cell>
          <cell r="V7310">
            <v>0</v>
          </cell>
        </row>
        <row r="7311">
          <cell r="M7311" t="str">
            <v>﻿Đang hoạt động</v>
          </cell>
          <cell r="N7311">
            <v>42640</v>
          </cell>
          <cell r="Q7311">
            <v>0</v>
          </cell>
          <cell r="T7311">
            <v>0</v>
          </cell>
          <cell r="U7311">
            <v>0</v>
          </cell>
          <cell r="V7311">
            <v>0</v>
          </cell>
        </row>
        <row r="7312">
          <cell r="D7312" t="str">
            <v>GENCASA NAM ĐỊNH</v>
          </cell>
          <cell r="M7312" t="str">
            <v>﻿Đang hoạt động</v>
          </cell>
          <cell r="N7312">
            <v>42634</v>
          </cell>
          <cell r="Q7312">
            <v>1</v>
          </cell>
          <cell r="T7312">
            <v>0</v>
          </cell>
          <cell r="U7312">
            <v>0</v>
          </cell>
          <cell r="V7312">
            <v>0</v>
          </cell>
        </row>
        <row r="7313">
          <cell r="M7313" t="str">
            <v>﻿Đang hoạt động</v>
          </cell>
          <cell r="N7313">
            <v>42640</v>
          </cell>
          <cell r="Q7313">
            <v>0</v>
          </cell>
          <cell r="T7313">
            <v>0</v>
          </cell>
          <cell r="U7313">
            <v>0</v>
          </cell>
          <cell r="V7313">
            <v>0</v>
          </cell>
        </row>
        <row r="7314">
          <cell r="M7314" t="str">
            <v>﻿Đang hoạt động</v>
          </cell>
          <cell r="N7314">
            <v>42640</v>
          </cell>
          <cell r="Q7314">
            <v>0</v>
          </cell>
          <cell r="T7314">
            <v>0</v>
          </cell>
          <cell r="U7314">
            <v>0</v>
          </cell>
          <cell r="V7314">
            <v>0</v>
          </cell>
        </row>
        <row r="7315">
          <cell r="M7315" t="str">
            <v>﻿Đang hoạt động</v>
          </cell>
          <cell r="N7315">
            <v>42648</v>
          </cell>
          <cell r="Q7315">
            <v>0</v>
          </cell>
          <cell r="T7315">
            <v>0</v>
          </cell>
          <cell r="U7315">
            <v>0</v>
          </cell>
          <cell r="V7315">
            <v>0</v>
          </cell>
        </row>
        <row r="7316">
          <cell r="D7316" t="str">
            <v>GENCASA NAM ĐỊNH</v>
          </cell>
          <cell r="M7316" t="str">
            <v>﻿Đã nghỉ việc</v>
          </cell>
          <cell r="N7316">
            <v>42634</v>
          </cell>
          <cell r="Q7316">
            <v>0</v>
          </cell>
          <cell r="T7316">
            <v>0</v>
          </cell>
          <cell r="U7316">
            <v>0</v>
          </cell>
          <cell r="V7316">
            <v>0</v>
          </cell>
        </row>
        <row r="7317">
          <cell r="M7317" t="str">
            <v>﻿Đang hoạt động</v>
          </cell>
          <cell r="N7317">
            <v>42640</v>
          </cell>
          <cell r="Q7317">
            <v>0</v>
          </cell>
          <cell r="T7317">
            <v>0</v>
          </cell>
          <cell r="U7317">
            <v>0</v>
          </cell>
          <cell r="V7317">
            <v>0</v>
          </cell>
        </row>
        <row r="7318">
          <cell r="M7318" t="str">
            <v>﻿Đang hoạt động</v>
          </cell>
          <cell r="N7318">
            <v>42640</v>
          </cell>
          <cell r="Q7318">
            <v>0</v>
          </cell>
          <cell r="T7318">
            <v>0</v>
          </cell>
          <cell r="U7318">
            <v>0</v>
          </cell>
          <cell r="V7318">
            <v>0</v>
          </cell>
        </row>
        <row r="7319">
          <cell r="D7319" t="str">
            <v>GENCASA LAM SƠN</v>
          </cell>
          <cell r="M7319" t="str">
            <v>﻿Đang hoạt động</v>
          </cell>
          <cell r="N7319">
            <v>42633</v>
          </cell>
          <cell r="Q7319">
            <v>1</v>
          </cell>
          <cell r="T7319">
            <v>0</v>
          </cell>
          <cell r="U7319">
            <v>0</v>
          </cell>
          <cell r="V7319">
            <v>0</v>
          </cell>
        </row>
        <row r="7320">
          <cell r="M7320" t="str">
            <v>﻿Đang hoạt động</v>
          </cell>
          <cell r="N7320">
            <v>42640</v>
          </cell>
          <cell r="Q7320">
            <v>0</v>
          </cell>
          <cell r="T7320">
            <v>0</v>
          </cell>
          <cell r="U7320">
            <v>0</v>
          </cell>
          <cell r="V7320">
            <v>0</v>
          </cell>
        </row>
        <row r="7321">
          <cell r="D7321" t="str">
            <v>GENCASA NAM ĐỊNH</v>
          </cell>
          <cell r="M7321" t="str">
            <v>﻿Đang hoạt động</v>
          </cell>
          <cell r="N7321">
            <v>42635</v>
          </cell>
          <cell r="Q7321">
            <v>1</v>
          </cell>
          <cell r="T7321">
            <v>0</v>
          </cell>
          <cell r="U7321">
            <v>0</v>
          </cell>
          <cell r="V7321">
            <v>0</v>
          </cell>
        </row>
        <row r="7322">
          <cell r="M7322" t="str">
            <v>﻿Đang hoạt động</v>
          </cell>
          <cell r="N7322">
            <v>42668</v>
          </cell>
          <cell r="Q7322">
            <v>0</v>
          </cell>
          <cell r="T7322">
            <v>0</v>
          </cell>
          <cell r="U7322">
            <v>0</v>
          </cell>
          <cell r="V7322">
            <v>0</v>
          </cell>
        </row>
        <row r="7323">
          <cell r="M7323" t="str">
            <v>﻿Đang hoạt động</v>
          </cell>
          <cell r="N7323">
            <v>42640</v>
          </cell>
          <cell r="Q7323">
            <v>0</v>
          </cell>
          <cell r="T7323">
            <v>0</v>
          </cell>
          <cell r="U7323">
            <v>0</v>
          </cell>
          <cell r="V7323">
            <v>0</v>
          </cell>
        </row>
        <row r="7324">
          <cell r="M7324" t="str">
            <v>﻿Đang hoạt động</v>
          </cell>
          <cell r="N7324">
            <v>42640</v>
          </cell>
          <cell r="Q7324">
            <v>0</v>
          </cell>
          <cell r="T7324">
            <v>0</v>
          </cell>
          <cell r="U7324">
            <v>0</v>
          </cell>
          <cell r="V7324">
            <v>0</v>
          </cell>
        </row>
        <row r="7325">
          <cell r="M7325" t="str">
            <v>﻿Đang hoạt động</v>
          </cell>
          <cell r="N7325">
            <v>42640</v>
          </cell>
          <cell r="Q7325">
            <v>0</v>
          </cell>
          <cell r="T7325">
            <v>0</v>
          </cell>
          <cell r="U7325">
            <v>0</v>
          </cell>
          <cell r="V7325">
            <v>0</v>
          </cell>
        </row>
        <row r="7326">
          <cell r="M7326" t="str">
            <v>﻿Đang hoạt động</v>
          </cell>
          <cell r="N7326">
            <v>42640</v>
          </cell>
          <cell r="Q7326">
            <v>0</v>
          </cell>
          <cell r="T7326">
            <v>0</v>
          </cell>
          <cell r="U7326">
            <v>0</v>
          </cell>
          <cell r="V7326">
            <v>0</v>
          </cell>
        </row>
        <row r="7327">
          <cell r="M7327" t="str">
            <v>﻿Đang hoạt động</v>
          </cell>
          <cell r="N7327">
            <v>42648</v>
          </cell>
          <cell r="Q7327">
            <v>0</v>
          </cell>
          <cell r="T7327">
            <v>0</v>
          </cell>
          <cell r="U7327">
            <v>0</v>
          </cell>
          <cell r="V7327">
            <v>0</v>
          </cell>
        </row>
        <row r="7328">
          <cell r="D7328" t="str">
            <v>MDRT HCM</v>
          </cell>
          <cell r="M7328" t="str">
            <v>﻿Đã nghỉ việc</v>
          </cell>
          <cell r="N7328">
            <v>42640</v>
          </cell>
          <cell r="Q7328">
            <v>0</v>
          </cell>
          <cell r="T7328">
            <v>0</v>
          </cell>
          <cell r="U7328">
            <v>0</v>
          </cell>
          <cell r="V7328">
            <v>0</v>
          </cell>
        </row>
        <row r="7329">
          <cell r="M7329" t="str">
            <v>﻿Đang hoạt động</v>
          </cell>
          <cell r="N7329">
            <v>42640</v>
          </cell>
          <cell r="Q7329">
            <v>0</v>
          </cell>
          <cell r="T7329">
            <v>0</v>
          </cell>
          <cell r="U7329">
            <v>0</v>
          </cell>
          <cell r="V7329">
            <v>0</v>
          </cell>
        </row>
        <row r="7330">
          <cell r="M7330" t="str">
            <v>﻿Đang hoạt động</v>
          </cell>
          <cell r="N7330">
            <v>42640</v>
          </cell>
          <cell r="Q7330">
            <v>0</v>
          </cell>
          <cell r="T7330">
            <v>0</v>
          </cell>
          <cell r="U7330">
            <v>0</v>
          </cell>
          <cell r="V7330">
            <v>0</v>
          </cell>
        </row>
        <row r="7331">
          <cell r="M7331" t="str">
            <v>﻿Đang hoạt động</v>
          </cell>
          <cell r="N7331">
            <v>42640</v>
          </cell>
          <cell r="Q7331">
            <v>0</v>
          </cell>
          <cell r="T7331">
            <v>0</v>
          </cell>
          <cell r="U7331">
            <v>0</v>
          </cell>
          <cell r="V7331">
            <v>0</v>
          </cell>
        </row>
        <row r="7332">
          <cell r="M7332" t="str">
            <v>﻿Đang hoạt động</v>
          </cell>
          <cell r="N7332">
            <v>42640</v>
          </cell>
          <cell r="Q7332">
            <v>0</v>
          </cell>
          <cell r="T7332">
            <v>0</v>
          </cell>
          <cell r="U7332">
            <v>0</v>
          </cell>
          <cell r="V7332">
            <v>0</v>
          </cell>
        </row>
        <row r="7333">
          <cell r="M7333" t="str">
            <v>﻿Đang hoạt động</v>
          </cell>
          <cell r="N7333">
            <v>42648</v>
          </cell>
          <cell r="Q7333">
            <v>0</v>
          </cell>
          <cell r="T7333">
            <v>0</v>
          </cell>
          <cell r="U7333">
            <v>0</v>
          </cell>
          <cell r="V7333">
            <v>0</v>
          </cell>
        </row>
        <row r="7334">
          <cell r="M7334" t="str">
            <v>﻿Đang hoạt động</v>
          </cell>
          <cell r="N7334">
            <v>42640</v>
          </cell>
          <cell r="Q7334">
            <v>0</v>
          </cell>
          <cell r="T7334">
            <v>0</v>
          </cell>
          <cell r="U7334">
            <v>0</v>
          </cell>
          <cell r="V7334">
            <v>0</v>
          </cell>
        </row>
        <row r="7335">
          <cell r="M7335" t="str">
            <v>﻿Đang hoạt động</v>
          </cell>
          <cell r="N7335">
            <v>42640</v>
          </cell>
          <cell r="Q7335">
            <v>0</v>
          </cell>
          <cell r="T7335">
            <v>0</v>
          </cell>
          <cell r="U7335">
            <v>0</v>
          </cell>
          <cell r="V7335">
            <v>0</v>
          </cell>
        </row>
        <row r="7336">
          <cell r="M7336" t="str">
            <v>﻿Đang hoạt động</v>
          </cell>
          <cell r="N7336">
            <v>42640</v>
          </cell>
          <cell r="Q7336">
            <v>0</v>
          </cell>
          <cell r="T7336">
            <v>0</v>
          </cell>
          <cell r="U7336">
            <v>0</v>
          </cell>
          <cell r="V7336">
            <v>0</v>
          </cell>
        </row>
        <row r="7337">
          <cell r="M7337" t="str">
            <v>﻿Đang hoạt động</v>
          </cell>
          <cell r="N7337">
            <v>42640</v>
          </cell>
          <cell r="Q7337">
            <v>0</v>
          </cell>
          <cell r="T7337">
            <v>0</v>
          </cell>
          <cell r="U7337">
            <v>0</v>
          </cell>
          <cell r="V7337">
            <v>0</v>
          </cell>
        </row>
        <row r="7338">
          <cell r="M7338" t="str">
            <v>﻿Đang hoạt động</v>
          </cell>
          <cell r="N7338">
            <v>42640</v>
          </cell>
          <cell r="Q7338">
            <v>0</v>
          </cell>
          <cell r="T7338">
            <v>0</v>
          </cell>
          <cell r="U7338">
            <v>0</v>
          </cell>
          <cell r="V7338">
            <v>0</v>
          </cell>
        </row>
        <row r="7339">
          <cell r="D7339" t="str">
            <v>THE ROME</v>
          </cell>
          <cell r="M7339" t="str">
            <v>﻿Đã nghỉ việc</v>
          </cell>
          <cell r="N7339">
            <v>42635</v>
          </cell>
          <cell r="Q7339">
            <v>0</v>
          </cell>
          <cell r="T7339">
            <v>0</v>
          </cell>
          <cell r="U7339">
            <v>0</v>
          </cell>
          <cell r="V7339">
            <v>0</v>
          </cell>
        </row>
        <row r="7340">
          <cell r="M7340" t="str">
            <v>﻿Đang hoạt động</v>
          </cell>
          <cell r="N7340">
            <v>42648</v>
          </cell>
          <cell r="Q7340">
            <v>0</v>
          </cell>
          <cell r="T7340">
            <v>0</v>
          </cell>
          <cell r="U7340">
            <v>0</v>
          </cell>
          <cell r="V7340">
            <v>0</v>
          </cell>
        </row>
        <row r="7341">
          <cell r="D7341" t="str">
            <v>THE ROME</v>
          </cell>
          <cell r="M7341" t="str">
            <v>﻿Đã nghỉ việc</v>
          </cell>
          <cell r="N7341">
            <v>42635</v>
          </cell>
          <cell r="Q7341">
            <v>0</v>
          </cell>
          <cell r="T7341">
            <v>0</v>
          </cell>
          <cell r="U7341">
            <v>0</v>
          </cell>
          <cell r="V7341">
            <v>0</v>
          </cell>
        </row>
        <row r="7342">
          <cell r="D7342" t="str">
            <v>THE SKY</v>
          </cell>
          <cell r="M7342" t="str">
            <v>﻿Đã nghỉ việc</v>
          </cell>
          <cell r="N7342">
            <v>42641</v>
          </cell>
          <cell r="Q7342">
            <v>0</v>
          </cell>
          <cell r="T7342">
            <v>0</v>
          </cell>
          <cell r="U7342">
            <v>0</v>
          </cell>
          <cell r="V7342">
            <v>0</v>
          </cell>
        </row>
        <row r="7343">
          <cell r="D7343" t="str">
            <v>THE SKY</v>
          </cell>
          <cell r="M7343" t="str">
            <v>﻿Đang hoạt động</v>
          </cell>
          <cell r="N7343">
            <v>42635</v>
          </cell>
          <cell r="Q7343">
            <v>1</v>
          </cell>
          <cell r="T7343">
            <v>0</v>
          </cell>
          <cell r="U7343">
            <v>0</v>
          </cell>
          <cell r="V7343">
            <v>0</v>
          </cell>
        </row>
        <row r="7344">
          <cell r="D7344" t="str">
            <v>GENCASA HÀ ĐÔNG</v>
          </cell>
          <cell r="M7344" t="str">
            <v>﻿Đang hoạt động</v>
          </cell>
          <cell r="N7344">
            <v>42634</v>
          </cell>
          <cell r="Q7344">
            <v>1</v>
          </cell>
          <cell r="T7344">
            <v>0</v>
          </cell>
          <cell r="U7344">
            <v>0</v>
          </cell>
          <cell r="V7344">
            <v>0</v>
          </cell>
        </row>
        <row r="7345">
          <cell r="M7345" t="str">
            <v>﻿Đang hoạt động</v>
          </cell>
          <cell r="N7345">
            <v>42703</v>
          </cell>
          <cell r="Q7345">
            <v>0</v>
          </cell>
          <cell r="T7345">
            <v>0</v>
          </cell>
          <cell r="U7345">
            <v>0</v>
          </cell>
          <cell r="V7345">
            <v>0</v>
          </cell>
        </row>
        <row r="7346">
          <cell r="D7346" t="str">
            <v>THE SKY</v>
          </cell>
          <cell r="M7346" t="str">
            <v>﻿Đang hoạt động</v>
          </cell>
          <cell r="N7346">
            <v>42634</v>
          </cell>
          <cell r="Q7346">
            <v>1</v>
          </cell>
          <cell r="T7346">
            <v>0</v>
          </cell>
          <cell r="U7346">
            <v>0</v>
          </cell>
          <cell r="V7346">
            <v>0</v>
          </cell>
        </row>
        <row r="7347">
          <cell r="M7347" t="str">
            <v>﻿Đang hoạt động</v>
          </cell>
          <cell r="N7347">
            <v>42648</v>
          </cell>
          <cell r="Q7347">
            <v>0</v>
          </cell>
          <cell r="T7347">
            <v>0</v>
          </cell>
          <cell r="U7347">
            <v>0</v>
          </cell>
          <cell r="V7347">
            <v>0</v>
          </cell>
        </row>
        <row r="7348">
          <cell r="D7348" t="str">
            <v>GENCASA HUẾ 1</v>
          </cell>
          <cell r="M7348" t="str">
            <v>﻿Đang hoạt động</v>
          </cell>
          <cell r="N7348">
            <v>42634</v>
          </cell>
          <cell r="Q7348">
            <v>0</v>
          </cell>
          <cell r="T7348">
            <v>0</v>
          </cell>
          <cell r="U7348">
            <v>1</v>
          </cell>
          <cell r="V7348">
            <v>0</v>
          </cell>
        </row>
        <row r="7349">
          <cell r="D7349" t="str">
            <v>THE SKY</v>
          </cell>
          <cell r="M7349" t="str">
            <v>﻿Đang hoạt động</v>
          </cell>
          <cell r="N7349">
            <v>42634</v>
          </cell>
          <cell r="Q7349">
            <v>1</v>
          </cell>
          <cell r="T7349">
            <v>0</v>
          </cell>
          <cell r="U7349">
            <v>0</v>
          </cell>
          <cell r="V7349">
            <v>0</v>
          </cell>
        </row>
        <row r="7350">
          <cell r="D7350" t="str">
            <v>BÌNH MINH</v>
          </cell>
          <cell r="M7350" t="str">
            <v>﻿Đang hoạt động</v>
          </cell>
          <cell r="N7350">
            <v>42634</v>
          </cell>
          <cell r="Q7350">
            <v>0</v>
          </cell>
          <cell r="T7350">
            <v>0</v>
          </cell>
          <cell r="U7350">
            <v>1</v>
          </cell>
          <cell r="V7350">
            <v>0</v>
          </cell>
        </row>
        <row r="7351">
          <cell r="D7351" t="str">
            <v>THE STARS 1</v>
          </cell>
          <cell r="M7351" t="str">
            <v>﻿Đang hoạt động</v>
          </cell>
          <cell r="N7351">
            <v>42668</v>
          </cell>
          <cell r="Q7351">
            <v>1</v>
          </cell>
          <cell r="T7351">
            <v>0</v>
          </cell>
          <cell r="U7351">
            <v>0</v>
          </cell>
          <cell r="V7351">
            <v>0</v>
          </cell>
        </row>
        <row r="7352">
          <cell r="D7352" t="str">
            <v>THE SKY</v>
          </cell>
          <cell r="M7352" t="str">
            <v>﻿Đang hoạt động</v>
          </cell>
          <cell r="N7352">
            <v>42634</v>
          </cell>
          <cell r="Q7352">
            <v>1</v>
          </cell>
          <cell r="T7352">
            <v>0</v>
          </cell>
          <cell r="U7352">
            <v>0</v>
          </cell>
          <cell r="V7352">
            <v>0</v>
          </cell>
        </row>
        <row r="7353">
          <cell r="D7353" t="str">
            <v>THE SKY</v>
          </cell>
          <cell r="M7353" t="str">
            <v>﻿Đang hoạt động</v>
          </cell>
          <cell r="N7353">
            <v>42641</v>
          </cell>
          <cell r="Q7353">
            <v>1</v>
          </cell>
          <cell r="T7353">
            <v>0</v>
          </cell>
          <cell r="U7353">
            <v>0</v>
          </cell>
          <cell r="V7353">
            <v>0</v>
          </cell>
        </row>
        <row r="7354">
          <cell r="D7354" t="str">
            <v>THE STARS 1</v>
          </cell>
          <cell r="M7354" t="str">
            <v>﻿Đang hoạt động</v>
          </cell>
          <cell r="N7354">
            <v>42634</v>
          </cell>
          <cell r="Q7354">
            <v>1</v>
          </cell>
          <cell r="T7354">
            <v>0</v>
          </cell>
          <cell r="U7354">
            <v>0</v>
          </cell>
          <cell r="V7354">
            <v>0</v>
          </cell>
        </row>
        <row r="7355">
          <cell r="D7355" t="str">
            <v>THE SKY</v>
          </cell>
          <cell r="M7355" t="str">
            <v>﻿Đã nghỉ việc</v>
          </cell>
          <cell r="N7355">
            <v>42664</v>
          </cell>
          <cell r="Q7355">
            <v>0</v>
          </cell>
          <cell r="T7355">
            <v>0</v>
          </cell>
          <cell r="U7355">
            <v>0</v>
          </cell>
          <cell r="V7355">
            <v>0</v>
          </cell>
        </row>
        <row r="7356">
          <cell r="D7356" t="str">
            <v>DAKLAK</v>
          </cell>
          <cell r="M7356" t="str">
            <v>﻿Đã nghỉ việc</v>
          </cell>
          <cell r="N7356">
            <v>42634</v>
          </cell>
          <cell r="Q7356">
            <v>0</v>
          </cell>
          <cell r="T7356">
            <v>0</v>
          </cell>
          <cell r="U7356">
            <v>0</v>
          </cell>
          <cell r="V7356">
            <v>0</v>
          </cell>
        </row>
        <row r="7357">
          <cell r="D7357" t="str">
            <v>THE SKY</v>
          </cell>
          <cell r="M7357" t="str">
            <v>﻿Đã nghỉ việc</v>
          </cell>
          <cell r="N7357">
            <v>42634</v>
          </cell>
          <cell r="Q7357">
            <v>0</v>
          </cell>
          <cell r="T7357">
            <v>0</v>
          </cell>
          <cell r="U7357">
            <v>0</v>
          </cell>
          <cell r="V7357">
            <v>0</v>
          </cell>
        </row>
        <row r="7358">
          <cell r="D7358" t="str">
            <v>THE STARS 1</v>
          </cell>
          <cell r="M7358" t="str">
            <v>﻿Đang hoạt động</v>
          </cell>
          <cell r="N7358">
            <v>42634</v>
          </cell>
          <cell r="Q7358">
            <v>1</v>
          </cell>
          <cell r="T7358">
            <v>0</v>
          </cell>
          <cell r="U7358">
            <v>0</v>
          </cell>
          <cell r="V7358">
            <v>0</v>
          </cell>
        </row>
        <row r="7359">
          <cell r="D7359" t="str">
            <v>THE STARS 1</v>
          </cell>
          <cell r="M7359" t="str">
            <v>﻿Đang hoạt động</v>
          </cell>
          <cell r="N7359">
            <v>42634</v>
          </cell>
          <cell r="Q7359">
            <v>1</v>
          </cell>
          <cell r="T7359">
            <v>0</v>
          </cell>
          <cell r="U7359">
            <v>0</v>
          </cell>
          <cell r="V7359">
            <v>0</v>
          </cell>
        </row>
        <row r="7360">
          <cell r="D7360" t="str">
            <v>SUNFLOWER</v>
          </cell>
          <cell r="M7360" t="str">
            <v>﻿Đang hoạt động</v>
          </cell>
          <cell r="N7360">
            <v>42684</v>
          </cell>
          <cell r="Q7360">
            <v>1</v>
          </cell>
          <cell r="T7360">
            <v>0</v>
          </cell>
          <cell r="U7360">
            <v>0</v>
          </cell>
          <cell r="V7360">
            <v>0</v>
          </cell>
        </row>
        <row r="7361">
          <cell r="D7361" t="str">
            <v>THE STARS 1</v>
          </cell>
          <cell r="M7361" t="str">
            <v>﻿Đang hoạt động</v>
          </cell>
          <cell r="N7361">
            <v>42634</v>
          </cell>
          <cell r="Q7361">
            <v>1</v>
          </cell>
          <cell r="T7361">
            <v>0</v>
          </cell>
          <cell r="U7361">
            <v>0</v>
          </cell>
          <cell r="V7361">
            <v>0</v>
          </cell>
        </row>
        <row r="7362">
          <cell r="D7362" t="str">
            <v>THE KEY</v>
          </cell>
          <cell r="M7362" t="str">
            <v>﻿Đã nghỉ việc</v>
          </cell>
          <cell r="N7362">
            <v>42634</v>
          </cell>
          <cell r="Q7362">
            <v>0</v>
          </cell>
          <cell r="T7362">
            <v>0</v>
          </cell>
          <cell r="U7362">
            <v>0</v>
          </cell>
          <cell r="V7362">
            <v>0</v>
          </cell>
        </row>
        <row r="7363">
          <cell r="D7363" t="str">
            <v>DAKLAK</v>
          </cell>
          <cell r="M7363" t="str">
            <v>﻿Đã nghỉ việc</v>
          </cell>
          <cell r="N7363">
            <v>42634</v>
          </cell>
          <cell r="Q7363">
            <v>0</v>
          </cell>
          <cell r="T7363">
            <v>0</v>
          </cell>
          <cell r="U7363">
            <v>0</v>
          </cell>
          <cell r="V7363">
            <v>0</v>
          </cell>
        </row>
        <row r="7364">
          <cell r="D7364" t="str">
            <v>THE SKY</v>
          </cell>
          <cell r="M7364" t="str">
            <v>﻿Đang hoạt động</v>
          </cell>
          <cell r="N7364">
            <v>42635</v>
          </cell>
          <cell r="Q7364">
            <v>1</v>
          </cell>
          <cell r="T7364">
            <v>0</v>
          </cell>
          <cell r="U7364">
            <v>0</v>
          </cell>
          <cell r="V7364">
            <v>0</v>
          </cell>
        </row>
        <row r="7365">
          <cell r="D7365" t="str">
            <v>THE SKY</v>
          </cell>
          <cell r="M7365" t="str">
            <v>﻿Đang hoạt động</v>
          </cell>
          <cell r="N7365">
            <v>42635</v>
          </cell>
          <cell r="Q7365">
            <v>1</v>
          </cell>
          <cell r="T7365">
            <v>0</v>
          </cell>
          <cell r="U7365">
            <v>0</v>
          </cell>
          <cell r="V7365">
            <v>0</v>
          </cell>
        </row>
        <row r="7366">
          <cell r="D7366" t="str">
            <v>THE SKY</v>
          </cell>
          <cell r="M7366" t="str">
            <v>﻿Đang hoạt động</v>
          </cell>
          <cell r="N7366">
            <v>42634</v>
          </cell>
          <cell r="Q7366">
            <v>1</v>
          </cell>
          <cell r="T7366">
            <v>0</v>
          </cell>
          <cell r="U7366">
            <v>0</v>
          </cell>
          <cell r="V7366">
            <v>0</v>
          </cell>
        </row>
        <row r="7367">
          <cell r="D7367" t="str">
            <v>THE SKY</v>
          </cell>
          <cell r="M7367" t="str">
            <v>﻿Đang hoạt động</v>
          </cell>
          <cell r="N7367">
            <v>42634</v>
          </cell>
          <cell r="Q7367">
            <v>1</v>
          </cell>
          <cell r="T7367">
            <v>0</v>
          </cell>
          <cell r="U7367">
            <v>0</v>
          </cell>
          <cell r="V7367">
            <v>0</v>
          </cell>
        </row>
        <row r="7368">
          <cell r="D7368" t="str">
            <v>THE SKY</v>
          </cell>
          <cell r="M7368" t="str">
            <v>﻿Đã nghỉ việc</v>
          </cell>
          <cell r="N7368">
            <v>42641</v>
          </cell>
          <cell r="Q7368">
            <v>0</v>
          </cell>
          <cell r="T7368">
            <v>0</v>
          </cell>
          <cell r="U7368">
            <v>0</v>
          </cell>
          <cell r="V7368">
            <v>0</v>
          </cell>
        </row>
        <row r="7369">
          <cell r="D7369" t="str">
            <v>THE SKY</v>
          </cell>
          <cell r="M7369" t="str">
            <v>﻿Đang hoạt động</v>
          </cell>
          <cell r="N7369">
            <v>42634</v>
          </cell>
          <cell r="Q7369">
            <v>1</v>
          </cell>
          <cell r="T7369">
            <v>0</v>
          </cell>
          <cell r="U7369">
            <v>0</v>
          </cell>
          <cell r="V7369">
            <v>0</v>
          </cell>
        </row>
        <row r="7370">
          <cell r="D7370" t="str">
            <v>THE SKY</v>
          </cell>
          <cell r="M7370" t="str">
            <v>﻿Đang hoạt động</v>
          </cell>
          <cell r="N7370">
            <v>42635</v>
          </cell>
          <cell r="Q7370">
            <v>1</v>
          </cell>
          <cell r="T7370">
            <v>0</v>
          </cell>
          <cell r="U7370">
            <v>0</v>
          </cell>
          <cell r="V7370">
            <v>0</v>
          </cell>
        </row>
        <row r="7371">
          <cell r="M7371" t="str">
            <v>﻿Đang hoạt động</v>
          </cell>
          <cell r="N7371">
            <v>42647</v>
          </cell>
          <cell r="Q7371">
            <v>0</v>
          </cell>
          <cell r="T7371">
            <v>0</v>
          </cell>
          <cell r="U7371">
            <v>0</v>
          </cell>
          <cell r="V7371">
            <v>0</v>
          </cell>
        </row>
        <row r="7372">
          <cell r="M7372" t="str">
            <v>﻿Đang hoạt động</v>
          </cell>
          <cell r="N7372">
            <v>42648</v>
          </cell>
          <cell r="Q7372">
            <v>0</v>
          </cell>
          <cell r="T7372">
            <v>0</v>
          </cell>
          <cell r="U7372">
            <v>0</v>
          </cell>
          <cell r="V7372">
            <v>0</v>
          </cell>
        </row>
        <row r="7373">
          <cell r="M7373" t="str">
            <v>﻿Đang hoạt động</v>
          </cell>
          <cell r="N7373">
            <v>42648</v>
          </cell>
          <cell r="Q7373">
            <v>0</v>
          </cell>
          <cell r="T7373">
            <v>0</v>
          </cell>
          <cell r="U7373">
            <v>0</v>
          </cell>
          <cell r="V7373">
            <v>0</v>
          </cell>
        </row>
        <row r="7374">
          <cell r="D7374" t="str">
            <v>DAKLAK</v>
          </cell>
          <cell r="M7374" t="str">
            <v>﻿Đã nghỉ việc</v>
          </cell>
          <cell r="N7374">
            <v>42634</v>
          </cell>
          <cell r="Q7374">
            <v>0</v>
          </cell>
          <cell r="T7374">
            <v>0</v>
          </cell>
          <cell r="U7374">
            <v>0</v>
          </cell>
          <cell r="V7374">
            <v>0</v>
          </cell>
        </row>
        <row r="7375">
          <cell r="D7375" t="str">
            <v>THE STARS 1</v>
          </cell>
          <cell r="M7375" t="str">
            <v>﻿Đang hoạt động</v>
          </cell>
          <cell r="N7375">
            <v>42635</v>
          </cell>
          <cell r="Q7375">
            <v>1</v>
          </cell>
          <cell r="T7375">
            <v>0</v>
          </cell>
          <cell r="U7375">
            <v>0</v>
          </cell>
          <cell r="V7375">
            <v>0</v>
          </cell>
        </row>
        <row r="7376">
          <cell r="D7376" t="str">
            <v>GENCASA THANH HÓA</v>
          </cell>
          <cell r="M7376" t="str">
            <v>﻿Đang hoạt động</v>
          </cell>
          <cell r="N7376">
            <v>42634</v>
          </cell>
          <cell r="Q7376">
            <v>1</v>
          </cell>
          <cell r="T7376">
            <v>0</v>
          </cell>
          <cell r="U7376">
            <v>0</v>
          </cell>
          <cell r="V7376">
            <v>0</v>
          </cell>
        </row>
        <row r="7377">
          <cell r="D7377" t="str">
            <v>THE STARS 1</v>
          </cell>
          <cell r="M7377" t="str">
            <v>﻿Đang hoạt động</v>
          </cell>
          <cell r="N7377">
            <v>42634</v>
          </cell>
          <cell r="Q7377">
            <v>1</v>
          </cell>
          <cell r="T7377">
            <v>0</v>
          </cell>
          <cell r="U7377">
            <v>0</v>
          </cell>
          <cell r="V7377">
            <v>0</v>
          </cell>
        </row>
        <row r="7378">
          <cell r="D7378" t="str">
            <v>THE ROME</v>
          </cell>
          <cell r="M7378" t="str">
            <v>﻿Đã nghỉ việc</v>
          </cell>
          <cell r="N7378">
            <v>42634</v>
          </cell>
          <cell r="Q7378">
            <v>0</v>
          </cell>
          <cell r="T7378">
            <v>0</v>
          </cell>
          <cell r="U7378">
            <v>0</v>
          </cell>
          <cell r="V7378">
            <v>0</v>
          </cell>
        </row>
        <row r="7379">
          <cell r="M7379" t="str">
            <v>﻿Đang hoạt động</v>
          </cell>
          <cell r="N7379">
            <v>42703</v>
          </cell>
          <cell r="Q7379">
            <v>0</v>
          </cell>
          <cell r="T7379">
            <v>0</v>
          </cell>
          <cell r="U7379">
            <v>0</v>
          </cell>
          <cell r="V7379">
            <v>0</v>
          </cell>
        </row>
        <row r="7380">
          <cell r="D7380" t="str">
            <v>THE ROME</v>
          </cell>
          <cell r="M7380" t="str">
            <v>﻿Đang hoạt động</v>
          </cell>
          <cell r="N7380">
            <v>42639</v>
          </cell>
          <cell r="Q7380">
            <v>1</v>
          </cell>
          <cell r="T7380">
            <v>0</v>
          </cell>
          <cell r="U7380">
            <v>0</v>
          </cell>
          <cell r="V7380">
            <v>0</v>
          </cell>
        </row>
        <row r="7381">
          <cell r="M7381" t="str">
            <v>﻿Đang hoạt động</v>
          </cell>
          <cell r="N7381">
            <v>42648</v>
          </cell>
          <cell r="Q7381">
            <v>0</v>
          </cell>
          <cell r="T7381">
            <v>0</v>
          </cell>
          <cell r="U7381">
            <v>0</v>
          </cell>
          <cell r="V7381">
            <v>0</v>
          </cell>
        </row>
        <row r="7382">
          <cell r="M7382" t="str">
            <v>﻿Đang hoạt động</v>
          </cell>
          <cell r="N7382">
            <v>42703</v>
          </cell>
          <cell r="Q7382">
            <v>0</v>
          </cell>
          <cell r="T7382">
            <v>0</v>
          </cell>
          <cell r="U7382">
            <v>0</v>
          </cell>
          <cell r="V7382">
            <v>0</v>
          </cell>
        </row>
        <row r="7383">
          <cell r="M7383" t="str">
            <v>﻿Đang hoạt động</v>
          </cell>
          <cell r="N7383">
            <v>42648</v>
          </cell>
          <cell r="Q7383">
            <v>0</v>
          </cell>
          <cell r="T7383">
            <v>0</v>
          </cell>
          <cell r="U7383">
            <v>0</v>
          </cell>
          <cell r="V7383">
            <v>0</v>
          </cell>
        </row>
        <row r="7384">
          <cell r="M7384" t="str">
            <v>﻿Đang hoạt động</v>
          </cell>
          <cell r="N7384">
            <v>42648</v>
          </cell>
          <cell r="Q7384">
            <v>0</v>
          </cell>
          <cell r="T7384">
            <v>0</v>
          </cell>
          <cell r="U7384">
            <v>0</v>
          </cell>
          <cell r="V7384">
            <v>0</v>
          </cell>
        </row>
        <row r="7385">
          <cell r="M7385" t="str">
            <v>﻿Đang hoạt động</v>
          </cell>
          <cell r="N7385">
            <v>42648</v>
          </cell>
          <cell r="Q7385">
            <v>0</v>
          </cell>
          <cell r="T7385">
            <v>0</v>
          </cell>
          <cell r="U7385">
            <v>0</v>
          </cell>
          <cell r="V7385">
            <v>0</v>
          </cell>
        </row>
        <row r="7386">
          <cell r="M7386" t="str">
            <v>﻿Đang hoạt động</v>
          </cell>
          <cell r="N7386">
            <v>42648</v>
          </cell>
          <cell r="Q7386">
            <v>0</v>
          </cell>
          <cell r="T7386">
            <v>0</v>
          </cell>
          <cell r="U7386">
            <v>0</v>
          </cell>
          <cell r="V7386">
            <v>0</v>
          </cell>
        </row>
        <row r="7387">
          <cell r="M7387" t="str">
            <v>﻿Đang hoạt động</v>
          </cell>
          <cell r="N7387">
            <v>42648</v>
          </cell>
          <cell r="Q7387">
            <v>0</v>
          </cell>
          <cell r="T7387">
            <v>0</v>
          </cell>
          <cell r="U7387">
            <v>0</v>
          </cell>
          <cell r="V7387">
            <v>0</v>
          </cell>
        </row>
        <row r="7388">
          <cell r="D7388" t="str">
            <v>GENCASA HƯNG YÊN</v>
          </cell>
          <cell r="M7388" t="str">
            <v>﻿Đang hoạt động</v>
          </cell>
          <cell r="N7388">
            <v>42634</v>
          </cell>
          <cell r="Q7388">
            <v>1</v>
          </cell>
          <cell r="T7388">
            <v>0</v>
          </cell>
          <cell r="U7388">
            <v>0</v>
          </cell>
          <cell r="V7388">
            <v>0</v>
          </cell>
        </row>
        <row r="7389">
          <cell r="M7389" t="str">
            <v>﻿Đang hoạt động</v>
          </cell>
          <cell r="N7389">
            <v>42648</v>
          </cell>
          <cell r="Q7389">
            <v>0</v>
          </cell>
          <cell r="T7389">
            <v>0</v>
          </cell>
          <cell r="U7389">
            <v>0</v>
          </cell>
          <cell r="V7389">
            <v>0</v>
          </cell>
        </row>
        <row r="7390">
          <cell r="D7390" t="str">
            <v>THE ROME</v>
          </cell>
          <cell r="M7390" t="str">
            <v>﻿Đã nghỉ việc</v>
          </cell>
          <cell r="N7390">
            <v>42634</v>
          </cell>
          <cell r="Q7390">
            <v>0</v>
          </cell>
          <cell r="T7390">
            <v>0</v>
          </cell>
          <cell r="U7390">
            <v>0</v>
          </cell>
          <cell r="V7390">
            <v>0</v>
          </cell>
        </row>
        <row r="7391">
          <cell r="M7391" t="str">
            <v>﻿Đang hoạt động</v>
          </cell>
          <cell r="N7391">
            <v>42703</v>
          </cell>
          <cell r="Q7391">
            <v>0</v>
          </cell>
          <cell r="T7391">
            <v>0</v>
          </cell>
          <cell r="U7391">
            <v>0</v>
          </cell>
          <cell r="V7391">
            <v>0</v>
          </cell>
        </row>
        <row r="7392">
          <cell r="D7392" t="str">
            <v>THE STARS 1</v>
          </cell>
          <cell r="M7392" t="str">
            <v>﻿Đang hoạt động</v>
          </cell>
          <cell r="N7392">
            <v>42671</v>
          </cell>
          <cell r="Q7392">
            <v>1</v>
          </cell>
          <cell r="T7392">
            <v>0</v>
          </cell>
          <cell r="U7392">
            <v>0</v>
          </cell>
          <cell r="V7392">
            <v>0</v>
          </cell>
        </row>
        <row r="7393">
          <cell r="D7393" t="str">
            <v>THE STARS 1</v>
          </cell>
          <cell r="M7393" t="str">
            <v>﻿Đang hoạt động</v>
          </cell>
          <cell r="N7393">
            <v>42634</v>
          </cell>
          <cell r="Q7393">
            <v>1</v>
          </cell>
          <cell r="T7393">
            <v>0</v>
          </cell>
          <cell r="U7393">
            <v>0</v>
          </cell>
          <cell r="V7393">
            <v>0</v>
          </cell>
        </row>
        <row r="7394">
          <cell r="D7394" t="str">
            <v>THE STARS 1</v>
          </cell>
          <cell r="M7394" t="str">
            <v>﻿Đang hoạt động</v>
          </cell>
          <cell r="N7394">
            <v>42634</v>
          </cell>
          <cell r="Q7394">
            <v>1</v>
          </cell>
          <cell r="T7394">
            <v>0</v>
          </cell>
          <cell r="U7394">
            <v>0</v>
          </cell>
          <cell r="V7394">
            <v>0</v>
          </cell>
        </row>
        <row r="7395">
          <cell r="D7395" t="str">
            <v>LUCKY STAR</v>
          </cell>
          <cell r="M7395" t="str">
            <v>﻿Đang hoạt động</v>
          </cell>
          <cell r="N7395">
            <v>42640</v>
          </cell>
          <cell r="Q7395">
            <v>1</v>
          </cell>
          <cell r="T7395">
            <v>0</v>
          </cell>
          <cell r="U7395">
            <v>0</v>
          </cell>
          <cell r="V7395">
            <v>0</v>
          </cell>
        </row>
        <row r="7396">
          <cell r="D7396" t="str">
            <v>BÌNH MINH</v>
          </cell>
          <cell r="M7396" t="str">
            <v>﻿Đang hoạt động</v>
          </cell>
          <cell r="N7396">
            <v>42634</v>
          </cell>
          <cell r="Q7396">
            <v>0</v>
          </cell>
          <cell r="T7396">
            <v>1</v>
          </cell>
          <cell r="U7396">
            <v>0</v>
          </cell>
          <cell r="V7396">
            <v>0</v>
          </cell>
        </row>
        <row r="7397">
          <cell r="D7397" t="str">
            <v>GENCASA BÀ RỊA</v>
          </cell>
          <cell r="M7397" t="str">
            <v>﻿Đã nghỉ việc</v>
          </cell>
          <cell r="N7397">
            <v>42636</v>
          </cell>
          <cell r="Q7397">
            <v>0</v>
          </cell>
          <cell r="T7397">
            <v>0</v>
          </cell>
          <cell r="U7397">
            <v>0</v>
          </cell>
          <cell r="V7397">
            <v>0</v>
          </cell>
        </row>
        <row r="7398">
          <cell r="D7398" t="str">
            <v>BÌNH MINH</v>
          </cell>
          <cell r="M7398" t="str">
            <v>﻿Đang hoạt động</v>
          </cell>
          <cell r="N7398">
            <v>42634</v>
          </cell>
          <cell r="Q7398">
            <v>1</v>
          </cell>
          <cell r="T7398">
            <v>0</v>
          </cell>
          <cell r="U7398">
            <v>0</v>
          </cell>
          <cell r="V7398">
            <v>0</v>
          </cell>
        </row>
        <row r="7399">
          <cell r="D7399" t="str">
            <v>GENCASA BÀ RỊA</v>
          </cell>
          <cell r="M7399" t="str">
            <v>﻿Đang hoạt động</v>
          </cell>
          <cell r="N7399">
            <v>42636</v>
          </cell>
          <cell r="Q7399">
            <v>1</v>
          </cell>
          <cell r="T7399">
            <v>0</v>
          </cell>
          <cell r="U7399">
            <v>0</v>
          </cell>
          <cell r="V7399">
            <v>0</v>
          </cell>
        </row>
        <row r="7400">
          <cell r="D7400" t="str">
            <v>THE STARS 1</v>
          </cell>
          <cell r="M7400" t="str">
            <v>﻿Đang hoạt động</v>
          </cell>
          <cell r="N7400">
            <v>42634</v>
          </cell>
          <cell r="Q7400">
            <v>0</v>
          </cell>
          <cell r="T7400">
            <v>1</v>
          </cell>
          <cell r="U7400">
            <v>0</v>
          </cell>
          <cell r="V7400">
            <v>0</v>
          </cell>
        </row>
        <row r="7401">
          <cell r="D7401" t="str">
            <v>GENCASA BÀ RỊA</v>
          </cell>
          <cell r="M7401" t="str">
            <v>﻿Đang hoạt động</v>
          </cell>
          <cell r="N7401">
            <v>42636</v>
          </cell>
          <cell r="Q7401">
            <v>1</v>
          </cell>
          <cell r="T7401">
            <v>0</v>
          </cell>
          <cell r="U7401">
            <v>0</v>
          </cell>
          <cell r="V7401">
            <v>0</v>
          </cell>
        </row>
        <row r="7402">
          <cell r="D7402" t="str">
            <v>THE STARS 1</v>
          </cell>
          <cell r="M7402" t="str">
            <v>﻿Đã nghỉ việc</v>
          </cell>
          <cell r="N7402">
            <v>42634</v>
          </cell>
          <cell r="Q7402">
            <v>0</v>
          </cell>
          <cell r="T7402">
            <v>0</v>
          </cell>
          <cell r="U7402">
            <v>0</v>
          </cell>
          <cell r="V7402">
            <v>0</v>
          </cell>
        </row>
        <row r="7403">
          <cell r="D7403" t="str">
            <v>GENCASA BÀ RỊA</v>
          </cell>
          <cell r="M7403" t="str">
            <v>﻿Đã nghỉ việc</v>
          </cell>
          <cell r="N7403">
            <v>42636</v>
          </cell>
          <cell r="Q7403">
            <v>0</v>
          </cell>
          <cell r="T7403">
            <v>0</v>
          </cell>
          <cell r="U7403">
            <v>0</v>
          </cell>
          <cell r="V7403">
            <v>0</v>
          </cell>
        </row>
        <row r="7404">
          <cell r="D7404" t="str">
            <v>THE LIGHT</v>
          </cell>
          <cell r="M7404" t="str">
            <v>﻿Đã nghỉ việc</v>
          </cell>
          <cell r="N7404">
            <v>42634</v>
          </cell>
          <cell r="Q7404">
            <v>0</v>
          </cell>
          <cell r="T7404">
            <v>0</v>
          </cell>
          <cell r="U7404">
            <v>0</v>
          </cell>
          <cell r="V7404">
            <v>0</v>
          </cell>
        </row>
        <row r="7405">
          <cell r="D7405" t="str">
            <v>THE STARS 1</v>
          </cell>
          <cell r="M7405" t="str">
            <v>﻿Đang hoạt động</v>
          </cell>
          <cell r="N7405">
            <v>42668</v>
          </cell>
          <cell r="Q7405">
            <v>1</v>
          </cell>
          <cell r="T7405">
            <v>0</v>
          </cell>
          <cell r="U7405">
            <v>0</v>
          </cell>
          <cell r="V7405">
            <v>0</v>
          </cell>
        </row>
        <row r="7406">
          <cell r="D7406" t="str">
            <v>GENCASA BÀ RỊA</v>
          </cell>
          <cell r="M7406" t="str">
            <v>﻿Đang hoạt động</v>
          </cell>
          <cell r="N7406">
            <v>42636</v>
          </cell>
          <cell r="Q7406">
            <v>1</v>
          </cell>
          <cell r="T7406">
            <v>0</v>
          </cell>
          <cell r="U7406">
            <v>0</v>
          </cell>
          <cell r="V7406">
            <v>0</v>
          </cell>
        </row>
        <row r="7407">
          <cell r="D7407" t="str">
            <v>THE STARS 1</v>
          </cell>
          <cell r="M7407" t="str">
            <v>﻿Đang hoạt động</v>
          </cell>
          <cell r="N7407">
            <v>42640</v>
          </cell>
          <cell r="Q7407">
            <v>1</v>
          </cell>
          <cell r="T7407">
            <v>0</v>
          </cell>
          <cell r="U7407">
            <v>0</v>
          </cell>
          <cell r="V7407">
            <v>0</v>
          </cell>
        </row>
        <row r="7408">
          <cell r="M7408" t="str">
            <v>﻿Đang hoạt động</v>
          </cell>
          <cell r="N7408">
            <v>42648</v>
          </cell>
          <cell r="Q7408">
            <v>0</v>
          </cell>
          <cell r="T7408">
            <v>0</v>
          </cell>
          <cell r="U7408">
            <v>0</v>
          </cell>
          <cell r="V7408">
            <v>0</v>
          </cell>
        </row>
        <row r="7409">
          <cell r="M7409" t="str">
            <v>﻿Đang hoạt động</v>
          </cell>
          <cell r="N7409">
            <v>42698</v>
          </cell>
          <cell r="Q7409">
            <v>0</v>
          </cell>
          <cell r="T7409">
            <v>0</v>
          </cell>
          <cell r="U7409">
            <v>0</v>
          </cell>
          <cell r="V7409">
            <v>0</v>
          </cell>
        </row>
        <row r="7410">
          <cell r="M7410" t="str">
            <v>﻿Đang hoạt động</v>
          </cell>
          <cell r="N7410">
            <v>42648</v>
          </cell>
          <cell r="Q7410">
            <v>0</v>
          </cell>
          <cell r="T7410">
            <v>0</v>
          </cell>
          <cell r="U7410">
            <v>0</v>
          </cell>
          <cell r="V7410">
            <v>0</v>
          </cell>
        </row>
        <row r="7411">
          <cell r="D7411" t="str">
            <v>THE STARS 1</v>
          </cell>
          <cell r="M7411" t="str">
            <v>﻿Đang hoạt động</v>
          </cell>
          <cell r="N7411">
            <v>42634</v>
          </cell>
          <cell r="Q7411">
            <v>1</v>
          </cell>
          <cell r="T7411">
            <v>0</v>
          </cell>
          <cell r="U7411">
            <v>0</v>
          </cell>
          <cell r="V7411">
            <v>0</v>
          </cell>
        </row>
        <row r="7412">
          <cell r="D7412" t="str">
            <v>COT GENCASA</v>
          </cell>
          <cell r="M7412" t="str">
            <v>﻿Đang hoạt động</v>
          </cell>
          <cell r="N7412">
            <v>42640</v>
          </cell>
          <cell r="Q7412">
            <v>1</v>
          </cell>
          <cell r="T7412">
            <v>0</v>
          </cell>
          <cell r="U7412">
            <v>0</v>
          </cell>
          <cell r="V7412">
            <v>0</v>
          </cell>
        </row>
        <row r="7413">
          <cell r="D7413" t="str">
            <v>DAKLAK</v>
          </cell>
          <cell r="M7413" t="str">
            <v>﻿Đang hoạt động</v>
          </cell>
          <cell r="N7413">
            <v>42640</v>
          </cell>
          <cell r="Q7413">
            <v>1</v>
          </cell>
          <cell r="T7413">
            <v>0</v>
          </cell>
          <cell r="U7413">
            <v>0</v>
          </cell>
          <cell r="V7413">
            <v>0</v>
          </cell>
        </row>
        <row r="7414">
          <cell r="D7414" t="str">
            <v>THE STARS 1</v>
          </cell>
          <cell r="M7414" t="str">
            <v>﻿Đang hoạt động</v>
          </cell>
          <cell r="N7414">
            <v>42634</v>
          </cell>
          <cell r="Q7414">
            <v>1</v>
          </cell>
          <cell r="T7414">
            <v>0</v>
          </cell>
          <cell r="U7414">
            <v>0</v>
          </cell>
          <cell r="V7414">
            <v>0</v>
          </cell>
        </row>
        <row r="7415">
          <cell r="D7415" t="str">
            <v>BIG HERO</v>
          </cell>
          <cell r="M7415" t="str">
            <v>﻿Đang hoạt động</v>
          </cell>
          <cell r="N7415">
            <v>42640</v>
          </cell>
          <cell r="Q7415">
            <v>1</v>
          </cell>
          <cell r="T7415">
            <v>0</v>
          </cell>
          <cell r="U7415">
            <v>0</v>
          </cell>
          <cell r="V7415">
            <v>0</v>
          </cell>
        </row>
        <row r="7416">
          <cell r="D7416" t="str">
            <v>MDRT HCM</v>
          </cell>
          <cell r="M7416" t="str">
            <v>﻿Đang hoạt động</v>
          </cell>
          <cell r="N7416">
            <v>42636</v>
          </cell>
          <cell r="Q7416">
            <v>1</v>
          </cell>
          <cell r="T7416">
            <v>0</v>
          </cell>
          <cell r="U7416">
            <v>0</v>
          </cell>
          <cell r="V7416">
            <v>0</v>
          </cell>
        </row>
        <row r="7417">
          <cell r="D7417" t="str">
            <v>THE STARS 1</v>
          </cell>
          <cell r="M7417" t="str">
            <v>﻿Đang hoạt động</v>
          </cell>
          <cell r="N7417">
            <v>42664</v>
          </cell>
          <cell r="Q7417">
            <v>1</v>
          </cell>
          <cell r="T7417">
            <v>0</v>
          </cell>
          <cell r="U7417">
            <v>0</v>
          </cell>
          <cell r="V7417">
            <v>0</v>
          </cell>
        </row>
        <row r="7418">
          <cell r="D7418" t="str">
            <v>MDRT HCM</v>
          </cell>
          <cell r="M7418" t="str">
            <v>﻿Đang hoạt động</v>
          </cell>
          <cell r="N7418">
            <v>42636</v>
          </cell>
          <cell r="Q7418">
            <v>1</v>
          </cell>
          <cell r="T7418">
            <v>0</v>
          </cell>
          <cell r="U7418">
            <v>0</v>
          </cell>
          <cell r="V7418">
            <v>0</v>
          </cell>
        </row>
        <row r="7419">
          <cell r="D7419" t="str">
            <v>THE STARS 1</v>
          </cell>
          <cell r="M7419" t="str">
            <v>﻿Đang hoạt động</v>
          </cell>
          <cell r="N7419">
            <v>42634</v>
          </cell>
          <cell r="Q7419">
            <v>1</v>
          </cell>
          <cell r="T7419">
            <v>0</v>
          </cell>
          <cell r="U7419">
            <v>0</v>
          </cell>
          <cell r="V7419">
            <v>0</v>
          </cell>
        </row>
        <row r="7420">
          <cell r="D7420" t="str">
            <v>THE LIGHT</v>
          </cell>
          <cell r="M7420" t="str">
            <v>﻿Đang hoạt động</v>
          </cell>
          <cell r="N7420">
            <v>42634</v>
          </cell>
          <cell r="Q7420">
            <v>1</v>
          </cell>
          <cell r="T7420">
            <v>0</v>
          </cell>
          <cell r="U7420">
            <v>0</v>
          </cell>
          <cell r="V7420">
            <v>0</v>
          </cell>
        </row>
        <row r="7421">
          <cell r="D7421" t="str">
            <v>THE STARS 1</v>
          </cell>
          <cell r="M7421" t="str">
            <v>﻿Đang hoạt động</v>
          </cell>
          <cell r="N7421">
            <v>42726</v>
          </cell>
          <cell r="Q7421">
            <v>1</v>
          </cell>
          <cell r="T7421">
            <v>0</v>
          </cell>
          <cell r="U7421">
            <v>0</v>
          </cell>
          <cell r="V7421">
            <v>0</v>
          </cell>
        </row>
        <row r="7422">
          <cell r="D7422" t="str">
            <v>THE STARS 1</v>
          </cell>
          <cell r="M7422" t="str">
            <v>﻿Đang hoạt động</v>
          </cell>
          <cell r="N7422">
            <v>42634</v>
          </cell>
          <cell r="Q7422">
            <v>1</v>
          </cell>
          <cell r="T7422">
            <v>0</v>
          </cell>
          <cell r="U7422">
            <v>0</v>
          </cell>
          <cell r="V7422">
            <v>0</v>
          </cell>
        </row>
        <row r="7423">
          <cell r="D7423" t="str">
            <v>GENCASA HƯNG YÊN</v>
          </cell>
          <cell r="M7423" t="str">
            <v>﻿Đã nghỉ việc</v>
          </cell>
          <cell r="N7423">
            <v>42668</v>
          </cell>
          <cell r="Q7423">
            <v>0</v>
          </cell>
          <cell r="T7423">
            <v>0</v>
          </cell>
          <cell r="U7423">
            <v>0</v>
          </cell>
          <cell r="V7423">
            <v>0</v>
          </cell>
        </row>
        <row r="7424">
          <cell r="D7424" t="str">
            <v>THE QUEEN</v>
          </cell>
          <cell r="M7424" t="str">
            <v>﻿Đang hoạt động</v>
          </cell>
          <cell r="N7424">
            <v>42640</v>
          </cell>
          <cell r="Q7424">
            <v>1</v>
          </cell>
          <cell r="T7424">
            <v>0</v>
          </cell>
          <cell r="U7424">
            <v>0</v>
          </cell>
          <cell r="V7424">
            <v>0</v>
          </cell>
        </row>
        <row r="7425">
          <cell r="D7425" t="str">
            <v>LIB</v>
          </cell>
          <cell r="M7425" t="str">
            <v>﻿Đang hoạt động</v>
          </cell>
          <cell r="N7425">
            <v>42640</v>
          </cell>
          <cell r="Q7425">
            <v>1</v>
          </cell>
          <cell r="T7425">
            <v>0</v>
          </cell>
          <cell r="U7425">
            <v>0</v>
          </cell>
          <cell r="V7425">
            <v>0</v>
          </cell>
        </row>
        <row r="7426">
          <cell r="D7426" t="str">
            <v>THE STARS 1</v>
          </cell>
          <cell r="M7426" t="str">
            <v>﻿Đang hoạt động</v>
          </cell>
          <cell r="N7426">
            <v>42634</v>
          </cell>
          <cell r="Q7426">
            <v>1</v>
          </cell>
          <cell r="T7426">
            <v>0</v>
          </cell>
          <cell r="U7426">
            <v>0</v>
          </cell>
          <cell r="V7426">
            <v>0</v>
          </cell>
        </row>
        <row r="7427">
          <cell r="D7427" t="str">
            <v>THE STARS 1</v>
          </cell>
          <cell r="M7427" t="str">
            <v>﻿Đang hoạt động</v>
          </cell>
          <cell r="N7427">
            <v>42634</v>
          </cell>
          <cell r="Q7427">
            <v>1</v>
          </cell>
          <cell r="T7427">
            <v>0</v>
          </cell>
          <cell r="U7427">
            <v>0</v>
          </cell>
          <cell r="V7427">
            <v>0</v>
          </cell>
        </row>
        <row r="7428">
          <cell r="D7428" t="str">
            <v>GENCASA HƯNG YÊN</v>
          </cell>
          <cell r="M7428" t="str">
            <v>﻿Đã nghỉ việc</v>
          </cell>
          <cell r="N7428">
            <v>42636</v>
          </cell>
          <cell r="Q7428">
            <v>0</v>
          </cell>
          <cell r="T7428">
            <v>0</v>
          </cell>
          <cell r="U7428">
            <v>0</v>
          </cell>
          <cell r="V7428">
            <v>0</v>
          </cell>
        </row>
        <row r="7429">
          <cell r="D7429" t="str">
            <v>GENCASA HƯNG YÊN</v>
          </cell>
          <cell r="M7429" t="str">
            <v>﻿Đã nghỉ việc</v>
          </cell>
          <cell r="N7429">
            <v>42635</v>
          </cell>
          <cell r="Q7429">
            <v>0</v>
          </cell>
          <cell r="T7429">
            <v>0</v>
          </cell>
          <cell r="U7429">
            <v>0</v>
          </cell>
          <cell r="V7429">
            <v>0</v>
          </cell>
        </row>
        <row r="7430">
          <cell r="D7430" t="str">
            <v>THE LIGHT</v>
          </cell>
          <cell r="M7430" t="str">
            <v>﻿Đang hoạt động</v>
          </cell>
          <cell r="N7430">
            <v>42634</v>
          </cell>
          <cell r="Q7430">
            <v>1</v>
          </cell>
          <cell r="T7430">
            <v>0</v>
          </cell>
          <cell r="U7430">
            <v>0</v>
          </cell>
          <cell r="V7430">
            <v>0</v>
          </cell>
        </row>
        <row r="7431">
          <cell r="D7431" t="str">
            <v>GENCASA HƯNG YÊN</v>
          </cell>
          <cell r="M7431" t="str">
            <v>﻿Đã nghỉ việc</v>
          </cell>
          <cell r="N7431">
            <v>42636</v>
          </cell>
          <cell r="Q7431">
            <v>0</v>
          </cell>
          <cell r="T7431">
            <v>0</v>
          </cell>
          <cell r="U7431">
            <v>0</v>
          </cell>
          <cell r="V7431">
            <v>0</v>
          </cell>
        </row>
        <row r="7432">
          <cell r="D7432" t="str">
            <v>THE QUEEN</v>
          </cell>
          <cell r="M7432" t="str">
            <v>﻿Đang hoạt động</v>
          </cell>
          <cell r="N7432">
            <v>42640</v>
          </cell>
          <cell r="Q7432">
            <v>1</v>
          </cell>
          <cell r="T7432">
            <v>0</v>
          </cell>
          <cell r="U7432">
            <v>0</v>
          </cell>
          <cell r="V7432">
            <v>0</v>
          </cell>
        </row>
        <row r="7433">
          <cell r="D7433" t="str">
            <v>F.B.I</v>
          </cell>
          <cell r="M7433" t="str">
            <v>﻿Đang hoạt động</v>
          </cell>
          <cell r="N7433">
            <v>42640</v>
          </cell>
          <cell r="Q7433">
            <v>1</v>
          </cell>
          <cell r="T7433">
            <v>0</v>
          </cell>
          <cell r="U7433">
            <v>0</v>
          </cell>
          <cell r="V7433">
            <v>0</v>
          </cell>
        </row>
        <row r="7434">
          <cell r="D7434" t="str">
            <v>GENCASA HƯNG YÊN</v>
          </cell>
          <cell r="M7434" t="str">
            <v>﻿Đã nghỉ việc</v>
          </cell>
          <cell r="N7434">
            <v>42635</v>
          </cell>
          <cell r="Q7434">
            <v>0</v>
          </cell>
          <cell r="T7434">
            <v>0</v>
          </cell>
          <cell r="U7434">
            <v>0</v>
          </cell>
          <cell r="V7434">
            <v>0</v>
          </cell>
        </row>
        <row r="7435">
          <cell r="D7435" t="str">
            <v>PHI MÃ</v>
          </cell>
          <cell r="M7435" t="str">
            <v>﻿Đã nghỉ việc</v>
          </cell>
          <cell r="N7435">
            <v>42640</v>
          </cell>
          <cell r="Q7435">
            <v>0</v>
          </cell>
          <cell r="T7435">
            <v>0</v>
          </cell>
          <cell r="U7435">
            <v>0</v>
          </cell>
          <cell r="V7435">
            <v>0</v>
          </cell>
        </row>
        <row r="7436">
          <cell r="D7436" t="str">
            <v>THE STARS 1</v>
          </cell>
          <cell r="M7436" t="str">
            <v>﻿Đang hoạt động</v>
          </cell>
          <cell r="N7436">
            <v>42634</v>
          </cell>
          <cell r="Q7436">
            <v>1</v>
          </cell>
          <cell r="T7436">
            <v>0</v>
          </cell>
          <cell r="U7436">
            <v>0</v>
          </cell>
          <cell r="V7436">
            <v>0</v>
          </cell>
        </row>
        <row r="7437">
          <cell r="D7437" t="str">
            <v>THE QUEEN</v>
          </cell>
          <cell r="M7437" t="str">
            <v>﻿Đang hoạt động</v>
          </cell>
          <cell r="N7437">
            <v>42640</v>
          </cell>
          <cell r="Q7437">
            <v>1</v>
          </cell>
          <cell r="T7437">
            <v>0</v>
          </cell>
          <cell r="U7437">
            <v>0</v>
          </cell>
          <cell r="V7437">
            <v>0</v>
          </cell>
        </row>
        <row r="7438">
          <cell r="D7438" t="str">
            <v>THE LIGHT</v>
          </cell>
          <cell r="M7438" t="str">
            <v>﻿Đang hoạt động</v>
          </cell>
          <cell r="N7438">
            <v>42696</v>
          </cell>
          <cell r="Q7438">
            <v>1</v>
          </cell>
          <cell r="T7438">
            <v>0</v>
          </cell>
          <cell r="U7438">
            <v>0</v>
          </cell>
          <cell r="V7438">
            <v>0</v>
          </cell>
        </row>
        <row r="7439">
          <cell r="D7439" t="str">
            <v>PHI MÃ</v>
          </cell>
          <cell r="M7439" t="str">
            <v>﻿Đã nghỉ việc</v>
          </cell>
          <cell r="N7439">
            <v>42640</v>
          </cell>
          <cell r="Q7439">
            <v>0</v>
          </cell>
          <cell r="T7439">
            <v>0</v>
          </cell>
          <cell r="U7439">
            <v>0</v>
          </cell>
          <cell r="V7439">
            <v>0</v>
          </cell>
        </row>
        <row r="7440">
          <cell r="D7440" t="str">
            <v>THE STARS 1</v>
          </cell>
          <cell r="M7440" t="str">
            <v>﻿Đang hoạt động</v>
          </cell>
          <cell r="N7440">
            <v>42639</v>
          </cell>
          <cell r="Q7440">
            <v>1</v>
          </cell>
          <cell r="T7440">
            <v>0</v>
          </cell>
          <cell r="U7440">
            <v>0</v>
          </cell>
          <cell r="V7440">
            <v>0</v>
          </cell>
        </row>
        <row r="7441">
          <cell r="D7441" t="str">
            <v>THE LIGHT</v>
          </cell>
          <cell r="M7441" t="str">
            <v>﻿Đã nghỉ việc</v>
          </cell>
          <cell r="N7441">
            <v>42639</v>
          </cell>
          <cell r="Q7441">
            <v>0</v>
          </cell>
          <cell r="T7441">
            <v>0</v>
          </cell>
          <cell r="U7441">
            <v>0</v>
          </cell>
          <cell r="V7441">
            <v>0</v>
          </cell>
        </row>
        <row r="7442">
          <cell r="D7442" t="str">
            <v>THIÊN SƠN</v>
          </cell>
          <cell r="M7442" t="str">
            <v>﻿Đang hoạt động</v>
          </cell>
          <cell r="N7442">
            <v>42639</v>
          </cell>
          <cell r="Q7442">
            <v>1</v>
          </cell>
          <cell r="T7442">
            <v>0</v>
          </cell>
          <cell r="U7442">
            <v>0</v>
          </cell>
          <cell r="V7442">
            <v>0</v>
          </cell>
        </row>
        <row r="7443">
          <cell r="D7443" t="str">
            <v>THE POWER</v>
          </cell>
          <cell r="M7443" t="str">
            <v>﻿Đang hoạt động</v>
          </cell>
          <cell r="N7443">
            <v>42640</v>
          </cell>
          <cell r="Q7443">
            <v>1</v>
          </cell>
          <cell r="T7443">
            <v>0</v>
          </cell>
          <cell r="U7443">
            <v>0</v>
          </cell>
          <cell r="V7443">
            <v>0</v>
          </cell>
        </row>
        <row r="7444">
          <cell r="D7444" t="str">
            <v>THIÊN SƠN</v>
          </cell>
          <cell r="M7444" t="str">
            <v>﻿Đã nghỉ việc</v>
          </cell>
          <cell r="N7444">
            <v>42639</v>
          </cell>
          <cell r="Q7444">
            <v>0</v>
          </cell>
          <cell r="T7444">
            <v>0</v>
          </cell>
          <cell r="U7444">
            <v>0</v>
          </cell>
          <cell r="V7444">
            <v>0</v>
          </cell>
        </row>
        <row r="7445">
          <cell r="D7445" t="str">
            <v>ALLEGRO</v>
          </cell>
          <cell r="M7445" t="str">
            <v>﻿Đang hoạt động</v>
          </cell>
          <cell r="N7445">
            <v>42639</v>
          </cell>
          <cell r="Q7445">
            <v>1</v>
          </cell>
          <cell r="T7445">
            <v>0</v>
          </cell>
          <cell r="U7445">
            <v>0</v>
          </cell>
          <cell r="V7445">
            <v>0</v>
          </cell>
        </row>
        <row r="7446">
          <cell r="D7446" t="str">
            <v>THIÊN SƠN</v>
          </cell>
          <cell r="M7446" t="str">
            <v>﻿Đang hoạt động</v>
          </cell>
          <cell r="N7446">
            <v>42639</v>
          </cell>
          <cell r="Q7446">
            <v>1</v>
          </cell>
          <cell r="T7446">
            <v>0</v>
          </cell>
          <cell r="U7446">
            <v>0</v>
          </cell>
          <cell r="V7446">
            <v>0</v>
          </cell>
        </row>
        <row r="7447">
          <cell r="D7447" t="str">
            <v>REDBULL</v>
          </cell>
          <cell r="M7447" t="str">
            <v>﻿Đang hoạt động</v>
          </cell>
          <cell r="N7447">
            <v>42640</v>
          </cell>
          <cell r="Q7447">
            <v>1</v>
          </cell>
          <cell r="T7447">
            <v>0</v>
          </cell>
          <cell r="U7447">
            <v>0</v>
          </cell>
          <cell r="V7447">
            <v>0</v>
          </cell>
        </row>
        <row r="7448">
          <cell r="D7448" t="str">
            <v>THIÊN SƠN</v>
          </cell>
          <cell r="M7448" t="str">
            <v>﻿Đang hoạt động</v>
          </cell>
          <cell r="N7448">
            <v>42642</v>
          </cell>
          <cell r="Q7448">
            <v>1</v>
          </cell>
          <cell r="T7448">
            <v>0</v>
          </cell>
          <cell r="U7448">
            <v>0</v>
          </cell>
          <cell r="V7448">
            <v>0</v>
          </cell>
        </row>
        <row r="7449">
          <cell r="D7449" t="str">
            <v>REDBULL</v>
          </cell>
          <cell r="M7449" t="str">
            <v>﻿Đang hoạt động</v>
          </cell>
          <cell r="N7449">
            <v>42639</v>
          </cell>
          <cell r="Q7449">
            <v>1</v>
          </cell>
          <cell r="T7449">
            <v>0</v>
          </cell>
          <cell r="U7449">
            <v>0</v>
          </cell>
          <cell r="V7449">
            <v>0</v>
          </cell>
        </row>
        <row r="7450">
          <cell r="D7450" t="str">
            <v>REDBULL</v>
          </cell>
          <cell r="M7450" t="str">
            <v>﻿Đang hoạt động</v>
          </cell>
          <cell r="N7450">
            <v>42689</v>
          </cell>
          <cell r="Q7450">
            <v>1</v>
          </cell>
          <cell r="T7450">
            <v>0</v>
          </cell>
          <cell r="U7450">
            <v>0</v>
          </cell>
          <cell r="V7450">
            <v>0</v>
          </cell>
        </row>
        <row r="7451">
          <cell r="D7451" t="str">
            <v>THIÊN SƠN</v>
          </cell>
          <cell r="M7451" t="str">
            <v>﻿Đang hoạt động</v>
          </cell>
          <cell r="N7451">
            <v>42642</v>
          </cell>
          <cell r="Q7451">
            <v>1</v>
          </cell>
          <cell r="T7451">
            <v>0</v>
          </cell>
          <cell r="U7451">
            <v>0</v>
          </cell>
          <cell r="V7451">
            <v>0</v>
          </cell>
        </row>
        <row r="7452">
          <cell r="D7452" t="str">
            <v>REDBULL</v>
          </cell>
          <cell r="M7452" t="str">
            <v>﻿Đã nghỉ việc</v>
          </cell>
          <cell r="N7452">
            <v>42640</v>
          </cell>
          <cell r="Q7452">
            <v>0</v>
          </cell>
          <cell r="T7452">
            <v>0</v>
          </cell>
          <cell r="U7452">
            <v>0</v>
          </cell>
          <cell r="V7452">
            <v>0</v>
          </cell>
        </row>
        <row r="7453">
          <cell r="D7453" t="str">
            <v>THIÊN SƠN</v>
          </cell>
          <cell r="M7453" t="str">
            <v>﻿Đang hoạt động</v>
          </cell>
          <cell r="N7453">
            <v>42668</v>
          </cell>
          <cell r="Q7453">
            <v>1</v>
          </cell>
          <cell r="T7453">
            <v>0</v>
          </cell>
          <cell r="U7453">
            <v>0</v>
          </cell>
          <cell r="V7453">
            <v>0</v>
          </cell>
        </row>
        <row r="7454">
          <cell r="D7454" t="str">
            <v>REDBULL</v>
          </cell>
          <cell r="M7454" t="str">
            <v>﻿Đã nghỉ việc</v>
          </cell>
          <cell r="N7454">
            <v>42640</v>
          </cell>
          <cell r="Q7454">
            <v>0</v>
          </cell>
          <cell r="T7454">
            <v>0</v>
          </cell>
          <cell r="U7454">
            <v>0</v>
          </cell>
          <cell r="V7454">
            <v>0</v>
          </cell>
        </row>
        <row r="7455">
          <cell r="D7455" t="str">
            <v>REDBULL</v>
          </cell>
          <cell r="M7455" t="str">
            <v>﻿Đang hoạt động</v>
          </cell>
          <cell r="N7455">
            <v>42640</v>
          </cell>
          <cell r="Q7455">
            <v>1</v>
          </cell>
          <cell r="T7455">
            <v>0</v>
          </cell>
          <cell r="U7455">
            <v>0</v>
          </cell>
          <cell r="V7455">
            <v>0</v>
          </cell>
        </row>
        <row r="7456">
          <cell r="D7456" t="str">
            <v>THE QUEEN</v>
          </cell>
          <cell r="M7456" t="str">
            <v>﻿Đang hoạt động</v>
          </cell>
          <cell r="N7456">
            <v>42640</v>
          </cell>
          <cell r="Q7456">
            <v>1</v>
          </cell>
          <cell r="T7456">
            <v>0</v>
          </cell>
          <cell r="U7456">
            <v>0</v>
          </cell>
          <cell r="V7456">
            <v>0</v>
          </cell>
        </row>
        <row r="7457">
          <cell r="D7457" t="str">
            <v>GENCASA HƯNG YÊN</v>
          </cell>
          <cell r="M7457" t="str">
            <v>﻿Đang hoạt động</v>
          </cell>
          <cell r="N7457">
            <v>42636</v>
          </cell>
          <cell r="Q7457">
            <v>0</v>
          </cell>
          <cell r="T7457">
            <v>1</v>
          </cell>
          <cell r="U7457">
            <v>0</v>
          </cell>
          <cell r="V7457">
            <v>0</v>
          </cell>
        </row>
        <row r="7458">
          <cell r="D7458" t="str">
            <v>THIÊN SƠN</v>
          </cell>
          <cell r="M7458" t="str">
            <v>﻿Đang hoạt động</v>
          </cell>
          <cell r="N7458">
            <v>42639</v>
          </cell>
          <cell r="Q7458">
            <v>1</v>
          </cell>
          <cell r="T7458">
            <v>0</v>
          </cell>
          <cell r="U7458">
            <v>0</v>
          </cell>
          <cell r="V7458">
            <v>0</v>
          </cell>
        </row>
        <row r="7459">
          <cell r="D7459" t="str">
            <v>THIÊN SƠN</v>
          </cell>
          <cell r="M7459" t="str">
            <v>﻿Đã nghỉ việc</v>
          </cell>
          <cell r="N7459">
            <v>42639</v>
          </cell>
          <cell r="Q7459">
            <v>0</v>
          </cell>
          <cell r="T7459">
            <v>0</v>
          </cell>
          <cell r="U7459">
            <v>0</v>
          </cell>
          <cell r="V7459">
            <v>0</v>
          </cell>
        </row>
        <row r="7460">
          <cell r="D7460" t="str">
            <v>REDBULL</v>
          </cell>
          <cell r="M7460" t="str">
            <v>﻿Đang hoạt động</v>
          </cell>
          <cell r="N7460">
            <v>42640</v>
          </cell>
          <cell r="Q7460">
            <v>1</v>
          </cell>
          <cell r="T7460">
            <v>0</v>
          </cell>
          <cell r="U7460">
            <v>0</v>
          </cell>
          <cell r="V7460">
            <v>0</v>
          </cell>
        </row>
        <row r="7461">
          <cell r="D7461" t="str">
            <v>PHI MÃ</v>
          </cell>
          <cell r="M7461" t="str">
            <v>﻿Đã nghỉ việc</v>
          </cell>
          <cell r="N7461">
            <v>42640</v>
          </cell>
          <cell r="Q7461">
            <v>0</v>
          </cell>
          <cell r="T7461">
            <v>0</v>
          </cell>
          <cell r="U7461">
            <v>0</v>
          </cell>
          <cell r="V7461">
            <v>0</v>
          </cell>
        </row>
        <row r="7462">
          <cell r="D7462" t="str">
            <v>REDBULL</v>
          </cell>
          <cell r="M7462" t="str">
            <v>﻿Đang hoạt động</v>
          </cell>
          <cell r="N7462">
            <v>42639</v>
          </cell>
          <cell r="Q7462">
            <v>1</v>
          </cell>
          <cell r="T7462">
            <v>0</v>
          </cell>
          <cell r="U7462">
            <v>0</v>
          </cell>
          <cell r="V7462">
            <v>0</v>
          </cell>
        </row>
        <row r="7463">
          <cell r="D7463" t="str">
            <v>THIÊN SƠN</v>
          </cell>
          <cell r="M7463" t="str">
            <v>﻿Đang hoạt động</v>
          </cell>
          <cell r="N7463">
            <v>42641</v>
          </cell>
          <cell r="Q7463">
            <v>1</v>
          </cell>
          <cell r="T7463">
            <v>0</v>
          </cell>
          <cell r="U7463">
            <v>0</v>
          </cell>
          <cell r="V7463">
            <v>0</v>
          </cell>
        </row>
        <row r="7464">
          <cell r="D7464" t="str">
            <v>THIÊN SƠN</v>
          </cell>
          <cell r="M7464" t="str">
            <v>﻿Đang hoạt động</v>
          </cell>
          <cell r="N7464">
            <v>42639</v>
          </cell>
          <cell r="Q7464">
            <v>1</v>
          </cell>
          <cell r="T7464">
            <v>0</v>
          </cell>
          <cell r="U7464">
            <v>0</v>
          </cell>
          <cell r="V7464">
            <v>0</v>
          </cell>
        </row>
        <row r="7465">
          <cell r="M7465" t="str">
            <v>﻿Đang hoạt động</v>
          </cell>
          <cell r="N7465">
            <v>42648</v>
          </cell>
          <cell r="Q7465">
            <v>0</v>
          </cell>
          <cell r="T7465">
            <v>0</v>
          </cell>
          <cell r="U7465">
            <v>0</v>
          </cell>
          <cell r="V7465">
            <v>0</v>
          </cell>
        </row>
        <row r="7466">
          <cell r="D7466" t="str">
            <v>PHI MÃ</v>
          </cell>
          <cell r="M7466" t="str">
            <v>﻿Đã nghỉ việc</v>
          </cell>
          <cell r="N7466">
            <v>42640</v>
          </cell>
          <cell r="Q7466">
            <v>0</v>
          </cell>
          <cell r="T7466">
            <v>0</v>
          </cell>
          <cell r="U7466">
            <v>0</v>
          </cell>
          <cell r="V7466">
            <v>0</v>
          </cell>
        </row>
        <row r="7467">
          <cell r="M7467" t="str">
            <v>﻿Đang hoạt động</v>
          </cell>
          <cell r="N7467">
            <v>42648</v>
          </cell>
          <cell r="Q7467">
            <v>0</v>
          </cell>
          <cell r="T7467">
            <v>0</v>
          </cell>
          <cell r="U7467">
            <v>0</v>
          </cell>
          <cell r="V7467">
            <v>0</v>
          </cell>
        </row>
        <row r="7468">
          <cell r="D7468" t="str">
            <v>REDBULL</v>
          </cell>
          <cell r="M7468" t="str">
            <v>﻿Đã nghỉ việc</v>
          </cell>
          <cell r="N7468">
            <v>42641</v>
          </cell>
          <cell r="Q7468">
            <v>0</v>
          </cell>
          <cell r="T7468">
            <v>0</v>
          </cell>
          <cell r="U7468">
            <v>0</v>
          </cell>
          <cell r="V7468">
            <v>0</v>
          </cell>
        </row>
        <row r="7469">
          <cell r="D7469" t="str">
            <v>GENCASA YÊN BÁI</v>
          </cell>
          <cell r="M7469" t="str">
            <v>﻿Đang hoạt động</v>
          </cell>
          <cell r="N7469">
            <v>42639</v>
          </cell>
          <cell r="Q7469">
            <v>1</v>
          </cell>
          <cell r="T7469">
            <v>0</v>
          </cell>
          <cell r="U7469">
            <v>0</v>
          </cell>
          <cell r="V7469">
            <v>0</v>
          </cell>
        </row>
        <row r="7470">
          <cell r="M7470" t="str">
            <v>﻿Đang hoạt động</v>
          </cell>
          <cell r="N7470">
            <v>42648</v>
          </cell>
          <cell r="Q7470">
            <v>0</v>
          </cell>
          <cell r="T7470">
            <v>0</v>
          </cell>
          <cell r="U7470">
            <v>0</v>
          </cell>
          <cell r="V7470">
            <v>0</v>
          </cell>
        </row>
        <row r="7471">
          <cell r="D7471" t="str">
            <v>EIB MIỀN NAM 1</v>
          </cell>
          <cell r="M7471" t="str">
            <v>﻿Đang hoạt động</v>
          </cell>
          <cell r="N7471">
            <v>42642</v>
          </cell>
          <cell r="Q7471">
            <v>0</v>
          </cell>
          <cell r="T7471">
            <v>0</v>
          </cell>
          <cell r="U7471">
            <v>0</v>
          </cell>
          <cell r="V7471">
            <v>0</v>
          </cell>
        </row>
        <row r="7472">
          <cell r="D7472" t="str">
            <v>GENCASA YÊN BÁI</v>
          </cell>
          <cell r="M7472" t="str">
            <v>﻿Đang hoạt động</v>
          </cell>
          <cell r="N7472">
            <v>42639</v>
          </cell>
          <cell r="Q7472">
            <v>1</v>
          </cell>
          <cell r="T7472">
            <v>0</v>
          </cell>
          <cell r="U7472">
            <v>0</v>
          </cell>
          <cell r="V7472">
            <v>0</v>
          </cell>
        </row>
        <row r="7473">
          <cell r="D7473" t="str">
            <v>GENCASA YÊN BÁI</v>
          </cell>
          <cell r="M7473" t="str">
            <v>﻿Đang hoạt động</v>
          </cell>
          <cell r="N7473">
            <v>42639</v>
          </cell>
          <cell r="Q7473">
            <v>1</v>
          </cell>
          <cell r="T7473">
            <v>0</v>
          </cell>
          <cell r="U7473">
            <v>0</v>
          </cell>
          <cell r="V7473">
            <v>0</v>
          </cell>
        </row>
        <row r="7474">
          <cell r="D7474" t="str">
            <v>GENCASA YÊN BÁI</v>
          </cell>
          <cell r="M7474" t="str">
            <v>﻿Đã nghỉ việc</v>
          </cell>
          <cell r="N7474">
            <v>42639</v>
          </cell>
          <cell r="Q7474">
            <v>0</v>
          </cell>
          <cell r="T7474">
            <v>0</v>
          </cell>
          <cell r="U7474">
            <v>0</v>
          </cell>
          <cell r="V7474">
            <v>0</v>
          </cell>
        </row>
        <row r="7475">
          <cell r="D7475" t="str">
            <v>GENCASA YÊN BÁI</v>
          </cell>
          <cell r="M7475" t="str">
            <v>﻿Đang hoạt động</v>
          </cell>
          <cell r="N7475">
            <v>42639</v>
          </cell>
          <cell r="Q7475">
            <v>1</v>
          </cell>
          <cell r="T7475">
            <v>0</v>
          </cell>
          <cell r="U7475">
            <v>0</v>
          </cell>
          <cell r="V7475">
            <v>0</v>
          </cell>
        </row>
        <row r="7476">
          <cell r="D7476" t="str">
            <v>GENCASA YÊN BÁI</v>
          </cell>
          <cell r="M7476" t="str">
            <v>﻿Đang hoạt động</v>
          </cell>
          <cell r="N7476">
            <v>42639</v>
          </cell>
          <cell r="Q7476">
            <v>1</v>
          </cell>
          <cell r="T7476">
            <v>0</v>
          </cell>
          <cell r="U7476">
            <v>0</v>
          </cell>
          <cell r="V7476">
            <v>0</v>
          </cell>
        </row>
        <row r="7477">
          <cell r="D7477" t="str">
            <v>GENCASA YÊN BÁI</v>
          </cell>
          <cell r="M7477" t="str">
            <v>﻿Đang hoạt động</v>
          </cell>
          <cell r="N7477">
            <v>42639</v>
          </cell>
          <cell r="Q7477">
            <v>1</v>
          </cell>
          <cell r="T7477">
            <v>0</v>
          </cell>
          <cell r="U7477">
            <v>0</v>
          </cell>
          <cell r="V7477">
            <v>0</v>
          </cell>
        </row>
        <row r="7478">
          <cell r="D7478" t="str">
            <v>GENCASA YÊN BÁI</v>
          </cell>
          <cell r="M7478" t="str">
            <v>﻿Đang hoạt động</v>
          </cell>
          <cell r="N7478">
            <v>42639</v>
          </cell>
          <cell r="Q7478">
            <v>1</v>
          </cell>
          <cell r="T7478">
            <v>0</v>
          </cell>
          <cell r="U7478">
            <v>0</v>
          </cell>
          <cell r="V7478">
            <v>0</v>
          </cell>
        </row>
        <row r="7479">
          <cell r="D7479" t="str">
            <v>GENCASA YÊN BÁI</v>
          </cell>
          <cell r="M7479" t="str">
            <v>﻿Đang hoạt động</v>
          </cell>
          <cell r="N7479">
            <v>42639</v>
          </cell>
          <cell r="Q7479">
            <v>1</v>
          </cell>
          <cell r="T7479">
            <v>0</v>
          </cell>
          <cell r="U7479">
            <v>0</v>
          </cell>
          <cell r="V7479">
            <v>0</v>
          </cell>
        </row>
        <row r="7480">
          <cell r="D7480" t="str">
            <v>GENCASA YÊN BÁI</v>
          </cell>
          <cell r="M7480" t="str">
            <v>﻿Đang hoạt động</v>
          </cell>
          <cell r="N7480">
            <v>42639</v>
          </cell>
          <cell r="Q7480">
            <v>1</v>
          </cell>
          <cell r="T7480">
            <v>0</v>
          </cell>
          <cell r="U7480">
            <v>0</v>
          </cell>
          <cell r="V7480">
            <v>0</v>
          </cell>
        </row>
        <row r="7481">
          <cell r="D7481" t="str">
            <v>GENCASA YÊN BÁI</v>
          </cell>
          <cell r="M7481" t="str">
            <v>﻿Đã nghỉ việc</v>
          </cell>
          <cell r="N7481">
            <v>42639</v>
          </cell>
          <cell r="Q7481">
            <v>0</v>
          </cell>
          <cell r="T7481">
            <v>0</v>
          </cell>
          <cell r="U7481">
            <v>0</v>
          </cell>
          <cell r="V7481">
            <v>0</v>
          </cell>
        </row>
        <row r="7482">
          <cell r="D7482" t="str">
            <v>REDBULL</v>
          </cell>
          <cell r="M7482" t="str">
            <v>﻿Đã nghỉ việc</v>
          </cell>
          <cell r="N7482">
            <v>42640</v>
          </cell>
          <cell r="Q7482">
            <v>0</v>
          </cell>
          <cell r="T7482">
            <v>0</v>
          </cell>
          <cell r="U7482">
            <v>0</v>
          </cell>
          <cell r="V7482">
            <v>0</v>
          </cell>
        </row>
        <row r="7483">
          <cell r="D7483" t="str">
            <v>VICTORY</v>
          </cell>
          <cell r="M7483" t="str">
            <v>﻿Đang hoạt động</v>
          </cell>
          <cell r="N7483">
            <v>42639</v>
          </cell>
          <cell r="Q7483">
            <v>1</v>
          </cell>
          <cell r="T7483">
            <v>0</v>
          </cell>
          <cell r="U7483">
            <v>0</v>
          </cell>
          <cell r="V7483">
            <v>0</v>
          </cell>
        </row>
        <row r="7484">
          <cell r="D7484" t="str">
            <v>GENCASA YÊN BÁI</v>
          </cell>
          <cell r="M7484" t="str">
            <v>﻿Đã nghỉ việc</v>
          </cell>
          <cell r="N7484">
            <v>42667</v>
          </cell>
          <cell r="Q7484">
            <v>0</v>
          </cell>
          <cell r="T7484">
            <v>0</v>
          </cell>
          <cell r="U7484">
            <v>0</v>
          </cell>
          <cell r="V7484">
            <v>0</v>
          </cell>
        </row>
        <row r="7485">
          <cell r="D7485" t="str">
            <v>REDBULL</v>
          </cell>
          <cell r="M7485" t="str">
            <v>﻿Đang hoạt động</v>
          </cell>
          <cell r="N7485">
            <v>42639</v>
          </cell>
          <cell r="Q7485">
            <v>1</v>
          </cell>
          <cell r="T7485">
            <v>0</v>
          </cell>
          <cell r="U7485">
            <v>0</v>
          </cell>
          <cell r="V7485">
            <v>0</v>
          </cell>
        </row>
        <row r="7486">
          <cell r="D7486" t="str">
            <v>VICTORY</v>
          </cell>
          <cell r="M7486" t="str">
            <v>﻿Đã nghỉ việc</v>
          </cell>
          <cell r="N7486">
            <v>42639</v>
          </cell>
          <cell r="Q7486">
            <v>0</v>
          </cell>
          <cell r="T7486">
            <v>0</v>
          </cell>
          <cell r="U7486">
            <v>0</v>
          </cell>
          <cell r="V7486">
            <v>0</v>
          </cell>
        </row>
        <row r="7487">
          <cell r="D7487" t="str">
            <v>VICTORY</v>
          </cell>
          <cell r="M7487" t="str">
            <v>﻿Đang hoạt động</v>
          </cell>
          <cell r="N7487">
            <v>42639</v>
          </cell>
          <cell r="Q7487">
            <v>1</v>
          </cell>
          <cell r="T7487">
            <v>0</v>
          </cell>
          <cell r="U7487">
            <v>0</v>
          </cell>
          <cell r="V7487">
            <v>0</v>
          </cell>
        </row>
        <row r="7488">
          <cell r="D7488" t="str">
            <v>GENCASA YÊN BÁI</v>
          </cell>
          <cell r="M7488" t="str">
            <v>﻿Đã nghỉ việc</v>
          </cell>
          <cell r="N7488">
            <v>42667</v>
          </cell>
          <cell r="Q7488">
            <v>0</v>
          </cell>
          <cell r="T7488">
            <v>0</v>
          </cell>
          <cell r="U7488">
            <v>0</v>
          </cell>
          <cell r="V7488">
            <v>0</v>
          </cell>
        </row>
        <row r="7489">
          <cell r="D7489" t="str">
            <v>GENCASA NGHỆ AN</v>
          </cell>
          <cell r="M7489" t="str">
            <v>﻿Đang hoạt động</v>
          </cell>
          <cell r="N7489">
            <v>42641</v>
          </cell>
          <cell r="Q7489">
            <v>0</v>
          </cell>
          <cell r="T7489">
            <v>1</v>
          </cell>
          <cell r="U7489">
            <v>0</v>
          </cell>
          <cell r="V7489">
            <v>0</v>
          </cell>
        </row>
        <row r="7490">
          <cell r="D7490" t="str">
            <v>BLUE OCEAN</v>
          </cell>
          <cell r="M7490" t="str">
            <v>﻿Tạm đình chỉ</v>
          </cell>
          <cell r="N7490">
            <v>42641</v>
          </cell>
          <cell r="Q7490">
            <v>0</v>
          </cell>
          <cell r="T7490">
            <v>0</v>
          </cell>
          <cell r="U7490">
            <v>0</v>
          </cell>
          <cell r="V7490">
            <v>1</v>
          </cell>
        </row>
        <row r="7491">
          <cell r="D7491" t="str">
            <v>THE ROME</v>
          </cell>
          <cell r="M7491" t="str">
            <v>﻿Đã nghỉ việc</v>
          </cell>
          <cell r="N7491">
            <v>42640</v>
          </cell>
          <cell r="Q7491">
            <v>0</v>
          </cell>
          <cell r="T7491">
            <v>0</v>
          </cell>
          <cell r="U7491">
            <v>0</v>
          </cell>
          <cell r="V7491">
            <v>0</v>
          </cell>
        </row>
        <row r="7492">
          <cell r="D7492" t="str">
            <v>BLUE OCEAN</v>
          </cell>
          <cell r="M7492" t="str">
            <v>﻿Đang hoạt động</v>
          </cell>
          <cell r="N7492">
            <v>42639</v>
          </cell>
          <cell r="Q7492">
            <v>1</v>
          </cell>
          <cell r="T7492">
            <v>0</v>
          </cell>
          <cell r="U7492">
            <v>0</v>
          </cell>
          <cell r="V7492">
            <v>0</v>
          </cell>
        </row>
        <row r="7493">
          <cell r="D7493" t="str">
            <v>GENCASA TÂN PHÚ</v>
          </cell>
          <cell r="M7493" t="str">
            <v>﻿Đang hoạt động</v>
          </cell>
          <cell r="N7493">
            <v>42640</v>
          </cell>
          <cell r="Q7493">
            <v>1</v>
          </cell>
          <cell r="T7493">
            <v>0</v>
          </cell>
          <cell r="U7493">
            <v>0</v>
          </cell>
          <cell r="V7493">
            <v>0</v>
          </cell>
        </row>
        <row r="7494">
          <cell r="D7494" t="str">
            <v>WHITE HORSE</v>
          </cell>
          <cell r="M7494" t="str">
            <v>﻿Đang hoạt động</v>
          </cell>
          <cell r="N7494">
            <v>42640</v>
          </cell>
          <cell r="Q7494">
            <v>1</v>
          </cell>
          <cell r="T7494">
            <v>0</v>
          </cell>
          <cell r="U7494">
            <v>0</v>
          </cell>
          <cell r="V7494">
            <v>0</v>
          </cell>
        </row>
        <row r="7495">
          <cell r="D7495" t="str">
            <v>VICTORY</v>
          </cell>
          <cell r="M7495" t="str">
            <v>﻿Đã nghỉ việc</v>
          </cell>
          <cell r="N7495">
            <v>42639</v>
          </cell>
          <cell r="Q7495">
            <v>0</v>
          </cell>
          <cell r="T7495">
            <v>0</v>
          </cell>
          <cell r="U7495">
            <v>0</v>
          </cell>
          <cell r="V7495">
            <v>0</v>
          </cell>
        </row>
        <row r="7496">
          <cell r="D7496" t="str">
            <v>VICTORY</v>
          </cell>
          <cell r="M7496" t="str">
            <v>﻿Đang hoạt động</v>
          </cell>
          <cell r="N7496">
            <v>42639</v>
          </cell>
          <cell r="Q7496">
            <v>1</v>
          </cell>
          <cell r="T7496">
            <v>0</v>
          </cell>
          <cell r="U7496">
            <v>0</v>
          </cell>
          <cell r="V7496">
            <v>0</v>
          </cell>
        </row>
        <row r="7497">
          <cell r="D7497" t="str">
            <v>GENCASA LẠNG SƠN</v>
          </cell>
          <cell r="M7497" t="str">
            <v>﻿Đã nghỉ việc</v>
          </cell>
          <cell r="N7497">
            <v>42641</v>
          </cell>
          <cell r="Q7497">
            <v>0</v>
          </cell>
          <cell r="T7497">
            <v>0</v>
          </cell>
          <cell r="U7497">
            <v>0</v>
          </cell>
          <cell r="V7497">
            <v>0</v>
          </cell>
        </row>
        <row r="7498">
          <cell r="D7498" t="str">
            <v>VICTORY</v>
          </cell>
          <cell r="M7498" t="str">
            <v>﻿Đã nghỉ việc</v>
          </cell>
          <cell r="N7498">
            <v>42639</v>
          </cell>
          <cell r="Q7498">
            <v>0</v>
          </cell>
          <cell r="T7498">
            <v>0</v>
          </cell>
          <cell r="U7498">
            <v>0</v>
          </cell>
          <cell r="V7498">
            <v>0</v>
          </cell>
        </row>
        <row r="7499">
          <cell r="D7499" t="str">
            <v>THE KEY</v>
          </cell>
          <cell r="M7499" t="str">
            <v>﻿Đã nghỉ việc</v>
          </cell>
          <cell r="N7499">
            <v>42639</v>
          </cell>
          <cell r="Q7499">
            <v>0</v>
          </cell>
          <cell r="T7499">
            <v>0</v>
          </cell>
          <cell r="U7499">
            <v>0</v>
          </cell>
          <cell r="V7499">
            <v>0</v>
          </cell>
        </row>
        <row r="7500">
          <cell r="D7500" t="str">
            <v>VICTORY</v>
          </cell>
          <cell r="M7500" t="str">
            <v>﻿Đã nghỉ việc</v>
          </cell>
          <cell r="N7500">
            <v>42639</v>
          </cell>
          <cell r="Q7500">
            <v>0</v>
          </cell>
          <cell r="T7500">
            <v>0</v>
          </cell>
          <cell r="U7500">
            <v>0</v>
          </cell>
          <cell r="V7500">
            <v>0</v>
          </cell>
        </row>
        <row r="7501">
          <cell r="D7501" t="str">
            <v>REDBULL</v>
          </cell>
          <cell r="M7501" t="str">
            <v>﻿Đã nghỉ việc</v>
          </cell>
          <cell r="N7501">
            <v>42639</v>
          </cell>
          <cell r="Q7501">
            <v>0</v>
          </cell>
          <cell r="T7501">
            <v>0</v>
          </cell>
          <cell r="U7501">
            <v>0</v>
          </cell>
          <cell r="V7501">
            <v>0</v>
          </cell>
        </row>
        <row r="7502">
          <cell r="D7502" t="str">
            <v>GENCASA LẠNG SƠN</v>
          </cell>
          <cell r="M7502" t="str">
            <v>﻿Đã nghỉ việc</v>
          </cell>
          <cell r="N7502">
            <v>42640</v>
          </cell>
          <cell r="Q7502">
            <v>0</v>
          </cell>
          <cell r="T7502">
            <v>0</v>
          </cell>
          <cell r="U7502">
            <v>0</v>
          </cell>
          <cell r="V7502">
            <v>0</v>
          </cell>
        </row>
        <row r="7503">
          <cell r="D7503" t="str">
            <v>VICTORY</v>
          </cell>
          <cell r="M7503" t="str">
            <v>﻿Đang hoạt động</v>
          </cell>
          <cell r="N7503">
            <v>42639</v>
          </cell>
          <cell r="Q7503">
            <v>1</v>
          </cell>
          <cell r="T7503">
            <v>0</v>
          </cell>
          <cell r="U7503">
            <v>0</v>
          </cell>
          <cell r="V7503">
            <v>0</v>
          </cell>
        </row>
        <row r="7504">
          <cell r="D7504" t="str">
            <v>GENCASA LẠNG SƠN</v>
          </cell>
          <cell r="M7504" t="str">
            <v>﻿Đã nghỉ việc</v>
          </cell>
          <cell r="N7504">
            <v>42640</v>
          </cell>
          <cell r="Q7504">
            <v>0</v>
          </cell>
          <cell r="T7504">
            <v>0</v>
          </cell>
          <cell r="U7504">
            <v>0</v>
          </cell>
          <cell r="V7504">
            <v>0</v>
          </cell>
        </row>
        <row r="7505">
          <cell r="D7505" t="str">
            <v>GREEN DRAGON</v>
          </cell>
          <cell r="M7505" t="str">
            <v>﻿Đang hoạt động</v>
          </cell>
          <cell r="N7505">
            <v>42699</v>
          </cell>
          <cell r="Q7505">
            <v>1</v>
          </cell>
          <cell r="T7505">
            <v>0</v>
          </cell>
          <cell r="U7505">
            <v>0</v>
          </cell>
          <cell r="V7505">
            <v>0</v>
          </cell>
        </row>
        <row r="7506">
          <cell r="D7506" t="str">
            <v>REDBULL</v>
          </cell>
          <cell r="M7506" t="str">
            <v>﻿Đang hoạt động</v>
          </cell>
          <cell r="N7506">
            <v>42657</v>
          </cell>
          <cell r="Q7506">
            <v>1</v>
          </cell>
          <cell r="T7506">
            <v>0</v>
          </cell>
          <cell r="U7506">
            <v>0</v>
          </cell>
          <cell r="V7506">
            <v>0</v>
          </cell>
        </row>
        <row r="7507">
          <cell r="D7507" t="str">
            <v>LION 2</v>
          </cell>
          <cell r="M7507" t="str">
            <v>﻿Đang hoạt động</v>
          </cell>
          <cell r="N7507">
            <v>42682</v>
          </cell>
          <cell r="Q7507">
            <v>1</v>
          </cell>
          <cell r="T7507">
            <v>0</v>
          </cell>
          <cell r="U7507">
            <v>0</v>
          </cell>
          <cell r="V7507">
            <v>0</v>
          </cell>
        </row>
        <row r="7508">
          <cell r="D7508" t="str">
            <v>GENCASA HÀ ĐÔNG</v>
          </cell>
          <cell r="M7508" t="str">
            <v>﻿Đang hoạt động</v>
          </cell>
          <cell r="N7508">
            <v>42661</v>
          </cell>
          <cell r="Q7508">
            <v>0</v>
          </cell>
          <cell r="T7508">
            <v>0</v>
          </cell>
          <cell r="U7508">
            <v>1</v>
          </cell>
          <cell r="V7508">
            <v>0</v>
          </cell>
        </row>
        <row r="7509">
          <cell r="D7509" t="str">
            <v>THE CAPITAL</v>
          </cell>
          <cell r="M7509" t="str">
            <v>﻿Đang hoạt động</v>
          </cell>
          <cell r="N7509">
            <v>42640</v>
          </cell>
          <cell r="Q7509">
            <v>1</v>
          </cell>
          <cell r="T7509">
            <v>0</v>
          </cell>
          <cell r="U7509">
            <v>0</v>
          </cell>
          <cell r="V7509">
            <v>0</v>
          </cell>
        </row>
        <row r="7510">
          <cell r="D7510" t="str">
            <v>GREEN DRAGON</v>
          </cell>
          <cell r="M7510" t="str">
            <v>﻿Đã nghỉ việc</v>
          </cell>
          <cell r="N7510">
            <v>42639</v>
          </cell>
          <cell r="Q7510">
            <v>0</v>
          </cell>
          <cell r="T7510">
            <v>0</v>
          </cell>
          <cell r="U7510">
            <v>0</v>
          </cell>
          <cell r="V7510">
            <v>0</v>
          </cell>
        </row>
        <row r="7511">
          <cell r="D7511" t="str">
            <v>GENCASA LẠNG SƠN</v>
          </cell>
          <cell r="M7511" t="str">
            <v>﻿Đã nghỉ việc</v>
          </cell>
          <cell r="N7511">
            <v>42640</v>
          </cell>
          <cell r="Q7511">
            <v>0</v>
          </cell>
          <cell r="T7511">
            <v>0</v>
          </cell>
          <cell r="U7511">
            <v>0</v>
          </cell>
          <cell r="V7511">
            <v>0</v>
          </cell>
        </row>
        <row r="7512">
          <cell r="D7512" t="str">
            <v>THE KEY</v>
          </cell>
          <cell r="M7512" t="str">
            <v>﻿Đã nghỉ việc</v>
          </cell>
          <cell r="N7512">
            <v>42667</v>
          </cell>
          <cell r="Q7512">
            <v>0</v>
          </cell>
          <cell r="T7512">
            <v>0</v>
          </cell>
          <cell r="U7512">
            <v>0</v>
          </cell>
          <cell r="V7512">
            <v>0</v>
          </cell>
        </row>
        <row r="7513">
          <cell r="D7513" t="str">
            <v>GENCASA LẠNG SƠN</v>
          </cell>
          <cell r="M7513" t="str">
            <v>﻿Đã nghỉ việc</v>
          </cell>
          <cell r="N7513">
            <v>42640</v>
          </cell>
          <cell r="Q7513">
            <v>0</v>
          </cell>
          <cell r="T7513">
            <v>0</v>
          </cell>
          <cell r="U7513">
            <v>0</v>
          </cell>
          <cell r="V7513">
            <v>0</v>
          </cell>
        </row>
        <row r="7514">
          <cell r="D7514" t="str">
            <v>GENCASA LẠNG SƠN</v>
          </cell>
          <cell r="M7514" t="str">
            <v>﻿Đã nghỉ việc</v>
          </cell>
          <cell r="N7514">
            <v>42640</v>
          </cell>
          <cell r="Q7514">
            <v>0</v>
          </cell>
          <cell r="T7514">
            <v>0</v>
          </cell>
          <cell r="U7514">
            <v>0</v>
          </cell>
          <cell r="V7514">
            <v>0</v>
          </cell>
        </row>
        <row r="7515">
          <cell r="D7515" t="str">
            <v>GENCASA LẠNG SƠN</v>
          </cell>
          <cell r="M7515" t="str">
            <v>﻿Đã nghỉ việc</v>
          </cell>
          <cell r="N7515">
            <v>42640</v>
          </cell>
          <cell r="Q7515">
            <v>0</v>
          </cell>
          <cell r="T7515">
            <v>0</v>
          </cell>
          <cell r="U7515">
            <v>0</v>
          </cell>
          <cell r="V7515">
            <v>0</v>
          </cell>
        </row>
        <row r="7516">
          <cell r="D7516" t="str">
            <v>GENCASA HÀ ĐÔNG</v>
          </cell>
          <cell r="M7516" t="str">
            <v>﻿Đang hoạt động</v>
          </cell>
          <cell r="N7516">
            <v>42640</v>
          </cell>
          <cell r="Q7516">
            <v>0</v>
          </cell>
          <cell r="T7516">
            <v>0</v>
          </cell>
          <cell r="U7516">
            <v>1</v>
          </cell>
          <cell r="V7516">
            <v>0</v>
          </cell>
        </row>
        <row r="7517">
          <cell r="D7517" t="str">
            <v>THE KEY</v>
          </cell>
          <cell r="M7517" t="str">
            <v>﻿Đã nghỉ việc</v>
          </cell>
          <cell r="N7517">
            <v>42639</v>
          </cell>
          <cell r="Q7517">
            <v>0</v>
          </cell>
          <cell r="T7517">
            <v>0</v>
          </cell>
          <cell r="U7517">
            <v>0</v>
          </cell>
          <cell r="V7517">
            <v>0</v>
          </cell>
        </row>
        <row r="7518">
          <cell r="D7518" t="str">
            <v>THE KEY</v>
          </cell>
          <cell r="M7518" t="str">
            <v>﻿Đã nghỉ việc</v>
          </cell>
          <cell r="N7518">
            <v>42639</v>
          </cell>
          <cell r="Q7518">
            <v>0</v>
          </cell>
          <cell r="T7518">
            <v>0</v>
          </cell>
          <cell r="U7518">
            <v>0</v>
          </cell>
          <cell r="V7518">
            <v>0</v>
          </cell>
        </row>
        <row r="7519">
          <cell r="D7519" t="str">
            <v>LUCKY CAT</v>
          </cell>
          <cell r="M7519" t="str">
            <v>﻿Đang hoạt động</v>
          </cell>
          <cell r="N7519">
            <v>42640</v>
          </cell>
          <cell r="Q7519">
            <v>1</v>
          </cell>
          <cell r="T7519">
            <v>0</v>
          </cell>
          <cell r="U7519">
            <v>0</v>
          </cell>
          <cell r="V7519">
            <v>0</v>
          </cell>
        </row>
        <row r="7520">
          <cell r="D7520" t="str">
            <v>THE KEY</v>
          </cell>
          <cell r="M7520" t="str">
            <v>﻿Đang hoạt động</v>
          </cell>
          <cell r="N7520">
            <v>42639</v>
          </cell>
          <cell r="Q7520">
            <v>1</v>
          </cell>
          <cell r="T7520">
            <v>0</v>
          </cell>
          <cell r="U7520">
            <v>0</v>
          </cell>
          <cell r="V7520">
            <v>0</v>
          </cell>
        </row>
        <row r="7521">
          <cell r="D7521" t="str">
            <v>GENCASA LẠNG SƠN</v>
          </cell>
          <cell r="M7521" t="str">
            <v>﻿Đang hoạt động</v>
          </cell>
          <cell r="N7521">
            <v>42639</v>
          </cell>
          <cell r="Q7521">
            <v>0</v>
          </cell>
          <cell r="T7521">
            <v>0</v>
          </cell>
          <cell r="U7521">
            <v>1</v>
          </cell>
          <cell r="V7521">
            <v>0</v>
          </cell>
        </row>
        <row r="7522">
          <cell r="D7522" t="str">
            <v>MDRT HCM</v>
          </cell>
          <cell r="M7522" t="str">
            <v>﻿Đang hoạt động</v>
          </cell>
          <cell r="N7522">
            <v>42640</v>
          </cell>
          <cell r="Q7522">
            <v>1</v>
          </cell>
          <cell r="T7522">
            <v>0</v>
          </cell>
          <cell r="U7522">
            <v>0</v>
          </cell>
          <cell r="V7522">
            <v>0</v>
          </cell>
        </row>
        <row r="7523">
          <cell r="D7523" t="str">
            <v>GENCASA LONG BIÊN</v>
          </cell>
          <cell r="M7523" t="str">
            <v>﻿Đang hoạt động</v>
          </cell>
          <cell r="N7523">
            <v>42640</v>
          </cell>
          <cell r="Q7523">
            <v>1</v>
          </cell>
          <cell r="T7523">
            <v>0</v>
          </cell>
          <cell r="U7523">
            <v>0</v>
          </cell>
          <cell r="V7523">
            <v>0</v>
          </cell>
        </row>
        <row r="7524">
          <cell r="D7524" t="str">
            <v>GREEN DRAGON</v>
          </cell>
          <cell r="M7524" t="str">
            <v>﻿Đang hoạt động</v>
          </cell>
          <cell r="N7524">
            <v>42639</v>
          </cell>
          <cell r="Q7524">
            <v>1</v>
          </cell>
          <cell r="T7524">
            <v>0</v>
          </cell>
          <cell r="U7524">
            <v>0</v>
          </cell>
          <cell r="V7524">
            <v>0</v>
          </cell>
        </row>
        <row r="7525">
          <cell r="D7525" t="str">
            <v>GENCASA LONG BIÊN</v>
          </cell>
          <cell r="M7525" t="str">
            <v>﻿Đã nghỉ việc</v>
          </cell>
          <cell r="N7525">
            <v>42640</v>
          </cell>
          <cell r="Q7525">
            <v>0</v>
          </cell>
          <cell r="T7525">
            <v>0</v>
          </cell>
          <cell r="U7525">
            <v>0</v>
          </cell>
          <cell r="V7525">
            <v>0</v>
          </cell>
        </row>
        <row r="7526">
          <cell r="D7526" t="str">
            <v>GENCASA LẠNG SƠN</v>
          </cell>
          <cell r="M7526" t="str">
            <v>﻿Đã nghỉ việc</v>
          </cell>
          <cell r="N7526">
            <v>42640</v>
          </cell>
          <cell r="Q7526">
            <v>0</v>
          </cell>
          <cell r="T7526">
            <v>0</v>
          </cell>
          <cell r="U7526">
            <v>0</v>
          </cell>
          <cell r="V7526">
            <v>0</v>
          </cell>
        </row>
        <row r="7527">
          <cell r="D7527" t="str">
            <v>GENCASA LONG BIÊN</v>
          </cell>
          <cell r="M7527" t="str">
            <v>﻿Đang hoạt động</v>
          </cell>
          <cell r="N7527">
            <v>42640</v>
          </cell>
          <cell r="Q7527">
            <v>1</v>
          </cell>
          <cell r="T7527">
            <v>0</v>
          </cell>
          <cell r="U7527">
            <v>0</v>
          </cell>
          <cell r="V7527">
            <v>0</v>
          </cell>
        </row>
        <row r="7528">
          <cell r="D7528" t="str">
            <v>GENCASA TÂN PHÚ</v>
          </cell>
          <cell r="M7528" t="str">
            <v>﻿Đang hoạt động</v>
          </cell>
          <cell r="N7528">
            <v>42640</v>
          </cell>
          <cell r="Q7528">
            <v>1</v>
          </cell>
          <cell r="T7528">
            <v>0</v>
          </cell>
          <cell r="U7528">
            <v>0</v>
          </cell>
          <cell r="V7528">
            <v>0</v>
          </cell>
        </row>
        <row r="7529">
          <cell r="D7529" t="str">
            <v>BLUE WAVES</v>
          </cell>
          <cell r="M7529" t="str">
            <v>﻿Đã nghỉ việc</v>
          </cell>
          <cell r="N7529">
            <v>42662</v>
          </cell>
          <cell r="Q7529">
            <v>0</v>
          </cell>
          <cell r="T7529">
            <v>0</v>
          </cell>
          <cell r="U7529">
            <v>0</v>
          </cell>
          <cell r="V7529">
            <v>0</v>
          </cell>
        </row>
        <row r="7530">
          <cell r="D7530" t="str">
            <v>BLUE OCEAN</v>
          </cell>
          <cell r="M7530" t="str">
            <v>﻿Đang hoạt động</v>
          </cell>
          <cell r="N7530">
            <v>42669</v>
          </cell>
          <cell r="Q7530">
            <v>0</v>
          </cell>
          <cell r="T7530">
            <v>0</v>
          </cell>
          <cell r="U7530">
            <v>0</v>
          </cell>
          <cell r="V7530">
            <v>1</v>
          </cell>
        </row>
        <row r="7531">
          <cell r="D7531" t="str">
            <v>VICTORY</v>
          </cell>
          <cell r="M7531" t="str">
            <v>﻿Đã nghỉ việc</v>
          </cell>
          <cell r="N7531">
            <v>42639</v>
          </cell>
          <cell r="Q7531">
            <v>0</v>
          </cell>
          <cell r="T7531">
            <v>0</v>
          </cell>
          <cell r="U7531">
            <v>0</v>
          </cell>
          <cell r="V7531">
            <v>0</v>
          </cell>
        </row>
        <row r="7532">
          <cell r="D7532" t="str">
            <v>VICTORY</v>
          </cell>
          <cell r="M7532" t="str">
            <v>﻿Đang hoạt động</v>
          </cell>
          <cell r="N7532">
            <v>42639</v>
          </cell>
          <cell r="Q7532">
            <v>1</v>
          </cell>
          <cell r="T7532">
            <v>0</v>
          </cell>
          <cell r="U7532">
            <v>0</v>
          </cell>
          <cell r="V7532">
            <v>0</v>
          </cell>
        </row>
        <row r="7533">
          <cell r="D7533" t="str">
            <v>THE STARS 2</v>
          </cell>
          <cell r="M7533" t="str">
            <v>﻿Đã nghỉ việc</v>
          </cell>
          <cell r="N7533">
            <v>42635</v>
          </cell>
          <cell r="Q7533">
            <v>0</v>
          </cell>
          <cell r="T7533">
            <v>0</v>
          </cell>
          <cell r="U7533">
            <v>0</v>
          </cell>
          <cell r="V7533">
            <v>0</v>
          </cell>
        </row>
        <row r="7534">
          <cell r="D7534" t="str">
            <v>VICTORY</v>
          </cell>
          <cell r="M7534" t="str">
            <v>﻿Đang hoạt động</v>
          </cell>
          <cell r="N7534">
            <v>42639</v>
          </cell>
          <cell r="Q7534">
            <v>1</v>
          </cell>
          <cell r="T7534">
            <v>0</v>
          </cell>
          <cell r="U7534">
            <v>0</v>
          </cell>
          <cell r="V7534">
            <v>0</v>
          </cell>
        </row>
        <row r="7535">
          <cell r="D7535" t="str">
            <v>EIB MIỀN TRUNG 1</v>
          </cell>
          <cell r="M7535" t="str">
            <v>﻿Đang hoạt động</v>
          </cell>
          <cell r="N7535">
            <v>42642</v>
          </cell>
          <cell r="Q7535">
            <v>0</v>
          </cell>
          <cell r="T7535">
            <v>0</v>
          </cell>
          <cell r="U7535">
            <v>0</v>
          </cell>
          <cell r="V7535">
            <v>0</v>
          </cell>
        </row>
        <row r="7536">
          <cell r="D7536" t="str">
            <v>GENCASA LẠNG SƠN</v>
          </cell>
          <cell r="M7536" t="str">
            <v>﻿Đang hoạt động</v>
          </cell>
          <cell r="N7536">
            <v>42640</v>
          </cell>
          <cell r="Q7536">
            <v>0</v>
          </cell>
          <cell r="T7536">
            <v>0</v>
          </cell>
          <cell r="U7536">
            <v>1</v>
          </cell>
          <cell r="V7536">
            <v>0</v>
          </cell>
        </row>
        <row r="7537">
          <cell r="D7537" t="str">
            <v>VICTORY</v>
          </cell>
          <cell r="M7537" t="str">
            <v>﻿Đang hoạt động</v>
          </cell>
          <cell r="N7537">
            <v>42639</v>
          </cell>
          <cell r="Q7537">
            <v>1</v>
          </cell>
          <cell r="T7537">
            <v>0</v>
          </cell>
          <cell r="U7537">
            <v>0</v>
          </cell>
          <cell r="V7537">
            <v>0</v>
          </cell>
        </row>
        <row r="7538">
          <cell r="D7538" t="str">
            <v>THE STARS 2</v>
          </cell>
          <cell r="M7538" t="str">
            <v>﻿Đã nghỉ việc</v>
          </cell>
          <cell r="N7538">
            <v>42635</v>
          </cell>
          <cell r="Q7538">
            <v>0</v>
          </cell>
          <cell r="T7538">
            <v>0</v>
          </cell>
          <cell r="U7538">
            <v>0</v>
          </cell>
          <cell r="V7538">
            <v>0</v>
          </cell>
        </row>
        <row r="7539">
          <cell r="D7539" t="str">
            <v>ALLEGRO</v>
          </cell>
          <cell r="M7539" t="str">
            <v>﻿Đang hoạt động</v>
          </cell>
          <cell r="N7539">
            <v>42643</v>
          </cell>
          <cell r="Q7539">
            <v>1</v>
          </cell>
          <cell r="T7539">
            <v>0</v>
          </cell>
          <cell r="U7539">
            <v>0</v>
          </cell>
          <cell r="V7539">
            <v>0</v>
          </cell>
        </row>
        <row r="7540">
          <cell r="D7540" t="str">
            <v>GENCASA LẠNG SƠN</v>
          </cell>
          <cell r="M7540" t="str">
            <v>﻿Đang hoạt động</v>
          </cell>
          <cell r="N7540">
            <v>42640</v>
          </cell>
          <cell r="Q7540">
            <v>1</v>
          </cell>
          <cell r="T7540">
            <v>0</v>
          </cell>
          <cell r="U7540">
            <v>0</v>
          </cell>
          <cell r="V7540">
            <v>0</v>
          </cell>
        </row>
        <row r="7541">
          <cell r="D7541" t="str">
            <v>PHI MÃ</v>
          </cell>
          <cell r="M7541" t="str">
            <v>﻿Đang hoạt động</v>
          </cell>
          <cell r="N7541">
            <v>42640</v>
          </cell>
          <cell r="Q7541">
            <v>1</v>
          </cell>
          <cell r="T7541">
            <v>0</v>
          </cell>
          <cell r="U7541">
            <v>0</v>
          </cell>
          <cell r="V7541">
            <v>0</v>
          </cell>
        </row>
        <row r="7542">
          <cell r="D7542" t="str">
            <v>GENCASA LẠNG SƠN</v>
          </cell>
          <cell r="M7542" t="str">
            <v>﻿Đang hoạt động</v>
          </cell>
          <cell r="N7542">
            <v>42726</v>
          </cell>
          <cell r="Q7542">
            <v>0</v>
          </cell>
          <cell r="T7542">
            <v>0</v>
          </cell>
          <cell r="U7542">
            <v>1</v>
          </cell>
          <cell r="V7542">
            <v>0</v>
          </cell>
        </row>
        <row r="7543">
          <cell r="D7543" t="str">
            <v>ALLEGRO</v>
          </cell>
          <cell r="M7543" t="str">
            <v>﻿Đã nghỉ việc</v>
          </cell>
          <cell r="N7543">
            <v>42640</v>
          </cell>
          <cell r="Q7543">
            <v>0</v>
          </cell>
          <cell r="T7543">
            <v>0</v>
          </cell>
          <cell r="U7543">
            <v>0</v>
          </cell>
          <cell r="V7543">
            <v>0</v>
          </cell>
        </row>
        <row r="7544">
          <cell r="D7544" t="str">
            <v>BÌNH MINH</v>
          </cell>
          <cell r="M7544" t="str">
            <v>﻿Đang hoạt động</v>
          </cell>
          <cell r="N7544">
            <v>42692</v>
          </cell>
          <cell r="Q7544">
            <v>1</v>
          </cell>
          <cell r="T7544">
            <v>0</v>
          </cell>
          <cell r="U7544">
            <v>0</v>
          </cell>
          <cell r="V7544">
            <v>0</v>
          </cell>
        </row>
        <row r="7545">
          <cell r="D7545" t="str">
            <v>GENCASA LẠNG SƠN</v>
          </cell>
          <cell r="M7545" t="str">
            <v>﻿Đang hoạt động</v>
          </cell>
          <cell r="N7545">
            <v>42640</v>
          </cell>
          <cell r="Q7545">
            <v>1</v>
          </cell>
          <cell r="T7545">
            <v>0</v>
          </cell>
          <cell r="U7545">
            <v>0</v>
          </cell>
          <cell r="V7545">
            <v>0</v>
          </cell>
        </row>
        <row r="7546">
          <cell r="D7546" t="str">
            <v>THE STARS 2</v>
          </cell>
          <cell r="M7546" t="str">
            <v>﻿Đã nghỉ việc</v>
          </cell>
          <cell r="N7546">
            <v>42635</v>
          </cell>
          <cell r="Q7546">
            <v>0</v>
          </cell>
          <cell r="T7546">
            <v>0</v>
          </cell>
          <cell r="U7546">
            <v>0</v>
          </cell>
          <cell r="V7546">
            <v>0</v>
          </cell>
        </row>
        <row r="7547">
          <cell r="D7547" t="str">
            <v>THE STARS 2</v>
          </cell>
          <cell r="M7547" t="str">
            <v>﻿Đã nghỉ việc</v>
          </cell>
          <cell r="N7547">
            <v>42636</v>
          </cell>
          <cell r="Q7547">
            <v>0</v>
          </cell>
          <cell r="T7547">
            <v>0</v>
          </cell>
          <cell r="U7547">
            <v>0</v>
          </cell>
          <cell r="V7547">
            <v>0</v>
          </cell>
        </row>
        <row r="7548">
          <cell r="D7548" t="str">
            <v>BLUE WAVES</v>
          </cell>
          <cell r="M7548" t="str">
            <v>﻿Đã nghỉ việc</v>
          </cell>
          <cell r="N7548">
            <v>42677</v>
          </cell>
          <cell r="Q7548">
            <v>0</v>
          </cell>
          <cell r="T7548">
            <v>0</v>
          </cell>
          <cell r="U7548">
            <v>0</v>
          </cell>
          <cell r="V7548">
            <v>0</v>
          </cell>
        </row>
        <row r="7549">
          <cell r="D7549" t="str">
            <v>THE STARS 2</v>
          </cell>
          <cell r="M7549" t="str">
            <v>﻿Đã nghỉ việc</v>
          </cell>
          <cell r="N7549">
            <v>42635</v>
          </cell>
          <cell r="Q7549">
            <v>0</v>
          </cell>
          <cell r="T7549">
            <v>0</v>
          </cell>
          <cell r="U7549">
            <v>0</v>
          </cell>
          <cell r="V7549">
            <v>0</v>
          </cell>
        </row>
        <row r="7550">
          <cell r="D7550" t="str">
            <v>GENCASA HƯNG YÊN</v>
          </cell>
          <cell r="M7550" t="str">
            <v>﻿Đang hoạt động</v>
          </cell>
          <cell r="N7550">
            <v>42668</v>
          </cell>
          <cell r="Q7550">
            <v>1</v>
          </cell>
          <cell r="T7550">
            <v>0</v>
          </cell>
          <cell r="U7550">
            <v>0</v>
          </cell>
          <cell r="V7550">
            <v>0</v>
          </cell>
        </row>
        <row r="7551">
          <cell r="D7551" t="str">
            <v>BLUE WAVES</v>
          </cell>
          <cell r="M7551" t="str">
            <v>﻿Đang hoạt động</v>
          </cell>
          <cell r="N7551">
            <v>42639</v>
          </cell>
          <cell r="Q7551">
            <v>1</v>
          </cell>
          <cell r="T7551">
            <v>0</v>
          </cell>
          <cell r="U7551">
            <v>0</v>
          </cell>
          <cell r="V7551">
            <v>0</v>
          </cell>
        </row>
        <row r="7552">
          <cell r="D7552" t="str">
            <v>THE STARS 2</v>
          </cell>
          <cell r="M7552" t="str">
            <v>﻿Đã nghỉ việc</v>
          </cell>
          <cell r="N7552">
            <v>42635</v>
          </cell>
          <cell r="Q7552">
            <v>0</v>
          </cell>
          <cell r="T7552">
            <v>0</v>
          </cell>
          <cell r="U7552">
            <v>0</v>
          </cell>
          <cell r="V7552">
            <v>0</v>
          </cell>
        </row>
        <row r="7553">
          <cell r="D7553" t="str">
            <v>EIB MIỀN NAM 1</v>
          </cell>
          <cell r="M7553" t="str">
            <v>﻿Đang hoạt động</v>
          </cell>
          <cell r="N7553">
            <v>42642</v>
          </cell>
          <cell r="Q7553">
            <v>0</v>
          </cell>
          <cell r="T7553">
            <v>0</v>
          </cell>
          <cell r="U7553">
            <v>0</v>
          </cell>
          <cell r="V7553">
            <v>0</v>
          </cell>
        </row>
        <row r="7554">
          <cell r="D7554" t="str">
            <v>EIB MIỀN NAM 1</v>
          </cell>
          <cell r="M7554" t="str">
            <v>﻿Đang hoạt động</v>
          </cell>
          <cell r="N7554">
            <v>42642</v>
          </cell>
          <cell r="Q7554">
            <v>0</v>
          </cell>
          <cell r="T7554">
            <v>0</v>
          </cell>
          <cell r="U7554">
            <v>0</v>
          </cell>
          <cell r="V7554">
            <v>0</v>
          </cell>
        </row>
        <row r="7555">
          <cell r="D7555" t="str">
            <v>GENCASA HƯNG YÊN</v>
          </cell>
          <cell r="M7555" t="str">
            <v>﻿Đang hoạt động</v>
          </cell>
          <cell r="N7555">
            <v>42718</v>
          </cell>
          <cell r="Q7555">
            <v>1</v>
          </cell>
          <cell r="T7555">
            <v>0</v>
          </cell>
          <cell r="U7555">
            <v>0</v>
          </cell>
          <cell r="V7555">
            <v>0</v>
          </cell>
        </row>
        <row r="7556">
          <cell r="D7556" t="str">
            <v>THE STARS 2</v>
          </cell>
          <cell r="M7556" t="str">
            <v>﻿Đã nghỉ việc</v>
          </cell>
          <cell r="N7556">
            <v>42636</v>
          </cell>
          <cell r="Q7556">
            <v>0</v>
          </cell>
          <cell r="T7556">
            <v>0</v>
          </cell>
          <cell r="U7556">
            <v>0</v>
          </cell>
          <cell r="V7556">
            <v>0</v>
          </cell>
        </row>
        <row r="7557">
          <cell r="D7557" t="str">
            <v>THE STARS 2</v>
          </cell>
          <cell r="M7557" t="str">
            <v>﻿Đang hoạt động</v>
          </cell>
          <cell r="N7557">
            <v>42681</v>
          </cell>
          <cell r="Q7557">
            <v>0</v>
          </cell>
          <cell r="T7557">
            <v>0</v>
          </cell>
          <cell r="U7557">
            <v>1</v>
          </cell>
          <cell r="V7557">
            <v>0</v>
          </cell>
        </row>
        <row r="7558">
          <cell r="D7558" t="str">
            <v>VICTORY</v>
          </cell>
          <cell r="M7558" t="str">
            <v>﻿Đang hoạt động</v>
          </cell>
          <cell r="N7558">
            <v>42661</v>
          </cell>
          <cell r="Q7558">
            <v>1</v>
          </cell>
          <cell r="T7558">
            <v>0</v>
          </cell>
          <cell r="U7558">
            <v>0</v>
          </cell>
          <cell r="V7558">
            <v>0</v>
          </cell>
        </row>
        <row r="7559">
          <cell r="D7559" t="str">
            <v>THE STARS 2</v>
          </cell>
          <cell r="M7559" t="str">
            <v>﻿Đang hoạt động</v>
          </cell>
          <cell r="N7559">
            <v>42639</v>
          </cell>
          <cell r="Q7559">
            <v>1</v>
          </cell>
          <cell r="T7559">
            <v>0</v>
          </cell>
          <cell r="U7559">
            <v>0</v>
          </cell>
          <cell r="V7559">
            <v>0</v>
          </cell>
        </row>
        <row r="7560">
          <cell r="D7560" t="str">
            <v>THE STARS 2</v>
          </cell>
          <cell r="M7560" t="str">
            <v>﻿Đang hoạt động</v>
          </cell>
          <cell r="N7560">
            <v>42639</v>
          </cell>
          <cell r="Q7560">
            <v>1</v>
          </cell>
          <cell r="T7560">
            <v>0</v>
          </cell>
          <cell r="U7560">
            <v>0</v>
          </cell>
          <cell r="V7560">
            <v>0</v>
          </cell>
        </row>
        <row r="7561">
          <cell r="D7561" t="str">
            <v>GENCASA HƯNG YÊN</v>
          </cell>
          <cell r="M7561" t="str">
            <v>﻿Đang hoạt động</v>
          </cell>
          <cell r="N7561">
            <v>42635</v>
          </cell>
          <cell r="Q7561">
            <v>1</v>
          </cell>
          <cell r="T7561">
            <v>0</v>
          </cell>
          <cell r="U7561">
            <v>0</v>
          </cell>
          <cell r="V7561">
            <v>0</v>
          </cell>
        </row>
        <row r="7562">
          <cell r="D7562" t="str">
            <v>BÌNH MINH</v>
          </cell>
          <cell r="M7562" t="str">
            <v>﻿Đã nghỉ việc</v>
          </cell>
          <cell r="N7562">
            <v>42657</v>
          </cell>
          <cell r="Q7562">
            <v>0</v>
          </cell>
          <cell r="T7562">
            <v>0</v>
          </cell>
          <cell r="U7562">
            <v>0</v>
          </cell>
          <cell r="V7562">
            <v>0</v>
          </cell>
        </row>
        <row r="7563">
          <cell r="D7563" t="str">
            <v>THE STARS 2</v>
          </cell>
          <cell r="M7563" t="str">
            <v>﻿Đã nghỉ việc</v>
          </cell>
          <cell r="N7563">
            <v>42635</v>
          </cell>
          <cell r="Q7563">
            <v>0</v>
          </cell>
          <cell r="T7563">
            <v>0</v>
          </cell>
          <cell r="U7563">
            <v>0</v>
          </cell>
          <cell r="V7563">
            <v>0</v>
          </cell>
        </row>
        <row r="7564">
          <cell r="D7564" t="str">
            <v>GENCASA LẠNG SƠN</v>
          </cell>
          <cell r="M7564" t="str">
            <v>﻿Đang hoạt động</v>
          </cell>
          <cell r="N7564">
            <v>42640</v>
          </cell>
          <cell r="Q7564">
            <v>1</v>
          </cell>
          <cell r="T7564">
            <v>0</v>
          </cell>
          <cell r="U7564">
            <v>0</v>
          </cell>
          <cell r="V7564">
            <v>0</v>
          </cell>
        </row>
        <row r="7565">
          <cell r="D7565" t="str">
            <v>THE STARS 2</v>
          </cell>
          <cell r="M7565" t="str">
            <v>﻿Đang hoạt động</v>
          </cell>
          <cell r="N7565">
            <v>42635</v>
          </cell>
          <cell r="Q7565">
            <v>1</v>
          </cell>
          <cell r="T7565">
            <v>0</v>
          </cell>
          <cell r="U7565">
            <v>0</v>
          </cell>
          <cell r="V7565">
            <v>0</v>
          </cell>
        </row>
        <row r="7566">
          <cell r="D7566" t="str">
            <v>BLUE OCEAN</v>
          </cell>
          <cell r="M7566" t="str">
            <v>﻿Đã nghỉ việc</v>
          </cell>
          <cell r="N7566">
            <v>42639</v>
          </cell>
          <cell r="Q7566">
            <v>0</v>
          </cell>
          <cell r="T7566">
            <v>0</v>
          </cell>
          <cell r="U7566">
            <v>0</v>
          </cell>
          <cell r="V7566">
            <v>0</v>
          </cell>
        </row>
        <row r="7567">
          <cell r="D7567" t="str">
            <v>THE KEY</v>
          </cell>
          <cell r="M7567" t="str">
            <v>﻿Đang hoạt động</v>
          </cell>
          <cell r="N7567">
            <v>42639</v>
          </cell>
          <cell r="Q7567">
            <v>1</v>
          </cell>
          <cell r="T7567">
            <v>0</v>
          </cell>
          <cell r="U7567">
            <v>0</v>
          </cell>
          <cell r="V7567">
            <v>0</v>
          </cell>
        </row>
        <row r="7568">
          <cell r="D7568" t="str">
            <v>LUCKY CAT</v>
          </cell>
          <cell r="M7568" t="str">
            <v>﻿Đang hoạt động</v>
          </cell>
          <cell r="N7568">
            <v>42640</v>
          </cell>
          <cell r="Q7568">
            <v>1</v>
          </cell>
          <cell r="T7568">
            <v>0</v>
          </cell>
          <cell r="U7568">
            <v>0</v>
          </cell>
          <cell r="V7568">
            <v>0</v>
          </cell>
        </row>
        <row r="7569">
          <cell r="D7569" t="str">
            <v>THIÊN SƠN</v>
          </cell>
          <cell r="M7569" t="str">
            <v>﻿Đang hoạt động</v>
          </cell>
          <cell r="N7569">
            <v>42664</v>
          </cell>
          <cell r="Q7569">
            <v>0</v>
          </cell>
          <cell r="T7569">
            <v>0</v>
          </cell>
          <cell r="U7569">
            <v>1</v>
          </cell>
          <cell r="V7569">
            <v>0</v>
          </cell>
        </row>
        <row r="7570">
          <cell r="D7570" t="str">
            <v>REDBULL</v>
          </cell>
          <cell r="M7570" t="str">
            <v>﻿Đang hoạt động</v>
          </cell>
          <cell r="N7570">
            <v>42639</v>
          </cell>
          <cell r="Q7570">
            <v>1</v>
          </cell>
          <cell r="T7570">
            <v>0</v>
          </cell>
          <cell r="U7570">
            <v>0</v>
          </cell>
          <cell r="V7570">
            <v>0</v>
          </cell>
        </row>
        <row r="7571">
          <cell r="D7571" t="str">
            <v>VICTORY</v>
          </cell>
          <cell r="M7571" t="str">
            <v>﻿Đang hoạt động</v>
          </cell>
          <cell r="N7571">
            <v>42639</v>
          </cell>
          <cell r="Q7571">
            <v>1</v>
          </cell>
          <cell r="T7571">
            <v>0</v>
          </cell>
          <cell r="U7571">
            <v>0</v>
          </cell>
          <cell r="V7571">
            <v>0</v>
          </cell>
        </row>
        <row r="7572">
          <cell r="D7572" t="str">
            <v>REDBULL</v>
          </cell>
          <cell r="M7572" t="str">
            <v>﻿Đang hoạt động</v>
          </cell>
          <cell r="N7572">
            <v>42640</v>
          </cell>
          <cell r="Q7572">
            <v>1</v>
          </cell>
          <cell r="T7572">
            <v>0</v>
          </cell>
          <cell r="U7572">
            <v>0</v>
          </cell>
          <cell r="V7572">
            <v>0</v>
          </cell>
        </row>
        <row r="7573">
          <cell r="D7573" t="str">
            <v>REDBULL</v>
          </cell>
          <cell r="M7573" t="str">
            <v>﻿Đã nghỉ việc</v>
          </cell>
          <cell r="N7573">
            <v>42640</v>
          </cell>
          <cell r="Q7573">
            <v>0</v>
          </cell>
          <cell r="T7573">
            <v>0</v>
          </cell>
          <cell r="U7573">
            <v>0</v>
          </cell>
          <cell r="V7573">
            <v>0</v>
          </cell>
        </row>
        <row r="7574">
          <cell r="D7574" t="str">
            <v>THE STARS 2</v>
          </cell>
          <cell r="M7574" t="str">
            <v>﻿Đã nghỉ việc</v>
          </cell>
          <cell r="N7574">
            <v>42635</v>
          </cell>
          <cell r="Q7574">
            <v>0</v>
          </cell>
          <cell r="T7574">
            <v>0</v>
          </cell>
          <cell r="U7574">
            <v>0</v>
          </cell>
          <cell r="V7574">
            <v>0</v>
          </cell>
        </row>
        <row r="7575">
          <cell r="D7575" t="str">
            <v>THE KEY</v>
          </cell>
          <cell r="M7575" t="str">
            <v>﻿Đang hoạt động</v>
          </cell>
          <cell r="N7575">
            <v>42639</v>
          </cell>
          <cell r="Q7575">
            <v>1</v>
          </cell>
          <cell r="T7575">
            <v>0</v>
          </cell>
          <cell r="U7575">
            <v>0</v>
          </cell>
          <cell r="V7575">
            <v>0</v>
          </cell>
        </row>
        <row r="7576">
          <cell r="D7576" t="str">
            <v>REDBULL</v>
          </cell>
          <cell r="M7576" t="str">
            <v>﻿Đang hoạt động</v>
          </cell>
          <cell r="N7576">
            <v>42640</v>
          </cell>
          <cell r="Q7576">
            <v>1</v>
          </cell>
          <cell r="T7576">
            <v>0</v>
          </cell>
          <cell r="U7576">
            <v>0</v>
          </cell>
          <cell r="V7576">
            <v>0</v>
          </cell>
        </row>
        <row r="7577">
          <cell r="D7577" t="str">
            <v>BLUE OCEAN</v>
          </cell>
          <cell r="M7577" t="str">
            <v>﻿Đang hoạt động</v>
          </cell>
          <cell r="N7577">
            <v>42639</v>
          </cell>
          <cell r="Q7577">
            <v>1</v>
          </cell>
          <cell r="T7577">
            <v>0</v>
          </cell>
          <cell r="U7577">
            <v>0</v>
          </cell>
          <cell r="V7577">
            <v>0</v>
          </cell>
        </row>
        <row r="7578">
          <cell r="D7578" t="str">
            <v>THE STARS 2</v>
          </cell>
          <cell r="M7578" t="str">
            <v>﻿Đang hoạt động</v>
          </cell>
          <cell r="N7578">
            <v>42635</v>
          </cell>
          <cell r="Q7578">
            <v>1</v>
          </cell>
          <cell r="T7578">
            <v>0</v>
          </cell>
          <cell r="U7578">
            <v>0</v>
          </cell>
          <cell r="V7578">
            <v>0</v>
          </cell>
        </row>
        <row r="7579">
          <cell r="D7579" t="str">
            <v>REDBULL</v>
          </cell>
          <cell r="M7579" t="str">
            <v>﻿Đang hoạt động</v>
          </cell>
          <cell r="N7579">
            <v>42640</v>
          </cell>
          <cell r="Q7579">
            <v>1</v>
          </cell>
          <cell r="T7579">
            <v>0</v>
          </cell>
          <cell r="U7579">
            <v>0</v>
          </cell>
          <cell r="V7579">
            <v>0</v>
          </cell>
        </row>
        <row r="7580">
          <cell r="D7580" t="str">
            <v>THE KEY</v>
          </cell>
          <cell r="M7580" t="str">
            <v>﻿Đang hoạt động</v>
          </cell>
          <cell r="N7580">
            <v>42639</v>
          </cell>
          <cell r="Q7580">
            <v>1</v>
          </cell>
          <cell r="T7580">
            <v>0</v>
          </cell>
          <cell r="U7580">
            <v>0</v>
          </cell>
          <cell r="V7580">
            <v>0</v>
          </cell>
        </row>
        <row r="7581">
          <cell r="D7581" t="str">
            <v>THE STARS 2</v>
          </cell>
          <cell r="M7581" t="str">
            <v>﻿Đã nghỉ việc</v>
          </cell>
          <cell r="N7581">
            <v>42635</v>
          </cell>
          <cell r="Q7581">
            <v>0</v>
          </cell>
          <cell r="T7581">
            <v>0</v>
          </cell>
          <cell r="U7581">
            <v>0</v>
          </cell>
          <cell r="V7581">
            <v>0</v>
          </cell>
        </row>
        <row r="7582">
          <cell r="D7582" t="str">
            <v>REDBULL</v>
          </cell>
          <cell r="M7582" t="str">
            <v>﻿Đang hoạt động</v>
          </cell>
          <cell r="N7582">
            <v>42640</v>
          </cell>
          <cell r="Q7582">
            <v>1</v>
          </cell>
          <cell r="T7582">
            <v>0</v>
          </cell>
          <cell r="U7582">
            <v>0</v>
          </cell>
          <cell r="V7582">
            <v>0</v>
          </cell>
        </row>
        <row r="7583">
          <cell r="D7583" t="str">
            <v>BLUE OCEAN</v>
          </cell>
          <cell r="M7583" t="str">
            <v>﻿Đã nghỉ việc</v>
          </cell>
          <cell r="N7583">
            <v>42642</v>
          </cell>
          <cell r="Q7583">
            <v>0</v>
          </cell>
          <cell r="T7583">
            <v>0</v>
          </cell>
          <cell r="U7583">
            <v>0</v>
          </cell>
          <cell r="V7583">
            <v>0</v>
          </cell>
        </row>
        <row r="7584">
          <cell r="D7584" t="str">
            <v>REDBULL</v>
          </cell>
          <cell r="M7584" t="str">
            <v>﻿Đã nghỉ việc</v>
          </cell>
          <cell r="N7584">
            <v>42639</v>
          </cell>
          <cell r="Q7584">
            <v>0</v>
          </cell>
          <cell r="T7584">
            <v>0</v>
          </cell>
          <cell r="U7584">
            <v>0</v>
          </cell>
          <cell r="V7584">
            <v>0</v>
          </cell>
        </row>
        <row r="7585">
          <cell r="D7585" t="str">
            <v>THE STARS 2</v>
          </cell>
          <cell r="M7585" t="str">
            <v>﻿Đã nghỉ việc</v>
          </cell>
          <cell r="N7585">
            <v>42635</v>
          </cell>
          <cell r="Q7585">
            <v>0</v>
          </cell>
          <cell r="T7585">
            <v>0</v>
          </cell>
          <cell r="U7585">
            <v>0</v>
          </cell>
          <cell r="V7585">
            <v>0</v>
          </cell>
        </row>
        <row r="7586">
          <cell r="D7586" t="str">
            <v>GENCASA LONG BIÊN</v>
          </cell>
          <cell r="M7586" t="str">
            <v>﻿Đang hoạt động</v>
          </cell>
          <cell r="N7586">
            <v>42640</v>
          </cell>
          <cell r="Q7586">
            <v>1</v>
          </cell>
          <cell r="T7586">
            <v>0</v>
          </cell>
          <cell r="U7586">
            <v>0</v>
          </cell>
          <cell r="V7586">
            <v>0</v>
          </cell>
        </row>
        <row r="7587">
          <cell r="D7587" t="str">
            <v>BLUE OCEAN</v>
          </cell>
          <cell r="M7587" t="str">
            <v>﻿Đã nghỉ việc</v>
          </cell>
          <cell r="N7587">
            <v>42639</v>
          </cell>
          <cell r="Q7587">
            <v>0</v>
          </cell>
          <cell r="T7587">
            <v>0</v>
          </cell>
          <cell r="U7587">
            <v>0</v>
          </cell>
          <cell r="V7587">
            <v>0</v>
          </cell>
        </row>
        <row r="7588">
          <cell r="D7588" t="str">
            <v>REDBULL</v>
          </cell>
          <cell r="M7588" t="str">
            <v>﻿Đang hoạt động</v>
          </cell>
          <cell r="N7588">
            <v>42639</v>
          </cell>
          <cell r="Q7588">
            <v>1</v>
          </cell>
          <cell r="T7588">
            <v>0</v>
          </cell>
          <cell r="U7588">
            <v>0</v>
          </cell>
          <cell r="V7588">
            <v>0</v>
          </cell>
        </row>
        <row r="7589">
          <cell r="D7589" t="str">
            <v>REDBULL</v>
          </cell>
          <cell r="M7589" t="str">
            <v>﻿Đã nghỉ việc</v>
          </cell>
          <cell r="N7589">
            <v>42640</v>
          </cell>
          <cell r="Q7589">
            <v>0</v>
          </cell>
          <cell r="T7589">
            <v>0</v>
          </cell>
          <cell r="U7589">
            <v>0</v>
          </cell>
          <cell r="V7589">
            <v>0</v>
          </cell>
        </row>
        <row r="7590">
          <cell r="D7590" t="str">
            <v>REDBULL</v>
          </cell>
          <cell r="M7590" t="str">
            <v>﻿Đang hoạt động</v>
          </cell>
          <cell r="N7590">
            <v>42640</v>
          </cell>
          <cell r="Q7590">
            <v>1</v>
          </cell>
          <cell r="T7590">
            <v>0</v>
          </cell>
          <cell r="U7590">
            <v>0</v>
          </cell>
          <cell r="V7590">
            <v>0</v>
          </cell>
        </row>
        <row r="7591">
          <cell r="D7591" t="str">
            <v>REDBULL</v>
          </cell>
          <cell r="M7591" t="str">
            <v>﻿Đang hoạt động</v>
          </cell>
          <cell r="N7591">
            <v>42640</v>
          </cell>
          <cell r="Q7591">
            <v>1</v>
          </cell>
          <cell r="T7591">
            <v>0</v>
          </cell>
          <cell r="U7591">
            <v>0</v>
          </cell>
          <cell r="V7591">
            <v>0</v>
          </cell>
        </row>
        <row r="7592">
          <cell r="D7592" t="str">
            <v>REDBULL</v>
          </cell>
          <cell r="M7592" t="str">
            <v>﻿Đang hoạt động</v>
          </cell>
          <cell r="N7592">
            <v>42689</v>
          </cell>
          <cell r="Q7592">
            <v>1</v>
          </cell>
          <cell r="T7592">
            <v>0</v>
          </cell>
          <cell r="U7592">
            <v>0</v>
          </cell>
          <cell r="V7592">
            <v>0</v>
          </cell>
        </row>
        <row r="7593">
          <cell r="D7593" t="str">
            <v>COT GENCASA</v>
          </cell>
          <cell r="M7593" t="str">
            <v>﻿Đang hoạt động</v>
          </cell>
          <cell r="N7593">
            <v>42691</v>
          </cell>
          <cell r="Q7593">
            <v>1</v>
          </cell>
          <cell r="T7593">
            <v>0</v>
          </cell>
          <cell r="U7593">
            <v>0</v>
          </cell>
          <cell r="V7593">
            <v>0</v>
          </cell>
        </row>
        <row r="7594">
          <cell r="D7594" t="str">
            <v>REDBULL</v>
          </cell>
          <cell r="M7594" t="str">
            <v>﻿Đang hoạt động</v>
          </cell>
          <cell r="N7594">
            <v>42640</v>
          </cell>
          <cell r="Q7594">
            <v>1</v>
          </cell>
          <cell r="T7594">
            <v>0</v>
          </cell>
          <cell r="U7594">
            <v>0</v>
          </cell>
          <cell r="V7594">
            <v>0</v>
          </cell>
        </row>
        <row r="7595">
          <cell r="D7595" t="str">
            <v>REDBULL</v>
          </cell>
          <cell r="M7595" t="str">
            <v>﻿Đang hoạt động</v>
          </cell>
          <cell r="N7595">
            <v>42640</v>
          </cell>
          <cell r="Q7595">
            <v>1</v>
          </cell>
          <cell r="T7595">
            <v>0</v>
          </cell>
          <cell r="U7595">
            <v>0</v>
          </cell>
          <cell r="V7595">
            <v>0</v>
          </cell>
        </row>
        <row r="7596">
          <cell r="D7596" t="str">
            <v>THE KEY</v>
          </cell>
          <cell r="M7596" t="str">
            <v>﻿Đã nghỉ việc</v>
          </cell>
          <cell r="N7596">
            <v>42639</v>
          </cell>
          <cell r="Q7596">
            <v>0</v>
          </cell>
          <cell r="T7596">
            <v>0</v>
          </cell>
          <cell r="U7596">
            <v>0</v>
          </cell>
          <cell r="V7596">
            <v>0</v>
          </cell>
        </row>
        <row r="7597">
          <cell r="D7597" t="str">
            <v>REDBULL</v>
          </cell>
          <cell r="M7597" t="str">
            <v>﻿Đã nghỉ việc</v>
          </cell>
          <cell r="N7597">
            <v>42640</v>
          </cell>
          <cell r="Q7597">
            <v>0</v>
          </cell>
          <cell r="T7597">
            <v>0</v>
          </cell>
          <cell r="U7597">
            <v>0</v>
          </cell>
          <cell r="V7597">
            <v>0</v>
          </cell>
        </row>
        <row r="7598">
          <cell r="D7598" t="str">
            <v>LUCKY STAR</v>
          </cell>
          <cell r="M7598" t="str">
            <v>﻿Đang hoạt động</v>
          </cell>
          <cell r="N7598">
            <v>42643</v>
          </cell>
          <cell r="Q7598">
            <v>1</v>
          </cell>
          <cell r="T7598">
            <v>0</v>
          </cell>
          <cell r="U7598">
            <v>0</v>
          </cell>
          <cell r="V7598">
            <v>0</v>
          </cell>
        </row>
        <row r="7599">
          <cell r="D7599" t="str">
            <v>REDBULL</v>
          </cell>
          <cell r="M7599" t="str">
            <v>﻿Đã nghỉ việc</v>
          </cell>
          <cell r="N7599">
            <v>42640</v>
          </cell>
          <cell r="Q7599">
            <v>0</v>
          </cell>
          <cell r="T7599">
            <v>0</v>
          </cell>
          <cell r="U7599">
            <v>0</v>
          </cell>
          <cell r="V7599">
            <v>0</v>
          </cell>
        </row>
        <row r="7600">
          <cell r="D7600" t="str">
            <v>THE KEY</v>
          </cell>
          <cell r="M7600" t="str">
            <v>﻿Đang hoạt động</v>
          </cell>
          <cell r="N7600">
            <v>42639</v>
          </cell>
          <cell r="Q7600">
            <v>1</v>
          </cell>
          <cell r="T7600">
            <v>0</v>
          </cell>
          <cell r="U7600">
            <v>0</v>
          </cell>
          <cell r="V7600">
            <v>0</v>
          </cell>
        </row>
        <row r="7601">
          <cell r="D7601" t="str">
            <v>REDBULL</v>
          </cell>
          <cell r="M7601" t="str">
            <v>﻿Đang hoạt động</v>
          </cell>
          <cell r="N7601">
            <v>42640</v>
          </cell>
          <cell r="Q7601">
            <v>1</v>
          </cell>
          <cell r="T7601">
            <v>0</v>
          </cell>
          <cell r="U7601">
            <v>0</v>
          </cell>
          <cell r="V7601">
            <v>0</v>
          </cell>
        </row>
        <row r="7602">
          <cell r="D7602" t="str">
            <v>THE KEY</v>
          </cell>
          <cell r="M7602" t="str">
            <v>﻿Đang hoạt động</v>
          </cell>
          <cell r="N7602">
            <v>42690</v>
          </cell>
          <cell r="Q7602">
            <v>1</v>
          </cell>
          <cell r="T7602">
            <v>0</v>
          </cell>
          <cell r="U7602">
            <v>0</v>
          </cell>
          <cell r="V7602">
            <v>0</v>
          </cell>
        </row>
        <row r="7603">
          <cell r="D7603" t="str">
            <v>GENCASA THÁI NGUYÊN</v>
          </cell>
          <cell r="M7603" t="str">
            <v>﻿Đang hoạt động</v>
          </cell>
          <cell r="N7603">
            <v>42639</v>
          </cell>
          <cell r="Q7603">
            <v>1</v>
          </cell>
          <cell r="T7603">
            <v>0</v>
          </cell>
          <cell r="U7603">
            <v>0</v>
          </cell>
          <cell r="V7603">
            <v>0</v>
          </cell>
        </row>
        <row r="7604">
          <cell r="D7604" t="str">
            <v>COT GENCASA</v>
          </cell>
          <cell r="M7604" t="str">
            <v>﻿Đang hoạt động</v>
          </cell>
          <cell r="N7604">
            <v>42643</v>
          </cell>
          <cell r="Q7604">
            <v>1</v>
          </cell>
          <cell r="T7604">
            <v>0</v>
          </cell>
          <cell r="U7604">
            <v>0</v>
          </cell>
          <cell r="V7604">
            <v>0</v>
          </cell>
        </row>
        <row r="7605">
          <cell r="D7605" t="str">
            <v>COT GENCASA</v>
          </cell>
          <cell r="M7605" t="str">
            <v>﻿Đang hoạt động</v>
          </cell>
          <cell r="N7605">
            <v>42643</v>
          </cell>
          <cell r="Q7605">
            <v>1</v>
          </cell>
          <cell r="T7605">
            <v>0</v>
          </cell>
          <cell r="U7605">
            <v>0</v>
          </cell>
          <cell r="V7605">
            <v>0</v>
          </cell>
        </row>
        <row r="7606">
          <cell r="D7606" t="str">
            <v>THE STARS 2</v>
          </cell>
          <cell r="M7606" t="str">
            <v>﻿Đã nghỉ việc</v>
          </cell>
          <cell r="N7606">
            <v>42635</v>
          </cell>
          <cell r="Q7606">
            <v>0</v>
          </cell>
          <cell r="T7606">
            <v>0</v>
          </cell>
          <cell r="U7606">
            <v>0</v>
          </cell>
          <cell r="V7606">
            <v>0</v>
          </cell>
        </row>
        <row r="7607">
          <cell r="D7607" t="str">
            <v>GENCASA YÊN BÁI</v>
          </cell>
          <cell r="M7607" t="str">
            <v>﻿Đã nghỉ việc</v>
          </cell>
          <cell r="N7607">
            <v>42639</v>
          </cell>
          <cell r="Q7607">
            <v>0</v>
          </cell>
          <cell r="T7607">
            <v>0</v>
          </cell>
          <cell r="U7607">
            <v>0</v>
          </cell>
          <cell r="V7607">
            <v>0</v>
          </cell>
        </row>
        <row r="7608">
          <cell r="D7608" t="str">
            <v>GENCASA TÂN PHÚ</v>
          </cell>
          <cell r="M7608" t="str">
            <v>﻿Đang hoạt động</v>
          </cell>
          <cell r="N7608">
            <v>42640</v>
          </cell>
          <cell r="Q7608">
            <v>1</v>
          </cell>
          <cell r="T7608">
            <v>0</v>
          </cell>
          <cell r="U7608">
            <v>0</v>
          </cell>
          <cell r="V7608">
            <v>0</v>
          </cell>
        </row>
        <row r="7609">
          <cell r="D7609" t="str">
            <v>GENCASA TÂN PHÚ</v>
          </cell>
          <cell r="M7609" t="str">
            <v>﻿Đang hoạt động</v>
          </cell>
          <cell r="N7609">
            <v>42640</v>
          </cell>
          <cell r="Q7609">
            <v>1</v>
          </cell>
          <cell r="T7609">
            <v>0</v>
          </cell>
          <cell r="U7609">
            <v>0</v>
          </cell>
          <cell r="V7609">
            <v>0</v>
          </cell>
        </row>
        <row r="7610">
          <cell r="D7610" t="str">
            <v>MDRT HCM</v>
          </cell>
          <cell r="M7610" t="str">
            <v>﻿Đang hoạt động</v>
          </cell>
          <cell r="N7610">
            <v>42640</v>
          </cell>
          <cell r="Q7610">
            <v>1</v>
          </cell>
          <cell r="T7610">
            <v>0</v>
          </cell>
          <cell r="U7610">
            <v>0</v>
          </cell>
          <cell r="V7610">
            <v>0</v>
          </cell>
        </row>
        <row r="7611">
          <cell r="D7611" t="str">
            <v>GENCASA TÂN PHÚ</v>
          </cell>
          <cell r="M7611" t="str">
            <v>﻿Đang hoạt động</v>
          </cell>
          <cell r="N7611">
            <v>42639</v>
          </cell>
          <cell r="Q7611">
            <v>1</v>
          </cell>
          <cell r="T7611">
            <v>0</v>
          </cell>
          <cell r="U7611">
            <v>0</v>
          </cell>
          <cell r="V7611">
            <v>0</v>
          </cell>
        </row>
        <row r="7612">
          <cell r="D7612" t="str">
            <v>REDBULL</v>
          </cell>
          <cell r="M7612" t="str">
            <v>﻿Đang hoạt động</v>
          </cell>
          <cell r="N7612">
            <v>42657</v>
          </cell>
          <cell r="Q7612">
            <v>0</v>
          </cell>
          <cell r="T7612">
            <v>0</v>
          </cell>
          <cell r="U7612">
            <v>1</v>
          </cell>
          <cell r="V7612">
            <v>0</v>
          </cell>
        </row>
        <row r="7613">
          <cell r="D7613" t="str">
            <v>REDBULL</v>
          </cell>
          <cell r="M7613" t="str">
            <v>﻿Đang hoạt động</v>
          </cell>
          <cell r="N7613">
            <v>42733</v>
          </cell>
          <cell r="Q7613">
            <v>0</v>
          </cell>
          <cell r="T7613">
            <v>0</v>
          </cell>
          <cell r="U7613">
            <v>1</v>
          </cell>
          <cell r="V7613">
            <v>0</v>
          </cell>
        </row>
        <row r="7614">
          <cell r="D7614" t="str">
            <v>REDBULL</v>
          </cell>
          <cell r="M7614" t="str">
            <v>﻿Tạm đình chỉ</v>
          </cell>
          <cell r="N7614">
            <v>42640</v>
          </cell>
          <cell r="Q7614">
            <v>0</v>
          </cell>
          <cell r="T7614">
            <v>0</v>
          </cell>
          <cell r="U7614">
            <v>1</v>
          </cell>
          <cell r="V7614">
            <v>0</v>
          </cell>
        </row>
        <row r="7615">
          <cell r="D7615" t="str">
            <v>REDBULL</v>
          </cell>
          <cell r="M7615" t="str">
            <v>﻿Tạm đình chỉ</v>
          </cell>
          <cell r="N7615">
            <v>42639</v>
          </cell>
          <cell r="Q7615">
            <v>0</v>
          </cell>
          <cell r="T7615">
            <v>0</v>
          </cell>
          <cell r="U7615">
            <v>0</v>
          </cell>
          <cell r="V7615">
            <v>1</v>
          </cell>
        </row>
        <row r="7616">
          <cell r="D7616" t="str">
            <v>REDBULL</v>
          </cell>
          <cell r="M7616" t="str">
            <v>﻿Đang hoạt động</v>
          </cell>
          <cell r="N7616">
            <v>42639</v>
          </cell>
          <cell r="Q7616">
            <v>0</v>
          </cell>
          <cell r="T7616">
            <v>0</v>
          </cell>
          <cell r="U7616">
            <v>1</v>
          </cell>
          <cell r="V7616">
            <v>0</v>
          </cell>
        </row>
        <row r="7617">
          <cell r="D7617" t="str">
            <v>REDBULL</v>
          </cell>
          <cell r="M7617" t="str">
            <v>﻿Đang hoạt động</v>
          </cell>
          <cell r="N7617">
            <v>42640</v>
          </cell>
          <cell r="Q7617">
            <v>0</v>
          </cell>
          <cell r="T7617">
            <v>0</v>
          </cell>
          <cell r="U7617">
            <v>0</v>
          </cell>
          <cell r="V7617">
            <v>1</v>
          </cell>
        </row>
        <row r="7618">
          <cell r="D7618" t="str">
            <v>REDBULL</v>
          </cell>
          <cell r="M7618" t="str">
            <v>﻿Đang hoạt động</v>
          </cell>
          <cell r="N7618">
            <v>42640</v>
          </cell>
          <cell r="Q7618">
            <v>0</v>
          </cell>
          <cell r="T7618">
            <v>0</v>
          </cell>
          <cell r="U7618">
            <v>1</v>
          </cell>
          <cell r="V7618">
            <v>0</v>
          </cell>
        </row>
        <row r="7619">
          <cell r="D7619" t="str">
            <v>THE STARS 2</v>
          </cell>
          <cell r="M7619" t="str">
            <v>﻿Đang hoạt động</v>
          </cell>
          <cell r="N7619">
            <v>42636</v>
          </cell>
          <cell r="Q7619">
            <v>0</v>
          </cell>
          <cell r="T7619">
            <v>0</v>
          </cell>
          <cell r="U7619">
            <v>1</v>
          </cell>
          <cell r="V7619">
            <v>0</v>
          </cell>
        </row>
        <row r="7620">
          <cell r="D7620" t="str">
            <v>REDBULL</v>
          </cell>
          <cell r="M7620" t="str">
            <v>﻿Đang hoạt động</v>
          </cell>
          <cell r="N7620">
            <v>42640</v>
          </cell>
          <cell r="Q7620">
            <v>0</v>
          </cell>
          <cell r="T7620">
            <v>0</v>
          </cell>
          <cell r="U7620">
            <v>1</v>
          </cell>
          <cell r="V7620">
            <v>0</v>
          </cell>
        </row>
        <row r="7621">
          <cell r="D7621" t="str">
            <v>MEGA</v>
          </cell>
          <cell r="M7621" t="str">
            <v>﻿Đang hoạt động</v>
          </cell>
          <cell r="N7621">
            <v>42640</v>
          </cell>
          <cell r="Q7621">
            <v>1</v>
          </cell>
          <cell r="T7621">
            <v>0</v>
          </cell>
          <cell r="U7621">
            <v>0</v>
          </cell>
          <cell r="V7621">
            <v>0</v>
          </cell>
        </row>
        <row r="7622">
          <cell r="M7622" t="str">
            <v>﻿Đang hoạt động</v>
          </cell>
          <cell r="N7622">
            <v>42648</v>
          </cell>
          <cell r="Q7622">
            <v>0</v>
          </cell>
          <cell r="T7622">
            <v>0</v>
          </cell>
          <cell r="U7622">
            <v>0</v>
          </cell>
          <cell r="V7622">
            <v>0</v>
          </cell>
        </row>
        <row r="7623">
          <cell r="D7623" t="str">
            <v>VICTORY</v>
          </cell>
          <cell r="M7623" t="str">
            <v>﻿Đã nghỉ việc</v>
          </cell>
          <cell r="N7623">
            <v>42639</v>
          </cell>
          <cell r="Q7623">
            <v>0</v>
          </cell>
          <cell r="T7623">
            <v>0</v>
          </cell>
          <cell r="U7623">
            <v>0</v>
          </cell>
          <cell r="V7623">
            <v>0</v>
          </cell>
        </row>
        <row r="7624">
          <cell r="D7624" t="str">
            <v>LONG XUYÊN 1</v>
          </cell>
          <cell r="M7624" t="str">
            <v>﻿Đã nghỉ việc</v>
          </cell>
          <cell r="N7624">
            <v>42640</v>
          </cell>
          <cell r="Q7624">
            <v>0</v>
          </cell>
          <cell r="T7624">
            <v>0</v>
          </cell>
          <cell r="U7624">
            <v>0</v>
          </cell>
          <cell r="V7624">
            <v>0</v>
          </cell>
        </row>
        <row r="7625">
          <cell r="D7625" t="str">
            <v>LONG XUYÊN 1</v>
          </cell>
          <cell r="M7625" t="str">
            <v>﻿Đang hoạt động</v>
          </cell>
          <cell r="N7625">
            <v>42640</v>
          </cell>
          <cell r="Q7625">
            <v>1</v>
          </cell>
          <cell r="T7625">
            <v>0</v>
          </cell>
          <cell r="U7625">
            <v>0</v>
          </cell>
          <cell r="V7625">
            <v>0</v>
          </cell>
        </row>
        <row r="7626">
          <cell r="D7626" t="str">
            <v>LONG XUYÊN 1</v>
          </cell>
          <cell r="M7626" t="str">
            <v>﻿Đang hoạt động</v>
          </cell>
          <cell r="N7626">
            <v>42669</v>
          </cell>
          <cell r="Q7626">
            <v>1</v>
          </cell>
          <cell r="T7626">
            <v>0</v>
          </cell>
          <cell r="U7626">
            <v>0</v>
          </cell>
          <cell r="V7626">
            <v>0</v>
          </cell>
        </row>
        <row r="7627">
          <cell r="D7627" t="str">
            <v>LONG XUYÊN 1</v>
          </cell>
          <cell r="M7627" t="str">
            <v>﻿Đang hoạt động</v>
          </cell>
          <cell r="N7627">
            <v>42640</v>
          </cell>
          <cell r="Q7627">
            <v>1</v>
          </cell>
          <cell r="T7627">
            <v>0</v>
          </cell>
          <cell r="U7627">
            <v>0</v>
          </cell>
          <cell r="V7627">
            <v>0</v>
          </cell>
        </row>
        <row r="7628">
          <cell r="D7628" t="str">
            <v>EIB MIỀN NAM 1</v>
          </cell>
          <cell r="M7628" t="str">
            <v>﻿Đang hoạt động</v>
          </cell>
          <cell r="N7628">
            <v>42642</v>
          </cell>
          <cell r="Q7628">
            <v>0</v>
          </cell>
          <cell r="T7628">
            <v>0</v>
          </cell>
          <cell r="U7628">
            <v>0</v>
          </cell>
          <cell r="V7628">
            <v>0</v>
          </cell>
        </row>
        <row r="7629">
          <cell r="D7629" t="str">
            <v>TCA TEAM</v>
          </cell>
          <cell r="M7629" t="str">
            <v>﻿Đang hoạt động</v>
          </cell>
          <cell r="N7629">
            <v>42641</v>
          </cell>
          <cell r="Q7629">
            <v>0</v>
          </cell>
          <cell r="T7629">
            <v>0</v>
          </cell>
          <cell r="U7629">
            <v>0</v>
          </cell>
          <cell r="V7629">
            <v>0</v>
          </cell>
        </row>
        <row r="7630">
          <cell r="D7630" t="str">
            <v>TCA TEAM</v>
          </cell>
          <cell r="M7630" t="str">
            <v>﻿Đang hoạt động</v>
          </cell>
          <cell r="N7630">
            <v>42758</v>
          </cell>
          <cell r="Q7630">
            <v>0</v>
          </cell>
          <cell r="T7630">
            <v>0</v>
          </cell>
          <cell r="U7630">
            <v>0</v>
          </cell>
          <cell r="V7630">
            <v>0</v>
          </cell>
        </row>
        <row r="7631">
          <cell r="D7631" t="str">
            <v>LONG XUYÊN 1</v>
          </cell>
          <cell r="M7631" t="str">
            <v>﻿Đang hoạt động</v>
          </cell>
          <cell r="N7631">
            <v>42692</v>
          </cell>
          <cell r="Q7631">
            <v>1</v>
          </cell>
          <cell r="T7631">
            <v>0</v>
          </cell>
          <cell r="U7631">
            <v>0</v>
          </cell>
          <cell r="V7631">
            <v>0</v>
          </cell>
        </row>
        <row r="7632">
          <cell r="D7632" t="str">
            <v>TCA TEAM</v>
          </cell>
          <cell r="M7632" t="str">
            <v>﻿Đang hoạt động</v>
          </cell>
          <cell r="N7632">
            <v>42704</v>
          </cell>
          <cell r="Q7632">
            <v>0</v>
          </cell>
          <cell r="T7632">
            <v>0</v>
          </cell>
          <cell r="U7632">
            <v>0</v>
          </cell>
          <cell r="V7632">
            <v>0</v>
          </cell>
        </row>
        <row r="7633">
          <cell r="D7633" t="str">
            <v>TCA TEAM</v>
          </cell>
          <cell r="M7633" t="str">
            <v>﻿Đang hoạt động</v>
          </cell>
          <cell r="N7633">
            <v>42641</v>
          </cell>
          <cell r="Q7633">
            <v>0</v>
          </cell>
          <cell r="T7633">
            <v>0</v>
          </cell>
          <cell r="U7633">
            <v>0</v>
          </cell>
          <cell r="V7633">
            <v>0</v>
          </cell>
        </row>
        <row r="7634">
          <cell r="D7634" t="str">
            <v>TCA TEAM</v>
          </cell>
          <cell r="M7634" t="str">
            <v>﻿Đang hoạt động</v>
          </cell>
          <cell r="N7634">
            <v>42641</v>
          </cell>
          <cell r="Q7634">
            <v>0</v>
          </cell>
          <cell r="T7634">
            <v>0</v>
          </cell>
          <cell r="U7634">
            <v>0</v>
          </cell>
          <cell r="V7634">
            <v>0</v>
          </cell>
        </row>
        <row r="7635">
          <cell r="D7635" t="str">
            <v>THE SKY</v>
          </cell>
          <cell r="M7635" t="str">
            <v>﻿Đang hoạt động</v>
          </cell>
          <cell r="N7635">
            <v>42640</v>
          </cell>
          <cell r="Q7635">
            <v>1</v>
          </cell>
          <cell r="T7635">
            <v>0</v>
          </cell>
          <cell r="U7635">
            <v>0</v>
          </cell>
          <cell r="V7635">
            <v>0</v>
          </cell>
        </row>
        <row r="7636">
          <cell r="D7636" t="str">
            <v>TCA TEAM</v>
          </cell>
          <cell r="M7636" t="str">
            <v>﻿Đang hoạt động</v>
          </cell>
          <cell r="N7636">
            <v>42748</v>
          </cell>
          <cell r="Q7636">
            <v>0</v>
          </cell>
          <cell r="T7636">
            <v>0</v>
          </cell>
          <cell r="U7636">
            <v>0</v>
          </cell>
          <cell r="V7636">
            <v>0</v>
          </cell>
        </row>
        <row r="7637">
          <cell r="D7637" t="str">
            <v>LONG XUYÊN 1</v>
          </cell>
          <cell r="M7637" t="str">
            <v>﻿Đang hoạt động</v>
          </cell>
          <cell r="N7637">
            <v>42640</v>
          </cell>
          <cell r="Q7637">
            <v>1</v>
          </cell>
          <cell r="T7637">
            <v>0</v>
          </cell>
          <cell r="U7637">
            <v>0</v>
          </cell>
          <cell r="V7637">
            <v>0</v>
          </cell>
        </row>
        <row r="7638">
          <cell r="D7638" t="str">
            <v>SUNFLOWER</v>
          </cell>
          <cell r="M7638" t="str">
            <v>﻿Đã nghỉ việc</v>
          </cell>
          <cell r="N7638">
            <v>42639</v>
          </cell>
          <cell r="Q7638">
            <v>0</v>
          </cell>
          <cell r="T7638">
            <v>0</v>
          </cell>
          <cell r="U7638">
            <v>0</v>
          </cell>
          <cell r="V7638">
            <v>0</v>
          </cell>
        </row>
        <row r="7639">
          <cell r="D7639" t="str">
            <v>TCA TEAM</v>
          </cell>
          <cell r="M7639" t="str">
            <v>﻿Đang hoạt động</v>
          </cell>
          <cell r="N7639">
            <v>42641</v>
          </cell>
          <cell r="Q7639">
            <v>0</v>
          </cell>
          <cell r="T7639">
            <v>0</v>
          </cell>
          <cell r="U7639">
            <v>0</v>
          </cell>
          <cell r="V7639">
            <v>0</v>
          </cell>
        </row>
        <row r="7640">
          <cell r="D7640" t="str">
            <v>THE CAPITAL</v>
          </cell>
          <cell r="M7640" t="str">
            <v>﻿Đã nghỉ việc</v>
          </cell>
          <cell r="N7640">
            <v>42640</v>
          </cell>
          <cell r="Q7640">
            <v>0</v>
          </cell>
          <cell r="T7640">
            <v>0</v>
          </cell>
          <cell r="U7640">
            <v>0</v>
          </cell>
          <cell r="V7640">
            <v>0</v>
          </cell>
        </row>
        <row r="7641">
          <cell r="D7641" t="str">
            <v>TCA TEAM</v>
          </cell>
          <cell r="M7641" t="str">
            <v>﻿Đang hoạt động</v>
          </cell>
          <cell r="N7641">
            <v>42748</v>
          </cell>
          <cell r="Q7641">
            <v>0</v>
          </cell>
          <cell r="T7641">
            <v>0</v>
          </cell>
          <cell r="U7641">
            <v>0</v>
          </cell>
          <cell r="V7641">
            <v>0</v>
          </cell>
        </row>
        <row r="7642">
          <cell r="D7642" t="str">
            <v>SUNFLOWER</v>
          </cell>
          <cell r="M7642" t="str">
            <v>﻿Đang hoạt động</v>
          </cell>
          <cell r="N7642">
            <v>42639</v>
          </cell>
          <cell r="Q7642">
            <v>1</v>
          </cell>
          <cell r="T7642">
            <v>0</v>
          </cell>
          <cell r="U7642">
            <v>0</v>
          </cell>
          <cell r="V7642">
            <v>0</v>
          </cell>
        </row>
        <row r="7643">
          <cell r="D7643" t="str">
            <v>TCA TEAM</v>
          </cell>
          <cell r="M7643" t="str">
            <v>﻿Đang hoạt động</v>
          </cell>
          <cell r="N7643">
            <v>42641</v>
          </cell>
          <cell r="Q7643">
            <v>0</v>
          </cell>
          <cell r="T7643">
            <v>0</v>
          </cell>
          <cell r="U7643">
            <v>0</v>
          </cell>
          <cell r="V7643">
            <v>0</v>
          </cell>
        </row>
        <row r="7644">
          <cell r="D7644" t="str">
            <v>TCA TEAM</v>
          </cell>
          <cell r="M7644" t="str">
            <v>﻿Đang hoạt động</v>
          </cell>
          <cell r="N7644">
            <v>42641</v>
          </cell>
          <cell r="Q7644">
            <v>0</v>
          </cell>
          <cell r="T7644">
            <v>0</v>
          </cell>
          <cell r="U7644">
            <v>0</v>
          </cell>
          <cell r="V7644">
            <v>0</v>
          </cell>
        </row>
        <row r="7645">
          <cell r="D7645" t="str">
            <v>TCA TEAM</v>
          </cell>
          <cell r="M7645" t="str">
            <v>﻿Đang hoạt động</v>
          </cell>
          <cell r="N7645">
            <v>42641</v>
          </cell>
          <cell r="Q7645">
            <v>0</v>
          </cell>
          <cell r="T7645">
            <v>0</v>
          </cell>
          <cell r="U7645">
            <v>0</v>
          </cell>
          <cell r="V7645">
            <v>0</v>
          </cell>
        </row>
        <row r="7646">
          <cell r="D7646" t="str">
            <v>GENCASA LONG BIÊN</v>
          </cell>
          <cell r="M7646" t="str">
            <v>﻿Đã nghỉ việc</v>
          </cell>
          <cell r="N7646">
            <v>42639</v>
          </cell>
          <cell r="Q7646">
            <v>0</v>
          </cell>
          <cell r="T7646">
            <v>0</v>
          </cell>
          <cell r="U7646">
            <v>0</v>
          </cell>
          <cell r="V7646">
            <v>0</v>
          </cell>
        </row>
        <row r="7647">
          <cell r="D7647" t="str">
            <v>THANH HÓA</v>
          </cell>
          <cell r="M7647" t="str">
            <v>﻿Đang hoạt động</v>
          </cell>
          <cell r="N7647">
            <v>42639</v>
          </cell>
          <cell r="Q7647">
            <v>1</v>
          </cell>
          <cell r="T7647">
            <v>0</v>
          </cell>
          <cell r="U7647">
            <v>0</v>
          </cell>
          <cell r="V7647">
            <v>0</v>
          </cell>
        </row>
        <row r="7648">
          <cell r="D7648" t="str">
            <v>THANH HÓA</v>
          </cell>
          <cell r="M7648" t="str">
            <v>﻿Đang hoạt động</v>
          </cell>
          <cell r="N7648">
            <v>42639</v>
          </cell>
          <cell r="Q7648">
            <v>1</v>
          </cell>
          <cell r="T7648">
            <v>0</v>
          </cell>
          <cell r="U7648">
            <v>0</v>
          </cell>
          <cell r="V7648">
            <v>0</v>
          </cell>
        </row>
        <row r="7649">
          <cell r="D7649" t="str">
            <v>LONG XUYÊN 1</v>
          </cell>
          <cell r="M7649" t="str">
            <v>﻿Đang hoạt động</v>
          </cell>
          <cell r="N7649">
            <v>42692</v>
          </cell>
          <cell r="Q7649">
            <v>1</v>
          </cell>
          <cell r="T7649">
            <v>0</v>
          </cell>
          <cell r="U7649">
            <v>0</v>
          </cell>
          <cell r="V7649">
            <v>0</v>
          </cell>
        </row>
        <row r="7650">
          <cell r="D7650" t="str">
            <v>G-G</v>
          </cell>
          <cell r="M7650" t="str">
            <v>﻿Đang hoạt động</v>
          </cell>
          <cell r="N7650">
            <v>42640</v>
          </cell>
          <cell r="Q7650">
            <v>1</v>
          </cell>
          <cell r="T7650">
            <v>0</v>
          </cell>
          <cell r="U7650">
            <v>0</v>
          </cell>
          <cell r="V7650">
            <v>0</v>
          </cell>
        </row>
        <row r="7651">
          <cell r="D7651" t="str">
            <v>LION 1</v>
          </cell>
          <cell r="M7651" t="str">
            <v>﻿Đang hoạt động</v>
          </cell>
          <cell r="N7651">
            <v>42639</v>
          </cell>
          <cell r="Q7651">
            <v>1</v>
          </cell>
          <cell r="T7651">
            <v>0</v>
          </cell>
          <cell r="U7651">
            <v>0</v>
          </cell>
          <cell r="V7651">
            <v>0</v>
          </cell>
        </row>
        <row r="7652">
          <cell r="D7652" t="str">
            <v>PHI MÃ</v>
          </cell>
          <cell r="M7652" t="str">
            <v>﻿Đang hoạt động</v>
          </cell>
          <cell r="N7652">
            <v>42640</v>
          </cell>
          <cell r="Q7652">
            <v>1</v>
          </cell>
          <cell r="T7652">
            <v>0</v>
          </cell>
          <cell r="U7652">
            <v>0</v>
          </cell>
          <cell r="V7652">
            <v>0</v>
          </cell>
        </row>
        <row r="7653">
          <cell r="D7653" t="str">
            <v>THE KEY</v>
          </cell>
          <cell r="M7653" t="str">
            <v>﻿Đã nghỉ việc</v>
          </cell>
          <cell r="N7653">
            <v>42640</v>
          </cell>
          <cell r="Q7653">
            <v>0</v>
          </cell>
          <cell r="T7653">
            <v>0</v>
          </cell>
          <cell r="U7653">
            <v>0</v>
          </cell>
          <cell r="V7653">
            <v>0</v>
          </cell>
        </row>
        <row r="7654">
          <cell r="D7654" t="str">
            <v>THE SKY</v>
          </cell>
          <cell r="M7654" t="str">
            <v>﻿Đang hoạt động</v>
          </cell>
          <cell r="N7654">
            <v>42640</v>
          </cell>
          <cell r="Q7654">
            <v>1</v>
          </cell>
          <cell r="T7654">
            <v>0</v>
          </cell>
          <cell r="U7654">
            <v>0</v>
          </cell>
          <cell r="V7654">
            <v>0</v>
          </cell>
        </row>
        <row r="7655">
          <cell r="D7655" t="str">
            <v>THE SKY</v>
          </cell>
          <cell r="M7655" t="str">
            <v>﻿Đã nghỉ việc</v>
          </cell>
          <cell r="N7655">
            <v>42640</v>
          </cell>
          <cell r="Q7655">
            <v>0</v>
          </cell>
          <cell r="T7655">
            <v>0</v>
          </cell>
          <cell r="U7655">
            <v>0</v>
          </cell>
          <cell r="V7655">
            <v>0</v>
          </cell>
        </row>
        <row r="7656">
          <cell r="D7656" t="str">
            <v>THE SKY</v>
          </cell>
          <cell r="M7656" t="str">
            <v>﻿Đang hoạt động</v>
          </cell>
          <cell r="N7656">
            <v>42663</v>
          </cell>
          <cell r="Q7656">
            <v>0</v>
          </cell>
          <cell r="T7656">
            <v>0</v>
          </cell>
          <cell r="U7656">
            <v>1</v>
          </cell>
          <cell r="V7656">
            <v>0</v>
          </cell>
        </row>
        <row r="7657">
          <cell r="D7657" t="str">
            <v>THE SKY</v>
          </cell>
          <cell r="M7657" t="str">
            <v>﻿Tạm đình chỉ</v>
          </cell>
          <cell r="N7657">
            <v>42640</v>
          </cell>
          <cell r="Q7657">
            <v>0</v>
          </cell>
          <cell r="T7657">
            <v>0</v>
          </cell>
          <cell r="U7657">
            <v>0</v>
          </cell>
          <cell r="V7657">
            <v>1</v>
          </cell>
        </row>
        <row r="7658">
          <cell r="D7658" t="str">
            <v>LONG XUYÊN 1</v>
          </cell>
          <cell r="M7658" t="str">
            <v>﻿Đang hoạt động</v>
          </cell>
          <cell r="N7658">
            <v>42640</v>
          </cell>
          <cell r="Q7658">
            <v>0</v>
          </cell>
          <cell r="T7658">
            <v>0</v>
          </cell>
          <cell r="U7658">
            <v>1</v>
          </cell>
          <cell r="V7658">
            <v>0</v>
          </cell>
        </row>
        <row r="7659">
          <cell r="D7659" t="str">
            <v>THE SKY</v>
          </cell>
          <cell r="M7659" t="str">
            <v>﻿Đã nghỉ việc</v>
          </cell>
          <cell r="N7659">
            <v>42661</v>
          </cell>
          <cell r="Q7659">
            <v>0</v>
          </cell>
          <cell r="T7659">
            <v>0</v>
          </cell>
          <cell r="U7659">
            <v>0</v>
          </cell>
          <cell r="V7659">
            <v>0</v>
          </cell>
        </row>
        <row r="7660">
          <cell r="D7660" t="str">
            <v>THE SKY</v>
          </cell>
          <cell r="M7660" t="str">
            <v>﻿Đang hoạt động</v>
          </cell>
          <cell r="N7660">
            <v>42663</v>
          </cell>
          <cell r="Q7660">
            <v>0</v>
          </cell>
          <cell r="T7660">
            <v>0</v>
          </cell>
          <cell r="U7660">
            <v>0</v>
          </cell>
          <cell r="V7660">
            <v>1</v>
          </cell>
        </row>
        <row r="7661">
          <cell r="D7661" t="str">
            <v>GENCASA THÁI NGUYÊN</v>
          </cell>
          <cell r="M7661" t="str">
            <v>﻿Đã nghỉ việc</v>
          </cell>
          <cell r="N7661">
            <v>42640</v>
          </cell>
          <cell r="Q7661">
            <v>0</v>
          </cell>
          <cell r="T7661">
            <v>0</v>
          </cell>
          <cell r="U7661">
            <v>0</v>
          </cell>
          <cell r="V7661">
            <v>0</v>
          </cell>
        </row>
        <row r="7662">
          <cell r="D7662" t="str">
            <v>BORN TO WIN GENCASA PHÚ NHUẬN</v>
          </cell>
          <cell r="M7662" t="str">
            <v>﻿Đang hoạt động</v>
          </cell>
          <cell r="N7662">
            <v>42640</v>
          </cell>
          <cell r="Q7662">
            <v>0</v>
          </cell>
          <cell r="T7662">
            <v>0</v>
          </cell>
          <cell r="U7662">
            <v>1</v>
          </cell>
          <cell r="V7662">
            <v>0</v>
          </cell>
        </row>
        <row r="7663">
          <cell r="D7663" t="str">
            <v>GENCASA THÁI NGUYÊN</v>
          </cell>
          <cell r="M7663" t="str">
            <v>﻿Đã nghỉ việc</v>
          </cell>
          <cell r="N7663">
            <v>42640</v>
          </cell>
          <cell r="Q7663">
            <v>0</v>
          </cell>
          <cell r="T7663">
            <v>0</v>
          </cell>
          <cell r="U7663">
            <v>0</v>
          </cell>
          <cell r="V7663">
            <v>0</v>
          </cell>
        </row>
        <row r="7664">
          <cell r="D7664" t="str">
            <v>LONG XUYÊN 1</v>
          </cell>
          <cell r="M7664" t="str">
            <v>﻿Đang hoạt động</v>
          </cell>
          <cell r="N7664">
            <v>42699</v>
          </cell>
          <cell r="Q7664">
            <v>0</v>
          </cell>
          <cell r="T7664">
            <v>0</v>
          </cell>
          <cell r="U7664">
            <v>1</v>
          </cell>
          <cell r="V7664">
            <v>0</v>
          </cell>
        </row>
        <row r="7665">
          <cell r="D7665" t="str">
            <v>THE SKY</v>
          </cell>
          <cell r="M7665" t="str">
            <v>﻿Đang hoạt động</v>
          </cell>
          <cell r="N7665">
            <v>42640</v>
          </cell>
          <cell r="Q7665">
            <v>0</v>
          </cell>
          <cell r="T7665">
            <v>0</v>
          </cell>
          <cell r="U7665">
            <v>1</v>
          </cell>
          <cell r="V7665">
            <v>0</v>
          </cell>
        </row>
        <row r="7666">
          <cell r="D7666" t="str">
            <v>WHITE HORSE</v>
          </cell>
          <cell r="M7666" t="str">
            <v>﻿Đang hoạt động</v>
          </cell>
          <cell r="N7666">
            <v>42640</v>
          </cell>
          <cell r="Q7666">
            <v>1</v>
          </cell>
          <cell r="T7666">
            <v>0</v>
          </cell>
          <cell r="U7666">
            <v>0</v>
          </cell>
          <cell r="V7666">
            <v>0</v>
          </cell>
        </row>
        <row r="7667">
          <cell r="D7667" t="str">
            <v>GENCASA THÁI NGUYÊN</v>
          </cell>
          <cell r="M7667" t="str">
            <v>﻿Đã nghỉ việc</v>
          </cell>
          <cell r="N7667">
            <v>42642</v>
          </cell>
          <cell r="Q7667">
            <v>0</v>
          </cell>
          <cell r="T7667">
            <v>0</v>
          </cell>
          <cell r="U7667">
            <v>0</v>
          </cell>
          <cell r="V7667">
            <v>0</v>
          </cell>
        </row>
        <row r="7668">
          <cell r="D7668" t="str">
            <v>GENCASA THÁI NGUYÊN</v>
          </cell>
          <cell r="M7668" t="str">
            <v>﻿Đã nghỉ việc</v>
          </cell>
          <cell r="N7668">
            <v>42640</v>
          </cell>
          <cell r="Q7668">
            <v>0</v>
          </cell>
          <cell r="T7668">
            <v>0</v>
          </cell>
          <cell r="U7668">
            <v>0</v>
          </cell>
          <cell r="V7668">
            <v>0</v>
          </cell>
        </row>
        <row r="7669">
          <cell r="D7669" t="str">
            <v>GENCASA THÁI NGUYÊN</v>
          </cell>
          <cell r="M7669" t="str">
            <v>﻿Đang hoạt động</v>
          </cell>
          <cell r="N7669">
            <v>42642</v>
          </cell>
          <cell r="Q7669">
            <v>1</v>
          </cell>
          <cell r="T7669">
            <v>0</v>
          </cell>
          <cell r="U7669">
            <v>0</v>
          </cell>
          <cell r="V7669">
            <v>0</v>
          </cell>
        </row>
        <row r="7670">
          <cell r="D7670" t="str">
            <v>TCB NORTH</v>
          </cell>
          <cell r="M7670" t="str">
            <v>﻿Đang hoạt động</v>
          </cell>
          <cell r="N7670">
            <v>42642</v>
          </cell>
          <cell r="Q7670">
            <v>0</v>
          </cell>
          <cell r="T7670">
            <v>0</v>
          </cell>
          <cell r="U7670">
            <v>0</v>
          </cell>
          <cell r="V7670">
            <v>0</v>
          </cell>
        </row>
        <row r="7671">
          <cell r="D7671" t="str">
            <v>GENCASA THÁI NGUYÊN</v>
          </cell>
          <cell r="M7671" t="str">
            <v>﻿Đã nghỉ việc</v>
          </cell>
          <cell r="N7671">
            <v>42670</v>
          </cell>
          <cell r="Q7671">
            <v>0</v>
          </cell>
          <cell r="T7671">
            <v>0</v>
          </cell>
          <cell r="U7671">
            <v>0</v>
          </cell>
          <cell r="V7671">
            <v>0</v>
          </cell>
        </row>
        <row r="7672">
          <cell r="D7672" t="str">
            <v>LION 1</v>
          </cell>
          <cell r="M7672" t="str">
            <v>﻿Đã nghỉ việc</v>
          </cell>
          <cell r="N7672">
            <v>42639</v>
          </cell>
          <cell r="Q7672">
            <v>0</v>
          </cell>
          <cell r="T7672">
            <v>0</v>
          </cell>
          <cell r="U7672">
            <v>0</v>
          </cell>
          <cell r="V7672">
            <v>0</v>
          </cell>
        </row>
        <row r="7673">
          <cell r="D7673" t="str">
            <v>GENCASA THÁI NGUYÊN</v>
          </cell>
          <cell r="M7673" t="str">
            <v>﻿Đang hoạt động</v>
          </cell>
          <cell r="N7673">
            <v>42640</v>
          </cell>
          <cell r="Q7673">
            <v>1</v>
          </cell>
          <cell r="T7673">
            <v>0</v>
          </cell>
          <cell r="U7673">
            <v>0</v>
          </cell>
          <cell r="V7673">
            <v>0</v>
          </cell>
        </row>
        <row r="7674">
          <cell r="D7674" t="str">
            <v>GENCASA THÁI NGUYÊN</v>
          </cell>
          <cell r="M7674" t="str">
            <v>﻿Đã nghỉ việc</v>
          </cell>
          <cell r="N7674">
            <v>42642</v>
          </cell>
          <cell r="Q7674">
            <v>0</v>
          </cell>
          <cell r="T7674">
            <v>0</v>
          </cell>
          <cell r="U7674">
            <v>0</v>
          </cell>
          <cell r="V7674">
            <v>0</v>
          </cell>
        </row>
        <row r="7675">
          <cell r="D7675" t="str">
            <v>GENCASA THÁI NGUYÊN</v>
          </cell>
          <cell r="M7675" t="str">
            <v>﻿Đang hoạt động</v>
          </cell>
          <cell r="N7675">
            <v>42671</v>
          </cell>
          <cell r="Q7675">
            <v>1</v>
          </cell>
          <cell r="T7675">
            <v>0</v>
          </cell>
          <cell r="U7675">
            <v>0</v>
          </cell>
          <cell r="V7675">
            <v>0</v>
          </cell>
        </row>
        <row r="7676">
          <cell r="D7676" t="str">
            <v>GENCASA THÁI NGUYÊN</v>
          </cell>
          <cell r="M7676" t="str">
            <v>﻿Đã nghỉ việc</v>
          </cell>
          <cell r="N7676">
            <v>42653</v>
          </cell>
          <cell r="Q7676">
            <v>0</v>
          </cell>
          <cell r="T7676">
            <v>0</v>
          </cell>
          <cell r="U7676">
            <v>0</v>
          </cell>
          <cell r="V7676">
            <v>0</v>
          </cell>
        </row>
        <row r="7677">
          <cell r="D7677" t="str">
            <v>F.B.I</v>
          </cell>
          <cell r="M7677" t="str">
            <v>﻿Đang hoạt động</v>
          </cell>
          <cell r="N7677">
            <v>42640</v>
          </cell>
          <cell r="Q7677">
            <v>1</v>
          </cell>
          <cell r="T7677">
            <v>0</v>
          </cell>
          <cell r="U7677">
            <v>0</v>
          </cell>
          <cell r="V7677">
            <v>0</v>
          </cell>
        </row>
        <row r="7678">
          <cell r="M7678" t="str">
            <v>﻿Đang hoạt động</v>
          </cell>
          <cell r="N7678">
            <v>42640</v>
          </cell>
          <cell r="Q7678">
            <v>0</v>
          </cell>
          <cell r="T7678">
            <v>0</v>
          </cell>
          <cell r="U7678">
            <v>0</v>
          </cell>
          <cell r="V7678">
            <v>0</v>
          </cell>
        </row>
        <row r="7679">
          <cell r="M7679" t="str">
            <v>﻿Đang hoạt động</v>
          </cell>
          <cell r="N7679">
            <v>42640</v>
          </cell>
          <cell r="Q7679">
            <v>0</v>
          </cell>
          <cell r="T7679">
            <v>0</v>
          </cell>
          <cell r="U7679">
            <v>0</v>
          </cell>
          <cell r="V7679">
            <v>0</v>
          </cell>
        </row>
        <row r="7680">
          <cell r="M7680" t="str">
            <v>﻿Đang hoạt động</v>
          </cell>
          <cell r="N7680">
            <v>42640</v>
          </cell>
          <cell r="Q7680">
            <v>0</v>
          </cell>
          <cell r="T7680">
            <v>0</v>
          </cell>
          <cell r="U7680">
            <v>0</v>
          </cell>
          <cell r="V7680">
            <v>0</v>
          </cell>
        </row>
        <row r="7681">
          <cell r="M7681" t="str">
            <v>﻿Đang hoạt động</v>
          </cell>
          <cell r="N7681">
            <v>42641</v>
          </cell>
          <cell r="Q7681">
            <v>0</v>
          </cell>
          <cell r="T7681">
            <v>0</v>
          </cell>
          <cell r="U7681">
            <v>0</v>
          </cell>
          <cell r="V7681">
            <v>0</v>
          </cell>
        </row>
        <row r="7682">
          <cell r="M7682" t="str">
            <v>﻿Đang hoạt động</v>
          </cell>
          <cell r="N7682">
            <v>42640</v>
          </cell>
          <cell r="Q7682">
            <v>0</v>
          </cell>
          <cell r="T7682">
            <v>0</v>
          </cell>
          <cell r="U7682">
            <v>0</v>
          </cell>
          <cell r="V7682">
            <v>0</v>
          </cell>
        </row>
        <row r="7683">
          <cell r="D7683" t="str">
            <v>GENCASA LONG BIÊN</v>
          </cell>
          <cell r="M7683" t="str">
            <v>﻿Đang hoạt động</v>
          </cell>
          <cell r="N7683">
            <v>42640</v>
          </cell>
          <cell r="Q7683">
            <v>1</v>
          </cell>
          <cell r="T7683">
            <v>0</v>
          </cell>
          <cell r="U7683">
            <v>0</v>
          </cell>
          <cell r="V7683">
            <v>0</v>
          </cell>
        </row>
        <row r="7684">
          <cell r="D7684" t="str">
            <v>THE ROME</v>
          </cell>
          <cell r="M7684" t="str">
            <v>﻿Đã nghỉ việc</v>
          </cell>
          <cell r="N7684">
            <v>42640</v>
          </cell>
          <cell r="Q7684">
            <v>0</v>
          </cell>
          <cell r="T7684">
            <v>0</v>
          </cell>
          <cell r="U7684">
            <v>0</v>
          </cell>
          <cell r="V7684">
            <v>0</v>
          </cell>
        </row>
        <row r="7685">
          <cell r="M7685" t="str">
            <v>﻿Đang hoạt động</v>
          </cell>
          <cell r="N7685">
            <v>42640</v>
          </cell>
          <cell r="Q7685">
            <v>0</v>
          </cell>
          <cell r="T7685">
            <v>0</v>
          </cell>
          <cell r="U7685">
            <v>0</v>
          </cell>
          <cell r="V7685">
            <v>0</v>
          </cell>
        </row>
        <row r="7686">
          <cell r="M7686" t="str">
            <v>﻿Đang hoạt động</v>
          </cell>
          <cell r="N7686">
            <v>42642</v>
          </cell>
          <cell r="Q7686">
            <v>0</v>
          </cell>
          <cell r="T7686">
            <v>0</v>
          </cell>
          <cell r="U7686">
            <v>0</v>
          </cell>
          <cell r="V7686">
            <v>0</v>
          </cell>
        </row>
        <row r="7687">
          <cell r="D7687" t="str">
            <v>ELITE</v>
          </cell>
          <cell r="M7687" t="str">
            <v>﻿Đã nghỉ việc</v>
          </cell>
          <cell r="N7687">
            <v>42640</v>
          </cell>
          <cell r="Q7687">
            <v>0</v>
          </cell>
          <cell r="T7687">
            <v>0</v>
          </cell>
          <cell r="U7687">
            <v>0</v>
          </cell>
          <cell r="V7687">
            <v>0</v>
          </cell>
        </row>
        <row r="7688">
          <cell r="M7688" t="str">
            <v>﻿Đang hoạt động</v>
          </cell>
          <cell r="N7688">
            <v>42641</v>
          </cell>
          <cell r="Q7688">
            <v>0</v>
          </cell>
          <cell r="T7688">
            <v>0</v>
          </cell>
          <cell r="U7688">
            <v>0</v>
          </cell>
          <cell r="V7688">
            <v>0</v>
          </cell>
        </row>
        <row r="7689">
          <cell r="D7689" t="str">
            <v>GENCASA LONG BIÊN</v>
          </cell>
          <cell r="M7689" t="str">
            <v>﻿Đang hoạt động</v>
          </cell>
          <cell r="N7689">
            <v>42730</v>
          </cell>
          <cell r="Q7689">
            <v>0</v>
          </cell>
          <cell r="T7689">
            <v>0</v>
          </cell>
          <cell r="U7689">
            <v>1</v>
          </cell>
          <cell r="V7689">
            <v>0</v>
          </cell>
        </row>
        <row r="7690">
          <cell r="M7690" t="str">
            <v>﻿Đang hoạt động</v>
          </cell>
          <cell r="N7690">
            <v>42640</v>
          </cell>
          <cell r="Q7690">
            <v>0</v>
          </cell>
          <cell r="T7690">
            <v>0</v>
          </cell>
          <cell r="U7690">
            <v>0</v>
          </cell>
          <cell r="V7690">
            <v>0</v>
          </cell>
        </row>
        <row r="7691">
          <cell r="M7691" t="str">
            <v>﻿Đang hoạt động</v>
          </cell>
          <cell r="N7691">
            <v>42641</v>
          </cell>
          <cell r="Q7691">
            <v>0</v>
          </cell>
          <cell r="T7691">
            <v>0</v>
          </cell>
          <cell r="U7691">
            <v>0</v>
          </cell>
          <cell r="V7691">
            <v>0</v>
          </cell>
        </row>
        <row r="7692">
          <cell r="M7692" t="str">
            <v>﻿Đang hoạt động</v>
          </cell>
          <cell r="N7692">
            <v>42640</v>
          </cell>
          <cell r="Q7692">
            <v>0</v>
          </cell>
          <cell r="T7692">
            <v>0</v>
          </cell>
          <cell r="U7692">
            <v>0</v>
          </cell>
          <cell r="V7692">
            <v>0</v>
          </cell>
        </row>
        <row r="7693">
          <cell r="M7693" t="str">
            <v>﻿Đang hoạt động</v>
          </cell>
          <cell r="N7693">
            <v>42641</v>
          </cell>
          <cell r="Q7693">
            <v>0</v>
          </cell>
          <cell r="T7693">
            <v>0</v>
          </cell>
          <cell r="U7693">
            <v>0</v>
          </cell>
          <cell r="V7693">
            <v>0</v>
          </cell>
        </row>
        <row r="7694">
          <cell r="M7694" t="str">
            <v>﻿Đang hoạt động</v>
          </cell>
          <cell r="N7694">
            <v>42640</v>
          </cell>
          <cell r="Q7694">
            <v>0</v>
          </cell>
          <cell r="T7694">
            <v>0</v>
          </cell>
          <cell r="U7694">
            <v>0</v>
          </cell>
          <cell r="V7694">
            <v>0</v>
          </cell>
        </row>
        <row r="7695">
          <cell r="M7695" t="str">
            <v>﻿Đang hoạt động</v>
          </cell>
          <cell r="N7695">
            <v>42641</v>
          </cell>
          <cell r="Q7695">
            <v>0</v>
          </cell>
          <cell r="T7695">
            <v>0</v>
          </cell>
          <cell r="U7695">
            <v>0</v>
          </cell>
          <cell r="V7695">
            <v>0</v>
          </cell>
        </row>
        <row r="7696">
          <cell r="M7696" t="str">
            <v>﻿Đang hoạt động</v>
          </cell>
          <cell r="N7696">
            <v>42640</v>
          </cell>
          <cell r="Q7696">
            <v>0</v>
          </cell>
          <cell r="T7696">
            <v>0</v>
          </cell>
          <cell r="U7696">
            <v>0</v>
          </cell>
          <cell r="V7696">
            <v>0</v>
          </cell>
        </row>
        <row r="7697">
          <cell r="D7697" t="str">
            <v>DAKLAK</v>
          </cell>
          <cell r="M7697" t="str">
            <v>﻿Đang hoạt động</v>
          </cell>
          <cell r="N7697">
            <v>42634</v>
          </cell>
          <cell r="Q7697">
            <v>0</v>
          </cell>
          <cell r="T7697">
            <v>0</v>
          </cell>
          <cell r="U7697">
            <v>1</v>
          </cell>
          <cell r="V7697">
            <v>0</v>
          </cell>
        </row>
        <row r="7698">
          <cell r="D7698" t="str">
            <v>THE ROME</v>
          </cell>
          <cell r="M7698" t="str">
            <v>﻿Đã nghỉ việc</v>
          </cell>
          <cell r="N7698">
            <v>42640</v>
          </cell>
          <cell r="Q7698">
            <v>0</v>
          </cell>
          <cell r="T7698">
            <v>0</v>
          </cell>
          <cell r="U7698">
            <v>0</v>
          </cell>
          <cell r="V7698">
            <v>0</v>
          </cell>
        </row>
        <row r="7699">
          <cell r="D7699" t="str">
            <v>LONG XUYÊN 1</v>
          </cell>
          <cell r="M7699" t="str">
            <v>﻿Đang hoạt động</v>
          </cell>
          <cell r="N7699">
            <v>42699</v>
          </cell>
          <cell r="Q7699">
            <v>1</v>
          </cell>
          <cell r="T7699">
            <v>0</v>
          </cell>
          <cell r="U7699">
            <v>0</v>
          </cell>
          <cell r="V7699">
            <v>0</v>
          </cell>
        </row>
        <row r="7700">
          <cell r="M7700" t="str">
            <v>﻿Đang hoạt động</v>
          </cell>
          <cell r="N7700">
            <v>42640</v>
          </cell>
          <cell r="Q7700">
            <v>0</v>
          </cell>
          <cell r="T7700">
            <v>0</v>
          </cell>
          <cell r="U7700">
            <v>0</v>
          </cell>
          <cell r="V7700">
            <v>0</v>
          </cell>
        </row>
        <row r="7701">
          <cell r="M7701" t="str">
            <v>﻿Đang hoạt động</v>
          </cell>
          <cell r="N7701">
            <v>42641</v>
          </cell>
          <cell r="Q7701">
            <v>0</v>
          </cell>
          <cell r="T7701">
            <v>0</v>
          </cell>
          <cell r="U7701">
            <v>0</v>
          </cell>
          <cell r="V7701">
            <v>0</v>
          </cell>
        </row>
        <row r="7702">
          <cell r="M7702" t="str">
            <v>﻿Đang hoạt động</v>
          </cell>
          <cell r="N7702">
            <v>42641</v>
          </cell>
          <cell r="Q7702">
            <v>0</v>
          </cell>
          <cell r="T7702">
            <v>0</v>
          </cell>
          <cell r="U7702">
            <v>0</v>
          </cell>
          <cell r="V7702">
            <v>0</v>
          </cell>
        </row>
        <row r="7703">
          <cell r="D7703" t="str">
            <v>LONG XUYÊN 1</v>
          </cell>
          <cell r="M7703" t="str">
            <v>﻿Đang hoạt động</v>
          </cell>
          <cell r="N7703">
            <v>42670</v>
          </cell>
          <cell r="Q7703">
            <v>1</v>
          </cell>
          <cell r="T7703">
            <v>0</v>
          </cell>
          <cell r="U7703">
            <v>0</v>
          </cell>
          <cell r="V7703">
            <v>0</v>
          </cell>
        </row>
        <row r="7704">
          <cell r="D7704" t="str">
            <v>THE POWER</v>
          </cell>
          <cell r="M7704" t="str">
            <v>﻿Đang hoạt động</v>
          </cell>
          <cell r="N7704">
            <v>42641</v>
          </cell>
          <cell r="Q7704">
            <v>1</v>
          </cell>
          <cell r="T7704">
            <v>0</v>
          </cell>
          <cell r="U7704">
            <v>0</v>
          </cell>
          <cell r="V7704">
            <v>0</v>
          </cell>
        </row>
        <row r="7705">
          <cell r="M7705" t="str">
            <v>﻿Đang hoạt động</v>
          </cell>
          <cell r="N7705">
            <v>42641</v>
          </cell>
          <cell r="Q7705">
            <v>0</v>
          </cell>
          <cell r="T7705">
            <v>0</v>
          </cell>
          <cell r="U7705">
            <v>0</v>
          </cell>
          <cell r="V7705">
            <v>0</v>
          </cell>
        </row>
        <row r="7706">
          <cell r="M7706" t="str">
            <v>﻿Đang hoạt động</v>
          </cell>
          <cell r="N7706">
            <v>42640</v>
          </cell>
          <cell r="Q7706">
            <v>0</v>
          </cell>
          <cell r="T7706">
            <v>0</v>
          </cell>
          <cell r="U7706">
            <v>0</v>
          </cell>
          <cell r="V7706">
            <v>0</v>
          </cell>
        </row>
        <row r="7707">
          <cell r="M7707" t="str">
            <v>﻿Đang hoạt động</v>
          </cell>
          <cell r="N7707">
            <v>42641</v>
          </cell>
          <cell r="Q7707">
            <v>0</v>
          </cell>
          <cell r="T7707">
            <v>0</v>
          </cell>
          <cell r="U7707">
            <v>0</v>
          </cell>
          <cell r="V7707">
            <v>0</v>
          </cell>
        </row>
        <row r="7708">
          <cell r="M7708" t="str">
            <v>﻿Đang hoạt động</v>
          </cell>
          <cell r="N7708">
            <v>42641</v>
          </cell>
          <cell r="Q7708">
            <v>0</v>
          </cell>
          <cell r="T7708">
            <v>0</v>
          </cell>
          <cell r="U7708">
            <v>0</v>
          </cell>
          <cell r="V7708">
            <v>0</v>
          </cell>
        </row>
        <row r="7709">
          <cell r="M7709" t="str">
            <v>﻿Đang hoạt động</v>
          </cell>
          <cell r="N7709">
            <v>42641</v>
          </cell>
          <cell r="Q7709">
            <v>0</v>
          </cell>
          <cell r="T7709">
            <v>0</v>
          </cell>
          <cell r="U7709">
            <v>0</v>
          </cell>
          <cell r="V7709">
            <v>0</v>
          </cell>
        </row>
        <row r="7710">
          <cell r="M7710" t="str">
            <v>﻿Đang hoạt động</v>
          </cell>
          <cell r="N7710">
            <v>42641</v>
          </cell>
          <cell r="Q7710">
            <v>0</v>
          </cell>
          <cell r="T7710">
            <v>0</v>
          </cell>
          <cell r="U7710">
            <v>0</v>
          </cell>
          <cell r="V7710">
            <v>0</v>
          </cell>
        </row>
        <row r="7711">
          <cell r="M7711" t="str">
            <v>﻿Đang hoạt động</v>
          </cell>
          <cell r="N7711">
            <v>42641</v>
          </cell>
          <cell r="Q7711">
            <v>0</v>
          </cell>
          <cell r="T7711">
            <v>0</v>
          </cell>
          <cell r="U7711">
            <v>0</v>
          </cell>
          <cell r="V7711">
            <v>0</v>
          </cell>
        </row>
        <row r="7712">
          <cell r="M7712" t="str">
            <v>﻿Đang hoạt động</v>
          </cell>
          <cell r="N7712">
            <v>42641</v>
          </cell>
          <cell r="Q7712">
            <v>0</v>
          </cell>
          <cell r="T7712">
            <v>0</v>
          </cell>
          <cell r="U7712">
            <v>0</v>
          </cell>
          <cell r="V7712">
            <v>0</v>
          </cell>
        </row>
        <row r="7713">
          <cell r="M7713" t="str">
            <v>﻿Đang hoạt động</v>
          </cell>
          <cell r="N7713">
            <v>42640</v>
          </cell>
          <cell r="Q7713">
            <v>0</v>
          </cell>
          <cell r="T7713">
            <v>0</v>
          </cell>
          <cell r="U7713">
            <v>0</v>
          </cell>
          <cell r="V7713">
            <v>0</v>
          </cell>
        </row>
        <row r="7714">
          <cell r="M7714" t="str">
            <v>﻿Đang hoạt động</v>
          </cell>
          <cell r="N7714">
            <v>42641</v>
          </cell>
          <cell r="Q7714">
            <v>0</v>
          </cell>
          <cell r="T7714">
            <v>0</v>
          </cell>
          <cell r="U7714">
            <v>0</v>
          </cell>
          <cell r="V7714">
            <v>0</v>
          </cell>
        </row>
        <row r="7715">
          <cell r="D7715" t="str">
            <v>TCB NORTH</v>
          </cell>
          <cell r="M7715" t="str">
            <v>﻿Đang hoạt động</v>
          </cell>
          <cell r="N7715">
            <v>41844</v>
          </cell>
          <cell r="Q7715">
            <v>0</v>
          </cell>
          <cell r="T7715">
            <v>0</v>
          </cell>
          <cell r="U7715">
            <v>0</v>
          </cell>
          <cell r="V7715">
            <v>0</v>
          </cell>
        </row>
        <row r="7716">
          <cell r="M7716" t="str">
            <v>﻿Đang hoạt động</v>
          </cell>
          <cell r="N7716">
            <v>42641</v>
          </cell>
          <cell r="Q7716">
            <v>0</v>
          </cell>
          <cell r="T7716">
            <v>0</v>
          </cell>
          <cell r="U7716">
            <v>0</v>
          </cell>
          <cell r="V7716">
            <v>0</v>
          </cell>
        </row>
        <row r="7717">
          <cell r="M7717" t="str">
            <v>﻿Đang hoạt động</v>
          </cell>
          <cell r="N7717">
            <v>42641</v>
          </cell>
          <cell r="Q7717">
            <v>0</v>
          </cell>
          <cell r="T7717">
            <v>0</v>
          </cell>
          <cell r="U7717">
            <v>0</v>
          </cell>
          <cell r="V7717">
            <v>0</v>
          </cell>
        </row>
        <row r="7718">
          <cell r="M7718" t="str">
            <v>﻿Đang hoạt động</v>
          </cell>
          <cell r="N7718">
            <v>42640</v>
          </cell>
          <cell r="Q7718">
            <v>0</v>
          </cell>
          <cell r="T7718">
            <v>0</v>
          </cell>
          <cell r="U7718">
            <v>0</v>
          </cell>
          <cell r="V7718">
            <v>0</v>
          </cell>
        </row>
        <row r="7719">
          <cell r="M7719" t="str">
            <v>﻿Đang hoạt động</v>
          </cell>
          <cell r="N7719">
            <v>42640</v>
          </cell>
          <cell r="Q7719">
            <v>0</v>
          </cell>
          <cell r="T7719">
            <v>0</v>
          </cell>
          <cell r="U7719">
            <v>0</v>
          </cell>
          <cell r="V7719">
            <v>0</v>
          </cell>
        </row>
        <row r="7720">
          <cell r="M7720" t="str">
            <v>﻿Đang hoạt động</v>
          </cell>
          <cell r="N7720">
            <v>42640</v>
          </cell>
          <cell r="Q7720">
            <v>0</v>
          </cell>
          <cell r="T7720">
            <v>0</v>
          </cell>
          <cell r="U7720">
            <v>0</v>
          </cell>
          <cell r="V7720">
            <v>0</v>
          </cell>
        </row>
        <row r="7721">
          <cell r="M7721" t="str">
            <v>﻿Đang hoạt động</v>
          </cell>
          <cell r="N7721">
            <v>42640</v>
          </cell>
          <cell r="Q7721">
            <v>0</v>
          </cell>
          <cell r="T7721">
            <v>0</v>
          </cell>
          <cell r="U7721">
            <v>0</v>
          </cell>
          <cell r="V7721">
            <v>0</v>
          </cell>
        </row>
        <row r="7722">
          <cell r="D7722" t="str">
            <v>BORN TO WIN GENCASA PHÚ NHUẬN</v>
          </cell>
          <cell r="M7722" t="str">
            <v>﻿Đang hoạt động</v>
          </cell>
          <cell r="N7722">
            <v>42640</v>
          </cell>
          <cell r="Q7722">
            <v>1</v>
          </cell>
          <cell r="T7722">
            <v>0</v>
          </cell>
          <cell r="U7722">
            <v>0</v>
          </cell>
          <cell r="V7722">
            <v>0</v>
          </cell>
        </row>
        <row r="7723">
          <cell r="D7723" t="str">
            <v>THANH HÓA</v>
          </cell>
          <cell r="M7723" t="str">
            <v>﻿Đang hoạt động</v>
          </cell>
          <cell r="N7723">
            <v>42640</v>
          </cell>
          <cell r="Q7723">
            <v>1</v>
          </cell>
          <cell r="T7723">
            <v>0</v>
          </cell>
          <cell r="U7723">
            <v>0</v>
          </cell>
          <cell r="V7723">
            <v>0</v>
          </cell>
        </row>
        <row r="7724">
          <cell r="D7724" t="str">
            <v>THANH HÓA</v>
          </cell>
          <cell r="M7724" t="str">
            <v>﻿Đang hoạt động</v>
          </cell>
          <cell r="N7724">
            <v>42639</v>
          </cell>
          <cell r="Q7724">
            <v>1</v>
          </cell>
          <cell r="T7724">
            <v>0</v>
          </cell>
          <cell r="U7724">
            <v>0</v>
          </cell>
          <cell r="V7724">
            <v>0</v>
          </cell>
        </row>
        <row r="7725">
          <cell r="M7725" t="str">
            <v>﻿Đang hoạt động</v>
          </cell>
          <cell r="N7725">
            <v>42648</v>
          </cell>
          <cell r="Q7725">
            <v>0</v>
          </cell>
          <cell r="T7725">
            <v>0</v>
          </cell>
          <cell r="U7725">
            <v>0</v>
          </cell>
          <cell r="V7725">
            <v>0</v>
          </cell>
        </row>
        <row r="7726">
          <cell r="D7726" t="str">
            <v>COT GENCASA</v>
          </cell>
          <cell r="M7726" t="str">
            <v>﻿Đang hoạt động</v>
          </cell>
          <cell r="N7726">
            <v>42678</v>
          </cell>
          <cell r="Q7726">
            <v>1</v>
          </cell>
          <cell r="T7726">
            <v>0</v>
          </cell>
          <cell r="U7726">
            <v>0</v>
          </cell>
          <cell r="V7726">
            <v>0</v>
          </cell>
        </row>
        <row r="7727">
          <cell r="D7727" t="str">
            <v>THE SKY</v>
          </cell>
          <cell r="M7727" t="str">
            <v>﻿Đang hoạt động</v>
          </cell>
          <cell r="N7727">
            <v>42640</v>
          </cell>
          <cell r="Q7727">
            <v>0</v>
          </cell>
          <cell r="T7727">
            <v>0</v>
          </cell>
          <cell r="U7727">
            <v>1</v>
          </cell>
          <cell r="V7727">
            <v>0</v>
          </cell>
        </row>
        <row r="7728">
          <cell r="D7728" t="str">
            <v>LONG XUYÊN 1</v>
          </cell>
          <cell r="M7728" t="str">
            <v>﻿Đã nghỉ việc</v>
          </cell>
          <cell r="N7728">
            <v>42640</v>
          </cell>
          <cell r="Q7728">
            <v>0</v>
          </cell>
          <cell r="T7728">
            <v>0</v>
          </cell>
          <cell r="U7728">
            <v>0</v>
          </cell>
          <cell r="V7728">
            <v>0</v>
          </cell>
        </row>
        <row r="7729">
          <cell r="D7729" t="str">
            <v>THE KEY</v>
          </cell>
          <cell r="M7729" t="str">
            <v>﻿Đang hoạt động</v>
          </cell>
          <cell r="N7729">
            <v>42641</v>
          </cell>
          <cell r="Q7729">
            <v>0</v>
          </cell>
          <cell r="T7729">
            <v>0</v>
          </cell>
          <cell r="U7729">
            <v>1</v>
          </cell>
          <cell r="V7729">
            <v>0</v>
          </cell>
        </row>
        <row r="7730">
          <cell r="D7730" t="str">
            <v>BLUE OCEAN</v>
          </cell>
          <cell r="M7730" t="str">
            <v>﻿Đang hoạt động</v>
          </cell>
          <cell r="N7730">
            <v>42641</v>
          </cell>
          <cell r="Q7730">
            <v>1</v>
          </cell>
          <cell r="T7730">
            <v>0</v>
          </cell>
          <cell r="U7730">
            <v>0</v>
          </cell>
          <cell r="V7730">
            <v>0</v>
          </cell>
        </row>
        <row r="7731">
          <cell r="M7731" t="str">
            <v>﻿Đang hoạt động</v>
          </cell>
          <cell r="N7731">
            <v>42648</v>
          </cell>
          <cell r="Q7731">
            <v>0</v>
          </cell>
          <cell r="T7731">
            <v>0</v>
          </cell>
          <cell r="U7731">
            <v>0</v>
          </cell>
          <cell r="V7731">
            <v>0</v>
          </cell>
        </row>
        <row r="7732">
          <cell r="M7732" t="str">
            <v>﻿Đang hoạt động</v>
          </cell>
          <cell r="N7732">
            <v>42648</v>
          </cell>
          <cell r="Q7732">
            <v>0</v>
          </cell>
          <cell r="T7732">
            <v>0</v>
          </cell>
          <cell r="U7732">
            <v>0</v>
          </cell>
          <cell r="V7732">
            <v>0</v>
          </cell>
        </row>
        <row r="7733">
          <cell r="M7733" t="str">
            <v>﻿Đang hoạt động</v>
          </cell>
          <cell r="N7733">
            <v>42648</v>
          </cell>
          <cell r="Q7733">
            <v>0</v>
          </cell>
          <cell r="T7733">
            <v>0</v>
          </cell>
          <cell r="U7733">
            <v>0</v>
          </cell>
          <cell r="V7733">
            <v>0</v>
          </cell>
        </row>
        <row r="7734">
          <cell r="D7734" t="str">
            <v>GENCASA NGHỆ AN</v>
          </cell>
          <cell r="M7734" t="str">
            <v>﻿Đang hoạt động</v>
          </cell>
          <cell r="N7734">
            <v>42641</v>
          </cell>
          <cell r="Q7734">
            <v>1</v>
          </cell>
          <cell r="T7734">
            <v>0</v>
          </cell>
          <cell r="U7734">
            <v>0</v>
          </cell>
          <cell r="V7734">
            <v>0</v>
          </cell>
        </row>
        <row r="7735">
          <cell r="D7735" t="str">
            <v>GENCASA NGHỆ AN</v>
          </cell>
          <cell r="M7735" t="str">
            <v>﻿Đã nghỉ việc</v>
          </cell>
          <cell r="N7735">
            <v>42641</v>
          </cell>
          <cell r="Q7735">
            <v>0</v>
          </cell>
          <cell r="T7735">
            <v>0</v>
          </cell>
          <cell r="U7735">
            <v>0</v>
          </cell>
          <cell r="V7735">
            <v>0</v>
          </cell>
        </row>
        <row r="7736">
          <cell r="D7736" t="str">
            <v>GENCASA NGHỆ AN</v>
          </cell>
          <cell r="M7736" t="str">
            <v>﻿Đang hoạt động</v>
          </cell>
          <cell r="N7736">
            <v>42663</v>
          </cell>
          <cell r="Q7736">
            <v>1</v>
          </cell>
          <cell r="T7736">
            <v>0</v>
          </cell>
          <cell r="U7736">
            <v>0</v>
          </cell>
          <cell r="V7736">
            <v>0</v>
          </cell>
        </row>
        <row r="7737">
          <cell r="D7737" t="str">
            <v>EIB MIỀN TRUNG 1</v>
          </cell>
          <cell r="M7737" t="str">
            <v>﻿Đang hoạt động</v>
          </cell>
          <cell r="N7737">
            <v>42642</v>
          </cell>
          <cell r="Q7737">
            <v>0</v>
          </cell>
          <cell r="T7737">
            <v>0</v>
          </cell>
          <cell r="U7737">
            <v>0</v>
          </cell>
          <cell r="V7737">
            <v>0</v>
          </cell>
        </row>
        <row r="7738">
          <cell r="D7738" t="str">
            <v>GENCASA NGHỆ AN</v>
          </cell>
          <cell r="M7738" t="str">
            <v>﻿Đã nghỉ việc</v>
          </cell>
          <cell r="N7738">
            <v>42641</v>
          </cell>
          <cell r="Q7738">
            <v>0</v>
          </cell>
          <cell r="T7738">
            <v>0</v>
          </cell>
          <cell r="U7738">
            <v>0</v>
          </cell>
          <cell r="V7738">
            <v>0</v>
          </cell>
        </row>
        <row r="7739">
          <cell r="D7739" t="str">
            <v>BLUE OCEAN</v>
          </cell>
          <cell r="M7739" t="str">
            <v>﻿Đã nghỉ việc</v>
          </cell>
          <cell r="N7739">
            <v>42641</v>
          </cell>
          <cell r="Q7739">
            <v>0</v>
          </cell>
          <cell r="T7739">
            <v>0</v>
          </cell>
          <cell r="U7739">
            <v>0</v>
          </cell>
          <cell r="V7739">
            <v>0</v>
          </cell>
        </row>
        <row r="7740">
          <cell r="D7740" t="str">
            <v>GENCASA NGHỆ AN</v>
          </cell>
          <cell r="M7740" t="str">
            <v>﻿Đang hoạt động</v>
          </cell>
          <cell r="N7740">
            <v>42641</v>
          </cell>
          <cell r="Q7740">
            <v>1</v>
          </cell>
          <cell r="T7740">
            <v>0</v>
          </cell>
          <cell r="U7740">
            <v>0</v>
          </cell>
          <cell r="V7740">
            <v>0</v>
          </cell>
        </row>
        <row r="7741">
          <cell r="D7741" t="str">
            <v>GENCASA NGHỆ AN</v>
          </cell>
          <cell r="M7741" t="str">
            <v>﻿Đang hoạt động</v>
          </cell>
          <cell r="N7741">
            <v>42641</v>
          </cell>
          <cell r="Q7741">
            <v>1</v>
          </cell>
          <cell r="T7741">
            <v>0</v>
          </cell>
          <cell r="U7741">
            <v>0</v>
          </cell>
          <cell r="V7741">
            <v>0</v>
          </cell>
        </row>
        <row r="7742">
          <cell r="D7742" t="str">
            <v>GENCASA NGHỆ AN</v>
          </cell>
          <cell r="M7742" t="str">
            <v>﻿Đã nghỉ việc</v>
          </cell>
          <cell r="N7742">
            <v>42641</v>
          </cell>
          <cell r="Q7742">
            <v>0</v>
          </cell>
          <cell r="T7742">
            <v>0</v>
          </cell>
          <cell r="U7742">
            <v>0</v>
          </cell>
          <cell r="V7742">
            <v>0</v>
          </cell>
        </row>
        <row r="7743">
          <cell r="D7743" t="str">
            <v>GREEN DRAGON</v>
          </cell>
          <cell r="M7743" t="str">
            <v>﻿Đang hoạt động</v>
          </cell>
          <cell r="N7743">
            <v>42641</v>
          </cell>
          <cell r="Q7743">
            <v>1</v>
          </cell>
          <cell r="T7743">
            <v>0</v>
          </cell>
          <cell r="U7743">
            <v>0</v>
          </cell>
          <cell r="V7743">
            <v>0</v>
          </cell>
        </row>
        <row r="7744">
          <cell r="D7744" t="str">
            <v>BLUE OCEAN</v>
          </cell>
          <cell r="M7744" t="str">
            <v>﻿Đang hoạt động</v>
          </cell>
          <cell r="N7744">
            <v>42653</v>
          </cell>
          <cell r="Q7744">
            <v>1</v>
          </cell>
          <cell r="T7744">
            <v>0</v>
          </cell>
          <cell r="U7744">
            <v>0</v>
          </cell>
          <cell r="V7744">
            <v>0</v>
          </cell>
        </row>
        <row r="7745">
          <cell r="D7745" t="str">
            <v>VICTORY</v>
          </cell>
          <cell r="M7745" t="str">
            <v>﻿Đang hoạt động</v>
          </cell>
          <cell r="N7745">
            <v>42697</v>
          </cell>
          <cell r="Q7745">
            <v>1</v>
          </cell>
          <cell r="T7745">
            <v>0</v>
          </cell>
          <cell r="U7745">
            <v>0</v>
          </cell>
          <cell r="V7745">
            <v>0</v>
          </cell>
        </row>
        <row r="7746">
          <cell r="D7746" t="str">
            <v>GENCASA NGHỆ AN</v>
          </cell>
          <cell r="M7746" t="str">
            <v>﻿Đã nghỉ việc</v>
          </cell>
          <cell r="N7746">
            <v>42641</v>
          </cell>
          <cell r="Q7746">
            <v>0</v>
          </cell>
          <cell r="T7746">
            <v>0</v>
          </cell>
          <cell r="U7746">
            <v>0</v>
          </cell>
          <cell r="V7746">
            <v>0</v>
          </cell>
        </row>
        <row r="7747">
          <cell r="D7747" t="str">
            <v>THE SKY</v>
          </cell>
          <cell r="M7747" t="str">
            <v>﻿Đã nghỉ việc</v>
          </cell>
          <cell r="N7747">
            <v>42641</v>
          </cell>
          <cell r="Q7747">
            <v>0</v>
          </cell>
          <cell r="T7747">
            <v>0</v>
          </cell>
          <cell r="U7747">
            <v>0</v>
          </cell>
          <cell r="V7747">
            <v>0</v>
          </cell>
        </row>
        <row r="7748">
          <cell r="D7748" t="str">
            <v>VICTORY</v>
          </cell>
          <cell r="M7748" t="str">
            <v>﻿Đang hoạt động</v>
          </cell>
          <cell r="N7748">
            <v>42641</v>
          </cell>
          <cell r="Q7748">
            <v>1</v>
          </cell>
          <cell r="T7748">
            <v>0</v>
          </cell>
          <cell r="U7748">
            <v>0</v>
          </cell>
          <cell r="V7748">
            <v>0</v>
          </cell>
        </row>
        <row r="7749">
          <cell r="D7749" t="str">
            <v>BLUE WAVES</v>
          </cell>
          <cell r="M7749" t="str">
            <v>﻿Đang hoạt động</v>
          </cell>
          <cell r="N7749">
            <v>42641</v>
          </cell>
          <cell r="Q7749">
            <v>1</v>
          </cell>
          <cell r="T7749">
            <v>0</v>
          </cell>
          <cell r="U7749">
            <v>0</v>
          </cell>
          <cell r="V7749">
            <v>0</v>
          </cell>
        </row>
        <row r="7750">
          <cell r="D7750" t="str">
            <v>BLUE OCEAN</v>
          </cell>
          <cell r="M7750" t="str">
            <v>﻿Đã nghỉ việc</v>
          </cell>
          <cell r="N7750">
            <v>42641</v>
          </cell>
          <cell r="Q7750">
            <v>0</v>
          </cell>
          <cell r="T7750">
            <v>0</v>
          </cell>
          <cell r="U7750">
            <v>0</v>
          </cell>
          <cell r="V7750">
            <v>0</v>
          </cell>
        </row>
        <row r="7751">
          <cell r="D7751" t="str">
            <v>BLUE WAVES</v>
          </cell>
          <cell r="M7751" t="str">
            <v>﻿Đang hoạt động</v>
          </cell>
          <cell r="N7751">
            <v>42641</v>
          </cell>
          <cell r="Q7751">
            <v>1</v>
          </cell>
          <cell r="T7751">
            <v>0</v>
          </cell>
          <cell r="U7751">
            <v>0</v>
          </cell>
          <cell r="V7751">
            <v>0</v>
          </cell>
        </row>
        <row r="7752">
          <cell r="D7752" t="str">
            <v>BLUE WAVES</v>
          </cell>
          <cell r="M7752" t="str">
            <v>﻿Đã nghỉ việc</v>
          </cell>
          <cell r="N7752">
            <v>42641</v>
          </cell>
          <cell r="Q7752">
            <v>0</v>
          </cell>
          <cell r="T7752">
            <v>0</v>
          </cell>
          <cell r="U7752">
            <v>0</v>
          </cell>
          <cell r="V7752">
            <v>0</v>
          </cell>
        </row>
        <row r="7753">
          <cell r="D7753" t="str">
            <v>BLUE OCEAN</v>
          </cell>
          <cell r="M7753" t="str">
            <v>﻿Đang hoạt động</v>
          </cell>
          <cell r="N7753">
            <v>42641</v>
          </cell>
          <cell r="Q7753">
            <v>1</v>
          </cell>
          <cell r="T7753">
            <v>0</v>
          </cell>
          <cell r="U7753">
            <v>0</v>
          </cell>
          <cell r="V7753">
            <v>0</v>
          </cell>
        </row>
        <row r="7754">
          <cell r="D7754" t="str">
            <v>BLUE WAVES</v>
          </cell>
          <cell r="M7754" t="str">
            <v>﻿Đang hoạt động</v>
          </cell>
          <cell r="N7754">
            <v>42641</v>
          </cell>
          <cell r="Q7754">
            <v>1</v>
          </cell>
          <cell r="T7754">
            <v>0</v>
          </cell>
          <cell r="U7754">
            <v>0</v>
          </cell>
          <cell r="V7754">
            <v>0</v>
          </cell>
        </row>
        <row r="7755">
          <cell r="D7755" t="str">
            <v>BLUE OCEAN</v>
          </cell>
          <cell r="M7755" t="str">
            <v>﻿Đang hoạt động</v>
          </cell>
          <cell r="N7755">
            <v>42641</v>
          </cell>
          <cell r="Q7755">
            <v>0</v>
          </cell>
          <cell r="T7755">
            <v>1</v>
          </cell>
          <cell r="U7755">
            <v>0</v>
          </cell>
          <cell r="V7755">
            <v>0</v>
          </cell>
        </row>
        <row r="7756">
          <cell r="D7756" t="str">
            <v>THE KEY</v>
          </cell>
          <cell r="M7756" t="str">
            <v>﻿Đang hoạt động</v>
          </cell>
          <cell r="N7756">
            <v>42641</v>
          </cell>
          <cell r="Q7756">
            <v>1</v>
          </cell>
          <cell r="T7756">
            <v>0</v>
          </cell>
          <cell r="U7756">
            <v>0</v>
          </cell>
          <cell r="V7756">
            <v>0</v>
          </cell>
        </row>
        <row r="7757">
          <cell r="D7757" t="str">
            <v>MDRT BH</v>
          </cell>
          <cell r="M7757" t="str">
            <v>﻿Đã nghỉ việc</v>
          </cell>
          <cell r="N7757">
            <v>42643</v>
          </cell>
          <cell r="Q7757">
            <v>0</v>
          </cell>
          <cell r="T7757">
            <v>0</v>
          </cell>
          <cell r="U7757">
            <v>0</v>
          </cell>
          <cell r="V7757">
            <v>0</v>
          </cell>
        </row>
        <row r="7758">
          <cell r="D7758" t="str">
            <v>BLUE OCEAN</v>
          </cell>
          <cell r="M7758" t="str">
            <v>﻿Đang hoạt động</v>
          </cell>
          <cell r="N7758">
            <v>42641</v>
          </cell>
          <cell r="Q7758">
            <v>1</v>
          </cell>
          <cell r="T7758">
            <v>0</v>
          </cell>
          <cell r="U7758">
            <v>0</v>
          </cell>
          <cell r="V7758">
            <v>0</v>
          </cell>
        </row>
        <row r="7759">
          <cell r="D7759" t="str">
            <v>BLUE WAVES</v>
          </cell>
          <cell r="M7759" t="str">
            <v>﻿Đã nghỉ việc</v>
          </cell>
          <cell r="N7759">
            <v>42641</v>
          </cell>
          <cell r="Q7759">
            <v>0</v>
          </cell>
          <cell r="T7759">
            <v>0</v>
          </cell>
          <cell r="U7759">
            <v>0</v>
          </cell>
          <cell r="V7759">
            <v>0</v>
          </cell>
        </row>
        <row r="7760">
          <cell r="D7760" t="str">
            <v>GENCASA NGHỆ AN</v>
          </cell>
          <cell r="M7760" t="str">
            <v>﻿Đang hoạt động</v>
          </cell>
          <cell r="N7760">
            <v>42663</v>
          </cell>
          <cell r="Q7760">
            <v>1</v>
          </cell>
          <cell r="T7760">
            <v>0</v>
          </cell>
          <cell r="U7760">
            <v>0</v>
          </cell>
          <cell r="V7760">
            <v>0</v>
          </cell>
        </row>
        <row r="7761">
          <cell r="D7761" t="str">
            <v>GENCASA NGHỆ AN</v>
          </cell>
          <cell r="M7761" t="str">
            <v>﻿Đang hoạt động</v>
          </cell>
          <cell r="N7761">
            <v>42718</v>
          </cell>
          <cell r="Q7761">
            <v>0</v>
          </cell>
          <cell r="T7761">
            <v>0</v>
          </cell>
          <cell r="U7761">
            <v>1</v>
          </cell>
          <cell r="V7761">
            <v>0</v>
          </cell>
        </row>
        <row r="7762">
          <cell r="D7762" t="str">
            <v>GENCASA NGHỆ AN</v>
          </cell>
          <cell r="M7762" t="str">
            <v>﻿Tạm đình chỉ</v>
          </cell>
          <cell r="N7762">
            <v>42641</v>
          </cell>
          <cell r="Q7762">
            <v>0</v>
          </cell>
          <cell r="T7762">
            <v>0</v>
          </cell>
          <cell r="U7762">
            <v>1</v>
          </cell>
          <cell r="V7762">
            <v>0</v>
          </cell>
        </row>
        <row r="7763">
          <cell r="D7763" t="str">
            <v>GENCASA NGHỆ AN</v>
          </cell>
          <cell r="M7763" t="str">
            <v>﻿Đang hoạt động</v>
          </cell>
          <cell r="N7763">
            <v>42641</v>
          </cell>
          <cell r="Q7763">
            <v>0</v>
          </cell>
          <cell r="T7763">
            <v>0</v>
          </cell>
          <cell r="U7763">
            <v>1</v>
          </cell>
          <cell r="V7763">
            <v>0</v>
          </cell>
        </row>
        <row r="7764">
          <cell r="D7764" t="str">
            <v>GENCASA NGHỆ AN</v>
          </cell>
          <cell r="M7764" t="str">
            <v>﻿Tạm đình chỉ</v>
          </cell>
          <cell r="N7764">
            <v>42641</v>
          </cell>
          <cell r="Q7764">
            <v>0</v>
          </cell>
          <cell r="T7764">
            <v>0</v>
          </cell>
          <cell r="U7764">
            <v>0</v>
          </cell>
          <cell r="V7764">
            <v>1</v>
          </cell>
        </row>
        <row r="7765">
          <cell r="D7765" t="str">
            <v>GENCASA NGHỆ AN</v>
          </cell>
          <cell r="M7765" t="str">
            <v>﻿Tạm đình chỉ</v>
          </cell>
          <cell r="N7765">
            <v>42641</v>
          </cell>
          <cell r="Q7765">
            <v>0</v>
          </cell>
          <cell r="T7765">
            <v>0</v>
          </cell>
          <cell r="U7765">
            <v>1</v>
          </cell>
          <cell r="V7765">
            <v>0</v>
          </cell>
        </row>
        <row r="7766">
          <cell r="D7766" t="str">
            <v>GENCASA NGHỆ AN</v>
          </cell>
          <cell r="M7766" t="str">
            <v>﻿Đang hoạt động</v>
          </cell>
          <cell r="N7766">
            <v>42725</v>
          </cell>
          <cell r="Q7766">
            <v>0</v>
          </cell>
          <cell r="T7766">
            <v>0</v>
          </cell>
          <cell r="U7766">
            <v>0</v>
          </cell>
          <cell r="V7766">
            <v>1</v>
          </cell>
        </row>
        <row r="7767">
          <cell r="D7767" t="str">
            <v>GENCASA NGHỆ AN</v>
          </cell>
          <cell r="M7767" t="str">
            <v>﻿Tạm đình chỉ</v>
          </cell>
          <cell r="N7767">
            <v>42641</v>
          </cell>
          <cell r="Q7767">
            <v>0</v>
          </cell>
          <cell r="T7767">
            <v>0</v>
          </cell>
          <cell r="U7767">
            <v>1</v>
          </cell>
          <cell r="V7767">
            <v>0</v>
          </cell>
        </row>
        <row r="7768">
          <cell r="M7768" t="str">
            <v>﻿Đang hoạt động</v>
          </cell>
          <cell r="N7768">
            <v>42698</v>
          </cell>
          <cell r="Q7768">
            <v>0</v>
          </cell>
          <cell r="T7768">
            <v>0</v>
          </cell>
          <cell r="U7768">
            <v>0</v>
          </cell>
          <cell r="V7768">
            <v>0</v>
          </cell>
        </row>
        <row r="7769">
          <cell r="M7769" t="str">
            <v>﻿Đang hoạt động</v>
          </cell>
          <cell r="N7769">
            <v>42642</v>
          </cell>
          <cell r="Q7769">
            <v>0</v>
          </cell>
          <cell r="T7769">
            <v>0</v>
          </cell>
          <cell r="U7769">
            <v>0</v>
          </cell>
          <cell r="V7769">
            <v>0</v>
          </cell>
        </row>
        <row r="7770">
          <cell r="D7770" t="str">
            <v>GENCASA ĐÀ NẴNG 1</v>
          </cell>
          <cell r="M7770" t="str">
            <v>﻿Đang hoạt động</v>
          </cell>
          <cell r="N7770">
            <v>42640</v>
          </cell>
          <cell r="Q7770">
            <v>1</v>
          </cell>
          <cell r="T7770">
            <v>0</v>
          </cell>
          <cell r="U7770">
            <v>0</v>
          </cell>
          <cell r="V7770">
            <v>0</v>
          </cell>
        </row>
        <row r="7771">
          <cell r="M7771" t="str">
            <v>﻿Đang hoạt động</v>
          </cell>
          <cell r="N7771">
            <v>42642</v>
          </cell>
          <cell r="Q7771">
            <v>0</v>
          </cell>
          <cell r="T7771">
            <v>0</v>
          </cell>
          <cell r="U7771">
            <v>0</v>
          </cell>
          <cell r="V7771">
            <v>0</v>
          </cell>
        </row>
        <row r="7772">
          <cell r="D7772" t="str">
            <v>BLUE OCEAN</v>
          </cell>
          <cell r="M7772" t="str">
            <v>﻿Đang hoạt động</v>
          </cell>
          <cell r="N7772">
            <v>42733</v>
          </cell>
          <cell r="Q7772">
            <v>0</v>
          </cell>
          <cell r="T7772">
            <v>0</v>
          </cell>
          <cell r="U7772">
            <v>1</v>
          </cell>
          <cell r="V7772">
            <v>0</v>
          </cell>
        </row>
        <row r="7773">
          <cell r="M7773" t="str">
            <v>﻿Đang hoạt động</v>
          </cell>
          <cell r="N7773">
            <v>42642</v>
          </cell>
          <cell r="Q7773">
            <v>0</v>
          </cell>
          <cell r="T7773">
            <v>0</v>
          </cell>
          <cell r="U7773">
            <v>0</v>
          </cell>
          <cell r="V7773">
            <v>0</v>
          </cell>
        </row>
        <row r="7774">
          <cell r="M7774" t="str">
            <v>﻿Đang hoạt động</v>
          </cell>
          <cell r="N7774">
            <v>42642</v>
          </cell>
          <cell r="Q7774">
            <v>0</v>
          </cell>
          <cell r="T7774">
            <v>0</v>
          </cell>
          <cell r="U7774">
            <v>0</v>
          </cell>
          <cell r="V7774">
            <v>0</v>
          </cell>
        </row>
        <row r="7775">
          <cell r="D7775" t="str">
            <v>GENCASA ĐÀ NẴNG 1</v>
          </cell>
          <cell r="M7775" t="str">
            <v>﻿Đang hoạt động</v>
          </cell>
          <cell r="N7775">
            <v>42640</v>
          </cell>
          <cell r="Q7775">
            <v>1</v>
          </cell>
          <cell r="T7775">
            <v>0</v>
          </cell>
          <cell r="U7775">
            <v>0</v>
          </cell>
          <cell r="V7775">
            <v>0</v>
          </cell>
        </row>
        <row r="7776">
          <cell r="M7776" t="str">
            <v>﻿Đang hoạt động</v>
          </cell>
          <cell r="N7776">
            <v>42642</v>
          </cell>
          <cell r="Q7776">
            <v>0</v>
          </cell>
          <cell r="T7776">
            <v>0</v>
          </cell>
          <cell r="U7776">
            <v>0</v>
          </cell>
          <cell r="V7776">
            <v>0</v>
          </cell>
        </row>
        <row r="7777">
          <cell r="D7777" t="str">
            <v>GENCASA ĐÀ NẴNG 1</v>
          </cell>
          <cell r="M7777" t="str">
            <v>﻿Đang hoạt động</v>
          </cell>
          <cell r="N7777">
            <v>42640</v>
          </cell>
          <cell r="Q7777">
            <v>1</v>
          </cell>
          <cell r="T7777">
            <v>0</v>
          </cell>
          <cell r="U7777">
            <v>0</v>
          </cell>
          <cell r="V7777">
            <v>0</v>
          </cell>
        </row>
        <row r="7778">
          <cell r="M7778" t="str">
            <v>﻿Đang hoạt động</v>
          </cell>
          <cell r="N7778">
            <v>42642</v>
          </cell>
          <cell r="Q7778">
            <v>0</v>
          </cell>
          <cell r="T7778">
            <v>0</v>
          </cell>
          <cell r="U7778">
            <v>0</v>
          </cell>
          <cell r="V7778">
            <v>0</v>
          </cell>
        </row>
        <row r="7779">
          <cell r="M7779" t="str">
            <v>﻿Đang hoạt động</v>
          </cell>
          <cell r="N7779">
            <v>42642</v>
          </cell>
          <cell r="Q7779">
            <v>0</v>
          </cell>
          <cell r="T7779">
            <v>0</v>
          </cell>
          <cell r="U7779">
            <v>0</v>
          </cell>
          <cell r="V7779">
            <v>0</v>
          </cell>
        </row>
        <row r="7780">
          <cell r="M7780" t="str">
            <v>﻿Đang hoạt động</v>
          </cell>
          <cell r="N7780">
            <v>42703</v>
          </cell>
          <cell r="Q7780">
            <v>0</v>
          </cell>
          <cell r="T7780">
            <v>0</v>
          </cell>
          <cell r="U7780">
            <v>0</v>
          </cell>
          <cell r="V7780">
            <v>0</v>
          </cell>
        </row>
        <row r="7781">
          <cell r="D7781" t="str">
            <v>GENCASA ĐÀ NẴNG 1</v>
          </cell>
          <cell r="M7781" t="str">
            <v>﻿Đang hoạt động</v>
          </cell>
          <cell r="N7781">
            <v>42640</v>
          </cell>
          <cell r="Q7781">
            <v>1</v>
          </cell>
          <cell r="T7781">
            <v>0</v>
          </cell>
          <cell r="U7781">
            <v>0</v>
          </cell>
          <cell r="V7781">
            <v>0</v>
          </cell>
        </row>
        <row r="7782">
          <cell r="D7782" t="str">
            <v>DANANG1</v>
          </cell>
          <cell r="M7782" t="str">
            <v>﻿Đang hoạt động</v>
          </cell>
          <cell r="N7782">
            <v>42640</v>
          </cell>
          <cell r="Q7782">
            <v>1</v>
          </cell>
          <cell r="T7782">
            <v>0</v>
          </cell>
          <cell r="U7782">
            <v>0</v>
          </cell>
          <cell r="V7782">
            <v>0</v>
          </cell>
        </row>
        <row r="7783">
          <cell r="M7783" t="str">
            <v>﻿Đang hoạt động</v>
          </cell>
          <cell r="N7783">
            <v>42642</v>
          </cell>
          <cell r="Q7783">
            <v>0</v>
          </cell>
          <cell r="T7783">
            <v>0</v>
          </cell>
          <cell r="U7783">
            <v>0</v>
          </cell>
          <cell r="V7783">
            <v>0</v>
          </cell>
        </row>
        <row r="7784">
          <cell r="M7784" t="str">
            <v>﻿Đang hoạt động</v>
          </cell>
          <cell r="N7784">
            <v>42642</v>
          </cell>
          <cell r="Q7784">
            <v>0</v>
          </cell>
          <cell r="T7784">
            <v>0</v>
          </cell>
          <cell r="U7784">
            <v>0</v>
          </cell>
          <cell r="V7784">
            <v>0</v>
          </cell>
        </row>
        <row r="7785">
          <cell r="D7785" t="str">
            <v>GENCASA ĐÀ NẴNG 1</v>
          </cell>
          <cell r="M7785" t="str">
            <v>﻿Đang hoạt động</v>
          </cell>
          <cell r="N7785">
            <v>42640</v>
          </cell>
          <cell r="Q7785">
            <v>1</v>
          </cell>
          <cell r="T7785">
            <v>0</v>
          </cell>
          <cell r="U7785">
            <v>0</v>
          </cell>
          <cell r="V7785">
            <v>0</v>
          </cell>
        </row>
        <row r="7786">
          <cell r="M7786" t="str">
            <v>﻿Đang hoạt động</v>
          </cell>
          <cell r="N7786">
            <v>42642</v>
          </cell>
          <cell r="Q7786">
            <v>0</v>
          </cell>
          <cell r="T7786">
            <v>0</v>
          </cell>
          <cell r="U7786">
            <v>0</v>
          </cell>
          <cell r="V7786">
            <v>0</v>
          </cell>
        </row>
        <row r="7787">
          <cell r="M7787" t="str">
            <v>﻿Đang hoạt động</v>
          </cell>
          <cell r="N7787">
            <v>42642</v>
          </cell>
          <cell r="Q7787">
            <v>0</v>
          </cell>
          <cell r="T7787">
            <v>0</v>
          </cell>
          <cell r="U7787">
            <v>0</v>
          </cell>
          <cell r="V7787">
            <v>0</v>
          </cell>
        </row>
        <row r="7788">
          <cell r="M7788" t="str">
            <v>﻿Đang hoạt động</v>
          </cell>
          <cell r="N7788">
            <v>42642</v>
          </cell>
          <cell r="Q7788">
            <v>0</v>
          </cell>
          <cell r="T7788">
            <v>0</v>
          </cell>
          <cell r="U7788">
            <v>0</v>
          </cell>
          <cell r="V7788">
            <v>0</v>
          </cell>
        </row>
        <row r="7789">
          <cell r="D7789" t="str">
            <v>DANANG1</v>
          </cell>
          <cell r="M7789" t="str">
            <v>﻿Đang hoạt động</v>
          </cell>
          <cell r="N7789">
            <v>42640</v>
          </cell>
          <cell r="Q7789">
            <v>1</v>
          </cell>
          <cell r="T7789">
            <v>0</v>
          </cell>
          <cell r="U7789">
            <v>0</v>
          </cell>
          <cell r="V7789">
            <v>0</v>
          </cell>
        </row>
        <row r="7790">
          <cell r="D7790" t="str">
            <v>GENCASA NGHỆ AN</v>
          </cell>
          <cell r="M7790" t="str">
            <v>﻿Đang hoạt động</v>
          </cell>
          <cell r="N7790">
            <v>42794</v>
          </cell>
          <cell r="Q7790">
            <v>0</v>
          </cell>
          <cell r="T7790">
            <v>0</v>
          </cell>
          <cell r="U7790">
            <v>1</v>
          </cell>
          <cell r="V7790">
            <v>0</v>
          </cell>
        </row>
        <row r="7791">
          <cell r="M7791" t="str">
            <v>﻿Đang hoạt động</v>
          </cell>
          <cell r="N7791">
            <v>42648</v>
          </cell>
          <cell r="Q7791">
            <v>0</v>
          </cell>
          <cell r="T7791">
            <v>0</v>
          </cell>
          <cell r="U7791">
            <v>0</v>
          </cell>
          <cell r="V7791">
            <v>0</v>
          </cell>
        </row>
        <row r="7792">
          <cell r="M7792" t="str">
            <v>﻿Đang hoạt động</v>
          </cell>
          <cell r="N7792">
            <v>42648</v>
          </cell>
          <cell r="Q7792">
            <v>0</v>
          </cell>
          <cell r="T7792">
            <v>0</v>
          </cell>
          <cell r="U7792">
            <v>0</v>
          </cell>
          <cell r="V7792">
            <v>0</v>
          </cell>
        </row>
        <row r="7793">
          <cell r="M7793" t="str">
            <v>﻿Đang hoạt động</v>
          </cell>
          <cell r="N7793">
            <v>42642</v>
          </cell>
          <cell r="Q7793">
            <v>0</v>
          </cell>
          <cell r="T7793">
            <v>0</v>
          </cell>
          <cell r="U7793">
            <v>0</v>
          </cell>
          <cell r="V7793">
            <v>0</v>
          </cell>
        </row>
        <row r="7794">
          <cell r="M7794" t="str">
            <v>﻿Đang hoạt động</v>
          </cell>
          <cell r="N7794">
            <v>42648</v>
          </cell>
          <cell r="Q7794">
            <v>0</v>
          </cell>
          <cell r="T7794">
            <v>0</v>
          </cell>
          <cell r="U7794">
            <v>0</v>
          </cell>
          <cell r="V7794">
            <v>0</v>
          </cell>
        </row>
        <row r="7795">
          <cell r="D7795" t="str">
            <v>BLUE OCEAN</v>
          </cell>
          <cell r="M7795" t="str">
            <v>﻿Tạm đình chỉ</v>
          </cell>
          <cell r="N7795">
            <v>42641</v>
          </cell>
          <cell r="Q7795">
            <v>0</v>
          </cell>
          <cell r="T7795">
            <v>0</v>
          </cell>
          <cell r="U7795">
            <v>1</v>
          </cell>
          <cell r="V7795">
            <v>0</v>
          </cell>
        </row>
        <row r="7796">
          <cell r="M7796" t="str">
            <v>﻿Đang hoạt động</v>
          </cell>
          <cell r="N7796">
            <v>42648</v>
          </cell>
          <cell r="Q7796">
            <v>0</v>
          </cell>
          <cell r="T7796">
            <v>0</v>
          </cell>
          <cell r="U7796">
            <v>0</v>
          </cell>
          <cell r="V7796">
            <v>0</v>
          </cell>
        </row>
        <row r="7797">
          <cell r="M7797" t="str">
            <v>﻿Đang hoạt động</v>
          </cell>
          <cell r="N7797">
            <v>42648</v>
          </cell>
          <cell r="Q7797">
            <v>0</v>
          </cell>
          <cell r="T7797">
            <v>0</v>
          </cell>
          <cell r="U7797">
            <v>0</v>
          </cell>
          <cell r="V7797">
            <v>0</v>
          </cell>
        </row>
        <row r="7798">
          <cell r="M7798" t="str">
            <v>﻿Đang hoạt động</v>
          </cell>
          <cell r="N7798">
            <v>42642</v>
          </cell>
          <cell r="Q7798">
            <v>0</v>
          </cell>
          <cell r="T7798">
            <v>0</v>
          </cell>
          <cell r="U7798">
            <v>0</v>
          </cell>
          <cell r="V7798">
            <v>0</v>
          </cell>
        </row>
        <row r="7799">
          <cell r="D7799" t="str">
            <v>THE QUEEN</v>
          </cell>
          <cell r="M7799" t="str">
            <v>﻿Đang hoạt động</v>
          </cell>
          <cell r="N7799">
            <v>42643</v>
          </cell>
          <cell r="Q7799">
            <v>1</v>
          </cell>
          <cell r="T7799">
            <v>0</v>
          </cell>
          <cell r="U7799">
            <v>0</v>
          </cell>
          <cell r="V7799">
            <v>0</v>
          </cell>
        </row>
        <row r="7800">
          <cell r="M7800" t="str">
            <v>﻿Đang hoạt động</v>
          </cell>
          <cell r="N7800">
            <v>42731</v>
          </cell>
          <cell r="Q7800">
            <v>0</v>
          </cell>
          <cell r="T7800">
            <v>0</v>
          </cell>
          <cell r="U7800">
            <v>0</v>
          </cell>
          <cell r="V7800">
            <v>0</v>
          </cell>
        </row>
        <row r="7801">
          <cell r="M7801" t="str">
            <v>﻿Đang hoạt động</v>
          </cell>
          <cell r="N7801">
            <v>42642</v>
          </cell>
          <cell r="Q7801">
            <v>0</v>
          </cell>
          <cell r="T7801">
            <v>0</v>
          </cell>
          <cell r="U7801">
            <v>0</v>
          </cell>
          <cell r="V7801">
            <v>0</v>
          </cell>
        </row>
        <row r="7802">
          <cell r="D7802" t="str">
            <v>THE QUEEN</v>
          </cell>
          <cell r="M7802" t="str">
            <v>﻿Đang hoạt động</v>
          </cell>
          <cell r="N7802">
            <v>42664</v>
          </cell>
          <cell r="Q7802">
            <v>1</v>
          </cell>
          <cell r="T7802">
            <v>0</v>
          </cell>
          <cell r="U7802">
            <v>0</v>
          </cell>
          <cell r="V7802">
            <v>0</v>
          </cell>
        </row>
        <row r="7803">
          <cell r="M7803" t="str">
            <v>﻿Đang hoạt động</v>
          </cell>
          <cell r="N7803">
            <v>42642</v>
          </cell>
          <cell r="Q7803">
            <v>0</v>
          </cell>
          <cell r="T7803">
            <v>0</v>
          </cell>
          <cell r="U7803">
            <v>0</v>
          </cell>
          <cell r="V7803">
            <v>0</v>
          </cell>
        </row>
        <row r="7804">
          <cell r="M7804" t="str">
            <v>﻿Đang hoạt động</v>
          </cell>
          <cell r="N7804">
            <v>42642</v>
          </cell>
          <cell r="Q7804">
            <v>0</v>
          </cell>
          <cell r="T7804">
            <v>0</v>
          </cell>
          <cell r="U7804">
            <v>0</v>
          </cell>
          <cell r="V7804">
            <v>0</v>
          </cell>
        </row>
        <row r="7805">
          <cell r="D7805" t="str">
            <v>THE QUEEN</v>
          </cell>
          <cell r="M7805" t="str">
            <v>﻿Đang hoạt động</v>
          </cell>
          <cell r="N7805">
            <v>42643</v>
          </cell>
          <cell r="Q7805">
            <v>1</v>
          </cell>
          <cell r="T7805">
            <v>0</v>
          </cell>
          <cell r="U7805">
            <v>0</v>
          </cell>
          <cell r="V7805">
            <v>0</v>
          </cell>
        </row>
        <row r="7806">
          <cell r="M7806" t="str">
            <v>﻿Đang hoạt động</v>
          </cell>
          <cell r="N7806">
            <v>42648</v>
          </cell>
          <cell r="Q7806">
            <v>0</v>
          </cell>
          <cell r="T7806">
            <v>0</v>
          </cell>
          <cell r="U7806">
            <v>0</v>
          </cell>
          <cell r="V7806">
            <v>0</v>
          </cell>
        </row>
        <row r="7807">
          <cell r="D7807" t="str">
            <v>PHI MÃ</v>
          </cell>
          <cell r="M7807" t="str">
            <v>﻿Đã nghỉ việc</v>
          </cell>
          <cell r="N7807">
            <v>42643</v>
          </cell>
          <cell r="Q7807">
            <v>0</v>
          </cell>
          <cell r="T7807">
            <v>0</v>
          </cell>
          <cell r="U7807">
            <v>0</v>
          </cell>
          <cell r="V7807">
            <v>0</v>
          </cell>
        </row>
        <row r="7808">
          <cell r="D7808" t="str">
            <v>PHI MÃ</v>
          </cell>
          <cell r="M7808" t="str">
            <v>﻿Đang hoạt động</v>
          </cell>
          <cell r="N7808">
            <v>42643</v>
          </cell>
          <cell r="Q7808">
            <v>1</v>
          </cell>
          <cell r="T7808">
            <v>0</v>
          </cell>
          <cell r="U7808">
            <v>0</v>
          </cell>
          <cell r="V7808">
            <v>0</v>
          </cell>
        </row>
        <row r="7809">
          <cell r="D7809" t="str">
            <v>PHI MÃ</v>
          </cell>
          <cell r="M7809" t="str">
            <v>﻿Đã nghỉ việc</v>
          </cell>
          <cell r="N7809">
            <v>42643</v>
          </cell>
          <cell r="Q7809">
            <v>0</v>
          </cell>
          <cell r="T7809">
            <v>0</v>
          </cell>
          <cell r="U7809">
            <v>0</v>
          </cell>
          <cell r="V7809">
            <v>0</v>
          </cell>
        </row>
        <row r="7810">
          <cell r="D7810" t="str">
            <v>BELIEVE IN FUTURE</v>
          </cell>
          <cell r="M7810" t="str">
            <v>﻿Đang hoạt động</v>
          </cell>
          <cell r="N7810">
            <v>42662</v>
          </cell>
          <cell r="Q7810">
            <v>1</v>
          </cell>
          <cell r="T7810">
            <v>0</v>
          </cell>
          <cell r="U7810">
            <v>0</v>
          </cell>
          <cell r="V7810">
            <v>0</v>
          </cell>
        </row>
        <row r="7811">
          <cell r="D7811" t="str">
            <v>PHI MÃ</v>
          </cell>
          <cell r="M7811" t="str">
            <v>﻿Đang hoạt động</v>
          </cell>
          <cell r="N7811">
            <v>42643</v>
          </cell>
          <cell r="Q7811">
            <v>1</v>
          </cell>
          <cell r="T7811">
            <v>0</v>
          </cell>
          <cell r="U7811">
            <v>0</v>
          </cell>
          <cell r="V7811">
            <v>0</v>
          </cell>
        </row>
        <row r="7812">
          <cell r="D7812" t="str">
            <v>MEGA</v>
          </cell>
          <cell r="M7812" t="str">
            <v>﻿Đang hoạt động</v>
          </cell>
          <cell r="N7812">
            <v>42643</v>
          </cell>
          <cell r="Q7812">
            <v>1</v>
          </cell>
          <cell r="T7812">
            <v>0</v>
          </cell>
          <cell r="U7812">
            <v>0</v>
          </cell>
          <cell r="V7812">
            <v>0</v>
          </cell>
        </row>
        <row r="7813">
          <cell r="D7813" t="str">
            <v>TCB SOUTH 1</v>
          </cell>
          <cell r="M7813" t="str">
            <v>﻿Đang hoạt động</v>
          </cell>
          <cell r="N7813">
            <v>42647</v>
          </cell>
          <cell r="Q7813">
            <v>0</v>
          </cell>
          <cell r="T7813">
            <v>0</v>
          </cell>
          <cell r="U7813">
            <v>0</v>
          </cell>
          <cell r="V7813">
            <v>0</v>
          </cell>
        </row>
        <row r="7814">
          <cell r="D7814" t="str">
            <v>GENCASA YÊN BÁI</v>
          </cell>
          <cell r="M7814" t="str">
            <v>﻿Đã nghỉ việc</v>
          </cell>
          <cell r="N7814">
            <v>42648</v>
          </cell>
          <cell r="Q7814">
            <v>0</v>
          </cell>
          <cell r="T7814">
            <v>0</v>
          </cell>
          <cell r="U7814">
            <v>0</v>
          </cell>
          <cell r="V7814">
            <v>0</v>
          </cell>
        </row>
        <row r="7815">
          <cell r="D7815" t="str">
            <v>GENCASA YÊN BÁI</v>
          </cell>
          <cell r="M7815" t="str">
            <v>﻿Đang hoạt động</v>
          </cell>
          <cell r="N7815">
            <v>42648</v>
          </cell>
          <cell r="Q7815">
            <v>1</v>
          </cell>
          <cell r="T7815">
            <v>0</v>
          </cell>
          <cell r="U7815">
            <v>0</v>
          </cell>
          <cell r="V7815">
            <v>0</v>
          </cell>
        </row>
        <row r="7816">
          <cell r="D7816" t="str">
            <v>GENCASA YÊN BÁI</v>
          </cell>
          <cell r="M7816" t="str">
            <v>﻿Đã nghỉ việc</v>
          </cell>
          <cell r="N7816">
            <v>42648</v>
          </cell>
          <cell r="Q7816">
            <v>0</v>
          </cell>
          <cell r="T7816">
            <v>0</v>
          </cell>
          <cell r="U7816">
            <v>0</v>
          </cell>
          <cell r="V7816">
            <v>0</v>
          </cell>
        </row>
        <row r="7817">
          <cell r="D7817" t="str">
            <v>GENCASA YÊN BÁI</v>
          </cell>
          <cell r="M7817" t="str">
            <v>﻿Đang hoạt động</v>
          </cell>
          <cell r="N7817">
            <v>42648</v>
          </cell>
          <cell r="Q7817">
            <v>1</v>
          </cell>
          <cell r="T7817">
            <v>0</v>
          </cell>
          <cell r="U7817">
            <v>0</v>
          </cell>
          <cell r="V7817">
            <v>0</v>
          </cell>
        </row>
        <row r="7818">
          <cell r="D7818" t="str">
            <v>GENCASA YÊN BÁI</v>
          </cell>
          <cell r="M7818" t="str">
            <v>﻿Đã nghỉ việc</v>
          </cell>
          <cell r="N7818">
            <v>42648</v>
          </cell>
          <cell r="Q7818">
            <v>0</v>
          </cell>
          <cell r="T7818">
            <v>0</v>
          </cell>
          <cell r="U7818">
            <v>0</v>
          </cell>
          <cell r="V7818">
            <v>0</v>
          </cell>
        </row>
        <row r="7819">
          <cell r="D7819" t="str">
            <v>GENCASA YÊN BÁI</v>
          </cell>
          <cell r="M7819" t="str">
            <v>﻿Đang hoạt động</v>
          </cell>
          <cell r="N7819">
            <v>42648</v>
          </cell>
          <cell r="Q7819">
            <v>0</v>
          </cell>
          <cell r="T7819">
            <v>1</v>
          </cell>
          <cell r="U7819">
            <v>0</v>
          </cell>
          <cell r="V7819">
            <v>0</v>
          </cell>
        </row>
        <row r="7820">
          <cell r="D7820" t="str">
            <v>GENCASA YÊN BÁI</v>
          </cell>
          <cell r="M7820" t="str">
            <v>﻿Đang hoạt động</v>
          </cell>
          <cell r="N7820">
            <v>42648</v>
          </cell>
          <cell r="Q7820">
            <v>1</v>
          </cell>
          <cell r="T7820">
            <v>0</v>
          </cell>
          <cell r="U7820">
            <v>0</v>
          </cell>
          <cell r="V7820">
            <v>0</v>
          </cell>
        </row>
        <row r="7821">
          <cell r="D7821" t="str">
            <v>GENCASA YÊN BÁI</v>
          </cell>
          <cell r="M7821" t="str">
            <v>﻿Đang hoạt động</v>
          </cell>
          <cell r="N7821">
            <v>42648</v>
          </cell>
          <cell r="Q7821">
            <v>1</v>
          </cell>
          <cell r="T7821">
            <v>0</v>
          </cell>
          <cell r="U7821">
            <v>0</v>
          </cell>
          <cell r="V7821">
            <v>0</v>
          </cell>
        </row>
        <row r="7822">
          <cell r="D7822" t="str">
            <v>GENCASA YÊN BÁI</v>
          </cell>
          <cell r="M7822" t="str">
            <v>﻿Đã nghỉ việc</v>
          </cell>
          <cell r="N7822">
            <v>42648</v>
          </cell>
          <cell r="Q7822">
            <v>0</v>
          </cell>
          <cell r="T7822">
            <v>0</v>
          </cell>
          <cell r="U7822">
            <v>0</v>
          </cell>
          <cell r="V7822">
            <v>0</v>
          </cell>
        </row>
        <row r="7823">
          <cell r="D7823" t="str">
            <v>TCB SOUTH 2</v>
          </cell>
          <cell r="M7823" t="str">
            <v>﻿Đang hoạt động</v>
          </cell>
          <cell r="N7823">
            <v>42647</v>
          </cell>
          <cell r="Q7823">
            <v>0</v>
          </cell>
          <cell r="T7823">
            <v>0</v>
          </cell>
          <cell r="U7823">
            <v>0</v>
          </cell>
          <cell r="V7823">
            <v>0</v>
          </cell>
        </row>
        <row r="7824">
          <cell r="D7824" t="str">
            <v>GENCASA YÊN BÁI</v>
          </cell>
          <cell r="M7824" t="str">
            <v>﻿Đang hoạt động</v>
          </cell>
          <cell r="N7824">
            <v>42648</v>
          </cell>
          <cell r="Q7824">
            <v>1</v>
          </cell>
          <cell r="T7824">
            <v>0</v>
          </cell>
          <cell r="U7824">
            <v>0</v>
          </cell>
          <cell r="V7824">
            <v>0</v>
          </cell>
        </row>
        <row r="7825">
          <cell r="D7825" t="str">
            <v>GENCASA YÊN BÁI</v>
          </cell>
          <cell r="M7825" t="str">
            <v>﻿Đang hoạt động</v>
          </cell>
          <cell r="N7825">
            <v>42648</v>
          </cell>
          <cell r="Q7825">
            <v>1</v>
          </cell>
          <cell r="T7825">
            <v>0</v>
          </cell>
          <cell r="U7825">
            <v>0</v>
          </cell>
          <cell r="V7825">
            <v>0</v>
          </cell>
        </row>
        <row r="7826">
          <cell r="M7826" t="str">
            <v>﻿Đang hoạt động</v>
          </cell>
          <cell r="N7826">
            <v>42648</v>
          </cell>
          <cell r="Q7826">
            <v>0</v>
          </cell>
          <cell r="T7826">
            <v>0</v>
          </cell>
          <cell r="U7826">
            <v>0</v>
          </cell>
          <cell r="V7826">
            <v>0</v>
          </cell>
        </row>
        <row r="7827">
          <cell r="D7827" t="str">
            <v>GENCASA YÊN BÁI</v>
          </cell>
          <cell r="M7827" t="str">
            <v>﻿Đã nghỉ việc</v>
          </cell>
          <cell r="N7827">
            <v>42655</v>
          </cell>
          <cell r="Q7827">
            <v>0</v>
          </cell>
          <cell r="T7827">
            <v>0</v>
          </cell>
          <cell r="U7827">
            <v>0</v>
          </cell>
          <cell r="V7827">
            <v>0</v>
          </cell>
        </row>
        <row r="7828">
          <cell r="D7828" t="str">
            <v>BORN TO WIN GENCASA PHÚ NHUẬN</v>
          </cell>
          <cell r="M7828" t="str">
            <v>﻿Đang hoạt động</v>
          </cell>
          <cell r="N7828">
            <v>42643</v>
          </cell>
          <cell r="Q7828">
            <v>1</v>
          </cell>
          <cell r="T7828">
            <v>0</v>
          </cell>
          <cell r="U7828">
            <v>0</v>
          </cell>
          <cell r="V7828">
            <v>0</v>
          </cell>
        </row>
        <row r="7829">
          <cell r="D7829" t="str">
            <v>GENCASA YÊN BÁI</v>
          </cell>
          <cell r="M7829" t="str">
            <v>﻿Đang hoạt động</v>
          </cell>
          <cell r="N7829">
            <v>42655</v>
          </cell>
          <cell r="Q7829">
            <v>1</v>
          </cell>
          <cell r="T7829">
            <v>0</v>
          </cell>
          <cell r="U7829">
            <v>0</v>
          </cell>
          <cell r="V7829">
            <v>0</v>
          </cell>
        </row>
        <row r="7830">
          <cell r="M7830" t="str">
            <v>﻿Đang hoạt động</v>
          </cell>
          <cell r="N7830">
            <v>42648</v>
          </cell>
          <cell r="Q7830">
            <v>0</v>
          </cell>
          <cell r="T7830">
            <v>0</v>
          </cell>
          <cell r="U7830">
            <v>0</v>
          </cell>
          <cell r="V7830">
            <v>0</v>
          </cell>
        </row>
        <row r="7831">
          <cell r="M7831" t="str">
            <v>﻿Đang hoạt động</v>
          </cell>
          <cell r="N7831">
            <v>42642</v>
          </cell>
          <cell r="Q7831">
            <v>0</v>
          </cell>
          <cell r="T7831">
            <v>0</v>
          </cell>
          <cell r="U7831">
            <v>0</v>
          </cell>
          <cell r="V7831">
            <v>0</v>
          </cell>
        </row>
        <row r="7832">
          <cell r="D7832" t="str">
            <v>BORN TO WIN GENCASA PHÚ NHUẬN</v>
          </cell>
          <cell r="M7832" t="str">
            <v>﻿Đang hoạt động</v>
          </cell>
          <cell r="N7832">
            <v>42643</v>
          </cell>
          <cell r="Q7832">
            <v>1</v>
          </cell>
          <cell r="T7832">
            <v>0</v>
          </cell>
          <cell r="U7832">
            <v>0</v>
          </cell>
          <cell r="V7832">
            <v>0</v>
          </cell>
        </row>
        <row r="7833">
          <cell r="D7833" t="str">
            <v>PHI MÃ</v>
          </cell>
          <cell r="M7833" t="str">
            <v>﻿Đang hoạt động</v>
          </cell>
          <cell r="N7833">
            <v>42643</v>
          </cell>
          <cell r="Q7833">
            <v>1</v>
          </cell>
          <cell r="T7833">
            <v>0</v>
          </cell>
          <cell r="U7833">
            <v>0</v>
          </cell>
          <cell r="V7833">
            <v>0</v>
          </cell>
        </row>
        <row r="7834">
          <cell r="D7834" t="str">
            <v>GENCASA TÂN PHÚ</v>
          </cell>
          <cell r="M7834" t="str">
            <v>﻿Đang hoạt động</v>
          </cell>
          <cell r="N7834">
            <v>42663</v>
          </cell>
          <cell r="Q7834">
            <v>1</v>
          </cell>
          <cell r="T7834">
            <v>0</v>
          </cell>
          <cell r="U7834">
            <v>0</v>
          </cell>
          <cell r="V7834">
            <v>0</v>
          </cell>
        </row>
        <row r="7835">
          <cell r="D7835" t="str">
            <v>MEGA</v>
          </cell>
          <cell r="M7835" t="str">
            <v>﻿Đang hoạt động</v>
          </cell>
          <cell r="N7835">
            <v>42643</v>
          </cell>
          <cell r="Q7835">
            <v>1</v>
          </cell>
          <cell r="T7835">
            <v>0</v>
          </cell>
          <cell r="U7835">
            <v>0</v>
          </cell>
          <cell r="V7835">
            <v>0</v>
          </cell>
        </row>
        <row r="7836">
          <cell r="D7836" t="str">
            <v>BELIEVE IN FUTURE</v>
          </cell>
          <cell r="M7836" t="str">
            <v>﻿Đã nghỉ việc</v>
          </cell>
          <cell r="N7836">
            <v>42643</v>
          </cell>
          <cell r="Q7836">
            <v>0</v>
          </cell>
          <cell r="T7836">
            <v>0</v>
          </cell>
          <cell r="U7836">
            <v>0</v>
          </cell>
          <cell r="V7836">
            <v>0</v>
          </cell>
        </row>
        <row r="7837">
          <cell r="M7837" t="str">
            <v>﻿Đang hoạt động</v>
          </cell>
          <cell r="N7837">
            <v>42648</v>
          </cell>
          <cell r="Q7837">
            <v>0</v>
          </cell>
          <cell r="T7837">
            <v>0</v>
          </cell>
          <cell r="U7837">
            <v>0</v>
          </cell>
          <cell r="V7837">
            <v>0</v>
          </cell>
        </row>
        <row r="7838">
          <cell r="M7838" t="str">
            <v>﻿Đang hoạt động</v>
          </cell>
          <cell r="N7838">
            <v>42648</v>
          </cell>
          <cell r="Q7838">
            <v>0</v>
          </cell>
          <cell r="T7838">
            <v>0</v>
          </cell>
          <cell r="U7838">
            <v>0</v>
          </cell>
          <cell r="V7838">
            <v>0</v>
          </cell>
        </row>
        <row r="7839">
          <cell r="M7839" t="str">
            <v>﻿Đang hoạt động</v>
          </cell>
          <cell r="N7839">
            <v>42642</v>
          </cell>
          <cell r="Q7839">
            <v>0</v>
          </cell>
          <cell r="T7839">
            <v>0</v>
          </cell>
          <cell r="U7839">
            <v>0</v>
          </cell>
          <cell r="V7839">
            <v>0</v>
          </cell>
        </row>
        <row r="7840">
          <cell r="M7840" t="str">
            <v>﻿Đang hoạt động</v>
          </cell>
          <cell r="N7840">
            <v>42642</v>
          </cell>
          <cell r="Q7840">
            <v>0</v>
          </cell>
          <cell r="T7840">
            <v>0</v>
          </cell>
          <cell r="U7840">
            <v>0</v>
          </cell>
          <cell r="V7840">
            <v>0</v>
          </cell>
        </row>
        <row r="7841">
          <cell r="M7841" t="str">
            <v>﻿Đang hoạt động</v>
          </cell>
          <cell r="N7841">
            <v>42648</v>
          </cell>
          <cell r="Q7841">
            <v>0</v>
          </cell>
          <cell r="T7841">
            <v>0</v>
          </cell>
          <cell r="U7841">
            <v>0</v>
          </cell>
          <cell r="V7841">
            <v>0</v>
          </cell>
        </row>
        <row r="7842">
          <cell r="M7842" t="str">
            <v>﻿Đang hoạt động</v>
          </cell>
          <cell r="N7842">
            <v>42668</v>
          </cell>
          <cell r="Q7842">
            <v>0</v>
          </cell>
          <cell r="T7842">
            <v>0</v>
          </cell>
          <cell r="U7842">
            <v>0</v>
          </cell>
          <cell r="V7842">
            <v>0</v>
          </cell>
        </row>
        <row r="7843">
          <cell r="M7843" t="str">
            <v>﻿Đang hoạt động</v>
          </cell>
          <cell r="N7843">
            <v>42647</v>
          </cell>
          <cell r="Q7843">
            <v>0</v>
          </cell>
          <cell r="T7843">
            <v>0</v>
          </cell>
          <cell r="U7843">
            <v>0</v>
          </cell>
          <cell r="V7843">
            <v>0</v>
          </cell>
        </row>
        <row r="7844">
          <cell r="M7844" t="str">
            <v>﻿Đang hoạt động</v>
          </cell>
          <cell r="N7844">
            <v>42703</v>
          </cell>
          <cell r="Q7844">
            <v>0</v>
          </cell>
          <cell r="T7844">
            <v>0</v>
          </cell>
          <cell r="U7844">
            <v>0</v>
          </cell>
          <cell r="V7844">
            <v>0</v>
          </cell>
        </row>
        <row r="7845">
          <cell r="M7845" t="str">
            <v>﻿Đang hoạt động</v>
          </cell>
          <cell r="N7845">
            <v>42703</v>
          </cell>
          <cell r="Q7845">
            <v>0</v>
          </cell>
          <cell r="T7845">
            <v>0</v>
          </cell>
          <cell r="U7845">
            <v>0</v>
          </cell>
          <cell r="V7845">
            <v>0</v>
          </cell>
        </row>
        <row r="7846">
          <cell r="M7846" t="str">
            <v>﻿Đang hoạt động</v>
          </cell>
          <cell r="N7846">
            <v>42698</v>
          </cell>
          <cell r="Q7846">
            <v>0</v>
          </cell>
          <cell r="T7846">
            <v>0</v>
          </cell>
          <cell r="U7846">
            <v>0</v>
          </cell>
          <cell r="V7846">
            <v>0</v>
          </cell>
        </row>
        <row r="7847">
          <cell r="M7847" t="str">
            <v>﻿Đang hoạt động</v>
          </cell>
          <cell r="N7847">
            <v>42703</v>
          </cell>
          <cell r="Q7847">
            <v>0</v>
          </cell>
          <cell r="T7847">
            <v>0</v>
          </cell>
          <cell r="U7847">
            <v>0</v>
          </cell>
          <cell r="V7847">
            <v>0</v>
          </cell>
        </row>
        <row r="7848">
          <cell r="M7848" t="str">
            <v>﻿Đang hoạt động</v>
          </cell>
          <cell r="N7848">
            <v>42703</v>
          </cell>
          <cell r="Q7848">
            <v>0</v>
          </cell>
          <cell r="T7848">
            <v>0</v>
          </cell>
          <cell r="U7848">
            <v>0</v>
          </cell>
          <cell r="V7848">
            <v>0</v>
          </cell>
        </row>
        <row r="7849">
          <cell r="M7849" t="str">
            <v>﻿Đang hoạt động</v>
          </cell>
          <cell r="N7849">
            <v>42699</v>
          </cell>
          <cell r="Q7849">
            <v>0</v>
          </cell>
          <cell r="T7849">
            <v>0</v>
          </cell>
          <cell r="U7849">
            <v>0</v>
          </cell>
          <cell r="V7849">
            <v>0</v>
          </cell>
        </row>
        <row r="7850">
          <cell r="D7850" t="str">
            <v>THE CAPITAL</v>
          </cell>
          <cell r="M7850" t="str">
            <v>﻿Đang hoạt động</v>
          </cell>
          <cell r="N7850">
            <v>42661</v>
          </cell>
          <cell r="Q7850">
            <v>1</v>
          </cell>
          <cell r="T7850">
            <v>0</v>
          </cell>
          <cell r="U7850">
            <v>0</v>
          </cell>
          <cell r="V7850">
            <v>0</v>
          </cell>
        </row>
        <row r="7851">
          <cell r="D7851" t="str">
            <v>GENCASA THANH HÓA</v>
          </cell>
          <cell r="M7851" t="str">
            <v>﻿Tạm đình chỉ</v>
          </cell>
          <cell r="N7851">
            <v>42656</v>
          </cell>
          <cell r="Q7851">
            <v>0</v>
          </cell>
          <cell r="T7851">
            <v>0</v>
          </cell>
          <cell r="U7851">
            <v>1</v>
          </cell>
          <cell r="V7851">
            <v>0</v>
          </cell>
        </row>
        <row r="7852">
          <cell r="D7852" t="str">
            <v>TCB NORTH</v>
          </cell>
          <cell r="M7852" t="str">
            <v>﻿Đang hoạt động</v>
          </cell>
          <cell r="N7852">
            <v>42668</v>
          </cell>
          <cell r="Q7852">
            <v>0</v>
          </cell>
          <cell r="T7852">
            <v>0</v>
          </cell>
          <cell r="U7852">
            <v>0</v>
          </cell>
          <cell r="V7852">
            <v>0</v>
          </cell>
        </row>
        <row r="7853">
          <cell r="D7853" t="str">
            <v>GENCASA THANH HÓA</v>
          </cell>
          <cell r="M7853" t="str">
            <v>﻿Đang hoạt động</v>
          </cell>
          <cell r="N7853">
            <v>42656</v>
          </cell>
          <cell r="Q7853">
            <v>0</v>
          </cell>
          <cell r="T7853">
            <v>0</v>
          </cell>
          <cell r="U7853">
            <v>0</v>
          </cell>
          <cell r="V7853">
            <v>1</v>
          </cell>
        </row>
        <row r="7854">
          <cell r="D7854" t="str">
            <v>GENCASA THANH HÓA</v>
          </cell>
          <cell r="M7854" t="str">
            <v>﻿Đang hoạt động</v>
          </cell>
          <cell r="N7854">
            <v>42656</v>
          </cell>
          <cell r="Q7854">
            <v>0</v>
          </cell>
          <cell r="T7854">
            <v>0</v>
          </cell>
          <cell r="U7854">
            <v>1</v>
          </cell>
          <cell r="V7854">
            <v>0</v>
          </cell>
        </row>
        <row r="7855">
          <cell r="D7855" t="str">
            <v>GENCASA THANH HÓA</v>
          </cell>
          <cell r="M7855" t="str">
            <v>﻿Đang hoạt động</v>
          </cell>
          <cell r="N7855">
            <v>42656</v>
          </cell>
          <cell r="Q7855">
            <v>0</v>
          </cell>
          <cell r="T7855">
            <v>0</v>
          </cell>
          <cell r="U7855">
            <v>1</v>
          </cell>
          <cell r="V7855">
            <v>0</v>
          </cell>
        </row>
        <row r="7856">
          <cell r="D7856" t="str">
            <v>GENCASA THANH HÓA</v>
          </cell>
          <cell r="M7856" t="str">
            <v>﻿Đang hoạt động</v>
          </cell>
          <cell r="N7856">
            <v>42752</v>
          </cell>
          <cell r="Q7856">
            <v>0</v>
          </cell>
          <cell r="T7856">
            <v>0</v>
          </cell>
          <cell r="U7856">
            <v>1</v>
          </cell>
          <cell r="V7856">
            <v>0</v>
          </cell>
        </row>
        <row r="7857">
          <cell r="D7857" t="str">
            <v>THANH HÓA</v>
          </cell>
          <cell r="M7857" t="str">
            <v>﻿Đã nghỉ việc</v>
          </cell>
          <cell r="N7857">
            <v>42656</v>
          </cell>
          <cell r="Q7857">
            <v>0</v>
          </cell>
          <cell r="T7857">
            <v>0</v>
          </cell>
          <cell r="U7857">
            <v>0</v>
          </cell>
          <cell r="V7857">
            <v>0</v>
          </cell>
        </row>
        <row r="7858">
          <cell r="D7858" t="str">
            <v>GENCASA THANH HÓA</v>
          </cell>
          <cell r="M7858" t="str">
            <v>﻿Đang hoạt động</v>
          </cell>
          <cell r="N7858">
            <v>42656</v>
          </cell>
          <cell r="Q7858">
            <v>1</v>
          </cell>
          <cell r="T7858">
            <v>0</v>
          </cell>
          <cell r="U7858">
            <v>0</v>
          </cell>
          <cell r="V7858">
            <v>0</v>
          </cell>
        </row>
        <row r="7859">
          <cell r="D7859" t="str">
            <v>GENCASA THANH HÓA</v>
          </cell>
          <cell r="M7859" t="str">
            <v>﻿Đã nghỉ việc</v>
          </cell>
          <cell r="N7859">
            <v>42656</v>
          </cell>
          <cell r="Q7859">
            <v>0</v>
          </cell>
          <cell r="T7859">
            <v>0</v>
          </cell>
          <cell r="U7859">
            <v>0</v>
          </cell>
          <cell r="V7859">
            <v>0</v>
          </cell>
        </row>
        <row r="7860">
          <cell r="D7860" t="str">
            <v>GENCASA THANH HÓA</v>
          </cell>
          <cell r="M7860" t="str">
            <v>﻿Đang hoạt động</v>
          </cell>
          <cell r="N7860">
            <v>42657</v>
          </cell>
          <cell r="Q7860">
            <v>1</v>
          </cell>
          <cell r="T7860">
            <v>0</v>
          </cell>
          <cell r="U7860">
            <v>0</v>
          </cell>
          <cell r="V7860">
            <v>0</v>
          </cell>
        </row>
        <row r="7861">
          <cell r="D7861" t="str">
            <v>GENCASA THANH HÓA</v>
          </cell>
          <cell r="M7861" t="str">
            <v>﻿Đang hoạt động</v>
          </cell>
          <cell r="N7861">
            <v>42668</v>
          </cell>
          <cell r="Q7861">
            <v>1</v>
          </cell>
          <cell r="T7861">
            <v>0</v>
          </cell>
          <cell r="U7861">
            <v>0</v>
          </cell>
          <cell r="V7861">
            <v>0</v>
          </cell>
        </row>
        <row r="7862">
          <cell r="D7862" t="str">
            <v>GENCASA THANH HÓA</v>
          </cell>
          <cell r="M7862" t="str">
            <v>﻿Đang hoạt động</v>
          </cell>
          <cell r="N7862">
            <v>42656</v>
          </cell>
          <cell r="Q7862">
            <v>1</v>
          </cell>
          <cell r="T7862">
            <v>0</v>
          </cell>
          <cell r="U7862">
            <v>0</v>
          </cell>
          <cell r="V7862">
            <v>0</v>
          </cell>
        </row>
        <row r="7863">
          <cell r="D7863" t="str">
            <v>GENCASA THANH HÓA</v>
          </cell>
          <cell r="M7863" t="str">
            <v>﻿Đang hoạt động</v>
          </cell>
          <cell r="N7863">
            <v>42656</v>
          </cell>
          <cell r="Q7863">
            <v>1</v>
          </cell>
          <cell r="T7863">
            <v>0</v>
          </cell>
          <cell r="U7863">
            <v>0</v>
          </cell>
          <cell r="V7863">
            <v>0</v>
          </cell>
        </row>
        <row r="7864">
          <cell r="D7864" t="str">
            <v>GENCASA THANH HÓA</v>
          </cell>
          <cell r="M7864" t="str">
            <v>﻿Đang hoạt động</v>
          </cell>
          <cell r="N7864">
            <v>42657</v>
          </cell>
          <cell r="Q7864">
            <v>1</v>
          </cell>
          <cell r="T7864">
            <v>0</v>
          </cell>
          <cell r="U7864">
            <v>0</v>
          </cell>
          <cell r="V7864">
            <v>0</v>
          </cell>
        </row>
        <row r="7865">
          <cell r="D7865" t="str">
            <v>GENCASA THANH HÓA</v>
          </cell>
          <cell r="M7865" t="str">
            <v>﻿Đang hoạt động</v>
          </cell>
          <cell r="N7865">
            <v>42656</v>
          </cell>
          <cell r="Q7865">
            <v>1</v>
          </cell>
          <cell r="T7865">
            <v>0</v>
          </cell>
          <cell r="U7865">
            <v>0</v>
          </cell>
          <cell r="V7865">
            <v>0</v>
          </cell>
        </row>
        <row r="7866">
          <cell r="D7866" t="str">
            <v>GENCASA THANH HÓA</v>
          </cell>
          <cell r="M7866" t="str">
            <v>﻿Đang hoạt động</v>
          </cell>
          <cell r="N7866">
            <v>42657</v>
          </cell>
          <cell r="Q7866">
            <v>1</v>
          </cell>
          <cell r="T7866">
            <v>0</v>
          </cell>
          <cell r="U7866">
            <v>0</v>
          </cell>
          <cell r="V7866">
            <v>0</v>
          </cell>
        </row>
        <row r="7867">
          <cell r="D7867" t="str">
            <v>GENCASA THANH HÓA</v>
          </cell>
          <cell r="M7867" t="str">
            <v>﻿Đang hoạt động</v>
          </cell>
          <cell r="N7867">
            <v>42656</v>
          </cell>
          <cell r="Q7867">
            <v>1</v>
          </cell>
          <cell r="T7867">
            <v>0</v>
          </cell>
          <cell r="U7867">
            <v>0</v>
          </cell>
          <cell r="V7867">
            <v>0</v>
          </cell>
        </row>
        <row r="7868">
          <cell r="D7868" t="str">
            <v>GENCASA THANH HÓA</v>
          </cell>
          <cell r="M7868" t="str">
            <v>﻿Đang hoạt động</v>
          </cell>
          <cell r="N7868">
            <v>42656</v>
          </cell>
          <cell r="Q7868">
            <v>1</v>
          </cell>
          <cell r="T7868">
            <v>0</v>
          </cell>
          <cell r="U7868">
            <v>0</v>
          </cell>
          <cell r="V7868">
            <v>0</v>
          </cell>
        </row>
        <row r="7869">
          <cell r="D7869" t="str">
            <v>GENCASA THANH HÓA</v>
          </cell>
          <cell r="M7869" t="str">
            <v>﻿Đã nghỉ việc</v>
          </cell>
          <cell r="N7869">
            <v>42656</v>
          </cell>
          <cell r="Q7869">
            <v>0</v>
          </cell>
          <cell r="T7869">
            <v>0</v>
          </cell>
          <cell r="U7869">
            <v>0</v>
          </cell>
          <cell r="V7869">
            <v>0</v>
          </cell>
        </row>
        <row r="7870">
          <cell r="D7870" t="str">
            <v>GENCASA THANH HÓA</v>
          </cell>
          <cell r="M7870" t="str">
            <v>﻿Đã nghỉ việc</v>
          </cell>
          <cell r="N7870">
            <v>42656</v>
          </cell>
          <cell r="Q7870">
            <v>0</v>
          </cell>
          <cell r="T7870">
            <v>0</v>
          </cell>
          <cell r="U7870">
            <v>0</v>
          </cell>
          <cell r="V7870">
            <v>0</v>
          </cell>
        </row>
        <row r="7871">
          <cell r="D7871" t="str">
            <v>GENCASA THANH HÓA</v>
          </cell>
          <cell r="M7871" t="str">
            <v>﻿Đang hoạt động</v>
          </cell>
          <cell r="N7871">
            <v>42656</v>
          </cell>
          <cell r="Q7871">
            <v>1</v>
          </cell>
          <cell r="T7871">
            <v>0</v>
          </cell>
          <cell r="U7871">
            <v>0</v>
          </cell>
          <cell r="V7871">
            <v>0</v>
          </cell>
        </row>
        <row r="7872">
          <cell r="D7872" t="str">
            <v>GENCASA THANH HÓA</v>
          </cell>
          <cell r="M7872" t="str">
            <v>﻿Đã nghỉ việc</v>
          </cell>
          <cell r="N7872">
            <v>42656</v>
          </cell>
          <cell r="Q7872">
            <v>0</v>
          </cell>
          <cell r="T7872">
            <v>0</v>
          </cell>
          <cell r="U7872">
            <v>0</v>
          </cell>
          <cell r="V7872">
            <v>0</v>
          </cell>
        </row>
        <row r="7873">
          <cell r="D7873" t="str">
            <v>GENCASA THANH HÓA</v>
          </cell>
          <cell r="M7873" t="str">
            <v>﻿Đang hoạt động</v>
          </cell>
          <cell r="N7873">
            <v>42656</v>
          </cell>
          <cell r="Q7873">
            <v>1</v>
          </cell>
          <cell r="T7873">
            <v>0</v>
          </cell>
          <cell r="U7873">
            <v>0</v>
          </cell>
          <cell r="V7873">
            <v>0</v>
          </cell>
        </row>
        <row r="7874">
          <cell r="D7874" t="str">
            <v>GENCASA THANH HÓA</v>
          </cell>
          <cell r="M7874" t="str">
            <v>﻿Đang hoạt động</v>
          </cell>
          <cell r="N7874">
            <v>42697</v>
          </cell>
          <cell r="Q7874">
            <v>1</v>
          </cell>
          <cell r="T7874">
            <v>0</v>
          </cell>
          <cell r="U7874">
            <v>0</v>
          </cell>
          <cell r="V7874">
            <v>0</v>
          </cell>
        </row>
        <row r="7875">
          <cell r="D7875" t="str">
            <v>GENCASA THANH HÓA</v>
          </cell>
          <cell r="M7875" t="str">
            <v>﻿Đang hoạt động</v>
          </cell>
          <cell r="N7875">
            <v>42656</v>
          </cell>
          <cell r="Q7875">
            <v>1</v>
          </cell>
          <cell r="T7875">
            <v>0</v>
          </cell>
          <cell r="U7875">
            <v>0</v>
          </cell>
          <cell r="V7875">
            <v>0</v>
          </cell>
        </row>
        <row r="7876">
          <cell r="D7876" t="str">
            <v>GENCASA THANH HÓA</v>
          </cell>
          <cell r="M7876" t="str">
            <v>﻿Đang hoạt động</v>
          </cell>
          <cell r="N7876">
            <v>42656</v>
          </cell>
          <cell r="Q7876">
            <v>1</v>
          </cell>
          <cell r="T7876">
            <v>0</v>
          </cell>
          <cell r="U7876">
            <v>0</v>
          </cell>
          <cell r="V7876">
            <v>0</v>
          </cell>
        </row>
        <row r="7877">
          <cell r="D7877" t="str">
            <v>GENCASA THANH HÓA</v>
          </cell>
          <cell r="M7877" t="str">
            <v>﻿Đang hoạt động</v>
          </cell>
          <cell r="N7877">
            <v>42656</v>
          </cell>
          <cell r="Q7877">
            <v>1</v>
          </cell>
          <cell r="T7877">
            <v>0</v>
          </cell>
          <cell r="U7877">
            <v>0</v>
          </cell>
          <cell r="V7877">
            <v>0</v>
          </cell>
        </row>
        <row r="7878">
          <cell r="D7878" t="str">
            <v>COT GENCASA</v>
          </cell>
          <cell r="M7878" t="str">
            <v>﻿Đang hoạt động</v>
          </cell>
          <cell r="N7878">
            <v>41864</v>
          </cell>
          <cell r="Q7878">
            <v>1</v>
          </cell>
          <cell r="T7878">
            <v>0</v>
          </cell>
          <cell r="U7878">
            <v>0</v>
          </cell>
          <cell r="V7878">
            <v>0</v>
          </cell>
        </row>
        <row r="7879">
          <cell r="D7879" t="str">
            <v>GENCASA THANH HÓA</v>
          </cell>
          <cell r="M7879" t="str">
            <v>﻿Đang hoạt động</v>
          </cell>
          <cell r="N7879">
            <v>42656</v>
          </cell>
          <cell r="Q7879">
            <v>1</v>
          </cell>
          <cell r="T7879">
            <v>0</v>
          </cell>
          <cell r="U7879">
            <v>0</v>
          </cell>
          <cell r="V7879">
            <v>0</v>
          </cell>
        </row>
        <row r="7880">
          <cell r="D7880" t="str">
            <v>THANH HÓA</v>
          </cell>
          <cell r="M7880" t="str">
            <v>﻿Đã nghỉ việc</v>
          </cell>
          <cell r="N7880">
            <v>42668</v>
          </cell>
          <cell r="Q7880">
            <v>0</v>
          </cell>
          <cell r="T7880">
            <v>0</v>
          </cell>
          <cell r="U7880">
            <v>0</v>
          </cell>
          <cell r="V7880">
            <v>0</v>
          </cell>
        </row>
        <row r="7881">
          <cell r="D7881" t="str">
            <v>GENCASA THANH HÓA</v>
          </cell>
          <cell r="M7881" t="str">
            <v>﻿Đang hoạt động</v>
          </cell>
          <cell r="N7881">
            <v>42656</v>
          </cell>
          <cell r="Q7881">
            <v>1</v>
          </cell>
          <cell r="T7881">
            <v>0</v>
          </cell>
          <cell r="U7881">
            <v>0</v>
          </cell>
          <cell r="V7881">
            <v>0</v>
          </cell>
        </row>
        <row r="7882">
          <cell r="D7882" t="str">
            <v>GENCASA THANH HÓA</v>
          </cell>
          <cell r="M7882" t="str">
            <v>﻿Đang hoạt động</v>
          </cell>
          <cell r="N7882">
            <v>42669</v>
          </cell>
          <cell r="Q7882">
            <v>1</v>
          </cell>
          <cell r="T7882">
            <v>0</v>
          </cell>
          <cell r="U7882">
            <v>0</v>
          </cell>
          <cell r="V7882">
            <v>0</v>
          </cell>
        </row>
        <row r="7883">
          <cell r="D7883" t="str">
            <v>GENCASA THANH HÓA</v>
          </cell>
          <cell r="M7883" t="str">
            <v>﻿Đang hoạt động</v>
          </cell>
          <cell r="N7883">
            <v>42656</v>
          </cell>
          <cell r="Q7883">
            <v>1</v>
          </cell>
          <cell r="T7883">
            <v>0</v>
          </cell>
          <cell r="U7883">
            <v>0</v>
          </cell>
          <cell r="V7883">
            <v>0</v>
          </cell>
        </row>
        <row r="7884">
          <cell r="D7884" t="str">
            <v>COT GENCASA</v>
          </cell>
          <cell r="M7884" t="str">
            <v>﻿Đang hoạt động</v>
          </cell>
          <cell r="N7884">
            <v>41844</v>
          </cell>
          <cell r="Q7884">
            <v>1</v>
          </cell>
          <cell r="T7884">
            <v>0</v>
          </cell>
          <cell r="U7884">
            <v>0</v>
          </cell>
          <cell r="V7884">
            <v>0</v>
          </cell>
        </row>
        <row r="7885">
          <cell r="D7885" t="str">
            <v>BELIEVE IN FUTURE</v>
          </cell>
          <cell r="M7885" t="str">
            <v>﻿Đang hoạt động</v>
          </cell>
          <cell r="N7885">
            <v>42662</v>
          </cell>
          <cell r="Q7885">
            <v>1</v>
          </cell>
          <cell r="T7885">
            <v>0</v>
          </cell>
          <cell r="U7885">
            <v>0</v>
          </cell>
          <cell r="V7885">
            <v>0</v>
          </cell>
        </row>
        <row r="7886">
          <cell r="M7886" t="str">
            <v>﻿Đang hoạt động</v>
          </cell>
          <cell r="N7886">
            <v>42668</v>
          </cell>
          <cell r="Q7886">
            <v>0</v>
          </cell>
          <cell r="T7886">
            <v>0</v>
          </cell>
          <cell r="U7886">
            <v>0</v>
          </cell>
          <cell r="V7886">
            <v>0</v>
          </cell>
        </row>
        <row r="7887">
          <cell r="D7887" t="str">
            <v>BELIEVE IN FUTURE</v>
          </cell>
          <cell r="M7887" t="str">
            <v>﻿Đang hoạt động</v>
          </cell>
          <cell r="N7887">
            <v>42662</v>
          </cell>
          <cell r="Q7887">
            <v>1</v>
          </cell>
          <cell r="T7887">
            <v>0</v>
          </cell>
          <cell r="U7887">
            <v>0</v>
          </cell>
          <cell r="V7887">
            <v>0</v>
          </cell>
        </row>
        <row r="7888">
          <cell r="D7888" t="str">
            <v>DAKLAK</v>
          </cell>
          <cell r="M7888" t="str">
            <v>﻿Đang hoạt động</v>
          </cell>
          <cell r="N7888">
            <v>42696</v>
          </cell>
          <cell r="Q7888">
            <v>1</v>
          </cell>
          <cell r="T7888">
            <v>0</v>
          </cell>
          <cell r="U7888">
            <v>0</v>
          </cell>
          <cell r="V7888">
            <v>0</v>
          </cell>
        </row>
        <row r="7889">
          <cell r="D7889" t="str">
            <v>GENCASA THANH HÓA</v>
          </cell>
          <cell r="M7889" t="str">
            <v>﻿Đang hoạt động</v>
          </cell>
          <cell r="N7889">
            <v>42656</v>
          </cell>
          <cell r="Q7889">
            <v>1</v>
          </cell>
          <cell r="T7889">
            <v>0</v>
          </cell>
          <cell r="U7889">
            <v>0</v>
          </cell>
          <cell r="V7889">
            <v>0</v>
          </cell>
        </row>
        <row r="7890">
          <cell r="D7890" t="str">
            <v>GENCASA THANH HÓA</v>
          </cell>
          <cell r="M7890" t="str">
            <v>﻿Đang hoạt động</v>
          </cell>
          <cell r="N7890">
            <v>42656</v>
          </cell>
          <cell r="Q7890">
            <v>1</v>
          </cell>
          <cell r="T7890">
            <v>0</v>
          </cell>
          <cell r="U7890">
            <v>0</v>
          </cell>
          <cell r="V7890">
            <v>0</v>
          </cell>
        </row>
        <row r="7891">
          <cell r="D7891" t="str">
            <v>VICTORY</v>
          </cell>
          <cell r="M7891" t="str">
            <v>﻿Đang hoạt động</v>
          </cell>
          <cell r="N7891">
            <v>42661</v>
          </cell>
          <cell r="Q7891">
            <v>1</v>
          </cell>
          <cell r="T7891">
            <v>0</v>
          </cell>
          <cell r="U7891">
            <v>0</v>
          </cell>
          <cell r="V7891">
            <v>0</v>
          </cell>
        </row>
        <row r="7892">
          <cell r="D7892" t="str">
            <v>GREEN DRAGON</v>
          </cell>
          <cell r="M7892" t="str">
            <v>﻿Đang hoạt động</v>
          </cell>
          <cell r="N7892">
            <v>42668</v>
          </cell>
          <cell r="Q7892">
            <v>1</v>
          </cell>
          <cell r="T7892">
            <v>0</v>
          </cell>
          <cell r="U7892">
            <v>0</v>
          </cell>
          <cell r="V7892">
            <v>0</v>
          </cell>
        </row>
        <row r="7893">
          <cell r="D7893" t="str">
            <v>BELIEVE IN FUTURE</v>
          </cell>
          <cell r="M7893" t="str">
            <v>﻿Đang hoạt động</v>
          </cell>
          <cell r="N7893">
            <v>42662</v>
          </cell>
          <cell r="Q7893">
            <v>1</v>
          </cell>
          <cell r="T7893">
            <v>0</v>
          </cell>
          <cell r="U7893">
            <v>0</v>
          </cell>
          <cell r="V7893">
            <v>0</v>
          </cell>
        </row>
        <row r="7894">
          <cell r="D7894" t="str">
            <v>VICTORY</v>
          </cell>
          <cell r="M7894" t="str">
            <v>﻿Đang hoạt động</v>
          </cell>
          <cell r="N7894">
            <v>42661</v>
          </cell>
          <cell r="Q7894">
            <v>1</v>
          </cell>
          <cell r="T7894">
            <v>0</v>
          </cell>
          <cell r="U7894">
            <v>0</v>
          </cell>
          <cell r="V7894">
            <v>0</v>
          </cell>
        </row>
        <row r="7895">
          <cell r="D7895" t="str">
            <v>BLUE WAVES</v>
          </cell>
          <cell r="M7895" t="str">
            <v>﻿Đang hoạt động</v>
          </cell>
          <cell r="N7895">
            <v>42662</v>
          </cell>
          <cell r="Q7895">
            <v>1</v>
          </cell>
          <cell r="T7895">
            <v>0</v>
          </cell>
          <cell r="U7895">
            <v>0</v>
          </cell>
          <cell r="V7895">
            <v>0</v>
          </cell>
        </row>
        <row r="7896">
          <cell r="D7896" t="str">
            <v>VICTORY</v>
          </cell>
          <cell r="M7896" t="str">
            <v>﻿Đang hoạt động</v>
          </cell>
          <cell r="N7896">
            <v>42661</v>
          </cell>
          <cell r="Q7896">
            <v>1</v>
          </cell>
          <cell r="T7896">
            <v>0</v>
          </cell>
          <cell r="U7896">
            <v>0</v>
          </cell>
          <cell r="V7896">
            <v>0</v>
          </cell>
        </row>
        <row r="7897">
          <cell r="D7897" t="str">
            <v>BLUE WAVES</v>
          </cell>
          <cell r="M7897" t="str">
            <v>﻿Đang hoạt động</v>
          </cell>
          <cell r="N7897">
            <v>42662</v>
          </cell>
          <cell r="Q7897">
            <v>1</v>
          </cell>
          <cell r="T7897">
            <v>0</v>
          </cell>
          <cell r="U7897">
            <v>0</v>
          </cell>
          <cell r="V7897">
            <v>0</v>
          </cell>
        </row>
        <row r="7898">
          <cell r="D7898" t="str">
            <v>VICTORY</v>
          </cell>
          <cell r="M7898" t="str">
            <v>﻿Đã nghỉ việc</v>
          </cell>
          <cell r="N7898">
            <v>42661</v>
          </cell>
          <cell r="Q7898">
            <v>0</v>
          </cell>
          <cell r="T7898">
            <v>0</v>
          </cell>
          <cell r="U7898">
            <v>0</v>
          </cell>
          <cell r="V7898">
            <v>0</v>
          </cell>
        </row>
        <row r="7899">
          <cell r="D7899" t="str">
            <v>VICTORY</v>
          </cell>
          <cell r="M7899" t="str">
            <v>﻿Đang hoạt động</v>
          </cell>
          <cell r="N7899">
            <v>42661</v>
          </cell>
          <cell r="Q7899">
            <v>1</v>
          </cell>
          <cell r="T7899">
            <v>0</v>
          </cell>
          <cell r="U7899">
            <v>0</v>
          </cell>
          <cell r="V7899">
            <v>0</v>
          </cell>
        </row>
        <row r="7900">
          <cell r="D7900" t="str">
            <v>VICTORY</v>
          </cell>
          <cell r="M7900" t="str">
            <v>﻿Đang hoạt động</v>
          </cell>
          <cell r="N7900">
            <v>42661</v>
          </cell>
          <cell r="Q7900">
            <v>1</v>
          </cell>
          <cell r="T7900">
            <v>0</v>
          </cell>
          <cell r="U7900">
            <v>0</v>
          </cell>
          <cell r="V7900">
            <v>0</v>
          </cell>
        </row>
        <row r="7901">
          <cell r="D7901" t="str">
            <v>GREEN DRAGON</v>
          </cell>
          <cell r="M7901" t="str">
            <v>﻿Đang hoạt động</v>
          </cell>
          <cell r="N7901">
            <v>42668</v>
          </cell>
          <cell r="Q7901">
            <v>1</v>
          </cell>
          <cell r="T7901">
            <v>0</v>
          </cell>
          <cell r="U7901">
            <v>0</v>
          </cell>
          <cell r="V7901">
            <v>0</v>
          </cell>
        </row>
        <row r="7902">
          <cell r="D7902" t="str">
            <v>BLUE WAVES</v>
          </cell>
          <cell r="M7902" t="str">
            <v>﻿Đã nghỉ việc</v>
          </cell>
          <cell r="N7902">
            <v>42663</v>
          </cell>
          <cell r="Q7902">
            <v>0</v>
          </cell>
          <cell r="T7902">
            <v>0</v>
          </cell>
          <cell r="U7902">
            <v>0</v>
          </cell>
          <cell r="V7902">
            <v>0</v>
          </cell>
        </row>
        <row r="7903">
          <cell r="D7903" t="str">
            <v>VICTORY</v>
          </cell>
          <cell r="M7903" t="str">
            <v>﻿Đã nghỉ việc</v>
          </cell>
          <cell r="N7903">
            <v>42661</v>
          </cell>
          <cell r="Q7903">
            <v>0</v>
          </cell>
          <cell r="T7903">
            <v>0</v>
          </cell>
          <cell r="U7903">
            <v>0</v>
          </cell>
          <cell r="V7903">
            <v>0</v>
          </cell>
        </row>
        <row r="7904">
          <cell r="D7904" t="str">
            <v>BLUE WAVES</v>
          </cell>
          <cell r="M7904" t="str">
            <v>﻿Đang hoạt động</v>
          </cell>
          <cell r="N7904">
            <v>42663</v>
          </cell>
          <cell r="Q7904">
            <v>1</v>
          </cell>
          <cell r="T7904">
            <v>0</v>
          </cell>
          <cell r="U7904">
            <v>0</v>
          </cell>
          <cell r="V7904">
            <v>0</v>
          </cell>
        </row>
        <row r="7905">
          <cell r="D7905" t="str">
            <v>BLUE WAVES</v>
          </cell>
          <cell r="M7905" t="str">
            <v>﻿Đang hoạt động</v>
          </cell>
          <cell r="N7905">
            <v>42662</v>
          </cell>
          <cell r="Q7905">
            <v>1</v>
          </cell>
          <cell r="T7905">
            <v>0</v>
          </cell>
          <cell r="U7905">
            <v>0</v>
          </cell>
          <cell r="V7905">
            <v>0</v>
          </cell>
        </row>
        <row r="7906">
          <cell r="D7906" t="str">
            <v>GENCASA LAM SƠN</v>
          </cell>
          <cell r="M7906" t="str">
            <v>﻿Đang hoạt động</v>
          </cell>
          <cell r="N7906">
            <v>42669</v>
          </cell>
          <cell r="Q7906">
            <v>1</v>
          </cell>
          <cell r="T7906">
            <v>0</v>
          </cell>
          <cell r="U7906">
            <v>0</v>
          </cell>
          <cell r="V7906">
            <v>0</v>
          </cell>
        </row>
        <row r="7907">
          <cell r="D7907" t="str">
            <v>GENCASA LAM SƠN</v>
          </cell>
          <cell r="M7907" t="str">
            <v>﻿Đang hoạt động</v>
          </cell>
          <cell r="N7907">
            <v>42662</v>
          </cell>
          <cell r="Q7907">
            <v>1</v>
          </cell>
          <cell r="T7907">
            <v>0</v>
          </cell>
          <cell r="U7907">
            <v>0</v>
          </cell>
          <cell r="V7907">
            <v>0</v>
          </cell>
        </row>
        <row r="7908">
          <cell r="D7908" t="str">
            <v>BÌNH MINH</v>
          </cell>
          <cell r="M7908" t="str">
            <v>﻿Đang hoạt động</v>
          </cell>
          <cell r="N7908">
            <v>42657</v>
          </cell>
          <cell r="Q7908">
            <v>1</v>
          </cell>
          <cell r="T7908">
            <v>0</v>
          </cell>
          <cell r="U7908">
            <v>0</v>
          </cell>
          <cell r="V7908">
            <v>0</v>
          </cell>
        </row>
        <row r="7909">
          <cell r="D7909" t="str">
            <v>GENCASA LAM SƠN</v>
          </cell>
          <cell r="M7909" t="str">
            <v>﻿Đang hoạt động</v>
          </cell>
          <cell r="N7909">
            <v>42662</v>
          </cell>
          <cell r="Q7909">
            <v>1</v>
          </cell>
          <cell r="T7909">
            <v>0</v>
          </cell>
          <cell r="U7909">
            <v>0</v>
          </cell>
          <cell r="V7909">
            <v>0</v>
          </cell>
        </row>
        <row r="7910">
          <cell r="D7910" t="str">
            <v>GENCASA LAM SƠN</v>
          </cell>
          <cell r="M7910" t="str">
            <v>﻿Đang hoạt động</v>
          </cell>
          <cell r="N7910">
            <v>42662</v>
          </cell>
          <cell r="Q7910">
            <v>1</v>
          </cell>
          <cell r="T7910">
            <v>0</v>
          </cell>
          <cell r="U7910">
            <v>0</v>
          </cell>
          <cell r="V7910">
            <v>0</v>
          </cell>
        </row>
        <row r="7911">
          <cell r="D7911" t="str">
            <v>BÌNH MINH</v>
          </cell>
          <cell r="M7911" t="str">
            <v>﻿Đang hoạt động</v>
          </cell>
          <cell r="N7911">
            <v>42657</v>
          </cell>
          <cell r="Q7911">
            <v>1</v>
          </cell>
          <cell r="T7911">
            <v>0</v>
          </cell>
          <cell r="U7911">
            <v>0</v>
          </cell>
          <cell r="V7911">
            <v>0</v>
          </cell>
        </row>
        <row r="7912">
          <cell r="D7912" t="str">
            <v>BÌNH MINH</v>
          </cell>
          <cell r="M7912" t="str">
            <v>﻿Đang hoạt động</v>
          </cell>
          <cell r="N7912">
            <v>42657</v>
          </cell>
          <cell r="Q7912">
            <v>1</v>
          </cell>
          <cell r="T7912">
            <v>0</v>
          </cell>
          <cell r="U7912">
            <v>0</v>
          </cell>
          <cell r="V7912">
            <v>0</v>
          </cell>
        </row>
        <row r="7913">
          <cell r="D7913" t="str">
            <v>F.B.I</v>
          </cell>
          <cell r="M7913" t="str">
            <v>﻿Đang hoạt động</v>
          </cell>
          <cell r="N7913">
            <v>42661</v>
          </cell>
          <cell r="Q7913">
            <v>1</v>
          </cell>
          <cell r="T7913">
            <v>0</v>
          </cell>
          <cell r="U7913">
            <v>0</v>
          </cell>
          <cell r="V7913">
            <v>0</v>
          </cell>
        </row>
        <row r="7914">
          <cell r="D7914" t="str">
            <v>BÌNH MINH</v>
          </cell>
          <cell r="M7914" t="str">
            <v>﻿Đang hoạt động</v>
          </cell>
          <cell r="N7914">
            <v>42657</v>
          </cell>
          <cell r="Q7914">
            <v>1</v>
          </cell>
          <cell r="T7914">
            <v>0</v>
          </cell>
          <cell r="U7914">
            <v>0</v>
          </cell>
          <cell r="V7914">
            <v>0</v>
          </cell>
        </row>
        <row r="7915">
          <cell r="D7915" t="str">
            <v>GENCASA LAM SƠN</v>
          </cell>
          <cell r="M7915" t="str">
            <v>﻿Đang hoạt động</v>
          </cell>
          <cell r="N7915">
            <v>42662</v>
          </cell>
          <cell r="Q7915">
            <v>1</v>
          </cell>
          <cell r="T7915">
            <v>0</v>
          </cell>
          <cell r="U7915">
            <v>0</v>
          </cell>
          <cell r="V7915">
            <v>0</v>
          </cell>
        </row>
        <row r="7916">
          <cell r="D7916" t="str">
            <v>THE CAPITAL</v>
          </cell>
          <cell r="M7916" t="str">
            <v>﻿Đang hoạt động</v>
          </cell>
          <cell r="N7916">
            <v>42662</v>
          </cell>
          <cell r="Q7916">
            <v>1</v>
          </cell>
          <cell r="T7916">
            <v>0</v>
          </cell>
          <cell r="U7916">
            <v>0</v>
          </cell>
          <cell r="V7916">
            <v>0</v>
          </cell>
        </row>
        <row r="7917">
          <cell r="D7917" t="str">
            <v>GENCASA LAM SƠN</v>
          </cell>
          <cell r="M7917" t="str">
            <v>﻿Đã nghỉ việc</v>
          </cell>
          <cell r="N7917">
            <v>42662</v>
          </cell>
          <cell r="Q7917">
            <v>0</v>
          </cell>
          <cell r="T7917">
            <v>0</v>
          </cell>
          <cell r="U7917">
            <v>0</v>
          </cell>
          <cell r="V7917">
            <v>0</v>
          </cell>
        </row>
        <row r="7918">
          <cell r="D7918" t="str">
            <v>GENCASA LAM SƠN</v>
          </cell>
          <cell r="M7918" t="str">
            <v>﻿Đang hoạt động</v>
          </cell>
          <cell r="N7918">
            <v>42662</v>
          </cell>
          <cell r="Q7918">
            <v>1</v>
          </cell>
          <cell r="T7918">
            <v>0</v>
          </cell>
          <cell r="U7918">
            <v>0</v>
          </cell>
          <cell r="V7918">
            <v>0</v>
          </cell>
        </row>
        <row r="7919">
          <cell r="D7919" t="str">
            <v>BÌNH MINH</v>
          </cell>
          <cell r="M7919" t="str">
            <v>﻿Đang hoạt động</v>
          </cell>
          <cell r="N7919">
            <v>42730</v>
          </cell>
          <cell r="Q7919">
            <v>1</v>
          </cell>
          <cell r="T7919">
            <v>0</v>
          </cell>
          <cell r="U7919">
            <v>0</v>
          </cell>
          <cell r="V7919">
            <v>0</v>
          </cell>
        </row>
        <row r="7920">
          <cell r="D7920" t="str">
            <v>BÌNH MINH</v>
          </cell>
          <cell r="M7920" t="str">
            <v>﻿Đang hoạt động</v>
          </cell>
          <cell r="N7920">
            <v>42657</v>
          </cell>
          <cell r="Q7920">
            <v>1</v>
          </cell>
          <cell r="T7920">
            <v>0</v>
          </cell>
          <cell r="U7920">
            <v>0</v>
          </cell>
          <cell r="V7920">
            <v>0</v>
          </cell>
        </row>
        <row r="7921">
          <cell r="D7921" t="str">
            <v>GENCASA LAM SƠN</v>
          </cell>
          <cell r="M7921" t="str">
            <v>﻿Đã nghỉ việc</v>
          </cell>
          <cell r="N7921">
            <v>42662</v>
          </cell>
          <cell r="Q7921">
            <v>0</v>
          </cell>
          <cell r="T7921">
            <v>0</v>
          </cell>
          <cell r="U7921">
            <v>0</v>
          </cell>
          <cell r="V7921">
            <v>0</v>
          </cell>
        </row>
        <row r="7922">
          <cell r="D7922" t="str">
            <v>GENCASA LAM SƠN</v>
          </cell>
          <cell r="M7922" t="str">
            <v>﻿Đang hoạt động</v>
          </cell>
          <cell r="N7922">
            <v>42668</v>
          </cell>
          <cell r="Q7922">
            <v>1</v>
          </cell>
          <cell r="T7922">
            <v>0</v>
          </cell>
          <cell r="U7922">
            <v>0</v>
          </cell>
          <cell r="V7922">
            <v>0</v>
          </cell>
        </row>
        <row r="7923">
          <cell r="D7923" t="str">
            <v>BLUE OCEAN</v>
          </cell>
          <cell r="M7923" t="str">
            <v>﻿Đang hoạt động</v>
          </cell>
          <cell r="N7923">
            <v>42657</v>
          </cell>
          <cell r="Q7923">
            <v>1</v>
          </cell>
          <cell r="T7923">
            <v>0</v>
          </cell>
          <cell r="U7923">
            <v>0</v>
          </cell>
          <cell r="V7923">
            <v>0</v>
          </cell>
        </row>
        <row r="7924">
          <cell r="D7924" t="str">
            <v>GENCASA NAM ĐỊNH</v>
          </cell>
          <cell r="M7924" t="str">
            <v>﻿Đang hoạt động</v>
          </cell>
          <cell r="N7924">
            <v>42662</v>
          </cell>
          <cell r="Q7924">
            <v>1</v>
          </cell>
          <cell r="T7924">
            <v>0</v>
          </cell>
          <cell r="U7924">
            <v>0</v>
          </cell>
          <cell r="V7924">
            <v>0</v>
          </cell>
        </row>
        <row r="7925">
          <cell r="D7925" t="str">
            <v>SPRING</v>
          </cell>
          <cell r="M7925" t="str">
            <v>﻿Đang hoạt động</v>
          </cell>
          <cell r="N7925">
            <v>42689</v>
          </cell>
          <cell r="Q7925">
            <v>1</v>
          </cell>
          <cell r="T7925">
            <v>0</v>
          </cell>
          <cell r="U7925">
            <v>0</v>
          </cell>
          <cell r="V7925">
            <v>0</v>
          </cell>
        </row>
        <row r="7926">
          <cell r="D7926" t="str">
            <v>GENCASA LAM SƠN</v>
          </cell>
          <cell r="M7926" t="str">
            <v>﻿Đang hoạt động</v>
          </cell>
          <cell r="N7926">
            <v>42667</v>
          </cell>
          <cell r="Q7926">
            <v>1</v>
          </cell>
          <cell r="T7926">
            <v>0</v>
          </cell>
          <cell r="U7926">
            <v>0</v>
          </cell>
          <cell r="V7926">
            <v>0</v>
          </cell>
        </row>
        <row r="7927">
          <cell r="D7927" t="str">
            <v>GENCASA NAM ĐỊNH</v>
          </cell>
          <cell r="M7927" t="str">
            <v>﻿Đã nghỉ việc</v>
          </cell>
          <cell r="N7927">
            <v>42662</v>
          </cell>
          <cell r="Q7927">
            <v>0</v>
          </cell>
          <cell r="T7927">
            <v>0</v>
          </cell>
          <cell r="U7927">
            <v>0</v>
          </cell>
          <cell r="V7927">
            <v>0</v>
          </cell>
        </row>
        <row r="7928">
          <cell r="D7928" t="str">
            <v>BLUE OCEAN</v>
          </cell>
          <cell r="M7928" t="str">
            <v>﻿Đang hoạt động</v>
          </cell>
          <cell r="N7928">
            <v>42657</v>
          </cell>
          <cell r="Q7928">
            <v>1</v>
          </cell>
          <cell r="T7928">
            <v>0</v>
          </cell>
          <cell r="U7928">
            <v>0</v>
          </cell>
          <cell r="V7928">
            <v>0</v>
          </cell>
        </row>
        <row r="7929">
          <cell r="D7929" t="str">
            <v>THE CAPITAL</v>
          </cell>
          <cell r="M7929" t="str">
            <v>﻿Đã nghỉ việc</v>
          </cell>
          <cell r="N7929">
            <v>42661</v>
          </cell>
          <cell r="Q7929">
            <v>0</v>
          </cell>
          <cell r="T7929">
            <v>0</v>
          </cell>
          <cell r="U7929">
            <v>0</v>
          </cell>
          <cell r="V7929">
            <v>0</v>
          </cell>
        </row>
        <row r="7930">
          <cell r="D7930" t="str">
            <v>GENCASA NAM ĐỊNH</v>
          </cell>
          <cell r="M7930" t="str">
            <v>﻿Đang hoạt động</v>
          </cell>
          <cell r="N7930">
            <v>42661</v>
          </cell>
          <cell r="Q7930">
            <v>0</v>
          </cell>
          <cell r="T7930">
            <v>0</v>
          </cell>
          <cell r="U7930">
            <v>1</v>
          </cell>
          <cell r="V7930">
            <v>0</v>
          </cell>
        </row>
        <row r="7931">
          <cell r="D7931" t="str">
            <v>THE QUEEN</v>
          </cell>
          <cell r="M7931" t="str">
            <v>﻿Đang hoạt động</v>
          </cell>
          <cell r="N7931">
            <v>42664</v>
          </cell>
          <cell r="Q7931">
            <v>1</v>
          </cell>
          <cell r="T7931">
            <v>0</v>
          </cell>
          <cell r="U7931">
            <v>0</v>
          </cell>
          <cell r="V7931">
            <v>0</v>
          </cell>
        </row>
        <row r="7932">
          <cell r="D7932" t="str">
            <v>BLUE OCEAN</v>
          </cell>
          <cell r="M7932" t="str">
            <v>﻿Đang hoạt động</v>
          </cell>
          <cell r="N7932">
            <v>42657</v>
          </cell>
          <cell r="Q7932">
            <v>1</v>
          </cell>
          <cell r="T7932">
            <v>0</v>
          </cell>
          <cell r="U7932">
            <v>0</v>
          </cell>
          <cell r="V7932">
            <v>0</v>
          </cell>
        </row>
        <row r="7933">
          <cell r="D7933" t="str">
            <v>SUNFLOWER</v>
          </cell>
          <cell r="M7933" t="str">
            <v>﻿Đang hoạt động</v>
          </cell>
          <cell r="N7933">
            <v>42682</v>
          </cell>
          <cell r="Q7933">
            <v>1</v>
          </cell>
          <cell r="T7933">
            <v>0</v>
          </cell>
          <cell r="U7933">
            <v>0</v>
          </cell>
          <cell r="V7933">
            <v>0</v>
          </cell>
        </row>
        <row r="7934">
          <cell r="D7934" t="str">
            <v>BÌNH MINH</v>
          </cell>
          <cell r="M7934" t="str">
            <v>﻿Đang hoạt động</v>
          </cell>
          <cell r="N7934">
            <v>42657</v>
          </cell>
          <cell r="Q7934">
            <v>1</v>
          </cell>
          <cell r="T7934">
            <v>0</v>
          </cell>
          <cell r="U7934">
            <v>0</v>
          </cell>
          <cell r="V7934">
            <v>0</v>
          </cell>
        </row>
        <row r="7935">
          <cell r="D7935" t="str">
            <v>BÌNH MINH</v>
          </cell>
          <cell r="M7935" t="str">
            <v>﻿Đã nghỉ việc</v>
          </cell>
          <cell r="N7935">
            <v>42657</v>
          </cell>
          <cell r="Q7935">
            <v>0</v>
          </cell>
          <cell r="T7935">
            <v>0</v>
          </cell>
          <cell r="U7935">
            <v>0</v>
          </cell>
          <cell r="V7935">
            <v>0</v>
          </cell>
        </row>
        <row r="7936">
          <cell r="D7936" t="str">
            <v>BÌNH MINH</v>
          </cell>
          <cell r="M7936" t="str">
            <v>﻿Đã nghỉ việc</v>
          </cell>
          <cell r="N7936">
            <v>42657</v>
          </cell>
          <cell r="Q7936">
            <v>0</v>
          </cell>
          <cell r="T7936">
            <v>0</v>
          </cell>
          <cell r="U7936">
            <v>0</v>
          </cell>
          <cell r="V7936">
            <v>0</v>
          </cell>
        </row>
        <row r="7937">
          <cell r="D7937" t="str">
            <v>GENCASA NAM ĐỊNH</v>
          </cell>
          <cell r="M7937" t="str">
            <v>﻿Đang hoạt động</v>
          </cell>
          <cell r="N7937">
            <v>42661</v>
          </cell>
          <cell r="Q7937">
            <v>0</v>
          </cell>
          <cell r="T7937">
            <v>0</v>
          </cell>
          <cell r="U7937">
            <v>1</v>
          </cell>
          <cell r="V7937">
            <v>0</v>
          </cell>
        </row>
        <row r="7938">
          <cell r="D7938" t="str">
            <v>GENCASA NAM ĐỊNH</v>
          </cell>
          <cell r="M7938" t="str">
            <v>﻿Đang hoạt động</v>
          </cell>
          <cell r="N7938">
            <v>42698</v>
          </cell>
          <cell r="Q7938">
            <v>0</v>
          </cell>
          <cell r="T7938">
            <v>0</v>
          </cell>
          <cell r="U7938">
            <v>1</v>
          </cell>
          <cell r="V7938">
            <v>0</v>
          </cell>
        </row>
        <row r="7939">
          <cell r="D7939" t="str">
            <v>SUNFLOWER</v>
          </cell>
          <cell r="M7939" t="str">
            <v>﻿Đang hoạt động</v>
          </cell>
          <cell r="N7939">
            <v>42662</v>
          </cell>
          <cell r="Q7939">
            <v>1</v>
          </cell>
          <cell r="T7939">
            <v>0</v>
          </cell>
          <cell r="U7939">
            <v>0</v>
          </cell>
          <cell r="V7939">
            <v>0</v>
          </cell>
        </row>
        <row r="7940">
          <cell r="D7940" t="str">
            <v>THE KEY</v>
          </cell>
          <cell r="M7940" t="str">
            <v>﻿Đang hoạt động</v>
          </cell>
          <cell r="N7940">
            <v>42699</v>
          </cell>
          <cell r="Q7940">
            <v>1</v>
          </cell>
          <cell r="T7940">
            <v>0</v>
          </cell>
          <cell r="U7940">
            <v>0</v>
          </cell>
          <cell r="V7940">
            <v>0</v>
          </cell>
        </row>
        <row r="7941">
          <cell r="D7941" t="str">
            <v>SUNFLOWER</v>
          </cell>
          <cell r="M7941" t="str">
            <v>﻿Đang hoạt động</v>
          </cell>
          <cell r="N7941">
            <v>42661</v>
          </cell>
          <cell r="Q7941">
            <v>1</v>
          </cell>
          <cell r="T7941">
            <v>0</v>
          </cell>
          <cell r="U7941">
            <v>0</v>
          </cell>
          <cell r="V7941">
            <v>0</v>
          </cell>
        </row>
        <row r="7942">
          <cell r="D7942" t="str">
            <v>BLUE OCEAN</v>
          </cell>
          <cell r="M7942" t="str">
            <v>﻿Đang hoạt động</v>
          </cell>
          <cell r="N7942">
            <v>42657</v>
          </cell>
          <cell r="Q7942">
            <v>1</v>
          </cell>
          <cell r="T7942">
            <v>0</v>
          </cell>
          <cell r="U7942">
            <v>0</v>
          </cell>
          <cell r="V7942">
            <v>0</v>
          </cell>
        </row>
        <row r="7943">
          <cell r="D7943" t="str">
            <v>THE KEY</v>
          </cell>
          <cell r="M7943" t="str">
            <v>﻿Đang hoạt động</v>
          </cell>
          <cell r="N7943">
            <v>42657</v>
          </cell>
          <cell r="Q7943">
            <v>1</v>
          </cell>
          <cell r="T7943">
            <v>0</v>
          </cell>
          <cell r="U7943">
            <v>0</v>
          </cell>
          <cell r="V7943">
            <v>0</v>
          </cell>
        </row>
        <row r="7944">
          <cell r="D7944" t="str">
            <v>THE KEY</v>
          </cell>
          <cell r="M7944" t="str">
            <v>﻿Đã nghỉ việc</v>
          </cell>
          <cell r="N7944">
            <v>42657</v>
          </cell>
          <cell r="Q7944">
            <v>0</v>
          </cell>
          <cell r="T7944">
            <v>0</v>
          </cell>
          <cell r="U7944">
            <v>0</v>
          </cell>
          <cell r="V7944">
            <v>0</v>
          </cell>
        </row>
        <row r="7945">
          <cell r="D7945" t="str">
            <v>SUNFLOWER</v>
          </cell>
          <cell r="M7945" t="str">
            <v>﻿Đang hoạt động</v>
          </cell>
          <cell r="N7945">
            <v>42661</v>
          </cell>
          <cell r="Q7945">
            <v>1</v>
          </cell>
          <cell r="T7945">
            <v>0</v>
          </cell>
          <cell r="U7945">
            <v>0</v>
          </cell>
          <cell r="V7945">
            <v>0</v>
          </cell>
        </row>
        <row r="7946">
          <cell r="D7946" t="str">
            <v>BÌNH MINH</v>
          </cell>
          <cell r="M7946" t="str">
            <v>﻿Đang hoạt động</v>
          </cell>
          <cell r="N7946">
            <v>42657</v>
          </cell>
          <cell r="Q7946">
            <v>1</v>
          </cell>
          <cell r="T7946">
            <v>0</v>
          </cell>
          <cell r="U7946">
            <v>0</v>
          </cell>
          <cell r="V7946">
            <v>0</v>
          </cell>
        </row>
        <row r="7947">
          <cell r="D7947" t="str">
            <v>REDBULL</v>
          </cell>
          <cell r="M7947" t="str">
            <v>﻿Đang hoạt động</v>
          </cell>
          <cell r="N7947">
            <v>42664</v>
          </cell>
          <cell r="Q7947">
            <v>1</v>
          </cell>
          <cell r="T7947">
            <v>0</v>
          </cell>
          <cell r="U7947">
            <v>0</v>
          </cell>
          <cell r="V7947">
            <v>0</v>
          </cell>
        </row>
        <row r="7948">
          <cell r="D7948" t="str">
            <v>BÌNH MINH</v>
          </cell>
          <cell r="M7948" t="str">
            <v>﻿Đã nghỉ việc</v>
          </cell>
          <cell r="N7948">
            <v>42657</v>
          </cell>
          <cell r="Q7948">
            <v>0</v>
          </cell>
          <cell r="T7948">
            <v>0</v>
          </cell>
          <cell r="U7948">
            <v>0</v>
          </cell>
          <cell r="V7948">
            <v>0</v>
          </cell>
        </row>
        <row r="7949">
          <cell r="D7949" t="str">
            <v>REDBULL</v>
          </cell>
          <cell r="M7949" t="str">
            <v>﻿Đang hoạt động</v>
          </cell>
          <cell r="N7949">
            <v>42657</v>
          </cell>
          <cell r="Q7949">
            <v>1</v>
          </cell>
          <cell r="T7949">
            <v>0</v>
          </cell>
          <cell r="U7949">
            <v>0</v>
          </cell>
          <cell r="V7949">
            <v>0</v>
          </cell>
        </row>
        <row r="7950">
          <cell r="D7950" t="str">
            <v>REDBULL</v>
          </cell>
          <cell r="M7950" t="str">
            <v>﻿Đang hoạt động</v>
          </cell>
          <cell r="N7950">
            <v>42663</v>
          </cell>
          <cell r="Q7950">
            <v>1</v>
          </cell>
          <cell r="T7950">
            <v>0</v>
          </cell>
          <cell r="U7950">
            <v>0</v>
          </cell>
          <cell r="V7950">
            <v>0</v>
          </cell>
        </row>
        <row r="7951">
          <cell r="D7951" t="str">
            <v>REDBULL</v>
          </cell>
          <cell r="M7951" t="str">
            <v>﻿Đang hoạt động</v>
          </cell>
          <cell r="N7951">
            <v>42689</v>
          </cell>
          <cell r="Q7951">
            <v>1</v>
          </cell>
          <cell r="T7951">
            <v>0</v>
          </cell>
          <cell r="U7951">
            <v>0</v>
          </cell>
          <cell r="V7951">
            <v>0</v>
          </cell>
        </row>
        <row r="7952">
          <cell r="D7952" t="str">
            <v>REDBULL</v>
          </cell>
          <cell r="M7952" t="str">
            <v>﻿Đang hoạt động</v>
          </cell>
          <cell r="N7952">
            <v>42657</v>
          </cell>
          <cell r="Q7952">
            <v>1</v>
          </cell>
          <cell r="T7952">
            <v>0</v>
          </cell>
          <cell r="U7952">
            <v>0</v>
          </cell>
          <cell r="V7952">
            <v>0</v>
          </cell>
        </row>
        <row r="7953">
          <cell r="D7953" t="str">
            <v>REDBULL</v>
          </cell>
          <cell r="M7953" t="str">
            <v>﻿Đang hoạt động</v>
          </cell>
          <cell r="N7953">
            <v>42699</v>
          </cell>
          <cell r="Q7953">
            <v>1</v>
          </cell>
          <cell r="T7953">
            <v>0</v>
          </cell>
          <cell r="U7953">
            <v>0</v>
          </cell>
          <cell r="V7953">
            <v>0</v>
          </cell>
        </row>
        <row r="7954">
          <cell r="D7954" t="str">
            <v>BLUE OCEAN</v>
          </cell>
          <cell r="M7954" t="str">
            <v>﻿Đã nghỉ việc</v>
          </cell>
          <cell r="N7954">
            <v>42667</v>
          </cell>
          <cell r="Q7954">
            <v>0</v>
          </cell>
          <cell r="T7954">
            <v>0</v>
          </cell>
          <cell r="U7954">
            <v>0</v>
          </cell>
          <cell r="V7954">
            <v>0</v>
          </cell>
        </row>
        <row r="7955">
          <cell r="D7955" t="str">
            <v>REDBULL</v>
          </cell>
          <cell r="M7955" t="str">
            <v>﻿Đang hoạt động</v>
          </cell>
          <cell r="N7955">
            <v>42657</v>
          </cell>
          <cell r="Q7955">
            <v>1</v>
          </cell>
          <cell r="T7955">
            <v>0</v>
          </cell>
          <cell r="U7955">
            <v>0</v>
          </cell>
          <cell r="V7955">
            <v>0</v>
          </cell>
        </row>
        <row r="7956">
          <cell r="D7956" t="str">
            <v>EIB MIỀN NAM 1</v>
          </cell>
          <cell r="M7956" t="str">
            <v>﻿Đang hoạt động</v>
          </cell>
          <cell r="N7956">
            <v>42668</v>
          </cell>
          <cell r="Q7956">
            <v>0</v>
          </cell>
          <cell r="T7956">
            <v>0</v>
          </cell>
          <cell r="U7956">
            <v>0</v>
          </cell>
          <cell r="V7956">
            <v>0</v>
          </cell>
        </row>
        <row r="7957">
          <cell r="D7957" t="str">
            <v>REDBULL</v>
          </cell>
          <cell r="M7957" t="str">
            <v>﻿Đang hoạt động</v>
          </cell>
          <cell r="N7957">
            <v>42657</v>
          </cell>
          <cell r="Q7957">
            <v>1</v>
          </cell>
          <cell r="T7957">
            <v>0</v>
          </cell>
          <cell r="U7957">
            <v>0</v>
          </cell>
          <cell r="V7957">
            <v>0</v>
          </cell>
        </row>
        <row r="7958">
          <cell r="D7958" t="str">
            <v>REDBULL</v>
          </cell>
          <cell r="M7958" t="str">
            <v>﻿Đã nghỉ việc</v>
          </cell>
          <cell r="N7958">
            <v>42657</v>
          </cell>
          <cell r="Q7958">
            <v>0</v>
          </cell>
          <cell r="T7958">
            <v>0</v>
          </cell>
          <cell r="U7958">
            <v>0</v>
          </cell>
          <cell r="V7958">
            <v>0</v>
          </cell>
        </row>
        <row r="7959">
          <cell r="D7959" t="str">
            <v>CUPID</v>
          </cell>
          <cell r="M7959" t="str">
            <v>﻿Đang hoạt động</v>
          </cell>
          <cell r="N7959">
            <v>41859</v>
          </cell>
          <cell r="Q7959">
            <v>0</v>
          </cell>
          <cell r="T7959">
            <v>0</v>
          </cell>
          <cell r="U7959">
            <v>1</v>
          </cell>
          <cell r="V7959">
            <v>0</v>
          </cell>
        </row>
        <row r="7960">
          <cell r="D7960" t="str">
            <v>EIB MIỀN TRUNG 2</v>
          </cell>
          <cell r="M7960" t="str">
            <v>﻿Đang hoạt động</v>
          </cell>
          <cell r="N7960">
            <v>42668</v>
          </cell>
          <cell r="Q7960">
            <v>0</v>
          </cell>
          <cell r="T7960">
            <v>0</v>
          </cell>
          <cell r="U7960">
            <v>0</v>
          </cell>
          <cell r="V7960">
            <v>0</v>
          </cell>
        </row>
        <row r="7961">
          <cell r="D7961" t="str">
            <v>THE CAPITAL</v>
          </cell>
          <cell r="M7961" t="str">
            <v>﻿Đang hoạt động</v>
          </cell>
          <cell r="N7961">
            <v>42661</v>
          </cell>
          <cell r="Q7961">
            <v>1</v>
          </cell>
          <cell r="T7961">
            <v>0</v>
          </cell>
          <cell r="U7961">
            <v>0</v>
          </cell>
          <cell r="V7961">
            <v>0</v>
          </cell>
        </row>
        <row r="7962">
          <cell r="D7962" t="str">
            <v>THANH HÓA</v>
          </cell>
          <cell r="M7962" t="str">
            <v>﻿Đang hoạt động</v>
          </cell>
          <cell r="N7962">
            <v>42661</v>
          </cell>
          <cell r="Q7962">
            <v>1</v>
          </cell>
          <cell r="T7962">
            <v>0</v>
          </cell>
          <cell r="U7962">
            <v>0</v>
          </cell>
          <cell r="V7962">
            <v>0</v>
          </cell>
        </row>
        <row r="7963">
          <cell r="D7963" t="str">
            <v>REDBULL</v>
          </cell>
          <cell r="M7963" t="str">
            <v>﻿Đã nghỉ việc</v>
          </cell>
          <cell r="N7963">
            <v>42657</v>
          </cell>
          <cell r="Q7963">
            <v>0</v>
          </cell>
          <cell r="T7963">
            <v>0</v>
          </cell>
          <cell r="U7963">
            <v>0</v>
          </cell>
          <cell r="V7963">
            <v>0</v>
          </cell>
        </row>
        <row r="7964">
          <cell r="D7964" t="str">
            <v>GENCASA NAM ĐỊNH</v>
          </cell>
          <cell r="M7964" t="str">
            <v>﻿Đã nghỉ việc</v>
          </cell>
          <cell r="N7964">
            <v>42662</v>
          </cell>
          <cell r="Q7964">
            <v>0</v>
          </cell>
          <cell r="T7964">
            <v>0</v>
          </cell>
          <cell r="U7964">
            <v>0</v>
          </cell>
          <cell r="V7964">
            <v>0</v>
          </cell>
        </row>
        <row r="7965">
          <cell r="D7965" t="str">
            <v>REDBULL</v>
          </cell>
          <cell r="M7965" t="str">
            <v>﻿Đang hoạt động</v>
          </cell>
          <cell r="N7965">
            <v>42663</v>
          </cell>
          <cell r="Q7965">
            <v>1</v>
          </cell>
          <cell r="T7965">
            <v>0</v>
          </cell>
          <cell r="U7965">
            <v>0</v>
          </cell>
          <cell r="V7965">
            <v>0</v>
          </cell>
        </row>
        <row r="7966">
          <cell r="D7966" t="str">
            <v>THE CAPITAL</v>
          </cell>
          <cell r="M7966" t="str">
            <v>﻿Đang hoạt động</v>
          </cell>
          <cell r="N7966">
            <v>42662</v>
          </cell>
          <cell r="Q7966">
            <v>1</v>
          </cell>
          <cell r="T7966">
            <v>0</v>
          </cell>
          <cell r="U7966">
            <v>0</v>
          </cell>
          <cell r="V7966">
            <v>0</v>
          </cell>
        </row>
        <row r="7967">
          <cell r="D7967" t="str">
            <v>REDBULL</v>
          </cell>
          <cell r="M7967" t="str">
            <v>﻿Đang hoạt động</v>
          </cell>
          <cell r="N7967">
            <v>42657</v>
          </cell>
          <cell r="Q7967">
            <v>1</v>
          </cell>
          <cell r="T7967">
            <v>0</v>
          </cell>
          <cell r="U7967">
            <v>0</v>
          </cell>
          <cell r="V7967">
            <v>0</v>
          </cell>
        </row>
        <row r="7968">
          <cell r="D7968" t="str">
            <v>TCB NORTH</v>
          </cell>
          <cell r="M7968" t="str">
            <v>﻿Đang hoạt động</v>
          </cell>
          <cell r="N7968">
            <v>42663</v>
          </cell>
          <cell r="Q7968">
            <v>0</v>
          </cell>
          <cell r="T7968">
            <v>0</v>
          </cell>
          <cell r="U7968">
            <v>0</v>
          </cell>
          <cell r="V7968">
            <v>0</v>
          </cell>
        </row>
        <row r="7969">
          <cell r="D7969" t="str">
            <v>REDBULL</v>
          </cell>
          <cell r="M7969" t="str">
            <v>﻿Đang hoạt động</v>
          </cell>
          <cell r="N7969">
            <v>42657</v>
          </cell>
          <cell r="Q7969">
            <v>1</v>
          </cell>
          <cell r="T7969">
            <v>0</v>
          </cell>
          <cell r="U7969">
            <v>0</v>
          </cell>
          <cell r="V7969">
            <v>0</v>
          </cell>
        </row>
        <row r="7970">
          <cell r="D7970" t="str">
            <v>GENCASA NAM ĐỊNH</v>
          </cell>
          <cell r="M7970" t="str">
            <v>﻿Đang hoạt động</v>
          </cell>
          <cell r="N7970">
            <v>42662</v>
          </cell>
          <cell r="Q7970">
            <v>1</v>
          </cell>
          <cell r="T7970">
            <v>0</v>
          </cell>
          <cell r="U7970">
            <v>0</v>
          </cell>
          <cell r="V7970">
            <v>0</v>
          </cell>
        </row>
        <row r="7971">
          <cell r="D7971" t="str">
            <v>F.B.I</v>
          </cell>
          <cell r="M7971" t="str">
            <v>﻿Đã nghỉ việc</v>
          </cell>
          <cell r="N7971">
            <v>42664</v>
          </cell>
          <cell r="Q7971">
            <v>0</v>
          </cell>
          <cell r="T7971">
            <v>0</v>
          </cell>
          <cell r="U7971">
            <v>0</v>
          </cell>
          <cell r="V7971">
            <v>0</v>
          </cell>
        </row>
        <row r="7972">
          <cell r="D7972" t="str">
            <v>REDBULL</v>
          </cell>
          <cell r="M7972" t="str">
            <v>﻿Đang hoạt động</v>
          </cell>
          <cell r="N7972">
            <v>42657</v>
          </cell>
          <cell r="Q7972">
            <v>1</v>
          </cell>
          <cell r="T7972">
            <v>0</v>
          </cell>
          <cell r="U7972">
            <v>0</v>
          </cell>
          <cell r="V7972">
            <v>0</v>
          </cell>
        </row>
        <row r="7973">
          <cell r="D7973" t="str">
            <v>CUPID</v>
          </cell>
          <cell r="M7973" t="str">
            <v>﻿Đang hoạt động</v>
          </cell>
          <cell r="N7973">
            <v>41859</v>
          </cell>
          <cell r="Q7973">
            <v>1</v>
          </cell>
          <cell r="T7973">
            <v>0</v>
          </cell>
          <cell r="U7973">
            <v>0</v>
          </cell>
          <cell r="V7973">
            <v>0</v>
          </cell>
        </row>
        <row r="7974">
          <cell r="D7974" t="str">
            <v>REDBULL</v>
          </cell>
          <cell r="M7974" t="str">
            <v>﻿Đang hoạt động</v>
          </cell>
          <cell r="N7974">
            <v>42657</v>
          </cell>
          <cell r="Q7974">
            <v>1</v>
          </cell>
          <cell r="T7974">
            <v>0</v>
          </cell>
          <cell r="U7974">
            <v>0</v>
          </cell>
          <cell r="V7974">
            <v>0</v>
          </cell>
        </row>
        <row r="7975">
          <cell r="D7975" t="str">
            <v>SPRING</v>
          </cell>
          <cell r="M7975" t="str">
            <v>﻿Đã nghỉ việc</v>
          </cell>
          <cell r="N7975">
            <v>42662</v>
          </cell>
          <cell r="Q7975">
            <v>0</v>
          </cell>
          <cell r="T7975">
            <v>0</v>
          </cell>
          <cell r="U7975">
            <v>0</v>
          </cell>
          <cell r="V7975">
            <v>0</v>
          </cell>
        </row>
        <row r="7976">
          <cell r="D7976" t="str">
            <v>EIB MIỀN NAM 2</v>
          </cell>
          <cell r="M7976" t="str">
            <v>﻿Đang hoạt động</v>
          </cell>
          <cell r="N7976">
            <v>42668</v>
          </cell>
          <cell r="Q7976">
            <v>0</v>
          </cell>
          <cell r="T7976">
            <v>0</v>
          </cell>
          <cell r="U7976">
            <v>0</v>
          </cell>
          <cell r="V7976">
            <v>0</v>
          </cell>
        </row>
        <row r="7977">
          <cell r="D7977" t="str">
            <v>LION 1</v>
          </cell>
          <cell r="M7977" t="str">
            <v>﻿Đang hoạt động</v>
          </cell>
          <cell r="N7977">
            <v>42677</v>
          </cell>
          <cell r="Q7977">
            <v>0</v>
          </cell>
          <cell r="T7977">
            <v>1</v>
          </cell>
          <cell r="U7977">
            <v>0</v>
          </cell>
          <cell r="V7977">
            <v>0</v>
          </cell>
        </row>
        <row r="7978">
          <cell r="D7978" t="str">
            <v>BÌNH MINH</v>
          </cell>
          <cell r="M7978" t="str">
            <v>﻿Đang hoạt động</v>
          </cell>
          <cell r="N7978">
            <v>42657</v>
          </cell>
          <cell r="Q7978">
            <v>1</v>
          </cell>
          <cell r="T7978">
            <v>0</v>
          </cell>
          <cell r="U7978">
            <v>0</v>
          </cell>
          <cell r="V7978">
            <v>0</v>
          </cell>
        </row>
        <row r="7979">
          <cell r="D7979" t="str">
            <v>GENCASA NAM ĐỊNH</v>
          </cell>
          <cell r="M7979" t="str">
            <v>﻿Đang hoạt động</v>
          </cell>
          <cell r="N7979">
            <v>42662</v>
          </cell>
          <cell r="Q7979">
            <v>1</v>
          </cell>
          <cell r="T7979">
            <v>0</v>
          </cell>
          <cell r="U7979">
            <v>0</v>
          </cell>
          <cell r="V7979">
            <v>0</v>
          </cell>
        </row>
        <row r="7980">
          <cell r="D7980" t="str">
            <v>REDBULL</v>
          </cell>
          <cell r="M7980" t="str">
            <v>﻿Đang hoạt động</v>
          </cell>
          <cell r="N7980">
            <v>42657</v>
          </cell>
          <cell r="Q7980">
            <v>1</v>
          </cell>
          <cell r="T7980">
            <v>0</v>
          </cell>
          <cell r="U7980">
            <v>0</v>
          </cell>
          <cell r="V7980">
            <v>0</v>
          </cell>
        </row>
        <row r="7981">
          <cell r="D7981" t="str">
            <v>EIB MIỀN TRUNG 2</v>
          </cell>
          <cell r="M7981" t="str">
            <v>﻿Đang hoạt động</v>
          </cell>
          <cell r="N7981">
            <v>42668</v>
          </cell>
          <cell r="Q7981">
            <v>0</v>
          </cell>
          <cell r="T7981">
            <v>0</v>
          </cell>
          <cell r="U7981">
            <v>0</v>
          </cell>
          <cell r="V7981">
            <v>0</v>
          </cell>
        </row>
        <row r="7982">
          <cell r="D7982" t="str">
            <v>ELITE</v>
          </cell>
          <cell r="M7982" t="str">
            <v>﻿Đang hoạt động</v>
          </cell>
          <cell r="N7982">
            <v>42662</v>
          </cell>
          <cell r="Q7982">
            <v>1</v>
          </cell>
          <cell r="T7982">
            <v>0</v>
          </cell>
          <cell r="U7982">
            <v>0</v>
          </cell>
          <cell r="V7982">
            <v>0</v>
          </cell>
        </row>
        <row r="7983">
          <cell r="D7983" t="str">
            <v>BÌNH MINH</v>
          </cell>
          <cell r="M7983" t="str">
            <v>﻿Đã nghỉ việc</v>
          </cell>
          <cell r="N7983">
            <v>42661</v>
          </cell>
          <cell r="Q7983">
            <v>0</v>
          </cell>
          <cell r="T7983">
            <v>0</v>
          </cell>
          <cell r="U7983">
            <v>0</v>
          </cell>
          <cell r="V7983">
            <v>0</v>
          </cell>
        </row>
        <row r="7984">
          <cell r="D7984" t="str">
            <v>REDBULL</v>
          </cell>
          <cell r="M7984" t="str">
            <v>﻿Đã nghỉ việc</v>
          </cell>
          <cell r="N7984">
            <v>42662</v>
          </cell>
          <cell r="Q7984">
            <v>0</v>
          </cell>
          <cell r="T7984">
            <v>0</v>
          </cell>
          <cell r="U7984">
            <v>0</v>
          </cell>
          <cell r="V7984">
            <v>0</v>
          </cell>
        </row>
        <row r="7985">
          <cell r="D7985" t="str">
            <v>GENCASA LAM SƠN</v>
          </cell>
          <cell r="M7985" t="str">
            <v>﻿Đang hoạt động</v>
          </cell>
          <cell r="N7985">
            <v>42690</v>
          </cell>
          <cell r="Q7985">
            <v>0</v>
          </cell>
          <cell r="T7985">
            <v>0</v>
          </cell>
          <cell r="U7985">
            <v>1</v>
          </cell>
          <cell r="V7985">
            <v>0</v>
          </cell>
        </row>
        <row r="7986">
          <cell r="D7986" t="str">
            <v>SUNFLOWER</v>
          </cell>
          <cell r="M7986" t="str">
            <v>﻿Đang hoạt động</v>
          </cell>
          <cell r="N7986">
            <v>42661</v>
          </cell>
          <cell r="Q7986">
            <v>1</v>
          </cell>
          <cell r="T7986">
            <v>0</v>
          </cell>
          <cell r="U7986">
            <v>0</v>
          </cell>
          <cell r="V7986">
            <v>0</v>
          </cell>
        </row>
        <row r="7987">
          <cell r="D7987" t="str">
            <v>SUNFLOWER</v>
          </cell>
          <cell r="M7987" t="str">
            <v>﻿Đã nghỉ việc</v>
          </cell>
          <cell r="N7987">
            <v>42662</v>
          </cell>
          <cell r="Q7987">
            <v>0</v>
          </cell>
          <cell r="T7987">
            <v>0</v>
          </cell>
          <cell r="U7987">
            <v>0</v>
          </cell>
          <cell r="V7987">
            <v>0</v>
          </cell>
        </row>
        <row r="7988">
          <cell r="D7988" t="str">
            <v>GENCASA LAM SƠN</v>
          </cell>
          <cell r="M7988" t="str">
            <v>﻿Đang hoạt động</v>
          </cell>
          <cell r="N7988">
            <v>42662</v>
          </cell>
          <cell r="Q7988">
            <v>0</v>
          </cell>
          <cell r="T7988">
            <v>0</v>
          </cell>
          <cell r="U7988">
            <v>1</v>
          </cell>
          <cell r="V7988">
            <v>0</v>
          </cell>
        </row>
        <row r="7989">
          <cell r="D7989" t="str">
            <v>F.B.I</v>
          </cell>
          <cell r="M7989" t="str">
            <v>﻿Đã nghỉ việc</v>
          </cell>
          <cell r="N7989">
            <v>42661</v>
          </cell>
          <cell r="Q7989">
            <v>0</v>
          </cell>
          <cell r="T7989">
            <v>0</v>
          </cell>
          <cell r="U7989">
            <v>0</v>
          </cell>
          <cell r="V7989">
            <v>0</v>
          </cell>
        </row>
        <row r="7990">
          <cell r="D7990" t="str">
            <v>GENCASA LAM SƠN</v>
          </cell>
          <cell r="M7990" t="str">
            <v>﻿Đang hoạt động</v>
          </cell>
          <cell r="N7990">
            <v>42662</v>
          </cell>
          <cell r="Q7990">
            <v>0</v>
          </cell>
          <cell r="T7990">
            <v>0</v>
          </cell>
          <cell r="U7990">
            <v>1</v>
          </cell>
          <cell r="V7990">
            <v>0</v>
          </cell>
        </row>
        <row r="7991">
          <cell r="D7991" t="str">
            <v>SUNFLOWER</v>
          </cell>
          <cell r="M7991" t="str">
            <v>﻿Đang hoạt động</v>
          </cell>
          <cell r="N7991">
            <v>42661</v>
          </cell>
          <cell r="Q7991">
            <v>1</v>
          </cell>
          <cell r="T7991">
            <v>0</v>
          </cell>
          <cell r="U7991">
            <v>0</v>
          </cell>
          <cell r="V7991">
            <v>0</v>
          </cell>
        </row>
        <row r="7992">
          <cell r="D7992" t="str">
            <v>GENCASA THANH HÓA</v>
          </cell>
          <cell r="M7992" t="str">
            <v>﻿Đang hoạt động</v>
          </cell>
          <cell r="N7992">
            <v>42661</v>
          </cell>
          <cell r="Q7992">
            <v>1</v>
          </cell>
          <cell r="T7992">
            <v>0</v>
          </cell>
          <cell r="U7992">
            <v>0</v>
          </cell>
          <cell r="V7992">
            <v>0</v>
          </cell>
        </row>
        <row r="7993">
          <cell r="D7993" t="str">
            <v>GENCASA LAM SƠN</v>
          </cell>
          <cell r="M7993" t="str">
            <v>﻿Đã nghỉ việc</v>
          </cell>
          <cell r="N7993">
            <v>42662</v>
          </cell>
          <cell r="Q7993">
            <v>0</v>
          </cell>
          <cell r="T7993">
            <v>0</v>
          </cell>
          <cell r="U7993">
            <v>0</v>
          </cell>
          <cell r="V7993">
            <v>0</v>
          </cell>
        </row>
        <row r="7994">
          <cell r="D7994" t="str">
            <v>SPRING</v>
          </cell>
          <cell r="M7994" t="str">
            <v>﻿Đang hoạt động</v>
          </cell>
          <cell r="N7994">
            <v>42662</v>
          </cell>
          <cell r="Q7994">
            <v>1</v>
          </cell>
          <cell r="T7994">
            <v>0</v>
          </cell>
          <cell r="U7994">
            <v>0</v>
          </cell>
          <cell r="V7994">
            <v>0</v>
          </cell>
        </row>
        <row r="7995">
          <cell r="D7995" t="str">
            <v>THE KEY</v>
          </cell>
          <cell r="M7995" t="str">
            <v>﻿Đang hoạt động</v>
          </cell>
          <cell r="N7995">
            <v>42667</v>
          </cell>
          <cell r="Q7995">
            <v>1</v>
          </cell>
          <cell r="T7995">
            <v>0</v>
          </cell>
          <cell r="U7995">
            <v>0</v>
          </cell>
          <cell r="V7995">
            <v>0</v>
          </cell>
        </row>
        <row r="7996">
          <cell r="D7996" t="str">
            <v>GENCASA THANH HÓA</v>
          </cell>
          <cell r="M7996" t="str">
            <v>﻿Đang hoạt động</v>
          </cell>
          <cell r="N7996">
            <v>42661</v>
          </cell>
          <cell r="Q7996">
            <v>1</v>
          </cell>
          <cell r="T7996">
            <v>0</v>
          </cell>
          <cell r="U7996">
            <v>0</v>
          </cell>
          <cell r="V7996">
            <v>0</v>
          </cell>
        </row>
        <row r="7997">
          <cell r="D7997" t="str">
            <v>G-G</v>
          </cell>
          <cell r="M7997" t="str">
            <v>﻿Đang hoạt động</v>
          </cell>
          <cell r="N7997">
            <v>42668</v>
          </cell>
          <cell r="Q7997">
            <v>1</v>
          </cell>
          <cell r="T7997">
            <v>0</v>
          </cell>
          <cell r="U7997">
            <v>0</v>
          </cell>
          <cell r="V7997">
            <v>0</v>
          </cell>
        </row>
        <row r="7998">
          <cell r="D7998" t="str">
            <v>GENCASA LAM SƠN</v>
          </cell>
          <cell r="M7998" t="str">
            <v>﻿Đang hoạt động</v>
          </cell>
          <cell r="N7998">
            <v>42662</v>
          </cell>
          <cell r="Q7998">
            <v>0</v>
          </cell>
          <cell r="T7998">
            <v>0</v>
          </cell>
          <cell r="U7998">
            <v>1</v>
          </cell>
          <cell r="V7998">
            <v>0</v>
          </cell>
        </row>
        <row r="7999">
          <cell r="D7999" t="str">
            <v>GENCASA LAM SƠN</v>
          </cell>
          <cell r="M7999" t="str">
            <v>﻿Đang hoạt động</v>
          </cell>
          <cell r="N7999">
            <v>42662</v>
          </cell>
          <cell r="Q7999">
            <v>1</v>
          </cell>
          <cell r="T7999">
            <v>0</v>
          </cell>
          <cell r="U7999">
            <v>0</v>
          </cell>
          <cell r="V7999">
            <v>0</v>
          </cell>
        </row>
        <row r="8000">
          <cell r="D8000" t="str">
            <v>REDBULL</v>
          </cell>
          <cell r="M8000" t="str">
            <v>﻿Đang hoạt động</v>
          </cell>
          <cell r="N8000">
            <v>42657</v>
          </cell>
          <cell r="Q8000">
            <v>0</v>
          </cell>
          <cell r="T8000">
            <v>0</v>
          </cell>
          <cell r="U8000">
            <v>1</v>
          </cell>
          <cell r="V8000">
            <v>0</v>
          </cell>
        </row>
        <row r="8001">
          <cell r="D8001" t="str">
            <v>REDBULL</v>
          </cell>
          <cell r="M8001" t="str">
            <v>﻿Đang hoạt động</v>
          </cell>
          <cell r="N8001">
            <v>42657</v>
          </cell>
          <cell r="Q8001">
            <v>0</v>
          </cell>
          <cell r="T8001">
            <v>0</v>
          </cell>
          <cell r="U8001">
            <v>1</v>
          </cell>
          <cell r="V8001">
            <v>0</v>
          </cell>
        </row>
        <row r="8002">
          <cell r="D8002" t="str">
            <v>GENCASA LAM SƠN</v>
          </cell>
          <cell r="M8002" t="str">
            <v>﻿Đã nghỉ việc</v>
          </cell>
          <cell r="N8002">
            <v>42668</v>
          </cell>
          <cell r="Q8002">
            <v>0</v>
          </cell>
          <cell r="T8002">
            <v>0</v>
          </cell>
          <cell r="U8002">
            <v>0</v>
          </cell>
          <cell r="V8002">
            <v>0</v>
          </cell>
        </row>
        <row r="8003">
          <cell r="D8003" t="str">
            <v>SPRING</v>
          </cell>
          <cell r="M8003" t="str">
            <v>﻿Đang hoạt động</v>
          </cell>
          <cell r="N8003">
            <v>42662</v>
          </cell>
          <cell r="Q8003">
            <v>1</v>
          </cell>
          <cell r="T8003">
            <v>0</v>
          </cell>
          <cell r="U8003">
            <v>0</v>
          </cell>
          <cell r="V8003">
            <v>0</v>
          </cell>
        </row>
        <row r="8004">
          <cell r="D8004" t="str">
            <v>SPRING</v>
          </cell>
          <cell r="M8004" t="str">
            <v>﻿Đã nghỉ việc</v>
          </cell>
          <cell r="N8004">
            <v>42662</v>
          </cell>
          <cell r="Q8004">
            <v>0</v>
          </cell>
          <cell r="T8004">
            <v>0</v>
          </cell>
          <cell r="U8004">
            <v>0</v>
          </cell>
          <cell r="V8004">
            <v>0</v>
          </cell>
        </row>
        <row r="8005">
          <cell r="D8005" t="str">
            <v>REDBULL</v>
          </cell>
          <cell r="M8005" t="str">
            <v>﻿Đang hoạt động</v>
          </cell>
          <cell r="N8005">
            <v>42657</v>
          </cell>
          <cell r="Q8005">
            <v>0</v>
          </cell>
          <cell r="T8005">
            <v>0</v>
          </cell>
          <cell r="U8005">
            <v>1</v>
          </cell>
          <cell r="V8005">
            <v>0</v>
          </cell>
        </row>
        <row r="8006">
          <cell r="D8006" t="str">
            <v>THE POWER</v>
          </cell>
          <cell r="M8006" t="str">
            <v>﻿Đang hoạt động</v>
          </cell>
          <cell r="N8006">
            <v>42661</v>
          </cell>
          <cell r="Q8006">
            <v>1</v>
          </cell>
          <cell r="T8006">
            <v>0</v>
          </cell>
          <cell r="U8006">
            <v>0</v>
          </cell>
          <cell r="V8006">
            <v>0</v>
          </cell>
        </row>
        <row r="8007">
          <cell r="D8007" t="str">
            <v>SPRING</v>
          </cell>
          <cell r="M8007" t="str">
            <v>﻿Đã nghỉ việc</v>
          </cell>
          <cell r="N8007">
            <v>42662</v>
          </cell>
          <cell r="Q8007">
            <v>0</v>
          </cell>
          <cell r="T8007">
            <v>0</v>
          </cell>
          <cell r="U8007">
            <v>0</v>
          </cell>
          <cell r="V8007">
            <v>0</v>
          </cell>
        </row>
        <row r="8008">
          <cell r="D8008" t="str">
            <v>SPRING</v>
          </cell>
          <cell r="M8008" t="str">
            <v>﻿Đang hoạt động</v>
          </cell>
          <cell r="N8008">
            <v>42662</v>
          </cell>
          <cell r="Q8008">
            <v>1</v>
          </cell>
          <cell r="T8008">
            <v>0</v>
          </cell>
          <cell r="U8008">
            <v>0</v>
          </cell>
          <cell r="V8008">
            <v>0</v>
          </cell>
        </row>
        <row r="8009">
          <cell r="D8009" t="str">
            <v>SPRING</v>
          </cell>
          <cell r="M8009" t="str">
            <v>﻿Đang hoạt động</v>
          </cell>
          <cell r="N8009">
            <v>42668</v>
          </cell>
          <cell r="Q8009">
            <v>0</v>
          </cell>
          <cell r="T8009">
            <v>0</v>
          </cell>
          <cell r="U8009">
            <v>1</v>
          </cell>
          <cell r="V8009">
            <v>0</v>
          </cell>
        </row>
        <row r="8010">
          <cell r="D8010" t="str">
            <v>THE QUEEN</v>
          </cell>
          <cell r="M8010" t="str">
            <v>﻿Đang hoạt động</v>
          </cell>
          <cell r="N8010">
            <v>42664</v>
          </cell>
          <cell r="Q8010">
            <v>0</v>
          </cell>
          <cell r="T8010">
            <v>0</v>
          </cell>
          <cell r="U8010">
            <v>1</v>
          </cell>
          <cell r="V8010">
            <v>0</v>
          </cell>
        </row>
        <row r="8011">
          <cell r="D8011" t="str">
            <v>SPRING</v>
          </cell>
          <cell r="M8011" t="str">
            <v>﻿Đã nghỉ việc</v>
          </cell>
          <cell r="N8011">
            <v>42664</v>
          </cell>
          <cell r="Q8011">
            <v>0</v>
          </cell>
          <cell r="T8011">
            <v>0</v>
          </cell>
          <cell r="U8011">
            <v>0</v>
          </cell>
          <cell r="V8011">
            <v>0</v>
          </cell>
        </row>
        <row r="8012">
          <cell r="D8012" t="str">
            <v>SPRING</v>
          </cell>
          <cell r="M8012" t="str">
            <v>﻿Đã nghỉ việc</v>
          </cell>
          <cell r="N8012">
            <v>42662</v>
          </cell>
          <cell r="Q8012">
            <v>0</v>
          </cell>
          <cell r="T8012">
            <v>0</v>
          </cell>
          <cell r="U8012">
            <v>0</v>
          </cell>
          <cell r="V8012">
            <v>0</v>
          </cell>
        </row>
        <row r="8013">
          <cell r="D8013" t="str">
            <v>GENCASA LAM SƠN</v>
          </cell>
          <cell r="M8013" t="str">
            <v>﻿Đang hoạt động</v>
          </cell>
          <cell r="N8013">
            <v>42661</v>
          </cell>
          <cell r="Q8013">
            <v>0</v>
          </cell>
          <cell r="T8013">
            <v>0</v>
          </cell>
          <cell r="U8013">
            <v>1</v>
          </cell>
          <cell r="V8013">
            <v>0</v>
          </cell>
        </row>
        <row r="8014">
          <cell r="D8014" t="str">
            <v>SPRING</v>
          </cell>
          <cell r="M8014" t="str">
            <v>﻿Đang hoạt động</v>
          </cell>
          <cell r="N8014">
            <v>42668</v>
          </cell>
          <cell r="Q8014">
            <v>1</v>
          </cell>
          <cell r="T8014">
            <v>0</v>
          </cell>
          <cell r="U8014">
            <v>0</v>
          </cell>
          <cell r="V8014">
            <v>0</v>
          </cell>
        </row>
        <row r="8015">
          <cell r="D8015" t="str">
            <v>GENCASA NAM ĐỊNH</v>
          </cell>
          <cell r="M8015" t="str">
            <v>﻿Đang hoạt động</v>
          </cell>
          <cell r="N8015">
            <v>42662</v>
          </cell>
          <cell r="Q8015">
            <v>1</v>
          </cell>
          <cell r="T8015">
            <v>0</v>
          </cell>
          <cell r="U8015">
            <v>0</v>
          </cell>
          <cell r="V8015">
            <v>0</v>
          </cell>
        </row>
        <row r="8016">
          <cell r="D8016" t="str">
            <v>SPRING</v>
          </cell>
          <cell r="M8016" t="str">
            <v>﻿Đang hoạt động</v>
          </cell>
          <cell r="N8016">
            <v>42662</v>
          </cell>
          <cell r="Q8016">
            <v>1</v>
          </cell>
          <cell r="T8016">
            <v>0</v>
          </cell>
          <cell r="U8016">
            <v>0</v>
          </cell>
          <cell r="V8016">
            <v>0</v>
          </cell>
        </row>
        <row r="8017">
          <cell r="D8017" t="str">
            <v>THE SKY</v>
          </cell>
          <cell r="M8017" t="str">
            <v>﻿Đang hoạt động</v>
          </cell>
          <cell r="N8017">
            <v>42661</v>
          </cell>
          <cell r="Q8017">
            <v>0</v>
          </cell>
          <cell r="T8017">
            <v>1</v>
          </cell>
          <cell r="U8017">
            <v>0</v>
          </cell>
          <cell r="V8017">
            <v>0</v>
          </cell>
        </row>
        <row r="8018">
          <cell r="D8018" t="str">
            <v>GENCASA LAM SƠN</v>
          </cell>
          <cell r="M8018" t="str">
            <v>﻿Đã nghỉ việc</v>
          </cell>
          <cell r="N8018">
            <v>42667</v>
          </cell>
          <cell r="Q8018">
            <v>0</v>
          </cell>
          <cell r="T8018">
            <v>0</v>
          </cell>
          <cell r="U8018">
            <v>0</v>
          </cell>
          <cell r="V8018">
            <v>0</v>
          </cell>
        </row>
        <row r="8019">
          <cell r="D8019" t="str">
            <v>SPRING</v>
          </cell>
          <cell r="M8019" t="str">
            <v>﻿Đang hoạt động</v>
          </cell>
          <cell r="N8019">
            <v>42662</v>
          </cell>
          <cell r="Q8019">
            <v>1</v>
          </cell>
          <cell r="T8019">
            <v>0</v>
          </cell>
          <cell r="U8019">
            <v>0</v>
          </cell>
          <cell r="V8019">
            <v>0</v>
          </cell>
        </row>
        <row r="8020">
          <cell r="D8020" t="str">
            <v>GENCASA LAM SƠN</v>
          </cell>
          <cell r="M8020" t="str">
            <v>﻿Đang hoạt động</v>
          </cell>
          <cell r="N8020">
            <v>42662</v>
          </cell>
          <cell r="Q8020">
            <v>1</v>
          </cell>
          <cell r="T8020">
            <v>0</v>
          </cell>
          <cell r="U8020">
            <v>0</v>
          </cell>
          <cell r="V8020">
            <v>0</v>
          </cell>
        </row>
        <row r="8021">
          <cell r="D8021" t="str">
            <v>SPRING</v>
          </cell>
          <cell r="M8021" t="str">
            <v>﻿Đang hoạt động</v>
          </cell>
          <cell r="N8021">
            <v>42662</v>
          </cell>
          <cell r="Q8021">
            <v>1</v>
          </cell>
          <cell r="T8021">
            <v>0</v>
          </cell>
          <cell r="U8021">
            <v>0</v>
          </cell>
          <cell r="V8021">
            <v>0</v>
          </cell>
        </row>
        <row r="8022">
          <cell r="D8022" t="str">
            <v>SPRING</v>
          </cell>
          <cell r="M8022" t="str">
            <v>﻿Đang hoạt động</v>
          </cell>
          <cell r="N8022">
            <v>42662</v>
          </cell>
          <cell r="Q8022">
            <v>1</v>
          </cell>
          <cell r="T8022">
            <v>0</v>
          </cell>
          <cell r="U8022">
            <v>0</v>
          </cell>
          <cell r="V8022">
            <v>0</v>
          </cell>
        </row>
        <row r="8023">
          <cell r="D8023" t="str">
            <v>SPRING</v>
          </cell>
          <cell r="M8023" t="str">
            <v>﻿Đã nghỉ việc</v>
          </cell>
          <cell r="N8023">
            <v>42662</v>
          </cell>
          <cell r="Q8023">
            <v>0</v>
          </cell>
          <cell r="T8023">
            <v>0</v>
          </cell>
          <cell r="U8023">
            <v>0</v>
          </cell>
          <cell r="V8023">
            <v>0</v>
          </cell>
        </row>
        <row r="8024">
          <cell r="D8024" t="str">
            <v>GENCASA NAM ĐỊNH</v>
          </cell>
          <cell r="M8024" t="str">
            <v>﻿Đang hoạt động</v>
          </cell>
          <cell r="N8024">
            <v>42662</v>
          </cell>
          <cell r="Q8024">
            <v>1</v>
          </cell>
          <cell r="T8024">
            <v>0</v>
          </cell>
          <cell r="U8024">
            <v>0</v>
          </cell>
          <cell r="V8024">
            <v>0</v>
          </cell>
        </row>
        <row r="8025">
          <cell r="D8025" t="str">
            <v>SPRING</v>
          </cell>
          <cell r="M8025" t="str">
            <v>﻿Đã nghỉ việc</v>
          </cell>
          <cell r="N8025">
            <v>42664</v>
          </cell>
          <cell r="Q8025">
            <v>0</v>
          </cell>
          <cell r="T8025">
            <v>0</v>
          </cell>
          <cell r="U8025">
            <v>0</v>
          </cell>
          <cell r="V8025">
            <v>0</v>
          </cell>
        </row>
        <row r="8026">
          <cell r="D8026" t="str">
            <v>GENCASA LAM SƠN</v>
          </cell>
          <cell r="M8026" t="str">
            <v>﻿Đang hoạt động</v>
          </cell>
          <cell r="N8026">
            <v>42746</v>
          </cell>
          <cell r="Q8026">
            <v>0</v>
          </cell>
          <cell r="T8026">
            <v>0</v>
          </cell>
          <cell r="U8026">
            <v>1</v>
          </cell>
          <cell r="V8026">
            <v>0</v>
          </cell>
        </row>
        <row r="8027">
          <cell r="D8027" t="str">
            <v>SPRING</v>
          </cell>
          <cell r="M8027" t="str">
            <v>﻿Đang hoạt động</v>
          </cell>
          <cell r="N8027">
            <v>42664</v>
          </cell>
          <cell r="Q8027">
            <v>1</v>
          </cell>
          <cell r="T8027">
            <v>0</v>
          </cell>
          <cell r="U8027">
            <v>0</v>
          </cell>
          <cell r="V8027">
            <v>0</v>
          </cell>
        </row>
        <row r="8028">
          <cell r="D8028" t="str">
            <v>SPRING</v>
          </cell>
          <cell r="M8028" t="str">
            <v>﻿Đang hoạt động</v>
          </cell>
          <cell r="N8028">
            <v>42662</v>
          </cell>
          <cell r="Q8028">
            <v>1</v>
          </cell>
          <cell r="T8028">
            <v>0</v>
          </cell>
          <cell r="U8028">
            <v>0</v>
          </cell>
          <cell r="V8028">
            <v>0</v>
          </cell>
        </row>
        <row r="8029">
          <cell r="D8029" t="str">
            <v>SPRING</v>
          </cell>
          <cell r="M8029" t="str">
            <v>﻿Đang hoạt động</v>
          </cell>
          <cell r="N8029">
            <v>42662</v>
          </cell>
          <cell r="Q8029">
            <v>0</v>
          </cell>
          <cell r="T8029">
            <v>0</v>
          </cell>
          <cell r="U8029">
            <v>1</v>
          </cell>
          <cell r="V8029">
            <v>0</v>
          </cell>
        </row>
        <row r="8030">
          <cell r="D8030" t="str">
            <v>SPRING</v>
          </cell>
          <cell r="M8030" t="str">
            <v>﻿Đã nghỉ việc</v>
          </cell>
          <cell r="N8030">
            <v>42663</v>
          </cell>
          <cell r="Q8030">
            <v>0</v>
          </cell>
          <cell r="T8030">
            <v>0</v>
          </cell>
          <cell r="U8030">
            <v>0</v>
          </cell>
          <cell r="V8030">
            <v>0</v>
          </cell>
        </row>
        <row r="8031">
          <cell r="D8031" t="str">
            <v>SPRING</v>
          </cell>
          <cell r="M8031" t="str">
            <v>﻿Đã nghỉ việc</v>
          </cell>
          <cell r="N8031">
            <v>42662</v>
          </cell>
          <cell r="Q8031">
            <v>0</v>
          </cell>
          <cell r="T8031">
            <v>0</v>
          </cell>
          <cell r="U8031">
            <v>0</v>
          </cell>
          <cell r="V8031">
            <v>0</v>
          </cell>
        </row>
        <row r="8032">
          <cell r="D8032" t="str">
            <v>SPRING</v>
          </cell>
          <cell r="M8032" t="str">
            <v>﻿Đã nghỉ việc</v>
          </cell>
          <cell r="N8032">
            <v>42662</v>
          </cell>
          <cell r="Q8032">
            <v>0</v>
          </cell>
          <cell r="T8032">
            <v>0</v>
          </cell>
          <cell r="U8032">
            <v>0</v>
          </cell>
          <cell r="V8032">
            <v>0</v>
          </cell>
        </row>
        <row r="8033">
          <cell r="D8033" t="str">
            <v>GENCASA NAM ĐỊNH</v>
          </cell>
          <cell r="M8033" t="str">
            <v>﻿Đang hoạt động</v>
          </cell>
          <cell r="N8033">
            <v>42661</v>
          </cell>
          <cell r="Q8033">
            <v>1</v>
          </cell>
          <cell r="T8033">
            <v>0</v>
          </cell>
          <cell r="U8033">
            <v>0</v>
          </cell>
          <cell r="V8033">
            <v>0</v>
          </cell>
        </row>
        <row r="8034">
          <cell r="D8034" t="str">
            <v>GENCASA THANH HÓA</v>
          </cell>
          <cell r="M8034" t="str">
            <v>﻿Đã nghỉ việc</v>
          </cell>
          <cell r="N8034">
            <v>42669</v>
          </cell>
          <cell r="Q8034">
            <v>0</v>
          </cell>
          <cell r="T8034">
            <v>0</v>
          </cell>
          <cell r="U8034">
            <v>0</v>
          </cell>
          <cell r="V8034">
            <v>0</v>
          </cell>
        </row>
        <row r="8035">
          <cell r="D8035" t="str">
            <v>GENCASA LAM SƠN</v>
          </cell>
          <cell r="M8035" t="str">
            <v>﻿Tạm đình chỉ</v>
          </cell>
          <cell r="N8035">
            <v>42661</v>
          </cell>
          <cell r="Q8035">
            <v>0</v>
          </cell>
          <cell r="T8035">
            <v>0</v>
          </cell>
          <cell r="U8035">
            <v>1</v>
          </cell>
          <cell r="V8035">
            <v>0</v>
          </cell>
        </row>
        <row r="8036">
          <cell r="D8036" t="str">
            <v>DIAMOND</v>
          </cell>
          <cell r="M8036" t="str">
            <v>﻿Đã nghỉ việc</v>
          </cell>
          <cell r="N8036">
            <v>42661</v>
          </cell>
          <cell r="Q8036">
            <v>0</v>
          </cell>
          <cell r="T8036">
            <v>0</v>
          </cell>
          <cell r="U8036">
            <v>0</v>
          </cell>
          <cell r="V8036">
            <v>0</v>
          </cell>
        </row>
        <row r="8037">
          <cell r="D8037" t="str">
            <v>GENCASA NAM ĐỊNH</v>
          </cell>
          <cell r="M8037" t="str">
            <v>﻿Đang hoạt động</v>
          </cell>
          <cell r="N8037">
            <v>42662</v>
          </cell>
          <cell r="Q8037">
            <v>1</v>
          </cell>
          <cell r="T8037">
            <v>0</v>
          </cell>
          <cell r="U8037">
            <v>0</v>
          </cell>
          <cell r="V8037">
            <v>0</v>
          </cell>
        </row>
        <row r="8038">
          <cell r="D8038" t="str">
            <v>SPRING</v>
          </cell>
          <cell r="M8038" t="str">
            <v>﻿Đã nghỉ việc</v>
          </cell>
          <cell r="N8038">
            <v>42662</v>
          </cell>
          <cell r="Q8038">
            <v>0</v>
          </cell>
          <cell r="T8038">
            <v>0</v>
          </cell>
          <cell r="U8038">
            <v>0</v>
          </cell>
          <cell r="V8038">
            <v>0</v>
          </cell>
        </row>
        <row r="8039">
          <cell r="D8039" t="str">
            <v>ELITE</v>
          </cell>
          <cell r="M8039" t="str">
            <v>﻿Đã nghỉ việc</v>
          </cell>
          <cell r="N8039">
            <v>42661</v>
          </cell>
          <cell r="Q8039">
            <v>0</v>
          </cell>
          <cell r="T8039">
            <v>0</v>
          </cell>
          <cell r="U8039">
            <v>0</v>
          </cell>
          <cell r="V8039">
            <v>0</v>
          </cell>
        </row>
        <row r="8040">
          <cell r="D8040" t="str">
            <v>BLUE WAVES</v>
          </cell>
          <cell r="M8040" t="str">
            <v>﻿Đang hoạt động</v>
          </cell>
          <cell r="N8040">
            <v>42661</v>
          </cell>
          <cell r="Q8040">
            <v>0</v>
          </cell>
          <cell r="T8040">
            <v>0</v>
          </cell>
          <cell r="U8040">
            <v>1</v>
          </cell>
          <cell r="V8040">
            <v>0</v>
          </cell>
        </row>
        <row r="8041">
          <cell r="D8041" t="str">
            <v>GENCASA NAM ĐỊNH</v>
          </cell>
          <cell r="M8041" t="str">
            <v>﻿Đang hoạt động</v>
          </cell>
          <cell r="N8041">
            <v>42662</v>
          </cell>
          <cell r="Q8041">
            <v>1</v>
          </cell>
          <cell r="T8041">
            <v>0</v>
          </cell>
          <cell r="U8041">
            <v>0</v>
          </cell>
          <cell r="V8041">
            <v>0</v>
          </cell>
        </row>
        <row r="8042">
          <cell r="D8042" t="str">
            <v>GENCASA THANH HÓA</v>
          </cell>
          <cell r="M8042" t="str">
            <v>﻿Đang hoạt động</v>
          </cell>
          <cell r="N8042">
            <v>42661</v>
          </cell>
          <cell r="Q8042">
            <v>1</v>
          </cell>
          <cell r="T8042">
            <v>0</v>
          </cell>
          <cell r="U8042">
            <v>0</v>
          </cell>
          <cell r="V8042">
            <v>0</v>
          </cell>
        </row>
        <row r="8043">
          <cell r="D8043" t="str">
            <v>GENCASA NAM ĐỊNH</v>
          </cell>
          <cell r="M8043" t="str">
            <v>﻿Đang hoạt động</v>
          </cell>
          <cell r="N8043">
            <v>42662</v>
          </cell>
          <cell r="Q8043">
            <v>1</v>
          </cell>
          <cell r="T8043">
            <v>0</v>
          </cell>
          <cell r="U8043">
            <v>0</v>
          </cell>
          <cell r="V8043">
            <v>0</v>
          </cell>
        </row>
        <row r="8044">
          <cell r="D8044" t="str">
            <v>GENCASA THANH HÓA</v>
          </cell>
          <cell r="M8044" t="str">
            <v>﻿Đang hoạt động</v>
          </cell>
          <cell r="N8044">
            <v>42684</v>
          </cell>
          <cell r="Q8044">
            <v>1</v>
          </cell>
          <cell r="T8044">
            <v>0</v>
          </cell>
          <cell r="U8044">
            <v>0</v>
          </cell>
          <cell r="V8044">
            <v>0</v>
          </cell>
        </row>
        <row r="8045">
          <cell r="D8045" t="str">
            <v>GENCASA NAM ĐỊNH</v>
          </cell>
          <cell r="M8045" t="str">
            <v>﻿Đang hoạt động</v>
          </cell>
          <cell r="N8045">
            <v>42662</v>
          </cell>
          <cell r="Q8045">
            <v>1</v>
          </cell>
          <cell r="T8045">
            <v>0</v>
          </cell>
          <cell r="U8045">
            <v>0</v>
          </cell>
          <cell r="V8045">
            <v>0</v>
          </cell>
        </row>
        <row r="8046">
          <cell r="D8046" t="str">
            <v>GENCASA THANH HÓA</v>
          </cell>
          <cell r="M8046" t="str">
            <v>﻿Đang hoạt động</v>
          </cell>
          <cell r="N8046">
            <v>42661</v>
          </cell>
          <cell r="Q8046">
            <v>1</v>
          </cell>
          <cell r="T8046">
            <v>0</v>
          </cell>
          <cell r="U8046">
            <v>0</v>
          </cell>
          <cell r="V8046">
            <v>0</v>
          </cell>
        </row>
        <row r="8047">
          <cell r="D8047" t="str">
            <v>SPRING</v>
          </cell>
          <cell r="M8047" t="str">
            <v>﻿Đang hoạt động</v>
          </cell>
          <cell r="N8047">
            <v>42662</v>
          </cell>
          <cell r="Q8047">
            <v>1</v>
          </cell>
          <cell r="T8047">
            <v>0</v>
          </cell>
          <cell r="U8047">
            <v>0</v>
          </cell>
          <cell r="V8047">
            <v>0</v>
          </cell>
        </row>
        <row r="8048">
          <cell r="D8048" t="str">
            <v>GENCASA NAM ĐỊNH</v>
          </cell>
          <cell r="M8048" t="str">
            <v>﻿Đang hoạt động</v>
          </cell>
          <cell r="N8048">
            <v>42725</v>
          </cell>
          <cell r="Q8048">
            <v>1</v>
          </cell>
          <cell r="T8048">
            <v>0</v>
          </cell>
          <cell r="U8048">
            <v>0</v>
          </cell>
          <cell r="V8048">
            <v>0</v>
          </cell>
        </row>
        <row r="8049">
          <cell r="D8049" t="str">
            <v>GENCASA LAM SƠN</v>
          </cell>
          <cell r="M8049" t="str">
            <v>﻿Đã nghỉ việc</v>
          </cell>
          <cell r="N8049">
            <v>42662</v>
          </cell>
          <cell r="Q8049">
            <v>0</v>
          </cell>
          <cell r="T8049">
            <v>0</v>
          </cell>
          <cell r="U8049">
            <v>0</v>
          </cell>
          <cell r="V8049">
            <v>0</v>
          </cell>
        </row>
        <row r="8050">
          <cell r="D8050" t="str">
            <v>GENCASA THANH HÓA</v>
          </cell>
          <cell r="M8050" t="str">
            <v>﻿Đang hoạt động</v>
          </cell>
          <cell r="N8050">
            <v>42669</v>
          </cell>
          <cell r="Q8050">
            <v>1</v>
          </cell>
          <cell r="T8050">
            <v>0</v>
          </cell>
          <cell r="U8050">
            <v>0</v>
          </cell>
          <cell r="V8050">
            <v>0</v>
          </cell>
        </row>
        <row r="8051">
          <cell r="D8051" t="str">
            <v>GENCASA THANH HÓA</v>
          </cell>
          <cell r="M8051" t="str">
            <v>﻿Đang hoạt động</v>
          </cell>
          <cell r="N8051">
            <v>42661</v>
          </cell>
          <cell r="Q8051">
            <v>1</v>
          </cell>
          <cell r="T8051">
            <v>0</v>
          </cell>
          <cell r="U8051">
            <v>0</v>
          </cell>
          <cell r="V8051">
            <v>0</v>
          </cell>
        </row>
        <row r="8052">
          <cell r="D8052" t="str">
            <v>GENCASA LAM SƠN</v>
          </cell>
          <cell r="M8052" t="str">
            <v>﻿Đang hoạt động</v>
          </cell>
          <cell r="N8052">
            <v>42793</v>
          </cell>
          <cell r="Q8052">
            <v>1</v>
          </cell>
          <cell r="T8052">
            <v>0</v>
          </cell>
          <cell r="U8052">
            <v>0</v>
          </cell>
          <cell r="V8052">
            <v>0</v>
          </cell>
        </row>
        <row r="8053">
          <cell r="D8053" t="str">
            <v>GENCASA LAM SƠN</v>
          </cell>
          <cell r="M8053" t="str">
            <v>﻿Đang hoạt động</v>
          </cell>
          <cell r="N8053">
            <v>42662</v>
          </cell>
          <cell r="Q8053">
            <v>1</v>
          </cell>
          <cell r="T8053">
            <v>0</v>
          </cell>
          <cell r="U8053">
            <v>0</v>
          </cell>
          <cell r="V8053">
            <v>0</v>
          </cell>
        </row>
        <row r="8054">
          <cell r="D8054" t="str">
            <v>GENCASA LAM SƠN</v>
          </cell>
          <cell r="M8054" t="str">
            <v>﻿Đang hoạt động</v>
          </cell>
          <cell r="N8054">
            <v>42692</v>
          </cell>
          <cell r="Q8054">
            <v>1</v>
          </cell>
          <cell r="T8054">
            <v>0</v>
          </cell>
          <cell r="U8054">
            <v>0</v>
          </cell>
          <cell r="V8054">
            <v>0</v>
          </cell>
        </row>
        <row r="8055">
          <cell r="D8055" t="str">
            <v>GENCASA LAM SƠN</v>
          </cell>
          <cell r="M8055" t="str">
            <v>﻿Đang hoạt động</v>
          </cell>
          <cell r="N8055">
            <v>42712</v>
          </cell>
          <cell r="Q8055">
            <v>1</v>
          </cell>
          <cell r="T8055">
            <v>0</v>
          </cell>
          <cell r="U8055">
            <v>0</v>
          </cell>
          <cell r="V8055">
            <v>0</v>
          </cell>
        </row>
        <row r="8056">
          <cell r="D8056" t="str">
            <v>GENCASA THANH HÓA</v>
          </cell>
          <cell r="M8056" t="str">
            <v>﻿Đã nghỉ việc</v>
          </cell>
          <cell r="N8056">
            <v>42664</v>
          </cell>
          <cell r="Q8056">
            <v>0</v>
          </cell>
          <cell r="T8056">
            <v>0</v>
          </cell>
          <cell r="U8056">
            <v>0</v>
          </cell>
          <cell r="V8056">
            <v>0</v>
          </cell>
        </row>
        <row r="8057">
          <cell r="D8057" t="str">
            <v>SPRING</v>
          </cell>
          <cell r="M8057" t="str">
            <v>﻿Đã nghỉ việc</v>
          </cell>
          <cell r="N8057">
            <v>42662</v>
          </cell>
          <cell r="Q8057">
            <v>0</v>
          </cell>
          <cell r="T8057">
            <v>0</v>
          </cell>
          <cell r="U8057">
            <v>0</v>
          </cell>
          <cell r="V8057">
            <v>0</v>
          </cell>
        </row>
        <row r="8058">
          <cell r="D8058" t="str">
            <v>GENCASA LAM SƠN</v>
          </cell>
          <cell r="M8058" t="str">
            <v>﻿Đang hoạt động</v>
          </cell>
          <cell r="N8058">
            <v>42718</v>
          </cell>
          <cell r="Q8058">
            <v>1</v>
          </cell>
          <cell r="T8058">
            <v>0</v>
          </cell>
          <cell r="U8058">
            <v>0</v>
          </cell>
          <cell r="V8058">
            <v>0</v>
          </cell>
        </row>
        <row r="8059">
          <cell r="D8059" t="str">
            <v>SPRING</v>
          </cell>
          <cell r="M8059" t="str">
            <v>﻿Đang hoạt động</v>
          </cell>
          <cell r="N8059">
            <v>42662</v>
          </cell>
          <cell r="Q8059">
            <v>1</v>
          </cell>
          <cell r="T8059">
            <v>0</v>
          </cell>
          <cell r="U8059">
            <v>0</v>
          </cell>
          <cell r="V8059">
            <v>0</v>
          </cell>
        </row>
        <row r="8060">
          <cell r="D8060" t="str">
            <v>GENCASA THANH HÓA</v>
          </cell>
          <cell r="M8060" t="str">
            <v>﻿Đang hoạt động</v>
          </cell>
          <cell r="N8060">
            <v>42661</v>
          </cell>
          <cell r="Q8060">
            <v>0</v>
          </cell>
          <cell r="T8060">
            <v>0</v>
          </cell>
          <cell r="U8060">
            <v>1</v>
          </cell>
          <cell r="V8060">
            <v>0</v>
          </cell>
        </row>
        <row r="8061">
          <cell r="D8061" t="str">
            <v>GENCASA LAM SƠN</v>
          </cell>
          <cell r="M8061" t="str">
            <v>﻿Đang hoạt động</v>
          </cell>
          <cell r="N8061">
            <v>42662</v>
          </cell>
          <cell r="Q8061">
            <v>1</v>
          </cell>
          <cell r="T8061">
            <v>0</v>
          </cell>
          <cell r="U8061">
            <v>0</v>
          </cell>
          <cell r="V8061">
            <v>0</v>
          </cell>
        </row>
        <row r="8062">
          <cell r="D8062" t="str">
            <v>GENCASA LAM SƠN</v>
          </cell>
          <cell r="M8062" t="str">
            <v>﻿Đang hoạt động</v>
          </cell>
          <cell r="N8062">
            <v>42662</v>
          </cell>
          <cell r="Q8062">
            <v>1</v>
          </cell>
          <cell r="T8062">
            <v>0</v>
          </cell>
          <cell r="U8062">
            <v>0</v>
          </cell>
          <cell r="V8062">
            <v>0</v>
          </cell>
        </row>
        <row r="8063">
          <cell r="D8063" t="str">
            <v>GENCASA LAM SƠN</v>
          </cell>
          <cell r="M8063" t="str">
            <v>﻿Đang hoạt động</v>
          </cell>
          <cell r="N8063">
            <v>42662</v>
          </cell>
          <cell r="Q8063">
            <v>1</v>
          </cell>
          <cell r="T8063">
            <v>0</v>
          </cell>
          <cell r="U8063">
            <v>0</v>
          </cell>
          <cell r="V8063">
            <v>0</v>
          </cell>
        </row>
        <row r="8064">
          <cell r="D8064" t="str">
            <v>GENCASA LAM SƠN</v>
          </cell>
          <cell r="M8064" t="str">
            <v>﻿Đang hoạt động</v>
          </cell>
          <cell r="N8064">
            <v>42662</v>
          </cell>
          <cell r="Q8064">
            <v>1</v>
          </cell>
          <cell r="T8064">
            <v>0</v>
          </cell>
          <cell r="U8064">
            <v>0</v>
          </cell>
          <cell r="V8064">
            <v>0</v>
          </cell>
        </row>
        <row r="8065">
          <cell r="D8065" t="str">
            <v>GENCASA LAM SƠN</v>
          </cell>
          <cell r="M8065" t="str">
            <v>﻿Đang hoạt động</v>
          </cell>
          <cell r="N8065">
            <v>42662</v>
          </cell>
          <cell r="Q8065">
            <v>1</v>
          </cell>
          <cell r="T8065">
            <v>0</v>
          </cell>
          <cell r="U8065">
            <v>0</v>
          </cell>
          <cell r="V8065">
            <v>0</v>
          </cell>
        </row>
        <row r="8066">
          <cell r="D8066" t="str">
            <v>GENCASA LAM SƠN</v>
          </cell>
          <cell r="M8066" t="str">
            <v>﻿Đang hoạt động</v>
          </cell>
          <cell r="N8066">
            <v>42662</v>
          </cell>
          <cell r="Q8066">
            <v>1</v>
          </cell>
          <cell r="T8066">
            <v>0</v>
          </cell>
          <cell r="U8066">
            <v>0</v>
          </cell>
          <cell r="V8066">
            <v>0</v>
          </cell>
        </row>
        <row r="8067">
          <cell r="D8067" t="str">
            <v>GENCASA LAM SƠN</v>
          </cell>
          <cell r="M8067" t="str">
            <v>﻿Đã nghỉ việc</v>
          </cell>
          <cell r="N8067">
            <v>42668</v>
          </cell>
          <cell r="Q8067">
            <v>0</v>
          </cell>
          <cell r="T8067">
            <v>0</v>
          </cell>
          <cell r="U8067">
            <v>0</v>
          </cell>
          <cell r="V8067">
            <v>0</v>
          </cell>
        </row>
        <row r="8068">
          <cell r="D8068" t="str">
            <v>GENCASA LAM SƠN</v>
          </cell>
          <cell r="M8068" t="str">
            <v>﻿Đang hoạt động</v>
          </cell>
          <cell r="N8068">
            <v>42662</v>
          </cell>
          <cell r="Q8068">
            <v>1</v>
          </cell>
          <cell r="T8068">
            <v>0</v>
          </cell>
          <cell r="U8068">
            <v>0</v>
          </cell>
          <cell r="V8068">
            <v>0</v>
          </cell>
        </row>
        <row r="8069">
          <cell r="D8069" t="str">
            <v>BELIEVE IN FUTURE</v>
          </cell>
          <cell r="M8069" t="str">
            <v>﻿Đang hoạt động</v>
          </cell>
          <cell r="N8069">
            <v>42662</v>
          </cell>
          <cell r="Q8069">
            <v>1</v>
          </cell>
          <cell r="T8069">
            <v>0</v>
          </cell>
          <cell r="U8069">
            <v>0</v>
          </cell>
          <cell r="V8069">
            <v>0</v>
          </cell>
        </row>
        <row r="8070">
          <cell r="D8070" t="str">
            <v>GENCASA THÁI BÌNH</v>
          </cell>
          <cell r="M8070" t="str">
            <v>﻿Đang hoạt động</v>
          </cell>
          <cell r="N8070">
            <v>42663</v>
          </cell>
          <cell r="Q8070">
            <v>1</v>
          </cell>
          <cell r="T8070">
            <v>0</v>
          </cell>
          <cell r="U8070">
            <v>0</v>
          </cell>
          <cell r="V8070">
            <v>0</v>
          </cell>
        </row>
        <row r="8071">
          <cell r="D8071" t="str">
            <v>GENCASA THÁI BÌNH</v>
          </cell>
          <cell r="M8071" t="str">
            <v>﻿Đang hoạt động</v>
          </cell>
          <cell r="N8071">
            <v>42718</v>
          </cell>
          <cell r="Q8071">
            <v>1</v>
          </cell>
          <cell r="T8071">
            <v>0</v>
          </cell>
          <cell r="U8071">
            <v>0</v>
          </cell>
          <cell r="V8071">
            <v>0</v>
          </cell>
        </row>
        <row r="8072">
          <cell r="D8072" t="str">
            <v>F.B.I</v>
          </cell>
          <cell r="M8072" t="str">
            <v>﻿Đang hoạt động</v>
          </cell>
          <cell r="N8072">
            <v>42668</v>
          </cell>
          <cell r="Q8072">
            <v>1</v>
          </cell>
          <cell r="T8072">
            <v>0</v>
          </cell>
          <cell r="U8072">
            <v>0</v>
          </cell>
          <cell r="V8072">
            <v>0</v>
          </cell>
        </row>
        <row r="8073">
          <cell r="D8073" t="str">
            <v>GENCASA THÁI BÌNH</v>
          </cell>
          <cell r="M8073" t="str">
            <v>﻿Đã nghỉ việc</v>
          </cell>
          <cell r="N8073">
            <v>42718</v>
          </cell>
          <cell r="Q8073">
            <v>0</v>
          </cell>
          <cell r="T8073">
            <v>0</v>
          </cell>
          <cell r="U8073">
            <v>0</v>
          </cell>
          <cell r="V8073">
            <v>0</v>
          </cell>
        </row>
        <row r="8074">
          <cell r="D8074" t="str">
            <v>LION 1</v>
          </cell>
          <cell r="M8074" t="str">
            <v>﻿Đã nghỉ việc</v>
          </cell>
          <cell r="N8074">
            <v>42661</v>
          </cell>
          <cell r="Q8074">
            <v>0</v>
          </cell>
          <cell r="T8074">
            <v>0</v>
          </cell>
          <cell r="U8074">
            <v>0</v>
          </cell>
          <cell r="V8074">
            <v>0</v>
          </cell>
        </row>
        <row r="8075">
          <cell r="D8075" t="str">
            <v>LION 1</v>
          </cell>
          <cell r="M8075" t="str">
            <v>﻿Đã nghỉ việc</v>
          </cell>
          <cell r="N8075">
            <v>42661</v>
          </cell>
          <cell r="Q8075">
            <v>0</v>
          </cell>
          <cell r="T8075">
            <v>0</v>
          </cell>
          <cell r="U8075">
            <v>0</v>
          </cell>
          <cell r="V8075">
            <v>0</v>
          </cell>
        </row>
        <row r="8076">
          <cell r="D8076" t="str">
            <v>THE SKY</v>
          </cell>
          <cell r="M8076" t="str">
            <v>﻿Đã nghỉ việc</v>
          </cell>
          <cell r="N8076">
            <v>42661</v>
          </cell>
          <cell r="Q8076">
            <v>0</v>
          </cell>
          <cell r="T8076">
            <v>0</v>
          </cell>
          <cell r="U8076">
            <v>0</v>
          </cell>
          <cell r="V8076">
            <v>0</v>
          </cell>
        </row>
        <row r="8077">
          <cell r="D8077" t="str">
            <v>PHOENIX</v>
          </cell>
          <cell r="M8077" t="str">
            <v>﻿Đang hoạt động</v>
          </cell>
          <cell r="N8077">
            <v>42664</v>
          </cell>
          <cell r="Q8077">
            <v>1</v>
          </cell>
          <cell r="T8077">
            <v>0</v>
          </cell>
          <cell r="U8077">
            <v>0</v>
          </cell>
          <cell r="V8077">
            <v>0</v>
          </cell>
        </row>
        <row r="8078">
          <cell r="D8078" t="str">
            <v>GENCASA LAM SƠN</v>
          </cell>
          <cell r="M8078" t="str">
            <v>﻿Đang hoạt động</v>
          </cell>
          <cell r="N8078">
            <v>42662</v>
          </cell>
          <cell r="Q8078">
            <v>0</v>
          </cell>
          <cell r="T8078">
            <v>0</v>
          </cell>
          <cell r="U8078">
            <v>1</v>
          </cell>
          <cell r="V8078">
            <v>0</v>
          </cell>
        </row>
        <row r="8079">
          <cell r="D8079" t="str">
            <v>EIB MIỀN TRUNG 2</v>
          </cell>
          <cell r="M8079" t="str">
            <v>﻿Đang hoạt động</v>
          </cell>
          <cell r="N8079">
            <v>42668</v>
          </cell>
          <cell r="Q8079">
            <v>0</v>
          </cell>
          <cell r="T8079">
            <v>0</v>
          </cell>
          <cell r="U8079">
            <v>0</v>
          </cell>
          <cell r="V8079">
            <v>0</v>
          </cell>
        </row>
        <row r="8080">
          <cell r="D8080" t="str">
            <v>SUNFLOWER</v>
          </cell>
          <cell r="M8080" t="str">
            <v>﻿Đang hoạt động</v>
          </cell>
          <cell r="N8080">
            <v>42661</v>
          </cell>
          <cell r="Q8080">
            <v>1</v>
          </cell>
          <cell r="T8080">
            <v>0</v>
          </cell>
          <cell r="U8080">
            <v>0</v>
          </cell>
          <cell r="V8080">
            <v>0</v>
          </cell>
        </row>
        <row r="8081">
          <cell r="D8081" t="str">
            <v>GENCASA LAM SƠN</v>
          </cell>
          <cell r="M8081" t="str">
            <v>﻿Đang hoạt động</v>
          </cell>
          <cell r="N8081">
            <v>42662</v>
          </cell>
          <cell r="Q8081">
            <v>0</v>
          </cell>
          <cell r="T8081">
            <v>0</v>
          </cell>
          <cell r="U8081">
            <v>1</v>
          </cell>
          <cell r="V8081">
            <v>0</v>
          </cell>
        </row>
        <row r="8082">
          <cell r="D8082" t="str">
            <v>PHI MÃ</v>
          </cell>
          <cell r="M8082" t="str">
            <v>﻿Đang hoạt động</v>
          </cell>
          <cell r="N8082">
            <v>42664</v>
          </cell>
          <cell r="Q8082">
            <v>1</v>
          </cell>
          <cell r="T8082">
            <v>0</v>
          </cell>
          <cell r="U8082">
            <v>0</v>
          </cell>
          <cell r="V8082">
            <v>0</v>
          </cell>
        </row>
        <row r="8083">
          <cell r="D8083" t="str">
            <v>THE CAPITAL</v>
          </cell>
          <cell r="M8083" t="str">
            <v>﻿Đang hoạt động</v>
          </cell>
          <cell r="N8083">
            <v>42697</v>
          </cell>
          <cell r="Q8083">
            <v>1</v>
          </cell>
          <cell r="T8083">
            <v>0</v>
          </cell>
          <cell r="U8083">
            <v>0</v>
          </cell>
          <cell r="V8083">
            <v>0</v>
          </cell>
        </row>
        <row r="8084">
          <cell r="D8084" t="str">
            <v>GENCASA LAM SƠN</v>
          </cell>
          <cell r="M8084" t="str">
            <v>﻿Đang hoạt động</v>
          </cell>
          <cell r="N8084">
            <v>42662</v>
          </cell>
          <cell r="Q8084">
            <v>0</v>
          </cell>
          <cell r="T8084">
            <v>0</v>
          </cell>
          <cell r="U8084">
            <v>1</v>
          </cell>
          <cell r="V8084">
            <v>0</v>
          </cell>
        </row>
        <row r="8085">
          <cell r="D8085" t="str">
            <v>PHI MÃ</v>
          </cell>
          <cell r="M8085" t="str">
            <v>﻿Đã nghỉ việc</v>
          </cell>
          <cell r="N8085">
            <v>42664</v>
          </cell>
          <cell r="Q8085">
            <v>0</v>
          </cell>
          <cell r="T8085">
            <v>0</v>
          </cell>
          <cell r="U8085">
            <v>0</v>
          </cell>
          <cell r="V8085">
            <v>0</v>
          </cell>
        </row>
        <row r="8086">
          <cell r="D8086" t="str">
            <v>PHI MÃ</v>
          </cell>
          <cell r="M8086" t="str">
            <v>﻿Đang hoạt động</v>
          </cell>
          <cell r="N8086">
            <v>42664</v>
          </cell>
          <cell r="Q8086">
            <v>1</v>
          </cell>
          <cell r="T8086">
            <v>0</v>
          </cell>
          <cell r="U8086">
            <v>0</v>
          </cell>
          <cell r="V8086">
            <v>0</v>
          </cell>
        </row>
        <row r="8087">
          <cell r="D8087" t="str">
            <v>PHI MÃ</v>
          </cell>
          <cell r="M8087" t="str">
            <v>﻿Đang hoạt động</v>
          </cell>
          <cell r="N8087">
            <v>42664</v>
          </cell>
          <cell r="Q8087">
            <v>1</v>
          </cell>
          <cell r="T8087">
            <v>0</v>
          </cell>
          <cell r="U8087">
            <v>0</v>
          </cell>
          <cell r="V8087">
            <v>0</v>
          </cell>
        </row>
        <row r="8088">
          <cell r="D8088" t="str">
            <v>GENCASA LAM SƠN</v>
          </cell>
          <cell r="M8088" t="str">
            <v>﻿Đang hoạt động</v>
          </cell>
          <cell r="N8088">
            <v>42661</v>
          </cell>
          <cell r="Q8088">
            <v>0</v>
          </cell>
          <cell r="T8088">
            <v>0</v>
          </cell>
          <cell r="U8088">
            <v>1</v>
          </cell>
          <cell r="V8088">
            <v>0</v>
          </cell>
        </row>
        <row r="8089">
          <cell r="D8089" t="str">
            <v>GENCASA LAM SƠN</v>
          </cell>
          <cell r="M8089" t="str">
            <v>﻿Đang hoạt động</v>
          </cell>
          <cell r="N8089">
            <v>42703</v>
          </cell>
          <cell r="Q8089">
            <v>0</v>
          </cell>
          <cell r="T8089">
            <v>0</v>
          </cell>
          <cell r="U8089">
            <v>1</v>
          </cell>
          <cell r="V8089">
            <v>0</v>
          </cell>
        </row>
        <row r="8090">
          <cell r="D8090" t="str">
            <v>GENCASA LAM SƠN</v>
          </cell>
          <cell r="M8090" t="str">
            <v>﻿Đang hoạt động</v>
          </cell>
          <cell r="N8090">
            <v>42667</v>
          </cell>
          <cell r="Q8090">
            <v>0</v>
          </cell>
          <cell r="T8090">
            <v>0</v>
          </cell>
          <cell r="U8090">
            <v>1</v>
          </cell>
          <cell r="V8090">
            <v>0</v>
          </cell>
        </row>
        <row r="8091">
          <cell r="D8091" t="str">
            <v>GENCASA LAM SƠN</v>
          </cell>
          <cell r="M8091" t="str">
            <v>﻿Đang hoạt động</v>
          </cell>
          <cell r="N8091">
            <v>42662</v>
          </cell>
          <cell r="Q8091">
            <v>0</v>
          </cell>
          <cell r="T8091">
            <v>0</v>
          </cell>
          <cell r="U8091">
            <v>1</v>
          </cell>
          <cell r="V8091">
            <v>0</v>
          </cell>
        </row>
        <row r="8092">
          <cell r="D8092" t="str">
            <v>GENCASA LAM SƠN</v>
          </cell>
          <cell r="M8092" t="str">
            <v>﻿Đang hoạt động</v>
          </cell>
          <cell r="N8092">
            <v>42667</v>
          </cell>
          <cell r="Q8092">
            <v>0</v>
          </cell>
          <cell r="T8092">
            <v>0</v>
          </cell>
          <cell r="U8092">
            <v>1</v>
          </cell>
          <cell r="V8092">
            <v>0</v>
          </cell>
        </row>
        <row r="8093">
          <cell r="D8093" t="str">
            <v>GENCASA LAM SƠN</v>
          </cell>
          <cell r="M8093" t="str">
            <v>﻿Đang hoạt động</v>
          </cell>
          <cell r="N8093">
            <v>42703</v>
          </cell>
          <cell r="Q8093">
            <v>0</v>
          </cell>
          <cell r="T8093">
            <v>0</v>
          </cell>
          <cell r="U8093">
            <v>1</v>
          </cell>
          <cell r="V8093">
            <v>0</v>
          </cell>
        </row>
        <row r="8094">
          <cell r="D8094" t="str">
            <v>GENCASA LAM SƠN</v>
          </cell>
          <cell r="M8094" t="str">
            <v>﻿Đang hoạt động</v>
          </cell>
          <cell r="N8094">
            <v>42661</v>
          </cell>
          <cell r="Q8094">
            <v>0</v>
          </cell>
          <cell r="T8094">
            <v>0</v>
          </cell>
          <cell r="U8094">
            <v>1</v>
          </cell>
          <cell r="V8094">
            <v>0</v>
          </cell>
        </row>
        <row r="8095">
          <cell r="D8095" t="str">
            <v>LUCKY CAT</v>
          </cell>
          <cell r="M8095" t="str">
            <v>﻿Đang hoạt động</v>
          </cell>
          <cell r="N8095">
            <v>42662</v>
          </cell>
          <cell r="Q8095">
            <v>1</v>
          </cell>
          <cell r="T8095">
            <v>0</v>
          </cell>
          <cell r="U8095">
            <v>0</v>
          </cell>
          <cell r="V8095">
            <v>0</v>
          </cell>
        </row>
        <row r="8096">
          <cell r="D8096" t="str">
            <v>GENCASA LAM SƠN</v>
          </cell>
          <cell r="M8096" t="str">
            <v>﻿Đang hoạt động</v>
          </cell>
          <cell r="N8096">
            <v>42662</v>
          </cell>
          <cell r="Q8096">
            <v>0</v>
          </cell>
          <cell r="T8096">
            <v>0</v>
          </cell>
          <cell r="U8096">
            <v>1</v>
          </cell>
          <cell r="V8096">
            <v>0</v>
          </cell>
        </row>
        <row r="8097">
          <cell r="D8097" t="str">
            <v>GENCASA ĐÀ NẴNG 1</v>
          </cell>
          <cell r="M8097" t="str">
            <v>﻿Đang hoạt động</v>
          </cell>
          <cell r="N8097">
            <v>42702</v>
          </cell>
          <cell r="Q8097">
            <v>1</v>
          </cell>
          <cell r="T8097">
            <v>0</v>
          </cell>
          <cell r="U8097">
            <v>0</v>
          </cell>
          <cell r="V8097">
            <v>0</v>
          </cell>
        </row>
        <row r="8098">
          <cell r="D8098" t="str">
            <v>TCA TEAM</v>
          </cell>
          <cell r="M8098" t="str">
            <v>﻿Đang hoạt động</v>
          </cell>
          <cell r="N8098">
            <v>42662</v>
          </cell>
          <cell r="Q8098">
            <v>0</v>
          </cell>
          <cell r="T8098">
            <v>0</v>
          </cell>
          <cell r="U8098">
            <v>0</v>
          </cell>
          <cell r="V8098">
            <v>0</v>
          </cell>
        </row>
        <row r="8099">
          <cell r="D8099" t="str">
            <v>TCA TEAM</v>
          </cell>
          <cell r="M8099" t="str">
            <v>﻿Đang hoạt động</v>
          </cell>
          <cell r="N8099">
            <v>42662</v>
          </cell>
          <cell r="Q8099">
            <v>0</v>
          </cell>
          <cell r="T8099">
            <v>0</v>
          </cell>
          <cell r="U8099">
            <v>0</v>
          </cell>
          <cell r="V8099">
            <v>0</v>
          </cell>
        </row>
        <row r="8100">
          <cell r="D8100" t="str">
            <v>TCA TEAM</v>
          </cell>
          <cell r="M8100" t="str">
            <v>﻿Đang hoạt động</v>
          </cell>
          <cell r="N8100">
            <v>42662</v>
          </cell>
          <cell r="Q8100">
            <v>0</v>
          </cell>
          <cell r="T8100">
            <v>0</v>
          </cell>
          <cell r="U8100">
            <v>0</v>
          </cell>
          <cell r="V8100">
            <v>0</v>
          </cell>
        </row>
        <row r="8101">
          <cell r="D8101" t="str">
            <v>TCA TEAM</v>
          </cell>
          <cell r="M8101" t="str">
            <v>﻿Đang hoạt động</v>
          </cell>
          <cell r="N8101">
            <v>42662</v>
          </cell>
          <cell r="Q8101">
            <v>0</v>
          </cell>
          <cell r="T8101">
            <v>0</v>
          </cell>
          <cell r="U8101">
            <v>0</v>
          </cell>
          <cell r="V8101">
            <v>0</v>
          </cell>
        </row>
        <row r="8102">
          <cell r="D8102" t="str">
            <v>TCA TEAM</v>
          </cell>
          <cell r="M8102" t="str">
            <v>﻿Đang hoạt động</v>
          </cell>
          <cell r="N8102">
            <v>42662</v>
          </cell>
          <cell r="Q8102">
            <v>0</v>
          </cell>
          <cell r="T8102">
            <v>0</v>
          </cell>
          <cell r="U8102">
            <v>0</v>
          </cell>
          <cell r="V8102">
            <v>0</v>
          </cell>
        </row>
        <row r="8103">
          <cell r="D8103" t="str">
            <v>TCA TEAM</v>
          </cell>
          <cell r="M8103" t="str">
            <v>﻿Đang hoạt động</v>
          </cell>
          <cell r="N8103">
            <v>42662</v>
          </cell>
          <cell r="Q8103">
            <v>0</v>
          </cell>
          <cell r="T8103">
            <v>0</v>
          </cell>
          <cell r="U8103">
            <v>0</v>
          </cell>
          <cell r="V8103">
            <v>0</v>
          </cell>
        </row>
        <row r="8104">
          <cell r="D8104" t="str">
            <v>TCA TEAM</v>
          </cell>
          <cell r="M8104" t="str">
            <v>﻿Đang hoạt động</v>
          </cell>
          <cell r="N8104">
            <v>42662</v>
          </cell>
          <cell r="Q8104">
            <v>0</v>
          </cell>
          <cell r="T8104">
            <v>0</v>
          </cell>
          <cell r="U8104">
            <v>0</v>
          </cell>
          <cell r="V8104">
            <v>0</v>
          </cell>
        </row>
        <row r="8105">
          <cell r="D8105" t="str">
            <v>THE QUEEN</v>
          </cell>
          <cell r="M8105" t="str">
            <v>﻿Đang hoạt động</v>
          </cell>
          <cell r="N8105">
            <v>42664</v>
          </cell>
          <cell r="Q8105">
            <v>1</v>
          </cell>
          <cell r="T8105">
            <v>0</v>
          </cell>
          <cell r="U8105">
            <v>0</v>
          </cell>
          <cell r="V8105">
            <v>0</v>
          </cell>
        </row>
        <row r="8106">
          <cell r="D8106" t="str">
            <v>TCA TEAM</v>
          </cell>
          <cell r="M8106" t="str">
            <v>﻿Đang hoạt động</v>
          </cell>
          <cell r="N8106">
            <v>42662</v>
          </cell>
          <cell r="Q8106">
            <v>0</v>
          </cell>
          <cell r="T8106">
            <v>0</v>
          </cell>
          <cell r="U8106">
            <v>0</v>
          </cell>
          <cell r="V8106">
            <v>0</v>
          </cell>
        </row>
        <row r="8107">
          <cell r="D8107" t="str">
            <v>TCA TEAM</v>
          </cell>
          <cell r="M8107" t="str">
            <v>﻿Đang hoạt động</v>
          </cell>
          <cell r="N8107">
            <v>42662</v>
          </cell>
          <cell r="Q8107">
            <v>0</v>
          </cell>
          <cell r="T8107">
            <v>0</v>
          </cell>
          <cell r="U8107">
            <v>0</v>
          </cell>
          <cell r="V8107">
            <v>0</v>
          </cell>
        </row>
        <row r="8108">
          <cell r="D8108" t="str">
            <v>TCA TEAM</v>
          </cell>
          <cell r="M8108" t="str">
            <v>﻿Đang hoạt động</v>
          </cell>
          <cell r="N8108">
            <v>42662</v>
          </cell>
          <cell r="Q8108">
            <v>0</v>
          </cell>
          <cell r="T8108">
            <v>0</v>
          </cell>
          <cell r="U8108">
            <v>0</v>
          </cell>
          <cell r="V8108">
            <v>0</v>
          </cell>
        </row>
        <row r="8109">
          <cell r="D8109" t="str">
            <v>TCA TEAM</v>
          </cell>
          <cell r="M8109" t="str">
            <v>﻿Đang hoạt động</v>
          </cell>
          <cell r="N8109">
            <v>42662</v>
          </cell>
          <cell r="Q8109">
            <v>0</v>
          </cell>
          <cell r="T8109">
            <v>0</v>
          </cell>
          <cell r="U8109">
            <v>0</v>
          </cell>
          <cell r="V8109">
            <v>0</v>
          </cell>
        </row>
        <row r="8110">
          <cell r="D8110" t="str">
            <v>PHI MÃ</v>
          </cell>
          <cell r="M8110" t="str">
            <v>﻿Đang hoạt động</v>
          </cell>
          <cell r="N8110">
            <v>42678</v>
          </cell>
          <cell r="Q8110">
            <v>1</v>
          </cell>
          <cell r="T8110">
            <v>0</v>
          </cell>
          <cell r="U8110">
            <v>0</v>
          </cell>
          <cell r="V8110">
            <v>0</v>
          </cell>
        </row>
        <row r="8111">
          <cell r="D8111" t="str">
            <v>TCA TEAM</v>
          </cell>
          <cell r="M8111" t="str">
            <v>﻿Đang hoạt động</v>
          </cell>
          <cell r="N8111">
            <v>42662</v>
          </cell>
          <cell r="Q8111">
            <v>0</v>
          </cell>
          <cell r="T8111">
            <v>0</v>
          </cell>
          <cell r="U8111">
            <v>0</v>
          </cell>
          <cell r="V8111">
            <v>0</v>
          </cell>
        </row>
        <row r="8112">
          <cell r="D8112" t="str">
            <v>THE STARS 1</v>
          </cell>
          <cell r="M8112" t="str">
            <v>﻿Đang hoạt động</v>
          </cell>
          <cell r="N8112">
            <v>41899</v>
          </cell>
          <cell r="Q8112">
            <v>0</v>
          </cell>
          <cell r="T8112">
            <v>0</v>
          </cell>
          <cell r="U8112">
            <v>1</v>
          </cell>
          <cell r="V8112">
            <v>0</v>
          </cell>
        </row>
        <row r="8113">
          <cell r="D8113" t="str">
            <v>MEGA</v>
          </cell>
          <cell r="M8113" t="str">
            <v>﻿Đã nghỉ việc</v>
          </cell>
          <cell r="N8113">
            <v>42662</v>
          </cell>
          <cell r="Q8113">
            <v>0</v>
          </cell>
          <cell r="T8113">
            <v>0</v>
          </cell>
          <cell r="U8113">
            <v>0</v>
          </cell>
          <cell r="V8113">
            <v>0</v>
          </cell>
        </row>
        <row r="8114">
          <cell r="D8114" t="str">
            <v>COT GENCASA</v>
          </cell>
          <cell r="M8114" t="str">
            <v>﻿Đang hoạt động</v>
          </cell>
          <cell r="N8114">
            <v>42662</v>
          </cell>
          <cell r="Q8114">
            <v>1</v>
          </cell>
          <cell r="T8114">
            <v>0</v>
          </cell>
          <cell r="U8114">
            <v>0</v>
          </cell>
          <cell r="V8114">
            <v>0</v>
          </cell>
        </row>
        <row r="8115">
          <cell r="D8115" t="str">
            <v>THE QUEEN</v>
          </cell>
          <cell r="M8115" t="str">
            <v>﻿Đang hoạt động</v>
          </cell>
          <cell r="N8115">
            <v>42664</v>
          </cell>
          <cell r="Q8115">
            <v>1</v>
          </cell>
          <cell r="T8115">
            <v>0</v>
          </cell>
          <cell r="U8115">
            <v>0</v>
          </cell>
          <cell r="V8115">
            <v>0</v>
          </cell>
        </row>
        <row r="8116">
          <cell r="M8116" t="str">
            <v>﻿Đang hoạt động</v>
          </cell>
          <cell r="N8116">
            <v>42703</v>
          </cell>
          <cell r="Q8116">
            <v>0</v>
          </cell>
          <cell r="T8116">
            <v>0</v>
          </cell>
          <cell r="U8116">
            <v>0</v>
          </cell>
          <cell r="V8116">
            <v>0</v>
          </cell>
        </row>
        <row r="8117">
          <cell r="M8117" t="str">
            <v>﻿Đang hoạt động</v>
          </cell>
          <cell r="N8117">
            <v>42703</v>
          </cell>
          <cell r="Q8117">
            <v>0</v>
          </cell>
          <cell r="T8117">
            <v>0</v>
          </cell>
          <cell r="U8117">
            <v>0</v>
          </cell>
          <cell r="V8117">
            <v>0</v>
          </cell>
        </row>
        <row r="8118">
          <cell r="M8118" t="str">
            <v>﻿Đang hoạt động</v>
          </cell>
          <cell r="N8118">
            <v>42703</v>
          </cell>
          <cell r="Q8118">
            <v>0</v>
          </cell>
          <cell r="T8118">
            <v>0</v>
          </cell>
          <cell r="U8118">
            <v>0</v>
          </cell>
          <cell r="V8118">
            <v>0</v>
          </cell>
        </row>
        <row r="8119">
          <cell r="D8119" t="str">
            <v>THE QUEEN</v>
          </cell>
          <cell r="M8119" t="str">
            <v>﻿Đang hoạt động</v>
          </cell>
          <cell r="N8119">
            <v>42664</v>
          </cell>
          <cell r="Q8119">
            <v>1</v>
          </cell>
          <cell r="T8119">
            <v>0</v>
          </cell>
          <cell r="U8119">
            <v>0</v>
          </cell>
          <cell r="V8119">
            <v>0</v>
          </cell>
        </row>
        <row r="8120">
          <cell r="D8120" t="str">
            <v>EIB MIỀN NAM 2</v>
          </cell>
          <cell r="M8120" t="str">
            <v>﻿Đã nghỉ việc</v>
          </cell>
          <cell r="N8120">
            <v>42668</v>
          </cell>
          <cell r="Q8120">
            <v>0</v>
          </cell>
          <cell r="T8120">
            <v>0</v>
          </cell>
          <cell r="U8120">
            <v>0</v>
          </cell>
          <cell r="V8120">
            <v>0</v>
          </cell>
        </row>
        <row r="8121">
          <cell r="D8121" t="str">
            <v>TCB SOUTH 1</v>
          </cell>
          <cell r="M8121" t="str">
            <v>﻿Đang hoạt động</v>
          </cell>
          <cell r="N8121">
            <v>42670</v>
          </cell>
          <cell r="Q8121">
            <v>0</v>
          </cell>
          <cell r="T8121">
            <v>0</v>
          </cell>
          <cell r="U8121">
            <v>0</v>
          </cell>
          <cell r="V8121">
            <v>0</v>
          </cell>
        </row>
        <row r="8122">
          <cell r="D8122" t="str">
            <v>GENCASA TÂN PHÚ</v>
          </cell>
          <cell r="M8122" t="str">
            <v>﻿Đang hoạt động</v>
          </cell>
          <cell r="N8122">
            <v>42662</v>
          </cell>
          <cell r="Q8122">
            <v>1</v>
          </cell>
          <cell r="T8122">
            <v>0</v>
          </cell>
          <cell r="U8122">
            <v>0</v>
          </cell>
          <cell r="V8122">
            <v>0</v>
          </cell>
        </row>
        <row r="8123">
          <cell r="D8123" t="str">
            <v>GENCASA TÂN PHÚ</v>
          </cell>
          <cell r="M8123" t="str">
            <v>﻿Đang hoạt động</v>
          </cell>
          <cell r="N8123">
            <v>42662</v>
          </cell>
          <cell r="Q8123">
            <v>1</v>
          </cell>
          <cell r="T8123">
            <v>0</v>
          </cell>
          <cell r="U8123">
            <v>0</v>
          </cell>
          <cell r="V8123">
            <v>0</v>
          </cell>
        </row>
        <row r="8124">
          <cell r="D8124" t="str">
            <v>WHITE HORSE</v>
          </cell>
          <cell r="M8124" t="str">
            <v>﻿Đang hoạt động</v>
          </cell>
          <cell r="N8124">
            <v>42662</v>
          </cell>
          <cell r="Q8124">
            <v>1</v>
          </cell>
          <cell r="T8124">
            <v>0</v>
          </cell>
          <cell r="U8124">
            <v>0</v>
          </cell>
          <cell r="V8124">
            <v>0</v>
          </cell>
        </row>
        <row r="8125">
          <cell r="D8125" t="str">
            <v>EIB MIỀN TRUNG 2</v>
          </cell>
          <cell r="M8125" t="str">
            <v>﻿Đang hoạt động</v>
          </cell>
          <cell r="N8125">
            <v>42668</v>
          </cell>
          <cell r="Q8125">
            <v>0</v>
          </cell>
          <cell r="T8125">
            <v>0</v>
          </cell>
          <cell r="U8125">
            <v>0</v>
          </cell>
          <cell r="V8125">
            <v>0</v>
          </cell>
        </row>
        <row r="8126">
          <cell r="D8126" t="str">
            <v>GENCASA TÂN PHÚ</v>
          </cell>
          <cell r="M8126" t="str">
            <v>﻿Đang hoạt động</v>
          </cell>
          <cell r="N8126">
            <v>42662</v>
          </cell>
          <cell r="Q8126">
            <v>1</v>
          </cell>
          <cell r="T8126">
            <v>0</v>
          </cell>
          <cell r="U8126">
            <v>0</v>
          </cell>
          <cell r="V8126">
            <v>0</v>
          </cell>
        </row>
        <row r="8127">
          <cell r="D8127" t="str">
            <v>GENCASA HÀ ĐÔNG</v>
          </cell>
          <cell r="M8127" t="str">
            <v>﻿Đang hoạt động</v>
          </cell>
          <cell r="N8127">
            <v>42661</v>
          </cell>
          <cell r="Q8127">
            <v>0</v>
          </cell>
          <cell r="T8127">
            <v>0</v>
          </cell>
          <cell r="U8127">
            <v>1</v>
          </cell>
          <cell r="V8127">
            <v>0</v>
          </cell>
        </row>
        <row r="8128">
          <cell r="D8128" t="str">
            <v>CUPID</v>
          </cell>
          <cell r="M8128" t="str">
            <v>﻿Đã nghỉ việc</v>
          </cell>
          <cell r="N8128">
            <v>42662</v>
          </cell>
          <cell r="Q8128">
            <v>0</v>
          </cell>
          <cell r="T8128">
            <v>0</v>
          </cell>
          <cell r="U8128">
            <v>0</v>
          </cell>
          <cell r="V8128">
            <v>0</v>
          </cell>
        </row>
        <row r="8129">
          <cell r="D8129" t="str">
            <v>EIB MIỀN NAM 2</v>
          </cell>
          <cell r="M8129" t="str">
            <v>﻿Đang hoạt động</v>
          </cell>
          <cell r="N8129">
            <v>42668</v>
          </cell>
          <cell r="Q8129">
            <v>0</v>
          </cell>
          <cell r="T8129">
            <v>0</v>
          </cell>
          <cell r="U8129">
            <v>0</v>
          </cell>
          <cell r="V8129">
            <v>0</v>
          </cell>
        </row>
        <row r="8130">
          <cell r="D8130" t="str">
            <v>GENCASA THÁI BÌNH</v>
          </cell>
          <cell r="M8130" t="str">
            <v>﻿Đã nghỉ việc</v>
          </cell>
          <cell r="N8130">
            <v>42663</v>
          </cell>
          <cell r="Q8130">
            <v>0</v>
          </cell>
          <cell r="T8130">
            <v>0</v>
          </cell>
          <cell r="U8130">
            <v>0</v>
          </cell>
          <cell r="V8130">
            <v>0</v>
          </cell>
        </row>
        <row r="8131">
          <cell r="D8131" t="str">
            <v>GENCASA THÁI BÌNH</v>
          </cell>
          <cell r="M8131" t="str">
            <v>﻿Đã nghỉ việc</v>
          </cell>
          <cell r="N8131">
            <v>42663</v>
          </cell>
          <cell r="Q8131">
            <v>0</v>
          </cell>
          <cell r="T8131">
            <v>0</v>
          </cell>
          <cell r="U8131">
            <v>0</v>
          </cell>
          <cell r="V8131">
            <v>0</v>
          </cell>
        </row>
        <row r="8132">
          <cell r="D8132" t="str">
            <v>GENCASA HƯNG YÊN</v>
          </cell>
          <cell r="M8132" t="str">
            <v>﻿Đã nghỉ việc</v>
          </cell>
          <cell r="N8132">
            <v>42664</v>
          </cell>
          <cell r="Q8132">
            <v>0</v>
          </cell>
          <cell r="T8132">
            <v>0</v>
          </cell>
          <cell r="U8132">
            <v>0</v>
          </cell>
          <cell r="V8132">
            <v>0</v>
          </cell>
        </row>
        <row r="8133">
          <cell r="D8133" t="str">
            <v>DANANG1</v>
          </cell>
          <cell r="M8133" t="str">
            <v>﻿Đang hoạt động</v>
          </cell>
          <cell r="N8133">
            <v>42663</v>
          </cell>
          <cell r="Q8133">
            <v>0</v>
          </cell>
          <cell r="T8133">
            <v>0</v>
          </cell>
          <cell r="U8133">
            <v>1</v>
          </cell>
          <cell r="V8133">
            <v>0</v>
          </cell>
        </row>
        <row r="8134">
          <cell r="D8134" t="str">
            <v>DANANG1</v>
          </cell>
          <cell r="M8134" t="str">
            <v>﻿Đang hoạt động</v>
          </cell>
          <cell r="N8134">
            <v>42663</v>
          </cell>
          <cell r="Q8134">
            <v>0</v>
          </cell>
          <cell r="T8134">
            <v>0</v>
          </cell>
          <cell r="U8134">
            <v>0</v>
          </cell>
          <cell r="V8134">
            <v>1</v>
          </cell>
        </row>
        <row r="8135">
          <cell r="D8135" t="str">
            <v>DANANG1</v>
          </cell>
          <cell r="M8135" t="str">
            <v>﻿Đang hoạt động</v>
          </cell>
          <cell r="N8135">
            <v>42669</v>
          </cell>
          <cell r="Q8135">
            <v>0</v>
          </cell>
          <cell r="T8135">
            <v>0</v>
          </cell>
          <cell r="U8135">
            <v>1</v>
          </cell>
          <cell r="V8135">
            <v>0</v>
          </cell>
        </row>
        <row r="8136">
          <cell r="D8136" t="str">
            <v>GENCASA HƯNG YÊN</v>
          </cell>
          <cell r="M8136" t="str">
            <v>﻿Đang hoạt động</v>
          </cell>
          <cell r="N8136">
            <v>42699</v>
          </cell>
          <cell r="Q8136">
            <v>1</v>
          </cell>
          <cell r="T8136">
            <v>0</v>
          </cell>
          <cell r="U8136">
            <v>0</v>
          </cell>
          <cell r="V8136">
            <v>0</v>
          </cell>
        </row>
        <row r="8137">
          <cell r="D8137" t="str">
            <v>GENCASA HƯNG YÊN</v>
          </cell>
          <cell r="M8137" t="str">
            <v>﻿Đã nghỉ việc</v>
          </cell>
          <cell r="N8137">
            <v>42664</v>
          </cell>
          <cell r="Q8137">
            <v>0</v>
          </cell>
          <cell r="T8137">
            <v>0</v>
          </cell>
          <cell r="U8137">
            <v>0</v>
          </cell>
          <cell r="V8137">
            <v>0</v>
          </cell>
        </row>
        <row r="8138">
          <cell r="D8138" t="str">
            <v>DANANG1</v>
          </cell>
          <cell r="M8138" t="str">
            <v>﻿Đang hoạt động</v>
          </cell>
          <cell r="N8138">
            <v>42663</v>
          </cell>
          <cell r="Q8138">
            <v>0</v>
          </cell>
          <cell r="T8138">
            <v>0</v>
          </cell>
          <cell r="U8138">
            <v>1</v>
          </cell>
          <cell r="V8138">
            <v>0</v>
          </cell>
        </row>
        <row r="8139">
          <cell r="D8139" t="str">
            <v>DANANG1</v>
          </cell>
          <cell r="M8139" t="str">
            <v>﻿Đang hoạt động</v>
          </cell>
          <cell r="N8139">
            <v>42663</v>
          </cell>
          <cell r="Q8139">
            <v>0</v>
          </cell>
          <cell r="T8139">
            <v>0</v>
          </cell>
          <cell r="U8139">
            <v>1</v>
          </cell>
          <cell r="V8139">
            <v>0</v>
          </cell>
        </row>
        <row r="8140">
          <cell r="D8140" t="str">
            <v>GENCASA THÁI BÌNH</v>
          </cell>
          <cell r="M8140" t="str">
            <v>﻿Đã nghỉ việc</v>
          </cell>
          <cell r="N8140">
            <v>42664</v>
          </cell>
          <cell r="Q8140">
            <v>0</v>
          </cell>
          <cell r="T8140">
            <v>0</v>
          </cell>
          <cell r="U8140">
            <v>0</v>
          </cell>
          <cell r="V8140">
            <v>0</v>
          </cell>
        </row>
        <row r="8141">
          <cell r="D8141" t="str">
            <v>GENCASA HƯNG YÊN</v>
          </cell>
          <cell r="M8141" t="str">
            <v>﻿Đang hoạt động</v>
          </cell>
          <cell r="N8141">
            <v>42698</v>
          </cell>
          <cell r="Q8141">
            <v>1</v>
          </cell>
          <cell r="T8141">
            <v>0</v>
          </cell>
          <cell r="U8141">
            <v>0</v>
          </cell>
          <cell r="V8141">
            <v>0</v>
          </cell>
        </row>
        <row r="8142">
          <cell r="D8142" t="str">
            <v>GENCASA HƯNG YÊN</v>
          </cell>
          <cell r="M8142" t="str">
            <v>﻿Đã nghỉ việc</v>
          </cell>
          <cell r="N8142">
            <v>42668</v>
          </cell>
          <cell r="Q8142">
            <v>0</v>
          </cell>
          <cell r="T8142">
            <v>0</v>
          </cell>
          <cell r="U8142">
            <v>0</v>
          </cell>
          <cell r="V8142">
            <v>0</v>
          </cell>
        </row>
        <row r="8143">
          <cell r="D8143" t="str">
            <v>DANANG1</v>
          </cell>
          <cell r="M8143" t="str">
            <v>﻿Đang hoạt động</v>
          </cell>
          <cell r="N8143">
            <v>42664</v>
          </cell>
          <cell r="Q8143">
            <v>1</v>
          </cell>
          <cell r="T8143">
            <v>0</v>
          </cell>
          <cell r="U8143">
            <v>0</v>
          </cell>
          <cell r="V8143">
            <v>0</v>
          </cell>
        </row>
        <row r="8144">
          <cell r="D8144" t="str">
            <v>REDBULL</v>
          </cell>
          <cell r="M8144" t="str">
            <v>﻿Đang hoạt động</v>
          </cell>
          <cell r="N8144">
            <v>42663</v>
          </cell>
          <cell r="Q8144">
            <v>0</v>
          </cell>
          <cell r="T8144">
            <v>0</v>
          </cell>
          <cell r="U8144">
            <v>1</v>
          </cell>
          <cell r="V8144">
            <v>0</v>
          </cell>
        </row>
        <row r="8145">
          <cell r="D8145" t="str">
            <v>GENCASA HƯNG YÊN</v>
          </cell>
          <cell r="M8145" t="str">
            <v>﻿Đang hoạt động</v>
          </cell>
          <cell r="N8145">
            <v>42664</v>
          </cell>
          <cell r="Q8145">
            <v>1</v>
          </cell>
          <cell r="T8145">
            <v>0</v>
          </cell>
          <cell r="U8145">
            <v>0</v>
          </cell>
          <cell r="V8145">
            <v>0</v>
          </cell>
        </row>
        <row r="8146">
          <cell r="D8146" t="str">
            <v>DANANG1</v>
          </cell>
          <cell r="M8146" t="str">
            <v>﻿Đã nghỉ việc</v>
          </cell>
          <cell r="N8146">
            <v>42664</v>
          </cell>
          <cell r="Q8146">
            <v>0</v>
          </cell>
          <cell r="T8146">
            <v>0</v>
          </cell>
          <cell r="U8146">
            <v>0</v>
          </cell>
          <cell r="V8146">
            <v>0</v>
          </cell>
        </row>
        <row r="8147">
          <cell r="D8147" t="str">
            <v>GENCASA ĐÀ NẴNG 1</v>
          </cell>
          <cell r="M8147" t="str">
            <v>﻿Đang hoạt động</v>
          </cell>
          <cell r="N8147">
            <v>42664</v>
          </cell>
          <cell r="Q8147">
            <v>1</v>
          </cell>
          <cell r="T8147">
            <v>0</v>
          </cell>
          <cell r="U8147">
            <v>0</v>
          </cell>
          <cell r="V8147">
            <v>0</v>
          </cell>
        </row>
        <row r="8148">
          <cell r="D8148" t="str">
            <v>LONG XUYÊN 1</v>
          </cell>
          <cell r="M8148" t="str">
            <v>﻿Đang hoạt động</v>
          </cell>
          <cell r="N8148">
            <v>42669</v>
          </cell>
          <cell r="Q8148">
            <v>1</v>
          </cell>
          <cell r="T8148">
            <v>0</v>
          </cell>
          <cell r="U8148">
            <v>0</v>
          </cell>
          <cell r="V8148">
            <v>0</v>
          </cell>
        </row>
        <row r="8149">
          <cell r="D8149" t="str">
            <v>GENCASA THÁI BÌNH</v>
          </cell>
          <cell r="M8149" t="str">
            <v>﻿Đang hoạt động</v>
          </cell>
          <cell r="N8149">
            <v>42663</v>
          </cell>
          <cell r="Q8149">
            <v>1</v>
          </cell>
          <cell r="T8149">
            <v>0</v>
          </cell>
          <cell r="U8149">
            <v>0</v>
          </cell>
          <cell r="V8149">
            <v>0</v>
          </cell>
        </row>
        <row r="8150">
          <cell r="D8150" t="str">
            <v>GENCASA THÁI BÌNH</v>
          </cell>
          <cell r="M8150" t="str">
            <v>﻿Đang hoạt động</v>
          </cell>
          <cell r="N8150">
            <v>42663</v>
          </cell>
          <cell r="Q8150">
            <v>0</v>
          </cell>
          <cell r="T8150">
            <v>1</v>
          </cell>
          <cell r="U8150">
            <v>0</v>
          </cell>
          <cell r="V8150">
            <v>0</v>
          </cell>
        </row>
        <row r="8151">
          <cell r="D8151" t="str">
            <v>GENCASA ĐÀ NẴNG 1</v>
          </cell>
          <cell r="M8151" t="str">
            <v>﻿Đang hoạt động</v>
          </cell>
          <cell r="N8151">
            <v>42783</v>
          </cell>
          <cell r="Q8151">
            <v>1</v>
          </cell>
          <cell r="T8151">
            <v>0</v>
          </cell>
          <cell r="U8151">
            <v>0</v>
          </cell>
          <cell r="V8151">
            <v>0</v>
          </cell>
        </row>
        <row r="8152">
          <cell r="D8152" t="str">
            <v>THE QUEEN</v>
          </cell>
          <cell r="M8152" t="str">
            <v>﻿Đang hoạt động</v>
          </cell>
          <cell r="N8152">
            <v>42669</v>
          </cell>
          <cell r="Q8152">
            <v>0</v>
          </cell>
          <cell r="T8152">
            <v>0</v>
          </cell>
          <cell r="U8152">
            <v>1</v>
          </cell>
          <cell r="V8152">
            <v>0</v>
          </cell>
        </row>
        <row r="8153">
          <cell r="D8153" t="str">
            <v>GENCASA ĐÀ NẴNG 1</v>
          </cell>
          <cell r="M8153" t="str">
            <v>﻿Đang hoạt động</v>
          </cell>
          <cell r="N8153">
            <v>42664</v>
          </cell>
          <cell r="Q8153">
            <v>1</v>
          </cell>
          <cell r="T8153">
            <v>0</v>
          </cell>
          <cell r="U8153">
            <v>0</v>
          </cell>
          <cell r="V8153">
            <v>0</v>
          </cell>
        </row>
        <row r="8154">
          <cell r="D8154" t="str">
            <v>GENCASA ĐÀ NẴNG 1</v>
          </cell>
          <cell r="M8154" t="str">
            <v>﻿Đang hoạt động</v>
          </cell>
          <cell r="N8154">
            <v>42664</v>
          </cell>
          <cell r="Q8154">
            <v>1</v>
          </cell>
          <cell r="T8154">
            <v>0</v>
          </cell>
          <cell r="U8154">
            <v>0</v>
          </cell>
          <cell r="V8154">
            <v>0</v>
          </cell>
        </row>
        <row r="8155">
          <cell r="D8155" t="str">
            <v>GENCASA THÁI BÌNH</v>
          </cell>
          <cell r="M8155" t="str">
            <v>﻿Đang hoạt động</v>
          </cell>
          <cell r="N8155">
            <v>42663</v>
          </cell>
          <cell r="Q8155">
            <v>0</v>
          </cell>
          <cell r="T8155">
            <v>0</v>
          </cell>
          <cell r="U8155">
            <v>1</v>
          </cell>
          <cell r="V8155">
            <v>0</v>
          </cell>
        </row>
        <row r="8156">
          <cell r="D8156" t="str">
            <v>DANANG1</v>
          </cell>
          <cell r="M8156" t="str">
            <v>﻿Đang hoạt động</v>
          </cell>
          <cell r="N8156">
            <v>42689</v>
          </cell>
          <cell r="Q8156">
            <v>1</v>
          </cell>
          <cell r="T8156">
            <v>0</v>
          </cell>
          <cell r="U8156">
            <v>0</v>
          </cell>
          <cell r="V8156">
            <v>0</v>
          </cell>
        </row>
        <row r="8157">
          <cell r="D8157" t="str">
            <v>DANANG1</v>
          </cell>
          <cell r="M8157" t="str">
            <v>﻿Đang hoạt động</v>
          </cell>
          <cell r="N8157">
            <v>42669</v>
          </cell>
          <cell r="Q8157">
            <v>1</v>
          </cell>
          <cell r="T8157">
            <v>0</v>
          </cell>
          <cell r="U8157">
            <v>0</v>
          </cell>
          <cell r="V8157">
            <v>0</v>
          </cell>
        </row>
        <row r="8158">
          <cell r="D8158" t="str">
            <v>GENCASA TUYÊN QUANG</v>
          </cell>
          <cell r="M8158" t="str">
            <v>﻿Đang hoạt động</v>
          </cell>
          <cell r="N8158">
            <v>42663</v>
          </cell>
          <cell r="Q8158">
            <v>0</v>
          </cell>
          <cell r="T8158">
            <v>0</v>
          </cell>
          <cell r="U8158">
            <v>1</v>
          </cell>
          <cell r="V8158">
            <v>0</v>
          </cell>
        </row>
        <row r="8159">
          <cell r="D8159" t="str">
            <v>GENCASA ĐÀ NẴNG 1</v>
          </cell>
          <cell r="M8159" t="str">
            <v>﻿Đang hoạt động</v>
          </cell>
          <cell r="N8159">
            <v>42663</v>
          </cell>
          <cell r="Q8159">
            <v>1</v>
          </cell>
          <cell r="T8159">
            <v>0</v>
          </cell>
          <cell r="U8159">
            <v>0</v>
          </cell>
          <cell r="V8159">
            <v>0</v>
          </cell>
        </row>
        <row r="8160">
          <cell r="D8160" t="str">
            <v>GENCASA TUYÊN QUANG</v>
          </cell>
          <cell r="M8160" t="str">
            <v>﻿Đang hoạt động</v>
          </cell>
          <cell r="N8160">
            <v>42698</v>
          </cell>
          <cell r="Q8160">
            <v>0</v>
          </cell>
          <cell r="T8160">
            <v>0</v>
          </cell>
          <cell r="U8160">
            <v>1</v>
          </cell>
          <cell r="V8160">
            <v>0</v>
          </cell>
        </row>
        <row r="8161">
          <cell r="D8161" t="str">
            <v>DANANG1</v>
          </cell>
          <cell r="M8161" t="str">
            <v>﻿Đang hoạt động</v>
          </cell>
          <cell r="N8161">
            <v>42664</v>
          </cell>
          <cell r="Q8161">
            <v>1</v>
          </cell>
          <cell r="T8161">
            <v>0</v>
          </cell>
          <cell r="U8161">
            <v>0</v>
          </cell>
          <cell r="V8161">
            <v>0</v>
          </cell>
        </row>
        <row r="8162">
          <cell r="D8162" t="str">
            <v>DANANG1</v>
          </cell>
          <cell r="M8162" t="str">
            <v>﻿Đang hoạt động</v>
          </cell>
          <cell r="N8162">
            <v>42663</v>
          </cell>
          <cell r="Q8162">
            <v>0</v>
          </cell>
          <cell r="T8162">
            <v>1</v>
          </cell>
          <cell r="U8162">
            <v>0</v>
          </cell>
          <cell r="V8162">
            <v>0</v>
          </cell>
        </row>
        <row r="8163">
          <cell r="D8163" t="str">
            <v>GENCASA THÁI BÌNH</v>
          </cell>
          <cell r="M8163" t="str">
            <v>﻿Đã nghỉ việc</v>
          </cell>
          <cell r="N8163">
            <v>42663</v>
          </cell>
          <cell r="Q8163">
            <v>0</v>
          </cell>
          <cell r="T8163">
            <v>0</v>
          </cell>
          <cell r="U8163">
            <v>0</v>
          </cell>
          <cell r="V8163">
            <v>0</v>
          </cell>
        </row>
        <row r="8164">
          <cell r="D8164" t="str">
            <v>GENCASA THÁI BÌNH</v>
          </cell>
          <cell r="M8164" t="str">
            <v>﻿Đang hoạt động</v>
          </cell>
          <cell r="N8164">
            <v>42664</v>
          </cell>
          <cell r="Q8164">
            <v>1</v>
          </cell>
          <cell r="T8164">
            <v>0</v>
          </cell>
          <cell r="U8164">
            <v>0</v>
          </cell>
          <cell r="V8164">
            <v>0</v>
          </cell>
        </row>
        <row r="8165">
          <cell r="D8165" t="str">
            <v>GENCASA THÁI BÌNH</v>
          </cell>
          <cell r="M8165" t="str">
            <v>﻿Đang hoạt động</v>
          </cell>
          <cell r="N8165">
            <v>42663</v>
          </cell>
          <cell r="Q8165">
            <v>1</v>
          </cell>
          <cell r="T8165">
            <v>0</v>
          </cell>
          <cell r="U8165">
            <v>0</v>
          </cell>
          <cell r="V8165">
            <v>0</v>
          </cell>
        </row>
        <row r="8166">
          <cell r="D8166" t="str">
            <v>GENCASA THÁI BÌNH</v>
          </cell>
          <cell r="M8166" t="str">
            <v>﻿Đang hoạt động</v>
          </cell>
          <cell r="N8166">
            <v>42663</v>
          </cell>
          <cell r="Q8166">
            <v>1</v>
          </cell>
          <cell r="T8166">
            <v>0</v>
          </cell>
          <cell r="U8166">
            <v>0</v>
          </cell>
          <cell r="V8166">
            <v>0</v>
          </cell>
        </row>
        <row r="8167">
          <cell r="D8167" t="str">
            <v>GENCASA THÁI BÌNH</v>
          </cell>
          <cell r="M8167" t="str">
            <v>﻿Đang hoạt động</v>
          </cell>
          <cell r="N8167">
            <v>42663</v>
          </cell>
          <cell r="Q8167">
            <v>1</v>
          </cell>
          <cell r="T8167">
            <v>0</v>
          </cell>
          <cell r="U8167">
            <v>0</v>
          </cell>
          <cell r="V8167">
            <v>0</v>
          </cell>
        </row>
        <row r="8168">
          <cell r="D8168" t="str">
            <v>DANANG1</v>
          </cell>
          <cell r="M8168" t="str">
            <v>﻿Đang hoạt động</v>
          </cell>
          <cell r="N8168">
            <v>42664</v>
          </cell>
          <cell r="Q8168">
            <v>1</v>
          </cell>
          <cell r="T8168">
            <v>0</v>
          </cell>
          <cell r="U8168">
            <v>0</v>
          </cell>
          <cell r="V8168">
            <v>0</v>
          </cell>
        </row>
        <row r="8169">
          <cell r="D8169" t="str">
            <v>DANANG1</v>
          </cell>
          <cell r="M8169" t="str">
            <v>﻿Đang hoạt động</v>
          </cell>
          <cell r="N8169">
            <v>42664</v>
          </cell>
          <cell r="Q8169">
            <v>1</v>
          </cell>
          <cell r="T8169">
            <v>0</v>
          </cell>
          <cell r="U8169">
            <v>0</v>
          </cell>
          <cell r="V8169">
            <v>0</v>
          </cell>
        </row>
        <row r="8170">
          <cell r="D8170" t="str">
            <v>DANANG1</v>
          </cell>
          <cell r="M8170" t="str">
            <v>﻿Đang hoạt động</v>
          </cell>
          <cell r="N8170">
            <v>42689</v>
          </cell>
          <cell r="Q8170">
            <v>1</v>
          </cell>
          <cell r="T8170">
            <v>0</v>
          </cell>
          <cell r="U8170">
            <v>0</v>
          </cell>
          <cell r="V8170">
            <v>0</v>
          </cell>
        </row>
        <row r="8171">
          <cell r="D8171" t="str">
            <v>GENCASA THÁI BÌNH</v>
          </cell>
          <cell r="M8171" t="str">
            <v>﻿Đang hoạt động</v>
          </cell>
          <cell r="N8171">
            <v>42663</v>
          </cell>
          <cell r="Q8171">
            <v>1</v>
          </cell>
          <cell r="T8171">
            <v>0</v>
          </cell>
          <cell r="U8171">
            <v>0</v>
          </cell>
          <cell r="V8171">
            <v>0</v>
          </cell>
        </row>
        <row r="8172">
          <cell r="D8172" t="str">
            <v>DANANG1</v>
          </cell>
          <cell r="M8172" t="str">
            <v>﻿Đang hoạt động</v>
          </cell>
          <cell r="N8172">
            <v>42689</v>
          </cell>
          <cell r="Q8172">
            <v>1</v>
          </cell>
          <cell r="T8172">
            <v>0</v>
          </cell>
          <cell r="U8172">
            <v>0</v>
          </cell>
          <cell r="V8172">
            <v>0</v>
          </cell>
        </row>
        <row r="8173">
          <cell r="D8173" t="str">
            <v>GENCASA THÁI BÌNH</v>
          </cell>
          <cell r="M8173" t="str">
            <v>﻿Đang hoạt động</v>
          </cell>
          <cell r="N8173">
            <v>42732</v>
          </cell>
          <cell r="Q8173">
            <v>1</v>
          </cell>
          <cell r="T8173">
            <v>0</v>
          </cell>
          <cell r="U8173">
            <v>0</v>
          </cell>
          <cell r="V8173">
            <v>0</v>
          </cell>
        </row>
        <row r="8174">
          <cell r="D8174" t="str">
            <v>DANANG1</v>
          </cell>
          <cell r="M8174" t="str">
            <v>﻿Đang hoạt động</v>
          </cell>
          <cell r="N8174">
            <v>42664</v>
          </cell>
          <cell r="Q8174">
            <v>1</v>
          </cell>
          <cell r="T8174">
            <v>0</v>
          </cell>
          <cell r="U8174">
            <v>0</v>
          </cell>
          <cell r="V8174">
            <v>0</v>
          </cell>
        </row>
        <row r="8175">
          <cell r="D8175" t="str">
            <v>DANANG1</v>
          </cell>
          <cell r="M8175" t="str">
            <v>﻿Đang hoạt động</v>
          </cell>
          <cell r="N8175">
            <v>42664</v>
          </cell>
          <cell r="Q8175">
            <v>1</v>
          </cell>
          <cell r="T8175">
            <v>0</v>
          </cell>
          <cell r="U8175">
            <v>0</v>
          </cell>
          <cell r="V8175">
            <v>0</v>
          </cell>
        </row>
        <row r="8176">
          <cell r="D8176" t="str">
            <v>GENCASA THÁI BÌNH</v>
          </cell>
          <cell r="M8176" t="str">
            <v>﻿Đang hoạt động</v>
          </cell>
          <cell r="N8176">
            <v>42689</v>
          </cell>
          <cell r="Q8176">
            <v>1</v>
          </cell>
          <cell r="T8176">
            <v>0</v>
          </cell>
          <cell r="U8176">
            <v>0</v>
          </cell>
          <cell r="V8176">
            <v>0</v>
          </cell>
        </row>
        <row r="8177">
          <cell r="D8177" t="str">
            <v>GENCASA TÂN PHÚ</v>
          </cell>
          <cell r="M8177" t="str">
            <v>﻿Đang hoạt động</v>
          </cell>
          <cell r="N8177">
            <v>42662</v>
          </cell>
          <cell r="Q8177">
            <v>0</v>
          </cell>
          <cell r="T8177">
            <v>0</v>
          </cell>
          <cell r="U8177">
            <v>1</v>
          </cell>
          <cell r="V8177">
            <v>0</v>
          </cell>
        </row>
        <row r="8178">
          <cell r="D8178" t="str">
            <v>THE STARS 1</v>
          </cell>
          <cell r="M8178" t="str">
            <v>﻿Đang hoạt động</v>
          </cell>
          <cell r="N8178">
            <v>41879</v>
          </cell>
          <cell r="Q8178">
            <v>0</v>
          </cell>
          <cell r="T8178">
            <v>0</v>
          </cell>
          <cell r="U8178">
            <v>1</v>
          </cell>
          <cell r="V8178">
            <v>0</v>
          </cell>
        </row>
        <row r="8179">
          <cell r="D8179" t="str">
            <v>GENCASA ĐÀ NẴNG 1</v>
          </cell>
          <cell r="M8179" t="str">
            <v>﻿Đang hoạt động</v>
          </cell>
          <cell r="N8179">
            <v>42664</v>
          </cell>
          <cell r="Q8179">
            <v>1</v>
          </cell>
          <cell r="T8179">
            <v>0</v>
          </cell>
          <cell r="U8179">
            <v>0</v>
          </cell>
          <cell r="V8179">
            <v>0</v>
          </cell>
        </row>
        <row r="8180">
          <cell r="D8180" t="str">
            <v>GENCASA THÁI BÌNH</v>
          </cell>
          <cell r="M8180" t="str">
            <v>﻿Đã nghỉ việc</v>
          </cell>
          <cell r="N8180">
            <v>42663</v>
          </cell>
          <cell r="Q8180">
            <v>0</v>
          </cell>
          <cell r="T8180">
            <v>0</v>
          </cell>
          <cell r="U8180">
            <v>0</v>
          </cell>
          <cell r="V8180">
            <v>0</v>
          </cell>
        </row>
        <row r="8181">
          <cell r="D8181" t="str">
            <v>GENCASA THÁI BÌNH</v>
          </cell>
          <cell r="M8181" t="str">
            <v>﻿Đang hoạt động</v>
          </cell>
          <cell r="N8181">
            <v>42663</v>
          </cell>
          <cell r="Q8181">
            <v>1</v>
          </cell>
          <cell r="T8181">
            <v>0</v>
          </cell>
          <cell r="U8181">
            <v>0</v>
          </cell>
          <cell r="V8181">
            <v>0</v>
          </cell>
        </row>
        <row r="8182">
          <cell r="D8182" t="str">
            <v>GENCASA THÁI BÌNH</v>
          </cell>
          <cell r="M8182" t="str">
            <v>﻿Đang hoạt động</v>
          </cell>
          <cell r="N8182">
            <v>42664</v>
          </cell>
          <cell r="Q8182">
            <v>1</v>
          </cell>
          <cell r="T8182">
            <v>0</v>
          </cell>
          <cell r="U8182">
            <v>0</v>
          </cell>
          <cell r="V8182">
            <v>0</v>
          </cell>
        </row>
        <row r="8183">
          <cell r="D8183" t="str">
            <v>REDBULL</v>
          </cell>
          <cell r="M8183" t="str">
            <v>﻿Đã nghỉ việc</v>
          </cell>
          <cell r="N8183">
            <v>42663</v>
          </cell>
          <cell r="Q8183">
            <v>0</v>
          </cell>
          <cell r="T8183">
            <v>0</v>
          </cell>
          <cell r="U8183">
            <v>0</v>
          </cell>
          <cell r="V8183">
            <v>0</v>
          </cell>
        </row>
        <row r="8184">
          <cell r="D8184" t="str">
            <v>GENCASA THÁI BÌNH</v>
          </cell>
          <cell r="M8184" t="str">
            <v>﻿Đang hoạt động</v>
          </cell>
          <cell r="N8184">
            <v>42663</v>
          </cell>
          <cell r="Q8184">
            <v>1</v>
          </cell>
          <cell r="T8184">
            <v>0</v>
          </cell>
          <cell r="U8184">
            <v>0</v>
          </cell>
          <cell r="V8184">
            <v>0</v>
          </cell>
        </row>
        <row r="8185">
          <cell r="D8185" t="str">
            <v>GENCASA THÁI BÌNH</v>
          </cell>
          <cell r="M8185" t="str">
            <v>﻿Đã nghỉ việc</v>
          </cell>
          <cell r="N8185">
            <v>42663</v>
          </cell>
          <cell r="Q8185">
            <v>0</v>
          </cell>
          <cell r="T8185">
            <v>0</v>
          </cell>
          <cell r="U8185">
            <v>0</v>
          </cell>
          <cell r="V8185">
            <v>0</v>
          </cell>
        </row>
        <row r="8186">
          <cell r="D8186" t="str">
            <v>GENCASA THÁI BÌNH</v>
          </cell>
          <cell r="M8186" t="str">
            <v>﻿Đang hoạt động</v>
          </cell>
          <cell r="N8186">
            <v>42663</v>
          </cell>
          <cell r="Q8186">
            <v>1</v>
          </cell>
          <cell r="T8186">
            <v>0</v>
          </cell>
          <cell r="U8186">
            <v>0</v>
          </cell>
          <cell r="V8186">
            <v>0</v>
          </cell>
        </row>
        <row r="8187">
          <cell r="D8187" t="str">
            <v>GENCASA THÁI BÌNH</v>
          </cell>
          <cell r="M8187" t="str">
            <v>﻿Đã nghỉ việc</v>
          </cell>
          <cell r="N8187">
            <v>42663</v>
          </cell>
          <cell r="Q8187">
            <v>0</v>
          </cell>
          <cell r="T8187">
            <v>0</v>
          </cell>
          <cell r="U8187">
            <v>0</v>
          </cell>
          <cell r="V8187">
            <v>0</v>
          </cell>
        </row>
        <row r="8188">
          <cell r="D8188" t="str">
            <v>GENCASA THÁI BÌNH</v>
          </cell>
          <cell r="M8188" t="str">
            <v>﻿Đang hoạt động</v>
          </cell>
          <cell r="N8188">
            <v>42663</v>
          </cell>
          <cell r="Q8188">
            <v>1</v>
          </cell>
          <cell r="T8188">
            <v>0</v>
          </cell>
          <cell r="U8188">
            <v>0</v>
          </cell>
          <cell r="V8188">
            <v>0</v>
          </cell>
        </row>
        <row r="8189">
          <cell r="D8189" t="str">
            <v>GENCASA THÁI BÌNH</v>
          </cell>
          <cell r="M8189" t="str">
            <v>﻿Đã nghỉ việc</v>
          </cell>
          <cell r="N8189">
            <v>42688</v>
          </cell>
          <cell r="Q8189">
            <v>0</v>
          </cell>
          <cell r="T8189">
            <v>0</v>
          </cell>
          <cell r="U8189">
            <v>0</v>
          </cell>
          <cell r="V8189">
            <v>0</v>
          </cell>
        </row>
        <row r="8190">
          <cell r="D8190" t="str">
            <v>GENCASA TUYÊN QUANG</v>
          </cell>
          <cell r="M8190" t="str">
            <v>﻿Đã nghỉ việc</v>
          </cell>
          <cell r="N8190">
            <v>42663</v>
          </cell>
          <cell r="Q8190">
            <v>0</v>
          </cell>
          <cell r="T8190">
            <v>0</v>
          </cell>
          <cell r="U8190">
            <v>0</v>
          </cell>
          <cell r="V8190">
            <v>0</v>
          </cell>
        </row>
        <row r="8191">
          <cell r="D8191" t="str">
            <v>GENCASA TUYÊN QUANG</v>
          </cell>
          <cell r="M8191" t="str">
            <v>﻿Đã nghỉ việc</v>
          </cell>
          <cell r="N8191">
            <v>42670</v>
          </cell>
          <cell r="Q8191">
            <v>0</v>
          </cell>
          <cell r="T8191">
            <v>0</v>
          </cell>
          <cell r="U8191">
            <v>0</v>
          </cell>
          <cell r="V8191">
            <v>0</v>
          </cell>
        </row>
        <row r="8192">
          <cell r="D8192" t="str">
            <v>GENCASA NGHỆ AN</v>
          </cell>
          <cell r="M8192" t="str">
            <v>﻿Đã nghỉ việc</v>
          </cell>
          <cell r="N8192">
            <v>42663</v>
          </cell>
          <cell r="Q8192">
            <v>0</v>
          </cell>
          <cell r="T8192">
            <v>0</v>
          </cell>
          <cell r="U8192">
            <v>0</v>
          </cell>
          <cell r="V8192">
            <v>0</v>
          </cell>
        </row>
        <row r="8193">
          <cell r="D8193" t="str">
            <v>GENCASA HƯNG YÊN</v>
          </cell>
          <cell r="M8193" t="str">
            <v>﻿Đã nghỉ việc</v>
          </cell>
          <cell r="N8193">
            <v>42668</v>
          </cell>
          <cell r="Q8193">
            <v>0</v>
          </cell>
          <cell r="T8193">
            <v>0</v>
          </cell>
          <cell r="U8193">
            <v>0</v>
          </cell>
          <cell r="V8193">
            <v>0</v>
          </cell>
        </row>
        <row r="8194">
          <cell r="D8194" t="str">
            <v>GENCASA HƯNG YÊN</v>
          </cell>
          <cell r="M8194" t="str">
            <v>﻿Đã nghỉ việc</v>
          </cell>
          <cell r="N8194">
            <v>42664</v>
          </cell>
          <cell r="Q8194">
            <v>0</v>
          </cell>
          <cell r="T8194">
            <v>0</v>
          </cell>
          <cell r="U8194">
            <v>0</v>
          </cell>
          <cell r="V8194">
            <v>0</v>
          </cell>
        </row>
        <row r="8195">
          <cell r="D8195" t="str">
            <v>GENCASA NGHỆ AN</v>
          </cell>
          <cell r="M8195" t="str">
            <v>﻿Đang hoạt động</v>
          </cell>
          <cell r="N8195">
            <v>42663</v>
          </cell>
          <cell r="Q8195">
            <v>1</v>
          </cell>
          <cell r="T8195">
            <v>0</v>
          </cell>
          <cell r="U8195">
            <v>0</v>
          </cell>
          <cell r="V8195">
            <v>0</v>
          </cell>
        </row>
        <row r="8196">
          <cell r="D8196" t="str">
            <v>GENCASA NGHỆ AN</v>
          </cell>
          <cell r="M8196" t="str">
            <v>﻿Đang hoạt động</v>
          </cell>
          <cell r="N8196">
            <v>42786</v>
          </cell>
          <cell r="Q8196">
            <v>0</v>
          </cell>
          <cell r="T8196">
            <v>0</v>
          </cell>
          <cell r="U8196">
            <v>1</v>
          </cell>
          <cell r="V8196">
            <v>0</v>
          </cell>
        </row>
        <row r="8197">
          <cell r="D8197" t="str">
            <v>MDRT VT</v>
          </cell>
          <cell r="M8197" t="str">
            <v>﻿Đã nghỉ việc</v>
          </cell>
          <cell r="N8197">
            <v>42668</v>
          </cell>
          <cell r="Q8197">
            <v>0</v>
          </cell>
          <cell r="T8197">
            <v>0</v>
          </cell>
          <cell r="U8197">
            <v>0</v>
          </cell>
          <cell r="V8197">
            <v>0</v>
          </cell>
        </row>
        <row r="8198">
          <cell r="D8198" t="str">
            <v>GENCASA NGHỆ AN</v>
          </cell>
          <cell r="M8198" t="str">
            <v>﻿Đã nghỉ việc</v>
          </cell>
          <cell r="N8198">
            <v>42663</v>
          </cell>
          <cell r="Q8198">
            <v>0</v>
          </cell>
          <cell r="T8198">
            <v>0</v>
          </cell>
          <cell r="U8198">
            <v>0</v>
          </cell>
          <cell r="V8198">
            <v>0</v>
          </cell>
        </row>
        <row r="8199">
          <cell r="D8199" t="str">
            <v>MDRT VT</v>
          </cell>
          <cell r="M8199" t="str">
            <v>﻿Đang hoạt động</v>
          </cell>
          <cell r="N8199">
            <v>42668</v>
          </cell>
          <cell r="Q8199">
            <v>1</v>
          </cell>
          <cell r="T8199">
            <v>0</v>
          </cell>
          <cell r="U8199">
            <v>0</v>
          </cell>
          <cell r="V8199">
            <v>0</v>
          </cell>
        </row>
        <row r="8200">
          <cell r="D8200" t="str">
            <v>GENCASA NGHỆ AN</v>
          </cell>
          <cell r="M8200" t="str">
            <v>﻿Đang hoạt động</v>
          </cell>
          <cell r="N8200">
            <v>42786</v>
          </cell>
          <cell r="Q8200">
            <v>0</v>
          </cell>
          <cell r="T8200">
            <v>0</v>
          </cell>
          <cell r="U8200">
            <v>1</v>
          </cell>
          <cell r="V8200">
            <v>0</v>
          </cell>
        </row>
        <row r="8201">
          <cell r="D8201" t="str">
            <v>MDRT VT</v>
          </cell>
          <cell r="M8201" t="str">
            <v>﻿Đang hoạt động</v>
          </cell>
          <cell r="N8201">
            <v>42668</v>
          </cell>
          <cell r="Q8201">
            <v>1</v>
          </cell>
          <cell r="T8201">
            <v>0</v>
          </cell>
          <cell r="U8201">
            <v>0</v>
          </cell>
          <cell r="V8201">
            <v>0</v>
          </cell>
        </row>
        <row r="8202">
          <cell r="D8202" t="str">
            <v>REDBULL</v>
          </cell>
          <cell r="M8202" t="str">
            <v>﻿Đã nghỉ việc</v>
          </cell>
          <cell r="N8202">
            <v>42663</v>
          </cell>
          <cell r="Q8202">
            <v>0</v>
          </cell>
          <cell r="T8202">
            <v>0</v>
          </cell>
          <cell r="U8202">
            <v>0</v>
          </cell>
          <cell r="V8202">
            <v>0</v>
          </cell>
        </row>
        <row r="8203">
          <cell r="D8203" t="str">
            <v>MDRT VT</v>
          </cell>
          <cell r="M8203" t="str">
            <v>﻿Đã nghỉ việc</v>
          </cell>
          <cell r="N8203">
            <v>42668</v>
          </cell>
          <cell r="Q8203">
            <v>0</v>
          </cell>
          <cell r="T8203">
            <v>0</v>
          </cell>
          <cell r="U8203">
            <v>0</v>
          </cell>
          <cell r="V8203">
            <v>0</v>
          </cell>
        </row>
        <row r="8204">
          <cell r="D8204" t="str">
            <v>DANANG1</v>
          </cell>
          <cell r="M8204" t="str">
            <v>﻿Đang hoạt động</v>
          </cell>
          <cell r="N8204">
            <v>42663</v>
          </cell>
          <cell r="Q8204">
            <v>0</v>
          </cell>
          <cell r="T8204">
            <v>1</v>
          </cell>
          <cell r="U8204">
            <v>0</v>
          </cell>
          <cell r="V8204">
            <v>0</v>
          </cell>
        </row>
        <row r="8205">
          <cell r="D8205" t="str">
            <v>MDRT VT</v>
          </cell>
          <cell r="M8205" t="str">
            <v>﻿Đã nghỉ việc</v>
          </cell>
          <cell r="N8205">
            <v>42664</v>
          </cell>
          <cell r="Q8205">
            <v>0</v>
          </cell>
          <cell r="T8205">
            <v>0</v>
          </cell>
          <cell r="U8205">
            <v>0</v>
          </cell>
          <cell r="V8205">
            <v>0</v>
          </cell>
        </row>
        <row r="8206">
          <cell r="D8206" t="str">
            <v>GENCASA TUYÊN QUANG</v>
          </cell>
          <cell r="M8206" t="str">
            <v>﻿Đang hoạt động</v>
          </cell>
          <cell r="N8206">
            <v>42786</v>
          </cell>
          <cell r="Q8206">
            <v>1</v>
          </cell>
          <cell r="T8206">
            <v>0</v>
          </cell>
          <cell r="U8206">
            <v>0</v>
          </cell>
          <cell r="V8206">
            <v>0</v>
          </cell>
        </row>
        <row r="8207">
          <cell r="D8207" t="str">
            <v>GENCASA TUYÊN QUANG</v>
          </cell>
          <cell r="M8207" t="str">
            <v>﻿Đang hoạt động</v>
          </cell>
          <cell r="N8207">
            <v>42663</v>
          </cell>
          <cell r="Q8207">
            <v>1</v>
          </cell>
          <cell r="T8207">
            <v>0</v>
          </cell>
          <cell r="U8207">
            <v>0</v>
          </cell>
          <cell r="V8207">
            <v>0</v>
          </cell>
        </row>
        <row r="8208">
          <cell r="D8208" t="str">
            <v>GENCASA THÁI NGUYÊN</v>
          </cell>
          <cell r="M8208" t="str">
            <v>﻿Đang hoạt động</v>
          </cell>
          <cell r="N8208">
            <v>42663</v>
          </cell>
          <cell r="Q8208">
            <v>0</v>
          </cell>
          <cell r="T8208">
            <v>0</v>
          </cell>
          <cell r="U8208">
            <v>1</v>
          </cell>
          <cell r="V8208">
            <v>0</v>
          </cell>
        </row>
        <row r="8209">
          <cell r="D8209" t="str">
            <v>GENCASA HƯNG YÊN</v>
          </cell>
          <cell r="M8209" t="str">
            <v>﻿Đang hoạt động</v>
          </cell>
          <cell r="N8209">
            <v>42668</v>
          </cell>
          <cell r="Q8209">
            <v>1</v>
          </cell>
          <cell r="T8209">
            <v>0</v>
          </cell>
          <cell r="U8209">
            <v>0</v>
          </cell>
          <cell r="V8209">
            <v>0</v>
          </cell>
        </row>
        <row r="8210">
          <cell r="D8210" t="str">
            <v>GENCASA TUYÊN QUANG</v>
          </cell>
          <cell r="M8210" t="str">
            <v>﻿Đang hoạt động</v>
          </cell>
          <cell r="N8210">
            <v>42663</v>
          </cell>
          <cell r="Q8210">
            <v>1</v>
          </cell>
          <cell r="T8210">
            <v>0</v>
          </cell>
          <cell r="U8210">
            <v>0</v>
          </cell>
          <cell r="V8210">
            <v>0</v>
          </cell>
        </row>
        <row r="8211">
          <cell r="D8211" t="str">
            <v>GENCASA BÀ RỊA</v>
          </cell>
          <cell r="M8211" t="str">
            <v>﻿Đang hoạt động</v>
          </cell>
          <cell r="N8211">
            <v>42664</v>
          </cell>
          <cell r="Q8211">
            <v>1</v>
          </cell>
          <cell r="T8211">
            <v>0</v>
          </cell>
          <cell r="U8211">
            <v>0</v>
          </cell>
          <cell r="V8211">
            <v>0</v>
          </cell>
        </row>
        <row r="8212">
          <cell r="D8212" t="str">
            <v>GENCASA HƯNG YÊN</v>
          </cell>
          <cell r="M8212" t="str">
            <v>﻿Đã nghỉ việc</v>
          </cell>
          <cell r="N8212">
            <v>42664</v>
          </cell>
          <cell r="Q8212">
            <v>0</v>
          </cell>
          <cell r="T8212">
            <v>0</v>
          </cell>
          <cell r="U8212">
            <v>0</v>
          </cell>
          <cell r="V8212">
            <v>0</v>
          </cell>
        </row>
        <row r="8213">
          <cell r="D8213" t="str">
            <v>GENCASA THÁI BÌNH</v>
          </cell>
          <cell r="M8213" t="str">
            <v>﻿Đã nghỉ việc</v>
          </cell>
          <cell r="N8213">
            <v>42663</v>
          </cell>
          <cell r="Q8213">
            <v>0</v>
          </cell>
          <cell r="T8213">
            <v>0</v>
          </cell>
          <cell r="U8213">
            <v>0</v>
          </cell>
          <cell r="V8213">
            <v>0</v>
          </cell>
        </row>
        <row r="8214">
          <cell r="D8214" t="str">
            <v>GENCASA NGHỆ AN</v>
          </cell>
          <cell r="M8214" t="str">
            <v>﻿Đã nghỉ việc</v>
          </cell>
          <cell r="N8214">
            <v>42663</v>
          </cell>
          <cell r="Q8214">
            <v>0</v>
          </cell>
          <cell r="T8214">
            <v>0</v>
          </cell>
          <cell r="U8214">
            <v>0</v>
          </cell>
          <cell r="V8214">
            <v>0</v>
          </cell>
        </row>
        <row r="8215">
          <cell r="D8215" t="str">
            <v>GENCASA TUYÊN QUANG</v>
          </cell>
          <cell r="M8215" t="str">
            <v>﻿Đang hoạt động</v>
          </cell>
          <cell r="N8215">
            <v>42663</v>
          </cell>
          <cell r="Q8215">
            <v>1</v>
          </cell>
          <cell r="T8215">
            <v>0</v>
          </cell>
          <cell r="U8215">
            <v>0</v>
          </cell>
          <cell r="V8215">
            <v>0</v>
          </cell>
        </row>
        <row r="8216">
          <cell r="D8216" t="str">
            <v>REDBULL</v>
          </cell>
          <cell r="M8216" t="str">
            <v>﻿Đang hoạt động</v>
          </cell>
          <cell r="N8216">
            <v>42663</v>
          </cell>
          <cell r="Q8216">
            <v>1</v>
          </cell>
          <cell r="T8216">
            <v>0</v>
          </cell>
          <cell r="U8216">
            <v>0</v>
          </cell>
          <cell r="V8216">
            <v>0</v>
          </cell>
        </row>
        <row r="8217">
          <cell r="D8217" t="str">
            <v>GENCASA TUYÊN QUANG</v>
          </cell>
          <cell r="M8217" t="str">
            <v>﻿Đã nghỉ việc</v>
          </cell>
          <cell r="N8217">
            <v>42663</v>
          </cell>
          <cell r="Q8217">
            <v>0</v>
          </cell>
          <cell r="T8217">
            <v>0</v>
          </cell>
          <cell r="U8217">
            <v>0</v>
          </cell>
          <cell r="V8217">
            <v>0</v>
          </cell>
        </row>
        <row r="8218">
          <cell r="D8218" t="str">
            <v>GENCASA NGHỆ AN</v>
          </cell>
          <cell r="M8218" t="str">
            <v>﻿Đã nghỉ việc</v>
          </cell>
          <cell r="N8218">
            <v>42663</v>
          </cell>
          <cell r="Q8218">
            <v>0</v>
          </cell>
          <cell r="T8218">
            <v>0</v>
          </cell>
          <cell r="U8218">
            <v>0</v>
          </cell>
          <cell r="V8218">
            <v>0</v>
          </cell>
        </row>
        <row r="8219">
          <cell r="D8219" t="str">
            <v>REDBULL</v>
          </cell>
          <cell r="M8219" t="str">
            <v>﻿Đang hoạt động</v>
          </cell>
          <cell r="N8219">
            <v>42699</v>
          </cell>
          <cell r="Q8219">
            <v>1</v>
          </cell>
          <cell r="T8219">
            <v>0</v>
          </cell>
          <cell r="U8219">
            <v>0</v>
          </cell>
          <cell r="V8219">
            <v>0</v>
          </cell>
        </row>
        <row r="8220">
          <cell r="D8220" t="str">
            <v>GENCASA THÁI NGUYÊN</v>
          </cell>
          <cell r="M8220" t="str">
            <v>﻿Đã nghỉ việc</v>
          </cell>
          <cell r="N8220">
            <v>42663</v>
          </cell>
          <cell r="Q8220">
            <v>0</v>
          </cell>
          <cell r="T8220">
            <v>0</v>
          </cell>
          <cell r="U8220">
            <v>0</v>
          </cell>
          <cell r="V8220">
            <v>0</v>
          </cell>
        </row>
        <row r="8221">
          <cell r="D8221" t="str">
            <v>GIALAI</v>
          </cell>
          <cell r="M8221" t="str">
            <v>﻿Đã nghỉ việc</v>
          </cell>
          <cell r="N8221">
            <v>42664</v>
          </cell>
          <cell r="Q8221">
            <v>0</v>
          </cell>
          <cell r="T8221">
            <v>0</v>
          </cell>
          <cell r="U8221">
            <v>0</v>
          </cell>
          <cell r="V8221">
            <v>0</v>
          </cell>
        </row>
        <row r="8222">
          <cell r="D8222" t="str">
            <v>GENCASA BÀ RỊA</v>
          </cell>
          <cell r="M8222" t="str">
            <v>﻿Đang hoạt động</v>
          </cell>
          <cell r="N8222">
            <v>42668</v>
          </cell>
          <cell r="Q8222">
            <v>1</v>
          </cell>
          <cell r="T8222">
            <v>0</v>
          </cell>
          <cell r="U8222">
            <v>0</v>
          </cell>
          <cell r="V8222">
            <v>0</v>
          </cell>
        </row>
        <row r="8223">
          <cell r="D8223" t="str">
            <v>LION 1</v>
          </cell>
          <cell r="M8223" t="str">
            <v>﻿Đang hoạt động</v>
          </cell>
          <cell r="N8223">
            <v>42663</v>
          </cell>
          <cell r="Q8223">
            <v>1</v>
          </cell>
          <cell r="T8223">
            <v>0</v>
          </cell>
          <cell r="U8223">
            <v>0</v>
          </cell>
          <cell r="V8223">
            <v>0</v>
          </cell>
        </row>
        <row r="8224">
          <cell r="D8224" t="str">
            <v>GENCASA HƯNG YÊN</v>
          </cell>
          <cell r="M8224" t="str">
            <v>﻿Đang hoạt động</v>
          </cell>
          <cell r="N8224">
            <v>42668</v>
          </cell>
          <cell r="Q8224">
            <v>0</v>
          </cell>
          <cell r="T8224">
            <v>0</v>
          </cell>
          <cell r="U8224">
            <v>1</v>
          </cell>
          <cell r="V8224">
            <v>0</v>
          </cell>
        </row>
        <row r="8225">
          <cell r="D8225" t="str">
            <v>GIALAI</v>
          </cell>
          <cell r="M8225" t="str">
            <v>﻿Đang hoạt động</v>
          </cell>
          <cell r="N8225">
            <v>42664</v>
          </cell>
          <cell r="Q8225">
            <v>1</v>
          </cell>
          <cell r="T8225">
            <v>0</v>
          </cell>
          <cell r="U8225">
            <v>0</v>
          </cell>
          <cell r="V8225">
            <v>0</v>
          </cell>
        </row>
        <row r="8226">
          <cell r="D8226" t="str">
            <v>GENCASA HUẾ 1</v>
          </cell>
          <cell r="M8226" t="str">
            <v>﻿Đang hoạt động</v>
          </cell>
          <cell r="N8226">
            <v>42664</v>
          </cell>
          <cell r="Q8226">
            <v>1</v>
          </cell>
          <cell r="T8226">
            <v>0</v>
          </cell>
          <cell r="U8226">
            <v>0</v>
          </cell>
          <cell r="V8226">
            <v>0</v>
          </cell>
        </row>
        <row r="8227">
          <cell r="D8227" t="str">
            <v>GENCASA TUYÊN QUANG</v>
          </cell>
          <cell r="M8227" t="str">
            <v>﻿Đang hoạt động</v>
          </cell>
          <cell r="N8227">
            <v>42663</v>
          </cell>
          <cell r="Q8227">
            <v>1</v>
          </cell>
          <cell r="T8227">
            <v>0</v>
          </cell>
          <cell r="U8227">
            <v>0</v>
          </cell>
          <cell r="V8227">
            <v>0</v>
          </cell>
        </row>
        <row r="8228">
          <cell r="D8228" t="str">
            <v>REDBULL</v>
          </cell>
          <cell r="M8228" t="str">
            <v>﻿Đã nghỉ việc</v>
          </cell>
          <cell r="N8228">
            <v>42663</v>
          </cell>
          <cell r="Q8228">
            <v>0</v>
          </cell>
          <cell r="T8228">
            <v>0</v>
          </cell>
          <cell r="U8228">
            <v>0</v>
          </cell>
          <cell r="V8228">
            <v>0</v>
          </cell>
        </row>
        <row r="8229">
          <cell r="D8229" t="str">
            <v>GENCASA THÁI BÌNH</v>
          </cell>
          <cell r="M8229" t="str">
            <v>﻿Đang hoạt động</v>
          </cell>
          <cell r="N8229">
            <v>42663</v>
          </cell>
          <cell r="Q8229">
            <v>0</v>
          </cell>
          <cell r="T8229">
            <v>0</v>
          </cell>
          <cell r="U8229">
            <v>0</v>
          </cell>
          <cell r="V8229">
            <v>1</v>
          </cell>
        </row>
        <row r="8230">
          <cell r="D8230" t="str">
            <v>LION 1</v>
          </cell>
          <cell r="M8230" t="str">
            <v>﻿Đang hoạt động</v>
          </cell>
          <cell r="N8230">
            <v>42668</v>
          </cell>
          <cell r="Q8230">
            <v>1</v>
          </cell>
          <cell r="T8230">
            <v>0</v>
          </cell>
          <cell r="U8230">
            <v>0</v>
          </cell>
          <cell r="V8230">
            <v>0</v>
          </cell>
        </row>
        <row r="8231">
          <cell r="D8231" t="str">
            <v>GIALAI</v>
          </cell>
          <cell r="M8231" t="str">
            <v>﻿Đã nghỉ việc</v>
          </cell>
          <cell r="N8231">
            <v>42664</v>
          </cell>
          <cell r="Q8231">
            <v>0</v>
          </cell>
          <cell r="T8231">
            <v>0</v>
          </cell>
          <cell r="U8231">
            <v>0</v>
          </cell>
          <cell r="V8231">
            <v>0</v>
          </cell>
        </row>
        <row r="8232">
          <cell r="D8232" t="str">
            <v>GENCASA HUẾ 1</v>
          </cell>
          <cell r="M8232" t="str">
            <v>﻿Đang hoạt động</v>
          </cell>
          <cell r="N8232">
            <v>42664</v>
          </cell>
          <cell r="Q8232">
            <v>1</v>
          </cell>
          <cell r="T8232">
            <v>0</v>
          </cell>
          <cell r="U8232">
            <v>0</v>
          </cell>
          <cell r="V8232">
            <v>0</v>
          </cell>
        </row>
        <row r="8233">
          <cell r="D8233" t="str">
            <v>GENCASA THÁI NGUYÊN</v>
          </cell>
          <cell r="M8233" t="str">
            <v>﻿Đang hoạt động</v>
          </cell>
          <cell r="N8233">
            <v>42696</v>
          </cell>
          <cell r="Q8233">
            <v>1</v>
          </cell>
          <cell r="T8233">
            <v>0</v>
          </cell>
          <cell r="U8233">
            <v>0</v>
          </cell>
          <cell r="V8233">
            <v>0</v>
          </cell>
        </row>
        <row r="8234">
          <cell r="D8234" t="str">
            <v>GENCASA HUẾ 1</v>
          </cell>
          <cell r="M8234" t="str">
            <v>﻿Đang hoạt động</v>
          </cell>
          <cell r="N8234">
            <v>42664</v>
          </cell>
          <cell r="Q8234">
            <v>1</v>
          </cell>
          <cell r="T8234">
            <v>0</v>
          </cell>
          <cell r="U8234">
            <v>0</v>
          </cell>
          <cell r="V8234">
            <v>0</v>
          </cell>
        </row>
        <row r="8235">
          <cell r="D8235" t="str">
            <v>GENCASA THÁI BÌNH</v>
          </cell>
          <cell r="M8235" t="str">
            <v>﻿Đang hoạt động</v>
          </cell>
          <cell r="N8235">
            <v>42663</v>
          </cell>
          <cell r="Q8235">
            <v>0</v>
          </cell>
          <cell r="T8235">
            <v>0</v>
          </cell>
          <cell r="U8235">
            <v>1</v>
          </cell>
          <cell r="V8235">
            <v>0</v>
          </cell>
        </row>
        <row r="8236">
          <cell r="D8236" t="str">
            <v>GENCASA NGHỆ AN</v>
          </cell>
          <cell r="M8236" t="str">
            <v>﻿Đã nghỉ việc</v>
          </cell>
          <cell r="N8236">
            <v>42664</v>
          </cell>
          <cell r="Q8236">
            <v>0</v>
          </cell>
          <cell r="T8236">
            <v>0</v>
          </cell>
          <cell r="U8236">
            <v>0</v>
          </cell>
          <cell r="V8236">
            <v>0</v>
          </cell>
        </row>
        <row r="8237">
          <cell r="D8237" t="str">
            <v>GENCASA BÀ RỊA</v>
          </cell>
          <cell r="M8237" t="str">
            <v>﻿Đã nghỉ việc</v>
          </cell>
          <cell r="N8237">
            <v>42664</v>
          </cell>
          <cell r="Q8237">
            <v>0</v>
          </cell>
          <cell r="T8237">
            <v>0</v>
          </cell>
          <cell r="U8237">
            <v>0</v>
          </cell>
          <cell r="V8237">
            <v>0</v>
          </cell>
        </row>
        <row r="8238">
          <cell r="D8238" t="str">
            <v>REDBULL</v>
          </cell>
          <cell r="M8238" t="str">
            <v>﻿Đang hoạt động</v>
          </cell>
          <cell r="N8238">
            <v>42689</v>
          </cell>
          <cell r="Q8238">
            <v>1</v>
          </cell>
          <cell r="T8238">
            <v>0</v>
          </cell>
          <cell r="U8238">
            <v>0</v>
          </cell>
          <cell r="V8238">
            <v>0</v>
          </cell>
        </row>
        <row r="8239">
          <cell r="D8239" t="str">
            <v>GENCASA THÁI NGUYÊN</v>
          </cell>
          <cell r="M8239" t="str">
            <v>﻿Đang hoạt động</v>
          </cell>
          <cell r="N8239">
            <v>42663</v>
          </cell>
          <cell r="Q8239">
            <v>1</v>
          </cell>
          <cell r="T8239">
            <v>0</v>
          </cell>
          <cell r="U8239">
            <v>0</v>
          </cell>
          <cell r="V8239">
            <v>0</v>
          </cell>
        </row>
        <row r="8240">
          <cell r="D8240" t="str">
            <v>LUCKY STAR</v>
          </cell>
          <cell r="M8240" t="str">
            <v>﻿Đang hoạt động</v>
          </cell>
          <cell r="N8240">
            <v>41844</v>
          </cell>
          <cell r="Q8240">
            <v>1</v>
          </cell>
          <cell r="T8240">
            <v>0</v>
          </cell>
          <cell r="U8240">
            <v>0</v>
          </cell>
          <cell r="V8240">
            <v>0</v>
          </cell>
        </row>
        <row r="8241">
          <cell r="D8241" t="str">
            <v>GENCASA NGHỆ AN</v>
          </cell>
          <cell r="M8241" t="str">
            <v>﻿Đang hoạt động</v>
          </cell>
          <cell r="N8241">
            <v>42692</v>
          </cell>
          <cell r="Q8241">
            <v>1</v>
          </cell>
          <cell r="T8241">
            <v>0</v>
          </cell>
          <cell r="U8241">
            <v>0</v>
          </cell>
          <cell r="V8241">
            <v>0</v>
          </cell>
        </row>
        <row r="8242">
          <cell r="D8242" t="str">
            <v>GENCASA HUẾ 1</v>
          </cell>
          <cell r="M8242" t="str">
            <v>﻿Đang hoạt động</v>
          </cell>
          <cell r="N8242">
            <v>42664</v>
          </cell>
          <cell r="Q8242">
            <v>1</v>
          </cell>
          <cell r="T8242">
            <v>0</v>
          </cell>
          <cell r="U8242">
            <v>0</v>
          </cell>
          <cell r="V8242">
            <v>0</v>
          </cell>
        </row>
        <row r="8243">
          <cell r="D8243" t="str">
            <v>GENCASA BÀ RỊA</v>
          </cell>
          <cell r="M8243" t="str">
            <v>﻿Đang hoạt động</v>
          </cell>
          <cell r="N8243">
            <v>42664</v>
          </cell>
          <cell r="Q8243">
            <v>1</v>
          </cell>
          <cell r="T8243">
            <v>0</v>
          </cell>
          <cell r="U8243">
            <v>0</v>
          </cell>
          <cell r="V8243">
            <v>0</v>
          </cell>
        </row>
        <row r="8244">
          <cell r="D8244" t="str">
            <v>GENCASA TUYÊN QUANG</v>
          </cell>
          <cell r="M8244" t="str">
            <v>﻿Đang hoạt động</v>
          </cell>
          <cell r="N8244">
            <v>42663</v>
          </cell>
          <cell r="Q8244">
            <v>1</v>
          </cell>
          <cell r="T8244">
            <v>0</v>
          </cell>
          <cell r="U8244">
            <v>0</v>
          </cell>
          <cell r="V8244">
            <v>0</v>
          </cell>
        </row>
        <row r="8245">
          <cell r="D8245" t="str">
            <v>GENCASA HƯNG YÊN</v>
          </cell>
          <cell r="M8245" t="str">
            <v>﻿Đã nghỉ việc</v>
          </cell>
          <cell r="N8245">
            <v>42664</v>
          </cell>
          <cell r="Q8245">
            <v>0</v>
          </cell>
          <cell r="T8245">
            <v>0</v>
          </cell>
          <cell r="U8245">
            <v>0</v>
          </cell>
          <cell r="V8245">
            <v>0</v>
          </cell>
        </row>
        <row r="8246">
          <cell r="D8246" t="str">
            <v>GENCASA NGHỆ AN</v>
          </cell>
          <cell r="M8246" t="str">
            <v>﻿Đang hoạt động</v>
          </cell>
          <cell r="N8246">
            <v>42663</v>
          </cell>
          <cell r="Q8246">
            <v>1</v>
          </cell>
          <cell r="T8246">
            <v>0</v>
          </cell>
          <cell r="U8246">
            <v>0</v>
          </cell>
          <cell r="V8246">
            <v>0</v>
          </cell>
        </row>
        <row r="8247">
          <cell r="D8247" t="str">
            <v>GENCASA HUẾ 1</v>
          </cell>
          <cell r="M8247" t="str">
            <v>﻿Đang hoạt động</v>
          </cell>
          <cell r="N8247">
            <v>42664</v>
          </cell>
          <cell r="Q8247">
            <v>1</v>
          </cell>
          <cell r="T8247">
            <v>0</v>
          </cell>
          <cell r="U8247">
            <v>0</v>
          </cell>
          <cell r="V8247">
            <v>0</v>
          </cell>
        </row>
        <row r="8248">
          <cell r="D8248" t="str">
            <v>GENCASA BÀ RỊA</v>
          </cell>
          <cell r="M8248" t="str">
            <v>﻿Đang hoạt động</v>
          </cell>
          <cell r="N8248">
            <v>42664</v>
          </cell>
          <cell r="Q8248">
            <v>1</v>
          </cell>
          <cell r="T8248">
            <v>0</v>
          </cell>
          <cell r="U8248">
            <v>0</v>
          </cell>
          <cell r="V8248">
            <v>0</v>
          </cell>
        </row>
        <row r="8249">
          <cell r="D8249" t="str">
            <v>GENCASA HUẾ 1</v>
          </cell>
          <cell r="M8249" t="str">
            <v>﻿Đang hoạt động</v>
          </cell>
          <cell r="N8249">
            <v>42664</v>
          </cell>
          <cell r="Q8249">
            <v>1</v>
          </cell>
          <cell r="T8249">
            <v>0</v>
          </cell>
          <cell r="U8249">
            <v>0</v>
          </cell>
          <cell r="V8249">
            <v>0</v>
          </cell>
        </row>
        <row r="8250">
          <cell r="D8250" t="str">
            <v>GENCASA HUẾ 1</v>
          </cell>
          <cell r="M8250" t="str">
            <v>﻿Đang hoạt động</v>
          </cell>
          <cell r="N8250">
            <v>42664</v>
          </cell>
          <cell r="Q8250">
            <v>1</v>
          </cell>
          <cell r="T8250">
            <v>0</v>
          </cell>
          <cell r="U8250">
            <v>0</v>
          </cell>
          <cell r="V8250">
            <v>0</v>
          </cell>
        </row>
        <row r="8251">
          <cell r="D8251" t="str">
            <v>GENCASA NGHỆ AN</v>
          </cell>
          <cell r="M8251" t="str">
            <v>﻿Đang hoạt động</v>
          </cell>
          <cell r="N8251">
            <v>42692</v>
          </cell>
          <cell r="Q8251">
            <v>1</v>
          </cell>
          <cell r="T8251">
            <v>0</v>
          </cell>
          <cell r="U8251">
            <v>0</v>
          </cell>
          <cell r="V8251">
            <v>0</v>
          </cell>
        </row>
        <row r="8252">
          <cell r="D8252" t="str">
            <v>GENCASA BÀ RỊA</v>
          </cell>
          <cell r="M8252" t="str">
            <v>﻿Đang hoạt động</v>
          </cell>
          <cell r="N8252">
            <v>42668</v>
          </cell>
          <cell r="Q8252">
            <v>1</v>
          </cell>
          <cell r="T8252">
            <v>0</v>
          </cell>
          <cell r="U8252">
            <v>0</v>
          </cell>
          <cell r="V8252">
            <v>0</v>
          </cell>
        </row>
        <row r="8253">
          <cell r="D8253" t="str">
            <v>GENCASA THÁI NGUYÊN</v>
          </cell>
          <cell r="M8253" t="str">
            <v>﻿Đã nghỉ việc</v>
          </cell>
          <cell r="N8253">
            <v>42663</v>
          </cell>
          <cell r="Q8253">
            <v>0</v>
          </cell>
          <cell r="T8253">
            <v>0</v>
          </cell>
          <cell r="U8253">
            <v>0</v>
          </cell>
          <cell r="V8253">
            <v>0</v>
          </cell>
        </row>
        <row r="8254">
          <cell r="D8254" t="str">
            <v>GENCASA NGHỆ AN</v>
          </cell>
          <cell r="M8254" t="str">
            <v>﻿Đang hoạt động</v>
          </cell>
          <cell r="N8254">
            <v>42663</v>
          </cell>
          <cell r="Q8254">
            <v>0</v>
          </cell>
          <cell r="T8254">
            <v>1</v>
          </cell>
          <cell r="U8254">
            <v>0</v>
          </cell>
          <cell r="V8254">
            <v>0</v>
          </cell>
        </row>
        <row r="8255">
          <cell r="D8255" t="str">
            <v>GENCASA HUẾ 1</v>
          </cell>
          <cell r="M8255" t="str">
            <v>﻿Đang hoạt động</v>
          </cell>
          <cell r="N8255">
            <v>42664</v>
          </cell>
          <cell r="Q8255">
            <v>1</v>
          </cell>
          <cell r="T8255">
            <v>0</v>
          </cell>
          <cell r="U8255">
            <v>0</v>
          </cell>
          <cell r="V8255">
            <v>0</v>
          </cell>
        </row>
        <row r="8256">
          <cell r="D8256" t="str">
            <v>GENCASA NGHỆ AN</v>
          </cell>
          <cell r="M8256" t="str">
            <v>﻿Đã nghỉ việc</v>
          </cell>
          <cell r="N8256">
            <v>42663</v>
          </cell>
          <cell r="Q8256">
            <v>0</v>
          </cell>
          <cell r="T8256">
            <v>0</v>
          </cell>
          <cell r="U8256">
            <v>0</v>
          </cell>
          <cell r="V8256">
            <v>0</v>
          </cell>
        </row>
        <row r="8257">
          <cell r="D8257" t="str">
            <v>GENCASA TUYÊN QUANG</v>
          </cell>
          <cell r="M8257" t="str">
            <v>﻿Đang hoạt động</v>
          </cell>
          <cell r="N8257">
            <v>42663</v>
          </cell>
          <cell r="Q8257">
            <v>1</v>
          </cell>
          <cell r="T8257">
            <v>0</v>
          </cell>
          <cell r="U8257">
            <v>0</v>
          </cell>
          <cell r="V8257">
            <v>0</v>
          </cell>
        </row>
        <row r="8258">
          <cell r="D8258" t="str">
            <v>GENCASA TUYÊN QUANG</v>
          </cell>
          <cell r="M8258" t="str">
            <v>﻿Đang hoạt động</v>
          </cell>
          <cell r="N8258">
            <v>42663</v>
          </cell>
          <cell r="Q8258">
            <v>1</v>
          </cell>
          <cell r="T8258">
            <v>0</v>
          </cell>
          <cell r="U8258">
            <v>0</v>
          </cell>
          <cell r="V8258">
            <v>0</v>
          </cell>
        </row>
        <row r="8259">
          <cell r="D8259" t="str">
            <v>GIALAI</v>
          </cell>
          <cell r="M8259" t="str">
            <v>﻿Đã nghỉ việc</v>
          </cell>
          <cell r="N8259">
            <v>42664</v>
          </cell>
          <cell r="Q8259">
            <v>0</v>
          </cell>
          <cell r="T8259">
            <v>0</v>
          </cell>
          <cell r="U8259">
            <v>0</v>
          </cell>
          <cell r="V8259">
            <v>0</v>
          </cell>
        </row>
        <row r="8260">
          <cell r="D8260" t="str">
            <v>REDBULL</v>
          </cell>
          <cell r="M8260" t="str">
            <v>﻿Đang hoạt động</v>
          </cell>
          <cell r="N8260">
            <v>42671</v>
          </cell>
          <cell r="Q8260">
            <v>0</v>
          </cell>
          <cell r="T8260">
            <v>1</v>
          </cell>
          <cell r="U8260">
            <v>0</v>
          </cell>
          <cell r="V8260">
            <v>0</v>
          </cell>
        </row>
        <row r="8261">
          <cell r="D8261" t="str">
            <v>GENCASA HUẾ 1</v>
          </cell>
          <cell r="M8261" t="str">
            <v>﻿Đã nghỉ việc</v>
          </cell>
          <cell r="N8261">
            <v>42664</v>
          </cell>
          <cell r="Q8261">
            <v>0</v>
          </cell>
          <cell r="T8261">
            <v>0</v>
          </cell>
          <cell r="U8261">
            <v>0</v>
          </cell>
          <cell r="V8261">
            <v>0</v>
          </cell>
        </row>
        <row r="8262">
          <cell r="D8262" t="str">
            <v>GENCASA TUYÊN QUANG</v>
          </cell>
          <cell r="M8262" t="str">
            <v>﻿Đang hoạt động</v>
          </cell>
          <cell r="N8262">
            <v>42698</v>
          </cell>
          <cell r="Q8262">
            <v>1</v>
          </cell>
          <cell r="T8262">
            <v>0</v>
          </cell>
          <cell r="U8262">
            <v>0</v>
          </cell>
          <cell r="V8262">
            <v>0</v>
          </cell>
        </row>
        <row r="8263">
          <cell r="D8263" t="str">
            <v>GENCASA TUYÊN QUANG</v>
          </cell>
          <cell r="M8263" t="str">
            <v>﻿Đang hoạt động</v>
          </cell>
          <cell r="N8263">
            <v>42698</v>
          </cell>
          <cell r="Q8263">
            <v>1</v>
          </cell>
          <cell r="T8263">
            <v>0</v>
          </cell>
          <cell r="U8263">
            <v>0</v>
          </cell>
          <cell r="V8263">
            <v>0</v>
          </cell>
        </row>
        <row r="8264">
          <cell r="D8264" t="str">
            <v>GENCASA TUYÊN QUANG</v>
          </cell>
          <cell r="M8264" t="str">
            <v>﻿Đã nghỉ việc</v>
          </cell>
          <cell r="N8264">
            <v>42663</v>
          </cell>
          <cell r="Q8264">
            <v>0</v>
          </cell>
          <cell r="T8264">
            <v>0</v>
          </cell>
          <cell r="U8264">
            <v>0</v>
          </cell>
          <cell r="V8264">
            <v>0</v>
          </cell>
        </row>
        <row r="8265">
          <cell r="D8265" t="str">
            <v>GENCASA TUYÊN QUANG</v>
          </cell>
          <cell r="M8265" t="str">
            <v>﻿Đang hoạt động</v>
          </cell>
          <cell r="N8265">
            <v>42663</v>
          </cell>
          <cell r="Q8265">
            <v>1</v>
          </cell>
          <cell r="T8265">
            <v>0</v>
          </cell>
          <cell r="U8265">
            <v>0</v>
          </cell>
          <cell r="V8265">
            <v>0</v>
          </cell>
        </row>
        <row r="8266">
          <cell r="D8266" t="str">
            <v>GENCASA HUẾ 1</v>
          </cell>
          <cell r="M8266" t="str">
            <v>﻿Đang hoạt động</v>
          </cell>
          <cell r="N8266">
            <v>42664</v>
          </cell>
          <cell r="Q8266">
            <v>1</v>
          </cell>
          <cell r="T8266">
            <v>0</v>
          </cell>
          <cell r="U8266">
            <v>0</v>
          </cell>
          <cell r="V8266">
            <v>0</v>
          </cell>
        </row>
        <row r="8267">
          <cell r="D8267" t="str">
            <v>GENCASA TUYÊN QUANG</v>
          </cell>
          <cell r="M8267" t="str">
            <v>﻿Đang hoạt động</v>
          </cell>
          <cell r="N8267">
            <v>42663</v>
          </cell>
          <cell r="Q8267">
            <v>1</v>
          </cell>
          <cell r="T8267">
            <v>0</v>
          </cell>
          <cell r="U8267">
            <v>0</v>
          </cell>
          <cell r="V8267">
            <v>0</v>
          </cell>
        </row>
        <row r="8268">
          <cell r="D8268" t="str">
            <v>GENCASA BÀ RỊA</v>
          </cell>
          <cell r="M8268" t="str">
            <v>﻿Đang hoạt động</v>
          </cell>
          <cell r="N8268">
            <v>42664</v>
          </cell>
          <cell r="Q8268">
            <v>1</v>
          </cell>
          <cell r="T8268">
            <v>0</v>
          </cell>
          <cell r="U8268">
            <v>0</v>
          </cell>
          <cell r="V8268">
            <v>0</v>
          </cell>
        </row>
        <row r="8269">
          <cell r="D8269" t="str">
            <v>GENCASA THÁI NGUYÊN</v>
          </cell>
          <cell r="M8269" t="str">
            <v>﻿Đang hoạt động</v>
          </cell>
          <cell r="N8269">
            <v>42663</v>
          </cell>
          <cell r="Q8269">
            <v>1</v>
          </cell>
          <cell r="T8269">
            <v>0</v>
          </cell>
          <cell r="U8269">
            <v>0</v>
          </cell>
          <cell r="V8269">
            <v>0</v>
          </cell>
        </row>
        <row r="8270">
          <cell r="D8270" t="str">
            <v>REDBULL</v>
          </cell>
          <cell r="M8270" t="str">
            <v>﻿Đang hoạt động</v>
          </cell>
          <cell r="N8270">
            <v>42689</v>
          </cell>
          <cell r="Q8270">
            <v>1</v>
          </cell>
          <cell r="T8270">
            <v>0</v>
          </cell>
          <cell r="U8270">
            <v>0</v>
          </cell>
          <cell r="V8270">
            <v>0</v>
          </cell>
        </row>
        <row r="8271">
          <cell r="D8271" t="str">
            <v>GENCASA BÀ RỊA</v>
          </cell>
          <cell r="M8271" t="str">
            <v>﻿Đang hoạt động</v>
          </cell>
          <cell r="N8271">
            <v>42664</v>
          </cell>
          <cell r="Q8271">
            <v>1</v>
          </cell>
          <cell r="T8271">
            <v>0</v>
          </cell>
          <cell r="U8271">
            <v>0</v>
          </cell>
          <cell r="V8271">
            <v>0</v>
          </cell>
        </row>
        <row r="8272">
          <cell r="D8272" t="str">
            <v>GENCASA TUYÊN QUANG</v>
          </cell>
          <cell r="M8272" t="str">
            <v>﻿Đang hoạt động</v>
          </cell>
          <cell r="N8272">
            <v>42663</v>
          </cell>
          <cell r="Q8272">
            <v>1</v>
          </cell>
          <cell r="T8272">
            <v>0</v>
          </cell>
          <cell r="U8272">
            <v>0</v>
          </cell>
          <cell r="V8272">
            <v>0</v>
          </cell>
        </row>
        <row r="8273">
          <cell r="D8273" t="str">
            <v>GENCASA BÀ RỊA</v>
          </cell>
          <cell r="M8273" t="str">
            <v>﻿Đã nghỉ việc</v>
          </cell>
          <cell r="N8273">
            <v>42668</v>
          </cell>
          <cell r="Q8273">
            <v>0</v>
          </cell>
          <cell r="T8273">
            <v>0</v>
          </cell>
          <cell r="U8273">
            <v>0</v>
          </cell>
          <cell r="V8273">
            <v>0</v>
          </cell>
        </row>
        <row r="8274">
          <cell r="D8274" t="str">
            <v>GENCASA HUẾ 1</v>
          </cell>
          <cell r="M8274" t="str">
            <v>﻿Đang hoạt động</v>
          </cell>
          <cell r="N8274">
            <v>42663</v>
          </cell>
          <cell r="Q8274">
            <v>1</v>
          </cell>
          <cell r="T8274">
            <v>0</v>
          </cell>
          <cell r="U8274">
            <v>0</v>
          </cell>
          <cell r="V8274">
            <v>0</v>
          </cell>
        </row>
        <row r="8275">
          <cell r="D8275" t="str">
            <v>GENCASA NGHỆ AN</v>
          </cell>
          <cell r="M8275" t="str">
            <v>﻿Đã nghỉ việc</v>
          </cell>
          <cell r="N8275">
            <v>42663</v>
          </cell>
          <cell r="Q8275">
            <v>0</v>
          </cell>
          <cell r="T8275">
            <v>0</v>
          </cell>
          <cell r="U8275">
            <v>0</v>
          </cell>
          <cell r="V8275">
            <v>0</v>
          </cell>
        </row>
        <row r="8276">
          <cell r="D8276" t="str">
            <v>GENCASA BÀ RỊA</v>
          </cell>
          <cell r="M8276" t="str">
            <v>﻿Đã nghỉ việc</v>
          </cell>
          <cell r="N8276">
            <v>42664</v>
          </cell>
          <cell r="Q8276">
            <v>0</v>
          </cell>
          <cell r="T8276">
            <v>0</v>
          </cell>
          <cell r="U8276">
            <v>0</v>
          </cell>
          <cell r="V8276">
            <v>0</v>
          </cell>
        </row>
        <row r="8277">
          <cell r="D8277" t="str">
            <v>GENCASA TUYÊN QUANG</v>
          </cell>
          <cell r="M8277" t="str">
            <v>﻿Đang hoạt động</v>
          </cell>
          <cell r="N8277">
            <v>42663</v>
          </cell>
          <cell r="Q8277">
            <v>1</v>
          </cell>
          <cell r="T8277">
            <v>0</v>
          </cell>
          <cell r="U8277">
            <v>0</v>
          </cell>
          <cell r="V8277">
            <v>0</v>
          </cell>
        </row>
        <row r="8278">
          <cell r="D8278" t="str">
            <v>REDBULL</v>
          </cell>
          <cell r="M8278" t="str">
            <v>﻿Đang hoạt động</v>
          </cell>
          <cell r="N8278">
            <v>42689</v>
          </cell>
          <cell r="Q8278">
            <v>1</v>
          </cell>
          <cell r="T8278">
            <v>0</v>
          </cell>
          <cell r="U8278">
            <v>0</v>
          </cell>
          <cell r="V8278">
            <v>0</v>
          </cell>
        </row>
        <row r="8279">
          <cell r="D8279" t="str">
            <v>GENCASA TUYÊN QUANG</v>
          </cell>
          <cell r="M8279" t="str">
            <v>﻿Đã nghỉ việc</v>
          </cell>
          <cell r="N8279">
            <v>42663</v>
          </cell>
          <cell r="Q8279">
            <v>0</v>
          </cell>
          <cell r="T8279">
            <v>0</v>
          </cell>
          <cell r="U8279">
            <v>0</v>
          </cell>
          <cell r="V8279">
            <v>0</v>
          </cell>
        </row>
        <row r="8280">
          <cell r="D8280" t="str">
            <v>VĨNH LONG</v>
          </cell>
          <cell r="M8280" t="str">
            <v>﻿Đang hoạt động</v>
          </cell>
          <cell r="N8280">
            <v>42724</v>
          </cell>
          <cell r="Q8280">
            <v>1</v>
          </cell>
          <cell r="T8280">
            <v>0</v>
          </cell>
          <cell r="U8280">
            <v>0</v>
          </cell>
          <cell r="V8280">
            <v>0</v>
          </cell>
        </row>
        <row r="8281">
          <cell r="D8281" t="str">
            <v>GENCASA THÁI NGUYÊN</v>
          </cell>
          <cell r="M8281" t="str">
            <v>﻿Đã nghỉ việc</v>
          </cell>
          <cell r="N8281">
            <v>42663</v>
          </cell>
          <cell r="Q8281">
            <v>0</v>
          </cell>
          <cell r="T8281">
            <v>0</v>
          </cell>
          <cell r="U8281">
            <v>0</v>
          </cell>
          <cell r="V8281">
            <v>0</v>
          </cell>
        </row>
        <row r="8282">
          <cell r="D8282" t="str">
            <v>GENCASA HUẾ 1</v>
          </cell>
          <cell r="M8282" t="str">
            <v>﻿Đang hoạt động</v>
          </cell>
          <cell r="N8282">
            <v>42664</v>
          </cell>
          <cell r="Q8282">
            <v>1</v>
          </cell>
          <cell r="T8282">
            <v>0</v>
          </cell>
          <cell r="U8282">
            <v>0</v>
          </cell>
          <cell r="V8282">
            <v>0</v>
          </cell>
        </row>
        <row r="8283">
          <cell r="D8283" t="str">
            <v>REDBULL</v>
          </cell>
          <cell r="M8283" t="str">
            <v>﻿Đang hoạt động</v>
          </cell>
          <cell r="N8283">
            <v>42699</v>
          </cell>
          <cell r="Q8283">
            <v>1</v>
          </cell>
          <cell r="T8283">
            <v>0</v>
          </cell>
          <cell r="U8283">
            <v>0</v>
          </cell>
          <cell r="V8283">
            <v>0</v>
          </cell>
        </row>
        <row r="8284">
          <cell r="D8284" t="str">
            <v>GENCASA BÀ RỊA</v>
          </cell>
          <cell r="M8284" t="str">
            <v>﻿Đang hoạt động</v>
          </cell>
          <cell r="N8284">
            <v>42664</v>
          </cell>
          <cell r="Q8284">
            <v>1</v>
          </cell>
          <cell r="T8284">
            <v>0</v>
          </cell>
          <cell r="U8284">
            <v>0</v>
          </cell>
          <cell r="V8284">
            <v>0</v>
          </cell>
        </row>
        <row r="8285">
          <cell r="D8285" t="str">
            <v>GENCASA THÁI NGUYÊN</v>
          </cell>
          <cell r="M8285" t="str">
            <v>﻿Đã nghỉ việc</v>
          </cell>
          <cell r="N8285">
            <v>42663</v>
          </cell>
          <cell r="Q8285">
            <v>0</v>
          </cell>
          <cell r="T8285">
            <v>0</v>
          </cell>
          <cell r="U8285">
            <v>0</v>
          </cell>
          <cell r="V8285">
            <v>0</v>
          </cell>
        </row>
        <row r="8286">
          <cell r="D8286" t="str">
            <v>GENCASA BÀ RỊA</v>
          </cell>
          <cell r="M8286" t="str">
            <v>﻿Đang hoạt động</v>
          </cell>
          <cell r="N8286">
            <v>42670</v>
          </cell>
          <cell r="Q8286">
            <v>1</v>
          </cell>
          <cell r="T8286">
            <v>0</v>
          </cell>
          <cell r="U8286">
            <v>0</v>
          </cell>
          <cell r="V8286">
            <v>0</v>
          </cell>
        </row>
        <row r="8287">
          <cell r="D8287" t="str">
            <v>GENCASA TUYÊN QUANG</v>
          </cell>
          <cell r="M8287" t="str">
            <v>﻿Đang hoạt động</v>
          </cell>
          <cell r="N8287">
            <v>42663</v>
          </cell>
          <cell r="Q8287">
            <v>1</v>
          </cell>
          <cell r="T8287">
            <v>0</v>
          </cell>
          <cell r="U8287">
            <v>0</v>
          </cell>
          <cell r="V8287">
            <v>0</v>
          </cell>
        </row>
        <row r="8288">
          <cell r="D8288" t="str">
            <v>GENCASA TUYÊN QUANG</v>
          </cell>
          <cell r="M8288" t="str">
            <v>﻿Đã nghỉ việc</v>
          </cell>
          <cell r="N8288">
            <v>42670</v>
          </cell>
          <cell r="Q8288">
            <v>0</v>
          </cell>
          <cell r="T8288">
            <v>0</v>
          </cell>
          <cell r="U8288">
            <v>0</v>
          </cell>
          <cell r="V8288">
            <v>0</v>
          </cell>
        </row>
        <row r="8289">
          <cell r="D8289" t="str">
            <v>GENCASA THÁI NGUYÊN</v>
          </cell>
          <cell r="M8289" t="str">
            <v>﻿Đang hoạt động</v>
          </cell>
          <cell r="N8289">
            <v>42663</v>
          </cell>
          <cell r="Q8289">
            <v>1</v>
          </cell>
          <cell r="T8289">
            <v>0</v>
          </cell>
          <cell r="U8289">
            <v>0</v>
          </cell>
          <cell r="V8289">
            <v>0</v>
          </cell>
        </row>
        <row r="8290">
          <cell r="D8290" t="str">
            <v>VĨNH LONG</v>
          </cell>
          <cell r="M8290" t="str">
            <v>﻿Đã nghỉ việc</v>
          </cell>
          <cell r="N8290">
            <v>42669</v>
          </cell>
          <cell r="Q8290">
            <v>0</v>
          </cell>
          <cell r="T8290">
            <v>0</v>
          </cell>
          <cell r="U8290">
            <v>0</v>
          </cell>
          <cell r="V8290">
            <v>0</v>
          </cell>
        </row>
        <row r="8291">
          <cell r="D8291" t="str">
            <v>GENCASA TUYÊN QUANG</v>
          </cell>
          <cell r="M8291" t="str">
            <v>﻿Đang hoạt động</v>
          </cell>
          <cell r="N8291">
            <v>42663</v>
          </cell>
          <cell r="Q8291">
            <v>1</v>
          </cell>
          <cell r="T8291">
            <v>0</v>
          </cell>
          <cell r="U8291">
            <v>0</v>
          </cell>
          <cell r="V8291">
            <v>0</v>
          </cell>
        </row>
        <row r="8292">
          <cell r="D8292" t="str">
            <v>GENCASA TUYÊN QUANG</v>
          </cell>
          <cell r="M8292" t="str">
            <v>﻿Đang hoạt động</v>
          </cell>
          <cell r="N8292">
            <v>42663</v>
          </cell>
          <cell r="Q8292">
            <v>1</v>
          </cell>
          <cell r="T8292">
            <v>0</v>
          </cell>
          <cell r="U8292">
            <v>0</v>
          </cell>
          <cell r="V8292">
            <v>0</v>
          </cell>
        </row>
        <row r="8293">
          <cell r="D8293" t="str">
            <v>GENCASA NGHỆ AN</v>
          </cell>
          <cell r="M8293" t="str">
            <v>﻿Đang hoạt động</v>
          </cell>
          <cell r="N8293">
            <v>42663</v>
          </cell>
          <cell r="Q8293">
            <v>1</v>
          </cell>
          <cell r="T8293">
            <v>0</v>
          </cell>
          <cell r="U8293">
            <v>0</v>
          </cell>
          <cell r="V8293">
            <v>0</v>
          </cell>
        </row>
        <row r="8294">
          <cell r="D8294" t="str">
            <v>GENCASA TUYÊN QUANG</v>
          </cell>
          <cell r="M8294" t="str">
            <v>﻿Đang hoạt động</v>
          </cell>
          <cell r="N8294">
            <v>42663</v>
          </cell>
          <cell r="Q8294">
            <v>1</v>
          </cell>
          <cell r="T8294">
            <v>0</v>
          </cell>
          <cell r="U8294">
            <v>0</v>
          </cell>
          <cell r="V8294">
            <v>0</v>
          </cell>
        </row>
        <row r="8295">
          <cell r="D8295" t="str">
            <v>GENCASA THÁI NGUYÊN</v>
          </cell>
          <cell r="M8295" t="str">
            <v>﻿Đang hoạt động</v>
          </cell>
          <cell r="N8295">
            <v>42663</v>
          </cell>
          <cell r="Q8295">
            <v>1</v>
          </cell>
          <cell r="T8295">
            <v>0</v>
          </cell>
          <cell r="U8295">
            <v>0</v>
          </cell>
          <cell r="V8295">
            <v>0</v>
          </cell>
        </row>
        <row r="8296">
          <cell r="D8296" t="str">
            <v>GENCASA THÁI NGUYÊN</v>
          </cell>
          <cell r="M8296" t="str">
            <v>﻿Đã nghỉ việc</v>
          </cell>
          <cell r="N8296">
            <v>42663</v>
          </cell>
          <cell r="Q8296">
            <v>0</v>
          </cell>
          <cell r="T8296">
            <v>0</v>
          </cell>
          <cell r="U8296">
            <v>0</v>
          </cell>
          <cell r="V8296">
            <v>0</v>
          </cell>
        </row>
        <row r="8297">
          <cell r="D8297" t="str">
            <v>GENCASA NGHỆ AN</v>
          </cell>
          <cell r="M8297" t="str">
            <v>﻿Đang hoạt động</v>
          </cell>
          <cell r="N8297">
            <v>42663</v>
          </cell>
          <cell r="Q8297">
            <v>1</v>
          </cell>
          <cell r="T8297">
            <v>0</v>
          </cell>
          <cell r="U8297">
            <v>0</v>
          </cell>
          <cell r="V8297">
            <v>0</v>
          </cell>
        </row>
        <row r="8298">
          <cell r="D8298" t="str">
            <v>REDBULL</v>
          </cell>
          <cell r="M8298" t="str">
            <v>﻿Tạm đình chỉ</v>
          </cell>
          <cell r="N8298">
            <v>42663</v>
          </cell>
          <cell r="Q8298">
            <v>0</v>
          </cell>
          <cell r="T8298">
            <v>0</v>
          </cell>
          <cell r="U8298">
            <v>1</v>
          </cell>
          <cell r="V8298">
            <v>0</v>
          </cell>
        </row>
        <row r="8299">
          <cell r="D8299" t="str">
            <v>GENCASA BÀ RỊA</v>
          </cell>
          <cell r="M8299" t="str">
            <v>﻿Đang hoạt động</v>
          </cell>
          <cell r="N8299">
            <v>42668</v>
          </cell>
          <cell r="Q8299">
            <v>1</v>
          </cell>
          <cell r="T8299">
            <v>0</v>
          </cell>
          <cell r="U8299">
            <v>0</v>
          </cell>
          <cell r="V8299">
            <v>0</v>
          </cell>
        </row>
        <row r="8300">
          <cell r="D8300" t="str">
            <v>GENCASA NGHỆ AN</v>
          </cell>
          <cell r="M8300" t="str">
            <v>﻿Đang hoạt động</v>
          </cell>
          <cell r="N8300">
            <v>42684</v>
          </cell>
          <cell r="Q8300">
            <v>1</v>
          </cell>
          <cell r="T8300">
            <v>0</v>
          </cell>
          <cell r="U8300">
            <v>0</v>
          </cell>
          <cell r="V8300">
            <v>0</v>
          </cell>
        </row>
        <row r="8301">
          <cell r="D8301" t="str">
            <v>REDBULL</v>
          </cell>
          <cell r="M8301" t="str">
            <v>﻿Đã nghỉ việc</v>
          </cell>
          <cell r="N8301">
            <v>42663</v>
          </cell>
          <cell r="Q8301">
            <v>0</v>
          </cell>
          <cell r="T8301">
            <v>0</v>
          </cell>
          <cell r="U8301">
            <v>0</v>
          </cell>
          <cell r="V8301">
            <v>0</v>
          </cell>
        </row>
        <row r="8302">
          <cell r="D8302" t="str">
            <v>GENCASA THÁI NGUYÊN</v>
          </cell>
          <cell r="M8302" t="str">
            <v>﻿Đã nghỉ việc</v>
          </cell>
          <cell r="N8302">
            <v>42663</v>
          </cell>
          <cell r="Q8302">
            <v>0</v>
          </cell>
          <cell r="T8302">
            <v>0</v>
          </cell>
          <cell r="U8302">
            <v>0</v>
          </cell>
          <cell r="V8302">
            <v>0</v>
          </cell>
        </row>
        <row r="8303">
          <cell r="D8303" t="str">
            <v>GENCASA NGHỆ AN</v>
          </cell>
          <cell r="M8303" t="str">
            <v>﻿Đã nghỉ việc</v>
          </cell>
          <cell r="N8303">
            <v>42663</v>
          </cell>
          <cell r="Q8303">
            <v>0</v>
          </cell>
          <cell r="T8303">
            <v>0</v>
          </cell>
          <cell r="U8303">
            <v>0</v>
          </cell>
          <cell r="V8303">
            <v>0</v>
          </cell>
        </row>
        <row r="8304">
          <cell r="D8304" t="str">
            <v>GENCASA NGHỆ AN</v>
          </cell>
          <cell r="M8304" t="str">
            <v>﻿Đã nghỉ việc</v>
          </cell>
          <cell r="N8304">
            <v>42664</v>
          </cell>
          <cell r="Q8304">
            <v>0</v>
          </cell>
          <cell r="T8304">
            <v>0</v>
          </cell>
          <cell r="U8304">
            <v>0</v>
          </cell>
          <cell r="V8304">
            <v>0</v>
          </cell>
        </row>
        <row r="8305">
          <cell r="D8305" t="str">
            <v>REDBULL</v>
          </cell>
          <cell r="M8305" t="str">
            <v>﻿Đang hoạt động</v>
          </cell>
          <cell r="N8305">
            <v>42663</v>
          </cell>
          <cell r="Q8305">
            <v>0</v>
          </cell>
          <cell r="T8305">
            <v>0</v>
          </cell>
          <cell r="U8305">
            <v>1</v>
          </cell>
          <cell r="V8305">
            <v>0</v>
          </cell>
        </row>
        <row r="8306">
          <cell r="D8306" t="str">
            <v>GENCASA NGHỆ AN</v>
          </cell>
          <cell r="M8306" t="str">
            <v>﻿Đã nghỉ việc</v>
          </cell>
          <cell r="N8306">
            <v>42664</v>
          </cell>
          <cell r="Q8306">
            <v>0</v>
          </cell>
          <cell r="T8306">
            <v>0</v>
          </cell>
          <cell r="U8306">
            <v>0</v>
          </cell>
          <cell r="V8306">
            <v>0</v>
          </cell>
        </row>
        <row r="8307">
          <cell r="D8307" t="str">
            <v>GENCASA NGHỆ AN</v>
          </cell>
          <cell r="M8307" t="str">
            <v>﻿Đang hoạt động</v>
          </cell>
          <cell r="N8307">
            <v>42663</v>
          </cell>
          <cell r="Q8307">
            <v>1</v>
          </cell>
          <cell r="T8307">
            <v>0</v>
          </cell>
          <cell r="U8307">
            <v>0</v>
          </cell>
          <cell r="V8307">
            <v>0</v>
          </cell>
        </row>
        <row r="8308">
          <cell r="D8308" t="str">
            <v>GENCASA NGHỆ AN</v>
          </cell>
          <cell r="M8308" t="str">
            <v>﻿Đã nghỉ việc</v>
          </cell>
          <cell r="N8308">
            <v>42663</v>
          </cell>
          <cell r="Q8308">
            <v>0</v>
          </cell>
          <cell r="T8308">
            <v>0</v>
          </cell>
          <cell r="U8308">
            <v>0</v>
          </cell>
          <cell r="V8308">
            <v>0</v>
          </cell>
        </row>
        <row r="8309">
          <cell r="D8309" t="str">
            <v>GENCASA THÁI NGUYÊN</v>
          </cell>
          <cell r="M8309" t="str">
            <v>﻿Đang hoạt động</v>
          </cell>
          <cell r="N8309">
            <v>42663</v>
          </cell>
          <cell r="Q8309">
            <v>1</v>
          </cell>
          <cell r="T8309">
            <v>0</v>
          </cell>
          <cell r="U8309">
            <v>0</v>
          </cell>
          <cell r="V8309">
            <v>0</v>
          </cell>
        </row>
        <row r="8310">
          <cell r="D8310" t="str">
            <v>REDBULL</v>
          </cell>
          <cell r="M8310" t="str">
            <v>﻿Đã nghỉ việc</v>
          </cell>
          <cell r="N8310">
            <v>42664</v>
          </cell>
          <cell r="Q8310">
            <v>0</v>
          </cell>
          <cell r="T8310">
            <v>0</v>
          </cell>
          <cell r="U8310">
            <v>0</v>
          </cell>
          <cell r="V8310">
            <v>0</v>
          </cell>
        </row>
        <row r="8311">
          <cell r="D8311" t="str">
            <v>GENCASA NGHỆ AN</v>
          </cell>
          <cell r="M8311" t="str">
            <v>﻿Đang hoạt động</v>
          </cell>
          <cell r="N8311">
            <v>42663</v>
          </cell>
          <cell r="Q8311">
            <v>1</v>
          </cell>
          <cell r="T8311">
            <v>0</v>
          </cell>
          <cell r="U8311">
            <v>0</v>
          </cell>
          <cell r="V8311">
            <v>0</v>
          </cell>
        </row>
        <row r="8312">
          <cell r="D8312" t="str">
            <v>GENCASA BÀ RỊA</v>
          </cell>
          <cell r="M8312" t="str">
            <v>﻿Đang hoạt động</v>
          </cell>
          <cell r="N8312">
            <v>42664</v>
          </cell>
          <cell r="Q8312">
            <v>1</v>
          </cell>
          <cell r="T8312">
            <v>0</v>
          </cell>
          <cell r="U8312">
            <v>0</v>
          </cell>
          <cell r="V8312">
            <v>0</v>
          </cell>
        </row>
        <row r="8313">
          <cell r="D8313" t="str">
            <v>GENCASA NGHỆ AN</v>
          </cell>
          <cell r="M8313" t="str">
            <v>﻿Đang hoạt động</v>
          </cell>
          <cell r="N8313">
            <v>42663</v>
          </cell>
          <cell r="Q8313">
            <v>1</v>
          </cell>
          <cell r="T8313">
            <v>0</v>
          </cell>
          <cell r="U8313">
            <v>0</v>
          </cell>
          <cell r="V8313">
            <v>0</v>
          </cell>
        </row>
        <row r="8314">
          <cell r="D8314" t="str">
            <v>GENCASA NGHỆ AN</v>
          </cell>
          <cell r="M8314" t="str">
            <v>﻿Đang hoạt động</v>
          </cell>
          <cell r="N8314">
            <v>42692</v>
          </cell>
          <cell r="Q8314">
            <v>1</v>
          </cell>
          <cell r="T8314">
            <v>0</v>
          </cell>
          <cell r="U8314">
            <v>0</v>
          </cell>
          <cell r="V8314">
            <v>0</v>
          </cell>
        </row>
        <row r="8315">
          <cell r="D8315" t="str">
            <v>GENCASA THÁI NGUYÊN</v>
          </cell>
          <cell r="M8315" t="str">
            <v>﻿Đang hoạt động</v>
          </cell>
          <cell r="N8315">
            <v>42663</v>
          </cell>
          <cell r="Q8315">
            <v>1</v>
          </cell>
          <cell r="T8315">
            <v>0</v>
          </cell>
          <cell r="U8315">
            <v>0</v>
          </cell>
          <cell r="V8315">
            <v>0</v>
          </cell>
        </row>
        <row r="8316">
          <cell r="D8316" t="str">
            <v>ALLEGRO</v>
          </cell>
          <cell r="M8316" t="str">
            <v>﻿Đang hoạt động</v>
          </cell>
          <cell r="N8316">
            <v>41845</v>
          </cell>
          <cell r="Q8316">
            <v>0</v>
          </cell>
          <cell r="T8316">
            <v>0</v>
          </cell>
          <cell r="U8316">
            <v>0</v>
          </cell>
          <cell r="V8316">
            <v>1</v>
          </cell>
        </row>
        <row r="8317">
          <cell r="D8317" t="str">
            <v>GENCASA NGHỆ AN</v>
          </cell>
          <cell r="M8317" t="str">
            <v>﻿Đã nghỉ việc</v>
          </cell>
          <cell r="N8317">
            <v>42663</v>
          </cell>
          <cell r="Q8317">
            <v>0</v>
          </cell>
          <cell r="T8317">
            <v>0</v>
          </cell>
          <cell r="U8317">
            <v>0</v>
          </cell>
          <cell r="V8317">
            <v>0</v>
          </cell>
        </row>
        <row r="8318">
          <cell r="D8318" t="str">
            <v>REDBULL</v>
          </cell>
          <cell r="M8318" t="str">
            <v>﻿Đang hoạt động</v>
          </cell>
          <cell r="N8318">
            <v>42671</v>
          </cell>
          <cell r="Q8318">
            <v>0</v>
          </cell>
          <cell r="T8318">
            <v>0</v>
          </cell>
          <cell r="U8318">
            <v>1</v>
          </cell>
          <cell r="V8318">
            <v>0</v>
          </cell>
        </row>
        <row r="8319">
          <cell r="D8319" t="str">
            <v>LIB</v>
          </cell>
          <cell r="M8319" t="str">
            <v>﻿Đã nghỉ việc</v>
          </cell>
          <cell r="N8319">
            <v>42664</v>
          </cell>
          <cell r="Q8319">
            <v>0</v>
          </cell>
          <cell r="T8319">
            <v>0</v>
          </cell>
          <cell r="U8319">
            <v>0</v>
          </cell>
          <cell r="V8319">
            <v>0</v>
          </cell>
        </row>
        <row r="8320">
          <cell r="D8320" t="str">
            <v>GIALAI</v>
          </cell>
          <cell r="M8320" t="str">
            <v>﻿Đã nghỉ việc</v>
          </cell>
          <cell r="N8320">
            <v>42664</v>
          </cell>
          <cell r="Q8320">
            <v>0</v>
          </cell>
          <cell r="T8320">
            <v>0</v>
          </cell>
          <cell r="U8320">
            <v>0</v>
          </cell>
          <cell r="V8320">
            <v>0</v>
          </cell>
        </row>
        <row r="8321">
          <cell r="D8321" t="str">
            <v>GENCASA NGHỆ AN</v>
          </cell>
          <cell r="M8321" t="str">
            <v>﻿Đang hoạt động</v>
          </cell>
          <cell r="N8321">
            <v>42692</v>
          </cell>
          <cell r="Q8321">
            <v>1</v>
          </cell>
          <cell r="T8321">
            <v>0</v>
          </cell>
          <cell r="U8321">
            <v>0</v>
          </cell>
          <cell r="V8321">
            <v>0</v>
          </cell>
        </row>
        <row r="8322">
          <cell r="D8322" t="str">
            <v>GENCASA NGHỆ AN</v>
          </cell>
          <cell r="M8322" t="str">
            <v>﻿Đang hoạt động</v>
          </cell>
          <cell r="N8322">
            <v>42692</v>
          </cell>
          <cell r="Q8322">
            <v>1</v>
          </cell>
          <cell r="T8322">
            <v>0</v>
          </cell>
          <cell r="U8322">
            <v>0</v>
          </cell>
          <cell r="V8322">
            <v>0</v>
          </cell>
        </row>
        <row r="8323">
          <cell r="D8323" t="str">
            <v>REDBULL</v>
          </cell>
          <cell r="M8323" t="str">
            <v>﻿Đang hoạt động</v>
          </cell>
          <cell r="N8323">
            <v>42663</v>
          </cell>
          <cell r="Q8323">
            <v>1</v>
          </cell>
          <cell r="T8323">
            <v>0</v>
          </cell>
          <cell r="U8323">
            <v>0</v>
          </cell>
          <cell r="V8323">
            <v>0</v>
          </cell>
        </row>
        <row r="8324">
          <cell r="D8324" t="str">
            <v>GENCASA NGHỆ AN</v>
          </cell>
          <cell r="M8324" t="str">
            <v>﻿Đang hoạt động</v>
          </cell>
          <cell r="N8324">
            <v>42664</v>
          </cell>
          <cell r="Q8324">
            <v>1</v>
          </cell>
          <cell r="T8324">
            <v>0</v>
          </cell>
          <cell r="U8324">
            <v>0</v>
          </cell>
          <cell r="V8324">
            <v>0</v>
          </cell>
        </row>
        <row r="8325">
          <cell r="D8325" t="str">
            <v>GENCASA NGHỆ AN</v>
          </cell>
          <cell r="M8325" t="str">
            <v>﻿Đang hoạt động</v>
          </cell>
          <cell r="N8325">
            <v>42664</v>
          </cell>
          <cell r="Q8325">
            <v>1</v>
          </cell>
          <cell r="T8325">
            <v>0</v>
          </cell>
          <cell r="U8325">
            <v>0</v>
          </cell>
          <cell r="V8325">
            <v>0</v>
          </cell>
        </row>
        <row r="8326">
          <cell r="D8326" t="str">
            <v>GENCASA NGHỆ AN</v>
          </cell>
          <cell r="M8326" t="str">
            <v>﻿Đang hoạt động</v>
          </cell>
          <cell r="N8326">
            <v>42692</v>
          </cell>
          <cell r="Q8326">
            <v>1</v>
          </cell>
          <cell r="T8326">
            <v>0</v>
          </cell>
          <cell r="U8326">
            <v>0</v>
          </cell>
          <cell r="V8326">
            <v>0</v>
          </cell>
        </row>
        <row r="8327">
          <cell r="D8327" t="str">
            <v>REDBULL</v>
          </cell>
          <cell r="M8327" t="str">
            <v>﻿Đang hoạt động</v>
          </cell>
          <cell r="N8327">
            <v>42663</v>
          </cell>
          <cell r="Q8327">
            <v>1</v>
          </cell>
          <cell r="T8327">
            <v>0</v>
          </cell>
          <cell r="U8327">
            <v>0</v>
          </cell>
          <cell r="V8327">
            <v>0</v>
          </cell>
        </row>
        <row r="8328">
          <cell r="D8328" t="str">
            <v>GENCASA NGHỆ AN</v>
          </cell>
          <cell r="M8328" t="str">
            <v>﻿Đang hoạt động</v>
          </cell>
          <cell r="N8328">
            <v>42663</v>
          </cell>
          <cell r="Q8328">
            <v>1</v>
          </cell>
          <cell r="T8328">
            <v>0</v>
          </cell>
          <cell r="U8328">
            <v>0</v>
          </cell>
          <cell r="V8328">
            <v>0</v>
          </cell>
        </row>
        <row r="8329">
          <cell r="D8329" t="str">
            <v>THE STARS 1</v>
          </cell>
          <cell r="M8329" t="str">
            <v>﻿Đang hoạt động</v>
          </cell>
          <cell r="N8329">
            <v>41842</v>
          </cell>
          <cell r="Q8329">
            <v>1</v>
          </cell>
          <cell r="T8329">
            <v>0</v>
          </cell>
          <cell r="U8329">
            <v>0</v>
          </cell>
          <cell r="V8329">
            <v>0</v>
          </cell>
        </row>
        <row r="8330">
          <cell r="D8330" t="str">
            <v>GENCASA NGHỆ AN</v>
          </cell>
          <cell r="M8330" t="str">
            <v>﻿Đang hoạt động</v>
          </cell>
          <cell r="N8330">
            <v>42663</v>
          </cell>
          <cell r="Q8330">
            <v>1</v>
          </cell>
          <cell r="T8330">
            <v>0</v>
          </cell>
          <cell r="U8330">
            <v>0</v>
          </cell>
          <cell r="V8330">
            <v>0</v>
          </cell>
        </row>
        <row r="8331">
          <cell r="D8331" t="str">
            <v>GENCASA BÀ RỊA</v>
          </cell>
          <cell r="M8331" t="str">
            <v>﻿Đã nghỉ việc</v>
          </cell>
          <cell r="N8331">
            <v>42664</v>
          </cell>
          <cell r="Q8331">
            <v>0</v>
          </cell>
          <cell r="T8331">
            <v>0</v>
          </cell>
          <cell r="U8331">
            <v>0</v>
          </cell>
          <cell r="V8331">
            <v>0</v>
          </cell>
        </row>
        <row r="8332">
          <cell r="D8332" t="str">
            <v>GENCASA NGHỆ AN</v>
          </cell>
          <cell r="M8332" t="str">
            <v>﻿Đã nghỉ việc</v>
          </cell>
          <cell r="N8332">
            <v>42663</v>
          </cell>
          <cell r="Q8332">
            <v>0</v>
          </cell>
          <cell r="T8332">
            <v>0</v>
          </cell>
          <cell r="U8332">
            <v>0</v>
          </cell>
          <cell r="V8332">
            <v>0</v>
          </cell>
        </row>
        <row r="8333">
          <cell r="D8333" t="str">
            <v>GENCASA NGHỆ AN</v>
          </cell>
          <cell r="M8333" t="str">
            <v>﻿Đang hoạt động</v>
          </cell>
          <cell r="N8333">
            <v>42663</v>
          </cell>
          <cell r="Q8333">
            <v>1</v>
          </cell>
          <cell r="T8333">
            <v>0</v>
          </cell>
          <cell r="U8333">
            <v>0</v>
          </cell>
          <cell r="V8333">
            <v>0</v>
          </cell>
        </row>
        <row r="8334">
          <cell r="D8334" t="str">
            <v>GENCASA NGHỆ AN</v>
          </cell>
          <cell r="M8334" t="str">
            <v>﻿Đang hoạt động</v>
          </cell>
          <cell r="N8334">
            <v>42692</v>
          </cell>
          <cell r="Q8334">
            <v>0</v>
          </cell>
          <cell r="T8334">
            <v>1</v>
          </cell>
          <cell r="U8334">
            <v>0</v>
          </cell>
          <cell r="V8334">
            <v>0</v>
          </cell>
        </row>
        <row r="8335">
          <cell r="D8335" t="str">
            <v>GENCASA BÀ RỊA</v>
          </cell>
          <cell r="M8335" t="str">
            <v>﻿Đang hoạt động</v>
          </cell>
          <cell r="N8335">
            <v>42664</v>
          </cell>
          <cell r="Q8335">
            <v>1</v>
          </cell>
          <cell r="T8335">
            <v>0</v>
          </cell>
          <cell r="U8335">
            <v>0</v>
          </cell>
          <cell r="V8335">
            <v>0</v>
          </cell>
        </row>
        <row r="8336">
          <cell r="D8336" t="str">
            <v>GENCASA BÀ RỊA</v>
          </cell>
          <cell r="M8336" t="str">
            <v>﻿Đã nghỉ việc</v>
          </cell>
          <cell r="N8336">
            <v>42670</v>
          </cell>
          <cell r="Q8336">
            <v>0</v>
          </cell>
          <cell r="T8336">
            <v>0</v>
          </cell>
          <cell r="U8336">
            <v>0</v>
          </cell>
          <cell r="V8336">
            <v>0</v>
          </cell>
        </row>
        <row r="8337">
          <cell r="D8337" t="str">
            <v>GENCASA NGHỆ AN</v>
          </cell>
          <cell r="M8337" t="str">
            <v>﻿Đang hoạt động</v>
          </cell>
          <cell r="N8337">
            <v>42663</v>
          </cell>
          <cell r="Q8337">
            <v>1</v>
          </cell>
          <cell r="T8337">
            <v>0</v>
          </cell>
          <cell r="U8337">
            <v>0</v>
          </cell>
          <cell r="V8337">
            <v>0</v>
          </cell>
        </row>
        <row r="8338">
          <cell r="D8338" t="str">
            <v>GENCASA NGHỆ AN</v>
          </cell>
          <cell r="M8338" t="str">
            <v>﻿Đã nghỉ việc</v>
          </cell>
          <cell r="N8338">
            <v>42663</v>
          </cell>
          <cell r="Q8338">
            <v>0</v>
          </cell>
          <cell r="T8338">
            <v>0</v>
          </cell>
          <cell r="U8338">
            <v>0</v>
          </cell>
          <cell r="V8338">
            <v>0</v>
          </cell>
        </row>
        <row r="8339">
          <cell r="D8339" t="str">
            <v>DIAMOND</v>
          </cell>
          <cell r="M8339" t="str">
            <v>﻿Đang hoạt động</v>
          </cell>
          <cell r="N8339">
            <v>42669</v>
          </cell>
          <cell r="Q8339">
            <v>1</v>
          </cell>
          <cell r="T8339">
            <v>0</v>
          </cell>
          <cell r="U8339">
            <v>0</v>
          </cell>
          <cell r="V8339">
            <v>0</v>
          </cell>
        </row>
        <row r="8340">
          <cell r="D8340" t="str">
            <v>GIALAI</v>
          </cell>
          <cell r="M8340" t="str">
            <v>﻿Đã nghỉ việc</v>
          </cell>
          <cell r="N8340">
            <v>42664</v>
          </cell>
          <cell r="Q8340">
            <v>0</v>
          </cell>
          <cell r="T8340">
            <v>0</v>
          </cell>
          <cell r="U8340">
            <v>0</v>
          </cell>
          <cell r="V8340">
            <v>0</v>
          </cell>
        </row>
        <row r="8341">
          <cell r="D8341" t="str">
            <v>GENCASA YÊN BÁI</v>
          </cell>
          <cell r="M8341" t="str">
            <v>﻿Đang hoạt động</v>
          </cell>
          <cell r="N8341">
            <v>42663</v>
          </cell>
          <cell r="Q8341">
            <v>1</v>
          </cell>
          <cell r="T8341">
            <v>0</v>
          </cell>
          <cell r="U8341">
            <v>0</v>
          </cell>
          <cell r="V8341">
            <v>0</v>
          </cell>
        </row>
        <row r="8342">
          <cell r="D8342" t="str">
            <v>GIALAI</v>
          </cell>
          <cell r="M8342" t="str">
            <v>﻿Đã nghỉ việc</v>
          </cell>
          <cell r="N8342">
            <v>42664</v>
          </cell>
          <cell r="Q8342">
            <v>0</v>
          </cell>
          <cell r="T8342">
            <v>0</v>
          </cell>
          <cell r="U8342">
            <v>0</v>
          </cell>
          <cell r="V8342">
            <v>0</v>
          </cell>
        </row>
        <row r="8343">
          <cell r="D8343" t="str">
            <v>F.B.I</v>
          </cell>
          <cell r="M8343" t="str">
            <v>﻿Đang hoạt động</v>
          </cell>
          <cell r="N8343">
            <v>42689</v>
          </cell>
          <cell r="Q8343">
            <v>1</v>
          </cell>
          <cell r="T8343">
            <v>0</v>
          </cell>
          <cell r="U8343">
            <v>0</v>
          </cell>
          <cell r="V8343">
            <v>0</v>
          </cell>
        </row>
        <row r="8344">
          <cell r="D8344" t="str">
            <v>LUCKY CAT</v>
          </cell>
          <cell r="M8344" t="str">
            <v>﻿Đang hoạt động</v>
          </cell>
          <cell r="N8344">
            <v>42669</v>
          </cell>
          <cell r="Q8344">
            <v>1</v>
          </cell>
          <cell r="T8344">
            <v>0</v>
          </cell>
          <cell r="U8344">
            <v>0</v>
          </cell>
          <cell r="V8344">
            <v>0</v>
          </cell>
        </row>
        <row r="8345">
          <cell r="D8345" t="str">
            <v>LUCKY STAR</v>
          </cell>
          <cell r="M8345" t="str">
            <v>﻿Đang hoạt động</v>
          </cell>
          <cell r="N8345">
            <v>42671</v>
          </cell>
          <cell r="Q8345">
            <v>1</v>
          </cell>
          <cell r="T8345">
            <v>0</v>
          </cell>
          <cell r="U8345">
            <v>0</v>
          </cell>
          <cell r="V8345">
            <v>0</v>
          </cell>
        </row>
        <row r="8346">
          <cell r="D8346" t="str">
            <v>LUCKY STAR</v>
          </cell>
          <cell r="M8346" t="str">
            <v>﻿Đang hoạt động</v>
          </cell>
          <cell r="N8346">
            <v>42678</v>
          </cell>
          <cell r="Q8346">
            <v>1</v>
          </cell>
          <cell r="T8346">
            <v>0</v>
          </cell>
          <cell r="U8346">
            <v>0</v>
          </cell>
          <cell r="V8346">
            <v>0</v>
          </cell>
        </row>
        <row r="8347">
          <cell r="D8347" t="str">
            <v>LUCKY STAR</v>
          </cell>
          <cell r="M8347" t="str">
            <v>﻿Đang hoạt động</v>
          </cell>
          <cell r="N8347">
            <v>42671</v>
          </cell>
          <cell r="Q8347">
            <v>1</v>
          </cell>
          <cell r="T8347">
            <v>0</v>
          </cell>
          <cell r="U8347">
            <v>0</v>
          </cell>
          <cell r="V8347">
            <v>0</v>
          </cell>
        </row>
        <row r="8348">
          <cell r="D8348" t="str">
            <v>MDRT BH</v>
          </cell>
          <cell r="M8348" t="str">
            <v>﻿Đã nghỉ việc</v>
          </cell>
          <cell r="N8348">
            <v>42669</v>
          </cell>
          <cell r="Q8348">
            <v>0</v>
          </cell>
          <cell r="T8348">
            <v>0</v>
          </cell>
          <cell r="U8348">
            <v>0</v>
          </cell>
          <cell r="V8348">
            <v>0</v>
          </cell>
        </row>
        <row r="8349">
          <cell r="D8349" t="str">
            <v>GIALAI</v>
          </cell>
          <cell r="M8349" t="str">
            <v>﻿Đã nghỉ việc</v>
          </cell>
          <cell r="N8349">
            <v>42664</v>
          </cell>
          <cell r="Q8349">
            <v>0</v>
          </cell>
          <cell r="T8349">
            <v>0</v>
          </cell>
          <cell r="U8349">
            <v>0</v>
          </cell>
          <cell r="V8349">
            <v>0</v>
          </cell>
        </row>
        <row r="8350">
          <cell r="D8350" t="str">
            <v>COT GENCASA</v>
          </cell>
          <cell r="M8350" t="str">
            <v>﻿Đang hoạt động</v>
          </cell>
          <cell r="N8350">
            <v>42664</v>
          </cell>
          <cell r="Q8350">
            <v>1</v>
          </cell>
          <cell r="T8350">
            <v>0</v>
          </cell>
          <cell r="U8350">
            <v>0</v>
          </cell>
          <cell r="V8350">
            <v>0</v>
          </cell>
        </row>
        <row r="8351">
          <cell r="D8351" t="str">
            <v>MDRT BH</v>
          </cell>
          <cell r="M8351" t="str">
            <v>﻿Đã nghỉ việc</v>
          </cell>
          <cell r="N8351">
            <v>42669</v>
          </cell>
          <cell r="Q8351">
            <v>0</v>
          </cell>
          <cell r="T8351">
            <v>0</v>
          </cell>
          <cell r="U8351">
            <v>0</v>
          </cell>
          <cell r="V8351">
            <v>0</v>
          </cell>
        </row>
        <row r="8352">
          <cell r="D8352" t="str">
            <v>GENCASA BẾN TRE</v>
          </cell>
          <cell r="M8352" t="str">
            <v>﻿Đang hoạt động</v>
          </cell>
          <cell r="N8352">
            <v>42664</v>
          </cell>
          <cell r="Q8352">
            <v>1</v>
          </cell>
          <cell r="T8352">
            <v>0</v>
          </cell>
          <cell r="U8352">
            <v>0</v>
          </cell>
          <cell r="V8352">
            <v>0</v>
          </cell>
        </row>
        <row r="8353">
          <cell r="D8353" t="str">
            <v>GENCASA BẾN TRE</v>
          </cell>
          <cell r="M8353" t="str">
            <v>﻿Đang hoạt động</v>
          </cell>
          <cell r="N8353">
            <v>42698</v>
          </cell>
          <cell r="Q8353">
            <v>1</v>
          </cell>
          <cell r="T8353">
            <v>0</v>
          </cell>
          <cell r="U8353">
            <v>0</v>
          </cell>
          <cell r="V8353">
            <v>0</v>
          </cell>
        </row>
        <row r="8354">
          <cell r="D8354" t="str">
            <v>MEGA</v>
          </cell>
          <cell r="M8354" t="str">
            <v>﻿Đang hoạt động</v>
          </cell>
          <cell r="N8354">
            <v>42662</v>
          </cell>
          <cell r="Q8354">
            <v>1</v>
          </cell>
          <cell r="T8354">
            <v>0</v>
          </cell>
          <cell r="U8354">
            <v>0</v>
          </cell>
          <cell r="V8354">
            <v>0</v>
          </cell>
        </row>
        <row r="8355">
          <cell r="D8355" t="str">
            <v>GENCASA BẾN TRE</v>
          </cell>
          <cell r="M8355" t="str">
            <v>﻿Đang hoạt động</v>
          </cell>
          <cell r="N8355">
            <v>42664</v>
          </cell>
          <cell r="Q8355">
            <v>1</v>
          </cell>
          <cell r="T8355">
            <v>0</v>
          </cell>
          <cell r="U8355">
            <v>0</v>
          </cell>
          <cell r="V8355">
            <v>0</v>
          </cell>
        </row>
        <row r="8356">
          <cell r="D8356" t="str">
            <v>GENCASA YÊN BÁI</v>
          </cell>
          <cell r="M8356" t="str">
            <v>﻿Đã nghỉ việc</v>
          </cell>
          <cell r="N8356">
            <v>42663</v>
          </cell>
          <cell r="Q8356">
            <v>0</v>
          </cell>
          <cell r="T8356">
            <v>0</v>
          </cell>
          <cell r="U8356">
            <v>0</v>
          </cell>
          <cell r="V8356">
            <v>0</v>
          </cell>
        </row>
        <row r="8357">
          <cell r="D8357" t="str">
            <v>GENCASA TÂN PHÚ</v>
          </cell>
          <cell r="M8357" t="str">
            <v>﻿Đang hoạt động</v>
          </cell>
          <cell r="N8357">
            <v>42662</v>
          </cell>
          <cell r="Q8357">
            <v>1</v>
          </cell>
          <cell r="T8357">
            <v>0</v>
          </cell>
          <cell r="U8357">
            <v>0</v>
          </cell>
          <cell r="V8357">
            <v>0</v>
          </cell>
        </row>
        <row r="8358">
          <cell r="D8358" t="str">
            <v>GENCASA YÊN BÁI</v>
          </cell>
          <cell r="M8358" t="str">
            <v>﻿Đang hoạt động</v>
          </cell>
          <cell r="N8358">
            <v>42786</v>
          </cell>
          <cell r="Q8358">
            <v>1</v>
          </cell>
          <cell r="T8358">
            <v>0</v>
          </cell>
          <cell r="U8358">
            <v>0</v>
          </cell>
          <cell r="V8358">
            <v>0</v>
          </cell>
        </row>
        <row r="8359">
          <cell r="D8359" t="str">
            <v>GENCASA BẾN TRE</v>
          </cell>
          <cell r="M8359" t="str">
            <v>﻿Đang hoạt động</v>
          </cell>
          <cell r="N8359">
            <v>42664</v>
          </cell>
          <cell r="Q8359">
            <v>1</v>
          </cell>
          <cell r="T8359">
            <v>0</v>
          </cell>
          <cell r="U8359">
            <v>0</v>
          </cell>
          <cell r="V8359">
            <v>0</v>
          </cell>
        </row>
        <row r="8360">
          <cell r="D8360" t="str">
            <v>GENCASA BẾN TRE</v>
          </cell>
          <cell r="M8360" t="str">
            <v>﻿Đang hoạt động</v>
          </cell>
          <cell r="N8360">
            <v>42670</v>
          </cell>
          <cell r="Q8360">
            <v>1</v>
          </cell>
          <cell r="T8360">
            <v>0</v>
          </cell>
          <cell r="U8360">
            <v>0</v>
          </cell>
          <cell r="V8360">
            <v>0</v>
          </cell>
        </row>
        <row r="8361">
          <cell r="D8361" t="str">
            <v>BELIEVE IN FUTURE</v>
          </cell>
          <cell r="M8361" t="str">
            <v>﻿Đang hoạt động</v>
          </cell>
          <cell r="N8361">
            <v>42662</v>
          </cell>
          <cell r="Q8361">
            <v>1</v>
          </cell>
          <cell r="T8361">
            <v>0</v>
          </cell>
          <cell r="U8361">
            <v>0</v>
          </cell>
          <cell r="V8361">
            <v>0</v>
          </cell>
        </row>
        <row r="8362">
          <cell r="D8362" t="str">
            <v>GENCASA BẾN TRE</v>
          </cell>
          <cell r="M8362" t="str">
            <v>﻿Đang hoạt động</v>
          </cell>
          <cell r="N8362">
            <v>42664</v>
          </cell>
          <cell r="Q8362">
            <v>1</v>
          </cell>
          <cell r="T8362">
            <v>0</v>
          </cell>
          <cell r="U8362">
            <v>0</v>
          </cell>
          <cell r="V8362">
            <v>0</v>
          </cell>
        </row>
        <row r="8363">
          <cell r="D8363" t="str">
            <v>GENCASA BẾN TRE</v>
          </cell>
          <cell r="M8363" t="str">
            <v>﻿Đang hoạt động</v>
          </cell>
          <cell r="N8363">
            <v>42664</v>
          </cell>
          <cell r="Q8363">
            <v>1</v>
          </cell>
          <cell r="T8363">
            <v>0</v>
          </cell>
          <cell r="U8363">
            <v>0</v>
          </cell>
          <cell r="V8363">
            <v>0</v>
          </cell>
        </row>
        <row r="8364">
          <cell r="D8364" t="str">
            <v>EIB MIỀN TRUNG 2</v>
          </cell>
          <cell r="M8364" t="str">
            <v>﻿Đang hoạt động</v>
          </cell>
          <cell r="N8364">
            <v>42668</v>
          </cell>
          <cell r="Q8364">
            <v>0</v>
          </cell>
          <cell r="T8364">
            <v>0</v>
          </cell>
          <cell r="U8364">
            <v>0</v>
          </cell>
          <cell r="V8364">
            <v>0</v>
          </cell>
        </row>
        <row r="8365">
          <cell r="D8365" t="str">
            <v>GENCASA HUẾ 1</v>
          </cell>
          <cell r="M8365" t="str">
            <v>﻿Đang hoạt động</v>
          </cell>
          <cell r="N8365">
            <v>42664</v>
          </cell>
          <cell r="Q8365">
            <v>1</v>
          </cell>
          <cell r="T8365">
            <v>0</v>
          </cell>
          <cell r="U8365">
            <v>0</v>
          </cell>
          <cell r="V8365">
            <v>0</v>
          </cell>
        </row>
        <row r="8366">
          <cell r="D8366" t="str">
            <v>GIALAI</v>
          </cell>
          <cell r="M8366" t="str">
            <v>﻿Đang hoạt động</v>
          </cell>
          <cell r="N8366">
            <v>42664</v>
          </cell>
          <cell r="Q8366">
            <v>0</v>
          </cell>
          <cell r="T8366">
            <v>0</v>
          </cell>
          <cell r="U8366">
            <v>0</v>
          </cell>
          <cell r="V8366">
            <v>1</v>
          </cell>
        </row>
        <row r="8367">
          <cell r="D8367" t="str">
            <v>GENCASA BẾN TRE</v>
          </cell>
          <cell r="M8367" t="str">
            <v>﻿Đang hoạt động</v>
          </cell>
          <cell r="N8367">
            <v>42664</v>
          </cell>
          <cell r="Q8367">
            <v>1</v>
          </cell>
          <cell r="T8367">
            <v>0</v>
          </cell>
          <cell r="U8367">
            <v>0</v>
          </cell>
          <cell r="V8367">
            <v>0</v>
          </cell>
        </row>
        <row r="8368">
          <cell r="D8368" t="str">
            <v>GENCASA YÊN BÁI</v>
          </cell>
          <cell r="M8368" t="str">
            <v>﻿Đang hoạt động</v>
          </cell>
          <cell r="N8368">
            <v>42670</v>
          </cell>
          <cell r="Q8368">
            <v>1</v>
          </cell>
          <cell r="T8368">
            <v>0</v>
          </cell>
          <cell r="U8368">
            <v>0</v>
          </cell>
          <cell r="V8368">
            <v>0</v>
          </cell>
        </row>
        <row r="8369">
          <cell r="D8369" t="str">
            <v>GENCASA BẾN TRE</v>
          </cell>
          <cell r="M8369" t="str">
            <v>﻿Đang hoạt động</v>
          </cell>
          <cell r="N8369">
            <v>42696</v>
          </cell>
          <cell r="Q8369">
            <v>1</v>
          </cell>
          <cell r="T8369">
            <v>0</v>
          </cell>
          <cell r="U8369">
            <v>0</v>
          </cell>
          <cell r="V8369">
            <v>0</v>
          </cell>
        </row>
        <row r="8370">
          <cell r="D8370" t="str">
            <v>GIALAI</v>
          </cell>
          <cell r="M8370" t="str">
            <v>﻿Đang hoạt động</v>
          </cell>
          <cell r="N8370">
            <v>42664</v>
          </cell>
          <cell r="Q8370">
            <v>0</v>
          </cell>
          <cell r="T8370">
            <v>0</v>
          </cell>
          <cell r="U8370">
            <v>1</v>
          </cell>
          <cell r="V8370">
            <v>0</v>
          </cell>
        </row>
        <row r="8371">
          <cell r="D8371" t="str">
            <v>GENCASA BẾN TRE</v>
          </cell>
          <cell r="M8371" t="str">
            <v>﻿Đang hoạt động</v>
          </cell>
          <cell r="N8371">
            <v>42696</v>
          </cell>
          <cell r="Q8371">
            <v>1</v>
          </cell>
          <cell r="T8371">
            <v>0</v>
          </cell>
          <cell r="U8371">
            <v>0</v>
          </cell>
          <cell r="V8371">
            <v>0</v>
          </cell>
        </row>
        <row r="8372">
          <cell r="D8372" t="str">
            <v>GENCASA YÊN BÁI</v>
          </cell>
          <cell r="M8372" t="str">
            <v>﻿Đang hoạt động</v>
          </cell>
          <cell r="N8372">
            <v>42697</v>
          </cell>
          <cell r="Q8372">
            <v>1</v>
          </cell>
          <cell r="T8372">
            <v>0</v>
          </cell>
          <cell r="U8372">
            <v>0</v>
          </cell>
          <cell r="V8372">
            <v>0</v>
          </cell>
        </row>
        <row r="8373">
          <cell r="D8373" t="str">
            <v>GENCASA YÊN BÁI</v>
          </cell>
          <cell r="M8373" t="str">
            <v>﻿Đang hoạt động</v>
          </cell>
          <cell r="N8373">
            <v>42663</v>
          </cell>
          <cell r="Q8373">
            <v>0</v>
          </cell>
          <cell r="T8373">
            <v>0</v>
          </cell>
          <cell r="U8373">
            <v>1</v>
          </cell>
          <cell r="V8373">
            <v>0</v>
          </cell>
        </row>
        <row r="8374">
          <cell r="D8374" t="str">
            <v>DAKLAK</v>
          </cell>
          <cell r="M8374" t="str">
            <v>﻿Đang hoạt động</v>
          </cell>
          <cell r="N8374">
            <v>42684</v>
          </cell>
          <cell r="Q8374">
            <v>1</v>
          </cell>
          <cell r="T8374">
            <v>0</v>
          </cell>
          <cell r="U8374">
            <v>0</v>
          </cell>
          <cell r="V8374">
            <v>0</v>
          </cell>
        </row>
        <row r="8375">
          <cell r="D8375" t="str">
            <v>DAKLAK</v>
          </cell>
          <cell r="M8375" t="str">
            <v>﻿Đang hoạt động</v>
          </cell>
          <cell r="N8375">
            <v>42787</v>
          </cell>
          <cell r="Q8375">
            <v>1</v>
          </cell>
          <cell r="T8375">
            <v>0</v>
          </cell>
          <cell r="U8375">
            <v>0</v>
          </cell>
          <cell r="V8375">
            <v>0</v>
          </cell>
        </row>
        <row r="8376">
          <cell r="D8376" t="str">
            <v>PHI MÃ</v>
          </cell>
          <cell r="M8376" t="str">
            <v>﻿Đang hoạt động</v>
          </cell>
          <cell r="N8376">
            <v>42664</v>
          </cell>
          <cell r="Q8376">
            <v>1</v>
          </cell>
          <cell r="T8376">
            <v>0</v>
          </cell>
          <cell r="U8376">
            <v>0</v>
          </cell>
          <cell r="V8376">
            <v>0</v>
          </cell>
        </row>
        <row r="8377">
          <cell r="D8377" t="str">
            <v>EIB MIỀN TRUNG 2</v>
          </cell>
          <cell r="M8377" t="str">
            <v>﻿Đang hoạt động</v>
          </cell>
          <cell r="N8377">
            <v>42668</v>
          </cell>
          <cell r="Q8377">
            <v>0</v>
          </cell>
          <cell r="T8377">
            <v>0</v>
          </cell>
          <cell r="U8377">
            <v>0</v>
          </cell>
          <cell r="V8377">
            <v>0</v>
          </cell>
        </row>
        <row r="8378">
          <cell r="D8378" t="str">
            <v>GENCASA YÊN BÁI</v>
          </cell>
          <cell r="M8378" t="str">
            <v>﻿Đang hoạt động</v>
          </cell>
          <cell r="N8378">
            <v>42663</v>
          </cell>
          <cell r="Q8378">
            <v>0</v>
          </cell>
          <cell r="T8378">
            <v>0</v>
          </cell>
          <cell r="U8378">
            <v>1</v>
          </cell>
          <cell r="V8378">
            <v>0</v>
          </cell>
        </row>
        <row r="8379">
          <cell r="D8379" t="str">
            <v>GENCASA YÊN BÁI</v>
          </cell>
          <cell r="M8379" t="str">
            <v>﻿Đang hoạt động</v>
          </cell>
          <cell r="N8379">
            <v>42663</v>
          </cell>
          <cell r="Q8379">
            <v>1</v>
          </cell>
          <cell r="T8379">
            <v>0</v>
          </cell>
          <cell r="U8379">
            <v>0</v>
          </cell>
          <cell r="V8379">
            <v>0</v>
          </cell>
        </row>
        <row r="8380">
          <cell r="D8380" t="str">
            <v>THE SKY</v>
          </cell>
          <cell r="M8380" t="str">
            <v>﻿Đã nghỉ việc</v>
          </cell>
          <cell r="N8380">
            <v>42664</v>
          </cell>
          <cell r="Q8380">
            <v>0</v>
          </cell>
          <cell r="T8380">
            <v>0</v>
          </cell>
          <cell r="U8380">
            <v>0</v>
          </cell>
          <cell r="V8380">
            <v>0</v>
          </cell>
        </row>
        <row r="8381">
          <cell r="D8381" t="str">
            <v>THE SKY</v>
          </cell>
          <cell r="M8381" t="str">
            <v>﻿Đã nghỉ việc</v>
          </cell>
          <cell r="N8381">
            <v>42668</v>
          </cell>
          <cell r="Q8381">
            <v>0</v>
          </cell>
          <cell r="T8381">
            <v>0</v>
          </cell>
          <cell r="U8381">
            <v>0</v>
          </cell>
          <cell r="V8381">
            <v>0</v>
          </cell>
        </row>
        <row r="8382">
          <cell r="D8382" t="str">
            <v>GIALAI</v>
          </cell>
          <cell r="M8382" t="str">
            <v>﻿Đã nghỉ việc</v>
          </cell>
          <cell r="N8382">
            <v>42664</v>
          </cell>
          <cell r="Q8382">
            <v>0</v>
          </cell>
          <cell r="T8382">
            <v>0</v>
          </cell>
          <cell r="U8382">
            <v>0</v>
          </cell>
          <cell r="V8382">
            <v>0</v>
          </cell>
        </row>
        <row r="8383">
          <cell r="D8383" t="str">
            <v>THE SKY</v>
          </cell>
          <cell r="M8383" t="str">
            <v>﻿Đang hoạt động</v>
          </cell>
          <cell r="N8383">
            <v>42664</v>
          </cell>
          <cell r="Q8383">
            <v>1</v>
          </cell>
          <cell r="T8383">
            <v>0</v>
          </cell>
          <cell r="U8383">
            <v>0</v>
          </cell>
          <cell r="V8383">
            <v>0</v>
          </cell>
        </row>
        <row r="8384">
          <cell r="D8384" t="str">
            <v>GENCASA YÊN BÁI</v>
          </cell>
          <cell r="M8384" t="str">
            <v>﻿Đang hoạt động</v>
          </cell>
          <cell r="N8384">
            <v>42786</v>
          </cell>
          <cell r="Q8384">
            <v>1</v>
          </cell>
          <cell r="T8384">
            <v>0</v>
          </cell>
          <cell r="U8384">
            <v>0</v>
          </cell>
          <cell r="V8384">
            <v>0</v>
          </cell>
        </row>
        <row r="8385">
          <cell r="D8385" t="str">
            <v>MEGA</v>
          </cell>
          <cell r="M8385" t="str">
            <v>﻿Đã nghỉ việc</v>
          </cell>
          <cell r="N8385">
            <v>42664</v>
          </cell>
          <cell r="Q8385">
            <v>0</v>
          </cell>
          <cell r="T8385">
            <v>0</v>
          </cell>
          <cell r="U8385">
            <v>0</v>
          </cell>
          <cell r="V8385">
            <v>0</v>
          </cell>
        </row>
        <row r="8386">
          <cell r="D8386" t="str">
            <v>GENCASA THÁI NGUYÊN</v>
          </cell>
          <cell r="M8386" t="str">
            <v>﻿Đang hoạt động</v>
          </cell>
          <cell r="N8386">
            <v>42663</v>
          </cell>
          <cell r="Q8386">
            <v>0</v>
          </cell>
          <cell r="T8386">
            <v>0</v>
          </cell>
          <cell r="U8386">
            <v>1</v>
          </cell>
          <cell r="V8386">
            <v>0</v>
          </cell>
        </row>
        <row r="8387">
          <cell r="D8387" t="str">
            <v>THE SKY</v>
          </cell>
          <cell r="M8387" t="str">
            <v>﻿Đang hoạt động</v>
          </cell>
          <cell r="N8387">
            <v>42664</v>
          </cell>
          <cell r="Q8387">
            <v>1</v>
          </cell>
          <cell r="T8387">
            <v>0</v>
          </cell>
          <cell r="U8387">
            <v>0</v>
          </cell>
          <cell r="V8387">
            <v>0</v>
          </cell>
        </row>
        <row r="8388">
          <cell r="D8388" t="str">
            <v>DAKLAK</v>
          </cell>
          <cell r="M8388" t="str">
            <v>﻿Đã nghỉ việc</v>
          </cell>
          <cell r="N8388">
            <v>42664</v>
          </cell>
          <cell r="Q8388">
            <v>0</v>
          </cell>
          <cell r="T8388">
            <v>0</v>
          </cell>
          <cell r="U8388">
            <v>0</v>
          </cell>
          <cell r="V8388">
            <v>0</v>
          </cell>
        </row>
        <row r="8389">
          <cell r="D8389" t="str">
            <v>THE SKY</v>
          </cell>
          <cell r="M8389" t="str">
            <v>﻿Đang hoạt động</v>
          </cell>
          <cell r="N8389">
            <v>42664</v>
          </cell>
          <cell r="Q8389">
            <v>1</v>
          </cell>
          <cell r="T8389">
            <v>0</v>
          </cell>
          <cell r="U8389">
            <v>0</v>
          </cell>
          <cell r="V8389">
            <v>0</v>
          </cell>
        </row>
        <row r="8390">
          <cell r="D8390" t="str">
            <v>THE SKY</v>
          </cell>
          <cell r="M8390" t="str">
            <v>﻿Đang hoạt động</v>
          </cell>
          <cell r="N8390">
            <v>42664</v>
          </cell>
          <cell r="Q8390">
            <v>1</v>
          </cell>
          <cell r="T8390">
            <v>0</v>
          </cell>
          <cell r="U8390">
            <v>0</v>
          </cell>
          <cell r="V8390">
            <v>0</v>
          </cell>
        </row>
        <row r="8391">
          <cell r="D8391" t="str">
            <v>GENCASA YÊN BÁI</v>
          </cell>
          <cell r="M8391" t="str">
            <v>﻿Đang hoạt động</v>
          </cell>
          <cell r="N8391">
            <v>42663</v>
          </cell>
          <cell r="Q8391">
            <v>1</v>
          </cell>
          <cell r="T8391">
            <v>0</v>
          </cell>
          <cell r="U8391">
            <v>0</v>
          </cell>
          <cell r="V8391">
            <v>0</v>
          </cell>
        </row>
        <row r="8392">
          <cell r="D8392" t="str">
            <v>THE SKY</v>
          </cell>
          <cell r="M8392" t="str">
            <v>﻿Đã nghỉ việc</v>
          </cell>
          <cell r="N8392">
            <v>42664</v>
          </cell>
          <cell r="Q8392">
            <v>0</v>
          </cell>
          <cell r="T8392">
            <v>0</v>
          </cell>
          <cell r="U8392">
            <v>0</v>
          </cell>
          <cell r="V8392">
            <v>0</v>
          </cell>
        </row>
        <row r="8393">
          <cell r="D8393" t="str">
            <v>THE POWER</v>
          </cell>
          <cell r="M8393" t="str">
            <v>﻿Đang hoạt động</v>
          </cell>
          <cell r="N8393">
            <v>42677</v>
          </cell>
          <cell r="Q8393">
            <v>0</v>
          </cell>
          <cell r="T8393">
            <v>0</v>
          </cell>
          <cell r="U8393">
            <v>1</v>
          </cell>
          <cell r="V8393">
            <v>0</v>
          </cell>
        </row>
        <row r="8394">
          <cell r="D8394" t="str">
            <v>DAKLAK</v>
          </cell>
          <cell r="M8394" t="str">
            <v>﻿Đang hoạt động</v>
          </cell>
          <cell r="N8394">
            <v>42684</v>
          </cell>
          <cell r="Q8394">
            <v>1</v>
          </cell>
          <cell r="T8394">
            <v>0</v>
          </cell>
          <cell r="U8394">
            <v>0</v>
          </cell>
          <cell r="V8394">
            <v>0</v>
          </cell>
        </row>
        <row r="8395">
          <cell r="D8395" t="str">
            <v>DAKLAK</v>
          </cell>
          <cell r="M8395" t="str">
            <v>﻿Đã nghỉ việc</v>
          </cell>
          <cell r="N8395">
            <v>42664</v>
          </cell>
          <cell r="Q8395">
            <v>0</v>
          </cell>
          <cell r="T8395">
            <v>0</v>
          </cell>
          <cell r="U8395">
            <v>0</v>
          </cell>
          <cell r="V8395">
            <v>0</v>
          </cell>
        </row>
        <row r="8396">
          <cell r="D8396" t="str">
            <v>GENCASA YÊN BÁI</v>
          </cell>
          <cell r="M8396" t="str">
            <v>﻿Đã nghỉ việc</v>
          </cell>
          <cell r="N8396">
            <v>42663</v>
          </cell>
          <cell r="Q8396">
            <v>0</v>
          </cell>
          <cell r="T8396">
            <v>0</v>
          </cell>
          <cell r="U8396">
            <v>0</v>
          </cell>
          <cell r="V8396">
            <v>0</v>
          </cell>
        </row>
        <row r="8397">
          <cell r="D8397" t="str">
            <v>THE SKY</v>
          </cell>
          <cell r="M8397" t="str">
            <v>﻿Đang hoạt động</v>
          </cell>
          <cell r="N8397">
            <v>42664</v>
          </cell>
          <cell r="Q8397">
            <v>1</v>
          </cell>
          <cell r="T8397">
            <v>0</v>
          </cell>
          <cell r="U8397">
            <v>0</v>
          </cell>
          <cell r="V8397">
            <v>0</v>
          </cell>
        </row>
        <row r="8398">
          <cell r="D8398" t="str">
            <v>THE SKY</v>
          </cell>
          <cell r="M8398" t="str">
            <v>﻿Đang hoạt động</v>
          </cell>
          <cell r="N8398">
            <v>42668</v>
          </cell>
          <cell r="Q8398">
            <v>1</v>
          </cell>
          <cell r="T8398">
            <v>0</v>
          </cell>
          <cell r="U8398">
            <v>0</v>
          </cell>
          <cell r="V8398">
            <v>0</v>
          </cell>
        </row>
        <row r="8399">
          <cell r="D8399" t="str">
            <v>GENCASA BẾN TRE</v>
          </cell>
          <cell r="M8399" t="str">
            <v>﻿Đang hoạt động</v>
          </cell>
          <cell r="N8399">
            <v>42664</v>
          </cell>
          <cell r="Q8399">
            <v>1</v>
          </cell>
          <cell r="T8399">
            <v>0</v>
          </cell>
          <cell r="U8399">
            <v>0</v>
          </cell>
          <cell r="V8399">
            <v>0</v>
          </cell>
        </row>
        <row r="8400">
          <cell r="D8400" t="str">
            <v>GENCASA BẾN TRE</v>
          </cell>
          <cell r="M8400" t="str">
            <v>﻿Đang hoạt động</v>
          </cell>
          <cell r="N8400">
            <v>42696</v>
          </cell>
          <cell r="Q8400">
            <v>1</v>
          </cell>
          <cell r="T8400">
            <v>0</v>
          </cell>
          <cell r="U8400">
            <v>0</v>
          </cell>
          <cell r="V8400">
            <v>0</v>
          </cell>
        </row>
        <row r="8401">
          <cell r="D8401" t="str">
            <v>F.B.I</v>
          </cell>
          <cell r="M8401" t="str">
            <v>﻿Đang hoạt động</v>
          </cell>
          <cell r="N8401">
            <v>42669</v>
          </cell>
          <cell r="Q8401">
            <v>1</v>
          </cell>
          <cell r="T8401">
            <v>0</v>
          </cell>
          <cell r="U8401">
            <v>0</v>
          </cell>
          <cell r="V8401">
            <v>0</v>
          </cell>
        </row>
        <row r="8402">
          <cell r="D8402" t="str">
            <v>GENCASA BẾN TRE</v>
          </cell>
          <cell r="M8402" t="str">
            <v>﻿Đang hoạt động</v>
          </cell>
          <cell r="N8402">
            <v>42664</v>
          </cell>
          <cell r="Q8402">
            <v>1</v>
          </cell>
          <cell r="T8402">
            <v>0</v>
          </cell>
          <cell r="U8402">
            <v>0</v>
          </cell>
          <cell r="V8402">
            <v>0</v>
          </cell>
        </row>
        <row r="8403">
          <cell r="D8403" t="str">
            <v>GENCASA BẾN TRE</v>
          </cell>
          <cell r="M8403" t="str">
            <v>﻿Đang hoạt động</v>
          </cell>
          <cell r="N8403">
            <v>42664</v>
          </cell>
          <cell r="Q8403">
            <v>1</v>
          </cell>
          <cell r="T8403">
            <v>0</v>
          </cell>
          <cell r="U8403">
            <v>0</v>
          </cell>
          <cell r="V8403">
            <v>0</v>
          </cell>
        </row>
        <row r="8404">
          <cell r="D8404" t="str">
            <v>MEGA</v>
          </cell>
          <cell r="M8404" t="str">
            <v>﻿Đang hoạt động</v>
          </cell>
          <cell r="N8404">
            <v>42664</v>
          </cell>
          <cell r="Q8404">
            <v>1</v>
          </cell>
          <cell r="T8404">
            <v>0</v>
          </cell>
          <cell r="U8404">
            <v>0</v>
          </cell>
          <cell r="V8404">
            <v>0</v>
          </cell>
        </row>
        <row r="8405">
          <cell r="D8405" t="str">
            <v>DAKLAK</v>
          </cell>
          <cell r="M8405" t="str">
            <v>﻿Đang hoạt động</v>
          </cell>
          <cell r="N8405">
            <v>42684</v>
          </cell>
          <cell r="Q8405">
            <v>1</v>
          </cell>
          <cell r="T8405">
            <v>0</v>
          </cell>
          <cell r="U8405">
            <v>0</v>
          </cell>
          <cell r="V8405">
            <v>0</v>
          </cell>
        </row>
        <row r="8406">
          <cell r="D8406" t="str">
            <v>EIB MIỀN NAM 1</v>
          </cell>
          <cell r="M8406" t="str">
            <v>﻿Đã nghỉ việc</v>
          </cell>
          <cell r="N8406">
            <v>42668</v>
          </cell>
          <cell r="Q8406">
            <v>0</v>
          </cell>
          <cell r="T8406">
            <v>0</v>
          </cell>
          <cell r="U8406">
            <v>0</v>
          </cell>
          <cell r="V8406">
            <v>0</v>
          </cell>
        </row>
        <row r="8407">
          <cell r="D8407" t="str">
            <v>DAKLAK</v>
          </cell>
          <cell r="M8407" t="str">
            <v>﻿Đang hoạt động</v>
          </cell>
          <cell r="N8407">
            <v>42664</v>
          </cell>
          <cell r="Q8407">
            <v>1</v>
          </cell>
          <cell r="T8407">
            <v>0</v>
          </cell>
          <cell r="U8407">
            <v>0</v>
          </cell>
          <cell r="V8407">
            <v>0</v>
          </cell>
        </row>
        <row r="8408">
          <cell r="D8408" t="str">
            <v>BLUE OCEAN</v>
          </cell>
          <cell r="M8408" t="str">
            <v>﻿Đang hoạt động</v>
          </cell>
          <cell r="N8408">
            <v>42667</v>
          </cell>
          <cell r="Q8408">
            <v>0</v>
          </cell>
          <cell r="T8408">
            <v>1</v>
          </cell>
          <cell r="U8408">
            <v>0</v>
          </cell>
          <cell r="V8408">
            <v>0</v>
          </cell>
        </row>
        <row r="8409">
          <cell r="D8409" t="str">
            <v>THE SKY</v>
          </cell>
          <cell r="M8409" t="str">
            <v>﻿Đang hoạt động</v>
          </cell>
          <cell r="N8409">
            <v>42664</v>
          </cell>
          <cell r="Q8409">
            <v>1</v>
          </cell>
          <cell r="T8409">
            <v>0</v>
          </cell>
          <cell r="U8409">
            <v>0</v>
          </cell>
          <cell r="V8409">
            <v>0</v>
          </cell>
        </row>
        <row r="8410">
          <cell r="D8410" t="str">
            <v>THE SKY</v>
          </cell>
          <cell r="M8410" t="str">
            <v>﻿Đã nghỉ việc</v>
          </cell>
          <cell r="N8410">
            <v>42664</v>
          </cell>
          <cell r="Q8410">
            <v>0</v>
          </cell>
          <cell r="T8410">
            <v>0</v>
          </cell>
          <cell r="U8410">
            <v>0</v>
          </cell>
          <cell r="V8410">
            <v>0</v>
          </cell>
        </row>
        <row r="8411">
          <cell r="D8411" t="str">
            <v>DAKLAK</v>
          </cell>
          <cell r="M8411" t="str">
            <v>﻿Đang hoạt động</v>
          </cell>
          <cell r="N8411">
            <v>42684</v>
          </cell>
          <cell r="Q8411">
            <v>0</v>
          </cell>
          <cell r="T8411">
            <v>0</v>
          </cell>
          <cell r="U8411">
            <v>1</v>
          </cell>
          <cell r="V8411">
            <v>0</v>
          </cell>
        </row>
        <row r="8412">
          <cell r="D8412" t="str">
            <v>BÌNH MINH</v>
          </cell>
          <cell r="M8412" t="str">
            <v>﻿Đang hoạt động</v>
          </cell>
          <cell r="N8412">
            <v>42663</v>
          </cell>
          <cell r="Q8412">
            <v>1</v>
          </cell>
          <cell r="T8412">
            <v>0</v>
          </cell>
          <cell r="U8412">
            <v>0</v>
          </cell>
          <cell r="V8412">
            <v>0</v>
          </cell>
        </row>
        <row r="8413">
          <cell r="D8413" t="str">
            <v>DAKLAK</v>
          </cell>
          <cell r="M8413" t="str">
            <v>﻿Đang hoạt động</v>
          </cell>
          <cell r="N8413">
            <v>42664</v>
          </cell>
          <cell r="Q8413">
            <v>0</v>
          </cell>
          <cell r="T8413">
            <v>0</v>
          </cell>
          <cell r="U8413">
            <v>1</v>
          </cell>
          <cell r="V8413">
            <v>0</v>
          </cell>
        </row>
        <row r="8414">
          <cell r="D8414" t="str">
            <v>BLUE OCEAN</v>
          </cell>
          <cell r="M8414" t="str">
            <v>﻿Đang hoạt động</v>
          </cell>
          <cell r="N8414">
            <v>42667</v>
          </cell>
          <cell r="Q8414">
            <v>1</v>
          </cell>
          <cell r="T8414">
            <v>0</v>
          </cell>
          <cell r="U8414">
            <v>0</v>
          </cell>
          <cell r="V8414">
            <v>0</v>
          </cell>
        </row>
        <row r="8415">
          <cell r="D8415" t="str">
            <v>THE STARS 2</v>
          </cell>
          <cell r="M8415" t="str">
            <v>﻿Đang hoạt động</v>
          </cell>
          <cell r="N8415">
            <v>42667</v>
          </cell>
          <cell r="Q8415">
            <v>1</v>
          </cell>
          <cell r="T8415">
            <v>0</v>
          </cell>
          <cell r="U8415">
            <v>0</v>
          </cell>
          <cell r="V8415">
            <v>0</v>
          </cell>
        </row>
        <row r="8416">
          <cell r="D8416" t="str">
            <v>DAKLAK</v>
          </cell>
          <cell r="M8416" t="str">
            <v>﻿Đang hoạt động</v>
          </cell>
          <cell r="N8416">
            <v>42716</v>
          </cell>
          <cell r="Q8416">
            <v>0</v>
          </cell>
          <cell r="T8416">
            <v>0</v>
          </cell>
          <cell r="U8416">
            <v>1</v>
          </cell>
          <cell r="V8416">
            <v>0</v>
          </cell>
        </row>
        <row r="8417">
          <cell r="D8417" t="str">
            <v>BLUE OCEAN</v>
          </cell>
          <cell r="M8417" t="str">
            <v>﻿Đang hoạt động</v>
          </cell>
          <cell r="N8417">
            <v>42667</v>
          </cell>
          <cell r="Q8417">
            <v>1</v>
          </cell>
          <cell r="T8417">
            <v>0</v>
          </cell>
          <cell r="U8417">
            <v>0</v>
          </cell>
          <cell r="V8417">
            <v>0</v>
          </cell>
        </row>
        <row r="8418">
          <cell r="D8418" t="str">
            <v>COT GENCASA</v>
          </cell>
          <cell r="M8418" t="str">
            <v>﻿Đang hoạt động</v>
          </cell>
          <cell r="N8418">
            <v>42664</v>
          </cell>
          <cell r="Q8418">
            <v>1</v>
          </cell>
          <cell r="T8418">
            <v>0</v>
          </cell>
          <cell r="U8418">
            <v>0</v>
          </cell>
          <cell r="V8418">
            <v>0</v>
          </cell>
        </row>
        <row r="8419">
          <cell r="D8419" t="str">
            <v>THE SKY</v>
          </cell>
          <cell r="M8419" t="str">
            <v>﻿Đã nghỉ việc</v>
          </cell>
          <cell r="N8419">
            <v>42664</v>
          </cell>
          <cell r="Q8419">
            <v>0</v>
          </cell>
          <cell r="T8419">
            <v>0</v>
          </cell>
          <cell r="U8419">
            <v>0</v>
          </cell>
          <cell r="V8419">
            <v>0</v>
          </cell>
        </row>
        <row r="8420">
          <cell r="D8420" t="str">
            <v>THE SKY</v>
          </cell>
          <cell r="M8420" t="str">
            <v>﻿Đã nghỉ việc</v>
          </cell>
          <cell r="N8420">
            <v>42664</v>
          </cell>
          <cell r="Q8420">
            <v>0</v>
          </cell>
          <cell r="T8420">
            <v>0</v>
          </cell>
          <cell r="U8420">
            <v>0</v>
          </cell>
          <cell r="V8420">
            <v>0</v>
          </cell>
        </row>
        <row r="8421">
          <cell r="D8421" t="str">
            <v>BLUE OCEAN</v>
          </cell>
          <cell r="M8421" t="str">
            <v>﻿Đang hoạt động</v>
          </cell>
          <cell r="N8421">
            <v>42667</v>
          </cell>
          <cell r="Q8421">
            <v>1</v>
          </cell>
          <cell r="T8421">
            <v>0</v>
          </cell>
          <cell r="U8421">
            <v>0</v>
          </cell>
          <cell r="V8421">
            <v>0</v>
          </cell>
        </row>
        <row r="8422">
          <cell r="D8422" t="str">
            <v>THE SKY</v>
          </cell>
          <cell r="M8422" t="str">
            <v>﻿Đã nghỉ việc</v>
          </cell>
          <cell r="N8422">
            <v>42664</v>
          </cell>
          <cell r="Q8422">
            <v>0</v>
          </cell>
          <cell r="T8422">
            <v>0</v>
          </cell>
          <cell r="U8422">
            <v>0</v>
          </cell>
          <cell r="V8422">
            <v>0</v>
          </cell>
        </row>
        <row r="8423">
          <cell r="D8423" t="str">
            <v>THE STARS 1</v>
          </cell>
          <cell r="M8423" t="str">
            <v>﻿Đang hoạt động</v>
          </cell>
          <cell r="N8423">
            <v>42664</v>
          </cell>
          <cell r="Q8423">
            <v>1</v>
          </cell>
          <cell r="T8423">
            <v>0</v>
          </cell>
          <cell r="U8423">
            <v>0</v>
          </cell>
          <cell r="V8423">
            <v>0</v>
          </cell>
        </row>
        <row r="8424">
          <cell r="D8424" t="str">
            <v>THE STARS 2</v>
          </cell>
          <cell r="M8424" t="str">
            <v>﻿Đang hoạt động</v>
          </cell>
          <cell r="N8424">
            <v>42696</v>
          </cell>
          <cell r="Q8424">
            <v>1</v>
          </cell>
          <cell r="T8424">
            <v>0</v>
          </cell>
          <cell r="U8424">
            <v>0</v>
          </cell>
          <cell r="V8424">
            <v>0</v>
          </cell>
        </row>
        <row r="8425">
          <cell r="D8425" t="str">
            <v>THE STARS 1</v>
          </cell>
          <cell r="M8425" t="str">
            <v>﻿Đang hoạt động</v>
          </cell>
          <cell r="N8425">
            <v>42668</v>
          </cell>
          <cell r="Q8425">
            <v>1</v>
          </cell>
          <cell r="T8425">
            <v>0</v>
          </cell>
          <cell r="U8425">
            <v>0</v>
          </cell>
          <cell r="V8425">
            <v>0</v>
          </cell>
        </row>
        <row r="8426">
          <cell r="D8426" t="str">
            <v>GENCASA LAM SƠN</v>
          </cell>
          <cell r="M8426" t="str">
            <v>﻿Đã nghỉ việc</v>
          </cell>
          <cell r="N8426">
            <v>42667</v>
          </cell>
          <cell r="Q8426">
            <v>0</v>
          </cell>
          <cell r="T8426">
            <v>0</v>
          </cell>
          <cell r="U8426">
            <v>0</v>
          </cell>
          <cell r="V8426">
            <v>0</v>
          </cell>
        </row>
        <row r="8427">
          <cell r="D8427" t="str">
            <v>THE ROME</v>
          </cell>
          <cell r="M8427" t="str">
            <v>﻿Đã nghỉ việc</v>
          </cell>
          <cell r="N8427">
            <v>42671</v>
          </cell>
          <cell r="Q8427">
            <v>0</v>
          </cell>
          <cell r="T8427">
            <v>0</v>
          </cell>
          <cell r="U8427">
            <v>0</v>
          </cell>
          <cell r="V8427">
            <v>0</v>
          </cell>
        </row>
        <row r="8428">
          <cell r="D8428" t="str">
            <v>THE SKY</v>
          </cell>
          <cell r="M8428" t="str">
            <v>﻿Đã nghỉ việc</v>
          </cell>
          <cell r="N8428">
            <v>42664</v>
          </cell>
          <cell r="Q8428">
            <v>0</v>
          </cell>
          <cell r="T8428">
            <v>0</v>
          </cell>
          <cell r="U8428">
            <v>0</v>
          </cell>
          <cell r="V8428">
            <v>0</v>
          </cell>
        </row>
        <row r="8429">
          <cell r="D8429" t="str">
            <v>THE STARS 1</v>
          </cell>
          <cell r="M8429" t="str">
            <v>﻿Đang hoạt động</v>
          </cell>
          <cell r="N8429">
            <v>42716</v>
          </cell>
          <cell r="Q8429">
            <v>1</v>
          </cell>
          <cell r="T8429">
            <v>0</v>
          </cell>
          <cell r="U8429">
            <v>0</v>
          </cell>
          <cell r="V8429">
            <v>0</v>
          </cell>
        </row>
        <row r="8430">
          <cell r="D8430" t="str">
            <v>THE STARS 2</v>
          </cell>
          <cell r="M8430" t="str">
            <v>﻿Đang hoạt động</v>
          </cell>
          <cell r="N8430">
            <v>42667</v>
          </cell>
          <cell r="Q8430">
            <v>1</v>
          </cell>
          <cell r="T8430">
            <v>0</v>
          </cell>
          <cell r="U8430">
            <v>0</v>
          </cell>
          <cell r="V8430">
            <v>0</v>
          </cell>
        </row>
        <row r="8431">
          <cell r="D8431" t="str">
            <v>THE SKY</v>
          </cell>
          <cell r="M8431" t="str">
            <v>﻿Đang hoạt động</v>
          </cell>
          <cell r="N8431">
            <v>42664</v>
          </cell>
          <cell r="Q8431">
            <v>1</v>
          </cell>
          <cell r="T8431">
            <v>0</v>
          </cell>
          <cell r="U8431">
            <v>0</v>
          </cell>
          <cell r="V8431">
            <v>0</v>
          </cell>
        </row>
        <row r="8432">
          <cell r="D8432" t="str">
            <v>THE STARS 2</v>
          </cell>
          <cell r="M8432" t="str">
            <v>﻿Đang hoạt động</v>
          </cell>
          <cell r="N8432">
            <v>42667</v>
          </cell>
          <cell r="Q8432">
            <v>1</v>
          </cell>
          <cell r="T8432">
            <v>0</v>
          </cell>
          <cell r="U8432">
            <v>0</v>
          </cell>
          <cell r="V8432">
            <v>0</v>
          </cell>
        </row>
        <row r="8433">
          <cell r="D8433" t="str">
            <v>THE SKY</v>
          </cell>
          <cell r="M8433" t="str">
            <v>﻿Đang hoạt động</v>
          </cell>
          <cell r="N8433">
            <v>42664</v>
          </cell>
          <cell r="Q8433">
            <v>1</v>
          </cell>
          <cell r="T8433">
            <v>0</v>
          </cell>
          <cell r="U8433">
            <v>0</v>
          </cell>
          <cell r="V8433">
            <v>0</v>
          </cell>
        </row>
        <row r="8434">
          <cell r="D8434" t="str">
            <v>GENCASA YÊN BÁI</v>
          </cell>
          <cell r="M8434" t="str">
            <v>﻿Đang hoạt động</v>
          </cell>
          <cell r="N8434">
            <v>42670</v>
          </cell>
          <cell r="Q8434">
            <v>0</v>
          </cell>
          <cell r="T8434">
            <v>0</v>
          </cell>
          <cell r="U8434">
            <v>1</v>
          </cell>
          <cell r="V8434">
            <v>0</v>
          </cell>
        </row>
        <row r="8435">
          <cell r="D8435" t="str">
            <v>GENCASA LAM SƠN</v>
          </cell>
          <cell r="M8435" t="str">
            <v>﻿Đã nghỉ việc</v>
          </cell>
          <cell r="N8435">
            <v>42667</v>
          </cell>
          <cell r="Q8435">
            <v>0</v>
          </cell>
          <cell r="T8435">
            <v>0</v>
          </cell>
          <cell r="U8435">
            <v>0</v>
          </cell>
          <cell r="V8435">
            <v>0</v>
          </cell>
        </row>
        <row r="8436">
          <cell r="D8436" t="str">
            <v>THE STARS 2</v>
          </cell>
          <cell r="M8436" t="str">
            <v>﻿Đang hoạt động</v>
          </cell>
          <cell r="N8436">
            <v>42667</v>
          </cell>
          <cell r="Q8436">
            <v>1</v>
          </cell>
          <cell r="T8436">
            <v>0</v>
          </cell>
          <cell r="U8436">
            <v>0</v>
          </cell>
          <cell r="V8436">
            <v>0</v>
          </cell>
        </row>
        <row r="8437">
          <cell r="D8437" t="str">
            <v>BLUE OCEAN</v>
          </cell>
          <cell r="M8437" t="str">
            <v>﻿Đang hoạt động</v>
          </cell>
          <cell r="N8437">
            <v>42667</v>
          </cell>
          <cell r="Q8437">
            <v>1</v>
          </cell>
          <cell r="T8437">
            <v>0</v>
          </cell>
          <cell r="U8437">
            <v>0</v>
          </cell>
          <cell r="V8437">
            <v>0</v>
          </cell>
        </row>
        <row r="8438">
          <cell r="D8438" t="str">
            <v>G-G</v>
          </cell>
          <cell r="M8438" t="str">
            <v>﻿Đã nghỉ việc</v>
          </cell>
          <cell r="N8438">
            <v>42668</v>
          </cell>
          <cell r="Q8438">
            <v>0</v>
          </cell>
          <cell r="T8438">
            <v>0</v>
          </cell>
          <cell r="U8438">
            <v>0</v>
          </cell>
          <cell r="V8438">
            <v>0</v>
          </cell>
        </row>
        <row r="8439">
          <cell r="D8439" t="str">
            <v>THE STARS 2</v>
          </cell>
          <cell r="M8439" t="str">
            <v>﻿Đang hoạt động</v>
          </cell>
          <cell r="N8439">
            <v>42667</v>
          </cell>
          <cell r="Q8439">
            <v>1</v>
          </cell>
          <cell r="T8439">
            <v>0</v>
          </cell>
          <cell r="U8439">
            <v>0</v>
          </cell>
          <cell r="V8439">
            <v>0</v>
          </cell>
        </row>
        <row r="8440">
          <cell r="D8440" t="str">
            <v>BLUE OCEAN</v>
          </cell>
          <cell r="M8440" t="str">
            <v>﻿Đang hoạt động</v>
          </cell>
          <cell r="N8440">
            <v>42696</v>
          </cell>
          <cell r="Q8440">
            <v>1</v>
          </cell>
          <cell r="T8440">
            <v>0</v>
          </cell>
          <cell r="U8440">
            <v>0</v>
          </cell>
          <cell r="V8440">
            <v>0</v>
          </cell>
        </row>
        <row r="8441">
          <cell r="D8441" t="str">
            <v>GENCASA LAM SƠN</v>
          </cell>
          <cell r="M8441" t="str">
            <v>﻿Đã nghỉ việc</v>
          </cell>
          <cell r="N8441">
            <v>42667</v>
          </cell>
          <cell r="Q8441">
            <v>0</v>
          </cell>
          <cell r="T8441">
            <v>0</v>
          </cell>
          <cell r="U8441">
            <v>0</v>
          </cell>
          <cell r="V8441">
            <v>0</v>
          </cell>
        </row>
        <row r="8442">
          <cell r="D8442" t="str">
            <v>GENCASA LAM SƠN</v>
          </cell>
          <cell r="M8442" t="str">
            <v>﻿Đã nghỉ việc</v>
          </cell>
          <cell r="N8442">
            <v>42667</v>
          </cell>
          <cell r="Q8442">
            <v>0</v>
          </cell>
          <cell r="T8442">
            <v>0</v>
          </cell>
          <cell r="U8442">
            <v>0</v>
          </cell>
          <cell r="V8442">
            <v>0</v>
          </cell>
        </row>
        <row r="8443">
          <cell r="D8443" t="str">
            <v>BLUE OCEAN</v>
          </cell>
          <cell r="M8443" t="str">
            <v>﻿Đang hoạt động</v>
          </cell>
          <cell r="N8443">
            <v>42667</v>
          </cell>
          <cell r="Q8443">
            <v>1</v>
          </cell>
          <cell r="T8443">
            <v>0</v>
          </cell>
          <cell r="U8443">
            <v>0</v>
          </cell>
          <cell r="V8443">
            <v>0</v>
          </cell>
        </row>
        <row r="8444">
          <cell r="D8444" t="str">
            <v>GENCASA YÊN BÁI</v>
          </cell>
          <cell r="M8444" t="str">
            <v>﻿Đã nghỉ việc</v>
          </cell>
          <cell r="N8444">
            <v>42663</v>
          </cell>
          <cell r="Q8444">
            <v>0</v>
          </cell>
          <cell r="T8444">
            <v>0</v>
          </cell>
          <cell r="U8444">
            <v>0</v>
          </cell>
          <cell r="V8444">
            <v>0</v>
          </cell>
        </row>
        <row r="8445">
          <cell r="D8445" t="str">
            <v>GENCASA LAM SƠN</v>
          </cell>
          <cell r="M8445" t="str">
            <v>﻿Đã nghỉ việc</v>
          </cell>
          <cell r="N8445">
            <v>42667</v>
          </cell>
          <cell r="Q8445">
            <v>0</v>
          </cell>
          <cell r="T8445">
            <v>0</v>
          </cell>
          <cell r="U8445">
            <v>0</v>
          </cell>
          <cell r="V8445">
            <v>0</v>
          </cell>
        </row>
        <row r="8446">
          <cell r="D8446" t="str">
            <v>THE ROME</v>
          </cell>
          <cell r="M8446" t="str">
            <v>﻿Đang hoạt động</v>
          </cell>
          <cell r="N8446">
            <v>42664</v>
          </cell>
          <cell r="Q8446">
            <v>1</v>
          </cell>
          <cell r="T8446">
            <v>0</v>
          </cell>
          <cell r="U8446">
            <v>0</v>
          </cell>
          <cell r="V8446">
            <v>0</v>
          </cell>
        </row>
        <row r="8447">
          <cell r="D8447" t="str">
            <v>THE STARS 2</v>
          </cell>
          <cell r="M8447" t="str">
            <v>﻿Đã nghỉ việc</v>
          </cell>
          <cell r="N8447">
            <v>42667</v>
          </cell>
          <cell r="Q8447">
            <v>0</v>
          </cell>
          <cell r="T8447">
            <v>0</v>
          </cell>
          <cell r="U8447">
            <v>0</v>
          </cell>
          <cell r="V8447">
            <v>0</v>
          </cell>
        </row>
        <row r="8448">
          <cell r="D8448" t="str">
            <v>GENCASA YÊN BÁI</v>
          </cell>
          <cell r="M8448" t="str">
            <v>﻿Đang hoạt động</v>
          </cell>
          <cell r="N8448">
            <v>42663</v>
          </cell>
          <cell r="Q8448">
            <v>0</v>
          </cell>
          <cell r="T8448">
            <v>0</v>
          </cell>
          <cell r="U8448">
            <v>1</v>
          </cell>
          <cell r="V8448">
            <v>0</v>
          </cell>
        </row>
        <row r="8449">
          <cell r="D8449" t="str">
            <v>GENCASA LAM SƠN</v>
          </cell>
          <cell r="M8449" t="str">
            <v>﻿Đang hoạt động</v>
          </cell>
          <cell r="N8449">
            <v>42667</v>
          </cell>
          <cell r="Q8449">
            <v>1</v>
          </cell>
          <cell r="T8449">
            <v>0</v>
          </cell>
          <cell r="U8449">
            <v>0</v>
          </cell>
          <cell r="V8449">
            <v>0</v>
          </cell>
        </row>
        <row r="8450">
          <cell r="D8450" t="str">
            <v>GENCASA YÊN BÁI</v>
          </cell>
          <cell r="M8450" t="str">
            <v>﻿Đã nghỉ việc</v>
          </cell>
          <cell r="N8450">
            <v>42663</v>
          </cell>
          <cell r="Q8450">
            <v>0</v>
          </cell>
          <cell r="T8450">
            <v>0</v>
          </cell>
          <cell r="U8450">
            <v>0</v>
          </cell>
          <cell r="V8450">
            <v>0</v>
          </cell>
        </row>
        <row r="8451">
          <cell r="D8451" t="str">
            <v>THE STARS 1</v>
          </cell>
          <cell r="M8451" t="str">
            <v>﻿Đang hoạt động</v>
          </cell>
          <cell r="N8451">
            <v>42664</v>
          </cell>
          <cell r="Q8451">
            <v>1</v>
          </cell>
          <cell r="T8451">
            <v>0</v>
          </cell>
          <cell r="U8451">
            <v>0</v>
          </cell>
          <cell r="V8451">
            <v>0</v>
          </cell>
        </row>
        <row r="8452">
          <cell r="D8452" t="str">
            <v>GENCASA LAM SƠN</v>
          </cell>
          <cell r="M8452" t="str">
            <v>﻿Đang hoạt động</v>
          </cell>
          <cell r="N8452">
            <v>42690</v>
          </cell>
          <cell r="Q8452">
            <v>1</v>
          </cell>
          <cell r="T8452">
            <v>0</v>
          </cell>
          <cell r="U8452">
            <v>0</v>
          </cell>
          <cell r="V8452">
            <v>0</v>
          </cell>
        </row>
        <row r="8453">
          <cell r="D8453" t="str">
            <v>THE STARS 1</v>
          </cell>
          <cell r="M8453" t="str">
            <v>﻿Đang hoạt động</v>
          </cell>
          <cell r="N8453">
            <v>42664</v>
          </cell>
          <cell r="Q8453">
            <v>1</v>
          </cell>
          <cell r="T8453">
            <v>0</v>
          </cell>
          <cell r="U8453">
            <v>0</v>
          </cell>
          <cell r="V8453">
            <v>0</v>
          </cell>
        </row>
        <row r="8454">
          <cell r="D8454" t="str">
            <v>GENCASA YÊN BÁI</v>
          </cell>
          <cell r="M8454" t="str">
            <v>﻿Đang hoạt động</v>
          </cell>
          <cell r="N8454">
            <v>42663</v>
          </cell>
          <cell r="Q8454">
            <v>1</v>
          </cell>
          <cell r="T8454">
            <v>0</v>
          </cell>
          <cell r="U8454">
            <v>0</v>
          </cell>
          <cell r="V8454">
            <v>0</v>
          </cell>
        </row>
        <row r="8455">
          <cell r="D8455" t="str">
            <v>GENCASA LAM SƠN</v>
          </cell>
          <cell r="M8455" t="str">
            <v>﻿Đã nghỉ việc</v>
          </cell>
          <cell r="N8455">
            <v>42667</v>
          </cell>
          <cell r="Q8455">
            <v>0</v>
          </cell>
          <cell r="T8455">
            <v>0</v>
          </cell>
          <cell r="U8455">
            <v>0</v>
          </cell>
          <cell r="V8455">
            <v>0</v>
          </cell>
        </row>
        <row r="8456">
          <cell r="D8456" t="str">
            <v>GENCASA YÊN BÁI</v>
          </cell>
          <cell r="M8456" t="str">
            <v>﻿Đã nghỉ việc</v>
          </cell>
          <cell r="N8456">
            <v>42663</v>
          </cell>
          <cell r="Q8456">
            <v>0</v>
          </cell>
          <cell r="T8456">
            <v>0</v>
          </cell>
          <cell r="U8456">
            <v>0</v>
          </cell>
          <cell r="V8456">
            <v>0</v>
          </cell>
        </row>
        <row r="8457">
          <cell r="D8457" t="str">
            <v>THE STARS 1</v>
          </cell>
          <cell r="M8457" t="str">
            <v>﻿Đang hoạt động</v>
          </cell>
          <cell r="N8457">
            <v>42668</v>
          </cell>
          <cell r="Q8457">
            <v>1</v>
          </cell>
          <cell r="T8457">
            <v>0</v>
          </cell>
          <cell r="U8457">
            <v>0</v>
          </cell>
          <cell r="V8457">
            <v>0</v>
          </cell>
        </row>
        <row r="8458">
          <cell r="D8458" t="str">
            <v>GENCASA LAM SƠN</v>
          </cell>
          <cell r="M8458" t="str">
            <v>﻿Đang hoạt động</v>
          </cell>
          <cell r="N8458">
            <v>42667</v>
          </cell>
          <cell r="Q8458">
            <v>1</v>
          </cell>
          <cell r="T8458">
            <v>0</v>
          </cell>
          <cell r="U8458">
            <v>0</v>
          </cell>
          <cell r="V8458">
            <v>0</v>
          </cell>
        </row>
        <row r="8459">
          <cell r="D8459" t="str">
            <v>THE STARS 1</v>
          </cell>
          <cell r="M8459" t="str">
            <v>﻿Đang hoạt động</v>
          </cell>
          <cell r="N8459">
            <v>42664</v>
          </cell>
          <cell r="Q8459">
            <v>0</v>
          </cell>
          <cell r="T8459">
            <v>0</v>
          </cell>
          <cell r="U8459">
            <v>1</v>
          </cell>
          <cell r="V8459">
            <v>0</v>
          </cell>
        </row>
        <row r="8460">
          <cell r="D8460" t="str">
            <v>VICTORY</v>
          </cell>
          <cell r="M8460" t="str">
            <v>﻿Đang hoạt động</v>
          </cell>
          <cell r="N8460">
            <v>42667</v>
          </cell>
          <cell r="Q8460">
            <v>1</v>
          </cell>
          <cell r="T8460">
            <v>0</v>
          </cell>
          <cell r="U8460">
            <v>0</v>
          </cell>
          <cell r="V8460">
            <v>0</v>
          </cell>
        </row>
        <row r="8461">
          <cell r="D8461" t="str">
            <v>THE STARS 1</v>
          </cell>
          <cell r="M8461" t="str">
            <v>﻿Đang hoạt động</v>
          </cell>
          <cell r="N8461">
            <v>42696</v>
          </cell>
          <cell r="Q8461">
            <v>1</v>
          </cell>
          <cell r="T8461">
            <v>0</v>
          </cell>
          <cell r="U8461">
            <v>0</v>
          </cell>
          <cell r="V8461">
            <v>0</v>
          </cell>
        </row>
        <row r="8462">
          <cell r="D8462" t="str">
            <v>THE STARS 2</v>
          </cell>
          <cell r="M8462" t="str">
            <v>﻿Đang hoạt động</v>
          </cell>
          <cell r="N8462">
            <v>42696</v>
          </cell>
          <cell r="Q8462">
            <v>1</v>
          </cell>
          <cell r="T8462">
            <v>0</v>
          </cell>
          <cell r="U8462">
            <v>0</v>
          </cell>
          <cell r="V8462">
            <v>0</v>
          </cell>
        </row>
        <row r="8463">
          <cell r="D8463" t="str">
            <v>GENCASA YÊN BÁI</v>
          </cell>
          <cell r="M8463" t="str">
            <v>﻿Đang hoạt động</v>
          </cell>
          <cell r="N8463">
            <v>42663</v>
          </cell>
          <cell r="Q8463">
            <v>0</v>
          </cell>
          <cell r="T8463">
            <v>1</v>
          </cell>
          <cell r="U8463">
            <v>0</v>
          </cell>
          <cell r="V8463">
            <v>0</v>
          </cell>
        </row>
        <row r="8464">
          <cell r="D8464" t="str">
            <v>THE KEY</v>
          </cell>
          <cell r="M8464" t="str">
            <v>﻿Đang hoạt động</v>
          </cell>
          <cell r="N8464">
            <v>42664</v>
          </cell>
          <cell r="Q8464">
            <v>1</v>
          </cell>
          <cell r="T8464">
            <v>0</v>
          </cell>
          <cell r="U8464">
            <v>0</v>
          </cell>
          <cell r="V8464">
            <v>0</v>
          </cell>
        </row>
        <row r="8465">
          <cell r="D8465" t="str">
            <v>VICTORY</v>
          </cell>
          <cell r="M8465" t="str">
            <v>﻿Đã nghỉ việc</v>
          </cell>
          <cell r="N8465">
            <v>42667</v>
          </cell>
          <cell r="Q8465">
            <v>0</v>
          </cell>
          <cell r="T8465">
            <v>0</v>
          </cell>
          <cell r="U8465">
            <v>0</v>
          </cell>
          <cell r="V8465">
            <v>0</v>
          </cell>
        </row>
        <row r="8466">
          <cell r="D8466" t="str">
            <v>GENCASA LAM SƠN</v>
          </cell>
          <cell r="M8466" t="str">
            <v>﻿Đang hoạt động</v>
          </cell>
          <cell r="N8466">
            <v>42667</v>
          </cell>
          <cell r="Q8466">
            <v>1</v>
          </cell>
          <cell r="T8466">
            <v>0</v>
          </cell>
          <cell r="U8466">
            <v>0</v>
          </cell>
          <cell r="V8466">
            <v>0</v>
          </cell>
        </row>
        <row r="8467">
          <cell r="D8467" t="str">
            <v>GREEN DRAGON</v>
          </cell>
          <cell r="M8467" t="str">
            <v>﻿Đã nghỉ việc</v>
          </cell>
          <cell r="N8467">
            <v>42667</v>
          </cell>
          <cell r="Q8467">
            <v>0</v>
          </cell>
          <cell r="T8467">
            <v>0</v>
          </cell>
          <cell r="U8467">
            <v>0</v>
          </cell>
          <cell r="V8467">
            <v>0</v>
          </cell>
        </row>
        <row r="8468">
          <cell r="D8468" t="str">
            <v>THE SKY</v>
          </cell>
          <cell r="M8468" t="str">
            <v>﻿Đã nghỉ việc</v>
          </cell>
          <cell r="N8468">
            <v>42668</v>
          </cell>
          <cell r="Q8468">
            <v>0</v>
          </cell>
          <cell r="T8468">
            <v>0</v>
          </cell>
          <cell r="U8468">
            <v>0</v>
          </cell>
          <cell r="V8468">
            <v>0</v>
          </cell>
        </row>
        <row r="8469">
          <cell r="D8469" t="str">
            <v>GENCASA YÊN BÁI</v>
          </cell>
          <cell r="M8469" t="str">
            <v>﻿Đã nghỉ việc</v>
          </cell>
          <cell r="N8469">
            <v>42667</v>
          </cell>
          <cell r="Q8469">
            <v>0</v>
          </cell>
          <cell r="T8469">
            <v>0</v>
          </cell>
          <cell r="U8469">
            <v>0</v>
          </cell>
          <cell r="V8469">
            <v>0</v>
          </cell>
        </row>
        <row r="8470">
          <cell r="D8470" t="str">
            <v>THE SKY</v>
          </cell>
          <cell r="M8470" t="str">
            <v>﻿Đang hoạt động</v>
          </cell>
          <cell r="N8470">
            <v>42670</v>
          </cell>
          <cell r="Q8470">
            <v>1</v>
          </cell>
          <cell r="T8470">
            <v>0</v>
          </cell>
          <cell r="U8470">
            <v>0</v>
          </cell>
          <cell r="V8470">
            <v>0</v>
          </cell>
        </row>
        <row r="8471">
          <cell r="D8471" t="str">
            <v>THE ROME</v>
          </cell>
          <cell r="M8471" t="str">
            <v>﻿Đang hoạt động</v>
          </cell>
          <cell r="N8471">
            <v>42664</v>
          </cell>
          <cell r="Q8471">
            <v>1</v>
          </cell>
          <cell r="T8471">
            <v>0</v>
          </cell>
          <cell r="U8471">
            <v>0</v>
          </cell>
          <cell r="V8471">
            <v>0</v>
          </cell>
        </row>
        <row r="8472">
          <cell r="D8472" t="str">
            <v>GENCASA YÊN BÁI</v>
          </cell>
          <cell r="M8472" t="str">
            <v>﻿Đã nghỉ việc</v>
          </cell>
          <cell r="N8472">
            <v>42667</v>
          </cell>
          <cell r="Q8472">
            <v>0</v>
          </cell>
          <cell r="T8472">
            <v>0</v>
          </cell>
          <cell r="U8472">
            <v>0</v>
          </cell>
          <cell r="V8472">
            <v>0</v>
          </cell>
        </row>
        <row r="8473">
          <cell r="D8473" t="str">
            <v>BELIEVE IN FUTURE</v>
          </cell>
          <cell r="M8473" t="str">
            <v>﻿Đã nghỉ việc</v>
          </cell>
          <cell r="N8473">
            <v>42669</v>
          </cell>
          <cell r="Q8473">
            <v>0</v>
          </cell>
          <cell r="T8473">
            <v>0</v>
          </cell>
          <cell r="U8473">
            <v>0</v>
          </cell>
          <cell r="V8473">
            <v>0</v>
          </cell>
        </row>
        <row r="8474">
          <cell r="D8474" t="str">
            <v>GENCASA LAM SƠN</v>
          </cell>
          <cell r="M8474" t="str">
            <v>﻿Đã nghỉ việc</v>
          </cell>
          <cell r="N8474">
            <v>42668</v>
          </cell>
          <cell r="Q8474">
            <v>0</v>
          </cell>
          <cell r="T8474">
            <v>0</v>
          </cell>
          <cell r="U8474">
            <v>0</v>
          </cell>
          <cell r="V8474">
            <v>0</v>
          </cell>
        </row>
        <row r="8475">
          <cell r="D8475" t="str">
            <v>BLUE OCEAN</v>
          </cell>
          <cell r="M8475" t="str">
            <v>﻿Đang hoạt động</v>
          </cell>
          <cell r="N8475">
            <v>42667</v>
          </cell>
          <cell r="Q8475">
            <v>1</v>
          </cell>
          <cell r="T8475">
            <v>0</v>
          </cell>
          <cell r="U8475">
            <v>0</v>
          </cell>
          <cell r="V8475">
            <v>0</v>
          </cell>
        </row>
        <row r="8476">
          <cell r="D8476" t="str">
            <v>WHITE HORSE</v>
          </cell>
          <cell r="M8476" t="str">
            <v>﻿Đang hoạt động</v>
          </cell>
          <cell r="N8476">
            <v>42703</v>
          </cell>
          <cell r="Q8476">
            <v>1</v>
          </cell>
          <cell r="T8476">
            <v>0</v>
          </cell>
          <cell r="U8476">
            <v>0</v>
          </cell>
          <cell r="V8476">
            <v>0</v>
          </cell>
        </row>
        <row r="8477">
          <cell r="D8477" t="str">
            <v>BLUE OCEAN</v>
          </cell>
          <cell r="M8477" t="str">
            <v>﻿Đang hoạt động</v>
          </cell>
          <cell r="N8477">
            <v>42730</v>
          </cell>
          <cell r="Q8477">
            <v>1</v>
          </cell>
          <cell r="T8477">
            <v>0</v>
          </cell>
          <cell r="U8477">
            <v>0</v>
          </cell>
          <cell r="V8477">
            <v>0</v>
          </cell>
        </row>
        <row r="8478">
          <cell r="D8478" t="str">
            <v>THE SKY</v>
          </cell>
          <cell r="M8478" t="str">
            <v>﻿Đang hoạt động</v>
          </cell>
          <cell r="N8478">
            <v>42668</v>
          </cell>
          <cell r="Q8478">
            <v>1</v>
          </cell>
          <cell r="T8478">
            <v>0</v>
          </cell>
          <cell r="U8478">
            <v>0</v>
          </cell>
          <cell r="V8478">
            <v>0</v>
          </cell>
        </row>
        <row r="8479">
          <cell r="D8479" t="str">
            <v>THE ROME</v>
          </cell>
          <cell r="M8479" t="str">
            <v>﻿Đang hoạt động</v>
          </cell>
          <cell r="N8479">
            <v>42663</v>
          </cell>
          <cell r="Q8479">
            <v>0</v>
          </cell>
          <cell r="T8479">
            <v>0</v>
          </cell>
          <cell r="U8479">
            <v>1</v>
          </cell>
          <cell r="V8479">
            <v>0</v>
          </cell>
        </row>
        <row r="8480">
          <cell r="D8480" t="str">
            <v>BLUE OCEAN</v>
          </cell>
          <cell r="M8480" t="str">
            <v>﻿Đang hoạt động</v>
          </cell>
          <cell r="N8480">
            <v>42667</v>
          </cell>
          <cell r="Q8480">
            <v>1</v>
          </cell>
          <cell r="T8480">
            <v>0</v>
          </cell>
          <cell r="U8480">
            <v>0</v>
          </cell>
          <cell r="V8480">
            <v>0</v>
          </cell>
        </row>
        <row r="8481">
          <cell r="D8481" t="str">
            <v>GENCASA YÊN BÁI</v>
          </cell>
          <cell r="M8481" t="str">
            <v>﻿Đã nghỉ việc</v>
          </cell>
          <cell r="N8481">
            <v>42667</v>
          </cell>
          <cell r="Q8481">
            <v>0</v>
          </cell>
          <cell r="T8481">
            <v>0</v>
          </cell>
          <cell r="U8481">
            <v>0</v>
          </cell>
          <cell r="V8481">
            <v>0</v>
          </cell>
        </row>
        <row r="8482">
          <cell r="D8482" t="str">
            <v>GENCASA YÊN BÁI</v>
          </cell>
          <cell r="M8482" t="str">
            <v>﻿Đang hoạt động</v>
          </cell>
          <cell r="N8482">
            <v>42663</v>
          </cell>
          <cell r="Q8482">
            <v>1</v>
          </cell>
          <cell r="T8482">
            <v>0</v>
          </cell>
          <cell r="U8482">
            <v>0</v>
          </cell>
          <cell r="V8482">
            <v>0</v>
          </cell>
        </row>
        <row r="8483">
          <cell r="D8483" t="str">
            <v>GENCASA YÊN BÁI</v>
          </cell>
          <cell r="M8483" t="str">
            <v>﻿Đã nghỉ việc</v>
          </cell>
          <cell r="N8483">
            <v>42667</v>
          </cell>
          <cell r="Q8483">
            <v>0</v>
          </cell>
          <cell r="T8483">
            <v>0</v>
          </cell>
          <cell r="U8483">
            <v>0</v>
          </cell>
          <cell r="V8483">
            <v>0</v>
          </cell>
        </row>
        <row r="8484">
          <cell r="D8484" t="str">
            <v>THE KEY</v>
          </cell>
          <cell r="M8484" t="str">
            <v>﻿Đang hoạt động</v>
          </cell>
          <cell r="N8484">
            <v>42664</v>
          </cell>
          <cell r="Q8484">
            <v>1</v>
          </cell>
          <cell r="T8484">
            <v>0</v>
          </cell>
          <cell r="U8484">
            <v>0</v>
          </cell>
          <cell r="V8484">
            <v>0</v>
          </cell>
        </row>
        <row r="8485">
          <cell r="D8485" t="str">
            <v>GENCASA LAM SƠN</v>
          </cell>
          <cell r="M8485" t="str">
            <v>﻿Đang hoạt động</v>
          </cell>
          <cell r="N8485">
            <v>42667</v>
          </cell>
          <cell r="Q8485">
            <v>1</v>
          </cell>
          <cell r="T8485">
            <v>0</v>
          </cell>
          <cell r="U8485">
            <v>0</v>
          </cell>
          <cell r="V8485">
            <v>0</v>
          </cell>
        </row>
        <row r="8486">
          <cell r="D8486" t="str">
            <v>GENCASA YÊN BÁI</v>
          </cell>
          <cell r="M8486" t="str">
            <v>﻿Đang hoạt động</v>
          </cell>
          <cell r="N8486">
            <v>42746</v>
          </cell>
          <cell r="Q8486">
            <v>1</v>
          </cell>
          <cell r="T8486">
            <v>0</v>
          </cell>
          <cell r="U8486">
            <v>0</v>
          </cell>
          <cell r="V8486">
            <v>0</v>
          </cell>
        </row>
        <row r="8487">
          <cell r="D8487" t="str">
            <v>BLUE OCEAN</v>
          </cell>
          <cell r="M8487" t="str">
            <v>﻿Đang hoạt động</v>
          </cell>
          <cell r="N8487">
            <v>42667</v>
          </cell>
          <cell r="Q8487">
            <v>1</v>
          </cell>
          <cell r="T8487">
            <v>0</v>
          </cell>
          <cell r="U8487">
            <v>0</v>
          </cell>
          <cell r="V8487">
            <v>0</v>
          </cell>
        </row>
        <row r="8488">
          <cell r="D8488" t="str">
            <v>THE SKY</v>
          </cell>
          <cell r="M8488" t="str">
            <v>﻿Đang hoạt động</v>
          </cell>
          <cell r="N8488">
            <v>42671</v>
          </cell>
          <cell r="Q8488">
            <v>1</v>
          </cell>
          <cell r="T8488">
            <v>0</v>
          </cell>
          <cell r="U8488">
            <v>0</v>
          </cell>
          <cell r="V8488">
            <v>0</v>
          </cell>
        </row>
        <row r="8489">
          <cell r="D8489" t="str">
            <v>THE ROME</v>
          </cell>
          <cell r="M8489" t="str">
            <v>﻿Đã nghỉ việc</v>
          </cell>
          <cell r="N8489">
            <v>42664</v>
          </cell>
          <cell r="Q8489">
            <v>0</v>
          </cell>
          <cell r="T8489">
            <v>0</v>
          </cell>
          <cell r="U8489">
            <v>0</v>
          </cell>
          <cell r="V8489">
            <v>0</v>
          </cell>
        </row>
        <row r="8490">
          <cell r="D8490" t="str">
            <v>BLUE OCEAN</v>
          </cell>
          <cell r="M8490" t="str">
            <v>﻿Đang hoạt động</v>
          </cell>
          <cell r="N8490">
            <v>42667</v>
          </cell>
          <cell r="Q8490">
            <v>1</v>
          </cell>
          <cell r="T8490">
            <v>0</v>
          </cell>
          <cell r="U8490">
            <v>0</v>
          </cell>
          <cell r="V8490">
            <v>0</v>
          </cell>
        </row>
        <row r="8491">
          <cell r="D8491" t="str">
            <v>GENCASA YÊN BÁI</v>
          </cell>
          <cell r="M8491" t="str">
            <v>﻿Đang hoạt động</v>
          </cell>
          <cell r="N8491">
            <v>42663</v>
          </cell>
          <cell r="Q8491">
            <v>1</v>
          </cell>
          <cell r="T8491">
            <v>0</v>
          </cell>
          <cell r="U8491">
            <v>0</v>
          </cell>
          <cell r="V8491">
            <v>0</v>
          </cell>
        </row>
        <row r="8492">
          <cell r="D8492" t="str">
            <v>GENCASA LAM SƠN</v>
          </cell>
          <cell r="M8492" t="str">
            <v>﻿Đang hoạt động</v>
          </cell>
          <cell r="N8492">
            <v>42667</v>
          </cell>
          <cell r="Q8492">
            <v>1</v>
          </cell>
          <cell r="T8492">
            <v>0</v>
          </cell>
          <cell r="U8492">
            <v>0</v>
          </cell>
          <cell r="V8492">
            <v>0</v>
          </cell>
        </row>
        <row r="8493">
          <cell r="D8493" t="str">
            <v>GENCASA YÊN BÁI</v>
          </cell>
          <cell r="M8493" t="str">
            <v>﻿Đã nghỉ việc</v>
          </cell>
          <cell r="N8493">
            <v>42667</v>
          </cell>
          <cell r="Q8493">
            <v>0</v>
          </cell>
          <cell r="T8493">
            <v>0</v>
          </cell>
          <cell r="U8493">
            <v>0</v>
          </cell>
          <cell r="V8493">
            <v>0</v>
          </cell>
        </row>
        <row r="8494">
          <cell r="D8494" t="str">
            <v>PHI MÃ</v>
          </cell>
          <cell r="M8494" t="str">
            <v>﻿Đang hoạt động</v>
          </cell>
          <cell r="N8494">
            <v>42664</v>
          </cell>
          <cell r="Q8494">
            <v>0</v>
          </cell>
          <cell r="T8494">
            <v>0</v>
          </cell>
          <cell r="U8494">
            <v>1</v>
          </cell>
          <cell r="V8494">
            <v>0</v>
          </cell>
        </row>
        <row r="8495">
          <cell r="D8495" t="str">
            <v>THE SKY</v>
          </cell>
          <cell r="M8495" t="str">
            <v>﻿Đã nghỉ việc</v>
          </cell>
          <cell r="N8495">
            <v>42664</v>
          </cell>
          <cell r="Q8495">
            <v>0</v>
          </cell>
          <cell r="T8495">
            <v>0</v>
          </cell>
          <cell r="U8495">
            <v>0</v>
          </cell>
          <cell r="V8495">
            <v>0</v>
          </cell>
        </row>
        <row r="8496">
          <cell r="D8496" t="str">
            <v>PHI MÃ</v>
          </cell>
          <cell r="M8496" t="str">
            <v>﻿Đang hoạt động</v>
          </cell>
          <cell r="N8496">
            <v>42664</v>
          </cell>
          <cell r="Q8496">
            <v>0</v>
          </cell>
          <cell r="T8496">
            <v>0</v>
          </cell>
          <cell r="U8496">
            <v>1</v>
          </cell>
          <cell r="V8496">
            <v>0</v>
          </cell>
        </row>
        <row r="8497">
          <cell r="D8497" t="str">
            <v>THE SKY</v>
          </cell>
          <cell r="M8497" t="str">
            <v>﻿Đang hoạt động</v>
          </cell>
          <cell r="N8497">
            <v>42668</v>
          </cell>
          <cell r="Q8497">
            <v>0</v>
          </cell>
          <cell r="T8497">
            <v>0</v>
          </cell>
          <cell r="U8497">
            <v>1</v>
          </cell>
          <cell r="V8497">
            <v>0</v>
          </cell>
        </row>
        <row r="8498">
          <cell r="D8498" t="str">
            <v>GENCASA YÊN BÁI</v>
          </cell>
          <cell r="M8498" t="str">
            <v>﻿Đang hoạt động</v>
          </cell>
          <cell r="N8498">
            <v>42667</v>
          </cell>
          <cell r="Q8498">
            <v>1</v>
          </cell>
          <cell r="T8498">
            <v>0</v>
          </cell>
          <cell r="U8498">
            <v>0</v>
          </cell>
          <cell r="V8498">
            <v>0</v>
          </cell>
        </row>
        <row r="8499">
          <cell r="D8499" t="str">
            <v>THE ROME</v>
          </cell>
          <cell r="M8499" t="str">
            <v>﻿Đang hoạt động</v>
          </cell>
          <cell r="N8499">
            <v>42664</v>
          </cell>
          <cell r="Q8499">
            <v>1</v>
          </cell>
          <cell r="T8499">
            <v>0</v>
          </cell>
          <cell r="U8499">
            <v>0</v>
          </cell>
          <cell r="V8499">
            <v>0</v>
          </cell>
        </row>
        <row r="8500">
          <cell r="D8500" t="str">
            <v>GENCASA YÊN BÁI</v>
          </cell>
          <cell r="M8500" t="str">
            <v>﻿Đã nghỉ việc</v>
          </cell>
          <cell r="N8500">
            <v>42663</v>
          </cell>
          <cell r="Q8500">
            <v>0</v>
          </cell>
          <cell r="T8500">
            <v>0</v>
          </cell>
          <cell r="U8500">
            <v>0</v>
          </cell>
          <cell r="V8500">
            <v>0</v>
          </cell>
        </row>
        <row r="8501">
          <cell r="D8501" t="str">
            <v>GENCASA LAM SƠN</v>
          </cell>
          <cell r="M8501" t="str">
            <v>﻿Đang hoạt động</v>
          </cell>
          <cell r="N8501">
            <v>42667</v>
          </cell>
          <cell r="Q8501">
            <v>1</v>
          </cell>
          <cell r="T8501">
            <v>0</v>
          </cell>
          <cell r="U8501">
            <v>0</v>
          </cell>
          <cell r="V8501">
            <v>0</v>
          </cell>
        </row>
        <row r="8502">
          <cell r="D8502" t="str">
            <v>THE LIGHT</v>
          </cell>
          <cell r="M8502" t="str">
            <v>﻿Đang hoạt động</v>
          </cell>
          <cell r="N8502">
            <v>42668</v>
          </cell>
          <cell r="Q8502">
            <v>0</v>
          </cell>
          <cell r="T8502">
            <v>0</v>
          </cell>
          <cell r="U8502">
            <v>1</v>
          </cell>
          <cell r="V8502">
            <v>0</v>
          </cell>
        </row>
        <row r="8503">
          <cell r="D8503" t="str">
            <v>THE STARS 2</v>
          </cell>
          <cell r="M8503" t="str">
            <v>﻿Đang hoạt động</v>
          </cell>
          <cell r="N8503">
            <v>42667</v>
          </cell>
          <cell r="Q8503">
            <v>1</v>
          </cell>
          <cell r="T8503">
            <v>0</v>
          </cell>
          <cell r="U8503">
            <v>0</v>
          </cell>
          <cell r="V8503">
            <v>0</v>
          </cell>
        </row>
        <row r="8504">
          <cell r="D8504" t="str">
            <v>GENCASA YÊN BÁI</v>
          </cell>
          <cell r="M8504" t="str">
            <v>﻿Đã nghỉ việc</v>
          </cell>
          <cell r="N8504">
            <v>42667</v>
          </cell>
          <cell r="Q8504">
            <v>0</v>
          </cell>
          <cell r="T8504">
            <v>0</v>
          </cell>
          <cell r="U8504">
            <v>0</v>
          </cell>
          <cell r="V8504">
            <v>0</v>
          </cell>
        </row>
        <row r="8505">
          <cell r="D8505" t="str">
            <v>GENCASA YÊN BÁI</v>
          </cell>
          <cell r="M8505" t="str">
            <v>﻿Đang hoạt động</v>
          </cell>
          <cell r="N8505">
            <v>42663</v>
          </cell>
          <cell r="Q8505">
            <v>1</v>
          </cell>
          <cell r="T8505">
            <v>0</v>
          </cell>
          <cell r="U8505">
            <v>0</v>
          </cell>
          <cell r="V8505">
            <v>0</v>
          </cell>
        </row>
        <row r="8506">
          <cell r="D8506" t="str">
            <v>THE ROME</v>
          </cell>
          <cell r="M8506" t="str">
            <v>﻿Đang hoạt động</v>
          </cell>
          <cell r="N8506">
            <v>42664</v>
          </cell>
          <cell r="Q8506">
            <v>1</v>
          </cell>
          <cell r="T8506">
            <v>0</v>
          </cell>
          <cell r="U8506">
            <v>0</v>
          </cell>
          <cell r="V8506">
            <v>0</v>
          </cell>
        </row>
        <row r="8507">
          <cell r="D8507" t="str">
            <v>THE ROME</v>
          </cell>
          <cell r="M8507" t="str">
            <v>﻿Đang hoạt động</v>
          </cell>
          <cell r="N8507">
            <v>42664</v>
          </cell>
          <cell r="Q8507">
            <v>1</v>
          </cell>
          <cell r="T8507">
            <v>0</v>
          </cell>
          <cell r="U8507">
            <v>0</v>
          </cell>
          <cell r="V8507">
            <v>0</v>
          </cell>
        </row>
        <row r="8508">
          <cell r="D8508" t="str">
            <v>GENCASA YÊN BÁI</v>
          </cell>
          <cell r="M8508" t="str">
            <v>﻿Đã nghỉ việc</v>
          </cell>
          <cell r="N8508">
            <v>42667</v>
          </cell>
          <cell r="Q8508">
            <v>0</v>
          </cell>
          <cell r="T8508">
            <v>0</v>
          </cell>
          <cell r="U8508">
            <v>0</v>
          </cell>
          <cell r="V8508">
            <v>0</v>
          </cell>
        </row>
        <row r="8509">
          <cell r="D8509" t="str">
            <v>GENCASA LAM SƠN</v>
          </cell>
          <cell r="M8509" t="str">
            <v>﻿Đang hoạt động</v>
          </cell>
          <cell r="N8509">
            <v>42667</v>
          </cell>
          <cell r="Q8509">
            <v>1</v>
          </cell>
          <cell r="T8509">
            <v>0</v>
          </cell>
          <cell r="U8509">
            <v>0</v>
          </cell>
          <cell r="V8509">
            <v>0</v>
          </cell>
        </row>
        <row r="8510">
          <cell r="D8510" t="str">
            <v>THE STARS 1</v>
          </cell>
          <cell r="M8510" t="str">
            <v>﻿Đang hoạt động</v>
          </cell>
          <cell r="N8510">
            <v>42664</v>
          </cell>
          <cell r="Q8510">
            <v>1</v>
          </cell>
          <cell r="T8510">
            <v>0</v>
          </cell>
          <cell r="U8510">
            <v>0</v>
          </cell>
          <cell r="V8510">
            <v>0</v>
          </cell>
        </row>
        <row r="8511">
          <cell r="D8511" t="str">
            <v>THE STARS 2</v>
          </cell>
          <cell r="M8511" t="str">
            <v>﻿Đang hoạt động</v>
          </cell>
          <cell r="N8511">
            <v>42726</v>
          </cell>
          <cell r="Q8511">
            <v>1</v>
          </cell>
          <cell r="T8511">
            <v>0</v>
          </cell>
          <cell r="U8511">
            <v>0</v>
          </cell>
          <cell r="V8511">
            <v>0</v>
          </cell>
        </row>
        <row r="8512">
          <cell r="D8512" t="str">
            <v>GENCASA LAM SƠN</v>
          </cell>
          <cell r="M8512" t="str">
            <v>﻿Đã nghỉ việc</v>
          </cell>
          <cell r="N8512">
            <v>42667</v>
          </cell>
          <cell r="Q8512">
            <v>0</v>
          </cell>
          <cell r="T8512">
            <v>0</v>
          </cell>
          <cell r="U8512">
            <v>0</v>
          </cell>
          <cell r="V8512">
            <v>0</v>
          </cell>
        </row>
        <row r="8513">
          <cell r="D8513" t="str">
            <v>GENCASA YÊN BÁI</v>
          </cell>
          <cell r="M8513" t="str">
            <v>﻿Đã nghỉ việc</v>
          </cell>
          <cell r="N8513">
            <v>42667</v>
          </cell>
          <cell r="Q8513">
            <v>0</v>
          </cell>
          <cell r="T8513">
            <v>0</v>
          </cell>
          <cell r="U8513">
            <v>0</v>
          </cell>
          <cell r="V8513">
            <v>0</v>
          </cell>
        </row>
        <row r="8514">
          <cell r="D8514" t="str">
            <v>SPRING</v>
          </cell>
          <cell r="M8514" t="str">
            <v>﻿Đang hoạt động</v>
          </cell>
          <cell r="N8514">
            <v>42716</v>
          </cell>
          <cell r="Q8514">
            <v>1</v>
          </cell>
          <cell r="T8514">
            <v>0</v>
          </cell>
          <cell r="U8514">
            <v>0</v>
          </cell>
          <cell r="V8514">
            <v>0</v>
          </cell>
        </row>
        <row r="8515">
          <cell r="D8515" t="str">
            <v>GENCASA YÊN BÁI</v>
          </cell>
          <cell r="M8515" t="str">
            <v>﻿Đang hoạt động</v>
          </cell>
          <cell r="N8515">
            <v>42667</v>
          </cell>
          <cell r="Q8515">
            <v>1</v>
          </cell>
          <cell r="T8515">
            <v>0</v>
          </cell>
          <cell r="U8515">
            <v>0</v>
          </cell>
          <cell r="V8515">
            <v>0</v>
          </cell>
        </row>
        <row r="8516">
          <cell r="D8516" t="str">
            <v>THE STARS 2</v>
          </cell>
          <cell r="M8516" t="str">
            <v>﻿Đã nghỉ việc</v>
          </cell>
          <cell r="N8516">
            <v>42667</v>
          </cell>
          <cell r="Q8516">
            <v>0</v>
          </cell>
          <cell r="T8516">
            <v>0</v>
          </cell>
          <cell r="U8516">
            <v>0</v>
          </cell>
          <cell r="V8516">
            <v>0</v>
          </cell>
        </row>
        <row r="8517">
          <cell r="D8517" t="str">
            <v>GENCASA YÊN BÁI</v>
          </cell>
          <cell r="M8517" t="str">
            <v>﻿Đã nghỉ việc</v>
          </cell>
          <cell r="N8517">
            <v>42667</v>
          </cell>
          <cell r="Q8517">
            <v>0</v>
          </cell>
          <cell r="T8517">
            <v>0</v>
          </cell>
          <cell r="U8517">
            <v>0</v>
          </cell>
          <cell r="V8517">
            <v>0</v>
          </cell>
        </row>
        <row r="8518">
          <cell r="D8518" t="str">
            <v>GENCASA YÊN BÁI</v>
          </cell>
          <cell r="M8518" t="str">
            <v>﻿Đang hoạt động</v>
          </cell>
          <cell r="N8518">
            <v>42667</v>
          </cell>
          <cell r="Q8518">
            <v>1</v>
          </cell>
          <cell r="T8518">
            <v>0</v>
          </cell>
          <cell r="U8518">
            <v>0</v>
          </cell>
          <cell r="V8518">
            <v>0</v>
          </cell>
        </row>
        <row r="8519">
          <cell r="D8519" t="str">
            <v>THE STARS 1</v>
          </cell>
          <cell r="M8519" t="str">
            <v>﻿Đang hoạt động</v>
          </cell>
          <cell r="N8519">
            <v>42664</v>
          </cell>
          <cell r="Q8519">
            <v>1</v>
          </cell>
          <cell r="T8519">
            <v>0</v>
          </cell>
          <cell r="U8519">
            <v>0</v>
          </cell>
          <cell r="V8519">
            <v>0</v>
          </cell>
        </row>
        <row r="8520">
          <cell r="D8520" t="str">
            <v>SPRING</v>
          </cell>
          <cell r="M8520" t="str">
            <v>﻿Đang hoạt động</v>
          </cell>
          <cell r="N8520">
            <v>42667</v>
          </cell>
          <cell r="Q8520">
            <v>1</v>
          </cell>
          <cell r="T8520">
            <v>0</v>
          </cell>
          <cell r="U8520">
            <v>0</v>
          </cell>
          <cell r="V8520">
            <v>0</v>
          </cell>
        </row>
        <row r="8521">
          <cell r="D8521" t="str">
            <v>GENCASA YÊN BÁI</v>
          </cell>
          <cell r="M8521" t="str">
            <v>﻿Đã nghỉ việc</v>
          </cell>
          <cell r="N8521">
            <v>42667</v>
          </cell>
          <cell r="Q8521">
            <v>0</v>
          </cell>
          <cell r="T8521">
            <v>0</v>
          </cell>
          <cell r="U8521">
            <v>0</v>
          </cell>
          <cell r="V8521">
            <v>0</v>
          </cell>
        </row>
        <row r="8522">
          <cell r="D8522" t="str">
            <v>THE KEY</v>
          </cell>
          <cell r="M8522" t="str">
            <v>﻿Đang hoạt động</v>
          </cell>
          <cell r="N8522">
            <v>42664</v>
          </cell>
          <cell r="Q8522">
            <v>1</v>
          </cell>
          <cell r="T8522">
            <v>0</v>
          </cell>
          <cell r="U8522">
            <v>0</v>
          </cell>
          <cell r="V8522">
            <v>0</v>
          </cell>
        </row>
        <row r="8523">
          <cell r="D8523" t="str">
            <v>GENCASA YÊN BÁI</v>
          </cell>
          <cell r="M8523" t="str">
            <v>﻿Đang hoạt động</v>
          </cell>
          <cell r="N8523">
            <v>42667</v>
          </cell>
          <cell r="Q8523">
            <v>1</v>
          </cell>
          <cell r="T8523">
            <v>0</v>
          </cell>
          <cell r="U8523">
            <v>0</v>
          </cell>
          <cell r="V8523">
            <v>0</v>
          </cell>
        </row>
        <row r="8524">
          <cell r="D8524" t="str">
            <v>THE SKY</v>
          </cell>
          <cell r="M8524" t="str">
            <v>﻿Đang hoạt động</v>
          </cell>
          <cell r="N8524">
            <v>42787</v>
          </cell>
          <cell r="Q8524">
            <v>0</v>
          </cell>
          <cell r="T8524">
            <v>0</v>
          </cell>
          <cell r="U8524">
            <v>1</v>
          </cell>
          <cell r="V8524">
            <v>0</v>
          </cell>
        </row>
        <row r="8525">
          <cell r="D8525" t="str">
            <v>GENCASA YÊN BÁI</v>
          </cell>
          <cell r="M8525" t="str">
            <v>﻿Đã nghỉ việc</v>
          </cell>
          <cell r="N8525">
            <v>42670</v>
          </cell>
          <cell r="Q8525">
            <v>0</v>
          </cell>
          <cell r="T8525">
            <v>0</v>
          </cell>
          <cell r="U8525">
            <v>0</v>
          </cell>
          <cell r="V8525">
            <v>0</v>
          </cell>
        </row>
        <row r="8526">
          <cell r="D8526" t="str">
            <v>GENCASA LAM SƠN</v>
          </cell>
          <cell r="M8526" t="str">
            <v>﻿Đang hoạt động</v>
          </cell>
          <cell r="N8526">
            <v>42667</v>
          </cell>
          <cell r="Q8526">
            <v>1</v>
          </cell>
          <cell r="T8526">
            <v>0</v>
          </cell>
          <cell r="U8526">
            <v>0</v>
          </cell>
          <cell r="V8526">
            <v>0</v>
          </cell>
        </row>
        <row r="8527">
          <cell r="D8527" t="str">
            <v>GENCASA LAM SƠN</v>
          </cell>
          <cell r="M8527" t="str">
            <v>﻿Đang hoạt động</v>
          </cell>
          <cell r="N8527">
            <v>42726</v>
          </cell>
          <cell r="Q8527">
            <v>1</v>
          </cell>
          <cell r="T8527">
            <v>0</v>
          </cell>
          <cell r="U8527">
            <v>0</v>
          </cell>
          <cell r="V8527">
            <v>0</v>
          </cell>
        </row>
        <row r="8528">
          <cell r="D8528" t="str">
            <v>THE SKY</v>
          </cell>
          <cell r="M8528" t="str">
            <v>﻿Đang hoạt động</v>
          </cell>
          <cell r="N8528">
            <v>42668</v>
          </cell>
          <cell r="Q8528">
            <v>0</v>
          </cell>
          <cell r="T8528">
            <v>0</v>
          </cell>
          <cell r="U8528">
            <v>1</v>
          </cell>
          <cell r="V8528">
            <v>0</v>
          </cell>
        </row>
        <row r="8529">
          <cell r="D8529" t="str">
            <v>BLUE OCEAN</v>
          </cell>
          <cell r="M8529" t="str">
            <v>﻿Đang hoạt động</v>
          </cell>
          <cell r="N8529">
            <v>42667</v>
          </cell>
          <cell r="Q8529">
            <v>1</v>
          </cell>
          <cell r="T8529">
            <v>0</v>
          </cell>
          <cell r="U8529">
            <v>0</v>
          </cell>
          <cell r="V8529">
            <v>0</v>
          </cell>
        </row>
        <row r="8530">
          <cell r="D8530" t="str">
            <v>GENCASA LAM SƠN</v>
          </cell>
          <cell r="M8530" t="str">
            <v>﻿Đang hoạt động</v>
          </cell>
          <cell r="N8530">
            <v>42667</v>
          </cell>
          <cell r="Q8530">
            <v>1</v>
          </cell>
          <cell r="T8530">
            <v>0</v>
          </cell>
          <cell r="U8530">
            <v>0</v>
          </cell>
          <cell r="V8530">
            <v>0</v>
          </cell>
        </row>
        <row r="8531">
          <cell r="D8531" t="str">
            <v>THE SKY</v>
          </cell>
          <cell r="M8531" t="str">
            <v>﻿Đang hoạt động</v>
          </cell>
          <cell r="N8531">
            <v>42668</v>
          </cell>
          <cell r="Q8531">
            <v>0</v>
          </cell>
          <cell r="T8531">
            <v>0</v>
          </cell>
          <cell r="U8531">
            <v>1</v>
          </cell>
          <cell r="V8531">
            <v>0</v>
          </cell>
        </row>
        <row r="8532">
          <cell r="D8532" t="str">
            <v>GENCASA YÊN BÁI</v>
          </cell>
          <cell r="M8532" t="str">
            <v>﻿Đã nghỉ việc</v>
          </cell>
          <cell r="N8532">
            <v>42667</v>
          </cell>
          <cell r="Q8532">
            <v>0</v>
          </cell>
          <cell r="T8532">
            <v>0</v>
          </cell>
          <cell r="U8532">
            <v>0</v>
          </cell>
          <cell r="V8532">
            <v>0</v>
          </cell>
        </row>
        <row r="8533">
          <cell r="D8533" t="str">
            <v>BLUE OCEAN</v>
          </cell>
          <cell r="M8533" t="str">
            <v>﻿Đang hoạt động</v>
          </cell>
          <cell r="N8533">
            <v>42667</v>
          </cell>
          <cell r="Q8533">
            <v>1</v>
          </cell>
          <cell r="T8533">
            <v>0</v>
          </cell>
          <cell r="U8533">
            <v>0</v>
          </cell>
          <cell r="V8533">
            <v>0</v>
          </cell>
        </row>
        <row r="8534">
          <cell r="D8534" t="str">
            <v>THE SKY</v>
          </cell>
          <cell r="M8534" t="str">
            <v>﻿Đang hoạt động</v>
          </cell>
          <cell r="N8534">
            <v>42668</v>
          </cell>
          <cell r="Q8534">
            <v>0</v>
          </cell>
          <cell r="T8534">
            <v>0</v>
          </cell>
          <cell r="U8534">
            <v>0</v>
          </cell>
          <cell r="V8534">
            <v>1</v>
          </cell>
        </row>
        <row r="8535">
          <cell r="D8535" t="str">
            <v>THE STARS 1</v>
          </cell>
          <cell r="M8535" t="str">
            <v>﻿Đang hoạt động</v>
          </cell>
          <cell r="N8535">
            <v>42664</v>
          </cell>
          <cell r="Q8535">
            <v>1</v>
          </cell>
          <cell r="T8535">
            <v>0</v>
          </cell>
          <cell r="U8535">
            <v>0</v>
          </cell>
          <cell r="V8535">
            <v>0</v>
          </cell>
        </row>
        <row r="8536">
          <cell r="D8536" t="str">
            <v>BLUE OCEAN</v>
          </cell>
          <cell r="M8536" t="str">
            <v>﻿Đã nghỉ việc</v>
          </cell>
          <cell r="N8536">
            <v>42667</v>
          </cell>
          <cell r="Q8536">
            <v>0</v>
          </cell>
          <cell r="T8536">
            <v>0</v>
          </cell>
          <cell r="U8536">
            <v>0</v>
          </cell>
          <cell r="V8536">
            <v>0</v>
          </cell>
        </row>
        <row r="8537">
          <cell r="D8537" t="str">
            <v>GENCASA YÊN BÁI</v>
          </cell>
          <cell r="M8537" t="str">
            <v>﻿Đã nghỉ việc</v>
          </cell>
          <cell r="N8537">
            <v>42674</v>
          </cell>
          <cell r="Q8537">
            <v>0</v>
          </cell>
          <cell r="T8537">
            <v>0</v>
          </cell>
          <cell r="U8537">
            <v>0</v>
          </cell>
          <cell r="V8537">
            <v>0</v>
          </cell>
        </row>
        <row r="8538">
          <cell r="D8538" t="str">
            <v>THE KEY</v>
          </cell>
          <cell r="M8538" t="str">
            <v>﻿Đang hoạt động</v>
          </cell>
          <cell r="N8538">
            <v>42664</v>
          </cell>
          <cell r="Q8538">
            <v>1</v>
          </cell>
          <cell r="T8538">
            <v>0</v>
          </cell>
          <cell r="U8538">
            <v>0</v>
          </cell>
          <cell r="V8538">
            <v>0</v>
          </cell>
        </row>
        <row r="8539">
          <cell r="D8539" t="str">
            <v>THE ROME</v>
          </cell>
          <cell r="M8539" t="str">
            <v>﻿Đang hoạt động</v>
          </cell>
          <cell r="N8539">
            <v>42664</v>
          </cell>
          <cell r="Q8539">
            <v>1</v>
          </cell>
          <cell r="T8539">
            <v>0</v>
          </cell>
          <cell r="U8539">
            <v>0</v>
          </cell>
          <cell r="V8539">
            <v>0</v>
          </cell>
        </row>
        <row r="8540">
          <cell r="D8540" t="str">
            <v>THE LIGHT</v>
          </cell>
          <cell r="M8540" t="str">
            <v>﻿Đang hoạt động</v>
          </cell>
          <cell r="N8540">
            <v>42664</v>
          </cell>
          <cell r="Q8540">
            <v>1</v>
          </cell>
          <cell r="T8540">
            <v>0</v>
          </cell>
          <cell r="U8540">
            <v>0</v>
          </cell>
          <cell r="V8540">
            <v>0</v>
          </cell>
        </row>
        <row r="8541">
          <cell r="D8541" t="str">
            <v>THE SKY</v>
          </cell>
          <cell r="M8541" t="str">
            <v>﻿Đang hoạt động</v>
          </cell>
          <cell r="N8541">
            <v>42668</v>
          </cell>
          <cell r="Q8541">
            <v>0</v>
          </cell>
          <cell r="T8541">
            <v>0</v>
          </cell>
          <cell r="U8541">
            <v>1</v>
          </cell>
          <cell r="V8541">
            <v>0</v>
          </cell>
        </row>
        <row r="8542">
          <cell r="D8542" t="str">
            <v>THE QUEEN</v>
          </cell>
          <cell r="M8542" t="str">
            <v>﻿Đang hoạt động</v>
          </cell>
          <cell r="N8542">
            <v>42669</v>
          </cell>
          <cell r="Q8542">
            <v>1</v>
          </cell>
          <cell r="T8542">
            <v>0</v>
          </cell>
          <cell r="U8542">
            <v>0</v>
          </cell>
          <cell r="V8542">
            <v>0</v>
          </cell>
        </row>
        <row r="8543">
          <cell r="D8543" t="str">
            <v>THE SKY</v>
          </cell>
          <cell r="M8543" t="str">
            <v>﻿Đang hoạt động</v>
          </cell>
          <cell r="N8543">
            <v>42668</v>
          </cell>
          <cell r="Q8543">
            <v>0</v>
          </cell>
          <cell r="T8543">
            <v>0</v>
          </cell>
          <cell r="U8543">
            <v>1</v>
          </cell>
          <cell r="V8543">
            <v>0</v>
          </cell>
        </row>
        <row r="8544">
          <cell r="D8544" t="str">
            <v>BLUE OCEAN</v>
          </cell>
          <cell r="M8544" t="str">
            <v>﻿Đang hoạt động</v>
          </cell>
          <cell r="N8544">
            <v>42667</v>
          </cell>
          <cell r="Q8544">
            <v>1</v>
          </cell>
          <cell r="T8544">
            <v>0</v>
          </cell>
          <cell r="U8544">
            <v>0</v>
          </cell>
          <cell r="V8544">
            <v>0</v>
          </cell>
        </row>
        <row r="8545">
          <cell r="D8545" t="str">
            <v>THE STARS 1</v>
          </cell>
          <cell r="M8545" t="str">
            <v>﻿Đang hoạt động</v>
          </cell>
          <cell r="N8545">
            <v>42664</v>
          </cell>
          <cell r="Q8545">
            <v>1</v>
          </cell>
          <cell r="T8545">
            <v>0</v>
          </cell>
          <cell r="U8545">
            <v>0</v>
          </cell>
          <cell r="V8545">
            <v>0</v>
          </cell>
        </row>
        <row r="8546">
          <cell r="D8546" t="str">
            <v>BLUE OCEAN</v>
          </cell>
          <cell r="M8546" t="str">
            <v>﻿Đang hoạt động</v>
          </cell>
          <cell r="N8546">
            <v>42667</v>
          </cell>
          <cell r="Q8546">
            <v>1</v>
          </cell>
          <cell r="T8546">
            <v>0</v>
          </cell>
          <cell r="U8546">
            <v>0</v>
          </cell>
          <cell r="V8546">
            <v>0</v>
          </cell>
        </row>
        <row r="8547">
          <cell r="D8547" t="str">
            <v>LUCKY STAR</v>
          </cell>
          <cell r="M8547" t="str">
            <v>﻿Đang hoạt động</v>
          </cell>
          <cell r="N8547">
            <v>42671</v>
          </cell>
          <cell r="Q8547">
            <v>1</v>
          </cell>
          <cell r="T8547">
            <v>0</v>
          </cell>
          <cell r="U8547">
            <v>0</v>
          </cell>
          <cell r="V8547">
            <v>0</v>
          </cell>
        </row>
        <row r="8548">
          <cell r="D8548" t="str">
            <v>GREEN DRAGON</v>
          </cell>
          <cell r="M8548" t="str">
            <v>﻿Đang hoạt động</v>
          </cell>
          <cell r="N8548">
            <v>42667</v>
          </cell>
          <cell r="Q8548">
            <v>0</v>
          </cell>
          <cell r="T8548">
            <v>0</v>
          </cell>
          <cell r="U8548">
            <v>1</v>
          </cell>
          <cell r="V8548">
            <v>0</v>
          </cell>
        </row>
        <row r="8549">
          <cell r="D8549" t="str">
            <v>BLUE OCEAN</v>
          </cell>
          <cell r="M8549" t="str">
            <v>﻿Đang hoạt động</v>
          </cell>
          <cell r="N8549">
            <v>42667</v>
          </cell>
          <cell r="Q8549">
            <v>1</v>
          </cell>
          <cell r="T8549">
            <v>0</v>
          </cell>
          <cell r="U8549">
            <v>0</v>
          </cell>
          <cell r="V8549">
            <v>0</v>
          </cell>
        </row>
        <row r="8550">
          <cell r="D8550" t="str">
            <v>PHI MÃ</v>
          </cell>
          <cell r="M8550" t="str">
            <v>﻿Đang hoạt động</v>
          </cell>
          <cell r="N8550">
            <v>42669</v>
          </cell>
          <cell r="Q8550">
            <v>1</v>
          </cell>
          <cell r="T8550">
            <v>0</v>
          </cell>
          <cell r="U8550">
            <v>0</v>
          </cell>
          <cell r="V8550">
            <v>0</v>
          </cell>
        </row>
        <row r="8551">
          <cell r="D8551" t="str">
            <v>THE KEY</v>
          </cell>
          <cell r="M8551" t="str">
            <v>﻿Đang hoạt động</v>
          </cell>
          <cell r="N8551">
            <v>42696</v>
          </cell>
          <cell r="Q8551">
            <v>1</v>
          </cell>
          <cell r="T8551">
            <v>0</v>
          </cell>
          <cell r="U8551">
            <v>0</v>
          </cell>
          <cell r="V8551">
            <v>0</v>
          </cell>
        </row>
        <row r="8552">
          <cell r="D8552" t="str">
            <v>THE STARS 1</v>
          </cell>
          <cell r="M8552" t="str">
            <v>﻿Đang hoạt động</v>
          </cell>
          <cell r="N8552">
            <v>42664</v>
          </cell>
          <cell r="Q8552">
            <v>1</v>
          </cell>
          <cell r="T8552">
            <v>0</v>
          </cell>
          <cell r="U8552">
            <v>0</v>
          </cell>
          <cell r="V8552">
            <v>0</v>
          </cell>
        </row>
        <row r="8553">
          <cell r="D8553" t="str">
            <v>PHI MÃ</v>
          </cell>
          <cell r="M8553" t="str">
            <v>﻿Đang hoạt động</v>
          </cell>
          <cell r="N8553">
            <v>42669</v>
          </cell>
          <cell r="Q8553">
            <v>0</v>
          </cell>
          <cell r="T8553">
            <v>0</v>
          </cell>
          <cell r="U8553">
            <v>1</v>
          </cell>
          <cell r="V8553">
            <v>0</v>
          </cell>
        </row>
        <row r="8554">
          <cell r="D8554" t="str">
            <v>THE KEY</v>
          </cell>
          <cell r="M8554" t="str">
            <v>﻿Đang hoạt động</v>
          </cell>
          <cell r="N8554">
            <v>42724</v>
          </cell>
          <cell r="Q8554">
            <v>1</v>
          </cell>
          <cell r="T8554">
            <v>0</v>
          </cell>
          <cell r="U8554">
            <v>0</v>
          </cell>
          <cell r="V8554">
            <v>0</v>
          </cell>
        </row>
        <row r="8555">
          <cell r="D8555" t="str">
            <v>COT GENCASA</v>
          </cell>
          <cell r="M8555" t="str">
            <v>﻿Đang hoạt động</v>
          </cell>
          <cell r="N8555">
            <v>42664</v>
          </cell>
          <cell r="Q8555">
            <v>0</v>
          </cell>
          <cell r="T8555">
            <v>0</v>
          </cell>
          <cell r="U8555">
            <v>1</v>
          </cell>
          <cell r="V8555">
            <v>0</v>
          </cell>
        </row>
        <row r="8556">
          <cell r="D8556" t="str">
            <v>COT GENCASA</v>
          </cell>
          <cell r="M8556" t="str">
            <v>﻿Đang hoạt động</v>
          </cell>
          <cell r="N8556">
            <v>42669</v>
          </cell>
          <cell r="Q8556">
            <v>0</v>
          </cell>
          <cell r="T8556">
            <v>0</v>
          </cell>
          <cell r="U8556">
            <v>1</v>
          </cell>
          <cell r="V8556">
            <v>0</v>
          </cell>
        </row>
        <row r="8557">
          <cell r="D8557" t="str">
            <v>THE STARS 1</v>
          </cell>
          <cell r="M8557" t="str">
            <v>﻿Đang hoạt động</v>
          </cell>
          <cell r="N8557">
            <v>42664</v>
          </cell>
          <cell r="Q8557">
            <v>1</v>
          </cell>
          <cell r="T8557">
            <v>0</v>
          </cell>
          <cell r="U8557">
            <v>0</v>
          </cell>
          <cell r="V8557">
            <v>0</v>
          </cell>
        </row>
        <row r="8558">
          <cell r="D8558" t="str">
            <v>DAKLAK</v>
          </cell>
          <cell r="M8558" t="str">
            <v>﻿Đang hoạt động</v>
          </cell>
          <cell r="N8558">
            <v>42664</v>
          </cell>
          <cell r="Q8558">
            <v>0</v>
          </cell>
          <cell r="T8558">
            <v>0</v>
          </cell>
          <cell r="U8558">
            <v>1</v>
          </cell>
          <cell r="V8558">
            <v>0</v>
          </cell>
        </row>
        <row r="8559">
          <cell r="D8559" t="str">
            <v>THE STARS 1</v>
          </cell>
          <cell r="M8559" t="str">
            <v>﻿Đang hoạt động</v>
          </cell>
          <cell r="N8559">
            <v>42668</v>
          </cell>
          <cell r="Q8559">
            <v>1</v>
          </cell>
          <cell r="T8559">
            <v>0</v>
          </cell>
          <cell r="U8559">
            <v>0</v>
          </cell>
          <cell r="V8559">
            <v>0</v>
          </cell>
        </row>
        <row r="8560">
          <cell r="D8560" t="str">
            <v>THE LIGHT</v>
          </cell>
          <cell r="M8560" t="str">
            <v>﻿Đang hoạt động</v>
          </cell>
          <cell r="N8560">
            <v>42668</v>
          </cell>
          <cell r="Q8560">
            <v>1</v>
          </cell>
          <cell r="T8560">
            <v>0</v>
          </cell>
          <cell r="U8560">
            <v>0</v>
          </cell>
          <cell r="V8560">
            <v>0</v>
          </cell>
        </row>
        <row r="8561">
          <cell r="D8561" t="str">
            <v>THE LIGHT</v>
          </cell>
          <cell r="M8561" t="str">
            <v>﻿Đã nghỉ việc</v>
          </cell>
          <cell r="N8561">
            <v>42664</v>
          </cell>
          <cell r="Q8561">
            <v>0</v>
          </cell>
          <cell r="T8561">
            <v>0</v>
          </cell>
          <cell r="U8561">
            <v>0</v>
          </cell>
          <cell r="V8561">
            <v>0</v>
          </cell>
        </row>
        <row r="8562">
          <cell r="D8562" t="str">
            <v>THE STARS 1</v>
          </cell>
          <cell r="M8562" t="str">
            <v>﻿Đang hoạt động</v>
          </cell>
          <cell r="N8562">
            <v>42684</v>
          </cell>
          <cell r="Q8562">
            <v>1</v>
          </cell>
          <cell r="T8562">
            <v>0</v>
          </cell>
          <cell r="U8562">
            <v>0</v>
          </cell>
          <cell r="V8562">
            <v>0</v>
          </cell>
        </row>
        <row r="8563">
          <cell r="D8563" t="str">
            <v>THE STARS 1</v>
          </cell>
          <cell r="M8563" t="str">
            <v>﻿Đang hoạt động</v>
          </cell>
          <cell r="N8563">
            <v>42670</v>
          </cell>
          <cell r="Q8563">
            <v>1</v>
          </cell>
          <cell r="T8563">
            <v>0</v>
          </cell>
          <cell r="U8563">
            <v>0</v>
          </cell>
          <cell r="V8563">
            <v>0</v>
          </cell>
        </row>
        <row r="8564">
          <cell r="D8564" t="str">
            <v>GENCASA HÀ ĐÔNG</v>
          </cell>
          <cell r="M8564" t="str">
            <v>﻿Đang hoạt động</v>
          </cell>
          <cell r="N8564">
            <v>42669</v>
          </cell>
          <cell r="Q8564">
            <v>1</v>
          </cell>
          <cell r="T8564">
            <v>0</v>
          </cell>
          <cell r="U8564">
            <v>0</v>
          </cell>
          <cell r="V8564">
            <v>0</v>
          </cell>
        </row>
        <row r="8565">
          <cell r="D8565" t="str">
            <v>THE POWER</v>
          </cell>
          <cell r="M8565" t="str">
            <v>﻿Đang hoạt động</v>
          </cell>
          <cell r="N8565">
            <v>42710</v>
          </cell>
          <cell r="Q8565">
            <v>1</v>
          </cell>
          <cell r="T8565">
            <v>0</v>
          </cell>
          <cell r="U8565">
            <v>0</v>
          </cell>
          <cell r="V8565">
            <v>0</v>
          </cell>
        </row>
        <row r="8566">
          <cell r="D8566" t="str">
            <v>BÌNH MINH</v>
          </cell>
          <cell r="M8566" t="str">
            <v>﻿Đã nghỉ việc</v>
          </cell>
          <cell r="N8566">
            <v>42668</v>
          </cell>
          <cell r="Q8566">
            <v>0</v>
          </cell>
          <cell r="T8566">
            <v>0</v>
          </cell>
          <cell r="U8566">
            <v>0</v>
          </cell>
          <cell r="V8566">
            <v>0</v>
          </cell>
        </row>
        <row r="8567">
          <cell r="D8567" t="str">
            <v>THE ROME</v>
          </cell>
          <cell r="M8567" t="str">
            <v>﻿Đang hoạt động</v>
          </cell>
          <cell r="N8567">
            <v>42663</v>
          </cell>
          <cell r="Q8567">
            <v>0</v>
          </cell>
          <cell r="T8567">
            <v>0</v>
          </cell>
          <cell r="U8567">
            <v>1</v>
          </cell>
          <cell r="V8567">
            <v>0</v>
          </cell>
        </row>
        <row r="8568">
          <cell r="D8568" t="str">
            <v>G-G</v>
          </cell>
          <cell r="M8568" t="str">
            <v>﻿Đang hoạt động</v>
          </cell>
          <cell r="N8568">
            <v>42669</v>
          </cell>
          <cell r="Q8568">
            <v>1</v>
          </cell>
          <cell r="T8568">
            <v>0</v>
          </cell>
          <cell r="U8568">
            <v>0</v>
          </cell>
          <cell r="V8568">
            <v>0</v>
          </cell>
        </row>
        <row r="8569">
          <cell r="D8569" t="str">
            <v>THE ROME</v>
          </cell>
          <cell r="M8569" t="str">
            <v>﻿Đang hoạt động</v>
          </cell>
          <cell r="N8569">
            <v>42663</v>
          </cell>
          <cell r="Q8569">
            <v>0</v>
          </cell>
          <cell r="T8569">
            <v>0</v>
          </cell>
          <cell r="U8569">
            <v>1</v>
          </cell>
          <cell r="V8569">
            <v>0</v>
          </cell>
        </row>
        <row r="8570">
          <cell r="D8570" t="str">
            <v>G-G</v>
          </cell>
          <cell r="M8570" t="str">
            <v>﻿Đã nghỉ việc</v>
          </cell>
          <cell r="N8570">
            <v>42668</v>
          </cell>
          <cell r="Q8570">
            <v>0</v>
          </cell>
          <cell r="T8570">
            <v>0</v>
          </cell>
          <cell r="U8570">
            <v>0</v>
          </cell>
          <cell r="V8570">
            <v>0</v>
          </cell>
        </row>
        <row r="8571">
          <cell r="D8571" t="str">
            <v>GENCASA LONG BIÊN</v>
          </cell>
          <cell r="M8571" t="str">
            <v>﻿Đã nghỉ việc</v>
          </cell>
          <cell r="N8571">
            <v>42668</v>
          </cell>
          <cell r="Q8571">
            <v>0</v>
          </cell>
          <cell r="T8571">
            <v>0</v>
          </cell>
          <cell r="U8571">
            <v>0</v>
          </cell>
          <cell r="V8571">
            <v>0</v>
          </cell>
        </row>
        <row r="8572">
          <cell r="D8572" t="str">
            <v>THE STARS 1</v>
          </cell>
          <cell r="M8572" t="str">
            <v>﻿Đang hoạt động</v>
          </cell>
          <cell r="N8572">
            <v>42668</v>
          </cell>
          <cell r="Q8572">
            <v>1</v>
          </cell>
          <cell r="T8572">
            <v>0</v>
          </cell>
          <cell r="U8572">
            <v>0</v>
          </cell>
          <cell r="V8572">
            <v>0</v>
          </cell>
        </row>
        <row r="8573">
          <cell r="D8573" t="str">
            <v>THE SKY</v>
          </cell>
          <cell r="M8573" t="str">
            <v>﻿Đang hoạt động</v>
          </cell>
          <cell r="N8573">
            <v>42663</v>
          </cell>
          <cell r="Q8573">
            <v>1</v>
          </cell>
          <cell r="T8573">
            <v>0</v>
          </cell>
          <cell r="U8573">
            <v>0</v>
          </cell>
          <cell r="V8573">
            <v>0</v>
          </cell>
        </row>
        <row r="8574">
          <cell r="D8574" t="str">
            <v>G-G</v>
          </cell>
          <cell r="M8574" t="str">
            <v>﻿Đã nghỉ việc</v>
          </cell>
          <cell r="N8574">
            <v>42669</v>
          </cell>
          <cell r="Q8574">
            <v>0</v>
          </cell>
          <cell r="T8574">
            <v>0</v>
          </cell>
          <cell r="U8574">
            <v>0</v>
          </cell>
          <cell r="V8574">
            <v>0</v>
          </cell>
        </row>
        <row r="8575">
          <cell r="D8575" t="str">
            <v>GENCASA HƯNG YÊN</v>
          </cell>
          <cell r="M8575" t="str">
            <v>﻿Đang hoạt động</v>
          </cell>
          <cell r="N8575">
            <v>42668</v>
          </cell>
          <cell r="Q8575">
            <v>1</v>
          </cell>
          <cell r="T8575">
            <v>0</v>
          </cell>
          <cell r="U8575">
            <v>0</v>
          </cell>
          <cell r="V8575">
            <v>0</v>
          </cell>
        </row>
        <row r="8576">
          <cell r="D8576" t="str">
            <v>THE SKY</v>
          </cell>
          <cell r="M8576" t="str">
            <v>﻿Đang hoạt động</v>
          </cell>
          <cell r="N8576">
            <v>42663</v>
          </cell>
          <cell r="Q8576">
            <v>0</v>
          </cell>
          <cell r="T8576">
            <v>0</v>
          </cell>
          <cell r="U8576">
            <v>1</v>
          </cell>
          <cell r="V8576">
            <v>0</v>
          </cell>
        </row>
        <row r="8577">
          <cell r="D8577" t="str">
            <v>SUNFLOWER</v>
          </cell>
          <cell r="M8577" t="str">
            <v>﻿Đang hoạt động</v>
          </cell>
          <cell r="N8577">
            <v>42668</v>
          </cell>
          <cell r="Q8577">
            <v>1</v>
          </cell>
          <cell r="T8577">
            <v>0</v>
          </cell>
          <cell r="U8577">
            <v>0</v>
          </cell>
          <cell r="V8577">
            <v>0</v>
          </cell>
        </row>
        <row r="8578">
          <cell r="D8578" t="str">
            <v>GENCASA HƯNG YÊN</v>
          </cell>
          <cell r="M8578" t="str">
            <v>﻿Đang hoạt động</v>
          </cell>
          <cell r="N8578">
            <v>42668</v>
          </cell>
          <cell r="Q8578">
            <v>1</v>
          </cell>
          <cell r="T8578">
            <v>0</v>
          </cell>
          <cell r="U8578">
            <v>0</v>
          </cell>
          <cell r="V8578">
            <v>0</v>
          </cell>
        </row>
        <row r="8579">
          <cell r="D8579" t="str">
            <v>GENCASA HƯNG YÊN</v>
          </cell>
          <cell r="M8579" t="str">
            <v>﻿Đang hoạt động</v>
          </cell>
          <cell r="N8579">
            <v>42668</v>
          </cell>
          <cell r="Q8579">
            <v>1</v>
          </cell>
          <cell r="T8579">
            <v>0</v>
          </cell>
          <cell r="U8579">
            <v>0</v>
          </cell>
          <cell r="V8579">
            <v>0</v>
          </cell>
        </row>
        <row r="8580">
          <cell r="D8580" t="str">
            <v>LION 1</v>
          </cell>
          <cell r="M8580" t="str">
            <v>﻿Đang hoạt động</v>
          </cell>
          <cell r="N8580">
            <v>42669</v>
          </cell>
          <cell r="Q8580">
            <v>1</v>
          </cell>
          <cell r="T8580">
            <v>0</v>
          </cell>
          <cell r="U8580">
            <v>0</v>
          </cell>
          <cell r="V8580">
            <v>0</v>
          </cell>
        </row>
        <row r="8581">
          <cell r="D8581" t="str">
            <v>GENCASA HÀ ĐÔNG</v>
          </cell>
          <cell r="M8581" t="str">
            <v>﻿Đang hoạt động</v>
          </cell>
          <cell r="N8581">
            <v>42669</v>
          </cell>
          <cell r="Q8581">
            <v>0</v>
          </cell>
          <cell r="T8581">
            <v>0</v>
          </cell>
          <cell r="U8581">
            <v>1</v>
          </cell>
          <cell r="V8581">
            <v>0</v>
          </cell>
        </row>
        <row r="8582">
          <cell r="D8582" t="str">
            <v>GENCASA LONG BIÊN</v>
          </cell>
          <cell r="M8582" t="str">
            <v>﻿Đang hoạt động</v>
          </cell>
          <cell r="N8582">
            <v>42697</v>
          </cell>
          <cell r="Q8582">
            <v>1</v>
          </cell>
          <cell r="T8582">
            <v>0</v>
          </cell>
          <cell r="U8582">
            <v>0</v>
          </cell>
          <cell r="V8582">
            <v>0</v>
          </cell>
        </row>
        <row r="8583">
          <cell r="D8583" t="str">
            <v>MEGA</v>
          </cell>
          <cell r="M8583" t="str">
            <v>﻿Đã nghỉ việc</v>
          </cell>
          <cell r="N8583">
            <v>42669</v>
          </cell>
          <cell r="Q8583">
            <v>0</v>
          </cell>
          <cell r="T8583">
            <v>0</v>
          </cell>
          <cell r="U8583">
            <v>0</v>
          </cell>
          <cell r="V8583">
            <v>0</v>
          </cell>
        </row>
        <row r="8584">
          <cell r="M8584" t="str">
            <v>﻿Đang hoạt động</v>
          </cell>
          <cell r="N8584">
            <v>42668</v>
          </cell>
          <cell r="Q8584">
            <v>0</v>
          </cell>
          <cell r="T8584">
            <v>0</v>
          </cell>
          <cell r="U8584">
            <v>0</v>
          </cell>
          <cell r="V8584">
            <v>0</v>
          </cell>
        </row>
        <row r="8585">
          <cell r="D8585" t="str">
            <v>SUNFLOWER</v>
          </cell>
          <cell r="M8585" t="str">
            <v>﻿Đang hoạt động</v>
          </cell>
          <cell r="N8585">
            <v>42668</v>
          </cell>
          <cell r="Q8585">
            <v>0</v>
          </cell>
          <cell r="T8585">
            <v>0</v>
          </cell>
          <cell r="U8585">
            <v>1</v>
          </cell>
          <cell r="V8585">
            <v>0</v>
          </cell>
        </row>
        <row r="8586">
          <cell r="D8586" t="str">
            <v>GENCASA TÂN PHÚ</v>
          </cell>
          <cell r="M8586" t="str">
            <v>﻿Đang hoạt động</v>
          </cell>
          <cell r="N8586">
            <v>42689</v>
          </cell>
          <cell r="Q8586">
            <v>1</v>
          </cell>
          <cell r="T8586">
            <v>0</v>
          </cell>
          <cell r="U8586">
            <v>0</v>
          </cell>
          <cell r="V8586">
            <v>0</v>
          </cell>
        </row>
        <row r="8587">
          <cell r="D8587" t="str">
            <v>ALLEGRO</v>
          </cell>
          <cell r="M8587" t="str">
            <v>﻿Đã nghỉ việc</v>
          </cell>
          <cell r="N8587">
            <v>42669</v>
          </cell>
          <cell r="Q8587">
            <v>0</v>
          </cell>
          <cell r="T8587">
            <v>0</v>
          </cell>
          <cell r="U8587">
            <v>0</v>
          </cell>
          <cell r="V8587">
            <v>0</v>
          </cell>
        </row>
        <row r="8588">
          <cell r="M8588" t="str">
            <v>﻿Đang hoạt động</v>
          </cell>
          <cell r="N8588">
            <v>42699</v>
          </cell>
          <cell r="Q8588">
            <v>0</v>
          </cell>
          <cell r="T8588">
            <v>0</v>
          </cell>
          <cell r="U8588">
            <v>0</v>
          </cell>
          <cell r="V8588">
            <v>0</v>
          </cell>
        </row>
        <row r="8589">
          <cell r="D8589" t="str">
            <v>LION 1</v>
          </cell>
          <cell r="M8589" t="str">
            <v>﻿Đang hoạt động</v>
          </cell>
          <cell r="N8589">
            <v>42670</v>
          </cell>
          <cell r="Q8589">
            <v>1</v>
          </cell>
          <cell r="T8589">
            <v>0</v>
          </cell>
          <cell r="U8589">
            <v>0</v>
          </cell>
          <cell r="V8589">
            <v>0</v>
          </cell>
        </row>
        <row r="8590">
          <cell r="D8590" t="str">
            <v>F.B.I</v>
          </cell>
          <cell r="M8590" t="str">
            <v>﻿Đang hoạt động</v>
          </cell>
          <cell r="N8590">
            <v>42669</v>
          </cell>
          <cell r="Q8590">
            <v>1</v>
          </cell>
          <cell r="T8590">
            <v>0</v>
          </cell>
          <cell r="U8590">
            <v>0</v>
          </cell>
          <cell r="V8590">
            <v>0</v>
          </cell>
        </row>
        <row r="8591">
          <cell r="M8591" t="str">
            <v>﻿Đang hoạt động</v>
          </cell>
          <cell r="N8591">
            <v>42699</v>
          </cell>
          <cell r="Q8591">
            <v>0</v>
          </cell>
          <cell r="T8591">
            <v>0</v>
          </cell>
          <cell r="U8591">
            <v>0</v>
          </cell>
          <cell r="V8591">
            <v>0</v>
          </cell>
        </row>
        <row r="8592">
          <cell r="M8592" t="str">
            <v>﻿Đang hoạt động</v>
          </cell>
          <cell r="N8592">
            <v>42668</v>
          </cell>
          <cell r="Q8592">
            <v>0</v>
          </cell>
          <cell r="T8592">
            <v>0</v>
          </cell>
          <cell r="U8592">
            <v>0</v>
          </cell>
          <cell r="V8592">
            <v>0</v>
          </cell>
        </row>
        <row r="8593">
          <cell r="D8593" t="str">
            <v>SPRING</v>
          </cell>
          <cell r="M8593" t="str">
            <v>﻿Đang hoạt động</v>
          </cell>
          <cell r="N8593">
            <v>42668</v>
          </cell>
          <cell r="Q8593">
            <v>1</v>
          </cell>
          <cell r="T8593">
            <v>0</v>
          </cell>
          <cell r="U8593">
            <v>0</v>
          </cell>
          <cell r="V8593">
            <v>0</v>
          </cell>
        </row>
        <row r="8594">
          <cell r="D8594" t="str">
            <v>THE POWER</v>
          </cell>
          <cell r="M8594" t="str">
            <v>﻿Đã nghỉ việc</v>
          </cell>
          <cell r="N8594">
            <v>42669</v>
          </cell>
          <cell r="Q8594">
            <v>0</v>
          </cell>
          <cell r="T8594">
            <v>0</v>
          </cell>
          <cell r="U8594">
            <v>0</v>
          </cell>
          <cell r="V8594">
            <v>0</v>
          </cell>
        </row>
        <row r="8595">
          <cell r="D8595" t="str">
            <v>GENCASA HÀ ĐÔNG</v>
          </cell>
          <cell r="M8595" t="str">
            <v>﻿Đang hoạt động</v>
          </cell>
          <cell r="N8595">
            <v>42723</v>
          </cell>
          <cell r="Q8595">
            <v>1</v>
          </cell>
          <cell r="T8595">
            <v>0</v>
          </cell>
          <cell r="U8595">
            <v>0</v>
          </cell>
          <cell r="V8595">
            <v>0</v>
          </cell>
        </row>
        <row r="8596">
          <cell r="D8596" t="str">
            <v>SPRING</v>
          </cell>
          <cell r="M8596" t="str">
            <v>﻿Đang hoạt động</v>
          </cell>
          <cell r="N8596">
            <v>42668</v>
          </cell>
          <cell r="Q8596">
            <v>1</v>
          </cell>
          <cell r="T8596">
            <v>0</v>
          </cell>
          <cell r="U8596">
            <v>0</v>
          </cell>
          <cell r="V8596">
            <v>0</v>
          </cell>
        </row>
        <row r="8597">
          <cell r="D8597" t="str">
            <v>GENCASA LONG BIÊN</v>
          </cell>
          <cell r="M8597" t="str">
            <v>﻿Đang hoạt động</v>
          </cell>
          <cell r="N8597">
            <v>42668</v>
          </cell>
          <cell r="Q8597">
            <v>1</v>
          </cell>
          <cell r="T8597">
            <v>0</v>
          </cell>
          <cell r="U8597">
            <v>0</v>
          </cell>
          <cell r="V8597">
            <v>0</v>
          </cell>
        </row>
        <row r="8598">
          <cell r="D8598" t="str">
            <v>SPRING</v>
          </cell>
          <cell r="M8598" t="str">
            <v>﻿Đang hoạt động</v>
          </cell>
          <cell r="N8598">
            <v>42703</v>
          </cell>
          <cell r="Q8598">
            <v>1</v>
          </cell>
          <cell r="T8598">
            <v>0</v>
          </cell>
          <cell r="U8598">
            <v>0</v>
          </cell>
          <cell r="V8598">
            <v>0</v>
          </cell>
        </row>
        <row r="8599">
          <cell r="D8599" t="str">
            <v>EIB MIỀN BẮC 1</v>
          </cell>
          <cell r="M8599" t="str">
            <v>﻿Đang hoạt động</v>
          </cell>
          <cell r="N8599">
            <v>42670</v>
          </cell>
          <cell r="Q8599">
            <v>0</v>
          </cell>
          <cell r="T8599">
            <v>0</v>
          </cell>
          <cell r="U8599">
            <v>0</v>
          </cell>
          <cell r="V8599">
            <v>0</v>
          </cell>
        </row>
        <row r="8600">
          <cell r="M8600" t="str">
            <v>﻿Đang hoạt động</v>
          </cell>
          <cell r="N8600">
            <v>42671</v>
          </cell>
          <cell r="Q8600">
            <v>0</v>
          </cell>
          <cell r="T8600">
            <v>0</v>
          </cell>
          <cell r="U8600">
            <v>0</v>
          </cell>
          <cell r="V8600">
            <v>0</v>
          </cell>
        </row>
        <row r="8601">
          <cell r="D8601" t="str">
            <v>GENCASA LONG BIÊN</v>
          </cell>
          <cell r="M8601" t="str">
            <v>﻿Đang hoạt động</v>
          </cell>
          <cell r="N8601">
            <v>42668</v>
          </cell>
          <cell r="Q8601">
            <v>1</v>
          </cell>
          <cell r="T8601">
            <v>0</v>
          </cell>
          <cell r="U8601">
            <v>0</v>
          </cell>
          <cell r="V8601">
            <v>0</v>
          </cell>
        </row>
        <row r="8602">
          <cell r="M8602" t="str">
            <v>﻿Đang hoạt động</v>
          </cell>
          <cell r="N8602">
            <v>42671</v>
          </cell>
          <cell r="Q8602">
            <v>0</v>
          </cell>
          <cell r="T8602">
            <v>0</v>
          </cell>
          <cell r="U8602">
            <v>0</v>
          </cell>
          <cell r="V8602">
            <v>0</v>
          </cell>
        </row>
        <row r="8603">
          <cell r="D8603" t="str">
            <v>F.B.I</v>
          </cell>
          <cell r="M8603" t="str">
            <v>﻿Đã nghỉ việc</v>
          </cell>
          <cell r="N8603">
            <v>42669</v>
          </cell>
          <cell r="Q8603">
            <v>0</v>
          </cell>
          <cell r="T8603">
            <v>0</v>
          </cell>
          <cell r="U8603">
            <v>0</v>
          </cell>
          <cell r="V8603">
            <v>0</v>
          </cell>
        </row>
        <row r="8604">
          <cell r="M8604" t="str">
            <v>﻿Đang hoạt động</v>
          </cell>
          <cell r="N8604">
            <v>42671</v>
          </cell>
          <cell r="Q8604">
            <v>0</v>
          </cell>
          <cell r="T8604">
            <v>0</v>
          </cell>
          <cell r="U8604">
            <v>0</v>
          </cell>
          <cell r="V8604">
            <v>0</v>
          </cell>
        </row>
        <row r="8605">
          <cell r="D8605" t="str">
            <v>SPRING</v>
          </cell>
          <cell r="M8605" t="str">
            <v>﻿Đang hoạt động</v>
          </cell>
          <cell r="N8605">
            <v>42712</v>
          </cell>
          <cell r="Q8605">
            <v>1</v>
          </cell>
          <cell r="T8605">
            <v>0</v>
          </cell>
          <cell r="U8605">
            <v>0</v>
          </cell>
          <cell r="V8605">
            <v>0</v>
          </cell>
        </row>
        <row r="8606">
          <cell r="D8606" t="str">
            <v>F.B.I</v>
          </cell>
          <cell r="M8606" t="str">
            <v>﻿Đang hoạt động</v>
          </cell>
          <cell r="N8606">
            <v>42669</v>
          </cell>
          <cell r="Q8606">
            <v>1</v>
          </cell>
          <cell r="T8606">
            <v>0</v>
          </cell>
          <cell r="U8606">
            <v>0</v>
          </cell>
          <cell r="V8606">
            <v>0</v>
          </cell>
        </row>
        <row r="8607">
          <cell r="M8607" t="str">
            <v>﻿Đang hoạt động</v>
          </cell>
          <cell r="N8607">
            <v>42671</v>
          </cell>
          <cell r="Q8607">
            <v>0</v>
          </cell>
          <cell r="T8607">
            <v>0</v>
          </cell>
          <cell r="U8607">
            <v>0</v>
          </cell>
          <cell r="V8607">
            <v>0</v>
          </cell>
        </row>
        <row r="8608">
          <cell r="D8608" t="str">
            <v>CÀ MAU</v>
          </cell>
          <cell r="M8608" t="str">
            <v>﻿Đang hoạt động</v>
          </cell>
          <cell r="N8608">
            <v>42668</v>
          </cell>
          <cell r="Q8608">
            <v>1</v>
          </cell>
          <cell r="T8608">
            <v>0</v>
          </cell>
          <cell r="U8608">
            <v>0</v>
          </cell>
          <cell r="V8608">
            <v>0</v>
          </cell>
        </row>
        <row r="8609">
          <cell r="D8609" t="str">
            <v>G-G</v>
          </cell>
          <cell r="M8609" t="str">
            <v>﻿Đã nghỉ việc</v>
          </cell>
          <cell r="N8609">
            <v>42668</v>
          </cell>
          <cell r="Q8609">
            <v>0</v>
          </cell>
          <cell r="T8609">
            <v>0</v>
          </cell>
          <cell r="U8609">
            <v>0</v>
          </cell>
          <cell r="V8609">
            <v>0</v>
          </cell>
        </row>
        <row r="8610">
          <cell r="D8610" t="str">
            <v>CUPID</v>
          </cell>
          <cell r="M8610" t="str">
            <v>﻿Đã nghỉ việc</v>
          </cell>
          <cell r="N8610">
            <v>42669</v>
          </cell>
          <cell r="Q8610">
            <v>0</v>
          </cell>
          <cell r="T8610">
            <v>0</v>
          </cell>
          <cell r="U8610">
            <v>0</v>
          </cell>
          <cell r="V8610">
            <v>0</v>
          </cell>
        </row>
        <row r="8611">
          <cell r="D8611" t="str">
            <v>SPRING</v>
          </cell>
          <cell r="M8611" t="str">
            <v>﻿Đã nghỉ việc</v>
          </cell>
          <cell r="N8611">
            <v>42668</v>
          </cell>
          <cell r="Q8611">
            <v>0</v>
          </cell>
          <cell r="T8611">
            <v>0</v>
          </cell>
          <cell r="U8611">
            <v>0</v>
          </cell>
          <cell r="V8611">
            <v>0</v>
          </cell>
        </row>
        <row r="8612">
          <cell r="D8612" t="str">
            <v>LUCKY CAT</v>
          </cell>
          <cell r="M8612" t="str">
            <v>﻿Đang hoạt động</v>
          </cell>
          <cell r="N8612">
            <v>42689</v>
          </cell>
          <cell r="Q8612">
            <v>1</v>
          </cell>
          <cell r="T8612">
            <v>0</v>
          </cell>
          <cell r="U8612">
            <v>0</v>
          </cell>
          <cell r="V8612">
            <v>0</v>
          </cell>
        </row>
        <row r="8613">
          <cell r="D8613" t="str">
            <v>THE CAPITAL</v>
          </cell>
          <cell r="M8613" t="str">
            <v>﻿Đã nghỉ việc</v>
          </cell>
          <cell r="N8613">
            <v>42669</v>
          </cell>
          <cell r="Q8613">
            <v>0</v>
          </cell>
          <cell r="T8613">
            <v>0</v>
          </cell>
          <cell r="U8613">
            <v>0</v>
          </cell>
          <cell r="V8613">
            <v>0</v>
          </cell>
        </row>
        <row r="8614">
          <cell r="D8614" t="str">
            <v>THE STARS 1</v>
          </cell>
          <cell r="M8614" t="str">
            <v>﻿Đang hoạt động</v>
          </cell>
          <cell r="N8614">
            <v>42668</v>
          </cell>
          <cell r="Q8614">
            <v>1</v>
          </cell>
          <cell r="T8614">
            <v>0</v>
          </cell>
          <cell r="U8614">
            <v>0</v>
          </cell>
          <cell r="V8614">
            <v>0</v>
          </cell>
        </row>
        <row r="8615">
          <cell r="D8615" t="str">
            <v>THE STARS 2</v>
          </cell>
          <cell r="M8615" t="str">
            <v>﻿Đang hoạt động</v>
          </cell>
          <cell r="N8615">
            <v>42696</v>
          </cell>
          <cell r="Q8615">
            <v>1</v>
          </cell>
          <cell r="T8615">
            <v>0</v>
          </cell>
          <cell r="U8615">
            <v>0</v>
          </cell>
          <cell r="V8615">
            <v>0</v>
          </cell>
        </row>
        <row r="8616">
          <cell r="D8616" t="str">
            <v>SUNFLOWER</v>
          </cell>
          <cell r="M8616" t="str">
            <v>﻿Đang hoạt động</v>
          </cell>
          <cell r="N8616">
            <v>42668</v>
          </cell>
          <cell r="Q8616">
            <v>1</v>
          </cell>
          <cell r="T8616">
            <v>0</v>
          </cell>
          <cell r="U8616">
            <v>0</v>
          </cell>
          <cell r="V8616">
            <v>0</v>
          </cell>
        </row>
        <row r="8617">
          <cell r="D8617" t="str">
            <v>GENCASA HƯNG YÊN</v>
          </cell>
          <cell r="M8617" t="str">
            <v>﻿Đã nghỉ việc</v>
          </cell>
          <cell r="N8617">
            <v>42668</v>
          </cell>
          <cell r="Q8617">
            <v>0</v>
          </cell>
          <cell r="T8617">
            <v>0</v>
          </cell>
          <cell r="U8617">
            <v>0</v>
          </cell>
          <cell r="V8617">
            <v>0</v>
          </cell>
        </row>
        <row r="8618">
          <cell r="D8618" t="str">
            <v>THE STARS 1</v>
          </cell>
          <cell r="M8618" t="str">
            <v>﻿Đã nghỉ việc</v>
          </cell>
          <cell r="N8618">
            <v>42668</v>
          </cell>
          <cell r="Q8618">
            <v>0</v>
          </cell>
          <cell r="T8618">
            <v>0</v>
          </cell>
          <cell r="U8618">
            <v>0</v>
          </cell>
          <cell r="V8618">
            <v>0</v>
          </cell>
        </row>
        <row r="8619">
          <cell r="D8619" t="str">
            <v>GENCASA BÀ RỊA</v>
          </cell>
          <cell r="M8619" t="str">
            <v>﻿Đang hoạt động</v>
          </cell>
          <cell r="N8619">
            <v>42668</v>
          </cell>
          <cell r="Q8619">
            <v>1</v>
          </cell>
          <cell r="T8619">
            <v>0</v>
          </cell>
          <cell r="U8619">
            <v>0</v>
          </cell>
          <cell r="V8619">
            <v>0</v>
          </cell>
        </row>
        <row r="8620">
          <cell r="M8620" t="str">
            <v>﻿Đang hoạt động</v>
          </cell>
          <cell r="N8620">
            <v>42671</v>
          </cell>
          <cell r="Q8620">
            <v>0</v>
          </cell>
          <cell r="T8620">
            <v>0</v>
          </cell>
          <cell r="U8620">
            <v>0</v>
          </cell>
          <cell r="V8620">
            <v>0</v>
          </cell>
        </row>
        <row r="8621">
          <cell r="M8621" t="str">
            <v>﻿Đang hoạt động</v>
          </cell>
          <cell r="N8621">
            <v>42671</v>
          </cell>
          <cell r="Q8621">
            <v>0</v>
          </cell>
          <cell r="T8621">
            <v>0</v>
          </cell>
          <cell r="U8621">
            <v>0</v>
          </cell>
          <cell r="V8621">
            <v>0</v>
          </cell>
        </row>
        <row r="8622">
          <cell r="D8622" t="str">
            <v>THE POWER</v>
          </cell>
          <cell r="M8622" t="str">
            <v>﻿Đang hoạt động</v>
          </cell>
          <cell r="N8622">
            <v>41914</v>
          </cell>
          <cell r="Q8622">
            <v>0</v>
          </cell>
          <cell r="T8622">
            <v>0</v>
          </cell>
          <cell r="U8622">
            <v>1</v>
          </cell>
          <cell r="V8622">
            <v>0</v>
          </cell>
        </row>
        <row r="8623">
          <cell r="M8623" t="str">
            <v>﻿Đang hoạt động</v>
          </cell>
          <cell r="N8623">
            <v>42671</v>
          </cell>
          <cell r="Q8623">
            <v>0</v>
          </cell>
          <cell r="T8623">
            <v>0</v>
          </cell>
          <cell r="U8623">
            <v>0</v>
          </cell>
          <cell r="V8623">
            <v>0</v>
          </cell>
        </row>
        <row r="8624">
          <cell r="M8624" t="str">
            <v>﻿Đang hoạt động</v>
          </cell>
          <cell r="N8624">
            <v>42671</v>
          </cell>
          <cell r="Q8624">
            <v>0</v>
          </cell>
          <cell r="T8624">
            <v>0</v>
          </cell>
          <cell r="U8624">
            <v>0</v>
          </cell>
          <cell r="V8624">
            <v>0</v>
          </cell>
        </row>
        <row r="8625">
          <cell r="M8625" t="str">
            <v>﻿Đang hoạt động</v>
          </cell>
          <cell r="N8625">
            <v>42671</v>
          </cell>
          <cell r="Q8625">
            <v>0</v>
          </cell>
          <cell r="T8625">
            <v>0</v>
          </cell>
          <cell r="U8625">
            <v>0</v>
          </cell>
          <cell r="V8625">
            <v>0</v>
          </cell>
        </row>
        <row r="8626">
          <cell r="M8626" t="str">
            <v>﻿Đang hoạt động</v>
          </cell>
          <cell r="N8626">
            <v>42671</v>
          </cell>
          <cell r="Q8626">
            <v>0</v>
          </cell>
          <cell r="T8626">
            <v>0</v>
          </cell>
          <cell r="U8626">
            <v>0</v>
          </cell>
          <cell r="V8626">
            <v>0</v>
          </cell>
        </row>
        <row r="8627">
          <cell r="D8627" t="str">
            <v>GENCASA ĐÀ NẴNG 1</v>
          </cell>
          <cell r="M8627" t="str">
            <v>﻿Đã nghỉ việc</v>
          </cell>
          <cell r="N8627">
            <v>42669</v>
          </cell>
          <cell r="Q8627">
            <v>0</v>
          </cell>
          <cell r="T8627">
            <v>0</v>
          </cell>
          <cell r="U8627">
            <v>0</v>
          </cell>
          <cell r="V8627">
            <v>0</v>
          </cell>
        </row>
        <row r="8628">
          <cell r="D8628" t="str">
            <v>GENCASA HƯNG YÊN</v>
          </cell>
          <cell r="M8628" t="str">
            <v>﻿Đang hoạt động</v>
          </cell>
          <cell r="N8628">
            <v>42668</v>
          </cell>
          <cell r="Q8628">
            <v>1</v>
          </cell>
          <cell r="T8628">
            <v>0</v>
          </cell>
          <cell r="U8628">
            <v>0</v>
          </cell>
          <cell r="V8628">
            <v>0</v>
          </cell>
        </row>
        <row r="8629">
          <cell r="D8629" t="str">
            <v>DANANG1</v>
          </cell>
          <cell r="M8629" t="str">
            <v>﻿Đang hoạt động</v>
          </cell>
          <cell r="N8629">
            <v>42669</v>
          </cell>
          <cell r="Q8629">
            <v>1</v>
          </cell>
          <cell r="T8629">
            <v>0</v>
          </cell>
          <cell r="U8629">
            <v>0</v>
          </cell>
          <cell r="V8629">
            <v>0</v>
          </cell>
        </row>
        <row r="8630">
          <cell r="D8630" t="str">
            <v>GENCASA ĐÀ NẴNG 1</v>
          </cell>
          <cell r="M8630" t="str">
            <v>﻿Đang hoạt động</v>
          </cell>
          <cell r="N8630">
            <v>42669</v>
          </cell>
          <cell r="Q8630">
            <v>1</v>
          </cell>
          <cell r="T8630">
            <v>0</v>
          </cell>
          <cell r="U8630">
            <v>0</v>
          </cell>
          <cell r="V8630">
            <v>0</v>
          </cell>
        </row>
        <row r="8631">
          <cell r="D8631" t="str">
            <v>GENCASA ĐÀ NẴNG 1</v>
          </cell>
          <cell r="M8631" t="str">
            <v>﻿Đang hoạt động</v>
          </cell>
          <cell r="N8631">
            <v>42669</v>
          </cell>
          <cell r="Q8631">
            <v>1</v>
          </cell>
          <cell r="T8631">
            <v>0</v>
          </cell>
          <cell r="U8631">
            <v>0</v>
          </cell>
          <cell r="V8631">
            <v>0</v>
          </cell>
        </row>
        <row r="8632">
          <cell r="D8632" t="str">
            <v>GENCASA HƯNG YÊN</v>
          </cell>
          <cell r="M8632" t="str">
            <v>﻿Đang hoạt động</v>
          </cell>
          <cell r="N8632">
            <v>42668</v>
          </cell>
          <cell r="Q8632">
            <v>1</v>
          </cell>
          <cell r="T8632">
            <v>0</v>
          </cell>
          <cell r="U8632">
            <v>0</v>
          </cell>
          <cell r="V8632">
            <v>0</v>
          </cell>
        </row>
        <row r="8633">
          <cell r="D8633" t="str">
            <v>THIÊN SƠN</v>
          </cell>
          <cell r="M8633" t="str">
            <v>﻿Đang hoạt động</v>
          </cell>
          <cell r="N8633">
            <v>42669</v>
          </cell>
          <cell r="Q8633">
            <v>0</v>
          </cell>
          <cell r="T8633">
            <v>0</v>
          </cell>
          <cell r="U8633">
            <v>1</v>
          </cell>
          <cell r="V8633">
            <v>0</v>
          </cell>
        </row>
        <row r="8634">
          <cell r="D8634" t="str">
            <v>DANANG1</v>
          </cell>
          <cell r="M8634" t="str">
            <v>﻿Đang hoạt động</v>
          </cell>
          <cell r="N8634">
            <v>42669</v>
          </cell>
          <cell r="Q8634">
            <v>0</v>
          </cell>
          <cell r="T8634">
            <v>0</v>
          </cell>
          <cell r="U8634">
            <v>1</v>
          </cell>
          <cell r="V8634">
            <v>0</v>
          </cell>
        </row>
        <row r="8635">
          <cell r="D8635" t="str">
            <v>MDRT VT</v>
          </cell>
          <cell r="M8635" t="str">
            <v>﻿Đang hoạt động</v>
          </cell>
          <cell r="N8635">
            <v>42668</v>
          </cell>
          <cell r="Q8635">
            <v>1</v>
          </cell>
          <cell r="T8635">
            <v>0</v>
          </cell>
          <cell r="U8635">
            <v>0</v>
          </cell>
          <cell r="V8635">
            <v>0</v>
          </cell>
        </row>
        <row r="8636">
          <cell r="D8636" t="str">
            <v>CÀ MAU</v>
          </cell>
          <cell r="M8636" t="str">
            <v>﻿Đang hoạt động</v>
          </cell>
          <cell r="N8636">
            <v>42668</v>
          </cell>
          <cell r="Q8636">
            <v>0</v>
          </cell>
          <cell r="T8636">
            <v>0</v>
          </cell>
          <cell r="U8636">
            <v>1</v>
          </cell>
          <cell r="V8636">
            <v>0</v>
          </cell>
        </row>
        <row r="8637">
          <cell r="M8637" t="str">
            <v>﻿Đang hoạt động</v>
          </cell>
          <cell r="N8637">
            <v>42671</v>
          </cell>
          <cell r="Q8637">
            <v>0</v>
          </cell>
          <cell r="T8637">
            <v>0</v>
          </cell>
          <cell r="U8637">
            <v>0</v>
          </cell>
          <cell r="V8637">
            <v>0</v>
          </cell>
        </row>
        <row r="8638">
          <cell r="D8638" t="str">
            <v>ELITE</v>
          </cell>
          <cell r="M8638" t="str">
            <v>﻿Đang hoạt động</v>
          </cell>
          <cell r="N8638">
            <v>42669</v>
          </cell>
          <cell r="Q8638">
            <v>1</v>
          </cell>
          <cell r="T8638">
            <v>0</v>
          </cell>
          <cell r="U8638">
            <v>0</v>
          </cell>
          <cell r="V8638">
            <v>0</v>
          </cell>
        </row>
        <row r="8639">
          <cell r="D8639" t="str">
            <v>THIÊN SƠN</v>
          </cell>
          <cell r="M8639" t="str">
            <v>﻿Đang hoạt động</v>
          </cell>
          <cell r="N8639">
            <v>42669</v>
          </cell>
          <cell r="Q8639">
            <v>1</v>
          </cell>
          <cell r="T8639">
            <v>0</v>
          </cell>
          <cell r="U8639">
            <v>0</v>
          </cell>
          <cell r="V8639">
            <v>0</v>
          </cell>
        </row>
        <row r="8640">
          <cell r="D8640" t="str">
            <v>GENCASA ĐÀ NẴNG 1</v>
          </cell>
          <cell r="M8640" t="str">
            <v>﻿Đang hoạt động</v>
          </cell>
          <cell r="N8640">
            <v>42731</v>
          </cell>
          <cell r="Q8640">
            <v>1</v>
          </cell>
          <cell r="T8640">
            <v>0</v>
          </cell>
          <cell r="U8640">
            <v>0</v>
          </cell>
          <cell r="V8640">
            <v>0</v>
          </cell>
        </row>
        <row r="8641">
          <cell r="D8641" t="str">
            <v>DANANG1</v>
          </cell>
          <cell r="M8641" t="str">
            <v>﻿Đang hoạt động</v>
          </cell>
          <cell r="N8641">
            <v>42689</v>
          </cell>
          <cell r="Q8641">
            <v>1</v>
          </cell>
          <cell r="T8641">
            <v>0</v>
          </cell>
          <cell r="U8641">
            <v>0</v>
          </cell>
          <cell r="V8641">
            <v>0</v>
          </cell>
        </row>
        <row r="8642">
          <cell r="D8642" t="str">
            <v>THE POWER</v>
          </cell>
          <cell r="M8642" t="str">
            <v>﻿Đã nghỉ việc</v>
          </cell>
          <cell r="N8642">
            <v>42669</v>
          </cell>
          <cell r="Q8642">
            <v>0</v>
          </cell>
          <cell r="T8642">
            <v>0</v>
          </cell>
          <cell r="U8642">
            <v>0</v>
          </cell>
          <cell r="V8642">
            <v>0</v>
          </cell>
        </row>
        <row r="8643">
          <cell r="D8643" t="str">
            <v>THE SKY</v>
          </cell>
          <cell r="M8643" t="str">
            <v>﻿Đang hoạt động</v>
          </cell>
          <cell r="N8643">
            <v>42669</v>
          </cell>
          <cell r="Q8643">
            <v>1</v>
          </cell>
          <cell r="T8643">
            <v>0</v>
          </cell>
          <cell r="U8643">
            <v>0</v>
          </cell>
          <cell r="V8643">
            <v>0</v>
          </cell>
        </row>
        <row r="8644">
          <cell r="D8644" t="str">
            <v>ELITE</v>
          </cell>
          <cell r="M8644" t="str">
            <v>﻿Đang hoạt động</v>
          </cell>
          <cell r="N8644">
            <v>42669</v>
          </cell>
          <cell r="Q8644">
            <v>1</v>
          </cell>
          <cell r="T8644">
            <v>0</v>
          </cell>
          <cell r="U8644">
            <v>0</v>
          </cell>
          <cell r="V8644">
            <v>0</v>
          </cell>
        </row>
        <row r="8645">
          <cell r="D8645" t="str">
            <v>TÂY NINH</v>
          </cell>
          <cell r="M8645" t="str">
            <v>﻿Đang hoạt động</v>
          </cell>
          <cell r="N8645">
            <v>42668</v>
          </cell>
          <cell r="Q8645">
            <v>0</v>
          </cell>
          <cell r="T8645">
            <v>0</v>
          </cell>
          <cell r="U8645">
            <v>1</v>
          </cell>
          <cell r="V8645">
            <v>0</v>
          </cell>
        </row>
        <row r="8646">
          <cell r="D8646" t="str">
            <v>TÂY NINH</v>
          </cell>
          <cell r="M8646" t="str">
            <v>﻿Đang hoạt động</v>
          </cell>
          <cell r="N8646">
            <v>42703</v>
          </cell>
          <cell r="Q8646">
            <v>0</v>
          </cell>
          <cell r="T8646">
            <v>0</v>
          </cell>
          <cell r="U8646">
            <v>1</v>
          </cell>
          <cell r="V8646">
            <v>0</v>
          </cell>
        </row>
        <row r="8647">
          <cell r="D8647" t="str">
            <v>TÂY NINH</v>
          </cell>
          <cell r="M8647" t="str">
            <v>﻿Đang hoạt động</v>
          </cell>
          <cell r="N8647">
            <v>42732</v>
          </cell>
          <cell r="Q8647">
            <v>0</v>
          </cell>
          <cell r="T8647">
            <v>0</v>
          </cell>
          <cell r="U8647">
            <v>1</v>
          </cell>
          <cell r="V8647">
            <v>0</v>
          </cell>
        </row>
        <row r="8648">
          <cell r="D8648" t="str">
            <v>TÂY NINH</v>
          </cell>
          <cell r="M8648" t="str">
            <v>﻿Đang hoạt động</v>
          </cell>
          <cell r="N8648">
            <v>42740</v>
          </cell>
          <cell r="Q8648">
            <v>0</v>
          </cell>
          <cell r="T8648">
            <v>0</v>
          </cell>
          <cell r="U8648">
            <v>0</v>
          </cell>
          <cell r="V8648">
            <v>1</v>
          </cell>
        </row>
        <row r="8649">
          <cell r="D8649" t="str">
            <v>THE POWER</v>
          </cell>
          <cell r="M8649" t="str">
            <v>﻿Đang hoạt động</v>
          </cell>
          <cell r="N8649">
            <v>41914</v>
          </cell>
          <cell r="Q8649">
            <v>1</v>
          </cell>
          <cell r="T8649">
            <v>0</v>
          </cell>
          <cell r="U8649">
            <v>0</v>
          </cell>
          <cell r="V8649">
            <v>0</v>
          </cell>
        </row>
        <row r="8650">
          <cell r="D8650" t="str">
            <v>TÂY NINH</v>
          </cell>
          <cell r="M8650" t="str">
            <v>﻿Đang hoạt động</v>
          </cell>
          <cell r="N8650">
            <v>42703</v>
          </cell>
          <cell r="Q8650">
            <v>0</v>
          </cell>
          <cell r="T8650">
            <v>0</v>
          </cell>
          <cell r="U8650">
            <v>1</v>
          </cell>
          <cell r="V8650">
            <v>0</v>
          </cell>
        </row>
        <row r="8651">
          <cell r="D8651" t="str">
            <v>WHITE HORSE-GENCASA MỸ THO</v>
          </cell>
          <cell r="M8651" t="str">
            <v>﻿Đang hoạt động</v>
          </cell>
          <cell r="N8651">
            <v>42669</v>
          </cell>
          <cell r="Q8651">
            <v>1</v>
          </cell>
          <cell r="T8651">
            <v>0</v>
          </cell>
          <cell r="U8651">
            <v>0</v>
          </cell>
          <cell r="V8651">
            <v>0</v>
          </cell>
        </row>
        <row r="8652">
          <cell r="D8652" t="str">
            <v>DIAMOND</v>
          </cell>
          <cell r="M8652" t="str">
            <v>﻿Đã nghỉ việc</v>
          </cell>
          <cell r="N8652">
            <v>42669</v>
          </cell>
          <cell r="Q8652">
            <v>0</v>
          </cell>
          <cell r="T8652">
            <v>0</v>
          </cell>
          <cell r="U8652">
            <v>0</v>
          </cell>
          <cell r="V8652">
            <v>0</v>
          </cell>
        </row>
        <row r="8653">
          <cell r="D8653" t="str">
            <v>GENCASA LAM SƠN</v>
          </cell>
          <cell r="M8653" t="str">
            <v>﻿Đang hoạt động</v>
          </cell>
          <cell r="N8653">
            <v>42678</v>
          </cell>
          <cell r="Q8653">
            <v>1</v>
          </cell>
          <cell r="T8653">
            <v>0</v>
          </cell>
          <cell r="U8653">
            <v>0</v>
          </cell>
          <cell r="V8653">
            <v>0</v>
          </cell>
        </row>
        <row r="8654">
          <cell r="D8654" t="str">
            <v>GENCASA HƯNG YÊN</v>
          </cell>
          <cell r="M8654" t="str">
            <v>﻿Đã nghỉ việc</v>
          </cell>
          <cell r="N8654">
            <v>42668</v>
          </cell>
          <cell r="Q8654">
            <v>0</v>
          </cell>
          <cell r="T8654">
            <v>0</v>
          </cell>
          <cell r="U8654">
            <v>0</v>
          </cell>
          <cell r="V8654">
            <v>0</v>
          </cell>
        </row>
        <row r="8655">
          <cell r="D8655" t="str">
            <v>GENCASA HƯNG YÊN</v>
          </cell>
          <cell r="M8655" t="str">
            <v>﻿Đang hoạt động</v>
          </cell>
          <cell r="N8655">
            <v>42668</v>
          </cell>
          <cell r="Q8655">
            <v>1</v>
          </cell>
          <cell r="T8655">
            <v>0</v>
          </cell>
          <cell r="U8655">
            <v>0</v>
          </cell>
          <cell r="V8655">
            <v>0</v>
          </cell>
        </row>
        <row r="8656">
          <cell r="D8656" t="str">
            <v>GENCASA NAM ĐỊNH</v>
          </cell>
          <cell r="M8656" t="str">
            <v>﻿Đang hoạt động</v>
          </cell>
          <cell r="N8656">
            <v>42669</v>
          </cell>
          <cell r="Q8656">
            <v>1</v>
          </cell>
          <cell r="T8656">
            <v>0</v>
          </cell>
          <cell r="U8656">
            <v>0</v>
          </cell>
          <cell r="V8656">
            <v>0</v>
          </cell>
        </row>
        <row r="8657">
          <cell r="D8657" t="str">
            <v>GENCASA NAM ĐỊNH</v>
          </cell>
          <cell r="M8657" t="str">
            <v>﻿Đang hoạt động</v>
          </cell>
          <cell r="N8657">
            <v>42669</v>
          </cell>
          <cell r="Q8657">
            <v>1</v>
          </cell>
          <cell r="T8657">
            <v>0</v>
          </cell>
          <cell r="U8657">
            <v>0</v>
          </cell>
          <cell r="V8657">
            <v>0</v>
          </cell>
        </row>
        <row r="8658">
          <cell r="D8658" t="str">
            <v>GENCASA HƯNG YÊN</v>
          </cell>
          <cell r="M8658" t="str">
            <v>﻿Đang hoạt động</v>
          </cell>
          <cell r="N8658">
            <v>42668</v>
          </cell>
          <cell r="Q8658">
            <v>1</v>
          </cell>
          <cell r="T8658">
            <v>0</v>
          </cell>
          <cell r="U8658">
            <v>0</v>
          </cell>
          <cell r="V8658">
            <v>0</v>
          </cell>
        </row>
        <row r="8659">
          <cell r="D8659" t="str">
            <v>GENCASA NAM ĐỊNH</v>
          </cell>
          <cell r="M8659" t="str">
            <v>﻿Đang hoạt động</v>
          </cell>
          <cell r="N8659">
            <v>42669</v>
          </cell>
          <cell r="Q8659">
            <v>1</v>
          </cell>
          <cell r="T8659">
            <v>0</v>
          </cell>
          <cell r="U8659">
            <v>0</v>
          </cell>
          <cell r="V8659">
            <v>0</v>
          </cell>
        </row>
        <row r="8660">
          <cell r="D8660" t="str">
            <v>GENCASA HƯNG YÊN</v>
          </cell>
          <cell r="M8660" t="str">
            <v>﻿Đang hoạt động</v>
          </cell>
          <cell r="N8660">
            <v>42668</v>
          </cell>
          <cell r="Q8660">
            <v>1</v>
          </cell>
          <cell r="T8660">
            <v>0</v>
          </cell>
          <cell r="U8660">
            <v>0</v>
          </cell>
          <cell r="V8660">
            <v>0</v>
          </cell>
        </row>
        <row r="8661">
          <cell r="D8661" t="str">
            <v>WHITE HORSE-GENCASA MỸ THO</v>
          </cell>
          <cell r="M8661" t="str">
            <v>﻿Đang hoạt động</v>
          </cell>
          <cell r="N8661">
            <v>42669</v>
          </cell>
          <cell r="Q8661">
            <v>1</v>
          </cell>
          <cell r="T8661">
            <v>0</v>
          </cell>
          <cell r="U8661">
            <v>0</v>
          </cell>
          <cell r="V8661">
            <v>0</v>
          </cell>
        </row>
        <row r="8662">
          <cell r="D8662" t="str">
            <v>WHITE HORSE-GENCASA MỸ THO</v>
          </cell>
          <cell r="M8662" t="str">
            <v>﻿Đang hoạt động</v>
          </cell>
          <cell r="N8662">
            <v>42669</v>
          </cell>
          <cell r="Q8662">
            <v>1</v>
          </cell>
          <cell r="T8662">
            <v>0</v>
          </cell>
          <cell r="U8662">
            <v>0</v>
          </cell>
          <cell r="V8662">
            <v>0</v>
          </cell>
        </row>
        <row r="8663">
          <cell r="D8663" t="str">
            <v>GENCASA HƯNG YÊN</v>
          </cell>
          <cell r="M8663" t="str">
            <v>﻿Đang hoạt động</v>
          </cell>
          <cell r="N8663">
            <v>42668</v>
          </cell>
          <cell r="Q8663">
            <v>1</v>
          </cell>
          <cell r="T8663">
            <v>0</v>
          </cell>
          <cell r="U8663">
            <v>0</v>
          </cell>
          <cell r="V8663">
            <v>0</v>
          </cell>
        </row>
        <row r="8664">
          <cell r="D8664" t="str">
            <v>GENCASA NAM ĐỊNH</v>
          </cell>
          <cell r="M8664" t="str">
            <v>﻿Đang hoạt động</v>
          </cell>
          <cell r="N8664">
            <v>42726</v>
          </cell>
          <cell r="Q8664">
            <v>0</v>
          </cell>
          <cell r="T8664">
            <v>0</v>
          </cell>
          <cell r="U8664">
            <v>1</v>
          </cell>
          <cell r="V8664">
            <v>0</v>
          </cell>
        </row>
        <row r="8665">
          <cell r="D8665" t="str">
            <v>GENCASA NAM ĐỊNH</v>
          </cell>
          <cell r="M8665" t="str">
            <v>﻿Đang hoạt động</v>
          </cell>
          <cell r="N8665">
            <v>42669</v>
          </cell>
          <cell r="Q8665">
            <v>1</v>
          </cell>
          <cell r="T8665">
            <v>0</v>
          </cell>
          <cell r="U8665">
            <v>0</v>
          </cell>
          <cell r="V8665">
            <v>0</v>
          </cell>
        </row>
        <row r="8666">
          <cell r="D8666" t="str">
            <v>GENCASA THANH HÓA</v>
          </cell>
          <cell r="M8666" t="str">
            <v>﻿Đang hoạt động</v>
          </cell>
          <cell r="N8666">
            <v>42684</v>
          </cell>
          <cell r="Q8666">
            <v>1</v>
          </cell>
          <cell r="T8666">
            <v>0</v>
          </cell>
          <cell r="U8666">
            <v>0</v>
          </cell>
          <cell r="V8666">
            <v>0</v>
          </cell>
        </row>
        <row r="8667">
          <cell r="D8667" t="str">
            <v>WHITE HORSE-GENCASA MỸ THO</v>
          </cell>
          <cell r="M8667" t="str">
            <v>﻿Đang hoạt động</v>
          </cell>
          <cell r="N8667">
            <v>42669</v>
          </cell>
          <cell r="Q8667">
            <v>1</v>
          </cell>
          <cell r="T8667">
            <v>0</v>
          </cell>
          <cell r="U8667">
            <v>0</v>
          </cell>
          <cell r="V8667">
            <v>0</v>
          </cell>
        </row>
        <row r="8668">
          <cell r="D8668" t="str">
            <v>GENCASA NAM ĐỊNH</v>
          </cell>
          <cell r="M8668" t="str">
            <v>﻿Đang hoạt động</v>
          </cell>
          <cell r="N8668">
            <v>42697</v>
          </cell>
          <cell r="Q8668">
            <v>1</v>
          </cell>
          <cell r="T8668">
            <v>0</v>
          </cell>
          <cell r="U8668">
            <v>0</v>
          </cell>
          <cell r="V8668">
            <v>0</v>
          </cell>
        </row>
        <row r="8669">
          <cell r="D8669" t="str">
            <v>GENCASA NAM ĐỊNH</v>
          </cell>
          <cell r="M8669" t="str">
            <v>﻿Đang hoạt động</v>
          </cell>
          <cell r="N8669">
            <v>42668</v>
          </cell>
          <cell r="Q8669">
            <v>1</v>
          </cell>
          <cell r="T8669">
            <v>0</v>
          </cell>
          <cell r="U8669">
            <v>0</v>
          </cell>
          <cell r="V8669">
            <v>0</v>
          </cell>
        </row>
        <row r="8670">
          <cell r="D8670" t="str">
            <v>GENCASA THANH HÓA</v>
          </cell>
          <cell r="M8670" t="str">
            <v>﻿Đang hoạt động</v>
          </cell>
          <cell r="N8670">
            <v>42668</v>
          </cell>
          <cell r="Q8670">
            <v>1</v>
          </cell>
          <cell r="T8670">
            <v>0</v>
          </cell>
          <cell r="U8670">
            <v>0</v>
          </cell>
          <cell r="V8670">
            <v>0</v>
          </cell>
        </row>
        <row r="8671">
          <cell r="D8671" t="str">
            <v>WHITE HORSE-GENCASA MỸ THO</v>
          </cell>
          <cell r="M8671" t="str">
            <v>﻿Đang hoạt động</v>
          </cell>
          <cell r="N8671">
            <v>42669</v>
          </cell>
          <cell r="Q8671">
            <v>0</v>
          </cell>
          <cell r="T8671">
            <v>1</v>
          </cell>
          <cell r="U8671">
            <v>0</v>
          </cell>
          <cell r="V8671">
            <v>0</v>
          </cell>
        </row>
        <row r="8672">
          <cell r="D8672" t="str">
            <v>GENCASA NAM ĐỊNH</v>
          </cell>
          <cell r="M8672" t="str">
            <v>﻿Đang hoạt động</v>
          </cell>
          <cell r="N8672">
            <v>42669</v>
          </cell>
          <cell r="Q8672">
            <v>1</v>
          </cell>
          <cell r="T8672">
            <v>0</v>
          </cell>
          <cell r="U8672">
            <v>0</v>
          </cell>
          <cell r="V8672">
            <v>0</v>
          </cell>
        </row>
        <row r="8673">
          <cell r="D8673" t="str">
            <v>WHITE HORSE-GENCASA MỸ THO</v>
          </cell>
          <cell r="M8673" t="str">
            <v>﻿Đang hoạt động</v>
          </cell>
          <cell r="N8673">
            <v>42669</v>
          </cell>
          <cell r="Q8673">
            <v>1</v>
          </cell>
          <cell r="T8673">
            <v>0</v>
          </cell>
          <cell r="U8673">
            <v>0</v>
          </cell>
          <cell r="V8673">
            <v>0</v>
          </cell>
        </row>
        <row r="8674">
          <cell r="D8674" t="str">
            <v>GENCASA THANH HÓA</v>
          </cell>
          <cell r="M8674" t="str">
            <v>﻿Tạm đình chỉ</v>
          </cell>
          <cell r="N8674">
            <v>42669</v>
          </cell>
          <cell r="Q8674">
            <v>0</v>
          </cell>
          <cell r="T8674">
            <v>0</v>
          </cell>
          <cell r="U8674">
            <v>1</v>
          </cell>
          <cell r="V8674">
            <v>0</v>
          </cell>
        </row>
        <row r="8675">
          <cell r="D8675" t="str">
            <v>GENCASA NAM ĐỊNH</v>
          </cell>
          <cell r="M8675" t="str">
            <v>﻿Đã nghỉ việc</v>
          </cell>
          <cell r="N8675">
            <v>42669</v>
          </cell>
          <cell r="Q8675">
            <v>0</v>
          </cell>
          <cell r="T8675">
            <v>0</v>
          </cell>
          <cell r="U8675">
            <v>0</v>
          </cell>
          <cell r="V8675">
            <v>0</v>
          </cell>
        </row>
        <row r="8676">
          <cell r="D8676" t="str">
            <v>GENCASA NAM ĐỊNH</v>
          </cell>
          <cell r="M8676" t="str">
            <v>﻿Đang hoạt động</v>
          </cell>
          <cell r="N8676">
            <v>42669</v>
          </cell>
          <cell r="Q8676">
            <v>1</v>
          </cell>
          <cell r="T8676">
            <v>0</v>
          </cell>
          <cell r="U8676">
            <v>0</v>
          </cell>
          <cell r="V8676">
            <v>0</v>
          </cell>
        </row>
        <row r="8677">
          <cell r="D8677" t="str">
            <v>THE STARS 1</v>
          </cell>
          <cell r="M8677" t="str">
            <v>﻿Đang hoạt động</v>
          </cell>
          <cell r="N8677">
            <v>42668</v>
          </cell>
          <cell r="Q8677">
            <v>1</v>
          </cell>
          <cell r="T8677">
            <v>0</v>
          </cell>
          <cell r="U8677">
            <v>0</v>
          </cell>
          <cell r="V8677">
            <v>0</v>
          </cell>
        </row>
        <row r="8678">
          <cell r="D8678" t="str">
            <v>GENCASA NAM ĐỊNH</v>
          </cell>
          <cell r="M8678" t="str">
            <v>﻿Đang hoạt động</v>
          </cell>
          <cell r="N8678">
            <v>42669</v>
          </cell>
          <cell r="Q8678">
            <v>1</v>
          </cell>
          <cell r="T8678">
            <v>0</v>
          </cell>
          <cell r="U8678">
            <v>0</v>
          </cell>
          <cell r="V8678">
            <v>0</v>
          </cell>
        </row>
        <row r="8679">
          <cell r="D8679" t="str">
            <v>GENCASA HƯNG YÊN</v>
          </cell>
          <cell r="M8679" t="str">
            <v>﻿Đang hoạt động</v>
          </cell>
          <cell r="N8679">
            <v>42668</v>
          </cell>
          <cell r="Q8679">
            <v>1</v>
          </cell>
          <cell r="T8679">
            <v>0</v>
          </cell>
          <cell r="U8679">
            <v>0</v>
          </cell>
          <cell r="V8679">
            <v>0</v>
          </cell>
        </row>
        <row r="8680">
          <cell r="D8680" t="str">
            <v>GENCASA NAM ĐỊNH</v>
          </cell>
          <cell r="M8680" t="str">
            <v>﻿Đang hoạt động</v>
          </cell>
          <cell r="N8680">
            <v>42671</v>
          </cell>
          <cell r="Q8680">
            <v>1</v>
          </cell>
          <cell r="T8680">
            <v>0</v>
          </cell>
          <cell r="U8680">
            <v>0</v>
          </cell>
          <cell r="V8680">
            <v>0</v>
          </cell>
        </row>
        <row r="8681">
          <cell r="D8681" t="str">
            <v>GENCASA THANH HÓA</v>
          </cell>
          <cell r="M8681" t="str">
            <v>﻿Đang hoạt động</v>
          </cell>
          <cell r="N8681">
            <v>42668</v>
          </cell>
          <cell r="Q8681">
            <v>1</v>
          </cell>
          <cell r="T8681">
            <v>0</v>
          </cell>
          <cell r="U8681">
            <v>0</v>
          </cell>
          <cell r="V8681">
            <v>0</v>
          </cell>
        </row>
        <row r="8682">
          <cell r="D8682" t="str">
            <v>GENCASA THANH HÓA</v>
          </cell>
          <cell r="M8682" t="str">
            <v>﻿Tạm đình chỉ</v>
          </cell>
          <cell r="N8682">
            <v>42669</v>
          </cell>
          <cell r="Q8682">
            <v>0</v>
          </cell>
          <cell r="T8682">
            <v>0</v>
          </cell>
          <cell r="U8682">
            <v>1</v>
          </cell>
          <cell r="V8682">
            <v>0</v>
          </cell>
        </row>
        <row r="8683">
          <cell r="D8683" t="str">
            <v>GENCASA NAM ĐỊNH</v>
          </cell>
          <cell r="M8683" t="str">
            <v>﻿Đã nghỉ việc</v>
          </cell>
          <cell r="N8683">
            <v>42669</v>
          </cell>
          <cell r="Q8683">
            <v>0</v>
          </cell>
          <cell r="T8683">
            <v>0</v>
          </cell>
          <cell r="U8683">
            <v>0</v>
          </cell>
          <cell r="V8683">
            <v>0</v>
          </cell>
        </row>
        <row r="8684">
          <cell r="D8684" t="str">
            <v>GENCASA NAM ĐỊNH</v>
          </cell>
          <cell r="M8684" t="str">
            <v>﻿Đang hoạt động</v>
          </cell>
          <cell r="N8684">
            <v>42669</v>
          </cell>
          <cell r="Q8684">
            <v>0</v>
          </cell>
          <cell r="T8684">
            <v>1</v>
          </cell>
          <cell r="U8684">
            <v>0</v>
          </cell>
          <cell r="V8684">
            <v>0</v>
          </cell>
        </row>
        <row r="8685">
          <cell r="D8685" t="str">
            <v>GENCASA HƯNG YÊN</v>
          </cell>
          <cell r="M8685" t="str">
            <v>﻿Đã nghỉ việc</v>
          </cell>
          <cell r="N8685">
            <v>42668</v>
          </cell>
          <cell r="Q8685">
            <v>0</v>
          </cell>
          <cell r="T8685">
            <v>0</v>
          </cell>
          <cell r="U8685">
            <v>0</v>
          </cell>
          <cell r="V8685">
            <v>0</v>
          </cell>
        </row>
        <row r="8686">
          <cell r="D8686" t="str">
            <v>GENCASA NAM ĐỊNH</v>
          </cell>
          <cell r="M8686" t="str">
            <v>﻿Đang hoạt động</v>
          </cell>
          <cell r="N8686">
            <v>42669</v>
          </cell>
          <cell r="Q8686">
            <v>1</v>
          </cell>
          <cell r="T8686">
            <v>0</v>
          </cell>
          <cell r="U8686">
            <v>0</v>
          </cell>
          <cell r="V8686">
            <v>0</v>
          </cell>
        </row>
        <row r="8687">
          <cell r="D8687" t="str">
            <v>GENCASA HƯNG YÊN</v>
          </cell>
          <cell r="M8687" t="str">
            <v>﻿Đã nghỉ việc</v>
          </cell>
          <cell r="N8687">
            <v>42668</v>
          </cell>
          <cell r="Q8687">
            <v>0</v>
          </cell>
          <cell r="T8687">
            <v>0</v>
          </cell>
          <cell r="U8687">
            <v>0</v>
          </cell>
          <cell r="V8687">
            <v>0</v>
          </cell>
        </row>
        <row r="8688">
          <cell r="D8688" t="str">
            <v>GENCASA NAM ĐỊNH</v>
          </cell>
          <cell r="M8688" t="str">
            <v>﻿Đang hoạt động</v>
          </cell>
          <cell r="N8688">
            <v>42669</v>
          </cell>
          <cell r="Q8688">
            <v>1</v>
          </cell>
          <cell r="T8688">
            <v>0</v>
          </cell>
          <cell r="U8688">
            <v>0</v>
          </cell>
          <cell r="V8688">
            <v>0</v>
          </cell>
        </row>
        <row r="8689">
          <cell r="D8689" t="str">
            <v>GENCASA NAM ĐỊNH</v>
          </cell>
          <cell r="M8689" t="str">
            <v>﻿Đã nghỉ việc</v>
          </cell>
          <cell r="N8689">
            <v>42668</v>
          </cell>
          <cell r="Q8689">
            <v>0</v>
          </cell>
          <cell r="T8689">
            <v>0</v>
          </cell>
          <cell r="U8689">
            <v>0</v>
          </cell>
          <cell r="V8689">
            <v>0</v>
          </cell>
        </row>
        <row r="8690">
          <cell r="D8690" t="str">
            <v>GENCASA HƯNG YÊN</v>
          </cell>
          <cell r="M8690" t="str">
            <v>﻿Đang hoạt động</v>
          </cell>
          <cell r="N8690">
            <v>42668</v>
          </cell>
          <cell r="Q8690">
            <v>1</v>
          </cell>
          <cell r="T8690">
            <v>0</v>
          </cell>
          <cell r="U8690">
            <v>0</v>
          </cell>
          <cell r="V8690">
            <v>0</v>
          </cell>
        </row>
        <row r="8691">
          <cell r="D8691" t="str">
            <v>GENCASA LAM SƠN</v>
          </cell>
          <cell r="M8691" t="str">
            <v>﻿Đang hoạt động</v>
          </cell>
          <cell r="N8691">
            <v>42684</v>
          </cell>
          <cell r="Q8691">
            <v>0</v>
          </cell>
          <cell r="T8691">
            <v>0</v>
          </cell>
          <cell r="U8691">
            <v>1</v>
          </cell>
          <cell r="V8691">
            <v>0</v>
          </cell>
        </row>
        <row r="8692">
          <cell r="D8692" t="str">
            <v>GENCASA HƯNG YÊN</v>
          </cell>
          <cell r="M8692" t="str">
            <v>﻿Đang hoạt động</v>
          </cell>
          <cell r="N8692">
            <v>42668</v>
          </cell>
          <cell r="Q8692">
            <v>1</v>
          </cell>
          <cell r="T8692">
            <v>0</v>
          </cell>
          <cell r="U8692">
            <v>0</v>
          </cell>
          <cell r="V8692">
            <v>0</v>
          </cell>
        </row>
        <row r="8693">
          <cell r="D8693" t="str">
            <v>THE STARS 1</v>
          </cell>
          <cell r="M8693" t="str">
            <v>﻿Đang hoạt động</v>
          </cell>
          <cell r="N8693">
            <v>42668</v>
          </cell>
          <cell r="Q8693">
            <v>0</v>
          </cell>
          <cell r="T8693">
            <v>0</v>
          </cell>
          <cell r="U8693">
            <v>1</v>
          </cell>
          <cell r="V8693">
            <v>0</v>
          </cell>
        </row>
        <row r="8694">
          <cell r="D8694" t="str">
            <v>GENCASA HƯNG YÊN</v>
          </cell>
          <cell r="M8694" t="str">
            <v>﻿Đang hoạt động</v>
          </cell>
          <cell r="N8694">
            <v>42668</v>
          </cell>
          <cell r="Q8694">
            <v>1</v>
          </cell>
          <cell r="T8694">
            <v>0</v>
          </cell>
          <cell r="U8694">
            <v>0</v>
          </cell>
          <cell r="V8694">
            <v>0</v>
          </cell>
        </row>
        <row r="8695">
          <cell r="D8695" t="str">
            <v>GENCASA LAM SƠN</v>
          </cell>
          <cell r="M8695" t="str">
            <v>﻿Đang hoạt động</v>
          </cell>
          <cell r="N8695">
            <v>42668</v>
          </cell>
          <cell r="Q8695">
            <v>0</v>
          </cell>
          <cell r="T8695">
            <v>0</v>
          </cell>
          <cell r="U8695">
            <v>1</v>
          </cell>
          <cell r="V8695">
            <v>0</v>
          </cell>
        </row>
        <row r="8696">
          <cell r="D8696" t="str">
            <v>SPRING</v>
          </cell>
          <cell r="M8696" t="str">
            <v>﻿Đang hoạt động</v>
          </cell>
          <cell r="N8696">
            <v>42668</v>
          </cell>
          <cell r="Q8696">
            <v>1</v>
          </cell>
          <cell r="T8696">
            <v>0</v>
          </cell>
          <cell r="U8696">
            <v>0</v>
          </cell>
          <cell r="V8696">
            <v>0</v>
          </cell>
        </row>
        <row r="8697">
          <cell r="D8697" t="str">
            <v>GENCASA HƯNG YÊN</v>
          </cell>
          <cell r="M8697" t="str">
            <v>﻿Đã nghỉ việc</v>
          </cell>
          <cell r="N8697">
            <v>42668</v>
          </cell>
          <cell r="Q8697">
            <v>0</v>
          </cell>
          <cell r="T8697">
            <v>0</v>
          </cell>
          <cell r="U8697">
            <v>0</v>
          </cell>
          <cell r="V8697">
            <v>0</v>
          </cell>
        </row>
        <row r="8698">
          <cell r="D8698" t="str">
            <v>GENCASA HƯNG YÊN</v>
          </cell>
          <cell r="M8698" t="str">
            <v>﻿Đã nghỉ việc</v>
          </cell>
          <cell r="N8698">
            <v>42668</v>
          </cell>
          <cell r="Q8698">
            <v>0</v>
          </cell>
          <cell r="T8698">
            <v>0</v>
          </cell>
          <cell r="U8698">
            <v>0</v>
          </cell>
          <cell r="V8698">
            <v>0</v>
          </cell>
        </row>
        <row r="8699">
          <cell r="D8699" t="str">
            <v>GENCASA THANH HÓA</v>
          </cell>
          <cell r="M8699" t="str">
            <v>﻿Đang hoạt động</v>
          </cell>
          <cell r="N8699">
            <v>42668</v>
          </cell>
          <cell r="Q8699">
            <v>1</v>
          </cell>
          <cell r="T8699">
            <v>0</v>
          </cell>
          <cell r="U8699">
            <v>0</v>
          </cell>
          <cell r="V8699">
            <v>0</v>
          </cell>
        </row>
        <row r="8700">
          <cell r="D8700" t="str">
            <v>GENCASA LAM SƠN</v>
          </cell>
          <cell r="M8700" t="str">
            <v>﻿Đang hoạt động</v>
          </cell>
          <cell r="N8700">
            <v>42731</v>
          </cell>
          <cell r="Q8700">
            <v>1</v>
          </cell>
          <cell r="T8700">
            <v>0</v>
          </cell>
          <cell r="U8700">
            <v>0</v>
          </cell>
          <cell r="V8700">
            <v>0</v>
          </cell>
        </row>
        <row r="8701">
          <cell r="D8701" t="str">
            <v>GENCASA THANH HÓA</v>
          </cell>
          <cell r="M8701" t="str">
            <v>﻿Đang hoạt động</v>
          </cell>
          <cell r="N8701">
            <v>42669</v>
          </cell>
          <cell r="Q8701">
            <v>0</v>
          </cell>
          <cell r="T8701">
            <v>0</v>
          </cell>
          <cell r="U8701">
            <v>1</v>
          </cell>
          <cell r="V8701">
            <v>0</v>
          </cell>
        </row>
        <row r="8702">
          <cell r="D8702" t="str">
            <v>GENCASA HƯNG YÊN</v>
          </cell>
          <cell r="M8702" t="str">
            <v>﻿Đã nghỉ việc</v>
          </cell>
          <cell r="N8702">
            <v>42668</v>
          </cell>
          <cell r="Q8702">
            <v>0</v>
          </cell>
          <cell r="T8702">
            <v>0</v>
          </cell>
          <cell r="U8702">
            <v>0</v>
          </cell>
          <cell r="V8702">
            <v>0</v>
          </cell>
        </row>
        <row r="8703">
          <cell r="D8703" t="str">
            <v>GENCASA HƯNG YÊN</v>
          </cell>
          <cell r="M8703" t="str">
            <v>﻿Đang hoạt động</v>
          </cell>
          <cell r="N8703">
            <v>42692</v>
          </cell>
          <cell r="Q8703">
            <v>1</v>
          </cell>
          <cell r="T8703">
            <v>0</v>
          </cell>
          <cell r="U8703">
            <v>0</v>
          </cell>
          <cell r="V8703">
            <v>0</v>
          </cell>
        </row>
        <row r="8704">
          <cell r="D8704" t="str">
            <v>THE KEY</v>
          </cell>
          <cell r="M8704" t="str">
            <v>﻿Đang hoạt động</v>
          </cell>
          <cell r="N8704">
            <v>42669</v>
          </cell>
          <cell r="Q8704">
            <v>1</v>
          </cell>
          <cell r="T8704">
            <v>0</v>
          </cell>
          <cell r="U8704">
            <v>0</v>
          </cell>
          <cell r="V8704">
            <v>0</v>
          </cell>
        </row>
        <row r="8705">
          <cell r="D8705" t="str">
            <v>GENCASA LAM SƠN</v>
          </cell>
          <cell r="M8705" t="str">
            <v>﻿Đã nghỉ việc</v>
          </cell>
          <cell r="N8705">
            <v>42668</v>
          </cell>
          <cell r="Q8705">
            <v>0</v>
          </cell>
          <cell r="T8705">
            <v>0</v>
          </cell>
          <cell r="U8705">
            <v>0</v>
          </cell>
          <cell r="V8705">
            <v>0</v>
          </cell>
        </row>
        <row r="8706">
          <cell r="D8706" t="str">
            <v>GENCASA THANH HÓA</v>
          </cell>
          <cell r="M8706" t="str">
            <v>﻿Đang hoạt động</v>
          </cell>
          <cell r="N8706">
            <v>42669</v>
          </cell>
          <cell r="Q8706">
            <v>1</v>
          </cell>
          <cell r="T8706">
            <v>0</v>
          </cell>
          <cell r="U8706">
            <v>0</v>
          </cell>
          <cell r="V8706">
            <v>0</v>
          </cell>
        </row>
        <row r="8707">
          <cell r="D8707" t="str">
            <v>DANANG1</v>
          </cell>
          <cell r="M8707" t="str">
            <v>﻿Đang hoạt động</v>
          </cell>
          <cell r="N8707">
            <v>42669</v>
          </cell>
          <cell r="Q8707">
            <v>0</v>
          </cell>
          <cell r="T8707">
            <v>0</v>
          </cell>
          <cell r="U8707">
            <v>1</v>
          </cell>
          <cell r="V8707">
            <v>0</v>
          </cell>
        </row>
        <row r="8708">
          <cell r="D8708" t="str">
            <v>THE KEY</v>
          </cell>
          <cell r="M8708" t="str">
            <v>﻿Đang hoạt động</v>
          </cell>
          <cell r="N8708">
            <v>42669</v>
          </cell>
          <cell r="Q8708">
            <v>1</v>
          </cell>
          <cell r="T8708">
            <v>0</v>
          </cell>
          <cell r="U8708">
            <v>0</v>
          </cell>
          <cell r="V8708">
            <v>0</v>
          </cell>
        </row>
        <row r="8709">
          <cell r="D8709" t="str">
            <v>TÂY NINH</v>
          </cell>
          <cell r="M8709" t="str">
            <v>﻿Đang hoạt động</v>
          </cell>
          <cell r="N8709">
            <v>42668</v>
          </cell>
          <cell r="Q8709">
            <v>1</v>
          </cell>
          <cell r="T8709">
            <v>0</v>
          </cell>
          <cell r="U8709">
            <v>0</v>
          </cell>
          <cell r="V8709">
            <v>0</v>
          </cell>
        </row>
        <row r="8710">
          <cell r="D8710" t="str">
            <v>GENCASA THANH HÓA</v>
          </cell>
          <cell r="M8710" t="str">
            <v>﻿Đang hoạt động</v>
          </cell>
          <cell r="N8710">
            <v>42669</v>
          </cell>
          <cell r="Q8710">
            <v>1</v>
          </cell>
          <cell r="T8710">
            <v>0</v>
          </cell>
          <cell r="U8710">
            <v>0</v>
          </cell>
          <cell r="V8710">
            <v>0</v>
          </cell>
        </row>
        <row r="8711">
          <cell r="D8711" t="str">
            <v>TÂY NINH</v>
          </cell>
          <cell r="M8711" t="str">
            <v>﻿Đang hoạt động</v>
          </cell>
          <cell r="N8711">
            <v>42674</v>
          </cell>
          <cell r="Q8711">
            <v>1</v>
          </cell>
          <cell r="T8711">
            <v>0</v>
          </cell>
          <cell r="U8711">
            <v>0</v>
          </cell>
          <cell r="V8711">
            <v>0</v>
          </cell>
        </row>
        <row r="8712">
          <cell r="D8712" t="str">
            <v>GENCASA THANH HÓA</v>
          </cell>
          <cell r="M8712" t="str">
            <v>﻿Đang hoạt động</v>
          </cell>
          <cell r="N8712">
            <v>42668</v>
          </cell>
          <cell r="Q8712">
            <v>1</v>
          </cell>
          <cell r="T8712">
            <v>0</v>
          </cell>
          <cell r="U8712">
            <v>0</v>
          </cell>
          <cell r="V8712">
            <v>0</v>
          </cell>
        </row>
        <row r="8713">
          <cell r="D8713" t="str">
            <v>WHITE HORSE-GENCASA MỸ THO</v>
          </cell>
          <cell r="M8713" t="str">
            <v>﻿Đang hoạt động</v>
          </cell>
          <cell r="N8713">
            <v>42669</v>
          </cell>
          <cell r="Q8713">
            <v>1</v>
          </cell>
          <cell r="T8713">
            <v>0</v>
          </cell>
          <cell r="U8713">
            <v>0</v>
          </cell>
          <cell r="V8713">
            <v>0</v>
          </cell>
        </row>
        <row r="8714">
          <cell r="D8714" t="str">
            <v>GENCASA THANH HÓA</v>
          </cell>
          <cell r="M8714" t="str">
            <v>﻿Đang hoạt động</v>
          </cell>
          <cell r="N8714">
            <v>42731</v>
          </cell>
          <cell r="Q8714">
            <v>0</v>
          </cell>
          <cell r="T8714">
            <v>0</v>
          </cell>
          <cell r="U8714">
            <v>1</v>
          </cell>
          <cell r="V8714">
            <v>0</v>
          </cell>
        </row>
        <row r="8715">
          <cell r="D8715" t="str">
            <v>TÂY NINH</v>
          </cell>
          <cell r="M8715" t="str">
            <v>﻿Đang hoạt động</v>
          </cell>
          <cell r="N8715">
            <v>42703</v>
          </cell>
          <cell r="Q8715">
            <v>1</v>
          </cell>
          <cell r="T8715">
            <v>0</v>
          </cell>
          <cell r="U8715">
            <v>0</v>
          </cell>
          <cell r="V8715">
            <v>0</v>
          </cell>
        </row>
        <row r="8716">
          <cell r="D8716" t="str">
            <v>GENCASA LAM SƠN</v>
          </cell>
          <cell r="M8716" t="str">
            <v>﻿Đang hoạt động</v>
          </cell>
          <cell r="N8716">
            <v>42668</v>
          </cell>
          <cell r="Q8716">
            <v>1</v>
          </cell>
          <cell r="T8716">
            <v>0</v>
          </cell>
          <cell r="U8716">
            <v>0</v>
          </cell>
          <cell r="V8716">
            <v>0</v>
          </cell>
        </row>
        <row r="8717">
          <cell r="D8717" t="str">
            <v>GENCASA LAM SƠN</v>
          </cell>
          <cell r="M8717" t="str">
            <v>﻿Đang hoạt động</v>
          </cell>
          <cell r="N8717">
            <v>42690</v>
          </cell>
          <cell r="Q8717">
            <v>0</v>
          </cell>
          <cell r="T8717">
            <v>0</v>
          </cell>
          <cell r="U8717">
            <v>1</v>
          </cell>
          <cell r="V8717">
            <v>0</v>
          </cell>
        </row>
        <row r="8718">
          <cell r="D8718" t="str">
            <v>GENCASA THANH HÓA</v>
          </cell>
          <cell r="M8718" t="str">
            <v>﻿Đang hoạt động</v>
          </cell>
          <cell r="N8718">
            <v>42669</v>
          </cell>
          <cell r="Q8718">
            <v>1</v>
          </cell>
          <cell r="T8718">
            <v>0</v>
          </cell>
          <cell r="U8718">
            <v>0</v>
          </cell>
          <cell r="V8718">
            <v>0</v>
          </cell>
        </row>
        <row r="8719">
          <cell r="D8719" t="str">
            <v>GENCASA LAM SƠN</v>
          </cell>
          <cell r="M8719" t="str">
            <v>﻿Đang hoạt động</v>
          </cell>
          <cell r="N8719">
            <v>42668</v>
          </cell>
          <cell r="Q8719">
            <v>0</v>
          </cell>
          <cell r="T8719">
            <v>0</v>
          </cell>
          <cell r="U8719">
            <v>1</v>
          </cell>
          <cell r="V8719">
            <v>0</v>
          </cell>
        </row>
        <row r="8720">
          <cell r="D8720" t="str">
            <v>GENCASA LAM SƠN</v>
          </cell>
          <cell r="M8720" t="str">
            <v>﻿Đang hoạt động</v>
          </cell>
          <cell r="N8720">
            <v>42668</v>
          </cell>
          <cell r="Q8720">
            <v>0</v>
          </cell>
          <cell r="T8720">
            <v>0</v>
          </cell>
          <cell r="U8720">
            <v>1</v>
          </cell>
          <cell r="V8720">
            <v>0</v>
          </cell>
        </row>
        <row r="8721">
          <cell r="D8721" t="str">
            <v>GENCASA LAM SƠN</v>
          </cell>
          <cell r="M8721" t="str">
            <v>﻿Đang hoạt động</v>
          </cell>
          <cell r="N8721">
            <v>42668</v>
          </cell>
          <cell r="Q8721">
            <v>0</v>
          </cell>
          <cell r="T8721">
            <v>0</v>
          </cell>
          <cell r="U8721">
            <v>1</v>
          </cell>
          <cell r="V8721">
            <v>0</v>
          </cell>
        </row>
        <row r="8722">
          <cell r="D8722" t="str">
            <v>GENCASA LAM SƠN</v>
          </cell>
          <cell r="M8722" t="str">
            <v>﻿Đang hoạt động</v>
          </cell>
          <cell r="N8722">
            <v>42685</v>
          </cell>
          <cell r="Q8722">
            <v>1</v>
          </cell>
          <cell r="T8722">
            <v>0</v>
          </cell>
          <cell r="U8722">
            <v>0</v>
          </cell>
          <cell r="V8722">
            <v>0</v>
          </cell>
        </row>
        <row r="8723">
          <cell r="D8723" t="str">
            <v>TÂY NINH</v>
          </cell>
          <cell r="M8723" t="str">
            <v>﻿Đang hoạt động</v>
          </cell>
          <cell r="N8723">
            <v>42703</v>
          </cell>
          <cell r="Q8723">
            <v>1</v>
          </cell>
          <cell r="T8723">
            <v>0</v>
          </cell>
          <cell r="U8723">
            <v>0</v>
          </cell>
          <cell r="V8723">
            <v>0</v>
          </cell>
        </row>
        <row r="8724">
          <cell r="D8724" t="str">
            <v>GENCASA HƯNG YÊN</v>
          </cell>
          <cell r="M8724" t="str">
            <v>﻿Đang hoạt động</v>
          </cell>
          <cell r="N8724">
            <v>42668</v>
          </cell>
          <cell r="Q8724">
            <v>1</v>
          </cell>
          <cell r="T8724">
            <v>0</v>
          </cell>
          <cell r="U8724">
            <v>0</v>
          </cell>
          <cell r="V8724">
            <v>0</v>
          </cell>
        </row>
        <row r="8725">
          <cell r="D8725" t="str">
            <v>GENCASA THANH HÓA</v>
          </cell>
          <cell r="M8725" t="str">
            <v>﻿Đang hoạt động</v>
          </cell>
          <cell r="N8725">
            <v>42669</v>
          </cell>
          <cell r="Q8725">
            <v>1</v>
          </cell>
          <cell r="T8725">
            <v>0</v>
          </cell>
          <cell r="U8725">
            <v>0</v>
          </cell>
          <cell r="V8725">
            <v>0</v>
          </cell>
        </row>
        <row r="8726">
          <cell r="D8726" t="str">
            <v>THE KEY</v>
          </cell>
          <cell r="M8726" t="str">
            <v>﻿Đang hoạt động</v>
          </cell>
          <cell r="N8726">
            <v>42780</v>
          </cell>
          <cell r="Q8726">
            <v>0</v>
          </cell>
          <cell r="T8726">
            <v>0</v>
          </cell>
          <cell r="U8726">
            <v>1</v>
          </cell>
          <cell r="V8726">
            <v>0</v>
          </cell>
        </row>
        <row r="8727">
          <cell r="D8727" t="str">
            <v>THE KEY</v>
          </cell>
          <cell r="M8727" t="str">
            <v>﻿Đang hoạt động</v>
          </cell>
          <cell r="N8727">
            <v>42669</v>
          </cell>
          <cell r="Q8727">
            <v>1</v>
          </cell>
          <cell r="T8727">
            <v>0</v>
          </cell>
          <cell r="U8727">
            <v>0</v>
          </cell>
          <cell r="V8727">
            <v>0</v>
          </cell>
        </row>
        <row r="8728">
          <cell r="D8728" t="str">
            <v>GENCASA HƯNG YÊN</v>
          </cell>
          <cell r="M8728" t="str">
            <v>﻿Đang hoạt động</v>
          </cell>
          <cell r="N8728">
            <v>42752</v>
          </cell>
          <cell r="Q8728">
            <v>1</v>
          </cell>
          <cell r="T8728">
            <v>0</v>
          </cell>
          <cell r="U8728">
            <v>0</v>
          </cell>
          <cell r="V8728">
            <v>0</v>
          </cell>
        </row>
        <row r="8729">
          <cell r="D8729" t="str">
            <v>GENCASA ĐÀ NẴNG 1</v>
          </cell>
          <cell r="M8729" t="str">
            <v>﻿Đang hoạt động</v>
          </cell>
          <cell r="N8729">
            <v>42669</v>
          </cell>
          <cell r="Q8729">
            <v>1</v>
          </cell>
          <cell r="T8729">
            <v>0</v>
          </cell>
          <cell r="U8729">
            <v>0</v>
          </cell>
          <cell r="V8729">
            <v>0</v>
          </cell>
        </row>
        <row r="8730">
          <cell r="D8730" t="str">
            <v>GENCASA HƯNG YÊN</v>
          </cell>
          <cell r="M8730" t="str">
            <v>﻿Đã nghỉ việc</v>
          </cell>
          <cell r="N8730">
            <v>42668</v>
          </cell>
          <cell r="Q8730">
            <v>0</v>
          </cell>
          <cell r="T8730">
            <v>0</v>
          </cell>
          <cell r="U8730">
            <v>0</v>
          </cell>
          <cell r="V8730">
            <v>0</v>
          </cell>
        </row>
        <row r="8731">
          <cell r="D8731" t="str">
            <v>THE KEY</v>
          </cell>
          <cell r="M8731" t="str">
            <v>﻿Tạm đình chỉ</v>
          </cell>
          <cell r="N8731">
            <v>42669</v>
          </cell>
          <cell r="Q8731">
            <v>0</v>
          </cell>
          <cell r="T8731">
            <v>0</v>
          </cell>
          <cell r="U8731">
            <v>1</v>
          </cell>
          <cell r="V8731">
            <v>0</v>
          </cell>
        </row>
        <row r="8732">
          <cell r="D8732" t="str">
            <v>GENCASA HƯNG YÊN</v>
          </cell>
          <cell r="M8732" t="str">
            <v>﻿Đang hoạt động</v>
          </cell>
          <cell r="N8732">
            <v>42668</v>
          </cell>
          <cell r="Q8732">
            <v>1</v>
          </cell>
          <cell r="T8732">
            <v>0</v>
          </cell>
          <cell r="U8732">
            <v>0</v>
          </cell>
          <cell r="V8732">
            <v>0</v>
          </cell>
        </row>
        <row r="8733">
          <cell r="D8733" t="str">
            <v>GENCASA HƯNG YÊN</v>
          </cell>
          <cell r="M8733" t="str">
            <v>﻿Đang hoạt động</v>
          </cell>
          <cell r="N8733">
            <v>42670</v>
          </cell>
          <cell r="Q8733">
            <v>1</v>
          </cell>
          <cell r="T8733">
            <v>0</v>
          </cell>
          <cell r="U8733">
            <v>0</v>
          </cell>
          <cell r="V8733">
            <v>0</v>
          </cell>
        </row>
        <row r="8734">
          <cell r="D8734" t="str">
            <v>GENCASA HƯNG YÊN</v>
          </cell>
          <cell r="M8734" t="str">
            <v>﻿Đã nghỉ việc</v>
          </cell>
          <cell r="N8734">
            <v>42668</v>
          </cell>
          <cell r="Q8734">
            <v>0</v>
          </cell>
          <cell r="T8734">
            <v>0</v>
          </cell>
          <cell r="U8734">
            <v>0</v>
          </cell>
          <cell r="V8734">
            <v>0</v>
          </cell>
        </row>
        <row r="8735">
          <cell r="D8735" t="str">
            <v>BLUE OCEAN</v>
          </cell>
          <cell r="M8735" t="str">
            <v>﻿Đang hoạt động</v>
          </cell>
          <cell r="N8735">
            <v>42671</v>
          </cell>
          <cell r="Q8735">
            <v>1</v>
          </cell>
          <cell r="T8735">
            <v>0</v>
          </cell>
          <cell r="U8735">
            <v>0</v>
          </cell>
          <cell r="V8735">
            <v>0</v>
          </cell>
        </row>
        <row r="8736">
          <cell r="D8736" t="str">
            <v>WHITE HORSE-GENCASA MỸ THO</v>
          </cell>
          <cell r="M8736" t="str">
            <v>﻿Đang hoạt động</v>
          </cell>
          <cell r="N8736">
            <v>42669</v>
          </cell>
          <cell r="Q8736">
            <v>1</v>
          </cell>
          <cell r="T8736">
            <v>0</v>
          </cell>
          <cell r="U8736">
            <v>0</v>
          </cell>
          <cell r="V8736">
            <v>0</v>
          </cell>
        </row>
        <row r="8737">
          <cell r="D8737" t="str">
            <v>GENCASA HƯNG YÊN</v>
          </cell>
          <cell r="M8737" t="str">
            <v>﻿Đã nghỉ việc</v>
          </cell>
          <cell r="N8737">
            <v>42668</v>
          </cell>
          <cell r="Q8737">
            <v>0</v>
          </cell>
          <cell r="T8737">
            <v>0</v>
          </cell>
          <cell r="U8737">
            <v>0</v>
          </cell>
          <cell r="V8737">
            <v>0</v>
          </cell>
        </row>
        <row r="8738">
          <cell r="D8738" t="str">
            <v>WHITE HORSE-GENCASA MỸ THO</v>
          </cell>
          <cell r="M8738" t="str">
            <v>﻿Đang hoạt động</v>
          </cell>
          <cell r="N8738">
            <v>42669</v>
          </cell>
          <cell r="Q8738">
            <v>1</v>
          </cell>
          <cell r="T8738">
            <v>0</v>
          </cell>
          <cell r="U8738">
            <v>0</v>
          </cell>
          <cell r="V8738">
            <v>0</v>
          </cell>
        </row>
        <row r="8739">
          <cell r="D8739" t="str">
            <v>GENCASA THANH HÓA</v>
          </cell>
          <cell r="M8739" t="str">
            <v>﻿Đang hoạt động</v>
          </cell>
          <cell r="N8739">
            <v>42668</v>
          </cell>
          <cell r="Q8739">
            <v>1</v>
          </cell>
          <cell r="T8739">
            <v>0</v>
          </cell>
          <cell r="U8739">
            <v>0</v>
          </cell>
          <cell r="V8739">
            <v>0</v>
          </cell>
        </row>
        <row r="8740">
          <cell r="D8740" t="str">
            <v>GENCASA THANH HÓA</v>
          </cell>
          <cell r="M8740" t="str">
            <v>﻿Đang hoạt động</v>
          </cell>
          <cell r="N8740">
            <v>42669</v>
          </cell>
          <cell r="Q8740">
            <v>1</v>
          </cell>
          <cell r="T8740">
            <v>0</v>
          </cell>
          <cell r="U8740">
            <v>0</v>
          </cell>
          <cell r="V8740">
            <v>0</v>
          </cell>
        </row>
        <row r="8741">
          <cell r="D8741" t="str">
            <v>GENCASA THANH HÓA</v>
          </cell>
          <cell r="M8741" t="str">
            <v>﻿Đang hoạt động</v>
          </cell>
          <cell r="N8741">
            <v>42668</v>
          </cell>
          <cell r="Q8741">
            <v>1</v>
          </cell>
          <cell r="T8741">
            <v>0</v>
          </cell>
          <cell r="U8741">
            <v>0</v>
          </cell>
          <cell r="V8741">
            <v>0</v>
          </cell>
        </row>
        <row r="8742">
          <cell r="D8742" t="str">
            <v>GENCASA THANH HÓA</v>
          </cell>
          <cell r="M8742" t="str">
            <v>﻿Đang hoạt động</v>
          </cell>
          <cell r="N8742">
            <v>42668</v>
          </cell>
          <cell r="Q8742">
            <v>1</v>
          </cell>
          <cell r="T8742">
            <v>0</v>
          </cell>
          <cell r="U8742">
            <v>0</v>
          </cell>
          <cell r="V8742">
            <v>0</v>
          </cell>
        </row>
        <row r="8743">
          <cell r="D8743" t="str">
            <v>GENCASA THANH HÓA</v>
          </cell>
          <cell r="M8743" t="str">
            <v>﻿Đang hoạt động</v>
          </cell>
          <cell r="N8743">
            <v>42668</v>
          </cell>
          <cell r="Q8743">
            <v>1</v>
          </cell>
          <cell r="T8743">
            <v>0</v>
          </cell>
          <cell r="U8743">
            <v>0</v>
          </cell>
          <cell r="V8743">
            <v>0</v>
          </cell>
        </row>
        <row r="8744">
          <cell r="D8744" t="str">
            <v>GENCASA THANH HÓA</v>
          </cell>
          <cell r="M8744" t="str">
            <v>﻿Đang hoạt động</v>
          </cell>
          <cell r="N8744">
            <v>42668</v>
          </cell>
          <cell r="Q8744">
            <v>1</v>
          </cell>
          <cell r="T8744">
            <v>0</v>
          </cell>
          <cell r="U8744">
            <v>0</v>
          </cell>
          <cell r="V8744">
            <v>0</v>
          </cell>
        </row>
        <row r="8745">
          <cell r="D8745" t="str">
            <v>GENCASA THANH HÓA</v>
          </cell>
          <cell r="M8745" t="str">
            <v>﻿Đang hoạt động</v>
          </cell>
          <cell r="N8745">
            <v>42668</v>
          </cell>
          <cell r="Q8745">
            <v>1</v>
          </cell>
          <cell r="T8745">
            <v>0</v>
          </cell>
          <cell r="U8745">
            <v>0</v>
          </cell>
          <cell r="V8745">
            <v>0</v>
          </cell>
        </row>
        <row r="8746">
          <cell r="D8746" t="str">
            <v>TÂY NINH</v>
          </cell>
          <cell r="M8746" t="str">
            <v>﻿Đang hoạt động</v>
          </cell>
          <cell r="N8746">
            <v>42668</v>
          </cell>
          <cell r="Q8746">
            <v>1</v>
          </cell>
          <cell r="T8746">
            <v>0</v>
          </cell>
          <cell r="U8746">
            <v>0</v>
          </cell>
          <cell r="V8746">
            <v>0</v>
          </cell>
        </row>
        <row r="8747">
          <cell r="D8747" t="str">
            <v>GENCASA LAM SƠN</v>
          </cell>
          <cell r="M8747" t="str">
            <v>﻿Đang hoạt động</v>
          </cell>
          <cell r="N8747">
            <v>42668</v>
          </cell>
          <cell r="Q8747">
            <v>1</v>
          </cell>
          <cell r="T8747">
            <v>0</v>
          </cell>
          <cell r="U8747">
            <v>0</v>
          </cell>
          <cell r="V8747">
            <v>0</v>
          </cell>
        </row>
        <row r="8748">
          <cell r="D8748" t="str">
            <v>GENCASA HƯNG YÊN</v>
          </cell>
          <cell r="M8748" t="str">
            <v>﻿Đã nghỉ việc</v>
          </cell>
          <cell r="N8748">
            <v>42668</v>
          </cell>
          <cell r="Q8748">
            <v>0</v>
          </cell>
          <cell r="T8748">
            <v>0</v>
          </cell>
          <cell r="U8748">
            <v>0</v>
          </cell>
          <cell r="V8748">
            <v>0</v>
          </cell>
        </row>
        <row r="8749">
          <cell r="D8749" t="str">
            <v>WHITE HORSE-GENCASA MỸ THO</v>
          </cell>
          <cell r="M8749" t="str">
            <v>﻿Đang hoạt động</v>
          </cell>
          <cell r="N8749">
            <v>42669</v>
          </cell>
          <cell r="Q8749">
            <v>1</v>
          </cell>
          <cell r="T8749">
            <v>0</v>
          </cell>
          <cell r="U8749">
            <v>0</v>
          </cell>
          <cell r="V8749">
            <v>0</v>
          </cell>
        </row>
        <row r="8750">
          <cell r="D8750" t="str">
            <v>GENCASA THANH HÓA</v>
          </cell>
          <cell r="M8750" t="str">
            <v>﻿Đang hoạt động</v>
          </cell>
          <cell r="N8750">
            <v>42668</v>
          </cell>
          <cell r="Q8750">
            <v>1</v>
          </cell>
          <cell r="T8750">
            <v>0</v>
          </cell>
          <cell r="U8750">
            <v>0</v>
          </cell>
          <cell r="V8750">
            <v>0</v>
          </cell>
        </row>
        <row r="8751">
          <cell r="D8751" t="str">
            <v>THE KEY</v>
          </cell>
          <cell r="M8751" t="str">
            <v>﻿Đã nghỉ việc</v>
          </cell>
          <cell r="N8751">
            <v>42669</v>
          </cell>
          <cell r="Q8751">
            <v>0</v>
          </cell>
          <cell r="T8751">
            <v>0</v>
          </cell>
          <cell r="U8751">
            <v>0</v>
          </cell>
          <cell r="V8751">
            <v>0</v>
          </cell>
        </row>
        <row r="8752">
          <cell r="D8752" t="str">
            <v>GENCASA THANH HÓA</v>
          </cell>
          <cell r="M8752" t="str">
            <v>﻿Đang hoạt động</v>
          </cell>
          <cell r="N8752">
            <v>42668</v>
          </cell>
          <cell r="Q8752">
            <v>1</v>
          </cell>
          <cell r="T8752">
            <v>0</v>
          </cell>
          <cell r="U8752">
            <v>0</v>
          </cell>
          <cell r="V8752">
            <v>0</v>
          </cell>
        </row>
        <row r="8753">
          <cell r="D8753" t="str">
            <v>WHITE HORSE-GENCASA MỸ THO</v>
          </cell>
          <cell r="M8753" t="str">
            <v>﻿Đang hoạt động</v>
          </cell>
          <cell r="N8753">
            <v>42669</v>
          </cell>
          <cell r="Q8753">
            <v>1</v>
          </cell>
          <cell r="T8753">
            <v>0</v>
          </cell>
          <cell r="U8753">
            <v>0</v>
          </cell>
          <cell r="V8753">
            <v>0</v>
          </cell>
        </row>
        <row r="8754">
          <cell r="D8754" t="str">
            <v>GENCASA THANH HÓA</v>
          </cell>
          <cell r="M8754" t="str">
            <v>﻿Đang hoạt động</v>
          </cell>
          <cell r="N8754">
            <v>42668</v>
          </cell>
          <cell r="Q8754">
            <v>1</v>
          </cell>
          <cell r="T8754">
            <v>0</v>
          </cell>
          <cell r="U8754">
            <v>0</v>
          </cell>
          <cell r="V8754">
            <v>0</v>
          </cell>
        </row>
        <row r="8755">
          <cell r="D8755" t="str">
            <v>BORN TO WIN GENCASA PHÚ NHUẬN</v>
          </cell>
          <cell r="M8755" t="str">
            <v>﻿Đang hoạt động</v>
          </cell>
          <cell r="N8755">
            <v>42669</v>
          </cell>
          <cell r="Q8755">
            <v>1</v>
          </cell>
          <cell r="T8755">
            <v>0</v>
          </cell>
          <cell r="U8755">
            <v>0</v>
          </cell>
          <cell r="V8755">
            <v>0</v>
          </cell>
        </row>
        <row r="8756">
          <cell r="D8756" t="str">
            <v>WHITE HORSE-GENCASA MỸ THO</v>
          </cell>
          <cell r="M8756" t="str">
            <v>﻿Đang hoạt động</v>
          </cell>
          <cell r="N8756">
            <v>42698</v>
          </cell>
          <cell r="Q8756">
            <v>1</v>
          </cell>
          <cell r="T8756">
            <v>0</v>
          </cell>
          <cell r="U8756">
            <v>0</v>
          </cell>
          <cell r="V8756">
            <v>0</v>
          </cell>
        </row>
        <row r="8757">
          <cell r="D8757" t="str">
            <v>WHITE HORSE-GENCASA MỸ THO</v>
          </cell>
          <cell r="M8757" t="str">
            <v>﻿Đang hoạt động</v>
          </cell>
          <cell r="N8757">
            <v>42669</v>
          </cell>
          <cell r="Q8757">
            <v>1</v>
          </cell>
          <cell r="T8757">
            <v>0</v>
          </cell>
          <cell r="U8757">
            <v>0</v>
          </cell>
          <cell r="V8757">
            <v>0</v>
          </cell>
        </row>
        <row r="8758">
          <cell r="D8758" t="str">
            <v>THE KEY</v>
          </cell>
          <cell r="M8758" t="str">
            <v>﻿Đang hoạt động</v>
          </cell>
          <cell r="N8758">
            <v>42696</v>
          </cell>
          <cell r="Q8758">
            <v>1</v>
          </cell>
          <cell r="T8758">
            <v>0</v>
          </cell>
          <cell r="U8758">
            <v>0</v>
          </cell>
          <cell r="V8758">
            <v>0</v>
          </cell>
        </row>
        <row r="8759">
          <cell r="D8759" t="str">
            <v>BORN TO WIN GENCASA PHÚ NHUẬN</v>
          </cell>
          <cell r="M8759" t="str">
            <v>﻿Đang hoạt động</v>
          </cell>
          <cell r="N8759">
            <v>42669</v>
          </cell>
          <cell r="Q8759">
            <v>1</v>
          </cell>
          <cell r="T8759">
            <v>0</v>
          </cell>
          <cell r="U8759">
            <v>0</v>
          </cell>
          <cell r="V8759">
            <v>0</v>
          </cell>
        </row>
        <row r="8760">
          <cell r="D8760" t="str">
            <v>WHITE HORSE-GENCASA MỸ THO</v>
          </cell>
          <cell r="M8760" t="str">
            <v>﻿Đang hoạt động</v>
          </cell>
          <cell r="N8760">
            <v>42669</v>
          </cell>
          <cell r="Q8760">
            <v>1</v>
          </cell>
          <cell r="T8760">
            <v>0</v>
          </cell>
          <cell r="U8760">
            <v>0</v>
          </cell>
          <cell r="V8760">
            <v>0</v>
          </cell>
        </row>
        <row r="8761">
          <cell r="D8761" t="str">
            <v>WHITE HORSE-GENCASA MỸ THO</v>
          </cell>
          <cell r="M8761" t="str">
            <v>﻿Đang hoạt động</v>
          </cell>
          <cell r="N8761">
            <v>42669</v>
          </cell>
          <cell r="Q8761">
            <v>1</v>
          </cell>
          <cell r="T8761">
            <v>0</v>
          </cell>
          <cell r="U8761">
            <v>0</v>
          </cell>
          <cell r="V8761">
            <v>0</v>
          </cell>
        </row>
        <row r="8762">
          <cell r="D8762" t="str">
            <v>THE CAPITAL</v>
          </cell>
          <cell r="M8762" t="str">
            <v>﻿Đang hoạt động</v>
          </cell>
          <cell r="N8762">
            <v>42668</v>
          </cell>
          <cell r="Q8762">
            <v>1</v>
          </cell>
          <cell r="T8762">
            <v>0</v>
          </cell>
          <cell r="U8762">
            <v>0</v>
          </cell>
          <cell r="V8762">
            <v>0</v>
          </cell>
        </row>
        <row r="8763">
          <cell r="D8763" t="str">
            <v>WHITE HORSE-GENCASA MỸ THO</v>
          </cell>
          <cell r="M8763" t="str">
            <v>﻿Đang hoạt động</v>
          </cell>
          <cell r="N8763">
            <v>42669</v>
          </cell>
          <cell r="Q8763">
            <v>0</v>
          </cell>
          <cell r="T8763">
            <v>1</v>
          </cell>
          <cell r="U8763">
            <v>0</v>
          </cell>
          <cell r="V8763">
            <v>0</v>
          </cell>
        </row>
        <row r="8764">
          <cell r="D8764" t="str">
            <v>TCB SOUTH 1</v>
          </cell>
          <cell r="M8764" t="str">
            <v>﻿Đang hoạt động</v>
          </cell>
          <cell r="N8764">
            <v>42684</v>
          </cell>
          <cell r="Q8764">
            <v>0</v>
          </cell>
          <cell r="T8764">
            <v>0</v>
          </cell>
          <cell r="U8764">
            <v>0</v>
          </cell>
          <cell r="V8764">
            <v>0</v>
          </cell>
        </row>
        <row r="8765">
          <cell r="D8765" t="str">
            <v>BORN TO WIN GENCASA PHÚ NHUẬN</v>
          </cell>
          <cell r="M8765" t="str">
            <v>﻿Đang hoạt động</v>
          </cell>
          <cell r="N8765">
            <v>42698</v>
          </cell>
          <cell r="Q8765">
            <v>1</v>
          </cell>
          <cell r="T8765">
            <v>0</v>
          </cell>
          <cell r="U8765">
            <v>0</v>
          </cell>
          <cell r="V8765">
            <v>0</v>
          </cell>
        </row>
        <row r="8766">
          <cell r="D8766" t="str">
            <v>WHITE HORSE-GENCASA MỸ THO</v>
          </cell>
          <cell r="M8766" t="str">
            <v>﻿Đang hoạt động</v>
          </cell>
          <cell r="N8766">
            <v>42669</v>
          </cell>
          <cell r="Q8766">
            <v>1</v>
          </cell>
          <cell r="T8766">
            <v>0</v>
          </cell>
          <cell r="U8766">
            <v>0</v>
          </cell>
          <cell r="V8766">
            <v>0</v>
          </cell>
        </row>
        <row r="8767">
          <cell r="D8767" t="str">
            <v>THE KEY</v>
          </cell>
          <cell r="M8767" t="str">
            <v>﻿Đang hoạt động</v>
          </cell>
          <cell r="N8767">
            <v>42696</v>
          </cell>
          <cell r="Q8767">
            <v>1</v>
          </cell>
          <cell r="T8767">
            <v>0</v>
          </cell>
          <cell r="U8767">
            <v>0</v>
          </cell>
          <cell r="V8767">
            <v>0</v>
          </cell>
        </row>
        <row r="8768">
          <cell r="D8768" t="str">
            <v>GENCASA THANH HÓA</v>
          </cell>
          <cell r="M8768" t="str">
            <v>﻿Đang hoạt động</v>
          </cell>
          <cell r="N8768">
            <v>42669</v>
          </cell>
          <cell r="Q8768">
            <v>1</v>
          </cell>
          <cell r="T8768">
            <v>0</v>
          </cell>
          <cell r="U8768">
            <v>0</v>
          </cell>
          <cell r="V8768">
            <v>0</v>
          </cell>
        </row>
        <row r="8769">
          <cell r="D8769" t="str">
            <v>BORN TO WIN GENCASA PHÚ NHUẬN</v>
          </cell>
          <cell r="M8769" t="str">
            <v>﻿Đang hoạt động</v>
          </cell>
          <cell r="N8769">
            <v>42669</v>
          </cell>
          <cell r="Q8769">
            <v>1</v>
          </cell>
          <cell r="T8769">
            <v>0</v>
          </cell>
          <cell r="U8769">
            <v>0</v>
          </cell>
          <cell r="V8769">
            <v>0</v>
          </cell>
        </row>
        <row r="8770">
          <cell r="D8770" t="str">
            <v>BORN TO WIN GENCASA PHÚ NHUẬN</v>
          </cell>
          <cell r="M8770" t="str">
            <v>﻿Đang hoạt động</v>
          </cell>
          <cell r="N8770">
            <v>42669</v>
          </cell>
          <cell r="Q8770">
            <v>1</v>
          </cell>
          <cell r="T8770">
            <v>0</v>
          </cell>
          <cell r="U8770">
            <v>0</v>
          </cell>
          <cell r="V8770">
            <v>0</v>
          </cell>
        </row>
        <row r="8771">
          <cell r="D8771" t="str">
            <v>GENCASA THANH HÓA</v>
          </cell>
          <cell r="M8771" t="str">
            <v>﻿Đang hoạt động</v>
          </cell>
          <cell r="N8771">
            <v>42668</v>
          </cell>
          <cell r="Q8771">
            <v>1</v>
          </cell>
          <cell r="T8771">
            <v>0</v>
          </cell>
          <cell r="U8771">
            <v>0</v>
          </cell>
          <cell r="V8771">
            <v>0</v>
          </cell>
        </row>
        <row r="8772">
          <cell r="D8772" t="str">
            <v>EIB MIỀN NAM 2</v>
          </cell>
          <cell r="M8772" t="str">
            <v>﻿Đang hoạt động</v>
          </cell>
          <cell r="N8772">
            <v>42670</v>
          </cell>
          <cell r="Q8772">
            <v>0</v>
          </cell>
          <cell r="T8772">
            <v>0</v>
          </cell>
          <cell r="U8772">
            <v>0</v>
          </cell>
          <cell r="V8772">
            <v>0</v>
          </cell>
        </row>
        <row r="8773">
          <cell r="D8773" t="str">
            <v>WHITE HORSE-GENCASA MỸ THO</v>
          </cell>
          <cell r="M8773" t="str">
            <v>﻿Đang hoạt động</v>
          </cell>
          <cell r="N8773">
            <v>42669</v>
          </cell>
          <cell r="Q8773">
            <v>0</v>
          </cell>
          <cell r="T8773">
            <v>0</v>
          </cell>
          <cell r="U8773">
            <v>0</v>
          </cell>
          <cell r="V8773">
            <v>1</v>
          </cell>
        </row>
        <row r="8774">
          <cell r="D8774" t="str">
            <v>THANH HÓA</v>
          </cell>
          <cell r="M8774" t="str">
            <v>﻿Đang hoạt động</v>
          </cell>
          <cell r="N8774">
            <v>42668</v>
          </cell>
          <cell r="Q8774">
            <v>1</v>
          </cell>
          <cell r="T8774">
            <v>0</v>
          </cell>
          <cell r="U8774">
            <v>0</v>
          </cell>
          <cell r="V8774">
            <v>0</v>
          </cell>
        </row>
        <row r="8775">
          <cell r="D8775" t="str">
            <v>WHITE HORSE-GENCASA MỸ THO</v>
          </cell>
          <cell r="M8775" t="str">
            <v>﻿Đang hoạt động</v>
          </cell>
          <cell r="N8775">
            <v>42669</v>
          </cell>
          <cell r="Q8775">
            <v>0</v>
          </cell>
          <cell r="T8775">
            <v>0</v>
          </cell>
          <cell r="U8775">
            <v>1</v>
          </cell>
          <cell r="V8775">
            <v>0</v>
          </cell>
        </row>
        <row r="8776">
          <cell r="D8776" t="str">
            <v>GENCASA THANH HÓA</v>
          </cell>
          <cell r="M8776" t="str">
            <v>﻿Đang hoạt động</v>
          </cell>
          <cell r="N8776">
            <v>42668</v>
          </cell>
          <cell r="Q8776">
            <v>1</v>
          </cell>
          <cell r="T8776">
            <v>0</v>
          </cell>
          <cell r="U8776">
            <v>0</v>
          </cell>
          <cell r="V8776">
            <v>0</v>
          </cell>
        </row>
        <row r="8777">
          <cell r="D8777" t="str">
            <v>WHITE HORSE-GENCASA MỸ THO</v>
          </cell>
          <cell r="M8777" t="str">
            <v>﻿Đang hoạt động</v>
          </cell>
          <cell r="N8777">
            <v>42669</v>
          </cell>
          <cell r="Q8777">
            <v>0</v>
          </cell>
          <cell r="T8777">
            <v>0</v>
          </cell>
          <cell r="U8777">
            <v>1</v>
          </cell>
          <cell r="V8777">
            <v>0</v>
          </cell>
        </row>
        <row r="8778">
          <cell r="D8778" t="str">
            <v>GENCASA THANH HÓA</v>
          </cell>
          <cell r="M8778" t="str">
            <v>﻿Đang hoạt động</v>
          </cell>
          <cell r="N8778">
            <v>42669</v>
          </cell>
          <cell r="Q8778">
            <v>1</v>
          </cell>
          <cell r="T8778">
            <v>0</v>
          </cell>
          <cell r="U8778">
            <v>0</v>
          </cell>
          <cell r="V8778">
            <v>0</v>
          </cell>
        </row>
        <row r="8779">
          <cell r="M8779" t="str">
            <v>﻿Đang hoạt động</v>
          </cell>
          <cell r="N8779">
            <v>42703</v>
          </cell>
          <cell r="Q8779">
            <v>0</v>
          </cell>
          <cell r="T8779">
            <v>0</v>
          </cell>
          <cell r="U8779">
            <v>0</v>
          </cell>
          <cell r="V8779">
            <v>0</v>
          </cell>
        </row>
        <row r="8780">
          <cell r="D8780" t="str">
            <v>LONG XUYÊN</v>
          </cell>
          <cell r="M8780" t="str">
            <v>﻿Đang hoạt động</v>
          </cell>
          <cell r="N8780">
            <v>42692</v>
          </cell>
          <cell r="Q8780">
            <v>1</v>
          </cell>
          <cell r="T8780">
            <v>0</v>
          </cell>
          <cell r="U8780">
            <v>0</v>
          </cell>
          <cell r="V8780">
            <v>0</v>
          </cell>
        </row>
        <row r="8781">
          <cell r="D8781" t="str">
            <v>TÂY NINH</v>
          </cell>
          <cell r="M8781" t="str">
            <v>﻿Đang hoạt động</v>
          </cell>
          <cell r="N8781">
            <v>42746</v>
          </cell>
          <cell r="Q8781">
            <v>1</v>
          </cell>
          <cell r="T8781">
            <v>0</v>
          </cell>
          <cell r="U8781">
            <v>0</v>
          </cell>
          <cell r="V8781">
            <v>0</v>
          </cell>
        </row>
        <row r="8782">
          <cell r="D8782" t="str">
            <v>WHITE HORSE-GENCASA MỸ THO</v>
          </cell>
          <cell r="M8782" t="str">
            <v>﻿Đang hoạt động</v>
          </cell>
          <cell r="N8782">
            <v>42669</v>
          </cell>
          <cell r="Q8782">
            <v>1</v>
          </cell>
          <cell r="T8782">
            <v>0</v>
          </cell>
          <cell r="U8782">
            <v>0</v>
          </cell>
          <cell r="V8782">
            <v>0</v>
          </cell>
        </row>
        <row r="8783">
          <cell r="D8783" t="str">
            <v>WHITE HORSE-GENCASA MỸ THO</v>
          </cell>
          <cell r="M8783" t="str">
            <v>﻿Đang hoạt động</v>
          </cell>
          <cell r="N8783">
            <v>42669</v>
          </cell>
          <cell r="Q8783">
            <v>0</v>
          </cell>
          <cell r="T8783">
            <v>0</v>
          </cell>
          <cell r="U8783">
            <v>1</v>
          </cell>
          <cell r="V8783">
            <v>0</v>
          </cell>
        </row>
        <row r="8784">
          <cell r="M8784" t="str">
            <v>﻿Đang hoạt động</v>
          </cell>
          <cell r="N8784">
            <v>42668</v>
          </cell>
          <cell r="Q8784">
            <v>0</v>
          </cell>
          <cell r="T8784">
            <v>0</v>
          </cell>
          <cell r="U8784">
            <v>0</v>
          </cell>
          <cell r="V8784">
            <v>0</v>
          </cell>
        </row>
        <row r="8785">
          <cell r="D8785" t="str">
            <v>WHITE HORSE-GENCASA MỸ THO</v>
          </cell>
          <cell r="M8785" t="str">
            <v>﻿Đang hoạt động</v>
          </cell>
          <cell r="N8785">
            <v>42669</v>
          </cell>
          <cell r="Q8785">
            <v>0</v>
          </cell>
          <cell r="T8785">
            <v>0</v>
          </cell>
          <cell r="U8785">
            <v>1</v>
          </cell>
          <cell r="V8785">
            <v>0</v>
          </cell>
        </row>
        <row r="8786">
          <cell r="M8786" t="str">
            <v>﻿Đang hoạt động</v>
          </cell>
          <cell r="N8786">
            <v>42668</v>
          </cell>
          <cell r="Q8786">
            <v>0</v>
          </cell>
          <cell r="T8786">
            <v>0</v>
          </cell>
          <cell r="U8786">
            <v>0</v>
          </cell>
          <cell r="V8786">
            <v>0</v>
          </cell>
        </row>
        <row r="8787">
          <cell r="D8787" t="str">
            <v>WHITE HORSE-GENCASA MỸ THO</v>
          </cell>
          <cell r="M8787" t="str">
            <v>﻿Đang hoạt động</v>
          </cell>
          <cell r="N8787">
            <v>42669</v>
          </cell>
          <cell r="Q8787">
            <v>1</v>
          </cell>
          <cell r="T8787">
            <v>0</v>
          </cell>
          <cell r="U8787">
            <v>0</v>
          </cell>
          <cell r="V8787">
            <v>0</v>
          </cell>
        </row>
        <row r="8788">
          <cell r="M8788" t="str">
            <v>﻿Đang hoạt động</v>
          </cell>
          <cell r="N8788">
            <v>42668</v>
          </cell>
          <cell r="Q8788">
            <v>0</v>
          </cell>
          <cell r="T8788">
            <v>0</v>
          </cell>
          <cell r="U8788">
            <v>0</v>
          </cell>
          <cell r="V8788">
            <v>0</v>
          </cell>
        </row>
        <row r="8789">
          <cell r="D8789" t="str">
            <v>LONG XUYÊN</v>
          </cell>
          <cell r="M8789" t="str">
            <v>﻿Đang hoạt động</v>
          </cell>
          <cell r="N8789">
            <v>42669</v>
          </cell>
          <cell r="Q8789">
            <v>1</v>
          </cell>
          <cell r="T8789">
            <v>0</v>
          </cell>
          <cell r="U8789">
            <v>0</v>
          </cell>
          <cell r="V8789">
            <v>0</v>
          </cell>
        </row>
        <row r="8790">
          <cell r="M8790" t="str">
            <v>﻿Đang hoạt động</v>
          </cell>
          <cell r="N8790">
            <v>42668</v>
          </cell>
          <cell r="Q8790">
            <v>0</v>
          </cell>
          <cell r="T8790">
            <v>0</v>
          </cell>
          <cell r="U8790">
            <v>0</v>
          </cell>
          <cell r="V8790">
            <v>0</v>
          </cell>
        </row>
        <row r="8791">
          <cell r="D8791" t="str">
            <v>TÂY NINH</v>
          </cell>
          <cell r="M8791" t="str">
            <v>﻿Đang hoạt động</v>
          </cell>
          <cell r="N8791">
            <v>42703</v>
          </cell>
          <cell r="Q8791">
            <v>1</v>
          </cell>
          <cell r="T8791">
            <v>0</v>
          </cell>
          <cell r="U8791">
            <v>0</v>
          </cell>
          <cell r="V8791">
            <v>0</v>
          </cell>
        </row>
        <row r="8792">
          <cell r="D8792" t="str">
            <v>TÂY NINH</v>
          </cell>
          <cell r="M8792" t="str">
            <v>﻿Đang hoạt động</v>
          </cell>
          <cell r="N8792">
            <v>42668</v>
          </cell>
          <cell r="Q8792">
            <v>1</v>
          </cell>
          <cell r="T8792">
            <v>0</v>
          </cell>
          <cell r="U8792">
            <v>0</v>
          </cell>
          <cell r="V8792">
            <v>0</v>
          </cell>
        </row>
        <row r="8793">
          <cell r="M8793" t="str">
            <v>﻿Đang hoạt động</v>
          </cell>
          <cell r="N8793">
            <v>42703</v>
          </cell>
          <cell r="Q8793">
            <v>0</v>
          </cell>
          <cell r="T8793">
            <v>0</v>
          </cell>
          <cell r="U8793">
            <v>0</v>
          </cell>
          <cell r="V8793">
            <v>0</v>
          </cell>
        </row>
        <row r="8794">
          <cell r="D8794" t="str">
            <v>GENCASA LAM SƠN</v>
          </cell>
          <cell r="M8794" t="str">
            <v>﻿Đang hoạt động</v>
          </cell>
          <cell r="N8794">
            <v>42690</v>
          </cell>
          <cell r="Q8794">
            <v>1</v>
          </cell>
          <cell r="T8794">
            <v>0</v>
          </cell>
          <cell r="U8794">
            <v>0</v>
          </cell>
          <cell r="V8794">
            <v>0</v>
          </cell>
        </row>
        <row r="8795">
          <cell r="D8795" t="str">
            <v>TÂY NINH</v>
          </cell>
          <cell r="M8795" t="str">
            <v>﻿Đang hoạt động</v>
          </cell>
          <cell r="N8795">
            <v>42668</v>
          </cell>
          <cell r="Q8795">
            <v>1</v>
          </cell>
          <cell r="T8795">
            <v>0</v>
          </cell>
          <cell r="U8795">
            <v>0</v>
          </cell>
          <cell r="V8795">
            <v>0</v>
          </cell>
        </row>
        <row r="8796">
          <cell r="M8796" t="str">
            <v>﻿Đang hoạt động</v>
          </cell>
          <cell r="N8796">
            <v>42668</v>
          </cell>
          <cell r="Q8796">
            <v>0</v>
          </cell>
          <cell r="T8796">
            <v>0</v>
          </cell>
          <cell r="U8796">
            <v>0</v>
          </cell>
          <cell r="V8796">
            <v>0</v>
          </cell>
        </row>
        <row r="8797">
          <cell r="M8797" t="str">
            <v>﻿Đang hoạt động</v>
          </cell>
          <cell r="N8797">
            <v>42668</v>
          </cell>
          <cell r="Q8797">
            <v>0</v>
          </cell>
          <cell r="T8797">
            <v>0</v>
          </cell>
          <cell r="U8797">
            <v>0</v>
          </cell>
          <cell r="V8797">
            <v>0</v>
          </cell>
        </row>
        <row r="8798">
          <cell r="D8798" t="str">
            <v>GENCASA THANH HÓA</v>
          </cell>
          <cell r="M8798" t="str">
            <v>﻿Đang hoạt động</v>
          </cell>
          <cell r="N8798">
            <v>42670</v>
          </cell>
          <cell r="Q8798">
            <v>1</v>
          </cell>
          <cell r="T8798">
            <v>0</v>
          </cell>
          <cell r="U8798">
            <v>0</v>
          </cell>
          <cell r="V8798">
            <v>0</v>
          </cell>
        </row>
        <row r="8799">
          <cell r="D8799" t="str">
            <v>LONG XUYÊN</v>
          </cell>
          <cell r="M8799" t="str">
            <v>﻿Đang hoạt động</v>
          </cell>
          <cell r="N8799">
            <v>42669</v>
          </cell>
          <cell r="Q8799">
            <v>1</v>
          </cell>
          <cell r="T8799">
            <v>0</v>
          </cell>
          <cell r="U8799">
            <v>0</v>
          </cell>
          <cell r="V8799">
            <v>0</v>
          </cell>
        </row>
        <row r="8800">
          <cell r="D8800" t="str">
            <v>GENCASA THANH HÓA</v>
          </cell>
          <cell r="M8800" t="str">
            <v>﻿Đang hoạt động</v>
          </cell>
          <cell r="N8800">
            <v>42670</v>
          </cell>
          <cell r="Q8800">
            <v>1</v>
          </cell>
          <cell r="T8800">
            <v>0</v>
          </cell>
          <cell r="U8800">
            <v>0</v>
          </cell>
          <cell r="V8800">
            <v>0</v>
          </cell>
        </row>
        <row r="8801">
          <cell r="D8801" t="str">
            <v>TÂY NINH</v>
          </cell>
          <cell r="M8801" t="str">
            <v>﻿Đang hoạt động</v>
          </cell>
          <cell r="N8801">
            <v>42732</v>
          </cell>
          <cell r="Q8801">
            <v>1</v>
          </cell>
          <cell r="T8801">
            <v>0</v>
          </cell>
          <cell r="U8801">
            <v>0</v>
          </cell>
          <cell r="V8801">
            <v>0</v>
          </cell>
        </row>
        <row r="8802">
          <cell r="M8802" t="str">
            <v>﻿Đang hoạt động</v>
          </cell>
          <cell r="N8802">
            <v>42668</v>
          </cell>
          <cell r="Q8802">
            <v>0</v>
          </cell>
          <cell r="T8802">
            <v>0</v>
          </cell>
          <cell r="U8802">
            <v>0</v>
          </cell>
          <cell r="V8802">
            <v>0</v>
          </cell>
        </row>
        <row r="8803">
          <cell r="M8803" t="str">
            <v>﻿Đang hoạt động</v>
          </cell>
          <cell r="N8803">
            <v>42703</v>
          </cell>
          <cell r="Q8803">
            <v>0</v>
          </cell>
          <cell r="T8803">
            <v>0</v>
          </cell>
          <cell r="U8803">
            <v>0</v>
          </cell>
          <cell r="V8803">
            <v>0</v>
          </cell>
        </row>
        <row r="8804">
          <cell r="D8804" t="str">
            <v>GENCASA THANH HÓA</v>
          </cell>
          <cell r="M8804" t="str">
            <v>﻿Đang hoạt động</v>
          </cell>
          <cell r="N8804">
            <v>42731</v>
          </cell>
          <cell r="Q8804">
            <v>1</v>
          </cell>
          <cell r="T8804">
            <v>0</v>
          </cell>
          <cell r="U8804">
            <v>0</v>
          </cell>
          <cell r="V8804">
            <v>0</v>
          </cell>
        </row>
        <row r="8805">
          <cell r="D8805" t="str">
            <v>GENCASA THANH HÓA</v>
          </cell>
          <cell r="M8805" t="str">
            <v>﻿Đang hoạt động</v>
          </cell>
          <cell r="N8805">
            <v>42669</v>
          </cell>
          <cell r="Q8805">
            <v>1</v>
          </cell>
          <cell r="T8805">
            <v>0</v>
          </cell>
          <cell r="U8805">
            <v>0</v>
          </cell>
          <cell r="V8805">
            <v>0</v>
          </cell>
        </row>
        <row r="8806">
          <cell r="D8806" t="str">
            <v>LONG XUYÊN</v>
          </cell>
          <cell r="M8806" t="str">
            <v>﻿Đang hoạt động</v>
          </cell>
          <cell r="N8806">
            <v>42692</v>
          </cell>
          <cell r="Q8806">
            <v>1</v>
          </cell>
          <cell r="T8806">
            <v>0</v>
          </cell>
          <cell r="U8806">
            <v>0</v>
          </cell>
          <cell r="V8806">
            <v>0</v>
          </cell>
        </row>
        <row r="8807">
          <cell r="D8807" t="str">
            <v>GENCASA THANH HÓA</v>
          </cell>
          <cell r="M8807" t="str">
            <v>﻿Đang hoạt động</v>
          </cell>
          <cell r="N8807">
            <v>42671</v>
          </cell>
          <cell r="Q8807">
            <v>1</v>
          </cell>
          <cell r="T8807">
            <v>0</v>
          </cell>
          <cell r="U8807">
            <v>0</v>
          </cell>
          <cell r="V8807">
            <v>0</v>
          </cell>
        </row>
        <row r="8808">
          <cell r="M8808" t="str">
            <v>﻿Đang hoạt động</v>
          </cell>
          <cell r="N8808">
            <v>42699</v>
          </cell>
          <cell r="Q8808">
            <v>0</v>
          </cell>
          <cell r="T8808">
            <v>0</v>
          </cell>
          <cell r="U8808">
            <v>0</v>
          </cell>
          <cell r="V8808">
            <v>0</v>
          </cell>
        </row>
        <row r="8809">
          <cell r="D8809" t="str">
            <v>GENCASA THANH HÓA</v>
          </cell>
          <cell r="M8809" t="str">
            <v>﻿Đang hoạt động</v>
          </cell>
          <cell r="N8809">
            <v>42669</v>
          </cell>
          <cell r="Q8809">
            <v>1</v>
          </cell>
          <cell r="T8809">
            <v>0</v>
          </cell>
          <cell r="U8809">
            <v>0</v>
          </cell>
          <cell r="V8809">
            <v>0</v>
          </cell>
        </row>
        <row r="8810">
          <cell r="D8810" t="str">
            <v>GENCASA LAM SƠN</v>
          </cell>
          <cell r="M8810" t="str">
            <v>﻿Đã nghỉ việc</v>
          </cell>
          <cell r="N8810">
            <v>42668</v>
          </cell>
          <cell r="Q8810">
            <v>0</v>
          </cell>
          <cell r="T8810">
            <v>0</v>
          </cell>
          <cell r="U8810">
            <v>0</v>
          </cell>
          <cell r="V8810">
            <v>0</v>
          </cell>
        </row>
        <row r="8811">
          <cell r="D8811" t="str">
            <v>F.B.I</v>
          </cell>
          <cell r="M8811" t="str">
            <v>﻿Đang hoạt động</v>
          </cell>
          <cell r="N8811">
            <v>41859</v>
          </cell>
          <cell r="Q8811">
            <v>0</v>
          </cell>
          <cell r="T8811">
            <v>0</v>
          </cell>
          <cell r="U8811">
            <v>1</v>
          </cell>
          <cell r="V8811">
            <v>0</v>
          </cell>
        </row>
        <row r="8812">
          <cell r="M8812" t="str">
            <v>﻿Đang hoạt động</v>
          </cell>
          <cell r="N8812">
            <v>42668</v>
          </cell>
          <cell r="Q8812">
            <v>0</v>
          </cell>
          <cell r="T8812">
            <v>0</v>
          </cell>
          <cell r="U8812">
            <v>0</v>
          </cell>
          <cell r="V8812">
            <v>0</v>
          </cell>
        </row>
        <row r="8813">
          <cell r="D8813" t="str">
            <v>GENCASA THANH HÓA</v>
          </cell>
          <cell r="M8813" t="str">
            <v>﻿Đang hoạt động</v>
          </cell>
          <cell r="N8813">
            <v>42668</v>
          </cell>
          <cell r="Q8813">
            <v>1</v>
          </cell>
          <cell r="T8813">
            <v>0</v>
          </cell>
          <cell r="U8813">
            <v>0</v>
          </cell>
          <cell r="V8813">
            <v>0</v>
          </cell>
        </row>
        <row r="8814">
          <cell r="M8814" t="str">
            <v>﻿Đang hoạt động</v>
          </cell>
          <cell r="N8814">
            <v>42668</v>
          </cell>
          <cell r="Q8814">
            <v>0</v>
          </cell>
          <cell r="T8814">
            <v>0</v>
          </cell>
          <cell r="U8814">
            <v>0</v>
          </cell>
          <cell r="V8814">
            <v>0</v>
          </cell>
        </row>
        <row r="8815">
          <cell r="D8815" t="str">
            <v>LONG XUYÊN</v>
          </cell>
          <cell r="M8815" t="str">
            <v>﻿Đã nghỉ việc</v>
          </cell>
          <cell r="N8815">
            <v>42671</v>
          </cell>
          <cell r="Q8815">
            <v>0</v>
          </cell>
          <cell r="T8815">
            <v>0</v>
          </cell>
          <cell r="U8815">
            <v>0</v>
          </cell>
          <cell r="V8815">
            <v>0</v>
          </cell>
        </row>
        <row r="8816">
          <cell r="M8816" t="str">
            <v>﻿Đang hoạt động</v>
          </cell>
          <cell r="N8816">
            <v>42668</v>
          </cell>
          <cell r="Q8816">
            <v>0</v>
          </cell>
          <cell r="T8816">
            <v>0</v>
          </cell>
          <cell r="U8816">
            <v>0</v>
          </cell>
          <cell r="V8816">
            <v>0</v>
          </cell>
        </row>
        <row r="8817">
          <cell r="D8817" t="str">
            <v>TÂY NINH</v>
          </cell>
          <cell r="M8817" t="str">
            <v>﻿Đang hoạt động</v>
          </cell>
          <cell r="N8817">
            <v>42703</v>
          </cell>
          <cell r="Q8817">
            <v>1</v>
          </cell>
          <cell r="T8817">
            <v>0</v>
          </cell>
          <cell r="U8817">
            <v>0</v>
          </cell>
          <cell r="V8817">
            <v>0</v>
          </cell>
        </row>
        <row r="8818">
          <cell r="M8818" t="str">
            <v>﻿Đang hoạt động</v>
          </cell>
          <cell r="N8818">
            <v>42717</v>
          </cell>
          <cell r="Q8818">
            <v>0</v>
          </cell>
          <cell r="T8818">
            <v>0</v>
          </cell>
          <cell r="U8818">
            <v>0</v>
          </cell>
          <cell r="V8818">
            <v>0</v>
          </cell>
        </row>
        <row r="8819">
          <cell r="D8819" t="str">
            <v>GENCASA THANH HÓA</v>
          </cell>
          <cell r="M8819" t="str">
            <v>﻿Đang hoạt động</v>
          </cell>
          <cell r="N8819">
            <v>42668</v>
          </cell>
          <cell r="Q8819">
            <v>1</v>
          </cell>
          <cell r="T8819">
            <v>0</v>
          </cell>
          <cell r="U8819">
            <v>0</v>
          </cell>
          <cell r="V8819">
            <v>0</v>
          </cell>
        </row>
        <row r="8820">
          <cell r="D8820" t="str">
            <v>LONG XUYÊN</v>
          </cell>
          <cell r="M8820" t="str">
            <v>﻿Đang hoạt động</v>
          </cell>
          <cell r="N8820">
            <v>42685</v>
          </cell>
          <cell r="Q8820">
            <v>1</v>
          </cell>
          <cell r="T8820">
            <v>0</v>
          </cell>
          <cell r="U8820">
            <v>0</v>
          </cell>
          <cell r="V8820">
            <v>0</v>
          </cell>
        </row>
        <row r="8821">
          <cell r="M8821" t="str">
            <v>﻿Đang hoạt động</v>
          </cell>
          <cell r="N8821">
            <v>42668</v>
          </cell>
          <cell r="Q8821">
            <v>0</v>
          </cell>
          <cell r="T8821">
            <v>0</v>
          </cell>
          <cell r="U8821">
            <v>0</v>
          </cell>
          <cell r="V8821">
            <v>0</v>
          </cell>
        </row>
        <row r="8822">
          <cell r="M8822" t="str">
            <v>﻿Đang hoạt động</v>
          </cell>
          <cell r="N8822">
            <v>42704</v>
          </cell>
          <cell r="Q8822">
            <v>0</v>
          </cell>
          <cell r="T8822">
            <v>0</v>
          </cell>
          <cell r="U8822">
            <v>0</v>
          </cell>
          <cell r="V8822">
            <v>0</v>
          </cell>
        </row>
        <row r="8823">
          <cell r="D8823" t="str">
            <v>GENCASA LAM SƠN</v>
          </cell>
          <cell r="M8823" t="str">
            <v>﻿Đang hoạt động</v>
          </cell>
          <cell r="N8823">
            <v>42668</v>
          </cell>
          <cell r="Q8823">
            <v>1</v>
          </cell>
          <cell r="T8823">
            <v>0</v>
          </cell>
          <cell r="U8823">
            <v>0</v>
          </cell>
          <cell r="V8823">
            <v>0</v>
          </cell>
        </row>
        <row r="8824">
          <cell r="M8824" t="str">
            <v>﻿Đang hoạt động</v>
          </cell>
          <cell r="N8824">
            <v>42668</v>
          </cell>
          <cell r="Q8824">
            <v>0</v>
          </cell>
          <cell r="T8824">
            <v>0</v>
          </cell>
          <cell r="U8824">
            <v>0</v>
          </cell>
          <cell r="V8824">
            <v>0</v>
          </cell>
        </row>
        <row r="8825">
          <cell r="D8825" t="str">
            <v>LONG XUYÊN</v>
          </cell>
          <cell r="M8825" t="str">
            <v>﻿Đã nghỉ việc</v>
          </cell>
          <cell r="N8825">
            <v>42671</v>
          </cell>
          <cell r="Q8825">
            <v>0</v>
          </cell>
          <cell r="T8825">
            <v>0</v>
          </cell>
          <cell r="U8825">
            <v>0</v>
          </cell>
          <cell r="V8825">
            <v>0</v>
          </cell>
        </row>
        <row r="8826">
          <cell r="M8826" t="str">
            <v>﻿Đang hoạt động</v>
          </cell>
          <cell r="N8826">
            <v>42699</v>
          </cell>
          <cell r="Q8826">
            <v>0</v>
          </cell>
          <cell r="T8826">
            <v>0</v>
          </cell>
          <cell r="U8826">
            <v>0</v>
          </cell>
          <cell r="V8826">
            <v>0</v>
          </cell>
        </row>
        <row r="8827">
          <cell r="M8827" t="str">
            <v>﻿Đang hoạt động</v>
          </cell>
          <cell r="N8827">
            <v>42699</v>
          </cell>
          <cell r="Q8827">
            <v>0</v>
          </cell>
          <cell r="T8827">
            <v>0</v>
          </cell>
          <cell r="U8827">
            <v>0</v>
          </cell>
          <cell r="V8827">
            <v>0</v>
          </cell>
        </row>
        <row r="8828">
          <cell r="D8828" t="str">
            <v>GENCASA LAM SƠN</v>
          </cell>
          <cell r="M8828" t="str">
            <v>﻿Đang hoạt động</v>
          </cell>
          <cell r="N8828">
            <v>42684</v>
          </cell>
          <cell r="Q8828">
            <v>1</v>
          </cell>
          <cell r="T8828">
            <v>0</v>
          </cell>
          <cell r="U8828">
            <v>0</v>
          </cell>
          <cell r="V8828">
            <v>0</v>
          </cell>
        </row>
        <row r="8829">
          <cell r="D8829" t="str">
            <v>LONG XUYÊN</v>
          </cell>
          <cell r="M8829" t="str">
            <v>﻿Đang hoạt động</v>
          </cell>
          <cell r="N8829">
            <v>42671</v>
          </cell>
          <cell r="Q8829">
            <v>1</v>
          </cell>
          <cell r="T8829">
            <v>0</v>
          </cell>
          <cell r="U8829">
            <v>0</v>
          </cell>
          <cell r="V8829">
            <v>0</v>
          </cell>
        </row>
        <row r="8830">
          <cell r="M8830" t="str">
            <v>﻿Đang hoạt động</v>
          </cell>
          <cell r="N8830">
            <v>42668</v>
          </cell>
          <cell r="Q8830">
            <v>0</v>
          </cell>
          <cell r="T8830">
            <v>0</v>
          </cell>
          <cell r="U8830">
            <v>0</v>
          </cell>
          <cell r="V8830">
            <v>0</v>
          </cell>
        </row>
        <row r="8831">
          <cell r="M8831" t="str">
            <v>﻿Đang hoạt động</v>
          </cell>
          <cell r="N8831">
            <v>42668</v>
          </cell>
          <cell r="Q8831">
            <v>0</v>
          </cell>
          <cell r="T8831">
            <v>0</v>
          </cell>
          <cell r="U8831">
            <v>0</v>
          </cell>
          <cell r="V8831">
            <v>0</v>
          </cell>
        </row>
        <row r="8832">
          <cell r="D8832" t="str">
            <v>GENCASA THANH HÓA</v>
          </cell>
          <cell r="M8832" t="str">
            <v>﻿Đang hoạt động</v>
          </cell>
          <cell r="N8832">
            <v>42669</v>
          </cell>
          <cell r="Q8832">
            <v>1</v>
          </cell>
          <cell r="T8832">
            <v>0</v>
          </cell>
          <cell r="U8832">
            <v>0</v>
          </cell>
          <cell r="V8832">
            <v>0</v>
          </cell>
        </row>
        <row r="8833">
          <cell r="M8833" t="str">
            <v>﻿Đang hoạt động</v>
          </cell>
          <cell r="N8833">
            <v>42668</v>
          </cell>
          <cell r="Q8833">
            <v>0</v>
          </cell>
          <cell r="T8833">
            <v>0</v>
          </cell>
          <cell r="U8833">
            <v>0</v>
          </cell>
          <cell r="V8833">
            <v>0</v>
          </cell>
        </row>
        <row r="8834">
          <cell r="M8834" t="str">
            <v>﻿Đang hoạt động</v>
          </cell>
          <cell r="N8834">
            <v>42668</v>
          </cell>
          <cell r="Q8834">
            <v>0</v>
          </cell>
          <cell r="T8834">
            <v>0</v>
          </cell>
          <cell r="U8834">
            <v>0</v>
          </cell>
          <cell r="V8834">
            <v>0</v>
          </cell>
        </row>
        <row r="8835">
          <cell r="M8835" t="str">
            <v>﻿Đang hoạt động</v>
          </cell>
          <cell r="N8835">
            <v>42703</v>
          </cell>
          <cell r="Q8835">
            <v>0</v>
          </cell>
          <cell r="T8835">
            <v>0</v>
          </cell>
          <cell r="U8835">
            <v>0</v>
          </cell>
          <cell r="V8835">
            <v>0</v>
          </cell>
        </row>
        <row r="8836">
          <cell r="M8836" t="str">
            <v>﻿Đang hoạt động</v>
          </cell>
          <cell r="N8836">
            <v>42717</v>
          </cell>
          <cell r="Q8836">
            <v>0</v>
          </cell>
          <cell r="T8836">
            <v>0</v>
          </cell>
          <cell r="U8836">
            <v>0</v>
          </cell>
          <cell r="V8836">
            <v>0</v>
          </cell>
        </row>
        <row r="8837">
          <cell r="M8837" t="str">
            <v>﻿Đang hoạt động</v>
          </cell>
          <cell r="N8837">
            <v>42699</v>
          </cell>
          <cell r="Q8837">
            <v>0</v>
          </cell>
          <cell r="T8837">
            <v>0</v>
          </cell>
          <cell r="U8837">
            <v>0</v>
          </cell>
          <cell r="V8837">
            <v>0</v>
          </cell>
        </row>
        <row r="8838">
          <cell r="M8838" t="str">
            <v>﻿Đang hoạt động</v>
          </cell>
          <cell r="N8838">
            <v>42668</v>
          </cell>
          <cell r="Q8838">
            <v>0</v>
          </cell>
          <cell r="T8838">
            <v>0</v>
          </cell>
          <cell r="U8838">
            <v>0</v>
          </cell>
          <cell r="V8838">
            <v>0</v>
          </cell>
        </row>
        <row r="8839">
          <cell r="M8839" t="str">
            <v>﻿Đang hoạt động</v>
          </cell>
          <cell r="N8839">
            <v>42668</v>
          </cell>
          <cell r="Q8839">
            <v>0</v>
          </cell>
          <cell r="T8839">
            <v>0</v>
          </cell>
          <cell r="U8839">
            <v>0</v>
          </cell>
          <cell r="V8839">
            <v>0</v>
          </cell>
        </row>
        <row r="8840">
          <cell r="D8840" t="str">
            <v>LONG XUYÊN</v>
          </cell>
          <cell r="M8840" t="str">
            <v>﻿Đang hoạt động</v>
          </cell>
          <cell r="N8840">
            <v>42671</v>
          </cell>
          <cell r="Q8840">
            <v>0</v>
          </cell>
          <cell r="T8840">
            <v>1</v>
          </cell>
          <cell r="U8840">
            <v>0</v>
          </cell>
          <cell r="V8840">
            <v>0</v>
          </cell>
        </row>
        <row r="8841">
          <cell r="M8841" t="str">
            <v>﻿Đang hoạt động</v>
          </cell>
          <cell r="N8841">
            <v>42668</v>
          </cell>
          <cell r="Q8841">
            <v>0</v>
          </cell>
          <cell r="T8841">
            <v>0</v>
          </cell>
          <cell r="U8841">
            <v>0</v>
          </cell>
          <cell r="V8841">
            <v>0</v>
          </cell>
        </row>
        <row r="8842">
          <cell r="M8842" t="str">
            <v>﻿Đang hoạt động</v>
          </cell>
          <cell r="N8842">
            <v>42703</v>
          </cell>
          <cell r="Q8842">
            <v>0</v>
          </cell>
          <cell r="T8842">
            <v>0</v>
          </cell>
          <cell r="U8842">
            <v>0</v>
          </cell>
          <cell r="V8842">
            <v>0</v>
          </cell>
        </row>
        <row r="8843">
          <cell r="D8843" t="str">
            <v>LONG XUYÊN</v>
          </cell>
          <cell r="M8843" t="str">
            <v>﻿Đang hoạt động</v>
          </cell>
          <cell r="N8843">
            <v>42671</v>
          </cell>
          <cell r="Q8843">
            <v>1</v>
          </cell>
          <cell r="T8843">
            <v>0</v>
          </cell>
          <cell r="U8843">
            <v>0</v>
          </cell>
          <cell r="V8843">
            <v>0</v>
          </cell>
        </row>
        <row r="8844">
          <cell r="M8844" t="str">
            <v>﻿Đang hoạt động</v>
          </cell>
          <cell r="N8844">
            <v>42668</v>
          </cell>
          <cell r="Q8844">
            <v>0</v>
          </cell>
          <cell r="T8844">
            <v>0</v>
          </cell>
          <cell r="U8844">
            <v>0</v>
          </cell>
          <cell r="V8844">
            <v>0</v>
          </cell>
        </row>
        <row r="8845">
          <cell r="M8845" t="str">
            <v>﻿Đang hoạt động</v>
          </cell>
          <cell r="N8845">
            <v>42668</v>
          </cell>
          <cell r="Q8845">
            <v>0</v>
          </cell>
          <cell r="T8845">
            <v>0</v>
          </cell>
          <cell r="U8845">
            <v>0</v>
          </cell>
          <cell r="V8845">
            <v>0</v>
          </cell>
        </row>
        <row r="8846">
          <cell r="D8846" t="str">
            <v>LONG XUYÊN</v>
          </cell>
          <cell r="M8846" t="str">
            <v>﻿Đã nghỉ việc</v>
          </cell>
          <cell r="N8846">
            <v>42671</v>
          </cell>
          <cell r="Q8846">
            <v>0</v>
          </cell>
          <cell r="T8846">
            <v>0</v>
          </cell>
          <cell r="U8846">
            <v>0</v>
          </cell>
          <cell r="V8846">
            <v>0</v>
          </cell>
        </row>
        <row r="8847">
          <cell r="M8847" t="str">
            <v>﻿Đang hoạt động</v>
          </cell>
          <cell r="N8847">
            <v>42699</v>
          </cell>
          <cell r="Q8847">
            <v>0</v>
          </cell>
          <cell r="T8847">
            <v>0</v>
          </cell>
          <cell r="U8847">
            <v>0</v>
          </cell>
          <cell r="V8847">
            <v>0</v>
          </cell>
        </row>
        <row r="8848">
          <cell r="M8848" t="str">
            <v>﻿Đang hoạt động</v>
          </cell>
          <cell r="N8848">
            <v>42699</v>
          </cell>
          <cell r="Q8848">
            <v>0</v>
          </cell>
          <cell r="T8848">
            <v>0</v>
          </cell>
          <cell r="U8848">
            <v>0</v>
          </cell>
          <cell r="V8848">
            <v>0</v>
          </cell>
        </row>
        <row r="8849">
          <cell r="M8849" t="str">
            <v>﻿Đang hoạt động</v>
          </cell>
          <cell r="N8849">
            <v>42703</v>
          </cell>
          <cell r="Q8849">
            <v>0</v>
          </cell>
          <cell r="T8849">
            <v>0</v>
          </cell>
          <cell r="U8849">
            <v>0</v>
          </cell>
          <cell r="V8849">
            <v>0</v>
          </cell>
        </row>
        <row r="8850">
          <cell r="M8850" t="str">
            <v>﻿Đang hoạt động</v>
          </cell>
          <cell r="N8850">
            <v>42668</v>
          </cell>
          <cell r="Q8850">
            <v>0</v>
          </cell>
          <cell r="T8850">
            <v>0</v>
          </cell>
          <cell r="U8850">
            <v>0</v>
          </cell>
          <cell r="V8850">
            <v>0</v>
          </cell>
        </row>
        <row r="8851">
          <cell r="M8851" t="str">
            <v>﻿Đang hoạt động</v>
          </cell>
          <cell r="N8851">
            <v>42668</v>
          </cell>
          <cell r="Q8851">
            <v>0</v>
          </cell>
          <cell r="T8851">
            <v>0</v>
          </cell>
          <cell r="U8851">
            <v>0</v>
          </cell>
          <cell r="V8851">
            <v>0</v>
          </cell>
        </row>
        <row r="8852">
          <cell r="M8852" t="str">
            <v>﻿Đang hoạt động</v>
          </cell>
          <cell r="N8852">
            <v>42668</v>
          </cell>
          <cell r="Q8852">
            <v>0</v>
          </cell>
          <cell r="T8852">
            <v>0</v>
          </cell>
          <cell r="U8852">
            <v>0</v>
          </cell>
          <cell r="V8852">
            <v>0</v>
          </cell>
        </row>
        <row r="8853">
          <cell r="M8853" t="str">
            <v>﻿Đang hoạt động</v>
          </cell>
          <cell r="N8853">
            <v>42699</v>
          </cell>
          <cell r="Q8853">
            <v>0</v>
          </cell>
          <cell r="T8853">
            <v>0</v>
          </cell>
          <cell r="U8853">
            <v>0</v>
          </cell>
          <cell r="V8853">
            <v>0</v>
          </cell>
        </row>
        <row r="8854">
          <cell r="M8854" t="str">
            <v>﻿Đang hoạt động</v>
          </cell>
          <cell r="N8854">
            <v>42668</v>
          </cell>
          <cell r="Q8854">
            <v>0</v>
          </cell>
          <cell r="T8854">
            <v>0</v>
          </cell>
          <cell r="U8854">
            <v>0</v>
          </cell>
          <cell r="V8854">
            <v>0</v>
          </cell>
        </row>
        <row r="8855">
          <cell r="D8855" t="str">
            <v>LONG XUYÊN</v>
          </cell>
          <cell r="M8855" t="str">
            <v>﻿Đã nghỉ việc</v>
          </cell>
          <cell r="N8855">
            <v>42669</v>
          </cell>
          <cell r="Q8855">
            <v>0</v>
          </cell>
          <cell r="T8855">
            <v>0</v>
          </cell>
          <cell r="U8855">
            <v>0</v>
          </cell>
          <cell r="V8855">
            <v>0</v>
          </cell>
        </row>
        <row r="8856">
          <cell r="D8856" t="str">
            <v>BLUE OCEAN</v>
          </cell>
          <cell r="M8856" t="str">
            <v>﻿Đang hoạt động</v>
          </cell>
          <cell r="N8856">
            <v>42669</v>
          </cell>
          <cell r="Q8856">
            <v>0</v>
          </cell>
          <cell r="T8856">
            <v>0</v>
          </cell>
          <cell r="U8856">
            <v>1</v>
          </cell>
          <cell r="V8856">
            <v>0</v>
          </cell>
        </row>
        <row r="8857">
          <cell r="D8857" t="str">
            <v>LONG XUYÊN</v>
          </cell>
          <cell r="M8857" t="str">
            <v>﻿Đang hoạt động</v>
          </cell>
          <cell r="N8857">
            <v>42718</v>
          </cell>
          <cell r="Q8857">
            <v>1</v>
          </cell>
          <cell r="T8857">
            <v>0</v>
          </cell>
          <cell r="U8857">
            <v>0</v>
          </cell>
          <cell r="V8857">
            <v>0</v>
          </cell>
        </row>
        <row r="8858">
          <cell r="D8858" t="str">
            <v>BLUE WAVES</v>
          </cell>
          <cell r="M8858" t="str">
            <v>﻿Đang hoạt động</v>
          </cell>
          <cell r="N8858">
            <v>42668</v>
          </cell>
          <cell r="Q8858">
            <v>0</v>
          </cell>
          <cell r="T8858">
            <v>0</v>
          </cell>
          <cell r="U8858">
            <v>1</v>
          </cell>
          <cell r="V8858">
            <v>0</v>
          </cell>
        </row>
        <row r="8859">
          <cell r="D8859" t="str">
            <v>LONG XUYÊN</v>
          </cell>
          <cell r="M8859" t="str">
            <v>﻿Đang hoạt động</v>
          </cell>
          <cell r="N8859">
            <v>42674</v>
          </cell>
          <cell r="Q8859">
            <v>1</v>
          </cell>
          <cell r="T8859">
            <v>0</v>
          </cell>
          <cell r="U8859">
            <v>0</v>
          </cell>
          <cell r="V8859">
            <v>0</v>
          </cell>
        </row>
        <row r="8860">
          <cell r="D8860" t="str">
            <v>LONG XUYÊN</v>
          </cell>
          <cell r="M8860" t="str">
            <v>﻿Đang hoạt động</v>
          </cell>
          <cell r="N8860">
            <v>42669</v>
          </cell>
          <cell r="Q8860">
            <v>1</v>
          </cell>
          <cell r="T8860">
            <v>0</v>
          </cell>
          <cell r="U8860">
            <v>0</v>
          </cell>
          <cell r="V8860">
            <v>0</v>
          </cell>
        </row>
        <row r="8861">
          <cell r="D8861" t="str">
            <v>LONG XUYÊN</v>
          </cell>
          <cell r="M8861" t="str">
            <v>﻿Đang hoạt động</v>
          </cell>
          <cell r="N8861">
            <v>42669</v>
          </cell>
          <cell r="Q8861">
            <v>1</v>
          </cell>
          <cell r="T8861">
            <v>0</v>
          </cell>
          <cell r="U8861">
            <v>0</v>
          </cell>
          <cell r="V8861">
            <v>0</v>
          </cell>
        </row>
        <row r="8862">
          <cell r="D8862" t="str">
            <v>G-G</v>
          </cell>
          <cell r="M8862" t="str">
            <v>﻿Tạm đình chỉ</v>
          </cell>
          <cell r="N8862">
            <v>42669</v>
          </cell>
          <cell r="Q8862">
            <v>0</v>
          </cell>
          <cell r="T8862">
            <v>0</v>
          </cell>
          <cell r="U8862">
            <v>1</v>
          </cell>
          <cell r="V8862">
            <v>0</v>
          </cell>
        </row>
        <row r="8863">
          <cell r="D8863" t="str">
            <v>G-G</v>
          </cell>
          <cell r="M8863" t="str">
            <v>﻿Đang hoạt động</v>
          </cell>
          <cell r="N8863">
            <v>42704</v>
          </cell>
          <cell r="Q8863">
            <v>1</v>
          </cell>
          <cell r="T8863">
            <v>0</v>
          </cell>
          <cell r="U8863">
            <v>0</v>
          </cell>
          <cell r="V8863">
            <v>0</v>
          </cell>
        </row>
        <row r="8864">
          <cell r="D8864" t="str">
            <v>LONG XUYÊN</v>
          </cell>
          <cell r="M8864" t="str">
            <v>﻿Đang hoạt động</v>
          </cell>
          <cell r="N8864">
            <v>42669</v>
          </cell>
          <cell r="Q8864">
            <v>1</v>
          </cell>
          <cell r="T8864">
            <v>0</v>
          </cell>
          <cell r="U8864">
            <v>0</v>
          </cell>
          <cell r="V8864">
            <v>0</v>
          </cell>
        </row>
        <row r="8865">
          <cell r="D8865" t="str">
            <v>G-G</v>
          </cell>
          <cell r="M8865" t="str">
            <v>﻿Đã nghỉ việc</v>
          </cell>
          <cell r="N8865">
            <v>42669</v>
          </cell>
          <cell r="Q8865">
            <v>0</v>
          </cell>
          <cell r="T8865">
            <v>0</v>
          </cell>
          <cell r="U8865">
            <v>0</v>
          </cell>
          <cell r="V8865">
            <v>0</v>
          </cell>
        </row>
        <row r="8866">
          <cell r="D8866" t="str">
            <v>G-G</v>
          </cell>
          <cell r="M8866" t="str">
            <v>﻿Đang hoạt động</v>
          </cell>
          <cell r="N8866">
            <v>42669</v>
          </cell>
          <cell r="Q8866">
            <v>1</v>
          </cell>
          <cell r="T8866">
            <v>0</v>
          </cell>
          <cell r="U8866">
            <v>0</v>
          </cell>
          <cell r="V8866">
            <v>0</v>
          </cell>
        </row>
        <row r="8867">
          <cell r="D8867" t="str">
            <v>THIÊN SƠN</v>
          </cell>
          <cell r="M8867" t="str">
            <v>﻿Đang hoạt động</v>
          </cell>
          <cell r="N8867">
            <v>42730</v>
          </cell>
          <cell r="Q8867">
            <v>1</v>
          </cell>
          <cell r="T8867">
            <v>0</v>
          </cell>
          <cell r="U8867">
            <v>0</v>
          </cell>
          <cell r="V8867">
            <v>0</v>
          </cell>
        </row>
        <row r="8868">
          <cell r="D8868" t="str">
            <v>THIÊN SƠN</v>
          </cell>
          <cell r="M8868" t="str">
            <v>﻿Đang hoạt động</v>
          </cell>
          <cell r="N8868">
            <v>42668</v>
          </cell>
          <cell r="Q8868">
            <v>1</v>
          </cell>
          <cell r="T8868">
            <v>0</v>
          </cell>
          <cell r="U8868">
            <v>0</v>
          </cell>
          <cell r="V8868">
            <v>0</v>
          </cell>
        </row>
        <row r="8869">
          <cell r="D8869" t="str">
            <v>LONG XUYÊN</v>
          </cell>
          <cell r="M8869" t="str">
            <v>﻿Đang hoạt động</v>
          </cell>
          <cell r="N8869">
            <v>42669</v>
          </cell>
          <cell r="Q8869">
            <v>1</v>
          </cell>
          <cell r="T8869">
            <v>0</v>
          </cell>
          <cell r="U8869">
            <v>0</v>
          </cell>
          <cell r="V8869">
            <v>0</v>
          </cell>
        </row>
        <row r="8870">
          <cell r="D8870" t="str">
            <v>LONG XUYÊN</v>
          </cell>
          <cell r="M8870" t="str">
            <v>﻿Đang hoạt động</v>
          </cell>
          <cell r="N8870">
            <v>42685</v>
          </cell>
          <cell r="Q8870">
            <v>1</v>
          </cell>
          <cell r="T8870">
            <v>0</v>
          </cell>
          <cell r="U8870">
            <v>0</v>
          </cell>
          <cell r="V8870">
            <v>0</v>
          </cell>
        </row>
        <row r="8871">
          <cell r="D8871" t="str">
            <v>LONG XUYÊN</v>
          </cell>
          <cell r="M8871" t="str">
            <v>﻿Đang hoạt động</v>
          </cell>
          <cell r="N8871">
            <v>42669</v>
          </cell>
          <cell r="Q8871">
            <v>0</v>
          </cell>
          <cell r="T8871">
            <v>1</v>
          </cell>
          <cell r="U8871">
            <v>0</v>
          </cell>
          <cell r="V8871">
            <v>0</v>
          </cell>
        </row>
        <row r="8872">
          <cell r="D8872" t="str">
            <v>VICTORY</v>
          </cell>
          <cell r="M8872" t="str">
            <v>﻿Đã nghỉ việc</v>
          </cell>
          <cell r="N8872">
            <v>42668</v>
          </cell>
          <cell r="Q8872">
            <v>0</v>
          </cell>
          <cell r="T8872">
            <v>0</v>
          </cell>
          <cell r="U8872">
            <v>0</v>
          </cell>
          <cell r="V8872">
            <v>0</v>
          </cell>
        </row>
        <row r="8873">
          <cell r="M8873" t="str">
            <v>﻿Đang hoạt động</v>
          </cell>
          <cell r="N8873">
            <v>42670</v>
          </cell>
          <cell r="Q8873">
            <v>0</v>
          </cell>
          <cell r="T8873">
            <v>0</v>
          </cell>
          <cell r="U8873">
            <v>0</v>
          </cell>
          <cell r="V8873">
            <v>0</v>
          </cell>
        </row>
        <row r="8874">
          <cell r="D8874" t="str">
            <v>LONG XUYÊN</v>
          </cell>
          <cell r="M8874" t="str">
            <v>﻿Đã nghỉ việc</v>
          </cell>
          <cell r="N8874">
            <v>42669</v>
          </cell>
          <cell r="Q8874">
            <v>0</v>
          </cell>
          <cell r="T8874">
            <v>0</v>
          </cell>
          <cell r="U8874">
            <v>0</v>
          </cell>
          <cell r="V8874">
            <v>0</v>
          </cell>
        </row>
        <row r="8875">
          <cell r="D8875" t="str">
            <v>BLUE OCEAN</v>
          </cell>
          <cell r="M8875" t="str">
            <v>﻿Đang hoạt động</v>
          </cell>
          <cell r="N8875">
            <v>42669</v>
          </cell>
          <cell r="Q8875">
            <v>1</v>
          </cell>
          <cell r="T8875">
            <v>0</v>
          </cell>
          <cell r="U8875">
            <v>0</v>
          </cell>
          <cell r="V8875">
            <v>0</v>
          </cell>
        </row>
        <row r="8876">
          <cell r="D8876" t="str">
            <v>LONG XUYÊN 1</v>
          </cell>
          <cell r="M8876" t="str">
            <v>﻿Đang hoạt động</v>
          </cell>
          <cell r="N8876">
            <v>42718</v>
          </cell>
          <cell r="Q8876">
            <v>1</v>
          </cell>
          <cell r="T8876">
            <v>0</v>
          </cell>
          <cell r="U8876">
            <v>0</v>
          </cell>
          <cell r="V8876">
            <v>0</v>
          </cell>
        </row>
        <row r="8877">
          <cell r="D8877" t="str">
            <v>BLUE OCEAN</v>
          </cell>
          <cell r="M8877" t="str">
            <v>﻿Đang hoạt động</v>
          </cell>
          <cell r="N8877">
            <v>42697</v>
          </cell>
          <cell r="Q8877">
            <v>1</v>
          </cell>
          <cell r="T8877">
            <v>0</v>
          </cell>
          <cell r="U8877">
            <v>0</v>
          </cell>
          <cell r="V8877">
            <v>0</v>
          </cell>
        </row>
        <row r="8878">
          <cell r="D8878" t="str">
            <v>LONG XUYÊN</v>
          </cell>
          <cell r="M8878" t="str">
            <v>﻿Đang hoạt động</v>
          </cell>
          <cell r="N8878">
            <v>42669</v>
          </cell>
          <cell r="Q8878">
            <v>1</v>
          </cell>
          <cell r="T8878">
            <v>0</v>
          </cell>
          <cell r="U8878">
            <v>0</v>
          </cell>
          <cell r="V8878">
            <v>0</v>
          </cell>
        </row>
        <row r="8879">
          <cell r="D8879" t="str">
            <v>GREEN DRAGON</v>
          </cell>
          <cell r="M8879" t="str">
            <v>﻿Đã nghỉ việc</v>
          </cell>
          <cell r="N8879">
            <v>42669</v>
          </cell>
          <cell r="Q8879">
            <v>0</v>
          </cell>
          <cell r="T8879">
            <v>0</v>
          </cell>
          <cell r="U8879">
            <v>0</v>
          </cell>
          <cell r="V8879">
            <v>0</v>
          </cell>
        </row>
        <row r="8880">
          <cell r="D8880" t="str">
            <v>GREEN DRAGON</v>
          </cell>
          <cell r="M8880" t="str">
            <v>﻿Đã nghỉ việc</v>
          </cell>
          <cell r="N8880">
            <v>42669</v>
          </cell>
          <cell r="Q8880">
            <v>0</v>
          </cell>
          <cell r="T8880">
            <v>0</v>
          </cell>
          <cell r="U8880">
            <v>0</v>
          </cell>
          <cell r="V8880">
            <v>0</v>
          </cell>
        </row>
        <row r="8881">
          <cell r="D8881" t="str">
            <v>GREEN DRAGON</v>
          </cell>
          <cell r="M8881" t="str">
            <v>﻿Đang hoạt động</v>
          </cell>
          <cell r="N8881">
            <v>42669</v>
          </cell>
          <cell r="Q8881">
            <v>1</v>
          </cell>
          <cell r="T8881">
            <v>0</v>
          </cell>
          <cell r="U8881">
            <v>0</v>
          </cell>
          <cell r="V8881">
            <v>0</v>
          </cell>
        </row>
        <row r="8882">
          <cell r="D8882" t="str">
            <v>GREEN DRAGON</v>
          </cell>
          <cell r="M8882" t="str">
            <v>﻿Đã nghỉ việc</v>
          </cell>
          <cell r="N8882">
            <v>42669</v>
          </cell>
          <cell r="Q8882">
            <v>0</v>
          </cell>
          <cell r="T8882">
            <v>0</v>
          </cell>
          <cell r="U8882">
            <v>0</v>
          </cell>
          <cell r="V8882">
            <v>0</v>
          </cell>
        </row>
        <row r="8883">
          <cell r="D8883" t="str">
            <v>GREEN DRAGON</v>
          </cell>
          <cell r="M8883" t="str">
            <v>﻿Đã nghỉ việc</v>
          </cell>
          <cell r="N8883">
            <v>42669</v>
          </cell>
          <cell r="Q8883">
            <v>0</v>
          </cell>
          <cell r="T8883">
            <v>0</v>
          </cell>
          <cell r="U8883">
            <v>0</v>
          </cell>
          <cell r="V8883">
            <v>0</v>
          </cell>
        </row>
        <row r="8884">
          <cell r="D8884" t="str">
            <v>GENCASA TUYÊN QUANG</v>
          </cell>
          <cell r="M8884" t="str">
            <v>﻿Đang hoạt động</v>
          </cell>
          <cell r="N8884">
            <v>42670</v>
          </cell>
          <cell r="Q8884">
            <v>1</v>
          </cell>
          <cell r="T8884">
            <v>0</v>
          </cell>
          <cell r="U8884">
            <v>0</v>
          </cell>
          <cell r="V8884">
            <v>0</v>
          </cell>
        </row>
        <row r="8885">
          <cell r="D8885" t="str">
            <v>GREEN DRAGON</v>
          </cell>
          <cell r="M8885" t="str">
            <v>﻿Đã nghỉ việc</v>
          </cell>
          <cell r="N8885">
            <v>42670</v>
          </cell>
          <cell r="Q8885">
            <v>0</v>
          </cell>
          <cell r="T8885">
            <v>0</v>
          </cell>
          <cell r="U8885">
            <v>0</v>
          </cell>
          <cell r="V8885">
            <v>0</v>
          </cell>
        </row>
        <row r="8886">
          <cell r="D8886" t="str">
            <v>GENCASA TUYÊN QUANG</v>
          </cell>
          <cell r="M8886" t="str">
            <v>﻿Đã nghỉ việc</v>
          </cell>
          <cell r="N8886">
            <v>42670</v>
          </cell>
          <cell r="Q8886">
            <v>0</v>
          </cell>
          <cell r="T8886">
            <v>0</v>
          </cell>
          <cell r="U8886">
            <v>0</v>
          </cell>
          <cell r="V8886">
            <v>0</v>
          </cell>
        </row>
        <row r="8887">
          <cell r="D8887" t="str">
            <v>GREEN DRAGON</v>
          </cell>
          <cell r="M8887" t="str">
            <v>﻿Đã nghỉ việc</v>
          </cell>
          <cell r="N8887">
            <v>42670</v>
          </cell>
          <cell r="Q8887">
            <v>0</v>
          </cell>
          <cell r="T8887">
            <v>0</v>
          </cell>
          <cell r="U8887">
            <v>0</v>
          </cell>
          <cell r="V8887">
            <v>0</v>
          </cell>
        </row>
        <row r="8888">
          <cell r="D8888" t="str">
            <v>GENCASA TUYÊN QUANG</v>
          </cell>
          <cell r="M8888" t="str">
            <v>﻿Đã nghỉ việc</v>
          </cell>
          <cell r="N8888">
            <v>42670</v>
          </cell>
          <cell r="Q8888">
            <v>0</v>
          </cell>
          <cell r="T8888">
            <v>0</v>
          </cell>
          <cell r="U8888">
            <v>0</v>
          </cell>
          <cell r="V8888">
            <v>0</v>
          </cell>
        </row>
        <row r="8889">
          <cell r="D8889" t="str">
            <v>GREEN DRAGON</v>
          </cell>
          <cell r="M8889" t="str">
            <v>﻿Đã nghỉ việc</v>
          </cell>
          <cell r="N8889">
            <v>42668</v>
          </cell>
          <cell r="Q8889">
            <v>0</v>
          </cell>
          <cell r="T8889">
            <v>0</v>
          </cell>
          <cell r="U8889">
            <v>0</v>
          </cell>
          <cell r="V8889">
            <v>0</v>
          </cell>
        </row>
        <row r="8890">
          <cell r="D8890" t="str">
            <v>GENCASA TUYÊN QUANG</v>
          </cell>
          <cell r="M8890" t="str">
            <v>﻿Đang hoạt động</v>
          </cell>
          <cell r="N8890">
            <v>42698</v>
          </cell>
          <cell r="Q8890">
            <v>1</v>
          </cell>
          <cell r="T8890">
            <v>0</v>
          </cell>
          <cell r="U8890">
            <v>0</v>
          </cell>
          <cell r="V8890">
            <v>0</v>
          </cell>
        </row>
        <row r="8891">
          <cell r="D8891" t="str">
            <v>GREEN DRAGON</v>
          </cell>
          <cell r="M8891" t="str">
            <v>﻿Đang hoạt động</v>
          </cell>
          <cell r="N8891">
            <v>42670</v>
          </cell>
          <cell r="Q8891">
            <v>1</v>
          </cell>
          <cell r="T8891">
            <v>0</v>
          </cell>
          <cell r="U8891">
            <v>0</v>
          </cell>
          <cell r="V8891">
            <v>0</v>
          </cell>
        </row>
        <row r="8892">
          <cell r="D8892" t="str">
            <v>LONG XUYÊN 1</v>
          </cell>
          <cell r="M8892" t="str">
            <v>﻿Đang hoạt động</v>
          </cell>
          <cell r="N8892">
            <v>42669</v>
          </cell>
          <cell r="Q8892">
            <v>1</v>
          </cell>
          <cell r="T8892">
            <v>0</v>
          </cell>
          <cell r="U8892">
            <v>0</v>
          </cell>
          <cell r="V8892">
            <v>0</v>
          </cell>
        </row>
        <row r="8893">
          <cell r="D8893" t="str">
            <v>GENCASA TUYÊN QUANG</v>
          </cell>
          <cell r="M8893" t="str">
            <v>﻿Đã nghỉ việc</v>
          </cell>
          <cell r="N8893">
            <v>42670</v>
          </cell>
          <cell r="Q8893">
            <v>0</v>
          </cell>
          <cell r="T8893">
            <v>0</v>
          </cell>
          <cell r="U8893">
            <v>0</v>
          </cell>
          <cell r="V8893">
            <v>0</v>
          </cell>
        </row>
        <row r="8894">
          <cell r="D8894" t="str">
            <v>LONG XUYÊN</v>
          </cell>
          <cell r="M8894" t="str">
            <v>﻿Đang hoạt động</v>
          </cell>
          <cell r="N8894">
            <v>42724</v>
          </cell>
          <cell r="Q8894">
            <v>1</v>
          </cell>
          <cell r="T8894">
            <v>0</v>
          </cell>
          <cell r="U8894">
            <v>0</v>
          </cell>
          <cell r="V8894">
            <v>0</v>
          </cell>
        </row>
        <row r="8895">
          <cell r="D8895" t="str">
            <v>LONG XUYÊN 1</v>
          </cell>
          <cell r="M8895" t="str">
            <v>﻿Đã nghỉ việc</v>
          </cell>
          <cell r="N8895">
            <v>42669</v>
          </cell>
          <cell r="Q8895">
            <v>0</v>
          </cell>
          <cell r="T8895">
            <v>0</v>
          </cell>
          <cell r="U8895">
            <v>0</v>
          </cell>
          <cell r="V8895">
            <v>0</v>
          </cell>
        </row>
        <row r="8896">
          <cell r="D8896" t="str">
            <v>LONG XUYÊN 1</v>
          </cell>
          <cell r="M8896" t="str">
            <v>﻿Đang hoạt động</v>
          </cell>
          <cell r="N8896">
            <v>42669</v>
          </cell>
          <cell r="Q8896">
            <v>0</v>
          </cell>
          <cell r="T8896">
            <v>0</v>
          </cell>
          <cell r="U8896">
            <v>1</v>
          </cell>
          <cell r="V8896">
            <v>0</v>
          </cell>
        </row>
        <row r="8897">
          <cell r="D8897" t="str">
            <v>LONG XUYÊN 1</v>
          </cell>
          <cell r="M8897" t="str">
            <v>﻿Đã nghỉ việc</v>
          </cell>
          <cell r="N8897">
            <v>42669</v>
          </cell>
          <cell r="Q8897">
            <v>0</v>
          </cell>
          <cell r="T8897">
            <v>0</v>
          </cell>
          <cell r="U8897">
            <v>0</v>
          </cell>
          <cell r="V8897">
            <v>0</v>
          </cell>
        </row>
        <row r="8898">
          <cell r="D8898" t="str">
            <v>BLUE OCEAN</v>
          </cell>
          <cell r="M8898" t="str">
            <v>﻿Đã nghỉ việc</v>
          </cell>
          <cell r="N8898">
            <v>42669</v>
          </cell>
          <cell r="Q8898">
            <v>0</v>
          </cell>
          <cell r="T8898">
            <v>0</v>
          </cell>
          <cell r="U8898">
            <v>0</v>
          </cell>
          <cell r="V8898">
            <v>0</v>
          </cell>
        </row>
        <row r="8899">
          <cell r="D8899" t="str">
            <v>LONG XUYÊN 1</v>
          </cell>
          <cell r="M8899" t="str">
            <v>﻿Đang hoạt động</v>
          </cell>
          <cell r="N8899">
            <v>42685</v>
          </cell>
          <cell r="Q8899">
            <v>1</v>
          </cell>
          <cell r="T8899">
            <v>0</v>
          </cell>
          <cell r="U8899">
            <v>0</v>
          </cell>
          <cell r="V8899">
            <v>0</v>
          </cell>
        </row>
        <row r="8900">
          <cell r="D8900" t="str">
            <v>LONG XUYÊN</v>
          </cell>
          <cell r="M8900" t="str">
            <v>﻿Đã nghỉ việc</v>
          </cell>
          <cell r="N8900">
            <v>42669</v>
          </cell>
          <cell r="Q8900">
            <v>0</v>
          </cell>
          <cell r="T8900">
            <v>0</v>
          </cell>
          <cell r="U8900">
            <v>0</v>
          </cell>
          <cell r="V8900">
            <v>0</v>
          </cell>
        </row>
        <row r="8901">
          <cell r="D8901" t="str">
            <v>LONG XUYÊN 1</v>
          </cell>
          <cell r="M8901" t="str">
            <v>﻿Đang hoạt động</v>
          </cell>
          <cell r="N8901">
            <v>42699</v>
          </cell>
          <cell r="Q8901">
            <v>1</v>
          </cell>
          <cell r="T8901">
            <v>0</v>
          </cell>
          <cell r="U8901">
            <v>0</v>
          </cell>
          <cell r="V8901">
            <v>0</v>
          </cell>
        </row>
        <row r="8902">
          <cell r="D8902" t="str">
            <v>VICTORY</v>
          </cell>
          <cell r="M8902" t="str">
            <v>﻿Đã nghỉ việc</v>
          </cell>
          <cell r="N8902">
            <v>42670</v>
          </cell>
          <cell r="Q8902">
            <v>0</v>
          </cell>
          <cell r="T8902">
            <v>0</v>
          </cell>
          <cell r="U8902">
            <v>0</v>
          </cell>
          <cell r="V8902">
            <v>0</v>
          </cell>
        </row>
        <row r="8903">
          <cell r="D8903" t="str">
            <v>G-G</v>
          </cell>
          <cell r="M8903" t="str">
            <v>﻿Đã nghỉ việc</v>
          </cell>
          <cell r="N8903">
            <v>42668</v>
          </cell>
          <cell r="Q8903">
            <v>0</v>
          </cell>
          <cell r="T8903">
            <v>0</v>
          </cell>
          <cell r="U8903">
            <v>0</v>
          </cell>
          <cell r="V8903">
            <v>0</v>
          </cell>
        </row>
        <row r="8904">
          <cell r="D8904" t="str">
            <v>LONG XUYÊN</v>
          </cell>
          <cell r="M8904" t="str">
            <v>﻿Đang hoạt động</v>
          </cell>
          <cell r="N8904">
            <v>42669</v>
          </cell>
          <cell r="Q8904">
            <v>1</v>
          </cell>
          <cell r="T8904">
            <v>0</v>
          </cell>
          <cell r="U8904">
            <v>0</v>
          </cell>
          <cell r="V8904">
            <v>0</v>
          </cell>
        </row>
        <row r="8905">
          <cell r="D8905" t="str">
            <v>LONG XUYÊN</v>
          </cell>
          <cell r="M8905" t="str">
            <v>﻿Đang hoạt động</v>
          </cell>
          <cell r="N8905">
            <v>42699</v>
          </cell>
          <cell r="Q8905">
            <v>1</v>
          </cell>
          <cell r="T8905">
            <v>0</v>
          </cell>
          <cell r="U8905">
            <v>0</v>
          </cell>
          <cell r="V8905">
            <v>0</v>
          </cell>
        </row>
        <row r="8906">
          <cell r="D8906" t="str">
            <v>VICTORY</v>
          </cell>
          <cell r="M8906" t="str">
            <v>﻿Đang hoạt động</v>
          </cell>
          <cell r="N8906">
            <v>42697</v>
          </cell>
          <cell r="Q8906">
            <v>1</v>
          </cell>
          <cell r="T8906">
            <v>0</v>
          </cell>
          <cell r="U8906">
            <v>0</v>
          </cell>
          <cell r="V8906">
            <v>0</v>
          </cell>
        </row>
        <row r="8907">
          <cell r="D8907" t="str">
            <v>BLUE OCEAN</v>
          </cell>
          <cell r="M8907" t="str">
            <v>﻿Đang hoạt động</v>
          </cell>
          <cell r="N8907">
            <v>42669</v>
          </cell>
          <cell r="Q8907">
            <v>0</v>
          </cell>
          <cell r="T8907">
            <v>1</v>
          </cell>
          <cell r="U8907">
            <v>0</v>
          </cell>
          <cell r="V8907">
            <v>0</v>
          </cell>
        </row>
        <row r="8908">
          <cell r="D8908" t="str">
            <v>VICTORY</v>
          </cell>
          <cell r="M8908" t="str">
            <v>﻿Đang hoạt động</v>
          </cell>
          <cell r="N8908">
            <v>42668</v>
          </cell>
          <cell r="Q8908">
            <v>1</v>
          </cell>
          <cell r="T8908">
            <v>0</v>
          </cell>
          <cell r="U8908">
            <v>0</v>
          </cell>
          <cell r="V8908">
            <v>0</v>
          </cell>
        </row>
        <row r="8909">
          <cell r="D8909" t="str">
            <v>VICTORY</v>
          </cell>
          <cell r="M8909" t="str">
            <v>﻿Đã nghỉ việc</v>
          </cell>
          <cell r="N8909">
            <v>42670</v>
          </cell>
          <cell r="Q8909">
            <v>0</v>
          </cell>
          <cell r="T8909">
            <v>0</v>
          </cell>
          <cell r="U8909">
            <v>0</v>
          </cell>
          <cell r="V8909">
            <v>0</v>
          </cell>
        </row>
        <row r="8910">
          <cell r="D8910" t="str">
            <v>BLUE OCEAN</v>
          </cell>
          <cell r="M8910" t="str">
            <v>﻿Đang hoạt động</v>
          </cell>
          <cell r="N8910">
            <v>42669</v>
          </cell>
          <cell r="Q8910">
            <v>1</v>
          </cell>
          <cell r="T8910">
            <v>0</v>
          </cell>
          <cell r="U8910">
            <v>0</v>
          </cell>
          <cell r="V8910">
            <v>0</v>
          </cell>
        </row>
        <row r="8911">
          <cell r="D8911" t="str">
            <v>VICTORY</v>
          </cell>
          <cell r="M8911" t="str">
            <v>﻿Đang hoạt động</v>
          </cell>
          <cell r="N8911">
            <v>42668</v>
          </cell>
          <cell r="Q8911">
            <v>1</v>
          </cell>
          <cell r="T8911">
            <v>0</v>
          </cell>
          <cell r="U8911">
            <v>0</v>
          </cell>
          <cell r="V8911">
            <v>0</v>
          </cell>
        </row>
        <row r="8912">
          <cell r="D8912" t="str">
            <v>VICTORY</v>
          </cell>
          <cell r="M8912" t="str">
            <v>﻿Đang hoạt động</v>
          </cell>
          <cell r="N8912">
            <v>42668</v>
          </cell>
          <cell r="Q8912">
            <v>1</v>
          </cell>
          <cell r="T8912">
            <v>0</v>
          </cell>
          <cell r="U8912">
            <v>0</v>
          </cell>
          <cell r="V8912">
            <v>0</v>
          </cell>
        </row>
        <row r="8913">
          <cell r="D8913" t="str">
            <v>LONG XUYÊN 1</v>
          </cell>
          <cell r="M8913" t="str">
            <v>﻿Đã nghỉ việc</v>
          </cell>
          <cell r="N8913">
            <v>42669</v>
          </cell>
          <cell r="Q8913">
            <v>0</v>
          </cell>
          <cell r="T8913">
            <v>0</v>
          </cell>
          <cell r="U8913">
            <v>0</v>
          </cell>
          <cell r="V8913">
            <v>0</v>
          </cell>
        </row>
        <row r="8914">
          <cell r="D8914" t="str">
            <v>VICTORY</v>
          </cell>
          <cell r="M8914" t="str">
            <v>﻿Đã nghỉ việc</v>
          </cell>
          <cell r="N8914">
            <v>42670</v>
          </cell>
          <cell r="Q8914">
            <v>0</v>
          </cell>
          <cell r="T8914">
            <v>0</v>
          </cell>
          <cell r="U8914">
            <v>0</v>
          </cell>
          <cell r="V8914">
            <v>0</v>
          </cell>
        </row>
        <row r="8915">
          <cell r="D8915" t="str">
            <v>VICTORY</v>
          </cell>
          <cell r="M8915" t="str">
            <v>﻿Đã nghỉ việc</v>
          </cell>
          <cell r="N8915">
            <v>42670</v>
          </cell>
          <cell r="Q8915">
            <v>0</v>
          </cell>
          <cell r="T8915">
            <v>0</v>
          </cell>
          <cell r="U8915">
            <v>0</v>
          </cell>
          <cell r="V8915">
            <v>0</v>
          </cell>
        </row>
        <row r="8916">
          <cell r="D8916" t="str">
            <v>VICTORY</v>
          </cell>
          <cell r="M8916" t="str">
            <v>﻿Đang hoạt động</v>
          </cell>
          <cell r="N8916">
            <v>42670</v>
          </cell>
          <cell r="Q8916">
            <v>1</v>
          </cell>
          <cell r="T8916">
            <v>0</v>
          </cell>
          <cell r="U8916">
            <v>0</v>
          </cell>
          <cell r="V8916">
            <v>0</v>
          </cell>
        </row>
        <row r="8917">
          <cell r="D8917" t="str">
            <v>VICTORY</v>
          </cell>
          <cell r="M8917" t="str">
            <v>﻿Đã nghỉ việc</v>
          </cell>
          <cell r="N8917">
            <v>42670</v>
          </cell>
          <cell r="Q8917">
            <v>0</v>
          </cell>
          <cell r="T8917">
            <v>0</v>
          </cell>
          <cell r="U8917">
            <v>0</v>
          </cell>
          <cell r="V8917">
            <v>0</v>
          </cell>
        </row>
        <row r="8918">
          <cell r="D8918" t="str">
            <v>LONG XUYÊN 1</v>
          </cell>
          <cell r="M8918" t="str">
            <v>﻿Đã nghỉ việc</v>
          </cell>
          <cell r="N8918">
            <v>42669</v>
          </cell>
          <cell r="Q8918">
            <v>0</v>
          </cell>
          <cell r="T8918">
            <v>0</v>
          </cell>
          <cell r="U8918">
            <v>0</v>
          </cell>
          <cell r="V8918">
            <v>0</v>
          </cell>
        </row>
        <row r="8919">
          <cell r="D8919" t="str">
            <v>GREEN DRAGON</v>
          </cell>
          <cell r="M8919" t="str">
            <v>﻿Đang hoạt động</v>
          </cell>
          <cell r="N8919">
            <v>42669</v>
          </cell>
          <cell r="Q8919">
            <v>1</v>
          </cell>
          <cell r="T8919">
            <v>0</v>
          </cell>
          <cell r="U8919">
            <v>0</v>
          </cell>
          <cell r="V8919">
            <v>0</v>
          </cell>
        </row>
        <row r="8920">
          <cell r="D8920" t="str">
            <v>GREEN DRAGON</v>
          </cell>
          <cell r="M8920" t="str">
            <v>﻿Đang hoạt động</v>
          </cell>
          <cell r="N8920">
            <v>42669</v>
          </cell>
          <cell r="Q8920">
            <v>1</v>
          </cell>
          <cell r="T8920">
            <v>0</v>
          </cell>
          <cell r="U8920">
            <v>0</v>
          </cell>
          <cell r="V8920">
            <v>0</v>
          </cell>
        </row>
        <row r="8921">
          <cell r="D8921" t="str">
            <v>BLUE WAVES</v>
          </cell>
          <cell r="M8921" t="str">
            <v>﻿Đang hoạt động</v>
          </cell>
          <cell r="N8921">
            <v>42668</v>
          </cell>
          <cell r="Q8921">
            <v>1</v>
          </cell>
          <cell r="T8921">
            <v>0</v>
          </cell>
          <cell r="U8921">
            <v>0</v>
          </cell>
          <cell r="V8921">
            <v>0</v>
          </cell>
        </row>
        <row r="8922">
          <cell r="D8922" t="str">
            <v>BLUE WAVES</v>
          </cell>
          <cell r="M8922" t="str">
            <v>﻿Đang hoạt động</v>
          </cell>
          <cell r="N8922">
            <v>42668</v>
          </cell>
          <cell r="Q8922">
            <v>1</v>
          </cell>
          <cell r="T8922">
            <v>0</v>
          </cell>
          <cell r="U8922">
            <v>0</v>
          </cell>
          <cell r="V8922">
            <v>0</v>
          </cell>
        </row>
        <row r="8923">
          <cell r="D8923" t="str">
            <v>LONG XUYÊN 1</v>
          </cell>
          <cell r="M8923" t="str">
            <v>﻿Đang hoạt động</v>
          </cell>
          <cell r="N8923">
            <v>42669</v>
          </cell>
          <cell r="Q8923">
            <v>0</v>
          </cell>
          <cell r="T8923">
            <v>0</v>
          </cell>
          <cell r="U8923">
            <v>1</v>
          </cell>
          <cell r="V8923">
            <v>0</v>
          </cell>
        </row>
        <row r="8924">
          <cell r="D8924" t="str">
            <v>BLUE WAVES</v>
          </cell>
          <cell r="M8924" t="str">
            <v>﻿Đã nghỉ việc</v>
          </cell>
          <cell r="N8924">
            <v>42668</v>
          </cell>
          <cell r="Q8924">
            <v>0</v>
          </cell>
          <cell r="T8924">
            <v>0</v>
          </cell>
          <cell r="U8924">
            <v>0</v>
          </cell>
          <cell r="V8924">
            <v>0</v>
          </cell>
        </row>
        <row r="8925">
          <cell r="D8925" t="str">
            <v>BLUE WAVES</v>
          </cell>
          <cell r="M8925" t="str">
            <v>﻿Đang hoạt động</v>
          </cell>
          <cell r="N8925">
            <v>42668</v>
          </cell>
          <cell r="Q8925">
            <v>1</v>
          </cell>
          <cell r="T8925">
            <v>0</v>
          </cell>
          <cell r="U8925">
            <v>0</v>
          </cell>
          <cell r="V8925">
            <v>0</v>
          </cell>
        </row>
        <row r="8926">
          <cell r="D8926" t="str">
            <v>BLUE WAVES</v>
          </cell>
          <cell r="M8926" t="str">
            <v>﻿Đang hoạt động</v>
          </cell>
          <cell r="N8926">
            <v>42671</v>
          </cell>
          <cell r="Q8926">
            <v>1</v>
          </cell>
          <cell r="T8926">
            <v>0</v>
          </cell>
          <cell r="U8926">
            <v>0</v>
          </cell>
          <cell r="V8926">
            <v>0</v>
          </cell>
        </row>
        <row r="8927">
          <cell r="D8927" t="str">
            <v>GREEN DRAGON</v>
          </cell>
          <cell r="M8927" t="str">
            <v>﻿Đã nghỉ việc</v>
          </cell>
          <cell r="N8927">
            <v>42669</v>
          </cell>
          <cell r="Q8927">
            <v>0</v>
          </cell>
          <cell r="T8927">
            <v>0</v>
          </cell>
          <cell r="U8927">
            <v>0</v>
          </cell>
          <cell r="V8927">
            <v>0</v>
          </cell>
        </row>
        <row r="8928">
          <cell r="D8928" t="str">
            <v>BLUE WAVES</v>
          </cell>
          <cell r="M8928" t="str">
            <v>﻿Đã nghỉ việc</v>
          </cell>
          <cell r="N8928">
            <v>42668</v>
          </cell>
          <cell r="Q8928">
            <v>0</v>
          </cell>
          <cell r="T8928">
            <v>0</v>
          </cell>
          <cell r="U8928">
            <v>0</v>
          </cell>
          <cell r="V8928">
            <v>0</v>
          </cell>
        </row>
        <row r="8929">
          <cell r="D8929" t="str">
            <v>BLUE WAVES</v>
          </cell>
          <cell r="M8929" t="str">
            <v>﻿Đã nghỉ việc</v>
          </cell>
          <cell r="N8929">
            <v>42670</v>
          </cell>
          <cell r="Q8929">
            <v>0</v>
          </cell>
          <cell r="T8929">
            <v>0</v>
          </cell>
          <cell r="U8929">
            <v>0</v>
          </cell>
          <cell r="V8929">
            <v>0</v>
          </cell>
        </row>
        <row r="8930">
          <cell r="D8930" t="str">
            <v>GREEN DRAGON</v>
          </cell>
          <cell r="M8930" t="str">
            <v>﻿Đang hoạt động</v>
          </cell>
          <cell r="N8930">
            <v>42669</v>
          </cell>
          <cell r="Q8930">
            <v>0</v>
          </cell>
          <cell r="T8930">
            <v>0</v>
          </cell>
          <cell r="U8930">
            <v>1</v>
          </cell>
          <cell r="V8930">
            <v>0</v>
          </cell>
        </row>
        <row r="8931">
          <cell r="D8931" t="str">
            <v>GENCASA LAM SƠN</v>
          </cell>
          <cell r="M8931" t="str">
            <v>﻿Đang hoạt động</v>
          </cell>
          <cell r="N8931">
            <v>42668</v>
          </cell>
          <cell r="Q8931">
            <v>0</v>
          </cell>
          <cell r="T8931">
            <v>0</v>
          </cell>
          <cell r="U8931">
            <v>1</v>
          </cell>
          <cell r="V8931">
            <v>0</v>
          </cell>
        </row>
        <row r="8932">
          <cell r="D8932" t="str">
            <v>GENCASA TUYÊN QUANG</v>
          </cell>
          <cell r="M8932" t="str">
            <v>﻿Đang hoạt động</v>
          </cell>
          <cell r="N8932">
            <v>42698</v>
          </cell>
          <cell r="Q8932">
            <v>1</v>
          </cell>
          <cell r="T8932">
            <v>0</v>
          </cell>
          <cell r="U8932">
            <v>0</v>
          </cell>
          <cell r="V8932">
            <v>0</v>
          </cell>
        </row>
        <row r="8933">
          <cell r="M8933" t="str">
            <v>﻿Đang hoạt động</v>
          </cell>
          <cell r="N8933">
            <v>42668</v>
          </cell>
          <cell r="Q8933">
            <v>0</v>
          </cell>
          <cell r="T8933">
            <v>0</v>
          </cell>
          <cell r="U8933">
            <v>0</v>
          </cell>
          <cell r="V8933">
            <v>0</v>
          </cell>
        </row>
        <row r="8934">
          <cell r="D8934" t="str">
            <v>BELIEVE IN FUTURE</v>
          </cell>
          <cell r="M8934" t="str">
            <v>﻿Đang hoạt động</v>
          </cell>
          <cell r="N8934">
            <v>42671</v>
          </cell>
          <cell r="Q8934">
            <v>0</v>
          </cell>
          <cell r="T8934">
            <v>1</v>
          </cell>
          <cell r="U8934">
            <v>0</v>
          </cell>
          <cell r="V8934">
            <v>0</v>
          </cell>
        </row>
        <row r="8935">
          <cell r="D8935" t="str">
            <v>COT GENCASA</v>
          </cell>
          <cell r="M8935" t="str">
            <v>﻿Đang hoạt động</v>
          </cell>
          <cell r="N8935">
            <v>42671</v>
          </cell>
          <cell r="Q8935">
            <v>1</v>
          </cell>
          <cell r="T8935">
            <v>0</v>
          </cell>
          <cell r="U8935">
            <v>0</v>
          </cell>
          <cell r="V8935">
            <v>0</v>
          </cell>
        </row>
        <row r="8936">
          <cell r="D8936" t="str">
            <v>GENCASA NAM ĐỊNH</v>
          </cell>
          <cell r="M8936" t="str">
            <v>﻿Đang hoạt động</v>
          </cell>
          <cell r="N8936">
            <v>42668</v>
          </cell>
          <cell r="Q8936">
            <v>1</v>
          </cell>
          <cell r="T8936">
            <v>0</v>
          </cell>
          <cell r="U8936">
            <v>0</v>
          </cell>
          <cell r="V8936">
            <v>0</v>
          </cell>
        </row>
        <row r="8937">
          <cell r="D8937" t="str">
            <v>REDBULL</v>
          </cell>
          <cell r="M8937" t="str">
            <v>﻿Đang hoạt động</v>
          </cell>
          <cell r="N8937">
            <v>42669</v>
          </cell>
          <cell r="Q8937">
            <v>1</v>
          </cell>
          <cell r="T8937">
            <v>0</v>
          </cell>
          <cell r="U8937">
            <v>0</v>
          </cell>
          <cell r="V8937">
            <v>0</v>
          </cell>
        </row>
        <row r="8938">
          <cell r="D8938" t="str">
            <v>GENCASA NAM ĐỊNH</v>
          </cell>
          <cell r="M8938" t="str">
            <v>﻿Đang hoạt động</v>
          </cell>
          <cell r="N8938">
            <v>42669</v>
          </cell>
          <cell r="Q8938">
            <v>1</v>
          </cell>
          <cell r="T8938">
            <v>0</v>
          </cell>
          <cell r="U8938">
            <v>0</v>
          </cell>
          <cell r="V8938">
            <v>0</v>
          </cell>
        </row>
        <row r="8939">
          <cell r="M8939" t="str">
            <v>﻿Đang hoạt động</v>
          </cell>
          <cell r="N8939">
            <v>42674</v>
          </cell>
          <cell r="Q8939">
            <v>0</v>
          </cell>
          <cell r="T8939">
            <v>0</v>
          </cell>
          <cell r="U8939">
            <v>0</v>
          </cell>
          <cell r="V8939">
            <v>0</v>
          </cell>
        </row>
        <row r="8940">
          <cell r="D8940" t="str">
            <v>REDBULL</v>
          </cell>
          <cell r="M8940" t="str">
            <v>﻿Đã nghỉ việc</v>
          </cell>
          <cell r="N8940">
            <v>42670</v>
          </cell>
          <cell r="Q8940">
            <v>0</v>
          </cell>
          <cell r="T8940">
            <v>0</v>
          </cell>
          <cell r="U8940">
            <v>0</v>
          </cell>
          <cell r="V8940">
            <v>0</v>
          </cell>
        </row>
        <row r="8941">
          <cell r="D8941" t="str">
            <v>GENCASA NAM ĐỊNH</v>
          </cell>
          <cell r="M8941" t="str">
            <v>﻿Đang hoạt động</v>
          </cell>
          <cell r="N8941">
            <v>42669</v>
          </cell>
          <cell r="Q8941">
            <v>1</v>
          </cell>
          <cell r="T8941">
            <v>0</v>
          </cell>
          <cell r="U8941">
            <v>0</v>
          </cell>
          <cell r="V8941">
            <v>0</v>
          </cell>
        </row>
        <row r="8942">
          <cell r="M8942" t="str">
            <v>﻿Đang hoạt động</v>
          </cell>
          <cell r="N8942">
            <v>42674</v>
          </cell>
          <cell r="Q8942">
            <v>0</v>
          </cell>
          <cell r="T8942">
            <v>0</v>
          </cell>
          <cell r="U8942">
            <v>0</v>
          </cell>
          <cell r="V8942">
            <v>0</v>
          </cell>
        </row>
        <row r="8943">
          <cell r="M8943" t="str">
            <v>﻿Đang hoạt động</v>
          </cell>
          <cell r="N8943">
            <v>42674</v>
          </cell>
          <cell r="Q8943">
            <v>0</v>
          </cell>
          <cell r="T8943">
            <v>0</v>
          </cell>
          <cell r="U8943">
            <v>0</v>
          </cell>
          <cell r="V8943">
            <v>0</v>
          </cell>
        </row>
        <row r="8944">
          <cell r="M8944" t="str">
            <v>﻿Đang hoạt động</v>
          </cell>
          <cell r="N8944">
            <v>42712</v>
          </cell>
          <cell r="Q8944">
            <v>0</v>
          </cell>
          <cell r="T8944">
            <v>0</v>
          </cell>
          <cell r="U8944">
            <v>0</v>
          </cell>
          <cell r="V8944">
            <v>0</v>
          </cell>
        </row>
        <row r="8945">
          <cell r="M8945" t="str">
            <v>﻿Đang hoạt động</v>
          </cell>
          <cell r="N8945">
            <v>42674</v>
          </cell>
          <cell r="Q8945">
            <v>0</v>
          </cell>
          <cell r="T8945">
            <v>0</v>
          </cell>
          <cell r="U8945">
            <v>0</v>
          </cell>
          <cell r="V8945">
            <v>0</v>
          </cell>
        </row>
        <row r="8946">
          <cell r="D8946" t="str">
            <v>GENCASA NAM ĐỊNH</v>
          </cell>
          <cell r="M8946" t="str">
            <v>﻿Đang hoạt động</v>
          </cell>
          <cell r="N8946">
            <v>42668</v>
          </cell>
          <cell r="Q8946">
            <v>1</v>
          </cell>
          <cell r="T8946">
            <v>0</v>
          </cell>
          <cell r="U8946">
            <v>0</v>
          </cell>
          <cell r="V8946">
            <v>0</v>
          </cell>
        </row>
        <row r="8947">
          <cell r="M8947" t="str">
            <v>﻿Đang hoạt động</v>
          </cell>
          <cell r="N8947">
            <v>42674</v>
          </cell>
          <cell r="Q8947">
            <v>0</v>
          </cell>
          <cell r="T8947">
            <v>0</v>
          </cell>
          <cell r="U8947">
            <v>0</v>
          </cell>
          <cell r="V8947">
            <v>0</v>
          </cell>
        </row>
        <row r="8948">
          <cell r="D8948" t="str">
            <v>REDBULL</v>
          </cell>
          <cell r="M8948" t="str">
            <v>﻿Đã nghỉ việc</v>
          </cell>
          <cell r="N8948">
            <v>42670</v>
          </cell>
          <cell r="Q8948">
            <v>0</v>
          </cell>
          <cell r="T8948">
            <v>0</v>
          </cell>
          <cell r="U8948">
            <v>0</v>
          </cell>
          <cell r="V8948">
            <v>0</v>
          </cell>
        </row>
        <row r="8949">
          <cell r="D8949" t="str">
            <v>LUCKY STAR</v>
          </cell>
          <cell r="M8949" t="str">
            <v>﻿Đang hoạt động</v>
          </cell>
          <cell r="N8949">
            <v>42678</v>
          </cell>
          <cell r="Q8949">
            <v>1</v>
          </cell>
          <cell r="T8949">
            <v>0</v>
          </cell>
          <cell r="U8949">
            <v>0</v>
          </cell>
          <cell r="V8949">
            <v>0</v>
          </cell>
        </row>
        <row r="8950">
          <cell r="M8950" t="str">
            <v>﻿Đang hoạt động</v>
          </cell>
          <cell r="N8950">
            <v>42674</v>
          </cell>
          <cell r="Q8950">
            <v>0</v>
          </cell>
          <cell r="T8950">
            <v>0</v>
          </cell>
          <cell r="U8950">
            <v>0</v>
          </cell>
          <cell r="V8950">
            <v>0</v>
          </cell>
        </row>
        <row r="8951">
          <cell r="M8951" t="str">
            <v>﻿Đang hoạt động</v>
          </cell>
          <cell r="N8951">
            <v>42674</v>
          </cell>
          <cell r="Q8951">
            <v>0</v>
          </cell>
          <cell r="T8951">
            <v>0</v>
          </cell>
          <cell r="U8951">
            <v>0</v>
          </cell>
          <cell r="V8951">
            <v>0</v>
          </cell>
        </row>
        <row r="8952">
          <cell r="D8952" t="str">
            <v>REDBULL</v>
          </cell>
          <cell r="M8952" t="str">
            <v>﻿Đang hoạt động</v>
          </cell>
          <cell r="N8952">
            <v>42669</v>
          </cell>
          <cell r="Q8952">
            <v>1</v>
          </cell>
          <cell r="T8952">
            <v>0</v>
          </cell>
          <cell r="U8952">
            <v>0</v>
          </cell>
          <cell r="V8952">
            <v>0</v>
          </cell>
        </row>
        <row r="8953">
          <cell r="M8953" t="str">
            <v>﻿Đang hoạt động</v>
          </cell>
          <cell r="N8953">
            <v>42674</v>
          </cell>
          <cell r="Q8953">
            <v>0</v>
          </cell>
          <cell r="T8953">
            <v>0</v>
          </cell>
          <cell r="U8953">
            <v>0</v>
          </cell>
          <cell r="V8953">
            <v>0</v>
          </cell>
        </row>
        <row r="8954">
          <cell r="M8954" t="str">
            <v>﻿Đang hoạt động</v>
          </cell>
          <cell r="N8954">
            <v>42674</v>
          </cell>
          <cell r="Q8954">
            <v>0</v>
          </cell>
          <cell r="T8954">
            <v>0</v>
          </cell>
          <cell r="U8954">
            <v>0</v>
          </cell>
          <cell r="V8954">
            <v>0</v>
          </cell>
        </row>
        <row r="8955">
          <cell r="M8955" t="str">
            <v>﻿Đang hoạt động</v>
          </cell>
          <cell r="N8955">
            <v>42674</v>
          </cell>
          <cell r="Q8955">
            <v>0</v>
          </cell>
          <cell r="T8955">
            <v>0</v>
          </cell>
          <cell r="U8955">
            <v>0</v>
          </cell>
          <cell r="V8955">
            <v>0</v>
          </cell>
        </row>
        <row r="8956">
          <cell r="M8956" t="str">
            <v>﻿Đang hoạt động</v>
          </cell>
          <cell r="N8956">
            <v>42674</v>
          </cell>
          <cell r="Q8956">
            <v>0</v>
          </cell>
          <cell r="T8956">
            <v>0</v>
          </cell>
          <cell r="U8956">
            <v>0</v>
          </cell>
          <cell r="V8956">
            <v>0</v>
          </cell>
        </row>
        <row r="8957">
          <cell r="M8957" t="str">
            <v>﻿Đang hoạt động</v>
          </cell>
          <cell r="N8957">
            <v>42674</v>
          </cell>
          <cell r="Q8957">
            <v>0</v>
          </cell>
          <cell r="T8957">
            <v>0</v>
          </cell>
          <cell r="U8957">
            <v>0</v>
          </cell>
          <cell r="V8957">
            <v>0</v>
          </cell>
        </row>
        <row r="8958">
          <cell r="D8958" t="str">
            <v>REDBULL</v>
          </cell>
          <cell r="M8958" t="str">
            <v>﻿Đã nghỉ việc</v>
          </cell>
          <cell r="N8958">
            <v>42669</v>
          </cell>
          <cell r="Q8958">
            <v>0</v>
          </cell>
          <cell r="T8958">
            <v>0</v>
          </cell>
          <cell r="U8958">
            <v>0</v>
          </cell>
          <cell r="V8958">
            <v>0</v>
          </cell>
        </row>
        <row r="8959">
          <cell r="M8959" t="str">
            <v>﻿Đang hoạt động</v>
          </cell>
          <cell r="N8959">
            <v>42674</v>
          </cell>
          <cell r="Q8959">
            <v>0</v>
          </cell>
          <cell r="T8959">
            <v>0</v>
          </cell>
          <cell r="U8959">
            <v>0</v>
          </cell>
          <cell r="V8959">
            <v>0</v>
          </cell>
        </row>
        <row r="8960">
          <cell r="M8960" t="str">
            <v>﻿Đang hoạt động</v>
          </cell>
          <cell r="N8960">
            <v>42674</v>
          </cell>
          <cell r="Q8960">
            <v>0</v>
          </cell>
          <cell r="T8960">
            <v>0</v>
          </cell>
          <cell r="U8960">
            <v>0</v>
          </cell>
          <cell r="V8960">
            <v>0</v>
          </cell>
        </row>
        <row r="8961">
          <cell r="M8961" t="str">
            <v>﻿Đang hoạt động</v>
          </cell>
          <cell r="N8961">
            <v>42674</v>
          </cell>
          <cell r="Q8961">
            <v>0</v>
          </cell>
          <cell r="T8961">
            <v>0</v>
          </cell>
          <cell r="U8961">
            <v>0</v>
          </cell>
          <cell r="V8961">
            <v>0</v>
          </cell>
        </row>
        <row r="8962">
          <cell r="M8962" t="str">
            <v>﻿Đang hoạt động</v>
          </cell>
          <cell r="N8962">
            <v>42674</v>
          </cell>
          <cell r="Q8962">
            <v>0</v>
          </cell>
          <cell r="T8962">
            <v>0</v>
          </cell>
          <cell r="U8962">
            <v>0</v>
          </cell>
          <cell r="V8962">
            <v>0</v>
          </cell>
        </row>
        <row r="8963">
          <cell r="M8963" t="str">
            <v>﻿Đang hoạt động</v>
          </cell>
          <cell r="N8963">
            <v>42674</v>
          </cell>
          <cell r="Q8963">
            <v>0</v>
          </cell>
          <cell r="T8963">
            <v>0</v>
          </cell>
          <cell r="U8963">
            <v>0</v>
          </cell>
          <cell r="V8963">
            <v>0</v>
          </cell>
        </row>
        <row r="8964">
          <cell r="M8964" t="str">
            <v>﻿Đang hoạt động</v>
          </cell>
          <cell r="N8964">
            <v>42719</v>
          </cell>
          <cell r="Q8964">
            <v>0</v>
          </cell>
          <cell r="T8964">
            <v>0</v>
          </cell>
          <cell r="U8964">
            <v>0</v>
          </cell>
          <cell r="V8964">
            <v>0</v>
          </cell>
        </row>
        <row r="8965">
          <cell r="D8965" t="str">
            <v>REDBULL</v>
          </cell>
          <cell r="M8965" t="str">
            <v>﻿Đã nghỉ việc</v>
          </cell>
          <cell r="N8965">
            <v>42669</v>
          </cell>
          <cell r="Q8965">
            <v>0</v>
          </cell>
          <cell r="T8965">
            <v>0</v>
          </cell>
          <cell r="U8965">
            <v>0</v>
          </cell>
          <cell r="V8965">
            <v>0</v>
          </cell>
        </row>
        <row r="8966">
          <cell r="D8966" t="str">
            <v>LUCKY STAR</v>
          </cell>
          <cell r="M8966" t="str">
            <v>﻿Đang hoạt động</v>
          </cell>
          <cell r="N8966">
            <v>42671</v>
          </cell>
          <cell r="Q8966">
            <v>1</v>
          </cell>
          <cell r="T8966">
            <v>0</v>
          </cell>
          <cell r="U8966">
            <v>0</v>
          </cell>
          <cell r="V8966">
            <v>0</v>
          </cell>
        </row>
        <row r="8967">
          <cell r="D8967" t="str">
            <v>LUCKY STAR</v>
          </cell>
          <cell r="M8967" t="str">
            <v>﻿Đang hoạt động</v>
          </cell>
          <cell r="N8967">
            <v>42671</v>
          </cell>
          <cell r="Q8967">
            <v>1</v>
          </cell>
          <cell r="T8967">
            <v>0</v>
          </cell>
          <cell r="U8967">
            <v>0</v>
          </cell>
          <cell r="V8967">
            <v>0</v>
          </cell>
        </row>
        <row r="8968">
          <cell r="D8968" t="str">
            <v>LUCKY STAR</v>
          </cell>
          <cell r="M8968" t="str">
            <v>﻿Đang hoạt động</v>
          </cell>
          <cell r="N8968">
            <v>42671</v>
          </cell>
          <cell r="Q8968">
            <v>1</v>
          </cell>
          <cell r="T8968">
            <v>0</v>
          </cell>
          <cell r="U8968">
            <v>0</v>
          </cell>
          <cell r="V8968">
            <v>0</v>
          </cell>
        </row>
        <row r="8969">
          <cell r="D8969" t="str">
            <v>PHI MÃ</v>
          </cell>
          <cell r="M8969" t="str">
            <v>﻿Đang hoạt động</v>
          </cell>
          <cell r="N8969">
            <v>42671</v>
          </cell>
          <cell r="Q8969">
            <v>1</v>
          </cell>
          <cell r="T8969">
            <v>0</v>
          </cell>
          <cell r="U8969">
            <v>0</v>
          </cell>
          <cell r="V8969">
            <v>0</v>
          </cell>
        </row>
        <row r="8970">
          <cell r="D8970" t="str">
            <v>PHI MÃ</v>
          </cell>
          <cell r="M8970" t="str">
            <v>﻿Đang hoạt động</v>
          </cell>
          <cell r="N8970">
            <v>42703</v>
          </cell>
          <cell r="Q8970">
            <v>1</v>
          </cell>
          <cell r="T8970">
            <v>0</v>
          </cell>
          <cell r="U8970">
            <v>0</v>
          </cell>
          <cell r="V8970">
            <v>0</v>
          </cell>
        </row>
        <row r="8971">
          <cell r="D8971" t="str">
            <v>REDBULL</v>
          </cell>
          <cell r="M8971" t="str">
            <v>﻿Tạm đình chỉ</v>
          </cell>
          <cell r="N8971">
            <v>42669</v>
          </cell>
          <cell r="Q8971">
            <v>0</v>
          </cell>
          <cell r="T8971">
            <v>0</v>
          </cell>
          <cell r="U8971">
            <v>1</v>
          </cell>
          <cell r="V8971">
            <v>0</v>
          </cell>
        </row>
        <row r="8972">
          <cell r="D8972" t="str">
            <v>PHI MÃ</v>
          </cell>
          <cell r="M8972" t="str">
            <v>﻿Đang hoạt động</v>
          </cell>
          <cell r="N8972">
            <v>42682</v>
          </cell>
          <cell r="Q8972">
            <v>1</v>
          </cell>
          <cell r="T8972">
            <v>0</v>
          </cell>
          <cell r="U8972">
            <v>0</v>
          </cell>
          <cell r="V8972">
            <v>0</v>
          </cell>
        </row>
        <row r="8973">
          <cell r="D8973" t="str">
            <v>PHI MÃ</v>
          </cell>
          <cell r="M8973" t="str">
            <v>﻿Đang hoạt động</v>
          </cell>
          <cell r="N8973">
            <v>42689</v>
          </cell>
          <cell r="Q8973">
            <v>1</v>
          </cell>
          <cell r="T8973">
            <v>0</v>
          </cell>
          <cell r="U8973">
            <v>0</v>
          </cell>
          <cell r="V8973">
            <v>0</v>
          </cell>
        </row>
        <row r="8974">
          <cell r="D8974" t="str">
            <v>PHI MÃ</v>
          </cell>
          <cell r="M8974" t="str">
            <v>﻿Đang hoạt động</v>
          </cell>
          <cell r="N8974">
            <v>42671</v>
          </cell>
          <cell r="Q8974">
            <v>1</v>
          </cell>
          <cell r="T8974">
            <v>0</v>
          </cell>
          <cell r="U8974">
            <v>0</v>
          </cell>
          <cell r="V8974">
            <v>0</v>
          </cell>
        </row>
        <row r="8975">
          <cell r="D8975" t="str">
            <v>REDBULL</v>
          </cell>
          <cell r="M8975" t="str">
            <v>﻿Đang hoạt động</v>
          </cell>
          <cell r="N8975">
            <v>42669</v>
          </cell>
          <cell r="Q8975">
            <v>0</v>
          </cell>
          <cell r="T8975">
            <v>0</v>
          </cell>
          <cell r="U8975">
            <v>1</v>
          </cell>
          <cell r="V8975">
            <v>0</v>
          </cell>
        </row>
        <row r="8976">
          <cell r="D8976" t="str">
            <v>REDBULL</v>
          </cell>
          <cell r="M8976" t="str">
            <v>﻿Đang hoạt động</v>
          </cell>
          <cell r="N8976">
            <v>42669</v>
          </cell>
          <cell r="Q8976">
            <v>0</v>
          </cell>
          <cell r="T8976">
            <v>0</v>
          </cell>
          <cell r="U8976">
            <v>1</v>
          </cell>
          <cell r="V8976">
            <v>0</v>
          </cell>
        </row>
        <row r="8977">
          <cell r="D8977" t="str">
            <v>LONG XUYÊN</v>
          </cell>
          <cell r="M8977" t="str">
            <v>﻿Đang hoạt động</v>
          </cell>
          <cell r="N8977">
            <v>42669</v>
          </cell>
          <cell r="Q8977">
            <v>1</v>
          </cell>
          <cell r="T8977">
            <v>0</v>
          </cell>
          <cell r="U8977">
            <v>0</v>
          </cell>
          <cell r="V8977">
            <v>0</v>
          </cell>
        </row>
        <row r="8978">
          <cell r="D8978" t="str">
            <v>LONG XUYÊN</v>
          </cell>
          <cell r="M8978" t="str">
            <v>﻿Đang hoạt động</v>
          </cell>
          <cell r="N8978">
            <v>42699</v>
          </cell>
          <cell r="Q8978">
            <v>1</v>
          </cell>
          <cell r="T8978">
            <v>0</v>
          </cell>
          <cell r="U8978">
            <v>0</v>
          </cell>
          <cell r="V8978">
            <v>0</v>
          </cell>
        </row>
        <row r="8979">
          <cell r="D8979" t="str">
            <v>PHOENIX</v>
          </cell>
          <cell r="M8979" t="str">
            <v>﻿Đang hoạt động</v>
          </cell>
          <cell r="N8979">
            <v>42671</v>
          </cell>
          <cell r="Q8979">
            <v>0</v>
          </cell>
          <cell r="T8979">
            <v>1</v>
          </cell>
          <cell r="U8979">
            <v>0</v>
          </cell>
          <cell r="V8979">
            <v>0</v>
          </cell>
        </row>
        <row r="8980">
          <cell r="M8980" t="str">
            <v>﻿Đang hoạt động</v>
          </cell>
          <cell r="N8980">
            <v>42674</v>
          </cell>
          <cell r="Q8980">
            <v>0</v>
          </cell>
          <cell r="T8980">
            <v>0</v>
          </cell>
          <cell r="U8980">
            <v>0</v>
          </cell>
          <cell r="V8980">
            <v>0</v>
          </cell>
        </row>
        <row r="8981">
          <cell r="M8981" t="str">
            <v>﻿Đang hoạt động</v>
          </cell>
          <cell r="N8981">
            <v>42674</v>
          </cell>
          <cell r="Q8981">
            <v>0</v>
          </cell>
          <cell r="T8981">
            <v>0</v>
          </cell>
          <cell r="U8981">
            <v>0</v>
          </cell>
          <cell r="V8981">
            <v>0</v>
          </cell>
        </row>
        <row r="8982">
          <cell r="M8982" t="str">
            <v>﻿Đang hoạt động</v>
          </cell>
          <cell r="N8982">
            <v>42674</v>
          </cell>
          <cell r="Q8982">
            <v>0</v>
          </cell>
          <cell r="T8982">
            <v>0</v>
          </cell>
          <cell r="U8982">
            <v>0</v>
          </cell>
          <cell r="V8982">
            <v>0</v>
          </cell>
        </row>
        <row r="8983">
          <cell r="M8983" t="str">
            <v>﻿Đang hoạt động</v>
          </cell>
          <cell r="N8983">
            <v>42674</v>
          </cell>
          <cell r="Q8983">
            <v>0</v>
          </cell>
          <cell r="T8983">
            <v>0</v>
          </cell>
          <cell r="U8983">
            <v>0</v>
          </cell>
          <cell r="V8983">
            <v>0</v>
          </cell>
        </row>
        <row r="8984">
          <cell r="M8984" t="str">
            <v>﻿Đang hoạt động</v>
          </cell>
          <cell r="N8984">
            <v>42674</v>
          </cell>
          <cell r="Q8984">
            <v>0</v>
          </cell>
          <cell r="T8984">
            <v>0</v>
          </cell>
          <cell r="U8984">
            <v>0</v>
          </cell>
          <cell r="V8984">
            <v>0</v>
          </cell>
        </row>
        <row r="8985">
          <cell r="D8985" t="str">
            <v>THE ROME</v>
          </cell>
          <cell r="M8985" t="str">
            <v>﻿Đang hoạt động</v>
          </cell>
          <cell r="N8985">
            <v>42671</v>
          </cell>
          <cell r="Q8985">
            <v>1</v>
          </cell>
          <cell r="T8985">
            <v>0</v>
          </cell>
          <cell r="U8985">
            <v>0</v>
          </cell>
          <cell r="V8985">
            <v>0</v>
          </cell>
        </row>
        <row r="8986">
          <cell r="M8986" t="str">
            <v>﻿Đang hoạt động</v>
          </cell>
          <cell r="N8986">
            <v>42674</v>
          </cell>
          <cell r="Q8986">
            <v>0</v>
          </cell>
          <cell r="T8986">
            <v>0</v>
          </cell>
          <cell r="U8986">
            <v>0</v>
          </cell>
          <cell r="V8986">
            <v>0</v>
          </cell>
        </row>
        <row r="8987">
          <cell r="M8987" t="str">
            <v>﻿Đang hoạt động</v>
          </cell>
          <cell r="N8987">
            <v>42674</v>
          </cell>
          <cell r="Q8987">
            <v>0</v>
          </cell>
          <cell r="T8987">
            <v>0</v>
          </cell>
          <cell r="U8987">
            <v>0</v>
          </cell>
          <cell r="V8987">
            <v>0</v>
          </cell>
        </row>
        <row r="8988">
          <cell r="M8988" t="str">
            <v>﻿Đang hoạt động</v>
          </cell>
          <cell r="N8988">
            <v>42674</v>
          </cell>
          <cell r="Q8988">
            <v>0</v>
          </cell>
          <cell r="T8988">
            <v>0</v>
          </cell>
          <cell r="U8988">
            <v>0</v>
          </cell>
          <cell r="V8988">
            <v>0</v>
          </cell>
        </row>
        <row r="8989">
          <cell r="M8989" t="str">
            <v>﻿Đang hoạt động</v>
          </cell>
          <cell r="N8989">
            <v>42674</v>
          </cell>
          <cell r="Q8989">
            <v>0</v>
          </cell>
          <cell r="T8989">
            <v>0</v>
          </cell>
          <cell r="U8989">
            <v>0</v>
          </cell>
          <cell r="V8989">
            <v>0</v>
          </cell>
        </row>
        <row r="8990">
          <cell r="M8990" t="str">
            <v>﻿Đang hoạt động</v>
          </cell>
          <cell r="N8990">
            <v>42674</v>
          </cell>
          <cell r="Q8990">
            <v>0</v>
          </cell>
          <cell r="T8990">
            <v>0</v>
          </cell>
          <cell r="U8990">
            <v>0</v>
          </cell>
          <cell r="V8990">
            <v>0</v>
          </cell>
        </row>
        <row r="8991">
          <cell r="M8991" t="str">
            <v>﻿Đang hoạt động</v>
          </cell>
          <cell r="N8991">
            <v>42712</v>
          </cell>
          <cell r="Q8991">
            <v>0</v>
          </cell>
          <cell r="T8991">
            <v>0</v>
          </cell>
          <cell r="U8991">
            <v>0</v>
          </cell>
          <cell r="V8991">
            <v>0</v>
          </cell>
        </row>
        <row r="8992">
          <cell r="D8992" t="str">
            <v>LUCKY CAT</v>
          </cell>
          <cell r="M8992" t="str">
            <v>﻿Đã nghỉ việc</v>
          </cell>
          <cell r="N8992">
            <v>42671</v>
          </cell>
          <cell r="Q8992">
            <v>0</v>
          </cell>
          <cell r="T8992">
            <v>0</v>
          </cell>
          <cell r="U8992">
            <v>0</v>
          </cell>
          <cell r="V8992">
            <v>0</v>
          </cell>
        </row>
        <row r="8993">
          <cell r="M8993" t="str">
            <v>﻿Đang hoạt động</v>
          </cell>
          <cell r="N8993">
            <v>42674</v>
          </cell>
          <cell r="Q8993">
            <v>0</v>
          </cell>
          <cell r="T8993">
            <v>0</v>
          </cell>
          <cell r="U8993">
            <v>0</v>
          </cell>
          <cell r="V8993">
            <v>0</v>
          </cell>
        </row>
        <row r="8994">
          <cell r="D8994" t="str">
            <v>BELIEVE IN FUTURE</v>
          </cell>
          <cell r="M8994" t="str">
            <v>﻿Đã nghỉ việc</v>
          </cell>
          <cell r="N8994">
            <v>42671</v>
          </cell>
          <cell r="Q8994">
            <v>0</v>
          </cell>
          <cell r="T8994">
            <v>0</v>
          </cell>
          <cell r="U8994">
            <v>0</v>
          </cell>
          <cell r="V8994">
            <v>0</v>
          </cell>
        </row>
        <row r="8995">
          <cell r="M8995" t="str">
            <v>﻿Đang hoạt động</v>
          </cell>
          <cell r="N8995">
            <v>42674</v>
          </cell>
          <cell r="Q8995">
            <v>0</v>
          </cell>
          <cell r="T8995">
            <v>0</v>
          </cell>
          <cell r="U8995">
            <v>0</v>
          </cell>
          <cell r="V8995">
            <v>0</v>
          </cell>
        </row>
        <row r="8996">
          <cell r="D8996" t="str">
            <v>LUCKY CAT</v>
          </cell>
          <cell r="M8996" t="str">
            <v>﻿Đang hoạt động</v>
          </cell>
          <cell r="N8996">
            <v>42671</v>
          </cell>
          <cell r="Q8996">
            <v>0</v>
          </cell>
          <cell r="T8996">
            <v>0</v>
          </cell>
          <cell r="U8996">
            <v>1</v>
          </cell>
          <cell r="V8996">
            <v>0</v>
          </cell>
        </row>
        <row r="8997">
          <cell r="M8997" t="str">
            <v>﻿Đang hoạt động</v>
          </cell>
          <cell r="N8997">
            <v>42712</v>
          </cell>
          <cell r="Q8997">
            <v>0</v>
          </cell>
          <cell r="T8997">
            <v>0</v>
          </cell>
          <cell r="U8997">
            <v>0</v>
          </cell>
          <cell r="V8997">
            <v>0</v>
          </cell>
        </row>
        <row r="8998">
          <cell r="D8998" t="str">
            <v>BELIEVE IN FUTURE</v>
          </cell>
          <cell r="M8998" t="str">
            <v>﻿Đang hoạt động</v>
          </cell>
          <cell r="N8998">
            <v>42671</v>
          </cell>
          <cell r="Q8998">
            <v>1</v>
          </cell>
          <cell r="T8998">
            <v>0</v>
          </cell>
          <cell r="U8998">
            <v>0</v>
          </cell>
          <cell r="V8998">
            <v>0</v>
          </cell>
        </row>
        <row r="8999">
          <cell r="D8999" t="str">
            <v>COT GENCASA</v>
          </cell>
          <cell r="M8999" t="str">
            <v>﻿Đang hoạt động</v>
          </cell>
          <cell r="N8999">
            <v>42671</v>
          </cell>
          <cell r="Q8999">
            <v>1</v>
          </cell>
          <cell r="T8999">
            <v>0</v>
          </cell>
          <cell r="U8999">
            <v>0</v>
          </cell>
          <cell r="V8999">
            <v>0</v>
          </cell>
        </row>
        <row r="9000">
          <cell r="M9000" t="str">
            <v>﻿Đang hoạt động</v>
          </cell>
          <cell r="N9000">
            <v>42674</v>
          </cell>
          <cell r="Q9000">
            <v>0</v>
          </cell>
          <cell r="T9000">
            <v>0</v>
          </cell>
          <cell r="U9000">
            <v>0</v>
          </cell>
          <cell r="V9000">
            <v>0</v>
          </cell>
        </row>
        <row r="9001">
          <cell r="D9001" t="str">
            <v>LUCKY CAT</v>
          </cell>
          <cell r="M9001" t="str">
            <v>﻿Đang hoạt động</v>
          </cell>
          <cell r="N9001">
            <v>42671</v>
          </cell>
          <cell r="Q9001">
            <v>1</v>
          </cell>
          <cell r="T9001">
            <v>0</v>
          </cell>
          <cell r="U9001">
            <v>0</v>
          </cell>
          <cell r="V9001">
            <v>0</v>
          </cell>
        </row>
        <row r="9002">
          <cell r="D9002" t="str">
            <v>GENCASA TÂN PHÚ</v>
          </cell>
          <cell r="M9002" t="str">
            <v>﻿Đang hoạt động</v>
          </cell>
          <cell r="N9002">
            <v>42671</v>
          </cell>
          <cell r="Q9002">
            <v>1</v>
          </cell>
          <cell r="T9002">
            <v>0</v>
          </cell>
          <cell r="U9002">
            <v>0</v>
          </cell>
          <cell r="V9002">
            <v>0</v>
          </cell>
        </row>
        <row r="9003">
          <cell r="D9003" t="str">
            <v>MEGA</v>
          </cell>
          <cell r="M9003" t="str">
            <v>﻿Đang hoạt động</v>
          </cell>
          <cell r="N9003">
            <v>42671</v>
          </cell>
          <cell r="Q9003">
            <v>1</v>
          </cell>
          <cell r="T9003">
            <v>0</v>
          </cell>
          <cell r="U9003">
            <v>0</v>
          </cell>
          <cell r="V9003">
            <v>0</v>
          </cell>
        </row>
        <row r="9004">
          <cell r="M9004" t="str">
            <v>﻿Đang hoạt động</v>
          </cell>
          <cell r="N9004">
            <v>42674</v>
          </cell>
          <cell r="Q9004">
            <v>0</v>
          </cell>
          <cell r="T9004">
            <v>0</v>
          </cell>
          <cell r="U9004">
            <v>0</v>
          </cell>
          <cell r="V9004">
            <v>0</v>
          </cell>
        </row>
        <row r="9005">
          <cell r="D9005" t="str">
            <v>MEGA</v>
          </cell>
          <cell r="M9005" t="str">
            <v>﻿Đã nghỉ việc</v>
          </cell>
          <cell r="N9005">
            <v>42671</v>
          </cell>
          <cell r="Q9005">
            <v>0</v>
          </cell>
          <cell r="T9005">
            <v>0</v>
          </cell>
          <cell r="U9005">
            <v>0</v>
          </cell>
          <cell r="V9005">
            <v>0</v>
          </cell>
        </row>
        <row r="9006">
          <cell r="M9006" t="str">
            <v>﻿Đang hoạt động</v>
          </cell>
          <cell r="N9006">
            <v>42674</v>
          </cell>
          <cell r="Q9006">
            <v>0</v>
          </cell>
          <cell r="T9006">
            <v>0</v>
          </cell>
          <cell r="U9006">
            <v>0</v>
          </cell>
          <cell r="V9006">
            <v>0</v>
          </cell>
        </row>
        <row r="9007">
          <cell r="D9007" t="str">
            <v>MEGA</v>
          </cell>
          <cell r="M9007" t="str">
            <v>﻿Đã nghỉ việc</v>
          </cell>
          <cell r="N9007">
            <v>42671</v>
          </cell>
          <cell r="Q9007">
            <v>0</v>
          </cell>
          <cell r="T9007">
            <v>0</v>
          </cell>
          <cell r="U9007">
            <v>0</v>
          </cell>
          <cell r="V9007">
            <v>0</v>
          </cell>
        </row>
        <row r="9008">
          <cell r="D9008" t="str">
            <v>GENCASA YÊN BÁI</v>
          </cell>
          <cell r="M9008" t="str">
            <v>﻿Đã nghỉ việc</v>
          </cell>
          <cell r="N9008">
            <v>42696</v>
          </cell>
          <cell r="Q9008">
            <v>0</v>
          </cell>
          <cell r="T9008">
            <v>0</v>
          </cell>
          <cell r="U9008">
            <v>0</v>
          </cell>
          <cell r="V9008">
            <v>0</v>
          </cell>
        </row>
        <row r="9009">
          <cell r="D9009" t="str">
            <v>GENCASA YÊN BÁI</v>
          </cell>
          <cell r="M9009" t="str">
            <v>﻿Đã nghỉ việc</v>
          </cell>
          <cell r="N9009">
            <v>42670</v>
          </cell>
          <cell r="Q9009">
            <v>0</v>
          </cell>
          <cell r="T9009">
            <v>0</v>
          </cell>
          <cell r="U9009">
            <v>0</v>
          </cell>
          <cell r="V9009">
            <v>0</v>
          </cell>
        </row>
        <row r="9010">
          <cell r="D9010" t="str">
            <v>GENCASA YÊN BÁI</v>
          </cell>
          <cell r="M9010" t="str">
            <v>﻿Đang hoạt động</v>
          </cell>
          <cell r="N9010">
            <v>42670</v>
          </cell>
          <cell r="Q9010">
            <v>1</v>
          </cell>
          <cell r="T9010">
            <v>0</v>
          </cell>
          <cell r="U9010">
            <v>0</v>
          </cell>
          <cell r="V9010">
            <v>0</v>
          </cell>
        </row>
        <row r="9011">
          <cell r="D9011" t="str">
            <v>EIB MIỀN TRUNG 2</v>
          </cell>
          <cell r="M9011" t="str">
            <v>﻿Đang hoạt động</v>
          </cell>
          <cell r="N9011">
            <v>42678</v>
          </cell>
          <cell r="Q9011">
            <v>0</v>
          </cell>
          <cell r="T9011">
            <v>0</v>
          </cell>
          <cell r="U9011">
            <v>0</v>
          </cell>
          <cell r="V9011">
            <v>0</v>
          </cell>
        </row>
        <row r="9012">
          <cell r="D9012" t="str">
            <v>GENCASA YÊN BÁI</v>
          </cell>
          <cell r="M9012" t="str">
            <v>﻿Đã nghỉ việc</v>
          </cell>
          <cell r="N9012">
            <v>42670</v>
          </cell>
          <cell r="Q9012">
            <v>0</v>
          </cell>
          <cell r="T9012">
            <v>0</v>
          </cell>
          <cell r="U9012">
            <v>0</v>
          </cell>
          <cell r="V9012">
            <v>0</v>
          </cell>
        </row>
        <row r="9013">
          <cell r="D9013" t="str">
            <v>EIB MIỀN NAM 1</v>
          </cell>
          <cell r="M9013" t="str">
            <v>﻿Đang hoạt động</v>
          </cell>
          <cell r="N9013">
            <v>42682</v>
          </cell>
          <cell r="Q9013">
            <v>0</v>
          </cell>
          <cell r="T9013">
            <v>0</v>
          </cell>
          <cell r="U9013">
            <v>0</v>
          </cell>
          <cell r="V9013">
            <v>0</v>
          </cell>
        </row>
        <row r="9014">
          <cell r="D9014" t="str">
            <v>LONG XUYÊN</v>
          </cell>
          <cell r="M9014" t="str">
            <v>﻿Tạm đình chỉ</v>
          </cell>
          <cell r="N9014">
            <v>42669</v>
          </cell>
          <cell r="Q9014">
            <v>0</v>
          </cell>
          <cell r="T9014">
            <v>0</v>
          </cell>
          <cell r="U9014">
            <v>1</v>
          </cell>
          <cell r="V9014">
            <v>0</v>
          </cell>
        </row>
        <row r="9015">
          <cell r="D9015" t="str">
            <v>BELIEVE IN FUTURE</v>
          </cell>
          <cell r="M9015" t="str">
            <v>﻿Đang hoạt động</v>
          </cell>
          <cell r="N9015">
            <v>42678</v>
          </cell>
          <cell r="Q9015">
            <v>1</v>
          </cell>
          <cell r="T9015">
            <v>0</v>
          </cell>
          <cell r="U9015">
            <v>0</v>
          </cell>
          <cell r="V9015">
            <v>0</v>
          </cell>
        </row>
        <row r="9016">
          <cell r="D9016" t="str">
            <v>LONG XUYÊN</v>
          </cell>
          <cell r="M9016" t="str">
            <v>﻿Đang hoạt động</v>
          </cell>
          <cell r="N9016">
            <v>42699</v>
          </cell>
          <cell r="Q9016">
            <v>0</v>
          </cell>
          <cell r="T9016">
            <v>0</v>
          </cell>
          <cell r="U9016">
            <v>1</v>
          </cell>
          <cell r="V9016">
            <v>0</v>
          </cell>
        </row>
        <row r="9017">
          <cell r="D9017" t="str">
            <v>LONG XUYÊN</v>
          </cell>
          <cell r="M9017" t="str">
            <v>﻿Đang hoạt động</v>
          </cell>
          <cell r="N9017">
            <v>42669</v>
          </cell>
          <cell r="Q9017">
            <v>0</v>
          </cell>
          <cell r="T9017">
            <v>0</v>
          </cell>
          <cell r="U9017">
            <v>1</v>
          </cell>
          <cell r="V9017">
            <v>0</v>
          </cell>
        </row>
        <row r="9018">
          <cell r="D9018" t="str">
            <v>GENCASA THÁI NGUYÊN</v>
          </cell>
          <cell r="M9018" t="str">
            <v>﻿Đang hoạt động</v>
          </cell>
          <cell r="N9018">
            <v>42671</v>
          </cell>
          <cell r="Q9018">
            <v>1</v>
          </cell>
          <cell r="T9018">
            <v>0</v>
          </cell>
          <cell r="U9018">
            <v>0</v>
          </cell>
          <cell r="V9018">
            <v>0</v>
          </cell>
        </row>
        <row r="9019">
          <cell r="D9019" t="str">
            <v>PHI MÃ</v>
          </cell>
          <cell r="M9019" t="str">
            <v>﻿Đang hoạt động</v>
          </cell>
          <cell r="N9019">
            <v>42682</v>
          </cell>
          <cell r="Q9019">
            <v>1</v>
          </cell>
          <cell r="T9019">
            <v>0</v>
          </cell>
          <cell r="U9019">
            <v>0</v>
          </cell>
          <cell r="V9019">
            <v>0</v>
          </cell>
        </row>
        <row r="9020">
          <cell r="D9020" t="str">
            <v>LONG XUYÊN</v>
          </cell>
          <cell r="M9020" t="str">
            <v>﻿Đang hoạt động</v>
          </cell>
          <cell r="N9020">
            <v>42730</v>
          </cell>
          <cell r="Q9020">
            <v>0</v>
          </cell>
          <cell r="T9020">
            <v>0</v>
          </cell>
          <cell r="U9020">
            <v>1</v>
          </cell>
          <cell r="V9020">
            <v>0</v>
          </cell>
        </row>
        <row r="9021">
          <cell r="D9021" t="str">
            <v>GENCASA THÁI NGUYÊN</v>
          </cell>
          <cell r="M9021" t="str">
            <v>﻿Đang hoạt động</v>
          </cell>
          <cell r="N9021">
            <v>42671</v>
          </cell>
          <cell r="Q9021">
            <v>1</v>
          </cell>
          <cell r="T9021">
            <v>0</v>
          </cell>
          <cell r="U9021">
            <v>0</v>
          </cell>
          <cell r="V9021">
            <v>0</v>
          </cell>
        </row>
        <row r="9022">
          <cell r="D9022" t="str">
            <v>GENCASA THÁI NGUYÊN</v>
          </cell>
          <cell r="M9022" t="str">
            <v>﻿Đã nghỉ việc</v>
          </cell>
          <cell r="N9022">
            <v>42671</v>
          </cell>
          <cell r="Q9022">
            <v>0</v>
          </cell>
          <cell r="T9022">
            <v>0</v>
          </cell>
          <cell r="U9022">
            <v>0</v>
          </cell>
          <cell r="V9022">
            <v>0</v>
          </cell>
        </row>
        <row r="9023">
          <cell r="D9023" t="str">
            <v>LONG XUYÊN</v>
          </cell>
          <cell r="M9023" t="str">
            <v>﻿Đang hoạt động</v>
          </cell>
          <cell r="N9023">
            <v>42669</v>
          </cell>
          <cell r="Q9023">
            <v>0</v>
          </cell>
          <cell r="T9023">
            <v>0</v>
          </cell>
          <cell r="U9023">
            <v>1</v>
          </cell>
          <cell r="V9023">
            <v>0</v>
          </cell>
        </row>
        <row r="9024">
          <cell r="D9024" t="str">
            <v>LONG XUYÊN</v>
          </cell>
          <cell r="M9024" t="str">
            <v>﻿Đang hoạt động</v>
          </cell>
          <cell r="N9024">
            <v>42669</v>
          </cell>
          <cell r="Q9024">
            <v>0</v>
          </cell>
          <cell r="T9024">
            <v>0</v>
          </cell>
          <cell r="U9024">
            <v>0</v>
          </cell>
          <cell r="V9024">
            <v>1</v>
          </cell>
        </row>
        <row r="9025">
          <cell r="D9025" t="str">
            <v>LUCKY STAR</v>
          </cell>
          <cell r="M9025" t="str">
            <v>﻿Đang hoạt động</v>
          </cell>
          <cell r="N9025">
            <v>42678</v>
          </cell>
          <cell r="Q9025">
            <v>1</v>
          </cell>
          <cell r="T9025">
            <v>0</v>
          </cell>
          <cell r="U9025">
            <v>0</v>
          </cell>
          <cell r="V9025">
            <v>0</v>
          </cell>
        </row>
        <row r="9026">
          <cell r="D9026" t="str">
            <v>GENCASA YÊN BÁI</v>
          </cell>
          <cell r="M9026" t="str">
            <v>﻿Đang hoạt động</v>
          </cell>
          <cell r="N9026">
            <v>42697</v>
          </cell>
          <cell r="Q9026">
            <v>1</v>
          </cell>
          <cell r="T9026">
            <v>0</v>
          </cell>
          <cell r="U9026">
            <v>0</v>
          </cell>
          <cell r="V9026">
            <v>0</v>
          </cell>
        </row>
        <row r="9027">
          <cell r="D9027" t="str">
            <v>GENCASA YÊN BÁI</v>
          </cell>
          <cell r="M9027" t="str">
            <v>﻿Đang hoạt động</v>
          </cell>
          <cell r="N9027">
            <v>42670</v>
          </cell>
          <cell r="Q9027">
            <v>1</v>
          </cell>
          <cell r="T9027">
            <v>0</v>
          </cell>
          <cell r="U9027">
            <v>0</v>
          </cell>
          <cell r="V9027">
            <v>0</v>
          </cell>
        </row>
        <row r="9028">
          <cell r="D9028" t="str">
            <v>THE QUEEN</v>
          </cell>
          <cell r="M9028" t="str">
            <v>﻿Đang hoạt động</v>
          </cell>
          <cell r="N9028">
            <v>42678</v>
          </cell>
          <cell r="Q9028">
            <v>1</v>
          </cell>
          <cell r="T9028">
            <v>0</v>
          </cell>
          <cell r="U9028">
            <v>0</v>
          </cell>
          <cell r="V9028">
            <v>0</v>
          </cell>
        </row>
        <row r="9029">
          <cell r="D9029" t="str">
            <v>GENCASA YÊN BÁI</v>
          </cell>
          <cell r="M9029" t="str">
            <v>﻿Đang hoạt động</v>
          </cell>
          <cell r="N9029">
            <v>42670</v>
          </cell>
          <cell r="Q9029">
            <v>1</v>
          </cell>
          <cell r="T9029">
            <v>0</v>
          </cell>
          <cell r="U9029">
            <v>0</v>
          </cell>
          <cell r="V9029">
            <v>0</v>
          </cell>
        </row>
        <row r="9030">
          <cell r="D9030" t="str">
            <v>GENCASA YÊN BÁI</v>
          </cell>
          <cell r="M9030" t="str">
            <v>﻿Đang hoạt động</v>
          </cell>
          <cell r="N9030">
            <v>42724</v>
          </cell>
          <cell r="Q9030">
            <v>1</v>
          </cell>
          <cell r="T9030">
            <v>0</v>
          </cell>
          <cell r="U9030">
            <v>0</v>
          </cell>
          <cell r="V9030">
            <v>0</v>
          </cell>
        </row>
        <row r="9031">
          <cell r="D9031" t="str">
            <v>GENCASA YÊN BÁI</v>
          </cell>
          <cell r="M9031" t="str">
            <v>﻿Đang hoạt động</v>
          </cell>
          <cell r="N9031">
            <v>42670</v>
          </cell>
          <cell r="Q9031">
            <v>1</v>
          </cell>
          <cell r="T9031">
            <v>0</v>
          </cell>
          <cell r="U9031">
            <v>0</v>
          </cell>
          <cell r="V9031">
            <v>0</v>
          </cell>
        </row>
        <row r="9032">
          <cell r="D9032" t="str">
            <v>MEGA</v>
          </cell>
          <cell r="M9032" t="str">
            <v>﻿Đang hoạt động</v>
          </cell>
          <cell r="N9032">
            <v>42678</v>
          </cell>
          <cell r="Q9032">
            <v>1</v>
          </cell>
          <cell r="T9032">
            <v>0</v>
          </cell>
          <cell r="U9032">
            <v>0</v>
          </cell>
          <cell r="V9032">
            <v>0</v>
          </cell>
        </row>
        <row r="9033">
          <cell r="D9033" t="str">
            <v>THE SKY</v>
          </cell>
          <cell r="M9033" t="str">
            <v>﻿Đã nghỉ việc</v>
          </cell>
          <cell r="N9033">
            <v>42677</v>
          </cell>
          <cell r="Q9033">
            <v>0</v>
          </cell>
          <cell r="T9033">
            <v>0</v>
          </cell>
          <cell r="U9033">
            <v>0</v>
          </cell>
          <cell r="V9033">
            <v>0</v>
          </cell>
        </row>
        <row r="9034">
          <cell r="D9034" t="str">
            <v>SUNFLOWER</v>
          </cell>
          <cell r="M9034" t="str">
            <v>﻿Đang hoạt động</v>
          </cell>
          <cell r="N9034">
            <v>42677</v>
          </cell>
          <cell r="Q9034">
            <v>1</v>
          </cell>
          <cell r="T9034">
            <v>0</v>
          </cell>
          <cell r="U9034">
            <v>0</v>
          </cell>
          <cell r="V9034">
            <v>0</v>
          </cell>
        </row>
        <row r="9035">
          <cell r="D9035" t="str">
            <v>SUNFLOWER</v>
          </cell>
          <cell r="M9035" t="str">
            <v>﻿Đang hoạt động</v>
          </cell>
          <cell r="N9035">
            <v>42677</v>
          </cell>
          <cell r="Q9035">
            <v>1</v>
          </cell>
          <cell r="T9035">
            <v>0</v>
          </cell>
          <cell r="U9035">
            <v>0</v>
          </cell>
          <cell r="V9035">
            <v>0</v>
          </cell>
        </row>
        <row r="9036">
          <cell r="D9036" t="str">
            <v>F.B.I</v>
          </cell>
          <cell r="M9036" t="str">
            <v>﻿Đang hoạt động</v>
          </cell>
          <cell r="N9036">
            <v>42690</v>
          </cell>
          <cell r="Q9036">
            <v>1</v>
          </cell>
          <cell r="T9036">
            <v>0</v>
          </cell>
          <cell r="U9036">
            <v>0</v>
          </cell>
          <cell r="V9036">
            <v>0</v>
          </cell>
        </row>
        <row r="9037">
          <cell r="D9037" t="str">
            <v>G-G</v>
          </cell>
          <cell r="M9037" t="str">
            <v>﻿Đang hoạt động</v>
          </cell>
          <cell r="N9037">
            <v>42677</v>
          </cell>
          <cell r="Q9037">
            <v>1</v>
          </cell>
          <cell r="T9037">
            <v>0</v>
          </cell>
          <cell r="U9037">
            <v>0</v>
          </cell>
          <cell r="V9037">
            <v>0</v>
          </cell>
        </row>
        <row r="9038">
          <cell r="D9038" t="str">
            <v>DIAMOND</v>
          </cell>
          <cell r="M9038" t="str">
            <v>﻿Đã nghỉ việc</v>
          </cell>
          <cell r="N9038">
            <v>42677</v>
          </cell>
          <cell r="Q9038">
            <v>0</v>
          </cell>
          <cell r="T9038">
            <v>0</v>
          </cell>
          <cell r="U9038">
            <v>0</v>
          </cell>
          <cell r="V9038">
            <v>0</v>
          </cell>
        </row>
        <row r="9039">
          <cell r="D9039" t="str">
            <v>THE CAPITAL</v>
          </cell>
          <cell r="M9039" t="str">
            <v>﻿Đã nghỉ việc</v>
          </cell>
          <cell r="N9039">
            <v>42677</v>
          </cell>
          <cell r="Q9039">
            <v>0</v>
          </cell>
          <cell r="T9039">
            <v>0</v>
          </cell>
          <cell r="U9039">
            <v>0</v>
          </cell>
          <cell r="V9039">
            <v>0</v>
          </cell>
        </row>
        <row r="9040">
          <cell r="D9040" t="str">
            <v>SUNFLOWER</v>
          </cell>
          <cell r="M9040" t="str">
            <v>﻿Đang hoạt động</v>
          </cell>
          <cell r="N9040">
            <v>42677</v>
          </cell>
          <cell r="Q9040">
            <v>1</v>
          </cell>
          <cell r="T9040">
            <v>0</v>
          </cell>
          <cell r="U9040">
            <v>0</v>
          </cell>
          <cell r="V9040">
            <v>0</v>
          </cell>
        </row>
        <row r="9041">
          <cell r="D9041" t="str">
            <v>SUNFLOWER</v>
          </cell>
          <cell r="M9041" t="str">
            <v>﻿Đã nghỉ việc</v>
          </cell>
          <cell r="N9041">
            <v>42677</v>
          </cell>
          <cell r="Q9041">
            <v>0</v>
          </cell>
          <cell r="T9041">
            <v>0</v>
          </cell>
          <cell r="U9041">
            <v>0</v>
          </cell>
          <cell r="V9041">
            <v>0</v>
          </cell>
        </row>
        <row r="9042">
          <cell r="D9042" t="str">
            <v>TCA TEAM</v>
          </cell>
          <cell r="M9042" t="str">
            <v>﻿Đang hoạt động</v>
          </cell>
          <cell r="N9042">
            <v>42681</v>
          </cell>
          <cell r="Q9042">
            <v>0</v>
          </cell>
          <cell r="T9042">
            <v>0</v>
          </cell>
          <cell r="U9042">
            <v>0</v>
          </cell>
          <cell r="V9042">
            <v>0</v>
          </cell>
        </row>
        <row r="9043">
          <cell r="D9043" t="str">
            <v>LUCKY CAT</v>
          </cell>
          <cell r="M9043" t="str">
            <v>﻿Đang hoạt động</v>
          </cell>
          <cell r="N9043">
            <v>42678</v>
          </cell>
          <cell r="Q9043">
            <v>1</v>
          </cell>
          <cell r="T9043">
            <v>0</v>
          </cell>
          <cell r="U9043">
            <v>0</v>
          </cell>
          <cell r="V9043">
            <v>0</v>
          </cell>
        </row>
        <row r="9044">
          <cell r="D9044" t="str">
            <v>TCA TEAM</v>
          </cell>
          <cell r="M9044" t="str">
            <v>﻿Đang hoạt động</v>
          </cell>
          <cell r="N9044">
            <v>42682</v>
          </cell>
          <cell r="Q9044">
            <v>0</v>
          </cell>
          <cell r="T9044">
            <v>0</v>
          </cell>
          <cell r="U9044">
            <v>0</v>
          </cell>
          <cell r="V9044">
            <v>0</v>
          </cell>
        </row>
        <row r="9045">
          <cell r="D9045" t="str">
            <v>TCA TEAM</v>
          </cell>
          <cell r="M9045" t="str">
            <v>﻿Đang hoạt động</v>
          </cell>
          <cell r="N9045">
            <v>42681</v>
          </cell>
          <cell r="Q9045">
            <v>0</v>
          </cell>
          <cell r="T9045">
            <v>0</v>
          </cell>
          <cell r="U9045">
            <v>0</v>
          </cell>
          <cell r="V9045">
            <v>0</v>
          </cell>
        </row>
        <row r="9046">
          <cell r="D9046" t="str">
            <v>THE SKY</v>
          </cell>
          <cell r="M9046" t="str">
            <v>﻿Đã nghỉ việc</v>
          </cell>
          <cell r="N9046">
            <v>42677</v>
          </cell>
          <cell r="Q9046">
            <v>0</v>
          </cell>
          <cell r="T9046">
            <v>0</v>
          </cell>
          <cell r="U9046">
            <v>0</v>
          </cell>
          <cell r="V9046">
            <v>0</v>
          </cell>
        </row>
        <row r="9047">
          <cell r="D9047" t="str">
            <v>TCA TEAM</v>
          </cell>
          <cell r="M9047" t="str">
            <v>﻿Đang hoạt động</v>
          </cell>
          <cell r="N9047">
            <v>42681</v>
          </cell>
          <cell r="Q9047">
            <v>0</v>
          </cell>
          <cell r="T9047">
            <v>0</v>
          </cell>
          <cell r="U9047">
            <v>0</v>
          </cell>
          <cell r="V9047">
            <v>0</v>
          </cell>
        </row>
        <row r="9048">
          <cell r="D9048" t="str">
            <v>TCA TEAM</v>
          </cell>
          <cell r="M9048" t="str">
            <v>﻿Đang hoạt động</v>
          </cell>
          <cell r="N9048">
            <v>42681</v>
          </cell>
          <cell r="Q9048">
            <v>0</v>
          </cell>
          <cell r="T9048">
            <v>0</v>
          </cell>
          <cell r="U9048">
            <v>0</v>
          </cell>
          <cell r="V9048">
            <v>0</v>
          </cell>
        </row>
        <row r="9049">
          <cell r="D9049" t="str">
            <v>THE SKY</v>
          </cell>
          <cell r="M9049" t="str">
            <v>﻿Đang hoạt động</v>
          </cell>
          <cell r="N9049">
            <v>42677</v>
          </cell>
          <cell r="Q9049">
            <v>1</v>
          </cell>
          <cell r="T9049">
            <v>0</v>
          </cell>
          <cell r="U9049">
            <v>0</v>
          </cell>
          <cell r="V9049">
            <v>0</v>
          </cell>
        </row>
        <row r="9050">
          <cell r="D9050" t="str">
            <v>CUPID</v>
          </cell>
          <cell r="M9050" t="str">
            <v>﻿Đang hoạt động</v>
          </cell>
          <cell r="N9050">
            <v>42678</v>
          </cell>
          <cell r="Q9050">
            <v>1</v>
          </cell>
          <cell r="T9050">
            <v>0</v>
          </cell>
          <cell r="U9050">
            <v>0</v>
          </cell>
          <cell r="V9050">
            <v>0</v>
          </cell>
        </row>
        <row r="9051">
          <cell r="D9051" t="str">
            <v>TCA TEAM</v>
          </cell>
          <cell r="M9051" t="str">
            <v>﻿Đang hoạt động</v>
          </cell>
          <cell r="N9051">
            <v>42681</v>
          </cell>
          <cell r="Q9051">
            <v>0</v>
          </cell>
          <cell r="T9051">
            <v>0</v>
          </cell>
          <cell r="U9051">
            <v>0</v>
          </cell>
          <cell r="V9051">
            <v>0</v>
          </cell>
        </row>
        <row r="9052">
          <cell r="D9052" t="str">
            <v>TCA TEAM</v>
          </cell>
          <cell r="M9052" t="str">
            <v>﻿Đang hoạt động</v>
          </cell>
          <cell r="N9052">
            <v>42681</v>
          </cell>
          <cell r="Q9052">
            <v>0</v>
          </cell>
          <cell r="T9052">
            <v>0</v>
          </cell>
          <cell r="U9052">
            <v>0</v>
          </cell>
          <cell r="V9052">
            <v>0</v>
          </cell>
        </row>
        <row r="9053">
          <cell r="D9053" t="str">
            <v>TCA TEAM</v>
          </cell>
          <cell r="M9053" t="str">
            <v>﻿Đang hoạt động</v>
          </cell>
          <cell r="N9053">
            <v>42740</v>
          </cell>
          <cell r="Q9053">
            <v>0</v>
          </cell>
          <cell r="T9053">
            <v>0</v>
          </cell>
          <cell r="U9053">
            <v>0</v>
          </cell>
          <cell r="V9053">
            <v>0</v>
          </cell>
        </row>
        <row r="9054">
          <cell r="D9054" t="str">
            <v>TCA TEAM</v>
          </cell>
          <cell r="M9054" t="str">
            <v>﻿Đang hoạt động</v>
          </cell>
          <cell r="N9054">
            <v>42681</v>
          </cell>
          <cell r="Q9054">
            <v>0</v>
          </cell>
          <cell r="T9054">
            <v>0</v>
          </cell>
          <cell r="U9054">
            <v>0</v>
          </cell>
          <cell r="V9054">
            <v>0</v>
          </cell>
        </row>
        <row r="9055">
          <cell r="D9055" t="str">
            <v>TCA TEAM</v>
          </cell>
          <cell r="M9055" t="str">
            <v>﻿Đang hoạt động</v>
          </cell>
          <cell r="N9055">
            <v>42681</v>
          </cell>
          <cell r="Q9055">
            <v>0</v>
          </cell>
          <cell r="T9055">
            <v>0</v>
          </cell>
          <cell r="U9055">
            <v>0</v>
          </cell>
          <cell r="V9055">
            <v>0</v>
          </cell>
        </row>
        <row r="9056">
          <cell r="D9056" t="str">
            <v>TCA TEAM</v>
          </cell>
          <cell r="M9056" t="str">
            <v>﻿Đang hoạt động</v>
          </cell>
          <cell r="N9056">
            <v>42681</v>
          </cell>
          <cell r="Q9056">
            <v>0</v>
          </cell>
          <cell r="T9056">
            <v>0</v>
          </cell>
          <cell r="U9056">
            <v>0</v>
          </cell>
          <cell r="V9056">
            <v>0</v>
          </cell>
        </row>
        <row r="9057">
          <cell r="D9057" t="str">
            <v>TCA TEAM</v>
          </cell>
          <cell r="M9057" t="str">
            <v>﻿Đang hoạt động</v>
          </cell>
          <cell r="N9057">
            <v>42681</v>
          </cell>
          <cell r="Q9057">
            <v>0</v>
          </cell>
          <cell r="T9057">
            <v>0</v>
          </cell>
          <cell r="U9057">
            <v>0</v>
          </cell>
          <cell r="V9057">
            <v>0</v>
          </cell>
        </row>
        <row r="9058">
          <cell r="D9058" t="str">
            <v>TCA TEAM</v>
          </cell>
          <cell r="M9058" t="str">
            <v>﻿Đang hoạt động</v>
          </cell>
          <cell r="N9058">
            <v>42740</v>
          </cell>
          <cell r="Q9058">
            <v>0</v>
          </cell>
          <cell r="T9058">
            <v>0</v>
          </cell>
          <cell r="U9058">
            <v>0</v>
          </cell>
          <cell r="V9058">
            <v>0</v>
          </cell>
        </row>
        <row r="9059">
          <cell r="D9059" t="str">
            <v>TCA TEAM</v>
          </cell>
          <cell r="M9059" t="str">
            <v>﻿Đang hoạt động</v>
          </cell>
          <cell r="N9059">
            <v>42740</v>
          </cell>
          <cell r="Q9059">
            <v>0</v>
          </cell>
          <cell r="T9059">
            <v>0</v>
          </cell>
          <cell r="U9059">
            <v>0</v>
          </cell>
          <cell r="V9059">
            <v>0</v>
          </cell>
        </row>
        <row r="9060">
          <cell r="D9060" t="str">
            <v>TCA TEAM</v>
          </cell>
          <cell r="M9060" t="str">
            <v>﻿Đang hoạt động</v>
          </cell>
          <cell r="N9060">
            <v>42740</v>
          </cell>
          <cell r="Q9060">
            <v>0</v>
          </cell>
          <cell r="T9060">
            <v>0</v>
          </cell>
          <cell r="U9060">
            <v>0</v>
          </cell>
          <cell r="V9060">
            <v>0</v>
          </cell>
        </row>
        <row r="9061">
          <cell r="D9061" t="str">
            <v>TCA TEAM</v>
          </cell>
          <cell r="M9061" t="str">
            <v>﻿Đang hoạt động</v>
          </cell>
          <cell r="N9061">
            <v>42681</v>
          </cell>
          <cell r="Q9061">
            <v>0</v>
          </cell>
          <cell r="T9061">
            <v>0</v>
          </cell>
          <cell r="U9061">
            <v>0</v>
          </cell>
          <cell r="V9061">
            <v>0</v>
          </cell>
        </row>
        <row r="9062">
          <cell r="D9062" t="str">
            <v>GENCASA YÊN BÁI</v>
          </cell>
          <cell r="M9062" t="str">
            <v>﻿Đang hoạt động</v>
          </cell>
          <cell r="N9062">
            <v>42670</v>
          </cell>
          <cell r="Q9062">
            <v>0</v>
          </cell>
          <cell r="T9062">
            <v>0</v>
          </cell>
          <cell r="U9062">
            <v>1</v>
          </cell>
          <cell r="V9062">
            <v>0</v>
          </cell>
        </row>
        <row r="9063">
          <cell r="D9063" t="str">
            <v>MDRT HCM</v>
          </cell>
          <cell r="M9063" t="str">
            <v>﻿Đang hoạt động</v>
          </cell>
          <cell r="N9063">
            <v>42678</v>
          </cell>
          <cell r="Q9063">
            <v>1</v>
          </cell>
          <cell r="T9063">
            <v>0</v>
          </cell>
          <cell r="U9063">
            <v>0</v>
          </cell>
          <cell r="V9063">
            <v>0</v>
          </cell>
        </row>
        <row r="9064">
          <cell r="D9064" t="str">
            <v>MDRT HCM</v>
          </cell>
          <cell r="M9064" t="str">
            <v>﻿Đang hoạt động</v>
          </cell>
          <cell r="N9064">
            <v>42689</v>
          </cell>
          <cell r="Q9064">
            <v>1</v>
          </cell>
          <cell r="T9064">
            <v>0</v>
          </cell>
          <cell r="U9064">
            <v>0</v>
          </cell>
          <cell r="V9064">
            <v>0</v>
          </cell>
        </row>
        <row r="9065">
          <cell r="D9065" t="str">
            <v>ĐẮK NÔNG</v>
          </cell>
          <cell r="M9065" t="str">
            <v>﻿Đang hoạt động</v>
          </cell>
          <cell r="N9065">
            <v>42678</v>
          </cell>
          <cell r="Q9065">
            <v>1</v>
          </cell>
          <cell r="T9065">
            <v>0</v>
          </cell>
          <cell r="U9065">
            <v>0</v>
          </cell>
          <cell r="V9065">
            <v>0</v>
          </cell>
        </row>
        <row r="9066">
          <cell r="D9066" t="str">
            <v>ĐẮK NÔNG</v>
          </cell>
          <cell r="M9066" t="str">
            <v>﻿Đang hoạt động</v>
          </cell>
          <cell r="N9066">
            <v>42678</v>
          </cell>
          <cell r="Q9066">
            <v>1</v>
          </cell>
          <cell r="T9066">
            <v>0</v>
          </cell>
          <cell r="U9066">
            <v>0</v>
          </cell>
          <cell r="V9066">
            <v>0</v>
          </cell>
        </row>
        <row r="9067">
          <cell r="D9067" t="str">
            <v>ĐẮK NÔNG</v>
          </cell>
          <cell r="M9067" t="str">
            <v>﻿Đang hoạt động</v>
          </cell>
          <cell r="N9067">
            <v>42726</v>
          </cell>
          <cell r="Q9067">
            <v>1</v>
          </cell>
          <cell r="T9067">
            <v>0</v>
          </cell>
          <cell r="U9067">
            <v>0</v>
          </cell>
          <cell r="V9067">
            <v>0</v>
          </cell>
        </row>
        <row r="9068">
          <cell r="D9068" t="str">
            <v>LONG XUYÊN</v>
          </cell>
          <cell r="M9068" t="str">
            <v>﻿Đang hoạt động</v>
          </cell>
          <cell r="N9068">
            <v>42669</v>
          </cell>
          <cell r="Q9068">
            <v>0</v>
          </cell>
          <cell r="T9068">
            <v>0</v>
          </cell>
          <cell r="U9068">
            <v>1</v>
          </cell>
          <cell r="V9068">
            <v>0</v>
          </cell>
        </row>
        <row r="9069">
          <cell r="D9069" t="str">
            <v>ĐẮK NÔNG</v>
          </cell>
          <cell r="M9069" t="str">
            <v>﻿Đang hoạt động</v>
          </cell>
          <cell r="N9069">
            <v>42726</v>
          </cell>
          <cell r="Q9069">
            <v>1</v>
          </cell>
          <cell r="T9069">
            <v>0</v>
          </cell>
          <cell r="U9069">
            <v>0</v>
          </cell>
          <cell r="V9069">
            <v>0</v>
          </cell>
        </row>
        <row r="9070">
          <cell r="D9070" t="str">
            <v>ĐẮK NÔNG</v>
          </cell>
          <cell r="M9070" t="str">
            <v>﻿Đang hoạt động</v>
          </cell>
          <cell r="N9070">
            <v>42678</v>
          </cell>
          <cell r="Q9070">
            <v>1</v>
          </cell>
          <cell r="T9070">
            <v>0</v>
          </cell>
          <cell r="U9070">
            <v>0</v>
          </cell>
          <cell r="V9070">
            <v>0</v>
          </cell>
        </row>
        <row r="9071">
          <cell r="D9071" t="str">
            <v>ĐẮK NÔNG</v>
          </cell>
          <cell r="M9071" t="str">
            <v>﻿Đang hoạt động</v>
          </cell>
          <cell r="N9071">
            <v>42711</v>
          </cell>
          <cell r="Q9071">
            <v>1</v>
          </cell>
          <cell r="T9071">
            <v>0</v>
          </cell>
          <cell r="U9071">
            <v>0</v>
          </cell>
          <cell r="V9071">
            <v>0</v>
          </cell>
        </row>
        <row r="9072">
          <cell r="M9072" t="str">
            <v>﻿Đang hoạt động</v>
          </cell>
          <cell r="N9072">
            <v>42699</v>
          </cell>
          <cell r="Q9072">
            <v>0</v>
          </cell>
          <cell r="T9072">
            <v>0</v>
          </cell>
          <cell r="U9072">
            <v>0</v>
          </cell>
          <cell r="V9072">
            <v>0</v>
          </cell>
        </row>
        <row r="9073">
          <cell r="D9073" t="str">
            <v>ĐẮK NÔNG</v>
          </cell>
          <cell r="M9073" t="str">
            <v>﻿Đang hoạt động</v>
          </cell>
          <cell r="N9073">
            <v>42678</v>
          </cell>
          <cell r="Q9073">
            <v>1</v>
          </cell>
          <cell r="T9073">
            <v>0</v>
          </cell>
          <cell r="U9073">
            <v>0</v>
          </cell>
          <cell r="V9073">
            <v>0</v>
          </cell>
        </row>
        <row r="9074">
          <cell r="D9074" t="str">
            <v>ĐẮK NÔNG</v>
          </cell>
          <cell r="M9074" t="str">
            <v>﻿Đang hoạt động</v>
          </cell>
          <cell r="N9074">
            <v>42696</v>
          </cell>
          <cell r="Q9074">
            <v>1</v>
          </cell>
          <cell r="T9074">
            <v>0</v>
          </cell>
          <cell r="U9074">
            <v>0</v>
          </cell>
          <cell r="V9074">
            <v>0</v>
          </cell>
        </row>
        <row r="9075">
          <cell r="D9075" t="str">
            <v>ĐẮK NÔNG</v>
          </cell>
          <cell r="M9075" t="str">
            <v>﻿Đang hoạt động</v>
          </cell>
          <cell r="N9075">
            <v>42678</v>
          </cell>
          <cell r="Q9075">
            <v>1</v>
          </cell>
          <cell r="T9075">
            <v>0</v>
          </cell>
          <cell r="U9075">
            <v>0</v>
          </cell>
          <cell r="V9075">
            <v>0</v>
          </cell>
        </row>
        <row r="9076">
          <cell r="D9076" t="str">
            <v>LONG XUYÊN</v>
          </cell>
          <cell r="M9076" t="str">
            <v>﻿Tạm đình chỉ</v>
          </cell>
          <cell r="N9076">
            <v>42670</v>
          </cell>
          <cell r="Q9076">
            <v>0</v>
          </cell>
          <cell r="T9076">
            <v>0</v>
          </cell>
          <cell r="U9076">
            <v>0</v>
          </cell>
          <cell r="V9076">
            <v>1</v>
          </cell>
        </row>
        <row r="9077">
          <cell r="D9077" t="str">
            <v>LONG XUYÊN</v>
          </cell>
          <cell r="M9077" t="str">
            <v>﻿Đang hoạt động</v>
          </cell>
          <cell r="N9077">
            <v>42755</v>
          </cell>
          <cell r="Q9077">
            <v>0</v>
          </cell>
          <cell r="T9077">
            <v>0</v>
          </cell>
          <cell r="U9077">
            <v>0</v>
          </cell>
          <cell r="V9077">
            <v>1</v>
          </cell>
        </row>
        <row r="9078">
          <cell r="D9078" t="str">
            <v>ĐẮK NÔNG</v>
          </cell>
          <cell r="M9078" t="str">
            <v>﻿Đang hoạt động</v>
          </cell>
          <cell r="N9078">
            <v>42696</v>
          </cell>
          <cell r="Q9078">
            <v>1</v>
          </cell>
          <cell r="T9078">
            <v>0</v>
          </cell>
          <cell r="U9078">
            <v>0</v>
          </cell>
          <cell r="V9078">
            <v>0</v>
          </cell>
        </row>
        <row r="9079">
          <cell r="D9079" t="str">
            <v>LONG XUYÊN</v>
          </cell>
          <cell r="M9079" t="str">
            <v>﻿Tạm đình chỉ</v>
          </cell>
          <cell r="N9079">
            <v>42685</v>
          </cell>
          <cell r="Q9079">
            <v>0</v>
          </cell>
          <cell r="T9079">
            <v>0</v>
          </cell>
          <cell r="U9079">
            <v>1</v>
          </cell>
          <cell r="V9079">
            <v>0</v>
          </cell>
        </row>
        <row r="9080">
          <cell r="D9080" t="str">
            <v>LONG XUYÊN</v>
          </cell>
          <cell r="M9080" t="str">
            <v>﻿Đang hoạt động</v>
          </cell>
          <cell r="N9080">
            <v>42718</v>
          </cell>
          <cell r="Q9080">
            <v>0</v>
          </cell>
          <cell r="T9080">
            <v>0</v>
          </cell>
          <cell r="U9080">
            <v>1</v>
          </cell>
          <cell r="V9080">
            <v>0</v>
          </cell>
        </row>
        <row r="9081">
          <cell r="D9081" t="str">
            <v>LONG XUYÊN</v>
          </cell>
          <cell r="M9081" t="str">
            <v>﻿Tạm đình chỉ</v>
          </cell>
          <cell r="N9081">
            <v>42685</v>
          </cell>
          <cell r="Q9081">
            <v>0</v>
          </cell>
          <cell r="T9081">
            <v>0</v>
          </cell>
          <cell r="U9081">
            <v>1</v>
          </cell>
          <cell r="V9081">
            <v>0</v>
          </cell>
        </row>
        <row r="9082">
          <cell r="D9082" t="str">
            <v>ĐẮK NÔNG</v>
          </cell>
          <cell r="M9082" t="str">
            <v>﻿Đang hoạt động</v>
          </cell>
          <cell r="N9082">
            <v>42696</v>
          </cell>
          <cell r="Q9082">
            <v>0</v>
          </cell>
          <cell r="T9082">
            <v>0</v>
          </cell>
          <cell r="U9082">
            <v>1</v>
          </cell>
          <cell r="V9082">
            <v>0</v>
          </cell>
        </row>
        <row r="9083">
          <cell r="D9083" t="str">
            <v>ĐẮK NÔNG</v>
          </cell>
          <cell r="M9083" t="str">
            <v>﻿Đang hoạt động</v>
          </cell>
          <cell r="N9083">
            <v>42696</v>
          </cell>
          <cell r="Q9083">
            <v>0</v>
          </cell>
          <cell r="T9083">
            <v>0</v>
          </cell>
          <cell r="U9083">
            <v>1</v>
          </cell>
          <cell r="V9083">
            <v>0</v>
          </cell>
        </row>
        <row r="9084">
          <cell r="D9084" t="str">
            <v>ĐẮK NÔNG</v>
          </cell>
          <cell r="M9084" t="str">
            <v>﻿Đang hoạt động</v>
          </cell>
          <cell r="N9084">
            <v>42696</v>
          </cell>
          <cell r="Q9084">
            <v>0</v>
          </cell>
          <cell r="T9084">
            <v>0</v>
          </cell>
          <cell r="U9084">
            <v>1</v>
          </cell>
          <cell r="V9084">
            <v>0</v>
          </cell>
        </row>
        <row r="9085">
          <cell r="D9085" t="str">
            <v>ĐẮK NÔNG</v>
          </cell>
          <cell r="M9085" t="str">
            <v>﻿Đang hoạt động</v>
          </cell>
          <cell r="N9085">
            <v>42712</v>
          </cell>
          <cell r="Q9085">
            <v>0</v>
          </cell>
          <cell r="T9085">
            <v>0</v>
          </cell>
          <cell r="U9085">
            <v>1</v>
          </cell>
          <cell r="V9085">
            <v>0</v>
          </cell>
        </row>
        <row r="9086">
          <cell r="D9086" t="str">
            <v>ĐẮK NÔNG</v>
          </cell>
          <cell r="M9086" t="str">
            <v>﻿Đang hoạt động</v>
          </cell>
          <cell r="N9086">
            <v>42678</v>
          </cell>
          <cell r="Q9086">
            <v>0</v>
          </cell>
          <cell r="T9086">
            <v>0</v>
          </cell>
          <cell r="U9086">
            <v>1</v>
          </cell>
          <cell r="V9086">
            <v>0</v>
          </cell>
        </row>
        <row r="9087">
          <cell r="D9087" t="str">
            <v>ĐẮK NÔNG</v>
          </cell>
          <cell r="M9087" t="str">
            <v>﻿Đang hoạt động</v>
          </cell>
          <cell r="N9087">
            <v>42692</v>
          </cell>
          <cell r="Q9087">
            <v>0</v>
          </cell>
          <cell r="T9087">
            <v>0</v>
          </cell>
          <cell r="U9087">
            <v>1</v>
          </cell>
          <cell r="V9087">
            <v>0</v>
          </cell>
        </row>
        <row r="9088">
          <cell r="D9088" t="str">
            <v>ĐẮK NÔNG</v>
          </cell>
          <cell r="M9088" t="str">
            <v>﻿Đang hoạt động</v>
          </cell>
          <cell r="N9088">
            <v>42678</v>
          </cell>
          <cell r="Q9088">
            <v>1</v>
          </cell>
          <cell r="T9088">
            <v>0</v>
          </cell>
          <cell r="U9088">
            <v>0</v>
          </cell>
          <cell r="V9088">
            <v>0</v>
          </cell>
        </row>
        <row r="9089">
          <cell r="D9089" t="str">
            <v>ĐẮK NÔNG</v>
          </cell>
          <cell r="M9089" t="str">
            <v>﻿Đang hoạt động</v>
          </cell>
          <cell r="N9089">
            <v>42678</v>
          </cell>
          <cell r="Q9089">
            <v>1</v>
          </cell>
          <cell r="T9089">
            <v>0</v>
          </cell>
          <cell r="U9089">
            <v>0</v>
          </cell>
          <cell r="V9089">
            <v>0</v>
          </cell>
        </row>
        <row r="9090">
          <cell r="D9090" t="str">
            <v>ĐẮK NÔNG</v>
          </cell>
          <cell r="M9090" t="str">
            <v>﻿Đang hoạt động</v>
          </cell>
          <cell r="N9090">
            <v>42696</v>
          </cell>
          <cell r="Q9090">
            <v>1</v>
          </cell>
          <cell r="T9090">
            <v>0</v>
          </cell>
          <cell r="U9090">
            <v>0</v>
          </cell>
          <cell r="V9090">
            <v>0</v>
          </cell>
        </row>
        <row r="9091">
          <cell r="D9091" t="str">
            <v>ĐẮK NÔNG</v>
          </cell>
          <cell r="M9091" t="str">
            <v>﻿Đang hoạt động</v>
          </cell>
          <cell r="N9091">
            <v>42678</v>
          </cell>
          <cell r="Q9091">
            <v>1</v>
          </cell>
          <cell r="T9091">
            <v>0</v>
          </cell>
          <cell r="U9091">
            <v>0</v>
          </cell>
          <cell r="V9091">
            <v>0</v>
          </cell>
        </row>
        <row r="9092">
          <cell r="D9092" t="str">
            <v>ĐẮK NÔNG</v>
          </cell>
          <cell r="M9092" t="str">
            <v>﻿Đang hoạt động</v>
          </cell>
          <cell r="N9092">
            <v>42678</v>
          </cell>
          <cell r="Q9092">
            <v>1</v>
          </cell>
          <cell r="T9092">
            <v>0</v>
          </cell>
          <cell r="U9092">
            <v>0</v>
          </cell>
          <cell r="V9092">
            <v>0</v>
          </cell>
        </row>
        <row r="9093">
          <cell r="D9093" t="str">
            <v>ĐẮK NÔNG</v>
          </cell>
          <cell r="M9093" t="str">
            <v>﻿Đang hoạt động</v>
          </cell>
          <cell r="N9093">
            <v>42678</v>
          </cell>
          <cell r="Q9093">
            <v>1</v>
          </cell>
          <cell r="T9093">
            <v>0</v>
          </cell>
          <cell r="U9093">
            <v>0</v>
          </cell>
          <cell r="V9093">
            <v>0</v>
          </cell>
        </row>
        <row r="9094">
          <cell r="D9094" t="str">
            <v>ĐẮK NÔNG</v>
          </cell>
          <cell r="M9094" t="str">
            <v>﻿Đang hoạt động</v>
          </cell>
          <cell r="N9094">
            <v>42678</v>
          </cell>
          <cell r="Q9094">
            <v>1</v>
          </cell>
          <cell r="T9094">
            <v>0</v>
          </cell>
          <cell r="U9094">
            <v>0</v>
          </cell>
          <cell r="V9094">
            <v>0</v>
          </cell>
        </row>
        <row r="9095">
          <cell r="D9095" t="str">
            <v>ĐẮK NÔNG</v>
          </cell>
          <cell r="M9095" t="str">
            <v>﻿Đang hoạt động</v>
          </cell>
          <cell r="N9095">
            <v>42688</v>
          </cell>
          <cell r="Q9095">
            <v>1</v>
          </cell>
          <cell r="T9095">
            <v>0</v>
          </cell>
          <cell r="U9095">
            <v>0</v>
          </cell>
          <cell r="V9095">
            <v>0</v>
          </cell>
        </row>
        <row r="9096">
          <cell r="D9096" t="str">
            <v>EIB MIỀN NAM 1</v>
          </cell>
          <cell r="M9096" t="str">
            <v>﻿Đang hoạt động</v>
          </cell>
          <cell r="N9096">
            <v>42670</v>
          </cell>
          <cell r="Q9096">
            <v>0</v>
          </cell>
          <cell r="T9096">
            <v>0</v>
          </cell>
          <cell r="U9096">
            <v>0</v>
          </cell>
          <cell r="V9096">
            <v>0</v>
          </cell>
        </row>
        <row r="9097">
          <cell r="M9097" t="str">
            <v>﻿Đang hoạt động</v>
          </cell>
          <cell r="N9097">
            <v>42682</v>
          </cell>
          <cell r="Q9097">
            <v>0</v>
          </cell>
          <cell r="T9097">
            <v>0</v>
          </cell>
          <cell r="U9097">
            <v>0</v>
          </cell>
          <cell r="V9097">
            <v>0</v>
          </cell>
        </row>
        <row r="9098">
          <cell r="M9098" t="str">
            <v>﻿Đang hoạt động</v>
          </cell>
          <cell r="N9098">
            <v>42682</v>
          </cell>
          <cell r="Q9098">
            <v>0</v>
          </cell>
          <cell r="T9098">
            <v>0</v>
          </cell>
          <cell r="U9098">
            <v>0</v>
          </cell>
          <cell r="V9098">
            <v>0</v>
          </cell>
        </row>
        <row r="9099">
          <cell r="M9099" t="str">
            <v>﻿Đang hoạt động</v>
          </cell>
          <cell r="N9099">
            <v>42682</v>
          </cell>
          <cell r="Q9099">
            <v>0</v>
          </cell>
          <cell r="T9099">
            <v>0</v>
          </cell>
          <cell r="U9099">
            <v>0</v>
          </cell>
          <cell r="V9099">
            <v>0</v>
          </cell>
        </row>
        <row r="9100">
          <cell r="M9100" t="str">
            <v>﻿Đang hoạt động</v>
          </cell>
          <cell r="N9100">
            <v>42682</v>
          </cell>
          <cell r="Q9100">
            <v>0</v>
          </cell>
          <cell r="T9100">
            <v>0</v>
          </cell>
          <cell r="U9100">
            <v>0</v>
          </cell>
          <cell r="V9100">
            <v>0</v>
          </cell>
        </row>
        <row r="9101">
          <cell r="M9101" t="str">
            <v>﻿Đang hoạt động</v>
          </cell>
          <cell r="N9101">
            <v>42682</v>
          </cell>
          <cell r="Q9101">
            <v>0</v>
          </cell>
          <cell r="T9101">
            <v>0</v>
          </cell>
          <cell r="U9101">
            <v>0</v>
          </cell>
          <cell r="V9101">
            <v>0</v>
          </cell>
        </row>
        <row r="9102">
          <cell r="M9102" t="str">
            <v>﻿Đang hoạt động</v>
          </cell>
          <cell r="N9102">
            <v>42682</v>
          </cell>
          <cell r="Q9102">
            <v>0</v>
          </cell>
          <cell r="T9102">
            <v>0</v>
          </cell>
          <cell r="U9102">
            <v>0</v>
          </cell>
          <cell r="V9102">
            <v>0</v>
          </cell>
        </row>
        <row r="9103">
          <cell r="M9103" t="str">
            <v>﻿Đang hoạt động</v>
          </cell>
          <cell r="N9103">
            <v>42682</v>
          </cell>
          <cell r="Q9103">
            <v>0</v>
          </cell>
          <cell r="T9103">
            <v>0</v>
          </cell>
          <cell r="U9103">
            <v>0</v>
          </cell>
          <cell r="V9103">
            <v>0</v>
          </cell>
        </row>
        <row r="9104">
          <cell r="D9104" t="str">
            <v>ĐẮK NÔNG</v>
          </cell>
          <cell r="M9104" t="str">
            <v>﻿Đang hoạt động</v>
          </cell>
          <cell r="N9104">
            <v>42678</v>
          </cell>
          <cell r="Q9104">
            <v>1</v>
          </cell>
          <cell r="T9104">
            <v>0</v>
          </cell>
          <cell r="U9104">
            <v>0</v>
          </cell>
          <cell r="V9104">
            <v>0</v>
          </cell>
        </row>
        <row r="9105">
          <cell r="M9105" t="str">
            <v>﻿Đang hoạt động</v>
          </cell>
          <cell r="N9105">
            <v>42682</v>
          </cell>
          <cell r="Q9105">
            <v>0</v>
          </cell>
          <cell r="T9105">
            <v>0</v>
          </cell>
          <cell r="U9105">
            <v>0</v>
          </cell>
          <cell r="V9105">
            <v>0</v>
          </cell>
        </row>
        <row r="9106">
          <cell r="M9106" t="str">
            <v>﻿Đang hoạt động</v>
          </cell>
          <cell r="N9106">
            <v>42682</v>
          </cell>
          <cell r="Q9106">
            <v>0</v>
          </cell>
          <cell r="T9106">
            <v>0</v>
          </cell>
          <cell r="U9106">
            <v>0</v>
          </cell>
          <cell r="V9106">
            <v>0</v>
          </cell>
        </row>
        <row r="9107">
          <cell r="M9107" t="str">
            <v>﻿Đang hoạt động</v>
          </cell>
          <cell r="N9107">
            <v>42682</v>
          </cell>
          <cell r="Q9107">
            <v>0</v>
          </cell>
          <cell r="T9107">
            <v>0</v>
          </cell>
          <cell r="U9107">
            <v>0</v>
          </cell>
          <cell r="V9107">
            <v>0</v>
          </cell>
        </row>
        <row r="9108">
          <cell r="M9108" t="str">
            <v>﻿Đang hoạt động</v>
          </cell>
          <cell r="N9108">
            <v>42682</v>
          </cell>
          <cell r="Q9108">
            <v>0</v>
          </cell>
          <cell r="T9108">
            <v>0</v>
          </cell>
          <cell r="U9108">
            <v>0</v>
          </cell>
          <cell r="V9108">
            <v>0</v>
          </cell>
        </row>
        <row r="9109">
          <cell r="M9109" t="str">
            <v>﻿Đang hoạt động</v>
          </cell>
          <cell r="N9109">
            <v>42682</v>
          </cell>
          <cell r="Q9109">
            <v>0</v>
          </cell>
          <cell r="T9109">
            <v>0</v>
          </cell>
          <cell r="U9109">
            <v>0</v>
          </cell>
          <cell r="V9109">
            <v>0</v>
          </cell>
        </row>
        <row r="9110">
          <cell r="M9110" t="str">
            <v>﻿Đang hoạt động</v>
          </cell>
          <cell r="N9110">
            <v>42682</v>
          </cell>
          <cell r="Q9110">
            <v>0</v>
          </cell>
          <cell r="T9110">
            <v>0</v>
          </cell>
          <cell r="U9110">
            <v>0</v>
          </cell>
          <cell r="V9110">
            <v>0</v>
          </cell>
        </row>
        <row r="9111">
          <cell r="M9111" t="str">
            <v>﻿Đang hoạt động</v>
          </cell>
          <cell r="N9111">
            <v>42682</v>
          </cell>
          <cell r="Q9111">
            <v>0</v>
          </cell>
          <cell r="T9111">
            <v>0</v>
          </cell>
          <cell r="U9111">
            <v>0</v>
          </cell>
          <cell r="V9111">
            <v>0</v>
          </cell>
        </row>
        <row r="9112">
          <cell r="M9112" t="str">
            <v>﻿Đang hoạt động</v>
          </cell>
          <cell r="N9112">
            <v>42682</v>
          </cell>
          <cell r="Q9112">
            <v>0</v>
          </cell>
          <cell r="T9112">
            <v>0</v>
          </cell>
          <cell r="U9112">
            <v>0</v>
          </cell>
          <cell r="V9112">
            <v>0</v>
          </cell>
        </row>
        <row r="9113">
          <cell r="M9113" t="str">
            <v>﻿Đang hoạt động</v>
          </cell>
          <cell r="N9113">
            <v>42682</v>
          </cell>
          <cell r="Q9113">
            <v>0</v>
          </cell>
          <cell r="T9113">
            <v>0</v>
          </cell>
          <cell r="U9113">
            <v>0</v>
          </cell>
          <cell r="V9113">
            <v>0</v>
          </cell>
        </row>
        <row r="9114">
          <cell r="M9114" t="str">
            <v>﻿Đang hoạt động</v>
          </cell>
          <cell r="N9114">
            <v>42682</v>
          </cell>
          <cell r="Q9114">
            <v>0</v>
          </cell>
          <cell r="T9114">
            <v>0</v>
          </cell>
          <cell r="U9114">
            <v>0</v>
          </cell>
          <cell r="V9114">
            <v>0</v>
          </cell>
        </row>
        <row r="9115">
          <cell r="M9115" t="str">
            <v>﻿Đang hoạt động</v>
          </cell>
          <cell r="N9115">
            <v>42682</v>
          </cell>
          <cell r="Q9115">
            <v>0</v>
          </cell>
          <cell r="T9115">
            <v>0</v>
          </cell>
          <cell r="U9115">
            <v>0</v>
          </cell>
          <cell r="V9115">
            <v>0</v>
          </cell>
        </row>
        <row r="9116">
          <cell r="M9116" t="str">
            <v>﻿Đang hoạt động</v>
          </cell>
          <cell r="N9116">
            <v>42682</v>
          </cell>
          <cell r="Q9116">
            <v>0</v>
          </cell>
          <cell r="T9116">
            <v>0</v>
          </cell>
          <cell r="U9116">
            <v>0</v>
          </cell>
          <cell r="V9116">
            <v>0</v>
          </cell>
        </row>
        <row r="9117">
          <cell r="M9117" t="str">
            <v>﻿Đang hoạt động</v>
          </cell>
          <cell r="N9117">
            <v>42682</v>
          </cell>
          <cell r="Q9117">
            <v>0</v>
          </cell>
          <cell r="T9117">
            <v>0</v>
          </cell>
          <cell r="U9117">
            <v>0</v>
          </cell>
          <cell r="V9117">
            <v>0</v>
          </cell>
        </row>
        <row r="9118">
          <cell r="D9118" t="str">
            <v>GREEN DRAGON</v>
          </cell>
          <cell r="M9118" t="str">
            <v>﻿Đang hoạt động</v>
          </cell>
          <cell r="N9118">
            <v>42689</v>
          </cell>
          <cell r="Q9118">
            <v>0</v>
          </cell>
          <cell r="T9118">
            <v>0</v>
          </cell>
          <cell r="U9118">
            <v>1</v>
          </cell>
          <cell r="V9118">
            <v>0</v>
          </cell>
        </row>
        <row r="9119">
          <cell r="M9119" t="str">
            <v>﻿Đang hoạt động</v>
          </cell>
          <cell r="N9119">
            <v>42682</v>
          </cell>
          <cell r="Q9119">
            <v>0</v>
          </cell>
          <cell r="T9119">
            <v>0</v>
          </cell>
          <cell r="U9119">
            <v>0</v>
          </cell>
          <cell r="V9119">
            <v>0</v>
          </cell>
        </row>
        <row r="9120">
          <cell r="M9120" t="str">
            <v>﻿Đang hoạt động</v>
          </cell>
          <cell r="N9120">
            <v>42682</v>
          </cell>
          <cell r="Q9120">
            <v>0</v>
          </cell>
          <cell r="T9120">
            <v>0</v>
          </cell>
          <cell r="U9120">
            <v>0</v>
          </cell>
          <cell r="V9120">
            <v>0</v>
          </cell>
        </row>
        <row r="9121">
          <cell r="M9121" t="str">
            <v>﻿Đang hoạt động</v>
          </cell>
          <cell r="N9121">
            <v>42682</v>
          </cell>
          <cell r="Q9121">
            <v>0</v>
          </cell>
          <cell r="T9121">
            <v>0</v>
          </cell>
          <cell r="U9121">
            <v>0</v>
          </cell>
          <cell r="V9121">
            <v>0</v>
          </cell>
        </row>
        <row r="9122">
          <cell r="M9122" t="str">
            <v>﻿Đang hoạt động</v>
          </cell>
          <cell r="N9122">
            <v>42682</v>
          </cell>
          <cell r="Q9122">
            <v>0</v>
          </cell>
          <cell r="T9122">
            <v>0</v>
          </cell>
          <cell r="U9122">
            <v>0</v>
          </cell>
          <cell r="V9122">
            <v>0</v>
          </cell>
        </row>
        <row r="9123">
          <cell r="D9123" t="str">
            <v>GIALAI</v>
          </cell>
          <cell r="M9123" t="str">
            <v>﻿Đang hoạt động</v>
          </cell>
          <cell r="N9123">
            <v>42684</v>
          </cell>
          <cell r="Q9123">
            <v>1</v>
          </cell>
          <cell r="T9123">
            <v>0</v>
          </cell>
          <cell r="U9123">
            <v>0</v>
          </cell>
          <cell r="V9123">
            <v>0</v>
          </cell>
        </row>
        <row r="9124">
          <cell r="D9124" t="str">
            <v>GIALAI</v>
          </cell>
          <cell r="M9124" t="str">
            <v>﻿Đang hoạt động</v>
          </cell>
          <cell r="N9124">
            <v>42692</v>
          </cell>
          <cell r="Q9124">
            <v>1</v>
          </cell>
          <cell r="T9124">
            <v>0</v>
          </cell>
          <cell r="U9124">
            <v>0</v>
          </cell>
          <cell r="V9124">
            <v>0</v>
          </cell>
        </row>
        <row r="9125">
          <cell r="D9125" t="str">
            <v>GIALAI</v>
          </cell>
          <cell r="M9125" t="str">
            <v>﻿Đang hoạt động</v>
          </cell>
          <cell r="N9125">
            <v>42684</v>
          </cell>
          <cell r="Q9125">
            <v>1</v>
          </cell>
          <cell r="T9125">
            <v>0</v>
          </cell>
          <cell r="U9125">
            <v>0</v>
          </cell>
          <cell r="V9125">
            <v>0</v>
          </cell>
        </row>
        <row r="9126">
          <cell r="D9126" t="str">
            <v>BELIEVE IN FUTURE</v>
          </cell>
          <cell r="M9126" t="str">
            <v>﻿Đang hoạt động</v>
          </cell>
          <cell r="N9126">
            <v>42682</v>
          </cell>
          <cell r="Q9126">
            <v>1</v>
          </cell>
          <cell r="T9126">
            <v>0</v>
          </cell>
          <cell r="U9126">
            <v>0</v>
          </cell>
          <cell r="V9126">
            <v>0</v>
          </cell>
        </row>
        <row r="9127">
          <cell r="D9127" t="str">
            <v>GIALAI</v>
          </cell>
          <cell r="M9127" t="str">
            <v>﻿Đang hoạt động</v>
          </cell>
          <cell r="N9127">
            <v>42684</v>
          </cell>
          <cell r="Q9127">
            <v>1</v>
          </cell>
          <cell r="T9127">
            <v>0</v>
          </cell>
          <cell r="U9127">
            <v>0</v>
          </cell>
          <cell r="V9127">
            <v>0</v>
          </cell>
        </row>
        <row r="9128">
          <cell r="D9128" t="str">
            <v>GIALAI</v>
          </cell>
          <cell r="M9128" t="str">
            <v>﻿Đang hoạt động</v>
          </cell>
          <cell r="N9128">
            <v>42684</v>
          </cell>
          <cell r="Q9128">
            <v>1</v>
          </cell>
          <cell r="T9128">
            <v>0</v>
          </cell>
          <cell r="U9128">
            <v>0</v>
          </cell>
          <cell r="V9128">
            <v>0</v>
          </cell>
        </row>
        <row r="9129">
          <cell r="D9129" t="str">
            <v>GIALAI</v>
          </cell>
          <cell r="M9129" t="str">
            <v>﻿Đang hoạt động</v>
          </cell>
          <cell r="N9129">
            <v>42684</v>
          </cell>
          <cell r="Q9129">
            <v>1</v>
          </cell>
          <cell r="T9129">
            <v>0</v>
          </cell>
          <cell r="U9129">
            <v>0</v>
          </cell>
          <cell r="V9129">
            <v>0</v>
          </cell>
        </row>
        <row r="9130">
          <cell r="D9130" t="str">
            <v>GIALAI</v>
          </cell>
          <cell r="M9130" t="str">
            <v>﻿Đang hoạt động</v>
          </cell>
          <cell r="N9130">
            <v>42684</v>
          </cell>
          <cell r="Q9130">
            <v>1</v>
          </cell>
          <cell r="T9130">
            <v>0</v>
          </cell>
          <cell r="U9130">
            <v>0</v>
          </cell>
          <cell r="V9130">
            <v>0</v>
          </cell>
        </row>
        <row r="9131">
          <cell r="D9131" t="str">
            <v>THE SKY</v>
          </cell>
          <cell r="M9131" t="str">
            <v>﻿Đang hoạt động</v>
          </cell>
          <cell r="N9131">
            <v>42682</v>
          </cell>
          <cell r="Q9131">
            <v>1</v>
          </cell>
          <cell r="T9131">
            <v>0</v>
          </cell>
          <cell r="U9131">
            <v>0</v>
          </cell>
          <cell r="V9131">
            <v>0</v>
          </cell>
        </row>
        <row r="9132">
          <cell r="D9132" t="str">
            <v>THE SKY</v>
          </cell>
          <cell r="M9132" t="str">
            <v>﻿Đang hoạt động</v>
          </cell>
          <cell r="N9132">
            <v>42682</v>
          </cell>
          <cell r="Q9132">
            <v>1</v>
          </cell>
          <cell r="T9132">
            <v>0</v>
          </cell>
          <cell r="U9132">
            <v>0</v>
          </cell>
          <cell r="V9132">
            <v>0</v>
          </cell>
        </row>
        <row r="9133">
          <cell r="D9133" t="str">
            <v>THE POWER</v>
          </cell>
          <cell r="M9133" t="str">
            <v>﻿Đang hoạt động</v>
          </cell>
          <cell r="N9133">
            <v>42682</v>
          </cell>
          <cell r="Q9133">
            <v>1</v>
          </cell>
          <cell r="T9133">
            <v>0</v>
          </cell>
          <cell r="U9133">
            <v>0</v>
          </cell>
          <cell r="V9133">
            <v>0</v>
          </cell>
        </row>
        <row r="9134">
          <cell r="D9134" t="str">
            <v>GIALAI</v>
          </cell>
          <cell r="M9134" t="str">
            <v>﻿Đang hoạt động</v>
          </cell>
          <cell r="N9134">
            <v>42684</v>
          </cell>
          <cell r="Q9134">
            <v>1</v>
          </cell>
          <cell r="T9134">
            <v>0</v>
          </cell>
          <cell r="U9134">
            <v>0</v>
          </cell>
          <cell r="V9134">
            <v>0</v>
          </cell>
        </row>
        <row r="9135">
          <cell r="D9135" t="str">
            <v>GIALAI</v>
          </cell>
          <cell r="M9135" t="str">
            <v>﻿Đang hoạt động</v>
          </cell>
          <cell r="N9135">
            <v>42684</v>
          </cell>
          <cell r="Q9135">
            <v>1</v>
          </cell>
          <cell r="T9135">
            <v>0</v>
          </cell>
          <cell r="U9135">
            <v>0</v>
          </cell>
          <cell r="V9135">
            <v>0</v>
          </cell>
        </row>
        <row r="9136">
          <cell r="D9136" t="str">
            <v>GIALAI</v>
          </cell>
          <cell r="M9136" t="str">
            <v>﻿Đang hoạt động</v>
          </cell>
          <cell r="N9136">
            <v>42684</v>
          </cell>
          <cell r="Q9136">
            <v>1</v>
          </cell>
          <cell r="T9136">
            <v>0</v>
          </cell>
          <cell r="U9136">
            <v>0</v>
          </cell>
          <cell r="V9136">
            <v>0</v>
          </cell>
        </row>
        <row r="9137">
          <cell r="D9137" t="str">
            <v>GIALAI</v>
          </cell>
          <cell r="M9137" t="str">
            <v>﻿Đang hoạt động</v>
          </cell>
          <cell r="N9137">
            <v>42684</v>
          </cell>
          <cell r="Q9137">
            <v>1</v>
          </cell>
          <cell r="T9137">
            <v>0</v>
          </cell>
          <cell r="U9137">
            <v>0</v>
          </cell>
          <cell r="V9137">
            <v>0</v>
          </cell>
        </row>
        <row r="9138">
          <cell r="D9138" t="str">
            <v>SUNFLOWER</v>
          </cell>
          <cell r="M9138" t="str">
            <v>﻿Đang hoạt động</v>
          </cell>
          <cell r="N9138">
            <v>42682</v>
          </cell>
          <cell r="Q9138">
            <v>1</v>
          </cell>
          <cell r="T9138">
            <v>0</v>
          </cell>
          <cell r="U9138">
            <v>0</v>
          </cell>
          <cell r="V9138">
            <v>0</v>
          </cell>
        </row>
        <row r="9139">
          <cell r="D9139" t="str">
            <v>DIAMOND</v>
          </cell>
          <cell r="M9139" t="str">
            <v>﻿Đang hoạt động</v>
          </cell>
          <cell r="N9139">
            <v>42682</v>
          </cell>
          <cell r="Q9139">
            <v>1</v>
          </cell>
          <cell r="T9139">
            <v>0</v>
          </cell>
          <cell r="U9139">
            <v>0</v>
          </cell>
          <cell r="V9139">
            <v>0</v>
          </cell>
        </row>
        <row r="9140">
          <cell r="D9140" t="str">
            <v>EIB MIỀN BẮC 1</v>
          </cell>
          <cell r="M9140" t="str">
            <v>﻿Đã nghỉ việc</v>
          </cell>
          <cell r="N9140">
            <v>42718</v>
          </cell>
          <cell r="Q9140">
            <v>0</v>
          </cell>
          <cell r="T9140">
            <v>0</v>
          </cell>
          <cell r="U9140">
            <v>0</v>
          </cell>
          <cell r="V9140">
            <v>0</v>
          </cell>
        </row>
        <row r="9141">
          <cell r="D9141" t="str">
            <v>LUCKY CAT</v>
          </cell>
          <cell r="M9141" t="str">
            <v>﻿Đang hoạt động</v>
          </cell>
          <cell r="N9141">
            <v>42689</v>
          </cell>
          <cell r="Q9141">
            <v>1</v>
          </cell>
          <cell r="T9141">
            <v>0</v>
          </cell>
          <cell r="U9141">
            <v>0</v>
          </cell>
          <cell r="V9141">
            <v>0</v>
          </cell>
        </row>
        <row r="9142">
          <cell r="D9142" t="str">
            <v>WHITE HORSE-GENCASA MỸ THO</v>
          </cell>
          <cell r="M9142" t="str">
            <v>﻿Đang hoạt động</v>
          </cell>
          <cell r="N9142">
            <v>42682</v>
          </cell>
          <cell r="Q9142">
            <v>1</v>
          </cell>
          <cell r="T9142">
            <v>0</v>
          </cell>
          <cell r="U9142">
            <v>0</v>
          </cell>
          <cell r="V9142">
            <v>0</v>
          </cell>
        </row>
        <row r="9143">
          <cell r="D9143" t="str">
            <v>WHITE HORSE-GENCASA MỸ THO</v>
          </cell>
          <cell r="M9143" t="str">
            <v>﻿Đang hoạt động</v>
          </cell>
          <cell r="N9143">
            <v>42682</v>
          </cell>
          <cell r="Q9143">
            <v>1</v>
          </cell>
          <cell r="T9143">
            <v>0</v>
          </cell>
          <cell r="U9143">
            <v>0</v>
          </cell>
          <cell r="V9143">
            <v>0</v>
          </cell>
        </row>
        <row r="9144">
          <cell r="D9144" t="str">
            <v>MEGA</v>
          </cell>
          <cell r="M9144" t="str">
            <v>﻿Đang hoạt động</v>
          </cell>
          <cell r="N9144">
            <v>42682</v>
          </cell>
          <cell r="Q9144">
            <v>0</v>
          </cell>
          <cell r="T9144">
            <v>0</v>
          </cell>
          <cell r="U9144">
            <v>1</v>
          </cell>
          <cell r="V9144">
            <v>0</v>
          </cell>
        </row>
        <row r="9145">
          <cell r="D9145" t="str">
            <v>BELIEVE IN FUTURE</v>
          </cell>
          <cell r="M9145" t="str">
            <v>﻿Đang hoạt động</v>
          </cell>
          <cell r="N9145">
            <v>42724</v>
          </cell>
          <cell r="Q9145">
            <v>1</v>
          </cell>
          <cell r="T9145">
            <v>0</v>
          </cell>
          <cell r="U9145">
            <v>0</v>
          </cell>
          <cell r="V9145">
            <v>0</v>
          </cell>
        </row>
        <row r="9146">
          <cell r="D9146" t="str">
            <v>GENCASA TÂN PHÚ</v>
          </cell>
          <cell r="M9146" t="str">
            <v>﻿Đang hoạt động</v>
          </cell>
          <cell r="N9146">
            <v>42696</v>
          </cell>
          <cell r="Q9146">
            <v>1</v>
          </cell>
          <cell r="T9146">
            <v>0</v>
          </cell>
          <cell r="U9146">
            <v>0</v>
          </cell>
          <cell r="V9146">
            <v>0</v>
          </cell>
        </row>
        <row r="9147">
          <cell r="D9147" t="str">
            <v>LUCKY STAR</v>
          </cell>
          <cell r="M9147" t="str">
            <v>﻿Đang hoạt động</v>
          </cell>
          <cell r="N9147">
            <v>42685</v>
          </cell>
          <cell r="Q9147">
            <v>1</v>
          </cell>
          <cell r="T9147">
            <v>0</v>
          </cell>
          <cell r="U9147">
            <v>0</v>
          </cell>
          <cell r="V9147">
            <v>0</v>
          </cell>
        </row>
        <row r="9148">
          <cell r="D9148" t="str">
            <v>LUCKY STAR</v>
          </cell>
          <cell r="M9148" t="str">
            <v>﻿Đang hoạt động</v>
          </cell>
          <cell r="N9148">
            <v>42685</v>
          </cell>
          <cell r="Q9148">
            <v>1</v>
          </cell>
          <cell r="T9148">
            <v>0</v>
          </cell>
          <cell r="U9148">
            <v>0</v>
          </cell>
          <cell r="V9148">
            <v>0</v>
          </cell>
        </row>
        <row r="9149">
          <cell r="D9149" t="str">
            <v>LUCKY STAR</v>
          </cell>
          <cell r="M9149" t="str">
            <v>﻿Đang hoạt động</v>
          </cell>
          <cell r="N9149">
            <v>42685</v>
          </cell>
          <cell r="Q9149">
            <v>1</v>
          </cell>
          <cell r="T9149">
            <v>0</v>
          </cell>
          <cell r="U9149">
            <v>0</v>
          </cell>
          <cell r="V9149">
            <v>0</v>
          </cell>
        </row>
        <row r="9150">
          <cell r="D9150" t="str">
            <v>LUCKY STAR</v>
          </cell>
          <cell r="M9150" t="str">
            <v>﻿Đang hoạt động</v>
          </cell>
          <cell r="N9150">
            <v>42685</v>
          </cell>
          <cell r="Q9150">
            <v>1</v>
          </cell>
          <cell r="T9150">
            <v>0</v>
          </cell>
          <cell r="U9150">
            <v>0</v>
          </cell>
          <cell r="V9150">
            <v>0</v>
          </cell>
        </row>
        <row r="9151">
          <cell r="D9151" t="str">
            <v>LUCKY STAR</v>
          </cell>
          <cell r="M9151" t="str">
            <v>﻿Đang hoạt động</v>
          </cell>
          <cell r="N9151">
            <v>42685</v>
          </cell>
          <cell r="Q9151">
            <v>1</v>
          </cell>
          <cell r="T9151">
            <v>0</v>
          </cell>
          <cell r="U9151">
            <v>0</v>
          </cell>
          <cell r="V9151">
            <v>0</v>
          </cell>
        </row>
        <row r="9152">
          <cell r="D9152" t="str">
            <v>LUCKY STAR</v>
          </cell>
          <cell r="M9152" t="str">
            <v>﻿Đang hoạt động</v>
          </cell>
          <cell r="N9152">
            <v>42685</v>
          </cell>
          <cell r="Q9152">
            <v>1</v>
          </cell>
          <cell r="T9152">
            <v>0</v>
          </cell>
          <cell r="U9152">
            <v>0</v>
          </cell>
          <cell r="V9152">
            <v>0</v>
          </cell>
        </row>
        <row r="9153">
          <cell r="D9153" t="str">
            <v>LUCKY STAR</v>
          </cell>
          <cell r="M9153" t="str">
            <v>﻿Đang hoạt động</v>
          </cell>
          <cell r="N9153">
            <v>42685</v>
          </cell>
          <cell r="Q9153">
            <v>1</v>
          </cell>
          <cell r="T9153">
            <v>0</v>
          </cell>
          <cell r="U9153">
            <v>0</v>
          </cell>
          <cell r="V9153">
            <v>0</v>
          </cell>
        </row>
        <row r="9154">
          <cell r="D9154" t="str">
            <v>LUCKY STAR</v>
          </cell>
          <cell r="M9154" t="str">
            <v>﻿Đang hoạt động</v>
          </cell>
          <cell r="N9154">
            <v>42726</v>
          </cell>
          <cell r="Q9154">
            <v>1</v>
          </cell>
          <cell r="T9154">
            <v>0</v>
          </cell>
          <cell r="U9154">
            <v>0</v>
          </cell>
          <cell r="V9154">
            <v>0</v>
          </cell>
        </row>
        <row r="9155">
          <cell r="D9155" t="str">
            <v>LUCKY STAR</v>
          </cell>
          <cell r="M9155" t="str">
            <v>﻿Đang hoạt động</v>
          </cell>
          <cell r="N9155">
            <v>42685</v>
          </cell>
          <cell r="Q9155">
            <v>1</v>
          </cell>
          <cell r="T9155">
            <v>0</v>
          </cell>
          <cell r="U9155">
            <v>0</v>
          </cell>
          <cell r="V9155">
            <v>0</v>
          </cell>
        </row>
        <row r="9156">
          <cell r="D9156" t="str">
            <v>LUCKY STAR</v>
          </cell>
          <cell r="M9156" t="str">
            <v>﻿Đang hoạt động</v>
          </cell>
          <cell r="N9156">
            <v>42685</v>
          </cell>
          <cell r="Q9156">
            <v>1</v>
          </cell>
          <cell r="T9156">
            <v>0</v>
          </cell>
          <cell r="U9156">
            <v>0</v>
          </cell>
          <cell r="V9156">
            <v>0</v>
          </cell>
        </row>
        <row r="9157">
          <cell r="D9157" t="str">
            <v>LUCKY STAR</v>
          </cell>
          <cell r="M9157" t="str">
            <v>﻿Đang hoạt động</v>
          </cell>
          <cell r="N9157">
            <v>42685</v>
          </cell>
          <cell r="Q9157">
            <v>1</v>
          </cell>
          <cell r="T9157">
            <v>0</v>
          </cell>
          <cell r="U9157">
            <v>0</v>
          </cell>
          <cell r="V9157">
            <v>0</v>
          </cell>
        </row>
        <row r="9158">
          <cell r="D9158" t="str">
            <v>LUCKY STAR</v>
          </cell>
          <cell r="M9158" t="str">
            <v>﻿Đang hoạt động</v>
          </cell>
          <cell r="N9158">
            <v>42717</v>
          </cell>
          <cell r="Q9158">
            <v>1</v>
          </cell>
          <cell r="T9158">
            <v>0</v>
          </cell>
          <cell r="U9158">
            <v>0</v>
          </cell>
          <cell r="V9158">
            <v>0</v>
          </cell>
        </row>
        <row r="9159">
          <cell r="D9159" t="str">
            <v>LUCKY STAR</v>
          </cell>
          <cell r="M9159" t="str">
            <v>﻿Đang hoạt động</v>
          </cell>
          <cell r="N9159">
            <v>42685</v>
          </cell>
          <cell r="Q9159">
            <v>1</v>
          </cell>
          <cell r="T9159">
            <v>0</v>
          </cell>
          <cell r="U9159">
            <v>0</v>
          </cell>
          <cell r="V9159">
            <v>0</v>
          </cell>
        </row>
        <row r="9160">
          <cell r="D9160" t="str">
            <v>LUCKY STAR</v>
          </cell>
          <cell r="M9160" t="str">
            <v>﻿Đang hoạt động</v>
          </cell>
          <cell r="N9160">
            <v>42685</v>
          </cell>
          <cell r="Q9160">
            <v>1</v>
          </cell>
          <cell r="T9160">
            <v>0</v>
          </cell>
          <cell r="U9160">
            <v>0</v>
          </cell>
          <cell r="V9160">
            <v>0</v>
          </cell>
        </row>
        <row r="9161">
          <cell r="D9161" t="str">
            <v>LUCKY STAR</v>
          </cell>
          <cell r="M9161" t="str">
            <v>﻿Đang hoạt động</v>
          </cell>
          <cell r="N9161">
            <v>42685</v>
          </cell>
          <cell r="Q9161">
            <v>1</v>
          </cell>
          <cell r="T9161">
            <v>0</v>
          </cell>
          <cell r="U9161">
            <v>0</v>
          </cell>
          <cell r="V9161">
            <v>0</v>
          </cell>
        </row>
        <row r="9162">
          <cell r="D9162" t="str">
            <v>GENCASA HÀ ĐÔNG</v>
          </cell>
          <cell r="M9162" t="str">
            <v>﻿Đang hoạt động</v>
          </cell>
          <cell r="N9162">
            <v>42682</v>
          </cell>
          <cell r="Q9162">
            <v>0</v>
          </cell>
          <cell r="T9162">
            <v>0</v>
          </cell>
          <cell r="U9162">
            <v>0</v>
          </cell>
          <cell r="V9162">
            <v>1</v>
          </cell>
        </row>
        <row r="9163">
          <cell r="D9163" t="str">
            <v>SUNFLOWER</v>
          </cell>
          <cell r="M9163" t="str">
            <v>﻿Đang hoạt động</v>
          </cell>
          <cell r="N9163">
            <v>42689</v>
          </cell>
          <cell r="Q9163">
            <v>0</v>
          </cell>
          <cell r="T9163">
            <v>0</v>
          </cell>
          <cell r="U9163">
            <v>1</v>
          </cell>
          <cell r="V9163">
            <v>0</v>
          </cell>
        </row>
        <row r="9164">
          <cell r="D9164" t="str">
            <v>SUNFLOWER</v>
          </cell>
          <cell r="M9164" t="str">
            <v>﻿Đang hoạt động</v>
          </cell>
          <cell r="N9164">
            <v>42690</v>
          </cell>
          <cell r="Q9164">
            <v>0</v>
          </cell>
          <cell r="T9164">
            <v>0</v>
          </cell>
          <cell r="U9164">
            <v>1</v>
          </cell>
          <cell r="V9164">
            <v>0</v>
          </cell>
        </row>
        <row r="9165">
          <cell r="D9165" t="str">
            <v>GIALAI</v>
          </cell>
          <cell r="M9165" t="str">
            <v>﻿Đang hoạt động</v>
          </cell>
          <cell r="N9165">
            <v>42711</v>
          </cell>
          <cell r="Q9165">
            <v>1</v>
          </cell>
          <cell r="T9165">
            <v>0</v>
          </cell>
          <cell r="U9165">
            <v>0</v>
          </cell>
          <cell r="V9165">
            <v>0</v>
          </cell>
        </row>
        <row r="9166">
          <cell r="D9166" t="str">
            <v>EIB MIỀN TRUNG 2</v>
          </cell>
          <cell r="M9166" t="str">
            <v>﻿Đang hoạt động</v>
          </cell>
          <cell r="N9166">
            <v>42682</v>
          </cell>
          <cell r="Q9166">
            <v>0</v>
          </cell>
          <cell r="T9166">
            <v>0</v>
          </cell>
          <cell r="U9166">
            <v>0</v>
          </cell>
          <cell r="V9166">
            <v>0</v>
          </cell>
        </row>
        <row r="9167">
          <cell r="D9167" t="str">
            <v>TCB SOUTH 1</v>
          </cell>
          <cell r="M9167" t="str">
            <v>﻿Đang hoạt động</v>
          </cell>
          <cell r="N9167">
            <v>42698</v>
          </cell>
          <cell r="Q9167">
            <v>0</v>
          </cell>
          <cell r="T9167">
            <v>0</v>
          </cell>
          <cell r="U9167">
            <v>0</v>
          </cell>
          <cell r="V9167">
            <v>0</v>
          </cell>
        </row>
        <row r="9168">
          <cell r="D9168" t="str">
            <v>COT GENCASA</v>
          </cell>
          <cell r="M9168" t="str">
            <v>﻿Đang hoạt động</v>
          </cell>
          <cell r="N9168">
            <v>42682</v>
          </cell>
          <cell r="Q9168">
            <v>1</v>
          </cell>
          <cell r="T9168">
            <v>0</v>
          </cell>
          <cell r="U9168">
            <v>0</v>
          </cell>
          <cell r="V9168">
            <v>0</v>
          </cell>
        </row>
        <row r="9169">
          <cell r="D9169" t="str">
            <v>GIALAI</v>
          </cell>
          <cell r="M9169" t="str">
            <v>﻿Đang hoạt động</v>
          </cell>
          <cell r="N9169">
            <v>42692</v>
          </cell>
          <cell r="Q9169">
            <v>1</v>
          </cell>
          <cell r="T9169">
            <v>0</v>
          </cell>
          <cell r="U9169">
            <v>0</v>
          </cell>
          <cell r="V9169">
            <v>0</v>
          </cell>
        </row>
        <row r="9170">
          <cell r="D9170" t="str">
            <v>GIALAI</v>
          </cell>
          <cell r="M9170" t="str">
            <v>﻿Đang hoạt động</v>
          </cell>
          <cell r="N9170">
            <v>42684</v>
          </cell>
          <cell r="Q9170">
            <v>1</v>
          </cell>
          <cell r="T9170">
            <v>0</v>
          </cell>
          <cell r="U9170">
            <v>0</v>
          </cell>
          <cell r="V9170">
            <v>0</v>
          </cell>
        </row>
        <row r="9171">
          <cell r="D9171" t="str">
            <v>EIB MIỀN NAM 1</v>
          </cell>
          <cell r="M9171" t="str">
            <v>﻿Đang hoạt động</v>
          </cell>
          <cell r="N9171">
            <v>42688</v>
          </cell>
          <cell r="Q9171">
            <v>0</v>
          </cell>
          <cell r="T9171">
            <v>0</v>
          </cell>
          <cell r="U9171">
            <v>0</v>
          </cell>
          <cell r="V9171">
            <v>0</v>
          </cell>
        </row>
        <row r="9172">
          <cell r="D9172" t="str">
            <v>GENCASA THANH HÓA</v>
          </cell>
          <cell r="M9172" t="str">
            <v>﻿Đang hoạt động</v>
          </cell>
          <cell r="N9172">
            <v>42684</v>
          </cell>
          <cell r="Q9172">
            <v>1</v>
          </cell>
          <cell r="T9172">
            <v>0</v>
          </cell>
          <cell r="U9172">
            <v>0</v>
          </cell>
          <cell r="V9172">
            <v>0</v>
          </cell>
        </row>
        <row r="9173">
          <cell r="D9173" t="str">
            <v>GENCASA THANH HÓA</v>
          </cell>
          <cell r="M9173" t="str">
            <v>﻿Đang hoạt động</v>
          </cell>
          <cell r="N9173">
            <v>42684</v>
          </cell>
          <cell r="Q9173">
            <v>1</v>
          </cell>
          <cell r="T9173">
            <v>0</v>
          </cell>
          <cell r="U9173">
            <v>0</v>
          </cell>
          <cell r="V9173">
            <v>0</v>
          </cell>
        </row>
        <row r="9174">
          <cell r="D9174" t="str">
            <v>GENCASA LAM SƠN</v>
          </cell>
          <cell r="M9174" t="str">
            <v>﻿Đang hoạt động</v>
          </cell>
          <cell r="N9174">
            <v>42684</v>
          </cell>
          <cell r="Q9174">
            <v>1</v>
          </cell>
          <cell r="T9174">
            <v>0</v>
          </cell>
          <cell r="U9174">
            <v>0</v>
          </cell>
          <cell r="V9174">
            <v>0</v>
          </cell>
        </row>
        <row r="9175">
          <cell r="D9175" t="str">
            <v>GIALAI</v>
          </cell>
          <cell r="M9175" t="str">
            <v>﻿Đang hoạt động</v>
          </cell>
          <cell r="N9175">
            <v>42684</v>
          </cell>
          <cell r="Q9175">
            <v>1</v>
          </cell>
          <cell r="T9175">
            <v>0</v>
          </cell>
          <cell r="U9175">
            <v>0</v>
          </cell>
          <cell r="V9175">
            <v>0</v>
          </cell>
        </row>
        <row r="9176">
          <cell r="D9176" t="str">
            <v>BORN TO WIN GENCASA PHÚ NHUẬN</v>
          </cell>
          <cell r="M9176" t="str">
            <v>﻿Đang hoạt động</v>
          </cell>
          <cell r="N9176">
            <v>42682</v>
          </cell>
          <cell r="Q9176">
            <v>1</v>
          </cell>
          <cell r="T9176">
            <v>0</v>
          </cell>
          <cell r="U9176">
            <v>0</v>
          </cell>
          <cell r="V9176">
            <v>0</v>
          </cell>
        </row>
        <row r="9177">
          <cell r="D9177" t="str">
            <v>GENCASA LAM SƠN</v>
          </cell>
          <cell r="M9177" t="str">
            <v>﻿Đang hoạt động</v>
          </cell>
          <cell r="N9177">
            <v>42684</v>
          </cell>
          <cell r="Q9177">
            <v>1</v>
          </cell>
          <cell r="T9177">
            <v>0</v>
          </cell>
          <cell r="U9177">
            <v>0</v>
          </cell>
          <cell r="V9177">
            <v>0</v>
          </cell>
        </row>
        <row r="9178">
          <cell r="D9178" t="str">
            <v>SPRING</v>
          </cell>
          <cell r="M9178" t="str">
            <v>﻿Đang hoạt động</v>
          </cell>
          <cell r="N9178">
            <v>42697</v>
          </cell>
          <cell r="Q9178">
            <v>1</v>
          </cell>
          <cell r="T9178">
            <v>0</v>
          </cell>
          <cell r="U9178">
            <v>0</v>
          </cell>
          <cell r="V9178">
            <v>0</v>
          </cell>
        </row>
        <row r="9179">
          <cell r="D9179" t="str">
            <v>SPRING</v>
          </cell>
          <cell r="M9179" t="str">
            <v>﻿Đang hoạt động</v>
          </cell>
          <cell r="N9179">
            <v>42684</v>
          </cell>
          <cell r="Q9179">
            <v>1</v>
          </cell>
          <cell r="T9179">
            <v>0</v>
          </cell>
          <cell r="U9179">
            <v>0</v>
          </cell>
          <cell r="V9179">
            <v>0</v>
          </cell>
        </row>
        <row r="9180">
          <cell r="D9180" t="str">
            <v>LUCKY STAR</v>
          </cell>
          <cell r="M9180" t="str">
            <v>﻿Đang hoạt động</v>
          </cell>
          <cell r="N9180">
            <v>42685</v>
          </cell>
          <cell r="Q9180">
            <v>1</v>
          </cell>
          <cell r="T9180">
            <v>0</v>
          </cell>
          <cell r="U9180">
            <v>0</v>
          </cell>
          <cell r="V9180">
            <v>0</v>
          </cell>
        </row>
        <row r="9181">
          <cell r="D9181" t="str">
            <v>LUCKY STAR</v>
          </cell>
          <cell r="M9181" t="str">
            <v>﻿Đang hoạt động</v>
          </cell>
          <cell r="N9181">
            <v>42685</v>
          </cell>
          <cell r="Q9181">
            <v>1</v>
          </cell>
          <cell r="T9181">
            <v>0</v>
          </cell>
          <cell r="U9181">
            <v>0</v>
          </cell>
          <cell r="V9181">
            <v>0</v>
          </cell>
        </row>
        <row r="9182">
          <cell r="D9182" t="str">
            <v>SPRING</v>
          </cell>
          <cell r="M9182" t="str">
            <v>﻿Đang hoạt động</v>
          </cell>
          <cell r="N9182">
            <v>42684</v>
          </cell>
          <cell r="Q9182">
            <v>1</v>
          </cell>
          <cell r="T9182">
            <v>0</v>
          </cell>
          <cell r="U9182">
            <v>0</v>
          </cell>
          <cell r="V9182">
            <v>0</v>
          </cell>
        </row>
        <row r="9183">
          <cell r="D9183" t="str">
            <v>LUCKY STAR</v>
          </cell>
          <cell r="M9183" t="str">
            <v>﻿Đang hoạt động</v>
          </cell>
          <cell r="N9183">
            <v>42685</v>
          </cell>
          <cell r="Q9183">
            <v>1</v>
          </cell>
          <cell r="T9183">
            <v>0</v>
          </cell>
          <cell r="U9183">
            <v>0</v>
          </cell>
          <cell r="V9183">
            <v>0</v>
          </cell>
        </row>
        <row r="9184">
          <cell r="D9184" t="str">
            <v>SPRING</v>
          </cell>
          <cell r="M9184" t="str">
            <v>﻿Đang hoạt động</v>
          </cell>
          <cell r="N9184">
            <v>42684</v>
          </cell>
          <cell r="Q9184">
            <v>1</v>
          </cell>
          <cell r="T9184">
            <v>0</v>
          </cell>
          <cell r="U9184">
            <v>0</v>
          </cell>
          <cell r="V9184">
            <v>0</v>
          </cell>
        </row>
        <row r="9185">
          <cell r="D9185" t="str">
            <v>LUCKY STAR</v>
          </cell>
          <cell r="M9185" t="str">
            <v>﻿Đang hoạt động</v>
          </cell>
          <cell r="N9185">
            <v>42685</v>
          </cell>
          <cell r="Q9185">
            <v>1</v>
          </cell>
          <cell r="T9185">
            <v>0</v>
          </cell>
          <cell r="U9185">
            <v>0</v>
          </cell>
          <cell r="V9185">
            <v>0</v>
          </cell>
        </row>
        <row r="9186">
          <cell r="D9186" t="str">
            <v>GENCASA LAM SƠN</v>
          </cell>
          <cell r="M9186" t="str">
            <v>﻿Đang hoạt động</v>
          </cell>
          <cell r="N9186">
            <v>42684</v>
          </cell>
          <cell r="Q9186">
            <v>1</v>
          </cell>
          <cell r="T9186">
            <v>0</v>
          </cell>
          <cell r="U9186">
            <v>0</v>
          </cell>
          <cell r="V9186">
            <v>0</v>
          </cell>
        </row>
        <row r="9187">
          <cell r="D9187" t="str">
            <v>SPRING</v>
          </cell>
          <cell r="M9187" t="str">
            <v>﻿Đang hoạt động</v>
          </cell>
          <cell r="N9187">
            <v>42703</v>
          </cell>
          <cell r="Q9187">
            <v>1</v>
          </cell>
          <cell r="T9187">
            <v>0</v>
          </cell>
          <cell r="U9187">
            <v>0</v>
          </cell>
          <cell r="V9187">
            <v>0</v>
          </cell>
        </row>
        <row r="9188">
          <cell r="D9188" t="str">
            <v>LUCKY STAR</v>
          </cell>
          <cell r="M9188" t="str">
            <v>﻿Đang hoạt động</v>
          </cell>
          <cell r="N9188">
            <v>42685</v>
          </cell>
          <cell r="Q9188">
            <v>1</v>
          </cell>
          <cell r="T9188">
            <v>0</v>
          </cell>
          <cell r="U9188">
            <v>0</v>
          </cell>
          <cell r="V9188">
            <v>0</v>
          </cell>
        </row>
        <row r="9189">
          <cell r="D9189" t="str">
            <v>LUCKY STAR</v>
          </cell>
          <cell r="M9189" t="str">
            <v>﻿Đang hoạt động</v>
          </cell>
          <cell r="N9189">
            <v>42685</v>
          </cell>
          <cell r="Q9189">
            <v>1</v>
          </cell>
          <cell r="T9189">
            <v>0</v>
          </cell>
          <cell r="U9189">
            <v>0</v>
          </cell>
          <cell r="V9189">
            <v>0</v>
          </cell>
        </row>
        <row r="9190">
          <cell r="D9190" t="str">
            <v>SPRING</v>
          </cell>
          <cell r="M9190" t="str">
            <v>﻿Đang hoạt động</v>
          </cell>
          <cell r="N9190">
            <v>42748</v>
          </cell>
          <cell r="Q9190">
            <v>1</v>
          </cell>
          <cell r="T9190">
            <v>0</v>
          </cell>
          <cell r="U9190">
            <v>0</v>
          </cell>
          <cell r="V9190">
            <v>0</v>
          </cell>
        </row>
        <row r="9191">
          <cell r="D9191" t="str">
            <v>SPRING</v>
          </cell>
          <cell r="M9191" t="str">
            <v>﻿Đang hoạt động</v>
          </cell>
          <cell r="N9191">
            <v>42684</v>
          </cell>
          <cell r="Q9191">
            <v>1</v>
          </cell>
          <cell r="T9191">
            <v>0</v>
          </cell>
          <cell r="U9191">
            <v>0</v>
          </cell>
          <cell r="V9191">
            <v>0</v>
          </cell>
        </row>
        <row r="9192">
          <cell r="D9192" t="str">
            <v>SPRING</v>
          </cell>
          <cell r="M9192" t="str">
            <v>﻿Đang hoạt động</v>
          </cell>
          <cell r="N9192">
            <v>42684</v>
          </cell>
          <cell r="Q9192">
            <v>1</v>
          </cell>
          <cell r="T9192">
            <v>0</v>
          </cell>
          <cell r="U9192">
            <v>0</v>
          </cell>
          <cell r="V9192">
            <v>0</v>
          </cell>
        </row>
        <row r="9193">
          <cell r="D9193" t="str">
            <v>SPRING</v>
          </cell>
          <cell r="M9193" t="str">
            <v>﻿Đang hoạt động</v>
          </cell>
          <cell r="N9193">
            <v>42690</v>
          </cell>
          <cell r="Q9193">
            <v>1</v>
          </cell>
          <cell r="T9193">
            <v>0</v>
          </cell>
          <cell r="U9193">
            <v>0</v>
          </cell>
          <cell r="V9193">
            <v>0</v>
          </cell>
        </row>
        <row r="9194">
          <cell r="D9194" t="str">
            <v>LUCKY STAR</v>
          </cell>
          <cell r="M9194" t="str">
            <v>﻿Đang hoạt động</v>
          </cell>
          <cell r="N9194">
            <v>42696</v>
          </cell>
          <cell r="Q9194">
            <v>1</v>
          </cell>
          <cell r="T9194">
            <v>0</v>
          </cell>
          <cell r="U9194">
            <v>0</v>
          </cell>
          <cell r="V9194">
            <v>0</v>
          </cell>
        </row>
        <row r="9195">
          <cell r="D9195" t="str">
            <v>GENCASA LAM SƠN</v>
          </cell>
          <cell r="M9195" t="str">
            <v>﻿Đã nghỉ việc</v>
          </cell>
          <cell r="N9195">
            <v>42684</v>
          </cell>
          <cell r="Q9195">
            <v>0</v>
          </cell>
          <cell r="T9195">
            <v>0</v>
          </cell>
          <cell r="U9195">
            <v>0</v>
          </cell>
          <cell r="V9195">
            <v>0</v>
          </cell>
        </row>
        <row r="9196">
          <cell r="D9196" t="str">
            <v>LUCKY STAR</v>
          </cell>
          <cell r="M9196" t="str">
            <v>﻿Đang hoạt động</v>
          </cell>
          <cell r="N9196">
            <v>42685</v>
          </cell>
          <cell r="Q9196">
            <v>1</v>
          </cell>
          <cell r="T9196">
            <v>0</v>
          </cell>
          <cell r="U9196">
            <v>0</v>
          </cell>
          <cell r="V9196">
            <v>0</v>
          </cell>
        </row>
        <row r="9197">
          <cell r="D9197" t="str">
            <v>LUCKY STAR</v>
          </cell>
          <cell r="M9197" t="str">
            <v>﻿Đang hoạt động</v>
          </cell>
          <cell r="N9197">
            <v>42685</v>
          </cell>
          <cell r="Q9197">
            <v>1</v>
          </cell>
          <cell r="T9197">
            <v>0</v>
          </cell>
          <cell r="U9197">
            <v>0</v>
          </cell>
          <cell r="V9197">
            <v>0</v>
          </cell>
        </row>
        <row r="9198">
          <cell r="M9198" t="str">
            <v>﻿Đang hoạt động</v>
          </cell>
          <cell r="N9198">
            <v>42688</v>
          </cell>
          <cell r="Q9198">
            <v>0</v>
          </cell>
          <cell r="T9198">
            <v>0</v>
          </cell>
          <cell r="U9198">
            <v>0</v>
          </cell>
          <cell r="V9198">
            <v>0</v>
          </cell>
        </row>
        <row r="9199">
          <cell r="M9199" t="str">
            <v>﻿Đang hoạt động</v>
          </cell>
          <cell r="N9199">
            <v>42688</v>
          </cell>
          <cell r="Q9199">
            <v>0</v>
          </cell>
          <cell r="T9199">
            <v>0</v>
          </cell>
          <cell r="U9199">
            <v>0</v>
          </cell>
          <cell r="V9199">
            <v>0</v>
          </cell>
        </row>
        <row r="9200">
          <cell r="D9200" t="str">
            <v>LUCKY STAR</v>
          </cell>
          <cell r="M9200" t="str">
            <v>﻿Đang hoạt động</v>
          </cell>
          <cell r="N9200">
            <v>42685</v>
          </cell>
          <cell r="Q9200">
            <v>1</v>
          </cell>
          <cell r="T9200">
            <v>0</v>
          </cell>
          <cell r="U9200">
            <v>0</v>
          </cell>
          <cell r="V9200">
            <v>0</v>
          </cell>
        </row>
        <row r="9201">
          <cell r="M9201" t="str">
            <v>﻿Đang hoạt động</v>
          </cell>
          <cell r="N9201">
            <v>42688</v>
          </cell>
          <cell r="Q9201">
            <v>0</v>
          </cell>
          <cell r="T9201">
            <v>0</v>
          </cell>
          <cell r="U9201">
            <v>0</v>
          </cell>
          <cell r="V9201">
            <v>0</v>
          </cell>
        </row>
        <row r="9202">
          <cell r="D9202" t="str">
            <v>LUCKY STAR</v>
          </cell>
          <cell r="M9202" t="str">
            <v>﻿Đang hoạt động</v>
          </cell>
          <cell r="N9202">
            <v>42685</v>
          </cell>
          <cell r="Q9202">
            <v>1</v>
          </cell>
          <cell r="T9202">
            <v>0</v>
          </cell>
          <cell r="U9202">
            <v>0</v>
          </cell>
          <cell r="V9202">
            <v>0</v>
          </cell>
        </row>
        <row r="9203">
          <cell r="M9203" t="str">
            <v>﻿Đang hoạt động</v>
          </cell>
          <cell r="N9203">
            <v>42688</v>
          </cell>
          <cell r="Q9203">
            <v>0</v>
          </cell>
          <cell r="T9203">
            <v>0</v>
          </cell>
          <cell r="U9203">
            <v>0</v>
          </cell>
          <cell r="V9203">
            <v>0</v>
          </cell>
        </row>
        <row r="9204">
          <cell r="M9204" t="str">
            <v>﻿Đang hoạt động</v>
          </cell>
          <cell r="N9204">
            <v>42688</v>
          </cell>
          <cell r="Q9204">
            <v>0</v>
          </cell>
          <cell r="T9204">
            <v>0</v>
          </cell>
          <cell r="U9204">
            <v>0</v>
          </cell>
          <cell r="V9204">
            <v>0</v>
          </cell>
        </row>
        <row r="9205">
          <cell r="M9205" t="str">
            <v>﻿Đang hoạt động</v>
          </cell>
          <cell r="N9205">
            <v>42688</v>
          </cell>
          <cell r="Q9205">
            <v>0</v>
          </cell>
          <cell r="T9205">
            <v>0</v>
          </cell>
          <cell r="U9205">
            <v>0</v>
          </cell>
          <cell r="V9205">
            <v>0</v>
          </cell>
        </row>
        <row r="9206">
          <cell r="D9206" t="str">
            <v>SPRING</v>
          </cell>
          <cell r="M9206" t="str">
            <v>﻿Đang hoạt động</v>
          </cell>
          <cell r="N9206">
            <v>42697</v>
          </cell>
          <cell r="Q9206">
            <v>1</v>
          </cell>
          <cell r="T9206">
            <v>0</v>
          </cell>
          <cell r="U9206">
            <v>0</v>
          </cell>
          <cell r="V9206">
            <v>0</v>
          </cell>
        </row>
        <row r="9207">
          <cell r="M9207" t="str">
            <v>﻿Đang hoạt động</v>
          </cell>
          <cell r="N9207">
            <v>42688</v>
          </cell>
          <cell r="Q9207">
            <v>0</v>
          </cell>
          <cell r="T9207">
            <v>0</v>
          </cell>
          <cell r="U9207">
            <v>0</v>
          </cell>
          <cell r="V9207">
            <v>0</v>
          </cell>
        </row>
        <row r="9208">
          <cell r="D9208" t="str">
            <v>LUCKY STAR</v>
          </cell>
          <cell r="M9208" t="str">
            <v>﻿Đang hoạt động</v>
          </cell>
          <cell r="N9208">
            <v>42685</v>
          </cell>
          <cell r="Q9208">
            <v>1</v>
          </cell>
          <cell r="T9208">
            <v>0</v>
          </cell>
          <cell r="U9208">
            <v>0</v>
          </cell>
          <cell r="V9208">
            <v>0</v>
          </cell>
        </row>
        <row r="9209">
          <cell r="M9209" t="str">
            <v>﻿Đang hoạt động</v>
          </cell>
          <cell r="N9209">
            <v>42690</v>
          </cell>
          <cell r="Q9209">
            <v>0</v>
          </cell>
          <cell r="T9209">
            <v>0</v>
          </cell>
          <cell r="U9209">
            <v>0</v>
          </cell>
          <cell r="V9209">
            <v>0</v>
          </cell>
        </row>
        <row r="9210">
          <cell r="M9210" t="str">
            <v>﻿Đang hoạt động</v>
          </cell>
          <cell r="N9210">
            <v>42688</v>
          </cell>
          <cell r="Q9210">
            <v>0</v>
          </cell>
          <cell r="T9210">
            <v>0</v>
          </cell>
          <cell r="U9210">
            <v>0</v>
          </cell>
          <cell r="V9210">
            <v>0</v>
          </cell>
        </row>
        <row r="9211">
          <cell r="D9211" t="str">
            <v>SPRING</v>
          </cell>
          <cell r="M9211" t="str">
            <v>﻿Đang hoạt động</v>
          </cell>
          <cell r="N9211">
            <v>42684</v>
          </cell>
          <cell r="Q9211">
            <v>1</v>
          </cell>
          <cell r="T9211">
            <v>0</v>
          </cell>
          <cell r="U9211">
            <v>0</v>
          </cell>
          <cell r="V9211">
            <v>0</v>
          </cell>
        </row>
        <row r="9212">
          <cell r="D9212" t="str">
            <v>LUCKY STAR</v>
          </cell>
          <cell r="M9212" t="str">
            <v>﻿Đang hoạt động</v>
          </cell>
          <cell r="N9212">
            <v>42685</v>
          </cell>
          <cell r="Q9212">
            <v>1</v>
          </cell>
          <cell r="T9212">
            <v>0</v>
          </cell>
          <cell r="U9212">
            <v>0</v>
          </cell>
          <cell r="V9212">
            <v>0</v>
          </cell>
        </row>
        <row r="9213">
          <cell r="M9213" t="str">
            <v>﻿Đang hoạt động</v>
          </cell>
          <cell r="N9213">
            <v>42688</v>
          </cell>
          <cell r="Q9213">
            <v>0</v>
          </cell>
          <cell r="T9213">
            <v>0</v>
          </cell>
          <cell r="U9213">
            <v>0</v>
          </cell>
          <cell r="V9213">
            <v>0</v>
          </cell>
        </row>
        <row r="9214">
          <cell r="D9214" t="str">
            <v>LUCKY STAR</v>
          </cell>
          <cell r="M9214" t="str">
            <v>﻿Đang hoạt động</v>
          </cell>
          <cell r="N9214">
            <v>42685</v>
          </cell>
          <cell r="Q9214">
            <v>1</v>
          </cell>
          <cell r="T9214">
            <v>0</v>
          </cell>
          <cell r="U9214">
            <v>0</v>
          </cell>
          <cell r="V9214">
            <v>0</v>
          </cell>
        </row>
        <row r="9215">
          <cell r="M9215" t="str">
            <v>﻿Đang hoạt động</v>
          </cell>
          <cell r="N9215">
            <v>42688</v>
          </cell>
          <cell r="Q9215">
            <v>0</v>
          </cell>
          <cell r="T9215">
            <v>0</v>
          </cell>
          <cell r="U9215">
            <v>0</v>
          </cell>
          <cell r="V9215">
            <v>0</v>
          </cell>
        </row>
        <row r="9216">
          <cell r="D9216" t="str">
            <v>SPRING</v>
          </cell>
          <cell r="M9216" t="str">
            <v>﻿Đang hoạt động</v>
          </cell>
          <cell r="N9216">
            <v>42684</v>
          </cell>
          <cell r="Q9216">
            <v>1</v>
          </cell>
          <cell r="T9216">
            <v>0</v>
          </cell>
          <cell r="U9216">
            <v>0</v>
          </cell>
          <cell r="V9216">
            <v>0</v>
          </cell>
        </row>
        <row r="9217">
          <cell r="D9217" t="str">
            <v>GENCASA THANH HÓA</v>
          </cell>
          <cell r="M9217" t="str">
            <v>﻿Đang hoạt động</v>
          </cell>
          <cell r="N9217">
            <v>42684</v>
          </cell>
          <cell r="Q9217">
            <v>1</v>
          </cell>
          <cell r="T9217">
            <v>0</v>
          </cell>
          <cell r="U9217">
            <v>0</v>
          </cell>
          <cell r="V9217">
            <v>0</v>
          </cell>
        </row>
        <row r="9218">
          <cell r="D9218" t="str">
            <v>LUCKY STAR</v>
          </cell>
          <cell r="M9218" t="str">
            <v>﻿Đang hoạt động</v>
          </cell>
          <cell r="N9218">
            <v>42685</v>
          </cell>
          <cell r="Q9218">
            <v>1</v>
          </cell>
          <cell r="T9218">
            <v>0</v>
          </cell>
          <cell r="U9218">
            <v>0</v>
          </cell>
          <cell r="V9218">
            <v>0</v>
          </cell>
        </row>
        <row r="9219">
          <cell r="M9219" t="str">
            <v>﻿Đang hoạt động</v>
          </cell>
          <cell r="N9219">
            <v>42690</v>
          </cell>
          <cell r="Q9219">
            <v>0</v>
          </cell>
          <cell r="T9219">
            <v>0</v>
          </cell>
          <cell r="U9219">
            <v>0</v>
          </cell>
          <cell r="V9219">
            <v>0</v>
          </cell>
        </row>
        <row r="9220">
          <cell r="D9220" t="str">
            <v>GENCASA THANH HÓA</v>
          </cell>
          <cell r="M9220" t="str">
            <v>﻿Đang hoạt động</v>
          </cell>
          <cell r="N9220">
            <v>42684</v>
          </cell>
          <cell r="Q9220">
            <v>1</v>
          </cell>
          <cell r="T9220">
            <v>0</v>
          </cell>
          <cell r="U9220">
            <v>0</v>
          </cell>
          <cell r="V9220">
            <v>0</v>
          </cell>
        </row>
        <row r="9221">
          <cell r="D9221" t="str">
            <v>LUCKY STAR</v>
          </cell>
          <cell r="M9221" t="str">
            <v>﻿Đang hoạt động</v>
          </cell>
          <cell r="N9221">
            <v>42685</v>
          </cell>
          <cell r="Q9221">
            <v>1</v>
          </cell>
          <cell r="T9221">
            <v>0</v>
          </cell>
          <cell r="U9221">
            <v>0</v>
          </cell>
          <cell r="V9221">
            <v>0</v>
          </cell>
        </row>
        <row r="9222">
          <cell r="M9222" t="str">
            <v>﻿Đang hoạt động</v>
          </cell>
          <cell r="N9222">
            <v>42690</v>
          </cell>
          <cell r="Q9222">
            <v>0</v>
          </cell>
          <cell r="T9222">
            <v>0</v>
          </cell>
          <cell r="U9222">
            <v>0</v>
          </cell>
          <cell r="V9222">
            <v>0</v>
          </cell>
        </row>
        <row r="9223">
          <cell r="D9223" t="str">
            <v>LUCKY STAR</v>
          </cell>
          <cell r="M9223" t="str">
            <v>﻿Đang hoạt động</v>
          </cell>
          <cell r="N9223">
            <v>42685</v>
          </cell>
          <cell r="Q9223">
            <v>1</v>
          </cell>
          <cell r="T9223">
            <v>0</v>
          </cell>
          <cell r="U9223">
            <v>0</v>
          </cell>
          <cell r="V9223">
            <v>0</v>
          </cell>
        </row>
        <row r="9224">
          <cell r="D9224" t="str">
            <v>LUCKY STAR</v>
          </cell>
          <cell r="M9224" t="str">
            <v>﻿Đang hoạt động</v>
          </cell>
          <cell r="N9224">
            <v>42685</v>
          </cell>
          <cell r="Q9224">
            <v>1</v>
          </cell>
          <cell r="T9224">
            <v>0</v>
          </cell>
          <cell r="U9224">
            <v>0</v>
          </cell>
          <cell r="V9224">
            <v>0</v>
          </cell>
        </row>
        <row r="9225">
          <cell r="D9225" t="str">
            <v>LUCKY STAR</v>
          </cell>
          <cell r="M9225" t="str">
            <v>﻿Đang hoạt động</v>
          </cell>
          <cell r="N9225">
            <v>42685</v>
          </cell>
          <cell r="Q9225">
            <v>1</v>
          </cell>
          <cell r="T9225">
            <v>0</v>
          </cell>
          <cell r="U9225">
            <v>0</v>
          </cell>
          <cell r="V9225">
            <v>0</v>
          </cell>
        </row>
        <row r="9226">
          <cell r="D9226" t="str">
            <v>LUCKY STAR</v>
          </cell>
          <cell r="M9226" t="str">
            <v>﻿Đang hoạt động</v>
          </cell>
          <cell r="N9226">
            <v>42685</v>
          </cell>
          <cell r="Q9226">
            <v>1</v>
          </cell>
          <cell r="T9226">
            <v>0</v>
          </cell>
          <cell r="U9226">
            <v>0</v>
          </cell>
          <cell r="V9226">
            <v>0</v>
          </cell>
        </row>
        <row r="9227">
          <cell r="D9227" t="str">
            <v>GENCASA THANH HÓA</v>
          </cell>
          <cell r="M9227" t="str">
            <v>﻿Đang hoạt động</v>
          </cell>
          <cell r="N9227">
            <v>42684</v>
          </cell>
          <cell r="Q9227">
            <v>1</v>
          </cell>
          <cell r="T9227">
            <v>0</v>
          </cell>
          <cell r="U9227">
            <v>0</v>
          </cell>
          <cell r="V9227">
            <v>0</v>
          </cell>
        </row>
        <row r="9228">
          <cell r="D9228" t="str">
            <v>GENCASA THANH HÓA</v>
          </cell>
          <cell r="M9228" t="str">
            <v>﻿Đang hoạt động</v>
          </cell>
          <cell r="N9228">
            <v>42696</v>
          </cell>
          <cell r="Q9228">
            <v>1</v>
          </cell>
          <cell r="T9228">
            <v>0</v>
          </cell>
          <cell r="U9228">
            <v>0</v>
          </cell>
          <cell r="V9228">
            <v>0</v>
          </cell>
        </row>
        <row r="9229">
          <cell r="D9229" t="str">
            <v>GENCASA THANH HÓA</v>
          </cell>
          <cell r="M9229" t="str">
            <v>﻿Đang hoạt động</v>
          </cell>
          <cell r="N9229">
            <v>42684</v>
          </cell>
          <cell r="Q9229">
            <v>1</v>
          </cell>
          <cell r="T9229">
            <v>0</v>
          </cell>
          <cell r="U9229">
            <v>0</v>
          </cell>
          <cell r="V9229">
            <v>0</v>
          </cell>
        </row>
        <row r="9230">
          <cell r="M9230" t="str">
            <v>﻿Đang hoạt động</v>
          </cell>
          <cell r="N9230">
            <v>42690</v>
          </cell>
          <cell r="Q9230">
            <v>0</v>
          </cell>
          <cell r="T9230">
            <v>0</v>
          </cell>
          <cell r="U9230">
            <v>0</v>
          </cell>
          <cell r="V9230">
            <v>0</v>
          </cell>
        </row>
        <row r="9231">
          <cell r="D9231" t="str">
            <v>GENCASA THANH HÓA</v>
          </cell>
          <cell r="M9231" t="str">
            <v>﻿Đang hoạt động</v>
          </cell>
          <cell r="N9231">
            <v>42752</v>
          </cell>
          <cell r="Q9231">
            <v>0</v>
          </cell>
          <cell r="T9231">
            <v>0</v>
          </cell>
          <cell r="U9231">
            <v>1</v>
          </cell>
          <cell r="V9231">
            <v>0</v>
          </cell>
        </row>
        <row r="9232">
          <cell r="M9232" t="str">
            <v>﻿Đang hoạt động</v>
          </cell>
          <cell r="N9232">
            <v>42717</v>
          </cell>
          <cell r="Q9232">
            <v>0</v>
          </cell>
          <cell r="T9232">
            <v>0</v>
          </cell>
          <cell r="U9232">
            <v>0</v>
          </cell>
          <cell r="V9232">
            <v>0</v>
          </cell>
        </row>
        <row r="9233">
          <cell r="D9233" t="str">
            <v>GENCASA THANH HÓA</v>
          </cell>
          <cell r="M9233" t="str">
            <v>﻿Đang hoạt động</v>
          </cell>
          <cell r="N9233">
            <v>42684</v>
          </cell>
          <cell r="Q9233">
            <v>1</v>
          </cell>
          <cell r="T9233">
            <v>0</v>
          </cell>
          <cell r="U9233">
            <v>0</v>
          </cell>
          <cell r="V9233">
            <v>0</v>
          </cell>
        </row>
        <row r="9234">
          <cell r="M9234" t="str">
            <v>﻿Đang hoạt động</v>
          </cell>
          <cell r="N9234">
            <v>42690</v>
          </cell>
          <cell r="Q9234">
            <v>0</v>
          </cell>
          <cell r="T9234">
            <v>0</v>
          </cell>
          <cell r="U9234">
            <v>0</v>
          </cell>
          <cell r="V9234">
            <v>0</v>
          </cell>
        </row>
        <row r="9235">
          <cell r="M9235" t="str">
            <v>﻿Đang hoạt động</v>
          </cell>
          <cell r="N9235">
            <v>42717</v>
          </cell>
          <cell r="Q9235">
            <v>0</v>
          </cell>
          <cell r="T9235">
            <v>0</v>
          </cell>
          <cell r="U9235">
            <v>0</v>
          </cell>
          <cell r="V9235">
            <v>0</v>
          </cell>
        </row>
        <row r="9236">
          <cell r="D9236" t="str">
            <v>DAKLAK</v>
          </cell>
          <cell r="M9236" t="str">
            <v>﻿Đang hoạt động</v>
          </cell>
          <cell r="N9236">
            <v>42684</v>
          </cell>
          <cell r="Q9236">
            <v>1</v>
          </cell>
          <cell r="T9236">
            <v>0</v>
          </cell>
          <cell r="U9236">
            <v>0</v>
          </cell>
          <cell r="V9236">
            <v>0</v>
          </cell>
        </row>
        <row r="9237">
          <cell r="M9237" t="str">
            <v>﻿Đang hoạt động</v>
          </cell>
          <cell r="N9237">
            <v>42690</v>
          </cell>
          <cell r="Q9237">
            <v>0</v>
          </cell>
          <cell r="T9237">
            <v>0</v>
          </cell>
          <cell r="U9237">
            <v>0</v>
          </cell>
          <cell r="V9237">
            <v>0</v>
          </cell>
        </row>
        <row r="9238">
          <cell r="D9238" t="str">
            <v>GENCASA THANH HÓA</v>
          </cell>
          <cell r="M9238" t="str">
            <v>﻿Đang hoạt động</v>
          </cell>
          <cell r="N9238">
            <v>42684</v>
          </cell>
          <cell r="Q9238">
            <v>1</v>
          </cell>
          <cell r="T9238">
            <v>0</v>
          </cell>
          <cell r="U9238">
            <v>0</v>
          </cell>
          <cell r="V9238">
            <v>0</v>
          </cell>
        </row>
        <row r="9239">
          <cell r="M9239" t="str">
            <v>﻿Đang hoạt động</v>
          </cell>
          <cell r="N9239">
            <v>42690</v>
          </cell>
          <cell r="Q9239">
            <v>0</v>
          </cell>
          <cell r="T9239">
            <v>0</v>
          </cell>
          <cell r="U9239">
            <v>0</v>
          </cell>
          <cell r="V9239">
            <v>0</v>
          </cell>
        </row>
        <row r="9240">
          <cell r="D9240" t="str">
            <v>GENCASA THANH HÓA</v>
          </cell>
          <cell r="M9240" t="str">
            <v>﻿Đang hoạt động</v>
          </cell>
          <cell r="N9240">
            <v>42786</v>
          </cell>
          <cell r="Q9240">
            <v>0</v>
          </cell>
          <cell r="T9240">
            <v>0</v>
          </cell>
          <cell r="U9240">
            <v>1</v>
          </cell>
          <cell r="V9240">
            <v>0</v>
          </cell>
        </row>
        <row r="9241">
          <cell r="D9241" t="str">
            <v>GENCASA THANH HÓA</v>
          </cell>
          <cell r="M9241" t="str">
            <v>﻿Đang hoạt động</v>
          </cell>
          <cell r="N9241">
            <v>42684</v>
          </cell>
          <cell r="Q9241">
            <v>1</v>
          </cell>
          <cell r="T9241">
            <v>0</v>
          </cell>
          <cell r="U9241">
            <v>0</v>
          </cell>
          <cell r="V9241">
            <v>0</v>
          </cell>
        </row>
        <row r="9242">
          <cell r="D9242" t="str">
            <v>DAKLAK</v>
          </cell>
          <cell r="M9242" t="str">
            <v>﻿Đang hoạt động</v>
          </cell>
          <cell r="N9242">
            <v>42684</v>
          </cell>
          <cell r="Q9242">
            <v>1</v>
          </cell>
          <cell r="T9242">
            <v>0</v>
          </cell>
          <cell r="U9242">
            <v>0</v>
          </cell>
          <cell r="V9242">
            <v>0</v>
          </cell>
        </row>
        <row r="9243">
          <cell r="D9243" t="str">
            <v>DAKLAK</v>
          </cell>
          <cell r="M9243" t="str">
            <v>﻿Đang hoạt động</v>
          </cell>
          <cell r="N9243">
            <v>42726</v>
          </cell>
          <cell r="Q9243">
            <v>1</v>
          </cell>
          <cell r="T9243">
            <v>0</v>
          </cell>
          <cell r="U9243">
            <v>0</v>
          </cell>
          <cell r="V9243">
            <v>0</v>
          </cell>
        </row>
        <row r="9244">
          <cell r="D9244" t="str">
            <v>DAKLAK</v>
          </cell>
          <cell r="M9244" t="str">
            <v>﻿Đang hoạt động</v>
          </cell>
          <cell r="N9244">
            <v>42684</v>
          </cell>
          <cell r="Q9244">
            <v>1</v>
          </cell>
          <cell r="T9244">
            <v>0</v>
          </cell>
          <cell r="U9244">
            <v>0</v>
          </cell>
          <cell r="V9244">
            <v>0</v>
          </cell>
        </row>
        <row r="9245">
          <cell r="M9245" t="str">
            <v>﻿Đang hoạt động</v>
          </cell>
          <cell r="N9245">
            <v>42690</v>
          </cell>
          <cell r="Q9245">
            <v>0</v>
          </cell>
          <cell r="T9245">
            <v>0</v>
          </cell>
          <cell r="U9245">
            <v>0</v>
          </cell>
          <cell r="V9245">
            <v>0</v>
          </cell>
        </row>
        <row r="9246">
          <cell r="D9246" t="str">
            <v>GENCASA THANH HÓA</v>
          </cell>
          <cell r="M9246" t="str">
            <v>﻿Đang hoạt động</v>
          </cell>
          <cell r="N9246">
            <v>42684</v>
          </cell>
          <cell r="Q9246">
            <v>1</v>
          </cell>
          <cell r="T9246">
            <v>0</v>
          </cell>
          <cell r="U9246">
            <v>0</v>
          </cell>
          <cell r="V9246">
            <v>0</v>
          </cell>
        </row>
        <row r="9247">
          <cell r="M9247" t="str">
            <v>﻿Đang hoạt động</v>
          </cell>
          <cell r="N9247">
            <v>42690</v>
          </cell>
          <cell r="Q9247">
            <v>0</v>
          </cell>
          <cell r="T9247">
            <v>0</v>
          </cell>
          <cell r="U9247">
            <v>0</v>
          </cell>
          <cell r="V9247">
            <v>0</v>
          </cell>
        </row>
        <row r="9248">
          <cell r="D9248" t="str">
            <v>DAKLAK</v>
          </cell>
          <cell r="M9248" t="str">
            <v>﻿Đang hoạt động</v>
          </cell>
          <cell r="N9248">
            <v>42684</v>
          </cell>
          <cell r="Q9248">
            <v>1</v>
          </cell>
          <cell r="T9248">
            <v>0</v>
          </cell>
          <cell r="U9248">
            <v>0</v>
          </cell>
          <cell r="V9248">
            <v>0</v>
          </cell>
        </row>
        <row r="9249">
          <cell r="M9249" t="str">
            <v>﻿Đang hoạt động</v>
          </cell>
          <cell r="N9249">
            <v>42720</v>
          </cell>
          <cell r="Q9249">
            <v>0</v>
          </cell>
          <cell r="T9249">
            <v>0</v>
          </cell>
          <cell r="U9249">
            <v>0</v>
          </cell>
          <cell r="V9249">
            <v>0</v>
          </cell>
        </row>
        <row r="9250">
          <cell r="D9250" t="str">
            <v>GENCASA THANH HÓA</v>
          </cell>
          <cell r="M9250" t="str">
            <v>﻿Đang hoạt động</v>
          </cell>
          <cell r="N9250">
            <v>42684</v>
          </cell>
          <cell r="Q9250">
            <v>1</v>
          </cell>
          <cell r="T9250">
            <v>0</v>
          </cell>
          <cell r="U9250">
            <v>0</v>
          </cell>
          <cell r="V9250">
            <v>0</v>
          </cell>
        </row>
        <row r="9251">
          <cell r="M9251" t="str">
            <v>﻿Đang hoạt động</v>
          </cell>
          <cell r="N9251">
            <v>42690</v>
          </cell>
          <cell r="Q9251">
            <v>0</v>
          </cell>
          <cell r="T9251">
            <v>0</v>
          </cell>
          <cell r="U9251">
            <v>0</v>
          </cell>
          <cell r="V9251">
            <v>0</v>
          </cell>
        </row>
        <row r="9252">
          <cell r="D9252" t="str">
            <v>DAKLAK</v>
          </cell>
          <cell r="M9252" t="str">
            <v>﻿Đang hoạt động</v>
          </cell>
          <cell r="N9252">
            <v>42684</v>
          </cell>
          <cell r="Q9252">
            <v>1</v>
          </cell>
          <cell r="T9252">
            <v>0</v>
          </cell>
          <cell r="U9252">
            <v>0</v>
          </cell>
          <cell r="V9252">
            <v>0</v>
          </cell>
        </row>
        <row r="9253">
          <cell r="D9253" t="str">
            <v>VICTORY</v>
          </cell>
          <cell r="M9253" t="str">
            <v>﻿Đang hoạt động</v>
          </cell>
          <cell r="N9253">
            <v>42702</v>
          </cell>
          <cell r="Q9253">
            <v>0</v>
          </cell>
          <cell r="T9253">
            <v>0</v>
          </cell>
          <cell r="U9253">
            <v>1</v>
          </cell>
          <cell r="V9253">
            <v>0</v>
          </cell>
        </row>
        <row r="9254">
          <cell r="D9254" t="str">
            <v>DAKLAK</v>
          </cell>
          <cell r="M9254" t="str">
            <v>﻿Đang hoạt động</v>
          </cell>
          <cell r="N9254">
            <v>42684</v>
          </cell>
          <cell r="Q9254">
            <v>0</v>
          </cell>
          <cell r="T9254">
            <v>0</v>
          </cell>
          <cell r="U9254">
            <v>1</v>
          </cell>
          <cell r="V9254">
            <v>0</v>
          </cell>
        </row>
        <row r="9255">
          <cell r="D9255" t="str">
            <v>DAKLAK</v>
          </cell>
          <cell r="M9255" t="str">
            <v>﻿Đang hoạt động</v>
          </cell>
          <cell r="N9255">
            <v>42684</v>
          </cell>
          <cell r="Q9255">
            <v>1</v>
          </cell>
          <cell r="T9255">
            <v>0</v>
          </cell>
          <cell r="U9255">
            <v>0</v>
          </cell>
          <cell r="V9255">
            <v>0</v>
          </cell>
        </row>
        <row r="9256">
          <cell r="D9256" t="str">
            <v>DAKLAK</v>
          </cell>
          <cell r="M9256" t="str">
            <v>﻿Đang hoạt động</v>
          </cell>
          <cell r="N9256">
            <v>42787</v>
          </cell>
          <cell r="Q9256">
            <v>1</v>
          </cell>
          <cell r="T9256">
            <v>0</v>
          </cell>
          <cell r="U9256">
            <v>0</v>
          </cell>
          <cell r="V9256">
            <v>0</v>
          </cell>
        </row>
        <row r="9257">
          <cell r="D9257" t="str">
            <v>DAKLAK</v>
          </cell>
          <cell r="M9257" t="str">
            <v>﻿Đang hoạt động</v>
          </cell>
          <cell r="N9257">
            <v>42684</v>
          </cell>
          <cell r="Q9257">
            <v>1</v>
          </cell>
          <cell r="T9257">
            <v>0</v>
          </cell>
          <cell r="U9257">
            <v>0</v>
          </cell>
          <cell r="V9257">
            <v>0</v>
          </cell>
        </row>
        <row r="9258">
          <cell r="D9258" t="str">
            <v>VICTORY</v>
          </cell>
          <cell r="M9258" t="str">
            <v>﻿Đang hoạt động</v>
          </cell>
          <cell r="N9258">
            <v>42689</v>
          </cell>
          <cell r="Q9258">
            <v>0</v>
          </cell>
          <cell r="T9258">
            <v>0</v>
          </cell>
          <cell r="U9258">
            <v>1</v>
          </cell>
          <cell r="V9258">
            <v>0</v>
          </cell>
        </row>
        <row r="9259">
          <cell r="D9259" t="str">
            <v>GIALAI</v>
          </cell>
          <cell r="M9259" t="str">
            <v>﻿Đang hoạt động</v>
          </cell>
          <cell r="N9259">
            <v>42684</v>
          </cell>
          <cell r="Q9259">
            <v>0</v>
          </cell>
          <cell r="T9259">
            <v>0</v>
          </cell>
          <cell r="U9259">
            <v>1</v>
          </cell>
          <cell r="V9259">
            <v>0</v>
          </cell>
        </row>
        <row r="9260">
          <cell r="D9260" t="str">
            <v>DAKLAK</v>
          </cell>
          <cell r="M9260" t="str">
            <v>﻿Đang hoạt động</v>
          </cell>
          <cell r="N9260">
            <v>42696</v>
          </cell>
          <cell r="Q9260">
            <v>1</v>
          </cell>
          <cell r="T9260">
            <v>0</v>
          </cell>
          <cell r="U9260">
            <v>0</v>
          </cell>
          <cell r="V9260">
            <v>0</v>
          </cell>
        </row>
        <row r="9261">
          <cell r="D9261" t="str">
            <v>DAKLAK</v>
          </cell>
          <cell r="M9261" t="str">
            <v>﻿Đang hoạt động</v>
          </cell>
          <cell r="N9261">
            <v>42684</v>
          </cell>
          <cell r="Q9261">
            <v>0</v>
          </cell>
          <cell r="T9261">
            <v>0</v>
          </cell>
          <cell r="U9261">
            <v>1</v>
          </cell>
          <cell r="V9261">
            <v>0</v>
          </cell>
        </row>
        <row r="9262">
          <cell r="D9262" t="str">
            <v>GIALAI</v>
          </cell>
          <cell r="M9262" t="str">
            <v>﻿Đang hoạt động</v>
          </cell>
          <cell r="N9262">
            <v>42716</v>
          </cell>
          <cell r="Q9262">
            <v>0</v>
          </cell>
          <cell r="T9262">
            <v>0</v>
          </cell>
          <cell r="U9262">
            <v>1</v>
          </cell>
          <cell r="V9262">
            <v>0</v>
          </cell>
        </row>
        <row r="9263">
          <cell r="M9263" t="str">
            <v>﻿Đang hoạt động</v>
          </cell>
          <cell r="N9263">
            <v>42690</v>
          </cell>
          <cell r="Q9263">
            <v>0</v>
          </cell>
          <cell r="T9263">
            <v>0</v>
          </cell>
          <cell r="U9263">
            <v>0</v>
          </cell>
          <cell r="V9263">
            <v>0</v>
          </cell>
        </row>
        <row r="9264">
          <cell r="M9264" t="str">
            <v>﻿Đang hoạt động</v>
          </cell>
          <cell r="N9264">
            <v>42690</v>
          </cell>
          <cell r="Q9264">
            <v>0</v>
          </cell>
          <cell r="T9264">
            <v>0</v>
          </cell>
          <cell r="U9264">
            <v>0</v>
          </cell>
          <cell r="V9264">
            <v>0</v>
          </cell>
        </row>
        <row r="9265">
          <cell r="D9265" t="str">
            <v>DAKLAK</v>
          </cell>
          <cell r="M9265" t="str">
            <v>﻿Đang hoạt động</v>
          </cell>
          <cell r="N9265">
            <v>42696</v>
          </cell>
          <cell r="Q9265">
            <v>0</v>
          </cell>
          <cell r="T9265">
            <v>0</v>
          </cell>
          <cell r="U9265">
            <v>1</v>
          </cell>
          <cell r="V9265">
            <v>0</v>
          </cell>
        </row>
        <row r="9266">
          <cell r="D9266" t="str">
            <v>DAKLAK</v>
          </cell>
          <cell r="M9266" t="str">
            <v>﻿Đang hoạt động</v>
          </cell>
          <cell r="N9266">
            <v>42724</v>
          </cell>
          <cell r="Q9266">
            <v>1</v>
          </cell>
          <cell r="T9266">
            <v>0</v>
          </cell>
          <cell r="U9266">
            <v>0</v>
          </cell>
          <cell r="V9266">
            <v>0</v>
          </cell>
        </row>
        <row r="9267">
          <cell r="D9267" t="str">
            <v>GIALAI</v>
          </cell>
          <cell r="M9267" t="str">
            <v>﻿Tạm đình chỉ</v>
          </cell>
          <cell r="N9267">
            <v>42684</v>
          </cell>
          <cell r="Q9267">
            <v>0</v>
          </cell>
          <cell r="T9267">
            <v>0</v>
          </cell>
          <cell r="U9267">
            <v>1</v>
          </cell>
          <cell r="V9267">
            <v>0</v>
          </cell>
        </row>
        <row r="9268">
          <cell r="D9268" t="str">
            <v>GIALAI</v>
          </cell>
          <cell r="M9268" t="str">
            <v>﻿Đang hoạt động</v>
          </cell>
          <cell r="N9268">
            <v>42684</v>
          </cell>
          <cell r="Q9268">
            <v>0</v>
          </cell>
          <cell r="T9268">
            <v>0</v>
          </cell>
          <cell r="U9268">
            <v>1</v>
          </cell>
          <cell r="V9268">
            <v>0</v>
          </cell>
        </row>
        <row r="9269">
          <cell r="M9269" t="str">
            <v>﻿Đang hoạt động</v>
          </cell>
          <cell r="N9269">
            <v>42717</v>
          </cell>
          <cell r="Q9269">
            <v>0</v>
          </cell>
          <cell r="T9269">
            <v>0</v>
          </cell>
          <cell r="U9269">
            <v>0</v>
          </cell>
          <cell r="V9269">
            <v>0</v>
          </cell>
        </row>
        <row r="9270">
          <cell r="D9270" t="str">
            <v>GENCASA NGHỆ AN</v>
          </cell>
          <cell r="M9270" t="str">
            <v>﻿Đang hoạt động</v>
          </cell>
          <cell r="N9270">
            <v>42684</v>
          </cell>
          <cell r="Q9270">
            <v>1</v>
          </cell>
          <cell r="T9270">
            <v>0</v>
          </cell>
          <cell r="U9270">
            <v>0</v>
          </cell>
          <cell r="V9270">
            <v>0</v>
          </cell>
        </row>
        <row r="9271">
          <cell r="D9271" t="str">
            <v>GENCASA NGHỆ AN</v>
          </cell>
          <cell r="M9271" t="str">
            <v>﻿Đang hoạt động</v>
          </cell>
          <cell r="N9271">
            <v>42684</v>
          </cell>
          <cell r="Q9271">
            <v>1</v>
          </cell>
          <cell r="T9271">
            <v>0</v>
          </cell>
          <cell r="U9271">
            <v>0</v>
          </cell>
          <cell r="V9271">
            <v>0</v>
          </cell>
        </row>
        <row r="9272">
          <cell r="D9272" t="str">
            <v>GENCASA NGHỆ AN</v>
          </cell>
          <cell r="M9272" t="str">
            <v>﻿Đang hoạt động</v>
          </cell>
          <cell r="N9272">
            <v>42689</v>
          </cell>
          <cell r="Q9272">
            <v>1</v>
          </cell>
          <cell r="T9272">
            <v>0</v>
          </cell>
          <cell r="U9272">
            <v>0</v>
          </cell>
          <cell r="V9272">
            <v>0</v>
          </cell>
        </row>
        <row r="9273">
          <cell r="D9273" t="str">
            <v>GENCASA NGHỆ AN</v>
          </cell>
          <cell r="M9273" t="str">
            <v>﻿Đang hoạt động</v>
          </cell>
          <cell r="N9273">
            <v>42684</v>
          </cell>
          <cell r="Q9273">
            <v>1</v>
          </cell>
          <cell r="T9273">
            <v>0</v>
          </cell>
          <cell r="U9273">
            <v>0</v>
          </cell>
          <cell r="V9273">
            <v>0</v>
          </cell>
        </row>
        <row r="9274">
          <cell r="D9274" t="str">
            <v>GENCASA NGHỆ AN</v>
          </cell>
          <cell r="M9274" t="str">
            <v>﻿Đang hoạt động</v>
          </cell>
          <cell r="N9274">
            <v>42684</v>
          </cell>
          <cell r="Q9274">
            <v>1</v>
          </cell>
          <cell r="T9274">
            <v>0</v>
          </cell>
          <cell r="U9274">
            <v>0</v>
          </cell>
          <cell r="V9274">
            <v>0</v>
          </cell>
        </row>
        <row r="9275">
          <cell r="D9275" t="str">
            <v>GENCASA NGHỆ AN</v>
          </cell>
          <cell r="M9275" t="str">
            <v>﻿Đang hoạt động</v>
          </cell>
          <cell r="N9275">
            <v>42684</v>
          </cell>
          <cell r="Q9275">
            <v>1</v>
          </cell>
          <cell r="T9275">
            <v>0</v>
          </cell>
          <cell r="U9275">
            <v>0</v>
          </cell>
          <cell r="V9275">
            <v>0</v>
          </cell>
        </row>
        <row r="9276">
          <cell r="D9276" t="str">
            <v>GENCASA NGHỆ AN</v>
          </cell>
          <cell r="M9276" t="str">
            <v>﻿Đang hoạt động</v>
          </cell>
          <cell r="N9276">
            <v>42684</v>
          </cell>
          <cell r="Q9276">
            <v>1</v>
          </cell>
          <cell r="T9276">
            <v>0</v>
          </cell>
          <cell r="U9276">
            <v>0</v>
          </cell>
          <cell r="V9276">
            <v>0</v>
          </cell>
        </row>
        <row r="9277">
          <cell r="D9277" t="str">
            <v>GENCASA NGHỆ AN</v>
          </cell>
          <cell r="M9277" t="str">
            <v>﻿Đang hoạt động</v>
          </cell>
          <cell r="N9277">
            <v>42684</v>
          </cell>
          <cell r="Q9277">
            <v>1</v>
          </cell>
          <cell r="T9277">
            <v>0</v>
          </cell>
          <cell r="U9277">
            <v>0</v>
          </cell>
          <cell r="V9277">
            <v>0</v>
          </cell>
        </row>
        <row r="9278">
          <cell r="D9278" t="str">
            <v>GENCASA NGHỆ AN</v>
          </cell>
          <cell r="M9278" t="str">
            <v>﻿Đang hoạt động</v>
          </cell>
          <cell r="N9278">
            <v>42684</v>
          </cell>
          <cell r="Q9278">
            <v>1</v>
          </cell>
          <cell r="T9278">
            <v>0</v>
          </cell>
          <cell r="U9278">
            <v>0</v>
          </cell>
          <cell r="V9278">
            <v>0</v>
          </cell>
        </row>
        <row r="9279">
          <cell r="D9279" t="str">
            <v>GENCASA NGHỆ AN</v>
          </cell>
          <cell r="M9279" t="str">
            <v>﻿Đang hoạt động</v>
          </cell>
          <cell r="N9279">
            <v>42684</v>
          </cell>
          <cell r="Q9279">
            <v>1</v>
          </cell>
          <cell r="T9279">
            <v>0</v>
          </cell>
          <cell r="U9279">
            <v>0</v>
          </cell>
          <cell r="V9279">
            <v>0</v>
          </cell>
        </row>
        <row r="9280">
          <cell r="D9280" t="str">
            <v>GENCASA NGHỆ AN</v>
          </cell>
          <cell r="M9280" t="str">
            <v>﻿Đang hoạt động</v>
          </cell>
          <cell r="N9280">
            <v>42684</v>
          </cell>
          <cell r="Q9280">
            <v>1</v>
          </cell>
          <cell r="T9280">
            <v>0</v>
          </cell>
          <cell r="U9280">
            <v>0</v>
          </cell>
          <cell r="V9280">
            <v>0</v>
          </cell>
        </row>
        <row r="9281">
          <cell r="D9281" t="str">
            <v>GENCASA NGHỆ AN</v>
          </cell>
          <cell r="M9281" t="str">
            <v>﻿Đang hoạt động</v>
          </cell>
          <cell r="N9281">
            <v>42684</v>
          </cell>
          <cell r="Q9281">
            <v>1</v>
          </cell>
          <cell r="T9281">
            <v>0</v>
          </cell>
          <cell r="U9281">
            <v>0</v>
          </cell>
          <cell r="V9281">
            <v>0</v>
          </cell>
        </row>
        <row r="9282">
          <cell r="D9282" t="str">
            <v>GENCASA NGHỆ AN</v>
          </cell>
          <cell r="M9282" t="str">
            <v>﻿Đang hoạt động</v>
          </cell>
          <cell r="N9282">
            <v>42684</v>
          </cell>
          <cell r="Q9282">
            <v>1</v>
          </cell>
          <cell r="T9282">
            <v>0</v>
          </cell>
          <cell r="U9282">
            <v>0</v>
          </cell>
          <cell r="V9282">
            <v>0</v>
          </cell>
        </row>
        <row r="9283">
          <cell r="D9283" t="str">
            <v>GENCASA NGHỆ AN</v>
          </cell>
          <cell r="M9283" t="str">
            <v>﻿Đang hoạt động</v>
          </cell>
          <cell r="N9283">
            <v>42684</v>
          </cell>
          <cell r="Q9283">
            <v>1</v>
          </cell>
          <cell r="T9283">
            <v>0</v>
          </cell>
          <cell r="U9283">
            <v>0</v>
          </cell>
          <cell r="V9283">
            <v>0</v>
          </cell>
        </row>
        <row r="9284">
          <cell r="D9284" t="str">
            <v>GENCASA NGHỆ AN</v>
          </cell>
          <cell r="M9284" t="str">
            <v>﻿Đang hoạt động</v>
          </cell>
          <cell r="N9284">
            <v>42684</v>
          </cell>
          <cell r="Q9284">
            <v>1</v>
          </cell>
          <cell r="T9284">
            <v>0</v>
          </cell>
          <cell r="U9284">
            <v>0</v>
          </cell>
          <cell r="V9284">
            <v>0</v>
          </cell>
        </row>
        <row r="9285">
          <cell r="D9285" t="str">
            <v>THE QUEEN</v>
          </cell>
          <cell r="M9285" t="str">
            <v>﻿Đang hoạt động</v>
          </cell>
          <cell r="N9285">
            <v>42703</v>
          </cell>
          <cell r="Q9285">
            <v>1</v>
          </cell>
          <cell r="T9285">
            <v>0</v>
          </cell>
          <cell r="U9285">
            <v>0</v>
          </cell>
          <cell r="V9285">
            <v>0</v>
          </cell>
        </row>
        <row r="9286">
          <cell r="D9286" t="str">
            <v>THE SKY</v>
          </cell>
          <cell r="M9286" t="str">
            <v>﻿Đang hoạt động</v>
          </cell>
          <cell r="N9286">
            <v>42696</v>
          </cell>
          <cell r="Q9286">
            <v>1</v>
          </cell>
          <cell r="T9286">
            <v>0</v>
          </cell>
          <cell r="U9286">
            <v>0</v>
          </cell>
          <cell r="V9286">
            <v>0</v>
          </cell>
        </row>
        <row r="9287">
          <cell r="D9287" t="str">
            <v>EIB MIỀN NAM 2</v>
          </cell>
          <cell r="M9287" t="str">
            <v>﻿Đang hoạt động</v>
          </cell>
          <cell r="N9287">
            <v>42688</v>
          </cell>
          <cell r="Q9287">
            <v>0</v>
          </cell>
          <cell r="T9287">
            <v>0</v>
          </cell>
          <cell r="U9287">
            <v>0</v>
          </cell>
          <cell r="V9287">
            <v>0</v>
          </cell>
        </row>
        <row r="9288">
          <cell r="D9288" t="str">
            <v>BELIEVE IN FUTURE</v>
          </cell>
          <cell r="M9288" t="str">
            <v>﻿Đang hoạt động</v>
          </cell>
          <cell r="N9288">
            <v>42696</v>
          </cell>
          <cell r="Q9288">
            <v>1</v>
          </cell>
          <cell r="T9288">
            <v>0</v>
          </cell>
          <cell r="U9288">
            <v>0</v>
          </cell>
          <cell r="V9288">
            <v>0</v>
          </cell>
        </row>
        <row r="9289">
          <cell r="D9289" t="str">
            <v>MDRT HCM</v>
          </cell>
          <cell r="M9289" t="str">
            <v>﻿Đang hoạt động</v>
          </cell>
          <cell r="N9289">
            <v>42689</v>
          </cell>
          <cell r="Q9289">
            <v>1</v>
          </cell>
          <cell r="T9289">
            <v>0</v>
          </cell>
          <cell r="U9289">
            <v>0</v>
          </cell>
          <cell r="V9289">
            <v>0</v>
          </cell>
        </row>
        <row r="9290">
          <cell r="D9290" t="str">
            <v>THE STARS 1</v>
          </cell>
          <cell r="M9290" t="str">
            <v>﻿Đang hoạt động</v>
          </cell>
          <cell r="N9290">
            <v>42684</v>
          </cell>
          <cell r="Q9290">
            <v>1</v>
          </cell>
          <cell r="T9290">
            <v>0</v>
          </cell>
          <cell r="U9290">
            <v>0</v>
          </cell>
          <cell r="V9290">
            <v>0</v>
          </cell>
        </row>
        <row r="9291">
          <cell r="D9291" t="str">
            <v>BIG HERO</v>
          </cell>
          <cell r="M9291" t="str">
            <v>﻿Đang hoạt động</v>
          </cell>
          <cell r="N9291">
            <v>42696</v>
          </cell>
          <cell r="Q9291">
            <v>1</v>
          </cell>
          <cell r="T9291">
            <v>0</v>
          </cell>
          <cell r="U9291">
            <v>0</v>
          </cell>
          <cell r="V9291">
            <v>0</v>
          </cell>
        </row>
        <row r="9292">
          <cell r="D9292" t="str">
            <v>THE SKY</v>
          </cell>
          <cell r="M9292" t="str">
            <v>﻿Đang hoạt động</v>
          </cell>
          <cell r="N9292">
            <v>42684</v>
          </cell>
          <cell r="Q9292">
            <v>1</v>
          </cell>
          <cell r="T9292">
            <v>0</v>
          </cell>
          <cell r="U9292">
            <v>0</v>
          </cell>
          <cell r="V9292">
            <v>0</v>
          </cell>
        </row>
        <row r="9293">
          <cell r="D9293" t="str">
            <v>THE STARS 1</v>
          </cell>
          <cell r="M9293" t="str">
            <v>﻿Đang hoạt động</v>
          </cell>
          <cell r="N9293">
            <v>42684</v>
          </cell>
          <cell r="Q9293">
            <v>1</v>
          </cell>
          <cell r="T9293">
            <v>0</v>
          </cell>
          <cell r="U9293">
            <v>0</v>
          </cell>
          <cell r="V9293">
            <v>0</v>
          </cell>
        </row>
        <row r="9294">
          <cell r="D9294" t="str">
            <v>CÀ MAU</v>
          </cell>
          <cell r="M9294" t="str">
            <v>﻿Đang hoạt động</v>
          </cell>
          <cell r="N9294">
            <v>42688</v>
          </cell>
          <cell r="Q9294">
            <v>1</v>
          </cell>
          <cell r="T9294">
            <v>0</v>
          </cell>
          <cell r="U9294">
            <v>0</v>
          </cell>
          <cell r="V9294">
            <v>0</v>
          </cell>
        </row>
        <row r="9295">
          <cell r="D9295" t="str">
            <v>THE LIGHT</v>
          </cell>
          <cell r="M9295" t="str">
            <v>﻿Đang hoạt động</v>
          </cell>
          <cell r="N9295">
            <v>42695</v>
          </cell>
          <cell r="Q9295">
            <v>1</v>
          </cell>
          <cell r="T9295">
            <v>0</v>
          </cell>
          <cell r="U9295">
            <v>0</v>
          </cell>
          <cell r="V9295">
            <v>0</v>
          </cell>
        </row>
        <row r="9296">
          <cell r="D9296" t="str">
            <v>CÀ MAU</v>
          </cell>
          <cell r="M9296" t="str">
            <v>﻿Đang hoạt động</v>
          </cell>
          <cell r="N9296">
            <v>42699</v>
          </cell>
          <cell r="Q9296">
            <v>1</v>
          </cell>
          <cell r="T9296">
            <v>0</v>
          </cell>
          <cell r="U9296">
            <v>0</v>
          </cell>
          <cell r="V9296">
            <v>0</v>
          </cell>
        </row>
        <row r="9297">
          <cell r="D9297" t="str">
            <v>THE SKY</v>
          </cell>
          <cell r="M9297" t="str">
            <v>﻿Đang hoạt động</v>
          </cell>
          <cell r="N9297">
            <v>42684</v>
          </cell>
          <cell r="Q9297">
            <v>1</v>
          </cell>
          <cell r="T9297">
            <v>0</v>
          </cell>
          <cell r="U9297">
            <v>0</v>
          </cell>
          <cell r="V9297">
            <v>0</v>
          </cell>
        </row>
        <row r="9298">
          <cell r="D9298" t="str">
            <v>THE STARS 2</v>
          </cell>
          <cell r="M9298" t="str">
            <v>﻿Đang hoạt động</v>
          </cell>
          <cell r="N9298">
            <v>42696</v>
          </cell>
          <cell r="Q9298">
            <v>0</v>
          </cell>
          <cell r="T9298">
            <v>1</v>
          </cell>
          <cell r="U9298">
            <v>0</v>
          </cell>
          <cell r="V9298">
            <v>0</v>
          </cell>
        </row>
        <row r="9299">
          <cell r="D9299" t="str">
            <v>DANANG1</v>
          </cell>
          <cell r="M9299" t="str">
            <v>﻿Đang hoạt động</v>
          </cell>
          <cell r="N9299">
            <v>42689</v>
          </cell>
          <cell r="Q9299">
            <v>1</v>
          </cell>
          <cell r="T9299">
            <v>0</v>
          </cell>
          <cell r="U9299">
            <v>0</v>
          </cell>
          <cell r="V9299">
            <v>0</v>
          </cell>
        </row>
        <row r="9300">
          <cell r="D9300" t="str">
            <v>GENCASA HÀ ĐÔNG</v>
          </cell>
          <cell r="M9300" t="str">
            <v>﻿Đang hoạt động</v>
          </cell>
          <cell r="N9300">
            <v>42704</v>
          </cell>
          <cell r="Q9300">
            <v>1</v>
          </cell>
          <cell r="T9300">
            <v>0</v>
          </cell>
          <cell r="U9300">
            <v>0</v>
          </cell>
          <cell r="V9300">
            <v>0</v>
          </cell>
        </row>
        <row r="9301">
          <cell r="D9301" t="str">
            <v>EIB MIỀN NAM 1</v>
          </cell>
          <cell r="M9301" t="str">
            <v>﻿Đang hoạt động</v>
          </cell>
          <cell r="N9301">
            <v>42688</v>
          </cell>
          <cell r="Q9301">
            <v>0</v>
          </cell>
          <cell r="T9301">
            <v>0</v>
          </cell>
          <cell r="U9301">
            <v>0</v>
          </cell>
          <cell r="V9301">
            <v>0</v>
          </cell>
        </row>
        <row r="9302">
          <cell r="D9302" t="str">
            <v>CÀ MAU</v>
          </cell>
          <cell r="M9302" t="str">
            <v>﻿Đang hoạt động</v>
          </cell>
          <cell r="N9302">
            <v>42688</v>
          </cell>
          <cell r="Q9302">
            <v>1</v>
          </cell>
          <cell r="T9302">
            <v>0</v>
          </cell>
          <cell r="U9302">
            <v>0</v>
          </cell>
          <cell r="V9302">
            <v>0</v>
          </cell>
        </row>
        <row r="9303">
          <cell r="D9303" t="str">
            <v>CÀ MAU</v>
          </cell>
          <cell r="M9303" t="str">
            <v>﻿Đang hoạt động</v>
          </cell>
          <cell r="N9303">
            <v>42688</v>
          </cell>
          <cell r="Q9303">
            <v>0</v>
          </cell>
          <cell r="T9303">
            <v>1</v>
          </cell>
          <cell r="U9303">
            <v>0</v>
          </cell>
          <cell r="V9303">
            <v>0</v>
          </cell>
        </row>
        <row r="9304">
          <cell r="D9304" t="str">
            <v>CÀ MAU</v>
          </cell>
          <cell r="M9304" t="str">
            <v>﻿Đang hoạt động</v>
          </cell>
          <cell r="N9304">
            <v>42688</v>
          </cell>
          <cell r="Q9304">
            <v>1</v>
          </cell>
          <cell r="T9304">
            <v>0</v>
          </cell>
          <cell r="U9304">
            <v>0</v>
          </cell>
          <cell r="V9304">
            <v>0</v>
          </cell>
        </row>
        <row r="9305">
          <cell r="D9305" t="str">
            <v>CÀ MAU</v>
          </cell>
          <cell r="M9305" t="str">
            <v>﻿Đang hoạt động</v>
          </cell>
          <cell r="N9305">
            <v>42688</v>
          </cell>
          <cell r="Q9305">
            <v>1</v>
          </cell>
          <cell r="T9305">
            <v>0</v>
          </cell>
          <cell r="U9305">
            <v>0</v>
          </cell>
          <cell r="V9305">
            <v>0</v>
          </cell>
        </row>
        <row r="9306">
          <cell r="D9306" t="str">
            <v>CÀ MAU</v>
          </cell>
          <cell r="M9306" t="str">
            <v>﻿Đang hoạt động</v>
          </cell>
          <cell r="N9306">
            <v>42688</v>
          </cell>
          <cell r="Q9306">
            <v>1</v>
          </cell>
          <cell r="T9306">
            <v>0</v>
          </cell>
          <cell r="U9306">
            <v>0</v>
          </cell>
          <cell r="V9306">
            <v>0</v>
          </cell>
        </row>
        <row r="9307">
          <cell r="D9307" t="str">
            <v>DANANG1</v>
          </cell>
          <cell r="M9307" t="str">
            <v>﻿Đang hoạt động</v>
          </cell>
          <cell r="N9307">
            <v>42689</v>
          </cell>
          <cell r="Q9307">
            <v>1</v>
          </cell>
          <cell r="T9307">
            <v>0</v>
          </cell>
          <cell r="U9307">
            <v>0</v>
          </cell>
          <cell r="V9307">
            <v>0</v>
          </cell>
        </row>
        <row r="9308">
          <cell r="D9308" t="str">
            <v>THE STARS 1</v>
          </cell>
          <cell r="M9308" t="str">
            <v>﻿Đang hoạt động</v>
          </cell>
          <cell r="N9308">
            <v>42684</v>
          </cell>
          <cell r="Q9308">
            <v>1</v>
          </cell>
          <cell r="T9308">
            <v>0</v>
          </cell>
          <cell r="U9308">
            <v>0</v>
          </cell>
          <cell r="V9308">
            <v>0</v>
          </cell>
        </row>
        <row r="9309">
          <cell r="D9309" t="str">
            <v>GENCASA THÁI BÌNH</v>
          </cell>
          <cell r="M9309" t="str">
            <v>﻿Đang hoạt động</v>
          </cell>
          <cell r="N9309">
            <v>42688</v>
          </cell>
          <cell r="Q9309">
            <v>1</v>
          </cell>
          <cell r="T9309">
            <v>0</v>
          </cell>
          <cell r="U9309">
            <v>0</v>
          </cell>
          <cell r="V9309">
            <v>0</v>
          </cell>
        </row>
        <row r="9310">
          <cell r="D9310" t="str">
            <v>GENCASA ĐÀ NẴNG 1</v>
          </cell>
          <cell r="M9310" t="str">
            <v>﻿Đang hoạt động</v>
          </cell>
          <cell r="N9310">
            <v>42711</v>
          </cell>
          <cell r="Q9310">
            <v>1</v>
          </cell>
          <cell r="T9310">
            <v>0</v>
          </cell>
          <cell r="U9310">
            <v>0</v>
          </cell>
          <cell r="V9310">
            <v>0</v>
          </cell>
        </row>
        <row r="9311">
          <cell r="D9311" t="str">
            <v>THE SKY</v>
          </cell>
          <cell r="M9311" t="str">
            <v>﻿Đang hoạt động</v>
          </cell>
          <cell r="N9311">
            <v>42692</v>
          </cell>
          <cell r="Q9311">
            <v>1</v>
          </cell>
          <cell r="T9311">
            <v>0</v>
          </cell>
          <cell r="U9311">
            <v>0</v>
          </cell>
          <cell r="V9311">
            <v>0</v>
          </cell>
        </row>
        <row r="9312">
          <cell r="D9312" t="str">
            <v>GENCASA THÁI BÌNH</v>
          </cell>
          <cell r="M9312" t="str">
            <v>﻿Đang hoạt động</v>
          </cell>
          <cell r="N9312">
            <v>42689</v>
          </cell>
          <cell r="Q9312">
            <v>1</v>
          </cell>
          <cell r="T9312">
            <v>0</v>
          </cell>
          <cell r="U9312">
            <v>0</v>
          </cell>
          <cell r="V9312">
            <v>0</v>
          </cell>
        </row>
        <row r="9313">
          <cell r="D9313" t="str">
            <v>THE SKY</v>
          </cell>
          <cell r="M9313" t="str">
            <v>﻿Đang hoạt động</v>
          </cell>
          <cell r="N9313">
            <v>42689</v>
          </cell>
          <cell r="Q9313">
            <v>1</v>
          </cell>
          <cell r="T9313">
            <v>0</v>
          </cell>
          <cell r="U9313">
            <v>0</v>
          </cell>
          <cell r="V9313">
            <v>0</v>
          </cell>
        </row>
        <row r="9314">
          <cell r="D9314" t="str">
            <v>THE STARS 1</v>
          </cell>
          <cell r="M9314" t="str">
            <v>﻿Đang hoạt động</v>
          </cell>
          <cell r="N9314">
            <v>42684</v>
          </cell>
          <cell r="Q9314">
            <v>1</v>
          </cell>
          <cell r="T9314">
            <v>0</v>
          </cell>
          <cell r="U9314">
            <v>0</v>
          </cell>
          <cell r="V9314">
            <v>0</v>
          </cell>
        </row>
        <row r="9315">
          <cell r="D9315" t="str">
            <v>GENCASA THÁI BÌNH</v>
          </cell>
          <cell r="M9315" t="str">
            <v>﻿Đang hoạt động</v>
          </cell>
          <cell r="N9315">
            <v>42689</v>
          </cell>
          <cell r="Q9315">
            <v>1</v>
          </cell>
          <cell r="T9315">
            <v>0</v>
          </cell>
          <cell r="U9315">
            <v>0</v>
          </cell>
          <cell r="V9315">
            <v>0</v>
          </cell>
        </row>
        <row r="9316">
          <cell r="D9316" t="str">
            <v>THE STARS 2</v>
          </cell>
          <cell r="M9316" t="str">
            <v>﻿Đang hoạt động</v>
          </cell>
          <cell r="N9316">
            <v>42696</v>
          </cell>
          <cell r="Q9316">
            <v>1</v>
          </cell>
          <cell r="T9316">
            <v>0</v>
          </cell>
          <cell r="U9316">
            <v>0</v>
          </cell>
          <cell r="V9316">
            <v>0</v>
          </cell>
        </row>
        <row r="9317">
          <cell r="D9317" t="str">
            <v>THE STARS 1</v>
          </cell>
          <cell r="M9317" t="str">
            <v>﻿Đang hoạt động</v>
          </cell>
          <cell r="N9317">
            <v>42684</v>
          </cell>
          <cell r="Q9317">
            <v>1</v>
          </cell>
          <cell r="T9317">
            <v>0</v>
          </cell>
          <cell r="U9317">
            <v>0</v>
          </cell>
          <cell r="V9317">
            <v>0</v>
          </cell>
        </row>
        <row r="9318">
          <cell r="D9318" t="str">
            <v>GENCASA HUẾ 1</v>
          </cell>
          <cell r="M9318" t="str">
            <v>﻿Đang hoạt động</v>
          </cell>
          <cell r="N9318">
            <v>42726</v>
          </cell>
          <cell r="Q9318">
            <v>1</v>
          </cell>
          <cell r="T9318">
            <v>0</v>
          </cell>
          <cell r="U9318">
            <v>0</v>
          </cell>
          <cell r="V9318">
            <v>0</v>
          </cell>
        </row>
        <row r="9319">
          <cell r="D9319" t="str">
            <v>THE STARS 1</v>
          </cell>
          <cell r="M9319" t="str">
            <v>﻿Đang hoạt động</v>
          </cell>
          <cell r="N9319">
            <v>42684</v>
          </cell>
          <cell r="Q9319">
            <v>1</v>
          </cell>
          <cell r="T9319">
            <v>0</v>
          </cell>
          <cell r="U9319">
            <v>0</v>
          </cell>
          <cell r="V9319">
            <v>0</v>
          </cell>
        </row>
        <row r="9320">
          <cell r="D9320" t="str">
            <v>GENCASA THANH HÓA</v>
          </cell>
          <cell r="M9320" t="str">
            <v>﻿Tạm đình chỉ</v>
          </cell>
          <cell r="N9320">
            <v>42696</v>
          </cell>
          <cell r="Q9320">
            <v>0</v>
          </cell>
          <cell r="T9320">
            <v>0</v>
          </cell>
          <cell r="U9320">
            <v>1</v>
          </cell>
          <cell r="V9320">
            <v>0</v>
          </cell>
        </row>
        <row r="9321">
          <cell r="D9321" t="str">
            <v>SUNFLOWER</v>
          </cell>
          <cell r="M9321" t="str">
            <v>﻿Đang hoạt động</v>
          </cell>
          <cell r="N9321">
            <v>42689</v>
          </cell>
          <cell r="Q9321">
            <v>0</v>
          </cell>
          <cell r="T9321">
            <v>0</v>
          </cell>
          <cell r="U9321">
            <v>1</v>
          </cell>
          <cell r="V9321">
            <v>0</v>
          </cell>
        </row>
        <row r="9322">
          <cell r="D9322" t="str">
            <v>THE SKY</v>
          </cell>
          <cell r="M9322" t="str">
            <v>﻿Đang hoạt động</v>
          </cell>
          <cell r="N9322">
            <v>42768</v>
          </cell>
          <cell r="Q9322">
            <v>1</v>
          </cell>
          <cell r="T9322">
            <v>0</v>
          </cell>
          <cell r="U9322">
            <v>0</v>
          </cell>
          <cell r="V9322">
            <v>0</v>
          </cell>
        </row>
        <row r="9323">
          <cell r="D9323" t="str">
            <v>GENCASA THÁI BÌNH</v>
          </cell>
          <cell r="M9323" t="str">
            <v>﻿Đang hoạt động</v>
          </cell>
          <cell r="N9323">
            <v>42688</v>
          </cell>
          <cell r="Q9323">
            <v>1</v>
          </cell>
          <cell r="T9323">
            <v>0</v>
          </cell>
          <cell r="U9323">
            <v>0</v>
          </cell>
          <cell r="V9323">
            <v>0</v>
          </cell>
        </row>
        <row r="9324">
          <cell r="D9324" t="str">
            <v>GENCASA THÁI BÌNH</v>
          </cell>
          <cell r="M9324" t="str">
            <v>﻿Đang hoạt động</v>
          </cell>
          <cell r="N9324">
            <v>42725</v>
          </cell>
          <cell r="Q9324">
            <v>1</v>
          </cell>
          <cell r="T9324">
            <v>0</v>
          </cell>
          <cell r="U9324">
            <v>0</v>
          </cell>
          <cell r="V9324">
            <v>0</v>
          </cell>
        </row>
        <row r="9325">
          <cell r="D9325" t="str">
            <v>BELIEVE IN FUTURE</v>
          </cell>
          <cell r="M9325" t="str">
            <v>﻿Đang hoạt động</v>
          </cell>
          <cell r="N9325">
            <v>42696</v>
          </cell>
          <cell r="Q9325">
            <v>1</v>
          </cell>
          <cell r="T9325">
            <v>0</v>
          </cell>
          <cell r="U9325">
            <v>0</v>
          </cell>
          <cell r="V9325">
            <v>0</v>
          </cell>
        </row>
        <row r="9326">
          <cell r="D9326" t="str">
            <v>BORN TO WIN GENCASA PHÚ NHUẬN</v>
          </cell>
          <cell r="M9326" t="str">
            <v>﻿Đang hoạt động</v>
          </cell>
          <cell r="N9326">
            <v>42696</v>
          </cell>
          <cell r="Q9326">
            <v>1</v>
          </cell>
          <cell r="T9326">
            <v>0</v>
          </cell>
          <cell r="U9326">
            <v>0</v>
          </cell>
          <cell r="V9326">
            <v>0</v>
          </cell>
        </row>
        <row r="9327">
          <cell r="D9327" t="str">
            <v>GENCASA TÂN PHÚ</v>
          </cell>
          <cell r="M9327" t="str">
            <v>﻿Đang hoạt động</v>
          </cell>
          <cell r="N9327">
            <v>42689</v>
          </cell>
          <cell r="Q9327">
            <v>1</v>
          </cell>
          <cell r="T9327">
            <v>0</v>
          </cell>
          <cell r="U9327">
            <v>0</v>
          </cell>
          <cell r="V9327">
            <v>0</v>
          </cell>
        </row>
        <row r="9328">
          <cell r="D9328" t="str">
            <v>MEGA</v>
          </cell>
          <cell r="M9328" t="str">
            <v>﻿Đang hoạt động</v>
          </cell>
          <cell r="N9328">
            <v>42720</v>
          </cell>
          <cell r="Q9328">
            <v>1</v>
          </cell>
          <cell r="T9328">
            <v>0</v>
          </cell>
          <cell r="U9328">
            <v>0</v>
          </cell>
          <cell r="V9328">
            <v>0</v>
          </cell>
        </row>
        <row r="9329">
          <cell r="D9329" t="str">
            <v>THE STARS 1</v>
          </cell>
          <cell r="M9329" t="str">
            <v>﻿Đang hoạt động</v>
          </cell>
          <cell r="N9329">
            <v>42684</v>
          </cell>
          <cell r="Q9329">
            <v>1</v>
          </cell>
          <cell r="T9329">
            <v>0</v>
          </cell>
          <cell r="U9329">
            <v>0</v>
          </cell>
          <cell r="V9329">
            <v>0</v>
          </cell>
        </row>
        <row r="9330">
          <cell r="D9330" t="str">
            <v>BELIEVE IN FUTURE</v>
          </cell>
          <cell r="M9330" t="str">
            <v>﻿Đang hoạt động</v>
          </cell>
          <cell r="N9330">
            <v>42696</v>
          </cell>
          <cell r="Q9330">
            <v>1</v>
          </cell>
          <cell r="T9330">
            <v>0</v>
          </cell>
          <cell r="U9330">
            <v>0</v>
          </cell>
          <cell r="V9330">
            <v>0</v>
          </cell>
        </row>
        <row r="9331">
          <cell r="D9331" t="str">
            <v>THE STARS 1</v>
          </cell>
          <cell r="M9331" t="str">
            <v>﻿Đang hoạt động</v>
          </cell>
          <cell r="N9331">
            <v>42684</v>
          </cell>
          <cell r="Q9331">
            <v>1</v>
          </cell>
          <cell r="T9331">
            <v>0</v>
          </cell>
          <cell r="U9331">
            <v>0</v>
          </cell>
          <cell r="V9331">
            <v>0</v>
          </cell>
        </row>
        <row r="9332">
          <cell r="D9332" t="str">
            <v>MDRT HCM</v>
          </cell>
          <cell r="M9332" t="str">
            <v>﻿Đang hoạt động</v>
          </cell>
          <cell r="N9332">
            <v>42689</v>
          </cell>
          <cell r="Q9332">
            <v>1</v>
          </cell>
          <cell r="T9332">
            <v>0</v>
          </cell>
          <cell r="U9332">
            <v>0</v>
          </cell>
          <cell r="V9332">
            <v>0</v>
          </cell>
        </row>
        <row r="9333">
          <cell r="D9333" t="str">
            <v>GENCASA THÁI BÌNH</v>
          </cell>
          <cell r="M9333" t="str">
            <v>﻿Đang hoạt động</v>
          </cell>
          <cell r="N9333">
            <v>42689</v>
          </cell>
          <cell r="Q9333">
            <v>1</v>
          </cell>
          <cell r="T9333">
            <v>0</v>
          </cell>
          <cell r="U9333">
            <v>0</v>
          </cell>
          <cell r="V9333">
            <v>0</v>
          </cell>
        </row>
        <row r="9334">
          <cell r="D9334" t="str">
            <v>CÀ MAU</v>
          </cell>
          <cell r="M9334" t="str">
            <v>﻿Đang hoạt động</v>
          </cell>
          <cell r="N9334">
            <v>42688</v>
          </cell>
          <cell r="Q9334">
            <v>1</v>
          </cell>
          <cell r="T9334">
            <v>0</v>
          </cell>
          <cell r="U9334">
            <v>0</v>
          </cell>
          <cell r="V9334">
            <v>0</v>
          </cell>
        </row>
        <row r="9335">
          <cell r="D9335" t="str">
            <v>VICTORY</v>
          </cell>
          <cell r="M9335" t="str">
            <v>﻿Đang hoạt động</v>
          </cell>
          <cell r="N9335">
            <v>42689</v>
          </cell>
          <cell r="Q9335">
            <v>0</v>
          </cell>
          <cell r="T9335">
            <v>0</v>
          </cell>
          <cell r="U9335">
            <v>1</v>
          </cell>
          <cell r="V9335">
            <v>0</v>
          </cell>
        </row>
        <row r="9336">
          <cell r="D9336" t="str">
            <v>GENCASA THÁI BÌNH</v>
          </cell>
          <cell r="M9336" t="str">
            <v>﻿Đang hoạt động</v>
          </cell>
          <cell r="N9336">
            <v>42688</v>
          </cell>
          <cell r="Q9336">
            <v>1</v>
          </cell>
          <cell r="T9336">
            <v>0</v>
          </cell>
          <cell r="U9336">
            <v>0</v>
          </cell>
          <cell r="V9336">
            <v>0</v>
          </cell>
        </row>
        <row r="9337">
          <cell r="D9337" t="str">
            <v>GENCASA THÁI BÌNH</v>
          </cell>
          <cell r="M9337" t="str">
            <v>﻿Đang hoạt động</v>
          </cell>
          <cell r="N9337">
            <v>42689</v>
          </cell>
          <cell r="Q9337">
            <v>0</v>
          </cell>
          <cell r="T9337">
            <v>0</v>
          </cell>
          <cell r="U9337">
            <v>1</v>
          </cell>
          <cell r="V9337">
            <v>0</v>
          </cell>
        </row>
        <row r="9338">
          <cell r="D9338" t="str">
            <v>THE STARS 1</v>
          </cell>
          <cell r="M9338" t="str">
            <v>﻿Đang hoạt động</v>
          </cell>
          <cell r="N9338">
            <v>42684</v>
          </cell>
          <cell r="Q9338">
            <v>1</v>
          </cell>
          <cell r="T9338">
            <v>0</v>
          </cell>
          <cell r="U9338">
            <v>0</v>
          </cell>
          <cell r="V9338">
            <v>0</v>
          </cell>
        </row>
        <row r="9339">
          <cell r="D9339" t="str">
            <v>CÀ MAU</v>
          </cell>
          <cell r="M9339" t="str">
            <v>﻿Đang hoạt động</v>
          </cell>
          <cell r="N9339">
            <v>42688</v>
          </cell>
          <cell r="Q9339">
            <v>1</v>
          </cell>
          <cell r="T9339">
            <v>0</v>
          </cell>
          <cell r="U9339">
            <v>0</v>
          </cell>
          <cell r="V9339">
            <v>0</v>
          </cell>
        </row>
        <row r="9340">
          <cell r="D9340" t="str">
            <v>THE STARS 1</v>
          </cell>
          <cell r="M9340" t="str">
            <v>﻿Đang hoạt động</v>
          </cell>
          <cell r="N9340">
            <v>42684</v>
          </cell>
          <cell r="Q9340">
            <v>1</v>
          </cell>
          <cell r="T9340">
            <v>0</v>
          </cell>
          <cell r="U9340">
            <v>0</v>
          </cell>
          <cell r="V9340">
            <v>0</v>
          </cell>
        </row>
        <row r="9341">
          <cell r="D9341" t="str">
            <v>CÀ MAU</v>
          </cell>
          <cell r="M9341" t="str">
            <v>﻿Đang hoạt động</v>
          </cell>
          <cell r="N9341">
            <v>42688</v>
          </cell>
          <cell r="Q9341">
            <v>1</v>
          </cell>
          <cell r="T9341">
            <v>0</v>
          </cell>
          <cell r="U9341">
            <v>0</v>
          </cell>
          <cell r="V9341">
            <v>0</v>
          </cell>
        </row>
        <row r="9342">
          <cell r="D9342" t="str">
            <v>BORN TO WIN GENCASA PHÚ NHUẬN</v>
          </cell>
          <cell r="M9342" t="str">
            <v>﻿Đang hoạt động</v>
          </cell>
          <cell r="N9342">
            <v>42698</v>
          </cell>
          <cell r="Q9342">
            <v>1</v>
          </cell>
          <cell r="T9342">
            <v>0</v>
          </cell>
          <cell r="U9342">
            <v>0</v>
          </cell>
          <cell r="V9342">
            <v>0</v>
          </cell>
        </row>
        <row r="9343">
          <cell r="D9343" t="str">
            <v>GENCASA THÁI BÌNH</v>
          </cell>
          <cell r="M9343" t="str">
            <v>﻿Đang hoạt động</v>
          </cell>
          <cell r="N9343">
            <v>42689</v>
          </cell>
          <cell r="Q9343">
            <v>1</v>
          </cell>
          <cell r="T9343">
            <v>0</v>
          </cell>
          <cell r="U9343">
            <v>0</v>
          </cell>
          <cell r="V9343">
            <v>0</v>
          </cell>
        </row>
        <row r="9344">
          <cell r="D9344" t="str">
            <v>CÀ MAU</v>
          </cell>
          <cell r="M9344" t="str">
            <v>﻿Đang hoạt động</v>
          </cell>
          <cell r="N9344">
            <v>42688</v>
          </cell>
          <cell r="Q9344">
            <v>0</v>
          </cell>
          <cell r="T9344">
            <v>0</v>
          </cell>
          <cell r="U9344">
            <v>0</v>
          </cell>
          <cell r="V9344">
            <v>1</v>
          </cell>
        </row>
        <row r="9345">
          <cell r="D9345" t="str">
            <v>CÀ MAU</v>
          </cell>
          <cell r="M9345" t="str">
            <v>﻿Đang hoạt động</v>
          </cell>
          <cell r="N9345">
            <v>42699</v>
          </cell>
          <cell r="Q9345">
            <v>0</v>
          </cell>
          <cell r="T9345">
            <v>0</v>
          </cell>
          <cell r="U9345">
            <v>1</v>
          </cell>
          <cell r="V9345">
            <v>0</v>
          </cell>
        </row>
        <row r="9346">
          <cell r="D9346" t="str">
            <v>THE STARS 1</v>
          </cell>
          <cell r="M9346" t="str">
            <v>﻿Đang hoạt động</v>
          </cell>
          <cell r="N9346">
            <v>42684</v>
          </cell>
          <cell r="Q9346">
            <v>1</v>
          </cell>
          <cell r="T9346">
            <v>0</v>
          </cell>
          <cell r="U9346">
            <v>0</v>
          </cell>
          <cell r="V9346">
            <v>0</v>
          </cell>
        </row>
        <row r="9347">
          <cell r="D9347" t="str">
            <v>BIG HERO</v>
          </cell>
          <cell r="M9347" t="str">
            <v>﻿Đang hoạt động</v>
          </cell>
          <cell r="N9347">
            <v>42682</v>
          </cell>
          <cell r="Q9347">
            <v>1</v>
          </cell>
          <cell r="T9347">
            <v>0</v>
          </cell>
          <cell r="U9347">
            <v>0</v>
          </cell>
          <cell r="V9347">
            <v>0</v>
          </cell>
        </row>
        <row r="9348">
          <cell r="D9348" t="str">
            <v>GENCASA THÁI BÌNH</v>
          </cell>
          <cell r="M9348" t="str">
            <v>﻿Đang hoạt động</v>
          </cell>
          <cell r="N9348">
            <v>42689</v>
          </cell>
          <cell r="Q9348">
            <v>1</v>
          </cell>
          <cell r="T9348">
            <v>0</v>
          </cell>
          <cell r="U9348">
            <v>0</v>
          </cell>
          <cell r="V9348">
            <v>0</v>
          </cell>
        </row>
        <row r="9349">
          <cell r="D9349" t="str">
            <v>BIG HERO</v>
          </cell>
          <cell r="M9349" t="str">
            <v>﻿Đang hoạt động</v>
          </cell>
          <cell r="N9349">
            <v>42682</v>
          </cell>
          <cell r="Q9349">
            <v>1</v>
          </cell>
          <cell r="T9349">
            <v>0</v>
          </cell>
          <cell r="U9349">
            <v>0</v>
          </cell>
          <cell r="V9349">
            <v>0</v>
          </cell>
        </row>
        <row r="9350">
          <cell r="D9350" t="str">
            <v>THE SKY</v>
          </cell>
          <cell r="M9350" t="str">
            <v>﻿Đang hoạt động</v>
          </cell>
          <cell r="N9350">
            <v>42684</v>
          </cell>
          <cell r="Q9350">
            <v>0</v>
          </cell>
          <cell r="T9350">
            <v>0</v>
          </cell>
          <cell r="U9350">
            <v>1</v>
          </cell>
          <cell r="V9350">
            <v>0</v>
          </cell>
        </row>
        <row r="9351">
          <cell r="D9351" t="str">
            <v>GENCASA HÀ ĐÔNG</v>
          </cell>
          <cell r="M9351" t="str">
            <v>﻿Đang hoạt động</v>
          </cell>
          <cell r="N9351">
            <v>42703</v>
          </cell>
          <cell r="Q9351">
            <v>1</v>
          </cell>
          <cell r="T9351">
            <v>0</v>
          </cell>
          <cell r="U9351">
            <v>0</v>
          </cell>
          <cell r="V9351">
            <v>0</v>
          </cell>
        </row>
        <row r="9352">
          <cell r="D9352" t="str">
            <v>CÀ MAU</v>
          </cell>
          <cell r="M9352" t="str">
            <v>﻿Tạm đình chỉ</v>
          </cell>
          <cell r="N9352">
            <v>42688</v>
          </cell>
          <cell r="Q9352">
            <v>0</v>
          </cell>
          <cell r="T9352">
            <v>0</v>
          </cell>
          <cell r="U9352">
            <v>0</v>
          </cell>
          <cell r="V9352">
            <v>1</v>
          </cell>
        </row>
        <row r="9353">
          <cell r="D9353" t="str">
            <v>THE LIGHT</v>
          </cell>
          <cell r="M9353" t="str">
            <v>﻿Đang hoạt động</v>
          </cell>
          <cell r="N9353">
            <v>42684</v>
          </cell>
          <cell r="Q9353">
            <v>0</v>
          </cell>
          <cell r="T9353">
            <v>0</v>
          </cell>
          <cell r="U9353">
            <v>1</v>
          </cell>
          <cell r="V9353">
            <v>0</v>
          </cell>
        </row>
        <row r="9354">
          <cell r="D9354" t="str">
            <v>GENCASA HÀ ĐÔNG</v>
          </cell>
          <cell r="M9354" t="str">
            <v>﻿Đang hoạt động</v>
          </cell>
          <cell r="N9354">
            <v>42704</v>
          </cell>
          <cell r="Q9354">
            <v>1</v>
          </cell>
          <cell r="T9354">
            <v>0</v>
          </cell>
          <cell r="U9354">
            <v>0</v>
          </cell>
          <cell r="V9354">
            <v>0</v>
          </cell>
        </row>
        <row r="9355">
          <cell r="D9355" t="str">
            <v>GENCASA THÁI BÌNH</v>
          </cell>
          <cell r="M9355" t="str">
            <v>﻿Đang hoạt động</v>
          </cell>
          <cell r="N9355">
            <v>42689</v>
          </cell>
          <cell r="Q9355">
            <v>1</v>
          </cell>
          <cell r="T9355">
            <v>0</v>
          </cell>
          <cell r="U9355">
            <v>0</v>
          </cell>
          <cell r="V9355">
            <v>0</v>
          </cell>
        </row>
        <row r="9356">
          <cell r="D9356" t="str">
            <v>THE SKY</v>
          </cell>
          <cell r="M9356" t="str">
            <v>﻿Đang hoạt động</v>
          </cell>
          <cell r="N9356">
            <v>42684</v>
          </cell>
          <cell r="Q9356">
            <v>1</v>
          </cell>
          <cell r="T9356">
            <v>0</v>
          </cell>
          <cell r="U9356">
            <v>0</v>
          </cell>
          <cell r="V9356">
            <v>0</v>
          </cell>
        </row>
        <row r="9357">
          <cell r="D9357" t="str">
            <v>GENCASA THÁI BÌNH</v>
          </cell>
          <cell r="M9357" t="str">
            <v>﻿Đang hoạt động</v>
          </cell>
          <cell r="N9357">
            <v>42689</v>
          </cell>
          <cell r="Q9357">
            <v>1</v>
          </cell>
          <cell r="T9357">
            <v>0</v>
          </cell>
          <cell r="U9357">
            <v>0</v>
          </cell>
          <cell r="V9357">
            <v>0</v>
          </cell>
        </row>
        <row r="9358">
          <cell r="D9358" t="str">
            <v>THE SKY</v>
          </cell>
          <cell r="M9358" t="str">
            <v>﻿Đang hoạt động</v>
          </cell>
          <cell r="N9358">
            <v>42692</v>
          </cell>
          <cell r="Q9358">
            <v>1</v>
          </cell>
          <cell r="T9358">
            <v>0</v>
          </cell>
          <cell r="U9358">
            <v>0</v>
          </cell>
          <cell r="V9358">
            <v>0</v>
          </cell>
        </row>
        <row r="9359">
          <cell r="D9359" t="str">
            <v>GENCASA THÁI BÌNH</v>
          </cell>
          <cell r="M9359" t="str">
            <v>﻿Đang hoạt động</v>
          </cell>
          <cell r="N9359">
            <v>42688</v>
          </cell>
          <cell r="Q9359">
            <v>1</v>
          </cell>
          <cell r="T9359">
            <v>0</v>
          </cell>
          <cell r="U9359">
            <v>0</v>
          </cell>
          <cell r="V9359">
            <v>0</v>
          </cell>
        </row>
        <row r="9360">
          <cell r="D9360" t="str">
            <v>VICTORY</v>
          </cell>
          <cell r="M9360" t="str">
            <v>﻿Đang hoạt động</v>
          </cell>
          <cell r="N9360">
            <v>42689</v>
          </cell>
          <cell r="Q9360">
            <v>0</v>
          </cell>
          <cell r="T9360">
            <v>0</v>
          </cell>
          <cell r="U9360">
            <v>0</v>
          </cell>
          <cell r="V9360">
            <v>1</v>
          </cell>
        </row>
        <row r="9361">
          <cell r="D9361" t="str">
            <v>THE LIGHT</v>
          </cell>
          <cell r="M9361" t="str">
            <v>﻿Đang hoạt động</v>
          </cell>
          <cell r="N9361">
            <v>42684</v>
          </cell>
          <cell r="Q9361">
            <v>1</v>
          </cell>
          <cell r="T9361">
            <v>0</v>
          </cell>
          <cell r="U9361">
            <v>0</v>
          </cell>
          <cell r="V9361">
            <v>0</v>
          </cell>
        </row>
        <row r="9362">
          <cell r="D9362" t="str">
            <v>GENCASA THÁI BÌNH</v>
          </cell>
          <cell r="M9362" t="str">
            <v>﻿Đang hoạt động</v>
          </cell>
          <cell r="N9362">
            <v>42688</v>
          </cell>
          <cell r="Q9362">
            <v>1</v>
          </cell>
          <cell r="T9362">
            <v>0</v>
          </cell>
          <cell r="U9362">
            <v>0</v>
          </cell>
          <cell r="V9362">
            <v>0</v>
          </cell>
        </row>
        <row r="9363">
          <cell r="D9363" t="str">
            <v>GENCASA THÁI BÌNH</v>
          </cell>
          <cell r="M9363" t="str">
            <v>﻿Đang hoạt động</v>
          </cell>
          <cell r="N9363">
            <v>42688</v>
          </cell>
          <cell r="Q9363">
            <v>1</v>
          </cell>
          <cell r="T9363">
            <v>0</v>
          </cell>
          <cell r="U9363">
            <v>0</v>
          </cell>
          <cell r="V9363">
            <v>0</v>
          </cell>
        </row>
        <row r="9364">
          <cell r="D9364" t="str">
            <v>THE SKY</v>
          </cell>
          <cell r="M9364" t="str">
            <v>﻿Đang hoạt động</v>
          </cell>
          <cell r="N9364">
            <v>42695</v>
          </cell>
          <cell r="Q9364">
            <v>1</v>
          </cell>
          <cell r="T9364">
            <v>0</v>
          </cell>
          <cell r="U9364">
            <v>0</v>
          </cell>
          <cell r="V9364">
            <v>0</v>
          </cell>
        </row>
        <row r="9365">
          <cell r="D9365" t="str">
            <v>THE STARS 1</v>
          </cell>
          <cell r="M9365" t="str">
            <v>﻿Đang hoạt động</v>
          </cell>
          <cell r="N9365">
            <v>42696</v>
          </cell>
          <cell r="Q9365">
            <v>1</v>
          </cell>
          <cell r="T9365">
            <v>0</v>
          </cell>
          <cell r="U9365">
            <v>0</v>
          </cell>
          <cell r="V9365">
            <v>0</v>
          </cell>
        </row>
        <row r="9366">
          <cell r="D9366" t="str">
            <v>THE SKY</v>
          </cell>
          <cell r="M9366" t="str">
            <v>﻿Đang hoạt động</v>
          </cell>
          <cell r="N9366">
            <v>42684</v>
          </cell>
          <cell r="Q9366">
            <v>1</v>
          </cell>
          <cell r="T9366">
            <v>0</v>
          </cell>
          <cell r="U9366">
            <v>0</v>
          </cell>
          <cell r="V9366">
            <v>0</v>
          </cell>
        </row>
        <row r="9367">
          <cell r="D9367" t="str">
            <v>THE LIGHT</v>
          </cell>
          <cell r="M9367" t="str">
            <v>﻿Đang hoạt động</v>
          </cell>
          <cell r="N9367">
            <v>42684</v>
          </cell>
          <cell r="Q9367">
            <v>1</v>
          </cell>
          <cell r="T9367">
            <v>0</v>
          </cell>
          <cell r="U9367">
            <v>0</v>
          </cell>
          <cell r="V9367">
            <v>0</v>
          </cell>
        </row>
        <row r="9368">
          <cell r="D9368" t="str">
            <v>THE SKY</v>
          </cell>
          <cell r="M9368" t="str">
            <v>﻿Đang hoạt động</v>
          </cell>
          <cell r="N9368">
            <v>42684</v>
          </cell>
          <cell r="Q9368">
            <v>1</v>
          </cell>
          <cell r="T9368">
            <v>0</v>
          </cell>
          <cell r="U9368">
            <v>0</v>
          </cell>
          <cell r="V9368">
            <v>0</v>
          </cell>
        </row>
        <row r="9369">
          <cell r="D9369" t="str">
            <v>GENCASA THÁI BÌNH</v>
          </cell>
          <cell r="M9369" t="str">
            <v>﻿Đang hoạt động</v>
          </cell>
          <cell r="N9369">
            <v>42688</v>
          </cell>
          <cell r="Q9369">
            <v>1</v>
          </cell>
          <cell r="T9369">
            <v>0</v>
          </cell>
          <cell r="U9369">
            <v>0</v>
          </cell>
          <cell r="V9369">
            <v>0</v>
          </cell>
        </row>
        <row r="9370">
          <cell r="D9370" t="str">
            <v>GENCASA THÁI BÌNH</v>
          </cell>
          <cell r="M9370" t="str">
            <v>﻿Đang hoạt động</v>
          </cell>
          <cell r="N9370">
            <v>42689</v>
          </cell>
          <cell r="Q9370">
            <v>1</v>
          </cell>
          <cell r="T9370">
            <v>0</v>
          </cell>
          <cell r="U9370">
            <v>0</v>
          </cell>
          <cell r="V9370">
            <v>0</v>
          </cell>
        </row>
        <row r="9371">
          <cell r="D9371" t="str">
            <v>LUCKY STAR</v>
          </cell>
          <cell r="M9371" t="str">
            <v>﻿Đang hoạt động</v>
          </cell>
          <cell r="N9371">
            <v>42685</v>
          </cell>
          <cell r="Q9371">
            <v>0</v>
          </cell>
          <cell r="T9371">
            <v>0</v>
          </cell>
          <cell r="U9371">
            <v>1</v>
          </cell>
          <cell r="V9371">
            <v>0</v>
          </cell>
        </row>
        <row r="9372">
          <cell r="D9372" t="str">
            <v>PHI MÃ</v>
          </cell>
          <cell r="M9372" t="str">
            <v>﻿Đang hoạt động</v>
          </cell>
          <cell r="N9372">
            <v>42689</v>
          </cell>
          <cell r="Q9372">
            <v>0</v>
          </cell>
          <cell r="T9372">
            <v>0</v>
          </cell>
          <cell r="U9372">
            <v>1</v>
          </cell>
          <cell r="V9372">
            <v>0</v>
          </cell>
        </row>
        <row r="9373">
          <cell r="D9373" t="str">
            <v>LUCKY STAR</v>
          </cell>
          <cell r="M9373" t="str">
            <v>﻿Đang hoạt động</v>
          </cell>
          <cell r="N9373">
            <v>42685</v>
          </cell>
          <cell r="Q9373">
            <v>0</v>
          </cell>
          <cell r="T9373">
            <v>0</v>
          </cell>
          <cell r="U9373">
            <v>1</v>
          </cell>
          <cell r="V9373">
            <v>0</v>
          </cell>
        </row>
        <row r="9374">
          <cell r="D9374" t="str">
            <v>VICTORY</v>
          </cell>
          <cell r="M9374" t="str">
            <v>﻿Đang hoạt động</v>
          </cell>
          <cell r="N9374">
            <v>42689</v>
          </cell>
          <cell r="Q9374">
            <v>0</v>
          </cell>
          <cell r="T9374">
            <v>0</v>
          </cell>
          <cell r="U9374">
            <v>1</v>
          </cell>
          <cell r="V9374">
            <v>0</v>
          </cell>
        </row>
        <row r="9375">
          <cell r="D9375" t="str">
            <v>LUCKY STAR</v>
          </cell>
          <cell r="M9375" t="str">
            <v>﻿Đang hoạt động</v>
          </cell>
          <cell r="N9375">
            <v>42685</v>
          </cell>
          <cell r="Q9375">
            <v>0</v>
          </cell>
          <cell r="T9375">
            <v>0</v>
          </cell>
          <cell r="U9375">
            <v>1</v>
          </cell>
          <cell r="V9375">
            <v>0</v>
          </cell>
        </row>
        <row r="9376">
          <cell r="D9376" t="str">
            <v>GENCASA NGHỆ AN</v>
          </cell>
          <cell r="M9376" t="str">
            <v>﻿Tạm đình chỉ</v>
          </cell>
          <cell r="N9376">
            <v>42685</v>
          </cell>
          <cell r="Q9376">
            <v>0</v>
          </cell>
          <cell r="T9376">
            <v>0</v>
          </cell>
          <cell r="U9376">
            <v>0</v>
          </cell>
          <cell r="V9376">
            <v>1</v>
          </cell>
        </row>
        <row r="9377">
          <cell r="D9377" t="str">
            <v>GENCASA THÁI BÌNH</v>
          </cell>
          <cell r="M9377" t="str">
            <v>﻿Đã nghỉ việc</v>
          </cell>
          <cell r="N9377">
            <v>42698</v>
          </cell>
          <cell r="Q9377">
            <v>0</v>
          </cell>
          <cell r="T9377">
            <v>0</v>
          </cell>
          <cell r="U9377">
            <v>0</v>
          </cell>
          <cell r="V9377">
            <v>0</v>
          </cell>
        </row>
        <row r="9378">
          <cell r="D9378" t="str">
            <v>LUCKY STAR</v>
          </cell>
          <cell r="M9378" t="str">
            <v>﻿Đang hoạt động</v>
          </cell>
          <cell r="N9378">
            <v>42685</v>
          </cell>
          <cell r="Q9378">
            <v>0</v>
          </cell>
          <cell r="T9378">
            <v>0</v>
          </cell>
          <cell r="U9378">
            <v>1</v>
          </cell>
          <cell r="V9378">
            <v>0</v>
          </cell>
        </row>
        <row r="9379">
          <cell r="D9379" t="str">
            <v>LUCKY STAR</v>
          </cell>
          <cell r="M9379" t="str">
            <v>﻿Đang hoạt động</v>
          </cell>
          <cell r="N9379">
            <v>42685</v>
          </cell>
          <cell r="Q9379">
            <v>0</v>
          </cell>
          <cell r="T9379">
            <v>0</v>
          </cell>
          <cell r="U9379">
            <v>1</v>
          </cell>
          <cell r="V9379">
            <v>0</v>
          </cell>
        </row>
        <row r="9380">
          <cell r="D9380" t="str">
            <v>GENCASA NGHỆ AN</v>
          </cell>
          <cell r="M9380" t="str">
            <v>﻿Đang hoạt động</v>
          </cell>
          <cell r="N9380">
            <v>42787</v>
          </cell>
          <cell r="Q9380">
            <v>0</v>
          </cell>
          <cell r="T9380">
            <v>0</v>
          </cell>
          <cell r="U9380">
            <v>0</v>
          </cell>
          <cell r="V9380">
            <v>1</v>
          </cell>
        </row>
        <row r="9381">
          <cell r="D9381" t="str">
            <v>THE SKY</v>
          </cell>
          <cell r="M9381" t="str">
            <v>﻿Đang hoạt động</v>
          </cell>
          <cell r="N9381">
            <v>42692</v>
          </cell>
          <cell r="Q9381">
            <v>1</v>
          </cell>
          <cell r="T9381">
            <v>0</v>
          </cell>
          <cell r="U9381">
            <v>0</v>
          </cell>
          <cell r="V9381">
            <v>0</v>
          </cell>
        </row>
        <row r="9382">
          <cell r="D9382" t="str">
            <v>THE SKY</v>
          </cell>
          <cell r="M9382" t="str">
            <v>﻿Đang hoạt động</v>
          </cell>
          <cell r="N9382">
            <v>42692</v>
          </cell>
          <cell r="Q9382">
            <v>1</v>
          </cell>
          <cell r="T9382">
            <v>0</v>
          </cell>
          <cell r="U9382">
            <v>0</v>
          </cell>
          <cell r="V9382">
            <v>0</v>
          </cell>
        </row>
        <row r="9383">
          <cell r="D9383" t="str">
            <v>GENCASA LONG BIÊN</v>
          </cell>
          <cell r="M9383" t="str">
            <v>﻿Đang hoạt động</v>
          </cell>
          <cell r="N9383">
            <v>42689</v>
          </cell>
          <cell r="Q9383">
            <v>0</v>
          </cell>
          <cell r="T9383">
            <v>0</v>
          </cell>
          <cell r="U9383">
            <v>1</v>
          </cell>
          <cell r="V9383">
            <v>0</v>
          </cell>
        </row>
        <row r="9384">
          <cell r="D9384" t="str">
            <v>LUCKY STAR</v>
          </cell>
          <cell r="M9384" t="str">
            <v>﻿Đang hoạt động</v>
          </cell>
          <cell r="N9384">
            <v>42685</v>
          </cell>
          <cell r="Q9384">
            <v>0</v>
          </cell>
          <cell r="T9384">
            <v>0</v>
          </cell>
          <cell r="U9384">
            <v>1</v>
          </cell>
          <cell r="V9384">
            <v>0</v>
          </cell>
        </row>
        <row r="9385">
          <cell r="D9385" t="str">
            <v>LUCKY STAR</v>
          </cell>
          <cell r="M9385" t="str">
            <v>﻿Đang hoạt động</v>
          </cell>
          <cell r="N9385">
            <v>42685</v>
          </cell>
          <cell r="Q9385">
            <v>0</v>
          </cell>
          <cell r="T9385">
            <v>0</v>
          </cell>
          <cell r="U9385">
            <v>1</v>
          </cell>
          <cell r="V9385">
            <v>0</v>
          </cell>
        </row>
        <row r="9386">
          <cell r="D9386" t="str">
            <v>THE SKY</v>
          </cell>
          <cell r="M9386" t="str">
            <v>﻿Đang hoạt động</v>
          </cell>
          <cell r="N9386">
            <v>42692</v>
          </cell>
          <cell r="Q9386">
            <v>1</v>
          </cell>
          <cell r="T9386">
            <v>0</v>
          </cell>
          <cell r="U9386">
            <v>0</v>
          </cell>
          <cell r="V9386">
            <v>0</v>
          </cell>
        </row>
        <row r="9387">
          <cell r="D9387" t="str">
            <v>LUCKY STAR</v>
          </cell>
          <cell r="M9387" t="str">
            <v>﻿Đang hoạt động</v>
          </cell>
          <cell r="N9387">
            <v>42685</v>
          </cell>
          <cell r="Q9387">
            <v>0</v>
          </cell>
          <cell r="T9387">
            <v>0</v>
          </cell>
          <cell r="U9387">
            <v>1</v>
          </cell>
          <cell r="V9387">
            <v>0</v>
          </cell>
        </row>
        <row r="9388">
          <cell r="D9388" t="str">
            <v>LUCKY STAR</v>
          </cell>
          <cell r="M9388" t="str">
            <v>﻿Đang hoạt động</v>
          </cell>
          <cell r="N9388">
            <v>42685</v>
          </cell>
          <cell r="Q9388">
            <v>0</v>
          </cell>
          <cell r="T9388">
            <v>0</v>
          </cell>
          <cell r="U9388">
            <v>1</v>
          </cell>
          <cell r="V9388">
            <v>0</v>
          </cell>
        </row>
        <row r="9389">
          <cell r="D9389" t="str">
            <v>LUCKY STAR</v>
          </cell>
          <cell r="M9389" t="str">
            <v>﻿Đang hoạt động</v>
          </cell>
          <cell r="N9389">
            <v>42685</v>
          </cell>
          <cell r="Q9389">
            <v>0</v>
          </cell>
          <cell r="T9389">
            <v>0</v>
          </cell>
          <cell r="U9389">
            <v>1</v>
          </cell>
          <cell r="V9389">
            <v>0</v>
          </cell>
        </row>
        <row r="9390">
          <cell r="D9390" t="str">
            <v>CÀ MAU</v>
          </cell>
          <cell r="M9390" t="str">
            <v>﻿Đang hoạt động</v>
          </cell>
          <cell r="N9390">
            <v>42790</v>
          </cell>
          <cell r="Q9390">
            <v>0</v>
          </cell>
          <cell r="T9390">
            <v>0</v>
          </cell>
          <cell r="U9390">
            <v>0</v>
          </cell>
          <cell r="V9390">
            <v>1</v>
          </cell>
        </row>
        <row r="9391">
          <cell r="D9391" t="str">
            <v>LUCKY STAR</v>
          </cell>
          <cell r="M9391" t="str">
            <v>﻿Đang hoạt động</v>
          </cell>
          <cell r="N9391">
            <v>42685</v>
          </cell>
          <cell r="Q9391">
            <v>0</v>
          </cell>
          <cell r="T9391">
            <v>0</v>
          </cell>
          <cell r="U9391">
            <v>1</v>
          </cell>
          <cell r="V9391">
            <v>0</v>
          </cell>
        </row>
        <row r="9392">
          <cell r="D9392" t="str">
            <v>LUCKY STAR</v>
          </cell>
          <cell r="M9392" t="str">
            <v>﻿Đang hoạt động</v>
          </cell>
          <cell r="N9392">
            <v>42685</v>
          </cell>
          <cell r="Q9392">
            <v>0</v>
          </cell>
          <cell r="T9392">
            <v>0</v>
          </cell>
          <cell r="U9392">
            <v>1</v>
          </cell>
          <cell r="V9392">
            <v>0</v>
          </cell>
        </row>
        <row r="9393">
          <cell r="D9393" t="str">
            <v>THE SKY</v>
          </cell>
          <cell r="M9393" t="str">
            <v>﻿Đang hoạt động</v>
          </cell>
          <cell r="N9393">
            <v>42692</v>
          </cell>
          <cell r="Q9393">
            <v>1</v>
          </cell>
          <cell r="T9393">
            <v>0</v>
          </cell>
          <cell r="U9393">
            <v>0</v>
          </cell>
          <cell r="V9393">
            <v>0</v>
          </cell>
        </row>
        <row r="9394">
          <cell r="D9394" t="str">
            <v>LUCKY STAR</v>
          </cell>
          <cell r="M9394" t="str">
            <v>﻿Đang hoạt động</v>
          </cell>
          <cell r="N9394">
            <v>42685</v>
          </cell>
          <cell r="Q9394">
            <v>0</v>
          </cell>
          <cell r="T9394">
            <v>0</v>
          </cell>
          <cell r="U9394">
            <v>1</v>
          </cell>
          <cell r="V9394">
            <v>0</v>
          </cell>
        </row>
        <row r="9395">
          <cell r="D9395" t="str">
            <v>LUCKY STAR</v>
          </cell>
          <cell r="M9395" t="str">
            <v>﻿Đang hoạt động</v>
          </cell>
          <cell r="N9395">
            <v>42685</v>
          </cell>
          <cell r="Q9395">
            <v>0</v>
          </cell>
          <cell r="T9395">
            <v>0</v>
          </cell>
          <cell r="U9395">
            <v>1</v>
          </cell>
          <cell r="V9395">
            <v>0</v>
          </cell>
        </row>
        <row r="9396">
          <cell r="D9396" t="str">
            <v>LUCKY STAR</v>
          </cell>
          <cell r="M9396" t="str">
            <v>﻿Đang hoạt động</v>
          </cell>
          <cell r="N9396">
            <v>42685</v>
          </cell>
          <cell r="Q9396">
            <v>0</v>
          </cell>
          <cell r="T9396">
            <v>0</v>
          </cell>
          <cell r="U9396">
            <v>1</v>
          </cell>
          <cell r="V9396">
            <v>0</v>
          </cell>
        </row>
        <row r="9397">
          <cell r="D9397" t="str">
            <v>THE CAPITAL</v>
          </cell>
          <cell r="M9397" t="str">
            <v>﻿Đang hoạt động</v>
          </cell>
          <cell r="N9397">
            <v>42689</v>
          </cell>
          <cell r="Q9397">
            <v>1</v>
          </cell>
          <cell r="T9397">
            <v>0</v>
          </cell>
          <cell r="U9397">
            <v>0</v>
          </cell>
          <cell r="V9397">
            <v>0</v>
          </cell>
        </row>
        <row r="9398">
          <cell r="M9398" t="str">
            <v>﻿Đang hoạt động</v>
          </cell>
          <cell r="N9398">
            <v>42688</v>
          </cell>
          <cell r="Q9398">
            <v>0</v>
          </cell>
          <cell r="T9398">
            <v>0</v>
          </cell>
          <cell r="U9398">
            <v>0</v>
          </cell>
          <cell r="V9398">
            <v>0</v>
          </cell>
        </row>
        <row r="9399">
          <cell r="M9399" t="str">
            <v>﻿Đang hoạt động</v>
          </cell>
          <cell r="N9399">
            <v>42688</v>
          </cell>
          <cell r="Q9399">
            <v>0</v>
          </cell>
          <cell r="T9399">
            <v>0</v>
          </cell>
          <cell r="U9399">
            <v>0</v>
          </cell>
          <cell r="V9399">
            <v>0</v>
          </cell>
        </row>
        <row r="9400">
          <cell r="D9400" t="str">
            <v>GREEN DRAGON</v>
          </cell>
          <cell r="M9400" t="str">
            <v>﻿Đang hoạt động</v>
          </cell>
          <cell r="N9400">
            <v>42704</v>
          </cell>
          <cell r="Q9400">
            <v>1</v>
          </cell>
          <cell r="T9400">
            <v>0</v>
          </cell>
          <cell r="U9400">
            <v>0</v>
          </cell>
          <cell r="V9400">
            <v>0</v>
          </cell>
        </row>
        <row r="9401">
          <cell r="D9401" t="str">
            <v>THE CAPITAL</v>
          </cell>
          <cell r="M9401" t="str">
            <v>﻿Đang hoạt động</v>
          </cell>
          <cell r="N9401">
            <v>42689</v>
          </cell>
          <cell r="Q9401">
            <v>1</v>
          </cell>
          <cell r="T9401">
            <v>0</v>
          </cell>
          <cell r="U9401">
            <v>0</v>
          </cell>
          <cell r="V9401">
            <v>0</v>
          </cell>
        </row>
        <row r="9402">
          <cell r="M9402" t="str">
            <v>﻿Đang hoạt động</v>
          </cell>
          <cell r="N9402">
            <v>42688</v>
          </cell>
          <cell r="Q9402">
            <v>0</v>
          </cell>
          <cell r="T9402">
            <v>0</v>
          </cell>
          <cell r="U9402">
            <v>0</v>
          </cell>
          <cell r="V9402">
            <v>0</v>
          </cell>
        </row>
        <row r="9403">
          <cell r="M9403" t="str">
            <v>﻿Đang hoạt động</v>
          </cell>
          <cell r="N9403">
            <v>42688</v>
          </cell>
          <cell r="Q9403">
            <v>0</v>
          </cell>
          <cell r="T9403">
            <v>0</v>
          </cell>
          <cell r="U9403">
            <v>0</v>
          </cell>
          <cell r="V9403">
            <v>0</v>
          </cell>
        </row>
        <row r="9404">
          <cell r="M9404" t="str">
            <v>﻿Đang hoạt động</v>
          </cell>
          <cell r="N9404">
            <v>42688</v>
          </cell>
          <cell r="Q9404">
            <v>0</v>
          </cell>
          <cell r="T9404">
            <v>0</v>
          </cell>
          <cell r="U9404">
            <v>0</v>
          </cell>
          <cell r="V9404">
            <v>0</v>
          </cell>
        </row>
        <row r="9405">
          <cell r="D9405" t="str">
            <v>COT GENCASA</v>
          </cell>
          <cell r="M9405" t="str">
            <v>﻿Đang hoạt động</v>
          </cell>
          <cell r="N9405">
            <v>42703</v>
          </cell>
          <cell r="Q9405">
            <v>1</v>
          </cell>
          <cell r="T9405">
            <v>0</v>
          </cell>
          <cell r="U9405">
            <v>0</v>
          </cell>
          <cell r="V9405">
            <v>0</v>
          </cell>
        </row>
        <row r="9406">
          <cell r="D9406" t="str">
            <v>VICTORY</v>
          </cell>
          <cell r="M9406" t="str">
            <v>﻿Đang hoạt động</v>
          </cell>
          <cell r="N9406">
            <v>42699</v>
          </cell>
          <cell r="Q9406">
            <v>1</v>
          </cell>
          <cell r="T9406">
            <v>0</v>
          </cell>
          <cell r="U9406">
            <v>0</v>
          </cell>
          <cell r="V9406">
            <v>0</v>
          </cell>
        </row>
        <row r="9407">
          <cell r="M9407" t="str">
            <v>﻿Đang hoạt động</v>
          </cell>
          <cell r="N9407">
            <v>42688</v>
          </cell>
          <cell r="Q9407">
            <v>0</v>
          </cell>
          <cell r="T9407">
            <v>0</v>
          </cell>
          <cell r="U9407">
            <v>0</v>
          </cell>
          <cell r="V9407">
            <v>0</v>
          </cell>
        </row>
        <row r="9408">
          <cell r="D9408" t="str">
            <v>THE POWER</v>
          </cell>
          <cell r="M9408" t="str">
            <v>﻿Đang hoạt động</v>
          </cell>
          <cell r="N9408">
            <v>42731</v>
          </cell>
          <cell r="Q9408">
            <v>1</v>
          </cell>
          <cell r="T9408">
            <v>0</v>
          </cell>
          <cell r="U9408">
            <v>0</v>
          </cell>
          <cell r="V9408">
            <v>0</v>
          </cell>
        </row>
        <row r="9409">
          <cell r="D9409" t="str">
            <v>GREEN DRAGON</v>
          </cell>
          <cell r="M9409" t="str">
            <v>﻿Đang hoạt động</v>
          </cell>
          <cell r="N9409">
            <v>42689</v>
          </cell>
          <cell r="Q9409">
            <v>1</v>
          </cell>
          <cell r="T9409">
            <v>0</v>
          </cell>
          <cell r="U9409">
            <v>0</v>
          </cell>
          <cell r="V9409">
            <v>0</v>
          </cell>
        </row>
        <row r="9410">
          <cell r="D9410" t="str">
            <v>MDRT VT</v>
          </cell>
          <cell r="M9410" t="str">
            <v>﻿Đang hoạt động</v>
          </cell>
          <cell r="N9410">
            <v>42696</v>
          </cell>
          <cell r="Q9410">
            <v>1</v>
          </cell>
          <cell r="T9410">
            <v>0</v>
          </cell>
          <cell r="U9410">
            <v>0</v>
          </cell>
          <cell r="V9410">
            <v>0</v>
          </cell>
        </row>
        <row r="9411">
          <cell r="D9411" t="str">
            <v>DANANG1</v>
          </cell>
          <cell r="M9411" t="str">
            <v>﻿Đang hoạt động</v>
          </cell>
          <cell r="N9411">
            <v>42689</v>
          </cell>
          <cell r="Q9411">
            <v>0</v>
          </cell>
          <cell r="T9411">
            <v>0</v>
          </cell>
          <cell r="U9411">
            <v>1</v>
          </cell>
          <cell r="V9411">
            <v>0</v>
          </cell>
        </row>
        <row r="9412">
          <cell r="D9412" t="str">
            <v>VĨNH LONG</v>
          </cell>
          <cell r="M9412" t="str">
            <v>﻿Đang hoạt động</v>
          </cell>
          <cell r="N9412">
            <v>42692</v>
          </cell>
          <cell r="Q9412">
            <v>1</v>
          </cell>
          <cell r="T9412">
            <v>0</v>
          </cell>
          <cell r="U9412">
            <v>0</v>
          </cell>
          <cell r="V9412">
            <v>0</v>
          </cell>
        </row>
        <row r="9413">
          <cell r="D9413" t="str">
            <v>VICTORY</v>
          </cell>
          <cell r="M9413" t="str">
            <v>﻿Đang hoạt động</v>
          </cell>
          <cell r="N9413">
            <v>42689</v>
          </cell>
          <cell r="Q9413">
            <v>1</v>
          </cell>
          <cell r="T9413">
            <v>0</v>
          </cell>
          <cell r="U9413">
            <v>0</v>
          </cell>
          <cell r="V9413">
            <v>0</v>
          </cell>
        </row>
        <row r="9414">
          <cell r="D9414" t="str">
            <v>DANANG1</v>
          </cell>
          <cell r="M9414" t="str">
            <v>﻿Đang hoạt động</v>
          </cell>
          <cell r="N9414">
            <v>42692</v>
          </cell>
          <cell r="Q9414">
            <v>0</v>
          </cell>
          <cell r="T9414">
            <v>0</v>
          </cell>
          <cell r="U9414">
            <v>1</v>
          </cell>
          <cell r="V9414">
            <v>0</v>
          </cell>
        </row>
        <row r="9415">
          <cell r="D9415" t="str">
            <v>SUNFLOWER</v>
          </cell>
          <cell r="M9415" t="str">
            <v>﻿Đang hoạt động</v>
          </cell>
          <cell r="N9415">
            <v>42689</v>
          </cell>
          <cell r="Q9415">
            <v>1</v>
          </cell>
          <cell r="T9415">
            <v>0</v>
          </cell>
          <cell r="U9415">
            <v>0</v>
          </cell>
          <cell r="V9415">
            <v>0</v>
          </cell>
        </row>
        <row r="9416">
          <cell r="D9416" t="str">
            <v>DANANG1</v>
          </cell>
          <cell r="M9416" t="str">
            <v>﻿Đang hoạt động</v>
          </cell>
          <cell r="N9416">
            <v>42689</v>
          </cell>
          <cell r="Q9416">
            <v>0</v>
          </cell>
          <cell r="T9416">
            <v>0</v>
          </cell>
          <cell r="U9416">
            <v>1</v>
          </cell>
          <cell r="V9416">
            <v>0</v>
          </cell>
        </row>
        <row r="9417">
          <cell r="D9417" t="str">
            <v>DANANG1</v>
          </cell>
          <cell r="M9417" t="str">
            <v>﻿Đang hoạt động</v>
          </cell>
          <cell r="N9417">
            <v>42689</v>
          </cell>
          <cell r="Q9417">
            <v>1</v>
          </cell>
          <cell r="T9417">
            <v>0</v>
          </cell>
          <cell r="U9417">
            <v>0</v>
          </cell>
          <cell r="V9417">
            <v>0</v>
          </cell>
        </row>
        <row r="9418">
          <cell r="D9418" t="str">
            <v>BLUE WAVES</v>
          </cell>
          <cell r="M9418" t="str">
            <v>﻿Đang hoạt động</v>
          </cell>
          <cell r="N9418">
            <v>42697</v>
          </cell>
          <cell r="Q9418">
            <v>1</v>
          </cell>
          <cell r="T9418">
            <v>0</v>
          </cell>
          <cell r="U9418">
            <v>0</v>
          </cell>
          <cell r="V9418">
            <v>0</v>
          </cell>
        </row>
        <row r="9419">
          <cell r="M9419" t="str">
            <v>﻿Đang hoạt động</v>
          </cell>
          <cell r="N9419">
            <v>42688</v>
          </cell>
          <cell r="Q9419">
            <v>0</v>
          </cell>
          <cell r="T9419">
            <v>0</v>
          </cell>
          <cell r="U9419">
            <v>0</v>
          </cell>
          <cell r="V9419">
            <v>0</v>
          </cell>
        </row>
        <row r="9420">
          <cell r="M9420" t="str">
            <v>﻿Đang hoạt động</v>
          </cell>
          <cell r="N9420">
            <v>42688</v>
          </cell>
          <cell r="Q9420">
            <v>0</v>
          </cell>
          <cell r="T9420">
            <v>0</v>
          </cell>
          <cell r="U9420">
            <v>0</v>
          </cell>
          <cell r="V9420">
            <v>0</v>
          </cell>
        </row>
        <row r="9421">
          <cell r="D9421" t="str">
            <v>SUNFLOWER</v>
          </cell>
          <cell r="M9421" t="str">
            <v>﻿Đang hoạt động</v>
          </cell>
          <cell r="N9421">
            <v>42689</v>
          </cell>
          <cell r="Q9421">
            <v>1</v>
          </cell>
          <cell r="T9421">
            <v>0</v>
          </cell>
          <cell r="U9421">
            <v>0</v>
          </cell>
          <cell r="V9421">
            <v>0</v>
          </cell>
        </row>
        <row r="9422">
          <cell r="D9422" t="str">
            <v>VICTORY</v>
          </cell>
          <cell r="M9422" t="str">
            <v>﻿Đang hoạt động</v>
          </cell>
          <cell r="N9422">
            <v>42689</v>
          </cell>
          <cell r="Q9422">
            <v>1</v>
          </cell>
          <cell r="T9422">
            <v>0</v>
          </cell>
          <cell r="U9422">
            <v>0</v>
          </cell>
          <cell r="V9422">
            <v>0</v>
          </cell>
        </row>
        <row r="9423">
          <cell r="D9423" t="str">
            <v>LUCKY STAR</v>
          </cell>
          <cell r="M9423" t="str">
            <v>﻿Đang hoạt động</v>
          </cell>
          <cell r="N9423">
            <v>42685</v>
          </cell>
          <cell r="Q9423">
            <v>1</v>
          </cell>
          <cell r="T9423">
            <v>0</v>
          </cell>
          <cell r="U9423">
            <v>0</v>
          </cell>
          <cell r="V9423">
            <v>0</v>
          </cell>
        </row>
        <row r="9424">
          <cell r="D9424" t="str">
            <v>SUNFLOWER</v>
          </cell>
          <cell r="M9424" t="str">
            <v>﻿Đang hoạt động</v>
          </cell>
          <cell r="N9424">
            <v>42699</v>
          </cell>
          <cell r="Q9424">
            <v>1</v>
          </cell>
          <cell r="T9424">
            <v>0</v>
          </cell>
          <cell r="U9424">
            <v>0</v>
          </cell>
          <cell r="V9424">
            <v>0</v>
          </cell>
        </row>
        <row r="9425">
          <cell r="D9425" t="str">
            <v>LUCKY STAR</v>
          </cell>
          <cell r="M9425" t="str">
            <v>﻿Đang hoạt động</v>
          </cell>
          <cell r="N9425">
            <v>42685</v>
          </cell>
          <cell r="Q9425">
            <v>1</v>
          </cell>
          <cell r="T9425">
            <v>0</v>
          </cell>
          <cell r="U9425">
            <v>0</v>
          </cell>
          <cell r="V9425">
            <v>0</v>
          </cell>
        </row>
        <row r="9426">
          <cell r="D9426" t="str">
            <v>DANANG1</v>
          </cell>
          <cell r="M9426" t="str">
            <v>﻿Đang hoạt động</v>
          </cell>
          <cell r="N9426">
            <v>42689</v>
          </cell>
          <cell r="Q9426">
            <v>1</v>
          </cell>
          <cell r="T9426">
            <v>0</v>
          </cell>
          <cell r="U9426">
            <v>0</v>
          </cell>
          <cell r="V9426">
            <v>0</v>
          </cell>
        </row>
        <row r="9427">
          <cell r="M9427" t="str">
            <v>﻿Đang hoạt động</v>
          </cell>
          <cell r="N9427">
            <v>42688</v>
          </cell>
          <cell r="Q9427">
            <v>0</v>
          </cell>
          <cell r="T9427">
            <v>0</v>
          </cell>
          <cell r="U9427">
            <v>0</v>
          </cell>
          <cell r="V9427">
            <v>0</v>
          </cell>
        </row>
        <row r="9428">
          <cell r="M9428" t="str">
            <v>﻿Đang hoạt động</v>
          </cell>
          <cell r="N9428">
            <v>42688</v>
          </cell>
          <cell r="Q9428">
            <v>0</v>
          </cell>
          <cell r="T9428">
            <v>0</v>
          </cell>
          <cell r="U9428">
            <v>0</v>
          </cell>
          <cell r="V9428">
            <v>0</v>
          </cell>
        </row>
        <row r="9429">
          <cell r="D9429" t="str">
            <v>LUCKY STAR</v>
          </cell>
          <cell r="M9429" t="str">
            <v>﻿Đang hoạt động</v>
          </cell>
          <cell r="N9429">
            <v>42685</v>
          </cell>
          <cell r="Q9429">
            <v>1</v>
          </cell>
          <cell r="T9429">
            <v>0</v>
          </cell>
          <cell r="U9429">
            <v>0</v>
          </cell>
          <cell r="V9429">
            <v>0</v>
          </cell>
        </row>
        <row r="9430">
          <cell r="M9430" t="str">
            <v>﻿Đang hoạt động</v>
          </cell>
          <cell r="N9430">
            <v>42688</v>
          </cell>
          <cell r="Q9430">
            <v>0</v>
          </cell>
          <cell r="T9430">
            <v>0</v>
          </cell>
          <cell r="U9430">
            <v>0</v>
          </cell>
          <cell r="V9430">
            <v>0</v>
          </cell>
        </row>
        <row r="9431">
          <cell r="D9431" t="str">
            <v>LUCKY STAR</v>
          </cell>
          <cell r="M9431" t="str">
            <v>﻿Đang hoạt động</v>
          </cell>
          <cell r="N9431">
            <v>42685</v>
          </cell>
          <cell r="Q9431">
            <v>1</v>
          </cell>
          <cell r="T9431">
            <v>0</v>
          </cell>
          <cell r="U9431">
            <v>0</v>
          </cell>
          <cell r="V9431">
            <v>0</v>
          </cell>
        </row>
        <row r="9432">
          <cell r="D9432" t="str">
            <v>LUCKY STAR</v>
          </cell>
          <cell r="M9432" t="str">
            <v>﻿Đang hoạt động</v>
          </cell>
          <cell r="N9432">
            <v>42685</v>
          </cell>
          <cell r="Q9432">
            <v>1</v>
          </cell>
          <cell r="T9432">
            <v>0</v>
          </cell>
          <cell r="U9432">
            <v>0</v>
          </cell>
          <cell r="V9432">
            <v>0</v>
          </cell>
        </row>
        <row r="9433">
          <cell r="M9433" t="str">
            <v>﻿Đang hoạt động</v>
          </cell>
          <cell r="N9433">
            <v>42688</v>
          </cell>
          <cell r="Q9433">
            <v>0</v>
          </cell>
          <cell r="T9433">
            <v>0</v>
          </cell>
          <cell r="U9433">
            <v>0</v>
          </cell>
          <cell r="V9433">
            <v>0</v>
          </cell>
        </row>
        <row r="9434">
          <cell r="D9434" t="str">
            <v>LUCKY STAR</v>
          </cell>
          <cell r="M9434" t="str">
            <v>﻿Đang hoạt động</v>
          </cell>
          <cell r="N9434">
            <v>42685</v>
          </cell>
          <cell r="Q9434">
            <v>1</v>
          </cell>
          <cell r="T9434">
            <v>0</v>
          </cell>
          <cell r="U9434">
            <v>0</v>
          </cell>
          <cell r="V9434">
            <v>0</v>
          </cell>
        </row>
        <row r="9435">
          <cell r="M9435" t="str">
            <v>﻿Đang hoạt động</v>
          </cell>
          <cell r="N9435">
            <v>42688</v>
          </cell>
          <cell r="Q9435">
            <v>0</v>
          </cell>
          <cell r="T9435">
            <v>0</v>
          </cell>
          <cell r="U9435">
            <v>0</v>
          </cell>
          <cell r="V9435">
            <v>0</v>
          </cell>
        </row>
        <row r="9436">
          <cell r="M9436" t="str">
            <v>﻿Đang hoạt động</v>
          </cell>
          <cell r="N9436">
            <v>42688</v>
          </cell>
          <cell r="Q9436">
            <v>0</v>
          </cell>
          <cell r="T9436">
            <v>0</v>
          </cell>
          <cell r="U9436">
            <v>0</v>
          </cell>
          <cell r="V9436">
            <v>0</v>
          </cell>
        </row>
        <row r="9437">
          <cell r="D9437" t="str">
            <v>ELITE</v>
          </cell>
          <cell r="M9437" t="str">
            <v>﻿Đang hoạt động</v>
          </cell>
          <cell r="N9437">
            <v>42689</v>
          </cell>
          <cell r="Q9437">
            <v>1</v>
          </cell>
          <cell r="T9437">
            <v>0</v>
          </cell>
          <cell r="U9437">
            <v>0</v>
          </cell>
          <cell r="V9437">
            <v>0</v>
          </cell>
        </row>
        <row r="9438">
          <cell r="M9438" t="str">
            <v>﻿Đang hoạt động</v>
          </cell>
          <cell r="N9438">
            <v>42688</v>
          </cell>
          <cell r="Q9438">
            <v>0</v>
          </cell>
          <cell r="T9438">
            <v>0</v>
          </cell>
          <cell r="U9438">
            <v>0</v>
          </cell>
          <cell r="V9438">
            <v>0</v>
          </cell>
        </row>
        <row r="9439">
          <cell r="D9439" t="str">
            <v>G-G</v>
          </cell>
          <cell r="M9439" t="str">
            <v>﻿Đang hoạt động</v>
          </cell>
          <cell r="N9439">
            <v>42689</v>
          </cell>
          <cell r="Q9439">
            <v>1</v>
          </cell>
          <cell r="T9439">
            <v>0</v>
          </cell>
          <cell r="U9439">
            <v>0</v>
          </cell>
          <cell r="V9439">
            <v>0</v>
          </cell>
        </row>
        <row r="9440">
          <cell r="D9440" t="str">
            <v>LION 1</v>
          </cell>
          <cell r="M9440" t="str">
            <v>﻿Đang hoạt động</v>
          </cell>
          <cell r="N9440">
            <v>42702</v>
          </cell>
          <cell r="Q9440">
            <v>1</v>
          </cell>
          <cell r="T9440">
            <v>0</v>
          </cell>
          <cell r="U9440">
            <v>0</v>
          </cell>
          <cell r="V9440">
            <v>0</v>
          </cell>
        </row>
        <row r="9441">
          <cell r="M9441" t="str">
            <v>﻿Đang hoạt động</v>
          </cell>
          <cell r="N9441">
            <v>42688</v>
          </cell>
          <cell r="Q9441">
            <v>0</v>
          </cell>
          <cell r="T9441">
            <v>0</v>
          </cell>
          <cell r="U9441">
            <v>0</v>
          </cell>
          <cell r="V9441">
            <v>0</v>
          </cell>
        </row>
        <row r="9442">
          <cell r="D9442" t="str">
            <v>PHI MÃ</v>
          </cell>
          <cell r="M9442" t="str">
            <v>﻿Đang hoạt động</v>
          </cell>
          <cell r="N9442">
            <v>42689</v>
          </cell>
          <cell r="Q9442">
            <v>1</v>
          </cell>
          <cell r="T9442">
            <v>0</v>
          </cell>
          <cell r="U9442">
            <v>0</v>
          </cell>
          <cell r="V9442">
            <v>0</v>
          </cell>
        </row>
        <row r="9443">
          <cell r="D9443" t="str">
            <v>GENCASA THÁI BÌNH</v>
          </cell>
          <cell r="M9443" t="str">
            <v>﻿Đang hoạt động</v>
          </cell>
          <cell r="N9443">
            <v>42690</v>
          </cell>
          <cell r="Q9443">
            <v>0</v>
          </cell>
          <cell r="T9443">
            <v>0</v>
          </cell>
          <cell r="U9443">
            <v>1</v>
          </cell>
          <cell r="V9443">
            <v>0</v>
          </cell>
        </row>
        <row r="9444">
          <cell r="D9444" t="str">
            <v>THE SKY</v>
          </cell>
          <cell r="M9444" t="str">
            <v>﻿Đang hoạt động</v>
          </cell>
          <cell r="N9444">
            <v>42692</v>
          </cell>
          <cell r="Q9444">
            <v>0</v>
          </cell>
          <cell r="T9444">
            <v>0</v>
          </cell>
          <cell r="U9444">
            <v>1</v>
          </cell>
          <cell r="V9444">
            <v>0</v>
          </cell>
        </row>
        <row r="9445">
          <cell r="M9445" t="str">
            <v>﻿Đang hoạt động</v>
          </cell>
          <cell r="N9445">
            <v>42688</v>
          </cell>
          <cell r="Q9445">
            <v>0</v>
          </cell>
          <cell r="T9445">
            <v>0</v>
          </cell>
          <cell r="U9445">
            <v>0</v>
          </cell>
          <cell r="V9445">
            <v>0</v>
          </cell>
        </row>
        <row r="9446">
          <cell r="D9446" t="str">
            <v>GENCASA LONG BIÊN</v>
          </cell>
          <cell r="M9446" t="str">
            <v>﻿Đang hoạt động</v>
          </cell>
          <cell r="N9446">
            <v>42689</v>
          </cell>
          <cell r="Q9446">
            <v>1</v>
          </cell>
          <cell r="T9446">
            <v>0</v>
          </cell>
          <cell r="U9446">
            <v>0</v>
          </cell>
          <cell r="V9446">
            <v>0</v>
          </cell>
        </row>
        <row r="9447">
          <cell r="M9447" t="str">
            <v>﻿Đang hoạt động</v>
          </cell>
          <cell r="N9447">
            <v>42688</v>
          </cell>
          <cell r="Q9447">
            <v>0</v>
          </cell>
          <cell r="T9447">
            <v>0</v>
          </cell>
          <cell r="U9447">
            <v>0</v>
          </cell>
          <cell r="V9447">
            <v>0</v>
          </cell>
        </row>
        <row r="9448">
          <cell r="M9448" t="str">
            <v>﻿Đang hoạt động</v>
          </cell>
          <cell r="N9448">
            <v>42688</v>
          </cell>
          <cell r="Q9448">
            <v>0</v>
          </cell>
          <cell r="T9448">
            <v>0</v>
          </cell>
          <cell r="U9448">
            <v>0</v>
          </cell>
          <cell r="V9448">
            <v>0</v>
          </cell>
        </row>
        <row r="9449">
          <cell r="D9449" t="str">
            <v>GENCASA LONG BIÊN</v>
          </cell>
          <cell r="M9449" t="str">
            <v>﻿Đang hoạt động</v>
          </cell>
          <cell r="N9449">
            <v>42689</v>
          </cell>
          <cell r="Q9449">
            <v>0</v>
          </cell>
          <cell r="T9449">
            <v>0</v>
          </cell>
          <cell r="U9449">
            <v>1</v>
          </cell>
          <cell r="V9449">
            <v>0</v>
          </cell>
        </row>
        <row r="9450">
          <cell r="D9450" t="str">
            <v>VICTORY</v>
          </cell>
          <cell r="M9450" t="str">
            <v>﻿Đang hoạt động</v>
          </cell>
          <cell r="N9450">
            <v>42689</v>
          </cell>
          <cell r="Q9450">
            <v>1</v>
          </cell>
          <cell r="T9450">
            <v>0</v>
          </cell>
          <cell r="U9450">
            <v>0</v>
          </cell>
          <cell r="V9450">
            <v>0</v>
          </cell>
        </row>
        <row r="9451">
          <cell r="D9451" t="str">
            <v>GREEN DRAGON</v>
          </cell>
          <cell r="M9451" t="str">
            <v>﻿Đang hoạt động</v>
          </cell>
          <cell r="N9451">
            <v>42689</v>
          </cell>
          <cell r="Q9451">
            <v>1</v>
          </cell>
          <cell r="T9451">
            <v>0</v>
          </cell>
          <cell r="U9451">
            <v>0</v>
          </cell>
          <cell r="V9451">
            <v>0</v>
          </cell>
        </row>
        <row r="9452">
          <cell r="D9452" t="str">
            <v>DANANG1</v>
          </cell>
          <cell r="M9452" t="str">
            <v>﻿Đang hoạt động</v>
          </cell>
          <cell r="N9452">
            <v>42689</v>
          </cell>
          <cell r="Q9452">
            <v>1</v>
          </cell>
          <cell r="T9452">
            <v>0</v>
          </cell>
          <cell r="U9452">
            <v>0</v>
          </cell>
          <cell r="V9452">
            <v>0</v>
          </cell>
        </row>
        <row r="9453">
          <cell r="D9453" t="str">
            <v>VICTORY</v>
          </cell>
          <cell r="M9453" t="str">
            <v>﻿Đang hoạt động</v>
          </cell>
          <cell r="N9453">
            <v>42689</v>
          </cell>
          <cell r="Q9453">
            <v>1</v>
          </cell>
          <cell r="T9453">
            <v>0</v>
          </cell>
          <cell r="U9453">
            <v>0</v>
          </cell>
          <cell r="V9453">
            <v>0</v>
          </cell>
        </row>
        <row r="9454">
          <cell r="D9454" t="str">
            <v>THE QUEEN</v>
          </cell>
          <cell r="M9454" t="str">
            <v>﻿Đang hoạt động</v>
          </cell>
          <cell r="N9454">
            <v>42703</v>
          </cell>
          <cell r="Q9454">
            <v>1</v>
          </cell>
          <cell r="T9454">
            <v>0</v>
          </cell>
          <cell r="U9454">
            <v>0</v>
          </cell>
          <cell r="V9454">
            <v>0</v>
          </cell>
        </row>
        <row r="9455">
          <cell r="D9455" t="str">
            <v>VICTORY</v>
          </cell>
          <cell r="M9455" t="str">
            <v>﻿Đang hoạt động</v>
          </cell>
          <cell r="N9455">
            <v>42689</v>
          </cell>
          <cell r="Q9455">
            <v>1</v>
          </cell>
          <cell r="T9455">
            <v>0</v>
          </cell>
          <cell r="U9455">
            <v>0</v>
          </cell>
          <cell r="V9455">
            <v>0</v>
          </cell>
        </row>
        <row r="9456">
          <cell r="D9456" t="str">
            <v>GREEN DRAGON</v>
          </cell>
          <cell r="M9456" t="str">
            <v>﻿Đang hoạt động</v>
          </cell>
          <cell r="N9456">
            <v>42689</v>
          </cell>
          <cell r="Q9456">
            <v>1</v>
          </cell>
          <cell r="T9456">
            <v>0</v>
          </cell>
          <cell r="U9456">
            <v>0</v>
          </cell>
          <cell r="V9456">
            <v>0</v>
          </cell>
        </row>
        <row r="9457">
          <cell r="D9457" t="str">
            <v>THE SKY</v>
          </cell>
          <cell r="M9457" t="str">
            <v>﻿Đang hoạt động</v>
          </cell>
          <cell r="N9457">
            <v>42692</v>
          </cell>
          <cell r="Q9457">
            <v>0</v>
          </cell>
          <cell r="T9457">
            <v>0</v>
          </cell>
          <cell r="U9457">
            <v>1</v>
          </cell>
          <cell r="V9457">
            <v>0</v>
          </cell>
        </row>
        <row r="9458">
          <cell r="M9458" t="str">
            <v>﻿Đang hoạt động</v>
          </cell>
          <cell r="N9458">
            <v>42688</v>
          </cell>
          <cell r="Q9458">
            <v>0</v>
          </cell>
          <cell r="T9458">
            <v>0</v>
          </cell>
          <cell r="U9458">
            <v>0</v>
          </cell>
          <cell r="V9458">
            <v>0</v>
          </cell>
        </row>
        <row r="9459">
          <cell r="D9459" t="str">
            <v>GENCASA THÁI BÌNH</v>
          </cell>
          <cell r="M9459" t="str">
            <v>﻿Đang hoạt động</v>
          </cell>
          <cell r="N9459">
            <v>42689</v>
          </cell>
          <cell r="Q9459">
            <v>0</v>
          </cell>
          <cell r="T9459">
            <v>0</v>
          </cell>
          <cell r="U9459">
            <v>1</v>
          </cell>
          <cell r="V9459">
            <v>0</v>
          </cell>
        </row>
        <row r="9460">
          <cell r="D9460" t="str">
            <v>THE SKY</v>
          </cell>
          <cell r="M9460" t="str">
            <v>﻿Đang hoạt động</v>
          </cell>
          <cell r="N9460">
            <v>42787</v>
          </cell>
          <cell r="Q9460">
            <v>0</v>
          </cell>
          <cell r="T9460">
            <v>0</v>
          </cell>
          <cell r="U9460">
            <v>1</v>
          </cell>
          <cell r="V9460">
            <v>0</v>
          </cell>
        </row>
        <row r="9461">
          <cell r="D9461" t="str">
            <v>LUCKY STAR</v>
          </cell>
          <cell r="M9461" t="str">
            <v>﻿Đang hoạt động</v>
          </cell>
          <cell r="N9461">
            <v>42724</v>
          </cell>
          <cell r="Q9461">
            <v>1</v>
          </cell>
          <cell r="T9461">
            <v>0</v>
          </cell>
          <cell r="U9461">
            <v>0</v>
          </cell>
          <cell r="V9461">
            <v>0</v>
          </cell>
        </row>
        <row r="9462">
          <cell r="D9462" t="str">
            <v>PHOENIX</v>
          </cell>
          <cell r="M9462" t="str">
            <v>﻿Đang hoạt động</v>
          </cell>
          <cell r="N9462">
            <v>42689</v>
          </cell>
          <cell r="Q9462">
            <v>1</v>
          </cell>
          <cell r="T9462">
            <v>0</v>
          </cell>
          <cell r="U9462">
            <v>0</v>
          </cell>
          <cell r="V9462">
            <v>0</v>
          </cell>
        </row>
        <row r="9463">
          <cell r="D9463" t="str">
            <v>DANANG1</v>
          </cell>
          <cell r="M9463" t="str">
            <v>﻿Đang hoạt động</v>
          </cell>
          <cell r="N9463">
            <v>42689</v>
          </cell>
          <cell r="Q9463">
            <v>1</v>
          </cell>
          <cell r="T9463">
            <v>0</v>
          </cell>
          <cell r="U9463">
            <v>0</v>
          </cell>
          <cell r="V9463">
            <v>0</v>
          </cell>
        </row>
        <row r="9464">
          <cell r="D9464" t="str">
            <v>LUCKY STAR</v>
          </cell>
          <cell r="M9464" t="str">
            <v>﻿Đang hoạt động</v>
          </cell>
          <cell r="N9464">
            <v>42689</v>
          </cell>
          <cell r="Q9464">
            <v>1</v>
          </cell>
          <cell r="T9464">
            <v>0</v>
          </cell>
          <cell r="U9464">
            <v>0</v>
          </cell>
          <cell r="V9464">
            <v>0</v>
          </cell>
        </row>
        <row r="9465">
          <cell r="D9465" t="str">
            <v>BLUE WAVES</v>
          </cell>
          <cell r="M9465" t="str">
            <v>﻿Đang hoạt động</v>
          </cell>
          <cell r="N9465">
            <v>42689</v>
          </cell>
          <cell r="Q9465">
            <v>1</v>
          </cell>
          <cell r="T9465">
            <v>0</v>
          </cell>
          <cell r="U9465">
            <v>0</v>
          </cell>
          <cell r="V9465">
            <v>0</v>
          </cell>
        </row>
        <row r="9466">
          <cell r="D9466" t="str">
            <v>GENCASA LONG BIÊN</v>
          </cell>
          <cell r="M9466" t="str">
            <v>﻿Đang hoạt động</v>
          </cell>
          <cell r="N9466">
            <v>42731</v>
          </cell>
          <cell r="Q9466">
            <v>1</v>
          </cell>
          <cell r="T9466">
            <v>0</v>
          </cell>
          <cell r="U9466">
            <v>0</v>
          </cell>
          <cell r="V9466">
            <v>0</v>
          </cell>
        </row>
        <row r="9467">
          <cell r="D9467" t="str">
            <v>LION 2</v>
          </cell>
          <cell r="M9467" t="str">
            <v>﻿Đang hoạt động</v>
          </cell>
          <cell r="N9467">
            <v>42692</v>
          </cell>
          <cell r="Q9467">
            <v>1</v>
          </cell>
          <cell r="T9467">
            <v>0</v>
          </cell>
          <cell r="U9467">
            <v>0</v>
          </cell>
          <cell r="V9467">
            <v>0</v>
          </cell>
        </row>
        <row r="9468">
          <cell r="D9468" t="str">
            <v>THE SKY</v>
          </cell>
          <cell r="M9468" t="str">
            <v>﻿Đang hoạt động</v>
          </cell>
          <cell r="N9468">
            <v>42692</v>
          </cell>
          <cell r="Q9468">
            <v>0</v>
          </cell>
          <cell r="T9468">
            <v>0</v>
          </cell>
          <cell r="U9468">
            <v>1</v>
          </cell>
          <cell r="V9468">
            <v>0</v>
          </cell>
        </row>
        <row r="9469">
          <cell r="D9469" t="str">
            <v>BLUE WAVES</v>
          </cell>
          <cell r="M9469" t="str">
            <v>﻿Đang hoạt động</v>
          </cell>
          <cell r="N9469">
            <v>42732</v>
          </cell>
          <cell r="Q9469">
            <v>1</v>
          </cell>
          <cell r="T9469">
            <v>0</v>
          </cell>
          <cell r="U9469">
            <v>0</v>
          </cell>
          <cell r="V9469">
            <v>0</v>
          </cell>
        </row>
        <row r="9470">
          <cell r="D9470" t="str">
            <v>GENCASA LONG BIÊN</v>
          </cell>
          <cell r="M9470" t="str">
            <v>﻿Đang hoạt động</v>
          </cell>
          <cell r="N9470">
            <v>42731</v>
          </cell>
          <cell r="Q9470">
            <v>1</v>
          </cell>
          <cell r="T9470">
            <v>0</v>
          </cell>
          <cell r="U9470">
            <v>0</v>
          </cell>
          <cell r="V9470">
            <v>0</v>
          </cell>
        </row>
        <row r="9471">
          <cell r="D9471" t="str">
            <v>GREEN DRAGON</v>
          </cell>
          <cell r="M9471" t="str">
            <v>﻿Đang hoạt động</v>
          </cell>
          <cell r="N9471">
            <v>42689</v>
          </cell>
          <cell r="Q9471">
            <v>1</v>
          </cell>
          <cell r="T9471">
            <v>0</v>
          </cell>
          <cell r="U9471">
            <v>0</v>
          </cell>
          <cell r="V9471">
            <v>0</v>
          </cell>
        </row>
        <row r="9472">
          <cell r="D9472" t="str">
            <v>VICTORY</v>
          </cell>
          <cell r="M9472" t="str">
            <v>﻿Đang hoạt động</v>
          </cell>
          <cell r="N9472">
            <v>42689</v>
          </cell>
          <cell r="Q9472">
            <v>0</v>
          </cell>
          <cell r="T9472">
            <v>0</v>
          </cell>
          <cell r="U9472">
            <v>1</v>
          </cell>
          <cell r="V9472">
            <v>0</v>
          </cell>
        </row>
        <row r="9473">
          <cell r="D9473" t="str">
            <v>GENCASA LONG BIÊN</v>
          </cell>
          <cell r="M9473" t="str">
            <v>﻿Đang hoạt động</v>
          </cell>
          <cell r="N9473">
            <v>42725</v>
          </cell>
          <cell r="Q9473">
            <v>1</v>
          </cell>
          <cell r="T9473">
            <v>0</v>
          </cell>
          <cell r="U9473">
            <v>0</v>
          </cell>
          <cell r="V9473">
            <v>0</v>
          </cell>
        </row>
        <row r="9474">
          <cell r="D9474" t="str">
            <v>VĨNH LONG</v>
          </cell>
          <cell r="M9474" t="str">
            <v>﻿Đang hoạt động</v>
          </cell>
          <cell r="N9474">
            <v>42685</v>
          </cell>
          <cell r="Q9474">
            <v>1</v>
          </cell>
          <cell r="T9474">
            <v>0</v>
          </cell>
          <cell r="U9474">
            <v>0</v>
          </cell>
          <cell r="V9474">
            <v>0</v>
          </cell>
        </row>
        <row r="9475">
          <cell r="D9475" t="str">
            <v>GENCASA LONG BIÊN</v>
          </cell>
          <cell r="M9475" t="str">
            <v>﻿Đang hoạt động</v>
          </cell>
          <cell r="N9475">
            <v>42689</v>
          </cell>
          <cell r="Q9475">
            <v>1</v>
          </cell>
          <cell r="T9475">
            <v>0</v>
          </cell>
          <cell r="U9475">
            <v>0</v>
          </cell>
          <cell r="V9475">
            <v>0</v>
          </cell>
        </row>
        <row r="9476">
          <cell r="D9476" t="str">
            <v>EIB MIỀN BẮC 1</v>
          </cell>
          <cell r="M9476" t="str">
            <v>﻿Đang hoạt động</v>
          </cell>
          <cell r="N9476">
            <v>42688</v>
          </cell>
          <cell r="Q9476">
            <v>0</v>
          </cell>
          <cell r="T9476">
            <v>0</v>
          </cell>
          <cell r="U9476">
            <v>0</v>
          </cell>
          <cell r="V9476">
            <v>0</v>
          </cell>
        </row>
        <row r="9477">
          <cell r="D9477" t="str">
            <v>DANANG1</v>
          </cell>
          <cell r="M9477" t="str">
            <v>﻿Đang hoạt động</v>
          </cell>
          <cell r="N9477">
            <v>42702</v>
          </cell>
          <cell r="Q9477">
            <v>1</v>
          </cell>
          <cell r="T9477">
            <v>0</v>
          </cell>
          <cell r="U9477">
            <v>0</v>
          </cell>
          <cell r="V9477">
            <v>0</v>
          </cell>
        </row>
        <row r="9478">
          <cell r="D9478" t="str">
            <v>GENCASA LONG BIÊN</v>
          </cell>
          <cell r="M9478" t="str">
            <v>﻿Đang hoạt động</v>
          </cell>
          <cell r="N9478">
            <v>42794</v>
          </cell>
          <cell r="Q9478">
            <v>1</v>
          </cell>
          <cell r="T9478">
            <v>0</v>
          </cell>
          <cell r="U9478">
            <v>0</v>
          </cell>
          <cell r="V9478">
            <v>0</v>
          </cell>
        </row>
        <row r="9479">
          <cell r="M9479" t="str">
            <v>﻿Đang hoạt động</v>
          </cell>
          <cell r="N9479">
            <v>42696</v>
          </cell>
          <cell r="Q9479">
            <v>0</v>
          </cell>
          <cell r="T9479">
            <v>0</v>
          </cell>
          <cell r="U9479">
            <v>0</v>
          </cell>
          <cell r="V9479">
            <v>0</v>
          </cell>
        </row>
        <row r="9480">
          <cell r="M9480" t="str">
            <v>﻿Đang hoạt động</v>
          </cell>
          <cell r="N9480">
            <v>42696</v>
          </cell>
          <cell r="Q9480">
            <v>0</v>
          </cell>
          <cell r="T9480">
            <v>0</v>
          </cell>
          <cell r="U9480">
            <v>0</v>
          </cell>
          <cell r="V9480">
            <v>0</v>
          </cell>
        </row>
        <row r="9481">
          <cell r="M9481" t="str">
            <v>﻿Đang hoạt động</v>
          </cell>
          <cell r="N9481">
            <v>42696</v>
          </cell>
          <cell r="Q9481">
            <v>0</v>
          </cell>
          <cell r="T9481">
            <v>0</v>
          </cell>
          <cell r="U9481">
            <v>0</v>
          </cell>
          <cell r="V9481">
            <v>0</v>
          </cell>
        </row>
        <row r="9482">
          <cell r="D9482" t="str">
            <v>DANANG1</v>
          </cell>
          <cell r="M9482" t="str">
            <v>﻿Đang hoạt động</v>
          </cell>
          <cell r="N9482">
            <v>42689</v>
          </cell>
          <cell r="Q9482">
            <v>1</v>
          </cell>
          <cell r="T9482">
            <v>0</v>
          </cell>
          <cell r="U9482">
            <v>0</v>
          </cell>
          <cell r="V9482">
            <v>0</v>
          </cell>
        </row>
        <row r="9483">
          <cell r="D9483" t="str">
            <v>LION 1</v>
          </cell>
          <cell r="M9483" t="str">
            <v>﻿Đang hoạt động</v>
          </cell>
          <cell r="N9483">
            <v>42689</v>
          </cell>
          <cell r="Q9483">
            <v>1</v>
          </cell>
          <cell r="T9483">
            <v>0</v>
          </cell>
          <cell r="U9483">
            <v>0</v>
          </cell>
          <cell r="V9483">
            <v>0</v>
          </cell>
        </row>
        <row r="9484">
          <cell r="D9484" t="str">
            <v>DANANG1</v>
          </cell>
          <cell r="M9484" t="str">
            <v>﻿Đang hoạt động</v>
          </cell>
          <cell r="N9484">
            <v>42689</v>
          </cell>
          <cell r="Q9484">
            <v>1</v>
          </cell>
          <cell r="T9484">
            <v>0</v>
          </cell>
          <cell r="U9484">
            <v>0</v>
          </cell>
          <cell r="V9484">
            <v>0</v>
          </cell>
        </row>
        <row r="9485">
          <cell r="M9485" t="str">
            <v>﻿Đang hoạt động</v>
          </cell>
          <cell r="N9485">
            <v>42696</v>
          </cell>
          <cell r="Q9485">
            <v>0</v>
          </cell>
          <cell r="T9485">
            <v>0</v>
          </cell>
          <cell r="U9485">
            <v>0</v>
          </cell>
          <cell r="V9485">
            <v>0</v>
          </cell>
        </row>
        <row r="9486">
          <cell r="M9486" t="str">
            <v>﻿Đang hoạt động</v>
          </cell>
          <cell r="N9486">
            <v>42696</v>
          </cell>
          <cell r="Q9486">
            <v>0</v>
          </cell>
          <cell r="T9486">
            <v>0</v>
          </cell>
          <cell r="U9486">
            <v>0</v>
          </cell>
          <cell r="V9486">
            <v>0</v>
          </cell>
        </row>
        <row r="9487">
          <cell r="M9487" t="str">
            <v>﻿Đang hoạt động</v>
          </cell>
          <cell r="N9487">
            <v>42696</v>
          </cell>
          <cell r="Q9487">
            <v>0</v>
          </cell>
          <cell r="T9487">
            <v>0</v>
          </cell>
          <cell r="U9487">
            <v>0</v>
          </cell>
          <cell r="V9487">
            <v>0</v>
          </cell>
        </row>
        <row r="9488">
          <cell r="M9488" t="str">
            <v>﻿Đang hoạt động</v>
          </cell>
          <cell r="N9488">
            <v>42696</v>
          </cell>
          <cell r="Q9488">
            <v>0</v>
          </cell>
          <cell r="T9488">
            <v>0</v>
          </cell>
          <cell r="U9488">
            <v>0</v>
          </cell>
          <cell r="V9488">
            <v>0</v>
          </cell>
        </row>
        <row r="9489">
          <cell r="M9489" t="str">
            <v>﻿Đang hoạt động</v>
          </cell>
          <cell r="N9489">
            <v>42696</v>
          </cell>
          <cell r="Q9489">
            <v>0</v>
          </cell>
          <cell r="T9489">
            <v>0</v>
          </cell>
          <cell r="U9489">
            <v>0</v>
          </cell>
          <cell r="V9489">
            <v>0</v>
          </cell>
        </row>
        <row r="9490">
          <cell r="D9490" t="str">
            <v>SUNFLOWER</v>
          </cell>
          <cell r="M9490" t="str">
            <v>﻿Đang hoạt động</v>
          </cell>
          <cell r="N9490">
            <v>42689</v>
          </cell>
          <cell r="Q9490">
            <v>1</v>
          </cell>
          <cell r="T9490">
            <v>0</v>
          </cell>
          <cell r="U9490">
            <v>0</v>
          </cell>
          <cell r="V9490">
            <v>0</v>
          </cell>
        </row>
        <row r="9491">
          <cell r="M9491" t="str">
            <v>﻿Đang hoạt động</v>
          </cell>
          <cell r="N9491">
            <v>42696</v>
          </cell>
          <cell r="Q9491">
            <v>0</v>
          </cell>
          <cell r="T9491">
            <v>0</v>
          </cell>
          <cell r="U9491">
            <v>0</v>
          </cell>
          <cell r="V9491">
            <v>0</v>
          </cell>
        </row>
        <row r="9492">
          <cell r="M9492" t="str">
            <v>﻿Đang hoạt động</v>
          </cell>
          <cell r="N9492">
            <v>42696</v>
          </cell>
          <cell r="Q9492">
            <v>0</v>
          </cell>
          <cell r="T9492">
            <v>0</v>
          </cell>
          <cell r="U9492">
            <v>0</v>
          </cell>
          <cell r="V9492">
            <v>0</v>
          </cell>
        </row>
        <row r="9493">
          <cell r="D9493" t="str">
            <v>PHOENIX</v>
          </cell>
          <cell r="M9493" t="str">
            <v>﻿Đang hoạt động</v>
          </cell>
          <cell r="N9493">
            <v>41376</v>
          </cell>
          <cell r="Q9493">
            <v>0</v>
          </cell>
          <cell r="T9493">
            <v>0</v>
          </cell>
          <cell r="U9493">
            <v>1</v>
          </cell>
          <cell r="V9493">
            <v>0</v>
          </cell>
        </row>
        <row r="9494">
          <cell r="D9494" t="str">
            <v>GREEN DRAGON</v>
          </cell>
          <cell r="M9494" t="str">
            <v>﻿Đang hoạt động</v>
          </cell>
          <cell r="N9494">
            <v>42689</v>
          </cell>
          <cell r="Q9494">
            <v>1</v>
          </cell>
          <cell r="T9494">
            <v>0</v>
          </cell>
          <cell r="U9494">
            <v>0</v>
          </cell>
          <cell r="V9494">
            <v>0</v>
          </cell>
        </row>
        <row r="9495">
          <cell r="M9495" t="str">
            <v>﻿Đang hoạt động</v>
          </cell>
          <cell r="N9495">
            <v>42696</v>
          </cell>
          <cell r="Q9495">
            <v>0</v>
          </cell>
          <cell r="T9495">
            <v>0</v>
          </cell>
          <cell r="U9495">
            <v>0</v>
          </cell>
          <cell r="V9495">
            <v>0</v>
          </cell>
        </row>
        <row r="9496">
          <cell r="M9496" t="str">
            <v>﻿Đang hoạt động</v>
          </cell>
          <cell r="N9496">
            <v>42696</v>
          </cell>
          <cell r="Q9496">
            <v>0</v>
          </cell>
          <cell r="T9496">
            <v>0</v>
          </cell>
          <cell r="U9496">
            <v>0</v>
          </cell>
          <cell r="V9496">
            <v>0</v>
          </cell>
        </row>
        <row r="9497">
          <cell r="D9497" t="str">
            <v>GENCASA HÀ ĐÔNG</v>
          </cell>
          <cell r="M9497" t="str">
            <v>﻿Đang hoạt động</v>
          </cell>
          <cell r="N9497">
            <v>42689</v>
          </cell>
          <cell r="Q9497">
            <v>1</v>
          </cell>
          <cell r="T9497">
            <v>0</v>
          </cell>
          <cell r="U9497">
            <v>0</v>
          </cell>
          <cell r="V9497">
            <v>0</v>
          </cell>
        </row>
        <row r="9498">
          <cell r="M9498" t="str">
            <v>﻿Đang hoạt động</v>
          </cell>
          <cell r="N9498">
            <v>42696</v>
          </cell>
          <cell r="Q9498">
            <v>0</v>
          </cell>
          <cell r="T9498">
            <v>0</v>
          </cell>
          <cell r="U9498">
            <v>0</v>
          </cell>
          <cell r="V9498">
            <v>0</v>
          </cell>
        </row>
        <row r="9499">
          <cell r="D9499" t="str">
            <v>DIAMOND</v>
          </cell>
          <cell r="M9499" t="str">
            <v>﻿Đang hoạt động</v>
          </cell>
          <cell r="N9499">
            <v>42689</v>
          </cell>
          <cell r="Q9499">
            <v>1</v>
          </cell>
          <cell r="T9499">
            <v>0</v>
          </cell>
          <cell r="U9499">
            <v>0</v>
          </cell>
          <cell r="V9499">
            <v>0</v>
          </cell>
        </row>
        <row r="9500">
          <cell r="D9500" t="str">
            <v>DANANG1</v>
          </cell>
          <cell r="M9500" t="str">
            <v>﻿Đang hoạt động</v>
          </cell>
          <cell r="N9500">
            <v>42689</v>
          </cell>
          <cell r="Q9500">
            <v>0</v>
          </cell>
          <cell r="T9500">
            <v>0</v>
          </cell>
          <cell r="U9500">
            <v>1</v>
          </cell>
          <cell r="V9500">
            <v>0</v>
          </cell>
        </row>
        <row r="9501">
          <cell r="M9501" t="str">
            <v>﻿Đang hoạt động</v>
          </cell>
          <cell r="N9501">
            <v>42696</v>
          </cell>
          <cell r="Q9501">
            <v>0</v>
          </cell>
          <cell r="T9501">
            <v>0</v>
          </cell>
          <cell r="U9501">
            <v>0</v>
          </cell>
          <cell r="V9501">
            <v>0</v>
          </cell>
        </row>
        <row r="9502">
          <cell r="D9502" t="str">
            <v>GENCASA LONG BIÊN</v>
          </cell>
          <cell r="M9502" t="str">
            <v>﻿Đang hoạt động</v>
          </cell>
          <cell r="N9502">
            <v>42689</v>
          </cell>
          <cell r="Q9502">
            <v>1</v>
          </cell>
          <cell r="T9502">
            <v>0</v>
          </cell>
          <cell r="U9502">
            <v>0</v>
          </cell>
          <cell r="V9502">
            <v>0</v>
          </cell>
        </row>
        <row r="9503">
          <cell r="D9503" t="str">
            <v>DANANG1</v>
          </cell>
          <cell r="M9503" t="str">
            <v>﻿Đang hoạt động</v>
          </cell>
          <cell r="N9503">
            <v>42702</v>
          </cell>
          <cell r="Q9503">
            <v>1</v>
          </cell>
          <cell r="T9503">
            <v>0</v>
          </cell>
          <cell r="U9503">
            <v>0</v>
          </cell>
          <cell r="V9503">
            <v>0</v>
          </cell>
        </row>
        <row r="9504">
          <cell r="D9504" t="str">
            <v>SUNFLOWER</v>
          </cell>
          <cell r="M9504" t="str">
            <v>﻿Đang hoạt động</v>
          </cell>
          <cell r="N9504">
            <v>42699</v>
          </cell>
          <cell r="Q9504">
            <v>1</v>
          </cell>
          <cell r="T9504">
            <v>0</v>
          </cell>
          <cell r="U9504">
            <v>0</v>
          </cell>
          <cell r="V9504">
            <v>0</v>
          </cell>
        </row>
        <row r="9505">
          <cell r="M9505" t="str">
            <v>﻿Đang hoạt động</v>
          </cell>
          <cell r="N9505">
            <v>42696</v>
          </cell>
          <cell r="Q9505">
            <v>0</v>
          </cell>
          <cell r="T9505">
            <v>0</v>
          </cell>
          <cell r="U9505">
            <v>0</v>
          </cell>
          <cell r="V9505">
            <v>0</v>
          </cell>
        </row>
        <row r="9506">
          <cell r="D9506" t="str">
            <v>G-G</v>
          </cell>
          <cell r="M9506" t="str">
            <v>﻿Đang hoạt động</v>
          </cell>
          <cell r="N9506">
            <v>42689</v>
          </cell>
          <cell r="Q9506">
            <v>1</v>
          </cell>
          <cell r="T9506">
            <v>0</v>
          </cell>
          <cell r="U9506">
            <v>0</v>
          </cell>
          <cell r="V9506">
            <v>0</v>
          </cell>
        </row>
        <row r="9507">
          <cell r="D9507" t="str">
            <v>DIAMOND</v>
          </cell>
          <cell r="M9507" t="str">
            <v>﻿Đang hoạt động</v>
          </cell>
          <cell r="N9507">
            <v>42689</v>
          </cell>
          <cell r="Q9507">
            <v>1</v>
          </cell>
          <cell r="T9507">
            <v>0</v>
          </cell>
          <cell r="U9507">
            <v>0</v>
          </cell>
          <cell r="V9507">
            <v>0</v>
          </cell>
        </row>
        <row r="9508">
          <cell r="M9508" t="str">
            <v>﻿Đang hoạt động</v>
          </cell>
          <cell r="N9508">
            <v>42696</v>
          </cell>
          <cell r="Q9508">
            <v>0</v>
          </cell>
          <cell r="T9508">
            <v>0</v>
          </cell>
          <cell r="U9508">
            <v>0</v>
          </cell>
          <cell r="V9508">
            <v>0</v>
          </cell>
        </row>
        <row r="9509">
          <cell r="M9509" t="str">
            <v>﻿Đang hoạt động</v>
          </cell>
          <cell r="N9509">
            <v>42696</v>
          </cell>
          <cell r="Q9509">
            <v>0</v>
          </cell>
          <cell r="T9509">
            <v>0</v>
          </cell>
          <cell r="U9509">
            <v>0</v>
          </cell>
          <cell r="V9509">
            <v>0</v>
          </cell>
        </row>
        <row r="9510">
          <cell r="M9510" t="str">
            <v>﻿Đang hoạt động</v>
          </cell>
          <cell r="N9510">
            <v>42690</v>
          </cell>
          <cell r="Q9510">
            <v>0</v>
          </cell>
          <cell r="T9510">
            <v>0</v>
          </cell>
          <cell r="U9510">
            <v>0</v>
          </cell>
          <cell r="V9510">
            <v>0</v>
          </cell>
        </row>
        <row r="9511">
          <cell r="M9511" t="str">
            <v>﻿Đang hoạt động</v>
          </cell>
          <cell r="N9511">
            <v>42690</v>
          </cell>
          <cell r="Q9511">
            <v>0</v>
          </cell>
          <cell r="T9511">
            <v>0</v>
          </cell>
          <cell r="U9511">
            <v>0</v>
          </cell>
          <cell r="V9511">
            <v>0</v>
          </cell>
        </row>
        <row r="9512">
          <cell r="D9512" t="str">
            <v>DIAMOND</v>
          </cell>
          <cell r="M9512" t="str">
            <v>﻿Đang hoạt động</v>
          </cell>
          <cell r="N9512">
            <v>42689</v>
          </cell>
          <cell r="Q9512">
            <v>1</v>
          </cell>
          <cell r="T9512">
            <v>0</v>
          </cell>
          <cell r="U9512">
            <v>0</v>
          </cell>
          <cell r="V9512">
            <v>0</v>
          </cell>
        </row>
        <row r="9513">
          <cell r="D9513" t="str">
            <v>DANANG1</v>
          </cell>
          <cell r="M9513" t="str">
            <v>﻿Đang hoạt động</v>
          </cell>
          <cell r="N9513">
            <v>42689</v>
          </cell>
          <cell r="Q9513">
            <v>1</v>
          </cell>
          <cell r="T9513">
            <v>0</v>
          </cell>
          <cell r="U9513">
            <v>0</v>
          </cell>
          <cell r="V9513">
            <v>0</v>
          </cell>
        </row>
        <row r="9514">
          <cell r="D9514" t="str">
            <v>DANANG1</v>
          </cell>
          <cell r="M9514" t="str">
            <v>﻿Đang hoạt động</v>
          </cell>
          <cell r="N9514">
            <v>42689</v>
          </cell>
          <cell r="Q9514">
            <v>0</v>
          </cell>
          <cell r="T9514">
            <v>0</v>
          </cell>
          <cell r="U9514">
            <v>1</v>
          </cell>
          <cell r="V9514">
            <v>0</v>
          </cell>
        </row>
        <row r="9515">
          <cell r="D9515" t="str">
            <v>THE SKY</v>
          </cell>
          <cell r="M9515" t="str">
            <v>﻿Đang hoạt động</v>
          </cell>
          <cell r="N9515">
            <v>42689</v>
          </cell>
          <cell r="Q9515">
            <v>1</v>
          </cell>
          <cell r="T9515">
            <v>0</v>
          </cell>
          <cell r="U9515">
            <v>0</v>
          </cell>
          <cell r="V9515">
            <v>0</v>
          </cell>
        </row>
        <row r="9516">
          <cell r="D9516" t="str">
            <v>THE SKY</v>
          </cell>
          <cell r="M9516" t="str">
            <v>﻿Đang hoạt động</v>
          </cell>
          <cell r="N9516">
            <v>42689</v>
          </cell>
          <cell r="Q9516">
            <v>1</v>
          </cell>
          <cell r="T9516">
            <v>0</v>
          </cell>
          <cell r="U9516">
            <v>0</v>
          </cell>
          <cell r="V9516">
            <v>0</v>
          </cell>
        </row>
        <row r="9517">
          <cell r="D9517" t="str">
            <v>GENCASA LONG BIÊN</v>
          </cell>
          <cell r="M9517" t="str">
            <v>﻿Đã nghỉ việc</v>
          </cell>
          <cell r="N9517">
            <v>42689</v>
          </cell>
          <cell r="Q9517">
            <v>0</v>
          </cell>
          <cell r="T9517">
            <v>0</v>
          </cell>
          <cell r="U9517">
            <v>0</v>
          </cell>
          <cell r="V9517">
            <v>0</v>
          </cell>
        </row>
        <row r="9518">
          <cell r="D9518" t="str">
            <v>DANANG1</v>
          </cell>
          <cell r="M9518" t="str">
            <v>﻿Đang hoạt động</v>
          </cell>
          <cell r="N9518">
            <v>42779</v>
          </cell>
          <cell r="Q9518">
            <v>1</v>
          </cell>
          <cell r="T9518">
            <v>0</v>
          </cell>
          <cell r="U9518">
            <v>0</v>
          </cell>
          <cell r="V9518">
            <v>0</v>
          </cell>
        </row>
        <row r="9519">
          <cell r="D9519" t="str">
            <v>THE SKY</v>
          </cell>
          <cell r="M9519" t="str">
            <v>﻿Đang hoạt động</v>
          </cell>
          <cell r="N9519">
            <v>42689</v>
          </cell>
          <cell r="Q9519">
            <v>1</v>
          </cell>
          <cell r="T9519">
            <v>0</v>
          </cell>
          <cell r="U9519">
            <v>0</v>
          </cell>
          <cell r="V9519">
            <v>0</v>
          </cell>
        </row>
        <row r="9520">
          <cell r="D9520" t="str">
            <v>DANANG1</v>
          </cell>
          <cell r="M9520" t="str">
            <v>﻿Đang hoạt động</v>
          </cell>
          <cell r="N9520">
            <v>42689</v>
          </cell>
          <cell r="Q9520">
            <v>0</v>
          </cell>
          <cell r="T9520">
            <v>0</v>
          </cell>
          <cell r="U9520">
            <v>1</v>
          </cell>
          <cell r="V9520">
            <v>0</v>
          </cell>
        </row>
        <row r="9521">
          <cell r="D9521" t="str">
            <v>THE SKY</v>
          </cell>
          <cell r="M9521" t="str">
            <v>﻿Đang hoạt động</v>
          </cell>
          <cell r="N9521">
            <v>42689</v>
          </cell>
          <cell r="Q9521">
            <v>1</v>
          </cell>
          <cell r="T9521">
            <v>0</v>
          </cell>
          <cell r="U9521">
            <v>0</v>
          </cell>
          <cell r="V9521">
            <v>0</v>
          </cell>
        </row>
        <row r="9522">
          <cell r="D9522" t="str">
            <v>GENCASA LONG BIÊN</v>
          </cell>
          <cell r="M9522" t="str">
            <v>﻿Đã nghỉ việc</v>
          </cell>
          <cell r="N9522">
            <v>42689</v>
          </cell>
          <cell r="Q9522">
            <v>0</v>
          </cell>
          <cell r="T9522">
            <v>0</v>
          </cell>
          <cell r="U9522">
            <v>0</v>
          </cell>
          <cell r="V9522">
            <v>0</v>
          </cell>
        </row>
        <row r="9523">
          <cell r="D9523" t="str">
            <v>THE SKY</v>
          </cell>
          <cell r="M9523" t="str">
            <v>﻿Đang hoạt động</v>
          </cell>
          <cell r="N9523">
            <v>42689</v>
          </cell>
          <cell r="Q9523">
            <v>1</v>
          </cell>
          <cell r="T9523">
            <v>0</v>
          </cell>
          <cell r="U9523">
            <v>0</v>
          </cell>
          <cell r="V9523">
            <v>0</v>
          </cell>
        </row>
        <row r="9524">
          <cell r="D9524" t="str">
            <v>GENCASA ĐÀ NẴNG 1</v>
          </cell>
          <cell r="M9524" t="str">
            <v>﻿Đang hoạt động</v>
          </cell>
          <cell r="N9524">
            <v>42692</v>
          </cell>
          <cell r="Q9524">
            <v>1</v>
          </cell>
          <cell r="T9524">
            <v>0</v>
          </cell>
          <cell r="U9524">
            <v>0</v>
          </cell>
          <cell r="V9524">
            <v>0</v>
          </cell>
        </row>
        <row r="9525">
          <cell r="D9525" t="str">
            <v>THE SKY</v>
          </cell>
          <cell r="M9525" t="str">
            <v>﻿Đang hoạt động</v>
          </cell>
          <cell r="N9525">
            <v>42699</v>
          </cell>
          <cell r="Q9525">
            <v>1</v>
          </cell>
          <cell r="T9525">
            <v>0</v>
          </cell>
          <cell r="U9525">
            <v>0</v>
          </cell>
          <cell r="V9525">
            <v>0</v>
          </cell>
        </row>
        <row r="9526">
          <cell r="D9526" t="str">
            <v>GENCASA HUẾ 1</v>
          </cell>
          <cell r="M9526" t="str">
            <v>﻿Đang hoạt động</v>
          </cell>
          <cell r="N9526">
            <v>42702</v>
          </cell>
          <cell r="Q9526">
            <v>1</v>
          </cell>
          <cell r="T9526">
            <v>0</v>
          </cell>
          <cell r="U9526">
            <v>0</v>
          </cell>
          <cell r="V9526">
            <v>0</v>
          </cell>
        </row>
        <row r="9527">
          <cell r="D9527" t="str">
            <v>THE SKY</v>
          </cell>
          <cell r="M9527" t="str">
            <v>﻿Đang hoạt động</v>
          </cell>
          <cell r="N9527">
            <v>42699</v>
          </cell>
          <cell r="Q9527">
            <v>1</v>
          </cell>
          <cell r="T9527">
            <v>0</v>
          </cell>
          <cell r="U9527">
            <v>0</v>
          </cell>
          <cell r="V9527">
            <v>0</v>
          </cell>
        </row>
        <row r="9528">
          <cell r="M9528" t="str">
            <v>﻿Đang hoạt động</v>
          </cell>
          <cell r="N9528">
            <v>42688</v>
          </cell>
          <cell r="Q9528">
            <v>0</v>
          </cell>
          <cell r="T9528">
            <v>0</v>
          </cell>
          <cell r="U9528">
            <v>0</v>
          </cell>
          <cell r="V9528">
            <v>0</v>
          </cell>
        </row>
        <row r="9529">
          <cell r="D9529" t="str">
            <v>EIB MIỀN TRUNG 1</v>
          </cell>
          <cell r="M9529" t="str">
            <v>﻿Đang hoạt động</v>
          </cell>
          <cell r="N9529">
            <v>42688</v>
          </cell>
          <cell r="Q9529">
            <v>0</v>
          </cell>
          <cell r="T9529">
            <v>0</v>
          </cell>
          <cell r="U9529">
            <v>0</v>
          </cell>
          <cell r="V9529">
            <v>0</v>
          </cell>
        </row>
        <row r="9530">
          <cell r="D9530" t="str">
            <v>EIB MIỀN TRUNG 1</v>
          </cell>
          <cell r="M9530" t="str">
            <v>﻿Đang hoạt động</v>
          </cell>
          <cell r="N9530">
            <v>42688</v>
          </cell>
          <cell r="Q9530">
            <v>0</v>
          </cell>
          <cell r="T9530">
            <v>0</v>
          </cell>
          <cell r="U9530">
            <v>0</v>
          </cell>
          <cell r="V9530">
            <v>0</v>
          </cell>
        </row>
        <row r="9531">
          <cell r="D9531" t="str">
            <v>DANANG1</v>
          </cell>
          <cell r="M9531" t="str">
            <v>﻿Đang hoạt động</v>
          </cell>
          <cell r="N9531">
            <v>42689</v>
          </cell>
          <cell r="Q9531">
            <v>1</v>
          </cell>
          <cell r="T9531">
            <v>0</v>
          </cell>
          <cell r="U9531">
            <v>0</v>
          </cell>
          <cell r="V9531">
            <v>0</v>
          </cell>
        </row>
        <row r="9532">
          <cell r="D9532" t="str">
            <v>EIB MIỀN TRUNG 1</v>
          </cell>
          <cell r="M9532" t="str">
            <v>﻿Đang hoạt động</v>
          </cell>
          <cell r="N9532">
            <v>42688</v>
          </cell>
          <cell r="Q9532">
            <v>0</v>
          </cell>
          <cell r="T9532">
            <v>0</v>
          </cell>
          <cell r="U9532">
            <v>0</v>
          </cell>
          <cell r="V9532">
            <v>0</v>
          </cell>
        </row>
        <row r="9533">
          <cell r="D9533" t="str">
            <v>VĨNH LONG</v>
          </cell>
          <cell r="M9533" t="str">
            <v>﻿Đang hoạt động</v>
          </cell>
          <cell r="N9533">
            <v>42685</v>
          </cell>
          <cell r="Q9533">
            <v>0</v>
          </cell>
          <cell r="T9533">
            <v>0</v>
          </cell>
          <cell r="U9533">
            <v>1</v>
          </cell>
          <cell r="V9533">
            <v>0</v>
          </cell>
        </row>
        <row r="9534">
          <cell r="D9534" t="str">
            <v>DANANG1</v>
          </cell>
          <cell r="M9534" t="str">
            <v>﻿Đang hoạt động</v>
          </cell>
          <cell r="N9534">
            <v>42692</v>
          </cell>
          <cell r="Q9534">
            <v>1</v>
          </cell>
          <cell r="T9534">
            <v>0</v>
          </cell>
          <cell r="U9534">
            <v>0</v>
          </cell>
          <cell r="V9534">
            <v>0</v>
          </cell>
        </row>
        <row r="9535">
          <cell r="D9535" t="str">
            <v>DANANG1</v>
          </cell>
          <cell r="M9535" t="str">
            <v>﻿Đang hoạt động</v>
          </cell>
          <cell r="N9535">
            <v>42689</v>
          </cell>
          <cell r="Q9535">
            <v>1</v>
          </cell>
          <cell r="T9535">
            <v>0</v>
          </cell>
          <cell r="U9535">
            <v>0</v>
          </cell>
          <cell r="V9535">
            <v>0</v>
          </cell>
        </row>
        <row r="9536">
          <cell r="D9536" t="str">
            <v>EIB MIỀN TRUNG 1</v>
          </cell>
          <cell r="M9536" t="str">
            <v>﻿Đang hoạt động</v>
          </cell>
          <cell r="N9536">
            <v>42690</v>
          </cell>
          <cell r="Q9536">
            <v>0</v>
          </cell>
          <cell r="T9536">
            <v>0</v>
          </cell>
          <cell r="U9536">
            <v>0</v>
          </cell>
          <cell r="V9536">
            <v>0</v>
          </cell>
        </row>
        <row r="9537">
          <cell r="D9537" t="str">
            <v>DANANG1</v>
          </cell>
          <cell r="M9537" t="str">
            <v>﻿Đang hoạt động</v>
          </cell>
          <cell r="N9537">
            <v>42689</v>
          </cell>
          <cell r="Q9537">
            <v>1</v>
          </cell>
          <cell r="T9537">
            <v>0</v>
          </cell>
          <cell r="U9537">
            <v>0</v>
          </cell>
          <cell r="V9537">
            <v>0</v>
          </cell>
        </row>
        <row r="9538">
          <cell r="D9538" t="str">
            <v>DANANG1</v>
          </cell>
          <cell r="M9538" t="str">
            <v>﻿Đang hoạt động</v>
          </cell>
          <cell r="N9538">
            <v>42689</v>
          </cell>
          <cell r="Q9538">
            <v>1</v>
          </cell>
          <cell r="T9538">
            <v>0</v>
          </cell>
          <cell r="U9538">
            <v>0</v>
          </cell>
          <cell r="V9538">
            <v>0</v>
          </cell>
        </row>
        <row r="9539">
          <cell r="D9539" t="str">
            <v>GENCASA ĐÀ NẴNG 1</v>
          </cell>
          <cell r="M9539" t="str">
            <v>﻿Đang hoạt động</v>
          </cell>
          <cell r="N9539">
            <v>42689</v>
          </cell>
          <cell r="Q9539">
            <v>1</v>
          </cell>
          <cell r="T9539">
            <v>0</v>
          </cell>
          <cell r="U9539">
            <v>0</v>
          </cell>
          <cell r="V9539">
            <v>0</v>
          </cell>
        </row>
        <row r="9540">
          <cell r="D9540" t="str">
            <v>GENCASA ĐÀ NẴNG 1</v>
          </cell>
          <cell r="M9540" t="str">
            <v>﻿Đang hoạt động</v>
          </cell>
          <cell r="N9540">
            <v>42689</v>
          </cell>
          <cell r="Q9540">
            <v>1</v>
          </cell>
          <cell r="T9540">
            <v>0</v>
          </cell>
          <cell r="U9540">
            <v>0</v>
          </cell>
          <cell r="V9540">
            <v>0</v>
          </cell>
        </row>
        <row r="9541">
          <cell r="D9541" t="str">
            <v>DANANG1</v>
          </cell>
          <cell r="M9541" t="str">
            <v>﻿Đang hoạt động</v>
          </cell>
          <cell r="N9541">
            <v>42689</v>
          </cell>
          <cell r="Q9541">
            <v>1</v>
          </cell>
          <cell r="T9541">
            <v>0</v>
          </cell>
          <cell r="U9541">
            <v>0</v>
          </cell>
          <cell r="V9541">
            <v>0</v>
          </cell>
        </row>
        <row r="9542">
          <cell r="D9542" t="str">
            <v>BÌNH MINH</v>
          </cell>
          <cell r="M9542" t="str">
            <v>﻿Đang hoạt động</v>
          </cell>
          <cell r="N9542">
            <v>42689</v>
          </cell>
          <cell r="Q9542">
            <v>1</v>
          </cell>
          <cell r="T9542">
            <v>0</v>
          </cell>
          <cell r="U9542">
            <v>0</v>
          </cell>
          <cell r="V9542">
            <v>0</v>
          </cell>
        </row>
        <row r="9543">
          <cell r="D9543" t="str">
            <v>BÌNH MINH</v>
          </cell>
          <cell r="M9543" t="str">
            <v>﻿Đang hoạt động</v>
          </cell>
          <cell r="N9543">
            <v>42730</v>
          </cell>
          <cell r="Q9543">
            <v>1</v>
          </cell>
          <cell r="T9543">
            <v>0</v>
          </cell>
          <cell r="U9543">
            <v>0</v>
          </cell>
          <cell r="V9543">
            <v>0</v>
          </cell>
        </row>
        <row r="9544">
          <cell r="D9544" t="str">
            <v>BÌNH MINH</v>
          </cell>
          <cell r="M9544" t="str">
            <v>﻿Đang hoạt động</v>
          </cell>
          <cell r="N9544">
            <v>42689</v>
          </cell>
          <cell r="Q9544">
            <v>1</v>
          </cell>
          <cell r="T9544">
            <v>0</v>
          </cell>
          <cell r="U9544">
            <v>0</v>
          </cell>
          <cell r="V9544">
            <v>0</v>
          </cell>
        </row>
        <row r="9545">
          <cell r="D9545" t="str">
            <v>BLUE OCEAN</v>
          </cell>
          <cell r="M9545" t="str">
            <v>﻿Đang hoạt động</v>
          </cell>
          <cell r="N9545">
            <v>42697</v>
          </cell>
          <cell r="Q9545">
            <v>1</v>
          </cell>
          <cell r="T9545">
            <v>0</v>
          </cell>
          <cell r="U9545">
            <v>0</v>
          </cell>
          <cell r="V9545">
            <v>0</v>
          </cell>
        </row>
        <row r="9546">
          <cell r="D9546" t="str">
            <v>BÌNH MINH</v>
          </cell>
          <cell r="M9546" t="str">
            <v>﻿Đang hoạt động</v>
          </cell>
          <cell r="N9546">
            <v>42692</v>
          </cell>
          <cell r="Q9546">
            <v>1</v>
          </cell>
          <cell r="T9546">
            <v>0</v>
          </cell>
          <cell r="U9546">
            <v>0</v>
          </cell>
          <cell r="V9546">
            <v>0</v>
          </cell>
        </row>
        <row r="9547">
          <cell r="D9547" t="str">
            <v>BLUE OCEAN</v>
          </cell>
          <cell r="M9547" t="str">
            <v>﻿Đang hoạt động</v>
          </cell>
          <cell r="N9547">
            <v>42697</v>
          </cell>
          <cell r="Q9547">
            <v>1</v>
          </cell>
          <cell r="T9547">
            <v>0</v>
          </cell>
          <cell r="U9547">
            <v>0</v>
          </cell>
          <cell r="V9547">
            <v>0</v>
          </cell>
        </row>
        <row r="9548">
          <cell r="D9548" t="str">
            <v>BÌNH MINH</v>
          </cell>
          <cell r="M9548" t="str">
            <v>﻿Đang hoạt động</v>
          </cell>
          <cell r="N9548">
            <v>42699</v>
          </cell>
          <cell r="Q9548">
            <v>1</v>
          </cell>
          <cell r="T9548">
            <v>0</v>
          </cell>
          <cell r="U9548">
            <v>0</v>
          </cell>
          <cell r="V9548">
            <v>0</v>
          </cell>
        </row>
        <row r="9549">
          <cell r="D9549" t="str">
            <v>THE KEY</v>
          </cell>
          <cell r="M9549" t="str">
            <v>﻿Đang hoạt động</v>
          </cell>
          <cell r="N9549">
            <v>42699</v>
          </cell>
          <cell r="Q9549">
            <v>1</v>
          </cell>
          <cell r="T9549">
            <v>0</v>
          </cell>
          <cell r="U9549">
            <v>0</v>
          </cell>
          <cell r="V9549">
            <v>0</v>
          </cell>
        </row>
        <row r="9550">
          <cell r="D9550" t="str">
            <v>BLUE OCEAN</v>
          </cell>
          <cell r="M9550" t="str">
            <v>﻿Đang hoạt động</v>
          </cell>
          <cell r="N9550">
            <v>42790</v>
          </cell>
          <cell r="Q9550">
            <v>1</v>
          </cell>
          <cell r="T9550">
            <v>0</v>
          </cell>
          <cell r="U9550">
            <v>0</v>
          </cell>
          <cell r="V9550">
            <v>0</v>
          </cell>
        </row>
        <row r="9551">
          <cell r="D9551" t="str">
            <v>THE KEY</v>
          </cell>
          <cell r="M9551" t="str">
            <v>﻿Đang hoạt động</v>
          </cell>
          <cell r="N9551">
            <v>42699</v>
          </cell>
          <cell r="Q9551">
            <v>1</v>
          </cell>
          <cell r="T9551">
            <v>0</v>
          </cell>
          <cell r="U9551">
            <v>0</v>
          </cell>
          <cell r="V9551">
            <v>0</v>
          </cell>
        </row>
        <row r="9552">
          <cell r="M9552" t="str">
            <v>﻿Đang hoạt động</v>
          </cell>
          <cell r="N9552">
            <v>42688</v>
          </cell>
          <cell r="Q9552">
            <v>0</v>
          </cell>
          <cell r="T9552">
            <v>0</v>
          </cell>
          <cell r="U9552">
            <v>0</v>
          </cell>
          <cell r="V9552">
            <v>0</v>
          </cell>
        </row>
        <row r="9553">
          <cell r="D9553" t="str">
            <v>THE KEY</v>
          </cell>
          <cell r="M9553" t="str">
            <v>﻿Đang hoạt động</v>
          </cell>
          <cell r="N9553">
            <v>42699</v>
          </cell>
          <cell r="Q9553">
            <v>1</v>
          </cell>
          <cell r="T9553">
            <v>0</v>
          </cell>
          <cell r="U9553">
            <v>0</v>
          </cell>
          <cell r="V9553">
            <v>0</v>
          </cell>
        </row>
        <row r="9554">
          <cell r="D9554" t="str">
            <v>DIAMOND</v>
          </cell>
          <cell r="M9554" t="str">
            <v>﻿Đang hoạt động</v>
          </cell>
          <cell r="N9554">
            <v>42689</v>
          </cell>
          <cell r="Q9554">
            <v>0</v>
          </cell>
          <cell r="T9554">
            <v>0</v>
          </cell>
          <cell r="U9554">
            <v>1</v>
          </cell>
          <cell r="V9554">
            <v>0</v>
          </cell>
        </row>
        <row r="9555">
          <cell r="D9555" t="str">
            <v>DANANG1</v>
          </cell>
          <cell r="M9555" t="str">
            <v>﻿Đang hoạt động</v>
          </cell>
          <cell r="N9555">
            <v>42689</v>
          </cell>
          <cell r="Q9555">
            <v>0</v>
          </cell>
          <cell r="T9555">
            <v>0</v>
          </cell>
          <cell r="U9555">
            <v>1</v>
          </cell>
          <cell r="V9555">
            <v>0</v>
          </cell>
        </row>
        <row r="9556">
          <cell r="D9556" t="str">
            <v>REDBULL</v>
          </cell>
          <cell r="M9556" t="str">
            <v>﻿Đang hoạt động</v>
          </cell>
          <cell r="N9556">
            <v>42689</v>
          </cell>
          <cell r="Q9556">
            <v>1</v>
          </cell>
          <cell r="T9556">
            <v>0</v>
          </cell>
          <cell r="U9556">
            <v>0</v>
          </cell>
          <cell r="V9556">
            <v>0</v>
          </cell>
        </row>
        <row r="9557">
          <cell r="D9557" t="str">
            <v>GENCASA NGHỆ AN</v>
          </cell>
          <cell r="M9557" t="str">
            <v>﻿Đang hoạt động</v>
          </cell>
          <cell r="N9557">
            <v>42689</v>
          </cell>
          <cell r="Q9557">
            <v>1</v>
          </cell>
          <cell r="T9557">
            <v>0</v>
          </cell>
          <cell r="U9557">
            <v>0</v>
          </cell>
          <cell r="V9557">
            <v>0</v>
          </cell>
        </row>
        <row r="9558">
          <cell r="D9558" t="str">
            <v>CÀ MAU</v>
          </cell>
          <cell r="M9558" t="str">
            <v>﻿Đang hoạt động</v>
          </cell>
          <cell r="N9558">
            <v>42732</v>
          </cell>
          <cell r="Q9558">
            <v>0</v>
          </cell>
          <cell r="T9558">
            <v>0</v>
          </cell>
          <cell r="U9558">
            <v>1</v>
          </cell>
          <cell r="V9558">
            <v>0</v>
          </cell>
        </row>
        <row r="9559">
          <cell r="D9559" t="str">
            <v>BÌNH MINH</v>
          </cell>
          <cell r="M9559" t="str">
            <v>﻿Đang hoạt động</v>
          </cell>
          <cell r="N9559">
            <v>42689</v>
          </cell>
          <cell r="Q9559">
            <v>0</v>
          </cell>
          <cell r="T9559">
            <v>1</v>
          </cell>
          <cell r="U9559">
            <v>0</v>
          </cell>
          <cell r="V9559">
            <v>0</v>
          </cell>
        </row>
        <row r="9560">
          <cell r="D9560" t="str">
            <v>THE KEY</v>
          </cell>
          <cell r="M9560" t="str">
            <v>﻿Đang hoạt động</v>
          </cell>
          <cell r="N9560">
            <v>42699</v>
          </cell>
          <cell r="Q9560">
            <v>1</v>
          </cell>
          <cell r="T9560">
            <v>0</v>
          </cell>
          <cell r="U9560">
            <v>0</v>
          </cell>
          <cell r="V9560">
            <v>0</v>
          </cell>
        </row>
        <row r="9561">
          <cell r="D9561" t="str">
            <v>CÀ MAU</v>
          </cell>
          <cell r="M9561" t="str">
            <v>﻿Đang hoạt động</v>
          </cell>
          <cell r="N9561">
            <v>42692</v>
          </cell>
          <cell r="Q9561">
            <v>0</v>
          </cell>
          <cell r="T9561">
            <v>0</v>
          </cell>
          <cell r="U9561">
            <v>1</v>
          </cell>
          <cell r="V9561">
            <v>0</v>
          </cell>
        </row>
        <row r="9562">
          <cell r="D9562" t="str">
            <v>BÌNH MINH</v>
          </cell>
          <cell r="M9562" t="str">
            <v>﻿Đang hoạt động</v>
          </cell>
          <cell r="N9562">
            <v>42689</v>
          </cell>
          <cell r="Q9562">
            <v>1</v>
          </cell>
          <cell r="T9562">
            <v>0</v>
          </cell>
          <cell r="U9562">
            <v>0</v>
          </cell>
          <cell r="V9562">
            <v>0</v>
          </cell>
        </row>
        <row r="9563">
          <cell r="D9563" t="str">
            <v>CÀ MAU</v>
          </cell>
          <cell r="M9563" t="str">
            <v>﻿Tạm đình chỉ</v>
          </cell>
          <cell r="N9563">
            <v>42699</v>
          </cell>
          <cell r="Q9563">
            <v>0</v>
          </cell>
          <cell r="T9563">
            <v>0</v>
          </cell>
          <cell r="U9563">
            <v>1</v>
          </cell>
          <cell r="V9563">
            <v>0</v>
          </cell>
        </row>
        <row r="9564">
          <cell r="D9564" t="str">
            <v>BÌNH MINH</v>
          </cell>
          <cell r="M9564" t="str">
            <v>﻿Đang hoạt động</v>
          </cell>
          <cell r="N9564">
            <v>42730</v>
          </cell>
          <cell r="Q9564">
            <v>1</v>
          </cell>
          <cell r="T9564">
            <v>0</v>
          </cell>
          <cell r="U9564">
            <v>0</v>
          </cell>
          <cell r="V9564">
            <v>0</v>
          </cell>
        </row>
        <row r="9565">
          <cell r="D9565" t="str">
            <v>CÀ MAU</v>
          </cell>
          <cell r="M9565" t="str">
            <v>﻿Đang hoạt động</v>
          </cell>
          <cell r="N9565">
            <v>42732</v>
          </cell>
          <cell r="Q9565">
            <v>0</v>
          </cell>
          <cell r="T9565">
            <v>0</v>
          </cell>
          <cell r="U9565">
            <v>1</v>
          </cell>
          <cell r="V9565">
            <v>0</v>
          </cell>
        </row>
        <row r="9566">
          <cell r="D9566" t="str">
            <v>BLUE OCEAN</v>
          </cell>
          <cell r="M9566" t="str">
            <v>﻿Đang hoạt động</v>
          </cell>
          <cell r="N9566">
            <v>42727</v>
          </cell>
          <cell r="Q9566">
            <v>1</v>
          </cell>
          <cell r="T9566">
            <v>0</v>
          </cell>
          <cell r="U9566">
            <v>0</v>
          </cell>
          <cell r="V9566">
            <v>0</v>
          </cell>
        </row>
        <row r="9567">
          <cell r="D9567" t="str">
            <v>THE SKY</v>
          </cell>
          <cell r="M9567" t="str">
            <v>﻿Đang hoạt động</v>
          </cell>
          <cell r="N9567">
            <v>42688</v>
          </cell>
          <cell r="Q9567">
            <v>0</v>
          </cell>
          <cell r="T9567">
            <v>0</v>
          </cell>
          <cell r="U9567">
            <v>1</v>
          </cell>
          <cell r="V9567">
            <v>0</v>
          </cell>
        </row>
        <row r="9568">
          <cell r="D9568" t="str">
            <v>BLUE WAVES</v>
          </cell>
          <cell r="M9568" t="str">
            <v>﻿Đang hoạt động</v>
          </cell>
          <cell r="N9568">
            <v>42689</v>
          </cell>
          <cell r="Q9568">
            <v>0</v>
          </cell>
          <cell r="T9568">
            <v>0</v>
          </cell>
          <cell r="U9568">
            <v>1</v>
          </cell>
          <cell r="V9568">
            <v>0</v>
          </cell>
        </row>
        <row r="9569">
          <cell r="D9569" t="str">
            <v>GREEN DRAGON</v>
          </cell>
          <cell r="M9569" t="str">
            <v>﻿Đang hoạt động</v>
          </cell>
          <cell r="N9569">
            <v>42689</v>
          </cell>
          <cell r="Q9569">
            <v>0</v>
          </cell>
          <cell r="T9569">
            <v>0</v>
          </cell>
          <cell r="U9569">
            <v>1</v>
          </cell>
          <cell r="V9569">
            <v>0</v>
          </cell>
        </row>
        <row r="9570">
          <cell r="D9570" t="str">
            <v>CÀ MAU</v>
          </cell>
          <cell r="M9570" t="str">
            <v>﻿Đang hoạt động</v>
          </cell>
          <cell r="N9570">
            <v>42755</v>
          </cell>
          <cell r="Q9570">
            <v>0</v>
          </cell>
          <cell r="T9570">
            <v>0</v>
          </cell>
          <cell r="U9570">
            <v>1</v>
          </cell>
          <cell r="V9570">
            <v>0</v>
          </cell>
        </row>
        <row r="9571">
          <cell r="M9571" t="str">
            <v>﻿Đang hoạt động</v>
          </cell>
          <cell r="N9571">
            <v>42690</v>
          </cell>
          <cell r="Q9571">
            <v>0</v>
          </cell>
          <cell r="T9571">
            <v>0</v>
          </cell>
          <cell r="U9571">
            <v>0</v>
          </cell>
          <cell r="V9571">
            <v>0</v>
          </cell>
        </row>
        <row r="9572">
          <cell r="M9572" t="str">
            <v>﻿Đang hoạt động</v>
          </cell>
          <cell r="N9572">
            <v>42690</v>
          </cell>
          <cell r="Q9572">
            <v>0</v>
          </cell>
          <cell r="T9572">
            <v>0</v>
          </cell>
          <cell r="U9572">
            <v>0</v>
          </cell>
          <cell r="V9572">
            <v>0</v>
          </cell>
        </row>
        <row r="9573">
          <cell r="M9573" t="str">
            <v>﻿Đang hoạt động</v>
          </cell>
          <cell r="N9573">
            <v>42690</v>
          </cell>
          <cell r="Q9573">
            <v>0</v>
          </cell>
          <cell r="T9573">
            <v>0</v>
          </cell>
          <cell r="U9573">
            <v>0</v>
          </cell>
          <cell r="V9573">
            <v>0</v>
          </cell>
        </row>
        <row r="9574">
          <cell r="M9574" t="str">
            <v>﻿Đang hoạt động</v>
          </cell>
          <cell r="N9574">
            <v>42690</v>
          </cell>
          <cell r="Q9574">
            <v>0</v>
          </cell>
          <cell r="T9574">
            <v>0</v>
          </cell>
          <cell r="U9574">
            <v>0</v>
          </cell>
          <cell r="V9574">
            <v>0</v>
          </cell>
        </row>
        <row r="9575">
          <cell r="M9575" t="str">
            <v>﻿Đang hoạt động</v>
          </cell>
          <cell r="N9575">
            <v>42690</v>
          </cell>
          <cell r="Q9575">
            <v>0</v>
          </cell>
          <cell r="T9575">
            <v>0</v>
          </cell>
          <cell r="U9575">
            <v>0</v>
          </cell>
          <cell r="V9575">
            <v>0</v>
          </cell>
        </row>
        <row r="9576">
          <cell r="D9576" t="str">
            <v>GENCASA LAM SƠN</v>
          </cell>
          <cell r="M9576" t="str">
            <v>﻿Đang hoạt động</v>
          </cell>
          <cell r="N9576">
            <v>42690</v>
          </cell>
          <cell r="Q9576">
            <v>1</v>
          </cell>
          <cell r="T9576">
            <v>0</v>
          </cell>
          <cell r="U9576">
            <v>0</v>
          </cell>
          <cell r="V9576">
            <v>0</v>
          </cell>
        </row>
        <row r="9577">
          <cell r="M9577" t="str">
            <v>﻿Đang hoạt động</v>
          </cell>
          <cell r="N9577">
            <v>42690</v>
          </cell>
          <cell r="Q9577">
            <v>0</v>
          </cell>
          <cell r="T9577">
            <v>0</v>
          </cell>
          <cell r="U9577">
            <v>0</v>
          </cell>
          <cell r="V9577">
            <v>0</v>
          </cell>
        </row>
        <row r="9578">
          <cell r="D9578" t="str">
            <v>GENCASA LAM SƠN</v>
          </cell>
          <cell r="M9578" t="str">
            <v>﻿Đang hoạt động</v>
          </cell>
          <cell r="N9578">
            <v>42690</v>
          </cell>
          <cell r="Q9578">
            <v>1</v>
          </cell>
          <cell r="T9578">
            <v>0</v>
          </cell>
          <cell r="U9578">
            <v>0</v>
          </cell>
          <cell r="V9578">
            <v>0</v>
          </cell>
        </row>
        <row r="9579">
          <cell r="D9579" t="str">
            <v>GENCASA LAM SƠN</v>
          </cell>
          <cell r="M9579" t="str">
            <v>﻿Đang hoạt động</v>
          </cell>
          <cell r="N9579">
            <v>42690</v>
          </cell>
          <cell r="Q9579">
            <v>1</v>
          </cell>
          <cell r="T9579">
            <v>0</v>
          </cell>
          <cell r="U9579">
            <v>0</v>
          </cell>
          <cell r="V9579">
            <v>0</v>
          </cell>
        </row>
        <row r="9580">
          <cell r="D9580" t="str">
            <v>GENCASA LAM SƠN</v>
          </cell>
          <cell r="M9580" t="str">
            <v>﻿Đang hoạt động</v>
          </cell>
          <cell r="N9580">
            <v>42690</v>
          </cell>
          <cell r="Q9580">
            <v>1</v>
          </cell>
          <cell r="T9580">
            <v>0</v>
          </cell>
          <cell r="U9580">
            <v>0</v>
          </cell>
          <cell r="V9580">
            <v>0</v>
          </cell>
        </row>
        <row r="9581">
          <cell r="M9581" t="str">
            <v>﻿Đang hoạt động</v>
          </cell>
          <cell r="N9581">
            <v>42690</v>
          </cell>
          <cell r="Q9581">
            <v>0</v>
          </cell>
          <cell r="T9581">
            <v>0</v>
          </cell>
          <cell r="U9581">
            <v>0</v>
          </cell>
          <cell r="V9581">
            <v>0</v>
          </cell>
        </row>
        <row r="9582">
          <cell r="D9582" t="str">
            <v>GENCASA NGHỆ AN</v>
          </cell>
          <cell r="M9582" t="str">
            <v>﻿Đang hoạt động</v>
          </cell>
          <cell r="N9582">
            <v>42697</v>
          </cell>
          <cell r="Q9582">
            <v>0</v>
          </cell>
          <cell r="T9582">
            <v>0</v>
          </cell>
          <cell r="U9582">
            <v>1</v>
          </cell>
          <cell r="V9582">
            <v>0</v>
          </cell>
        </row>
        <row r="9583">
          <cell r="D9583" t="str">
            <v>GENCASA LAM SƠN</v>
          </cell>
          <cell r="M9583" t="str">
            <v>﻿Đang hoạt động</v>
          </cell>
          <cell r="N9583">
            <v>42690</v>
          </cell>
          <cell r="Q9583">
            <v>1</v>
          </cell>
          <cell r="T9583">
            <v>0</v>
          </cell>
          <cell r="U9583">
            <v>0</v>
          </cell>
          <cell r="V9583">
            <v>0</v>
          </cell>
        </row>
        <row r="9584">
          <cell r="D9584" t="str">
            <v>REDBULL</v>
          </cell>
          <cell r="M9584" t="str">
            <v>﻿Đang hoạt động</v>
          </cell>
          <cell r="N9584">
            <v>42689</v>
          </cell>
          <cell r="Q9584">
            <v>1</v>
          </cell>
          <cell r="T9584">
            <v>0</v>
          </cell>
          <cell r="U9584">
            <v>0</v>
          </cell>
          <cell r="V9584">
            <v>0</v>
          </cell>
        </row>
        <row r="9585">
          <cell r="D9585" t="str">
            <v>GENCASA LAM SƠN</v>
          </cell>
          <cell r="M9585" t="str">
            <v>﻿Đang hoạt động</v>
          </cell>
          <cell r="N9585">
            <v>42690</v>
          </cell>
          <cell r="Q9585">
            <v>1</v>
          </cell>
          <cell r="T9585">
            <v>0</v>
          </cell>
          <cell r="U9585">
            <v>0</v>
          </cell>
          <cell r="V9585">
            <v>0</v>
          </cell>
        </row>
        <row r="9586">
          <cell r="D9586" t="str">
            <v>THE QUEEN</v>
          </cell>
          <cell r="M9586" t="str">
            <v>﻿Đang hoạt động</v>
          </cell>
          <cell r="N9586">
            <v>42689</v>
          </cell>
          <cell r="Q9586">
            <v>0</v>
          </cell>
          <cell r="T9586">
            <v>0</v>
          </cell>
          <cell r="U9586">
            <v>1</v>
          </cell>
          <cell r="V9586">
            <v>0</v>
          </cell>
        </row>
        <row r="9587">
          <cell r="D9587" t="str">
            <v>GENCASA NGHỆ AN</v>
          </cell>
          <cell r="M9587" t="str">
            <v>﻿Đang hoạt động</v>
          </cell>
          <cell r="N9587">
            <v>42689</v>
          </cell>
          <cell r="Q9587">
            <v>1</v>
          </cell>
          <cell r="T9587">
            <v>0</v>
          </cell>
          <cell r="U9587">
            <v>0</v>
          </cell>
          <cell r="V9587">
            <v>0</v>
          </cell>
        </row>
        <row r="9588">
          <cell r="D9588" t="str">
            <v>GENCASA LAM SƠN</v>
          </cell>
          <cell r="M9588" t="str">
            <v>﻿Đang hoạt động</v>
          </cell>
          <cell r="N9588">
            <v>42690</v>
          </cell>
          <cell r="Q9588">
            <v>1</v>
          </cell>
          <cell r="T9588">
            <v>0</v>
          </cell>
          <cell r="U9588">
            <v>0</v>
          </cell>
          <cell r="V9588">
            <v>0</v>
          </cell>
        </row>
        <row r="9589">
          <cell r="D9589" t="str">
            <v>GENCASA LAM SƠN</v>
          </cell>
          <cell r="M9589" t="str">
            <v>﻿Đang hoạt động</v>
          </cell>
          <cell r="N9589">
            <v>42690</v>
          </cell>
          <cell r="Q9589">
            <v>1</v>
          </cell>
          <cell r="T9589">
            <v>0</v>
          </cell>
          <cell r="U9589">
            <v>0</v>
          </cell>
          <cell r="V9589">
            <v>0</v>
          </cell>
        </row>
        <row r="9590">
          <cell r="D9590" t="str">
            <v>GENCASA NGHỆ AN</v>
          </cell>
          <cell r="M9590" t="str">
            <v>﻿Đang hoạt động</v>
          </cell>
          <cell r="N9590">
            <v>42689</v>
          </cell>
          <cell r="Q9590">
            <v>1</v>
          </cell>
          <cell r="T9590">
            <v>0</v>
          </cell>
          <cell r="U9590">
            <v>0</v>
          </cell>
          <cell r="V9590">
            <v>0</v>
          </cell>
        </row>
        <row r="9591">
          <cell r="D9591" t="str">
            <v>REDBULL</v>
          </cell>
          <cell r="M9591" t="str">
            <v>﻿Đang hoạt động</v>
          </cell>
          <cell r="N9591">
            <v>42689</v>
          </cell>
          <cell r="Q9591">
            <v>1</v>
          </cell>
          <cell r="T9591">
            <v>0</v>
          </cell>
          <cell r="U9591">
            <v>0</v>
          </cell>
          <cell r="V9591">
            <v>0</v>
          </cell>
        </row>
        <row r="9592">
          <cell r="D9592" t="str">
            <v>REDBULL</v>
          </cell>
          <cell r="M9592" t="str">
            <v>﻿Đang hoạt động</v>
          </cell>
          <cell r="N9592">
            <v>42692</v>
          </cell>
          <cell r="Q9592">
            <v>1</v>
          </cell>
          <cell r="T9592">
            <v>0</v>
          </cell>
          <cell r="U9592">
            <v>0</v>
          </cell>
          <cell r="V9592">
            <v>0</v>
          </cell>
        </row>
        <row r="9593">
          <cell r="D9593" t="str">
            <v>REDBULL</v>
          </cell>
          <cell r="M9593" t="str">
            <v>﻿Đang hoạt động</v>
          </cell>
          <cell r="N9593">
            <v>42689</v>
          </cell>
          <cell r="Q9593">
            <v>1</v>
          </cell>
          <cell r="T9593">
            <v>0</v>
          </cell>
          <cell r="U9593">
            <v>0</v>
          </cell>
          <cell r="V9593">
            <v>0</v>
          </cell>
        </row>
        <row r="9594">
          <cell r="D9594" t="str">
            <v>GENCASA LAM SƠN</v>
          </cell>
          <cell r="M9594" t="str">
            <v>﻿Đang hoạt động</v>
          </cell>
          <cell r="N9594">
            <v>42690</v>
          </cell>
          <cell r="Q9594">
            <v>1</v>
          </cell>
          <cell r="T9594">
            <v>0</v>
          </cell>
          <cell r="U9594">
            <v>0</v>
          </cell>
          <cell r="V9594">
            <v>0</v>
          </cell>
        </row>
        <row r="9595">
          <cell r="D9595" t="str">
            <v>GENCASA LAM SƠN</v>
          </cell>
          <cell r="M9595" t="str">
            <v>﻿Đang hoạt động</v>
          </cell>
          <cell r="N9595">
            <v>42690</v>
          </cell>
          <cell r="Q9595">
            <v>1</v>
          </cell>
          <cell r="T9595">
            <v>0</v>
          </cell>
          <cell r="U9595">
            <v>0</v>
          </cell>
          <cell r="V9595">
            <v>0</v>
          </cell>
        </row>
        <row r="9596">
          <cell r="D9596" t="str">
            <v>REDBULL</v>
          </cell>
          <cell r="M9596" t="str">
            <v>﻿Đang hoạt động</v>
          </cell>
          <cell r="N9596">
            <v>42689</v>
          </cell>
          <cell r="Q9596">
            <v>1</v>
          </cell>
          <cell r="T9596">
            <v>0</v>
          </cell>
          <cell r="U9596">
            <v>0</v>
          </cell>
          <cell r="V9596">
            <v>0</v>
          </cell>
        </row>
        <row r="9597">
          <cell r="D9597" t="str">
            <v>CẦN THƠ</v>
          </cell>
          <cell r="M9597" t="str">
            <v>﻿Đang hoạt động</v>
          </cell>
          <cell r="N9597">
            <v>42692</v>
          </cell>
          <cell r="Q9597">
            <v>0</v>
          </cell>
          <cell r="T9597">
            <v>0</v>
          </cell>
          <cell r="U9597">
            <v>0</v>
          </cell>
          <cell r="V9597">
            <v>1</v>
          </cell>
        </row>
        <row r="9598">
          <cell r="D9598" t="str">
            <v>REDBULL</v>
          </cell>
          <cell r="M9598" t="str">
            <v>﻿Đang hoạt động</v>
          </cell>
          <cell r="N9598">
            <v>42692</v>
          </cell>
          <cell r="Q9598">
            <v>1</v>
          </cell>
          <cell r="T9598">
            <v>0</v>
          </cell>
          <cell r="U9598">
            <v>0</v>
          </cell>
          <cell r="V9598">
            <v>0</v>
          </cell>
        </row>
        <row r="9599">
          <cell r="D9599" t="str">
            <v>REDBULL</v>
          </cell>
          <cell r="M9599" t="str">
            <v>﻿Đang hoạt động</v>
          </cell>
          <cell r="N9599">
            <v>42689</v>
          </cell>
          <cell r="Q9599">
            <v>1</v>
          </cell>
          <cell r="T9599">
            <v>0</v>
          </cell>
          <cell r="U9599">
            <v>0</v>
          </cell>
          <cell r="V9599">
            <v>0</v>
          </cell>
        </row>
        <row r="9600">
          <cell r="D9600" t="str">
            <v>REDBULL</v>
          </cell>
          <cell r="M9600" t="str">
            <v>﻿Đang hoạt động</v>
          </cell>
          <cell r="N9600">
            <v>42689</v>
          </cell>
          <cell r="Q9600">
            <v>1</v>
          </cell>
          <cell r="T9600">
            <v>0</v>
          </cell>
          <cell r="U9600">
            <v>0</v>
          </cell>
          <cell r="V9600">
            <v>0</v>
          </cell>
        </row>
        <row r="9601">
          <cell r="D9601" t="str">
            <v>REDBULL</v>
          </cell>
          <cell r="M9601" t="str">
            <v>﻿Đang hoạt động</v>
          </cell>
          <cell r="N9601">
            <v>42689</v>
          </cell>
          <cell r="Q9601">
            <v>1</v>
          </cell>
          <cell r="T9601">
            <v>0</v>
          </cell>
          <cell r="U9601">
            <v>0</v>
          </cell>
          <cell r="V9601">
            <v>0</v>
          </cell>
        </row>
        <row r="9602">
          <cell r="D9602" t="str">
            <v>GENCASA LAM SƠN</v>
          </cell>
          <cell r="M9602" t="str">
            <v>﻿Đang hoạt động</v>
          </cell>
          <cell r="N9602">
            <v>42690</v>
          </cell>
          <cell r="Q9602">
            <v>1</v>
          </cell>
          <cell r="T9602">
            <v>0</v>
          </cell>
          <cell r="U9602">
            <v>0</v>
          </cell>
          <cell r="V9602">
            <v>0</v>
          </cell>
        </row>
        <row r="9603">
          <cell r="D9603" t="str">
            <v>GENCASA LAM SƠN</v>
          </cell>
          <cell r="M9603" t="str">
            <v>﻿Đang hoạt động</v>
          </cell>
          <cell r="N9603">
            <v>42690</v>
          </cell>
          <cell r="Q9603">
            <v>1</v>
          </cell>
          <cell r="T9603">
            <v>0</v>
          </cell>
          <cell r="U9603">
            <v>0</v>
          </cell>
          <cell r="V9603">
            <v>0</v>
          </cell>
        </row>
        <row r="9604">
          <cell r="D9604" t="str">
            <v>GENCASA LAM SƠN</v>
          </cell>
          <cell r="M9604" t="str">
            <v>﻿Đang hoạt động</v>
          </cell>
          <cell r="N9604">
            <v>42690</v>
          </cell>
          <cell r="Q9604">
            <v>1</v>
          </cell>
          <cell r="T9604">
            <v>0</v>
          </cell>
          <cell r="U9604">
            <v>0</v>
          </cell>
          <cell r="V9604">
            <v>0</v>
          </cell>
        </row>
        <row r="9605">
          <cell r="D9605" t="str">
            <v>GENCASA LAM SƠN</v>
          </cell>
          <cell r="M9605" t="str">
            <v>﻿Đang hoạt động</v>
          </cell>
          <cell r="N9605">
            <v>42690</v>
          </cell>
          <cell r="Q9605">
            <v>1</v>
          </cell>
          <cell r="T9605">
            <v>0</v>
          </cell>
          <cell r="U9605">
            <v>0</v>
          </cell>
          <cell r="V9605">
            <v>0</v>
          </cell>
        </row>
        <row r="9606">
          <cell r="D9606" t="str">
            <v>GENCASA LAM SƠN</v>
          </cell>
          <cell r="M9606" t="str">
            <v>﻿Đang hoạt động</v>
          </cell>
          <cell r="N9606">
            <v>42690</v>
          </cell>
          <cell r="Q9606">
            <v>1</v>
          </cell>
          <cell r="T9606">
            <v>0</v>
          </cell>
          <cell r="U9606">
            <v>0</v>
          </cell>
          <cell r="V9606">
            <v>0</v>
          </cell>
        </row>
        <row r="9607">
          <cell r="D9607" t="str">
            <v>GENCASA LAM SƠN</v>
          </cell>
          <cell r="M9607" t="str">
            <v>﻿Đang hoạt động</v>
          </cell>
          <cell r="N9607">
            <v>42690</v>
          </cell>
          <cell r="Q9607">
            <v>1</v>
          </cell>
          <cell r="T9607">
            <v>0</v>
          </cell>
          <cell r="U9607">
            <v>0</v>
          </cell>
          <cell r="V9607">
            <v>0</v>
          </cell>
        </row>
        <row r="9608">
          <cell r="D9608" t="str">
            <v>REDBULL</v>
          </cell>
          <cell r="M9608" t="str">
            <v>﻿Đang hoạt động</v>
          </cell>
          <cell r="N9608">
            <v>42689</v>
          </cell>
          <cell r="Q9608">
            <v>1</v>
          </cell>
          <cell r="T9608">
            <v>0</v>
          </cell>
          <cell r="U9608">
            <v>0</v>
          </cell>
          <cell r="V9608">
            <v>0</v>
          </cell>
        </row>
        <row r="9609">
          <cell r="D9609" t="str">
            <v>GENCASA LAM SƠN</v>
          </cell>
          <cell r="M9609" t="str">
            <v>﻿Đang hoạt động</v>
          </cell>
          <cell r="N9609">
            <v>42690</v>
          </cell>
          <cell r="Q9609">
            <v>1</v>
          </cell>
          <cell r="T9609">
            <v>0</v>
          </cell>
          <cell r="U9609">
            <v>0</v>
          </cell>
          <cell r="V9609">
            <v>0</v>
          </cell>
        </row>
        <row r="9610">
          <cell r="D9610" t="str">
            <v>REDBULL</v>
          </cell>
          <cell r="M9610" t="str">
            <v>﻿Đang hoạt động</v>
          </cell>
          <cell r="N9610">
            <v>42699</v>
          </cell>
          <cell r="Q9610">
            <v>1</v>
          </cell>
          <cell r="T9610">
            <v>0</v>
          </cell>
          <cell r="U9610">
            <v>0</v>
          </cell>
          <cell r="V9610">
            <v>0</v>
          </cell>
        </row>
        <row r="9611">
          <cell r="M9611" t="str">
            <v>﻿Đang hoạt động</v>
          </cell>
          <cell r="N9611">
            <v>42690</v>
          </cell>
          <cell r="Q9611">
            <v>0</v>
          </cell>
          <cell r="T9611">
            <v>0</v>
          </cell>
          <cell r="U9611">
            <v>0</v>
          </cell>
          <cell r="V9611">
            <v>0</v>
          </cell>
        </row>
        <row r="9612">
          <cell r="M9612" t="str">
            <v>﻿Đang hoạt động</v>
          </cell>
          <cell r="N9612">
            <v>42690</v>
          </cell>
          <cell r="Q9612">
            <v>0</v>
          </cell>
          <cell r="T9612">
            <v>0</v>
          </cell>
          <cell r="U9612">
            <v>0</v>
          </cell>
          <cell r="V9612">
            <v>0</v>
          </cell>
        </row>
        <row r="9613">
          <cell r="M9613" t="str">
            <v>﻿Đang hoạt động</v>
          </cell>
          <cell r="N9613">
            <v>42690</v>
          </cell>
          <cell r="Q9613">
            <v>0</v>
          </cell>
          <cell r="T9613">
            <v>0</v>
          </cell>
          <cell r="U9613">
            <v>0</v>
          </cell>
          <cell r="V9613">
            <v>0</v>
          </cell>
        </row>
        <row r="9614">
          <cell r="D9614" t="str">
            <v>GENCASA LAM SƠN</v>
          </cell>
          <cell r="M9614" t="str">
            <v>﻿Đang hoạt động</v>
          </cell>
          <cell r="N9614">
            <v>42692</v>
          </cell>
          <cell r="Q9614">
            <v>1</v>
          </cell>
          <cell r="T9614">
            <v>0</v>
          </cell>
          <cell r="U9614">
            <v>0</v>
          </cell>
          <cell r="V9614">
            <v>0</v>
          </cell>
        </row>
        <row r="9615">
          <cell r="D9615" t="str">
            <v>GENCASA LAM SƠN</v>
          </cell>
          <cell r="M9615" t="str">
            <v>﻿Đang hoạt động</v>
          </cell>
          <cell r="N9615">
            <v>42690</v>
          </cell>
          <cell r="Q9615">
            <v>1</v>
          </cell>
          <cell r="T9615">
            <v>0</v>
          </cell>
          <cell r="U9615">
            <v>0</v>
          </cell>
          <cell r="V9615">
            <v>0</v>
          </cell>
        </row>
        <row r="9616">
          <cell r="M9616" t="str">
            <v>﻿Đang hoạt động</v>
          </cell>
          <cell r="N9616">
            <v>42690</v>
          </cell>
          <cell r="Q9616">
            <v>0</v>
          </cell>
          <cell r="T9616">
            <v>0</v>
          </cell>
          <cell r="U9616">
            <v>0</v>
          </cell>
          <cell r="V9616">
            <v>0</v>
          </cell>
        </row>
        <row r="9617">
          <cell r="D9617" t="str">
            <v>REDBULL</v>
          </cell>
          <cell r="M9617" t="str">
            <v>﻿Đang hoạt động</v>
          </cell>
          <cell r="N9617">
            <v>42689</v>
          </cell>
          <cell r="Q9617">
            <v>1</v>
          </cell>
          <cell r="T9617">
            <v>0</v>
          </cell>
          <cell r="U9617">
            <v>0</v>
          </cell>
          <cell r="V9617">
            <v>0</v>
          </cell>
        </row>
        <row r="9618">
          <cell r="D9618" t="str">
            <v>GENCASA LAM SƠN</v>
          </cell>
          <cell r="M9618" t="str">
            <v>﻿Đang hoạt động</v>
          </cell>
          <cell r="N9618">
            <v>42692</v>
          </cell>
          <cell r="Q9618">
            <v>1</v>
          </cell>
          <cell r="T9618">
            <v>0</v>
          </cell>
          <cell r="U9618">
            <v>0</v>
          </cell>
          <cell r="V9618">
            <v>0</v>
          </cell>
        </row>
        <row r="9619">
          <cell r="D9619" t="str">
            <v>GENCASA LAM SƠN</v>
          </cell>
          <cell r="M9619" t="str">
            <v>﻿Đang hoạt động</v>
          </cell>
          <cell r="N9619">
            <v>42692</v>
          </cell>
          <cell r="Q9619">
            <v>1</v>
          </cell>
          <cell r="T9619">
            <v>0</v>
          </cell>
          <cell r="U9619">
            <v>0</v>
          </cell>
          <cell r="V9619">
            <v>0</v>
          </cell>
        </row>
        <row r="9620">
          <cell r="D9620" t="str">
            <v>GENCASA LAM SƠN</v>
          </cell>
          <cell r="M9620" t="str">
            <v>﻿Đang hoạt động</v>
          </cell>
          <cell r="N9620">
            <v>42690</v>
          </cell>
          <cell r="Q9620">
            <v>1</v>
          </cell>
          <cell r="T9620">
            <v>0</v>
          </cell>
          <cell r="U9620">
            <v>0</v>
          </cell>
          <cell r="V9620">
            <v>0</v>
          </cell>
        </row>
        <row r="9621">
          <cell r="D9621" t="str">
            <v>GENCASA LAM SƠN</v>
          </cell>
          <cell r="M9621" t="str">
            <v>﻿Đang hoạt động</v>
          </cell>
          <cell r="N9621">
            <v>42712</v>
          </cell>
          <cell r="Q9621">
            <v>1</v>
          </cell>
          <cell r="T9621">
            <v>0</v>
          </cell>
          <cell r="U9621">
            <v>0</v>
          </cell>
          <cell r="V9621">
            <v>0</v>
          </cell>
        </row>
        <row r="9622">
          <cell r="D9622" t="str">
            <v>GENCASA LAM SƠN</v>
          </cell>
          <cell r="M9622" t="str">
            <v>﻿Đang hoạt động</v>
          </cell>
          <cell r="N9622">
            <v>42692</v>
          </cell>
          <cell r="Q9622">
            <v>1</v>
          </cell>
          <cell r="T9622">
            <v>0</v>
          </cell>
          <cell r="U9622">
            <v>0</v>
          </cell>
          <cell r="V9622">
            <v>0</v>
          </cell>
        </row>
        <row r="9623">
          <cell r="D9623" t="str">
            <v>GENCASA BÀ RỊA</v>
          </cell>
          <cell r="M9623" t="str">
            <v>﻿Đang hoạt động</v>
          </cell>
          <cell r="N9623">
            <v>42692</v>
          </cell>
          <cell r="Q9623">
            <v>1</v>
          </cell>
          <cell r="T9623">
            <v>0</v>
          </cell>
          <cell r="U9623">
            <v>0</v>
          </cell>
          <cell r="V9623">
            <v>0</v>
          </cell>
        </row>
        <row r="9624">
          <cell r="M9624" t="str">
            <v>﻿Đang hoạt động</v>
          </cell>
          <cell r="N9624">
            <v>42690</v>
          </cell>
          <cell r="Q9624">
            <v>0</v>
          </cell>
          <cell r="T9624">
            <v>0</v>
          </cell>
          <cell r="U9624">
            <v>0</v>
          </cell>
          <cell r="V9624">
            <v>0</v>
          </cell>
        </row>
        <row r="9625">
          <cell r="M9625" t="str">
            <v>﻿Đang hoạt động</v>
          </cell>
          <cell r="N9625">
            <v>42690</v>
          </cell>
          <cell r="Q9625">
            <v>0</v>
          </cell>
          <cell r="T9625">
            <v>0</v>
          </cell>
          <cell r="U9625">
            <v>0</v>
          </cell>
          <cell r="V9625">
            <v>0</v>
          </cell>
        </row>
        <row r="9626">
          <cell r="M9626" t="str">
            <v>﻿Đang hoạt động</v>
          </cell>
          <cell r="N9626">
            <v>42690</v>
          </cell>
          <cell r="Q9626">
            <v>0</v>
          </cell>
          <cell r="T9626">
            <v>0</v>
          </cell>
          <cell r="U9626">
            <v>0</v>
          </cell>
          <cell r="V9626">
            <v>0</v>
          </cell>
        </row>
        <row r="9627">
          <cell r="M9627" t="str">
            <v>﻿Đang hoạt động</v>
          </cell>
          <cell r="N9627">
            <v>42690</v>
          </cell>
          <cell r="Q9627">
            <v>0</v>
          </cell>
          <cell r="T9627">
            <v>0</v>
          </cell>
          <cell r="U9627">
            <v>0</v>
          </cell>
          <cell r="V9627">
            <v>0</v>
          </cell>
        </row>
        <row r="9628">
          <cell r="D9628" t="str">
            <v>GENCASA LAM SƠN</v>
          </cell>
          <cell r="M9628" t="str">
            <v>﻿Đang hoạt động</v>
          </cell>
          <cell r="N9628">
            <v>42692</v>
          </cell>
          <cell r="Q9628">
            <v>1</v>
          </cell>
          <cell r="T9628">
            <v>0</v>
          </cell>
          <cell r="U9628">
            <v>0</v>
          </cell>
          <cell r="V9628">
            <v>0</v>
          </cell>
        </row>
        <row r="9629">
          <cell r="D9629" t="str">
            <v>REDBULL</v>
          </cell>
          <cell r="M9629" t="str">
            <v>﻿Đang hoạt động</v>
          </cell>
          <cell r="N9629">
            <v>42689</v>
          </cell>
          <cell r="Q9629">
            <v>1</v>
          </cell>
          <cell r="T9629">
            <v>0</v>
          </cell>
          <cell r="U9629">
            <v>0</v>
          </cell>
          <cell r="V9629">
            <v>0</v>
          </cell>
        </row>
        <row r="9630">
          <cell r="D9630" t="str">
            <v>GENCASA THÁI NGUYÊN</v>
          </cell>
          <cell r="M9630" t="str">
            <v>﻿Đang hoạt động</v>
          </cell>
          <cell r="N9630">
            <v>42696</v>
          </cell>
          <cell r="Q9630">
            <v>1</v>
          </cell>
          <cell r="T9630">
            <v>0</v>
          </cell>
          <cell r="U9630">
            <v>0</v>
          </cell>
          <cell r="V9630">
            <v>0</v>
          </cell>
        </row>
        <row r="9631">
          <cell r="D9631" t="str">
            <v>GENCASA THÁI NGUYÊN</v>
          </cell>
          <cell r="M9631" t="str">
            <v>﻿Đang hoạt động</v>
          </cell>
          <cell r="N9631">
            <v>42698</v>
          </cell>
          <cell r="Q9631">
            <v>1</v>
          </cell>
          <cell r="T9631">
            <v>0</v>
          </cell>
          <cell r="U9631">
            <v>0</v>
          </cell>
          <cell r="V9631">
            <v>0</v>
          </cell>
        </row>
        <row r="9632">
          <cell r="M9632" t="str">
            <v>﻿Đang hoạt động</v>
          </cell>
          <cell r="N9632">
            <v>42690</v>
          </cell>
          <cell r="Q9632">
            <v>0</v>
          </cell>
          <cell r="T9632">
            <v>0</v>
          </cell>
          <cell r="U9632">
            <v>0</v>
          </cell>
          <cell r="V9632">
            <v>0</v>
          </cell>
        </row>
        <row r="9633">
          <cell r="D9633" t="str">
            <v>GENCASA LAM SƠN</v>
          </cell>
          <cell r="M9633" t="str">
            <v>﻿Đang hoạt động</v>
          </cell>
          <cell r="N9633">
            <v>42726</v>
          </cell>
          <cell r="Q9633">
            <v>1</v>
          </cell>
          <cell r="T9633">
            <v>0</v>
          </cell>
          <cell r="U9633">
            <v>0</v>
          </cell>
          <cell r="V9633">
            <v>0</v>
          </cell>
        </row>
        <row r="9634">
          <cell r="D9634" t="str">
            <v>GENCASA THÁI NGUYÊN</v>
          </cell>
          <cell r="M9634" t="str">
            <v>﻿Đang hoạt động</v>
          </cell>
          <cell r="N9634">
            <v>42723</v>
          </cell>
          <cell r="Q9634">
            <v>1</v>
          </cell>
          <cell r="T9634">
            <v>0</v>
          </cell>
          <cell r="U9634">
            <v>0</v>
          </cell>
          <cell r="V9634">
            <v>0</v>
          </cell>
        </row>
        <row r="9635">
          <cell r="D9635" t="str">
            <v>GENCASA BÀ RỊA</v>
          </cell>
          <cell r="M9635" t="str">
            <v>﻿Đang hoạt động</v>
          </cell>
          <cell r="N9635">
            <v>42692</v>
          </cell>
          <cell r="Q9635">
            <v>1</v>
          </cell>
          <cell r="T9635">
            <v>0</v>
          </cell>
          <cell r="U9635">
            <v>0</v>
          </cell>
          <cell r="V9635">
            <v>0</v>
          </cell>
        </row>
        <row r="9636">
          <cell r="M9636" t="str">
            <v>﻿Đang hoạt động</v>
          </cell>
          <cell r="N9636">
            <v>42690</v>
          </cell>
          <cell r="Q9636">
            <v>0</v>
          </cell>
          <cell r="T9636">
            <v>0</v>
          </cell>
          <cell r="U9636">
            <v>0</v>
          </cell>
          <cell r="V9636">
            <v>0</v>
          </cell>
        </row>
        <row r="9637">
          <cell r="D9637" t="str">
            <v>GENCASA LAM SƠN</v>
          </cell>
          <cell r="M9637" t="str">
            <v>﻿Đang hoạt động</v>
          </cell>
          <cell r="N9637">
            <v>42690</v>
          </cell>
          <cell r="Q9637">
            <v>1</v>
          </cell>
          <cell r="T9637">
            <v>0</v>
          </cell>
          <cell r="U9637">
            <v>0</v>
          </cell>
          <cell r="V9637">
            <v>0</v>
          </cell>
        </row>
        <row r="9638">
          <cell r="D9638" t="str">
            <v>GENCASA BÀ RỊA</v>
          </cell>
          <cell r="M9638" t="str">
            <v>﻿Đang hoạt động</v>
          </cell>
          <cell r="N9638">
            <v>42692</v>
          </cell>
          <cell r="Q9638">
            <v>1</v>
          </cell>
          <cell r="T9638">
            <v>0</v>
          </cell>
          <cell r="U9638">
            <v>0</v>
          </cell>
          <cell r="V9638">
            <v>0</v>
          </cell>
        </row>
        <row r="9639">
          <cell r="D9639" t="str">
            <v>GENCASA LAM SƠN</v>
          </cell>
          <cell r="M9639" t="str">
            <v>﻿Đang hoạt động</v>
          </cell>
          <cell r="N9639">
            <v>42695</v>
          </cell>
          <cell r="Q9639">
            <v>1</v>
          </cell>
          <cell r="T9639">
            <v>0</v>
          </cell>
          <cell r="U9639">
            <v>0</v>
          </cell>
          <cell r="V9639">
            <v>0</v>
          </cell>
        </row>
        <row r="9640">
          <cell r="D9640" t="str">
            <v>GENCASA BÀ RỊA</v>
          </cell>
          <cell r="M9640" t="str">
            <v>﻿Đang hoạt động</v>
          </cell>
          <cell r="N9640">
            <v>42692</v>
          </cell>
          <cell r="Q9640">
            <v>1</v>
          </cell>
          <cell r="T9640">
            <v>0</v>
          </cell>
          <cell r="U9640">
            <v>0</v>
          </cell>
          <cell r="V9640">
            <v>0</v>
          </cell>
        </row>
        <row r="9641">
          <cell r="D9641" t="str">
            <v>GENCASA BÀ RỊA</v>
          </cell>
          <cell r="M9641" t="str">
            <v>﻿Đang hoạt động</v>
          </cell>
          <cell r="N9641">
            <v>42724</v>
          </cell>
          <cell r="Q9641">
            <v>1</v>
          </cell>
          <cell r="T9641">
            <v>0</v>
          </cell>
          <cell r="U9641">
            <v>0</v>
          </cell>
          <cell r="V9641">
            <v>0</v>
          </cell>
        </row>
        <row r="9642">
          <cell r="D9642" t="str">
            <v>GENCASA THÁI NGUYÊN</v>
          </cell>
          <cell r="M9642" t="str">
            <v>﻿Đang hoạt động</v>
          </cell>
          <cell r="N9642">
            <v>42696</v>
          </cell>
          <cell r="Q9642">
            <v>1</v>
          </cell>
          <cell r="T9642">
            <v>0</v>
          </cell>
          <cell r="U9642">
            <v>0</v>
          </cell>
          <cell r="V9642">
            <v>0</v>
          </cell>
        </row>
        <row r="9643">
          <cell r="D9643" t="str">
            <v>GENCASA THÁI NGUYÊN</v>
          </cell>
          <cell r="M9643" t="str">
            <v>﻿Đang hoạt động</v>
          </cell>
          <cell r="N9643">
            <v>42696</v>
          </cell>
          <cell r="Q9643">
            <v>1</v>
          </cell>
          <cell r="T9643">
            <v>0</v>
          </cell>
          <cell r="U9643">
            <v>0</v>
          </cell>
          <cell r="V9643">
            <v>0</v>
          </cell>
        </row>
        <row r="9644">
          <cell r="D9644" t="str">
            <v>GENCASA BÀ RỊA</v>
          </cell>
          <cell r="M9644" t="str">
            <v>﻿Đang hoạt động</v>
          </cell>
          <cell r="N9644">
            <v>42692</v>
          </cell>
          <cell r="Q9644">
            <v>1</v>
          </cell>
          <cell r="T9644">
            <v>0</v>
          </cell>
          <cell r="U9644">
            <v>0</v>
          </cell>
          <cell r="V9644">
            <v>0</v>
          </cell>
        </row>
        <row r="9645">
          <cell r="D9645" t="str">
            <v>REDBULL</v>
          </cell>
          <cell r="M9645" t="str">
            <v>﻿Đang hoạt động</v>
          </cell>
          <cell r="N9645">
            <v>42689</v>
          </cell>
          <cell r="Q9645">
            <v>1</v>
          </cell>
          <cell r="T9645">
            <v>0</v>
          </cell>
          <cell r="U9645">
            <v>0</v>
          </cell>
          <cell r="V9645">
            <v>0</v>
          </cell>
        </row>
        <row r="9646">
          <cell r="D9646" t="str">
            <v>REDBULL</v>
          </cell>
          <cell r="M9646" t="str">
            <v>﻿Đang hoạt động</v>
          </cell>
          <cell r="N9646">
            <v>42689</v>
          </cell>
          <cell r="Q9646">
            <v>1</v>
          </cell>
          <cell r="T9646">
            <v>0</v>
          </cell>
          <cell r="U9646">
            <v>0</v>
          </cell>
          <cell r="V9646">
            <v>0</v>
          </cell>
        </row>
        <row r="9647">
          <cell r="D9647" t="str">
            <v>GENCASA LAM SƠN</v>
          </cell>
          <cell r="M9647" t="str">
            <v>﻿Đang hoạt động</v>
          </cell>
          <cell r="N9647">
            <v>42692</v>
          </cell>
          <cell r="Q9647">
            <v>1</v>
          </cell>
          <cell r="T9647">
            <v>0</v>
          </cell>
          <cell r="U9647">
            <v>0</v>
          </cell>
          <cell r="V9647">
            <v>0</v>
          </cell>
        </row>
        <row r="9648">
          <cell r="D9648" t="str">
            <v>REDBULL</v>
          </cell>
          <cell r="M9648" t="str">
            <v>﻿Đang hoạt động</v>
          </cell>
          <cell r="N9648">
            <v>42689</v>
          </cell>
          <cell r="Q9648">
            <v>1</v>
          </cell>
          <cell r="T9648">
            <v>0</v>
          </cell>
          <cell r="U9648">
            <v>0</v>
          </cell>
          <cell r="V9648">
            <v>0</v>
          </cell>
        </row>
        <row r="9649">
          <cell r="D9649" t="str">
            <v>REDBULL</v>
          </cell>
          <cell r="M9649" t="str">
            <v>﻿Đang hoạt động</v>
          </cell>
          <cell r="N9649">
            <v>42689</v>
          </cell>
          <cell r="Q9649">
            <v>1</v>
          </cell>
          <cell r="T9649">
            <v>0</v>
          </cell>
          <cell r="U9649">
            <v>0</v>
          </cell>
          <cell r="V9649">
            <v>0</v>
          </cell>
        </row>
        <row r="9650">
          <cell r="D9650" t="str">
            <v>GENCASA THÁI NGUYÊN</v>
          </cell>
          <cell r="M9650" t="str">
            <v>﻿Đang hoạt động</v>
          </cell>
          <cell r="N9650">
            <v>42696</v>
          </cell>
          <cell r="Q9650">
            <v>0</v>
          </cell>
          <cell r="T9650">
            <v>0</v>
          </cell>
          <cell r="U9650">
            <v>1</v>
          </cell>
          <cell r="V9650">
            <v>0</v>
          </cell>
        </row>
        <row r="9651">
          <cell r="D9651" t="str">
            <v>GENCASA THÁI NGUYÊN</v>
          </cell>
          <cell r="M9651" t="str">
            <v>﻿Đang hoạt động</v>
          </cell>
          <cell r="N9651">
            <v>42696</v>
          </cell>
          <cell r="Q9651">
            <v>1</v>
          </cell>
          <cell r="T9651">
            <v>0</v>
          </cell>
          <cell r="U9651">
            <v>0</v>
          </cell>
          <cell r="V9651">
            <v>0</v>
          </cell>
        </row>
        <row r="9652">
          <cell r="D9652" t="str">
            <v>REDBULL</v>
          </cell>
          <cell r="M9652" t="str">
            <v>﻿Đang hoạt động</v>
          </cell>
          <cell r="N9652">
            <v>42699</v>
          </cell>
          <cell r="Q9652">
            <v>1</v>
          </cell>
          <cell r="T9652">
            <v>0</v>
          </cell>
          <cell r="U9652">
            <v>0</v>
          </cell>
          <cell r="V9652">
            <v>0</v>
          </cell>
        </row>
        <row r="9653">
          <cell r="D9653" t="str">
            <v>GENCASA THÁI NGUYÊN</v>
          </cell>
          <cell r="M9653" t="str">
            <v>﻿Đang hoạt động</v>
          </cell>
          <cell r="N9653">
            <v>42697</v>
          </cell>
          <cell r="Q9653">
            <v>1</v>
          </cell>
          <cell r="T9653">
            <v>0</v>
          </cell>
          <cell r="U9653">
            <v>0</v>
          </cell>
          <cell r="V9653">
            <v>0</v>
          </cell>
        </row>
        <row r="9654">
          <cell r="D9654" t="str">
            <v>GENCASA THÁI NGUYÊN</v>
          </cell>
          <cell r="M9654" t="str">
            <v>﻿Đang hoạt động</v>
          </cell>
          <cell r="N9654">
            <v>42698</v>
          </cell>
          <cell r="Q9654">
            <v>1</v>
          </cell>
          <cell r="T9654">
            <v>0</v>
          </cell>
          <cell r="U9654">
            <v>0</v>
          </cell>
          <cell r="V9654">
            <v>0</v>
          </cell>
        </row>
        <row r="9655">
          <cell r="M9655" t="str">
            <v>﻿Đang hoạt động</v>
          </cell>
          <cell r="N9655">
            <v>42690</v>
          </cell>
          <cell r="Q9655">
            <v>0</v>
          </cell>
          <cell r="T9655">
            <v>0</v>
          </cell>
          <cell r="U9655">
            <v>0</v>
          </cell>
          <cell r="V9655">
            <v>0</v>
          </cell>
        </row>
        <row r="9656">
          <cell r="D9656" t="str">
            <v>WHITE HORSE</v>
          </cell>
          <cell r="M9656" t="str">
            <v>﻿Đang hoạt động</v>
          </cell>
          <cell r="N9656">
            <v>42696</v>
          </cell>
          <cell r="Q9656">
            <v>1</v>
          </cell>
          <cell r="T9656">
            <v>0</v>
          </cell>
          <cell r="U9656">
            <v>0</v>
          </cell>
          <cell r="V9656">
            <v>0</v>
          </cell>
        </row>
        <row r="9657">
          <cell r="M9657" t="str">
            <v>﻿Đang hoạt động</v>
          </cell>
          <cell r="N9657">
            <v>42690</v>
          </cell>
          <cell r="Q9657">
            <v>0</v>
          </cell>
          <cell r="T9657">
            <v>0</v>
          </cell>
          <cell r="U9657">
            <v>0</v>
          </cell>
          <cell r="V9657">
            <v>0</v>
          </cell>
        </row>
        <row r="9658">
          <cell r="M9658" t="str">
            <v>﻿Đang hoạt động</v>
          </cell>
          <cell r="N9658">
            <v>42690</v>
          </cell>
          <cell r="Q9658">
            <v>0</v>
          </cell>
          <cell r="T9658">
            <v>0</v>
          </cell>
          <cell r="U9658">
            <v>0</v>
          </cell>
          <cell r="V9658">
            <v>0</v>
          </cell>
        </row>
        <row r="9659">
          <cell r="M9659" t="str">
            <v>﻿Đang hoạt động</v>
          </cell>
          <cell r="N9659">
            <v>42690</v>
          </cell>
          <cell r="Q9659">
            <v>0</v>
          </cell>
          <cell r="T9659">
            <v>0</v>
          </cell>
          <cell r="U9659">
            <v>0</v>
          </cell>
          <cell r="V9659">
            <v>0</v>
          </cell>
        </row>
        <row r="9660">
          <cell r="M9660" t="str">
            <v>﻿Đang hoạt động</v>
          </cell>
          <cell r="N9660">
            <v>42690</v>
          </cell>
          <cell r="Q9660">
            <v>0</v>
          </cell>
          <cell r="T9660">
            <v>0</v>
          </cell>
          <cell r="U9660">
            <v>0</v>
          </cell>
          <cell r="V9660">
            <v>0</v>
          </cell>
        </row>
        <row r="9661">
          <cell r="M9661" t="str">
            <v>﻿Đang hoạt động</v>
          </cell>
          <cell r="N9661">
            <v>42720</v>
          </cell>
          <cell r="Q9661">
            <v>0</v>
          </cell>
          <cell r="T9661">
            <v>0</v>
          </cell>
          <cell r="U9661">
            <v>0</v>
          </cell>
          <cell r="V9661">
            <v>0</v>
          </cell>
        </row>
        <row r="9662">
          <cell r="D9662" t="str">
            <v>MDRT VT</v>
          </cell>
          <cell r="M9662" t="str">
            <v>﻿Đang hoạt động</v>
          </cell>
          <cell r="N9662">
            <v>42692</v>
          </cell>
          <cell r="Q9662">
            <v>1</v>
          </cell>
          <cell r="T9662">
            <v>0</v>
          </cell>
          <cell r="U9662">
            <v>0</v>
          </cell>
          <cell r="V9662">
            <v>0</v>
          </cell>
        </row>
        <row r="9663">
          <cell r="D9663" t="str">
            <v>MDRT VT</v>
          </cell>
          <cell r="M9663" t="str">
            <v>﻿Đang hoạt động</v>
          </cell>
          <cell r="N9663">
            <v>42724</v>
          </cell>
          <cell r="Q9663">
            <v>1</v>
          </cell>
          <cell r="T9663">
            <v>0</v>
          </cell>
          <cell r="U9663">
            <v>0</v>
          </cell>
          <cell r="V9663">
            <v>0</v>
          </cell>
        </row>
        <row r="9664">
          <cell r="M9664" t="str">
            <v>﻿Đang hoạt động</v>
          </cell>
          <cell r="N9664">
            <v>42690</v>
          </cell>
          <cell r="Q9664">
            <v>0</v>
          </cell>
          <cell r="T9664">
            <v>0</v>
          </cell>
          <cell r="U9664">
            <v>0</v>
          </cell>
          <cell r="V9664">
            <v>0</v>
          </cell>
        </row>
        <row r="9665">
          <cell r="D9665" t="str">
            <v>BIG HERO</v>
          </cell>
          <cell r="M9665" t="str">
            <v>﻿Đang hoạt động</v>
          </cell>
          <cell r="N9665">
            <v>42720</v>
          </cell>
          <cell r="Q9665">
            <v>1</v>
          </cell>
          <cell r="T9665">
            <v>0</v>
          </cell>
          <cell r="U9665">
            <v>0</v>
          </cell>
          <cell r="V9665">
            <v>0</v>
          </cell>
        </row>
        <row r="9666">
          <cell r="D9666" t="str">
            <v>GENCASA NGHỆ AN</v>
          </cell>
          <cell r="M9666" t="str">
            <v>﻿Đang hoạt động</v>
          </cell>
          <cell r="N9666">
            <v>42697</v>
          </cell>
          <cell r="Q9666">
            <v>0</v>
          </cell>
          <cell r="T9666">
            <v>0</v>
          </cell>
          <cell r="U9666">
            <v>1</v>
          </cell>
          <cell r="V9666">
            <v>0</v>
          </cell>
        </row>
        <row r="9667">
          <cell r="D9667" t="str">
            <v>THE QUEEN</v>
          </cell>
          <cell r="M9667" t="str">
            <v>﻿Đang hoạt động</v>
          </cell>
          <cell r="N9667">
            <v>42696</v>
          </cell>
          <cell r="Q9667">
            <v>1</v>
          </cell>
          <cell r="T9667">
            <v>0</v>
          </cell>
          <cell r="U9667">
            <v>0</v>
          </cell>
          <cell r="V9667">
            <v>0</v>
          </cell>
        </row>
        <row r="9668">
          <cell r="M9668" t="str">
            <v>﻿Đang hoạt động</v>
          </cell>
          <cell r="N9668">
            <v>42690</v>
          </cell>
          <cell r="Q9668">
            <v>0</v>
          </cell>
          <cell r="T9668">
            <v>0</v>
          </cell>
          <cell r="U9668">
            <v>0</v>
          </cell>
          <cell r="V9668">
            <v>0</v>
          </cell>
        </row>
        <row r="9669">
          <cell r="D9669" t="str">
            <v>GENCASA BÀ RỊA</v>
          </cell>
          <cell r="M9669" t="str">
            <v>﻿Đang hoạt động</v>
          </cell>
          <cell r="N9669">
            <v>42724</v>
          </cell>
          <cell r="Q9669">
            <v>1</v>
          </cell>
          <cell r="T9669">
            <v>0</v>
          </cell>
          <cell r="U9669">
            <v>0</v>
          </cell>
          <cell r="V9669">
            <v>0</v>
          </cell>
        </row>
        <row r="9670">
          <cell r="D9670" t="str">
            <v>SPRING</v>
          </cell>
          <cell r="M9670" t="str">
            <v>﻿Đang hoạt động</v>
          </cell>
          <cell r="N9670">
            <v>42697</v>
          </cell>
          <cell r="Q9670">
            <v>1</v>
          </cell>
          <cell r="T9670">
            <v>0</v>
          </cell>
          <cell r="U9670">
            <v>0</v>
          </cell>
          <cell r="V9670">
            <v>0</v>
          </cell>
        </row>
        <row r="9671">
          <cell r="D9671" t="str">
            <v>THE KEY</v>
          </cell>
          <cell r="M9671" t="str">
            <v>﻿Đang hoạt động</v>
          </cell>
          <cell r="N9671">
            <v>42696</v>
          </cell>
          <cell r="Q9671">
            <v>1</v>
          </cell>
          <cell r="T9671">
            <v>0</v>
          </cell>
          <cell r="U9671">
            <v>0</v>
          </cell>
          <cell r="V9671">
            <v>0</v>
          </cell>
        </row>
        <row r="9672">
          <cell r="D9672" t="str">
            <v>SPRING</v>
          </cell>
          <cell r="M9672" t="str">
            <v>﻿Đang hoạt động</v>
          </cell>
          <cell r="N9672">
            <v>42697</v>
          </cell>
          <cell r="Q9672">
            <v>1</v>
          </cell>
          <cell r="T9672">
            <v>0</v>
          </cell>
          <cell r="U9672">
            <v>0</v>
          </cell>
          <cell r="V9672">
            <v>0</v>
          </cell>
        </row>
        <row r="9673">
          <cell r="D9673" t="str">
            <v>BLUE OCEAN</v>
          </cell>
          <cell r="M9673" t="str">
            <v>﻿Đang hoạt động</v>
          </cell>
          <cell r="N9673">
            <v>42697</v>
          </cell>
          <cell r="Q9673">
            <v>1</v>
          </cell>
          <cell r="T9673">
            <v>0</v>
          </cell>
          <cell r="U9673">
            <v>0</v>
          </cell>
          <cell r="V9673">
            <v>0</v>
          </cell>
        </row>
        <row r="9674">
          <cell r="D9674" t="str">
            <v>MDRT HCM</v>
          </cell>
          <cell r="M9674" t="str">
            <v>﻿Đang hoạt động</v>
          </cell>
          <cell r="N9674">
            <v>41859</v>
          </cell>
          <cell r="Q9674">
            <v>1</v>
          </cell>
          <cell r="T9674">
            <v>0</v>
          </cell>
          <cell r="U9674">
            <v>0</v>
          </cell>
          <cell r="V9674">
            <v>0</v>
          </cell>
        </row>
        <row r="9675">
          <cell r="D9675" t="str">
            <v>BLUE OCEAN</v>
          </cell>
          <cell r="M9675" t="str">
            <v>﻿Đang hoạt động</v>
          </cell>
          <cell r="N9675">
            <v>42698</v>
          </cell>
          <cell r="Q9675">
            <v>1</v>
          </cell>
          <cell r="T9675">
            <v>0</v>
          </cell>
          <cell r="U9675">
            <v>0</v>
          </cell>
          <cell r="V9675">
            <v>0</v>
          </cell>
        </row>
        <row r="9676">
          <cell r="D9676" t="str">
            <v>BLUE OCEAN</v>
          </cell>
          <cell r="M9676" t="str">
            <v>﻿Đang hoạt động</v>
          </cell>
          <cell r="N9676">
            <v>42697</v>
          </cell>
          <cell r="Q9676">
            <v>1</v>
          </cell>
          <cell r="T9676">
            <v>0</v>
          </cell>
          <cell r="U9676">
            <v>0</v>
          </cell>
          <cell r="V9676">
            <v>0</v>
          </cell>
        </row>
        <row r="9677">
          <cell r="D9677" t="str">
            <v>BLUE OCEAN</v>
          </cell>
          <cell r="M9677" t="str">
            <v>﻿Đang hoạt động</v>
          </cell>
          <cell r="N9677">
            <v>42696</v>
          </cell>
          <cell r="Q9677">
            <v>1</v>
          </cell>
          <cell r="T9677">
            <v>0</v>
          </cell>
          <cell r="U9677">
            <v>0</v>
          </cell>
          <cell r="V9677">
            <v>0</v>
          </cell>
        </row>
        <row r="9678">
          <cell r="D9678" t="str">
            <v>BLUE OCEAN</v>
          </cell>
          <cell r="M9678" t="str">
            <v>﻿Đang hoạt động</v>
          </cell>
          <cell r="N9678">
            <v>42697</v>
          </cell>
          <cell r="Q9678">
            <v>1</v>
          </cell>
          <cell r="T9678">
            <v>0</v>
          </cell>
          <cell r="U9678">
            <v>0</v>
          </cell>
          <cell r="V9678">
            <v>0</v>
          </cell>
        </row>
        <row r="9679">
          <cell r="D9679" t="str">
            <v>REDBULL</v>
          </cell>
          <cell r="M9679" t="str">
            <v>﻿Đang hoạt động</v>
          </cell>
          <cell r="N9679">
            <v>42718</v>
          </cell>
          <cell r="Q9679">
            <v>0</v>
          </cell>
          <cell r="T9679">
            <v>0</v>
          </cell>
          <cell r="U9679">
            <v>1</v>
          </cell>
          <cell r="V9679">
            <v>0</v>
          </cell>
        </row>
        <row r="9680">
          <cell r="D9680" t="str">
            <v>CẦN THƠ</v>
          </cell>
          <cell r="M9680" t="str">
            <v>﻿Đang hoạt động</v>
          </cell>
          <cell r="N9680">
            <v>42692</v>
          </cell>
          <cell r="Q9680">
            <v>0</v>
          </cell>
          <cell r="T9680">
            <v>0</v>
          </cell>
          <cell r="U9680">
            <v>1</v>
          </cell>
          <cell r="V9680">
            <v>0</v>
          </cell>
        </row>
        <row r="9681">
          <cell r="D9681" t="str">
            <v>CẦN THƠ</v>
          </cell>
          <cell r="M9681" t="str">
            <v>﻿Đang hoạt động</v>
          </cell>
          <cell r="N9681">
            <v>42718</v>
          </cell>
          <cell r="Q9681">
            <v>0</v>
          </cell>
          <cell r="T9681">
            <v>0</v>
          </cell>
          <cell r="U9681">
            <v>1</v>
          </cell>
          <cell r="V9681">
            <v>0</v>
          </cell>
        </row>
        <row r="9682">
          <cell r="D9682" t="str">
            <v>GENCASA NGHỆ AN</v>
          </cell>
          <cell r="M9682" t="str">
            <v>﻿Đang hoạt động</v>
          </cell>
          <cell r="N9682">
            <v>42692</v>
          </cell>
          <cell r="Q9682">
            <v>1</v>
          </cell>
          <cell r="T9682">
            <v>0</v>
          </cell>
          <cell r="U9682">
            <v>0</v>
          </cell>
          <cell r="V9682">
            <v>0</v>
          </cell>
        </row>
        <row r="9683">
          <cell r="D9683" t="str">
            <v>GENCASA NGHỆ AN</v>
          </cell>
          <cell r="M9683" t="str">
            <v>﻿Đang hoạt động</v>
          </cell>
          <cell r="N9683">
            <v>42692</v>
          </cell>
          <cell r="Q9683">
            <v>1</v>
          </cell>
          <cell r="T9683">
            <v>0</v>
          </cell>
          <cell r="U9683">
            <v>0</v>
          </cell>
          <cell r="V9683">
            <v>0</v>
          </cell>
        </row>
        <row r="9684">
          <cell r="D9684" t="str">
            <v>GENCASA NGHỆ AN</v>
          </cell>
          <cell r="M9684" t="str">
            <v>﻿Đang hoạt động</v>
          </cell>
          <cell r="N9684">
            <v>42698</v>
          </cell>
          <cell r="Q9684">
            <v>1</v>
          </cell>
          <cell r="T9684">
            <v>0</v>
          </cell>
          <cell r="U9684">
            <v>0</v>
          </cell>
          <cell r="V9684">
            <v>0</v>
          </cell>
        </row>
        <row r="9685">
          <cell r="D9685" t="str">
            <v>GENCASA NGHỆ AN</v>
          </cell>
          <cell r="M9685" t="str">
            <v>﻿Đang hoạt động</v>
          </cell>
          <cell r="N9685">
            <v>42697</v>
          </cell>
          <cell r="Q9685">
            <v>0</v>
          </cell>
          <cell r="T9685">
            <v>1</v>
          </cell>
          <cell r="U9685">
            <v>0</v>
          </cell>
          <cell r="V9685">
            <v>0</v>
          </cell>
        </row>
        <row r="9686">
          <cell r="D9686" t="str">
            <v>SPRING</v>
          </cell>
          <cell r="M9686" t="str">
            <v>﻿Đang hoạt động</v>
          </cell>
          <cell r="N9686">
            <v>42718</v>
          </cell>
          <cell r="Q9686">
            <v>1</v>
          </cell>
          <cell r="T9686">
            <v>0</v>
          </cell>
          <cell r="U9686">
            <v>0</v>
          </cell>
          <cell r="V9686">
            <v>0</v>
          </cell>
        </row>
        <row r="9687">
          <cell r="D9687" t="str">
            <v>GENCASA NGHỆ AN</v>
          </cell>
          <cell r="M9687" t="str">
            <v>﻿Đang hoạt động</v>
          </cell>
          <cell r="N9687">
            <v>42692</v>
          </cell>
          <cell r="Q9687">
            <v>1</v>
          </cell>
          <cell r="T9687">
            <v>0</v>
          </cell>
          <cell r="U9687">
            <v>0</v>
          </cell>
          <cell r="V9687">
            <v>0</v>
          </cell>
        </row>
        <row r="9688">
          <cell r="D9688" t="str">
            <v>GENCASA NGHỆ AN</v>
          </cell>
          <cell r="M9688" t="str">
            <v>﻿Đang hoạt động</v>
          </cell>
          <cell r="N9688">
            <v>42692</v>
          </cell>
          <cell r="Q9688">
            <v>1</v>
          </cell>
          <cell r="T9688">
            <v>0</v>
          </cell>
          <cell r="U9688">
            <v>0</v>
          </cell>
          <cell r="V9688">
            <v>0</v>
          </cell>
        </row>
        <row r="9689">
          <cell r="D9689" t="str">
            <v>GENCASA NGHỆ AN</v>
          </cell>
          <cell r="M9689" t="str">
            <v>﻿Đang hoạt động</v>
          </cell>
          <cell r="N9689">
            <v>42699</v>
          </cell>
          <cell r="Q9689">
            <v>1</v>
          </cell>
          <cell r="T9689">
            <v>0</v>
          </cell>
          <cell r="U9689">
            <v>0</v>
          </cell>
          <cell r="V9689">
            <v>0</v>
          </cell>
        </row>
        <row r="9690">
          <cell r="D9690" t="str">
            <v>BLUE OCEAN</v>
          </cell>
          <cell r="M9690" t="str">
            <v>﻿Đang hoạt động</v>
          </cell>
          <cell r="N9690">
            <v>42697</v>
          </cell>
          <cell r="Q9690">
            <v>1</v>
          </cell>
          <cell r="T9690">
            <v>0</v>
          </cell>
          <cell r="U9690">
            <v>0</v>
          </cell>
          <cell r="V9690">
            <v>0</v>
          </cell>
        </row>
        <row r="9691">
          <cell r="D9691" t="str">
            <v>GENCASA NGHỆ AN</v>
          </cell>
          <cell r="M9691" t="str">
            <v>﻿Đang hoạt động</v>
          </cell>
          <cell r="N9691">
            <v>42692</v>
          </cell>
          <cell r="Q9691">
            <v>1</v>
          </cell>
          <cell r="T9691">
            <v>0</v>
          </cell>
          <cell r="U9691">
            <v>0</v>
          </cell>
          <cell r="V9691">
            <v>0</v>
          </cell>
        </row>
        <row r="9692">
          <cell r="D9692" t="str">
            <v>GENCASA NGHỆ AN</v>
          </cell>
          <cell r="M9692" t="str">
            <v>﻿Đang hoạt động</v>
          </cell>
          <cell r="N9692">
            <v>42698</v>
          </cell>
          <cell r="Q9692">
            <v>1</v>
          </cell>
          <cell r="T9692">
            <v>0</v>
          </cell>
          <cell r="U9692">
            <v>0</v>
          </cell>
          <cell r="V9692">
            <v>0</v>
          </cell>
        </row>
        <row r="9693">
          <cell r="D9693" t="str">
            <v>GENCASA NGHỆ AN</v>
          </cell>
          <cell r="M9693" t="str">
            <v>﻿Đang hoạt động</v>
          </cell>
          <cell r="N9693">
            <v>42692</v>
          </cell>
          <cell r="Q9693">
            <v>1</v>
          </cell>
          <cell r="T9693">
            <v>0</v>
          </cell>
          <cell r="U9693">
            <v>0</v>
          </cell>
          <cell r="V9693">
            <v>0</v>
          </cell>
        </row>
        <row r="9694">
          <cell r="D9694" t="str">
            <v>GENCASA THANH HÓA</v>
          </cell>
          <cell r="M9694" t="str">
            <v>﻿Đang hoạt động</v>
          </cell>
          <cell r="N9694">
            <v>42697</v>
          </cell>
          <cell r="Q9694">
            <v>1</v>
          </cell>
          <cell r="T9694">
            <v>0</v>
          </cell>
          <cell r="U9694">
            <v>0</v>
          </cell>
          <cell r="V9694">
            <v>0</v>
          </cell>
        </row>
        <row r="9695">
          <cell r="D9695" t="str">
            <v>GENCASA NGHỆ AN</v>
          </cell>
          <cell r="M9695" t="str">
            <v>﻿Đang hoạt động</v>
          </cell>
          <cell r="N9695">
            <v>42692</v>
          </cell>
          <cell r="Q9695">
            <v>0</v>
          </cell>
          <cell r="T9695">
            <v>1</v>
          </cell>
          <cell r="U9695">
            <v>0</v>
          </cell>
          <cell r="V9695">
            <v>0</v>
          </cell>
        </row>
        <row r="9696">
          <cell r="D9696" t="str">
            <v>GENCASA NGHỆ AN</v>
          </cell>
          <cell r="M9696" t="str">
            <v>﻿Đang hoạt động</v>
          </cell>
          <cell r="N9696">
            <v>42697</v>
          </cell>
          <cell r="Q9696">
            <v>1</v>
          </cell>
          <cell r="T9696">
            <v>0</v>
          </cell>
          <cell r="U9696">
            <v>0</v>
          </cell>
          <cell r="V9696">
            <v>0</v>
          </cell>
        </row>
        <row r="9697">
          <cell r="D9697" t="str">
            <v>BLUE OCEAN</v>
          </cell>
          <cell r="M9697" t="str">
            <v>﻿Đang hoạt động</v>
          </cell>
          <cell r="N9697">
            <v>42697</v>
          </cell>
          <cell r="Q9697">
            <v>1</v>
          </cell>
          <cell r="T9697">
            <v>0</v>
          </cell>
          <cell r="U9697">
            <v>0</v>
          </cell>
          <cell r="V9697">
            <v>0</v>
          </cell>
        </row>
        <row r="9698">
          <cell r="D9698" t="str">
            <v>GENCASA NGHỆ AN</v>
          </cell>
          <cell r="M9698" t="str">
            <v>﻿Đang hoạt động</v>
          </cell>
          <cell r="N9698">
            <v>42692</v>
          </cell>
          <cell r="Q9698">
            <v>1</v>
          </cell>
          <cell r="T9698">
            <v>0</v>
          </cell>
          <cell r="U9698">
            <v>0</v>
          </cell>
          <cell r="V9698">
            <v>0</v>
          </cell>
        </row>
        <row r="9699">
          <cell r="D9699" t="str">
            <v>GENCASA THANH HÓA</v>
          </cell>
          <cell r="M9699" t="str">
            <v>﻿Đang hoạt động</v>
          </cell>
          <cell r="N9699">
            <v>42699</v>
          </cell>
          <cell r="Q9699">
            <v>1</v>
          </cell>
          <cell r="T9699">
            <v>0</v>
          </cell>
          <cell r="U9699">
            <v>0</v>
          </cell>
          <cell r="V9699">
            <v>0</v>
          </cell>
        </row>
        <row r="9700">
          <cell r="D9700" t="str">
            <v>GENCASA NGHỆ AN</v>
          </cell>
          <cell r="M9700" t="str">
            <v>﻿Đang hoạt động</v>
          </cell>
          <cell r="N9700">
            <v>42692</v>
          </cell>
          <cell r="Q9700">
            <v>1</v>
          </cell>
          <cell r="T9700">
            <v>0</v>
          </cell>
          <cell r="U9700">
            <v>0</v>
          </cell>
          <cell r="V9700">
            <v>0</v>
          </cell>
        </row>
        <row r="9701">
          <cell r="D9701" t="str">
            <v>GENCASA NGHỆ AN</v>
          </cell>
          <cell r="M9701" t="str">
            <v>﻿Đang hoạt động</v>
          </cell>
          <cell r="N9701">
            <v>42692</v>
          </cell>
          <cell r="Q9701">
            <v>1</v>
          </cell>
          <cell r="T9701">
            <v>0</v>
          </cell>
          <cell r="U9701">
            <v>0</v>
          </cell>
          <cell r="V9701">
            <v>0</v>
          </cell>
        </row>
        <row r="9702">
          <cell r="D9702" t="str">
            <v>BLUE OCEAN</v>
          </cell>
          <cell r="M9702" t="str">
            <v>﻿Đang hoạt động</v>
          </cell>
          <cell r="N9702">
            <v>42696</v>
          </cell>
          <cell r="Q9702">
            <v>1</v>
          </cell>
          <cell r="T9702">
            <v>0</v>
          </cell>
          <cell r="U9702">
            <v>0</v>
          </cell>
          <cell r="V9702">
            <v>0</v>
          </cell>
        </row>
        <row r="9703">
          <cell r="D9703" t="str">
            <v>GENCASA YÊN BÁI</v>
          </cell>
          <cell r="M9703" t="str">
            <v>﻿Đang hoạt động</v>
          </cell>
          <cell r="N9703">
            <v>42697</v>
          </cell>
          <cell r="Q9703">
            <v>1</v>
          </cell>
          <cell r="T9703">
            <v>0</v>
          </cell>
          <cell r="U9703">
            <v>0</v>
          </cell>
          <cell r="V9703">
            <v>0</v>
          </cell>
        </row>
        <row r="9704">
          <cell r="M9704" t="str">
            <v>﻿Đang hoạt động</v>
          </cell>
          <cell r="N9704">
            <v>42690</v>
          </cell>
          <cell r="Q9704">
            <v>0</v>
          </cell>
          <cell r="T9704">
            <v>0</v>
          </cell>
          <cell r="U9704">
            <v>0</v>
          </cell>
          <cell r="V9704">
            <v>0</v>
          </cell>
        </row>
        <row r="9705">
          <cell r="D9705" t="str">
            <v>GENCASA THANH HÓA</v>
          </cell>
          <cell r="M9705" t="str">
            <v>﻿Đang hoạt động</v>
          </cell>
          <cell r="N9705">
            <v>42697</v>
          </cell>
          <cell r="Q9705">
            <v>1</v>
          </cell>
          <cell r="T9705">
            <v>0</v>
          </cell>
          <cell r="U9705">
            <v>0</v>
          </cell>
          <cell r="V9705">
            <v>0</v>
          </cell>
        </row>
        <row r="9706">
          <cell r="D9706" t="str">
            <v>GENCASA THANH HÓA</v>
          </cell>
          <cell r="M9706" t="str">
            <v>﻿Đang hoạt động</v>
          </cell>
          <cell r="N9706">
            <v>42697</v>
          </cell>
          <cell r="Q9706">
            <v>1</v>
          </cell>
          <cell r="T9706">
            <v>0</v>
          </cell>
          <cell r="U9706">
            <v>0</v>
          </cell>
          <cell r="V9706">
            <v>0</v>
          </cell>
        </row>
        <row r="9707">
          <cell r="D9707" t="str">
            <v>BELIEVE IN FUTURE</v>
          </cell>
          <cell r="M9707" t="str">
            <v>﻿Đang hoạt động</v>
          </cell>
          <cell r="N9707">
            <v>42703</v>
          </cell>
          <cell r="Q9707">
            <v>1</v>
          </cell>
          <cell r="T9707">
            <v>0</v>
          </cell>
          <cell r="U9707">
            <v>0</v>
          </cell>
          <cell r="V9707">
            <v>0</v>
          </cell>
        </row>
        <row r="9708">
          <cell r="D9708" t="str">
            <v>GENCASA THANH HÓA</v>
          </cell>
          <cell r="M9708" t="str">
            <v>﻿Đang hoạt động</v>
          </cell>
          <cell r="N9708">
            <v>42696</v>
          </cell>
          <cell r="Q9708">
            <v>1</v>
          </cell>
          <cell r="T9708">
            <v>0</v>
          </cell>
          <cell r="U9708">
            <v>0</v>
          </cell>
          <cell r="V9708">
            <v>0</v>
          </cell>
        </row>
        <row r="9709">
          <cell r="D9709" t="str">
            <v>GENCASA YÊN BÁI</v>
          </cell>
          <cell r="M9709" t="str">
            <v>﻿Đang hoạt động</v>
          </cell>
          <cell r="N9709">
            <v>42697</v>
          </cell>
          <cell r="Q9709">
            <v>1</v>
          </cell>
          <cell r="T9709">
            <v>0</v>
          </cell>
          <cell r="U9709">
            <v>0</v>
          </cell>
          <cell r="V9709">
            <v>0</v>
          </cell>
        </row>
        <row r="9710">
          <cell r="D9710" t="str">
            <v>GENCASA THANH HÓA</v>
          </cell>
          <cell r="M9710" t="str">
            <v>﻿Đang hoạt động</v>
          </cell>
          <cell r="N9710">
            <v>42696</v>
          </cell>
          <cell r="Q9710">
            <v>1</v>
          </cell>
          <cell r="T9710">
            <v>0</v>
          </cell>
          <cell r="U9710">
            <v>0</v>
          </cell>
          <cell r="V9710">
            <v>0</v>
          </cell>
        </row>
        <row r="9711">
          <cell r="D9711" t="str">
            <v>GENCASA THANH HÓA</v>
          </cell>
          <cell r="M9711" t="str">
            <v>﻿Đang hoạt động</v>
          </cell>
          <cell r="N9711">
            <v>42696</v>
          </cell>
          <cell r="Q9711">
            <v>1</v>
          </cell>
          <cell r="T9711">
            <v>0</v>
          </cell>
          <cell r="U9711">
            <v>0</v>
          </cell>
          <cell r="V9711">
            <v>0</v>
          </cell>
        </row>
        <row r="9712">
          <cell r="D9712" t="str">
            <v>BLUE OCEAN</v>
          </cell>
          <cell r="M9712" t="str">
            <v>﻿Đang hoạt động</v>
          </cell>
          <cell r="N9712">
            <v>42696</v>
          </cell>
          <cell r="Q9712">
            <v>1</v>
          </cell>
          <cell r="T9712">
            <v>0</v>
          </cell>
          <cell r="U9712">
            <v>0</v>
          </cell>
          <cell r="V9712">
            <v>0</v>
          </cell>
        </row>
        <row r="9713">
          <cell r="D9713" t="str">
            <v>GENCASA NAM ĐỊNH</v>
          </cell>
          <cell r="M9713" t="str">
            <v>﻿Đang hoạt động</v>
          </cell>
          <cell r="N9713">
            <v>42697</v>
          </cell>
          <cell r="Q9713">
            <v>1</v>
          </cell>
          <cell r="T9713">
            <v>0</v>
          </cell>
          <cell r="U9713">
            <v>0</v>
          </cell>
          <cell r="V9713">
            <v>0</v>
          </cell>
        </row>
        <row r="9714">
          <cell r="D9714" t="str">
            <v>GENCASA NGHỆ AN</v>
          </cell>
          <cell r="M9714" t="str">
            <v>﻿Đang hoạt động</v>
          </cell>
          <cell r="N9714">
            <v>42692</v>
          </cell>
          <cell r="Q9714">
            <v>1</v>
          </cell>
          <cell r="T9714">
            <v>0</v>
          </cell>
          <cell r="U9714">
            <v>0</v>
          </cell>
          <cell r="V9714">
            <v>0</v>
          </cell>
        </row>
        <row r="9715">
          <cell r="D9715" t="str">
            <v>GENCASA NGHỆ AN</v>
          </cell>
          <cell r="M9715" t="str">
            <v>﻿Đang hoạt động</v>
          </cell>
          <cell r="N9715">
            <v>42692</v>
          </cell>
          <cell r="Q9715">
            <v>0</v>
          </cell>
          <cell r="T9715">
            <v>1</v>
          </cell>
          <cell r="U9715">
            <v>0</v>
          </cell>
          <cell r="V9715">
            <v>0</v>
          </cell>
        </row>
        <row r="9716">
          <cell r="M9716" t="str">
            <v>﻿Đang hoạt động</v>
          </cell>
          <cell r="N9716">
            <v>42690</v>
          </cell>
          <cell r="Q9716">
            <v>0</v>
          </cell>
          <cell r="T9716">
            <v>0</v>
          </cell>
          <cell r="U9716">
            <v>0</v>
          </cell>
          <cell r="V9716">
            <v>0</v>
          </cell>
        </row>
        <row r="9717">
          <cell r="D9717" t="str">
            <v>BLUE OCEAN</v>
          </cell>
          <cell r="M9717" t="str">
            <v>﻿Đang hoạt động</v>
          </cell>
          <cell r="N9717">
            <v>42696</v>
          </cell>
          <cell r="Q9717">
            <v>1</v>
          </cell>
          <cell r="T9717">
            <v>0</v>
          </cell>
          <cell r="U9717">
            <v>0</v>
          </cell>
          <cell r="V9717">
            <v>0</v>
          </cell>
        </row>
        <row r="9718">
          <cell r="D9718" t="str">
            <v>GENCASA NAM ĐỊNH</v>
          </cell>
          <cell r="M9718" t="str">
            <v>﻿Đang hoạt động</v>
          </cell>
          <cell r="N9718">
            <v>42697</v>
          </cell>
          <cell r="Q9718">
            <v>1</v>
          </cell>
          <cell r="T9718">
            <v>0</v>
          </cell>
          <cell r="U9718">
            <v>0</v>
          </cell>
          <cell r="V9718">
            <v>0</v>
          </cell>
        </row>
        <row r="9719">
          <cell r="D9719" t="str">
            <v>GENCASA NAM ĐỊNH</v>
          </cell>
          <cell r="M9719" t="str">
            <v>﻿Đang hoạt động</v>
          </cell>
          <cell r="N9719">
            <v>42726</v>
          </cell>
          <cell r="Q9719">
            <v>1</v>
          </cell>
          <cell r="T9719">
            <v>0</v>
          </cell>
          <cell r="U9719">
            <v>0</v>
          </cell>
          <cell r="V9719">
            <v>0</v>
          </cell>
        </row>
        <row r="9720">
          <cell r="D9720" t="str">
            <v>GENCASA NAM ĐỊNH</v>
          </cell>
          <cell r="M9720" t="str">
            <v>﻿Đang hoạt động</v>
          </cell>
          <cell r="N9720">
            <v>42697</v>
          </cell>
          <cell r="Q9720">
            <v>1</v>
          </cell>
          <cell r="T9720">
            <v>0</v>
          </cell>
          <cell r="U9720">
            <v>0</v>
          </cell>
          <cell r="V9720">
            <v>0</v>
          </cell>
        </row>
        <row r="9721">
          <cell r="D9721" t="str">
            <v>GENCASA YÊN BÁI</v>
          </cell>
          <cell r="M9721" t="str">
            <v>﻿Đang hoạt động</v>
          </cell>
          <cell r="N9721">
            <v>42786</v>
          </cell>
          <cell r="Q9721">
            <v>1</v>
          </cell>
          <cell r="T9721">
            <v>0</v>
          </cell>
          <cell r="U9721">
            <v>0</v>
          </cell>
          <cell r="V9721">
            <v>0</v>
          </cell>
        </row>
        <row r="9722">
          <cell r="D9722" t="str">
            <v>BELIEVE IN FUTURE</v>
          </cell>
          <cell r="M9722" t="str">
            <v>﻿Đang hoạt động</v>
          </cell>
          <cell r="N9722">
            <v>42703</v>
          </cell>
          <cell r="Q9722">
            <v>1</v>
          </cell>
          <cell r="T9722">
            <v>0</v>
          </cell>
          <cell r="U9722">
            <v>0</v>
          </cell>
          <cell r="V9722">
            <v>0</v>
          </cell>
        </row>
        <row r="9723">
          <cell r="D9723" t="str">
            <v>GENCASA NAM ĐỊNH</v>
          </cell>
          <cell r="M9723" t="str">
            <v>﻿Đang hoạt động</v>
          </cell>
          <cell r="N9723">
            <v>42726</v>
          </cell>
          <cell r="Q9723">
            <v>1</v>
          </cell>
          <cell r="T9723">
            <v>0</v>
          </cell>
          <cell r="U9723">
            <v>0</v>
          </cell>
          <cell r="V9723">
            <v>0</v>
          </cell>
        </row>
        <row r="9724">
          <cell r="D9724" t="str">
            <v>GENCASA NGHỆ AN</v>
          </cell>
          <cell r="M9724" t="str">
            <v>﻿Đang hoạt động</v>
          </cell>
          <cell r="N9724">
            <v>42718</v>
          </cell>
          <cell r="Q9724">
            <v>1</v>
          </cell>
          <cell r="T9724">
            <v>0</v>
          </cell>
          <cell r="U9724">
            <v>0</v>
          </cell>
          <cell r="V9724">
            <v>0</v>
          </cell>
        </row>
        <row r="9725">
          <cell r="D9725" t="str">
            <v>BLUE OCEAN</v>
          </cell>
          <cell r="M9725" t="str">
            <v>﻿Đang hoạt động</v>
          </cell>
          <cell r="N9725">
            <v>42697</v>
          </cell>
          <cell r="Q9725">
            <v>0</v>
          </cell>
          <cell r="T9725">
            <v>1</v>
          </cell>
          <cell r="U9725">
            <v>0</v>
          </cell>
          <cell r="V9725">
            <v>0</v>
          </cell>
        </row>
        <row r="9726">
          <cell r="D9726" t="str">
            <v>GENCASA YÊN BÁI</v>
          </cell>
          <cell r="M9726" t="str">
            <v>﻿Đang hoạt động</v>
          </cell>
          <cell r="N9726">
            <v>42702</v>
          </cell>
          <cell r="Q9726">
            <v>1</v>
          </cell>
          <cell r="T9726">
            <v>0</v>
          </cell>
          <cell r="U9726">
            <v>0</v>
          </cell>
          <cell r="V9726">
            <v>0</v>
          </cell>
        </row>
        <row r="9727">
          <cell r="D9727" t="str">
            <v>GENCASA NGHỆ AN</v>
          </cell>
          <cell r="M9727" t="str">
            <v>﻿Đang hoạt động</v>
          </cell>
          <cell r="N9727">
            <v>42692</v>
          </cell>
          <cell r="Q9727">
            <v>1</v>
          </cell>
          <cell r="T9727">
            <v>0</v>
          </cell>
          <cell r="U9727">
            <v>0</v>
          </cell>
          <cell r="V9727">
            <v>0</v>
          </cell>
        </row>
        <row r="9728">
          <cell r="D9728" t="str">
            <v>GENCASA NGHỆ AN</v>
          </cell>
          <cell r="M9728" t="str">
            <v>﻿Đang hoạt động</v>
          </cell>
          <cell r="N9728">
            <v>42692</v>
          </cell>
          <cell r="Q9728">
            <v>1</v>
          </cell>
          <cell r="T9728">
            <v>0</v>
          </cell>
          <cell r="U9728">
            <v>0</v>
          </cell>
          <cell r="V9728">
            <v>0</v>
          </cell>
        </row>
        <row r="9729">
          <cell r="D9729" t="str">
            <v>GENCASA YÊN BÁI</v>
          </cell>
          <cell r="M9729" t="str">
            <v>﻿Đang hoạt động</v>
          </cell>
          <cell r="N9729">
            <v>42697</v>
          </cell>
          <cell r="Q9729">
            <v>1</v>
          </cell>
          <cell r="T9729">
            <v>0</v>
          </cell>
          <cell r="U9729">
            <v>0</v>
          </cell>
          <cell r="V9729">
            <v>0</v>
          </cell>
        </row>
        <row r="9730">
          <cell r="D9730" t="str">
            <v>GENCASA NGHỆ AN</v>
          </cell>
          <cell r="M9730" t="str">
            <v>﻿Đang hoạt động</v>
          </cell>
          <cell r="N9730">
            <v>42697</v>
          </cell>
          <cell r="Q9730">
            <v>0</v>
          </cell>
          <cell r="T9730">
            <v>0</v>
          </cell>
          <cell r="U9730">
            <v>1</v>
          </cell>
          <cell r="V9730">
            <v>0</v>
          </cell>
        </row>
        <row r="9731">
          <cell r="D9731" t="str">
            <v>GENCASA NGHỆ AN</v>
          </cell>
          <cell r="M9731" t="str">
            <v>﻿Đang hoạt động</v>
          </cell>
          <cell r="N9731">
            <v>42692</v>
          </cell>
          <cell r="Q9731">
            <v>1</v>
          </cell>
          <cell r="T9731">
            <v>0</v>
          </cell>
          <cell r="U9731">
            <v>0</v>
          </cell>
          <cell r="V9731">
            <v>0</v>
          </cell>
        </row>
        <row r="9732">
          <cell r="D9732" t="str">
            <v>GENCASA HƯNG YÊN</v>
          </cell>
          <cell r="M9732" t="str">
            <v>﻿Đang hoạt động</v>
          </cell>
          <cell r="N9732">
            <v>42698</v>
          </cell>
          <cell r="Q9732">
            <v>1</v>
          </cell>
          <cell r="T9732">
            <v>0</v>
          </cell>
          <cell r="U9732">
            <v>0</v>
          </cell>
          <cell r="V9732">
            <v>0</v>
          </cell>
        </row>
        <row r="9733">
          <cell r="D9733" t="str">
            <v>GENCASA NGHỆ AN</v>
          </cell>
          <cell r="M9733" t="str">
            <v>﻿Đang hoạt động</v>
          </cell>
          <cell r="N9733">
            <v>42692</v>
          </cell>
          <cell r="Q9733">
            <v>1</v>
          </cell>
          <cell r="T9733">
            <v>0</v>
          </cell>
          <cell r="U9733">
            <v>0</v>
          </cell>
          <cell r="V9733">
            <v>0</v>
          </cell>
        </row>
        <row r="9734">
          <cell r="D9734" t="str">
            <v>SUNFLOWER</v>
          </cell>
          <cell r="M9734" t="str">
            <v>﻿Đang hoạt động</v>
          </cell>
          <cell r="N9734">
            <v>42697</v>
          </cell>
          <cell r="Q9734">
            <v>1</v>
          </cell>
          <cell r="T9734">
            <v>0</v>
          </cell>
          <cell r="U9734">
            <v>0</v>
          </cell>
          <cell r="V9734">
            <v>0</v>
          </cell>
        </row>
        <row r="9735">
          <cell r="D9735" t="str">
            <v>GENCASA NGHỆ AN</v>
          </cell>
          <cell r="M9735" t="str">
            <v>﻿Đang hoạt động</v>
          </cell>
          <cell r="N9735">
            <v>42692</v>
          </cell>
          <cell r="Q9735">
            <v>1</v>
          </cell>
          <cell r="T9735">
            <v>0</v>
          </cell>
          <cell r="U9735">
            <v>0</v>
          </cell>
          <cell r="V9735">
            <v>0</v>
          </cell>
        </row>
        <row r="9736">
          <cell r="D9736" t="str">
            <v>BELIEVE IN FUTURE</v>
          </cell>
          <cell r="M9736" t="str">
            <v>﻿Đang hoạt động</v>
          </cell>
          <cell r="N9736">
            <v>42696</v>
          </cell>
          <cell r="Q9736">
            <v>1</v>
          </cell>
          <cell r="T9736">
            <v>0</v>
          </cell>
          <cell r="U9736">
            <v>0</v>
          </cell>
          <cell r="V9736">
            <v>0</v>
          </cell>
        </row>
        <row r="9737">
          <cell r="D9737" t="str">
            <v>TCA TEAM</v>
          </cell>
          <cell r="M9737" t="str">
            <v>﻿Đang hoạt động</v>
          </cell>
          <cell r="N9737">
            <v>42688</v>
          </cell>
          <cell r="Q9737">
            <v>0</v>
          </cell>
          <cell r="T9737">
            <v>0</v>
          </cell>
          <cell r="U9737">
            <v>0</v>
          </cell>
          <cell r="V9737">
            <v>0</v>
          </cell>
        </row>
        <row r="9738">
          <cell r="D9738" t="str">
            <v>GENCASA LAM SƠN</v>
          </cell>
          <cell r="M9738" t="str">
            <v>﻿Đang hoạt động</v>
          </cell>
          <cell r="N9738">
            <v>42697</v>
          </cell>
          <cell r="Q9738">
            <v>1</v>
          </cell>
          <cell r="T9738">
            <v>0</v>
          </cell>
          <cell r="U9738">
            <v>0</v>
          </cell>
          <cell r="V9738">
            <v>0</v>
          </cell>
        </row>
        <row r="9739">
          <cell r="D9739" t="str">
            <v>GENCASA HƯNG YÊN</v>
          </cell>
          <cell r="M9739" t="str">
            <v>﻿Đang hoạt động</v>
          </cell>
          <cell r="N9739">
            <v>42692</v>
          </cell>
          <cell r="Q9739">
            <v>1</v>
          </cell>
          <cell r="T9739">
            <v>0</v>
          </cell>
          <cell r="U9739">
            <v>0</v>
          </cell>
          <cell r="V9739">
            <v>0</v>
          </cell>
        </row>
        <row r="9740">
          <cell r="D9740" t="str">
            <v>GENCASA HƯNG YÊN</v>
          </cell>
          <cell r="M9740" t="str">
            <v>﻿Đang hoạt động</v>
          </cell>
          <cell r="N9740">
            <v>42692</v>
          </cell>
          <cell r="Q9740">
            <v>1</v>
          </cell>
          <cell r="T9740">
            <v>0</v>
          </cell>
          <cell r="U9740">
            <v>0</v>
          </cell>
          <cell r="V9740">
            <v>0</v>
          </cell>
        </row>
        <row r="9741">
          <cell r="D9741" t="str">
            <v>GENCASA HƯNG YÊN</v>
          </cell>
          <cell r="M9741" t="str">
            <v>﻿Đang hoạt động</v>
          </cell>
          <cell r="N9741">
            <v>42692</v>
          </cell>
          <cell r="Q9741">
            <v>1</v>
          </cell>
          <cell r="T9741">
            <v>0</v>
          </cell>
          <cell r="U9741">
            <v>0</v>
          </cell>
          <cell r="V9741">
            <v>0</v>
          </cell>
        </row>
        <row r="9742">
          <cell r="D9742" t="str">
            <v>GENCASA LAM SƠN</v>
          </cell>
          <cell r="M9742" t="str">
            <v>﻿Đang hoạt động</v>
          </cell>
          <cell r="N9742">
            <v>42697</v>
          </cell>
          <cell r="Q9742">
            <v>1</v>
          </cell>
          <cell r="T9742">
            <v>0</v>
          </cell>
          <cell r="U9742">
            <v>0</v>
          </cell>
          <cell r="V9742">
            <v>0</v>
          </cell>
        </row>
        <row r="9743">
          <cell r="D9743" t="str">
            <v>GENCASA YÊN BÁI</v>
          </cell>
          <cell r="M9743" t="str">
            <v>﻿Đã nghỉ việc</v>
          </cell>
          <cell r="N9743">
            <v>42696</v>
          </cell>
          <cell r="Q9743">
            <v>0</v>
          </cell>
          <cell r="T9743">
            <v>0</v>
          </cell>
          <cell r="U9743">
            <v>0</v>
          </cell>
          <cell r="V9743">
            <v>0</v>
          </cell>
        </row>
        <row r="9744">
          <cell r="D9744" t="str">
            <v>GENCASA HƯNG YÊN</v>
          </cell>
          <cell r="M9744" t="str">
            <v>﻿Đang hoạt động</v>
          </cell>
          <cell r="N9744">
            <v>42692</v>
          </cell>
          <cell r="Q9744">
            <v>1</v>
          </cell>
          <cell r="T9744">
            <v>0</v>
          </cell>
          <cell r="U9744">
            <v>0</v>
          </cell>
          <cell r="V9744">
            <v>0</v>
          </cell>
        </row>
        <row r="9745">
          <cell r="D9745" t="str">
            <v>GENCASA NGHỆ AN</v>
          </cell>
          <cell r="M9745" t="str">
            <v>﻿Tạm đình chỉ</v>
          </cell>
          <cell r="N9745">
            <v>42699</v>
          </cell>
          <cell r="Q9745">
            <v>0</v>
          </cell>
          <cell r="T9745">
            <v>0</v>
          </cell>
          <cell r="U9745">
            <v>1</v>
          </cell>
          <cell r="V9745">
            <v>0</v>
          </cell>
        </row>
        <row r="9746">
          <cell r="D9746" t="str">
            <v>GENCASA YÊN BÁI</v>
          </cell>
          <cell r="M9746" t="str">
            <v>﻿Đang hoạt động</v>
          </cell>
          <cell r="N9746">
            <v>42697</v>
          </cell>
          <cell r="Q9746">
            <v>1</v>
          </cell>
          <cell r="T9746">
            <v>0</v>
          </cell>
          <cell r="U9746">
            <v>0</v>
          </cell>
          <cell r="V9746">
            <v>0</v>
          </cell>
        </row>
        <row r="9747">
          <cell r="D9747" t="str">
            <v>GENCASA NAM ĐỊNH</v>
          </cell>
          <cell r="M9747" t="str">
            <v>﻿Tạm đình chỉ</v>
          </cell>
          <cell r="N9747">
            <v>42697</v>
          </cell>
          <cell r="Q9747">
            <v>0</v>
          </cell>
          <cell r="T9747">
            <v>0</v>
          </cell>
          <cell r="U9747">
            <v>1</v>
          </cell>
          <cell r="V9747">
            <v>0</v>
          </cell>
        </row>
        <row r="9748">
          <cell r="D9748" t="str">
            <v>GENCASA TUYÊN QUANG</v>
          </cell>
          <cell r="M9748" t="str">
            <v>﻿Đang hoạt động</v>
          </cell>
          <cell r="N9748">
            <v>42698</v>
          </cell>
          <cell r="Q9748">
            <v>1</v>
          </cell>
          <cell r="T9748">
            <v>0</v>
          </cell>
          <cell r="U9748">
            <v>0</v>
          </cell>
          <cell r="V9748">
            <v>0</v>
          </cell>
        </row>
        <row r="9749">
          <cell r="D9749" t="str">
            <v>BLUE OCEAN</v>
          </cell>
          <cell r="M9749" t="str">
            <v>﻿Đang hoạt động</v>
          </cell>
          <cell r="N9749">
            <v>42755</v>
          </cell>
          <cell r="Q9749">
            <v>1</v>
          </cell>
          <cell r="T9749">
            <v>0</v>
          </cell>
          <cell r="U9749">
            <v>0</v>
          </cell>
          <cell r="V9749">
            <v>0</v>
          </cell>
        </row>
        <row r="9750">
          <cell r="D9750" t="str">
            <v>GENCASA TUYÊN QUANG</v>
          </cell>
          <cell r="M9750" t="str">
            <v>﻿Đang hoạt động</v>
          </cell>
          <cell r="N9750">
            <v>42698</v>
          </cell>
          <cell r="Q9750">
            <v>1</v>
          </cell>
          <cell r="T9750">
            <v>0</v>
          </cell>
          <cell r="U9750">
            <v>0</v>
          </cell>
          <cell r="V9750">
            <v>0</v>
          </cell>
        </row>
        <row r="9751">
          <cell r="D9751" t="str">
            <v>SPRING</v>
          </cell>
          <cell r="M9751" t="str">
            <v>﻿Đang hoạt động</v>
          </cell>
          <cell r="N9751">
            <v>42697</v>
          </cell>
          <cell r="Q9751">
            <v>1</v>
          </cell>
          <cell r="T9751">
            <v>0</v>
          </cell>
          <cell r="U9751">
            <v>0</v>
          </cell>
          <cell r="V9751">
            <v>0</v>
          </cell>
        </row>
        <row r="9752">
          <cell r="D9752" t="str">
            <v>GENCASA YÊN BÁI</v>
          </cell>
          <cell r="M9752" t="str">
            <v>﻿Đang hoạt động</v>
          </cell>
          <cell r="N9752">
            <v>42697</v>
          </cell>
          <cell r="Q9752">
            <v>1</v>
          </cell>
          <cell r="T9752">
            <v>0</v>
          </cell>
          <cell r="U9752">
            <v>0</v>
          </cell>
          <cell r="V9752">
            <v>0</v>
          </cell>
        </row>
        <row r="9753">
          <cell r="D9753" t="str">
            <v>BLUE OCEAN</v>
          </cell>
          <cell r="M9753" t="str">
            <v>﻿Đang hoạt động</v>
          </cell>
          <cell r="N9753">
            <v>42755</v>
          </cell>
          <cell r="Q9753">
            <v>1</v>
          </cell>
          <cell r="T9753">
            <v>0</v>
          </cell>
          <cell r="U9753">
            <v>0</v>
          </cell>
          <cell r="V9753">
            <v>0</v>
          </cell>
        </row>
        <row r="9754">
          <cell r="D9754" t="str">
            <v>GENCASA TUYÊN QUANG</v>
          </cell>
          <cell r="M9754" t="str">
            <v>﻿Đang hoạt động</v>
          </cell>
          <cell r="N9754">
            <v>42786</v>
          </cell>
          <cell r="Q9754">
            <v>1</v>
          </cell>
          <cell r="T9754">
            <v>0</v>
          </cell>
          <cell r="U9754">
            <v>0</v>
          </cell>
          <cell r="V9754">
            <v>0</v>
          </cell>
        </row>
        <row r="9755">
          <cell r="D9755" t="str">
            <v>BLUE OCEAN</v>
          </cell>
          <cell r="M9755" t="str">
            <v>﻿Đang hoạt động</v>
          </cell>
          <cell r="N9755">
            <v>42696</v>
          </cell>
          <cell r="Q9755">
            <v>1</v>
          </cell>
          <cell r="T9755">
            <v>0</v>
          </cell>
          <cell r="U9755">
            <v>0</v>
          </cell>
          <cell r="V9755">
            <v>0</v>
          </cell>
        </row>
        <row r="9756">
          <cell r="D9756" t="str">
            <v>GENCASA TUYÊN QUANG</v>
          </cell>
          <cell r="M9756" t="str">
            <v>﻿Đang hoạt động</v>
          </cell>
          <cell r="N9756">
            <v>42696</v>
          </cell>
          <cell r="Q9756">
            <v>1</v>
          </cell>
          <cell r="T9756">
            <v>0</v>
          </cell>
          <cell r="U9756">
            <v>0</v>
          </cell>
          <cell r="V9756">
            <v>0</v>
          </cell>
        </row>
        <row r="9757">
          <cell r="D9757" t="str">
            <v>GENCASA TUYÊN QUANG</v>
          </cell>
          <cell r="M9757" t="str">
            <v>﻿Đang hoạt động</v>
          </cell>
          <cell r="N9757">
            <v>42698</v>
          </cell>
          <cell r="Q9757">
            <v>1</v>
          </cell>
          <cell r="T9757">
            <v>0</v>
          </cell>
          <cell r="U9757">
            <v>0</v>
          </cell>
          <cell r="V9757">
            <v>0</v>
          </cell>
        </row>
        <row r="9758">
          <cell r="D9758" t="str">
            <v>GENCASA TUYÊN QUANG</v>
          </cell>
          <cell r="M9758" t="str">
            <v>﻿Đang hoạt động</v>
          </cell>
          <cell r="N9758">
            <v>42725</v>
          </cell>
          <cell r="Q9758">
            <v>1</v>
          </cell>
          <cell r="T9758">
            <v>0</v>
          </cell>
          <cell r="U9758">
            <v>0</v>
          </cell>
          <cell r="V9758">
            <v>0</v>
          </cell>
        </row>
        <row r="9759">
          <cell r="D9759" t="str">
            <v>GENCASA LAM SƠN</v>
          </cell>
          <cell r="M9759" t="str">
            <v>﻿Đang hoạt động</v>
          </cell>
          <cell r="N9759">
            <v>42712</v>
          </cell>
          <cell r="Q9759">
            <v>1</v>
          </cell>
          <cell r="T9759">
            <v>0</v>
          </cell>
          <cell r="U9759">
            <v>0</v>
          </cell>
          <cell r="V9759">
            <v>0</v>
          </cell>
        </row>
        <row r="9760">
          <cell r="D9760" t="str">
            <v>VICTORY</v>
          </cell>
          <cell r="M9760" t="str">
            <v>﻿Đang hoạt động</v>
          </cell>
          <cell r="N9760">
            <v>42697</v>
          </cell>
          <cell r="Q9760">
            <v>1</v>
          </cell>
          <cell r="T9760">
            <v>0</v>
          </cell>
          <cell r="U9760">
            <v>0</v>
          </cell>
          <cell r="V9760">
            <v>0</v>
          </cell>
        </row>
        <row r="9761">
          <cell r="D9761" t="str">
            <v>BLUE OCEAN</v>
          </cell>
          <cell r="M9761" t="str">
            <v>﻿Đang hoạt động</v>
          </cell>
          <cell r="N9761">
            <v>42698</v>
          </cell>
          <cell r="Q9761">
            <v>1</v>
          </cell>
          <cell r="T9761">
            <v>0</v>
          </cell>
          <cell r="U9761">
            <v>0</v>
          </cell>
          <cell r="V9761">
            <v>0</v>
          </cell>
        </row>
        <row r="9762">
          <cell r="D9762" t="str">
            <v>GENCASA TUYÊN QUANG</v>
          </cell>
          <cell r="M9762" t="str">
            <v>﻿Đang hoạt động</v>
          </cell>
          <cell r="N9762">
            <v>42696</v>
          </cell>
          <cell r="Q9762">
            <v>1</v>
          </cell>
          <cell r="T9762">
            <v>0</v>
          </cell>
          <cell r="U9762">
            <v>0</v>
          </cell>
          <cell r="V9762">
            <v>0</v>
          </cell>
        </row>
        <row r="9763">
          <cell r="D9763" t="str">
            <v>BLUE OCEAN</v>
          </cell>
          <cell r="M9763" t="str">
            <v>﻿Đang hoạt động</v>
          </cell>
          <cell r="N9763">
            <v>42755</v>
          </cell>
          <cell r="Q9763">
            <v>1</v>
          </cell>
          <cell r="T9763">
            <v>0</v>
          </cell>
          <cell r="U9763">
            <v>0</v>
          </cell>
          <cell r="V9763">
            <v>0</v>
          </cell>
        </row>
        <row r="9764">
          <cell r="D9764" t="str">
            <v>GENCASA TUYÊN QUANG</v>
          </cell>
          <cell r="M9764" t="str">
            <v>﻿Đang hoạt động</v>
          </cell>
          <cell r="N9764">
            <v>42696</v>
          </cell>
          <cell r="Q9764">
            <v>1</v>
          </cell>
          <cell r="T9764">
            <v>0</v>
          </cell>
          <cell r="U9764">
            <v>0</v>
          </cell>
          <cell r="V9764">
            <v>0</v>
          </cell>
        </row>
        <row r="9765">
          <cell r="D9765" t="str">
            <v>GENCASA TUYÊN QUANG</v>
          </cell>
          <cell r="M9765" t="str">
            <v>﻿Đang hoạt động</v>
          </cell>
          <cell r="N9765">
            <v>42698</v>
          </cell>
          <cell r="Q9765">
            <v>1</v>
          </cell>
          <cell r="T9765">
            <v>0</v>
          </cell>
          <cell r="U9765">
            <v>0</v>
          </cell>
          <cell r="V9765">
            <v>0</v>
          </cell>
        </row>
        <row r="9766">
          <cell r="D9766" t="str">
            <v>GENCASA TUYÊN QUANG</v>
          </cell>
          <cell r="M9766" t="str">
            <v>﻿Đang hoạt động</v>
          </cell>
          <cell r="N9766">
            <v>42696</v>
          </cell>
          <cell r="Q9766">
            <v>1</v>
          </cell>
          <cell r="T9766">
            <v>0</v>
          </cell>
          <cell r="U9766">
            <v>0</v>
          </cell>
          <cell r="V9766">
            <v>0</v>
          </cell>
        </row>
        <row r="9767">
          <cell r="D9767" t="str">
            <v>GENCASA NGHỆ AN</v>
          </cell>
          <cell r="M9767" t="str">
            <v>﻿Đang hoạt động</v>
          </cell>
          <cell r="N9767">
            <v>42692</v>
          </cell>
          <cell r="Q9767">
            <v>1</v>
          </cell>
          <cell r="T9767">
            <v>0</v>
          </cell>
          <cell r="U9767">
            <v>0</v>
          </cell>
          <cell r="V9767">
            <v>0</v>
          </cell>
        </row>
        <row r="9768">
          <cell r="D9768" t="str">
            <v>GENCASA TUYÊN QUANG</v>
          </cell>
          <cell r="M9768" t="str">
            <v>﻿Đang hoạt động</v>
          </cell>
          <cell r="N9768">
            <v>42698</v>
          </cell>
          <cell r="Q9768">
            <v>1</v>
          </cell>
          <cell r="T9768">
            <v>0</v>
          </cell>
          <cell r="U9768">
            <v>0</v>
          </cell>
          <cell r="V9768">
            <v>0</v>
          </cell>
        </row>
        <row r="9769">
          <cell r="D9769" t="str">
            <v>GENCASA TUYÊN QUANG</v>
          </cell>
          <cell r="M9769" t="str">
            <v>﻿Đang hoạt động</v>
          </cell>
          <cell r="N9769">
            <v>42696</v>
          </cell>
          <cell r="Q9769">
            <v>1</v>
          </cell>
          <cell r="T9769">
            <v>0</v>
          </cell>
          <cell r="U9769">
            <v>0</v>
          </cell>
          <cell r="V9769">
            <v>0</v>
          </cell>
        </row>
        <row r="9770">
          <cell r="D9770" t="str">
            <v>GENCASA NGHỆ AN</v>
          </cell>
          <cell r="M9770" t="str">
            <v>﻿Đang hoạt động</v>
          </cell>
          <cell r="N9770">
            <v>42692</v>
          </cell>
          <cell r="Q9770">
            <v>0</v>
          </cell>
          <cell r="T9770">
            <v>1</v>
          </cell>
          <cell r="U9770">
            <v>0</v>
          </cell>
          <cell r="V9770">
            <v>0</v>
          </cell>
        </row>
        <row r="9771">
          <cell r="D9771" t="str">
            <v>GENCASA NAM ĐỊNH</v>
          </cell>
          <cell r="M9771" t="str">
            <v>﻿Đang hoạt động</v>
          </cell>
          <cell r="N9771">
            <v>42697</v>
          </cell>
          <cell r="Q9771">
            <v>1</v>
          </cell>
          <cell r="T9771">
            <v>0</v>
          </cell>
          <cell r="U9771">
            <v>0</v>
          </cell>
          <cell r="V9771">
            <v>0</v>
          </cell>
        </row>
        <row r="9772">
          <cell r="D9772" t="str">
            <v>GENCASA TUYÊN QUANG</v>
          </cell>
          <cell r="M9772" t="str">
            <v>﻿Đang hoạt động</v>
          </cell>
          <cell r="N9772">
            <v>42696</v>
          </cell>
          <cell r="Q9772">
            <v>1</v>
          </cell>
          <cell r="T9772">
            <v>0</v>
          </cell>
          <cell r="U9772">
            <v>0</v>
          </cell>
          <cell r="V9772">
            <v>0</v>
          </cell>
        </row>
        <row r="9773">
          <cell r="D9773" t="str">
            <v>BLUE OCEAN</v>
          </cell>
          <cell r="M9773" t="str">
            <v>﻿Đang hoạt động</v>
          </cell>
          <cell r="N9773">
            <v>42697</v>
          </cell>
          <cell r="Q9773">
            <v>1</v>
          </cell>
          <cell r="T9773">
            <v>0</v>
          </cell>
          <cell r="U9773">
            <v>0</v>
          </cell>
          <cell r="V9773">
            <v>0</v>
          </cell>
        </row>
        <row r="9774">
          <cell r="D9774" t="str">
            <v>GENCASA TUYÊN QUANG</v>
          </cell>
          <cell r="M9774" t="str">
            <v>﻿Đang hoạt động</v>
          </cell>
          <cell r="N9774">
            <v>42698</v>
          </cell>
          <cell r="Q9774">
            <v>1</v>
          </cell>
          <cell r="T9774">
            <v>0</v>
          </cell>
          <cell r="U9774">
            <v>0</v>
          </cell>
          <cell r="V9774">
            <v>0</v>
          </cell>
        </row>
        <row r="9775">
          <cell r="D9775" t="str">
            <v>BLUE OCEAN</v>
          </cell>
          <cell r="M9775" t="str">
            <v>﻿Đang hoạt động</v>
          </cell>
          <cell r="N9775">
            <v>42697</v>
          </cell>
          <cell r="Q9775">
            <v>1</v>
          </cell>
          <cell r="T9775">
            <v>0</v>
          </cell>
          <cell r="U9775">
            <v>0</v>
          </cell>
          <cell r="V9775">
            <v>0</v>
          </cell>
        </row>
        <row r="9776">
          <cell r="D9776" t="str">
            <v>GENCASA TUYÊN QUANG</v>
          </cell>
          <cell r="M9776" t="str">
            <v>﻿Đang hoạt động</v>
          </cell>
          <cell r="N9776">
            <v>42696</v>
          </cell>
          <cell r="Q9776">
            <v>1</v>
          </cell>
          <cell r="T9776">
            <v>0</v>
          </cell>
          <cell r="U9776">
            <v>0</v>
          </cell>
          <cell r="V9776">
            <v>0</v>
          </cell>
        </row>
        <row r="9777">
          <cell r="D9777" t="str">
            <v>GENCASA NAM ĐỊNH</v>
          </cell>
          <cell r="M9777" t="str">
            <v>﻿Đang hoạt động</v>
          </cell>
          <cell r="N9777">
            <v>42697</v>
          </cell>
          <cell r="Q9777">
            <v>1</v>
          </cell>
          <cell r="T9777">
            <v>0</v>
          </cell>
          <cell r="U9777">
            <v>0</v>
          </cell>
          <cell r="V9777">
            <v>0</v>
          </cell>
        </row>
        <row r="9778">
          <cell r="D9778" t="str">
            <v>GENCASA NAM ĐỊNH</v>
          </cell>
          <cell r="M9778" t="str">
            <v>﻿Đang hoạt động</v>
          </cell>
          <cell r="N9778">
            <v>42697</v>
          </cell>
          <cell r="Q9778">
            <v>1</v>
          </cell>
          <cell r="T9778">
            <v>0</v>
          </cell>
          <cell r="U9778">
            <v>0</v>
          </cell>
          <cell r="V9778">
            <v>0</v>
          </cell>
        </row>
        <row r="9779">
          <cell r="D9779" t="str">
            <v>GENCASA TUYÊN QUANG</v>
          </cell>
          <cell r="M9779" t="str">
            <v>﻿Đang hoạt động</v>
          </cell>
          <cell r="N9779">
            <v>42698</v>
          </cell>
          <cell r="Q9779">
            <v>1</v>
          </cell>
          <cell r="T9779">
            <v>0</v>
          </cell>
          <cell r="U9779">
            <v>0</v>
          </cell>
          <cell r="V9779">
            <v>0</v>
          </cell>
        </row>
        <row r="9780">
          <cell r="D9780" t="str">
            <v>THE STARS 1</v>
          </cell>
          <cell r="M9780" t="str">
            <v>﻿Đang hoạt động</v>
          </cell>
          <cell r="N9780">
            <v>42697</v>
          </cell>
          <cell r="Q9780">
            <v>1</v>
          </cell>
          <cell r="T9780">
            <v>0</v>
          </cell>
          <cell r="U9780">
            <v>0</v>
          </cell>
          <cell r="V9780">
            <v>0</v>
          </cell>
        </row>
        <row r="9781">
          <cell r="D9781" t="str">
            <v>GENCASA NAM ĐỊNH</v>
          </cell>
          <cell r="M9781" t="str">
            <v>﻿Đang hoạt động</v>
          </cell>
          <cell r="N9781">
            <v>42697</v>
          </cell>
          <cell r="Q9781">
            <v>1</v>
          </cell>
          <cell r="T9781">
            <v>0</v>
          </cell>
          <cell r="U9781">
            <v>0</v>
          </cell>
          <cell r="V9781">
            <v>0</v>
          </cell>
        </row>
        <row r="9782">
          <cell r="D9782" t="str">
            <v>GENCASA TUYÊN QUANG</v>
          </cell>
          <cell r="M9782" t="str">
            <v>﻿Đang hoạt động</v>
          </cell>
          <cell r="N9782">
            <v>42696</v>
          </cell>
          <cell r="Q9782">
            <v>1</v>
          </cell>
          <cell r="T9782">
            <v>0</v>
          </cell>
          <cell r="U9782">
            <v>0</v>
          </cell>
          <cell r="V9782">
            <v>0</v>
          </cell>
        </row>
        <row r="9783">
          <cell r="D9783" t="str">
            <v>GENCASA THANH HÓA</v>
          </cell>
          <cell r="M9783" t="str">
            <v>﻿Đang hoạt động</v>
          </cell>
          <cell r="N9783">
            <v>42696</v>
          </cell>
          <cell r="Q9783">
            <v>1</v>
          </cell>
          <cell r="T9783">
            <v>0</v>
          </cell>
          <cell r="U9783">
            <v>0</v>
          </cell>
          <cell r="V9783">
            <v>0</v>
          </cell>
        </row>
        <row r="9784">
          <cell r="D9784" t="str">
            <v>BLUE OCEAN</v>
          </cell>
          <cell r="M9784" t="str">
            <v>﻿Đang hoạt động</v>
          </cell>
          <cell r="N9784">
            <v>42697</v>
          </cell>
          <cell r="Q9784">
            <v>1</v>
          </cell>
          <cell r="T9784">
            <v>0</v>
          </cell>
          <cell r="U9784">
            <v>0</v>
          </cell>
          <cell r="V9784">
            <v>0</v>
          </cell>
        </row>
        <row r="9785">
          <cell r="D9785" t="str">
            <v>THE STARS 1</v>
          </cell>
          <cell r="M9785" t="str">
            <v>﻿Đang hoạt động</v>
          </cell>
          <cell r="N9785">
            <v>42697</v>
          </cell>
          <cell r="Q9785">
            <v>1</v>
          </cell>
          <cell r="T9785">
            <v>0</v>
          </cell>
          <cell r="U9785">
            <v>0</v>
          </cell>
          <cell r="V9785">
            <v>0</v>
          </cell>
        </row>
        <row r="9786">
          <cell r="D9786" t="str">
            <v>GENCASA THANH HÓA</v>
          </cell>
          <cell r="M9786" t="str">
            <v>﻿Đang hoạt động</v>
          </cell>
          <cell r="N9786">
            <v>42696</v>
          </cell>
          <cell r="Q9786">
            <v>1</v>
          </cell>
          <cell r="T9786">
            <v>0</v>
          </cell>
          <cell r="U9786">
            <v>0</v>
          </cell>
          <cell r="V9786">
            <v>0</v>
          </cell>
        </row>
        <row r="9787">
          <cell r="D9787" t="str">
            <v>GENCASA NAM ĐỊNH</v>
          </cell>
          <cell r="M9787" t="str">
            <v>﻿Đang hoạt động</v>
          </cell>
          <cell r="N9787">
            <v>42698</v>
          </cell>
          <cell r="Q9787">
            <v>1</v>
          </cell>
          <cell r="T9787">
            <v>0</v>
          </cell>
          <cell r="U9787">
            <v>0</v>
          </cell>
          <cell r="V9787">
            <v>0</v>
          </cell>
        </row>
        <row r="9788">
          <cell r="D9788" t="str">
            <v>GENCASA TUYÊN QUANG</v>
          </cell>
          <cell r="M9788" t="str">
            <v>﻿Đang hoạt động</v>
          </cell>
          <cell r="N9788">
            <v>42696</v>
          </cell>
          <cell r="Q9788">
            <v>1</v>
          </cell>
          <cell r="T9788">
            <v>0</v>
          </cell>
          <cell r="U9788">
            <v>0</v>
          </cell>
          <cell r="V9788">
            <v>0</v>
          </cell>
        </row>
        <row r="9789">
          <cell r="D9789" t="str">
            <v>GENCASA TUYÊN QUANG</v>
          </cell>
          <cell r="M9789" t="str">
            <v>﻿Đang hoạt động</v>
          </cell>
          <cell r="N9789">
            <v>42696</v>
          </cell>
          <cell r="Q9789">
            <v>1</v>
          </cell>
          <cell r="T9789">
            <v>0</v>
          </cell>
          <cell r="U9789">
            <v>0</v>
          </cell>
          <cell r="V9789">
            <v>0</v>
          </cell>
        </row>
        <row r="9790">
          <cell r="D9790" t="str">
            <v>GENCASA NAM ĐỊNH</v>
          </cell>
          <cell r="M9790" t="str">
            <v>﻿Đang hoạt động</v>
          </cell>
          <cell r="N9790">
            <v>42698</v>
          </cell>
          <cell r="Q9790">
            <v>1</v>
          </cell>
          <cell r="T9790">
            <v>0</v>
          </cell>
          <cell r="U9790">
            <v>0</v>
          </cell>
          <cell r="V9790">
            <v>0</v>
          </cell>
        </row>
        <row r="9791">
          <cell r="D9791" t="str">
            <v>THE STARS 1</v>
          </cell>
          <cell r="M9791" t="str">
            <v>﻿Đang hoạt động</v>
          </cell>
          <cell r="N9791">
            <v>42697</v>
          </cell>
          <cell r="Q9791">
            <v>1</v>
          </cell>
          <cell r="T9791">
            <v>0</v>
          </cell>
          <cell r="U9791">
            <v>0</v>
          </cell>
          <cell r="V9791">
            <v>0</v>
          </cell>
        </row>
        <row r="9792">
          <cell r="D9792" t="str">
            <v>BLUE OCEAN</v>
          </cell>
          <cell r="M9792" t="str">
            <v>﻿Đang hoạt động</v>
          </cell>
          <cell r="N9792">
            <v>42697</v>
          </cell>
          <cell r="Q9792">
            <v>1</v>
          </cell>
          <cell r="T9792">
            <v>0</v>
          </cell>
          <cell r="U9792">
            <v>0</v>
          </cell>
          <cell r="V9792">
            <v>0</v>
          </cell>
        </row>
        <row r="9793">
          <cell r="D9793" t="str">
            <v>GENCASA THANH HÓA</v>
          </cell>
          <cell r="M9793" t="str">
            <v>﻿Đang hoạt động</v>
          </cell>
          <cell r="N9793">
            <v>42696</v>
          </cell>
          <cell r="Q9793">
            <v>1</v>
          </cell>
          <cell r="T9793">
            <v>0</v>
          </cell>
          <cell r="U9793">
            <v>0</v>
          </cell>
          <cell r="V9793">
            <v>0</v>
          </cell>
        </row>
        <row r="9794">
          <cell r="D9794" t="str">
            <v>GENCASA NAM ĐỊNH</v>
          </cell>
          <cell r="M9794" t="str">
            <v>﻿Đang hoạt động</v>
          </cell>
          <cell r="N9794">
            <v>42698</v>
          </cell>
          <cell r="Q9794">
            <v>1</v>
          </cell>
          <cell r="T9794">
            <v>0</v>
          </cell>
          <cell r="U9794">
            <v>0</v>
          </cell>
          <cell r="V9794">
            <v>0</v>
          </cell>
        </row>
        <row r="9795">
          <cell r="D9795" t="str">
            <v>THE STARS 1</v>
          </cell>
          <cell r="M9795" t="str">
            <v>﻿Đang hoạt động</v>
          </cell>
          <cell r="N9795">
            <v>42696</v>
          </cell>
          <cell r="Q9795">
            <v>1</v>
          </cell>
          <cell r="T9795">
            <v>0</v>
          </cell>
          <cell r="U9795">
            <v>0</v>
          </cell>
          <cell r="V9795">
            <v>0</v>
          </cell>
        </row>
        <row r="9796">
          <cell r="D9796" t="str">
            <v>THANH HÓA</v>
          </cell>
          <cell r="M9796" t="str">
            <v>﻿Đang hoạt động</v>
          </cell>
          <cell r="N9796">
            <v>42696</v>
          </cell>
          <cell r="Q9796">
            <v>1</v>
          </cell>
          <cell r="T9796">
            <v>0</v>
          </cell>
          <cell r="U9796">
            <v>0</v>
          </cell>
          <cell r="V9796">
            <v>0</v>
          </cell>
        </row>
        <row r="9797">
          <cell r="D9797" t="str">
            <v>GENCASA HƯNG YÊN</v>
          </cell>
          <cell r="M9797" t="str">
            <v>﻿Đang hoạt động</v>
          </cell>
          <cell r="N9797">
            <v>42692</v>
          </cell>
          <cell r="Q9797">
            <v>0</v>
          </cell>
          <cell r="T9797">
            <v>0</v>
          </cell>
          <cell r="U9797">
            <v>1</v>
          </cell>
          <cell r="V9797">
            <v>0</v>
          </cell>
        </row>
        <row r="9798">
          <cell r="D9798" t="str">
            <v>BLUE OCEAN</v>
          </cell>
          <cell r="M9798" t="str">
            <v>﻿Đang hoạt động</v>
          </cell>
          <cell r="N9798">
            <v>42697</v>
          </cell>
          <cell r="Q9798">
            <v>1</v>
          </cell>
          <cell r="T9798">
            <v>0</v>
          </cell>
          <cell r="U9798">
            <v>0</v>
          </cell>
          <cell r="V9798">
            <v>0</v>
          </cell>
        </row>
        <row r="9799">
          <cell r="D9799" t="str">
            <v>THE STARS 1</v>
          </cell>
          <cell r="M9799" t="str">
            <v>﻿Đang hoạt động</v>
          </cell>
          <cell r="N9799">
            <v>42716</v>
          </cell>
          <cell r="Q9799">
            <v>1</v>
          </cell>
          <cell r="T9799">
            <v>0</v>
          </cell>
          <cell r="U9799">
            <v>0</v>
          </cell>
          <cell r="V9799">
            <v>0</v>
          </cell>
        </row>
        <row r="9800">
          <cell r="D9800" t="str">
            <v>GENCASA NAM ĐỊNH</v>
          </cell>
          <cell r="M9800" t="str">
            <v>﻿Đang hoạt động</v>
          </cell>
          <cell r="N9800">
            <v>42697</v>
          </cell>
          <cell r="Q9800">
            <v>1</v>
          </cell>
          <cell r="T9800">
            <v>0</v>
          </cell>
          <cell r="U9800">
            <v>0</v>
          </cell>
          <cell r="V9800">
            <v>0</v>
          </cell>
        </row>
        <row r="9801">
          <cell r="D9801" t="str">
            <v>GENCASA THANH HÓA</v>
          </cell>
          <cell r="M9801" t="str">
            <v>﻿Đang hoạt động</v>
          </cell>
          <cell r="N9801">
            <v>42696</v>
          </cell>
          <cell r="Q9801">
            <v>1</v>
          </cell>
          <cell r="T9801">
            <v>0</v>
          </cell>
          <cell r="U9801">
            <v>0</v>
          </cell>
          <cell r="V9801">
            <v>0</v>
          </cell>
        </row>
        <row r="9802">
          <cell r="D9802" t="str">
            <v>GENCASA TUYÊN QUANG</v>
          </cell>
          <cell r="M9802" t="str">
            <v>﻿Đang hoạt động</v>
          </cell>
          <cell r="N9802">
            <v>42698</v>
          </cell>
          <cell r="Q9802">
            <v>1</v>
          </cell>
          <cell r="T9802">
            <v>0</v>
          </cell>
          <cell r="U9802">
            <v>0</v>
          </cell>
          <cell r="V9802">
            <v>0</v>
          </cell>
        </row>
        <row r="9803">
          <cell r="D9803" t="str">
            <v>THE STARS 1</v>
          </cell>
          <cell r="M9803" t="str">
            <v>﻿Đang hoạt động</v>
          </cell>
          <cell r="N9803">
            <v>42697</v>
          </cell>
          <cell r="Q9803">
            <v>1</v>
          </cell>
          <cell r="T9803">
            <v>0</v>
          </cell>
          <cell r="U9803">
            <v>0</v>
          </cell>
          <cell r="V9803">
            <v>0</v>
          </cell>
        </row>
        <row r="9804">
          <cell r="D9804" t="str">
            <v>GENCASA NAM ĐỊNH</v>
          </cell>
          <cell r="M9804" t="str">
            <v>﻿Đang hoạt động</v>
          </cell>
          <cell r="N9804">
            <v>42697</v>
          </cell>
          <cell r="Q9804">
            <v>1</v>
          </cell>
          <cell r="T9804">
            <v>0</v>
          </cell>
          <cell r="U9804">
            <v>0</v>
          </cell>
          <cell r="V9804">
            <v>0</v>
          </cell>
        </row>
        <row r="9805">
          <cell r="D9805" t="str">
            <v>BLUE OCEAN</v>
          </cell>
          <cell r="M9805" t="str">
            <v>﻿Đang hoạt động</v>
          </cell>
          <cell r="N9805">
            <v>42697</v>
          </cell>
          <cell r="Q9805">
            <v>1</v>
          </cell>
          <cell r="T9805">
            <v>0</v>
          </cell>
          <cell r="U9805">
            <v>0</v>
          </cell>
          <cell r="V9805">
            <v>0</v>
          </cell>
        </row>
        <row r="9806">
          <cell r="D9806" t="str">
            <v>GENCASA THANH HÓA</v>
          </cell>
          <cell r="M9806" t="str">
            <v>﻿Tạm đình chỉ</v>
          </cell>
          <cell r="N9806">
            <v>42697</v>
          </cell>
          <cell r="Q9806">
            <v>0</v>
          </cell>
          <cell r="T9806">
            <v>0</v>
          </cell>
          <cell r="U9806">
            <v>1</v>
          </cell>
          <cell r="V9806">
            <v>0</v>
          </cell>
        </row>
        <row r="9807">
          <cell r="D9807" t="str">
            <v>GENCASA THANH HÓA</v>
          </cell>
          <cell r="M9807" t="str">
            <v>﻿Đang hoạt động</v>
          </cell>
          <cell r="N9807">
            <v>42696</v>
          </cell>
          <cell r="Q9807">
            <v>1</v>
          </cell>
          <cell r="T9807">
            <v>0</v>
          </cell>
          <cell r="U9807">
            <v>0</v>
          </cell>
          <cell r="V9807">
            <v>0</v>
          </cell>
        </row>
        <row r="9808">
          <cell r="D9808" t="str">
            <v>THE STARS 1</v>
          </cell>
          <cell r="M9808" t="str">
            <v>﻿Đang hoạt động</v>
          </cell>
          <cell r="N9808">
            <v>42697</v>
          </cell>
          <cell r="Q9808">
            <v>1</v>
          </cell>
          <cell r="T9808">
            <v>0</v>
          </cell>
          <cell r="U9808">
            <v>0</v>
          </cell>
          <cell r="V9808">
            <v>0</v>
          </cell>
        </row>
        <row r="9809">
          <cell r="D9809" t="str">
            <v>GENCASA NAM ĐỊNH</v>
          </cell>
          <cell r="M9809" t="str">
            <v>﻿Đang hoạt động</v>
          </cell>
          <cell r="N9809">
            <v>42699</v>
          </cell>
          <cell r="Q9809">
            <v>1</v>
          </cell>
          <cell r="T9809">
            <v>0</v>
          </cell>
          <cell r="U9809">
            <v>0</v>
          </cell>
          <cell r="V9809">
            <v>0</v>
          </cell>
        </row>
        <row r="9810">
          <cell r="D9810" t="str">
            <v>SUNFLOWER</v>
          </cell>
          <cell r="M9810" t="str">
            <v>﻿Đang hoạt động</v>
          </cell>
          <cell r="N9810">
            <v>41864</v>
          </cell>
          <cell r="Q9810">
            <v>0</v>
          </cell>
          <cell r="T9810">
            <v>0</v>
          </cell>
          <cell r="U9810">
            <v>1</v>
          </cell>
          <cell r="V9810">
            <v>0</v>
          </cell>
        </row>
        <row r="9811">
          <cell r="D9811" t="str">
            <v>PHI MÃ</v>
          </cell>
          <cell r="M9811" t="str">
            <v>﻿Đang hoạt động</v>
          </cell>
          <cell r="N9811">
            <v>42696</v>
          </cell>
          <cell r="Q9811">
            <v>1</v>
          </cell>
          <cell r="T9811">
            <v>0</v>
          </cell>
          <cell r="U9811">
            <v>0</v>
          </cell>
          <cell r="V9811">
            <v>0</v>
          </cell>
        </row>
        <row r="9812">
          <cell r="D9812" t="str">
            <v>GENCASA THANH HÓA</v>
          </cell>
          <cell r="M9812" t="str">
            <v>﻿Đang hoạt động</v>
          </cell>
          <cell r="N9812">
            <v>42696</v>
          </cell>
          <cell r="Q9812">
            <v>1</v>
          </cell>
          <cell r="T9812">
            <v>0</v>
          </cell>
          <cell r="U9812">
            <v>0</v>
          </cell>
          <cell r="V9812">
            <v>0</v>
          </cell>
        </row>
        <row r="9813">
          <cell r="D9813" t="str">
            <v>GENCASA YÊN BÁI</v>
          </cell>
          <cell r="M9813" t="str">
            <v>﻿Đang hoạt động</v>
          </cell>
          <cell r="N9813">
            <v>42697</v>
          </cell>
          <cell r="Q9813">
            <v>1</v>
          </cell>
          <cell r="T9813">
            <v>0</v>
          </cell>
          <cell r="U9813">
            <v>0</v>
          </cell>
          <cell r="V9813">
            <v>0</v>
          </cell>
        </row>
        <row r="9814">
          <cell r="D9814" t="str">
            <v>PHI MÃ</v>
          </cell>
          <cell r="M9814" t="str">
            <v>﻿Đang hoạt động</v>
          </cell>
          <cell r="N9814">
            <v>42696</v>
          </cell>
          <cell r="Q9814">
            <v>1</v>
          </cell>
          <cell r="T9814">
            <v>0</v>
          </cell>
          <cell r="U9814">
            <v>0</v>
          </cell>
          <cell r="V9814">
            <v>0</v>
          </cell>
        </row>
        <row r="9815">
          <cell r="D9815" t="str">
            <v>GENCASA THANH HÓA</v>
          </cell>
          <cell r="M9815" t="str">
            <v>﻿Đang hoạt động</v>
          </cell>
          <cell r="N9815">
            <v>42697</v>
          </cell>
          <cell r="Q9815">
            <v>0</v>
          </cell>
          <cell r="T9815">
            <v>0</v>
          </cell>
          <cell r="U9815">
            <v>1</v>
          </cell>
          <cell r="V9815">
            <v>0</v>
          </cell>
        </row>
        <row r="9816">
          <cell r="D9816" t="str">
            <v>GENCASA YÊN BÁI</v>
          </cell>
          <cell r="M9816" t="str">
            <v>﻿Đang hoạt động</v>
          </cell>
          <cell r="N9816">
            <v>42697</v>
          </cell>
          <cell r="Q9816">
            <v>1</v>
          </cell>
          <cell r="T9816">
            <v>0</v>
          </cell>
          <cell r="U9816">
            <v>0</v>
          </cell>
          <cell r="V9816">
            <v>0</v>
          </cell>
        </row>
        <row r="9817">
          <cell r="D9817" t="str">
            <v>THE LIGHT</v>
          </cell>
          <cell r="M9817" t="str">
            <v>﻿Đang hoạt động</v>
          </cell>
          <cell r="N9817">
            <v>42692</v>
          </cell>
          <cell r="Q9817">
            <v>1</v>
          </cell>
          <cell r="T9817">
            <v>0</v>
          </cell>
          <cell r="U9817">
            <v>0</v>
          </cell>
          <cell r="V9817">
            <v>0</v>
          </cell>
        </row>
        <row r="9818">
          <cell r="D9818" t="str">
            <v>GENCASA THANH HÓA</v>
          </cell>
          <cell r="M9818" t="str">
            <v>﻿Đang hoạt động</v>
          </cell>
          <cell r="N9818">
            <v>42696</v>
          </cell>
          <cell r="Q9818">
            <v>1</v>
          </cell>
          <cell r="T9818">
            <v>0</v>
          </cell>
          <cell r="U9818">
            <v>0</v>
          </cell>
          <cell r="V9818">
            <v>0</v>
          </cell>
        </row>
        <row r="9819">
          <cell r="D9819" t="str">
            <v>GENCASA YÊN BÁI</v>
          </cell>
          <cell r="M9819" t="str">
            <v>﻿Đang hoạt động</v>
          </cell>
          <cell r="N9819">
            <v>42697</v>
          </cell>
          <cell r="Q9819">
            <v>1</v>
          </cell>
          <cell r="T9819">
            <v>0</v>
          </cell>
          <cell r="U9819">
            <v>0</v>
          </cell>
          <cell r="V9819">
            <v>0</v>
          </cell>
        </row>
        <row r="9820">
          <cell r="D9820" t="str">
            <v>GENCASA NAM ĐỊNH</v>
          </cell>
          <cell r="M9820" t="str">
            <v>﻿Tạm đình chỉ</v>
          </cell>
          <cell r="N9820">
            <v>42697</v>
          </cell>
          <cell r="Q9820">
            <v>0</v>
          </cell>
          <cell r="T9820">
            <v>0</v>
          </cell>
          <cell r="U9820">
            <v>1</v>
          </cell>
          <cell r="V9820">
            <v>0</v>
          </cell>
        </row>
        <row r="9821">
          <cell r="D9821" t="str">
            <v>GENCASA YÊN BÁI</v>
          </cell>
          <cell r="M9821" t="str">
            <v>﻿Đang hoạt động</v>
          </cell>
          <cell r="N9821">
            <v>42697</v>
          </cell>
          <cell r="Q9821">
            <v>1</v>
          </cell>
          <cell r="T9821">
            <v>0</v>
          </cell>
          <cell r="U9821">
            <v>0</v>
          </cell>
          <cell r="V9821">
            <v>0</v>
          </cell>
        </row>
        <row r="9822">
          <cell r="D9822" t="str">
            <v>GENCASA THANH HÓA</v>
          </cell>
          <cell r="M9822" t="str">
            <v>﻿Đang hoạt động</v>
          </cell>
          <cell r="N9822">
            <v>42696</v>
          </cell>
          <cell r="Q9822">
            <v>1</v>
          </cell>
          <cell r="T9822">
            <v>0</v>
          </cell>
          <cell r="U9822">
            <v>0</v>
          </cell>
          <cell r="V9822">
            <v>0</v>
          </cell>
        </row>
        <row r="9823">
          <cell r="D9823" t="str">
            <v>GENCASA YÊN BÁI</v>
          </cell>
          <cell r="M9823" t="str">
            <v>﻿Đang hoạt động</v>
          </cell>
          <cell r="N9823">
            <v>42696</v>
          </cell>
          <cell r="Q9823">
            <v>1</v>
          </cell>
          <cell r="T9823">
            <v>0</v>
          </cell>
          <cell r="U9823">
            <v>0</v>
          </cell>
          <cell r="V9823">
            <v>0</v>
          </cell>
        </row>
        <row r="9824">
          <cell r="D9824" t="str">
            <v>GENCASA NAM ĐỊNH</v>
          </cell>
          <cell r="M9824" t="str">
            <v>﻿Đang hoạt động</v>
          </cell>
          <cell r="N9824">
            <v>42697</v>
          </cell>
          <cell r="Q9824">
            <v>0</v>
          </cell>
          <cell r="T9824">
            <v>0</v>
          </cell>
          <cell r="U9824">
            <v>1</v>
          </cell>
          <cell r="V9824">
            <v>0</v>
          </cell>
        </row>
        <row r="9825">
          <cell r="D9825" t="str">
            <v>GENCASA THANH HÓA</v>
          </cell>
          <cell r="M9825" t="str">
            <v>﻿Đang hoạt động</v>
          </cell>
          <cell r="N9825">
            <v>42696</v>
          </cell>
          <cell r="Q9825">
            <v>1</v>
          </cell>
          <cell r="T9825">
            <v>0</v>
          </cell>
          <cell r="U9825">
            <v>0</v>
          </cell>
          <cell r="V9825">
            <v>0</v>
          </cell>
        </row>
        <row r="9826">
          <cell r="D9826" t="str">
            <v>THE LIGHT</v>
          </cell>
          <cell r="M9826" t="str">
            <v>﻿Đang hoạt động</v>
          </cell>
          <cell r="N9826">
            <v>42692</v>
          </cell>
          <cell r="Q9826">
            <v>1</v>
          </cell>
          <cell r="T9826">
            <v>0</v>
          </cell>
          <cell r="U9826">
            <v>0</v>
          </cell>
          <cell r="V9826">
            <v>0</v>
          </cell>
        </row>
        <row r="9827">
          <cell r="D9827" t="str">
            <v>DIAMOND</v>
          </cell>
          <cell r="M9827" t="str">
            <v>﻿Đang hoạt động</v>
          </cell>
          <cell r="N9827">
            <v>42696</v>
          </cell>
          <cell r="Q9827">
            <v>0</v>
          </cell>
          <cell r="T9827">
            <v>0</v>
          </cell>
          <cell r="U9827">
            <v>1</v>
          </cell>
          <cell r="V9827">
            <v>0</v>
          </cell>
        </row>
        <row r="9828">
          <cell r="D9828" t="str">
            <v>GENCASA THANH HÓA</v>
          </cell>
          <cell r="M9828" t="str">
            <v>﻿Đang hoạt động</v>
          </cell>
          <cell r="N9828">
            <v>42696</v>
          </cell>
          <cell r="Q9828">
            <v>1</v>
          </cell>
          <cell r="T9828">
            <v>0</v>
          </cell>
          <cell r="U9828">
            <v>0</v>
          </cell>
          <cell r="V9828">
            <v>0</v>
          </cell>
        </row>
        <row r="9829">
          <cell r="D9829" t="str">
            <v>GENCASA LAM SƠN</v>
          </cell>
          <cell r="M9829" t="str">
            <v>﻿Đang hoạt động</v>
          </cell>
          <cell r="N9829">
            <v>42699</v>
          </cell>
          <cell r="Q9829">
            <v>1</v>
          </cell>
          <cell r="T9829">
            <v>0</v>
          </cell>
          <cell r="U9829">
            <v>0</v>
          </cell>
          <cell r="V9829">
            <v>0</v>
          </cell>
        </row>
        <row r="9830">
          <cell r="D9830" t="str">
            <v>THE LIGHT</v>
          </cell>
          <cell r="M9830" t="str">
            <v>﻿Đang hoạt động</v>
          </cell>
          <cell r="N9830">
            <v>42692</v>
          </cell>
          <cell r="Q9830">
            <v>1</v>
          </cell>
          <cell r="T9830">
            <v>0</v>
          </cell>
          <cell r="U9830">
            <v>0</v>
          </cell>
          <cell r="V9830">
            <v>0</v>
          </cell>
        </row>
        <row r="9831">
          <cell r="D9831" t="str">
            <v>GENCASA NAM ĐỊNH</v>
          </cell>
          <cell r="M9831" t="str">
            <v>﻿Đang hoạt động</v>
          </cell>
          <cell r="N9831">
            <v>42786</v>
          </cell>
          <cell r="Q9831">
            <v>0</v>
          </cell>
          <cell r="T9831">
            <v>0</v>
          </cell>
          <cell r="U9831">
            <v>1</v>
          </cell>
          <cell r="V9831">
            <v>0</v>
          </cell>
        </row>
        <row r="9832">
          <cell r="D9832" t="str">
            <v>GENCASA TUYÊN QUANG</v>
          </cell>
          <cell r="M9832" t="str">
            <v>﻿Đang hoạt động</v>
          </cell>
          <cell r="N9832">
            <v>42696</v>
          </cell>
          <cell r="Q9832">
            <v>0</v>
          </cell>
          <cell r="T9832">
            <v>0</v>
          </cell>
          <cell r="U9832">
            <v>1</v>
          </cell>
          <cell r="V9832">
            <v>0</v>
          </cell>
        </row>
        <row r="9833">
          <cell r="D9833" t="str">
            <v>GENCASA LAM SƠN</v>
          </cell>
          <cell r="M9833" t="str">
            <v>﻿Đang hoạt động</v>
          </cell>
          <cell r="N9833">
            <v>42697</v>
          </cell>
          <cell r="Q9833">
            <v>1</v>
          </cell>
          <cell r="T9833">
            <v>0</v>
          </cell>
          <cell r="U9833">
            <v>0</v>
          </cell>
          <cell r="V9833">
            <v>0</v>
          </cell>
        </row>
        <row r="9834">
          <cell r="D9834" t="str">
            <v>GENCASA TUYÊN QUANG</v>
          </cell>
          <cell r="M9834" t="str">
            <v>﻿Đang hoạt động</v>
          </cell>
          <cell r="N9834">
            <v>42698</v>
          </cell>
          <cell r="Q9834">
            <v>0</v>
          </cell>
          <cell r="T9834">
            <v>0</v>
          </cell>
          <cell r="U9834">
            <v>1</v>
          </cell>
          <cell r="V9834">
            <v>0</v>
          </cell>
        </row>
        <row r="9835">
          <cell r="D9835" t="str">
            <v>GENCASA THANH HÓA</v>
          </cell>
          <cell r="M9835" t="str">
            <v>﻿Đang hoạt động</v>
          </cell>
          <cell r="N9835">
            <v>42696</v>
          </cell>
          <cell r="Q9835">
            <v>0</v>
          </cell>
          <cell r="T9835">
            <v>1</v>
          </cell>
          <cell r="U9835">
            <v>0</v>
          </cell>
          <cell r="V9835">
            <v>0</v>
          </cell>
        </row>
        <row r="9836">
          <cell r="D9836" t="str">
            <v>THE LIGHT</v>
          </cell>
          <cell r="M9836" t="str">
            <v>﻿Đang hoạt động</v>
          </cell>
          <cell r="N9836">
            <v>42692</v>
          </cell>
          <cell r="Q9836">
            <v>1</v>
          </cell>
          <cell r="T9836">
            <v>0</v>
          </cell>
          <cell r="U9836">
            <v>0</v>
          </cell>
          <cell r="V9836">
            <v>0</v>
          </cell>
        </row>
        <row r="9837">
          <cell r="D9837" t="str">
            <v>GENCASA NAM ĐỊNH</v>
          </cell>
          <cell r="M9837" t="str">
            <v>﻿Đang hoạt động</v>
          </cell>
          <cell r="N9837">
            <v>42697</v>
          </cell>
          <cell r="Q9837">
            <v>0</v>
          </cell>
          <cell r="T9837">
            <v>0</v>
          </cell>
          <cell r="U9837">
            <v>1</v>
          </cell>
          <cell r="V9837">
            <v>0</v>
          </cell>
        </row>
        <row r="9838">
          <cell r="D9838" t="str">
            <v>GENCASA TUYÊN QUANG</v>
          </cell>
          <cell r="M9838" t="str">
            <v>﻿Đang hoạt động</v>
          </cell>
          <cell r="N9838">
            <v>42696</v>
          </cell>
          <cell r="Q9838">
            <v>0</v>
          </cell>
          <cell r="T9838">
            <v>0</v>
          </cell>
          <cell r="U9838">
            <v>1</v>
          </cell>
          <cell r="V9838">
            <v>0</v>
          </cell>
        </row>
        <row r="9839">
          <cell r="D9839" t="str">
            <v>GENCASA THANH HÓA</v>
          </cell>
          <cell r="M9839" t="str">
            <v>﻿Đang hoạt động</v>
          </cell>
          <cell r="N9839">
            <v>42696</v>
          </cell>
          <cell r="Q9839">
            <v>1</v>
          </cell>
          <cell r="T9839">
            <v>0</v>
          </cell>
          <cell r="U9839">
            <v>0</v>
          </cell>
          <cell r="V9839">
            <v>0</v>
          </cell>
        </row>
        <row r="9840">
          <cell r="D9840" t="str">
            <v>GENCASA HƯNG YÊN</v>
          </cell>
          <cell r="M9840" t="str">
            <v>﻿Đang hoạt động</v>
          </cell>
          <cell r="N9840">
            <v>42692</v>
          </cell>
          <cell r="Q9840">
            <v>0</v>
          </cell>
          <cell r="T9840">
            <v>0</v>
          </cell>
          <cell r="U9840">
            <v>1</v>
          </cell>
          <cell r="V9840">
            <v>0</v>
          </cell>
        </row>
        <row r="9841">
          <cell r="D9841" t="str">
            <v>GENCASA TUYÊN QUANG</v>
          </cell>
          <cell r="M9841" t="str">
            <v>﻿Đang hoạt động</v>
          </cell>
          <cell r="N9841">
            <v>42698</v>
          </cell>
          <cell r="Q9841">
            <v>0</v>
          </cell>
          <cell r="T9841">
            <v>0</v>
          </cell>
          <cell r="U9841">
            <v>1</v>
          </cell>
          <cell r="V9841">
            <v>0</v>
          </cell>
        </row>
        <row r="9842">
          <cell r="D9842" t="str">
            <v>GENCASA THANH HÓA</v>
          </cell>
          <cell r="M9842" t="str">
            <v>﻿Đang hoạt động</v>
          </cell>
          <cell r="N9842">
            <v>42697</v>
          </cell>
          <cell r="Q9842">
            <v>1</v>
          </cell>
          <cell r="T9842">
            <v>0</v>
          </cell>
          <cell r="U9842">
            <v>0</v>
          </cell>
          <cell r="V9842">
            <v>0</v>
          </cell>
        </row>
        <row r="9843">
          <cell r="D9843" t="str">
            <v>THE LIGHT</v>
          </cell>
          <cell r="M9843" t="str">
            <v>﻿Đang hoạt động</v>
          </cell>
          <cell r="N9843">
            <v>42692</v>
          </cell>
          <cell r="Q9843">
            <v>1</v>
          </cell>
          <cell r="T9843">
            <v>0</v>
          </cell>
          <cell r="U9843">
            <v>0</v>
          </cell>
          <cell r="V9843">
            <v>0</v>
          </cell>
        </row>
        <row r="9844">
          <cell r="D9844" t="str">
            <v>GENCASA TUYÊN QUANG</v>
          </cell>
          <cell r="M9844" t="str">
            <v>﻿Đang hoạt động</v>
          </cell>
          <cell r="N9844">
            <v>42698</v>
          </cell>
          <cell r="Q9844">
            <v>0</v>
          </cell>
          <cell r="T9844">
            <v>0</v>
          </cell>
          <cell r="U9844">
            <v>1</v>
          </cell>
          <cell r="V9844">
            <v>0</v>
          </cell>
        </row>
        <row r="9845">
          <cell r="D9845" t="str">
            <v>THE LIGHT</v>
          </cell>
          <cell r="M9845" t="str">
            <v>﻿Đang hoạt động</v>
          </cell>
          <cell r="N9845">
            <v>42692</v>
          </cell>
          <cell r="Q9845">
            <v>1</v>
          </cell>
          <cell r="T9845">
            <v>0</v>
          </cell>
          <cell r="U9845">
            <v>0</v>
          </cell>
          <cell r="V9845">
            <v>0</v>
          </cell>
        </row>
        <row r="9846">
          <cell r="D9846" t="str">
            <v>GENCASA TUYÊN QUANG</v>
          </cell>
          <cell r="M9846" t="str">
            <v>﻿Đang hoạt động</v>
          </cell>
          <cell r="N9846">
            <v>42696</v>
          </cell>
          <cell r="Q9846">
            <v>0</v>
          </cell>
          <cell r="T9846">
            <v>0</v>
          </cell>
          <cell r="U9846">
            <v>1</v>
          </cell>
          <cell r="V9846">
            <v>0</v>
          </cell>
        </row>
        <row r="9847">
          <cell r="D9847" t="str">
            <v>GENCASA NAM ĐỊNH</v>
          </cell>
          <cell r="M9847" t="str">
            <v>﻿Đang hoạt động</v>
          </cell>
          <cell r="N9847">
            <v>42786</v>
          </cell>
          <cell r="Q9847">
            <v>0</v>
          </cell>
          <cell r="T9847">
            <v>0</v>
          </cell>
          <cell r="U9847">
            <v>1</v>
          </cell>
          <cell r="V9847">
            <v>0</v>
          </cell>
        </row>
        <row r="9848">
          <cell r="D9848" t="str">
            <v>GENCASA TUYÊN QUANG</v>
          </cell>
          <cell r="M9848" t="str">
            <v>﻿Đang hoạt động</v>
          </cell>
          <cell r="N9848">
            <v>42696</v>
          </cell>
          <cell r="Q9848">
            <v>0</v>
          </cell>
          <cell r="T9848">
            <v>0</v>
          </cell>
          <cell r="U9848">
            <v>1</v>
          </cell>
          <cell r="V9848">
            <v>0</v>
          </cell>
        </row>
        <row r="9849">
          <cell r="D9849" t="str">
            <v>GENCASA YÊN BÁI</v>
          </cell>
          <cell r="M9849" t="str">
            <v>﻿Đang hoạt động</v>
          </cell>
          <cell r="N9849">
            <v>42696</v>
          </cell>
          <cell r="Q9849">
            <v>0</v>
          </cell>
          <cell r="T9849">
            <v>0</v>
          </cell>
          <cell r="U9849">
            <v>1</v>
          </cell>
          <cell r="V9849">
            <v>0</v>
          </cell>
        </row>
        <row r="9850">
          <cell r="D9850" t="str">
            <v>GENCASA TUYÊN QUANG</v>
          </cell>
          <cell r="M9850" t="str">
            <v>﻿Đang hoạt động</v>
          </cell>
          <cell r="N9850">
            <v>42698</v>
          </cell>
          <cell r="Q9850">
            <v>0</v>
          </cell>
          <cell r="T9850">
            <v>0</v>
          </cell>
          <cell r="U9850">
            <v>1</v>
          </cell>
          <cell r="V9850">
            <v>0</v>
          </cell>
        </row>
        <row r="9851">
          <cell r="D9851" t="str">
            <v>THE LIGHT</v>
          </cell>
          <cell r="M9851" t="str">
            <v>﻿Đang hoạt động</v>
          </cell>
          <cell r="N9851">
            <v>42692</v>
          </cell>
          <cell r="Q9851">
            <v>1</v>
          </cell>
          <cell r="T9851">
            <v>0</v>
          </cell>
          <cell r="U9851">
            <v>0</v>
          </cell>
          <cell r="V9851">
            <v>0</v>
          </cell>
        </row>
        <row r="9852">
          <cell r="D9852" t="str">
            <v>GENCASA TUYÊN QUANG</v>
          </cell>
          <cell r="M9852" t="str">
            <v>﻿Đang hoạt động</v>
          </cell>
          <cell r="N9852">
            <v>42696</v>
          </cell>
          <cell r="Q9852">
            <v>0</v>
          </cell>
          <cell r="T9852">
            <v>0</v>
          </cell>
          <cell r="U9852">
            <v>1</v>
          </cell>
          <cell r="V9852">
            <v>0</v>
          </cell>
        </row>
        <row r="9853">
          <cell r="D9853" t="str">
            <v>THE LIGHT</v>
          </cell>
          <cell r="M9853" t="str">
            <v>﻿Đang hoạt động</v>
          </cell>
          <cell r="N9853">
            <v>42692</v>
          </cell>
          <cell r="Q9853">
            <v>1</v>
          </cell>
          <cell r="T9853">
            <v>0</v>
          </cell>
          <cell r="U9853">
            <v>0</v>
          </cell>
          <cell r="V9853">
            <v>0</v>
          </cell>
        </row>
        <row r="9854">
          <cell r="D9854" t="str">
            <v>THE LIGHT</v>
          </cell>
          <cell r="M9854" t="str">
            <v>﻿Đang hoạt động</v>
          </cell>
          <cell r="N9854">
            <v>42692</v>
          </cell>
          <cell r="Q9854">
            <v>1</v>
          </cell>
          <cell r="T9854">
            <v>0</v>
          </cell>
          <cell r="U9854">
            <v>0</v>
          </cell>
          <cell r="V9854">
            <v>0</v>
          </cell>
        </row>
        <row r="9855">
          <cell r="D9855" t="str">
            <v>THE LIGHT</v>
          </cell>
          <cell r="M9855" t="str">
            <v>﻿Đang hoạt động</v>
          </cell>
          <cell r="N9855">
            <v>42692</v>
          </cell>
          <cell r="Q9855">
            <v>1</v>
          </cell>
          <cell r="T9855">
            <v>0</v>
          </cell>
          <cell r="U9855">
            <v>0</v>
          </cell>
          <cell r="V9855">
            <v>0</v>
          </cell>
        </row>
        <row r="9856">
          <cell r="D9856" t="str">
            <v>GENCASA NAM ĐỊNH</v>
          </cell>
          <cell r="M9856" t="str">
            <v>﻿Đang hoạt động</v>
          </cell>
          <cell r="N9856">
            <v>42697</v>
          </cell>
          <cell r="Q9856">
            <v>1</v>
          </cell>
          <cell r="T9856">
            <v>0</v>
          </cell>
          <cell r="U9856">
            <v>0</v>
          </cell>
          <cell r="V9856">
            <v>0</v>
          </cell>
        </row>
        <row r="9857">
          <cell r="D9857" t="str">
            <v>GENCASA NAM ĐỊNH</v>
          </cell>
          <cell r="M9857" t="str">
            <v>﻿Đang hoạt động</v>
          </cell>
          <cell r="N9857">
            <v>42698</v>
          </cell>
          <cell r="Q9857">
            <v>1</v>
          </cell>
          <cell r="T9857">
            <v>0</v>
          </cell>
          <cell r="U9857">
            <v>0</v>
          </cell>
          <cell r="V9857">
            <v>0</v>
          </cell>
        </row>
        <row r="9858">
          <cell r="D9858" t="str">
            <v>BÌNH MINH</v>
          </cell>
          <cell r="M9858" t="str">
            <v>﻿Đang hoạt động</v>
          </cell>
          <cell r="N9858">
            <v>42723</v>
          </cell>
          <cell r="Q9858">
            <v>1</v>
          </cell>
          <cell r="T9858">
            <v>0</v>
          </cell>
          <cell r="U9858">
            <v>0</v>
          </cell>
          <cell r="V9858">
            <v>0</v>
          </cell>
        </row>
        <row r="9859">
          <cell r="D9859" t="str">
            <v>GENCASA NAM ĐỊNH</v>
          </cell>
          <cell r="M9859" t="str">
            <v>﻿Đang hoạt động</v>
          </cell>
          <cell r="N9859">
            <v>42698</v>
          </cell>
          <cell r="Q9859">
            <v>1</v>
          </cell>
          <cell r="T9859">
            <v>0</v>
          </cell>
          <cell r="U9859">
            <v>0</v>
          </cell>
          <cell r="V9859">
            <v>0</v>
          </cell>
        </row>
        <row r="9860">
          <cell r="D9860" t="str">
            <v>THE ROME</v>
          </cell>
          <cell r="M9860" t="str">
            <v>﻿Đang hoạt động</v>
          </cell>
          <cell r="N9860">
            <v>42696</v>
          </cell>
          <cell r="Q9860">
            <v>1</v>
          </cell>
          <cell r="T9860">
            <v>0</v>
          </cell>
          <cell r="U9860">
            <v>0</v>
          </cell>
          <cell r="V9860">
            <v>0</v>
          </cell>
        </row>
        <row r="9861">
          <cell r="D9861" t="str">
            <v>THE KEY</v>
          </cell>
          <cell r="M9861" t="str">
            <v>﻿Đang hoạt động</v>
          </cell>
          <cell r="N9861">
            <v>42696</v>
          </cell>
          <cell r="Q9861">
            <v>1</v>
          </cell>
          <cell r="T9861">
            <v>0</v>
          </cell>
          <cell r="U9861">
            <v>0</v>
          </cell>
          <cell r="V9861">
            <v>0</v>
          </cell>
        </row>
        <row r="9862">
          <cell r="D9862" t="str">
            <v>MEGA</v>
          </cell>
          <cell r="M9862" t="str">
            <v>﻿Đang hoạt động</v>
          </cell>
          <cell r="N9862">
            <v>42703</v>
          </cell>
          <cell r="Q9862">
            <v>1</v>
          </cell>
          <cell r="T9862">
            <v>0</v>
          </cell>
          <cell r="U9862">
            <v>0</v>
          </cell>
          <cell r="V9862">
            <v>0</v>
          </cell>
        </row>
        <row r="9863">
          <cell r="D9863" t="str">
            <v>SUNFLOWER</v>
          </cell>
          <cell r="M9863" t="str">
            <v>﻿Đang hoạt động</v>
          </cell>
          <cell r="N9863">
            <v>42697</v>
          </cell>
          <cell r="Q9863">
            <v>1</v>
          </cell>
          <cell r="T9863">
            <v>0</v>
          </cell>
          <cell r="U9863">
            <v>0</v>
          </cell>
          <cell r="V9863">
            <v>0</v>
          </cell>
        </row>
        <row r="9864">
          <cell r="D9864" t="str">
            <v>SUNFLOWER</v>
          </cell>
          <cell r="M9864" t="str">
            <v>﻿Đang hoạt động</v>
          </cell>
          <cell r="N9864">
            <v>42703</v>
          </cell>
          <cell r="Q9864">
            <v>1</v>
          </cell>
          <cell r="T9864">
            <v>0</v>
          </cell>
          <cell r="U9864">
            <v>0</v>
          </cell>
          <cell r="V9864">
            <v>0</v>
          </cell>
        </row>
        <row r="9865">
          <cell r="D9865" t="str">
            <v>F.B.I</v>
          </cell>
          <cell r="M9865" t="str">
            <v>﻿Đang hoạt động</v>
          </cell>
          <cell r="N9865">
            <v>42717</v>
          </cell>
          <cell r="Q9865">
            <v>1</v>
          </cell>
          <cell r="T9865">
            <v>0</v>
          </cell>
          <cell r="U9865">
            <v>0</v>
          </cell>
          <cell r="V9865">
            <v>0</v>
          </cell>
        </row>
        <row r="9866">
          <cell r="D9866" t="str">
            <v>THE ROME</v>
          </cell>
          <cell r="M9866" t="str">
            <v>﻿Đang hoạt động</v>
          </cell>
          <cell r="N9866">
            <v>42696</v>
          </cell>
          <cell r="Q9866">
            <v>1</v>
          </cell>
          <cell r="T9866">
            <v>0</v>
          </cell>
          <cell r="U9866">
            <v>0</v>
          </cell>
          <cell r="V9866">
            <v>0</v>
          </cell>
        </row>
        <row r="9867">
          <cell r="D9867" t="str">
            <v>GENCASA TUYÊN QUANG</v>
          </cell>
          <cell r="M9867" t="str">
            <v>﻿Đang hoạt động</v>
          </cell>
          <cell r="N9867">
            <v>42725</v>
          </cell>
          <cell r="Q9867">
            <v>0</v>
          </cell>
          <cell r="T9867">
            <v>0</v>
          </cell>
          <cell r="U9867">
            <v>1</v>
          </cell>
          <cell r="V9867">
            <v>0</v>
          </cell>
        </row>
        <row r="9868">
          <cell r="D9868" t="str">
            <v>ALLEGRO</v>
          </cell>
          <cell r="M9868" t="str">
            <v>﻿Đang hoạt động</v>
          </cell>
          <cell r="N9868">
            <v>42717</v>
          </cell>
          <cell r="Q9868">
            <v>1</v>
          </cell>
          <cell r="T9868">
            <v>0</v>
          </cell>
          <cell r="U9868">
            <v>0</v>
          </cell>
          <cell r="V9868">
            <v>0</v>
          </cell>
        </row>
        <row r="9869">
          <cell r="D9869" t="str">
            <v>THE ROME</v>
          </cell>
          <cell r="M9869" t="str">
            <v>﻿Đang hoạt động</v>
          </cell>
          <cell r="N9869">
            <v>42696</v>
          </cell>
          <cell r="Q9869">
            <v>1</v>
          </cell>
          <cell r="T9869">
            <v>0</v>
          </cell>
          <cell r="U9869">
            <v>0</v>
          </cell>
          <cell r="V9869">
            <v>0</v>
          </cell>
        </row>
        <row r="9870">
          <cell r="D9870" t="str">
            <v>THE LIGHT</v>
          </cell>
          <cell r="M9870" t="str">
            <v>﻿Đang hoạt động</v>
          </cell>
          <cell r="N9870">
            <v>42692</v>
          </cell>
          <cell r="Q9870">
            <v>1</v>
          </cell>
          <cell r="T9870">
            <v>0</v>
          </cell>
          <cell r="U9870">
            <v>0</v>
          </cell>
          <cell r="V9870">
            <v>0</v>
          </cell>
        </row>
        <row r="9871">
          <cell r="D9871" t="str">
            <v>THE LIGHT</v>
          </cell>
          <cell r="M9871" t="str">
            <v>﻿Đang hoạt động</v>
          </cell>
          <cell r="N9871">
            <v>42696</v>
          </cell>
          <cell r="Q9871">
            <v>1</v>
          </cell>
          <cell r="T9871">
            <v>0</v>
          </cell>
          <cell r="U9871">
            <v>0</v>
          </cell>
          <cell r="V9871">
            <v>0</v>
          </cell>
        </row>
        <row r="9872">
          <cell r="D9872" t="str">
            <v>MEGA</v>
          </cell>
          <cell r="M9872" t="str">
            <v>﻿Đang hoạt động</v>
          </cell>
          <cell r="N9872">
            <v>42696</v>
          </cell>
          <cell r="Q9872">
            <v>1</v>
          </cell>
          <cell r="T9872">
            <v>0</v>
          </cell>
          <cell r="U9872">
            <v>0</v>
          </cell>
          <cell r="V9872">
            <v>0</v>
          </cell>
        </row>
        <row r="9873">
          <cell r="D9873" t="str">
            <v>THE LIGHT</v>
          </cell>
          <cell r="M9873" t="str">
            <v>﻿Đang hoạt động</v>
          </cell>
          <cell r="N9873">
            <v>42698</v>
          </cell>
          <cell r="Q9873">
            <v>1</v>
          </cell>
          <cell r="T9873">
            <v>0</v>
          </cell>
          <cell r="U9873">
            <v>0</v>
          </cell>
          <cell r="V9873">
            <v>0</v>
          </cell>
        </row>
        <row r="9874">
          <cell r="D9874" t="str">
            <v>MEGA</v>
          </cell>
          <cell r="M9874" t="str">
            <v>﻿Đang hoạt động</v>
          </cell>
          <cell r="N9874">
            <v>42696</v>
          </cell>
          <cell r="Q9874">
            <v>1</v>
          </cell>
          <cell r="T9874">
            <v>0</v>
          </cell>
          <cell r="U9874">
            <v>0</v>
          </cell>
          <cell r="V9874">
            <v>0</v>
          </cell>
        </row>
        <row r="9875">
          <cell r="D9875" t="str">
            <v>THE LIGHT</v>
          </cell>
          <cell r="M9875" t="str">
            <v>﻿Đang hoạt động</v>
          </cell>
          <cell r="N9875">
            <v>42696</v>
          </cell>
          <cell r="Q9875">
            <v>1</v>
          </cell>
          <cell r="T9875">
            <v>0</v>
          </cell>
          <cell r="U9875">
            <v>0</v>
          </cell>
          <cell r="V9875">
            <v>0</v>
          </cell>
        </row>
        <row r="9876">
          <cell r="D9876" t="str">
            <v>THE SKY</v>
          </cell>
          <cell r="M9876" t="str">
            <v>﻿Đang hoạt động</v>
          </cell>
          <cell r="N9876">
            <v>42696</v>
          </cell>
          <cell r="Q9876">
            <v>1</v>
          </cell>
          <cell r="T9876">
            <v>0</v>
          </cell>
          <cell r="U9876">
            <v>0</v>
          </cell>
          <cell r="V9876">
            <v>0</v>
          </cell>
        </row>
        <row r="9877">
          <cell r="D9877" t="str">
            <v>ALLEGRO</v>
          </cell>
          <cell r="M9877" t="str">
            <v>﻿Đang hoạt động</v>
          </cell>
          <cell r="N9877">
            <v>42696</v>
          </cell>
          <cell r="Q9877">
            <v>1</v>
          </cell>
          <cell r="T9877">
            <v>0</v>
          </cell>
          <cell r="U9877">
            <v>0</v>
          </cell>
          <cell r="V9877">
            <v>0</v>
          </cell>
        </row>
        <row r="9878">
          <cell r="D9878" t="str">
            <v>THE LIGHT</v>
          </cell>
          <cell r="M9878" t="str">
            <v>﻿Đang hoạt động</v>
          </cell>
          <cell r="N9878">
            <v>42703</v>
          </cell>
          <cell r="Q9878">
            <v>1</v>
          </cell>
          <cell r="T9878">
            <v>0</v>
          </cell>
          <cell r="U9878">
            <v>0</v>
          </cell>
          <cell r="V9878">
            <v>0</v>
          </cell>
        </row>
        <row r="9879">
          <cell r="D9879" t="str">
            <v>ALLEGRO</v>
          </cell>
          <cell r="M9879" t="str">
            <v>﻿Đang hoạt động</v>
          </cell>
          <cell r="N9879">
            <v>42696</v>
          </cell>
          <cell r="Q9879">
            <v>1</v>
          </cell>
          <cell r="T9879">
            <v>0</v>
          </cell>
          <cell r="U9879">
            <v>0</v>
          </cell>
          <cell r="V9879">
            <v>0</v>
          </cell>
        </row>
        <row r="9880">
          <cell r="D9880" t="str">
            <v>ALLEGRO</v>
          </cell>
          <cell r="M9880" t="str">
            <v>﻿Đang hoạt động</v>
          </cell>
          <cell r="N9880">
            <v>42724</v>
          </cell>
          <cell r="Q9880">
            <v>1</v>
          </cell>
          <cell r="T9880">
            <v>0</v>
          </cell>
          <cell r="U9880">
            <v>0</v>
          </cell>
          <cell r="V9880">
            <v>0</v>
          </cell>
        </row>
        <row r="9881">
          <cell r="D9881" t="str">
            <v>PHOENIX</v>
          </cell>
          <cell r="M9881" t="str">
            <v>﻿Đang hoạt động</v>
          </cell>
          <cell r="N9881">
            <v>42696</v>
          </cell>
          <cell r="Q9881">
            <v>1</v>
          </cell>
          <cell r="T9881">
            <v>0</v>
          </cell>
          <cell r="U9881">
            <v>0</v>
          </cell>
          <cell r="V9881">
            <v>0</v>
          </cell>
        </row>
        <row r="9882">
          <cell r="D9882" t="str">
            <v>THE LIGHT</v>
          </cell>
          <cell r="M9882" t="str">
            <v>﻿Đang hoạt động</v>
          </cell>
          <cell r="N9882">
            <v>42696</v>
          </cell>
          <cell r="Q9882">
            <v>1</v>
          </cell>
          <cell r="T9882">
            <v>0</v>
          </cell>
          <cell r="U9882">
            <v>0</v>
          </cell>
          <cell r="V9882">
            <v>0</v>
          </cell>
        </row>
        <row r="9883">
          <cell r="D9883" t="str">
            <v>THE LIGHT</v>
          </cell>
          <cell r="M9883" t="str">
            <v>﻿Đang hoạt động</v>
          </cell>
          <cell r="N9883">
            <v>42692</v>
          </cell>
          <cell r="Q9883">
            <v>1</v>
          </cell>
          <cell r="T9883">
            <v>0</v>
          </cell>
          <cell r="U9883">
            <v>0</v>
          </cell>
          <cell r="V9883">
            <v>0</v>
          </cell>
        </row>
        <row r="9884">
          <cell r="D9884" t="str">
            <v>THE SKY</v>
          </cell>
          <cell r="M9884" t="str">
            <v>﻿Đang hoạt động</v>
          </cell>
          <cell r="N9884">
            <v>42724</v>
          </cell>
          <cell r="Q9884">
            <v>1</v>
          </cell>
          <cell r="T9884">
            <v>0</v>
          </cell>
          <cell r="U9884">
            <v>0</v>
          </cell>
          <cell r="V9884">
            <v>0</v>
          </cell>
        </row>
        <row r="9885">
          <cell r="D9885" t="str">
            <v>THE LIGHT</v>
          </cell>
          <cell r="M9885" t="str">
            <v>﻿Đang hoạt động</v>
          </cell>
          <cell r="N9885">
            <v>42695</v>
          </cell>
          <cell r="Q9885">
            <v>1</v>
          </cell>
          <cell r="T9885">
            <v>0</v>
          </cell>
          <cell r="U9885">
            <v>0</v>
          </cell>
          <cell r="V9885">
            <v>0</v>
          </cell>
        </row>
        <row r="9886">
          <cell r="D9886" t="str">
            <v>THE SKY</v>
          </cell>
          <cell r="M9886" t="str">
            <v>﻿Đang hoạt động</v>
          </cell>
          <cell r="N9886">
            <v>42702</v>
          </cell>
          <cell r="Q9886">
            <v>1</v>
          </cell>
          <cell r="T9886">
            <v>0</v>
          </cell>
          <cell r="U9886">
            <v>0</v>
          </cell>
          <cell r="V9886">
            <v>0</v>
          </cell>
        </row>
        <row r="9887">
          <cell r="D9887" t="str">
            <v>GENCASA HÀ ĐÔNG</v>
          </cell>
          <cell r="M9887" t="str">
            <v>﻿Đang hoạt động</v>
          </cell>
          <cell r="N9887">
            <v>42697</v>
          </cell>
          <cell r="Q9887">
            <v>1</v>
          </cell>
          <cell r="T9887">
            <v>0</v>
          </cell>
          <cell r="U9887">
            <v>0</v>
          </cell>
          <cell r="V9887">
            <v>0</v>
          </cell>
        </row>
        <row r="9888">
          <cell r="D9888" t="str">
            <v>THE SKY</v>
          </cell>
          <cell r="M9888" t="str">
            <v>﻿Đang hoạt động</v>
          </cell>
          <cell r="N9888">
            <v>42696</v>
          </cell>
          <cell r="Q9888">
            <v>1</v>
          </cell>
          <cell r="T9888">
            <v>0</v>
          </cell>
          <cell r="U9888">
            <v>0</v>
          </cell>
          <cell r="V9888">
            <v>0</v>
          </cell>
        </row>
        <row r="9889">
          <cell r="D9889" t="str">
            <v>THE SKY</v>
          </cell>
          <cell r="M9889" t="str">
            <v>﻿Đang hoạt động</v>
          </cell>
          <cell r="N9889">
            <v>42696</v>
          </cell>
          <cell r="Q9889">
            <v>1</v>
          </cell>
          <cell r="T9889">
            <v>0</v>
          </cell>
          <cell r="U9889">
            <v>0</v>
          </cell>
          <cell r="V9889">
            <v>0</v>
          </cell>
        </row>
        <row r="9890">
          <cell r="D9890" t="str">
            <v>THE SKY</v>
          </cell>
          <cell r="M9890" t="str">
            <v>﻿Đang hoạt động</v>
          </cell>
          <cell r="N9890">
            <v>42696</v>
          </cell>
          <cell r="Q9890">
            <v>1</v>
          </cell>
          <cell r="T9890">
            <v>0</v>
          </cell>
          <cell r="U9890">
            <v>0</v>
          </cell>
          <cell r="V9890">
            <v>0</v>
          </cell>
        </row>
        <row r="9891">
          <cell r="D9891" t="str">
            <v>GENCASA HÀ ĐÔNG</v>
          </cell>
          <cell r="M9891" t="str">
            <v>﻿Đang hoạt động</v>
          </cell>
          <cell r="N9891">
            <v>42697</v>
          </cell>
          <cell r="Q9891">
            <v>1</v>
          </cell>
          <cell r="T9891">
            <v>0</v>
          </cell>
          <cell r="U9891">
            <v>0</v>
          </cell>
          <cell r="V9891">
            <v>0</v>
          </cell>
        </row>
        <row r="9892">
          <cell r="D9892" t="str">
            <v>MEGA</v>
          </cell>
          <cell r="M9892" t="str">
            <v>﻿Đang hoạt động</v>
          </cell>
          <cell r="N9892">
            <v>42703</v>
          </cell>
          <cell r="Q9892">
            <v>1</v>
          </cell>
          <cell r="T9892">
            <v>0</v>
          </cell>
          <cell r="U9892">
            <v>0</v>
          </cell>
          <cell r="V9892">
            <v>0</v>
          </cell>
        </row>
        <row r="9893">
          <cell r="D9893" t="str">
            <v>GENCASA HUẾ 1</v>
          </cell>
          <cell r="M9893" t="str">
            <v>﻿Đang hoạt động</v>
          </cell>
          <cell r="N9893">
            <v>42692</v>
          </cell>
          <cell r="Q9893">
            <v>1</v>
          </cell>
          <cell r="T9893">
            <v>0</v>
          </cell>
          <cell r="U9893">
            <v>0</v>
          </cell>
          <cell r="V9893">
            <v>0</v>
          </cell>
        </row>
        <row r="9894">
          <cell r="D9894" t="str">
            <v>GENCASA ĐÀ NẴNG 1</v>
          </cell>
          <cell r="M9894" t="str">
            <v>﻿Đang hoạt động</v>
          </cell>
          <cell r="N9894">
            <v>42702</v>
          </cell>
          <cell r="Q9894">
            <v>1</v>
          </cell>
          <cell r="T9894">
            <v>0</v>
          </cell>
          <cell r="U9894">
            <v>0</v>
          </cell>
          <cell r="V9894">
            <v>0</v>
          </cell>
        </row>
        <row r="9895">
          <cell r="D9895" t="str">
            <v>GENCASA HUẾ 1</v>
          </cell>
          <cell r="M9895" t="str">
            <v>﻿Đang hoạt động</v>
          </cell>
          <cell r="N9895">
            <v>42692</v>
          </cell>
          <cell r="Q9895">
            <v>1</v>
          </cell>
          <cell r="T9895">
            <v>0</v>
          </cell>
          <cell r="U9895">
            <v>0</v>
          </cell>
          <cell r="V9895">
            <v>0</v>
          </cell>
        </row>
        <row r="9896">
          <cell r="D9896" t="str">
            <v>GENCASA ĐÀ NẴNG 1</v>
          </cell>
          <cell r="M9896" t="str">
            <v>﻿Đang hoạt động</v>
          </cell>
          <cell r="N9896">
            <v>42692</v>
          </cell>
          <cell r="Q9896">
            <v>1</v>
          </cell>
          <cell r="T9896">
            <v>0</v>
          </cell>
          <cell r="U9896">
            <v>0</v>
          </cell>
          <cell r="V9896">
            <v>0</v>
          </cell>
        </row>
        <row r="9897">
          <cell r="D9897" t="str">
            <v>GENCASA HUẾ 1</v>
          </cell>
          <cell r="M9897" t="str">
            <v>﻿Đang hoạt động</v>
          </cell>
          <cell r="N9897">
            <v>42692</v>
          </cell>
          <cell r="Q9897">
            <v>1</v>
          </cell>
          <cell r="T9897">
            <v>0</v>
          </cell>
          <cell r="U9897">
            <v>0</v>
          </cell>
          <cell r="V9897">
            <v>0</v>
          </cell>
        </row>
        <row r="9898">
          <cell r="D9898" t="str">
            <v>GENCASA HUẾ 1</v>
          </cell>
          <cell r="M9898" t="str">
            <v>﻿Đang hoạt động</v>
          </cell>
          <cell r="N9898">
            <v>42692</v>
          </cell>
          <cell r="Q9898">
            <v>1</v>
          </cell>
          <cell r="T9898">
            <v>0</v>
          </cell>
          <cell r="U9898">
            <v>0</v>
          </cell>
          <cell r="V9898">
            <v>0</v>
          </cell>
        </row>
        <row r="9899">
          <cell r="D9899" t="str">
            <v>GENCASA HUẾ 1</v>
          </cell>
          <cell r="M9899" t="str">
            <v>﻿Đang hoạt động</v>
          </cell>
          <cell r="N9899">
            <v>42753</v>
          </cell>
          <cell r="Q9899">
            <v>1</v>
          </cell>
          <cell r="T9899">
            <v>0</v>
          </cell>
          <cell r="U9899">
            <v>0</v>
          </cell>
          <cell r="V9899">
            <v>0</v>
          </cell>
        </row>
        <row r="9900">
          <cell r="D9900" t="str">
            <v>GENCASA HUẾ 1</v>
          </cell>
          <cell r="M9900" t="str">
            <v>﻿Đang hoạt động</v>
          </cell>
          <cell r="N9900">
            <v>42692</v>
          </cell>
          <cell r="Q9900">
            <v>1</v>
          </cell>
          <cell r="T9900">
            <v>0</v>
          </cell>
          <cell r="U9900">
            <v>0</v>
          </cell>
          <cell r="V9900">
            <v>0</v>
          </cell>
        </row>
        <row r="9901">
          <cell r="D9901" t="str">
            <v>MEGA</v>
          </cell>
          <cell r="M9901" t="str">
            <v>﻿Đang hoạt động</v>
          </cell>
          <cell r="N9901">
            <v>42703</v>
          </cell>
          <cell r="Q9901">
            <v>1</v>
          </cell>
          <cell r="T9901">
            <v>0</v>
          </cell>
          <cell r="U9901">
            <v>0</v>
          </cell>
          <cell r="V9901">
            <v>0</v>
          </cell>
        </row>
        <row r="9902">
          <cell r="D9902" t="str">
            <v>GENCASA HUẾ 1</v>
          </cell>
          <cell r="M9902" t="str">
            <v>﻿Đang hoạt động</v>
          </cell>
          <cell r="N9902">
            <v>42692</v>
          </cell>
          <cell r="Q9902">
            <v>1</v>
          </cell>
          <cell r="T9902">
            <v>0</v>
          </cell>
          <cell r="U9902">
            <v>0</v>
          </cell>
          <cell r="V9902">
            <v>0</v>
          </cell>
        </row>
        <row r="9903">
          <cell r="D9903" t="str">
            <v>GENCASA YÊN BÁI</v>
          </cell>
          <cell r="M9903" t="str">
            <v>﻿Đang hoạt động</v>
          </cell>
          <cell r="N9903">
            <v>42697</v>
          </cell>
          <cell r="Q9903">
            <v>1</v>
          </cell>
          <cell r="T9903">
            <v>0</v>
          </cell>
          <cell r="U9903">
            <v>0</v>
          </cell>
          <cell r="V9903">
            <v>0</v>
          </cell>
        </row>
        <row r="9904">
          <cell r="D9904" t="str">
            <v>DANANG1</v>
          </cell>
          <cell r="M9904" t="str">
            <v>﻿Đang hoạt động</v>
          </cell>
          <cell r="N9904">
            <v>42692</v>
          </cell>
          <cell r="Q9904">
            <v>1</v>
          </cell>
          <cell r="T9904">
            <v>0</v>
          </cell>
          <cell r="U9904">
            <v>0</v>
          </cell>
          <cell r="V9904">
            <v>0</v>
          </cell>
        </row>
        <row r="9905">
          <cell r="D9905" t="str">
            <v>GENCASA YÊN BÁI</v>
          </cell>
          <cell r="M9905" t="str">
            <v>﻿Đã nghỉ việc</v>
          </cell>
          <cell r="N9905">
            <v>42697</v>
          </cell>
          <cell r="Q9905">
            <v>0</v>
          </cell>
          <cell r="T9905">
            <v>0</v>
          </cell>
          <cell r="U9905">
            <v>0</v>
          </cell>
          <cell r="V9905">
            <v>0</v>
          </cell>
        </row>
        <row r="9906">
          <cell r="D9906" t="str">
            <v>GENCASA HUẾ 1</v>
          </cell>
          <cell r="M9906" t="str">
            <v>﻿Đang hoạt động</v>
          </cell>
          <cell r="N9906">
            <v>42702</v>
          </cell>
          <cell r="Q9906">
            <v>1</v>
          </cell>
          <cell r="T9906">
            <v>0</v>
          </cell>
          <cell r="U9906">
            <v>0</v>
          </cell>
          <cell r="V9906">
            <v>0</v>
          </cell>
        </row>
        <row r="9907">
          <cell r="D9907" t="str">
            <v>TCB NORTH</v>
          </cell>
          <cell r="M9907" t="str">
            <v>﻿Đang hoạt động</v>
          </cell>
          <cell r="N9907">
            <v>42696</v>
          </cell>
          <cell r="Q9907">
            <v>0</v>
          </cell>
          <cell r="T9907">
            <v>0</v>
          </cell>
          <cell r="U9907">
            <v>0</v>
          </cell>
          <cell r="V9907">
            <v>0</v>
          </cell>
        </row>
        <row r="9908">
          <cell r="D9908" t="str">
            <v>THE SKY</v>
          </cell>
          <cell r="M9908" t="str">
            <v>﻿Đang hoạt động</v>
          </cell>
          <cell r="N9908">
            <v>42716</v>
          </cell>
          <cell r="Q9908">
            <v>1</v>
          </cell>
          <cell r="T9908">
            <v>0</v>
          </cell>
          <cell r="U9908">
            <v>0</v>
          </cell>
          <cell r="V9908">
            <v>0</v>
          </cell>
        </row>
        <row r="9909">
          <cell r="D9909" t="str">
            <v>ALLEGRO</v>
          </cell>
          <cell r="M9909" t="str">
            <v>﻿Đang hoạt động</v>
          </cell>
          <cell r="N9909">
            <v>42696</v>
          </cell>
          <cell r="Q9909">
            <v>0</v>
          </cell>
          <cell r="T9909">
            <v>0</v>
          </cell>
          <cell r="U9909">
            <v>1</v>
          </cell>
          <cell r="V9909">
            <v>0</v>
          </cell>
        </row>
        <row r="9910">
          <cell r="D9910" t="str">
            <v>THE SKY</v>
          </cell>
          <cell r="M9910" t="str">
            <v>﻿Đang hoạt động</v>
          </cell>
          <cell r="N9910">
            <v>42696</v>
          </cell>
          <cell r="Q9910">
            <v>1</v>
          </cell>
          <cell r="T9910">
            <v>0</v>
          </cell>
          <cell r="U9910">
            <v>0</v>
          </cell>
          <cell r="V9910">
            <v>0</v>
          </cell>
        </row>
        <row r="9911">
          <cell r="D9911" t="str">
            <v>GENCASA YÊN BÁI</v>
          </cell>
          <cell r="M9911" t="str">
            <v>﻿Đang hoạt động</v>
          </cell>
          <cell r="N9911">
            <v>42697</v>
          </cell>
          <cell r="Q9911">
            <v>1</v>
          </cell>
          <cell r="T9911">
            <v>0</v>
          </cell>
          <cell r="U9911">
            <v>0</v>
          </cell>
          <cell r="V9911">
            <v>0</v>
          </cell>
        </row>
        <row r="9912">
          <cell r="D9912" t="str">
            <v>THE SKY</v>
          </cell>
          <cell r="M9912" t="str">
            <v>﻿Đang hoạt động</v>
          </cell>
          <cell r="N9912">
            <v>42696</v>
          </cell>
          <cell r="Q9912">
            <v>1</v>
          </cell>
          <cell r="T9912">
            <v>0</v>
          </cell>
          <cell r="U9912">
            <v>0</v>
          </cell>
          <cell r="V9912">
            <v>0</v>
          </cell>
        </row>
        <row r="9913">
          <cell r="D9913" t="str">
            <v>THE LIGHT</v>
          </cell>
          <cell r="M9913" t="str">
            <v>﻿Đang hoạt động</v>
          </cell>
          <cell r="N9913">
            <v>42692</v>
          </cell>
          <cell r="Q9913">
            <v>1</v>
          </cell>
          <cell r="T9913">
            <v>0</v>
          </cell>
          <cell r="U9913">
            <v>0</v>
          </cell>
          <cell r="V9913">
            <v>0</v>
          </cell>
        </row>
        <row r="9914">
          <cell r="D9914" t="str">
            <v>THE SKY</v>
          </cell>
          <cell r="M9914" t="str">
            <v>﻿Đang hoạt động</v>
          </cell>
          <cell r="N9914">
            <v>42702</v>
          </cell>
          <cell r="Q9914">
            <v>1</v>
          </cell>
          <cell r="T9914">
            <v>0</v>
          </cell>
          <cell r="U9914">
            <v>0</v>
          </cell>
          <cell r="V9914">
            <v>0</v>
          </cell>
        </row>
        <row r="9915">
          <cell r="D9915" t="str">
            <v>GENCASA TÂN PHÚ</v>
          </cell>
          <cell r="M9915" t="str">
            <v>﻿Đang hoạt động</v>
          </cell>
          <cell r="N9915">
            <v>42696</v>
          </cell>
          <cell r="Q9915">
            <v>1</v>
          </cell>
          <cell r="T9915">
            <v>0</v>
          </cell>
          <cell r="U9915">
            <v>0</v>
          </cell>
          <cell r="V9915">
            <v>0</v>
          </cell>
        </row>
        <row r="9916">
          <cell r="D9916" t="str">
            <v>THE SKY</v>
          </cell>
          <cell r="M9916" t="str">
            <v>﻿Đang hoạt động</v>
          </cell>
          <cell r="N9916">
            <v>42696</v>
          </cell>
          <cell r="Q9916">
            <v>0</v>
          </cell>
          <cell r="T9916">
            <v>0</v>
          </cell>
          <cell r="U9916">
            <v>1</v>
          </cell>
          <cell r="V9916">
            <v>0</v>
          </cell>
        </row>
        <row r="9917">
          <cell r="D9917" t="str">
            <v>THE LIGHT</v>
          </cell>
          <cell r="M9917" t="str">
            <v>﻿Đang hoạt động</v>
          </cell>
          <cell r="N9917">
            <v>42692</v>
          </cell>
          <cell r="Q9917">
            <v>1</v>
          </cell>
          <cell r="T9917">
            <v>0</v>
          </cell>
          <cell r="U9917">
            <v>0</v>
          </cell>
          <cell r="V9917">
            <v>0</v>
          </cell>
        </row>
        <row r="9918">
          <cell r="D9918" t="str">
            <v>GENCASA NAM ĐỊNH</v>
          </cell>
          <cell r="M9918" t="str">
            <v>﻿Đang hoạt động</v>
          </cell>
          <cell r="N9918">
            <v>42697</v>
          </cell>
          <cell r="Q9918">
            <v>1</v>
          </cell>
          <cell r="T9918">
            <v>0</v>
          </cell>
          <cell r="U9918">
            <v>0</v>
          </cell>
          <cell r="V9918">
            <v>0</v>
          </cell>
        </row>
        <row r="9919">
          <cell r="D9919" t="str">
            <v>THE LIGHT</v>
          </cell>
          <cell r="M9919" t="str">
            <v>﻿Đang hoạt động</v>
          </cell>
          <cell r="N9919">
            <v>42692</v>
          </cell>
          <cell r="Q9919">
            <v>1</v>
          </cell>
          <cell r="T9919">
            <v>0</v>
          </cell>
          <cell r="U9919">
            <v>0</v>
          </cell>
          <cell r="V9919">
            <v>0</v>
          </cell>
        </row>
        <row r="9920">
          <cell r="D9920" t="str">
            <v>THE SKY</v>
          </cell>
          <cell r="M9920" t="str">
            <v>﻿Đang hoạt động</v>
          </cell>
          <cell r="N9920">
            <v>42696</v>
          </cell>
          <cell r="Q9920">
            <v>0</v>
          </cell>
          <cell r="T9920">
            <v>0</v>
          </cell>
          <cell r="U9920">
            <v>1</v>
          </cell>
          <cell r="V9920">
            <v>0</v>
          </cell>
        </row>
        <row r="9921">
          <cell r="D9921" t="str">
            <v>GENCASA NAM ĐỊNH</v>
          </cell>
          <cell r="M9921" t="str">
            <v>﻿Đang hoạt động</v>
          </cell>
          <cell r="N9921">
            <v>42702</v>
          </cell>
          <cell r="Q9921">
            <v>1</v>
          </cell>
          <cell r="T9921">
            <v>0</v>
          </cell>
          <cell r="U9921">
            <v>0</v>
          </cell>
          <cell r="V9921">
            <v>0</v>
          </cell>
        </row>
        <row r="9922">
          <cell r="D9922" t="str">
            <v>COT GENCASA</v>
          </cell>
          <cell r="M9922" t="str">
            <v>﻿Đang hoạt động</v>
          </cell>
          <cell r="N9922">
            <v>42696</v>
          </cell>
          <cell r="Q9922">
            <v>1</v>
          </cell>
          <cell r="T9922">
            <v>0</v>
          </cell>
          <cell r="U9922">
            <v>0</v>
          </cell>
          <cell r="V9922">
            <v>0</v>
          </cell>
        </row>
        <row r="9923">
          <cell r="D9923" t="str">
            <v>GENCASA ĐÀ NẴNG 1</v>
          </cell>
          <cell r="M9923" t="str">
            <v>﻿Đang hoạt động</v>
          </cell>
          <cell r="N9923">
            <v>42696</v>
          </cell>
          <cell r="Q9923">
            <v>1</v>
          </cell>
          <cell r="T9923">
            <v>0</v>
          </cell>
          <cell r="U9923">
            <v>0</v>
          </cell>
          <cell r="V9923">
            <v>0</v>
          </cell>
        </row>
        <row r="9924">
          <cell r="D9924" t="str">
            <v>COT GENCASA</v>
          </cell>
          <cell r="M9924" t="str">
            <v>﻿Đang hoạt động</v>
          </cell>
          <cell r="N9924">
            <v>42720</v>
          </cell>
          <cell r="Q9924">
            <v>1</v>
          </cell>
          <cell r="T9924">
            <v>0</v>
          </cell>
          <cell r="U9924">
            <v>0</v>
          </cell>
          <cell r="V9924">
            <v>0</v>
          </cell>
        </row>
        <row r="9925">
          <cell r="D9925" t="str">
            <v>VICTORY</v>
          </cell>
          <cell r="M9925" t="str">
            <v>﻿Đang hoạt động</v>
          </cell>
          <cell r="N9925">
            <v>42697</v>
          </cell>
          <cell r="Q9925">
            <v>1</v>
          </cell>
          <cell r="T9925">
            <v>0</v>
          </cell>
          <cell r="U9925">
            <v>0</v>
          </cell>
          <cell r="V9925">
            <v>0</v>
          </cell>
        </row>
        <row r="9926">
          <cell r="D9926" t="str">
            <v>COT GENCASA</v>
          </cell>
          <cell r="M9926" t="str">
            <v>﻿Đang hoạt động</v>
          </cell>
          <cell r="N9926">
            <v>42696</v>
          </cell>
          <cell r="Q9926">
            <v>1</v>
          </cell>
          <cell r="T9926">
            <v>0</v>
          </cell>
          <cell r="U9926">
            <v>0</v>
          </cell>
          <cell r="V9926">
            <v>0</v>
          </cell>
        </row>
        <row r="9927">
          <cell r="D9927" t="str">
            <v>THE SKY</v>
          </cell>
          <cell r="M9927" t="str">
            <v>﻿Đang hoạt động</v>
          </cell>
          <cell r="N9927">
            <v>42702</v>
          </cell>
          <cell r="Q9927">
            <v>0</v>
          </cell>
          <cell r="T9927">
            <v>0</v>
          </cell>
          <cell r="U9927">
            <v>1</v>
          </cell>
          <cell r="V9927">
            <v>0</v>
          </cell>
        </row>
        <row r="9928">
          <cell r="D9928" t="str">
            <v>GENCASA NAM ĐỊNH</v>
          </cell>
          <cell r="M9928" t="str">
            <v>﻿Đang hoạt động</v>
          </cell>
          <cell r="N9928">
            <v>42697</v>
          </cell>
          <cell r="Q9928">
            <v>1</v>
          </cell>
          <cell r="T9928">
            <v>0</v>
          </cell>
          <cell r="U9928">
            <v>0</v>
          </cell>
          <cell r="V9928">
            <v>0</v>
          </cell>
        </row>
        <row r="9929">
          <cell r="D9929" t="str">
            <v>VICTORY</v>
          </cell>
          <cell r="M9929" t="str">
            <v>﻿Đang hoạt động</v>
          </cell>
          <cell r="N9929">
            <v>42697</v>
          </cell>
          <cell r="Q9929">
            <v>1</v>
          </cell>
          <cell r="T9929">
            <v>0</v>
          </cell>
          <cell r="U9929">
            <v>0</v>
          </cell>
          <cell r="V9929">
            <v>0</v>
          </cell>
        </row>
        <row r="9930">
          <cell r="D9930" t="str">
            <v>COT GENCASA</v>
          </cell>
          <cell r="M9930" t="str">
            <v>﻿Đang hoạt động</v>
          </cell>
          <cell r="N9930">
            <v>42696</v>
          </cell>
          <cell r="Q9930">
            <v>1</v>
          </cell>
          <cell r="T9930">
            <v>0</v>
          </cell>
          <cell r="U9930">
            <v>0</v>
          </cell>
          <cell r="V9930">
            <v>0</v>
          </cell>
        </row>
        <row r="9931">
          <cell r="D9931" t="str">
            <v>THE KEY</v>
          </cell>
          <cell r="M9931" t="str">
            <v>﻿Đang hoạt động</v>
          </cell>
          <cell r="N9931">
            <v>42696</v>
          </cell>
          <cell r="Q9931">
            <v>1</v>
          </cell>
          <cell r="T9931">
            <v>0</v>
          </cell>
          <cell r="U9931">
            <v>0</v>
          </cell>
          <cell r="V9931">
            <v>0</v>
          </cell>
        </row>
        <row r="9932">
          <cell r="D9932" t="str">
            <v>COT GENCASA</v>
          </cell>
          <cell r="M9932" t="str">
            <v>﻿Đang hoạt động</v>
          </cell>
          <cell r="N9932">
            <v>42697</v>
          </cell>
          <cell r="Q9932">
            <v>1</v>
          </cell>
          <cell r="T9932">
            <v>0</v>
          </cell>
          <cell r="U9932">
            <v>0</v>
          </cell>
          <cell r="V9932">
            <v>0</v>
          </cell>
        </row>
        <row r="9933">
          <cell r="D9933" t="str">
            <v>THE KEY</v>
          </cell>
          <cell r="M9933" t="str">
            <v>﻿Đang hoạt động</v>
          </cell>
          <cell r="N9933">
            <v>42696</v>
          </cell>
          <cell r="Q9933">
            <v>0</v>
          </cell>
          <cell r="T9933">
            <v>1</v>
          </cell>
          <cell r="U9933">
            <v>0</v>
          </cell>
          <cell r="V9933">
            <v>0</v>
          </cell>
        </row>
        <row r="9934">
          <cell r="D9934" t="str">
            <v>THE SKY</v>
          </cell>
          <cell r="M9934" t="str">
            <v>﻿Đang hoạt động</v>
          </cell>
          <cell r="N9934">
            <v>42696</v>
          </cell>
          <cell r="Q9934">
            <v>1</v>
          </cell>
          <cell r="T9934">
            <v>0</v>
          </cell>
          <cell r="U9934">
            <v>0</v>
          </cell>
          <cell r="V9934">
            <v>0</v>
          </cell>
        </row>
        <row r="9935">
          <cell r="D9935" t="str">
            <v>THE STARS 1</v>
          </cell>
          <cell r="M9935" t="str">
            <v>﻿Đang hoạt động</v>
          </cell>
          <cell r="N9935">
            <v>42696</v>
          </cell>
          <cell r="Q9935">
            <v>1</v>
          </cell>
          <cell r="T9935">
            <v>0</v>
          </cell>
          <cell r="U9935">
            <v>0</v>
          </cell>
          <cell r="V9935">
            <v>0</v>
          </cell>
        </row>
        <row r="9936">
          <cell r="D9936" t="str">
            <v>CUPID</v>
          </cell>
          <cell r="M9936" t="str">
            <v>﻿Đang hoạt động</v>
          </cell>
          <cell r="N9936">
            <v>42696</v>
          </cell>
          <cell r="Q9936">
            <v>1</v>
          </cell>
          <cell r="T9936">
            <v>0</v>
          </cell>
          <cell r="U9936">
            <v>0</v>
          </cell>
          <cell r="V9936">
            <v>0</v>
          </cell>
        </row>
        <row r="9937">
          <cell r="D9937" t="str">
            <v>GENCASA NAM ĐỊNH</v>
          </cell>
          <cell r="M9937" t="str">
            <v>﻿Đang hoạt động</v>
          </cell>
          <cell r="N9937">
            <v>42698</v>
          </cell>
          <cell r="Q9937">
            <v>1</v>
          </cell>
          <cell r="T9937">
            <v>0</v>
          </cell>
          <cell r="U9937">
            <v>0</v>
          </cell>
          <cell r="V9937">
            <v>0</v>
          </cell>
        </row>
        <row r="9938">
          <cell r="D9938" t="str">
            <v>WHITE HORSE-GENCASA MỸ THO</v>
          </cell>
          <cell r="M9938" t="str">
            <v>﻿Đang hoạt động</v>
          </cell>
          <cell r="N9938">
            <v>42696</v>
          </cell>
          <cell r="Q9938">
            <v>1</v>
          </cell>
          <cell r="T9938">
            <v>0</v>
          </cell>
          <cell r="U9938">
            <v>0</v>
          </cell>
          <cell r="V9938">
            <v>0</v>
          </cell>
        </row>
        <row r="9939">
          <cell r="D9939" t="str">
            <v>GENCASA NAM ĐỊNH</v>
          </cell>
          <cell r="M9939" t="str">
            <v>﻿Đang hoạt động</v>
          </cell>
          <cell r="N9939">
            <v>42697</v>
          </cell>
          <cell r="Q9939">
            <v>1</v>
          </cell>
          <cell r="T9939">
            <v>0</v>
          </cell>
          <cell r="U9939">
            <v>0</v>
          </cell>
          <cell r="V9939">
            <v>0</v>
          </cell>
        </row>
        <row r="9940">
          <cell r="D9940" t="str">
            <v>GENCASA BẾN TRE</v>
          </cell>
          <cell r="M9940" t="str">
            <v>﻿Đang hoạt động</v>
          </cell>
          <cell r="N9940">
            <v>42696</v>
          </cell>
          <cell r="Q9940">
            <v>1</v>
          </cell>
          <cell r="T9940">
            <v>0</v>
          </cell>
          <cell r="U9940">
            <v>0</v>
          </cell>
          <cell r="V9940">
            <v>0</v>
          </cell>
        </row>
        <row r="9941">
          <cell r="D9941" t="str">
            <v>THE SKY</v>
          </cell>
          <cell r="M9941" t="str">
            <v>﻿Đang hoạt động</v>
          </cell>
          <cell r="N9941">
            <v>42696</v>
          </cell>
          <cell r="Q9941">
            <v>1</v>
          </cell>
          <cell r="T9941">
            <v>0</v>
          </cell>
          <cell r="U9941">
            <v>0</v>
          </cell>
          <cell r="V9941">
            <v>0</v>
          </cell>
        </row>
        <row r="9942">
          <cell r="D9942" t="str">
            <v>THE LIGHT</v>
          </cell>
          <cell r="M9942" t="str">
            <v>﻿Đang hoạt động</v>
          </cell>
          <cell r="N9942">
            <v>42696</v>
          </cell>
          <cell r="Q9942">
            <v>1</v>
          </cell>
          <cell r="T9942">
            <v>0</v>
          </cell>
          <cell r="U9942">
            <v>0</v>
          </cell>
          <cell r="V9942">
            <v>0</v>
          </cell>
        </row>
        <row r="9943">
          <cell r="D9943" t="str">
            <v>GENCASA BẾN TRE</v>
          </cell>
          <cell r="M9943" t="str">
            <v>﻿Đang hoạt động</v>
          </cell>
          <cell r="N9943">
            <v>42725</v>
          </cell>
          <cell r="Q9943">
            <v>1</v>
          </cell>
          <cell r="T9943">
            <v>0</v>
          </cell>
          <cell r="U9943">
            <v>0</v>
          </cell>
          <cell r="V9943">
            <v>0</v>
          </cell>
        </row>
        <row r="9944">
          <cell r="D9944" t="str">
            <v>F.B.I</v>
          </cell>
          <cell r="M9944" t="str">
            <v>﻿Đang hoạt động</v>
          </cell>
          <cell r="N9944">
            <v>42696</v>
          </cell>
          <cell r="Q9944">
            <v>1</v>
          </cell>
          <cell r="T9944">
            <v>0</v>
          </cell>
          <cell r="U9944">
            <v>0</v>
          </cell>
          <cell r="V9944">
            <v>0</v>
          </cell>
        </row>
        <row r="9945">
          <cell r="D9945" t="str">
            <v>WHITE HORSE-GENCASA MỸ THO</v>
          </cell>
          <cell r="M9945" t="str">
            <v>﻿Đang hoạt động</v>
          </cell>
          <cell r="N9945">
            <v>42696</v>
          </cell>
          <cell r="Q9945">
            <v>1</v>
          </cell>
          <cell r="T9945">
            <v>0</v>
          </cell>
          <cell r="U9945">
            <v>0</v>
          </cell>
          <cell r="V9945">
            <v>0</v>
          </cell>
        </row>
        <row r="9946">
          <cell r="D9946" t="str">
            <v>GENCASA BẾN TRE</v>
          </cell>
          <cell r="M9946" t="str">
            <v>﻿Đang hoạt động</v>
          </cell>
          <cell r="N9946">
            <v>42696</v>
          </cell>
          <cell r="Q9946">
            <v>1</v>
          </cell>
          <cell r="T9946">
            <v>0</v>
          </cell>
          <cell r="U9946">
            <v>0</v>
          </cell>
          <cell r="V9946">
            <v>0</v>
          </cell>
        </row>
        <row r="9947">
          <cell r="D9947" t="str">
            <v>GENCASA NAM ĐỊNH</v>
          </cell>
          <cell r="M9947" t="str">
            <v>﻿Đang hoạt động</v>
          </cell>
          <cell r="N9947">
            <v>42697</v>
          </cell>
          <cell r="Q9947">
            <v>1</v>
          </cell>
          <cell r="T9947">
            <v>0</v>
          </cell>
          <cell r="U9947">
            <v>0</v>
          </cell>
          <cell r="V9947">
            <v>0</v>
          </cell>
        </row>
        <row r="9948">
          <cell r="D9948" t="str">
            <v>THE CAPITAL</v>
          </cell>
          <cell r="M9948" t="str">
            <v>﻿Đang hoạt động</v>
          </cell>
          <cell r="N9948">
            <v>42697</v>
          </cell>
          <cell r="Q9948">
            <v>1</v>
          </cell>
          <cell r="T9948">
            <v>0</v>
          </cell>
          <cell r="U9948">
            <v>0</v>
          </cell>
          <cell r="V9948">
            <v>0</v>
          </cell>
        </row>
        <row r="9949">
          <cell r="D9949" t="str">
            <v>GENCASA BẾN TRE</v>
          </cell>
          <cell r="M9949" t="str">
            <v>﻿Đang hoạt động</v>
          </cell>
          <cell r="N9949">
            <v>42696</v>
          </cell>
          <cell r="Q9949">
            <v>1</v>
          </cell>
          <cell r="T9949">
            <v>0</v>
          </cell>
          <cell r="U9949">
            <v>0</v>
          </cell>
          <cell r="V9949">
            <v>0</v>
          </cell>
        </row>
        <row r="9950">
          <cell r="D9950" t="str">
            <v>WHITE HORSE-GENCASA MỸ THO</v>
          </cell>
          <cell r="M9950" t="str">
            <v>﻿Đang hoạt động</v>
          </cell>
          <cell r="N9950">
            <v>42696</v>
          </cell>
          <cell r="Q9950">
            <v>1</v>
          </cell>
          <cell r="T9950">
            <v>0</v>
          </cell>
          <cell r="U9950">
            <v>0</v>
          </cell>
          <cell r="V9950">
            <v>0</v>
          </cell>
        </row>
        <row r="9951">
          <cell r="D9951" t="str">
            <v>GENCASA HUẾ 1</v>
          </cell>
          <cell r="M9951" t="str">
            <v>﻿Đang hoạt động</v>
          </cell>
          <cell r="N9951">
            <v>42692</v>
          </cell>
          <cell r="Q9951">
            <v>0</v>
          </cell>
          <cell r="T9951">
            <v>0</v>
          </cell>
          <cell r="U9951">
            <v>1</v>
          </cell>
          <cell r="V9951">
            <v>0</v>
          </cell>
        </row>
        <row r="9952">
          <cell r="D9952" t="str">
            <v>THE SKY</v>
          </cell>
          <cell r="M9952" t="str">
            <v>﻿Đang hoạt động</v>
          </cell>
          <cell r="N9952">
            <v>42696</v>
          </cell>
          <cell r="Q9952">
            <v>1</v>
          </cell>
          <cell r="T9952">
            <v>0</v>
          </cell>
          <cell r="U9952">
            <v>0</v>
          </cell>
          <cell r="V9952">
            <v>0</v>
          </cell>
        </row>
        <row r="9953">
          <cell r="D9953" t="str">
            <v>THE LIGHT</v>
          </cell>
          <cell r="M9953" t="str">
            <v>﻿Đang hoạt động</v>
          </cell>
          <cell r="N9953">
            <v>42696</v>
          </cell>
          <cell r="Q9953">
            <v>1</v>
          </cell>
          <cell r="T9953">
            <v>0</v>
          </cell>
          <cell r="U9953">
            <v>0</v>
          </cell>
          <cell r="V9953">
            <v>0</v>
          </cell>
        </row>
        <row r="9954">
          <cell r="D9954" t="str">
            <v>GENCASA HUẾ 1</v>
          </cell>
          <cell r="M9954" t="str">
            <v>﻿Đang hoạt động</v>
          </cell>
          <cell r="N9954">
            <v>42692</v>
          </cell>
          <cell r="Q9954">
            <v>0</v>
          </cell>
          <cell r="T9954">
            <v>0</v>
          </cell>
          <cell r="U9954">
            <v>1</v>
          </cell>
          <cell r="V9954">
            <v>0</v>
          </cell>
        </row>
        <row r="9955">
          <cell r="D9955" t="str">
            <v>GENCASA TÂN PHÚ</v>
          </cell>
          <cell r="M9955" t="str">
            <v>﻿Đang hoạt động</v>
          </cell>
          <cell r="N9955">
            <v>42696</v>
          </cell>
          <cell r="Q9955">
            <v>1</v>
          </cell>
          <cell r="T9955">
            <v>0</v>
          </cell>
          <cell r="U9955">
            <v>0</v>
          </cell>
          <cell r="V9955">
            <v>0</v>
          </cell>
        </row>
        <row r="9956">
          <cell r="D9956" t="str">
            <v>BELIEVE IN FUTURE</v>
          </cell>
          <cell r="M9956" t="str">
            <v>﻿Đang hoạt động</v>
          </cell>
          <cell r="N9956">
            <v>42703</v>
          </cell>
          <cell r="Q9956">
            <v>1</v>
          </cell>
          <cell r="T9956">
            <v>0</v>
          </cell>
          <cell r="U9956">
            <v>0</v>
          </cell>
          <cell r="V9956">
            <v>0</v>
          </cell>
        </row>
        <row r="9957">
          <cell r="D9957" t="str">
            <v>GENCASA HÀ ĐÔNG</v>
          </cell>
          <cell r="M9957" t="str">
            <v>﻿Đang hoạt động</v>
          </cell>
          <cell r="N9957">
            <v>42697</v>
          </cell>
          <cell r="Q9957">
            <v>1</v>
          </cell>
          <cell r="T9957">
            <v>0</v>
          </cell>
          <cell r="U9957">
            <v>0</v>
          </cell>
          <cell r="V9957">
            <v>0</v>
          </cell>
        </row>
        <row r="9958">
          <cell r="D9958" t="str">
            <v>GENCASA HÀ ĐÔNG</v>
          </cell>
          <cell r="M9958" t="str">
            <v>﻿Đang hoạt động</v>
          </cell>
          <cell r="N9958">
            <v>42697</v>
          </cell>
          <cell r="Q9958">
            <v>0</v>
          </cell>
          <cell r="T9958">
            <v>0</v>
          </cell>
          <cell r="U9958">
            <v>1</v>
          </cell>
          <cell r="V9958">
            <v>0</v>
          </cell>
        </row>
        <row r="9959">
          <cell r="D9959" t="str">
            <v>THE STARS 1</v>
          </cell>
          <cell r="M9959" t="str">
            <v>﻿Đang hoạt động</v>
          </cell>
          <cell r="N9959">
            <v>42746</v>
          </cell>
          <cell r="Q9959">
            <v>1</v>
          </cell>
          <cell r="T9959">
            <v>0</v>
          </cell>
          <cell r="U9959">
            <v>0</v>
          </cell>
          <cell r="V9959">
            <v>0</v>
          </cell>
        </row>
        <row r="9960">
          <cell r="D9960" t="str">
            <v>WHITE HORSE-GENCASA MỸ THO</v>
          </cell>
          <cell r="M9960" t="str">
            <v>﻿Đang hoạt động</v>
          </cell>
          <cell r="N9960">
            <v>42696</v>
          </cell>
          <cell r="Q9960">
            <v>1</v>
          </cell>
          <cell r="T9960">
            <v>0</v>
          </cell>
          <cell r="U9960">
            <v>0</v>
          </cell>
          <cell r="V9960">
            <v>0</v>
          </cell>
        </row>
        <row r="9961">
          <cell r="D9961" t="str">
            <v>MDRT BH</v>
          </cell>
          <cell r="M9961" t="str">
            <v>﻿Đang hoạt động</v>
          </cell>
          <cell r="N9961">
            <v>42717</v>
          </cell>
          <cell r="Q9961">
            <v>1</v>
          </cell>
          <cell r="T9961">
            <v>0</v>
          </cell>
          <cell r="U9961">
            <v>0</v>
          </cell>
          <cell r="V9961">
            <v>0</v>
          </cell>
        </row>
        <row r="9962">
          <cell r="D9962" t="str">
            <v>GENCASA HÀ ĐÔNG</v>
          </cell>
          <cell r="M9962" t="str">
            <v>﻿Đang hoạt động</v>
          </cell>
          <cell r="N9962">
            <v>42703</v>
          </cell>
          <cell r="Q9962">
            <v>0</v>
          </cell>
          <cell r="T9962">
            <v>0</v>
          </cell>
          <cell r="U9962">
            <v>1</v>
          </cell>
          <cell r="V9962">
            <v>0</v>
          </cell>
        </row>
        <row r="9963">
          <cell r="D9963" t="str">
            <v>GENCASA HÀ ĐÔNG</v>
          </cell>
          <cell r="M9963" t="str">
            <v>﻿Đang hoạt động</v>
          </cell>
          <cell r="N9963">
            <v>42697</v>
          </cell>
          <cell r="Q9963">
            <v>1</v>
          </cell>
          <cell r="T9963">
            <v>0</v>
          </cell>
          <cell r="U9963">
            <v>0</v>
          </cell>
          <cell r="V9963">
            <v>0</v>
          </cell>
        </row>
        <row r="9964">
          <cell r="D9964" t="str">
            <v>GENCASA HÀ ĐÔNG</v>
          </cell>
          <cell r="M9964" t="str">
            <v>﻿Đang hoạt động</v>
          </cell>
          <cell r="N9964">
            <v>42704</v>
          </cell>
          <cell r="Q9964">
            <v>1</v>
          </cell>
          <cell r="T9964">
            <v>0</v>
          </cell>
          <cell r="U9964">
            <v>0</v>
          </cell>
          <cell r="V9964">
            <v>0</v>
          </cell>
        </row>
        <row r="9965">
          <cell r="D9965" t="str">
            <v>GENCASA HÀ ĐÔNG</v>
          </cell>
          <cell r="M9965" t="str">
            <v>﻿Đang hoạt động</v>
          </cell>
          <cell r="N9965">
            <v>42697</v>
          </cell>
          <cell r="Q9965">
            <v>1</v>
          </cell>
          <cell r="T9965">
            <v>0</v>
          </cell>
          <cell r="U9965">
            <v>0</v>
          </cell>
          <cell r="V9965">
            <v>0</v>
          </cell>
        </row>
        <row r="9966">
          <cell r="D9966" t="str">
            <v>GENCASA HÀ ĐÔNG</v>
          </cell>
          <cell r="M9966" t="str">
            <v>﻿Đang hoạt động</v>
          </cell>
          <cell r="N9966">
            <v>42704</v>
          </cell>
          <cell r="Q9966">
            <v>1</v>
          </cell>
          <cell r="T9966">
            <v>0</v>
          </cell>
          <cell r="U9966">
            <v>0</v>
          </cell>
          <cell r="V9966">
            <v>0</v>
          </cell>
        </row>
        <row r="9967">
          <cell r="D9967" t="str">
            <v>GENCASA ĐÀ NẴNG 1</v>
          </cell>
          <cell r="M9967" t="str">
            <v>﻿Đang hoạt động</v>
          </cell>
          <cell r="N9967">
            <v>42696</v>
          </cell>
          <cell r="Q9967">
            <v>1</v>
          </cell>
          <cell r="T9967">
            <v>0</v>
          </cell>
          <cell r="U9967">
            <v>0</v>
          </cell>
          <cell r="V9967">
            <v>0</v>
          </cell>
        </row>
        <row r="9968">
          <cell r="M9968" t="str">
            <v>﻿Đang hoạt động</v>
          </cell>
          <cell r="N9968">
            <v>42696</v>
          </cell>
          <cell r="Q9968">
            <v>0</v>
          </cell>
          <cell r="T9968">
            <v>0</v>
          </cell>
          <cell r="U9968">
            <v>0</v>
          </cell>
          <cell r="V9968">
            <v>0</v>
          </cell>
        </row>
        <row r="9969">
          <cell r="D9969" t="str">
            <v>GENCASA HÀ ĐÔNG</v>
          </cell>
          <cell r="M9969" t="str">
            <v>﻿Đang hoạt động</v>
          </cell>
          <cell r="N9969">
            <v>42704</v>
          </cell>
          <cell r="Q9969">
            <v>0</v>
          </cell>
          <cell r="T9969">
            <v>0</v>
          </cell>
          <cell r="U9969">
            <v>1</v>
          </cell>
          <cell r="V9969">
            <v>0</v>
          </cell>
        </row>
        <row r="9970">
          <cell r="D9970" t="str">
            <v>GENCASA HƯNG YÊN</v>
          </cell>
          <cell r="M9970" t="str">
            <v>﻿Đang hoạt động</v>
          </cell>
          <cell r="N9970">
            <v>42698</v>
          </cell>
          <cell r="Q9970">
            <v>1</v>
          </cell>
          <cell r="T9970">
            <v>0</v>
          </cell>
          <cell r="U9970">
            <v>0</v>
          </cell>
          <cell r="V9970">
            <v>0</v>
          </cell>
        </row>
        <row r="9971">
          <cell r="D9971" t="str">
            <v>GENCASA NGHỆ AN</v>
          </cell>
          <cell r="M9971" t="str">
            <v>﻿Đang hoạt động</v>
          </cell>
          <cell r="N9971">
            <v>42697</v>
          </cell>
          <cell r="Q9971">
            <v>1</v>
          </cell>
          <cell r="T9971">
            <v>0</v>
          </cell>
          <cell r="U9971">
            <v>0</v>
          </cell>
          <cell r="V9971">
            <v>0</v>
          </cell>
        </row>
        <row r="9972">
          <cell r="D9972" t="str">
            <v>GENCASA HƯNG YÊN</v>
          </cell>
          <cell r="M9972" t="str">
            <v>﻿Đang hoạt động</v>
          </cell>
          <cell r="N9972">
            <v>42698</v>
          </cell>
          <cell r="Q9972">
            <v>1</v>
          </cell>
          <cell r="T9972">
            <v>0</v>
          </cell>
          <cell r="U9972">
            <v>0</v>
          </cell>
          <cell r="V9972">
            <v>0</v>
          </cell>
        </row>
        <row r="9973">
          <cell r="D9973" t="str">
            <v>GENCASA HƯNG YÊN</v>
          </cell>
          <cell r="M9973" t="str">
            <v>﻿Đang hoạt động</v>
          </cell>
          <cell r="N9973">
            <v>42718</v>
          </cell>
          <cell r="Q9973">
            <v>1</v>
          </cell>
          <cell r="T9973">
            <v>0</v>
          </cell>
          <cell r="U9973">
            <v>0</v>
          </cell>
          <cell r="V9973">
            <v>0</v>
          </cell>
        </row>
        <row r="9974">
          <cell r="D9974" t="str">
            <v>GENCASA NAM ĐỊNH</v>
          </cell>
          <cell r="M9974" t="str">
            <v>﻿Đang hoạt động</v>
          </cell>
          <cell r="N9974">
            <v>42698</v>
          </cell>
          <cell r="Q9974">
            <v>1</v>
          </cell>
          <cell r="T9974">
            <v>0</v>
          </cell>
          <cell r="U9974">
            <v>0</v>
          </cell>
          <cell r="V9974">
            <v>0</v>
          </cell>
        </row>
        <row r="9975">
          <cell r="D9975" t="str">
            <v>BELIEVE IN FUTURE</v>
          </cell>
          <cell r="M9975" t="str">
            <v>﻿Đang hoạt động</v>
          </cell>
          <cell r="N9975">
            <v>42717</v>
          </cell>
          <cell r="Q9975">
            <v>1</v>
          </cell>
          <cell r="T9975">
            <v>0</v>
          </cell>
          <cell r="U9975">
            <v>0</v>
          </cell>
          <cell r="V9975">
            <v>0</v>
          </cell>
        </row>
        <row r="9976">
          <cell r="D9976" t="str">
            <v>GENCASA NGHỆ AN</v>
          </cell>
          <cell r="M9976" t="str">
            <v>﻿Đang hoạt động</v>
          </cell>
          <cell r="N9976">
            <v>42697</v>
          </cell>
          <cell r="Q9976">
            <v>1</v>
          </cell>
          <cell r="T9976">
            <v>0</v>
          </cell>
          <cell r="U9976">
            <v>0</v>
          </cell>
          <cell r="V9976">
            <v>0</v>
          </cell>
        </row>
        <row r="9977">
          <cell r="D9977" t="str">
            <v>GENCASA NAM ĐỊNH</v>
          </cell>
          <cell r="M9977" t="str">
            <v>﻿Đang hoạt động</v>
          </cell>
          <cell r="N9977">
            <v>42698</v>
          </cell>
          <cell r="Q9977">
            <v>1</v>
          </cell>
          <cell r="T9977">
            <v>0</v>
          </cell>
          <cell r="U9977">
            <v>0</v>
          </cell>
          <cell r="V9977">
            <v>0</v>
          </cell>
        </row>
        <row r="9978">
          <cell r="D9978" t="str">
            <v>GENCASA YÊN BÁI</v>
          </cell>
          <cell r="M9978" t="str">
            <v>﻿Đang hoạt động</v>
          </cell>
          <cell r="N9978">
            <v>42698</v>
          </cell>
          <cell r="Q9978">
            <v>1</v>
          </cell>
          <cell r="T9978">
            <v>0</v>
          </cell>
          <cell r="U9978">
            <v>0</v>
          </cell>
          <cell r="V9978">
            <v>0</v>
          </cell>
        </row>
        <row r="9979">
          <cell r="D9979" t="str">
            <v>GENCASA NAM ĐỊNH</v>
          </cell>
          <cell r="M9979" t="str">
            <v>﻿Đang hoạt động</v>
          </cell>
          <cell r="N9979">
            <v>42698</v>
          </cell>
          <cell r="Q9979">
            <v>1</v>
          </cell>
          <cell r="T9979">
            <v>0</v>
          </cell>
          <cell r="U9979">
            <v>0</v>
          </cell>
          <cell r="V9979">
            <v>0</v>
          </cell>
        </row>
        <row r="9980">
          <cell r="D9980" t="str">
            <v>BLUE WAVES</v>
          </cell>
          <cell r="M9980" t="str">
            <v>﻿Đang hoạt động</v>
          </cell>
          <cell r="N9980">
            <v>42697</v>
          </cell>
          <cell r="Q9980">
            <v>1</v>
          </cell>
          <cell r="T9980">
            <v>0</v>
          </cell>
          <cell r="U9980">
            <v>0</v>
          </cell>
          <cell r="V9980">
            <v>0</v>
          </cell>
        </row>
        <row r="9981">
          <cell r="D9981" t="str">
            <v>GENCASA NAM ĐỊNH</v>
          </cell>
          <cell r="M9981" t="str">
            <v>﻿Đang hoạt động</v>
          </cell>
          <cell r="N9981">
            <v>42698</v>
          </cell>
          <cell r="Q9981">
            <v>1</v>
          </cell>
          <cell r="T9981">
            <v>0</v>
          </cell>
          <cell r="U9981">
            <v>0</v>
          </cell>
          <cell r="V9981">
            <v>0</v>
          </cell>
        </row>
        <row r="9982">
          <cell r="D9982" t="str">
            <v>GENCASA NAM ĐỊNH</v>
          </cell>
          <cell r="M9982" t="str">
            <v>﻿Đang hoạt động</v>
          </cell>
          <cell r="N9982">
            <v>42698</v>
          </cell>
          <cell r="Q9982">
            <v>1</v>
          </cell>
          <cell r="T9982">
            <v>0</v>
          </cell>
          <cell r="U9982">
            <v>0</v>
          </cell>
          <cell r="V9982">
            <v>0</v>
          </cell>
        </row>
        <row r="9983">
          <cell r="D9983" t="str">
            <v>GENCASA YÊN BÁI</v>
          </cell>
          <cell r="M9983" t="str">
            <v>﻿Đang hoạt động</v>
          </cell>
          <cell r="N9983">
            <v>42724</v>
          </cell>
          <cell r="Q9983">
            <v>1</v>
          </cell>
          <cell r="T9983">
            <v>0</v>
          </cell>
          <cell r="U9983">
            <v>0</v>
          </cell>
          <cell r="V9983">
            <v>0</v>
          </cell>
        </row>
        <row r="9984">
          <cell r="D9984" t="str">
            <v>GENCASA NGHỆ AN</v>
          </cell>
          <cell r="M9984" t="str">
            <v>﻿Đang hoạt động</v>
          </cell>
          <cell r="N9984">
            <v>42697</v>
          </cell>
          <cell r="Q9984">
            <v>1</v>
          </cell>
          <cell r="T9984">
            <v>0</v>
          </cell>
          <cell r="U9984">
            <v>0</v>
          </cell>
          <cell r="V9984">
            <v>0</v>
          </cell>
        </row>
        <row r="9985">
          <cell r="D9985" t="str">
            <v>BLUE WAVES</v>
          </cell>
          <cell r="M9985" t="str">
            <v>﻿Đang hoạt động</v>
          </cell>
          <cell r="N9985">
            <v>42697</v>
          </cell>
          <cell r="Q9985">
            <v>1</v>
          </cell>
          <cell r="T9985">
            <v>0</v>
          </cell>
          <cell r="U9985">
            <v>0</v>
          </cell>
          <cell r="V9985">
            <v>0</v>
          </cell>
        </row>
        <row r="9986">
          <cell r="D9986" t="str">
            <v>GENCASA NAM ĐỊNH</v>
          </cell>
          <cell r="M9986" t="str">
            <v>﻿Đang hoạt động</v>
          </cell>
          <cell r="N9986">
            <v>42698</v>
          </cell>
          <cell r="Q9986">
            <v>1</v>
          </cell>
          <cell r="T9986">
            <v>0</v>
          </cell>
          <cell r="U9986">
            <v>0</v>
          </cell>
          <cell r="V9986">
            <v>0</v>
          </cell>
        </row>
        <row r="9987">
          <cell r="D9987" t="str">
            <v>DIAMOND</v>
          </cell>
          <cell r="M9987" t="str">
            <v>﻿Đang hoạt động</v>
          </cell>
          <cell r="N9987">
            <v>42697</v>
          </cell>
          <cell r="Q9987">
            <v>1</v>
          </cell>
          <cell r="T9987">
            <v>0</v>
          </cell>
          <cell r="U9987">
            <v>0</v>
          </cell>
          <cell r="V9987">
            <v>0</v>
          </cell>
        </row>
        <row r="9988">
          <cell r="D9988" t="str">
            <v>VICTORY</v>
          </cell>
          <cell r="M9988" t="str">
            <v>﻿Đang hoạt động</v>
          </cell>
          <cell r="N9988">
            <v>42697</v>
          </cell>
          <cell r="Q9988">
            <v>1</v>
          </cell>
          <cell r="T9988">
            <v>0</v>
          </cell>
          <cell r="U9988">
            <v>0</v>
          </cell>
          <cell r="V9988">
            <v>0</v>
          </cell>
        </row>
        <row r="9989">
          <cell r="D9989" t="str">
            <v>GENCASA YÊN BÁI</v>
          </cell>
          <cell r="M9989" t="str">
            <v>﻿Đang hoạt động</v>
          </cell>
          <cell r="N9989">
            <v>42698</v>
          </cell>
          <cell r="Q9989">
            <v>1</v>
          </cell>
          <cell r="T9989">
            <v>0</v>
          </cell>
          <cell r="U9989">
            <v>0</v>
          </cell>
          <cell r="V9989">
            <v>0</v>
          </cell>
        </row>
        <row r="9990">
          <cell r="D9990" t="str">
            <v>GENCASA NAM ĐỊNH</v>
          </cell>
          <cell r="M9990" t="str">
            <v>﻿Đang hoạt động</v>
          </cell>
          <cell r="N9990">
            <v>42698</v>
          </cell>
          <cell r="Q9990">
            <v>1</v>
          </cell>
          <cell r="T9990">
            <v>0</v>
          </cell>
          <cell r="U9990">
            <v>0</v>
          </cell>
          <cell r="V9990">
            <v>0</v>
          </cell>
        </row>
        <row r="9991">
          <cell r="D9991" t="str">
            <v>DIAMOND</v>
          </cell>
          <cell r="M9991" t="str">
            <v>﻿Đang hoạt động</v>
          </cell>
          <cell r="N9991">
            <v>42716</v>
          </cell>
          <cell r="Q9991">
            <v>1</v>
          </cell>
          <cell r="T9991">
            <v>0</v>
          </cell>
          <cell r="U9991">
            <v>0</v>
          </cell>
          <cell r="V9991">
            <v>0</v>
          </cell>
        </row>
        <row r="9992">
          <cell r="D9992" t="str">
            <v>GENCASA NGHỆ AN</v>
          </cell>
          <cell r="M9992" t="str">
            <v>﻿Đang hoạt động</v>
          </cell>
          <cell r="N9992">
            <v>42697</v>
          </cell>
          <cell r="Q9992">
            <v>1</v>
          </cell>
          <cell r="T9992">
            <v>0</v>
          </cell>
          <cell r="U9992">
            <v>0</v>
          </cell>
          <cell r="V9992">
            <v>0</v>
          </cell>
        </row>
        <row r="9993">
          <cell r="D9993" t="str">
            <v>ĐẮK NÔNG</v>
          </cell>
          <cell r="M9993" t="str">
            <v>﻿Đang hoạt động</v>
          </cell>
          <cell r="N9993">
            <v>42696</v>
          </cell>
          <cell r="Q9993">
            <v>1</v>
          </cell>
          <cell r="T9993">
            <v>0</v>
          </cell>
          <cell r="U9993">
            <v>0</v>
          </cell>
          <cell r="V9993">
            <v>0</v>
          </cell>
        </row>
        <row r="9994">
          <cell r="D9994" t="str">
            <v>GENCASA NGHỆ AN</v>
          </cell>
          <cell r="M9994" t="str">
            <v>﻿Đang hoạt động</v>
          </cell>
          <cell r="N9994">
            <v>42697</v>
          </cell>
          <cell r="Q9994">
            <v>1</v>
          </cell>
          <cell r="T9994">
            <v>0</v>
          </cell>
          <cell r="U9994">
            <v>0</v>
          </cell>
          <cell r="V9994">
            <v>0</v>
          </cell>
        </row>
        <row r="9995">
          <cell r="D9995" t="str">
            <v>GENCASA NAM ĐỊNH</v>
          </cell>
          <cell r="M9995" t="str">
            <v>﻿Đang hoạt động</v>
          </cell>
          <cell r="N9995">
            <v>42698</v>
          </cell>
          <cell r="Q9995">
            <v>1</v>
          </cell>
          <cell r="T9995">
            <v>0</v>
          </cell>
          <cell r="U9995">
            <v>0</v>
          </cell>
          <cell r="V9995">
            <v>0</v>
          </cell>
        </row>
        <row r="9996">
          <cell r="D9996" t="str">
            <v>ĐẮK NÔNG</v>
          </cell>
          <cell r="M9996" t="str">
            <v>﻿Đang hoạt động</v>
          </cell>
          <cell r="N9996">
            <v>42788</v>
          </cell>
          <cell r="Q9996">
            <v>1</v>
          </cell>
          <cell r="T9996">
            <v>0</v>
          </cell>
          <cell r="U9996">
            <v>0</v>
          </cell>
          <cell r="V9996">
            <v>0</v>
          </cell>
        </row>
        <row r="9997">
          <cell r="D9997" t="str">
            <v>DIAMOND</v>
          </cell>
          <cell r="M9997" t="str">
            <v>﻿Đang hoạt động</v>
          </cell>
          <cell r="N9997">
            <v>42697</v>
          </cell>
          <cell r="Q9997">
            <v>1</v>
          </cell>
          <cell r="T9997">
            <v>0</v>
          </cell>
          <cell r="U9997">
            <v>0</v>
          </cell>
          <cell r="V9997">
            <v>0</v>
          </cell>
        </row>
        <row r="9998">
          <cell r="D9998" t="str">
            <v>VICTORY</v>
          </cell>
          <cell r="M9998" t="str">
            <v>﻿Đang hoạt động</v>
          </cell>
          <cell r="N9998">
            <v>42697</v>
          </cell>
          <cell r="Q9998">
            <v>1</v>
          </cell>
          <cell r="T9998">
            <v>0</v>
          </cell>
          <cell r="U9998">
            <v>0</v>
          </cell>
          <cell r="V9998">
            <v>0</v>
          </cell>
        </row>
        <row r="9999">
          <cell r="D9999" t="str">
            <v>GENCASA NAM ĐỊNH</v>
          </cell>
          <cell r="M9999" t="str">
            <v>﻿Đang hoạt động</v>
          </cell>
          <cell r="N9999">
            <v>42698</v>
          </cell>
          <cell r="Q9999">
            <v>1</v>
          </cell>
          <cell r="T9999">
            <v>0</v>
          </cell>
          <cell r="U9999">
            <v>0</v>
          </cell>
          <cell r="V9999">
            <v>0</v>
          </cell>
        </row>
        <row r="10000">
          <cell r="D10000" t="str">
            <v>GENCASA HƯNG YÊN</v>
          </cell>
          <cell r="M10000" t="str">
            <v>﻿Đang hoạt động</v>
          </cell>
          <cell r="N10000">
            <v>42698</v>
          </cell>
          <cell r="Q10000">
            <v>1</v>
          </cell>
          <cell r="T10000">
            <v>0</v>
          </cell>
          <cell r="U10000">
            <v>0</v>
          </cell>
          <cell r="V10000">
            <v>0</v>
          </cell>
        </row>
        <row r="10001">
          <cell r="D10001" t="str">
            <v>GENCASA NGHỆ AN</v>
          </cell>
          <cell r="M10001" t="str">
            <v>﻿Đang hoạt động</v>
          </cell>
          <cell r="N10001">
            <v>42697</v>
          </cell>
          <cell r="Q10001">
            <v>1</v>
          </cell>
          <cell r="T10001">
            <v>0</v>
          </cell>
          <cell r="U10001">
            <v>0</v>
          </cell>
          <cell r="V10001">
            <v>0</v>
          </cell>
        </row>
        <row r="10002">
          <cell r="D10002" t="str">
            <v>DIAMOND</v>
          </cell>
          <cell r="M10002" t="str">
            <v>﻿Đang hoạt động</v>
          </cell>
          <cell r="N10002">
            <v>42697</v>
          </cell>
          <cell r="Q10002">
            <v>1</v>
          </cell>
          <cell r="T10002">
            <v>0</v>
          </cell>
          <cell r="U10002">
            <v>0</v>
          </cell>
          <cell r="V10002">
            <v>0</v>
          </cell>
        </row>
        <row r="10003">
          <cell r="D10003" t="str">
            <v>GENCASA NGHỆ AN</v>
          </cell>
          <cell r="M10003" t="str">
            <v>﻿Đang hoạt động</v>
          </cell>
          <cell r="N10003">
            <v>42697</v>
          </cell>
          <cell r="Q10003">
            <v>1</v>
          </cell>
          <cell r="T10003">
            <v>0</v>
          </cell>
          <cell r="U10003">
            <v>0</v>
          </cell>
          <cell r="V10003">
            <v>0</v>
          </cell>
        </row>
        <row r="10004">
          <cell r="D10004" t="str">
            <v>GENCASA YÊN BÁI</v>
          </cell>
          <cell r="M10004" t="str">
            <v>﻿Đang hoạt động</v>
          </cell>
          <cell r="N10004">
            <v>42698</v>
          </cell>
          <cell r="Q10004">
            <v>1</v>
          </cell>
          <cell r="T10004">
            <v>0</v>
          </cell>
          <cell r="U10004">
            <v>0</v>
          </cell>
          <cell r="V10004">
            <v>0</v>
          </cell>
        </row>
        <row r="10005">
          <cell r="D10005" t="str">
            <v>GENCASA HƯNG YÊN</v>
          </cell>
          <cell r="M10005" t="str">
            <v>﻿Đang hoạt động</v>
          </cell>
          <cell r="N10005">
            <v>42698</v>
          </cell>
          <cell r="Q10005">
            <v>1</v>
          </cell>
          <cell r="T10005">
            <v>0</v>
          </cell>
          <cell r="U10005">
            <v>0</v>
          </cell>
          <cell r="V10005">
            <v>0</v>
          </cell>
        </row>
        <row r="10006">
          <cell r="D10006" t="str">
            <v>GENCASA HƯNG YÊN</v>
          </cell>
          <cell r="M10006" t="str">
            <v>﻿Đang hoạt động</v>
          </cell>
          <cell r="N10006">
            <v>42699</v>
          </cell>
          <cell r="Q10006">
            <v>1</v>
          </cell>
          <cell r="T10006">
            <v>0</v>
          </cell>
          <cell r="U10006">
            <v>0</v>
          </cell>
          <cell r="V10006">
            <v>0</v>
          </cell>
        </row>
        <row r="10007">
          <cell r="D10007" t="str">
            <v>DIAMOND</v>
          </cell>
          <cell r="M10007" t="str">
            <v>﻿Đang hoạt động</v>
          </cell>
          <cell r="N10007">
            <v>42697</v>
          </cell>
          <cell r="Q10007">
            <v>1</v>
          </cell>
          <cell r="T10007">
            <v>0</v>
          </cell>
          <cell r="U10007">
            <v>0</v>
          </cell>
          <cell r="V10007">
            <v>0</v>
          </cell>
        </row>
        <row r="10008">
          <cell r="D10008" t="str">
            <v>VICTORY</v>
          </cell>
          <cell r="M10008" t="str">
            <v>﻿Đang hoạt động</v>
          </cell>
          <cell r="N10008">
            <v>42697</v>
          </cell>
          <cell r="Q10008">
            <v>1</v>
          </cell>
          <cell r="T10008">
            <v>0</v>
          </cell>
          <cell r="U10008">
            <v>0</v>
          </cell>
          <cell r="V10008">
            <v>0</v>
          </cell>
        </row>
        <row r="10009">
          <cell r="D10009" t="str">
            <v>GENCASA NAM ĐỊNH</v>
          </cell>
          <cell r="M10009" t="str">
            <v>﻿Đang hoạt động</v>
          </cell>
          <cell r="N10009">
            <v>42698</v>
          </cell>
          <cell r="Q10009">
            <v>1</v>
          </cell>
          <cell r="T10009">
            <v>0</v>
          </cell>
          <cell r="U10009">
            <v>0</v>
          </cell>
          <cell r="V10009">
            <v>0</v>
          </cell>
        </row>
        <row r="10010">
          <cell r="D10010" t="str">
            <v>LUCKY STAR</v>
          </cell>
          <cell r="M10010" t="str">
            <v>﻿Đang hoạt động</v>
          </cell>
          <cell r="N10010">
            <v>41859</v>
          </cell>
          <cell r="Q10010">
            <v>1</v>
          </cell>
          <cell r="T10010">
            <v>0</v>
          </cell>
          <cell r="U10010">
            <v>0</v>
          </cell>
          <cell r="V10010">
            <v>0</v>
          </cell>
        </row>
        <row r="10011">
          <cell r="D10011" t="str">
            <v>GENCASA NAM ĐỊNH</v>
          </cell>
          <cell r="M10011" t="str">
            <v>﻿Đang hoạt động</v>
          </cell>
          <cell r="N10011">
            <v>42698</v>
          </cell>
          <cell r="Q10011">
            <v>1</v>
          </cell>
          <cell r="T10011">
            <v>0</v>
          </cell>
          <cell r="U10011">
            <v>0</v>
          </cell>
          <cell r="V10011">
            <v>0</v>
          </cell>
        </row>
        <row r="10012">
          <cell r="D10012" t="str">
            <v>GENCASA YÊN BÁI</v>
          </cell>
          <cell r="M10012" t="str">
            <v>﻿Đang hoạt động</v>
          </cell>
          <cell r="N10012">
            <v>42746</v>
          </cell>
          <cell r="Q10012">
            <v>1</v>
          </cell>
          <cell r="T10012">
            <v>0</v>
          </cell>
          <cell r="U10012">
            <v>0</v>
          </cell>
          <cell r="V10012">
            <v>0</v>
          </cell>
        </row>
        <row r="10013">
          <cell r="D10013" t="str">
            <v>ĐẮK NÔNG</v>
          </cell>
          <cell r="M10013" t="str">
            <v>﻿Đang hoạt động</v>
          </cell>
          <cell r="N10013">
            <v>42696</v>
          </cell>
          <cell r="Q10013">
            <v>0</v>
          </cell>
          <cell r="T10013">
            <v>0</v>
          </cell>
          <cell r="U10013">
            <v>1</v>
          </cell>
          <cell r="V10013">
            <v>0</v>
          </cell>
        </row>
        <row r="10014">
          <cell r="D10014" t="str">
            <v>BLUE WAVES</v>
          </cell>
          <cell r="M10014" t="str">
            <v>﻿Đang hoạt động</v>
          </cell>
          <cell r="N10014">
            <v>42697</v>
          </cell>
          <cell r="Q10014">
            <v>1</v>
          </cell>
          <cell r="T10014">
            <v>0</v>
          </cell>
          <cell r="U10014">
            <v>0</v>
          </cell>
          <cell r="V10014">
            <v>0</v>
          </cell>
        </row>
        <row r="10015">
          <cell r="D10015" t="str">
            <v>THE STARS 2</v>
          </cell>
          <cell r="M10015" t="str">
            <v>﻿Đang hoạt động</v>
          </cell>
          <cell r="N10015">
            <v>42718</v>
          </cell>
          <cell r="Q10015">
            <v>1</v>
          </cell>
          <cell r="T10015">
            <v>0</v>
          </cell>
          <cell r="U10015">
            <v>0</v>
          </cell>
          <cell r="V10015">
            <v>0</v>
          </cell>
        </row>
        <row r="10016">
          <cell r="D10016" t="str">
            <v>GENCASA NGHỆ AN</v>
          </cell>
          <cell r="M10016" t="str">
            <v>﻿Đang hoạt động</v>
          </cell>
          <cell r="N10016">
            <v>42697</v>
          </cell>
          <cell r="Q10016">
            <v>1</v>
          </cell>
          <cell r="T10016">
            <v>0</v>
          </cell>
          <cell r="U10016">
            <v>0</v>
          </cell>
          <cell r="V10016">
            <v>0</v>
          </cell>
        </row>
        <row r="10017">
          <cell r="D10017" t="str">
            <v>DIAMOND</v>
          </cell>
          <cell r="M10017" t="str">
            <v>﻿Đang hoạt động</v>
          </cell>
          <cell r="N10017">
            <v>42697</v>
          </cell>
          <cell r="Q10017">
            <v>1</v>
          </cell>
          <cell r="T10017">
            <v>0</v>
          </cell>
          <cell r="U10017">
            <v>0</v>
          </cell>
          <cell r="V10017">
            <v>0</v>
          </cell>
        </row>
        <row r="10018">
          <cell r="D10018" t="str">
            <v>GENCASA NGHỆ AN</v>
          </cell>
          <cell r="M10018" t="str">
            <v>﻿Đang hoạt động</v>
          </cell>
          <cell r="N10018">
            <v>42698</v>
          </cell>
          <cell r="Q10018">
            <v>1</v>
          </cell>
          <cell r="T10018">
            <v>0</v>
          </cell>
          <cell r="U10018">
            <v>0</v>
          </cell>
          <cell r="V10018">
            <v>0</v>
          </cell>
        </row>
        <row r="10019">
          <cell r="D10019" t="str">
            <v>DIAMOND</v>
          </cell>
          <cell r="M10019" t="str">
            <v>﻿Đang hoạt động</v>
          </cell>
          <cell r="N10019">
            <v>42702</v>
          </cell>
          <cell r="Q10019">
            <v>1</v>
          </cell>
          <cell r="T10019">
            <v>0</v>
          </cell>
          <cell r="U10019">
            <v>0</v>
          </cell>
          <cell r="V10019">
            <v>0</v>
          </cell>
        </row>
        <row r="10020">
          <cell r="D10020" t="str">
            <v>GENCASA NAM ĐỊNH</v>
          </cell>
          <cell r="M10020" t="str">
            <v>﻿Đang hoạt động</v>
          </cell>
          <cell r="N10020">
            <v>42725</v>
          </cell>
          <cell r="Q10020">
            <v>1</v>
          </cell>
          <cell r="T10020">
            <v>0</v>
          </cell>
          <cell r="U10020">
            <v>0</v>
          </cell>
          <cell r="V10020">
            <v>0</v>
          </cell>
        </row>
        <row r="10021">
          <cell r="D10021" t="str">
            <v>DIAMOND</v>
          </cell>
          <cell r="M10021" t="str">
            <v>﻿Đang hoạt động</v>
          </cell>
          <cell r="N10021">
            <v>42697</v>
          </cell>
          <cell r="Q10021">
            <v>1</v>
          </cell>
          <cell r="T10021">
            <v>0</v>
          </cell>
          <cell r="U10021">
            <v>0</v>
          </cell>
          <cell r="V10021">
            <v>0</v>
          </cell>
        </row>
        <row r="10022">
          <cell r="D10022" t="str">
            <v>GENCASA NGHỆ AN</v>
          </cell>
          <cell r="M10022" t="str">
            <v>﻿Đang hoạt động</v>
          </cell>
          <cell r="N10022">
            <v>42697</v>
          </cell>
          <cell r="Q10022">
            <v>1</v>
          </cell>
          <cell r="T10022">
            <v>0</v>
          </cell>
          <cell r="U10022">
            <v>0</v>
          </cell>
          <cell r="V10022">
            <v>0</v>
          </cell>
        </row>
        <row r="10023">
          <cell r="D10023" t="str">
            <v>GENCASA HƯNG YÊN</v>
          </cell>
          <cell r="M10023" t="str">
            <v>﻿Đang hoạt động</v>
          </cell>
          <cell r="N10023">
            <v>42699</v>
          </cell>
          <cell r="Q10023">
            <v>1</v>
          </cell>
          <cell r="T10023">
            <v>0</v>
          </cell>
          <cell r="U10023">
            <v>0</v>
          </cell>
          <cell r="V10023">
            <v>0</v>
          </cell>
        </row>
        <row r="10024">
          <cell r="D10024" t="str">
            <v>GENCASA NAM ĐỊNH</v>
          </cell>
          <cell r="M10024" t="str">
            <v>﻿Đang hoạt động</v>
          </cell>
          <cell r="N10024">
            <v>42794</v>
          </cell>
          <cell r="Q10024">
            <v>0</v>
          </cell>
          <cell r="T10024">
            <v>0</v>
          </cell>
          <cell r="U10024">
            <v>1</v>
          </cell>
          <cell r="V10024">
            <v>0</v>
          </cell>
        </row>
        <row r="10025">
          <cell r="D10025" t="str">
            <v>GENCASA NAM ĐỊNH</v>
          </cell>
          <cell r="M10025" t="str">
            <v>﻿Đang hoạt động</v>
          </cell>
          <cell r="N10025">
            <v>42718</v>
          </cell>
          <cell r="Q10025">
            <v>1</v>
          </cell>
          <cell r="T10025">
            <v>0</v>
          </cell>
          <cell r="U10025">
            <v>0</v>
          </cell>
          <cell r="V10025">
            <v>0</v>
          </cell>
        </row>
        <row r="10026">
          <cell r="D10026" t="str">
            <v>THE LIGHT</v>
          </cell>
          <cell r="M10026" t="str">
            <v>﻿Đang hoạt động</v>
          </cell>
          <cell r="N10026">
            <v>42698</v>
          </cell>
          <cell r="Q10026">
            <v>0</v>
          </cell>
          <cell r="T10026">
            <v>0</v>
          </cell>
          <cell r="U10026">
            <v>1</v>
          </cell>
          <cell r="V10026">
            <v>0</v>
          </cell>
        </row>
        <row r="10027">
          <cell r="D10027" t="str">
            <v>GENCASA HƯNG YÊN</v>
          </cell>
          <cell r="M10027" t="str">
            <v>﻿Đang hoạt động</v>
          </cell>
          <cell r="N10027">
            <v>42699</v>
          </cell>
          <cell r="Q10027">
            <v>1</v>
          </cell>
          <cell r="T10027">
            <v>0</v>
          </cell>
          <cell r="U10027">
            <v>0</v>
          </cell>
          <cell r="V10027">
            <v>0</v>
          </cell>
        </row>
        <row r="10028">
          <cell r="D10028" t="str">
            <v>GENCASA NAM ĐỊNH</v>
          </cell>
          <cell r="M10028" t="str">
            <v>﻿Đang hoạt động</v>
          </cell>
          <cell r="N10028">
            <v>42698</v>
          </cell>
          <cell r="Q10028">
            <v>1</v>
          </cell>
          <cell r="T10028">
            <v>0</v>
          </cell>
          <cell r="U10028">
            <v>0</v>
          </cell>
          <cell r="V10028">
            <v>0</v>
          </cell>
        </row>
        <row r="10029">
          <cell r="D10029" t="str">
            <v>DIAMOND</v>
          </cell>
          <cell r="M10029" t="str">
            <v>﻿Đang hoạt động</v>
          </cell>
          <cell r="N10029">
            <v>42709</v>
          </cell>
          <cell r="Q10029">
            <v>1</v>
          </cell>
          <cell r="T10029">
            <v>0</v>
          </cell>
          <cell r="U10029">
            <v>0</v>
          </cell>
          <cell r="V10029">
            <v>0</v>
          </cell>
        </row>
        <row r="10030">
          <cell r="D10030" t="str">
            <v>THE LIGHT</v>
          </cell>
          <cell r="M10030" t="str">
            <v>﻿Đang hoạt động</v>
          </cell>
          <cell r="N10030">
            <v>42698</v>
          </cell>
          <cell r="Q10030">
            <v>0</v>
          </cell>
          <cell r="T10030">
            <v>0</v>
          </cell>
          <cell r="U10030">
            <v>1</v>
          </cell>
          <cell r="V10030">
            <v>0</v>
          </cell>
        </row>
        <row r="10031">
          <cell r="D10031" t="str">
            <v>THE LIGHT</v>
          </cell>
          <cell r="M10031" t="str">
            <v>﻿Đang hoạt động</v>
          </cell>
          <cell r="N10031">
            <v>42698</v>
          </cell>
          <cell r="Q10031">
            <v>1</v>
          </cell>
          <cell r="T10031">
            <v>0</v>
          </cell>
          <cell r="U10031">
            <v>0</v>
          </cell>
          <cell r="V10031">
            <v>0</v>
          </cell>
        </row>
        <row r="10032">
          <cell r="D10032" t="str">
            <v>GENCASA HƯNG YÊN</v>
          </cell>
          <cell r="M10032" t="str">
            <v>﻿Đang hoạt động</v>
          </cell>
          <cell r="N10032">
            <v>42699</v>
          </cell>
          <cell r="Q10032">
            <v>1</v>
          </cell>
          <cell r="T10032">
            <v>0</v>
          </cell>
          <cell r="U10032">
            <v>0</v>
          </cell>
          <cell r="V10032">
            <v>0</v>
          </cell>
        </row>
        <row r="10033">
          <cell r="D10033" t="str">
            <v>DIAMOND</v>
          </cell>
          <cell r="M10033" t="str">
            <v>﻿Đang hoạt động</v>
          </cell>
          <cell r="N10033">
            <v>42697</v>
          </cell>
          <cell r="Q10033">
            <v>1</v>
          </cell>
          <cell r="T10033">
            <v>0</v>
          </cell>
          <cell r="U10033">
            <v>0</v>
          </cell>
          <cell r="V10033">
            <v>0</v>
          </cell>
        </row>
        <row r="10034">
          <cell r="D10034" t="str">
            <v>GENCASA NAM ĐỊNH</v>
          </cell>
          <cell r="M10034" t="str">
            <v>﻿Đang hoạt động</v>
          </cell>
          <cell r="N10034">
            <v>42725</v>
          </cell>
          <cell r="Q10034">
            <v>1</v>
          </cell>
          <cell r="T10034">
            <v>0</v>
          </cell>
          <cell r="U10034">
            <v>0</v>
          </cell>
          <cell r="V10034">
            <v>0</v>
          </cell>
        </row>
        <row r="10035">
          <cell r="D10035" t="str">
            <v>THE LIGHT</v>
          </cell>
          <cell r="M10035" t="str">
            <v>﻿Đang hoạt động</v>
          </cell>
          <cell r="N10035">
            <v>42787</v>
          </cell>
          <cell r="Q10035">
            <v>0</v>
          </cell>
          <cell r="T10035">
            <v>0</v>
          </cell>
          <cell r="U10035">
            <v>1</v>
          </cell>
          <cell r="V10035">
            <v>0</v>
          </cell>
        </row>
        <row r="10036">
          <cell r="D10036" t="str">
            <v>GENCASA NAM ĐỊNH</v>
          </cell>
          <cell r="M10036" t="str">
            <v>﻿Đang hoạt động</v>
          </cell>
          <cell r="N10036">
            <v>42698</v>
          </cell>
          <cell r="Q10036">
            <v>1</v>
          </cell>
          <cell r="T10036">
            <v>0</v>
          </cell>
          <cell r="U10036">
            <v>0</v>
          </cell>
          <cell r="V10036">
            <v>0</v>
          </cell>
        </row>
        <row r="10037">
          <cell r="D10037" t="str">
            <v>GENCASA HƯNG YÊN</v>
          </cell>
          <cell r="M10037" t="str">
            <v>﻿Đang hoạt động</v>
          </cell>
          <cell r="N10037">
            <v>42698</v>
          </cell>
          <cell r="Q10037">
            <v>1</v>
          </cell>
          <cell r="T10037">
            <v>0</v>
          </cell>
          <cell r="U10037">
            <v>0</v>
          </cell>
          <cell r="V10037">
            <v>0</v>
          </cell>
        </row>
        <row r="10038">
          <cell r="D10038" t="str">
            <v>GENCASA HƯNG YÊN</v>
          </cell>
          <cell r="M10038" t="str">
            <v>﻿Đang hoạt động</v>
          </cell>
          <cell r="N10038">
            <v>42698</v>
          </cell>
          <cell r="Q10038">
            <v>1</v>
          </cell>
          <cell r="T10038">
            <v>0</v>
          </cell>
          <cell r="U10038">
            <v>0</v>
          </cell>
          <cell r="V10038">
            <v>0</v>
          </cell>
        </row>
        <row r="10039">
          <cell r="D10039" t="str">
            <v>DIAMOND</v>
          </cell>
          <cell r="M10039" t="str">
            <v>﻿Đang hoạt động</v>
          </cell>
          <cell r="N10039">
            <v>42696</v>
          </cell>
          <cell r="Q10039">
            <v>1</v>
          </cell>
          <cell r="T10039">
            <v>0</v>
          </cell>
          <cell r="U10039">
            <v>0</v>
          </cell>
          <cell r="V10039">
            <v>0</v>
          </cell>
        </row>
        <row r="10040">
          <cell r="D10040" t="str">
            <v>GENCASA HƯNG YÊN</v>
          </cell>
          <cell r="M10040" t="str">
            <v>﻿Đang hoạt động</v>
          </cell>
          <cell r="N10040">
            <v>42702</v>
          </cell>
          <cell r="Q10040">
            <v>1</v>
          </cell>
          <cell r="T10040">
            <v>0</v>
          </cell>
          <cell r="U10040">
            <v>0</v>
          </cell>
          <cell r="V10040">
            <v>0</v>
          </cell>
        </row>
        <row r="10041">
          <cell r="D10041" t="str">
            <v>DIAMOND</v>
          </cell>
          <cell r="M10041" t="str">
            <v>﻿Đang hoạt động</v>
          </cell>
          <cell r="N10041">
            <v>42696</v>
          </cell>
          <cell r="Q10041">
            <v>1</v>
          </cell>
          <cell r="T10041">
            <v>0</v>
          </cell>
          <cell r="U10041">
            <v>0</v>
          </cell>
          <cell r="V10041">
            <v>0</v>
          </cell>
        </row>
        <row r="10042">
          <cell r="D10042" t="str">
            <v>GENCASA HƯNG YÊN</v>
          </cell>
          <cell r="M10042" t="str">
            <v>﻿Đang hoạt động</v>
          </cell>
          <cell r="N10042">
            <v>42698</v>
          </cell>
          <cell r="Q10042">
            <v>1</v>
          </cell>
          <cell r="T10042">
            <v>0</v>
          </cell>
          <cell r="U10042">
            <v>0</v>
          </cell>
          <cell r="V10042">
            <v>0</v>
          </cell>
        </row>
        <row r="10043">
          <cell r="D10043" t="str">
            <v>THE LIGHT</v>
          </cell>
          <cell r="M10043" t="str">
            <v>﻿Tạm đình chỉ</v>
          </cell>
          <cell r="N10043">
            <v>42698</v>
          </cell>
          <cell r="Q10043">
            <v>0</v>
          </cell>
          <cell r="T10043">
            <v>0</v>
          </cell>
          <cell r="U10043">
            <v>1</v>
          </cell>
          <cell r="V10043">
            <v>0</v>
          </cell>
        </row>
        <row r="10044">
          <cell r="D10044" t="str">
            <v>GENCASA HƯNG YÊN</v>
          </cell>
          <cell r="M10044" t="str">
            <v>﻿Đang hoạt động</v>
          </cell>
          <cell r="N10044">
            <v>42699</v>
          </cell>
          <cell r="Q10044">
            <v>1</v>
          </cell>
          <cell r="T10044">
            <v>0</v>
          </cell>
          <cell r="U10044">
            <v>0</v>
          </cell>
          <cell r="V10044">
            <v>0</v>
          </cell>
        </row>
        <row r="10045">
          <cell r="D10045" t="str">
            <v>DIAMOND</v>
          </cell>
          <cell r="M10045" t="str">
            <v>﻿Đang hoạt động</v>
          </cell>
          <cell r="N10045">
            <v>42696</v>
          </cell>
          <cell r="Q10045">
            <v>0</v>
          </cell>
          <cell r="T10045">
            <v>1</v>
          </cell>
          <cell r="U10045">
            <v>0</v>
          </cell>
          <cell r="V10045">
            <v>0</v>
          </cell>
        </row>
        <row r="10046">
          <cell r="D10046" t="str">
            <v>GENCASA NAM ĐỊNH</v>
          </cell>
          <cell r="M10046" t="str">
            <v>﻿Đang hoạt động</v>
          </cell>
          <cell r="N10046">
            <v>42698</v>
          </cell>
          <cell r="Q10046">
            <v>1</v>
          </cell>
          <cell r="T10046">
            <v>0</v>
          </cell>
          <cell r="U10046">
            <v>0</v>
          </cell>
          <cell r="V10046">
            <v>0</v>
          </cell>
        </row>
        <row r="10047">
          <cell r="D10047" t="str">
            <v>THE LIGHT</v>
          </cell>
          <cell r="M10047" t="str">
            <v>﻿Đang hoạt động</v>
          </cell>
          <cell r="N10047">
            <v>42698</v>
          </cell>
          <cell r="Q10047">
            <v>0</v>
          </cell>
          <cell r="T10047">
            <v>0</v>
          </cell>
          <cell r="U10047">
            <v>1</v>
          </cell>
          <cell r="V10047">
            <v>0</v>
          </cell>
        </row>
        <row r="10048">
          <cell r="D10048" t="str">
            <v>THE LIGHT</v>
          </cell>
          <cell r="M10048" t="str">
            <v>﻿Tạm đình chỉ</v>
          </cell>
          <cell r="N10048">
            <v>42698</v>
          </cell>
          <cell r="Q10048">
            <v>0</v>
          </cell>
          <cell r="T10048">
            <v>0</v>
          </cell>
          <cell r="U10048">
            <v>0</v>
          </cell>
          <cell r="V10048">
            <v>1</v>
          </cell>
        </row>
        <row r="10049">
          <cell r="D10049" t="str">
            <v>GENCASA THÁI BÌNH</v>
          </cell>
          <cell r="M10049" t="str">
            <v>﻿Đang hoạt động</v>
          </cell>
          <cell r="N10049">
            <v>42698</v>
          </cell>
          <cell r="Q10049">
            <v>1</v>
          </cell>
          <cell r="T10049">
            <v>0</v>
          </cell>
          <cell r="U10049">
            <v>0</v>
          </cell>
          <cell r="V10049">
            <v>0</v>
          </cell>
        </row>
        <row r="10050">
          <cell r="D10050" t="str">
            <v>DIAMOND</v>
          </cell>
          <cell r="M10050" t="str">
            <v>﻿Đang hoạt động</v>
          </cell>
          <cell r="N10050">
            <v>42696</v>
          </cell>
          <cell r="Q10050">
            <v>1</v>
          </cell>
          <cell r="T10050">
            <v>0</v>
          </cell>
          <cell r="U10050">
            <v>0</v>
          </cell>
          <cell r="V10050">
            <v>0</v>
          </cell>
        </row>
        <row r="10051">
          <cell r="D10051" t="str">
            <v>GENCASA HƯNG YÊN</v>
          </cell>
          <cell r="M10051" t="str">
            <v>﻿Đang hoạt động</v>
          </cell>
          <cell r="N10051">
            <v>42698</v>
          </cell>
          <cell r="Q10051">
            <v>1</v>
          </cell>
          <cell r="T10051">
            <v>0</v>
          </cell>
          <cell r="U10051">
            <v>0</v>
          </cell>
          <cell r="V10051">
            <v>0</v>
          </cell>
        </row>
        <row r="10052">
          <cell r="D10052" t="str">
            <v>GENCASA NAM ĐỊNH</v>
          </cell>
          <cell r="M10052" t="str">
            <v>﻿Đang hoạt động</v>
          </cell>
          <cell r="N10052">
            <v>42725</v>
          </cell>
          <cell r="Q10052">
            <v>1</v>
          </cell>
          <cell r="T10052">
            <v>0</v>
          </cell>
          <cell r="U10052">
            <v>0</v>
          </cell>
          <cell r="V10052">
            <v>0</v>
          </cell>
        </row>
        <row r="10053">
          <cell r="D10053" t="str">
            <v>THE LIGHT</v>
          </cell>
          <cell r="M10053" t="str">
            <v>﻿Tạm đình chỉ</v>
          </cell>
          <cell r="N10053">
            <v>42698</v>
          </cell>
          <cell r="Q10053">
            <v>0</v>
          </cell>
          <cell r="T10053">
            <v>0</v>
          </cell>
          <cell r="U10053">
            <v>1</v>
          </cell>
          <cell r="V10053">
            <v>0</v>
          </cell>
        </row>
        <row r="10054">
          <cell r="D10054" t="str">
            <v>GENCASA NAM ĐỊNH</v>
          </cell>
          <cell r="M10054" t="str">
            <v>﻿Đang hoạt động</v>
          </cell>
          <cell r="N10054">
            <v>42698</v>
          </cell>
          <cell r="Q10054">
            <v>1</v>
          </cell>
          <cell r="T10054">
            <v>0</v>
          </cell>
          <cell r="U10054">
            <v>0</v>
          </cell>
          <cell r="V10054">
            <v>0</v>
          </cell>
        </row>
        <row r="10055">
          <cell r="D10055" t="str">
            <v>DIAMOND</v>
          </cell>
          <cell r="M10055" t="str">
            <v>﻿Đang hoạt động</v>
          </cell>
          <cell r="N10055">
            <v>42696</v>
          </cell>
          <cell r="Q10055">
            <v>1</v>
          </cell>
          <cell r="T10055">
            <v>0</v>
          </cell>
          <cell r="U10055">
            <v>0</v>
          </cell>
          <cell r="V10055">
            <v>0</v>
          </cell>
        </row>
        <row r="10056">
          <cell r="D10056" t="str">
            <v>GENCASA NAM ĐỊNH</v>
          </cell>
          <cell r="M10056" t="str">
            <v>﻿Đang hoạt động</v>
          </cell>
          <cell r="N10056">
            <v>42725</v>
          </cell>
          <cell r="Q10056">
            <v>1</v>
          </cell>
          <cell r="T10056">
            <v>0</v>
          </cell>
          <cell r="U10056">
            <v>0</v>
          </cell>
          <cell r="V10056">
            <v>0</v>
          </cell>
        </row>
        <row r="10057">
          <cell r="D10057" t="str">
            <v>VICTORY</v>
          </cell>
          <cell r="M10057" t="str">
            <v>﻿Đang hoạt động</v>
          </cell>
          <cell r="N10057">
            <v>42702</v>
          </cell>
          <cell r="Q10057">
            <v>1</v>
          </cell>
          <cell r="T10057">
            <v>0</v>
          </cell>
          <cell r="U10057">
            <v>0</v>
          </cell>
          <cell r="V10057">
            <v>0</v>
          </cell>
        </row>
        <row r="10058">
          <cell r="D10058" t="str">
            <v>GENCASA NAM ĐỊNH</v>
          </cell>
          <cell r="M10058" t="str">
            <v>﻿Đang hoạt động</v>
          </cell>
          <cell r="N10058">
            <v>42698</v>
          </cell>
          <cell r="Q10058">
            <v>0</v>
          </cell>
          <cell r="T10058">
            <v>0</v>
          </cell>
          <cell r="U10058">
            <v>1</v>
          </cell>
          <cell r="V10058">
            <v>0</v>
          </cell>
        </row>
        <row r="10059">
          <cell r="D10059" t="str">
            <v>THE LIGHT</v>
          </cell>
          <cell r="M10059" t="str">
            <v>﻿Đang hoạt động</v>
          </cell>
          <cell r="N10059">
            <v>42698</v>
          </cell>
          <cell r="Q10059">
            <v>1</v>
          </cell>
          <cell r="T10059">
            <v>0</v>
          </cell>
          <cell r="U10059">
            <v>0</v>
          </cell>
          <cell r="V10059">
            <v>0</v>
          </cell>
        </row>
        <row r="10060">
          <cell r="D10060" t="str">
            <v>THE LIGHT</v>
          </cell>
          <cell r="M10060" t="str">
            <v>﻿Đang hoạt động</v>
          </cell>
          <cell r="N10060">
            <v>42698</v>
          </cell>
          <cell r="Q10060">
            <v>0</v>
          </cell>
          <cell r="T10060">
            <v>0</v>
          </cell>
          <cell r="U10060">
            <v>1</v>
          </cell>
          <cell r="V10060">
            <v>0</v>
          </cell>
        </row>
        <row r="10061">
          <cell r="D10061" t="str">
            <v>THE LIGHT</v>
          </cell>
          <cell r="M10061" t="str">
            <v>﻿Đang hoạt động</v>
          </cell>
          <cell r="N10061">
            <v>42703</v>
          </cell>
          <cell r="Q10061">
            <v>1</v>
          </cell>
          <cell r="T10061">
            <v>0</v>
          </cell>
          <cell r="U10061">
            <v>0</v>
          </cell>
          <cell r="V10061">
            <v>0</v>
          </cell>
        </row>
        <row r="10062">
          <cell r="D10062" t="str">
            <v>VICTORY</v>
          </cell>
          <cell r="M10062" t="str">
            <v>﻿Đang hoạt động</v>
          </cell>
          <cell r="N10062">
            <v>42697</v>
          </cell>
          <cell r="Q10062">
            <v>1</v>
          </cell>
          <cell r="T10062">
            <v>0</v>
          </cell>
          <cell r="U10062">
            <v>0</v>
          </cell>
          <cell r="V10062">
            <v>0</v>
          </cell>
        </row>
        <row r="10063">
          <cell r="D10063" t="str">
            <v>GENCASA NAM ĐỊNH</v>
          </cell>
          <cell r="M10063" t="str">
            <v>﻿Đang hoạt động</v>
          </cell>
          <cell r="N10063">
            <v>42726</v>
          </cell>
          <cell r="Q10063">
            <v>1</v>
          </cell>
          <cell r="T10063">
            <v>0</v>
          </cell>
          <cell r="U10063">
            <v>0</v>
          </cell>
          <cell r="V10063">
            <v>0</v>
          </cell>
        </row>
        <row r="10064">
          <cell r="D10064" t="str">
            <v>THE LIGHT</v>
          </cell>
          <cell r="M10064" t="str">
            <v>﻿Đang hoạt động</v>
          </cell>
          <cell r="N10064">
            <v>42698</v>
          </cell>
          <cell r="Q10064">
            <v>0</v>
          </cell>
          <cell r="T10064">
            <v>0</v>
          </cell>
          <cell r="U10064">
            <v>1</v>
          </cell>
          <cell r="V10064">
            <v>0</v>
          </cell>
        </row>
        <row r="10065">
          <cell r="D10065" t="str">
            <v>GENCASA NAM ĐỊNH</v>
          </cell>
          <cell r="M10065" t="str">
            <v>﻿Đang hoạt động</v>
          </cell>
          <cell r="N10065">
            <v>42794</v>
          </cell>
          <cell r="Q10065">
            <v>0</v>
          </cell>
          <cell r="T10065">
            <v>0</v>
          </cell>
          <cell r="U10065">
            <v>1</v>
          </cell>
          <cell r="V10065">
            <v>0</v>
          </cell>
        </row>
        <row r="10066">
          <cell r="D10066" t="str">
            <v>DIAMOND</v>
          </cell>
          <cell r="M10066" t="str">
            <v>﻿Đang hoạt động</v>
          </cell>
          <cell r="N10066">
            <v>42696</v>
          </cell>
          <cell r="Q10066">
            <v>0</v>
          </cell>
          <cell r="T10066">
            <v>0</v>
          </cell>
          <cell r="U10066">
            <v>1</v>
          </cell>
          <cell r="V10066">
            <v>0</v>
          </cell>
        </row>
        <row r="10067">
          <cell r="D10067" t="str">
            <v>GREEN DRAGON</v>
          </cell>
          <cell r="M10067" t="str">
            <v>﻿Đang hoạt động</v>
          </cell>
          <cell r="N10067">
            <v>42725</v>
          </cell>
          <cell r="Q10067">
            <v>1</v>
          </cell>
          <cell r="T10067">
            <v>0</v>
          </cell>
          <cell r="U10067">
            <v>0</v>
          </cell>
          <cell r="V10067">
            <v>0</v>
          </cell>
        </row>
        <row r="10068">
          <cell r="D10068" t="str">
            <v>GENCASA NAM ĐỊNH</v>
          </cell>
          <cell r="M10068" t="str">
            <v>﻿Đang hoạt động</v>
          </cell>
          <cell r="N10068">
            <v>42725</v>
          </cell>
          <cell r="Q10068">
            <v>1</v>
          </cell>
          <cell r="T10068">
            <v>0</v>
          </cell>
          <cell r="U10068">
            <v>0</v>
          </cell>
          <cell r="V10068">
            <v>0</v>
          </cell>
        </row>
        <row r="10069">
          <cell r="D10069" t="str">
            <v>GENCASA THÁI BÌNH</v>
          </cell>
          <cell r="M10069" t="str">
            <v>﻿Đã nghỉ việc</v>
          </cell>
          <cell r="N10069">
            <v>42712</v>
          </cell>
          <cell r="Q10069">
            <v>0</v>
          </cell>
          <cell r="T10069">
            <v>0</v>
          </cell>
          <cell r="U10069">
            <v>0</v>
          </cell>
          <cell r="V10069">
            <v>0</v>
          </cell>
        </row>
        <row r="10070">
          <cell r="D10070" t="str">
            <v>GENCASA NAM ĐỊNH</v>
          </cell>
          <cell r="M10070" t="str">
            <v>﻿Đang hoạt động</v>
          </cell>
          <cell r="N10070">
            <v>42698</v>
          </cell>
          <cell r="Q10070">
            <v>1</v>
          </cell>
          <cell r="T10070">
            <v>0</v>
          </cell>
          <cell r="U10070">
            <v>0</v>
          </cell>
          <cell r="V10070">
            <v>0</v>
          </cell>
        </row>
        <row r="10071">
          <cell r="D10071" t="str">
            <v>GENCASA NAM ĐỊNH</v>
          </cell>
          <cell r="M10071" t="str">
            <v>﻿Đang hoạt động</v>
          </cell>
          <cell r="N10071">
            <v>42698</v>
          </cell>
          <cell r="Q10071">
            <v>0</v>
          </cell>
          <cell r="T10071">
            <v>0</v>
          </cell>
          <cell r="U10071">
            <v>0</v>
          </cell>
          <cell r="V10071">
            <v>1</v>
          </cell>
        </row>
        <row r="10072">
          <cell r="D10072" t="str">
            <v>WHITE HORSE-GENCASA MỸ THO</v>
          </cell>
          <cell r="M10072" t="str">
            <v>﻿Đang hoạt động</v>
          </cell>
          <cell r="N10072">
            <v>42696</v>
          </cell>
          <cell r="Q10072">
            <v>1</v>
          </cell>
          <cell r="T10072">
            <v>0</v>
          </cell>
          <cell r="U10072">
            <v>0</v>
          </cell>
          <cell r="V10072">
            <v>0</v>
          </cell>
        </row>
        <row r="10073">
          <cell r="D10073" t="str">
            <v>GENCASA NAM ĐỊNH</v>
          </cell>
          <cell r="M10073" t="str">
            <v>﻿Đang hoạt động</v>
          </cell>
          <cell r="N10073">
            <v>42698</v>
          </cell>
          <cell r="Q10073">
            <v>1</v>
          </cell>
          <cell r="T10073">
            <v>0</v>
          </cell>
          <cell r="U10073">
            <v>0</v>
          </cell>
          <cell r="V10073">
            <v>0</v>
          </cell>
        </row>
        <row r="10074">
          <cell r="D10074" t="str">
            <v>DIAMOND</v>
          </cell>
          <cell r="M10074" t="str">
            <v>﻿Đang hoạt động</v>
          </cell>
          <cell r="N10074">
            <v>42697</v>
          </cell>
          <cell r="Q10074">
            <v>0</v>
          </cell>
          <cell r="T10074">
            <v>0</v>
          </cell>
          <cell r="U10074">
            <v>1</v>
          </cell>
          <cell r="V10074">
            <v>0</v>
          </cell>
        </row>
        <row r="10075">
          <cell r="D10075" t="str">
            <v>THE LIGHT</v>
          </cell>
          <cell r="M10075" t="str">
            <v>﻿Đang hoạt động</v>
          </cell>
          <cell r="N10075">
            <v>42698</v>
          </cell>
          <cell r="Q10075">
            <v>0</v>
          </cell>
          <cell r="T10075">
            <v>0</v>
          </cell>
          <cell r="U10075">
            <v>1</v>
          </cell>
          <cell r="V10075">
            <v>0</v>
          </cell>
        </row>
        <row r="10076">
          <cell r="D10076" t="str">
            <v>ĐẮK NÔNG</v>
          </cell>
          <cell r="M10076" t="str">
            <v>﻿Đang hoạt động</v>
          </cell>
          <cell r="N10076">
            <v>42696</v>
          </cell>
          <cell r="Q10076">
            <v>1</v>
          </cell>
          <cell r="T10076">
            <v>0</v>
          </cell>
          <cell r="U10076">
            <v>0</v>
          </cell>
          <cell r="V10076">
            <v>0</v>
          </cell>
        </row>
        <row r="10077">
          <cell r="D10077" t="str">
            <v>THE LIGHT</v>
          </cell>
          <cell r="M10077" t="str">
            <v>﻿Đang hoạt động</v>
          </cell>
          <cell r="N10077">
            <v>42787</v>
          </cell>
          <cell r="Q10077">
            <v>0</v>
          </cell>
          <cell r="T10077">
            <v>0</v>
          </cell>
          <cell r="U10077">
            <v>1</v>
          </cell>
          <cell r="V10077">
            <v>0</v>
          </cell>
        </row>
        <row r="10078">
          <cell r="D10078" t="str">
            <v>ĐẮK NÔNG</v>
          </cell>
          <cell r="M10078" t="str">
            <v>﻿Đang hoạt động</v>
          </cell>
          <cell r="N10078">
            <v>42696</v>
          </cell>
          <cell r="Q10078">
            <v>1</v>
          </cell>
          <cell r="T10078">
            <v>0</v>
          </cell>
          <cell r="U10078">
            <v>0</v>
          </cell>
          <cell r="V10078">
            <v>0</v>
          </cell>
        </row>
        <row r="10079">
          <cell r="D10079" t="str">
            <v>VICTORY</v>
          </cell>
          <cell r="M10079" t="str">
            <v>﻿Đang hoạt động</v>
          </cell>
          <cell r="N10079">
            <v>42718</v>
          </cell>
          <cell r="Q10079">
            <v>1</v>
          </cell>
          <cell r="T10079">
            <v>0</v>
          </cell>
          <cell r="U10079">
            <v>0</v>
          </cell>
          <cell r="V10079">
            <v>0</v>
          </cell>
        </row>
        <row r="10080">
          <cell r="D10080" t="str">
            <v>GENCASA NGHỆ AN</v>
          </cell>
          <cell r="M10080" t="str">
            <v>﻿Tạm đình chỉ</v>
          </cell>
          <cell r="N10080">
            <v>42698</v>
          </cell>
          <cell r="Q10080">
            <v>0</v>
          </cell>
          <cell r="T10080">
            <v>0</v>
          </cell>
          <cell r="U10080">
            <v>1</v>
          </cell>
          <cell r="V10080">
            <v>0</v>
          </cell>
        </row>
        <row r="10081">
          <cell r="D10081" t="str">
            <v>GENCASA NAM ĐỊNH</v>
          </cell>
          <cell r="M10081" t="str">
            <v>﻿Đang hoạt động</v>
          </cell>
          <cell r="N10081">
            <v>42725</v>
          </cell>
          <cell r="Q10081">
            <v>1</v>
          </cell>
          <cell r="T10081">
            <v>0</v>
          </cell>
          <cell r="U10081">
            <v>0</v>
          </cell>
          <cell r="V10081">
            <v>0</v>
          </cell>
        </row>
        <row r="10082">
          <cell r="D10082" t="str">
            <v>ĐẮK NÔNG</v>
          </cell>
          <cell r="M10082" t="str">
            <v>﻿Đang hoạt động</v>
          </cell>
          <cell r="N10082">
            <v>42746</v>
          </cell>
          <cell r="Q10082">
            <v>1</v>
          </cell>
          <cell r="T10082">
            <v>0</v>
          </cell>
          <cell r="U10082">
            <v>0</v>
          </cell>
          <cell r="V10082">
            <v>0</v>
          </cell>
        </row>
        <row r="10083">
          <cell r="D10083" t="str">
            <v>THE LIGHT</v>
          </cell>
          <cell r="M10083" t="str">
            <v>﻿Đang hoạt động</v>
          </cell>
          <cell r="N10083">
            <v>42698</v>
          </cell>
          <cell r="Q10083">
            <v>0</v>
          </cell>
          <cell r="T10083">
            <v>0</v>
          </cell>
          <cell r="U10083">
            <v>1</v>
          </cell>
          <cell r="V10083">
            <v>0</v>
          </cell>
        </row>
        <row r="10084">
          <cell r="D10084" t="str">
            <v>GENCASA NGHỆ AN</v>
          </cell>
          <cell r="M10084" t="str">
            <v>﻿Đang hoạt động</v>
          </cell>
          <cell r="N10084">
            <v>42786</v>
          </cell>
          <cell r="Q10084">
            <v>0</v>
          </cell>
          <cell r="T10084">
            <v>0</v>
          </cell>
          <cell r="U10084">
            <v>1</v>
          </cell>
          <cell r="V10084">
            <v>0</v>
          </cell>
        </row>
        <row r="10085">
          <cell r="D10085" t="str">
            <v>GENCASA YÊN BÁI</v>
          </cell>
          <cell r="M10085" t="str">
            <v>﻿Đang hoạt động</v>
          </cell>
          <cell r="N10085">
            <v>42746</v>
          </cell>
          <cell r="Q10085">
            <v>1</v>
          </cell>
          <cell r="T10085">
            <v>0</v>
          </cell>
          <cell r="U10085">
            <v>0</v>
          </cell>
          <cell r="V10085">
            <v>0</v>
          </cell>
        </row>
        <row r="10086">
          <cell r="D10086" t="str">
            <v>GENCASA THÁI NGUYÊN</v>
          </cell>
          <cell r="M10086" t="str">
            <v>﻿Đang hoạt động</v>
          </cell>
          <cell r="N10086">
            <v>42696</v>
          </cell>
          <cell r="Q10086">
            <v>0</v>
          </cell>
          <cell r="T10086">
            <v>0</v>
          </cell>
          <cell r="U10086">
            <v>1</v>
          </cell>
          <cell r="V10086">
            <v>0</v>
          </cell>
        </row>
        <row r="10087">
          <cell r="D10087" t="str">
            <v>GENCASA THÁI NGUYÊN</v>
          </cell>
          <cell r="M10087" t="str">
            <v>﻿Đang hoạt động</v>
          </cell>
          <cell r="N10087">
            <v>42696</v>
          </cell>
          <cell r="Q10087">
            <v>1</v>
          </cell>
          <cell r="T10087">
            <v>0</v>
          </cell>
          <cell r="U10087">
            <v>0</v>
          </cell>
          <cell r="V10087">
            <v>0</v>
          </cell>
        </row>
        <row r="10088">
          <cell r="D10088" t="str">
            <v>GENCASA YÊN BÁI</v>
          </cell>
          <cell r="M10088" t="str">
            <v>﻿Đã nghỉ việc</v>
          </cell>
          <cell r="N10088">
            <v>42724</v>
          </cell>
          <cell r="Q10088">
            <v>0</v>
          </cell>
          <cell r="T10088">
            <v>0</v>
          </cell>
          <cell r="U10088">
            <v>0</v>
          </cell>
          <cell r="V10088">
            <v>0</v>
          </cell>
        </row>
        <row r="10089">
          <cell r="D10089" t="str">
            <v>GENCASA THÁI NGUYÊN</v>
          </cell>
          <cell r="M10089" t="str">
            <v>﻿Đang hoạt động</v>
          </cell>
          <cell r="N10089">
            <v>42696</v>
          </cell>
          <cell r="Q10089">
            <v>1</v>
          </cell>
          <cell r="T10089">
            <v>0</v>
          </cell>
          <cell r="U10089">
            <v>0</v>
          </cell>
          <cell r="V10089">
            <v>0</v>
          </cell>
        </row>
        <row r="10090">
          <cell r="D10090" t="str">
            <v>WHITE HORSE-GENCASA MỸ THO</v>
          </cell>
          <cell r="M10090" t="str">
            <v>﻿Đang hoạt động</v>
          </cell>
          <cell r="N10090">
            <v>42696</v>
          </cell>
          <cell r="Q10090">
            <v>1</v>
          </cell>
          <cell r="T10090">
            <v>0</v>
          </cell>
          <cell r="U10090">
            <v>0</v>
          </cell>
          <cell r="V10090">
            <v>0</v>
          </cell>
        </row>
        <row r="10091">
          <cell r="D10091" t="str">
            <v>BLUE WAVES</v>
          </cell>
          <cell r="M10091" t="str">
            <v>﻿Đang hoạt động</v>
          </cell>
          <cell r="N10091">
            <v>42697</v>
          </cell>
          <cell r="Q10091">
            <v>0</v>
          </cell>
          <cell r="T10091">
            <v>0</v>
          </cell>
          <cell r="U10091">
            <v>1</v>
          </cell>
          <cell r="V10091">
            <v>0</v>
          </cell>
        </row>
        <row r="10092">
          <cell r="D10092" t="str">
            <v>THE LIGHT</v>
          </cell>
          <cell r="M10092" t="str">
            <v>﻿Tạm đình chỉ</v>
          </cell>
          <cell r="N10092">
            <v>42698</v>
          </cell>
          <cell r="Q10092">
            <v>0</v>
          </cell>
          <cell r="T10092">
            <v>0</v>
          </cell>
          <cell r="U10092">
            <v>1</v>
          </cell>
          <cell r="V10092">
            <v>0</v>
          </cell>
        </row>
        <row r="10093">
          <cell r="D10093" t="str">
            <v>THE STARS 1</v>
          </cell>
          <cell r="M10093" t="str">
            <v>﻿Đang hoạt động</v>
          </cell>
          <cell r="N10093">
            <v>42698</v>
          </cell>
          <cell r="Q10093">
            <v>1</v>
          </cell>
          <cell r="T10093">
            <v>0</v>
          </cell>
          <cell r="U10093">
            <v>0</v>
          </cell>
          <cell r="V10093">
            <v>0</v>
          </cell>
        </row>
        <row r="10094">
          <cell r="D10094" t="str">
            <v>GENCASA YÊN BÁI</v>
          </cell>
          <cell r="M10094" t="str">
            <v>﻿Đang hoạt động</v>
          </cell>
          <cell r="N10094">
            <v>42698</v>
          </cell>
          <cell r="Q10094">
            <v>1</v>
          </cell>
          <cell r="T10094">
            <v>0</v>
          </cell>
          <cell r="U10094">
            <v>0</v>
          </cell>
          <cell r="V10094">
            <v>0</v>
          </cell>
        </row>
        <row r="10095">
          <cell r="D10095" t="str">
            <v>GENCASA NAM ĐỊNH</v>
          </cell>
          <cell r="M10095" t="str">
            <v>﻿Đang hoạt động</v>
          </cell>
          <cell r="N10095">
            <v>42698</v>
          </cell>
          <cell r="Q10095">
            <v>0</v>
          </cell>
          <cell r="T10095">
            <v>0</v>
          </cell>
          <cell r="U10095">
            <v>1</v>
          </cell>
          <cell r="V10095">
            <v>0</v>
          </cell>
        </row>
        <row r="10096">
          <cell r="D10096" t="str">
            <v>WHITE HORSE-GENCASA MỸ THO</v>
          </cell>
          <cell r="M10096" t="str">
            <v>﻿Đang hoạt động</v>
          </cell>
          <cell r="N10096">
            <v>42696</v>
          </cell>
          <cell r="Q10096">
            <v>1</v>
          </cell>
          <cell r="T10096">
            <v>0</v>
          </cell>
          <cell r="U10096">
            <v>0</v>
          </cell>
          <cell r="V10096">
            <v>0</v>
          </cell>
        </row>
        <row r="10097">
          <cell r="D10097" t="str">
            <v>THE LIGHT</v>
          </cell>
          <cell r="M10097" t="str">
            <v>﻿Đang hoạt động</v>
          </cell>
          <cell r="N10097">
            <v>42698</v>
          </cell>
          <cell r="Q10097">
            <v>0</v>
          </cell>
          <cell r="T10097">
            <v>0</v>
          </cell>
          <cell r="U10097">
            <v>0</v>
          </cell>
          <cell r="V10097">
            <v>1</v>
          </cell>
        </row>
        <row r="10098">
          <cell r="D10098" t="str">
            <v>GENCASA THÁI NGUYÊN</v>
          </cell>
          <cell r="M10098" t="str">
            <v>﻿Đang hoạt động</v>
          </cell>
          <cell r="N10098">
            <v>42698</v>
          </cell>
          <cell r="Q10098">
            <v>1</v>
          </cell>
          <cell r="T10098">
            <v>0</v>
          </cell>
          <cell r="U10098">
            <v>0</v>
          </cell>
          <cell r="V10098">
            <v>0</v>
          </cell>
        </row>
        <row r="10099">
          <cell r="D10099" t="str">
            <v>BLUE WAVES</v>
          </cell>
          <cell r="M10099" t="str">
            <v>﻿Đang hoạt động</v>
          </cell>
          <cell r="N10099">
            <v>42697</v>
          </cell>
          <cell r="Q10099">
            <v>1</v>
          </cell>
          <cell r="T10099">
            <v>0</v>
          </cell>
          <cell r="U10099">
            <v>0</v>
          </cell>
          <cell r="V10099">
            <v>0</v>
          </cell>
        </row>
        <row r="10100">
          <cell r="D10100" t="str">
            <v>THE STARS 1</v>
          </cell>
          <cell r="M10100" t="str">
            <v>﻿Đang hoạt động</v>
          </cell>
          <cell r="N10100">
            <v>42698</v>
          </cell>
          <cell r="Q10100">
            <v>1</v>
          </cell>
          <cell r="T10100">
            <v>0</v>
          </cell>
          <cell r="U10100">
            <v>0</v>
          </cell>
          <cell r="V10100">
            <v>0</v>
          </cell>
        </row>
        <row r="10101">
          <cell r="D10101" t="str">
            <v>GENCASA YÊN BÁI</v>
          </cell>
          <cell r="M10101" t="str">
            <v>﻿Đang hoạt động</v>
          </cell>
          <cell r="N10101">
            <v>42698</v>
          </cell>
          <cell r="Q10101">
            <v>1</v>
          </cell>
          <cell r="T10101">
            <v>0</v>
          </cell>
          <cell r="U10101">
            <v>0</v>
          </cell>
          <cell r="V10101">
            <v>0</v>
          </cell>
        </row>
        <row r="10102">
          <cell r="D10102" t="str">
            <v>GENCASA THÁI NGUYÊN</v>
          </cell>
          <cell r="M10102" t="str">
            <v>﻿Đang hoạt động</v>
          </cell>
          <cell r="N10102">
            <v>42696</v>
          </cell>
          <cell r="Q10102">
            <v>1</v>
          </cell>
          <cell r="T10102">
            <v>0</v>
          </cell>
          <cell r="U10102">
            <v>0</v>
          </cell>
          <cell r="V10102">
            <v>0</v>
          </cell>
        </row>
        <row r="10103">
          <cell r="D10103" t="str">
            <v>WHITE HORSE-GENCASA MỸ THO</v>
          </cell>
          <cell r="M10103" t="str">
            <v>﻿Đang hoạt động</v>
          </cell>
          <cell r="N10103">
            <v>42696</v>
          </cell>
          <cell r="Q10103">
            <v>1</v>
          </cell>
          <cell r="T10103">
            <v>0</v>
          </cell>
          <cell r="U10103">
            <v>0</v>
          </cell>
          <cell r="V10103">
            <v>0</v>
          </cell>
        </row>
        <row r="10104">
          <cell r="D10104" t="str">
            <v>GENCASA NAM ĐỊNH</v>
          </cell>
          <cell r="M10104" t="str">
            <v>﻿Đang hoạt động</v>
          </cell>
          <cell r="N10104">
            <v>42698</v>
          </cell>
          <cell r="Q10104">
            <v>1</v>
          </cell>
          <cell r="T10104">
            <v>0</v>
          </cell>
          <cell r="U10104">
            <v>0</v>
          </cell>
          <cell r="V10104">
            <v>0</v>
          </cell>
        </row>
        <row r="10105">
          <cell r="D10105" t="str">
            <v>THE LIGHT</v>
          </cell>
          <cell r="M10105" t="str">
            <v>﻿Đang hoạt động</v>
          </cell>
          <cell r="N10105">
            <v>42698</v>
          </cell>
          <cell r="Q10105">
            <v>0</v>
          </cell>
          <cell r="T10105">
            <v>0</v>
          </cell>
          <cell r="U10105">
            <v>1</v>
          </cell>
          <cell r="V10105">
            <v>0</v>
          </cell>
        </row>
        <row r="10106">
          <cell r="D10106" t="str">
            <v>WHITE HORSE-GENCASA MỸ THO</v>
          </cell>
          <cell r="M10106" t="str">
            <v>﻿Đang hoạt động</v>
          </cell>
          <cell r="N10106">
            <v>42698</v>
          </cell>
          <cell r="Q10106">
            <v>1</v>
          </cell>
          <cell r="T10106">
            <v>0</v>
          </cell>
          <cell r="U10106">
            <v>0</v>
          </cell>
          <cell r="V10106">
            <v>0</v>
          </cell>
        </row>
        <row r="10107">
          <cell r="D10107" t="str">
            <v>GENCASA NAM ĐỊNH</v>
          </cell>
          <cell r="M10107" t="str">
            <v>﻿Đang hoạt động</v>
          </cell>
          <cell r="N10107">
            <v>42698</v>
          </cell>
          <cell r="Q10107">
            <v>1</v>
          </cell>
          <cell r="T10107">
            <v>0</v>
          </cell>
          <cell r="U10107">
            <v>0</v>
          </cell>
          <cell r="V10107">
            <v>0</v>
          </cell>
        </row>
        <row r="10108">
          <cell r="D10108" t="str">
            <v>GENCASA YÊN BÁI</v>
          </cell>
          <cell r="M10108" t="str">
            <v>﻿Đang hoạt động</v>
          </cell>
          <cell r="N10108">
            <v>42730</v>
          </cell>
          <cell r="Q10108">
            <v>1</v>
          </cell>
          <cell r="T10108">
            <v>0</v>
          </cell>
          <cell r="U10108">
            <v>0</v>
          </cell>
          <cell r="V10108">
            <v>0</v>
          </cell>
        </row>
        <row r="10109">
          <cell r="D10109" t="str">
            <v>VICTORY</v>
          </cell>
          <cell r="M10109" t="str">
            <v>﻿Đang hoạt động</v>
          </cell>
          <cell r="N10109">
            <v>42702</v>
          </cell>
          <cell r="Q10109">
            <v>1</v>
          </cell>
          <cell r="T10109">
            <v>0</v>
          </cell>
          <cell r="U10109">
            <v>0</v>
          </cell>
          <cell r="V10109">
            <v>0</v>
          </cell>
        </row>
        <row r="10110">
          <cell r="D10110" t="str">
            <v>THE LIGHT</v>
          </cell>
          <cell r="M10110" t="str">
            <v>﻿Đang hoạt động</v>
          </cell>
          <cell r="N10110">
            <v>42698</v>
          </cell>
          <cell r="Q10110">
            <v>0</v>
          </cell>
          <cell r="T10110">
            <v>0</v>
          </cell>
          <cell r="U10110">
            <v>1</v>
          </cell>
          <cell r="V10110">
            <v>0</v>
          </cell>
        </row>
        <row r="10111">
          <cell r="D10111" t="str">
            <v>GENCASA THÁI NGUYÊN</v>
          </cell>
          <cell r="M10111" t="str">
            <v>﻿Đang hoạt động</v>
          </cell>
          <cell r="N10111">
            <v>42696</v>
          </cell>
          <cell r="Q10111">
            <v>1</v>
          </cell>
          <cell r="T10111">
            <v>0</v>
          </cell>
          <cell r="U10111">
            <v>0</v>
          </cell>
          <cell r="V10111">
            <v>0</v>
          </cell>
        </row>
        <row r="10112">
          <cell r="D10112" t="str">
            <v>VICTORY</v>
          </cell>
          <cell r="M10112" t="str">
            <v>﻿Đang hoạt động</v>
          </cell>
          <cell r="N10112">
            <v>42697</v>
          </cell>
          <cell r="Q10112">
            <v>1</v>
          </cell>
          <cell r="T10112">
            <v>0</v>
          </cell>
          <cell r="U10112">
            <v>0</v>
          </cell>
          <cell r="V10112">
            <v>0</v>
          </cell>
        </row>
        <row r="10113">
          <cell r="D10113" t="str">
            <v>GENCASA THÁI NGUYÊN</v>
          </cell>
          <cell r="M10113" t="str">
            <v>﻿Đang hoạt động</v>
          </cell>
          <cell r="N10113">
            <v>42696</v>
          </cell>
          <cell r="Q10113">
            <v>1</v>
          </cell>
          <cell r="T10113">
            <v>0</v>
          </cell>
          <cell r="U10113">
            <v>0</v>
          </cell>
          <cell r="V10113">
            <v>0</v>
          </cell>
        </row>
        <row r="10114">
          <cell r="D10114" t="str">
            <v>GENCASA HƯNG YÊN</v>
          </cell>
          <cell r="M10114" t="str">
            <v>﻿Đang hoạt động</v>
          </cell>
          <cell r="N10114">
            <v>42698</v>
          </cell>
          <cell r="Q10114">
            <v>0</v>
          </cell>
          <cell r="T10114">
            <v>0</v>
          </cell>
          <cell r="U10114">
            <v>1</v>
          </cell>
          <cell r="V10114">
            <v>0</v>
          </cell>
        </row>
        <row r="10115">
          <cell r="D10115" t="str">
            <v>GENCASA THÁI NGUYÊN</v>
          </cell>
          <cell r="M10115" t="str">
            <v>﻿Đang hoạt động</v>
          </cell>
          <cell r="N10115">
            <v>42696</v>
          </cell>
          <cell r="Q10115">
            <v>1</v>
          </cell>
          <cell r="T10115">
            <v>0</v>
          </cell>
          <cell r="U10115">
            <v>0</v>
          </cell>
          <cell r="V10115">
            <v>0</v>
          </cell>
        </row>
        <row r="10116">
          <cell r="D10116" t="str">
            <v>GENCASA THÁI NGUYÊN</v>
          </cell>
          <cell r="M10116" t="str">
            <v>﻿Đang hoạt động</v>
          </cell>
          <cell r="N10116">
            <v>42696</v>
          </cell>
          <cell r="Q10116">
            <v>1</v>
          </cell>
          <cell r="T10116">
            <v>0</v>
          </cell>
          <cell r="U10116">
            <v>0</v>
          </cell>
          <cell r="V10116">
            <v>0</v>
          </cell>
        </row>
        <row r="10117">
          <cell r="D10117" t="str">
            <v>DIAMOND</v>
          </cell>
          <cell r="M10117" t="str">
            <v>﻿Đang hoạt động</v>
          </cell>
          <cell r="N10117">
            <v>42710</v>
          </cell>
          <cell r="Q10117">
            <v>0</v>
          </cell>
          <cell r="T10117">
            <v>0</v>
          </cell>
          <cell r="U10117">
            <v>1</v>
          </cell>
          <cell r="V10117">
            <v>0</v>
          </cell>
        </row>
        <row r="10118">
          <cell r="D10118" t="str">
            <v>BLUE WAVES</v>
          </cell>
          <cell r="M10118" t="str">
            <v>﻿Đang hoạt động</v>
          </cell>
          <cell r="N10118">
            <v>42697</v>
          </cell>
          <cell r="Q10118">
            <v>1</v>
          </cell>
          <cell r="T10118">
            <v>0</v>
          </cell>
          <cell r="U10118">
            <v>0</v>
          </cell>
          <cell r="V10118">
            <v>0</v>
          </cell>
        </row>
        <row r="10119">
          <cell r="D10119" t="str">
            <v>DIAMOND</v>
          </cell>
          <cell r="M10119" t="str">
            <v>﻿Đang hoạt động</v>
          </cell>
          <cell r="N10119">
            <v>42696</v>
          </cell>
          <cell r="Q10119">
            <v>0</v>
          </cell>
          <cell r="T10119">
            <v>0</v>
          </cell>
          <cell r="U10119">
            <v>0</v>
          </cell>
          <cell r="V10119">
            <v>1</v>
          </cell>
        </row>
        <row r="10120">
          <cell r="D10120" t="str">
            <v>DIAMOND</v>
          </cell>
          <cell r="M10120" t="str">
            <v>﻿Đang hoạt động</v>
          </cell>
          <cell r="N10120">
            <v>42696</v>
          </cell>
          <cell r="Q10120">
            <v>0</v>
          </cell>
          <cell r="T10120">
            <v>0</v>
          </cell>
          <cell r="U10120">
            <v>1</v>
          </cell>
          <cell r="V10120">
            <v>0</v>
          </cell>
        </row>
        <row r="10121">
          <cell r="D10121" t="str">
            <v>DIAMOND</v>
          </cell>
          <cell r="M10121" t="str">
            <v>﻿Đang hoạt động</v>
          </cell>
          <cell r="N10121">
            <v>42696</v>
          </cell>
          <cell r="Q10121">
            <v>0</v>
          </cell>
          <cell r="T10121">
            <v>0</v>
          </cell>
          <cell r="U10121">
            <v>1</v>
          </cell>
          <cell r="V10121">
            <v>0</v>
          </cell>
        </row>
        <row r="10122">
          <cell r="D10122" t="str">
            <v>GENCASA YÊN BÁI</v>
          </cell>
          <cell r="M10122" t="str">
            <v>﻿Đang hoạt động</v>
          </cell>
          <cell r="N10122">
            <v>42698</v>
          </cell>
          <cell r="Q10122">
            <v>0</v>
          </cell>
          <cell r="T10122">
            <v>0</v>
          </cell>
          <cell r="U10122">
            <v>1</v>
          </cell>
          <cell r="V10122">
            <v>0</v>
          </cell>
        </row>
        <row r="10123">
          <cell r="D10123" t="str">
            <v>THE LIGHT</v>
          </cell>
          <cell r="M10123" t="str">
            <v>﻿Đang hoạt động</v>
          </cell>
          <cell r="N10123">
            <v>42794</v>
          </cell>
          <cell r="Q10123">
            <v>0</v>
          </cell>
          <cell r="T10123">
            <v>0</v>
          </cell>
          <cell r="U10123">
            <v>1</v>
          </cell>
          <cell r="V10123">
            <v>0</v>
          </cell>
        </row>
        <row r="10124">
          <cell r="D10124" t="str">
            <v>THE LIGHT</v>
          </cell>
          <cell r="M10124" t="str">
            <v>﻿Đang hoạt động</v>
          </cell>
          <cell r="N10124">
            <v>42698</v>
          </cell>
          <cell r="Q10124">
            <v>0</v>
          </cell>
          <cell r="T10124">
            <v>0</v>
          </cell>
          <cell r="U10124">
            <v>1</v>
          </cell>
          <cell r="V10124">
            <v>0</v>
          </cell>
        </row>
        <row r="10125">
          <cell r="D10125" t="str">
            <v>BELIEVE IN FUTURE</v>
          </cell>
          <cell r="M10125" t="str">
            <v>﻿Đang hoạt động</v>
          </cell>
          <cell r="N10125">
            <v>42790</v>
          </cell>
          <cell r="Q10125">
            <v>1</v>
          </cell>
          <cell r="T10125">
            <v>0</v>
          </cell>
          <cell r="U10125">
            <v>0</v>
          </cell>
          <cell r="V10125">
            <v>0</v>
          </cell>
        </row>
        <row r="10126">
          <cell r="D10126" t="str">
            <v>GENCASA NAM ĐỊNH</v>
          </cell>
          <cell r="M10126" t="str">
            <v>﻿Đang hoạt động</v>
          </cell>
          <cell r="N10126">
            <v>42698</v>
          </cell>
          <cell r="Q10126">
            <v>0</v>
          </cell>
          <cell r="T10126">
            <v>0</v>
          </cell>
          <cell r="U10126">
            <v>1</v>
          </cell>
          <cell r="V10126">
            <v>0</v>
          </cell>
        </row>
        <row r="10127">
          <cell r="D10127" t="str">
            <v>BLUE WAVES</v>
          </cell>
          <cell r="M10127" t="str">
            <v>﻿Đang hoạt động</v>
          </cell>
          <cell r="N10127">
            <v>42697</v>
          </cell>
          <cell r="Q10127">
            <v>1</v>
          </cell>
          <cell r="T10127">
            <v>0</v>
          </cell>
          <cell r="U10127">
            <v>0</v>
          </cell>
          <cell r="V10127">
            <v>0</v>
          </cell>
        </row>
        <row r="10128">
          <cell r="D10128" t="str">
            <v>THE STARS 1</v>
          </cell>
          <cell r="M10128" t="str">
            <v>﻿Đang hoạt động</v>
          </cell>
          <cell r="N10128">
            <v>42698</v>
          </cell>
          <cell r="Q10128">
            <v>1</v>
          </cell>
          <cell r="T10128">
            <v>0</v>
          </cell>
          <cell r="U10128">
            <v>0</v>
          </cell>
          <cell r="V10128">
            <v>0</v>
          </cell>
        </row>
        <row r="10129">
          <cell r="D10129" t="str">
            <v>LUCKY CAT</v>
          </cell>
          <cell r="M10129" t="str">
            <v>﻿Đang hoạt động</v>
          </cell>
          <cell r="N10129">
            <v>42703</v>
          </cell>
          <cell r="Q10129">
            <v>1</v>
          </cell>
          <cell r="T10129">
            <v>0</v>
          </cell>
          <cell r="U10129">
            <v>0</v>
          </cell>
          <cell r="V10129">
            <v>0</v>
          </cell>
        </row>
        <row r="10130">
          <cell r="D10130" t="str">
            <v>THE STARS 1</v>
          </cell>
          <cell r="M10130" t="str">
            <v>﻿Đang hoạt động</v>
          </cell>
          <cell r="N10130">
            <v>42698</v>
          </cell>
          <cell r="Q10130">
            <v>0</v>
          </cell>
          <cell r="T10130">
            <v>0</v>
          </cell>
          <cell r="U10130">
            <v>1</v>
          </cell>
          <cell r="V10130">
            <v>0</v>
          </cell>
        </row>
        <row r="10131">
          <cell r="D10131" t="str">
            <v>THIÊN SƠN</v>
          </cell>
          <cell r="M10131" t="str">
            <v>﻿Đang hoạt động</v>
          </cell>
          <cell r="N10131">
            <v>42702</v>
          </cell>
          <cell r="Q10131">
            <v>1</v>
          </cell>
          <cell r="T10131">
            <v>0</v>
          </cell>
          <cell r="U10131">
            <v>0</v>
          </cell>
          <cell r="V10131">
            <v>0</v>
          </cell>
        </row>
        <row r="10132">
          <cell r="D10132" t="str">
            <v>THIÊN SƠN</v>
          </cell>
          <cell r="M10132" t="str">
            <v>﻿Đang hoạt động</v>
          </cell>
          <cell r="N10132">
            <v>42702</v>
          </cell>
          <cell r="Q10132">
            <v>1</v>
          </cell>
          <cell r="T10132">
            <v>0</v>
          </cell>
          <cell r="U10132">
            <v>0</v>
          </cell>
          <cell r="V10132">
            <v>0</v>
          </cell>
        </row>
        <row r="10133">
          <cell r="D10133" t="str">
            <v>THIÊN SƠN</v>
          </cell>
          <cell r="M10133" t="str">
            <v>﻿Đang hoạt động</v>
          </cell>
          <cell r="N10133">
            <v>42702</v>
          </cell>
          <cell r="Q10133">
            <v>1</v>
          </cell>
          <cell r="T10133">
            <v>0</v>
          </cell>
          <cell r="U10133">
            <v>0</v>
          </cell>
          <cell r="V10133">
            <v>0</v>
          </cell>
        </row>
        <row r="10134">
          <cell r="D10134" t="str">
            <v>THIÊN SƠN</v>
          </cell>
          <cell r="M10134" t="str">
            <v>﻿Đang hoạt động</v>
          </cell>
          <cell r="N10134">
            <v>42702</v>
          </cell>
          <cell r="Q10134">
            <v>1</v>
          </cell>
          <cell r="T10134">
            <v>0</v>
          </cell>
          <cell r="U10134">
            <v>0</v>
          </cell>
          <cell r="V10134">
            <v>0</v>
          </cell>
        </row>
        <row r="10135">
          <cell r="D10135" t="str">
            <v>GENCASA LONG BIÊN</v>
          </cell>
          <cell r="M10135" t="str">
            <v>﻿Đang hoạt động</v>
          </cell>
          <cell r="N10135">
            <v>42703</v>
          </cell>
          <cell r="Q10135">
            <v>0</v>
          </cell>
          <cell r="T10135">
            <v>0</v>
          </cell>
          <cell r="U10135">
            <v>1</v>
          </cell>
          <cell r="V10135">
            <v>0</v>
          </cell>
        </row>
        <row r="10136">
          <cell r="D10136" t="str">
            <v>THIÊN SƠN</v>
          </cell>
          <cell r="M10136" t="str">
            <v>﻿Đang hoạt động</v>
          </cell>
          <cell r="N10136">
            <v>42702</v>
          </cell>
          <cell r="Q10136">
            <v>1</v>
          </cell>
          <cell r="T10136">
            <v>0</v>
          </cell>
          <cell r="U10136">
            <v>0</v>
          </cell>
          <cell r="V10136">
            <v>0</v>
          </cell>
        </row>
        <row r="10137">
          <cell r="D10137" t="str">
            <v>THIÊN SƠN</v>
          </cell>
          <cell r="M10137" t="str">
            <v>﻿Đang hoạt động</v>
          </cell>
          <cell r="N10137">
            <v>42702</v>
          </cell>
          <cell r="Q10137">
            <v>1</v>
          </cell>
          <cell r="T10137">
            <v>0</v>
          </cell>
          <cell r="U10137">
            <v>0</v>
          </cell>
          <cell r="V10137">
            <v>0</v>
          </cell>
        </row>
        <row r="10138">
          <cell r="D10138" t="str">
            <v>THIÊN SƠN</v>
          </cell>
          <cell r="M10138" t="str">
            <v>﻿Đang hoạt động</v>
          </cell>
          <cell r="N10138">
            <v>42702</v>
          </cell>
          <cell r="Q10138">
            <v>1</v>
          </cell>
          <cell r="T10138">
            <v>0</v>
          </cell>
          <cell r="U10138">
            <v>0</v>
          </cell>
          <cell r="V10138">
            <v>0</v>
          </cell>
        </row>
        <row r="10139">
          <cell r="D10139" t="str">
            <v>LUCKY STAR</v>
          </cell>
          <cell r="M10139" t="str">
            <v>﻿Đang hoạt động</v>
          </cell>
          <cell r="N10139">
            <v>42703</v>
          </cell>
          <cell r="Q10139">
            <v>1</v>
          </cell>
          <cell r="T10139">
            <v>0</v>
          </cell>
          <cell r="U10139">
            <v>0</v>
          </cell>
          <cell r="V10139">
            <v>0</v>
          </cell>
        </row>
        <row r="10140">
          <cell r="D10140" t="str">
            <v>REDBULL</v>
          </cell>
          <cell r="M10140" t="str">
            <v>﻿Đang hoạt động</v>
          </cell>
          <cell r="N10140">
            <v>42699</v>
          </cell>
          <cell r="Q10140">
            <v>1</v>
          </cell>
          <cell r="T10140">
            <v>0</v>
          </cell>
          <cell r="U10140">
            <v>0</v>
          </cell>
          <cell r="V10140">
            <v>0</v>
          </cell>
        </row>
        <row r="10141">
          <cell r="D10141" t="str">
            <v>GENCASA LONG BIÊN</v>
          </cell>
          <cell r="M10141" t="str">
            <v>﻿Đã nghỉ việc</v>
          </cell>
          <cell r="N10141">
            <v>42703</v>
          </cell>
          <cell r="Q10141">
            <v>0</v>
          </cell>
          <cell r="T10141">
            <v>0</v>
          </cell>
          <cell r="U10141">
            <v>0</v>
          </cell>
          <cell r="V10141">
            <v>0</v>
          </cell>
        </row>
        <row r="10142">
          <cell r="D10142" t="str">
            <v>SUNFLOWER</v>
          </cell>
          <cell r="M10142" t="str">
            <v>﻿Đang hoạt động</v>
          </cell>
          <cell r="N10142">
            <v>42699</v>
          </cell>
          <cell r="Q10142">
            <v>1</v>
          </cell>
          <cell r="T10142">
            <v>0</v>
          </cell>
          <cell r="U10142">
            <v>0</v>
          </cell>
          <cell r="V10142">
            <v>0</v>
          </cell>
        </row>
        <row r="10143">
          <cell r="D10143" t="str">
            <v>GENCASA NGHỆ AN</v>
          </cell>
          <cell r="M10143" t="str">
            <v>﻿Đang hoạt động</v>
          </cell>
          <cell r="N10143">
            <v>42699</v>
          </cell>
          <cell r="Q10143">
            <v>0</v>
          </cell>
          <cell r="T10143">
            <v>1</v>
          </cell>
          <cell r="U10143">
            <v>0</v>
          </cell>
          <cell r="V10143">
            <v>0</v>
          </cell>
        </row>
        <row r="10144">
          <cell r="D10144" t="str">
            <v>SUNFLOWER</v>
          </cell>
          <cell r="M10144" t="str">
            <v>﻿Đang hoạt động</v>
          </cell>
          <cell r="N10144">
            <v>42699</v>
          </cell>
          <cell r="Q10144">
            <v>1</v>
          </cell>
          <cell r="T10144">
            <v>0</v>
          </cell>
          <cell r="U10144">
            <v>0</v>
          </cell>
          <cell r="V10144">
            <v>0</v>
          </cell>
        </row>
        <row r="10145">
          <cell r="D10145" t="str">
            <v>THE LIGHT</v>
          </cell>
          <cell r="M10145" t="str">
            <v>﻿Đang hoạt động</v>
          </cell>
          <cell r="N10145">
            <v>42704</v>
          </cell>
          <cell r="Q10145">
            <v>0</v>
          </cell>
          <cell r="T10145">
            <v>0</v>
          </cell>
          <cell r="U10145">
            <v>1</v>
          </cell>
          <cell r="V10145">
            <v>0</v>
          </cell>
        </row>
        <row r="10146">
          <cell r="D10146" t="str">
            <v>SUNFLOWER</v>
          </cell>
          <cell r="M10146" t="str">
            <v>﻿Đang hoạt động</v>
          </cell>
          <cell r="N10146">
            <v>42699</v>
          </cell>
          <cell r="Q10146">
            <v>1</v>
          </cell>
          <cell r="T10146">
            <v>0</v>
          </cell>
          <cell r="U10146">
            <v>0</v>
          </cell>
          <cell r="V10146">
            <v>0</v>
          </cell>
        </row>
        <row r="10147">
          <cell r="D10147" t="str">
            <v>REDBULL</v>
          </cell>
          <cell r="M10147" t="str">
            <v>﻿Đang hoạt động</v>
          </cell>
          <cell r="N10147">
            <v>42699</v>
          </cell>
          <cell r="Q10147">
            <v>1</v>
          </cell>
          <cell r="T10147">
            <v>0</v>
          </cell>
          <cell r="U10147">
            <v>0</v>
          </cell>
          <cell r="V10147">
            <v>0</v>
          </cell>
        </row>
        <row r="10148">
          <cell r="D10148" t="str">
            <v>BLUE OCEAN</v>
          </cell>
          <cell r="M10148" t="str">
            <v>﻿Đang hoạt động</v>
          </cell>
          <cell r="N10148">
            <v>42699</v>
          </cell>
          <cell r="Q10148">
            <v>1</v>
          </cell>
          <cell r="T10148">
            <v>0</v>
          </cell>
          <cell r="U10148">
            <v>0</v>
          </cell>
          <cell r="V10148">
            <v>0</v>
          </cell>
        </row>
        <row r="10149">
          <cell r="D10149" t="str">
            <v>CẦN THƠ</v>
          </cell>
          <cell r="M10149" t="str">
            <v>﻿Đang hoạt động</v>
          </cell>
          <cell r="N10149">
            <v>42724</v>
          </cell>
          <cell r="Q10149">
            <v>1</v>
          </cell>
          <cell r="T10149">
            <v>0</v>
          </cell>
          <cell r="U10149">
            <v>0</v>
          </cell>
          <cell r="V10149">
            <v>0</v>
          </cell>
        </row>
        <row r="10150">
          <cell r="D10150" t="str">
            <v>BLUE OCEAN</v>
          </cell>
          <cell r="M10150" t="str">
            <v>﻿Đang hoạt động</v>
          </cell>
          <cell r="N10150">
            <v>42699</v>
          </cell>
          <cell r="Q10150">
            <v>1</v>
          </cell>
          <cell r="T10150">
            <v>0</v>
          </cell>
          <cell r="U10150">
            <v>0</v>
          </cell>
          <cell r="V10150">
            <v>0</v>
          </cell>
        </row>
        <row r="10151">
          <cell r="D10151" t="str">
            <v>SUNFLOWER</v>
          </cell>
          <cell r="M10151" t="str">
            <v>﻿Đang hoạt động</v>
          </cell>
          <cell r="N10151">
            <v>42711</v>
          </cell>
          <cell r="Q10151">
            <v>1</v>
          </cell>
          <cell r="T10151">
            <v>0</v>
          </cell>
          <cell r="U10151">
            <v>0</v>
          </cell>
          <cell r="V10151">
            <v>0</v>
          </cell>
        </row>
        <row r="10152">
          <cell r="D10152" t="str">
            <v>REDBULL</v>
          </cell>
          <cell r="M10152" t="str">
            <v>﻿Đang hoạt động</v>
          </cell>
          <cell r="N10152">
            <v>42699</v>
          </cell>
          <cell r="Q10152">
            <v>1</v>
          </cell>
          <cell r="T10152">
            <v>0</v>
          </cell>
          <cell r="U10152">
            <v>0</v>
          </cell>
          <cell r="V10152">
            <v>0</v>
          </cell>
        </row>
        <row r="10153">
          <cell r="D10153" t="str">
            <v>SUNFLOWER</v>
          </cell>
          <cell r="M10153" t="str">
            <v>﻿Đang hoạt động</v>
          </cell>
          <cell r="N10153">
            <v>42699</v>
          </cell>
          <cell r="Q10153">
            <v>1</v>
          </cell>
          <cell r="T10153">
            <v>0</v>
          </cell>
          <cell r="U10153">
            <v>0</v>
          </cell>
          <cell r="V10153">
            <v>0</v>
          </cell>
        </row>
        <row r="10154">
          <cell r="D10154" t="str">
            <v>REDBULL</v>
          </cell>
          <cell r="M10154" t="str">
            <v>﻿Đang hoạt động</v>
          </cell>
          <cell r="N10154">
            <v>42699</v>
          </cell>
          <cell r="Q10154">
            <v>1</v>
          </cell>
          <cell r="T10154">
            <v>0</v>
          </cell>
          <cell r="U10154">
            <v>0</v>
          </cell>
          <cell r="V10154">
            <v>0</v>
          </cell>
        </row>
        <row r="10155">
          <cell r="D10155" t="str">
            <v>BLUE OCEAN</v>
          </cell>
          <cell r="M10155" t="str">
            <v>﻿Đang hoạt động</v>
          </cell>
          <cell r="N10155">
            <v>42699</v>
          </cell>
          <cell r="Q10155">
            <v>1</v>
          </cell>
          <cell r="T10155">
            <v>0</v>
          </cell>
          <cell r="U10155">
            <v>0</v>
          </cell>
          <cell r="V10155">
            <v>0</v>
          </cell>
        </row>
        <row r="10156">
          <cell r="D10156" t="str">
            <v>LONG XUYÊN</v>
          </cell>
          <cell r="M10156" t="str">
            <v>﻿Đang hoạt động</v>
          </cell>
          <cell r="N10156">
            <v>42726</v>
          </cell>
          <cell r="Q10156">
            <v>1</v>
          </cell>
          <cell r="T10156">
            <v>0</v>
          </cell>
          <cell r="U10156">
            <v>0</v>
          </cell>
          <cell r="V10156">
            <v>0</v>
          </cell>
        </row>
        <row r="10157">
          <cell r="D10157" t="str">
            <v>LONG XUYÊN</v>
          </cell>
          <cell r="M10157" t="str">
            <v>﻿Đang hoạt động</v>
          </cell>
          <cell r="N10157">
            <v>42699</v>
          </cell>
          <cell r="Q10157">
            <v>1</v>
          </cell>
          <cell r="T10157">
            <v>0</v>
          </cell>
          <cell r="U10157">
            <v>0</v>
          </cell>
          <cell r="V10157">
            <v>0</v>
          </cell>
        </row>
        <row r="10158">
          <cell r="D10158" t="str">
            <v>BORN TO WIN GENCASA PHÚ NHUẬN</v>
          </cell>
          <cell r="M10158" t="str">
            <v>﻿Đang hoạt động</v>
          </cell>
          <cell r="N10158">
            <v>42703</v>
          </cell>
          <cell r="Q10158">
            <v>1</v>
          </cell>
          <cell r="T10158">
            <v>0</v>
          </cell>
          <cell r="U10158">
            <v>0</v>
          </cell>
          <cell r="V10158">
            <v>0</v>
          </cell>
        </row>
        <row r="10159">
          <cell r="D10159" t="str">
            <v>REDBULL</v>
          </cell>
          <cell r="M10159" t="str">
            <v>﻿Đang hoạt động</v>
          </cell>
          <cell r="N10159">
            <v>42699</v>
          </cell>
          <cell r="Q10159">
            <v>1</v>
          </cell>
          <cell r="T10159">
            <v>0</v>
          </cell>
          <cell r="U10159">
            <v>0</v>
          </cell>
          <cell r="V10159">
            <v>0</v>
          </cell>
        </row>
        <row r="10160">
          <cell r="D10160" t="str">
            <v>LONG XUYÊN</v>
          </cell>
          <cell r="M10160" t="str">
            <v>﻿Đang hoạt động</v>
          </cell>
          <cell r="N10160">
            <v>42699</v>
          </cell>
          <cell r="Q10160">
            <v>1</v>
          </cell>
          <cell r="T10160">
            <v>0</v>
          </cell>
          <cell r="U10160">
            <v>0</v>
          </cell>
          <cell r="V10160">
            <v>0</v>
          </cell>
        </row>
        <row r="10161">
          <cell r="D10161" t="str">
            <v>LONG XUYÊN</v>
          </cell>
          <cell r="M10161" t="str">
            <v>﻿Đang hoạt động</v>
          </cell>
          <cell r="N10161">
            <v>42699</v>
          </cell>
          <cell r="Q10161">
            <v>1</v>
          </cell>
          <cell r="T10161">
            <v>0</v>
          </cell>
          <cell r="U10161">
            <v>0</v>
          </cell>
          <cell r="V10161">
            <v>0</v>
          </cell>
        </row>
        <row r="10162">
          <cell r="D10162" t="str">
            <v>LONG XUYÊN</v>
          </cell>
          <cell r="M10162" t="str">
            <v>﻿Đang hoạt động</v>
          </cell>
          <cell r="N10162">
            <v>42711</v>
          </cell>
          <cell r="Q10162">
            <v>1</v>
          </cell>
          <cell r="T10162">
            <v>0</v>
          </cell>
          <cell r="U10162">
            <v>0</v>
          </cell>
          <cell r="V10162">
            <v>0</v>
          </cell>
        </row>
        <row r="10163">
          <cell r="D10163" t="str">
            <v>LONG XUYÊN</v>
          </cell>
          <cell r="M10163" t="str">
            <v>﻿Đang hoạt động</v>
          </cell>
          <cell r="N10163">
            <v>42699</v>
          </cell>
          <cell r="Q10163">
            <v>1</v>
          </cell>
          <cell r="T10163">
            <v>0</v>
          </cell>
          <cell r="U10163">
            <v>0</v>
          </cell>
          <cell r="V10163">
            <v>0</v>
          </cell>
        </row>
        <row r="10164">
          <cell r="D10164" t="str">
            <v>LONG XUYÊN</v>
          </cell>
          <cell r="M10164" t="str">
            <v>﻿Đang hoạt động</v>
          </cell>
          <cell r="N10164">
            <v>42699</v>
          </cell>
          <cell r="Q10164">
            <v>1</v>
          </cell>
          <cell r="T10164">
            <v>0</v>
          </cell>
          <cell r="U10164">
            <v>0</v>
          </cell>
          <cell r="V10164">
            <v>0</v>
          </cell>
        </row>
        <row r="10165">
          <cell r="D10165" t="str">
            <v>EIB MIỀN TRUNG 2</v>
          </cell>
          <cell r="M10165" t="str">
            <v>﻿Đang hoạt động</v>
          </cell>
          <cell r="N10165">
            <v>42703</v>
          </cell>
          <cell r="Q10165">
            <v>0</v>
          </cell>
          <cell r="T10165">
            <v>0</v>
          </cell>
          <cell r="U10165">
            <v>0</v>
          </cell>
          <cell r="V10165">
            <v>0</v>
          </cell>
        </row>
        <row r="10166">
          <cell r="D10166" t="str">
            <v>LONG XUYÊN</v>
          </cell>
          <cell r="M10166" t="str">
            <v>﻿Đang hoạt động</v>
          </cell>
          <cell r="N10166">
            <v>42718</v>
          </cell>
          <cell r="Q10166">
            <v>1</v>
          </cell>
          <cell r="T10166">
            <v>0</v>
          </cell>
          <cell r="U10166">
            <v>0</v>
          </cell>
          <cell r="V10166">
            <v>0</v>
          </cell>
        </row>
        <row r="10167">
          <cell r="D10167" t="str">
            <v>THE KEY</v>
          </cell>
          <cell r="M10167" t="str">
            <v>﻿Đang hoạt động</v>
          </cell>
          <cell r="N10167">
            <v>42699</v>
          </cell>
          <cell r="Q10167">
            <v>0</v>
          </cell>
          <cell r="T10167">
            <v>1</v>
          </cell>
          <cell r="U10167">
            <v>0</v>
          </cell>
          <cell r="V10167">
            <v>0</v>
          </cell>
        </row>
        <row r="10168">
          <cell r="D10168" t="str">
            <v>LONG XUYÊN</v>
          </cell>
          <cell r="M10168" t="str">
            <v>﻿Đang hoạt động</v>
          </cell>
          <cell r="N10168">
            <v>42711</v>
          </cell>
          <cell r="Q10168">
            <v>1</v>
          </cell>
          <cell r="T10168">
            <v>0</v>
          </cell>
          <cell r="U10168">
            <v>0</v>
          </cell>
          <cell r="V10168">
            <v>0</v>
          </cell>
        </row>
        <row r="10169">
          <cell r="M10169" t="str">
            <v>﻿Đang hoạt động</v>
          </cell>
          <cell r="N10169">
            <v>42699</v>
          </cell>
          <cell r="Q10169">
            <v>0</v>
          </cell>
          <cell r="T10169">
            <v>0</v>
          </cell>
          <cell r="U10169">
            <v>0</v>
          </cell>
          <cell r="V10169">
            <v>0</v>
          </cell>
        </row>
        <row r="10170">
          <cell r="D10170" t="str">
            <v>THE QUEEN</v>
          </cell>
          <cell r="M10170" t="str">
            <v>﻿Đang hoạt động</v>
          </cell>
          <cell r="N10170">
            <v>42717</v>
          </cell>
          <cell r="Q10170">
            <v>1</v>
          </cell>
          <cell r="T10170">
            <v>0</v>
          </cell>
          <cell r="U10170">
            <v>0</v>
          </cell>
          <cell r="V10170">
            <v>0</v>
          </cell>
        </row>
        <row r="10171">
          <cell r="D10171" t="str">
            <v>LONG XUYÊN</v>
          </cell>
          <cell r="M10171" t="str">
            <v>﻿Đang hoạt động</v>
          </cell>
          <cell r="N10171">
            <v>42711</v>
          </cell>
          <cell r="Q10171">
            <v>1</v>
          </cell>
          <cell r="T10171">
            <v>0</v>
          </cell>
          <cell r="U10171">
            <v>0</v>
          </cell>
          <cell r="V10171">
            <v>0</v>
          </cell>
        </row>
        <row r="10172">
          <cell r="D10172" t="str">
            <v>GENCASA LẠNG SƠN</v>
          </cell>
          <cell r="M10172" t="str">
            <v>﻿Đang hoạt động</v>
          </cell>
          <cell r="N10172">
            <v>42702</v>
          </cell>
          <cell r="Q10172">
            <v>1</v>
          </cell>
          <cell r="T10172">
            <v>0</v>
          </cell>
          <cell r="U10172">
            <v>0</v>
          </cell>
          <cell r="V10172">
            <v>0</v>
          </cell>
        </row>
        <row r="10173">
          <cell r="D10173" t="str">
            <v>LONG XUYÊN</v>
          </cell>
          <cell r="M10173" t="str">
            <v>﻿Đang hoạt động</v>
          </cell>
          <cell r="N10173">
            <v>42711</v>
          </cell>
          <cell r="Q10173">
            <v>1</v>
          </cell>
          <cell r="T10173">
            <v>0</v>
          </cell>
          <cell r="U10173">
            <v>0</v>
          </cell>
          <cell r="V10173">
            <v>0</v>
          </cell>
        </row>
        <row r="10174">
          <cell r="D10174" t="str">
            <v>GENCASA LẠNG SƠN</v>
          </cell>
          <cell r="M10174" t="str">
            <v>﻿Đang hoạt động</v>
          </cell>
          <cell r="N10174">
            <v>42702</v>
          </cell>
          <cell r="Q10174">
            <v>1</v>
          </cell>
          <cell r="T10174">
            <v>0</v>
          </cell>
          <cell r="U10174">
            <v>0</v>
          </cell>
          <cell r="V10174">
            <v>0</v>
          </cell>
        </row>
        <row r="10175">
          <cell r="D10175" t="str">
            <v>GENCASA LẠNG SƠN</v>
          </cell>
          <cell r="M10175" t="str">
            <v>﻿Đang hoạt động</v>
          </cell>
          <cell r="N10175">
            <v>42702</v>
          </cell>
          <cell r="Q10175">
            <v>1</v>
          </cell>
          <cell r="T10175">
            <v>0</v>
          </cell>
          <cell r="U10175">
            <v>0</v>
          </cell>
          <cell r="V10175">
            <v>0</v>
          </cell>
        </row>
        <row r="10176">
          <cell r="D10176" t="str">
            <v>GENCASA LẠNG SƠN</v>
          </cell>
          <cell r="M10176" t="str">
            <v>﻿Đang hoạt động</v>
          </cell>
          <cell r="N10176">
            <v>42702</v>
          </cell>
          <cell r="Q10176">
            <v>1</v>
          </cell>
          <cell r="T10176">
            <v>0</v>
          </cell>
          <cell r="U10176">
            <v>0</v>
          </cell>
          <cell r="V10176">
            <v>0</v>
          </cell>
        </row>
        <row r="10177">
          <cell r="D10177" t="str">
            <v>LONG XUYÊN</v>
          </cell>
          <cell r="M10177" t="str">
            <v>﻿Đang hoạt động</v>
          </cell>
          <cell r="N10177">
            <v>42711</v>
          </cell>
          <cell r="Q10177">
            <v>1</v>
          </cell>
          <cell r="T10177">
            <v>0</v>
          </cell>
          <cell r="U10177">
            <v>0</v>
          </cell>
          <cell r="V10177">
            <v>0</v>
          </cell>
        </row>
        <row r="10178">
          <cell r="D10178" t="str">
            <v>LONG XUYÊN</v>
          </cell>
          <cell r="M10178" t="str">
            <v>﻿Đang hoạt động</v>
          </cell>
          <cell r="N10178">
            <v>42699</v>
          </cell>
          <cell r="Q10178">
            <v>1</v>
          </cell>
          <cell r="T10178">
            <v>0</v>
          </cell>
          <cell r="U10178">
            <v>0</v>
          </cell>
          <cell r="V10178">
            <v>0</v>
          </cell>
        </row>
        <row r="10179">
          <cell r="D10179" t="str">
            <v>REDBULL</v>
          </cell>
          <cell r="M10179" t="str">
            <v>﻿Đang hoạt động</v>
          </cell>
          <cell r="N10179">
            <v>42704</v>
          </cell>
          <cell r="Q10179">
            <v>0</v>
          </cell>
          <cell r="T10179">
            <v>0</v>
          </cell>
          <cell r="U10179">
            <v>1</v>
          </cell>
          <cell r="V10179">
            <v>0</v>
          </cell>
        </row>
        <row r="10180">
          <cell r="D10180" t="str">
            <v>REDBULL</v>
          </cell>
          <cell r="M10180" t="str">
            <v>﻿Đang hoạt động</v>
          </cell>
          <cell r="N10180">
            <v>42699</v>
          </cell>
          <cell r="Q10180">
            <v>1</v>
          </cell>
          <cell r="T10180">
            <v>0</v>
          </cell>
          <cell r="U10180">
            <v>0</v>
          </cell>
          <cell r="V10180">
            <v>0</v>
          </cell>
        </row>
        <row r="10181">
          <cell r="D10181" t="str">
            <v>REDBULL</v>
          </cell>
          <cell r="M10181" t="str">
            <v>﻿Đang hoạt động</v>
          </cell>
          <cell r="N10181">
            <v>42699</v>
          </cell>
          <cell r="Q10181">
            <v>1</v>
          </cell>
          <cell r="T10181">
            <v>0</v>
          </cell>
          <cell r="U10181">
            <v>0</v>
          </cell>
          <cell r="V10181">
            <v>0</v>
          </cell>
        </row>
        <row r="10182">
          <cell r="D10182" t="str">
            <v>THE QUEEN</v>
          </cell>
          <cell r="M10182" t="str">
            <v>﻿Đang hoạt động</v>
          </cell>
          <cell r="N10182">
            <v>42703</v>
          </cell>
          <cell r="Q10182">
            <v>0</v>
          </cell>
          <cell r="T10182">
            <v>0</v>
          </cell>
          <cell r="U10182">
            <v>1</v>
          </cell>
          <cell r="V10182">
            <v>0</v>
          </cell>
        </row>
        <row r="10183">
          <cell r="D10183" t="str">
            <v>REDBULL</v>
          </cell>
          <cell r="M10183" t="str">
            <v>﻿Đang hoạt động</v>
          </cell>
          <cell r="N10183">
            <v>42704</v>
          </cell>
          <cell r="Q10183">
            <v>0</v>
          </cell>
          <cell r="T10183">
            <v>0</v>
          </cell>
          <cell r="U10183">
            <v>1</v>
          </cell>
          <cell r="V10183">
            <v>0</v>
          </cell>
        </row>
        <row r="10184">
          <cell r="D10184" t="str">
            <v>LONG XUYÊN</v>
          </cell>
          <cell r="M10184" t="str">
            <v>﻿Đang hoạt động</v>
          </cell>
          <cell r="N10184">
            <v>42699</v>
          </cell>
          <cell r="Q10184">
            <v>1</v>
          </cell>
          <cell r="T10184">
            <v>0</v>
          </cell>
          <cell r="U10184">
            <v>0</v>
          </cell>
          <cell r="V10184">
            <v>0</v>
          </cell>
        </row>
        <row r="10185">
          <cell r="D10185" t="str">
            <v>BÌNH MINH</v>
          </cell>
          <cell r="M10185" t="str">
            <v>﻿Đang hoạt động</v>
          </cell>
          <cell r="N10185">
            <v>42699</v>
          </cell>
          <cell r="Q10185">
            <v>1</v>
          </cell>
          <cell r="T10185">
            <v>0</v>
          </cell>
          <cell r="U10185">
            <v>0</v>
          </cell>
          <cell r="V10185">
            <v>0</v>
          </cell>
        </row>
        <row r="10186">
          <cell r="D10186" t="str">
            <v>REDBULL</v>
          </cell>
          <cell r="M10186" t="str">
            <v>﻿Đang hoạt động</v>
          </cell>
          <cell r="N10186">
            <v>42699</v>
          </cell>
          <cell r="Q10186">
            <v>1</v>
          </cell>
          <cell r="T10186">
            <v>0</v>
          </cell>
          <cell r="U10186">
            <v>0</v>
          </cell>
          <cell r="V10186">
            <v>0</v>
          </cell>
        </row>
        <row r="10187">
          <cell r="D10187" t="str">
            <v>GENCASA LẠNG SƠN</v>
          </cell>
          <cell r="M10187" t="str">
            <v>﻿Đang hoạt động</v>
          </cell>
          <cell r="N10187">
            <v>42702</v>
          </cell>
          <cell r="Q10187">
            <v>1</v>
          </cell>
          <cell r="T10187">
            <v>0</v>
          </cell>
          <cell r="U10187">
            <v>0</v>
          </cell>
          <cell r="V10187">
            <v>0</v>
          </cell>
        </row>
        <row r="10188">
          <cell r="D10188" t="str">
            <v>THE KEY</v>
          </cell>
          <cell r="M10188" t="str">
            <v>﻿Đang hoạt động</v>
          </cell>
          <cell r="N10188">
            <v>42699</v>
          </cell>
          <cell r="Q10188">
            <v>0</v>
          </cell>
          <cell r="T10188">
            <v>0</v>
          </cell>
          <cell r="U10188">
            <v>1</v>
          </cell>
          <cell r="V10188">
            <v>0</v>
          </cell>
        </row>
        <row r="10189">
          <cell r="D10189" t="str">
            <v>GENCASA ĐÀ NẴNG 1</v>
          </cell>
          <cell r="M10189" t="str">
            <v>﻿Đang hoạt động</v>
          </cell>
          <cell r="N10189">
            <v>42702</v>
          </cell>
          <cell r="Q10189">
            <v>1</v>
          </cell>
          <cell r="T10189">
            <v>0</v>
          </cell>
          <cell r="U10189">
            <v>0</v>
          </cell>
          <cell r="V10189">
            <v>0</v>
          </cell>
        </row>
        <row r="10190">
          <cell r="D10190" t="str">
            <v>LONG XUYÊN</v>
          </cell>
          <cell r="M10190" t="str">
            <v>﻿Đang hoạt động</v>
          </cell>
          <cell r="N10190">
            <v>42699</v>
          </cell>
          <cell r="Q10190">
            <v>1</v>
          </cell>
          <cell r="T10190">
            <v>0</v>
          </cell>
          <cell r="U10190">
            <v>0</v>
          </cell>
          <cell r="V10190">
            <v>0</v>
          </cell>
        </row>
        <row r="10191">
          <cell r="D10191" t="str">
            <v>LONG XUYÊN</v>
          </cell>
          <cell r="M10191" t="str">
            <v>﻿Đang hoạt động</v>
          </cell>
          <cell r="N10191">
            <v>42699</v>
          </cell>
          <cell r="Q10191">
            <v>1</v>
          </cell>
          <cell r="T10191">
            <v>0</v>
          </cell>
          <cell r="U10191">
            <v>0</v>
          </cell>
          <cell r="V10191">
            <v>0</v>
          </cell>
        </row>
        <row r="10192">
          <cell r="D10192" t="str">
            <v>REDBULL</v>
          </cell>
          <cell r="M10192" t="str">
            <v>﻿Đang hoạt động</v>
          </cell>
          <cell r="N10192">
            <v>42699</v>
          </cell>
          <cell r="Q10192">
            <v>1</v>
          </cell>
          <cell r="T10192">
            <v>0</v>
          </cell>
          <cell r="U10192">
            <v>0</v>
          </cell>
          <cell r="V10192">
            <v>0</v>
          </cell>
        </row>
        <row r="10193">
          <cell r="D10193" t="str">
            <v>REDBULL</v>
          </cell>
          <cell r="M10193" t="str">
            <v>﻿Đang hoạt động</v>
          </cell>
          <cell r="N10193">
            <v>42699</v>
          </cell>
          <cell r="Q10193">
            <v>1</v>
          </cell>
          <cell r="T10193">
            <v>0</v>
          </cell>
          <cell r="U10193">
            <v>0</v>
          </cell>
          <cell r="V10193">
            <v>0</v>
          </cell>
        </row>
        <row r="10194">
          <cell r="D10194" t="str">
            <v>REDBULL</v>
          </cell>
          <cell r="M10194" t="str">
            <v>﻿Đang hoạt động</v>
          </cell>
          <cell r="N10194">
            <v>42718</v>
          </cell>
          <cell r="Q10194">
            <v>1</v>
          </cell>
          <cell r="T10194">
            <v>0</v>
          </cell>
          <cell r="U10194">
            <v>0</v>
          </cell>
          <cell r="V10194">
            <v>0</v>
          </cell>
        </row>
        <row r="10195">
          <cell r="D10195" t="str">
            <v>REDBULL</v>
          </cell>
          <cell r="M10195" t="str">
            <v>﻿Đang hoạt động</v>
          </cell>
          <cell r="N10195">
            <v>42699</v>
          </cell>
          <cell r="Q10195">
            <v>1</v>
          </cell>
          <cell r="T10195">
            <v>0</v>
          </cell>
          <cell r="U10195">
            <v>0</v>
          </cell>
          <cell r="V10195">
            <v>0</v>
          </cell>
        </row>
        <row r="10196">
          <cell r="D10196" t="str">
            <v>REDBULL</v>
          </cell>
          <cell r="M10196" t="str">
            <v>﻿Đang hoạt động</v>
          </cell>
          <cell r="N10196">
            <v>42699</v>
          </cell>
          <cell r="Q10196">
            <v>1</v>
          </cell>
          <cell r="T10196">
            <v>0</v>
          </cell>
          <cell r="U10196">
            <v>0</v>
          </cell>
          <cell r="V10196">
            <v>0</v>
          </cell>
        </row>
        <row r="10197">
          <cell r="D10197" t="str">
            <v>GREEN DRAGON</v>
          </cell>
          <cell r="M10197" t="str">
            <v>﻿Đang hoạt động</v>
          </cell>
          <cell r="N10197">
            <v>42699</v>
          </cell>
          <cell r="Q10197">
            <v>1</v>
          </cell>
          <cell r="T10197">
            <v>0</v>
          </cell>
          <cell r="U10197">
            <v>0</v>
          </cell>
          <cell r="V10197">
            <v>0</v>
          </cell>
        </row>
        <row r="10198">
          <cell r="D10198" t="str">
            <v>THE KEY</v>
          </cell>
          <cell r="M10198" t="str">
            <v>﻿Đang hoạt động</v>
          </cell>
          <cell r="N10198">
            <v>42727</v>
          </cell>
          <cell r="Q10198">
            <v>0</v>
          </cell>
          <cell r="T10198">
            <v>0</v>
          </cell>
          <cell r="U10198">
            <v>1</v>
          </cell>
          <cell r="V10198">
            <v>0</v>
          </cell>
        </row>
        <row r="10199">
          <cell r="D10199" t="str">
            <v>BLUE WAVES</v>
          </cell>
          <cell r="M10199" t="str">
            <v>﻿Đang hoạt động</v>
          </cell>
          <cell r="N10199">
            <v>42699</v>
          </cell>
          <cell r="Q10199">
            <v>1</v>
          </cell>
          <cell r="T10199">
            <v>0</v>
          </cell>
          <cell r="U10199">
            <v>0</v>
          </cell>
          <cell r="V10199">
            <v>0</v>
          </cell>
        </row>
        <row r="10200">
          <cell r="D10200" t="str">
            <v>REDBULL</v>
          </cell>
          <cell r="M10200" t="str">
            <v>﻿Đang hoạt động</v>
          </cell>
          <cell r="N10200">
            <v>42699</v>
          </cell>
          <cell r="Q10200">
            <v>1</v>
          </cell>
          <cell r="T10200">
            <v>0</v>
          </cell>
          <cell r="U10200">
            <v>0</v>
          </cell>
          <cell r="V10200">
            <v>0</v>
          </cell>
        </row>
        <row r="10201">
          <cell r="D10201" t="str">
            <v>GENCASA LẠNG SƠN</v>
          </cell>
          <cell r="M10201" t="str">
            <v>﻿Đang hoạt động</v>
          </cell>
          <cell r="N10201">
            <v>42702</v>
          </cell>
          <cell r="Q10201">
            <v>1</v>
          </cell>
          <cell r="T10201">
            <v>0</v>
          </cell>
          <cell r="U10201">
            <v>0</v>
          </cell>
          <cell r="V10201">
            <v>0</v>
          </cell>
        </row>
        <row r="10202">
          <cell r="D10202" t="str">
            <v>VICTORY</v>
          </cell>
          <cell r="M10202" t="str">
            <v>﻿Đang hoạt động</v>
          </cell>
          <cell r="N10202">
            <v>42699</v>
          </cell>
          <cell r="Q10202">
            <v>1</v>
          </cell>
          <cell r="T10202">
            <v>0</v>
          </cell>
          <cell r="U10202">
            <v>0</v>
          </cell>
          <cell r="V10202">
            <v>0</v>
          </cell>
        </row>
        <row r="10203">
          <cell r="D10203" t="str">
            <v>REDBULL</v>
          </cell>
          <cell r="M10203" t="str">
            <v>﻿Đang hoạt động</v>
          </cell>
          <cell r="N10203">
            <v>42699</v>
          </cell>
          <cell r="Q10203">
            <v>1</v>
          </cell>
          <cell r="T10203">
            <v>0</v>
          </cell>
          <cell r="U10203">
            <v>0</v>
          </cell>
          <cell r="V10203">
            <v>0</v>
          </cell>
        </row>
        <row r="10204">
          <cell r="D10204" t="str">
            <v>PHI MÃ</v>
          </cell>
          <cell r="M10204" t="str">
            <v>﻿Đang hoạt động</v>
          </cell>
          <cell r="N10204">
            <v>42703</v>
          </cell>
          <cell r="Q10204">
            <v>1</v>
          </cell>
          <cell r="T10204">
            <v>0</v>
          </cell>
          <cell r="U10204">
            <v>0</v>
          </cell>
          <cell r="V10204">
            <v>0</v>
          </cell>
        </row>
        <row r="10205">
          <cell r="D10205" t="str">
            <v>GREEN DRAGON</v>
          </cell>
          <cell r="M10205" t="str">
            <v>﻿Đang hoạt động</v>
          </cell>
          <cell r="N10205">
            <v>42699</v>
          </cell>
          <cell r="Q10205">
            <v>1</v>
          </cell>
          <cell r="T10205">
            <v>0</v>
          </cell>
          <cell r="U10205">
            <v>0</v>
          </cell>
          <cell r="V10205">
            <v>0</v>
          </cell>
        </row>
        <row r="10206">
          <cell r="D10206" t="str">
            <v>REDBULL</v>
          </cell>
          <cell r="M10206" t="str">
            <v>﻿Đang hoạt động</v>
          </cell>
          <cell r="N10206">
            <v>42704</v>
          </cell>
          <cell r="Q10206">
            <v>1</v>
          </cell>
          <cell r="T10206">
            <v>0</v>
          </cell>
          <cell r="U10206">
            <v>0</v>
          </cell>
          <cell r="V10206">
            <v>0</v>
          </cell>
        </row>
        <row r="10207">
          <cell r="D10207" t="str">
            <v>VICTORY</v>
          </cell>
          <cell r="M10207" t="str">
            <v>﻿Đang hoạt động</v>
          </cell>
          <cell r="N10207">
            <v>42699</v>
          </cell>
          <cell r="Q10207">
            <v>1</v>
          </cell>
          <cell r="T10207">
            <v>0</v>
          </cell>
          <cell r="U10207">
            <v>0</v>
          </cell>
          <cell r="V10207">
            <v>0</v>
          </cell>
        </row>
        <row r="10208">
          <cell r="D10208" t="str">
            <v>REDBULL</v>
          </cell>
          <cell r="M10208" t="str">
            <v>﻿Đang hoạt động</v>
          </cell>
          <cell r="N10208">
            <v>42699</v>
          </cell>
          <cell r="Q10208">
            <v>1</v>
          </cell>
          <cell r="T10208">
            <v>0</v>
          </cell>
          <cell r="U10208">
            <v>0</v>
          </cell>
          <cell r="V10208">
            <v>0</v>
          </cell>
        </row>
        <row r="10209">
          <cell r="D10209" t="str">
            <v>GREEN DRAGON</v>
          </cell>
          <cell r="M10209" t="str">
            <v>﻿Đang hoạt động</v>
          </cell>
          <cell r="N10209">
            <v>42699</v>
          </cell>
          <cell r="Q10209">
            <v>1</v>
          </cell>
          <cell r="T10209">
            <v>0</v>
          </cell>
          <cell r="U10209">
            <v>0</v>
          </cell>
          <cell r="V10209">
            <v>0</v>
          </cell>
        </row>
        <row r="10210">
          <cell r="D10210" t="str">
            <v>GREEN DRAGON</v>
          </cell>
          <cell r="M10210" t="str">
            <v>﻿Đang hoạt động</v>
          </cell>
          <cell r="N10210">
            <v>42699</v>
          </cell>
          <cell r="Q10210">
            <v>1</v>
          </cell>
          <cell r="T10210">
            <v>0</v>
          </cell>
          <cell r="U10210">
            <v>0</v>
          </cell>
          <cell r="V10210">
            <v>0</v>
          </cell>
        </row>
        <row r="10211">
          <cell r="D10211" t="str">
            <v>REDBULL</v>
          </cell>
          <cell r="M10211" t="str">
            <v>﻿Đang hoạt động</v>
          </cell>
          <cell r="N10211">
            <v>42699</v>
          </cell>
          <cell r="Q10211">
            <v>1</v>
          </cell>
          <cell r="T10211">
            <v>0</v>
          </cell>
          <cell r="U10211">
            <v>0</v>
          </cell>
          <cell r="V10211">
            <v>0</v>
          </cell>
        </row>
        <row r="10212">
          <cell r="D10212" t="str">
            <v>GREEN DRAGON</v>
          </cell>
          <cell r="M10212" t="str">
            <v>﻿Đang hoạt động</v>
          </cell>
          <cell r="N10212">
            <v>42698</v>
          </cell>
          <cell r="Q10212">
            <v>1</v>
          </cell>
          <cell r="T10212">
            <v>0</v>
          </cell>
          <cell r="U10212">
            <v>0</v>
          </cell>
          <cell r="V10212">
            <v>0</v>
          </cell>
        </row>
        <row r="10213">
          <cell r="D10213" t="str">
            <v>REDBULL</v>
          </cell>
          <cell r="M10213" t="str">
            <v>﻿Đang hoạt động</v>
          </cell>
          <cell r="N10213">
            <v>42704</v>
          </cell>
          <cell r="Q10213">
            <v>1</v>
          </cell>
          <cell r="T10213">
            <v>0</v>
          </cell>
          <cell r="U10213">
            <v>0</v>
          </cell>
          <cell r="V10213">
            <v>0</v>
          </cell>
        </row>
        <row r="10214">
          <cell r="D10214" t="str">
            <v>GREEN DRAGON</v>
          </cell>
          <cell r="M10214" t="str">
            <v>﻿Đang hoạt động</v>
          </cell>
          <cell r="N10214">
            <v>42699</v>
          </cell>
          <cell r="Q10214">
            <v>1</v>
          </cell>
          <cell r="T10214">
            <v>0</v>
          </cell>
          <cell r="U10214">
            <v>0</v>
          </cell>
          <cell r="V10214">
            <v>0</v>
          </cell>
        </row>
        <row r="10215">
          <cell r="D10215" t="str">
            <v>GENCASA LONG BIÊN</v>
          </cell>
          <cell r="M10215" t="str">
            <v>﻿Đã nghỉ việc</v>
          </cell>
          <cell r="N10215">
            <v>42703</v>
          </cell>
          <cell r="Q10215">
            <v>0</v>
          </cell>
          <cell r="T10215">
            <v>0</v>
          </cell>
          <cell r="U10215">
            <v>0</v>
          </cell>
          <cell r="V10215">
            <v>0</v>
          </cell>
        </row>
        <row r="10216">
          <cell r="D10216" t="str">
            <v>GREEN DRAGON</v>
          </cell>
          <cell r="M10216" t="str">
            <v>﻿Đang hoạt động</v>
          </cell>
          <cell r="N10216">
            <v>42698</v>
          </cell>
          <cell r="Q10216">
            <v>1</v>
          </cell>
          <cell r="T10216">
            <v>0</v>
          </cell>
          <cell r="U10216">
            <v>0</v>
          </cell>
          <cell r="V10216">
            <v>0</v>
          </cell>
        </row>
        <row r="10217">
          <cell r="D10217" t="str">
            <v>GREEN DRAGON</v>
          </cell>
          <cell r="M10217" t="str">
            <v>﻿Đang hoạt động</v>
          </cell>
          <cell r="N10217">
            <v>42699</v>
          </cell>
          <cell r="Q10217">
            <v>1</v>
          </cell>
          <cell r="T10217">
            <v>0</v>
          </cell>
          <cell r="U10217">
            <v>0</v>
          </cell>
          <cell r="V10217">
            <v>0</v>
          </cell>
        </row>
        <row r="10218">
          <cell r="D10218" t="str">
            <v>CẦN THƠ</v>
          </cell>
          <cell r="M10218" t="str">
            <v>﻿Đang hoạt động</v>
          </cell>
          <cell r="N10218">
            <v>42718</v>
          </cell>
          <cell r="Q10218">
            <v>1</v>
          </cell>
          <cell r="T10218">
            <v>0</v>
          </cell>
          <cell r="U10218">
            <v>0</v>
          </cell>
          <cell r="V10218">
            <v>0</v>
          </cell>
        </row>
        <row r="10219">
          <cell r="D10219" t="str">
            <v>GREEN DRAGON</v>
          </cell>
          <cell r="M10219" t="str">
            <v>﻿Đang hoạt động</v>
          </cell>
          <cell r="N10219">
            <v>42703</v>
          </cell>
          <cell r="Q10219">
            <v>1</v>
          </cell>
          <cell r="T10219">
            <v>0</v>
          </cell>
          <cell r="U10219">
            <v>0</v>
          </cell>
          <cell r="V10219">
            <v>0</v>
          </cell>
        </row>
        <row r="10220">
          <cell r="D10220" t="str">
            <v>GREEN DRAGON</v>
          </cell>
          <cell r="M10220" t="str">
            <v>﻿Đang hoạt động</v>
          </cell>
          <cell r="N10220">
            <v>42699</v>
          </cell>
          <cell r="Q10220">
            <v>1</v>
          </cell>
          <cell r="T10220">
            <v>0</v>
          </cell>
          <cell r="U10220">
            <v>0</v>
          </cell>
          <cell r="V10220">
            <v>0</v>
          </cell>
        </row>
        <row r="10221">
          <cell r="D10221" t="str">
            <v>REDBULL</v>
          </cell>
          <cell r="M10221" t="str">
            <v>﻿Đang hoạt động</v>
          </cell>
          <cell r="N10221">
            <v>42704</v>
          </cell>
          <cell r="Q10221">
            <v>1</v>
          </cell>
          <cell r="T10221">
            <v>0</v>
          </cell>
          <cell r="U10221">
            <v>0</v>
          </cell>
          <cell r="V10221">
            <v>0</v>
          </cell>
        </row>
        <row r="10222">
          <cell r="D10222" t="str">
            <v>GREEN DRAGON</v>
          </cell>
          <cell r="M10222" t="str">
            <v>﻿Đang hoạt động</v>
          </cell>
          <cell r="N10222">
            <v>42699</v>
          </cell>
          <cell r="Q10222">
            <v>1</v>
          </cell>
          <cell r="T10222">
            <v>0</v>
          </cell>
          <cell r="U10222">
            <v>0</v>
          </cell>
          <cell r="V10222">
            <v>0</v>
          </cell>
        </row>
        <row r="10223">
          <cell r="D10223" t="str">
            <v>GREEN DRAGON</v>
          </cell>
          <cell r="M10223" t="str">
            <v>﻿Đang hoạt động</v>
          </cell>
          <cell r="N10223">
            <v>42699</v>
          </cell>
          <cell r="Q10223">
            <v>1</v>
          </cell>
          <cell r="T10223">
            <v>0</v>
          </cell>
          <cell r="U10223">
            <v>0</v>
          </cell>
          <cell r="V10223">
            <v>0</v>
          </cell>
        </row>
        <row r="10224">
          <cell r="D10224" t="str">
            <v>GREEN DRAGON</v>
          </cell>
          <cell r="M10224" t="str">
            <v>﻿Đang hoạt động</v>
          </cell>
          <cell r="N10224">
            <v>42698</v>
          </cell>
          <cell r="Q10224">
            <v>1</v>
          </cell>
          <cell r="T10224">
            <v>0</v>
          </cell>
          <cell r="U10224">
            <v>0</v>
          </cell>
          <cell r="V10224">
            <v>0</v>
          </cell>
        </row>
        <row r="10225">
          <cell r="D10225" t="str">
            <v>REDBULL</v>
          </cell>
          <cell r="M10225" t="str">
            <v>﻿Đang hoạt động</v>
          </cell>
          <cell r="N10225">
            <v>42704</v>
          </cell>
          <cell r="Q10225">
            <v>1</v>
          </cell>
          <cell r="T10225">
            <v>0</v>
          </cell>
          <cell r="U10225">
            <v>0</v>
          </cell>
          <cell r="V10225">
            <v>0</v>
          </cell>
        </row>
        <row r="10226">
          <cell r="D10226" t="str">
            <v>GENCASA THÁI NGUYÊN</v>
          </cell>
          <cell r="M10226" t="str">
            <v>﻿Đang hoạt động</v>
          </cell>
          <cell r="N10226">
            <v>42724</v>
          </cell>
          <cell r="Q10226">
            <v>0</v>
          </cell>
          <cell r="T10226">
            <v>0</v>
          </cell>
          <cell r="U10226">
            <v>1</v>
          </cell>
          <cell r="V10226">
            <v>0</v>
          </cell>
        </row>
        <row r="10227">
          <cell r="D10227" t="str">
            <v>THE KEY</v>
          </cell>
          <cell r="M10227" t="str">
            <v>﻿Đang hoạt động</v>
          </cell>
          <cell r="N10227">
            <v>42699</v>
          </cell>
          <cell r="Q10227">
            <v>1</v>
          </cell>
          <cell r="T10227">
            <v>0</v>
          </cell>
          <cell r="U10227">
            <v>0</v>
          </cell>
          <cell r="V10227">
            <v>0</v>
          </cell>
        </row>
        <row r="10228">
          <cell r="D10228" t="str">
            <v>REDBULL</v>
          </cell>
          <cell r="M10228" t="str">
            <v>﻿Đang hoạt động</v>
          </cell>
          <cell r="N10228">
            <v>42699</v>
          </cell>
          <cell r="Q10228">
            <v>1</v>
          </cell>
          <cell r="T10228">
            <v>0</v>
          </cell>
          <cell r="U10228">
            <v>0</v>
          </cell>
          <cell r="V10228">
            <v>0</v>
          </cell>
        </row>
        <row r="10229">
          <cell r="D10229" t="str">
            <v>GREEN DRAGON</v>
          </cell>
          <cell r="M10229" t="str">
            <v>﻿Đang hoạt động</v>
          </cell>
          <cell r="N10229">
            <v>42699</v>
          </cell>
          <cell r="Q10229">
            <v>0</v>
          </cell>
          <cell r="T10229">
            <v>0</v>
          </cell>
          <cell r="U10229">
            <v>1</v>
          </cell>
          <cell r="V10229">
            <v>0</v>
          </cell>
        </row>
        <row r="10230">
          <cell r="D10230" t="str">
            <v>GREEN DRAGON</v>
          </cell>
          <cell r="M10230" t="str">
            <v>﻿Đang hoạt động</v>
          </cell>
          <cell r="N10230">
            <v>42699</v>
          </cell>
          <cell r="Q10230">
            <v>1</v>
          </cell>
          <cell r="T10230">
            <v>0</v>
          </cell>
          <cell r="U10230">
            <v>0</v>
          </cell>
          <cell r="V10230">
            <v>0</v>
          </cell>
        </row>
        <row r="10231">
          <cell r="D10231" t="str">
            <v>GREEN DRAGON</v>
          </cell>
          <cell r="M10231" t="str">
            <v>﻿Đang hoạt động</v>
          </cell>
          <cell r="N10231">
            <v>42698</v>
          </cell>
          <cell r="Q10231">
            <v>1</v>
          </cell>
          <cell r="T10231">
            <v>0</v>
          </cell>
          <cell r="U10231">
            <v>0</v>
          </cell>
          <cell r="V10231">
            <v>0</v>
          </cell>
        </row>
        <row r="10232">
          <cell r="D10232" t="str">
            <v>GREEN DRAGON</v>
          </cell>
          <cell r="M10232" t="str">
            <v>﻿Đang hoạt động</v>
          </cell>
          <cell r="N10232">
            <v>42699</v>
          </cell>
          <cell r="Q10232">
            <v>1</v>
          </cell>
          <cell r="T10232">
            <v>0</v>
          </cell>
          <cell r="U10232">
            <v>0</v>
          </cell>
          <cell r="V10232">
            <v>0</v>
          </cell>
        </row>
        <row r="10233">
          <cell r="D10233" t="str">
            <v>GREEN DRAGON</v>
          </cell>
          <cell r="M10233" t="str">
            <v>﻿Đang hoạt động</v>
          </cell>
          <cell r="N10233">
            <v>42699</v>
          </cell>
          <cell r="Q10233">
            <v>1</v>
          </cell>
          <cell r="T10233">
            <v>0</v>
          </cell>
          <cell r="U10233">
            <v>0</v>
          </cell>
          <cell r="V10233">
            <v>0</v>
          </cell>
        </row>
        <row r="10234">
          <cell r="D10234" t="str">
            <v>GREEN DRAGON</v>
          </cell>
          <cell r="M10234" t="str">
            <v>﻿Đang hoạt động</v>
          </cell>
          <cell r="N10234">
            <v>42699</v>
          </cell>
          <cell r="Q10234">
            <v>0</v>
          </cell>
          <cell r="T10234">
            <v>0</v>
          </cell>
          <cell r="U10234">
            <v>1</v>
          </cell>
          <cell r="V10234">
            <v>0</v>
          </cell>
        </row>
        <row r="10235">
          <cell r="D10235" t="str">
            <v>GREEN DRAGON</v>
          </cell>
          <cell r="M10235" t="str">
            <v>﻿Đang hoạt động</v>
          </cell>
          <cell r="N10235">
            <v>42699</v>
          </cell>
          <cell r="Q10235">
            <v>1</v>
          </cell>
          <cell r="T10235">
            <v>0</v>
          </cell>
          <cell r="U10235">
            <v>0</v>
          </cell>
          <cell r="V10235">
            <v>0</v>
          </cell>
        </row>
        <row r="10236">
          <cell r="D10236" t="str">
            <v>GREEN DRAGON</v>
          </cell>
          <cell r="M10236" t="str">
            <v>﻿Đang hoạt động</v>
          </cell>
          <cell r="N10236">
            <v>42698</v>
          </cell>
          <cell r="Q10236">
            <v>1</v>
          </cell>
          <cell r="T10236">
            <v>0</v>
          </cell>
          <cell r="U10236">
            <v>0</v>
          </cell>
          <cell r="V10236">
            <v>0</v>
          </cell>
        </row>
        <row r="10237">
          <cell r="D10237" t="str">
            <v>GREEN DRAGON</v>
          </cell>
          <cell r="M10237" t="str">
            <v>﻿Đang hoạt động</v>
          </cell>
          <cell r="N10237">
            <v>42698</v>
          </cell>
          <cell r="Q10237">
            <v>1</v>
          </cell>
          <cell r="T10237">
            <v>0</v>
          </cell>
          <cell r="U10237">
            <v>0</v>
          </cell>
          <cell r="V10237">
            <v>0</v>
          </cell>
        </row>
        <row r="10238">
          <cell r="D10238" t="str">
            <v>GREEN DRAGON</v>
          </cell>
          <cell r="M10238" t="str">
            <v>﻿Đang hoạt động</v>
          </cell>
          <cell r="N10238">
            <v>42702</v>
          </cell>
          <cell r="Q10238">
            <v>1</v>
          </cell>
          <cell r="T10238">
            <v>0</v>
          </cell>
          <cell r="U10238">
            <v>0</v>
          </cell>
          <cell r="V10238">
            <v>0</v>
          </cell>
        </row>
        <row r="10239">
          <cell r="D10239" t="str">
            <v>GREEN DRAGON</v>
          </cell>
          <cell r="M10239" t="str">
            <v>﻿Đang hoạt động</v>
          </cell>
          <cell r="N10239">
            <v>42699</v>
          </cell>
          <cell r="Q10239">
            <v>0</v>
          </cell>
          <cell r="T10239">
            <v>0</v>
          </cell>
          <cell r="U10239">
            <v>1</v>
          </cell>
          <cell r="V10239">
            <v>0</v>
          </cell>
        </row>
        <row r="10240">
          <cell r="D10240" t="str">
            <v>GREEN DRAGON</v>
          </cell>
          <cell r="M10240" t="str">
            <v>﻿Đang hoạt động</v>
          </cell>
          <cell r="N10240">
            <v>42699</v>
          </cell>
          <cell r="Q10240">
            <v>0</v>
          </cell>
          <cell r="T10240">
            <v>0</v>
          </cell>
          <cell r="U10240">
            <v>1</v>
          </cell>
          <cell r="V10240">
            <v>0</v>
          </cell>
        </row>
        <row r="10241">
          <cell r="D10241" t="str">
            <v>GREEN DRAGON</v>
          </cell>
          <cell r="M10241" t="str">
            <v>﻿Đang hoạt động</v>
          </cell>
          <cell r="N10241">
            <v>42699</v>
          </cell>
          <cell r="Q10241">
            <v>0</v>
          </cell>
          <cell r="T10241">
            <v>0</v>
          </cell>
          <cell r="U10241">
            <v>1</v>
          </cell>
          <cell r="V10241">
            <v>0</v>
          </cell>
        </row>
        <row r="10242">
          <cell r="D10242" t="str">
            <v>GREEN DRAGON</v>
          </cell>
          <cell r="M10242" t="str">
            <v>﻿Đang hoạt động</v>
          </cell>
          <cell r="N10242">
            <v>42699</v>
          </cell>
          <cell r="Q10242">
            <v>0</v>
          </cell>
          <cell r="T10242">
            <v>0</v>
          </cell>
          <cell r="U10242">
            <v>0</v>
          </cell>
          <cell r="V10242">
            <v>1</v>
          </cell>
        </row>
        <row r="10243">
          <cell r="D10243" t="str">
            <v>LUCKY STAR</v>
          </cell>
          <cell r="M10243" t="str">
            <v>﻿Đang hoạt động</v>
          </cell>
          <cell r="N10243">
            <v>42703</v>
          </cell>
          <cell r="Q10243">
            <v>1</v>
          </cell>
          <cell r="T10243">
            <v>0</v>
          </cell>
          <cell r="U10243">
            <v>0</v>
          </cell>
          <cell r="V10243">
            <v>0</v>
          </cell>
        </row>
        <row r="10244">
          <cell r="D10244" t="str">
            <v>THE KEY</v>
          </cell>
          <cell r="M10244" t="str">
            <v>﻿Đang hoạt động</v>
          </cell>
          <cell r="N10244">
            <v>42699</v>
          </cell>
          <cell r="Q10244">
            <v>0</v>
          </cell>
          <cell r="T10244">
            <v>0</v>
          </cell>
          <cell r="U10244">
            <v>1</v>
          </cell>
          <cell r="V10244">
            <v>0</v>
          </cell>
        </row>
        <row r="10245">
          <cell r="D10245" t="str">
            <v>CÀ MAU</v>
          </cell>
          <cell r="M10245" t="str">
            <v>﻿Đang hoạt động</v>
          </cell>
          <cell r="N10245">
            <v>42699</v>
          </cell>
          <cell r="Q10245">
            <v>0</v>
          </cell>
          <cell r="T10245">
            <v>0</v>
          </cell>
          <cell r="U10245">
            <v>1</v>
          </cell>
          <cell r="V10245">
            <v>0</v>
          </cell>
        </row>
        <row r="10246">
          <cell r="D10246" t="str">
            <v>GREEN DRAGON</v>
          </cell>
          <cell r="M10246" t="str">
            <v>﻿Đang hoạt động</v>
          </cell>
          <cell r="N10246">
            <v>42699</v>
          </cell>
          <cell r="Q10246">
            <v>0</v>
          </cell>
          <cell r="T10246">
            <v>0</v>
          </cell>
          <cell r="U10246">
            <v>1</v>
          </cell>
          <cell r="V10246">
            <v>0</v>
          </cell>
        </row>
        <row r="10247">
          <cell r="D10247" t="str">
            <v>THE KEY</v>
          </cell>
          <cell r="M10247" t="str">
            <v>﻿Đang hoạt động</v>
          </cell>
          <cell r="N10247">
            <v>42699</v>
          </cell>
          <cell r="Q10247">
            <v>0</v>
          </cell>
          <cell r="T10247">
            <v>0</v>
          </cell>
          <cell r="U10247">
            <v>1</v>
          </cell>
          <cell r="V10247">
            <v>0</v>
          </cell>
        </row>
        <row r="10248">
          <cell r="D10248" t="str">
            <v>GREEN DRAGON</v>
          </cell>
          <cell r="M10248" t="str">
            <v>﻿Đang hoạt động</v>
          </cell>
          <cell r="N10248">
            <v>42699</v>
          </cell>
          <cell r="Q10248">
            <v>0</v>
          </cell>
          <cell r="T10248">
            <v>0</v>
          </cell>
          <cell r="U10248">
            <v>0</v>
          </cell>
          <cell r="V10248">
            <v>1</v>
          </cell>
        </row>
        <row r="10249">
          <cell r="D10249" t="str">
            <v>GREEN DRAGON</v>
          </cell>
          <cell r="M10249" t="str">
            <v>﻿Đang hoạt động</v>
          </cell>
          <cell r="N10249">
            <v>42699</v>
          </cell>
          <cell r="Q10249">
            <v>0</v>
          </cell>
          <cell r="T10249">
            <v>0</v>
          </cell>
          <cell r="U10249">
            <v>1</v>
          </cell>
          <cell r="V10249">
            <v>0</v>
          </cell>
        </row>
        <row r="10250">
          <cell r="D10250" t="str">
            <v>GREEN DRAGON</v>
          </cell>
          <cell r="M10250" t="str">
            <v>﻿Tạm đình chỉ</v>
          </cell>
          <cell r="N10250">
            <v>42699</v>
          </cell>
          <cell r="Q10250">
            <v>0</v>
          </cell>
          <cell r="T10250">
            <v>0</v>
          </cell>
          <cell r="U10250">
            <v>0</v>
          </cell>
          <cell r="V10250">
            <v>1</v>
          </cell>
        </row>
        <row r="10251">
          <cell r="D10251" t="str">
            <v>GREEN DRAGON</v>
          </cell>
          <cell r="M10251" t="str">
            <v>﻿Đang hoạt động</v>
          </cell>
          <cell r="N10251">
            <v>42702</v>
          </cell>
          <cell r="Q10251">
            <v>0</v>
          </cell>
          <cell r="T10251">
            <v>0</v>
          </cell>
          <cell r="U10251">
            <v>1</v>
          </cell>
          <cell r="V10251">
            <v>0</v>
          </cell>
        </row>
        <row r="10252">
          <cell r="D10252" t="str">
            <v>CÀ MAU</v>
          </cell>
          <cell r="M10252" t="str">
            <v>﻿Đang hoạt động</v>
          </cell>
          <cell r="N10252">
            <v>42699</v>
          </cell>
          <cell r="Q10252">
            <v>0</v>
          </cell>
          <cell r="T10252">
            <v>0</v>
          </cell>
          <cell r="U10252">
            <v>1</v>
          </cell>
          <cell r="V10252">
            <v>0</v>
          </cell>
        </row>
        <row r="10253">
          <cell r="D10253" t="str">
            <v>CÀ MAU</v>
          </cell>
          <cell r="M10253" t="str">
            <v>﻿Đang hoạt động</v>
          </cell>
          <cell r="N10253">
            <v>42699</v>
          </cell>
          <cell r="Q10253">
            <v>0</v>
          </cell>
          <cell r="T10253">
            <v>0</v>
          </cell>
          <cell r="U10253">
            <v>1</v>
          </cell>
          <cell r="V10253">
            <v>0</v>
          </cell>
        </row>
        <row r="10254">
          <cell r="D10254" t="str">
            <v>GREEN DRAGON</v>
          </cell>
          <cell r="M10254" t="str">
            <v>﻿Đang hoạt động</v>
          </cell>
          <cell r="N10254">
            <v>42699</v>
          </cell>
          <cell r="Q10254">
            <v>0</v>
          </cell>
          <cell r="T10254">
            <v>0</v>
          </cell>
          <cell r="U10254">
            <v>1</v>
          </cell>
          <cell r="V10254">
            <v>0</v>
          </cell>
        </row>
        <row r="10255">
          <cell r="D10255" t="str">
            <v>GENCASA LẠNG SƠN</v>
          </cell>
          <cell r="M10255" t="str">
            <v>﻿Đang hoạt động</v>
          </cell>
          <cell r="N10255">
            <v>42702</v>
          </cell>
          <cell r="Q10255">
            <v>0</v>
          </cell>
          <cell r="T10255">
            <v>0</v>
          </cell>
          <cell r="U10255">
            <v>1</v>
          </cell>
          <cell r="V10255">
            <v>0</v>
          </cell>
        </row>
        <row r="10256">
          <cell r="D10256" t="str">
            <v>GENCASA LẠNG SƠN</v>
          </cell>
          <cell r="M10256" t="str">
            <v>﻿Đang hoạt động</v>
          </cell>
          <cell r="N10256">
            <v>42702</v>
          </cell>
          <cell r="Q10256">
            <v>0</v>
          </cell>
          <cell r="T10256">
            <v>0</v>
          </cell>
          <cell r="U10256">
            <v>1</v>
          </cell>
          <cell r="V10256">
            <v>0</v>
          </cell>
        </row>
        <row r="10257">
          <cell r="D10257" t="str">
            <v>REDBULL</v>
          </cell>
          <cell r="M10257" t="str">
            <v>﻿Đang hoạt động</v>
          </cell>
          <cell r="N10257">
            <v>42699</v>
          </cell>
          <cell r="Q10257">
            <v>0</v>
          </cell>
          <cell r="T10257">
            <v>0</v>
          </cell>
          <cell r="U10257">
            <v>1</v>
          </cell>
          <cell r="V10257">
            <v>0</v>
          </cell>
        </row>
        <row r="10258">
          <cell r="D10258" t="str">
            <v>MDRT BH</v>
          </cell>
          <cell r="M10258" t="str">
            <v>﻿Đang hoạt động</v>
          </cell>
          <cell r="N10258">
            <v>42724</v>
          </cell>
          <cell r="Q10258">
            <v>1</v>
          </cell>
          <cell r="T10258">
            <v>0</v>
          </cell>
          <cell r="U10258">
            <v>0</v>
          </cell>
          <cell r="V10258">
            <v>0</v>
          </cell>
        </row>
        <row r="10259">
          <cell r="D10259" t="str">
            <v>GENCASA HÀ ĐÔNG</v>
          </cell>
          <cell r="M10259" t="str">
            <v>﻿Đang hoạt động</v>
          </cell>
          <cell r="N10259">
            <v>42703</v>
          </cell>
          <cell r="Q10259">
            <v>1</v>
          </cell>
          <cell r="T10259">
            <v>0</v>
          </cell>
          <cell r="U10259">
            <v>0</v>
          </cell>
          <cell r="V10259">
            <v>0</v>
          </cell>
        </row>
        <row r="10260">
          <cell r="M10260" t="str">
            <v>﻿Đang hoạt động</v>
          </cell>
          <cell r="N10260">
            <v>42703</v>
          </cell>
          <cell r="Q10260">
            <v>0</v>
          </cell>
          <cell r="T10260">
            <v>0</v>
          </cell>
          <cell r="U10260">
            <v>0</v>
          </cell>
          <cell r="V10260">
            <v>0</v>
          </cell>
        </row>
        <row r="10261">
          <cell r="M10261" t="str">
            <v>﻿Đang hoạt động</v>
          </cell>
          <cell r="N10261">
            <v>42703</v>
          </cell>
          <cell r="Q10261">
            <v>0</v>
          </cell>
          <cell r="T10261">
            <v>0</v>
          </cell>
          <cell r="U10261">
            <v>0</v>
          </cell>
          <cell r="V10261">
            <v>0</v>
          </cell>
        </row>
        <row r="10262">
          <cell r="M10262" t="str">
            <v>﻿Đang hoạt động</v>
          </cell>
          <cell r="N10262">
            <v>42703</v>
          </cell>
          <cell r="Q10262">
            <v>0</v>
          </cell>
          <cell r="T10262">
            <v>0</v>
          </cell>
          <cell r="U10262">
            <v>0</v>
          </cell>
          <cell r="V10262">
            <v>0</v>
          </cell>
        </row>
        <row r="10263">
          <cell r="M10263" t="str">
            <v>﻿Đang hoạt động</v>
          </cell>
          <cell r="N10263">
            <v>42703</v>
          </cell>
          <cell r="Q10263">
            <v>0</v>
          </cell>
          <cell r="T10263">
            <v>0</v>
          </cell>
          <cell r="U10263">
            <v>0</v>
          </cell>
          <cell r="V10263">
            <v>0</v>
          </cell>
        </row>
        <row r="10264">
          <cell r="D10264" t="str">
            <v>MEGA</v>
          </cell>
          <cell r="M10264" t="str">
            <v>﻿Đang hoạt động</v>
          </cell>
          <cell r="N10264">
            <v>42703</v>
          </cell>
          <cell r="Q10264">
            <v>1</v>
          </cell>
          <cell r="T10264">
            <v>0</v>
          </cell>
          <cell r="U10264">
            <v>0</v>
          </cell>
          <cell r="V10264">
            <v>0</v>
          </cell>
        </row>
        <row r="10265">
          <cell r="M10265" t="str">
            <v>﻿Đang hoạt động</v>
          </cell>
          <cell r="N10265">
            <v>42699</v>
          </cell>
          <cell r="Q10265">
            <v>0</v>
          </cell>
          <cell r="T10265">
            <v>0</v>
          </cell>
          <cell r="U10265">
            <v>0</v>
          </cell>
          <cell r="V10265">
            <v>0</v>
          </cell>
        </row>
        <row r="10266">
          <cell r="M10266" t="str">
            <v>﻿Đang hoạt động</v>
          </cell>
          <cell r="N10266">
            <v>42699</v>
          </cell>
          <cell r="Q10266">
            <v>0</v>
          </cell>
          <cell r="T10266">
            <v>0</v>
          </cell>
          <cell r="U10266">
            <v>0</v>
          </cell>
          <cell r="V10266">
            <v>0</v>
          </cell>
        </row>
        <row r="10267">
          <cell r="D10267" t="str">
            <v>GENCASA LAM SƠN</v>
          </cell>
          <cell r="M10267" t="str">
            <v>﻿Đang hoạt động</v>
          </cell>
          <cell r="N10267">
            <v>42703</v>
          </cell>
          <cell r="Q10267">
            <v>1</v>
          </cell>
          <cell r="T10267">
            <v>0</v>
          </cell>
          <cell r="U10267">
            <v>0</v>
          </cell>
          <cell r="V10267">
            <v>0</v>
          </cell>
        </row>
        <row r="10268">
          <cell r="M10268" t="str">
            <v>﻿Đang hoạt động</v>
          </cell>
          <cell r="N10268">
            <v>42699</v>
          </cell>
          <cell r="Q10268">
            <v>0</v>
          </cell>
          <cell r="T10268">
            <v>0</v>
          </cell>
          <cell r="U10268">
            <v>0</v>
          </cell>
          <cell r="V10268">
            <v>0</v>
          </cell>
        </row>
        <row r="10269">
          <cell r="D10269" t="str">
            <v>DANANG1</v>
          </cell>
          <cell r="M10269" t="str">
            <v>﻿Đang hoạt động</v>
          </cell>
          <cell r="N10269">
            <v>42702</v>
          </cell>
          <cell r="Q10269">
            <v>1</v>
          </cell>
          <cell r="T10269">
            <v>0</v>
          </cell>
          <cell r="U10269">
            <v>0</v>
          </cell>
          <cell r="V10269">
            <v>0</v>
          </cell>
        </row>
        <row r="10270">
          <cell r="M10270" t="str">
            <v>﻿Đang hoạt động</v>
          </cell>
          <cell r="N10270">
            <v>42703</v>
          </cell>
          <cell r="Q10270">
            <v>0</v>
          </cell>
          <cell r="T10270">
            <v>0</v>
          </cell>
          <cell r="U10270">
            <v>0</v>
          </cell>
          <cell r="V10270">
            <v>0</v>
          </cell>
        </row>
        <row r="10271">
          <cell r="D10271" t="str">
            <v>DANANG1</v>
          </cell>
          <cell r="M10271" t="str">
            <v>﻿Đang hoạt động</v>
          </cell>
          <cell r="N10271">
            <v>42702</v>
          </cell>
          <cell r="Q10271">
            <v>1</v>
          </cell>
          <cell r="T10271">
            <v>0</v>
          </cell>
          <cell r="U10271">
            <v>0</v>
          </cell>
          <cell r="V10271">
            <v>0</v>
          </cell>
        </row>
        <row r="10272">
          <cell r="M10272" t="str">
            <v>﻿Đang hoạt động</v>
          </cell>
          <cell r="N10272">
            <v>42703</v>
          </cell>
          <cell r="Q10272">
            <v>0</v>
          </cell>
          <cell r="T10272">
            <v>0</v>
          </cell>
          <cell r="U10272">
            <v>0</v>
          </cell>
          <cell r="V10272">
            <v>0</v>
          </cell>
        </row>
        <row r="10273">
          <cell r="D10273" t="str">
            <v>GENCASA ĐÀ NẴNG 1</v>
          </cell>
          <cell r="M10273" t="str">
            <v>﻿Đang hoạt động</v>
          </cell>
          <cell r="N10273">
            <v>42717</v>
          </cell>
          <cell r="Q10273">
            <v>1</v>
          </cell>
          <cell r="T10273">
            <v>0</v>
          </cell>
          <cell r="U10273">
            <v>0</v>
          </cell>
          <cell r="V10273">
            <v>0</v>
          </cell>
        </row>
        <row r="10274">
          <cell r="D10274" t="str">
            <v>GENCASA LAM SƠN</v>
          </cell>
          <cell r="M10274" t="str">
            <v>﻿Đang hoạt động</v>
          </cell>
          <cell r="N10274">
            <v>42703</v>
          </cell>
          <cell r="Q10274">
            <v>1</v>
          </cell>
          <cell r="T10274">
            <v>0</v>
          </cell>
          <cell r="U10274">
            <v>0</v>
          </cell>
          <cell r="V10274">
            <v>0</v>
          </cell>
        </row>
        <row r="10275">
          <cell r="D10275" t="str">
            <v>SUNFLOWER</v>
          </cell>
          <cell r="M10275" t="str">
            <v>﻿Đang hoạt động</v>
          </cell>
          <cell r="N10275">
            <v>42703</v>
          </cell>
          <cell r="Q10275">
            <v>1</v>
          </cell>
          <cell r="T10275">
            <v>0</v>
          </cell>
          <cell r="U10275">
            <v>0</v>
          </cell>
          <cell r="V10275">
            <v>0</v>
          </cell>
        </row>
        <row r="10276">
          <cell r="D10276" t="str">
            <v>BÌNH MINH</v>
          </cell>
          <cell r="M10276" t="str">
            <v>﻿Đang hoạt động</v>
          </cell>
          <cell r="N10276">
            <v>42703</v>
          </cell>
          <cell r="Q10276">
            <v>1</v>
          </cell>
          <cell r="T10276">
            <v>0</v>
          </cell>
          <cell r="U10276">
            <v>0</v>
          </cell>
          <cell r="V10276">
            <v>0</v>
          </cell>
        </row>
        <row r="10277">
          <cell r="D10277" t="str">
            <v>SUNFLOWER</v>
          </cell>
          <cell r="M10277" t="str">
            <v>﻿Đang hoạt động</v>
          </cell>
          <cell r="N10277">
            <v>42703</v>
          </cell>
          <cell r="Q10277">
            <v>1</v>
          </cell>
          <cell r="T10277">
            <v>0</v>
          </cell>
          <cell r="U10277">
            <v>0</v>
          </cell>
          <cell r="V10277">
            <v>0</v>
          </cell>
        </row>
        <row r="10278">
          <cell r="D10278" t="str">
            <v>WHITE HORSE</v>
          </cell>
          <cell r="M10278" t="str">
            <v>﻿Đang hoạt động</v>
          </cell>
          <cell r="N10278">
            <v>42703</v>
          </cell>
          <cell r="Q10278">
            <v>1</v>
          </cell>
          <cell r="T10278">
            <v>0</v>
          </cell>
          <cell r="U10278">
            <v>0</v>
          </cell>
          <cell r="V10278">
            <v>0</v>
          </cell>
        </row>
        <row r="10279">
          <cell r="D10279" t="str">
            <v>DANANG1</v>
          </cell>
          <cell r="M10279" t="str">
            <v>﻿Đang hoạt động</v>
          </cell>
          <cell r="N10279">
            <v>42702</v>
          </cell>
          <cell r="Q10279">
            <v>1</v>
          </cell>
          <cell r="T10279">
            <v>0</v>
          </cell>
          <cell r="U10279">
            <v>0</v>
          </cell>
          <cell r="V10279">
            <v>0</v>
          </cell>
        </row>
        <row r="10280">
          <cell r="D10280" t="str">
            <v>BORN TO WIN</v>
          </cell>
          <cell r="M10280" t="str">
            <v>﻿Đang hoạt động</v>
          </cell>
          <cell r="N10280">
            <v>42724</v>
          </cell>
          <cell r="Q10280">
            <v>1</v>
          </cell>
          <cell r="T10280">
            <v>0</v>
          </cell>
          <cell r="U10280">
            <v>0</v>
          </cell>
          <cell r="V10280">
            <v>0</v>
          </cell>
        </row>
        <row r="10281">
          <cell r="D10281" t="str">
            <v>CÀ MAU</v>
          </cell>
          <cell r="M10281" t="str">
            <v>﻿Đang hoạt động</v>
          </cell>
          <cell r="N10281">
            <v>42699</v>
          </cell>
          <cell r="Q10281">
            <v>1</v>
          </cell>
          <cell r="T10281">
            <v>0</v>
          </cell>
          <cell r="U10281">
            <v>0</v>
          </cell>
          <cell r="V10281">
            <v>0</v>
          </cell>
        </row>
        <row r="10282">
          <cell r="D10282" t="str">
            <v>DANANG1</v>
          </cell>
          <cell r="M10282" t="str">
            <v>﻿Đang hoạt động</v>
          </cell>
          <cell r="N10282">
            <v>42702</v>
          </cell>
          <cell r="Q10282">
            <v>1</v>
          </cell>
          <cell r="T10282">
            <v>0</v>
          </cell>
          <cell r="U10282">
            <v>0</v>
          </cell>
          <cell r="V10282">
            <v>0</v>
          </cell>
        </row>
        <row r="10283">
          <cell r="D10283" t="str">
            <v>THE SKY</v>
          </cell>
          <cell r="M10283" t="str">
            <v>﻿Đang hoạt động</v>
          </cell>
          <cell r="N10283">
            <v>42717</v>
          </cell>
          <cell r="Q10283">
            <v>1</v>
          </cell>
          <cell r="T10283">
            <v>0</v>
          </cell>
          <cell r="U10283">
            <v>0</v>
          </cell>
          <cell r="V10283">
            <v>0</v>
          </cell>
        </row>
        <row r="10284">
          <cell r="D10284" t="str">
            <v>CÀ MAU</v>
          </cell>
          <cell r="M10284" t="str">
            <v>﻿Đang hoạt động</v>
          </cell>
          <cell r="N10284">
            <v>42699</v>
          </cell>
          <cell r="Q10284">
            <v>1</v>
          </cell>
          <cell r="T10284">
            <v>0</v>
          </cell>
          <cell r="U10284">
            <v>0</v>
          </cell>
          <cell r="V10284">
            <v>0</v>
          </cell>
        </row>
        <row r="10285">
          <cell r="D10285" t="str">
            <v>SUNFLOWER</v>
          </cell>
          <cell r="M10285" t="str">
            <v>﻿Đang hoạt động</v>
          </cell>
          <cell r="N10285">
            <v>42703</v>
          </cell>
          <cell r="Q10285">
            <v>1</v>
          </cell>
          <cell r="T10285">
            <v>0</v>
          </cell>
          <cell r="U10285">
            <v>0</v>
          </cell>
          <cell r="V10285">
            <v>0</v>
          </cell>
        </row>
        <row r="10286">
          <cell r="D10286" t="str">
            <v>THE POWER</v>
          </cell>
          <cell r="M10286" t="str">
            <v>﻿Đang hoạt động</v>
          </cell>
          <cell r="N10286">
            <v>42703</v>
          </cell>
          <cell r="Q10286">
            <v>1</v>
          </cell>
          <cell r="T10286">
            <v>0</v>
          </cell>
          <cell r="U10286">
            <v>0</v>
          </cell>
          <cell r="V10286">
            <v>0</v>
          </cell>
        </row>
        <row r="10287">
          <cell r="D10287" t="str">
            <v>BÌNH MINH</v>
          </cell>
          <cell r="M10287" t="str">
            <v>﻿Đang hoạt động</v>
          </cell>
          <cell r="N10287">
            <v>42703</v>
          </cell>
          <cell r="Q10287">
            <v>1</v>
          </cell>
          <cell r="T10287">
            <v>0</v>
          </cell>
          <cell r="U10287">
            <v>0</v>
          </cell>
          <cell r="V10287">
            <v>0</v>
          </cell>
        </row>
        <row r="10288">
          <cell r="D10288" t="str">
            <v>DANANG1</v>
          </cell>
          <cell r="M10288" t="str">
            <v>﻿Đang hoạt động</v>
          </cell>
          <cell r="N10288">
            <v>42702</v>
          </cell>
          <cell r="Q10288">
            <v>1</v>
          </cell>
          <cell r="T10288">
            <v>0</v>
          </cell>
          <cell r="U10288">
            <v>0</v>
          </cell>
          <cell r="V10288">
            <v>0</v>
          </cell>
        </row>
        <row r="10289">
          <cell r="D10289" t="str">
            <v>CÀ MAU</v>
          </cell>
          <cell r="M10289" t="str">
            <v>﻿Đang hoạt động</v>
          </cell>
          <cell r="N10289">
            <v>42699</v>
          </cell>
          <cell r="Q10289">
            <v>1</v>
          </cell>
          <cell r="T10289">
            <v>0</v>
          </cell>
          <cell r="U10289">
            <v>0</v>
          </cell>
          <cell r="V10289">
            <v>0</v>
          </cell>
        </row>
        <row r="10290">
          <cell r="D10290" t="str">
            <v>THE SKY</v>
          </cell>
          <cell r="M10290" t="str">
            <v>﻿Đang hoạt động</v>
          </cell>
          <cell r="N10290">
            <v>42703</v>
          </cell>
          <cell r="Q10290">
            <v>1</v>
          </cell>
          <cell r="T10290">
            <v>0</v>
          </cell>
          <cell r="U10290">
            <v>0</v>
          </cell>
          <cell r="V10290">
            <v>0</v>
          </cell>
        </row>
        <row r="10291">
          <cell r="D10291" t="str">
            <v>DANANG1</v>
          </cell>
          <cell r="M10291" t="str">
            <v>﻿Đang hoạt động</v>
          </cell>
          <cell r="N10291">
            <v>42702</v>
          </cell>
          <cell r="Q10291">
            <v>1</v>
          </cell>
          <cell r="T10291">
            <v>0</v>
          </cell>
          <cell r="U10291">
            <v>0</v>
          </cell>
          <cell r="V10291">
            <v>0</v>
          </cell>
        </row>
        <row r="10292">
          <cell r="D10292" t="str">
            <v>BÌNH MINH</v>
          </cell>
          <cell r="M10292" t="str">
            <v>﻿Đang hoạt động</v>
          </cell>
          <cell r="N10292">
            <v>42703</v>
          </cell>
          <cell r="Q10292">
            <v>1</v>
          </cell>
          <cell r="T10292">
            <v>0</v>
          </cell>
          <cell r="U10292">
            <v>0</v>
          </cell>
          <cell r="V10292">
            <v>0</v>
          </cell>
        </row>
        <row r="10293">
          <cell r="D10293" t="str">
            <v>CÀ MAU</v>
          </cell>
          <cell r="M10293" t="str">
            <v>﻿Đang hoạt động</v>
          </cell>
          <cell r="N10293">
            <v>42753</v>
          </cell>
          <cell r="Q10293">
            <v>1</v>
          </cell>
          <cell r="T10293">
            <v>0</v>
          </cell>
          <cell r="U10293">
            <v>0</v>
          </cell>
          <cell r="V10293">
            <v>0</v>
          </cell>
        </row>
        <row r="10294">
          <cell r="D10294" t="str">
            <v>LION 1</v>
          </cell>
          <cell r="M10294" t="str">
            <v>﻿Đang hoạt động</v>
          </cell>
          <cell r="N10294">
            <v>42734</v>
          </cell>
          <cell r="Q10294">
            <v>1</v>
          </cell>
          <cell r="T10294">
            <v>0</v>
          </cell>
          <cell r="U10294">
            <v>0</v>
          </cell>
          <cell r="V10294">
            <v>0</v>
          </cell>
        </row>
        <row r="10295">
          <cell r="D10295" t="str">
            <v>GENCASA HÀ ĐÔNG</v>
          </cell>
          <cell r="M10295" t="str">
            <v>﻿Đang hoạt động</v>
          </cell>
          <cell r="N10295">
            <v>42703</v>
          </cell>
          <cell r="Q10295">
            <v>0</v>
          </cell>
          <cell r="T10295">
            <v>0</v>
          </cell>
          <cell r="U10295">
            <v>1</v>
          </cell>
          <cell r="V10295">
            <v>0</v>
          </cell>
        </row>
        <row r="10296">
          <cell r="D10296" t="str">
            <v>LONG XUYÊN</v>
          </cell>
          <cell r="M10296" t="str">
            <v>﻿Đang hoạt động</v>
          </cell>
          <cell r="N10296">
            <v>42699</v>
          </cell>
          <cell r="Q10296">
            <v>0</v>
          </cell>
          <cell r="T10296">
            <v>0</v>
          </cell>
          <cell r="U10296">
            <v>1</v>
          </cell>
          <cell r="V10296">
            <v>0</v>
          </cell>
        </row>
        <row r="10297">
          <cell r="D10297" t="str">
            <v>THE SKY</v>
          </cell>
          <cell r="M10297" t="str">
            <v>﻿Đang hoạt động</v>
          </cell>
          <cell r="N10297">
            <v>42703</v>
          </cell>
          <cell r="Q10297">
            <v>1</v>
          </cell>
          <cell r="T10297">
            <v>0</v>
          </cell>
          <cell r="U10297">
            <v>0</v>
          </cell>
          <cell r="V10297">
            <v>0</v>
          </cell>
        </row>
        <row r="10298">
          <cell r="D10298" t="str">
            <v>THE SKY</v>
          </cell>
          <cell r="M10298" t="str">
            <v>﻿Đang hoạt động</v>
          </cell>
          <cell r="N10298">
            <v>42703</v>
          </cell>
          <cell r="Q10298">
            <v>1</v>
          </cell>
          <cell r="T10298">
            <v>0</v>
          </cell>
          <cell r="U10298">
            <v>0</v>
          </cell>
          <cell r="V10298">
            <v>0</v>
          </cell>
        </row>
        <row r="10299">
          <cell r="D10299" t="str">
            <v>F.B.I</v>
          </cell>
          <cell r="M10299" t="str">
            <v>﻿Đang hoạt động</v>
          </cell>
          <cell r="N10299">
            <v>42703</v>
          </cell>
          <cell r="Q10299">
            <v>1</v>
          </cell>
          <cell r="T10299">
            <v>0</v>
          </cell>
          <cell r="U10299">
            <v>0</v>
          </cell>
          <cell r="V10299">
            <v>0</v>
          </cell>
        </row>
        <row r="10300">
          <cell r="D10300" t="str">
            <v>F.B.I</v>
          </cell>
          <cell r="M10300" t="str">
            <v>﻿Đang hoạt động</v>
          </cell>
          <cell r="N10300">
            <v>42723</v>
          </cell>
          <cell r="Q10300">
            <v>1</v>
          </cell>
          <cell r="T10300">
            <v>0</v>
          </cell>
          <cell r="U10300">
            <v>0</v>
          </cell>
          <cell r="V10300">
            <v>0</v>
          </cell>
        </row>
        <row r="10301">
          <cell r="D10301" t="str">
            <v>CÀ MAU</v>
          </cell>
          <cell r="M10301" t="str">
            <v>﻿Đang hoạt động</v>
          </cell>
          <cell r="N10301">
            <v>42699</v>
          </cell>
          <cell r="Q10301">
            <v>1</v>
          </cell>
          <cell r="T10301">
            <v>0</v>
          </cell>
          <cell r="U10301">
            <v>0</v>
          </cell>
          <cell r="V10301">
            <v>0</v>
          </cell>
        </row>
        <row r="10302">
          <cell r="D10302" t="str">
            <v>SUNFLOWER</v>
          </cell>
          <cell r="M10302" t="str">
            <v>﻿Đang hoạt động</v>
          </cell>
          <cell r="N10302">
            <v>42703</v>
          </cell>
          <cell r="Q10302">
            <v>1</v>
          </cell>
          <cell r="T10302">
            <v>0</v>
          </cell>
          <cell r="U10302">
            <v>0</v>
          </cell>
          <cell r="V10302">
            <v>0</v>
          </cell>
        </row>
        <row r="10303">
          <cell r="D10303" t="str">
            <v>GENCASA HÀ ĐÔNG</v>
          </cell>
          <cell r="M10303" t="str">
            <v>﻿Đang hoạt động</v>
          </cell>
          <cell r="N10303">
            <v>42703</v>
          </cell>
          <cell r="Q10303">
            <v>0</v>
          </cell>
          <cell r="T10303">
            <v>0</v>
          </cell>
          <cell r="U10303">
            <v>1</v>
          </cell>
          <cell r="V10303">
            <v>0</v>
          </cell>
        </row>
        <row r="10304">
          <cell r="M10304" t="str">
            <v>﻿Đang hoạt động</v>
          </cell>
          <cell r="N10304">
            <v>42703</v>
          </cell>
          <cell r="Q10304">
            <v>0</v>
          </cell>
          <cell r="T10304">
            <v>0</v>
          </cell>
          <cell r="U10304">
            <v>0</v>
          </cell>
          <cell r="V10304">
            <v>0</v>
          </cell>
        </row>
        <row r="10305">
          <cell r="D10305" t="str">
            <v>THE POWER</v>
          </cell>
          <cell r="M10305" t="str">
            <v>﻿Đang hoạt động</v>
          </cell>
          <cell r="N10305">
            <v>42709</v>
          </cell>
          <cell r="Q10305">
            <v>1</v>
          </cell>
          <cell r="T10305">
            <v>0</v>
          </cell>
          <cell r="U10305">
            <v>0</v>
          </cell>
          <cell r="V10305">
            <v>0</v>
          </cell>
        </row>
        <row r="10306">
          <cell r="D10306" t="str">
            <v>CÀ MAU</v>
          </cell>
          <cell r="M10306" t="str">
            <v>﻿Đang hoạt động</v>
          </cell>
          <cell r="N10306">
            <v>42699</v>
          </cell>
          <cell r="Q10306">
            <v>1</v>
          </cell>
          <cell r="T10306">
            <v>0</v>
          </cell>
          <cell r="U10306">
            <v>0</v>
          </cell>
          <cell r="V10306">
            <v>0</v>
          </cell>
        </row>
        <row r="10307">
          <cell r="D10307" t="str">
            <v>F.B.I</v>
          </cell>
          <cell r="M10307" t="str">
            <v>﻿Đang hoạt động</v>
          </cell>
          <cell r="N10307">
            <v>42703</v>
          </cell>
          <cell r="Q10307">
            <v>1</v>
          </cell>
          <cell r="T10307">
            <v>0</v>
          </cell>
          <cell r="U10307">
            <v>0</v>
          </cell>
          <cell r="V10307">
            <v>0</v>
          </cell>
        </row>
        <row r="10308">
          <cell r="D10308" t="str">
            <v>CÀ MAU</v>
          </cell>
          <cell r="M10308" t="str">
            <v>﻿Đang hoạt động</v>
          </cell>
          <cell r="N10308">
            <v>42699</v>
          </cell>
          <cell r="Q10308">
            <v>1</v>
          </cell>
          <cell r="T10308">
            <v>0</v>
          </cell>
          <cell r="U10308">
            <v>0</v>
          </cell>
          <cell r="V10308">
            <v>0</v>
          </cell>
        </row>
        <row r="10309">
          <cell r="D10309" t="str">
            <v>CÀ MAU</v>
          </cell>
          <cell r="M10309" t="str">
            <v>﻿Đang hoạt động</v>
          </cell>
          <cell r="N10309">
            <v>42699</v>
          </cell>
          <cell r="Q10309">
            <v>1</v>
          </cell>
          <cell r="T10309">
            <v>0</v>
          </cell>
          <cell r="U10309">
            <v>0</v>
          </cell>
          <cell r="V10309">
            <v>0</v>
          </cell>
        </row>
        <row r="10310">
          <cell r="M10310" t="str">
            <v>﻿Đang hoạt động</v>
          </cell>
          <cell r="N10310">
            <v>42699</v>
          </cell>
          <cell r="Q10310">
            <v>0</v>
          </cell>
          <cell r="T10310">
            <v>0</v>
          </cell>
          <cell r="U10310">
            <v>0</v>
          </cell>
          <cell r="V10310">
            <v>0</v>
          </cell>
        </row>
        <row r="10311">
          <cell r="D10311" t="str">
            <v>GENCASA LONG BIÊN</v>
          </cell>
          <cell r="M10311" t="str">
            <v>﻿Đang hoạt động</v>
          </cell>
          <cell r="N10311">
            <v>42703</v>
          </cell>
          <cell r="Q10311">
            <v>1</v>
          </cell>
          <cell r="T10311">
            <v>0</v>
          </cell>
          <cell r="U10311">
            <v>0</v>
          </cell>
          <cell r="V10311">
            <v>0</v>
          </cell>
        </row>
        <row r="10312">
          <cell r="D10312" t="str">
            <v>BIG HERO</v>
          </cell>
          <cell r="M10312" t="str">
            <v>﻿Đang hoạt động</v>
          </cell>
          <cell r="N10312">
            <v>42717</v>
          </cell>
          <cell r="Q10312">
            <v>1</v>
          </cell>
          <cell r="T10312">
            <v>0</v>
          </cell>
          <cell r="U10312">
            <v>0</v>
          </cell>
          <cell r="V10312">
            <v>0</v>
          </cell>
        </row>
        <row r="10313">
          <cell r="D10313" t="str">
            <v>ELITE</v>
          </cell>
          <cell r="M10313" t="str">
            <v>﻿Đang hoạt động</v>
          </cell>
          <cell r="N10313">
            <v>42703</v>
          </cell>
          <cell r="Q10313">
            <v>1</v>
          </cell>
          <cell r="T10313">
            <v>0</v>
          </cell>
          <cell r="U10313">
            <v>0</v>
          </cell>
          <cell r="V10313">
            <v>0</v>
          </cell>
        </row>
        <row r="10314">
          <cell r="M10314" t="str">
            <v>﻿Đang hoạt động</v>
          </cell>
          <cell r="N10314">
            <v>42703</v>
          </cell>
          <cell r="Q10314">
            <v>0</v>
          </cell>
          <cell r="T10314">
            <v>0</v>
          </cell>
          <cell r="U10314">
            <v>0</v>
          </cell>
          <cell r="V10314">
            <v>0</v>
          </cell>
        </row>
        <row r="10315">
          <cell r="M10315" t="str">
            <v>﻿Đang hoạt động</v>
          </cell>
          <cell r="N10315">
            <v>42703</v>
          </cell>
          <cell r="Q10315">
            <v>0</v>
          </cell>
          <cell r="T10315">
            <v>0</v>
          </cell>
          <cell r="U10315">
            <v>0</v>
          </cell>
          <cell r="V10315">
            <v>0</v>
          </cell>
        </row>
        <row r="10316">
          <cell r="D10316" t="str">
            <v>EIB MIỀN NAM 1</v>
          </cell>
          <cell r="M10316" t="str">
            <v>﻿Đang hoạt động</v>
          </cell>
          <cell r="N10316">
            <v>42703</v>
          </cell>
          <cell r="Q10316">
            <v>0</v>
          </cell>
          <cell r="T10316">
            <v>0</v>
          </cell>
          <cell r="U10316">
            <v>0</v>
          </cell>
          <cell r="V10316">
            <v>0</v>
          </cell>
        </row>
        <row r="10317">
          <cell r="M10317" t="str">
            <v>﻿Đang hoạt động</v>
          </cell>
          <cell r="N10317">
            <v>42703</v>
          </cell>
          <cell r="Q10317">
            <v>0</v>
          </cell>
          <cell r="T10317">
            <v>0</v>
          </cell>
          <cell r="U10317">
            <v>0</v>
          </cell>
          <cell r="V10317">
            <v>0</v>
          </cell>
        </row>
        <row r="10318">
          <cell r="D10318" t="str">
            <v>GENCASA HÀ ĐÔNG</v>
          </cell>
          <cell r="M10318" t="str">
            <v>﻿Đang hoạt động</v>
          </cell>
          <cell r="N10318">
            <v>42703</v>
          </cell>
          <cell r="Q10318">
            <v>0</v>
          </cell>
          <cell r="T10318">
            <v>0</v>
          </cell>
          <cell r="U10318">
            <v>1</v>
          </cell>
          <cell r="V10318">
            <v>0</v>
          </cell>
        </row>
        <row r="10319">
          <cell r="D10319" t="str">
            <v>REDBULL</v>
          </cell>
          <cell r="M10319" t="str">
            <v>﻿Đang hoạt động</v>
          </cell>
          <cell r="N10319">
            <v>42718</v>
          </cell>
          <cell r="Q10319">
            <v>0</v>
          </cell>
          <cell r="T10319">
            <v>0</v>
          </cell>
          <cell r="U10319">
            <v>1</v>
          </cell>
          <cell r="V10319">
            <v>0</v>
          </cell>
        </row>
        <row r="10320">
          <cell r="D10320" t="str">
            <v>GENCASA LAM SƠN</v>
          </cell>
          <cell r="M10320" t="str">
            <v>﻿Đang hoạt động</v>
          </cell>
          <cell r="N10320">
            <v>42703</v>
          </cell>
          <cell r="Q10320">
            <v>1</v>
          </cell>
          <cell r="T10320">
            <v>0</v>
          </cell>
          <cell r="U10320">
            <v>0</v>
          </cell>
          <cell r="V10320">
            <v>0</v>
          </cell>
        </row>
        <row r="10321">
          <cell r="D10321" t="str">
            <v>GENCASA LAM SƠN</v>
          </cell>
          <cell r="M10321" t="str">
            <v>﻿Đang hoạt động</v>
          </cell>
          <cell r="N10321">
            <v>42703</v>
          </cell>
          <cell r="Q10321">
            <v>1</v>
          </cell>
          <cell r="T10321">
            <v>0</v>
          </cell>
          <cell r="U10321">
            <v>0</v>
          </cell>
          <cell r="V10321">
            <v>0</v>
          </cell>
        </row>
        <row r="10322">
          <cell r="D10322" t="str">
            <v>GENCASA LAM SƠN</v>
          </cell>
          <cell r="M10322" t="str">
            <v>﻿Đang hoạt động</v>
          </cell>
          <cell r="N10322">
            <v>42703</v>
          </cell>
          <cell r="Q10322">
            <v>1</v>
          </cell>
          <cell r="T10322">
            <v>0</v>
          </cell>
          <cell r="U10322">
            <v>0</v>
          </cell>
          <cell r="V10322">
            <v>0</v>
          </cell>
        </row>
        <row r="10323">
          <cell r="D10323" t="str">
            <v>GENCASA LAM SƠN</v>
          </cell>
          <cell r="M10323" t="str">
            <v>﻿Đang hoạt động</v>
          </cell>
          <cell r="N10323">
            <v>42703</v>
          </cell>
          <cell r="Q10323">
            <v>1</v>
          </cell>
          <cell r="T10323">
            <v>0</v>
          </cell>
          <cell r="U10323">
            <v>0</v>
          </cell>
          <cell r="V10323">
            <v>0</v>
          </cell>
        </row>
        <row r="10324">
          <cell r="D10324" t="str">
            <v>GENCASA LAM SƠN</v>
          </cell>
          <cell r="M10324" t="str">
            <v>﻿Đang hoạt động</v>
          </cell>
          <cell r="N10324">
            <v>42703</v>
          </cell>
          <cell r="Q10324">
            <v>1</v>
          </cell>
          <cell r="T10324">
            <v>0</v>
          </cell>
          <cell r="U10324">
            <v>0</v>
          </cell>
          <cell r="V10324">
            <v>0</v>
          </cell>
        </row>
        <row r="10325">
          <cell r="D10325" t="str">
            <v>GENCASA LAM SƠN</v>
          </cell>
          <cell r="M10325" t="str">
            <v>﻿Đang hoạt động</v>
          </cell>
          <cell r="N10325">
            <v>42752</v>
          </cell>
          <cell r="Q10325">
            <v>1</v>
          </cell>
          <cell r="T10325">
            <v>0</v>
          </cell>
          <cell r="U10325">
            <v>0</v>
          </cell>
          <cell r="V10325">
            <v>0</v>
          </cell>
        </row>
        <row r="10326">
          <cell r="D10326" t="str">
            <v>GENCASA LAM SƠN</v>
          </cell>
          <cell r="M10326" t="str">
            <v>﻿Đang hoạt động</v>
          </cell>
          <cell r="N10326">
            <v>42703</v>
          </cell>
          <cell r="Q10326">
            <v>1</v>
          </cell>
          <cell r="T10326">
            <v>0</v>
          </cell>
          <cell r="U10326">
            <v>0</v>
          </cell>
          <cell r="V10326">
            <v>0</v>
          </cell>
        </row>
        <row r="10327">
          <cell r="D10327" t="str">
            <v>GENCASA LAM SƠN</v>
          </cell>
          <cell r="M10327" t="str">
            <v>﻿Đang hoạt động</v>
          </cell>
          <cell r="N10327">
            <v>42703</v>
          </cell>
          <cell r="Q10327">
            <v>1</v>
          </cell>
          <cell r="T10327">
            <v>0</v>
          </cell>
          <cell r="U10327">
            <v>0</v>
          </cell>
          <cell r="V10327">
            <v>0</v>
          </cell>
        </row>
        <row r="10328">
          <cell r="D10328" t="str">
            <v>GENCASA LAM SƠN</v>
          </cell>
          <cell r="M10328" t="str">
            <v>﻿Đang hoạt động</v>
          </cell>
          <cell r="N10328">
            <v>42703</v>
          </cell>
          <cell r="Q10328">
            <v>1</v>
          </cell>
          <cell r="T10328">
            <v>0</v>
          </cell>
          <cell r="U10328">
            <v>0</v>
          </cell>
          <cell r="V10328">
            <v>0</v>
          </cell>
        </row>
        <row r="10329">
          <cell r="D10329" t="str">
            <v>GENCASA LAM SƠN</v>
          </cell>
          <cell r="M10329" t="str">
            <v>﻿Đang hoạt động</v>
          </cell>
          <cell r="N10329">
            <v>42703</v>
          </cell>
          <cell r="Q10329">
            <v>1</v>
          </cell>
          <cell r="T10329">
            <v>0</v>
          </cell>
          <cell r="U10329">
            <v>0</v>
          </cell>
          <cell r="V10329">
            <v>0</v>
          </cell>
        </row>
        <row r="10330">
          <cell r="D10330" t="str">
            <v>GENCASA LAM SƠN</v>
          </cell>
          <cell r="M10330" t="str">
            <v>﻿Đang hoạt động</v>
          </cell>
          <cell r="N10330">
            <v>42703</v>
          </cell>
          <cell r="Q10330">
            <v>1</v>
          </cell>
          <cell r="T10330">
            <v>0</v>
          </cell>
          <cell r="U10330">
            <v>0</v>
          </cell>
          <cell r="V10330">
            <v>0</v>
          </cell>
        </row>
        <row r="10331">
          <cell r="D10331" t="str">
            <v>SPRING</v>
          </cell>
          <cell r="M10331" t="str">
            <v>﻿Đang hoạt động</v>
          </cell>
          <cell r="N10331">
            <v>42710</v>
          </cell>
          <cell r="Q10331">
            <v>1</v>
          </cell>
          <cell r="T10331">
            <v>0</v>
          </cell>
          <cell r="U10331">
            <v>0</v>
          </cell>
          <cell r="V10331">
            <v>0</v>
          </cell>
        </row>
        <row r="10332">
          <cell r="D10332" t="str">
            <v>GENCASA LAM SƠN</v>
          </cell>
          <cell r="M10332" t="str">
            <v>﻿Đang hoạt động</v>
          </cell>
          <cell r="N10332">
            <v>42703</v>
          </cell>
          <cell r="Q10332">
            <v>1</v>
          </cell>
          <cell r="T10332">
            <v>0</v>
          </cell>
          <cell r="U10332">
            <v>0</v>
          </cell>
          <cell r="V10332">
            <v>0</v>
          </cell>
        </row>
        <row r="10333">
          <cell r="D10333" t="str">
            <v>GENCASA LAM SƠN</v>
          </cell>
          <cell r="M10333" t="str">
            <v>﻿Đang hoạt động</v>
          </cell>
          <cell r="N10333">
            <v>42703</v>
          </cell>
          <cell r="Q10333">
            <v>1</v>
          </cell>
          <cell r="T10333">
            <v>0</v>
          </cell>
          <cell r="U10333">
            <v>0</v>
          </cell>
          <cell r="V10333">
            <v>0</v>
          </cell>
        </row>
        <row r="10334">
          <cell r="D10334" t="str">
            <v>GENCASA LAM SƠN</v>
          </cell>
          <cell r="M10334" t="str">
            <v>﻿Đang hoạt động</v>
          </cell>
          <cell r="N10334">
            <v>42703</v>
          </cell>
          <cell r="Q10334">
            <v>1</v>
          </cell>
          <cell r="T10334">
            <v>0</v>
          </cell>
          <cell r="U10334">
            <v>0</v>
          </cell>
          <cell r="V10334">
            <v>0</v>
          </cell>
        </row>
        <row r="10335">
          <cell r="M10335" t="str">
            <v>﻿Đang hoạt động</v>
          </cell>
          <cell r="N10335">
            <v>42719</v>
          </cell>
          <cell r="Q10335">
            <v>0</v>
          </cell>
          <cell r="T10335">
            <v>0</v>
          </cell>
          <cell r="U10335">
            <v>0</v>
          </cell>
          <cell r="V10335">
            <v>0</v>
          </cell>
        </row>
        <row r="10336">
          <cell r="M10336" t="str">
            <v>﻿Đang hoạt động</v>
          </cell>
          <cell r="N10336">
            <v>42719</v>
          </cell>
          <cell r="Q10336">
            <v>0</v>
          </cell>
          <cell r="T10336">
            <v>0</v>
          </cell>
          <cell r="U10336">
            <v>0</v>
          </cell>
          <cell r="V10336">
            <v>0</v>
          </cell>
        </row>
        <row r="10337">
          <cell r="M10337" t="str">
            <v>﻿Đang hoạt động</v>
          </cell>
          <cell r="N10337">
            <v>42719</v>
          </cell>
          <cell r="Q10337">
            <v>0</v>
          </cell>
          <cell r="T10337">
            <v>0</v>
          </cell>
          <cell r="U10337">
            <v>0</v>
          </cell>
          <cell r="V10337">
            <v>0</v>
          </cell>
        </row>
        <row r="10338">
          <cell r="M10338" t="str">
            <v>﻿Đang hoạt động</v>
          </cell>
          <cell r="N10338">
            <v>42719</v>
          </cell>
          <cell r="Q10338">
            <v>0</v>
          </cell>
          <cell r="T10338">
            <v>0</v>
          </cell>
          <cell r="U10338">
            <v>0</v>
          </cell>
          <cell r="V10338">
            <v>0</v>
          </cell>
        </row>
        <row r="10339">
          <cell r="M10339" t="str">
            <v>﻿Đang hoạt động</v>
          </cell>
          <cell r="N10339">
            <v>42719</v>
          </cell>
          <cell r="Q10339">
            <v>0</v>
          </cell>
          <cell r="T10339">
            <v>0</v>
          </cell>
          <cell r="U10339">
            <v>0</v>
          </cell>
          <cell r="V10339">
            <v>0</v>
          </cell>
        </row>
        <row r="10340">
          <cell r="M10340" t="str">
            <v>﻿Đang hoạt động</v>
          </cell>
          <cell r="N10340">
            <v>42719</v>
          </cell>
          <cell r="Q10340">
            <v>0</v>
          </cell>
          <cell r="T10340">
            <v>0</v>
          </cell>
          <cell r="U10340">
            <v>0</v>
          </cell>
          <cell r="V10340">
            <v>0</v>
          </cell>
        </row>
        <row r="10341">
          <cell r="M10341" t="str">
            <v>﻿Đang hoạt động</v>
          </cell>
          <cell r="N10341">
            <v>42719</v>
          </cell>
          <cell r="Q10341">
            <v>0</v>
          </cell>
          <cell r="T10341">
            <v>0</v>
          </cell>
          <cell r="U10341">
            <v>0</v>
          </cell>
          <cell r="V10341">
            <v>0</v>
          </cell>
        </row>
        <row r="10342">
          <cell r="D10342" t="str">
            <v>G-G</v>
          </cell>
          <cell r="M10342" t="str">
            <v>﻿Đã nghỉ việc</v>
          </cell>
          <cell r="N10342">
            <v>42704</v>
          </cell>
          <cell r="Q10342">
            <v>0</v>
          </cell>
          <cell r="T10342">
            <v>0</v>
          </cell>
          <cell r="U10342">
            <v>0</v>
          </cell>
          <cell r="V10342">
            <v>0</v>
          </cell>
        </row>
        <row r="10343">
          <cell r="M10343" t="str">
            <v>﻿Đang hoạt động</v>
          </cell>
          <cell r="N10343">
            <v>42703</v>
          </cell>
          <cell r="Q10343">
            <v>0</v>
          </cell>
          <cell r="T10343">
            <v>0</v>
          </cell>
          <cell r="U10343">
            <v>0</v>
          </cell>
          <cell r="V10343">
            <v>0</v>
          </cell>
        </row>
        <row r="10344">
          <cell r="M10344" t="str">
            <v>﻿Đang hoạt động</v>
          </cell>
          <cell r="N10344">
            <v>42703</v>
          </cell>
          <cell r="Q10344">
            <v>0</v>
          </cell>
          <cell r="T10344">
            <v>0</v>
          </cell>
          <cell r="U10344">
            <v>0</v>
          </cell>
          <cell r="V10344">
            <v>0</v>
          </cell>
        </row>
        <row r="10345">
          <cell r="M10345" t="str">
            <v>﻿Đang hoạt động</v>
          </cell>
          <cell r="N10345">
            <v>42719</v>
          </cell>
          <cell r="Q10345">
            <v>0</v>
          </cell>
          <cell r="T10345">
            <v>0</v>
          </cell>
          <cell r="U10345">
            <v>0</v>
          </cell>
          <cell r="V10345">
            <v>0</v>
          </cell>
        </row>
        <row r="10346">
          <cell r="M10346" t="str">
            <v>﻿Đang hoạt động</v>
          </cell>
          <cell r="N10346">
            <v>42719</v>
          </cell>
          <cell r="Q10346">
            <v>0</v>
          </cell>
          <cell r="T10346">
            <v>0</v>
          </cell>
          <cell r="U10346">
            <v>0</v>
          </cell>
          <cell r="V10346">
            <v>0</v>
          </cell>
        </row>
        <row r="10347">
          <cell r="D10347" t="str">
            <v>G-G</v>
          </cell>
          <cell r="M10347" t="str">
            <v>﻿Đã nghỉ việc</v>
          </cell>
          <cell r="N10347">
            <v>42704</v>
          </cell>
          <cell r="Q10347">
            <v>0</v>
          </cell>
          <cell r="T10347">
            <v>0</v>
          </cell>
          <cell r="U10347">
            <v>0</v>
          </cell>
          <cell r="V10347">
            <v>0</v>
          </cell>
        </row>
        <row r="10348">
          <cell r="M10348" t="str">
            <v>﻿Đang hoạt động</v>
          </cell>
          <cell r="N10348">
            <v>42719</v>
          </cell>
          <cell r="Q10348">
            <v>0</v>
          </cell>
          <cell r="T10348">
            <v>0</v>
          </cell>
          <cell r="U10348">
            <v>0</v>
          </cell>
          <cell r="V10348">
            <v>0</v>
          </cell>
        </row>
        <row r="10349">
          <cell r="D10349" t="str">
            <v>TCA TEAM</v>
          </cell>
          <cell r="M10349" t="str">
            <v>﻿Đang hoạt động</v>
          </cell>
          <cell r="N10349">
            <v>42704</v>
          </cell>
          <cell r="Q10349">
            <v>0</v>
          </cell>
          <cell r="T10349">
            <v>0</v>
          </cell>
          <cell r="U10349">
            <v>0</v>
          </cell>
          <cell r="V10349">
            <v>0</v>
          </cell>
        </row>
        <row r="10350">
          <cell r="D10350" t="str">
            <v>TCA TEAM</v>
          </cell>
          <cell r="M10350" t="str">
            <v>﻿Đang hoạt động</v>
          </cell>
          <cell r="N10350">
            <v>42704</v>
          </cell>
          <cell r="Q10350">
            <v>0</v>
          </cell>
          <cell r="T10350">
            <v>0</v>
          </cell>
          <cell r="U10350">
            <v>0</v>
          </cell>
          <cell r="V10350">
            <v>0</v>
          </cell>
        </row>
        <row r="10351">
          <cell r="D10351" t="str">
            <v>TCA TEAM</v>
          </cell>
          <cell r="M10351" t="str">
            <v>﻿Đang hoạt động</v>
          </cell>
          <cell r="N10351">
            <v>42704</v>
          </cell>
          <cell r="Q10351">
            <v>0</v>
          </cell>
          <cell r="T10351">
            <v>0</v>
          </cell>
          <cell r="U10351">
            <v>0</v>
          </cell>
          <cell r="V10351">
            <v>0</v>
          </cell>
        </row>
        <row r="10352">
          <cell r="M10352" t="str">
            <v>﻿Đang hoạt động</v>
          </cell>
          <cell r="N10352">
            <v>42719</v>
          </cell>
          <cell r="Q10352">
            <v>0</v>
          </cell>
          <cell r="T10352">
            <v>0</v>
          </cell>
          <cell r="U10352">
            <v>0</v>
          </cell>
          <cell r="V10352">
            <v>0</v>
          </cell>
        </row>
        <row r="10353">
          <cell r="D10353" t="str">
            <v>TCA TEAM</v>
          </cell>
          <cell r="M10353" t="str">
            <v>﻿Đang hoạt động</v>
          </cell>
          <cell r="N10353">
            <v>42704</v>
          </cell>
          <cell r="Q10353">
            <v>0</v>
          </cell>
          <cell r="T10353">
            <v>0</v>
          </cell>
          <cell r="U10353">
            <v>0</v>
          </cell>
          <cell r="V10353">
            <v>0</v>
          </cell>
        </row>
        <row r="10354">
          <cell r="D10354" t="str">
            <v>TCA TEAM</v>
          </cell>
          <cell r="M10354" t="str">
            <v>﻿Đang hoạt động</v>
          </cell>
          <cell r="N10354">
            <v>42704</v>
          </cell>
          <cell r="Q10354">
            <v>0</v>
          </cell>
          <cell r="T10354">
            <v>0</v>
          </cell>
          <cell r="U10354">
            <v>0</v>
          </cell>
          <cell r="V10354">
            <v>0</v>
          </cell>
        </row>
        <row r="10355">
          <cell r="D10355" t="str">
            <v>TCA TEAM</v>
          </cell>
          <cell r="M10355" t="str">
            <v>﻿Đang hoạt động</v>
          </cell>
          <cell r="N10355">
            <v>42704</v>
          </cell>
          <cell r="Q10355">
            <v>0</v>
          </cell>
          <cell r="T10355">
            <v>0</v>
          </cell>
          <cell r="U10355">
            <v>0</v>
          </cell>
          <cell r="V10355">
            <v>0</v>
          </cell>
        </row>
        <row r="10356">
          <cell r="M10356" t="str">
            <v>﻿Đang hoạt động</v>
          </cell>
          <cell r="N10356">
            <v>42703</v>
          </cell>
          <cell r="Q10356">
            <v>0</v>
          </cell>
          <cell r="T10356">
            <v>0</v>
          </cell>
          <cell r="U10356">
            <v>0</v>
          </cell>
          <cell r="V10356">
            <v>0</v>
          </cell>
        </row>
        <row r="10357">
          <cell r="D10357" t="str">
            <v>TCA TEAM</v>
          </cell>
          <cell r="M10357" t="str">
            <v>﻿Đang hoạt động</v>
          </cell>
          <cell r="N10357">
            <v>42704</v>
          </cell>
          <cell r="Q10357">
            <v>0</v>
          </cell>
          <cell r="T10357">
            <v>0</v>
          </cell>
          <cell r="U10357">
            <v>0</v>
          </cell>
          <cell r="V10357">
            <v>0</v>
          </cell>
        </row>
        <row r="10358">
          <cell r="M10358" t="str">
            <v>﻿Đang hoạt động</v>
          </cell>
          <cell r="N10358">
            <v>42719</v>
          </cell>
          <cell r="Q10358">
            <v>0</v>
          </cell>
          <cell r="T10358">
            <v>0</v>
          </cell>
          <cell r="U10358">
            <v>0</v>
          </cell>
          <cell r="V10358">
            <v>0</v>
          </cell>
        </row>
        <row r="10359">
          <cell r="M10359" t="str">
            <v>﻿Đang hoạt động</v>
          </cell>
          <cell r="N10359">
            <v>42703</v>
          </cell>
          <cell r="Q10359">
            <v>0</v>
          </cell>
          <cell r="T10359">
            <v>0</v>
          </cell>
          <cell r="U10359">
            <v>0</v>
          </cell>
          <cell r="V10359">
            <v>0</v>
          </cell>
        </row>
        <row r="10360">
          <cell r="M10360" t="str">
            <v>﻿Đang hoạt động</v>
          </cell>
          <cell r="N10360">
            <v>42719</v>
          </cell>
          <cell r="Q10360">
            <v>0</v>
          </cell>
          <cell r="T10360">
            <v>0</v>
          </cell>
          <cell r="U10360">
            <v>0</v>
          </cell>
          <cell r="V10360">
            <v>0</v>
          </cell>
        </row>
        <row r="10361">
          <cell r="M10361" t="str">
            <v>﻿Đang hoạt động</v>
          </cell>
          <cell r="N10361">
            <v>42703</v>
          </cell>
          <cell r="Q10361">
            <v>0</v>
          </cell>
          <cell r="T10361">
            <v>0</v>
          </cell>
          <cell r="U10361">
            <v>0</v>
          </cell>
          <cell r="V10361">
            <v>0</v>
          </cell>
        </row>
        <row r="10362">
          <cell r="D10362" t="str">
            <v>TCA TEAM</v>
          </cell>
          <cell r="M10362" t="str">
            <v>﻿Đang hoạt động</v>
          </cell>
          <cell r="N10362">
            <v>42704</v>
          </cell>
          <cell r="Q10362">
            <v>0</v>
          </cell>
          <cell r="T10362">
            <v>0</v>
          </cell>
          <cell r="U10362">
            <v>0</v>
          </cell>
          <cell r="V10362">
            <v>0</v>
          </cell>
        </row>
        <row r="10363">
          <cell r="M10363" t="str">
            <v>﻿Đang hoạt động</v>
          </cell>
          <cell r="N10363">
            <v>42703</v>
          </cell>
          <cell r="Q10363">
            <v>0</v>
          </cell>
          <cell r="T10363">
            <v>0</v>
          </cell>
          <cell r="U10363">
            <v>0</v>
          </cell>
          <cell r="V10363">
            <v>0</v>
          </cell>
        </row>
        <row r="10364">
          <cell r="M10364" t="str">
            <v>﻿Đang hoạt động</v>
          </cell>
          <cell r="N10364">
            <v>42719</v>
          </cell>
          <cell r="Q10364">
            <v>0</v>
          </cell>
          <cell r="T10364">
            <v>0</v>
          </cell>
          <cell r="U10364">
            <v>0</v>
          </cell>
          <cell r="V10364">
            <v>0</v>
          </cell>
        </row>
        <row r="10365">
          <cell r="M10365" t="str">
            <v>﻿Đang hoạt động</v>
          </cell>
          <cell r="N10365">
            <v>42719</v>
          </cell>
          <cell r="Q10365">
            <v>0</v>
          </cell>
          <cell r="T10365">
            <v>0</v>
          </cell>
          <cell r="U10365">
            <v>0</v>
          </cell>
          <cell r="V10365">
            <v>0</v>
          </cell>
        </row>
        <row r="10366">
          <cell r="M10366" t="str">
            <v>﻿Đang hoạt động</v>
          </cell>
          <cell r="N10366">
            <v>42703</v>
          </cell>
          <cell r="Q10366">
            <v>0</v>
          </cell>
          <cell r="T10366">
            <v>0</v>
          </cell>
          <cell r="U10366">
            <v>0</v>
          </cell>
          <cell r="V10366">
            <v>0</v>
          </cell>
        </row>
        <row r="10367">
          <cell r="M10367" t="str">
            <v>﻿Đang hoạt động</v>
          </cell>
          <cell r="N10367">
            <v>42719</v>
          </cell>
          <cell r="Q10367">
            <v>0</v>
          </cell>
          <cell r="T10367">
            <v>0</v>
          </cell>
          <cell r="U10367">
            <v>0</v>
          </cell>
          <cell r="V10367">
            <v>0</v>
          </cell>
        </row>
        <row r="10368">
          <cell r="M10368" t="str">
            <v>﻿Đang hoạt động</v>
          </cell>
          <cell r="N10368">
            <v>42719</v>
          </cell>
          <cell r="Q10368">
            <v>0</v>
          </cell>
          <cell r="T10368">
            <v>0</v>
          </cell>
          <cell r="U10368">
            <v>0</v>
          </cell>
          <cell r="V10368">
            <v>0</v>
          </cell>
        </row>
        <row r="10369">
          <cell r="D10369" t="str">
            <v>TCA TEAM</v>
          </cell>
          <cell r="M10369" t="str">
            <v>﻿Đang hoạt động</v>
          </cell>
          <cell r="N10369">
            <v>42704</v>
          </cell>
          <cell r="Q10369">
            <v>0</v>
          </cell>
          <cell r="T10369">
            <v>0</v>
          </cell>
          <cell r="U10369">
            <v>0</v>
          </cell>
          <cell r="V10369">
            <v>0</v>
          </cell>
        </row>
        <row r="10370">
          <cell r="D10370" t="str">
            <v>G-G</v>
          </cell>
          <cell r="M10370" t="str">
            <v>﻿Đã nghỉ việc</v>
          </cell>
          <cell r="N10370">
            <v>42704</v>
          </cell>
          <cell r="Q10370">
            <v>0</v>
          </cell>
          <cell r="T10370">
            <v>0</v>
          </cell>
          <cell r="U10370">
            <v>0</v>
          </cell>
          <cell r="V10370">
            <v>0</v>
          </cell>
        </row>
        <row r="10371">
          <cell r="M10371" t="str">
            <v>﻿Đang hoạt động</v>
          </cell>
          <cell r="N10371">
            <v>42719</v>
          </cell>
          <cell r="Q10371">
            <v>0</v>
          </cell>
          <cell r="T10371">
            <v>0</v>
          </cell>
          <cell r="U10371">
            <v>0</v>
          </cell>
          <cell r="V10371">
            <v>0</v>
          </cell>
        </row>
        <row r="10372">
          <cell r="M10372" t="str">
            <v>﻿Đang hoạt động</v>
          </cell>
          <cell r="N10372">
            <v>42719</v>
          </cell>
          <cell r="Q10372">
            <v>0</v>
          </cell>
          <cell r="T10372">
            <v>0</v>
          </cell>
          <cell r="U10372">
            <v>0</v>
          </cell>
          <cell r="V10372">
            <v>0</v>
          </cell>
        </row>
        <row r="10373">
          <cell r="D10373" t="str">
            <v>TCA TEAM</v>
          </cell>
          <cell r="M10373" t="str">
            <v>﻿Đang hoạt động</v>
          </cell>
          <cell r="N10373">
            <v>42788</v>
          </cell>
          <cell r="Q10373">
            <v>0</v>
          </cell>
          <cell r="T10373">
            <v>0</v>
          </cell>
          <cell r="U10373">
            <v>0</v>
          </cell>
          <cell r="V10373">
            <v>0</v>
          </cell>
        </row>
        <row r="10374">
          <cell r="M10374" t="str">
            <v>﻿Đang hoạt động</v>
          </cell>
          <cell r="N10374">
            <v>42719</v>
          </cell>
          <cell r="Q10374">
            <v>0</v>
          </cell>
          <cell r="T10374">
            <v>0</v>
          </cell>
          <cell r="U10374">
            <v>0</v>
          </cell>
          <cell r="V10374">
            <v>0</v>
          </cell>
        </row>
        <row r="10375">
          <cell r="D10375" t="str">
            <v>TCA TEAM</v>
          </cell>
          <cell r="M10375" t="str">
            <v>﻿Đang hoạt động</v>
          </cell>
          <cell r="N10375">
            <v>42704</v>
          </cell>
          <cell r="Q10375">
            <v>0</v>
          </cell>
          <cell r="T10375">
            <v>0</v>
          </cell>
          <cell r="U10375">
            <v>0</v>
          </cell>
          <cell r="V10375">
            <v>0</v>
          </cell>
        </row>
        <row r="10376">
          <cell r="D10376" t="str">
            <v>TCA TEAM</v>
          </cell>
          <cell r="M10376" t="str">
            <v>﻿Đang hoạt động</v>
          </cell>
          <cell r="N10376">
            <v>42704</v>
          </cell>
          <cell r="Q10376">
            <v>0</v>
          </cell>
          <cell r="T10376">
            <v>0</v>
          </cell>
          <cell r="U10376">
            <v>0</v>
          </cell>
          <cell r="V10376">
            <v>0</v>
          </cell>
        </row>
        <row r="10377">
          <cell r="M10377" t="str">
            <v>﻿Đang hoạt động</v>
          </cell>
          <cell r="N10377">
            <v>42703</v>
          </cell>
          <cell r="Q10377">
            <v>0</v>
          </cell>
          <cell r="T10377">
            <v>0</v>
          </cell>
          <cell r="U10377">
            <v>0</v>
          </cell>
          <cell r="V10377">
            <v>0</v>
          </cell>
        </row>
        <row r="10378">
          <cell r="M10378" t="str">
            <v>﻿Đang hoạt động</v>
          </cell>
          <cell r="N10378">
            <v>42719</v>
          </cell>
          <cell r="Q10378">
            <v>0</v>
          </cell>
          <cell r="T10378">
            <v>0</v>
          </cell>
          <cell r="U10378">
            <v>0</v>
          </cell>
          <cell r="V10378">
            <v>0</v>
          </cell>
        </row>
        <row r="10379">
          <cell r="M10379" t="str">
            <v>﻿Đang hoạt động</v>
          </cell>
          <cell r="N10379">
            <v>42719</v>
          </cell>
          <cell r="Q10379">
            <v>0</v>
          </cell>
          <cell r="T10379">
            <v>0</v>
          </cell>
          <cell r="U10379">
            <v>0</v>
          </cell>
          <cell r="V10379">
            <v>0</v>
          </cell>
        </row>
        <row r="10380">
          <cell r="M10380" t="str">
            <v>﻿Đang hoạt động</v>
          </cell>
          <cell r="N10380">
            <v>42703</v>
          </cell>
          <cell r="Q10380">
            <v>0</v>
          </cell>
          <cell r="T10380">
            <v>0</v>
          </cell>
          <cell r="U10380">
            <v>0</v>
          </cell>
          <cell r="V10380">
            <v>0</v>
          </cell>
        </row>
        <row r="10381">
          <cell r="D10381" t="str">
            <v>TCA TEAM</v>
          </cell>
          <cell r="M10381" t="str">
            <v>﻿Đang hoạt động</v>
          </cell>
          <cell r="N10381">
            <v>42704</v>
          </cell>
          <cell r="Q10381">
            <v>0</v>
          </cell>
          <cell r="T10381">
            <v>0</v>
          </cell>
          <cell r="U10381">
            <v>0</v>
          </cell>
          <cell r="V10381">
            <v>0</v>
          </cell>
        </row>
        <row r="10382">
          <cell r="M10382" t="str">
            <v>﻿Đang hoạt động</v>
          </cell>
          <cell r="N10382">
            <v>42719</v>
          </cell>
          <cell r="Q10382">
            <v>0</v>
          </cell>
          <cell r="T10382">
            <v>0</v>
          </cell>
          <cell r="U10382">
            <v>0</v>
          </cell>
          <cell r="V10382">
            <v>0</v>
          </cell>
        </row>
        <row r="10383">
          <cell r="M10383" t="str">
            <v>﻿Đang hoạt động</v>
          </cell>
          <cell r="N10383">
            <v>42719</v>
          </cell>
          <cell r="Q10383">
            <v>0</v>
          </cell>
          <cell r="T10383">
            <v>0</v>
          </cell>
          <cell r="U10383">
            <v>0</v>
          </cell>
          <cell r="V10383">
            <v>0</v>
          </cell>
        </row>
        <row r="10384">
          <cell r="M10384" t="str">
            <v>﻿Đang hoạt động</v>
          </cell>
          <cell r="N10384">
            <v>42719</v>
          </cell>
          <cell r="Q10384">
            <v>0</v>
          </cell>
          <cell r="T10384">
            <v>0</v>
          </cell>
          <cell r="U10384">
            <v>0</v>
          </cell>
          <cell r="V10384">
            <v>0</v>
          </cell>
        </row>
        <row r="10385">
          <cell r="D10385" t="str">
            <v>TCA TEAM</v>
          </cell>
          <cell r="M10385" t="str">
            <v>﻿Đang hoạt động</v>
          </cell>
          <cell r="N10385">
            <v>42712</v>
          </cell>
          <cell r="Q10385">
            <v>0</v>
          </cell>
          <cell r="T10385">
            <v>0</v>
          </cell>
          <cell r="U10385">
            <v>0</v>
          </cell>
          <cell r="V10385">
            <v>0</v>
          </cell>
        </row>
        <row r="10386">
          <cell r="M10386" t="str">
            <v>﻿Đang hoạt động</v>
          </cell>
          <cell r="N10386">
            <v>42719</v>
          </cell>
          <cell r="Q10386">
            <v>0</v>
          </cell>
          <cell r="T10386">
            <v>0</v>
          </cell>
          <cell r="U10386">
            <v>0</v>
          </cell>
          <cell r="V10386">
            <v>0</v>
          </cell>
        </row>
        <row r="10387">
          <cell r="M10387" t="str">
            <v>﻿Đang hoạt động</v>
          </cell>
          <cell r="N10387">
            <v>42719</v>
          </cell>
          <cell r="Q10387">
            <v>0</v>
          </cell>
          <cell r="T10387">
            <v>0</v>
          </cell>
          <cell r="U10387">
            <v>0</v>
          </cell>
          <cell r="V10387">
            <v>0</v>
          </cell>
        </row>
        <row r="10388">
          <cell r="M10388" t="str">
            <v>﻿Đang hoạt động</v>
          </cell>
          <cell r="N10388">
            <v>42719</v>
          </cell>
          <cell r="Q10388">
            <v>0</v>
          </cell>
          <cell r="T10388">
            <v>0</v>
          </cell>
          <cell r="U10388">
            <v>0</v>
          </cell>
          <cell r="V10388">
            <v>0</v>
          </cell>
        </row>
        <row r="10389">
          <cell r="D10389" t="str">
            <v>TCA TEAM</v>
          </cell>
          <cell r="M10389" t="str">
            <v>﻿Đang hoạt động</v>
          </cell>
          <cell r="N10389">
            <v>42704</v>
          </cell>
          <cell r="Q10389">
            <v>0</v>
          </cell>
          <cell r="T10389">
            <v>0</v>
          </cell>
          <cell r="U10389">
            <v>0</v>
          </cell>
          <cell r="V10389">
            <v>0</v>
          </cell>
        </row>
        <row r="10390">
          <cell r="M10390" t="str">
            <v>﻿Đang hoạt động</v>
          </cell>
          <cell r="N10390">
            <v>42719</v>
          </cell>
          <cell r="Q10390">
            <v>0</v>
          </cell>
          <cell r="T10390">
            <v>0</v>
          </cell>
          <cell r="U10390">
            <v>0</v>
          </cell>
          <cell r="V10390">
            <v>0</v>
          </cell>
        </row>
        <row r="10391">
          <cell r="D10391" t="str">
            <v>TCA TEAM</v>
          </cell>
          <cell r="M10391" t="str">
            <v>﻿Đang hoạt động</v>
          </cell>
          <cell r="N10391">
            <v>42704</v>
          </cell>
          <cell r="Q10391">
            <v>0</v>
          </cell>
          <cell r="T10391">
            <v>0</v>
          </cell>
          <cell r="U10391">
            <v>0</v>
          </cell>
          <cell r="V10391">
            <v>0</v>
          </cell>
        </row>
        <row r="10392">
          <cell r="M10392" t="str">
            <v>﻿Đang hoạt động</v>
          </cell>
          <cell r="N10392">
            <v>42719</v>
          </cell>
          <cell r="Q10392">
            <v>0</v>
          </cell>
          <cell r="T10392">
            <v>0</v>
          </cell>
          <cell r="U10392">
            <v>0</v>
          </cell>
          <cell r="V10392">
            <v>0</v>
          </cell>
        </row>
        <row r="10393">
          <cell r="M10393" t="str">
            <v>﻿Đang hoạt động</v>
          </cell>
          <cell r="N10393">
            <v>42719</v>
          </cell>
          <cell r="Q10393">
            <v>0</v>
          </cell>
          <cell r="T10393">
            <v>0</v>
          </cell>
          <cell r="U10393">
            <v>0</v>
          </cell>
          <cell r="V10393">
            <v>0</v>
          </cell>
        </row>
        <row r="10394">
          <cell r="M10394" t="str">
            <v>﻿Đang hoạt động</v>
          </cell>
          <cell r="N10394">
            <v>42719</v>
          </cell>
          <cell r="Q10394">
            <v>0</v>
          </cell>
          <cell r="T10394">
            <v>0</v>
          </cell>
          <cell r="U10394">
            <v>0</v>
          </cell>
          <cell r="V10394">
            <v>0</v>
          </cell>
        </row>
        <row r="10395">
          <cell r="M10395" t="str">
            <v>﻿Đang hoạt động</v>
          </cell>
          <cell r="N10395">
            <v>42719</v>
          </cell>
          <cell r="Q10395">
            <v>0</v>
          </cell>
          <cell r="T10395">
            <v>0</v>
          </cell>
          <cell r="U10395">
            <v>0</v>
          </cell>
          <cell r="V10395">
            <v>0</v>
          </cell>
        </row>
        <row r="10396">
          <cell r="M10396" t="str">
            <v>﻿Đang hoạt động</v>
          </cell>
          <cell r="N10396">
            <v>42719</v>
          </cell>
          <cell r="Q10396">
            <v>0</v>
          </cell>
          <cell r="T10396">
            <v>0</v>
          </cell>
          <cell r="U10396">
            <v>0</v>
          </cell>
          <cell r="V10396">
            <v>0</v>
          </cell>
        </row>
        <row r="10397">
          <cell r="M10397" t="str">
            <v>﻿Đang hoạt động</v>
          </cell>
          <cell r="N10397">
            <v>42719</v>
          </cell>
          <cell r="Q10397">
            <v>0</v>
          </cell>
          <cell r="T10397">
            <v>0</v>
          </cell>
          <cell r="U10397">
            <v>0</v>
          </cell>
          <cell r="V10397">
            <v>0</v>
          </cell>
        </row>
        <row r="10398">
          <cell r="D10398" t="str">
            <v>G-G</v>
          </cell>
          <cell r="M10398" t="str">
            <v>﻿Đã nghỉ việc</v>
          </cell>
          <cell r="N10398">
            <v>42704</v>
          </cell>
          <cell r="Q10398">
            <v>0</v>
          </cell>
          <cell r="T10398">
            <v>0</v>
          </cell>
          <cell r="U10398">
            <v>0</v>
          </cell>
          <cell r="V10398">
            <v>0</v>
          </cell>
        </row>
        <row r="10399">
          <cell r="M10399" t="str">
            <v>﻿Đang hoạt động</v>
          </cell>
          <cell r="N10399">
            <v>42719</v>
          </cell>
          <cell r="Q10399">
            <v>0</v>
          </cell>
          <cell r="T10399">
            <v>0</v>
          </cell>
          <cell r="U10399">
            <v>0</v>
          </cell>
          <cell r="V10399">
            <v>0</v>
          </cell>
        </row>
        <row r="10400">
          <cell r="M10400" t="str">
            <v>﻿Đang hoạt động</v>
          </cell>
          <cell r="N10400">
            <v>42719</v>
          </cell>
          <cell r="Q10400">
            <v>0</v>
          </cell>
          <cell r="T10400">
            <v>0</v>
          </cell>
          <cell r="U10400">
            <v>0</v>
          </cell>
          <cell r="V10400">
            <v>0</v>
          </cell>
        </row>
        <row r="10401">
          <cell r="M10401" t="str">
            <v>﻿Đang hoạt động</v>
          </cell>
          <cell r="N10401">
            <v>42719</v>
          </cell>
          <cell r="Q10401">
            <v>0</v>
          </cell>
          <cell r="T10401">
            <v>0</v>
          </cell>
          <cell r="U10401">
            <v>0</v>
          </cell>
          <cell r="V10401">
            <v>0</v>
          </cell>
        </row>
        <row r="10402">
          <cell r="M10402" t="str">
            <v>﻿Đang hoạt động</v>
          </cell>
          <cell r="N10402">
            <v>42703</v>
          </cell>
          <cell r="Q10402">
            <v>0</v>
          </cell>
          <cell r="T10402">
            <v>0</v>
          </cell>
          <cell r="U10402">
            <v>0</v>
          </cell>
          <cell r="V10402">
            <v>0</v>
          </cell>
        </row>
        <row r="10403">
          <cell r="D10403" t="str">
            <v>TÂY NINH</v>
          </cell>
          <cell r="M10403" t="str">
            <v>﻿Đang hoạt động</v>
          </cell>
          <cell r="N10403">
            <v>42703</v>
          </cell>
          <cell r="Q10403">
            <v>1</v>
          </cell>
          <cell r="T10403">
            <v>0</v>
          </cell>
          <cell r="U10403">
            <v>0</v>
          </cell>
          <cell r="V10403">
            <v>0</v>
          </cell>
        </row>
        <row r="10404">
          <cell r="M10404" t="str">
            <v>﻿Đang hoạt động</v>
          </cell>
          <cell r="N10404">
            <v>42703</v>
          </cell>
          <cell r="Q10404">
            <v>0</v>
          </cell>
          <cell r="T10404">
            <v>0</v>
          </cell>
          <cell r="U10404">
            <v>0</v>
          </cell>
          <cell r="V10404">
            <v>0</v>
          </cell>
        </row>
        <row r="10405">
          <cell r="M10405" t="str">
            <v>﻿Đang hoạt động</v>
          </cell>
          <cell r="N10405">
            <v>42719</v>
          </cell>
          <cell r="Q10405">
            <v>0</v>
          </cell>
          <cell r="T10405">
            <v>0</v>
          </cell>
          <cell r="U10405">
            <v>0</v>
          </cell>
          <cell r="V10405">
            <v>0</v>
          </cell>
        </row>
        <row r="10406">
          <cell r="M10406" t="str">
            <v>﻿Đang hoạt động</v>
          </cell>
          <cell r="N10406">
            <v>42703</v>
          </cell>
          <cell r="Q10406">
            <v>0</v>
          </cell>
          <cell r="T10406">
            <v>0</v>
          </cell>
          <cell r="U10406">
            <v>0</v>
          </cell>
          <cell r="V10406">
            <v>0</v>
          </cell>
        </row>
        <row r="10407">
          <cell r="M10407" t="str">
            <v>﻿Đang hoạt động</v>
          </cell>
          <cell r="N10407">
            <v>42703</v>
          </cell>
          <cell r="Q10407">
            <v>0</v>
          </cell>
          <cell r="T10407">
            <v>0</v>
          </cell>
          <cell r="U10407">
            <v>0</v>
          </cell>
          <cell r="V10407">
            <v>0</v>
          </cell>
        </row>
        <row r="10408">
          <cell r="M10408" t="str">
            <v>﻿Đang hoạt động</v>
          </cell>
          <cell r="N10408">
            <v>42719</v>
          </cell>
          <cell r="Q10408">
            <v>0</v>
          </cell>
          <cell r="T10408">
            <v>0</v>
          </cell>
          <cell r="U10408">
            <v>0</v>
          </cell>
          <cell r="V10408">
            <v>0</v>
          </cell>
        </row>
        <row r="10409">
          <cell r="M10409" t="str">
            <v>﻿Đang hoạt động</v>
          </cell>
          <cell r="N10409">
            <v>42703</v>
          </cell>
          <cell r="Q10409">
            <v>0</v>
          </cell>
          <cell r="T10409">
            <v>0</v>
          </cell>
          <cell r="U10409">
            <v>0</v>
          </cell>
          <cell r="V10409">
            <v>0</v>
          </cell>
        </row>
        <row r="10410">
          <cell r="M10410" t="str">
            <v>﻿Đang hoạt động</v>
          </cell>
          <cell r="N10410">
            <v>42703</v>
          </cell>
          <cell r="Q10410">
            <v>0</v>
          </cell>
          <cell r="T10410">
            <v>0</v>
          </cell>
          <cell r="U10410">
            <v>0</v>
          </cell>
          <cell r="V10410">
            <v>0</v>
          </cell>
        </row>
        <row r="10411">
          <cell r="M10411" t="str">
            <v>﻿Đang hoạt động</v>
          </cell>
          <cell r="N10411">
            <v>42703</v>
          </cell>
          <cell r="Q10411">
            <v>0</v>
          </cell>
          <cell r="T10411">
            <v>0</v>
          </cell>
          <cell r="U10411">
            <v>0</v>
          </cell>
          <cell r="V10411">
            <v>0</v>
          </cell>
        </row>
        <row r="10412">
          <cell r="M10412" t="str">
            <v>﻿Đang hoạt động</v>
          </cell>
          <cell r="N10412">
            <v>42703</v>
          </cell>
          <cell r="Q10412">
            <v>0</v>
          </cell>
          <cell r="T10412">
            <v>0</v>
          </cell>
          <cell r="U10412">
            <v>0</v>
          </cell>
          <cell r="V10412">
            <v>0</v>
          </cell>
        </row>
        <row r="10413">
          <cell r="M10413" t="str">
            <v>﻿Đang hoạt động</v>
          </cell>
          <cell r="N10413">
            <v>42724</v>
          </cell>
          <cell r="Q10413">
            <v>0</v>
          </cell>
          <cell r="T10413">
            <v>0</v>
          </cell>
          <cell r="U10413">
            <v>0</v>
          </cell>
          <cell r="V10413">
            <v>0</v>
          </cell>
        </row>
        <row r="10414">
          <cell r="M10414" t="str">
            <v>﻿Đang hoạt động</v>
          </cell>
          <cell r="N10414">
            <v>42719</v>
          </cell>
          <cell r="Q10414">
            <v>0</v>
          </cell>
          <cell r="T10414">
            <v>0</v>
          </cell>
          <cell r="U10414">
            <v>0</v>
          </cell>
          <cell r="V10414">
            <v>0</v>
          </cell>
        </row>
        <row r="10415">
          <cell r="M10415" t="str">
            <v>﻿Đang hoạt động</v>
          </cell>
          <cell r="N10415">
            <v>42719</v>
          </cell>
          <cell r="Q10415">
            <v>0</v>
          </cell>
          <cell r="T10415">
            <v>0</v>
          </cell>
          <cell r="U10415">
            <v>0</v>
          </cell>
          <cell r="V10415">
            <v>0</v>
          </cell>
        </row>
        <row r="10416">
          <cell r="M10416" t="str">
            <v>﻿Đang hoạt động</v>
          </cell>
          <cell r="N10416">
            <v>42719</v>
          </cell>
          <cell r="Q10416">
            <v>0</v>
          </cell>
          <cell r="T10416">
            <v>0</v>
          </cell>
          <cell r="U10416">
            <v>0</v>
          </cell>
          <cell r="V10416">
            <v>0</v>
          </cell>
        </row>
        <row r="10417">
          <cell r="M10417" t="str">
            <v>﻿Đang hoạt động</v>
          </cell>
          <cell r="N10417">
            <v>42719</v>
          </cell>
          <cell r="Q10417">
            <v>0</v>
          </cell>
          <cell r="T10417">
            <v>0</v>
          </cell>
          <cell r="U10417">
            <v>0</v>
          </cell>
          <cell r="V10417">
            <v>0</v>
          </cell>
        </row>
        <row r="10418">
          <cell r="D10418" t="str">
            <v>G-G</v>
          </cell>
          <cell r="M10418" t="str">
            <v>﻿Đang hoạt động</v>
          </cell>
          <cell r="N10418">
            <v>42704</v>
          </cell>
          <cell r="Q10418">
            <v>0</v>
          </cell>
          <cell r="T10418">
            <v>0</v>
          </cell>
          <cell r="U10418">
            <v>1</v>
          </cell>
          <cell r="V10418">
            <v>0</v>
          </cell>
        </row>
        <row r="10419">
          <cell r="D10419" t="str">
            <v>G-G</v>
          </cell>
          <cell r="M10419" t="str">
            <v>﻿Đã nghỉ việc</v>
          </cell>
          <cell r="N10419">
            <v>42704</v>
          </cell>
          <cell r="Q10419">
            <v>0</v>
          </cell>
          <cell r="T10419">
            <v>0</v>
          </cell>
          <cell r="U10419">
            <v>0</v>
          </cell>
          <cell r="V10419">
            <v>0</v>
          </cell>
        </row>
        <row r="10420">
          <cell r="D10420" t="str">
            <v>TÂY NINH</v>
          </cell>
          <cell r="M10420" t="str">
            <v>﻿Đang hoạt động</v>
          </cell>
          <cell r="N10420">
            <v>42703</v>
          </cell>
          <cell r="Q10420">
            <v>0</v>
          </cell>
          <cell r="T10420">
            <v>0</v>
          </cell>
          <cell r="U10420">
            <v>1</v>
          </cell>
          <cell r="V10420">
            <v>0</v>
          </cell>
        </row>
        <row r="10421">
          <cell r="D10421" t="str">
            <v>TÂY NINH</v>
          </cell>
          <cell r="M10421" t="str">
            <v>﻿Đang hoạt động</v>
          </cell>
          <cell r="N10421">
            <v>42732</v>
          </cell>
          <cell r="Q10421">
            <v>0</v>
          </cell>
          <cell r="T10421">
            <v>0</v>
          </cell>
          <cell r="U10421">
            <v>1</v>
          </cell>
          <cell r="V10421">
            <v>0</v>
          </cell>
        </row>
        <row r="10422">
          <cell r="M10422" t="str">
            <v>﻿Đang hoạt động</v>
          </cell>
          <cell r="N10422">
            <v>42719</v>
          </cell>
          <cell r="Q10422">
            <v>0</v>
          </cell>
          <cell r="T10422">
            <v>0</v>
          </cell>
          <cell r="U10422">
            <v>0</v>
          </cell>
          <cell r="V10422">
            <v>0</v>
          </cell>
        </row>
        <row r="10423">
          <cell r="M10423" t="str">
            <v>﻿Đang hoạt động</v>
          </cell>
          <cell r="N10423">
            <v>42703</v>
          </cell>
          <cell r="Q10423">
            <v>0</v>
          </cell>
          <cell r="T10423">
            <v>0</v>
          </cell>
          <cell r="U10423">
            <v>0</v>
          </cell>
          <cell r="V10423">
            <v>0</v>
          </cell>
        </row>
        <row r="10424">
          <cell r="M10424" t="str">
            <v>﻿Đang hoạt động</v>
          </cell>
          <cell r="N10424">
            <v>42719</v>
          </cell>
          <cell r="Q10424">
            <v>0</v>
          </cell>
          <cell r="T10424">
            <v>0</v>
          </cell>
          <cell r="U10424">
            <v>0</v>
          </cell>
          <cell r="V10424">
            <v>0</v>
          </cell>
        </row>
        <row r="10425">
          <cell r="M10425" t="str">
            <v>﻿Đang hoạt động</v>
          </cell>
          <cell r="N10425">
            <v>42703</v>
          </cell>
          <cell r="Q10425">
            <v>0</v>
          </cell>
          <cell r="T10425">
            <v>0</v>
          </cell>
          <cell r="U10425">
            <v>0</v>
          </cell>
          <cell r="V10425">
            <v>0</v>
          </cell>
        </row>
        <row r="10426">
          <cell r="D10426" t="str">
            <v>MDRT BH</v>
          </cell>
          <cell r="M10426" t="str">
            <v>﻿Đang hoạt động</v>
          </cell>
          <cell r="N10426">
            <v>42717</v>
          </cell>
          <cell r="Q10426">
            <v>1</v>
          </cell>
          <cell r="T10426">
            <v>0</v>
          </cell>
          <cell r="U10426">
            <v>0</v>
          </cell>
          <cell r="V10426">
            <v>0</v>
          </cell>
        </row>
        <row r="10427">
          <cell r="D10427" t="str">
            <v>GENCASA THÁI NGUYÊN</v>
          </cell>
          <cell r="M10427" t="str">
            <v>﻿Đang hoạt động</v>
          </cell>
          <cell r="N10427">
            <v>42704</v>
          </cell>
          <cell r="Q10427">
            <v>1</v>
          </cell>
          <cell r="T10427">
            <v>0</v>
          </cell>
          <cell r="U10427">
            <v>0</v>
          </cell>
          <cell r="V10427">
            <v>0</v>
          </cell>
        </row>
        <row r="10428">
          <cell r="D10428" t="str">
            <v>GENCASA THÁI NGUYÊN</v>
          </cell>
          <cell r="M10428" t="str">
            <v>﻿Đang hoạt động</v>
          </cell>
          <cell r="N10428">
            <v>42704</v>
          </cell>
          <cell r="Q10428">
            <v>1</v>
          </cell>
          <cell r="T10428">
            <v>0</v>
          </cell>
          <cell r="U10428">
            <v>0</v>
          </cell>
          <cell r="V10428">
            <v>0</v>
          </cell>
        </row>
        <row r="10429">
          <cell r="D10429" t="str">
            <v>GENCASA THÁI NGUYÊN</v>
          </cell>
          <cell r="M10429" t="str">
            <v>﻿Đang hoạt động</v>
          </cell>
          <cell r="N10429">
            <v>42709</v>
          </cell>
          <cell r="Q10429">
            <v>1</v>
          </cell>
          <cell r="T10429">
            <v>0</v>
          </cell>
          <cell r="U10429">
            <v>0</v>
          </cell>
          <cell r="V10429">
            <v>0</v>
          </cell>
        </row>
        <row r="10430">
          <cell r="D10430" t="str">
            <v>GENCASA THÁI NGUYÊN</v>
          </cell>
          <cell r="M10430" t="str">
            <v>﻿Đang hoạt động</v>
          </cell>
          <cell r="N10430">
            <v>42704</v>
          </cell>
          <cell r="Q10430">
            <v>1</v>
          </cell>
          <cell r="T10430">
            <v>0</v>
          </cell>
          <cell r="U10430">
            <v>0</v>
          </cell>
          <cell r="V10430">
            <v>0</v>
          </cell>
        </row>
        <row r="10431">
          <cell r="D10431" t="str">
            <v>GENCASA THÁI NGUYÊN</v>
          </cell>
          <cell r="M10431" t="str">
            <v>﻿Đang hoạt động</v>
          </cell>
          <cell r="N10431">
            <v>42704</v>
          </cell>
          <cell r="Q10431">
            <v>1</v>
          </cell>
          <cell r="T10431">
            <v>0</v>
          </cell>
          <cell r="U10431">
            <v>0</v>
          </cell>
          <cell r="V10431">
            <v>0</v>
          </cell>
        </row>
        <row r="10432">
          <cell r="D10432" t="str">
            <v>GENCASA THÁI NGUYÊN</v>
          </cell>
          <cell r="M10432" t="str">
            <v>﻿Đang hoạt động</v>
          </cell>
          <cell r="N10432">
            <v>42704</v>
          </cell>
          <cell r="Q10432">
            <v>1</v>
          </cell>
          <cell r="T10432">
            <v>0</v>
          </cell>
          <cell r="U10432">
            <v>0</v>
          </cell>
          <cell r="V10432">
            <v>0</v>
          </cell>
        </row>
        <row r="10433">
          <cell r="D10433" t="str">
            <v>GENCASA THÁI NGUYÊN</v>
          </cell>
          <cell r="M10433" t="str">
            <v>﻿Đang hoạt động</v>
          </cell>
          <cell r="N10433">
            <v>42704</v>
          </cell>
          <cell r="Q10433">
            <v>1</v>
          </cell>
          <cell r="T10433">
            <v>0</v>
          </cell>
          <cell r="U10433">
            <v>0</v>
          </cell>
          <cell r="V10433">
            <v>0</v>
          </cell>
        </row>
        <row r="10434">
          <cell r="D10434" t="str">
            <v>GENCASA THÁI NGUYÊN</v>
          </cell>
          <cell r="M10434" t="str">
            <v>﻿Đang hoạt động</v>
          </cell>
          <cell r="N10434">
            <v>42704</v>
          </cell>
          <cell r="Q10434">
            <v>1</v>
          </cell>
          <cell r="T10434">
            <v>0</v>
          </cell>
          <cell r="U10434">
            <v>0</v>
          </cell>
          <cell r="V10434">
            <v>0</v>
          </cell>
        </row>
        <row r="10435">
          <cell r="D10435" t="str">
            <v>GENCASA THÁI NGUYÊN</v>
          </cell>
          <cell r="M10435" t="str">
            <v>﻿Đang hoạt động</v>
          </cell>
          <cell r="N10435">
            <v>42704</v>
          </cell>
          <cell r="Q10435">
            <v>1</v>
          </cell>
          <cell r="T10435">
            <v>0</v>
          </cell>
          <cell r="U10435">
            <v>0</v>
          </cell>
          <cell r="V10435">
            <v>0</v>
          </cell>
        </row>
        <row r="10436">
          <cell r="D10436" t="str">
            <v>GENCASA THÁI NGUYÊN</v>
          </cell>
          <cell r="M10436" t="str">
            <v>﻿Đang hoạt động</v>
          </cell>
          <cell r="N10436">
            <v>42704</v>
          </cell>
          <cell r="Q10436">
            <v>1</v>
          </cell>
          <cell r="T10436">
            <v>0</v>
          </cell>
          <cell r="U10436">
            <v>0</v>
          </cell>
          <cell r="V10436">
            <v>0</v>
          </cell>
        </row>
        <row r="10437">
          <cell r="D10437" t="str">
            <v>THE LIGHT</v>
          </cell>
          <cell r="M10437" t="str">
            <v>﻿Đang hoạt động</v>
          </cell>
          <cell r="N10437">
            <v>42704</v>
          </cell>
          <cell r="Q10437">
            <v>0</v>
          </cell>
          <cell r="T10437">
            <v>0</v>
          </cell>
          <cell r="U10437">
            <v>1</v>
          </cell>
          <cell r="V10437">
            <v>0</v>
          </cell>
        </row>
        <row r="10438">
          <cell r="D10438" t="str">
            <v>THE LIGHT</v>
          </cell>
          <cell r="M10438" t="str">
            <v>﻿Tạm đình chỉ</v>
          </cell>
          <cell r="N10438">
            <v>42704</v>
          </cell>
          <cell r="Q10438">
            <v>0</v>
          </cell>
          <cell r="T10438">
            <v>0</v>
          </cell>
          <cell r="U10438">
            <v>0</v>
          </cell>
          <cell r="V10438">
            <v>1</v>
          </cell>
        </row>
        <row r="10439">
          <cell r="D10439" t="str">
            <v>GENCASA LAM SƠN</v>
          </cell>
          <cell r="M10439" t="str">
            <v>﻿Đang hoạt động</v>
          </cell>
          <cell r="N10439">
            <v>42712</v>
          </cell>
          <cell r="Q10439">
            <v>1</v>
          </cell>
          <cell r="T10439">
            <v>0</v>
          </cell>
          <cell r="U10439">
            <v>0</v>
          </cell>
          <cell r="V10439">
            <v>0</v>
          </cell>
        </row>
        <row r="10440">
          <cell r="D10440" t="str">
            <v>GENCASA LAM SƠN</v>
          </cell>
          <cell r="M10440" t="str">
            <v>﻿Đang hoạt động</v>
          </cell>
          <cell r="N10440">
            <v>42712</v>
          </cell>
          <cell r="Q10440">
            <v>1</v>
          </cell>
          <cell r="T10440">
            <v>0</v>
          </cell>
          <cell r="U10440">
            <v>0</v>
          </cell>
          <cell r="V10440">
            <v>0</v>
          </cell>
        </row>
        <row r="10441">
          <cell r="D10441" t="str">
            <v>GENCASA LAM SƠN</v>
          </cell>
          <cell r="M10441" t="str">
            <v>﻿Đang hoạt động</v>
          </cell>
          <cell r="N10441">
            <v>42712</v>
          </cell>
          <cell r="Q10441">
            <v>1</v>
          </cell>
          <cell r="T10441">
            <v>0</v>
          </cell>
          <cell r="U10441">
            <v>0</v>
          </cell>
          <cell r="V10441">
            <v>0</v>
          </cell>
        </row>
        <row r="10442">
          <cell r="D10442" t="str">
            <v>GENCASA LAM SƠN</v>
          </cell>
          <cell r="M10442" t="str">
            <v>﻿Đang hoạt động</v>
          </cell>
          <cell r="N10442">
            <v>42712</v>
          </cell>
          <cell r="Q10442">
            <v>1</v>
          </cell>
          <cell r="T10442">
            <v>0</v>
          </cell>
          <cell r="U10442">
            <v>0</v>
          </cell>
          <cell r="V10442">
            <v>0</v>
          </cell>
        </row>
        <row r="10443">
          <cell r="D10443" t="str">
            <v>GENCASA LAM SƠN</v>
          </cell>
          <cell r="M10443" t="str">
            <v>﻿Đang hoạt động</v>
          </cell>
          <cell r="N10443">
            <v>42712</v>
          </cell>
          <cell r="Q10443">
            <v>1</v>
          </cell>
          <cell r="T10443">
            <v>0</v>
          </cell>
          <cell r="U10443">
            <v>0</v>
          </cell>
          <cell r="V10443">
            <v>0</v>
          </cell>
        </row>
        <row r="10444">
          <cell r="D10444" t="str">
            <v>GENCASA LAM SƠN</v>
          </cell>
          <cell r="M10444" t="str">
            <v>﻿Đang hoạt động</v>
          </cell>
          <cell r="N10444">
            <v>42712</v>
          </cell>
          <cell r="Q10444">
            <v>1</v>
          </cell>
          <cell r="T10444">
            <v>0</v>
          </cell>
          <cell r="U10444">
            <v>0</v>
          </cell>
          <cell r="V10444">
            <v>0</v>
          </cell>
        </row>
        <row r="10445">
          <cell r="D10445" t="str">
            <v>CUPID</v>
          </cell>
          <cell r="M10445" t="str">
            <v>﻿Đã nghỉ việc</v>
          </cell>
          <cell r="N10445">
            <v>42724</v>
          </cell>
          <cell r="Q10445">
            <v>0</v>
          </cell>
          <cell r="T10445">
            <v>0</v>
          </cell>
          <cell r="U10445">
            <v>0</v>
          </cell>
          <cell r="V10445">
            <v>0</v>
          </cell>
        </row>
        <row r="10446">
          <cell r="D10446" t="str">
            <v>GENCASA LAM SƠN</v>
          </cell>
          <cell r="M10446" t="str">
            <v>﻿Đang hoạt động</v>
          </cell>
          <cell r="N10446">
            <v>42712</v>
          </cell>
          <cell r="Q10446">
            <v>1</v>
          </cell>
          <cell r="T10446">
            <v>0</v>
          </cell>
          <cell r="U10446">
            <v>0</v>
          </cell>
          <cell r="V10446">
            <v>0</v>
          </cell>
        </row>
        <row r="10447">
          <cell r="D10447" t="str">
            <v>GENCASA LAM SƠN</v>
          </cell>
          <cell r="M10447" t="str">
            <v>﻿Đang hoạt động</v>
          </cell>
          <cell r="N10447">
            <v>42712</v>
          </cell>
          <cell r="Q10447">
            <v>1</v>
          </cell>
          <cell r="T10447">
            <v>0</v>
          </cell>
          <cell r="U10447">
            <v>0</v>
          </cell>
          <cell r="V10447">
            <v>0</v>
          </cell>
        </row>
        <row r="10448">
          <cell r="D10448" t="str">
            <v>GENCASA LAM SƠN</v>
          </cell>
          <cell r="M10448" t="str">
            <v>﻿Đang hoạt động</v>
          </cell>
          <cell r="N10448">
            <v>42712</v>
          </cell>
          <cell r="Q10448">
            <v>1</v>
          </cell>
          <cell r="T10448">
            <v>0</v>
          </cell>
          <cell r="U10448">
            <v>0</v>
          </cell>
          <cell r="V10448">
            <v>0</v>
          </cell>
        </row>
        <row r="10449">
          <cell r="D10449" t="str">
            <v>GENCASA LAM SƠN</v>
          </cell>
          <cell r="M10449" t="str">
            <v>﻿Đang hoạt động</v>
          </cell>
          <cell r="N10449">
            <v>42712</v>
          </cell>
          <cell r="Q10449">
            <v>1</v>
          </cell>
          <cell r="T10449">
            <v>0</v>
          </cell>
          <cell r="U10449">
            <v>0</v>
          </cell>
          <cell r="V10449">
            <v>0</v>
          </cell>
        </row>
        <row r="10450">
          <cell r="D10450" t="str">
            <v>GENCASA LAM SƠN</v>
          </cell>
          <cell r="M10450" t="str">
            <v>﻿Đang hoạt động</v>
          </cell>
          <cell r="N10450">
            <v>42712</v>
          </cell>
          <cell r="Q10450">
            <v>1</v>
          </cell>
          <cell r="T10450">
            <v>0</v>
          </cell>
          <cell r="U10450">
            <v>0</v>
          </cell>
          <cell r="V10450">
            <v>0</v>
          </cell>
        </row>
        <row r="10451">
          <cell r="D10451" t="str">
            <v>GENCASA LAM SƠN</v>
          </cell>
          <cell r="M10451" t="str">
            <v>﻿Đang hoạt động</v>
          </cell>
          <cell r="N10451">
            <v>42712</v>
          </cell>
          <cell r="Q10451">
            <v>1</v>
          </cell>
          <cell r="T10451">
            <v>0</v>
          </cell>
          <cell r="U10451">
            <v>0</v>
          </cell>
          <cell r="V10451">
            <v>0</v>
          </cell>
        </row>
        <row r="10452">
          <cell r="D10452" t="str">
            <v>GENCASA LAM SƠN</v>
          </cell>
          <cell r="M10452" t="str">
            <v>﻿Đang hoạt động</v>
          </cell>
          <cell r="N10452">
            <v>42712</v>
          </cell>
          <cell r="Q10452">
            <v>1</v>
          </cell>
          <cell r="T10452">
            <v>0</v>
          </cell>
          <cell r="U10452">
            <v>0</v>
          </cell>
          <cell r="V10452">
            <v>0</v>
          </cell>
        </row>
        <row r="10453">
          <cell r="D10453" t="str">
            <v>GENCASA LAM SƠN</v>
          </cell>
          <cell r="M10453" t="str">
            <v>﻿Đang hoạt động</v>
          </cell>
          <cell r="N10453">
            <v>42712</v>
          </cell>
          <cell r="Q10453">
            <v>1</v>
          </cell>
          <cell r="T10453">
            <v>0</v>
          </cell>
          <cell r="U10453">
            <v>0</v>
          </cell>
          <cell r="V10453">
            <v>0</v>
          </cell>
        </row>
        <row r="10454">
          <cell r="D10454" t="str">
            <v>GENCASA LAM SƠN</v>
          </cell>
          <cell r="M10454" t="str">
            <v>﻿Đang hoạt động</v>
          </cell>
          <cell r="N10454">
            <v>42712</v>
          </cell>
          <cell r="Q10454">
            <v>1</v>
          </cell>
          <cell r="T10454">
            <v>0</v>
          </cell>
          <cell r="U10454">
            <v>0</v>
          </cell>
          <cell r="V10454">
            <v>0</v>
          </cell>
        </row>
        <row r="10455">
          <cell r="D10455" t="str">
            <v>GENCASA LAM SƠN</v>
          </cell>
          <cell r="M10455" t="str">
            <v>﻿Đang hoạt động</v>
          </cell>
          <cell r="N10455">
            <v>42712</v>
          </cell>
          <cell r="Q10455">
            <v>1</v>
          </cell>
          <cell r="T10455">
            <v>0</v>
          </cell>
          <cell r="U10455">
            <v>0</v>
          </cell>
          <cell r="V10455">
            <v>0</v>
          </cell>
        </row>
        <row r="10456">
          <cell r="D10456" t="str">
            <v>GENCASA LAM SƠN</v>
          </cell>
          <cell r="M10456" t="str">
            <v>﻿Đang hoạt động</v>
          </cell>
          <cell r="N10456">
            <v>42712</v>
          </cell>
          <cell r="Q10456">
            <v>1</v>
          </cell>
          <cell r="T10456">
            <v>0</v>
          </cell>
          <cell r="U10456">
            <v>0</v>
          </cell>
          <cell r="V10456">
            <v>0</v>
          </cell>
        </row>
        <row r="10457">
          <cell r="D10457" t="str">
            <v>GENCASA LAM SƠN</v>
          </cell>
          <cell r="M10457" t="str">
            <v>﻿Đang hoạt động</v>
          </cell>
          <cell r="N10457">
            <v>42712</v>
          </cell>
          <cell r="Q10457">
            <v>1</v>
          </cell>
          <cell r="T10457">
            <v>0</v>
          </cell>
          <cell r="U10457">
            <v>0</v>
          </cell>
          <cell r="V10457">
            <v>0</v>
          </cell>
        </row>
        <row r="10458">
          <cell r="D10458" t="str">
            <v>GENCASA LAM SƠN</v>
          </cell>
          <cell r="M10458" t="str">
            <v>﻿Đang hoạt động</v>
          </cell>
          <cell r="N10458">
            <v>42712</v>
          </cell>
          <cell r="Q10458">
            <v>1</v>
          </cell>
          <cell r="T10458">
            <v>0</v>
          </cell>
          <cell r="U10458">
            <v>0</v>
          </cell>
          <cell r="V10458">
            <v>0</v>
          </cell>
        </row>
        <row r="10459">
          <cell r="D10459" t="str">
            <v>GENCASA LAM SƠN</v>
          </cell>
          <cell r="M10459" t="str">
            <v>﻿Đang hoạt động</v>
          </cell>
          <cell r="N10459">
            <v>42731</v>
          </cell>
          <cell r="Q10459">
            <v>1</v>
          </cell>
          <cell r="T10459">
            <v>0</v>
          </cell>
          <cell r="U10459">
            <v>0</v>
          </cell>
          <cell r="V10459">
            <v>0</v>
          </cell>
        </row>
        <row r="10460">
          <cell r="D10460" t="str">
            <v>GENCASA LAM SƠN</v>
          </cell>
          <cell r="M10460" t="str">
            <v>﻿Đang hoạt động</v>
          </cell>
          <cell r="N10460">
            <v>42712</v>
          </cell>
          <cell r="Q10460">
            <v>1</v>
          </cell>
          <cell r="T10460">
            <v>0</v>
          </cell>
          <cell r="U10460">
            <v>0</v>
          </cell>
          <cell r="V10460">
            <v>0</v>
          </cell>
        </row>
        <row r="10461">
          <cell r="D10461" t="str">
            <v>GENCASA LAM SƠN</v>
          </cell>
          <cell r="M10461" t="str">
            <v>﻿Đang hoạt động</v>
          </cell>
          <cell r="N10461">
            <v>42712</v>
          </cell>
          <cell r="Q10461">
            <v>1</v>
          </cell>
          <cell r="T10461">
            <v>0</v>
          </cell>
          <cell r="U10461">
            <v>0</v>
          </cell>
          <cell r="V10461">
            <v>0</v>
          </cell>
        </row>
        <row r="10462">
          <cell r="D10462" t="str">
            <v>GENCASA LAM SƠN</v>
          </cell>
          <cell r="M10462" t="str">
            <v>﻿Đang hoạt động</v>
          </cell>
          <cell r="N10462">
            <v>42712</v>
          </cell>
          <cell r="Q10462">
            <v>1</v>
          </cell>
          <cell r="T10462">
            <v>0</v>
          </cell>
          <cell r="U10462">
            <v>0</v>
          </cell>
          <cell r="V10462">
            <v>0</v>
          </cell>
        </row>
        <row r="10463">
          <cell r="D10463" t="str">
            <v>GENCASA LAM SƠN</v>
          </cell>
          <cell r="M10463" t="str">
            <v>﻿Đang hoạt động</v>
          </cell>
          <cell r="N10463">
            <v>42712</v>
          </cell>
          <cell r="Q10463">
            <v>1</v>
          </cell>
          <cell r="T10463">
            <v>0</v>
          </cell>
          <cell r="U10463">
            <v>0</v>
          </cell>
          <cell r="V10463">
            <v>0</v>
          </cell>
        </row>
        <row r="10464">
          <cell r="D10464" t="str">
            <v>GENCASA LAM SƠN</v>
          </cell>
          <cell r="M10464" t="str">
            <v>﻿Đang hoạt động</v>
          </cell>
          <cell r="N10464">
            <v>42712</v>
          </cell>
          <cell r="Q10464">
            <v>1</v>
          </cell>
          <cell r="T10464">
            <v>0</v>
          </cell>
          <cell r="U10464">
            <v>0</v>
          </cell>
          <cell r="V10464">
            <v>0</v>
          </cell>
        </row>
        <row r="10465">
          <cell r="D10465" t="str">
            <v>GENCASA LAM SƠN</v>
          </cell>
          <cell r="M10465" t="str">
            <v>﻿Đang hoạt động</v>
          </cell>
          <cell r="N10465">
            <v>42712</v>
          </cell>
          <cell r="Q10465">
            <v>1</v>
          </cell>
          <cell r="T10465">
            <v>0</v>
          </cell>
          <cell r="U10465">
            <v>0</v>
          </cell>
          <cell r="V10465">
            <v>0</v>
          </cell>
        </row>
        <row r="10466">
          <cell r="D10466" t="str">
            <v>GENCASA LAM SƠN</v>
          </cell>
          <cell r="M10466" t="str">
            <v>﻿Đang hoạt động</v>
          </cell>
          <cell r="N10466">
            <v>42712</v>
          </cell>
          <cell r="Q10466">
            <v>1</v>
          </cell>
          <cell r="T10466">
            <v>0</v>
          </cell>
          <cell r="U10466">
            <v>0</v>
          </cell>
          <cell r="V10466">
            <v>0</v>
          </cell>
        </row>
        <row r="10467">
          <cell r="D10467" t="str">
            <v>GENCASA LAM SƠN</v>
          </cell>
          <cell r="M10467" t="str">
            <v>﻿Đang hoạt động</v>
          </cell>
          <cell r="N10467">
            <v>42712</v>
          </cell>
          <cell r="Q10467">
            <v>1</v>
          </cell>
          <cell r="T10467">
            <v>0</v>
          </cell>
          <cell r="U10467">
            <v>0</v>
          </cell>
          <cell r="V10467">
            <v>0</v>
          </cell>
        </row>
        <row r="10468">
          <cell r="D10468" t="str">
            <v>GENCASA LAM SƠN</v>
          </cell>
          <cell r="M10468" t="str">
            <v>﻿Đang hoạt động</v>
          </cell>
          <cell r="N10468">
            <v>42712</v>
          </cell>
          <cell r="Q10468">
            <v>1</v>
          </cell>
          <cell r="T10468">
            <v>0</v>
          </cell>
          <cell r="U10468">
            <v>0</v>
          </cell>
          <cell r="V10468">
            <v>0</v>
          </cell>
        </row>
        <row r="10469">
          <cell r="D10469" t="str">
            <v>GENCASA LAM SƠN</v>
          </cell>
          <cell r="M10469" t="str">
            <v>﻿Đang hoạt động</v>
          </cell>
          <cell r="N10469">
            <v>42712</v>
          </cell>
          <cell r="Q10469">
            <v>1</v>
          </cell>
          <cell r="T10469">
            <v>0</v>
          </cell>
          <cell r="U10469">
            <v>0</v>
          </cell>
          <cell r="V10469">
            <v>0</v>
          </cell>
        </row>
        <row r="10470">
          <cell r="D10470" t="str">
            <v>GENCASA LAM SƠN</v>
          </cell>
          <cell r="M10470" t="str">
            <v>﻿Đang hoạt động</v>
          </cell>
          <cell r="N10470">
            <v>42712</v>
          </cell>
          <cell r="Q10470">
            <v>1</v>
          </cell>
          <cell r="T10470">
            <v>0</v>
          </cell>
          <cell r="U10470">
            <v>0</v>
          </cell>
          <cell r="V10470">
            <v>0</v>
          </cell>
        </row>
        <row r="10471">
          <cell r="D10471" t="str">
            <v>GENCASA LAM SƠN</v>
          </cell>
          <cell r="M10471" t="str">
            <v>﻿Đang hoạt động</v>
          </cell>
          <cell r="N10471">
            <v>42712</v>
          </cell>
          <cell r="Q10471">
            <v>1</v>
          </cell>
          <cell r="T10471">
            <v>0</v>
          </cell>
          <cell r="U10471">
            <v>0</v>
          </cell>
          <cell r="V10471">
            <v>0</v>
          </cell>
        </row>
        <row r="10472">
          <cell r="D10472" t="str">
            <v>GENCASA LAM SƠN</v>
          </cell>
          <cell r="M10472" t="str">
            <v>﻿Đang hoạt động</v>
          </cell>
          <cell r="N10472">
            <v>42712</v>
          </cell>
          <cell r="Q10472">
            <v>1</v>
          </cell>
          <cell r="T10472">
            <v>0</v>
          </cell>
          <cell r="U10472">
            <v>0</v>
          </cell>
          <cell r="V10472">
            <v>0</v>
          </cell>
        </row>
        <row r="10473">
          <cell r="D10473" t="str">
            <v>GENCASA LAM SƠN</v>
          </cell>
          <cell r="M10473" t="str">
            <v>﻿Đang hoạt động</v>
          </cell>
          <cell r="N10473">
            <v>42712</v>
          </cell>
          <cell r="Q10473">
            <v>1</v>
          </cell>
          <cell r="T10473">
            <v>0</v>
          </cell>
          <cell r="U10473">
            <v>0</v>
          </cell>
          <cell r="V10473">
            <v>0</v>
          </cell>
        </row>
        <row r="10474">
          <cell r="D10474" t="str">
            <v>GENCASA LAM SƠN</v>
          </cell>
          <cell r="M10474" t="str">
            <v>﻿Đang hoạt động</v>
          </cell>
          <cell r="N10474">
            <v>42712</v>
          </cell>
          <cell r="Q10474">
            <v>1</v>
          </cell>
          <cell r="T10474">
            <v>0</v>
          </cell>
          <cell r="U10474">
            <v>0</v>
          </cell>
          <cell r="V10474">
            <v>0</v>
          </cell>
        </row>
        <row r="10475">
          <cell r="D10475" t="str">
            <v>GENCASA ĐÀ NẴNG 1</v>
          </cell>
          <cell r="M10475" t="str">
            <v>﻿Đang hoạt động</v>
          </cell>
          <cell r="N10475">
            <v>42717</v>
          </cell>
          <cell r="Q10475">
            <v>1</v>
          </cell>
          <cell r="T10475">
            <v>0</v>
          </cell>
          <cell r="U10475">
            <v>0</v>
          </cell>
          <cell r="V10475">
            <v>0</v>
          </cell>
        </row>
        <row r="10476">
          <cell r="D10476" t="str">
            <v>LUCKY STAR</v>
          </cell>
          <cell r="M10476" t="str">
            <v>﻿Đang hoạt động</v>
          </cell>
          <cell r="N10476">
            <v>42726</v>
          </cell>
          <cell r="Q10476">
            <v>1</v>
          </cell>
          <cell r="T10476">
            <v>0</v>
          </cell>
          <cell r="U10476">
            <v>0</v>
          </cell>
          <cell r="V10476">
            <v>0</v>
          </cell>
        </row>
        <row r="10477">
          <cell r="D10477" t="str">
            <v>LUCKY STAR</v>
          </cell>
          <cell r="M10477" t="str">
            <v>﻿Đang hoạt động</v>
          </cell>
          <cell r="N10477">
            <v>42726</v>
          </cell>
          <cell r="Q10477">
            <v>1</v>
          </cell>
          <cell r="T10477">
            <v>0</v>
          </cell>
          <cell r="U10477">
            <v>0</v>
          </cell>
          <cell r="V10477">
            <v>0</v>
          </cell>
        </row>
        <row r="10478">
          <cell r="D10478" t="str">
            <v>LUCKY STAR</v>
          </cell>
          <cell r="M10478" t="str">
            <v>﻿Đang hoạt động</v>
          </cell>
          <cell r="N10478">
            <v>42726</v>
          </cell>
          <cell r="Q10478">
            <v>1</v>
          </cell>
          <cell r="T10478">
            <v>0</v>
          </cell>
          <cell r="U10478">
            <v>0</v>
          </cell>
          <cell r="V10478">
            <v>0</v>
          </cell>
        </row>
        <row r="10479">
          <cell r="D10479" t="str">
            <v>ĐẮK NÔNG</v>
          </cell>
          <cell r="M10479" t="str">
            <v>﻿Đang hoạt động</v>
          </cell>
          <cell r="N10479">
            <v>42746</v>
          </cell>
          <cell r="Q10479">
            <v>0</v>
          </cell>
          <cell r="T10479">
            <v>0</v>
          </cell>
          <cell r="U10479">
            <v>1</v>
          </cell>
          <cell r="V10479">
            <v>0</v>
          </cell>
        </row>
        <row r="10480">
          <cell r="D10480" t="str">
            <v>ĐẮK NÔNG</v>
          </cell>
          <cell r="M10480" t="str">
            <v>﻿Đang hoạt động</v>
          </cell>
          <cell r="N10480">
            <v>42730</v>
          </cell>
          <cell r="Q10480">
            <v>1</v>
          </cell>
          <cell r="T10480">
            <v>0</v>
          </cell>
          <cell r="U10480">
            <v>0</v>
          </cell>
          <cell r="V10480">
            <v>0</v>
          </cell>
        </row>
        <row r="10481">
          <cell r="D10481" t="str">
            <v>LIB</v>
          </cell>
          <cell r="M10481" t="str">
            <v>﻿Đang hoạt động</v>
          </cell>
          <cell r="N10481">
            <v>42717</v>
          </cell>
          <cell r="Q10481">
            <v>1</v>
          </cell>
          <cell r="T10481">
            <v>0</v>
          </cell>
          <cell r="U10481">
            <v>0</v>
          </cell>
          <cell r="V10481">
            <v>0</v>
          </cell>
        </row>
        <row r="10482">
          <cell r="D10482" t="str">
            <v>ĐẮK NÔNG</v>
          </cell>
          <cell r="M10482" t="str">
            <v>﻿Đang hoạt động</v>
          </cell>
          <cell r="N10482">
            <v>42711</v>
          </cell>
          <cell r="Q10482">
            <v>1</v>
          </cell>
          <cell r="T10482">
            <v>0</v>
          </cell>
          <cell r="U10482">
            <v>0</v>
          </cell>
          <cell r="V10482">
            <v>0</v>
          </cell>
        </row>
        <row r="10483">
          <cell r="M10483" t="str">
            <v>﻿Đang hoạt động</v>
          </cell>
          <cell r="N10483">
            <v>42719</v>
          </cell>
          <cell r="Q10483">
            <v>0</v>
          </cell>
          <cell r="T10483">
            <v>0</v>
          </cell>
          <cell r="U10483">
            <v>0</v>
          </cell>
          <cell r="V10483">
            <v>0</v>
          </cell>
        </row>
        <row r="10484">
          <cell r="M10484" t="str">
            <v>﻿Đang hoạt động</v>
          </cell>
          <cell r="N10484">
            <v>42719</v>
          </cell>
          <cell r="Q10484">
            <v>0</v>
          </cell>
          <cell r="T10484">
            <v>0</v>
          </cell>
          <cell r="U10484">
            <v>0</v>
          </cell>
          <cell r="V10484">
            <v>0</v>
          </cell>
        </row>
        <row r="10485">
          <cell r="M10485" t="str">
            <v>﻿Đang hoạt động</v>
          </cell>
          <cell r="N10485">
            <v>42719</v>
          </cell>
          <cell r="Q10485">
            <v>0</v>
          </cell>
          <cell r="T10485">
            <v>0</v>
          </cell>
          <cell r="U10485">
            <v>0</v>
          </cell>
          <cell r="V10485">
            <v>0</v>
          </cell>
        </row>
        <row r="10486">
          <cell r="D10486" t="str">
            <v>LION 1</v>
          </cell>
          <cell r="M10486" t="str">
            <v>﻿Đang hoạt động</v>
          </cell>
          <cell r="N10486">
            <v>42717</v>
          </cell>
          <cell r="Q10486">
            <v>1</v>
          </cell>
          <cell r="T10486">
            <v>0</v>
          </cell>
          <cell r="U10486">
            <v>0</v>
          </cell>
          <cell r="V10486">
            <v>0</v>
          </cell>
        </row>
        <row r="10487">
          <cell r="D10487" t="str">
            <v>GIALAI</v>
          </cell>
          <cell r="M10487" t="str">
            <v>﻿Đang hoạt động</v>
          </cell>
          <cell r="N10487">
            <v>42727</v>
          </cell>
          <cell r="Q10487">
            <v>1</v>
          </cell>
          <cell r="T10487">
            <v>0</v>
          </cell>
          <cell r="U10487">
            <v>0</v>
          </cell>
          <cell r="V10487">
            <v>0</v>
          </cell>
        </row>
        <row r="10488">
          <cell r="D10488" t="str">
            <v>ĐẮK NÔNG</v>
          </cell>
          <cell r="M10488" t="str">
            <v>﻿Đang hoạt động</v>
          </cell>
          <cell r="N10488">
            <v>42724</v>
          </cell>
          <cell r="Q10488">
            <v>1</v>
          </cell>
          <cell r="T10488">
            <v>0</v>
          </cell>
          <cell r="U10488">
            <v>0</v>
          </cell>
          <cell r="V10488">
            <v>0</v>
          </cell>
        </row>
        <row r="10489">
          <cell r="D10489" t="str">
            <v>ĐẮK NÔNG</v>
          </cell>
          <cell r="M10489" t="str">
            <v>﻿Đang hoạt động</v>
          </cell>
          <cell r="N10489">
            <v>42731</v>
          </cell>
          <cell r="Q10489">
            <v>1</v>
          </cell>
          <cell r="T10489">
            <v>0</v>
          </cell>
          <cell r="U10489">
            <v>0</v>
          </cell>
          <cell r="V10489">
            <v>0</v>
          </cell>
        </row>
        <row r="10490">
          <cell r="D10490" t="str">
            <v>ĐẮK NÔNG</v>
          </cell>
          <cell r="M10490" t="str">
            <v>﻿Đang hoạt động</v>
          </cell>
          <cell r="N10490">
            <v>42726</v>
          </cell>
          <cell r="Q10490">
            <v>1</v>
          </cell>
          <cell r="T10490">
            <v>0</v>
          </cell>
          <cell r="U10490">
            <v>0</v>
          </cell>
          <cell r="V10490">
            <v>0</v>
          </cell>
        </row>
        <row r="10491">
          <cell r="D10491" t="str">
            <v>ĐẮK NÔNG</v>
          </cell>
          <cell r="M10491" t="str">
            <v>﻿Đang hoạt động</v>
          </cell>
          <cell r="N10491">
            <v>42711</v>
          </cell>
          <cell r="Q10491">
            <v>1</v>
          </cell>
          <cell r="T10491">
            <v>0</v>
          </cell>
          <cell r="U10491">
            <v>0</v>
          </cell>
          <cell r="V10491">
            <v>0</v>
          </cell>
        </row>
        <row r="10492">
          <cell r="D10492" t="str">
            <v>ĐẮK NÔNG</v>
          </cell>
          <cell r="M10492" t="str">
            <v>﻿Đang hoạt động</v>
          </cell>
          <cell r="N10492">
            <v>42711</v>
          </cell>
          <cell r="Q10492">
            <v>1</v>
          </cell>
          <cell r="T10492">
            <v>0</v>
          </cell>
          <cell r="U10492">
            <v>0</v>
          </cell>
          <cell r="V10492">
            <v>0</v>
          </cell>
        </row>
        <row r="10493">
          <cell r="M10493" t="str">
            <v>﻿Đang hoạt động</v>
          </cell>
          <cell r="N10493">
            <v>42719</v>
          </cell>
          <cell r="Q10493">
            <v>0</v>
          </cell>
          <cell r="T10493">
            <v>0</v>
          </cell>
          <cell r="U10493">
            <v>0</v>
          </cell>
          <cell r="V10493">
            <v>0</v>
          </cell>
        </row>
        <row r="10494">
          <cell r="D10494" t="str">
            <v>ĐẮK NÔNG</v>
          </cell>
          <cell r="M10494" t="str">
            <v>﻿Đang hoạt động</v>
          </cell>
          <cell r="N10494">
            <v>42711</v>
          </cell>
          <cell r="Q10494">
            <v>1</v>
          </cell>
          <cell r="T10494">
            <v>0</v>
          </cell>
          <cell r="U10494">
            <v>0</v>
          </cell>
          <cell r="V10494">
            <v>0</v>
          </cell>
        </row>
        <row r="10495">
          <cell r="D10495" t="str">
            <v>ĐẮK NÔNG</v>
          </cell>
          <cell r="M10495" t="str">
            <v>﻿Đang hoạt động</v>
          </cell>
          <cell r="N10495">
            <v>42711</v>
          </cell>
          <cell r="Q10495">
            <v>1</v>
          </cell>
          <cell r="T10495">
            <v>0</v>
          </cell>
          <cell r="U10495">
            <v>0</v>
          </cell>
          <cell r="V10495">
            <v>0</v>
          </cell>
        </row>
        <row r="10496">
          <cell r="D10496" t="str">
            <v>LUCKY STAR</v>
          </cell>
          <cell r="M10496" t="str">
            <v>﻿Đang hoạt động</v>
          </cell>
          <cell r="N10496">
            <v>42726</v>
          </cell>
          <cell r="Q10496">
            <v>0</v>
          </cell>
          <cell r="T10496">
            <v>0</v>
          </cell>
          <cell r="U10496">
            <v>1</v>
          </cell>
          <cell r="V10496">
            <v>0</v>
          </cell>
        </row>
        <row r="10497">
          <cell r="D10497" t="str">
            <v>LUCKY STAR</v>
          </cell>
          <cell r="M10497" t="str">
            <v>﻿Đang hoạt động</v>
          </cell>
          <cell r="N10497">
            <v>42793</v>
          </cell>
          <cell r="Q10497">
            <v>1</v>
          </cell>
          <cell r="T10497">
            <v>0</v>
          </cell>
          <cell r="U10497">
            <v>0</v>
          </cell>
          <cell r="V10497">
            <v>0</v>
          </cell>
        </row>
        <row r="10498">
          <cell r="D10498" t="str">
            <v>LION 1</v>
          </cell>
          <cell r="M10498" t="str">
            <v>﻿Đang hoạt động</v>
          </cell>
          <cell r="N10498">
            <v>41864</v>
          </cell>
          <cell r="Q10498">
            <v>1</v>
          </cell>
          <cell r="T10498">
            <v>0</v>
          </cell>
          <cell r="U10498">
            <v>0</v>
          </cell>
          <cell r="V10498">
            <v>0</v>
          </cell>
        </row>
        <row r="10499">
          <cell r="D10499" t="str">
            <v>WHITE HORSE</v>
          </cell>
          <cell r="M10499" t="str">
            <v>﻿Đang hoạt động</v>
          </cell>
          <cell r="N10499">
            <v>42720</v>
          </cell>
          <cell r="Q10499">
            <v>1</v>
          </cell>
          <cell r="T10499">
            <v>0</v>
          </cell>
          <cell r="U10499">
            <v>0</v>
          </cell>
          <cell r="V10499">
            <v>0</v>
          </cell>
        </row>
        <row r="10500">
          <cell r="D10500" t="str">
            <v>PHI MÃ</v>
          </cell>
          <cell r="M10500" t="str">
            <v>﻿Đang hoạt động</v>
          </cell>
          <cell r="N10500">
            <v>42717</v>
          </cell>
          <cell r="Q10500">
            <v>1</v>
          </cell>
          <cell r="T10500">
            <v>0</v>
          </cell>
          <cell r="U10500">
            <v>0</v>
          </cell>
          <cell r="V10500">
            <v>0</v>
          </cell>
        </row>
        <row r="10501">
          <cell r="D10501" t="str">
            <v>LUCKY CAT</v>
          </cell>
          <cell r="M10501" t="str">
            <v>﻿Đang hoạt động</v>
          </cell>
          <cell r="N10501">
            <v>42717</v>
          </cell>
          <cell r="Q10501">
            <v>1</v>
          </cell>
          <cell r="T10501">
            <v>0</v>
          </cell>
          <cell r="U10501">
            <v>0</v>
          </cell>
          <cell r="V10501">
            <v>0</v>
          </cell>
        </row>
        <row r="10502">
          <cell r="D10502" t="str">
            <v>GIALAI</v>
          </cell>
          <cell r="M10502" t="str">
            <v>﻿Đang hoạt động</v>
          </cell>
          <cell r="N10502">
            <v>42718</v>
          </cell>
          <cell r="Q10502">
            <v>1</v>
          </cell>
          <cell r="T10502">
            <v>0</v>
          </cell>
          <cell r="U10502">
            <v>0</v>
          </cell>
          <cell r="V10502">
            <v>0</v>
          </cell>
        </row>
        <row r="10503">
          <cell r="D10503" t="str">
            <v>THE CAPITAL</v>
          </cell>
          <cell r="M10503" t="str">
            <v>﻿Đang hoạt động</v>
          </cell>
          <cell r="N10503">
            <v>42723</v>
          </cell>
          <cell r="Q10503">
            <v>1</v>
          </cell>
          <cell r="T10503">
            <v>0</v>
          </cell>
          <cell r="U10503">
            <v>0</v>
          </cell>
          <cell r="V10503">
            <v>0</v>
          </cell>
        </row>
        <row r="10504">
          <cell r="D10504" t="str">
            <v>GIALAI</v>
          </cell>
          <cell r="M10504" t="str">
            <v>﻿Đang hoạt động</v>
          </cell>
          <cell r="N10504">
            <v>42711</v>
          </cell>
          <cell r="Q10504">
            <v>0</v>
          </cell>
          <cell r="T10504">
            <v>0</v>
          </cell>
          <cell r="U10504">
            <v>1</v>
          </cell>
          <cell r="V10504">
            <v>0</v>
          </cell>
        </row>
        <row r="10505">
          <cell r="D10505" t="str">
            <v>PHI MÃ</v>
          </cell>
          <cell r="M10505" t="str">
            <v>﻿Đang hoạt động</v>
          </cell>
          <cell r="N10505">
            <v>42717</v>
          </cell>
          <cell r="Q10505">
            <v>1</v>
          </cell>
          <cell r="T10505">
            <v>0</v>
          </cell>
          <cell r="U10505">
            <v>0</v>
          </cell>
          <cell r="V10505">
            <v>0</v>
          </cell>
        </row>
        <row r="10506">
          <cell r="D10506" t="str">
            <v>GENCASA LONG BIÊN</v>
          </cell>
          <cell r="M10506" t="str">
            <v>﻿Đang hoạt động</v>
          </cell>
          <cell r="N10506">
            <v>41877</v>
          </cell>
          <cell r="Q10506">
            <v>1</v>
          </cell>
          <cell r="T10506">
            <v>0</v>
          </cell>
          <cell r="U10506">
            <v>0</v>
          </cell>
          <cell r="V10506">
            <v>0</v>
          </cell>
        </row>
        <row r="10507">
          <cell r="D10507" t="str">
            <v>COT GENCASA</v>
          </cell>
          <cell r="M10507" t="str">
            <v>﻿Đang hoạt động</v>
          </cell>
          <cell r="N10507">
            <v>42717</v>
          </cell>
          <cell r="Q10507">
            <v>1</v>
          </cell>
          <cell r="T10507">
            <v>0</v>
          </cell>
          <cell r="U10507">
            <v>0</v>
          </cell>
          <cell r="V10507">
            <v>0</v>
          </cell>
        </row>
        <row r="10508">
          <cell r="D10508" t="str">
            <v>PHI MÃ</v>
          </cell>
          <cell r="M10508" t="str">
            <v>﻿Đang hoạt động</v>
          </cell>
          <cell r="N10508">
            <v>42717</v>
          </cell>
          <cell r="Q10508">
            <v>1</v>
          </cell>
          <cell r="T10508">
            <v>0</v>
          </cell>
          <cell r="U10508">
            <v>0</v>
          </cell>
          <cell r="V10508">
            <v>0</v>
          </cell>
        </row>
        <row r="10509">
          <cell r="D10509" t="str">
            <v>GIALAI</v>
          </cell>
          <cell r="M10509" t="str">
            <v>﻿Đang hoạt động</v>
          </cell>
          <cell r="N10509">
            <v>42711</v>
          </cell>
          <cell r="Q10509">
            <v>1</v>
          </cell>
          <cell r="T10509">
            <v>0</v>
          </cell>
          <cell r="U10509">
            <v>0</v>
          </cell>
          <cell r="V10509">
            <v>0</v>
          </cell>
        </row>
        <row r="10510">
          <cell r="D10510" t="str">
            <v>GIALAI</v>
          </cell>
          <cell r="M10510" t="str">
            <v>﻿Đang hoạt động</v>
          </cell>
          <cell r="N10510">
            <v>42724</v>
          </cell>
          <cell r="Q10510">
            <v>1</v>
          </cell>
          <cell r="T10510">
            <v>0</v>
          </cell>
          <cell r="U10510">
            <v>0</v>
          </cell>
          <cell r="V10510">
            <v>0</v>
          </cell>
        </row>
        <row r="10511">
          <cell r="D10511" t="str">
            <v>THE QUEEN</v>
          </cell>
          <cell r="M10511" t="str">
            <v>﻿Đang hoạt động</v>
          </cell>
          <cell r="N10511">
            <v>42717</v>
          </cell>
          <cell r="Q10511">
            <v>1</v>
          </cell>
          <cell r="T10511">
            <v>0</v>
          </cell>
          <cell r="U10511">
            <v>0</v>
          </cell>
          <cell r="V10511">
            <v>0</v>
          </cell>
        </row>
        <row r="10512">
          <cell r="D10512" t="str">
            <v>GIALAI</v>
          </cell>
          <cell r="M10512" t="str">
            <v>﻿Đang hoạt động</v>
          </cell>
          <cell r="N10512">
            <v>42711</v>
          </cell>
          <cell r="Q10512">
            <v>1</v>
          </cell>
          <cell r="T10512">
            <v>0</v>
          </cell>
          <cell r="U10512">
            <v>0</v>
          </cell>
          <cell r="V10512">
            <v>0</v>
          </cell>
        </row>
        <row r="10513">
          <cell r="D10513" t="str">
            <v>EIB MIỀN NAM 1</v>
          </cell>
          <cell r="M10513" t="str">
            <v>﻿Đang hoạt động</v>
          </cell>
          <cell r="N10513">
            <v>42712</v>
          </cell>
          <cell r="Q10513">
            <v>0</v>
          </cell>
          <cell r="T10513">
            <v>0</v>
          </cell>
          <cell r="U10513">
            <v>0</v>
          </cell>
          <cell r="V10513">
            <v>0</v>
          </cell>
        </row>
        <row r="10514">
          <cell r="D10514" t="str">
            <v>GIALAI</v>
          </cell>
          <cell r="M10514" t="str">
            <v>﻿Đang hoạt động</v>
          </cell>
          <cell r="N10514">
            <v>42711</v>
          </cell>
          <cell r="Q10514">
            <v>1</v>
          </cell>
          <cell r="T10514">
            <v>0</v>
          </cell>
          <cell r="U10514">
            <v>0</v>
          </cell>
          <cell r="V10514">
            <v>0</v>
          </cell>
        </row>
        <row r="10515">
          <cell r="D10515" t="str">
            <v>GIALAI</v>
          </cell>
          <cell r="M10515" t="str">
            <v>﻿Đang hoạt động</v>
          </cell>
          <cell r="N10515">
            <v>42711</v>
          </cell>
          <cell r="Q10515">
            <v>1</v>
          </cell>
          <cell r="T10515">
            <v>0</v>
          </cell>
          <cell r="U10515">
            <v>0</v>
          </cell>
          <cell r="V10515">
            <v>0</v>
          </cell>
        </row>
        <row r="10516">
          <cell r="D10516" t="str">
            <v>GIALAI</v>
          </cell>
          <cell r="M10516" t="str">
            <v>﻿Đang hoạt động</v>
          </cell>
          <cell r="N10516">
            <v>42711</v>
          </cell>
          <cell r="Q10516">
            <v>1</v>
          </cell>
          <cell r="T10516">
            <v>0</v>
          </cell>
          <cell r="U10516">
            <v>0</v>
          </cell>
          <cell r="V10516">
            <v>0</v>
          </cell>
        </row>
        <row r="10517">
          <cell r="D10517" t="str">
            <v>GIALAI</v>
          </cell>
          <cell r="M10517" t="str">
            <v>﻿Đang hoạt động</v>
          </cell>
          <cell r="N10517">
            <v>42711</v>
          </cell>
          <cell r="Q10517">
            <v>1</v>
          </cell>
          <cell r="T10517">
            <v>0</v>
          </cell>
          <cell r="U10517">
            <v>0</v>
          </cell>
          <cell r="V10517">
            <v>0</v>
          </cell>
        </row>
        <row r="10518">
          <cell r="D10518" t="str">
            <v>GIALAI</v>
          </cell>
          <cell r="M10518" t="str">
            <v>﻿Đang hoạt động</v>
          </cell>
          <cell r="N10518">
            <v>42711</v>
          </cell>
          <cell r="Q10518">
            <v>1</v>
          </cell>
          <cell r="T10518">
            <v>0</v>
          </cell>
          <cell r="U10518">
            <v>0</v>
          </cell>
          <cell r="V10518">
            <v>0</v>
          </cell>
        </row>
        <row r="10519">
          <cell r="D10519" t="str">
            <v>ĐẮK NÔNG</v>
          </cell>
          <cell r="M10519" t="str">
            <v>﻿Đang hoạt động</v>
          </cell>
          <cell r="N10519">
            <v>42711</v>
          </cell>
          <cell r="Q10519">
            <v>1</v>
          </cell>
          <cell r="T10519">
            <v>0</v>
          </cell>
          <cell r="U10519">
            <v>0</v>
          </cell>
          <cell r="V10519">
            <v>0</v>
          </cell>
        </row>
        <row r="10520">
          <cell r="D10520" t="str">
            <v>ĐẮK NÔNG</v>
          </cell>
          <cell r="M10520" t="str">
            <v>﻿Đang hoạt động</v>
          </cell>
          <cell r="N10520">
            <v>42711</v>
          </cell>
          <cell r="Q10520">
            <v>1</v>
          </cell>
          <cell r="T10520">
            <v>0</v>
          </cell>
          <cell r="U10520">
            <v>0</v>
          </cell>
          <cell r="V10520">
            <v>0</v>
          </cell>
        </row>
        <row r="10521">
          <cell r="D10521" t="str">
            <v>BELIEVE IN FUTURE</v>
          </cell>
          <cell r="M10521" t="str">
            <v>﻿Đang hoạt động</v>
          </cell>
          <cell r="N10521">
            <v>42717</v>
          </cell>
          <cell r="Q10521">
            <v>1</v>
          </cell>
          <cell r="T10521">
            <v>0</v>
          </cell>
          <cell r="U10521">
            <v>0</v>
          </cell>
          <cell r="V10521">
            <v>0</v>
          </cell>
        </row>
        <row r="10522">
          <cell r="M10522" t="str">
            <v>﻿Đang hoạt động</v>
          </cell>
          <cell r="N10522">
            <v>42719</v>
          </cell>
          <cell r="Q10522">
            <v>0</v>
          </cell>
          <cell r="T10522">
            <v>0</v>
          </cell>
          <cell r="U10522">
            <v>0</v>
          </cell>
          <cell r="V10522">
            <v>0</v>
          </cell>
        </row>
        <row r="10523">
          <cell r="D10523" t="str">
            <v>DAKLAK</v>
          </cell>
          <cell r="M10523" t="str">
            <v>﻿Đang hoạt động</v>
          </cell>
          <cell r="N10523">
            <v>42716</v>
          </cell>
          <cell r="Q10523">
            <v>1</v>
          </cell>
          <cell r="T10523">
            <v>0</v>
          </cell>
          <cell r="U10523">
            <v>0</v>
          </cell>
          <cell r="V10523">
            <v>0</v>
          </cell>
        </row>
        <row r="10524">
          <cell r="D10524" t="str">
            <v>GIALAI</v>
          </cell>
          <cell r="M10524" t="str">
            <v>﻿Đang hoạt động</v>
          </cell>
          <cell r="N10524">
            <v>42711</v>
          </cell>
          <cell r="Q10524">
            <v>0</v>
          </cell>
          <cell r="T10524">
            <v>0</v>
          </cell>
          <cell r="U10524">
            <v>1</v>
          </cell>
          <cell r="V10524">
            <v>0</v>
          </cell>
        </row>
        <row r="10525">
          <cell r="D10525" t="str">
            <v>MEGA</v>
          </cell>
          <cell r="M10525" t="str">
            <v>﻿Đang hoạt động</v>
          </cell>
          <cell r="N10525">
            <v>42717</v>
          </cell>
          <cell r="Q10525">
            <v>1</v>
          </cell>
          <cell r="T10525">
            <v>0</v>
          </cell>
          <cell r="U10525">
            <v>0</v>
          </cell>
          <cell r="V10525">
            <v>0</v>
          </cell>
        </row>
        <row r="10526">
          <cell r="D10526" t="str">
            <v>THE SKY</v>
          </cell>
          <cell r="M10526" t="str">
            <v>﻿Đang hoạt động</v>
          </cell>
          <cell r="N10526">
            <v>42716</v>
          </cell>
          <cell r="Q10526">
            <v>1</v>
          </cell>
          <cell r="T10526">
            <v>0</v>
          </cell>
          <cell r="U10526">
            <v>0</v>
          </cell>
          <cell r="V10526">
            <v>0</v>
          </cell>
        </row>
        <row r="10527">
          <cell r="D10527" t="str">
            <v>THE SKY</v>
          </cell>
          <cell r="M10527" t="str">
            <v>﻿Đang hoạt động</v>
          </cell>
          <cell r="N10527">
            <v>42716</v>
          </cell>
          <cell r="Q10527">
            <v>1</v>
          </cell>
          <cell r="T10527">
            <v>0</v>
          </cell>
          <cell r="U10527">
            <v>0</v>
          </cell>
          <cell r="V10527">
            <v>0</v>
          </cell>
        </row>
        <row r="10528">
          <cell r="D10528" t="str">
            <v>MEGA</v>
          </cell>
          <cell r="M10528" t="str">
            <v>﻿Đang hoạt động</v>
          </cell>
          <cell r="N10528">
            <v>42717</v>
          </cell>
          <cell r="Q10528">
            <v>1</v>
          </cell>
          <cell r="T10528">
            <v>0</v>
          </cell>
          <cell r="U10528">
            <v>0</v>
          </cell>
          <cell r="V10528">
            <v>0</v>
          </cell>
        </row>
        <row r="10529">
          <cell r="D10529" t="str">
            <v>GIALAI</v>
          </cell>
          <cell r="M10529" t="str">
            <v>﻿Đang hoạt động</v>
          </cell>
          <cell r="N10529">
            <v>42711</v>
          </cell>
          <cell r="Q10529">
            <v>1</v>
          </cell>
          <cell r="T10529">
            <v>0</v>
          </cell>
          <cell r="U10529">
            <v>0</v>
          </cell>
          <cell r="V10529">
            <v>0</v>
          </cell>
        </row>
        <row r="10530">
          <cell r="D10530" t="str">
            <v>GIALAI</v>
          </cell>
          <cell r="M10530" t="str">
            <v>﻿Đang hoạt động</v>
          </cell>
          <cell r="N10530">
            <v>42711</v>
          </cell>
          <cell r="Q10530">
            <v>1</v>
          </cell>
          <cell r="T10530">
            <v>0</v>
          </cell>
          <cell r="U10530">
            <v>0</v>
          </cell>
          <cell r="V10530">
            <v>0</v>
          </cell>
        </row>
        <row r="10531">
          <cell r="D10531" t="str">
            <v>THE SKY</v>
          </cell>
          <cell r="M10531" t="str">
            <v>﻿Đang hoạt động</v>
          </cell>
          <cell r="N10531">
            <v>42716</v>
          </cell>
          <cell r="Q10531">
            <v>1</v>
          </cell>
          <cell r="T10531">
            <v>0</v>
          </cell>
          <cell r="U10531">
            <v>0</v>
          </cell>
          <cell r="V10531">
            <v>0</v>
          </cell>
        </row>
        <row r="10532">
          <cell r="D10532" t="str">
            <v>GIALAI</v>
          </cell>
          <cell r="M10532" t="str">
            <v>﻿Đang hoạt động</v>
          </cell>
          <cell r="N10532">
            <v>42711</v>
          </cell>
          <cell r="Q10532">
            <v>1</v>
          </cell>
          <cell r="T10532">
            <v>0</v>
          </cell>
          <cell r="U10532">
            <v>0</v>
          </cell>
          <cell r="V10532">
            <v>0</v>
          </cell>
        </row>
        <row r="10533">
          <cell r="D10533" t="str">
            <v>GIALAI</v>
          </cell>
          <cell r="M10533" t="str">
            <v>﻿Đang hoạt động</v>
          </cell>
          <cell r="N10533">
            <v>42724</v>
          </cell>
          <cell r="Q10533">
            <v>1</v>
          </cell>
          <cell r="T10533">
            <v>0</v>
          </cell>
          <cell r="U10533">
            <v>0</v>
          </cell>
          <cell r="V10533">
            <v>0</v>
          </cell>
        </row>
        <row r="10534">
          <cell r="D10534" t="str">
            <v>GIALAI</v>
          </cell>
          <cell r="M10534" t="str">
            <v>﻿Đang hoạt động</v>
          </cell>
          <cell r="N10534">
            <v>42711</v>
          </cell>
          <cell r="Q10534">
            <v>1</v>
          </cell>
          <cell r="T10534">
            <v>0</v>
          </cell>
          <cell r="U10534">
            <v>0</v>
          </cell>
          <cell r="V10534">
            <v>0</v>
          </cell>
        </row>
        <row r="10535">
          <cell r="D10535" t="str">
            <v>THE SKY</v>
          </cell>
          <cell r="M10535" t="str">
            <v>﻿Đang hoạt động</v>
          </cell>
          <cell r="N10535">
            <v>42787</v>
          </cell>
          <cell r="Q10535">
            <v>1</v>
          </cell>
          <cell r="T10535">
            <v>0</v>
          </cell>
          <cell r="U10535">
            <v>0</v>
          </cell>
          <cell r="V10535">
            <v>0</v>
          </cell>
        </row>
        <row r="10536">
          <cell r="D10536" t="str">
            <v>ELITE</v>
          </cell>
          <cell r="M10536" t="str">
            <v>﻿Đang hoạt động</v>
          </cell>
          <cell r="N10536">
            <v>41864</v>
          </cell>
          <cell r="Q10536">
            <v>1</v>
          </cell>
          <cell r="T10536">
            <v>0</v>
          </cell>
          <cell r="U10536">
            <v>0</v>
          </cell>
          <cell r="V10536">
            <v>0</v>
          </cell>
        </row>
        <row r="10537">
          <cell r="M10537" t="str">
            <v>﻿Đang hoạt động</v>
          </cell>
          <cell r="N10537">
            <v>42719</v>
          </cell>
          <cell r="Q10537">
            <v>0</v>
          </cell>
          <cell r="T10537">
            <v>0</v>
          </cell>
          <cell r="U10537">
            <v>0</v>
          </cell>
          <cell r="V10537">
            <v>0</v>
          </cell>
        </row>
        <row r="10538">
          <cell r="D10538" t="str">
            <v>THE SKY</v>
          </cell>
          <cell r="M10538" t="str">
            <v>﻿Đang hoạt động</v>
          </cell>
          <cell r="N10538">
            <v>42716</v>
          </cell>
          <cell r="Q10538">
            <v>1</v>
          </cell>
          <cell r="T10538">
            <v>0</v>
          </cell>
          <cell r="U10538">
            <v>0</v>
          </cell>
          <cell r="V10538">
            <v>0</v>
          </cell>
        </row>
        <row r="10539">
          <cell r="D10539" t="str">
            <v>THE SKY</v>
          </cell>
          <cell r="M10539" t="str">
            <v>﻿Đang hoạt động</v>
          </cell>
          <cell r="N10539">
            <v>42716</v>
          </cell>
          <cell r="Q10539">
            <v>1</v>
          </cell>
          <cell r="T10539">
            <v>0</v>
          </cell>
          <cell r="U10539">
            <v>0</v>
          </cell>
          <cell r="V10539">
            <v>0</v>
          </cell>
        </row>
        <row r="10540">
          <cell r="D10540" t="str">
            <v>Group Retail Team</v>
          </cell>
          <cell r="M10540" t="str">
            <v>﻿Đang hoạt động</v>
          </cell>
          <cell r="N10540">
            <v>42712</v>
          </cell>
          <cell r="Q10540">
            <v>0</v>
          </cell>
          <cell r="T10540">
            <v>0</v>
          </cell>
          <cell r="U10540">
            <v>0</v>
          </cell>
          <cell r="V10540">
            <v>0</v>
          </cell>
        </row>
        <row r="10541">
          <cell r="D10541" t="str">
            <v>THE SKY</v>
          </cell>
          <cell r="M10541" t="str">
            <v>﻿Đang hoạt động</v>
          </cell>
          <cell r="N10541">
            <v>42718</v>
          </cell>
          <cell r="Q10541">
            <v>1</v>
          </cell>
          <cell r="T10541">
            <v>0</v>
          </cell>
          <cell r="U10541">
            <v>0</v>
          </cell>
          <cell r="V10541">
            <v>0</v>
          </cell>
        </row>
        <row r="10542">
          <cell r="D10542" t="str">
            <v>THE SKY</v>
          </cell>
          <cell r="M10542" t="str">
            <v>﻿Đang hoạt động</v>
          </cell>
          <cell r="N10542">
            <v>42716</v>
          </cell>
          <cell r="Q10542">
            <v>1</v>
          </cell>
          <cell r="T10542">
            <v>0</v>
          </cell>
          <cell r="U10542">
            <v>0</v>
          </cell>
          <cell r="V10542">
            <v>0</v>
          </cell>
        </row>
        <row r="10543">
          <cell r="D10543" t="str">
            <v>THE SKY</v>
          </cell>
          <cell r="M10543" t="str">
            <v>﻿Đang hoạt động</v>
          </cell>
          <cell r="N10543">
            <v>42716</v>
          </cell>
          <cell r="Q10543">
            <v>1</v>
          </cell>
          <cell r="T10543">
            <v>0</v>
          </cell>
          <cell r="U10543">
            <v>0</v>
          </cell>
          <cell r="V10543">
            <v>0</v>
          </cell>
        </row>
        <row r="10544">
          <cell r="D10544" t="str">
            <v>THE SKY</v>
          </cell>
          <cell r="M10544" t="str">
            <v>﻿Đang hoạt động</v>
          </cell>
          <cell r="N10544">
            <v>42716</v>
          </cell>
          <cell r="Q10544">
            <v>1</v>
          </cell>
          <cell r="T10544">
            <v>0</v>
          </cell>
          <cell r="U10544">
            <v>0</v>
          </cell>
          <cell r="V10544">
            <v>0</v>
          </cell>
        </row>
        <row r="10545">
          <cell r="D10545" t="str">
            <v>THE SKY</v>
          </cell>
          <cell r="M10545" t="str">
            <v>﻿Đang hoạt động</v>
          </cell>
          <cell r="N10545">
            <v>42718</v>
          </cell>
          <cell r="Q10545">
            <v>1</v>
          </cell>
          <cell r="T10545">
            <v>0</v>
          </cell>
          <cell r="U10545">
            <v>0</v>
          </cell>
          <cell r="V10545">
            <v>0</v>
          </cell>
        </row>
        <row r="10546">
          <cell r="D10546" t="str">
            <v>THE SKY</v>
          </cell>
          <cell r="M10546" t="str">
            <v>﻿Đang hoạt động</v>
          </cell>
          <cell r="N10546">
            <v>42716</v>
          </cell>
          <cell r="Q10546">
            <v>1</v>
          </cell>
          <cell r="T10546">
            <v>0</v>
          </cell>
          <cell r="U10546">
            <v>0</v>
          </cell>
          <cell r="V10546">
            <v>0</v>
          </cell>
        </row>
        <row r="10547">
          <cell r="D10547" t="str">
            <v>THE SKY</v>
          </cell>
          <cell r="M10547" t="str">
            <v>﻿Đang hoạt động</v>
          </cell>
          <cell r="N10547">
            <v>42716</v>
          </cell>
          <cell r="Q10547">
            <v>1</v>
          </cell>
          <cell r="T10547">
            <v>0</v>
          </cell>
          <cell r="U10547">
            <v>0</v>
          </cell>
          <cell r="V10547">
            <v>0</v>
          </cell>
        </row>
        <row r="10548">
          <cell r="D10548" t="str">
            <v>THE SKY</v>
          </cell>
          <cell r="M10548" t="str">
            <v>﻿Đang hoạt động</v>
          </cell>
          <cell r="N10548">
            <v>42716</v>
          </cell>
          <cell r="Q10548">
            <v>1</v>
          </cell>
          <cell r="T10548">
            <v>0</v>
          </cell>
          <cell r="U10548">
            <v>0</v>
          </cell>
          <cell r="V10548">
            <v>0</v>
          </cell>
        </row>
        <row r="10549">
          <cell r="D10549" t="str">
            <v>THE SKY</v>
          </cell>
          <cell r="M10549" t="str">
            <v>﻿Đang hoạt động</v>
          </cell>
          <cell r="N10549">
            <v>42716</v>
          </cell>
          <cell r="Q10549">
            <v>1</v>
          </cell>
          <cell r="T10549">
            <v>0</v>
          </cell>
          <cell r="U10549">
            <v>0</v>
          </cell>
          <cell r="V10549">
            <v>0</v>
          </cell>
        </row>
        <row r="10550">
          <cell r="D10550" t="str">
            <v>THE SKY</v>
          </cell>
          <cell r="M10550" t="str">
            <v>﻿Đang hoạt động</v>
          </cell>
          <cell r="N10550">
            <v>42718</v>
          </cell>
          <cell r="Q10550">
            <v>1</v>
          </cell>
          <cell r="T10550">
            <v>0</v>
          </cell>
          <cell r="U10550">
            <v>0</v>
          </cell>
          <cell r="V10550">
            <v>0</v>
          </cell>
        </row>
        <row r="10551">
          <cell r="D10551" t="str">
            <v>THE SKY</v>
          </cell>
          <cell r="M10551" t="str">
            <v>﻿Đang hoạt động</v>
          </cell>
          <cell r="N10551">
            <v>42746</v>
          </cell>
          <cell r="Q10551">
            <v>1</v>
          </cell>
          <cell r="T10551">
            <v>0</v>
          </cell>
          <cell r="U10551">
            <v>0</v>
          </cell>
          <cell r="V10551">
            <v>0</v>
          </cell>
        </row>
        <row r="10552">
          <cell r="D10552" t="str">
            <v>THE SKY</v>
          </cell>
          <cell r="M10552" t="str">
            <v>﻿Đang hoạt động</v>
          </cell>
          <cell r="N10552">
            <v>42716</v>
          </cell>
          <cell r="Q10552">
            <v>1</v>
          </cell>
          <cell r="T10552">
            <v>0</v>
          </cell>
          <cell r="U10552">
            <v>0</v>
          </cell>
          <cell r="V10552">
            <v>0</v>
          </cell>
        </row>
        <row r="10553">
          <cell r="D10553" t="str">
            <v>THE SKY</v>
          </cell>
          <cell r="M10553" t="str">
            <v>﻿Đang hoạt động</v>
          </cell>
          <cell r="N10553">
            <v>42716</v>
          </cell>
          <cell r="Q10553">
            <v>1</v>
          </cell>
          <cell r="T10553">
            <v>0</v>
          </cell>
          <cell r="U10553">
            <v>0</v>
          </cell>
          <cell r="V10553">
            <v>0</v>
          </cell>
        </row>
        <row r="10554">
          <cell r="D10554" t="str">
            <v>THE SKY</v>
          </cell>
          <cell r="M10554" t="str">
            <v>﻿Đang hoạt động</v>
          </cell>
          <cell r="N10554">
            <v>42716</v>
          </cell>
          <cell r="Q10554">
            <v>1</v>
          </cell>
          <cell r="T10554">
            <v>0</v>
          </cell>
          <cell r="U10554">
            <v>0</v>
          </cell>
          <cell r="V10554">
            <v>0</v>
          </cell>
        </row>
        <row r="10555">
          <cell r="D10555" t="str">
            <v>THE SKY</v>
          </cell>
          <cell r="M10555" t="str">
            <v>﻿Đang hoạt động</v>
          </cell>
          <cell r="N10555">
            <v>42718</v>
          </cell>
          <cell r="Q10555">
            <v>1</v>
          </cell>
          <cell r="T10555">
            <v>0</v>
          </cell>
          <cell r="U10555">
            <v>0</v>
          </cell>
          <cell r="V10555">
            <v>0</v>
          </cell>
        </row>
        <row r="10556">
          <cell r="D10556" t="str">
            <v>ALLEGRO</v>
          </cell>
          <cell r="M10556" t="str">
            <v>﻿Đang hoạt động</v>
          </cell>
          <cell r="N10556">
            <v>42717</v>
          </cell>
          <cell r="Q10556">
            <v>1</v>
          </cell>
          <cell r="T10556">
            <v>0</v>
          </cell>
          <cell r="U10556">
            <v>0</v>
          </cell>
          <cell r="V10556">
            <v>0</v>
          </cell>
        </row>
        <row r="10557">
          <cell r="D10557" t="str">
            <v>MEGA</v>
          </cell>
          <cell r="M10557" t="str">
            <v>﻿Đang hoạt động</v>
          </cell>
          <cell r="N10557">
            <v>42726</v>
          </cell>
          <cell r="Q10557">
            <v>1</v>
          </cell>
          <cell r="T10557">
            <v>0</v>
          </cell>
          <cell r="U10557">
            <v>0</v>
          </cell>
          <cell r="V10557">
            <v>0</v>
          </cell>
        </row>
        <row r="10558">
          <cell r="D10558" t="str">
            <v>THE SKY</v>
          </cell>
          <cell r="M10558" t="str">
            <v>﻿Đang hoạt động</v>
          </cell>
          <cell r="N10558">
            <v>42716</v>
          </cell>
          <cell r="Q10558">
            <v>1</v>
          </cell>
          <cell r="T10558">
            <v>0</v>
          </cell>
          <cell r="U10558">
            <v>0</v>
          </cell>
          <cell r="V10558">
            <v>0</v>
          </cell>
        </row>
        <row r="10559">
          <cell r="D10559" t="str">
            <v>GENCASA LAM SƠN</v>
          </cell>
          <cell r="M10559" t="str">
            <v>﻿Đang hoạt động</v>
          </cell>
          <cell r="N10559">
            <v>42793</v>
          </cell>
          <cell r="Q10559">
            <v>1</v>
          </cell>
          <cell r="T10559">
            <v>0</v>
          </cell>
          <cell r="U10559">
            <v>0</v>
          </cell>
          <cell r="V10559">
            <v>0</v>
          </cell>
        </row>
        <row r="10560">
          <cell r="D10560" t="str">
            <v>EIB MIỀN BẮC 1</v>
          </cell>
          <cell r="M10560" t="str">
            <v>﻿Đang hoạt động</v>
          </cell>
          <cell r="N10560">
            <v>42752</v>
          </cell>
          <cell r="Q10560">
            <v>0</v>
          </cell>
          <cell r="T10560">
            <v>0</v>
          </cell>
          <cell r="U10560">
            <v>0</v>
          </cell>
          <cell r="V10560">
            <v>0</v>
          </cell>
        </row>
        <row r="10561">
          <cell r="D10561" t="str">
            <v>ELITE</v>
          </cell>
          <cell r="M10561" t="str">
            <v>﻿Đang hoạt động</v>
          </cell>
          <cell r="N10561">
            <v>42725</v>
          </cell>
          <cell r="Q10561">
            <v>1</v>
          </cell>
          <cell r="T10561">
            <v>0</v>
          </cell>
          <cell r="U10561">
            <v>0</v>
          </cell>
          <cell r="V10561">
            <v>0</v>
          </cell>
        </row>
        <row r="10562">
          <cell r="D10562" t="str">
            <v>THE SKY</v>
          </cell>
          <cell r="M10562" t="str">
            <v>﻿Đang hoạt động</v>
          </cell>
          <cell r="N10562">
            <v>42718</v>
          </cell>
          <cell r="Q10562">
            <v>1</v>
          </cell>
          <cell r="T10562">
            <v>0</v>
          </cell>
          <cell r="U10562">
            <v>0</v>
          </cell>
          <cell r="V10562">
            <v>0</v>
          </cell>
        </row>
        <row r="10563">
          <cell r="D10563" t="str">
            <v>SUNFLOWER</v>
          </cell>
          <cell r="M10563" t="str">
            <v>﻿Đang hoạt động</v>
          </cell>
          <cell r="N10563">
            <v>42718</v>
          </cell>
          <cell r="Q10563">
            <v>1</v>
          </cell>
          <cell r="T10563">
            <v>0</v>
          </cell>
          <cell r="U10563">
            <v>0</v>
          </cell>
          <cell r="V10563">
            <v>0</v>
          </cell>
        </row>
        <row r="10564">
          <cell r="D10564" t="str">
            <v>THE SKY</v>
          </cell>
          <cell r="M10564" t="str">
            <v>﻿Đang hoạt động</v>
          </cell>
          <cell r="N10564">
            <v>42716</v>
          </cell>
          <cell r="Q10564">
            <v>1</v>
          </cell>
          <cell r="T10564">
            <v>0</v>
          </cell>
          <cell r="U10564">
            <v>0</v>
          </cell>
          <cell r="V10564">
            <v>0</v>
          </cell>
        </row>
        <row r="10565">
          <cell r="D10565" t="str">
            <v>GENCASA LAM SƠN</v>
          </cell>
          <cell r="M10565" t="str">
            <v>﻿Đang hoạt động</v>
          </cell>
          <cell r="N10565">
            <v>42716</v>
          </cell>
          <cell r="Q10565">
            <v>1</v>
          </cell>
          <cell r="T10565">
            <v>0</v>
          </cell>
          <cell r="U10565">
            <v>0</v>
          </cell>
          <cell r="V10565">
            <v>0</v>
          </cell>
        </row>
        <row r="10566">
          <cell r="D10566" t="str">
            <v>THE SKY</v>
          </cell>
          <cell r="M10566" t="str">
            <v>﻿Đang hoạt động</v>
          </cell>
          <cell r="N10566">
            <v>42723</v>
          </cell>
          <cell r="Q10566">
            <v>1</v>
          </cell>
          <cell r="T10566">
            <v>0</v>
          </cell>
          <cell r="U10566">
            <v>0</v>
          </cell>
          <cell r="V10566">
            <v>0</v>
          </cell>
        </row>
        <row r="10567">
          <cell r="D10567" t="str">
            <v>G-G</v>
          </cell>
          <cell r="M10567" t="str">
            <v>﻿Đang hoạt động</v>
          </cell>
          <cell r="N10567">
            <v>42718</v>
          </cell>
          <cell r="Q10567">
            <v>1</v>
          </cell>
          <cell r="T10567">
            <v>0</v>
          </cell>
          <cell r="U10567">
            <v>0</v>
          </cell>
          <cell r="V10567">
            <v>0</v>
          </cell>
        </row>
        <row r="10568">
          <cell r="D10568" t="str">
            <v>GENCASA LAM SƠN</v>
          </cell>
          <cell r="M10568" t="str">
            <v>﻿Đang hoạt động</v>
          </cell>
          <cell r="N10568">
            <v>42716</v>
          </cell>
          <cell r="Q10568">
            <v>1</v>
          </cell>
          <cell r="T10568">
            <v>0</v>
          </cell>
          <cell r="U10568">
            <v>0</v>
          </cell>
          <cell r="V10568">
            <v>0</v>
          </cell>
        </row>
        <row r="10569">
          <cell r="D10569" t="str">
            <v>THE SKY</v>
          </cell>
          <cell r="M10569" t="str">
            <v>﻿Đang hoạt động</v>
          </cell>
          <cell r="N10569">
            <v>42726</v>
          </cell>
          <cell r="Q10569">
            <v>1</v>
          </cell>
          <cell r="T10569">
            <v>0</v>
          </cell>
          <cell r="U10569">
            <v>0</v>
          </cell>
          <cell r="V10569">
            <v>0</v>
          </cell>
        </row>
        <row r="10570">
          <cell r="D10570" t="str">
            <v>THE CAPITAL</v>
          </cell>
          <cell r="M10570" t="str">
            <v>﻿Đang hoạt động</v>
          </cell>
          <cell r="N10570">
            <v>42717</v>
          </cell>
          <cell r="Q10570">
            <v>1</v>
          </cell>
          <cell r="T10570">
            <v>0</v>
          </cell>
          <cell r="U10570">
            <v>0</v>
          </cell>
          <cell r="V10570">
            <v>0</v>
          </cell>
        </row>
        <row r="10571">
          <cell r="D10571" t="str">
            <v>GENCASA LAM SƠN</v>
          </cell>
          <cell r="M10571" t="str">
            <v>﻿Đang hoạt động</v>
          </cell>
          <cell r="N10571">
            <v>42716</v>
          </cell>
          <cell r="Q10571">
            <v>1</v>
          </cell>
          <cell r="T10571">
            <v>0</v>
          </cell>
          <cell r="U10571">
            <v>0</v>
          </cell>
          <cell r="V10571">
            <v>0</v>
          </cell>
        </row>
        <row r="10572">
          <cell r="D10572" t="str">
            <v>GENCASA HÀ ĐÔNG</v>
          </cell>
          <cell r="M10572" t="str">
            <v>﻿Đang hoạt động</v>
          </cell>
          <cell r="N10572">
            <v>42717</v>
          </cell>
          <cell r="Q10572">
            <v>1</v>
          </cell>
          <cell r="T10572">
            <v>0</v>
          </cell>
          <cell r="U10572">
            <v>0</v>
          </cell>
          <cell r="V10572">
            <v>0</v>
          </cell>
        </row>
        <row r="10573">
          <cell r="D10573" t="str">
            <v>THE SKY</v>
          </cell>
          <cell r="M10573" t="str">
            <v>﻿Đang hoạt động</v>
          </cell>
          <cell r="N10573">
            <v>42733</v>
          </cell>
          <cell r="Q10573">
            <v>1</v>
          </cell>
          <cell r="T10573">
            <v>0</v>
          </cell>
          <cell r="U10573">
            <v>0</v>
          </cell>
          <cell r="V10573">
            <v>0</v>
          </cell>
        </row>
        <row r="10574">
          <cell r="D10574" t="str">
            <v>THE SKY</v>
          </cell>
          <cell r="M10574" t="str">
            <v>﻿Đang hoạt động</v>
          </cell>
          <cell r="N10574">
            <v>42717</v>
          </cell>
          <cell r="Q10574">
            <v>1</v>
          </cell>
          <cell r="T10574">
            <v>0</v>
          </cell>
          <cell r="U10574">
            <v>0</v>
          </cell>
          <cell r="V10574">
            <v>0</v>
          </cell>
        </row>
        <row r="10575">
          <cell r="D10575" t="str">
            <v>GENCASA LAM SƠN</v>
          </cell>
          <cell r="M10575" t="str">
            <v>﻿Đang hoạt động</v>
          </cell>
          <cell r="N10575">
            <v>42716</v>
          </cell>
          <cell r="Q10575">
            <v>1</v>
          </cell>
          <cell r="T10575">
            <v>0</v>
          </cell>
          <cell r="U10575">
            <v>0</v>
          </cell>
          <cell r="V10575">
            <v>0</v>
          </cell>
        </row>
        <row r="10576">
          <cell r="D10576" t="str">
            <v>THE LIGHT</v>
          </cell>
          <cell r="M10576" t="str">
            <v>﻿Đang hoạt động</v>
          </cell>
          <cell r="N10576">
            <v>42716</v>
          </cell>
          <cell r="Q10576">
            <v>1</v>
          </cell>
          <cell r="T10576">
            <v>0</v>
          </cell>
          <cell r="U10576">
            <v>0</v>
          </cell>
          <cell r="V10576">
            <v>0</v>
          </cell>
        </row>
        <row r="10577">
          <cell r="D10577" t="str">
            <v>GENCASA LAM SƠN</v>
          </cell>
          <cell r="M10577" t="str">
            <v>﻿Đang hoạt động</v>
          </cell>
          <cell r="N10577">
            <v>42716</v>
          </cell>
          <cell r="Q10577">
            <v>1</v>
          </cell>
          <cell r="T10577">
            <v>0</v>
          </cell>
          <cell r="U10577">
            <v>0</v>
          </cell>
          <cell r="V10577">
            <v>0</v>
          </cell>
        </row>
        <row r="10578">
          <cell r="D10578" t="str">
            <v>THE STARS 1</v>
          </cell>
          <cell r="M10578" t="str">
            <v>﻿Đang hoạt động</v>
          </cell>
          <cell r="N10578">
            <v>42716</v>
          </cell>
          <cell r="Q10578">
            <v>1</v>
          </cell>
          <cell r="T10578">
            <v>0</v>
          </cell>
          <cell r="U10578">
            <v>0</v>
          </cell>
          <cell r="V10578">
            <v>0</v>
          </cell>
        </row>
        <row r="10579">
          <cell r="D10579" t="str">
            <v>THE CAPITAL</v>
          </cell>
          <cell r="M10579" t="str">
            <v>﻿Đang hoạt động</v>
          </cell>
          <cell r="N10579">
            <v>42717</v>
          </cell>
          <cell r="Q10579">
            <v>1</v>
          </cell>
          <cell r="T10579">
            <v>0</v>
          </cell>
          <cell r="U10579">
            <v>0</v>
          </cell>
          <cell r="V10579">
            <v>0</v>
          </cell>
        </row>
        <row r="10580">
          <cell r="D10580" t="str">
            <v>SUNFLOWER</v>
          </cell>
          <cell r="M10580" t="str">
            <v>﻿Đang hoạt động</v>
          </cell>
          <cell r="N10580">
            <v>42718</v>
          </cell>
          <cell r="Q10580">
            <v>1</v>
          </cell>
          <cell r="T10580">
            <v>0</v>
          </cell>
          <cell r="U10580">
            <v>0</v>
          </cell>
          <cell r="V10580">
            <v>0</v>
          </cell>
        </row>
        <row r="10581">
          <cell r="D10581" t="str">
            <v>THE STARS 1</v>
          </cell>
          <cell r="M10581" t="str">
            <v>﻿Đang hoạt động</v>
          </cell>
          <cell r="N10581">
            <v>42731</v>
          </cell>
          <cell r="Q10581">
            <v>1</v>
          </cell>
          <cell r="T10581">
            <v>0</v>
          </cell>
          <cell r="U10581">
            <v>0</v>
          </cell>
          <cell r="V10581">
            <v>0</v>
          </cell>
        </row>
        <row r="10582">
          <cell r="D10582" t="str">
            <v>THE STARS 1</v>
          </cell>
          <cell r="M10582" t="str">
            <v>﻿Đang hoạt động</v>
          </cell>
          <cell r="N10582">
            <v>42716</v>
          </cell>
          <cell r="Q10582">
            <v>1</v>
          </cell>
          <cell r="T10582">
            <v>0</v>
          </cell>
          <cell r="U10582">
            <v>0</v>
          </cell>
          <cell r="V10582">
            <v>0</v>
          </cell>
        </row>
        <row r="10583">
          <cell r="D10583" t="str">
            <v>F.B.I</v>
          </cell>
          <cell r="M10583" t="str">
            <v>﻿Đang hoạt động</v>
          </cell>
          <cell r="N10583">
            <v>42717</v>
          </cell>
          <cell r="Q10583">
            <v>1</v>
          </cell>
          <cell r="T10583">
            <v>0</v>
          </cell>
          <cell r="U10583">
            <v>0</v>
          </cell>
          <cell r="V10583">
            <v>0</v>
          </cell>
        </row>
        <row r="10584">
          <cell r="D10584" t="str">
            <v>GENCASA LAM SƠN</v>
          </cell>
          <cell r="M10584" t="str">
            <v>﻿Đang hoạt động</v>
          </cell>
          <cell r="N10584">
            <v>42716</v>
          </cell>
          <cell r="Q10584">
            <v>1</v>
          </cell>
          <cell r="T10584">
            <v>0</v>
          </cell>
          <cell r="U10584">
            <v>0</v>
          </cell>
          <cell r="V10584">
            <v>0</v>
          </cell>
        </row>
        <row r="10585">
          <cell r="D10585" t="str">
            <v>GENCASA LAM SƠN</v>
          </cell>
          <cell r="M10585" t="str">
            <v>﻿Đang hoạt động</v>
          </cell>
          <cell r="N10585">
            <v>42716</v>
          </cell>
          <cell r="Q10585">
            <v>1</v>
          </cell>
          <cell r="T10585">
            <v>0</v>
          </cell>
          <cell r="U10585">
            <v>0</v>
          </cell>
          <cell r="V10585">
            <v>0</v>
          </cell>
        </row>
        <row r="10586">
          <cell r="D10586" t="str">
            <v>THE CAPITAL</v>
          </cell>
          <cell r="M10586" t="str">
            <v>﻿Đang hoạt động</v>
          </cell>
          <cell r="N10586">
            <v>42717</v>
          </cell>
          <cell r="Q10586">
            <v>1</v>
          </cell>
          <cell r="T10586">
            <v>0</v>
          </cell>
          <cell r="U10586">
            <v>0</v>
          </cell>
          <cell r="V10586">
            <v>0</v>
          </cell>
        </row>
        <row r="10587">
          <cell r="D10587" t="str">
            <v>GENCASA LAM SƠN</v>
          </cell>
          <cell r="M10587" t="str">
            <v>﻿Đang hoạt động</v>
          </cell>
          <cell r="N10587">
            <v>42716</v>
          </cell>
          <cell r="Q10587">
            <v>1</v>
          </cell>
          <cell r="T10587">
            <v>0</v>
          </cell>
          <cell r="U10587">
            <v>0</v>
          </cell>
          <cell r="V10587">
            <v>0</v>
          </cell>
        </row>
        <row r="10588">
          <cell r="D10588" t="str">
            <v>THE SKY</v>
          </cell>
          <cell r="M10588" t="str">
            <v>﻿Đang hoạt động</v>
          </cell>
          <cell r="N10588">
            <v>42751</v>
          </cell>
          <cell r="Q10588">
            <v>1</v>
          </cell>
          <cell r="T10588">
            <v>0</v>
          </cell>
          <cell r="U10588">
            <v>0</v>
          </cell>
          <cell r="V10588">
            <v>0</v>
          </cell>
        </row>
        <row r="10589">
          <cell r="D10589" t="str">
            <v>GENCASA LAM SƠN</v>
          </cell>
          <cell r="M10589" t="str">
            <v>﻿Đang hoạt động</v>
          </cell>
          <cell r="N10589">
            <v>42716</v>
          </cell>
          <cell r="Q10589">
            <v>1</v>
          </cell>
          <cell r="T10589">
            <v>0</v>
          </cell>
          <cell r="U10589">
            <v>0</v>
          </cell>
          <cell r="V10589">
            <v>0</v>
          </cell>
        </row>
        <row r="10590">
          <cell r="D10590" t="str">
            <v>THE POWER</v>
          </cell>
          <cell r="M10590" t="str">
            <v>﻿Đang hoạt động</v>
          </cell>
          <cell r="N10590">
            <v>42717</v>
          </cell>
          <cell r="Q10590">
            <v>1</v>
          </cell>
          <cell r="T10590">
            <v>0</v>
          </cell>
          <cell r="U10590">
            <v>0</v>
          </cell>
          <cell r="V10590">
            <v>0</v>
          </cell>
        </row>
        <row r="10591">
          <cell r="D10591" t="str">
            <v>THE STARS 1</v>
          </cell>
          <cell r="M10591" t="str">
            <v>﻿Đang hoạt động</v>
          </cell>
          <cell r="N10591">
            <v>42724</v>
          </cell>
          <cell r="Q10591">
            <v>1</v>
          </cell>
          <cell r="T10591">
            <v>0</v>
          </cell>
          <cell r="U10591">
            <v>0</v>
          </cell>
          <cell r="V10591">
            <v>0</v>
          </cell>
        </row>
        <row r="10592">
          <cell r="D10592" t="str">
            <v>THE STARS 1</v>
          </cell>
          <cell r="M10592" t="str">
            <v>﻿Đang hoạt động</v>
          </cell>
          <cell r="N10592">
            <v>42716</v>
          </cell>
          <cell r="Q10592">
            <v>1</v>
          </cell>
          <cell r="T10592">
            <v>0</v>
          </cell>
          <cell r="U10592">
            <v>0</v>
          </cell>
          <cell r="V10592">
            <v>0</v>
          </cell>
        </row>
        <row r="10593">
          <cell r="D10593" t="str">
            <v>THE CAPITAL</v>
          </cell>
          <cell r="M10593" t="str">
            <v>﻿Đang hoạt động</v>
          </cell>
          <cell r="N10593">
            <v>42717</v>
          </cell>
          <cell r="Q10593">
            <v>1</v>
          </cell>
          <cell r="T10593">
            <v>0</v>
          </cell>
          <cell r="U10593">
            <v>0</v>
          </cell>
          <cell r="V10593">
            <v>0</v>
          </cell>
        </row>
        <row r="10594">
          <cell r="D10594" t="str">
            <v>DAKLAK</v>
          </cell>
          <cell r="M10594" t="str">
            <v>﻿Đang hoạt động</v>
          </cell>
          <cell r="N10594">
            <v>42716</v>
          </cell>
          <cell r="Q10594">
            <v>1</v>
          </cell>
          <cell r="T10594">
            <v>0</v>
          </cell>
          <cell r="U10594">
            <v>0</v>
          </cell>
          <cell r="V10594">
            <v>0</v>
          </cell>
        </row>
        <row r="10595">
          <cell r="D10595" t="str">
            <v>THE STARS 1</v>
          </cell>
          <cell r="M10595" t="str">
            <v>﻿Đang hoạt động</v>
          </cell>
          <cell r="N10595">
            <v>42718</v>
          </cell>
          <cell r="Q10595">
            <v>1</v>
          </cell>
          <cell r="T10595">
            <v>0</v>
          </cell>
          <cell r="U10595">
            <v>0</v>
          </cell>
          <cell r="V10595">
            <v>0</v>
          </cell>
        </row>
        <row r="10596">
          <cell r="D10596" t="str">
            <v>GENCASA LONG BIÊN</v>
          </cell>
          <cell r="M10596" t="str">
            <v>﻿Đang hoạt động</v>
          </cell>
          <cell r="N10596">
            <v>41878</v>
          </cell>
          <cell r="Q10596">
            <v>1</v>
          </cell>
          <cell r="T10596">
            <v>0</v>
          </cell>
          <cell r="U10596">
            <v>0</v>
          </cell>
          <cell r="V10596">
            <v>0</v>
          </cell>
        </row>
        <row r="10597">
          <cell r="D10597" t="str">
            <v>THE SKY</v>
          </cell>
          <cell r="M10597" t="str">
            <v>﻿Đang hoạt động</v>
          </cell>
          <cell r="N10597">
            <v>42716</v>
          </cell>
          <cell r="Q10597">
            <v>0</v>
          </cell>
          <cell r="T10597">
            <v>0</v>
          </cell>
          <cell r="U10597">
            <v>1</v>
          </cell>
          <cell r="V10597">
            <v>0</v>
          </cell>
        </row>
        <row r="10598">
          <cell r="D10598" t="str">
            <v>SUNFLOWER</v>
          </cell>
          <cell r="M10598" t="str">
            <v>﻿Đang hoạt động</v>
          </cell>
          <cell r="N10598">
            <v>42718</v>
          </cell>
          <cell r="Q10598">
            <v>1</v>
          </cell>
          <cell r="T10598">
            <v>0</v>
          </cell>
          <cell r="U10598">
            <v>0</v>
          </cell>
          <cell r="V10598">
            <v>0</v>
          </cell>
        </row>
        <row r="10599">
          <cell r="D10599" t="str">
            <v>THE SKY</v>
          </cell>
          <cell r="M10599" t="str">
            <v>﻿Đang hoạt động</v>
          </cell>
          <cell r="N10599">
            <v>42787</v>
          </cell>
          <cell r="Q10599">
            <v>0</v>
          </cell>
          <cell r="T10599">
            <v>0</v>
          </cell>
          <cell r="U10599">
            <v>1</v>
          </cell>
          <cell r="V10599">
            <v>0</v>
          </cell>
        </row>
        <row r="10600">
          <cell r="D10600" t="str">
            <v>GENCASA LAM SƠN</v>
          </cell>
          <cell r="M10600" t="str">
            <v>﻿Đang hoạt động</v>
          </cell>
          <cell r="N10600">
            <v>42716</v>
          </cell>
          <cell r="Q10600">
            <v>1</v>
          </cell>
          <cell r="T10600">
            <v>0</v>
          </cell>
          <cell r="U10600">
            <v>0</v>
          </cell>
          <cell r="V10600">
            <v>0</v>
          </cell>
        </row>
        <row r="10601">
          <cell r="D10601" t="str">
            <v>EIB MIỀN BẮC 1</v>
          </cell>
          <cell r="M10601" t="str">
            <v>﻿Đang hoạt động</v>
          </cell>
          <cell r="N10601">
            <v>42718</v>
          </cell>
          <cell r="Q10601">
            <v>0</v>
          </cell>
          <cell r="T10601">
            <v>0</v>
          </cell>
          <cell r="U10601">
            <v>0</v>
          </cell>
          <cell r="V10601">
            <v>0</v>
          </cell>
        </row>
        <row r="10602">
          <cell r="D10602" t="str">
            <v>ELITE</v>
          </cell>
          <cell r="M10602" t="str">
            <v>﻿Đang hoạt động</v>
          </cell>
          <cell r="N10602">
            <v>42717</v>
          </cell>
          <cell r="Q10602">
            <v>1</v>
          </cell>
          <cell r="T10602">
            <v>0</v>
          </cell>
          <cell r="U10602">
            <v>0</v>
          </cell>
          <cell r="V10602">
            <v>0</v>
          </cell>
        </row>
        <row r="10603">
          <cell r="M10603" t="str">
            <v>﻿Đang hoạt động</v>
          </cell>
          <cell r="N10603">
            <v>42719</v>
          </cell>
          <cell r="Q10603">
            <v>0</v>
          </cell>
          <cell r="T10603">
            <v>0</v>
          </cell>
          <cell r="U10603">
            <v>0</v>
          </cell>
          <cell r="V10603">
            <v>0</v>
          </cell>
        </row>
        <row r="10604">
          <cell r="D10604" t="str">
            <v>GENCASA LAM SƠN</v>
          </cell>
          <cell r="M10604" t="str">
            <v>﻿Đang hoạt động</v>
          </cell>
          <cell r="N10604">
            <v>42716</v>
          </cell>
          <cell r="Q10604">
            <v>1</v>
          </cell>
          <cell r="T10604">
            <v>0</v>
          </cell>
          <cell r="U10604">
            <v>0</v>
          </cell>
          <cell r="V10604">
            <v>0</v>
          </cell>
        </row>
        <row r="10605">
          <cell r="D10605" t="str">
            <v>GENCASA LAM SƠN</v>
          </cell>
          <cell r="M10605" t="str">
            <v>﻿Đang hoạt động</v>
          </cell>
          <cell r="N10605">
            <v>42716</v>
          </cell>
          <cell r="Q10605">
            <v>1</v>
          </cell>
          <cell r="T10605">
            <v>0</v>
          </cell>
          <cell r="U10605">
            <v>0</v>
          </cell>
          <cell r="V10605">
            <v>0</v>
          </cell>
        </row>
        <row r="10606">
          <cell r="D10606" t="str">
            <v>THE SKY</v>
          </cell>
          <cell r="M10606" t="str">
            <v>﻿Đang hoạt động</v>
          </cell>
          <cell r="N10606">
            <v>42716</v>
          </cell>
          <cell r="Q10606">
            <v>0</v>
          </cell>
          <cell r="T10606">
            <v>0</v>
          </cell>
          <cell r="U10606">
            <v>1</v>
          </cell>
          <cell r="V10606">
            <v>0</v>
          </cell>
        </row>
        <row r="10607">
          <cell r="D10607" t="str">
            <v>GENCASA LAM SƠN</v>
          </cell>
          <cell r="M10607" t="str">
            <v>﻿Đang hoạt động</v>
          </cell>
          <cell r="N10607">
            <v>42716</v>
          </cell>
          <cell r="Q10607">
            <v>1</v>
          </cell>
          <cell r="T10607">
            <v>0</v>
          </cell>
          <cell r="U10607">
            <v>0</v>
          </cell>
          <cell r="V10607">
            <v>0</v>
          </cell>
        </row>
        <row r="10608">
          <cell r="D10608" t="str">
            <v>GENCASA LAM SƠN</v>
          </cell>
          <cell r="M10608" t="str">
            <v>﻿Đang hoạt động</v>
          </cell>
          <cell r="N10608">
            <v>42716</v>
          </cell>
          <cell r="Q10608">
            <v>1</v>
          </cell>
          <cell r="T10608">
            <v>0</v>
          </cell>
          <cell r="U10608">
            <v>0</v>
          </cell>
          <cell r="V10608">
            <v>0</v>
          </cell>
        </row>
        <row r="10609">
          <cell r="D10609" t="str">
            <v>G-G</v>
          </cell>
          <cell r="M10609" t="str">
            <v>﻿Đang hoạt động</v>
          </cell>
          <cell r="N10609">
            <v>42723</v>
          </cell>
          <cell r="Q10609">
            <v>1</v>
          </cell>
          <cell r="T10609">
            <v>0</v>
          </cell>
          <cell r="U10609">
            <v>0</v>
          </cell>
          <cell r="V10609">
            <v>0</v>
          </cell>
        </row>
        <row r="10610">
          <cell r="D10610" t="str">
            <v>GENCASA LAM SƠN</v>
          </cell>
          <cell r="M10610" t="str">
            <v>﻿Đang hoạt động</v>
          </cell>
          <cell r="N10610">
            <v>42726</v>
          </cell>
          <cell r="Q10610">
            <v>1</v>
          </cell>
          <cell r="T10610">
            <v>0</v>
          </cell>
          <cell r="U10610">
            <v>0</v>
          </cell>
          <cell r="V10610">
            <v>0</v>
          </cell>
        </row>
        <row r="10611">
          <cell r="D10611" t="str">
            <v>THE SKY</v>
          </cell>
          <cell r="M10611" t="str">
            <v>﻿Đang hoạt động</v>
          </cell>
          <cell r="N10611">
            <v>42716</v>
          </cell>
          <cell r="Q10611">
            <v>0</v>
          </cell>
          <cell r="T10611">
            <v>0</v>
          </cell>
          <cell r="U10611">
            <v>1</v>
          </cell>
          <cell r="V10611">
            <v>0</v>
          </cell>
        </row>
        <row r="10612">
          <cell r="D10612" t="str">
            <v>THE LIGHT</v>
          </cell>
          <cell r="M10612" t="str">
            <v>﻿Đang hoạt động</v>
          </cell>
          <cell r="N10612">
            <v>42716</v>
          </cell>
          <cell r="Q10612">
            <v>1</v>
          </cell>
          <cell r="T10612">
            <v>0</v>
          </cell>
          <cell r="U10612">
            <v>0</v>
          </cell>
          <cell r="V10612">
            <v>0</v>
          </cell>
        </row>
        <row r="10613">
          <cell r="D10613" t="str">
            <v>F.B.I</v>
          </cell>
          <cell r="M10613" t="str">
            <v>﻿Đang hoạt động</v>
          </cell>
          <cell r="N10613">
            <v>42723</v>
          </cell>
          <cell r="Q10613">
            <v>0</v>
          </cell>
          <cell r="T10613">
            <v>0</v>
          </cell>
          <cell r="U10613">
            <v>1</v>
          </cell>
          <cell r="V10613">
            <v>0</v>
          </cell>
        </row>
        <row r="10614">
          <cell r="D10614" t="str">
            <v>DAKLAK</v>
          </cell>
          <cell r="M10614" t="str">
            <v>﻿Đang hoạt động</v>
          </cell>
          <cell r="N10614">
            <v>42716</v>
          </cell>
          <cell r="Q10614">
            <v>1</v>
          </cell>
          <cell r="T10614">
            <v>0</v>
          </cell>
          <cell r="U10614">
            <v>0</v>
          </cell>
          <cell r="V10614">
            <v>0</v>
          </cell>
        </row>
        <row r="10615">
          <cell r="D10615" t="str">
            <v>THE STARS 1</v>
          </cell>
          <cell r="M10615" t="str">
            <v>﻿Đang hoạt động</v>
          </cell>
          <cell r="N10615">
            <v>42724</v>
          </cell>
          <cell r="Q10615">
            <v>1</v>
          </cell>
          <cell r="T10615">
            <v>0</v>
          </cell>
          <cell r="U10615">
            <v>0</v>
          </cell>
          <cell r="V10615">
            <v>0</v>
          </cell>
        </row>
        <row r="10616">
          <cell r="D10616" t="str">
            <v>SUNFLOWER</v>
          </cell>
          <cell r="M10616" t="str">
            <v>﻿Đang hoạt động</v>
          </cell>
          <cell r="N10616">
            <v>42718</v>
          </cell>
          <cell r="Q10616">
            <v>0</v>
          </cell>
          <cell r="T10616">
            <v>0</v>
          </cell>
          <cell r="U10616">
            <v>1</v>
          </cell>
          <cell r="V10616">
            <v>0</v>
          </cell>
        </row>
        <row r="10617">
          <cell r="D10617" t="str">
            <v>VICTORY</v>
          </cell>
          <cell r="M10617" t="str">
            <v>﻿Đang hoạt động</v>
          </cell>
          <cell r="N10617">
            <v>42718</v>
          </cell>
          <cell r="Q10617">
            <v>1</v>
          </cell>
          <cell r="T10617">
            <v>0</v>
          </cell>
          <cell r="U10617">
            <v>0</v>
          </cell>
          <cell r="V10617">
            <v>0</v>
          </cell>
        </row>
        <row r="10618">
          <cell r="D10618" t="str">
            <v>THE LIGHT</v>
          </cell>
          <cell r="M10618" t="str">
            <v>﻿Đang hoạt động</v>
          </cell>
          <cell r="N10618">
            <v>42716</v>
          </cell>
          <cell r="Q10618">
            <v>1</v>
          </cell>
          <cell r="T10618">
            <v>0</v>
          </cell>
          <cell r="U10618">
            <v>0</v>
          </cell>
          <cell r="V10618">
            <v>0</v>
          </cell>
        </row>
        <row r="10619">
          <cell r="D10619" t="str">
            <v>THE LIGHT</v>
          </cell>
          <cell r="M10619" t="str">
            <v>﻿Đang hoạt động</v>
          </cell>
          <cell r="N10619">
            <v>42724</v>
          </cell>
          <cell r="Q10619">
            <v>1</v>
          </cell>
          <cell r="T10619">
            <v>0</v>
          </cell>
          <cell r="U10619">
            <v>0</v>
          </cell>
          <cell r="V10619">
            <v>0</v>
          </cell>
        </row>
        <row r="10620">
          <cell r="D10620" t="str">
            <v>THE LIGHT</v>
          </cell>
          <cell r="M10620" t="str">
            <v>﻿Đang hoạt động</v>
          </cell>
          <cell r="N10620">
            <v>42727</v>
          </cell>
          <cell r="Q10620">
            <v>0</v>
          </cell>
          <cell r="T10620">
            <v>0</v>
          </cell>
          <cell r="U10620">
            <v>1</v>
          </cell>
          <cell r="V10620">
            <v>0</v>
          </cell>
        </row>
        <row r="10621">
          <cell r="D10621" t="str">
            <v>THE LIGHT</v>
          </cell>
          <cell r="M10621" t="str">
            <v>﻿Đang hoạt động</v>
          </cell>
          <cell r="N10621">
            <v>42726</v>
          </cell>
          <cell r="Q10621">
            <v>1</v>
          </cell>
          <cell r="T10621">
            <v>0</v>
          </cell>
          <cell r="U10621">
            <v>0</v>
          </cell>
          <cell r="V10621">
            <v>0</v>
          </cell>
        </row>
        <row r="10622">
          <cell r="D10622" t="str">
            <v>THE LIGHT</v>
          </cell>
          <cell r="M10622" t="str">
            <v>﻿Đang hoạt động</v>
          </cell>
          <cell r="N10622">
            <v>42716</v>
          </cell>
          <cell r="Q10622">
            <v>1</v>
          </cell>
          <cell r="T10622">
            <v>0</v>
          </cell>
          <cell r="U10622">
            <v>0</v>
          </cell>
          <cell r="V10622">
            <v>0</v>
          </cell>
        </row>
        <row r="10623">
          <cell r="D10623" t="str">
            <v>THE LIGHT</v>
          </cell>
          <cell r="M10623" t="str">
            <v>﻿Đang hoạt động</v>
          </cell>
          <cell r="N10623">
            <v>42716</v>
          </cell>
          <cell r="Q10623">
            <v>1</v>
          </cell>
          <cell r="T10623">
            <v>0</v>
          </cell>
          <cell r="U10623">
            <v>0</v>
          </cell>
          <cell r="V10623">
            <v>0</v>
          </cell>
        </row>
        <row r="10624">
          <cell r="D10624" t="str">
            <v>VICTORY</v>
          </cell>
          <cell r="M10624" t="str">
            <v>﻿Đang hoạt động</v>
          </cell>
          <cell r="N10624">
            <v>42718</v>
          </cell>
          <cell r="Q10624">
            <v>1</v>
          </cell>
          <cell r="T10624">
            <v>0</v>
          </cell>
          <cell r="U10624">
            <v>0</v>
          </cell>
          <cell r="V10624">
            <v>0</v>
          </cell>
        </row>
        <row r="10625">
          <cell r="D10625" t="str">
            <v>THE LIGHT</v>
          </cell>
          <cell r="M10625" t="str">
            <v>﻿Đang hoạt động</v>
          </cell>
          <cell r="N10625">
            <v>42726</v>
          </cell>
          <cell r="Q10625">
            <v>1</v>
          </cell>
          <cell r="T10625">
            <v>0</v>
          </cell>
          <cell r="U10625">
            <v>0</v>
          </cell>
          <cell r="V10625">
            <v>0</v>
          </cell>
        </row>
        <row r="10626">
          <cell r="D10626" t="str">
            <v>THE STARS 1</v>
          </cell>
          <cell r="M10626" t="str">
            <v>﻿Đang hoạt động</v>
          </cell>
          <cell r="N10626">
            <v>42724</v>
          </cell>
          <cell r="Q10626">
            <v>1</v>
          </cell>
          <cell r="T10626">
            <v>0</v>
          </cell>
          <cell r="U10626">
            <v>0</v>
          </cell>
          <cell r="V10626">
            <v>0</v>
          </cell>
        </row>
        <row r="10627">
          <cell r="D10627" t="str">
            <v>THE STARS 1</v>
          </cell>
          <cell r="M10627" t="str">
            <v>﻿Đang hoạt động</v>
          </cell>
          <cell r="N10627">
            <v>42716</v>
          </cell>
          <cell r="Q10627">
            <v>1</v>
          </cell>
          <cell r="T10627">
            <v>0</v>
          </cell>
          <cell r="U10627">
            <v>0</v>
          </cell>
          <cell r="V10627">
            <v>0</v>
          </cell>
        </row>
        <row r="10628">
          <cell r="D10628" t="str">
            <v>DAKLAK</v>
          </cell>
          <cell r="M10628" t="str">
            <v>﻿Đang hoạt động</v>
          </cell>
          <cell r="N10628">
            <v>42788</v>
          </cell>
          <cell r="Q10628">
            <v>1</v>
          </cell>
          <cell r="T10628">
            <v>0</v>
          </cell>
          <cell r="U10628">
            <v>0</v>
          </cell>
          <cell r="V10628">
            <v>0</v>
          </cell>
        </row>
        <row r="10629">
          <cell r="D10629" t="str">
            <v>VICTORY</v>
          </cell>
          <cell r="M10629" t="str">
            <v>﻿Đang hoạt động</v>
          </cell>
          <cell r="N10629">
            <v>42718</v>
          </cell>
          <cell r="Q10629">
            <v>1</v>
          </cell>
          <cell r="T10629">
            <v>0</v>
          </cell>
          <cell r="U10629">
            <v>0</v>
          </cell>
          <cell r="V10629">
            <v>0</v>
          </cell>
        </row>
        <row r="10630">
          <cell r="D10630" t="str">
            <v>GREEN DRAGON</v>
          </cell>
          <cell r="M10630" t="str">
            <v>﻿Đang hoạt động</v>
          </cell>
          <cell r="N10630">
            <v>42730</v>
          </cell>
          <cell r="Q10630">
            <v>1</v>
          </cell>
          <cell r="T10630">
            <v>0</v>
          </cell>
          <cell r="U10630">
            <v>0</v>
          </cell>
          <cell r="V10630">
            <v>0</v>
          </cell>
        </row>
        <row r="10631">
          <cell r="D10631" t="str">
            <v>VICTORY</v>
          </cell>
          <cell r="M10631" t="str">
            <v>﻿Đang hoạt động</v>
          </cell>
          <cell r="N10631">
            <v>42718</v>
          </cell>
          <cell r="Q10631">
            <v>1</v>
          </cell>
          <cell r="T10631">
            <v>0</v>
          </cell>
          <cell r="U10631">
            <v>0</v>
          </cell>
          <cell r="V10631">
            <v>0</v>
          </cell>
        </row>
        <row r="10632">
          <cell r="D10632" t="str">
            <v>GREEN DRAGON</v>
          </cell>
          <cell r="M10632" t="str">
            <v>﻿Đang hoạt động</v>
          </cell>
          <cell r="N10632">
            <v>42718</v>
          </cell>
          <cell r="Q10632">
            <v>1</v>
          </cell>
          <cell r="T10632">
            <v>0</v>
          </cell>
          <cell r="U10632">
            <v>0</v>
          </cell>
          <cell r="V10632">
            <v>0</v>
          </cell>
        </row>
        <row r="10633">
          <cell r="D10633" t="str">
            <v>GREEN DRAGON</v>
          </cell>
          <cell r="M10633" t="str">
            <v>﻿Đang hoạt động</v>
          </cell>
          <cell r="N10633">
            <v>42718</v>
          </cell>
          <cell r="Q10633">
            <v>1</v>
          </cell>
          <cell r="T10633">
            <v>0</v>
          </cell>
          <cell r="U10633">
            <v>0</v>
          </cell>
          <cell r="V10633">
            <v>0</v>
          </cell>
        </row>
        <row r="10634">
          <cell r="D10634" t="str">
            <v>GREEN DRAGON</v>
          </cell>
          <cell r="M10634" t="str">
            <v>﻿Đang hoạt động</v>
          </cell>
          <cell r="N10634">
            <v>42718</v>
          </cell>
          <cell r="Q10634">
            <v>1</v>
          </cell>
          <cell r="T10634">
            <v>0</v>
          </cell>
          <cell r="U10634">
            <v>0</v>
          </cell>
          <cell r="V10634">
            <v>0</v>
          </cell>
        </row>
        <row r="10635">
          <cell r="D10635" t="str">
            <v>GREEN DRAGON</v>
          </cell>
          <cell r="M10635" t="str">
            <v>﻿Đang hoạt động</v>
          </cell>
          <cell r="N10635">
            <v>42718</v>
          </cell>
          <cell r="Q10635">
            <v>1</v>
          </cell>
          <cell r="T10635">
            <v>0</v>
          </cell>
          <cell r="U10635">
            <v>0</v>
          </cell>
          <cell r="V10635">
            <v>0</v>
          </cell>
        </row>
        <row r="10636">
          <cell r="D10636" t="str">
            <v>BLUE WAVES</v>
          </cell>
          <cell r="M10636" t="str">
            <v>﻿Đang hoạt động</v>
          </cell>
          <cell r="N10636">
            <v>42725</v>
          </cell>
          <cell r="Q10636">
            <v>1</v>
          </cell>
          <cell r="T10636">
            <v>0</v>
          </cell>
          <cell r="U10636">
            <v>0</v>
          </cell>
          <cell r="V10636">
            <v>0</v>
          </cell>
        </row>
        <row r="10637">
          <cell r="D10637" t="str">
            <v>DANANG1</v>
          </cell>
          <cell r="M10637" t="str">
            <v>﻿Đang hoạt động</v>
          </cell>
          <cell r="N10637">
            <v>42717</v>
          </cell>
          <cell r="Q10637">
            <v>1</v>
          </cell>
          <cell r="T10637">
            <v>0</v>
          </cell>
          <cell r="U10637">
            <v>0</v>
          </cell>
          <cell r="V10637">
            <v>0</v>
          </cell>
        </row>
        <row r="10638">
          <cell r="D10638" t="str">
            <v>DANANG1</v>
          </cell>
          <cell r="M10638" t="str">
            <v>﻿Đang hoạt động</v>
          </cell>
          <cell r="N10638">
            <v>42717</v>
          </cell>
          <cell r="Q10638">
            <v>1</v>
          </cell>
          <cell r="T10638">
            <v>0</v>
          </cell>
          <cell r="U10638">
            <v>0</v>
          </cell>
          <cell r="V10638">
            <v>0</v>
          </cell>
        </row>
        <row r="10639">
          <cell r="D10639" t="str">
            <v>ELITE</v>
          </cell>
          <cell r="M10639" t="str">
            <v>﻿Đang hoạt động</v>
          </cell>
          <cell r="N10639">
            <v>42726</v>
          </cell>
          <cell r="Q10639">
            <v>1</v>
          </cell>
          <cell r="T10639">
            <v>0</v>
          </cell>
          <cell r="U10639">
            <v>0</v>
          </cell>
          <cell r="V10639">
            <v>0</v>
          </cell>
        </row>
        <row r="10640">
          <cell r="D10640" t="str">
            <v>ELITE</v>
          </cell>
          <cell r="M10640" t="str">
            <v>﻿Đang hoạt động</v>
          </cell>
          <cell r="N10640">
            <v>42727</v>
          </cell>
          <cell r="Q10640">
            <v>1</v>
          </cell>
          <cell r="T10640">
            <v>0</v>
          </cell>
          <cell r="U10640">
            <v>0</v>
          </cell>
          <cell r="V10640">
            <v>0</v>
          </cell>
        </row>
        <row r="10641">
          <cell r="D10641" t="str">
            <v>EIB MIỀN TRUNG 1</v>
          </cell>
          <cell r="M10641" t="str">
            <v>﻿Đang hoạt động</v>
          </cell>
          <cell r="N10641">
            <v>42718</v>
          </cell>
          <cell r="Q10641">
            <v>0</v>
          </cell>
          <cell r="T10641">
            <v>0</v>
          </cell>
          <cell r="U10641">
            <v>0</v>
          </cell>
          <cell r="V10641">
            <v>0</v>
          </cell>
        </row>
        <row r="10642">
          <cell r="D10642" t="str">
            <v>GENCASA HÀ ĐÔNG</v>
          </cell>
          <cell r="M10642" t="str">
            <v>﻿Đang hoạt động</v>
          </cell>
          <cell r="N10642">
            <v>42717</v>
          </cell>
          <cell r="Q10642">
            <v>1</v>
          </cell>
          <cell r="T10642">
            <v>0</v>
          </cell>
          <cell r="U10642">
            <v>0</v>
          </cell>
          <cell r="V10642">
            <v>0</v>
          </cell>
        </row>
        <row r="10643">
          <cell r="D10643" t="str">
            <v>EIB MIỀN BẮC 1</v>
          </cell>
          <cell r="M10643" t="str">
            <v>﻿Đang hoạt động</v>
          </cell>
          <cell r="N10643">
            <v>42718</v>
          </cell>
          <cell r="Q10643">
            <v>0</v>
          </cell>
          <cell r="T10643">
            <v>0</v>
          </cell>
          <cell r="U10643">
            <v>0</v>
          </cell>
          <cell r="V10643">
            <v>0</v>
          </cell>
        </row>
        <row r="10644">
          <cell r="D10644" t="str">
            <v>SPRING</v>
          </cell>
          <cell r="M10644" t="str">
            <v>﻿Đang hoạt động</v>
          </cell>
          <cell r="N10644">
            <v>42746</v>
          </cell>
          <cell r="Q10644">
            <v>1</v>
          </cell>
          <cell r="T10644">
            <v>0</v>
          </cell>
          <cell r="U10644">
            <v>0</v>
          </cell>
          <cell r="V10644">
            <v>0</v>
          </cell>
        </row>
        <row r="10645">
          <cell r="D10645" t="str">
            <v>SPRING</v>
          </cell>
          <cell r="M10645" t="str">
            <v>﻿Đang hoạt động</v>
          </cell>
          <cell r="N10645">
            <v>42718</v>
          </cell>
          <cell r="Q10645">
            <v>1</v>
          </cell>
          <cell r="T10645">
            <v>0</v>
          </cell>
          <cell r="U10645">
            <v>0</v>
          </cell>
          <cell r="V10645">
            <v>0</v>
          </cell>
        </row>
        <row r="10646">
          <cell r="D10646" t="str">
            <v>TCA TEAM</v>
          </cell>
          <cell r="M10646" t="str">
            <v>﻿Đang hoạt động</v>
          </cell>
          <cell r="N10646">
            <v>42718</v>
          </cell>
          <cell r="Q10646">
            <v>0</v>
          </cell>
          <cell r="T10646">
            <v>0</v>
          </cell>
          <cell r="U10646">
            <v>0</v>
          </cell>
          <cell r="V10646">
            <v>0</v>
          </cell>
        </row>
        <row r="10647">
          <cell r="D10647" t="str">
            <v>TCA TEAM</v>
          </cell>
          <cell r="M10647" t="str">
            <v>﻿Đang hoạt động</v>
          </cell>
          <cell r="N10647">
            <v>42718</v>
          </cell>
          <cell r="Q10647">
            <v>0</v>
          </cell>
          <cell r="T10647">
            <v>0</v>
          </cell>
          <cell r="U10647">
            <v>0</v>
          </cell>
          <cell r="V10647">
            <v>0</v>
          </cell>
        </row>
        <row r="10648">
          <cell r="D10648" t="str">
            <v>TCA TEAM</v>
          </cell>
          <cell r="M10648" t="str">
            <v>﻿Đang hoạt động</v>
          </cell>
          <cell r="N10648">
            <v>42758</v>
          </cell>
          <cell r="Q10648">
            <v>0</v>
          </cell>
          <cell r="T10648">
            <v>0</v>
          </cell>
          <cell r="U10648">
            <v>0</v>
          </cell>
          <cell r="V10648">
            <v>0</v>
          </cell>
        </row>
        <row r="10649">
          <cell r="D10649" t="str">
            <v>SUNFLOWER</v>
          </cell>
          <cell r="M10649" t="str">
            <v>﻿Đang hoạt động</v>
          </cell>
          <cell r="N10649">
            <v>42718</v>
          </cell>
          <cell r="Q10649">
            <v>1</v>
          </cell>
          <cell r="T10649">
            <v>0</v>
          </cell>
          <cell r="U10649">
            <v>0</v>
          </cell>
          <cell r="V10649">
            <v>0</v>
          </cell>
        </row>
        <row r="10650">
          <cell r="D10650" t="str">
            <v>TCA TEAM</v>
          </cell>
          <cell r="M10650" t="str">
            <v>﻿Đang hoạt động</v>
          </cell>
          <cell r="N10650">
            <v>42718</v>
          </cell>
          <cell r="Q10650">
            <v>0</v>
          </cell>
          <cell r="T10650">
            <v>0</v>
          </cell>
          <cell r="U10650">
            <v>0</v>
          </cell>
          <cell r="V10650">
            <v>0</v>
          </cell>
        </row>
        <row r="10651">
          <cell r="D10651" t="str">
            <v>TCA TEAM</v>
          </cell>
          <cell r="M10651" t="str">
            <v>﻿Đang hoạt động</v>
          </cell>
          <cell r="N10651">
            <v>42719</v>
          </cell>
          <cell r="Q10651">
            <v>0</v>
          </cell>
          <cell r="T10651">
            <v>0</v>
          </cell>
          <cell r="U10651">
            <v>0</v>
          </cell>
          <cell r="V10651">
            <v>0</v>
          </cell>
        </row>
        <row r="10652">
          <cell r="D10652" t="str">
            <v>TCA TEAM</v>
          </cell>
          <cell r="M10652" t="str">
            <v>﻿Đang hoạt động</v>
          </cell>
          <cell r="N10652">
            <v>42758</v>
          </cell>
          <cell r="Q10652">
            <v>0</v>
          </cell>
          <cell r="T10652">
            <v>0</v>
          </cell>
          <cell r="U10652">
            <v>0</v>
          </cell>
          <cell r="V10652">
            <v>0</v>
          </cell>
        </row>
        <row r="10653">
          <cell r="D10653" t="str">
            <v>TCA TEAM</v>
          </cell>
          <cell r="M10653" t="str">
            <v>﻿Đang hoạt động</v>
          </cell>
          <cell r="N10653">
            <v>42718</v>
          </cell>
          <cell r="Q10653">
            <v>0</v>
          </cell>
          <cell r="T10653">
            <v>0</v>
          </cell>
          <cell r="U10653">
            <v>0</v>
          </cell>
          <cell r="V10653">
            <v>0</v>
          </cell>
        </row>
        <row r="10654">
          <cell r="D10654" t="str">
            <v>TCA TEAM</v>
          </cell>
          <cell r="M10654" t="str">
            <v>﻿Đang hoạt động</v>
          </cell>
          <cell r="N10654">
            <v>42718</v>
          </cell>
          <cell r="Q10654">
            <v>0</v>
          </cell>
          <cell r="T10654">
            <v>0</v>
          </cell>
          <cell r="U10654">
            <v>0</v>
          </cell>
          <cell r="V10654">
            <v>0</v>
          </cell>
        </row>
        <row r="10655">
          <cell r="D10655" t="str">
            <v>TCA TEAM</v>
          </cell>
          <cell r="M10655" t="str">
            <v>﻿Đang hoạt động</v>
          </cell>
          <cell r="N10655">
            <v>42718</v>
          </cell>
          <cell r="Q10655">
            <v>0</v>
          </cell>
          <cell r="T10655">
            <v>0</v>
          </cell>
          <cell r="U10655">
            <v>0</v>
          </cell>
          <cell r="V10655">
            <v>0</v>
          </cell>
        </row>
        <row r="10656">
          <cell r="D10656" t="str">
            <v>GENCASA THANH HÓA</v>
          </cell>
          <cell r="M10656" t="str">
            <v>﻿Đang hoạt động</v>
          </cell>
          <cell r="N10656">
            <v>42720</v>
          </cell>
          <cell r="Q10656">
            <v>0</v>
          </cell>
          <cell r="T10656">
            <v>0</v>
          </cell>
          <cell r="U10656">
            <v>1</v>
          </cell>
          <cell r="V10656">
            <v>0</v>
          </cell>
        </row>
        <row r="10657">
          <cell r="D10657" t="str">
            <v>TCA TEAM</v>
          </cell>
          <cell r="M10657" t="str">
            <v>﻿Đang hoạt động</v>
          </cell>
          <cell r="N10657">
            <v>42718</v>
          </cell>
          <cell r="Q10657">
            <v>0</v>
          </cell>
          <cell r="T10657">
            <v>0</v>
          </cell>
          <cell r="U10657">
            <v>0</v>
          </cell>
          <cell r="V10657">
            <v>0</v>
          </cell>
        </row>
        <row r="10658">
          <cell r="D10658" t="str">
            <v>TCA TEAM</v>
          </cell>
          <cell r="M10658" t="str">
            <v>﻿Đang hoạt động</v>
          </cell>
          <cell r="N10658">
            <v>42718</v>
          </cell>
          <cell r="Q10658">
            <v>0</v>
          </cell>
          <cell r="T10658">
            <v>0</v>
          </cell>
          <cell r="U10658">
            <v>0</v>
          </cell>
          <cell r="V10658">
            <v>0</v>
          </cell>
        </row>
        <row r="10659">
          <cell r="D10659" t="str">
            <v>DANANG1</v>
          </cell>
          <cell r="M10659" t="str">
            <v>﻿Đang hoạt động</v>
          </cell>
          <cell r="N10659">
            <v>42717</v>
          </cell>
          <cell r="Q10659">
            <v>0</v>
          </cell>
          <cell r="T10659">
            <v>0</v>
          </cell>
          <cell r="U10659">
            <v>1</v>
          </cell>
          <cell r="V10659">
            <v>0</v>
          </cell>
        </row>
        <row r="10660">
          <cell r="D10660" t="str">
            <v>TCA TEAM</v>
          </cell>
          <cell r="M10660" t="str">
            <v>﻿Đang hoạt động</v>
          </cell>
          <cell r="N10660">
            <v>42718</v>
          </cell>
          <cell r="Q10660">
            <v>0</v>
          </cell>
          <cell r="T10660">
            <v>0</v>
          </cell>
          <cell r="U10660">
            <v>0</v>
          </cell>
          <cell r="V10660">
            <v>0</v>
          </cell>
        </row>
        <row r="10661">
          <cell r="D10661" t="str">
            <v>TCA TEAM</v>
          </cell>
          <cell r="M10661" t="str">
            <v>﻿Đang hoạt động</v>
          </cell>
          <cell r="N10661">
            <v>42718</v>
          </cell>
          <cell r="Q10661">
            <v>0</v>
          </cell>
          <cell r="T10661">
            <v>0</v>
          </cell>
          <cell r="U10661">
            <v>0</v>
          </cell>
          <cell r="V10661">
            <v>0</v>
          </cell>
        </row>
        <row r="10662">
          <cell r="D10662" t="str">
            <v>TCA TEAM</v>
          </cell>
          <cell r="M10662" t="str">
            <v>﻿Đang hoạt động</v>
          </cell>
          <cell r="N10662">
            <v>42758</v>
          </cell>
          <cell r="Q10662">
            <v>0</v>
          </cell>
          <cell r="T10662">
            <v>0</v>
          </cell>
          <cell r="U10662">
            <v>0</v>
          </cell>
          <cell r="V10662">
            <v>0</v>
          </cell>
        </row>
        <row r="10663">
          <cell r="D10663" t="str">
            <v>TCA TEAM</v>
          </cell>
          <cell r="M10663" t="str">
            <v>﻿Đang hoạt động</v>
          </cell>
          <cell r="N10663">
            <v>42718</v>
          </cell>
          <cell r="Q10663">
            <v>0</v>
          </cell>
          <cell r="T10663">
            <v>0</v>
          </cell>
          <cell r="U10663">
            <v>0</v>
          </cell>
          <cell r="V10663">
            <v>0</v>
          </cell>
        </row>
        <row r="10664">
          <cell r="D10664" t="str">
            <v>GENCASA THANH HÓA</v>
          </cell>
          <cell r="M10664" t="str">
            <v>﻿Đang hoạt động</v>
          </cell>
          <cell r="N10664">
            <v>42731</v>
          </cell>
          <cell r="Q10664">
            <v>1</v>
          </cell>
          <cell r="T10664">
            <v>0</v>
          </cell>
          <cell r="U10664">
            <v>0</v>
          </cell>
          <cell r="V10664">
            <v>0</v>
          </cell>
        </row>
        <row r="10665">
          <cell r="D10665" t="str">
            <v>GENCASA THANH HÓA</v>
          </cell>
          <cell r="M10665" t="str">
            <v>﻿Đang hoạt động</v>
          </cell>
          <cell r="N10665">
            <v>42731</v>
          </cell>
          <cell r="Q10665">
            <v>1</v>
          </cell>
          <cell r="T10665">
            <v>0</v>
          </cell>
          <cell r="U10665">
            <v>0</v>
          </cell>
          <cell r="V10665">
            <v>0</v>
          </cell>
        </row>
        <row r="10666">
          <cell r="D10666" t="str">
            <v>THANH HÓA</v>
          </cell>
          <cell r="M10666" t="str">
            <v>﻿Đang hoạt động</v>
          </cell>
          <cell r="N10666">
            <v>42731</v>
          </cell>
          <cell r="Q10666">
            <v>1</v>
          </cell>
          <cell r="T10666">
            <v>0</v>
          </cell>
          <cell r="U10666">
            <v>0</v>
          </cell>
          <cell r="V10666">
            <v>0</v>
          </cell>
        </row>
        <row r="10667">
          <cell r="D10667" t="str">
            <v>GENCASA THÁI BÌNH</v>
          </cell>
          <cell r="M10667" t="str">
            <v>﻿Đang hoạt động</v>
          </cell>
          <cell r="N10667">
            <v>42718</v>
          </cell>
          <cell r="Q10667">
            <v>1</v>
          </cell>
          <cell r="T10667">
            <v>0</v>
          </cell>
          <cell r="U10667">
            <v>0</v>
          </cell>
          <cell r="V10667">
            <v>0</v>
          </cell>
        </row>
        <row r="10668">
          <cell r="D10668" t="str">
            <v>GENCASA THÁI BÌNH</v>
          </cell>
          <cell r="M10668" t="str">
            <v>﻿Đang hoạt động</v>
          </cell>
          <cell r="N10668">
            <v>42718</v>
          </cell>
          <cell r="Q10668">
            <v>1</v>
          </cell>
          <cell r="T10668">
            <v>0</v>
          </cell>
          <cell r="U10668">
            <v>0</v>
          </cell>
          <cell r="V10668">
            <v>0</v>
          </cell>
        </row>
        <row r="10669">
          <cell r="D10669" t="str">
            <v>GENCASA THÁI BÌNH</v>
          </cell>
          <cell r="M10669" t="str">
            <v>﻿Đang hoạt động</v>
          </cell>
          <cell r="N10669">
            <v>42718</v>
          </cell>
          <cell r="Q10669">
            <v>1</v>
          </cell>
          <cell r="T10669">
            <v>0</v>
          </cell>
          <cell r="U10669">
            <v>0</v>
          </cell>
          <cell r="V10669">
            <v>0</v>
          </cell>
        </row>
        <row r="10670">
          <cell r="D10670" t="str">
            <v>GENCASA THANH HÓA</v>
          </cell>
          <cell r="M10670" t="str">
            <v>﻿Đang hoạt động</v>
          </cell>
          <cell r="N10670">
            <v>42724</v>
          </cell>
          <cell r="Q10670">
            <v>1</v>
          </cell>
          <cell r="T10670">
            <v>0</v>
          </cell>
          <cell r="U10670">
            <v>0</v>
          </cell>
          <cell r="V10670">
            <v>0</v>
          </cell>
        </row>
        <row r="10671">
          <cell r="D10671" t="str">
            <v>GENCASA THÁI BÌNH</v>
          </cell>
          <cell r="M10671" t="str">
            <v>﻿Đang hoạt động</v>
          </cell>
          <cell r="N10671">
            <v>42718</v>
          </cell>
          <cell r="Q10671">
            <v>1</v>
          </cell>
          <cell r="T10671">
            <v>0</v>
          </cell>
          <cell r="U10671">
            <v>0</v>
          </cell>
          <cell r="V10671">
            <v>0</v>
          </cell>
        </row>
        <row r="10672">
          <cell r="D10672" t="str">
            <v>GENCASA THANH HÓA</v>
          </cell>
          <cell r="M10672" t="str">
            <v>﻿Đang hoạt động</v>
          </cell>
          <cell r="N10672">
            <v>42718</v>
          </cell>
          <cell r="Q10672">
            <v>1</v>
          </cell>
          <cell r="T10672">
            <v>0</v>
          </cell>
          <cell r="U10672">
            <v>0</v>
          </cell>
          <cell r="V10672">
            <v>0</v>
          </cell>
        </row>
        <row r="10673">
          <cell r="D10673" t="str">
            <v>GENCASA THANH HÓA</v>
          </cell>
          <cell r="M10673" t="str">
            <v>﻿Đang hoạt động</v>
          </cell>
          <cell r="N10673">
            <v>42718</v>
          </cell>
          <cell r="Q10673">
            <v>1</v>
          </cell>
          <cell r="T10673">
            <v>0</v>
          </cell>
          <cell r="U10673">
            <v>0</v>
          </cell>
          <cell r="V10673">
            <v>0</v>
          </cell>
        </row>
        <row r="10674">
          <cell r="D10674" t="str">
            <v>THANH HÓA</v>
          </cell>
          <cell r="M10674" t="str">
            <v>﻿Đang hoạt động</v>
          </cell>
          <cell r="N10674">
            <v>42731</v>
          </cell>
          <cell r="Q10674">
            <v>1</v>
          </cell>
          <cell r="T10674">
            <v>0</v>
          </cell>
          <cell r="U10674">
            <v>0</v>
          </cell>
          <cell r="V10674">
            <v>0</v>
          </cell>
        </row>
        <row r="10675">
          <cell r="D10675" t="str">
            <v>GENCASA THANH HÓA</v>
          </cell>
          <cell r="M10675" t="str">
            <v>﻿Đang hoạt động</v>
          </cell>
          <cell r="N10675">
            <v>42726</v>
          </cell>
          <cell r="Q10675">
            <v>1</v>
          </cell>
          <cell r="T10675">
            <v>0</v>
          </cell>
          <cell r="U10675">
            <v>0</v>
          </cell>
          <cell r="V10675">
            <v>0</v>
          </cell>
        </row>
        <row r="10676">
          <cell r="D10676" t="str">
            <v>GENCASA THÁI BÌNH</v>
          </cell>
          <cell r="M10676" t="str">
            <v>﻿Đang hoạt động</v>
          </cell>
          <cell r="N10676">
            <v>42718</v>
          </cell>
          <cell r="Q10676">
            <v>1</v>
          </cell>
          <cell r="T10676">
            <v>0</v>
          </cell>
          <cell r="U10676">
            <v>0</v>
          </cell>
          <cell r="V10676">
            <v>0</v>
          </cell>
        </row>
        <row r="10677">
          <cell r="D10677" t="str">
            <v>TCA TEAM</v>
          </cell>
          <cell r="M10677" t="str">
            <v>﻿Đang hoạt động</v>
          </cell>
          <cell r="N10677">
            <v>42718</v>
          </cell>
          <cell r="Q10677">
            <v>0</v>
          </cell>
          <cell r="T10677">
            <v>0</v>
          </cell>
          <cell r="U10677">
            <v>0</v>
          </cell>
          <cell r="V10677">
            <v>0</v>
          </cell>
        </row>
        <row r="10678">
          <cell r="D10678" t="str">
            <v>THANH HÓA</v>
          </cell>
          <cell r="M10678" t="str">
            <v>﻿Đang hoạt động</v>
          </cell>
          <cell r="N10678">
            <v>42731</v>
          </cell>
          <cell r="Q10678">
            <v>1</v>
          </cell>
          <cell r="T10678">
            <v>0</v>
          </cell>
          <cell r="U10678">
            <v>0</v>
          </cell>
          <cell r="V10678">
            <v>0</v>
          </cell>
        </row>
        <row r="10679">
          <cell r="D10679" t="str">
            <v>DANANG1</v>
          </cell>
          <cell r="M10679" t="str">
            <v>﻿Đang hoạt động</v>
          </cell>
          <cell r="N10679">
            <v>42717</v>
          </cell>
          <cell r="Q10679">
            <v>1</v>
          </cell>
          <cell r="T10679">
            <v>0</v>
          </cell>
          <cell r="U10679">
            <v>0</v>
          </cell>
          <cell r="V10679">
            <v>0</v>
          </cell>
        </row>
        <row r="10680">
          <cell r="D10680" t="str">
            <v>GENCASA ĐÀ NẴNG 1</v>
          </cell>
          <cell r="M10680" t="str">
            <v>﻿Đang hoạt động</v>
          </cell>
          <cell r="N10680">
            <v>42717</v>
          </cell>
          <cell r="Q10680">
            <v>1</v>
          </cell>
          <cell r="T10680">
            <v>0</v>
          </cell>
          <cell r="U10680">
            <v>0</v>
          </cell>
          <cell r="V10680">
            <v>0</v>
          </cell>
        </row>
        <row r="10681">
          <cell r="D10681" t="str">
            <v>GENCASA ĐÀ NẴNG 1</v>
          </cell>
          <cell r="M10681" t="str">
            <v>﻿Đang hoạt động</v>
          </cell>
          <cell r="N10681">
            <v>42717</v>
          </cell>
          <cell r="Q10681">
            <v>1</v>
          </cell>
          <cell r="T10681">
            <v>0</v>
          </cell>
          <cell r="U10681">
            <v>0</v>
          </cell>
          <cell r="V10681">
            <v>0</v>
          </cell>
        </row>
        <row r="10682">
          <cell r="D10682" t="str">
            <v>EIB MIỀN NAM 1</v>
          </cell>
          <cell r="M10682" t="str">
            <v>﻿Đã nghỉ việc</v>
          </cell>
          <cell r="N10682">
            <v>41876</v>
          </cell>
          <cell r="Q10682">
            <v>0</v>
          </cell>
          <cell r="T10682">
            <v>0</v>
          </cell>
          <cell r="U10682">
            <v>0</v>
          </cell>
          <cell r="V10682">
            <v>0</v>
          </cell>
        </row>
        <row r="10683">
          <cell r="D10683" t="str">
            <v>GENCASA THÁI BÌNH</v>
          </cell>
          <cell r="M10683" t="str">
            <v>﻿Đã nghỉ việc</v>
          </cell>
          <cell r="N10683">
            <v>42725</v>
          </cell>
          <cell r="Q10683">
            <v>0</v>
          </cell>
          <cell r="T10683">
            <v>0</v>
          </cell>
          <cell r="U10683">
            <v>0</v>
          </cell>
          <cell r="V10683">
            <v>0</v>
          </cell>
        </row>
        <row r="10684">
          <cell r="D10684" t="str">
            <v>SPRING</v>
          </cell>
          <cell r="M10684" t="str">
            <v>﻿Đang hoạt động</v>
          </cell>
          <cell r="N10684">
            <v>42718</v>
          </cell>
          <cell r="Q10684">
            <v>1</v>
          </cell>
          <cell r="T10684">
            <v>0</v>
          </cell>
          <cell r="U10684">
            <v>0</v>
          </cell>
          <cell r="V10684">
            <v>0</v>
          </cell>
        </row>
        <row r="10685">
          <cell r="D10685" t="str">
            <v>EIB MIỀN TRUNG 1</v>
          </cell>
          <cell r="M10685" t="str">
            <v>﻿Đang hoạt động</v>
          </cell>
          <cell r="N10685">
            <v>42751</v>
          </cell>
          <cell r="Q10685">
            <v>0</v>
          </cell>
          <cell r="T10685">
            <v>0</v>
          </cell>
          <cell r="U10685">
            <v>0</v>
          </cell>
          <cell r="V10685">
            <v>0</v>
          </cell>
        </row>
        <row r="10686">
          <cell r="D10686" t="str">
            <v>GENCASA THANH HÓA</v>
          </cell>
          <cell r="M10686" t="str">
            <v>﻿Đang hoạt động</v>
          </cell>
          <cell r="N10686">
            <v>42718</v>
          </cell>
          <cell r="Q10686">
            <v>1</v>
          </cell>
          <cell r="T10686">
            <v>0</v>
          </cell>
          <cell r="U10686">
            <v>0</v>
          </cell>
          <cell r="V10686">
            <v>0</v>
          </cell>
        </row>
        <row r="10687">
          <cell r="D10687" t="str">
            <v>GENCASA THANH HÓA</v>
          </cell>
          <cell r="M10687" t="str">
            <v>﻿Đang hoạt động</v>
          </cell>
          <cell r="N10687">
            <v>42718</v>
          </cell>
          <cell r="Q10687">
            <v>1</v>
          </cell>
          <cell r="T10687">
            <v>0</v>
          </cell>
          <cell r="U10687">
            <v>0</v>
          </cell>
          <cell r="V10687">
            <v>0</v>
          </cell>
        </row>
        <row r="10688">
          <cell r="D10688" t="str">
            <v>DANANG1</v>
          </cell>
          <cell r="M10688" t="str">
            <v>﻿Đang hoạt động</v>
          </cell>
          <cell r="N10688">
            <v>42717</v>
          </cell>
          <cell r="Q10688">
            <v>1</v>
          </cell>
          <cell r="T10688">
            <v>0</v>
          </cell>
          <cell r="U10688">
            <v>0</v>
          </cell>
          <cell r="V10688">
            <v>0</v>
          </cell>
        </row>
        <row r="10689">
          <cell r="D10689" t="str">
            <v>GENCASA THÁI BÌNH</v>
          </cell>
          <cell r="M10689" t="str">
            <v>﻿Đang hoạt động</v>
          </cell>
          <cell r="N10689">
            <v>42718</v>
          </cell>
          <cell r="Q10689">
            <v>1</v>
          </cell>
          <cell r="T10689">
            <v>0</v>
          </cell>
          <cell r="U10689">
            <v>0</v>
          </cell>
          <cell r="V10689">
            <v>0</v>
          </cell>
        </row>
        <row r="10690">
          <cell r="D10690" t="str">
            <v>GENCASA LAM SƠN</v>
          </cell>
          <cell r="M10690" t="str">
            <v>﻿Đang hoạt động</v>
          </cell>
          <cell r="N10690">
            <v>42718</v>
          </cell>
          <cell r="Q10690">
            <v>1</v>
          </cell>
          <cell r="T10690">
            <v>0</v>
          </cell>
          <cell r="U10690">
            <v>0</v>
          </cell>
          <cell r="V10690">
            <v>0</v>
          </cell>
        </row>
        <row r="10691">
          <cell r="D10691" t="str">
            <v>GENCASA ĐÀ NẴNG 1</v>
          </cell>
          <cell r="M10691" t="str">
            <v>﻿Đang hoạt động</v>
          </cell>
          <cell r="N10691">
            <v>42717</v>
          </cell>
          <cell r="Q10691">
            <v>1</v>
          </cell>
          <cell r="T10691">
            <v>0</v>
          </cell>
          <cell r="U10691">
            <v>0</v>
          </cell>
          <cell r="V10691">
            <v>0</v>
          </cell>
        </row>
        <row r="10692">
          <cell r="D10692" t="str">
            <v>GENCASA THÁI BÌNH</v>
          </cell>
          <cell r="M10692" t="str">
            <v>﻿Đang hoạt động</v>
          </cell>
          <cell r="N10692">
            <v>42718</v>
          </cell>
          <cell r="Q10692">
            <v>1</v>
          </cell>
          <cell r="T10692">
            <v>0</v>
          </cell>
          <cell r="U10692">
            <v>0</v>
          </cell>
          <cell r="V10692">
            <v>0</v>
          </cell>
        </row>
        <row r="10693">
          <cell r="D10693" t="str">
            <v>DANANG1</v>
          </cell>
          <cell r="M10693" t="str">
            <v>﻿Đang hoạt động</v>
          </cell>
          <cell r="N10693">
            <v>42717</v>
          </cell>
          <cell r="Q10693">
            <v>1</v>
          </cell>
          <cell r="T10693">
            <v>0</v>
          </cell>
          <cell r="U10693">
            <v>0</v>
          </cell>
          <cell r="V10693">
            <v>0</v>
          </cell>
        </row>
        <row r="10694">
          <cell r="D10694" t="str">
            <v>GENCASA LAM SƠN</v>
          </cell>
          <cell r="M10694" t="str">
            <v>﻿Đang hoạt động</v>
          </cell>
          <cell r="N10694">
            <v>42718</v>
          </cell>
          <cell r="Q10694">
            <v>1</v>
          </cell>
          <cell r="T10694">
            <v>0</v>
          </cell>
          <cell r="U10694">
            <v>0</v>
          </cell>
          <cell r="V10694">
            <v>0</v>
          </cell>
        </row>
        <row r="10695">
          <cell r="D10695" t="str">
            <v>GENCASA THÁI BÌNH</v>
          </cell>
          <cell r="M10695" t="str">
            <v>﻿Đang hoạt động</v>
          </cell>
          <cell r="N10695">
            <v>42718</v>
          </cell>
          <cell r="Q10695">
            <v>1</v>
          </cell>
          <cell r="T10695">
            <v>0</v>
          </cell>
          <cell r="U10695">
            <v>0</v>
          </cell>
          <cell r="V10695">
            <v>0</v>
          </cell>
        </row>
        <row r="10696">
          <cell r="D10696" t="str">
            <v>SPRING</v>
          </cell>
          <cell r="M10696" t="str">
            <v>﻿Đang hoạt động</v>
          </cell>
          <cell r="N10696">
            <v>42718</v>
          </cell>
          <cell r="Q10696">
            <v>1</v>
          </cell>
          <cell r="T10696">
            <v>0</v>
          </cell>
          <cell r="U10696">
            <v>0</v>
          </cell>
          <cell r="V10696">
            <v>0</v>
          </cell>
        </row>
        <row r="10697">
          <cell r="D10697" t="str">
            <v>SPRING</v>
          </cell>
          <cell r="M10697" t="str">
            <v>﻿Đang hoạt động</v>
          </cell>
          <cell r="N10697">
            <v>42746</v>
          </cell>
          <cell r="Q10697">
            <v>1</v>
          </cell>
          <cell r="T10697">
            <v>0</v>
          </cell>
          <cell r="U10697">
            <v>0</v>
          </cell>
          <cell r="V10697">
            <v>0</v>
          </cell>
        </row>
        <row r="10698">
          <cell r="D10698" t="str">
            <v>THANH HÓA</v>
          </cell>
          <cell r="M10698" t="str">
            <v>﻿Đang hoạt động</v>
          </cell>
          <cell r="N10698">
            <v>42718</v>
          </cell>
          <cell r="Q10698">
            <v>1</v>
          </cell>
          <cell r="T10698">
            <v>0</v>
          </cell>
          <cell r="U10698">
            <v>0</v>
          </cell>
          <cell r="V10698">
            <v>0</v>
          </cell>
        </row>
        <row r="10699">
          <cell r="D10699" t="str">
            <v>DANANG1</v>
          </cell>
          <cell r="M10699" t="str">
            <v>﻿Đang hoạt động</v>
          </cell>
          <cell r="N10699">
            <v>42717</v>
          </cell>
          <cell r="Q10699">
            <v>1</v>
          </cell>
          <cell r="T10699">
            <v>0</v>
          </cell>
          <cell r="U10699">
            <v>0</v>
          </cell>
          <cell r="V10699">
            <v>0</v>
          </cell>
        </row>
        <row r="10700">
          <cell r="D10700" t="str">
            <v>DANANG1</v>
          </cell>
          <cell r="M10700" t="str">
            <v>﻿Đang hoạt động</v>
          </cell>
          <cell r="N10700">
            <v>42717</v>
          </cell>
          <cell r="Q10700">
            <v>1</v>
          </cell>
          <cell r="T10700">
            <v>0</v>
          </cell>
          <cell r="U10700">
            <v>0</v>
          </cell>
          <cell r="V10700">
            <v>0</v>
          </cell>
        </row>
        <row r="10701">
          <cell r="D10701" t="str">
            <v>DANANG1</v>
          </cell>
          <cell r="M10701" t="str">
            <v>﻿Đang hoạt động</v>
          </cell>
          <cell r="N10701">
            <v>42717</v>
          </cell>
          <cell r="Q10701">
            <v>1</v>
          </cell>
          <cell r="T10701">
            <v>0</v>
          </cell>
          <cell r="U10701">
            <v>0</v>
          </cell>
          <cell r="V10701">
            <v>0</v>
          </cell>
        </row>
        <row r="10702">
          <cell r="D10702" t="str">
            <v>SPRING</v>
          </cell>
          <cell r="M10702" t="str">
            <v>﻿Đang hoạt động</v>
          </cell>
          <cell r="N10702">
            <v>42724</v>
          </cell>
          <cell r="Q10702">
            <v>1</v>
          </cell>
          <cell r="T10702">
            <v>0</v>
          </cell>
          <cell r="U10702">
            <v>0</v>
          </cell>
          <cell r="V10702">
            <v>0</v>
          </cell>
        </row>
        <row r="10703">
          <cell r="D10703" t="str">
            <v>GENCASA THANH HÓA</v>
          </cell>
          <cell r="M10703" t="str">
            <v>﻿Đang hoạt động</v>
          </cell>
          <cell r="N10703">
            <v>42726</v>
          </cell>
          <cell r="Q10703">
            <v>1</v>
          </cell>
          <cell r="T10703">
            <v>0</v>
          </cell>
          <cell r="U10703">
            <v>0</v>
          </cell>
          <cell r="V10703">
            <v>0</v>
          </cell>
        </row>
        <row r="10704">
          <cell r="D10704" t="str">
            <v>GENCASA ĐÀ NẴNG 1</v>
          </cell>
          <cell r="M10704" t="str">
            <v>﻿Đang hoạt động</v>
          </cell>
          <cell r="N10704">
            <v>42731</v>
          </cell>
          <cell r="Q10704">
            <v>1</v>
          </cell>
          <cell r="T10704">
            <v>0</v>
          </cell>
          <cell r="U10704">
            <v>0</v>
          </cell>
          <cell r="V10704">
            <v>0</v>
          </cell>
        </row>
        <row r="10705">
          <cell r="D10705" t="str">
            <v>CẦN THƠ</v>
          </cell>
          <cell r="M10705" t="str">
            <v>﻿Đang hoạt động</v>
          </cell>
          <cell r="N10705">
            <v>42718</v>
          </cell>
          <cell r="Q10705">
            <v>1</v>
          </cell>
          <cell r="T10705">
            <v>0</v>
          </cell>
          <cell r="U10705">
            <v>0</v>
          </cell>
          <cell r="V10705">
            <v>0</v>
          </cell>
        </row>
        <row r="10706">
          <cell r="D10706" t="str">
            <v>SPRING</v>
          </cell>
          <cell r="M10706" t="str">
            <v>﻿Đang hoạt động</v>
          </cell>
          <cell r="N10706">
            <v>42718</v>
          </cell>
          <cell r="Q10706">
            <v>1</v>
          </cell>
          <cell r="T10706">
            <v>0</v>
          </cell>
          <cell r="U10706">
            <v>0</v>
          </cell>
          <cell r="V10706">
            <v>0</v>
          </cell>
        </row>
        <row r="10707">
          <cell r="D10707" t="str">
            <v>CẦN THƠ</v>
          </cell>
          <cell r="M10707" t="str">
            <v>﻿Đang hoạt động</v>
          </cell>
          <cell r="N10707">
            <v>42718</v>
          </cell>
          <cell r="Q10707">
            <v>1</v>
          </cell>
          <cell r="T10707">
            <v>0</v>
          </cell>
          <cell r="U10707">
            <v>0</v>
          </cell>
          <cell r="V10707">
            <v>0</v>
          </cell>
        </row>
        <row r="10708">
          <cell r="D10708" t="str">
            <v>SPRING</v>
          </cell>
          <cell r="M10708" t="str">
            <v>﻿Đang hoạt động</v>
          </cell>
          <cell r="N10708">
            <v>42718</v>
          </cell>
          <cell r="Q10708">
            <v>1</v>
          </cell>
          <cell r="T10708">
            <v>0</v>
          </cell>
          <cell r="U10708">
            <v>0</v>
          </cell>
          <cell r="V10708">
            <v>0</v>
          </cell>
        </row>
        <row r="10709">
          <cell r="D10709" t="str">
            <v>GENCASA THÁI BÌNH</v>
          </cell>
          <cell r="M10709" t="str">
            <v>﻿Đang hoạt động</v>
          </cell>
          <cell r="N10709">
            <v>42718</v>
          </cell>
          <cell r="Q10709">
            <v>1</v>
          </cell>
          <cell r="T10709">
            <v>0</v>
          </cell>
          <cell r="U10709">
            <v>0</v>
          </cell>
          <cell r="V10709">
            <v>0</v>
          </cell>
        </row>
        <row r="10710">
          <cell r="D10710" t="str">
            <v>GENCASA THANH HÓA</v>
          </cell>
          <cell r="M10710" t="str">
            <v>﻿Đang hoạt động</v>
          </cell>
          <cell r="N10710">
            <v>42746</v>
          </cell>
          <cell r="Q10710">
            <v>1</v>
          </cell>
          <cell r="T10710">
            <v>0</v>
          </cell>
          <cell r="U10710">
            <v>0</v>
          </cell>
          <cell r="V10710">
            <v>0</v>
          </cell>
        </row>
        <row r="10711">
          <cell r="D10711" t="str">
            <v>DANANG1</v>
          </cell>
          <cell r="M10711" t="str">
            <v>﻿Đang hoạt động</v>
          </cell>
          <cell r="N10711">
            <v>42731</v>
          </cell>
          <cell r="Q10711">
            <v>1</v>
          </cell>
          <cell r="T10711">
            <v>0</v>
          </cell>
          <cell r="U10711">
            <v>0</v>
          </cell>
          <cell r="V10711">
            <v>0</v>
          </cell>
        </row>
        <row r="10712">
          <cell r="D10712" t="str">
            <v>THANH HÓA</v>
          </cell>
          <cell r="M10712" t="str">
            <v>﻿Đang hoạt động</v>
          </cell>
          <cell r="N10712">
            <v>42718</v>
          </cell>
          <cell r="Q10712">
            <v>1</v>
          </cell>
          <cell r="T10712">
            <v>0</v>
          </cell>
          <cell r="U10712">
            <v>0</v>
          </cell>
          <cell r="V10712">
            <v>0</v>
          </cell>
        </row>
        <row r="10713">
          <cell r="D10713" t="str">
            <v>GENCASA THÁI BÌNH</v>
          </cell>
          <cell r="M10713" t="str">
            <v>﻿Đang hoạt động</v>
          </cell>
          <cell r="N10713">
            <v>42718</v>
          </cell>
          <cell r="Q10713">
            <v>1</v>
          </cell>
          <cell r="T10713">
            <v>0</v>
          </cell>
          <cell r="U10713">
            <v>0</v>
          </cell>
          <cell r="V10713">
            <v>0</v>
          </cell>
        </row>
        <row r="10714">
          <cell r="D10714" t="str">
            <v>GENCASA THANH HÓA</v>
          </cell>
          <cell r="M10714" t="str">
            <v>﻿Đang hoạt động</v>
          </cell>
          <cell r="N10714">
            <v>42718</v>
          </cell>
          <cell r="Q10714">
            <v>1</v>
          </cell>
          <cell r="T10714">
            <v>0</v>
          </cell>
          <cell r="U10714">
            <v>0</v>
          </cell>
          <cell r="V10714">
            <v>0</v>
          </cell>
        </row>
        <row r="10715">
          <cell r="D10715" t="str">
            <v>GENCASA THÁI BÌNH</v>
          </cell>
          <cell r="M10715" t="str">
            <v>﻿Đang hoạt động</v>
          </cell>
          <cell r="N10715">
            <v>42718</v>
          </cell>
          <cell r="Q10715">
            <v>1</v>
          </cell>
          <cell r="T10715">
            <v>0</v>
          </cell>
          <cell r="U10715">
            <v>0</v>
          </cell>
          <cell r="V10715">
            <v>0</v>
          </cell>
        </row>
        <row r="10716">
          <cell r="D10716" t="str">
            <v>GENCASA THANH HÓA</v>
          </cell>
          <cell r="M10716" t="str">
            <v>﻿Đang hoạt động</v>
          </cell>
          <cell r="N10716">
            <v>42718</v>
          </cell>
          <cell r="Q10716">
            <v>1</v>
          </cell>
          <cell r="T10716">
            <v>0</v>
          </cell>
          <cell r="U10716">
            <v>0</v>
          </cell>
          <cell r="V10716">
            <v>0</v>
          </cell>
        </row>
        <row r="10717">
          <cell r="D10717" t="str">
            <v>GENCASA THANH HÓA</v>
          </cell>
          <cell r="M10717" t="str">
            <v>﻿Đang hoạt động</v>
          </cell>
          <cell r="N10717">
            <v>42718</v>
          </cell>
          <cell r="Q10717">
            <v>1</v>
          </cell>
          <cell r="T10717">
            <v>0</v>
          </cell>
          <cell r="U10717">
            <v>0</v>
          </cell>
          <cell r="V10717">
            <v>0</v>
          </cell>
        </row>
        <row r="10718">
          <cell r="D10718" t="str">
            <v>GENCASA THANH HÓA</v>
          </cell>
          <cell r="M10718" t="str">
            <v>﻿Đang hoạt động</v>
          </cell>
          <cell r="N10718">
            <v>42718</v>
          </cell>
          <cell r="Q10718">
            <v>1</v>
          </cell>
          <cell r="T10718">
            <v>0</v>
          </cell>
          <cell r="U10718">
            <v>0</v>
          </cell>
          <cell r="V10718">
            <v>0</v>
          </cell>
        </row>
        <row r="10719">
          <cell r="D10719" t="str">
            <v>GENCASA THANH HÓA</v>
          </cell>
          <cell r="M10719" t="str">
            <v>﻿Đang hoạt động</v>
          </cell>
          <cell r="N10719">
            <v>42793</v>
          </cell>
          <cell r="Q10719">
            <v>1</v>
          </cell>
          <cell r="T10719">
            <v>0</v>
          </cell>
          <cell r="U10719">
            <v>0</v>
          </cell>
          <cell r="V10719">
            <v>0</v>
          </cell>
        </row>
        <row r="10720">
          <cell r="D10720" t="str">
            <v>GENCASA THANH HÓA</v>
          </cell>
          <cell r="M10720" t="str">
            <v>﻿Đang hoạt động</v>
          </cell>
          <cell r="N10720">
            <v>42718</v>
          </cell>
          <cell r="Q10720">
            <v>1</v>
          </cell>
          <cell r="T10720">
            <v>0</v>
          </cell>
          <cell r="U10720">
            <v>0</v>
          </cell>
          <cell r="V10720">
            <v>0</v>
          </cell>
        </row>
        <row r="10721">
          <cell r="D10721" t="str">
            <v>GENCASA THÁI BÌNH</v>
          </cell>
          <cell r="M10721" t="str">
            <v>﻿Đang hoạt động</v>
          </cell>
          <cell r="N10721">
            <v>42718</v>
          </cell>
          <cell r="Q10721">
            <v>1</v>
          </cell>
          <cell r="T10721">
            <v>0</v>
          </cell>
          <cell r="U10721">
            <v>0</v>
          </cell>
          <cell r="V10721">
            <v>0</v>
          </cell>
        </row>
        <row r="10722">
          <cell r="D10722" t="str">
            <v>GENCASA THANH HÓA</v>
          </cell>
          <cell r="M10722" t="str">
            <v>﻿Đang hoạt động</v>
          </cell>
          <cell r="N10722">
            <v>42718</v>
          </cell>
          <cell r="Q10722">
            <v>1</v>
          </cell>
          <cell r="T10722">
            <v>0</v>
          </cell>
          <cell r="U10722">
            <v>0</v>
          </cell>
          <cell r="V10722">
            <v>0</v>
          </cell>
        </row>
        <row r="10723">
          <cell r="D10723" t="str">
            <v>THANH HÓA</v>
          </cell>
          <cell r="M10723" t="str">
            <v>﻿Đang hoạt động</v>
          </cell>
          <cell r="N10723">
            <v>42731</v>
          </cell>
          <cell r="Q10723">
            <v>1</v>
          </cell>
          <cell r="T10723">
            <v>0</v>
          </cell>
          <cell r="U10723">
            <v>0</v>
          </cell>
          <cell r="V10723">
            <v>0</v>
          </cell>
        </row>
        <row r="10724">
          <cell r="D10724" t="str">
            <v>GENCASA THANH HÓA</v>
          </cell>
          <cell r="M10724" t="str">
            <v>﻿Đang hoạt động</v>
          </cell>
          <cell r="N10724">
            <v>42786</v>
          </cell>
          <cell r="Q10724">
            <v>1</v>
          </cell>
          <cell r="T10724">
            <v>0</v>
          </cell>
          <cell r="U10724">
            <v>0</v>
          </cell>
          <cell r="V10724">
            <v>0</v>
          </cell>
        </row>
        <row r="10725">
          <cell r="D10725" t="str">
            <v>GENCASA THÁI BÌNH</v>
          </cell>
          <cell r="M10725" t="str">
            <v>﻿Đang hoạt động</v>
          </cell>
          <cell r="N10725">
            <v>42718</v>
          </cell>
          <cell r="Q10725">
            <v>1</v>
          </cell>
          <cell r="T10725">
            <v>0</v>
          </cell>
          <cell r="U10725">
            <v>0</v>
          </cell>
          <cell r="V10725">
            <v>0</v>
          </cell>
        </row>
        <row r="10726">
          <cell r="D10726" t="str">
            <v>VICTORY</v>
          </cell>
          <cell r="M10726" t="str">
            <v>﻿Đang hoạt động</v>
          </cell>
          <cell r="N10726">
            <v>42718</v>
          </cell>
          <cell r="Q10726">
            <v>0</v>
          </cell>
          <cell r="T10726">
            <v>0</v>
          </cell>
          <cell r="U10726">
            <v>1</v>
          </cell>
          <cell r="V10726">
            <v>0</v>
          </cell>
        </row>
        <row r="10727">
          <cell r="D10727" t="str">
            <v>SPRING</v>
          </cell>
          <cell r="M10727" t="str">
            <v>﻿Đang hoạt động</v>
          </cell>
          <cell r="N10727">
            <v>42718</v>
          </cell>
          <cell r="Q10727">
            <v>1</v>
          </cell>
          <cell r="T10727">
            <v>0</v>
          </cell>
          <cell r="U10727">
            <v>0</v>
          </cell>
          <cell r="V10727">
            <v>0</v>
          </cell>
        </row>
        <row r="10728">
          <cell r="D10728" t="str">
            <v>GENCASA THÁI BÌNH</v>
          </cell>
          <cell r="M10728" t="str">
            <v>﻿Đang hoạt động</v>
          </cell>
          <cell r="N10728">
            <v>42718</v>
          </cell>
          <cell r="Q10728">
            <v>1</v>
          </cell>
          <cell r="T10728">
            <v>0</v>
          </cell>
          <cell r="U10728">
            <v>0</v>
          </cell>
          <cell r="V10728">
            <v>0</v>
          </cell>
        </row>
        <row r="10729">
          <cell r="D10729" t="str">
            <v>GENCASA THÁI BÌNH</v>
          </cell>
          <cell r="M10729" t="str">
            <v>﻿Đang hoạt động</v>
          </cell>
          <cell r="N10729">
            <v>42718</v>
          </cell>
          <cell r="Q10729">
            <v>0</v>
          </cell>
          <cell r="T10729">
            <v>0</v>
          </cell>
          <cell r="U10729">
            <v>1</v>
          </cell>
          <cell r="V10729">
            <v>0</v>
          </cell>
        </row>
        <row r="10730">
          <cell r="D10730" t="str">
            <v>GENCASA THÁI BÌNH</v>
          </cell>
          <cell r="M10730" t="str">
            <v>﻿Đang hoạt động</v>
          </cell>
          <cell r="N10730">
            <v>42718</v>
          </cell>
          <cell r="Q10730">
            <v>1</v>
          </cell>
          <cell r="T10730">
            <v>0</v>
          </cell>
          <cell r="U10730">
            <v>0</v>
          </cell>
          <cell r="V10730">
            <v>0</v>
          </cell>
        </row>
        <row r="10731">
          <cell r="D10731" t="str">
            <v>THE CAPITAL</v>
          </cell>
          <cell r="M10731" t="str">
            <v>﻿Đang hoạt động</v>
          </cell>
          <cell r="N10731">
            <v>42718</v>
          </cell>
          <cell r="Q10731">
            <v>1</v>
          </cell>
          <cell r="T10731">
            <v>0</v>
          </cell>
          <cell r="U10731">
            <v>0</v>
          </cell>
          <cell r="V10731">
            <v>0</v>
          </cell>
        </row>
        <row r="10732">
          <cell r="D10732" t="str">
            <v>GENCASA THÁI BÌNH</v>
          </cell>
          <cell r="M10732" t="str">
            <v>﻿Đang hoạt động</v>
          </cell>
          <cell r="N10732">
            <v>42725</v>
          </cell>
          <cell r="Q10732">
            <v>1</v>
          </cell>
          <cell r="T10732">
            <v>0</v>
          </cell>
          <cell r="U10732">
            <v>0</v>
          </cell>
          <cell r="V10732">
            <v>0</v>
          </cell>
        </row>
        <row r="10733">
          <cell r="D10733" t="str">
            <v>LUCKY CAT</v>
          </cell>
          <cell r="M10733" t="str">
            <v>﻿Đang hoạt động</v>
          </cell>
          <cell r="N10733">
            <v>42717</v>
          </cell>
          <cell r="Q10733">
            <v>1</v>
          </cell>
          <cell r="T10733">
            <v>0</v>
          </cell>
          <cell r="U10733">
            <v>0</v>
          </cell>
          <cell r="V10733">
            <v>0</v>
          </cell>
        </row>
        <row r="10734">
          <cell r="D10734" t="str">
            <v>GENCASA THANH HÓA</v>
          </cell>
          <cell r="M10734" t="str">
            <v>﻿Đang hoạt động</v>
          </cell>
          <cell r="N10734">
            <v>42720</v>
          </cell>
          <cell r="Q10734">
            <v>1</v>
          </cell>
          <cell r="T10734">
            <v>0</v>
          </cell>
          <cell r="U10734">
            <v>0</v>
          </cell>
          <cell r="V10734">
            <v>0</v>
          </cell>
        </row>
        <row r="10735">
          <cell r="D10735" t="str">
            <v>GENCASA THANH HÓA</v>
          </cell>
          <cell r="M10735" t="str">
            <v>﻿Đang hoạt động</v>
          </cell>
          <cell r="N10735">
            <v>42718</v>
          </cell>
          <cell r="Q10735">
            <v>1</v>
          </cell>
          <cell r="T10735">
            <v>0</v>
          </cell>
          <cell r="U10735">
            <v>0</v>
          </cell>
          <cell r="V10735">
            <v>0</v>
          </cell>
        </row>
        <row r="10736">
          <cell r="D10736" t="str">
            <v>GENCASA THANH HÓA</v>
          </cell>
          <cell r="M10736" t="str">
            <v>﻿Đang hoạt động</v>
          </cell>
          <cell r="N10736">
            <v>42786</v>
          </cell>
          <cell r="Q10736">
            <v>1</v>
          </cell>
          <cell r="T10736">
            <v>0</v>
          </cell>
          <cell r="U10736">
            <v>0</v>
          </cell>
          <cell r="V10736">
            <v>0</v>
          </cell>
        </row>
        <row r="10737">
          <cell r="D10737" t="str">
            <v>GENCASA THÁI BÌNH</v>
          </cell>
          <cell r="M10737" t="str">
            <v>﻿Đang hoạt động</v>
          </cell>
          <cell r="N10737">
            <v>42718</v>
          </cell>
          <cell r="Q10737">
            <v>0</v>
          </cell>
          <cell r="T10737">
            <v>0</v>
          </cell>
          <cell r="U10737">
            <v>1</v>
          </cell>
          <cell r="V10737">
            <v>0</v>
          </cell>
        </row>
        <row r="10738">
          <cell r="D10738" t="str">
            <v>GENCASA THANH HÓA</v>
          </cell>
          <cell r="M10738" t="str">
            <v>﻿Đang hoạt động</v>
          </cell>
          <cell r="N10738">
            <v>42718</v>
          </cell>
          <cell r="Q10738">
            <v>1</v>
          </cell>
          <cell r="T10738">
            <v>0</v>
          </cell>
          <cell r="U10738">
            <v>0</v>
          </cell>
          <cell r="V10738">
            <v>0</v>
          </cell>
        </row>
        <row r="10739">
          <cell r="D10739" t="str">
            <v>GENCASA THÁI BÌNH</v>
          </cell>
          <cell r="M10739" t="str">
            <v>﻿Đã nghỉ việc</v>
          </cell>
          <cell r="N10739">
            <v>42718</v>
          </cell>
          <cell r="Q10739">
            <v>0</v>
          </cell>
          <cell r="T10739">
            <v>0</v>
          </cell>
          <cell r="U10739">
            <v>0</v>
          </cell>
          <cell r="V10739">
            <v>0</v>
          </cell>
        </row>
        <row r="10740">
          <cell r="D10740" t="str">
            <v>GENCASA THÁI BÌNH</v>
          </cell>
          <cell r="M10740" t="str">
            <v>﻿Đang hoạt động</v>
          </cell>
          <cell r="N10740">
            <v>42725</v>
          </cell>
          <cell r="Q10740">
            <v>1</v>
          </cell>
          <cell r="T10740">
            <v>0</v>
          </cell>
          <cell r="U10740">
            <v>0</v>
          </cell>
          <cell r="V10740">
            <v>0</v>
          </cell>
        </row>
        <row r="10741">
          <cell r="D10741" t="str">
            <v>GENCASA THÁI BÌNH</v>
          </cell>
          <cell r="M10741" t="str">
            <v>﻿Đang hoạt động</v>
          </cell>
          <cell r="N10741">
            <v>42718</v>
          </cell>
          <cell r="Q10741">
            <v>1</v>
          </cell>
          <cell r="T10741">
            <v>0</v>
          </cell>
          <cell r="U10741">
            <v>0</v>
          </cell>
          <cell r="V10741">
            <v>0</v>
          </cell>
        </row>
        <row r="10742">
          <cell r="D10742" t="str">
            <v>GENCASA THÁI BÌNH</v>
          </cell>
          <cell r="M10742" t="str">
            <v>﻿Đang hoạt động</v>
          </cell>
          <cell r="N10742">
            <v>42731</v>
          </cell>
          <cell r="Q10742">
            <v>1</v>
          </cell>
          <cell r="T10742">
            <v>0</v>
          </cell>
          <cell r="U10742">
            <v>0</v>
          </cell>
          <cell r="V10742">
            <v>0</v>
          </cell>
        </row>
        <row r="10743">
          <cell r="D10743" t="str">
            <v>GENCASA THANH HÓA</v>
          </cell>
          <cell r="M10743" t="str">
            <v>﻿Đang hoạt động</v>
          </cell>
          <cell r="N10743">
            <v>42746</v>
          </cell>
          <cell r="Q10743">
            <v>1</v>
          </cell>
          <cell r="T10743">
            <v>0</v>
          </cell>
          <cell r="U10743">
            <v>0</v>
          </cell>
          <cell r="V10743">
            <v>0</v>
          </cell>
        </row>
        <row r="10744">
          <cell r="D10744" t="str">
            <v>GENCASA THÁI BÌNH</v>
          </cell>
          <cell r="M10744" t="str">
            <v>﻿Đang hoạt động</v>
          </cell>
          <cell r="N10744">
            <v>42718</v>
          </cell>
          <cell r="Q10744">
            <v>1</v>
          </cell>
          <cell r="T10744">
            <v>0</v>
          </cell>
          <cell r="U10744">
            <v>0</v>
          </cell>
          <cell r="V10744">
            <v>0</v>
          </cell>
        </row>
        <row r="10745">
          <cell r="D10745" t="str">
            <v>GENCASA NAM ĐỊNH</v>
          </cell>
          <cell r="M10745" t="str">
            <v>﻿Đang hoạt động</v>
          </cell>
          <cell r="N10745">
            <v>42727</v>
          </cell>
          <cell r="Q10745">
            <v>1</v>
          </cell>
          <cell r="T10745">
            <v>0</v>
          </cell>
          <cell r="U10745">
            <v>0</v>
          </cell>
          <cell r="V10745">
            <v>0</v>
          </cell>
        </row>
        <row r="10746">
          <cell r="D10746" t="str">
            <v>GENCASA NAM ĐỊNH</v>
          </cell>
          <cell r="M10746" t="str">
            <v>﻿Đang hoạt động</v>
          </cell>
          <cell r="N10746">
            <v>42727</v>
          </cell>
          <cell r="Q10746">
            <v>1</v>
          </cell>
          <cell r="T10746">
            <v>0</v>
          </cell>
          <cell r="U10746">
            <v>0</v>
          </cell>
          <cell r="V10746">
            <v>0</v>
          </cell>
        </row>
        <row r="10747">
          <cell r="D10747" t="str">
            <v>GENCASA NGHỆ AN</v>
          </cell>
          <cell r="M10747" t="str">
            <v>﻿Đang hoạt động</v>
          </cell>
          <cell r="N10747">
            <v>42718</v>
          </cell>
          <cell r="Q10747">
            <v>1</v>
          </cell>
          <cell r="T10747">
            <v>0</v>
          </cell>
          <cell r="U10747">
            <v>0</v>
          </cell>
          <cell r="V10747">
            <v>0</v>
          </cell>
        </row>
        <row r="10748">
          <cell r="D10748" t="str">
            <v>GENCASA NGHỆ AN</v>
          </cell>
          <cell r="M10748" t="str">
            <v>﻿Đang hoạt động</v>
          </cell>
          <cell r="N10748">
            <v>42718</v>
          </cell>
          <cell r="Q10748">
            <v>1</v>
          </cell>
          <cell r="T10748">
            <v>0</v>
          </cell>
          <cell r="U10748">
            <v>0</v>
          </cell>
          <cell r="V10748">
            <v>0</v>
          </cell>
        </row>
        <row r="10749">
          <cell r="D10749" t="str">
            <v>GENCASA NGHỆ AN</v>
          </cell>
          <cell r="M10749" t="str">
            <v>﻿Đang hoạt động</v>
          </cell>
          <cell r="N10749">
            <v>42718</v>
          </cell>
          <cell r="Q10749">
            <v>0</v>
          </cell>
          <cell r="T10749">
            <v>0</v>
          </cell>
          <cell r="U10749">
            <v>1</v>
          </cell>
          <cell r="V10749">
            <v>0</v>
          </cell>
        </row>
        <row r="10750">
          <cell r="D10750" t="str">
            <v>GENCASA ĐÀ NẴNG 1</v>
          </cell>
          <cell r="M10750" t="str">
            <v>﻿Đang hoạt động</v>
          </cell>
          <cell r="N10750">
            <v>42718</v>
          </cell>
          <cell r="Q10750">
            <v>1</v>
          </cell>
          <cell r="T10750">
            <v>0</v>
          </cell>
          <cell r="U10750">
            <v>0</v>
          </cell>
          <cell r="V10750">
            <v>0</v>
          </cell>
        </row>
        <row r="10751">
          <cell r="D10751" t="str">
            <v>SPRING</v>
          </cell>
          <cell r="M10751" t="str">
            <v>﻿Đang hoạt động</v>
          </cell>
          <cell r="N10751">
            <v>42718</v>
          </cell>
          <cell r="Q10751">
            <v>1</v>
          </cell>
          <cell r="T10751">
            <v>0</v>
          </cell>
          <cell r="U10751">
            <v>0</v>
          </cell>
          <cell r="V10751">
            <v>0</v>
          </cell>
        </row>
        <row r="10752">
          <cell r="D10752" t="str">
            <v>GENCASA NGHỆ AN</v>
          </cell>
          <cell r="M10752" t="str">
            <v>﻿Đang hoạt động</v>
          </cell>
          <cell r="N10752">
            <v>42718</v>
          </cell>
          <cell r="Q10752">
            <v>1</v>
          </cell>
          <cell r="T10752">
            <v>0</v>
          </cell>
          <cell r="U10752">
            <v>0</v>
          </cell>
          <cell r="V10752">
            <v>0</v>
          </cell>
        </row>
        <row r="10753">
          <cell r="D10753" t="str">
            <v>GENCASA NGHỆ AN</v>
          </cell>
          <cell r="M10753" t="str">
            <v>﻿Đang hoạt động</v>
          </cell>
          <cell r="N10753">
            <v>42718</v>
          </cell>
          <cell r="Q10753">
            <v>0</v>
          </cell>
          <cell r="T10753">
            <v>0</v>
          </cell>
          <cell r="U10753">
            <v>1</v>
          </cell>
          <cell r="V10753">
            <v>0</v>
          </cell>
        </row>
        <row r="10754">
          <cell r="D10754" t="str">
            <v>MDRT BH</v>
          </cell>
          <cell r="M10754" t="str">
            <v>﻿Đang hoạt động</v>
          </cell>
          <cell r="N10754">
            <v>42724</v>
          </cell>
          <cell r="Q10754">
            <v>1</v>
          </cell>
          <cell r="T10754">
            <v>0</v>
          </cell>
          <cell r="U10754">
            <v>0</v>
          </cell>
          <cell r="V10754">
            <v>0</v>
          </cell>
        </row>
        <row r="10755">
          <cell r="D10755" t="str">
            <v>SPRING</v>
          </cell>
          <cell r="M10755" t="str">
            <v>﻿Đang hoạt động</v>
          </cell>
          <cell r="N10755">
            <v>42718</v>
          </cell>
          <cell r="Q10755">
            <v>1</v>
          </cell>
          <cell r="T10755">
            <v>0</v>
          </cell>
          <cell r="U10755">
            <v>0</v>
          </cell>
          <cell r="V10755">
            <v>0</v>
          </cell>
        </row>
        <row r="10756">
          <cell r="D10756" t="str">
            <v>MDRT BH</v>
          </cell>
          <cell r="M10756" t="str">
            <v>﻿Đang hoạt động</v>
          </cell>
          <cell r="N10756">
            <v>42731</v>
          </cell>
          <cell r="Q10756">
            <v>1</v>
          </cell>
          <cell r="T10756">
            <v>0</v>
          </cell>
          <cell r="U10756">
            <v>0</v>
          </cell>
          <cell r="V10756">
            <v>0</v>
          </cell>
        </row>
        <row r="10757">
          <cell r="D10757" t="str">
            <v>GENCASA NGHỆ AN</v>
          </cell>
          <cell r="M10757" t="str">
            <v>﻿Đang hoạt động</v>
          </cell>
          <cell r="N10757">
            <v>42718</v>
          </cell>
          <cell r="Q10757">
            <v>1</v>
          </cell>
          <cell r="T10757">
            <v>0</v>
          </cell>
          <cell r="U10757">
            <v>0</v>
          </cell>
          <cell r="V10757">
            <v>0</v>
          </cell>
        </row>
        <row r="10758">
          <cell r="D10758" t="str">
            <v>SPRING</v>
          </cell>
          <cell r="M10758" t="str">
            <v>﻿Đang hoạt động</v>
          </cell>
          <cell r="N10758">
            <v>42718</v>
          </cell>
          <cell r="Q10758">
            <v>1</v>
          </cell>
          <cell r="T10758">
            <v>0</v>
          </cell>
          <cell r="U10758">
            <v>0</v>
          </cell>
          <cell r="V10758">
            <v>0</v>
          </cell>
        </row>
        <row r="10759">
          <cell r="D10759" t="str">
            <v>THE LIGHT</v>
          </cell>
          <cell r="M10759" t="str">
            <v>﻿Đang hoạt động</v>
          </cell>
          <cell r="N10759">
            <v>42718</v>
          </cell>
          <cell r="Q10759">
            <v>1</v>
          </cell>
          <cell r="T10759">
            <v>0</v>
          </cell>
          <cell r="U10759">
            <v>0</v>
          </cell>
          <cell r="V10759">
            <v>0</v>
          </cell>
        </row>
        <row r="10760">
          <cell r="D10760" t="str">
            <v>GENCASA NGHỆ AN</v>
          </cell>
          <cell r="M10760" t="str">
            <v>﻿Đang hoạt động</v>
          </cell>
          <cell r="N10760">
            <v>42732</v>
          </cell>
          <cell r="Q10760">
            <v>1</v>
          </cell>
          <cell r="T10760">
            <v>0</v>
          </cell>
          <cell r="U10760">
            <v>0</v>
          </cell>
          <cell r="V10760">
            <v>0</v>
          </cell>
        </row>
        <row r="10761">
          <cell r="D10761" t="str">
            <v>GENCASA NGHỆ AN</v>
          </cell>
          <cell r="M10761" t="str">
            <v>﻿Đang hoạt động</v>
          </cell>
          <cell r="N10761">
            <v>42718</v>
          </cell>
          <cell r="Q10761">
            <v>1</v>
          </cell>
          <cell r="T10761">
            <v>0</v>
          </cell>
          <cell r="U10761">
            <v>0</v>
          </cell>
          <cell r="V10761">
            <v>0</v>
          </cell>
        </row>
        <row r="10762">
          <cell r="D10762" t="str">
            <v>GENCASA NGHỆ AN</v>
          </cell>
          <cell r="M10762" t="str">
            <v>﻿Đang hoạt động</v>
          </cell>
          <cell r="N10762">
            <v>42718</v>
          </cell>
          <cell r="Q10762">
            <v>1</v>
          </cell>
          <cell r="T10762">
            <v>0</v>
          </cell>
          <cell r="U10762">
            <v>0</v>
          </cell>
          <cell r="V10762">
            <v>0</v>
          </cell>
        </row>
        <row r="10763">
          <cell r="D10763" t="str">
            <v>GENCASA NGHỆ AN</v>
          </cell>
          <cell r="M10763" t="str">
            <v>﻿Đang hoạt động</v>
          </cell>
          <cell r="N10763">
            <v>42718</v>
          </cell>
          <cell r="Q10763">
            <v>1</v>
          </cell>
          <cell r="T10763">
            <v>0</v>
          </cell>
          <cell r="U10763">
            <v>0</v>
          </cell>
          <cell r="V10763">
            <v>0</v>
          </cell>
        </row>
        <row r="10764">
          <cell r="D10764" t="str">
            <v>THE STARS 2</v>
          </cell>
          <cell r="M10764" t="str">
            <v>﻿Đang hoạt động</v>
          </cell>
          <cell r="N10764">
            <v>42718</v>
          </cell>
          <cell r="Q10764">
            <v>1</v>
          </cell>
          <cell r="T10764">
            <v>0</v>
          </cell>
          <cell r="U10764">
            <v>0</v>
          </cell>
          <cell r="V10764">
            <v>0</v>
          </cell>
        </row>
        <row r="10765">
          <cell r="D10765" t="str">
            <v>GENCASA NGHỆ AN</v>
          </cell>
          <cell r="M10765" t="str">
            <v>﻿Đang hoạt động</v>
          </cell>
          <cell r="N10765">
            <v>42718</v>
          </cell>
          <cell r="Q10765">
            <v>0</v>
          </cell>
          <cell r="T10765">
            <v>0</v>
          </cell>
          <cell r="U10765">
            <v>1</v>
          </cell>
          <cell r="V10765">
            <v>0</v>
          </cell>
        </row>
        <row r="10766">
          <cell r="D10766" t="str">
            <v>GENCASA NGHỆ AN</v>
          </cell>
          <cell r="M10766" t="str">
            <v>﻿Đang hoạt động</v>
          </cell>
          <cell r="N10766">
            <v>42718</v>
          </cell>
          <cell r="Q10766">
            <v>1</v>
          </cell>
          <cell r="T10766">
            <v>0</v>
          </cell>
          <cell r="U10766">
            <v>0</v>
          </cell>
          <cell r="V10766">
            <v>0</v>
          </cell>
        </row>
        <row r="10767">
          <cell r="D10767" t="str">
            <v>GENCASA NGHỆ AN</v>
          </cell>
          <cell r="M10767" t="str">
            <v>﻿Đang hoạt động</v>
          </cell>
          <cell r="N10767">
            <v>42718</v>
          </cell>
          <cell r="Q10767">
            <v>1</v>
          </cell>
          <cell r="T10767">
            <v>0</v>
          </cell>
          <cell r="U10767">
            <v>0</v>
          </cell>
          <cell r="V10767">
            <v>0</v>
          </cell>
        </row>
        <row r="10768">
          <cell r="D10768" t="str">
            <v>GENCASA NGHỆ AN</v>
          </cell>
          <cell r="M10768" t="str">
            <v>﻿Đang hoạt động</v>
          </cell>
          <cell r="N10768">
            <v>42718</v>
          </cell>
          <cell r="Q10768">
            <v>1</v>
          </cell>
          <cell r="T10768">
            <v>0</v>
          </cell>
          <cell r="U10768">
            <v>0</v>
          </cell>
          <cell r="V10768">
            <v>0</v>
          </cell>
        </row>
        <row r="10769">
          <cell r="D10769" t="str">
            <v>GENCASA NGHỆ AN</v>
          </cell>
          <cell r="M10769" t="str">
            <v>﻿Đang hoạt động</v>
          </cell>
          <cell r="N10769">
            <v>42718</v>
          </cell>
          <cell r="Q10769">
            <v>1</v>
          </cell>
          <cell r="T10769">
            <v>0</v>
          </cell>
          <cell r="U10769">
            <v>0</v>
          </cell>
          <cell r="V10769">
            <v>0</v>
          </cell>
        </row>
        <row r="10770">
          <cell r="D10770" t="str">
            <v>GENCASA NGHỆ AN</v>
          </cell>
          <cell r="M10770" t="str">
            <v>﻿Đang hoạt động</v>
          </cell>
          <cell r="N10770">
            <v>42718</v>
          </cell>
          <cell r="Q10770">
            <v>1</v>
          </cell>
          <cell r="T10770">
            <v>0</v>
          </cell>
          <cell r="U10770">
            <v>0</v>
          </cell>
          <cell r="V10770">
            <v>0</v>
          </cell>
        </row>
        <row r="10771">
          <cell r="D10771" t="str">
            <v>GENCASA LAM SƠN</v>
          </cell>
          <cell r="M10771" t="str">
            <v>﻿Đang hoạt động</v>
          </cell>
          <cell r="N10771">
            <v>42718</v>
          </cell>
          <cell r="Q10771">
            <v>1</v>
          </cell>
          <cell r="T10771">
            <v>0</v>
          </cell>
          <cell r="U10771">
            <v>0</v>
          </cell>
          <cell r="V10771">
            <v>0</v>
          </cell>
        </row>
        <row r="10772">
          <cell r="D10772" t="str">
            <v>GENCASA LAM SƠN</v>
          </cell>
          <cell r="M10772" t="str">
            <v>﻿Đang hoạt động</v>
          </cell>
          <cell r="N10772">
            <v>42718</v>
          </cell>
          <cell r="Q10772">
            <v>1</v>
          </cell>
          <cell r="T10772">
            <v>0</v>
          </cell>
          <cell r="U10772">
            <v>0</v>
          </cell>
          <cell r="V10772">
            <v>0</v>
          </cell>
        </row>
        <row r="10773">
          <cell r="D10773" t="str">
            <v>GENCASA LAM SƠN</v>
          </cell>
          <cell r="M10773" t="str">
            <v>﻿Đang hoạt động</v>
          </cell>
          <cell r="N10773">
            <v>42718</v>
          </cell>
          <cell r="Q10773">
            <v>1</v>
          </cell>
          <cell r="T10773">
            <v>0</v>
          </cell>
          <cell r="U10773">
            <v>0</v>
          </cell>
          <cell r="V10773">
            <v>0</v>
          </cell>
        </row>
        <row r="10774">
          <cell r="D10774" t="str">
            <v>CẦN THƠ</v>
          </cell>
          <cell r="M10774" t="str">
            <v>﻿Đang hoạt động</v>
          </cell>
          <cell r="N10774">
            <v>42718</v>
          </cell>
          <cell r="Q10774">
            <v>1</v>
          </cell>
          <cell r="T10774">
            <v>0</v>
          </cell>
          <cell r="U10774">
            <v>0</v>
          </cell>
          <cell r="V10774">
            <v>0</v>
          </cell>
        </row>
        <row r="10775">
          <cell r="D10775" t="str">
            <v>SPRING</v>
          </cell>
          <cell r="M10775" t="str">
            <v>﻿Đang hoạt động</v>
          </cell>
          <cell r="N10775">
            <v>42718</v>
          </cell>
          <cell r="Q10775">
            <v>0</v>
          </cell>
          <cell r="T10775">
            <v>0</v>
          </cell>
          <cell r="U10775">
            <v>1</v>
          </cell>
          <cell r="V10775">
            <v>0</v>
          </cell>
        </row>
        <row r="10776">
          <cell r="D10776" t="str">
            <v>LONG XUYÊN</v>
          </cell>
          <cell r="M10776" t="str">
            <v>﻿Đang hoạt động</v>
          </cell>
          <cell r="N10776">
            <v>42718</v>
          </cell>
          <cell r="Q10776">
            <v>1</v>
          </cell>
          <cell r="T10776">
            <v>0</v>
          </cell>
          <cell r="U10776">
            <v>0</v>
          </cell>
          <cell r="V10776">
            <v>0</v>
          </cell>
        </row>
        <row r="10777">
          <cell r="D10777" t="str">
            <v>GENCASA THÁI BÌNH</v>
          </cell>
          <cell r="M10777" t="str">
            <v>﻿Đang hoạt động</v>
          </cell>
          <cell r="N10777">
            <v>42725</v>
          </cell>
          <cell r="Q10777">
            <v>0</v>
          </cell>
          <cell r="T10777">
            <v>0</v>
          </cell>
          <cell r="U10777">
            <v>1</v>
          </cell>
          <cell r="V10777">
            <v>0</v>
          </cell>
        </row>
        <row r="10778">
          <cell r="D10778" t="str">
            <v>THE KEY</v>
          </cell>
          <cell r="M10778" t="str">
            <v>﻿Đang hoạt động</v>
          </cell>
          <cell r="N10778">
            <v>42719</v>
          </cell>
          <cell r="Q10778">
            <v>1</v>
          </cell>
          <cell r="T10778">
            <v>0</v>
          </cell>
          <cell r="U10778">
            <v>0</v>
          </cell>
          <cell r="V10778">
            <v>0</v>
          </cell>
        </row>
        <row r="10779">
          <cell r="D10779" t="str">
            <v>THE KEY</v>
          </cell>
          <cell r="M10779" t="str">
            <v>﻿Đang hoạt động</v>
          </cell>
          <cell r="N10779">
            <v>42719</v>
          </cell>
          <cell r="Q10779">
            <v>1</v>
          </cell>
          <cell r="T10779">
            <v>0</v>
          </cell>
          <cell r="U10779">
            <v>0</v>
          </cell>
          <cell r="V10779">
            <v>0</v>
          </cell>
        </row>
        <row r="10780">
          <cell r="D10780" t="str">
            <v>LONG XUYÊN</v>
          </cell>
          <cell r="M10780" t="str">
            <v>﻿Đang hoạt động</v>
          </cell>
          <cell r="N10780">
            <v>42726</v>
          </cell>
          <cell r="Q10780">
            <v>1</v>
          </cell>
          <cell r="T10780">
            <v>0</v>
          </cell>
          <cell r="U10780">
            <v>0</v>
          </cell>
          <cell r="V10780">
            <v>0</v>
          </cell>
        </row>
        <row r="10781">
          <cell r="D10781" t="str">
            <v>GENCASA HƯNG YÊN</v>
          </cell>
          <cell r="M10781" t="str">
            <v>﻿Đang hoạt động</v>
          </cell>
          <cell r="N10781">
            <v>42718</v>
          </cell>
          <cell r="Q10781">
            <v>1</v>
          </cell>
          <cell r="T10781">
            <v>0</v>
          </cell>
          <cell r="U10781">
            <v>0</v>
          </cell>
          <cell r="V10781">
            <v>0</v>
          </cell>
        </row>
        <row r="10782">
          <cell r="D10782" t="str">
            <v>GENCASA HƯNG YÊN</v>
          </cell>
          <cell r="M10782" t="str">
            <v>﻿Đang hoạt động</v>
          </cell>
          <cell r="N10782">
            <v>42726</v>
          </cell>
          <cell r="Q10782">
            <v>1</v>
          </cell>
          <cell r="T10782">
            <v>0</v>
          </cell>
          <cell r="U10782">
            <v>0</v>
          </cell>
          <cell r="V10782">
            <v>0</v>
          </cell>
        </row>
        <row r="10783">
          <cell r="D10783" t="str">
            <v>LONG XUYÊN</v>
          </cell>
          <cell r="M10783" t="str">
            <v>﻿Đang hoạt động</v>
          </cell>
          <cell r="N10783">
            <v>42718</v>
          </cell>
          <cell r="Q10783">
            <v>1</v>
          </cell>
          <cell r="T10783">
            <v>0</v>
          </cell>
          <cell r="U10783">
            <v>0</v>
          </cell>
          <cell r="V10783">
            <v>0</v>
          </cell>
        </row>
        <row r="10784">
          <cell r="D10784" t="str">
            <v>LONG XUYÊN</v>
          </cell>
          <cell r="M10784" t="str">
            <v>﻿Đang hoạt động</v>
          </cell>
          <cell r="N10784">
            <v>42730</v>
          </cell>
          <cell r="Q10784">
            <v>1</v>
          </cell>
          <cell r="T10784">
            <v>0</v>
          </cell>
          <cell r="U10784">
            <v>0</v>
          </cell>
          <cell r="V10784">
            <v>0</v>
          </cell>
        </row>
        <row r="10785">
          <cell r="D10785" t="str">
            <v>GENCASA HƯNG YÊN</v>
          </cell>
          <cell r="M10785" t="str">
            <v>﻿Đang hoạt động</v>
          </cell>
          <cell r="N10785">
            <v>42718</v>
          </cell>
          <cell r="Q10785">
            <v>1</v>
          </cell>
          <cell r="T10785">
            <v>0</v>
          </cell>
          <cell r="U10785">
            <v>0</v>
          </cell>
          <cell r="V10785">
            <v>0</v>
          </cell>
        </row>
        <row r="10786">
          <cell r="D10786" t="str">
            <v>THE STARS 1</v>
          </cell>
          <cell r="M10786" t="str">
            <v>﻿Đang hoạt động</v>
          </cell>
          <cell r="N10786">
            <v>42727</v>
          </cell>
          <cell r="Q10786">
            <v>1</v>
          </cell>
          <cell r="T10786">
            <v>0</v>
          </cell>
          <cell r="U10786">
            <v>0</v>
          </cell>
          <cell r="V10786">
            <v>0</v>
          </cell>
        </row>
        <row r="10787">
          <cell r="D10787" t="str">
            <v>GENCASA HƯNG YÊN</v>
          </cell>
          <cell r="M10787" t="str">
            <v>﻿Đang hoạt động</v>
          </cell>
          <cell r="N10787">
            <v>42718</v>
          </cell>
          <cell r="Q10787">
            <v>1</v>
          </cell>
          <cell r="T10787">
            <v>0</v>
          </cell>
          <cell r="U10787">
            <v>0</v>
          </cell>
          <cell r="V10787">
            <v>0</v>
          </cell>
        </row>
        <row r="10788">
          <cell r="D10788" t="str">
            <v>LONG XUYÊN</v>
          </cell>
          <cell r="M10788" t="str">
            <v>﻿Đang hoạt động</v>
          </cell>
          <cell r="N10788">
            <v>42718</v>
          </cell>
          <cell r="Q10788">
            <v>1</v>
          </cell>
          <cell r="T10788">
            <v>0</v>
          </cell>
          <cell r="U10788">
            <v>0</v>
          </cell>
          <cell r="V10788">
            <v>0</v>
          </cell>
        </row>
        <row r="10789">
          <cell r="D10789" t="str">
            <v>LONG XUYÊN</v>
          </cell>
          <cell r="M10789" t="str">
            <v>﻿Đang hoạt động</v>
          </cell>
          <cell r="N10789">
            <v>42718</v>
          </cell>
          <cell r="Q10789">
            <v>1</v>
          </cell>
          <cell r="T10789">
            <v>0</v>
          </cell>
          <cell r="U10789">
            <v>0</v>
          </cell>
          <cell r="V10789">
            <v>0</v>
          </cell>
        </row>
        <row r="10790">
          <cell r="D10790" t="str">
            <v>THE KEY</v>
          </cell>
          <cell r="M10790" t="str">
            <v>﻿Đang hoạt động</v>
          </cell>
          <cell r="N10790">
            <v>42719</v>
          </cell>
          <cell r="Q10790">
            <v>1</v>
          </cell>
          <cell r="T10790">
            <v>0</v>
          </cell>
          <cell r="U10790">
            <v>0</v>
          </cell>
          <cell r="V10790">
            <v>0</v>
          </cell>
        </row>
        <row r="10791">
          <cell r="D10791" t="str">
            <v>SUNFLOWER</v>
          </cell>
          <cell r="M10791" t="str">
            <v>﻿Đang hoạt động</v>
          </cell>
          <cell r="N10791">
            <v>42723</v>
          </cell>
          <cell r="Q10791">
            <v>1</v>
          </cell>
          <cell r="T10791">
            <v>0</v>
          </cell>
          <cell r="U10791">
            <v>0</v>
          </cell>
          <cell r="V10791">
            <v>0</v>
          </cell>
        </row>
        <row r="10792">
          <cell r="D10792" t="str">
            <v>LONG XUYÊN</v>
          </cell>
          <cell r="M10792" t="str">
            <v>﻿Đang hoạt động</v>
          </cell>
          <cell r="N10792">
            <v>42718</v>
          </cell>
          <cell r="Q10792">
            <v>1</v>
          </cell>
          <cell r="T10792">
            <v>0</v>
          </cell>
          <cell r="U10792">
            <v>0</v>
          </cell>
          <cell r="V10792">
            <v>0</v>
          </cell>
        </row>
        <row r="10793">
          <cell r="D10793" t="str">
            <v>LONG XUYÊN</v>
          </cell>
          <cell r="M10793" t="str">
            <v>﻿Đang hoạt động</v>
          </cell>
          <cell r="N10793">
            <v>42730</v>
          </cell>
          <cell r="Q10793">
            <v>1</v>
          </cell>
          <cell r="T10793">
            <v>0</v>
          </cell>
          <cell r="U10793">
            <v>0</v>
          </cell>
          <cell r="V10793">
            <v>0</v>
          </cell>
        </row>
        <row r="10794">
          <cell r="D10794" t="str">
            <v>LONG XUYÊN</v>
          </cell>
          <cell r="M10794" t="str">
            <v>﻿Đang hoạt động</v>
          </cell>
          <cell r="N10794">
            <v>42755</v>
          </cell>
          <cell r="Q10794">
            <v>1</v>
          </cell>
          <cell r="T10794">
            <v>0</v>
          </cell>
          <cell r="U10794">
            <v>0</v>
          </cell>
          <cell r="V10794">
            <v>0</v>
          </cell>
        </row>
        <row r="10795">
          <cell r="D10795" t="str">
            <v>LONG XUYÊN</v>
          </cell>
          <cell r="M10795" t="str">
            <v>﻿Đang hoạt động</v>
          </cell>
          <cell r="N10795">
            <v>42726</v>
          </cell>
          <cell r="Q10795">
            <v>1</v>
          </cell>
          <cell r="T10795">
            <v>0</v>
          </cell>
          <cell r="U10795">
            <v>0</v>
          </cell>
          <cell r="V10795">
            <v>0</v>
          </cell>
        </row>
        <row r="10796">
          <cell r="D10796" t="str">
            <v>THE KEY</v>
          </cell>
          <cell r="M10796" t="str">
            <v>﻿Đang hoạt động</v>
          </cell>
          <cell r="N10796">
            <v>42719</v>
          </cell>
          <cell r="Q10796">
            <v>1</v>
          </cell>
          <cell r="T10796">
            <v>0</v>
          </cell>
          <cell r="U10796">
            <v>0</v>
          </cell>
          <cell r="V10796">
            <v>0</v>
          </cell>
        </row>
        <row r="10797">
          <cell r="D10797" t="str">
            <v>THE KEY</v>
          </cell>
          <cell r="M10797" t="str">
            <v>﻿Đang hoạt động</v>
          </cell>
          <cell r="N10797">
            <v>42719</v>
          </cell>
          <cell r="Q10797">
            <v>1</v>
          </cell>
          <cell r="T10797">
            <v>0</v>
          </cell>
          <cell r="U10797">
            <v>0</v>
          </cell>
          <cell r="V10797">
            <v>0</v>
          </cell>
        </row>
        <row r="10798">
          <cell r="D10798" t="str">
            <v>GENCASA HƯNG YÊN</v>
          </cell>
          <cell r="M10798" t="str">
            <v>﻿Đang hoạt động</v>
          </cell>
          <cell r="N10798">
            <v>42718</v>
          </cell>
          <cell r="Q10798">
            <v>1</v>
          </cell>
          <cell r="T10798">
            <v>0</v>
          </cell>
          <cell r="U10798">
            <v>0</v>
          </cell>
          <cell r="V10798">
            <v>0</v>
          </cell>
        </row>
        <row r="10799">
          <cell r="D10799" t="str">
            <v>GENCASA HƯNG YÊN</v>
          </cell>
          <cell r="M10799" t="str">
            <v>﻿Đang hoạt động</v>
          </cell>
          <cell r="N10799">
            <v>42718</v>
          </cell>
          <cell r="Q10799">
            <v>1</v>
          </cell>
          <cell r="T10799">
            <v>0</v>
          </cell>
          <cell r="U10799">
            <v>0</v>
          </cell>
          <cell r="V10799">
            <v>0</v>
          </cell>
        </row>
        <row r="10800">
          <cell r="D10800" t="str">
            <v>LONG XUYÊN</v>
          </cell>
          <cell r="M10800" t="str">
            <v>﻿Đang hoạt động</v>
          </cell>
          <cell r="N10800">
            <v>42718</v>
          </cell>
          <cell r="Q10800">
            <v>1</v>
          </cell>
          <cell r="T10800">
            <v>0</v>
          </cell>
          <cell r="U10800">
            <v>0</v>
          </cell>
          <cell r="V10800">
            <v>0</v>
          </cell>
        </row>
        <row r="10801">
          <cell r="D10801" t="str">
            <v>THE KEY</v>
          </cell>
          <cell r="M10801" t="str">
            <v>﻿Đang hoạt động</v>
          </cell>
          <cell r="N10801">
            <v>42719</v>
          </cell>
          <cell r="Q10801">
            <v>1</v>
          </cell>
          <cell r="T10801">
            <v>0</v>
          </cell>
          <cell r="U10801">
            <v>0</v>
          </cell>
          <cell r="V10801">
            <v>0</v>
          </cell>
        </row>
        <row r="10802">
          <cell r="D10802" t="str">
            <v>GENCASA HƯNG YÊN</v>
          </cell>
          <cell r="M10802" t="str">
            <v>﻿Đang hoạt động</v>
          </cell>
          <cell r="N10802">
            <v>42718</v>
          </cell>
          <cell r="Q10802">
            <v>1</v>
          </cell>
          <cell r="T10802">
            <v>0</v>
          </cell>
          <cell r="U10802">
            <v>0</v>
          </cell>
          <cell r="V10802">
            <v>0</v>
          </cell>
        </row>
        <row r="10803">
          <cell r="D10803" t="str">
            <v>LONG XUYÊN</v>
          </cell>
          <cell r="M10803" t="str">
            <v>﻿Đang hoạt động</v>
          </cell>
          <cell r="N10803">
            <v>42730</v>
          </cell>
          <cell r="Q10803">
            <v>1</v>
          </cell>
          <cell r="T10803">
            <v>0</v>
          </cell>
          <cell r="U10803">
            <v>0</v>
          </cell>
          <cell r="V10803">
            <v>0</v>
          </cell>
        </row>
        <row r="10804">
          <cell r="D10804" t="str">
            <v>F.B.I</v>
          </cell>
          <cell r="M10804" t="str">
            <v>﻿Đang hoạt động</v>
          </cell>
          <cell r="N10804">
            <v>42783</v>
          </cell>
          <cell r="Q10804">
            <v>1</v>
          </cell>
          <cell r="T10804">
            <v>0</v>
          </cell>
          <cell r="U10804">
            <v>0</v>
          </cell>
          <cell r="V10804">
            <v>0</v>
          </cell>
        </row>
        <row r="10805">
          <cell r="D10805" t="str">
            <v>LONG XUYÊN</v>
          </cell>
          <cell r="M10805" t="str">
            <v>﻿Đang hoạt động</v>
          </cell>
          <cell r="N10805">
            <v>42718</v>
          </cell>
          <cell r="Q10805">
            <v>1</v>
          </cell>
          <cell r="T10805">
            <v>0</v>
          </cell>
          <cell r="U10805">
            <v>0</v>
          </cell>
          <cell r="V10805">
            <v>0</v>
          </cell>
        </row>
        <row r="10806">
          <cell r="D10806" t="str">
            <v>THE KEY</v>
          </cell>
          <cell r="M10806" t="str">
            <v>﻿Đang hoạt động</v>
          </cell>
          <cell r="N10806">
            <v>42719</v>
          </cell>
          <cell r="Q10806">
            <v>1</v>
          </cell>
          <cell r="T10806">
            <v>0</v>
          </cell>
          <cell r="U10806">
            <v>0</v>
          </cell>
          <cell r="V10806">
            <v>0</v>
          </cell>
        </row>
        <row r="10807">
          <cell r="D10807" t="str">
            <v>LONG XUYÊN</v>
          </cell>
          <cell r="M10807" t="str">
            <v>﻿Đang hoạt động</v>
          </cell>
          <cell r="N10807">
            <v>42726</v>
          </cell>
          <cell r="Q10807">
            <v>1</v>
          </cell>
          <cell r="T10807">
            <v>0</v>
          </cell>
          <cell r="U10807">
            <v>0</v>
          </cell>
          <cell r="V10807">
            <v>0</v>
          </cell>
        </row>
        <row r="10808">
          <cell r="D10808" t="str">
            <v>REDBULL</v>
          </cell>
          <cell r="M10808" t="str">
            <v>﻿Đang hoạt động</v>
          </cell>
          <cell r="N10808">
            <v>42731</v>
          </cell>
          <cell r="Q10808">
            <v>1</v>
          </cell>
          <cell r="T10808">
            <v>0</v>
          </cell>
          <cell r="U10808">
            <v>0</v>
          </cell>
          <cell r="V10808">
            <v>0</v>
          </cell>
        </row>
        <row r="10809">
          <cell r="D10809" t="str">
            <v>MDRT HCM</v>
          </cell>
          <cell r="M10809" t="str">
            <v>﻿Đang hoạt động</v>
          </cell>
          <cell r="N10809">
            <v>41891</v>
          </cell>
          <cell r="Q10809">
            <v>1</v>
          </cell>
          <cell r="T10809">
            <v>0</v>
          </cell>
          <cell r="U10809">
            <v>0</v>
          </cell>
          <cell r="V10809">
            <v>0</v>
          </cell>
        </row>
        <row r="10810">
          <cell r="D10810" t="str">
            <v>LONG XUYÊN</v>
          </cell>
          <cell r="M10810" t="str">
            <v>﻿Đang hoạt động</v>
          </cell>
          <cell r="N10810">
            <v>42718</v>
          </cell>
          <cell r="Q10810">
            <v>1</v>
          </cell>
          <cell r="T10810">
            <v>0</v>
          </cell>
          <cell r="U10810">
            <v>0</v>
          </cell>
          <cell r="V10810">
            <v>0</v>
          </cell>
        </row>
        <row r="10811">
          <cell r="D10811" t="str">
            <v>REDBULL</v>
          </cell>
          <cell r="M10811" t="str">
            <v>﻿Đang hoạt động</v>
          </cell>
          <cell r="N10811">
            <v>42718</v>
          </cell>
          <cell r="Q10811">
            <v>1</v>
          </cell>
          <cell r="T10811">
            <v>0</v>
          </cell>
          <cell r="U10811">
            <v>0</v>
          </cell>
          <cell r="V10811">
            <v>0</v>
          </cell>
        </row>
        <row r="10812">
          <cell r="D10812" t="str">
            <v>GENCASA HÀ ĐÔNG</v>
          </cell>
          <cell r="M10812" t="str">
            <v>﻿Đang hoạt động</v>
          </cell>
          <cell r="N10812">
            <v>42730</v>
          </cell>
          <cell r="Q10812">
            <v>0</v>
          </cell>
          <cell r="T10812">
            <v>0</v>
          </cell>
          <cell r="U10812">
            <v>1</v>
          </cell>
          <cell r="V10812">
            <v>0</v>
          </cell>
        </row>
        <row r="10813">
          <cell r="D10813" t="str">
            <v>REDBULL</v>
          </cell>
          <cell r="M10813" t="str">
            <v>﻿Đang hoạt động</v>
          </cell>
          <cell r="N10813">
            <v>42718</v>
          </cell>
          <cell r="Q10813">
            <v>1</v>
          </cell>
          <cell r="T10813">
            <v>0</v>
          </cell>
          <cell r="U10813">
            <v>0</v>
          </cell>
          <cell r="V10813">
            <v>0</v>
          </cell>
        </row>
        <row r="10814">
          <cell r="D10814" t="str">
            <v>GENCASA HƯNG YÊN</v>
          </cell>
          <cell r="M10814" t="str">
            <v>﻿Đang hoạt động</v>
          </cell>
          <cell r="N10814">
            <v>42718</v>
          </cell>
          <cell r="Q10814">
            <v>1</v>
          </cell>
          <cell r="T10814">
            <v>0</v>
          </cell>
          <cell r="U10814">
            <v>0</v>
          </cell>
          <cell r="V10814">
            <v>0</v>
          </cell>
        </row>
        <row r="10815">
          <cell r="D10815" t="str">
            <v>GENCASA HƯNG YÊN</v>
          </cell>
          <cell r="M10815" t="str">
            <v>﻿Đang hoạt động</v>
          </cell>
          <cell r="N10815">
            <v>42718</v>
          </cell>
          <cell r="Q10815">
            <v>0</v>
          </cell>
          <cell r="T10815">
            <v>0</v>
          </cell>
          <cell r="U10815">
            <v>1</v>
          </cell>
          <cell r="V10815">
            <v>0</v>
          </cell>
        </row>
        <row r="10816">
          <cell r="D10816" t="str">
            <v>REDBULL</v>
          </cell>
          <cell r="M10816" t="str">
            <v>﻿Đang hoạt động</v>
          </cell>
          <cell r="N10816">
            <v>42718</v>
          </cell>
          <cell r="Q10816">
            <v>1</v>
          </cell>
          <cell r="T10816">
            <v>0</v>
          </cell>
          <cell r="U10816">
            <v>0</v>
          </cell>
          <cell r="V10816">
            <v>0</v>
          </cell>
        </row>
        <row r="10817">
          <cell r="D10817" t="str">
            <v>THE POWER</v>
          </cell>
          <cell r="M10817" t="str">
            <v>﻿Đang hoạt động</v>
          </cell>
          <cell r="N10817">
            <v>42723</v>
          </cell>
          <cell r="Q10817">
            <v>1</v>
          </cell>
          <cell r="T10817">
            <v>0</v>
          </cell>
          <cell r="U10817">
            <v>0</v>
          </cell>
          <cell r="V10817">
            <v>0</v>
          </cell>
        </row>
        <row r="10818">
          <cell r="D10818" t="str">
            <v>GENCASA HƯNG YÊN</v>
          </cell>
          <cell r="M10818" t="str">
            <v>﻿Đang hoạt động</v>
          </cell>
          <cell r="N10818">
            <v>42718</v>
          </cell>
          <cell r="Q10818">
            <v>1</v>
          </cell>
          <cell r="T10818">
            <v>0</v>
          </cell>
          <cell r="U10818">
            <v>0</v>
          </cell>
          <cell r="V10818">
            <v>0</v>
          </cell>
        </row>
        <row r="10819">
          <cell r="D10819" t="str">
            <v>GENCASA NGHỆ AN</v>
          </cell>
          <cell r="M10819" t="str">
            <v>﻿Đang hoạt động</v>
          </cell>
          <cell r="N10819">
            <v>42718</v>
          </cell>
          <cell r="Q10819">
            <v>1</v>
          </cell>
          <cell r="T10819">
            <v>0</v>
          </cell>
          <cell r="U10819">
            <v>0</v>
          </cell>
          <cell r="V10819">
            <v>0</v>
          </cell>
        </row>
        <row r="10820">
          <cell r="D10820" t="str">
            <v>GENCASA HƯNG YÊN</v>
          </cell>
          <cell r="M10820" t="str">
            <v>﻿Đang hoạt động</v>
          </cell>
          <cell r="N10820">
            <v>42718</v>
          </cell>
          <cell r="Q10820">
            <v>1</v>
          </cell>
          <cell r="T10820">
            <v>0</v>
          </cell>
          <cell r="U10820">
            <v>0</v>
          </cell>
          <cell r="V10820">
            <v>0</v>
          </cell>
        </row>
        <row r="10821">
          <cell r="D10821" t="str">
            <v>REDBULL</v>
          </cell>
          <cell r="M10821" t="str">
            <v>﻿Đang hoạt động</v>
          </cell>
          <cell r="N10821">
            <v>42718</v>
          </cell>
          <cell r="Q10821">
            <v>1</v>
          </cell>
          <cell r="T10821">
            <v>0</v>
          </cell>
          <cell r="U10821">
            <v>0</v>
          </cell>
          <cell r="V10821">
            <v>0</v>
          </cell>
        </row>
        <row r="10822">
          <cell r="D10822" t="str">
            <v>GENCASA NGHỆ AN</v>
          </cell>
          <cell r="M10822" t="str">
            <v>﻿Đang hoạt động</v>
          </cell>
          <cell r="N10822">
            <v>42718</v>
          </cell>
          <cell r="Q10822">
            <v>0</v>
          </cell>
          <cell r="T10822">
            <v>1</v>
          </cell>
          <cell r="U10822">
            <v>0</v>
          </cell>
          <cell r="V10822">
            <v>0</v>
          </cell>
        </row>
        <row r="10823">
          <cell r="D10823" t="str">
            <v>GENCASA HƯNG YÊN</v>
          </cell>
          <cell r="M10823" t="str">
            <v>﻿Đang hoạt động</v>
          </cell>
          <cell r="N10823">
            <v>42718</v>
          </cell>
          <cell r="Q10823">
            <v>1</v>
          </cell>
          <cell r="T10823">
            <v>0</v>
          </cell>
          <cell r="U10823">
            <v>0</v>
          </cell>
          <cell r="V10823">
            <v>0</v>
          </cell>
        </row>
        <row r="10824">
          <cell r="D10824" t="str">
            <v>GENCASA HƯNG YÊN</v>
          </cell>
          <cell r="M10824" t="str">
            <v>﻿Đang hoạt động</v>
          </cell>
          <cell r="N10824">
            <v>42726</v>
          </cell>
          <cell r="Q10824">
            <v>1</v>
          </cell>
          <cell r="T10824">
            <v>0</v>
          </cell>
          <cell r="U10824">
            <v>0</v>
          </cell>
          <cell r="V10824">
            <v>0</v>
          </cell>
        </row>
        <row r="10825">
          <cell r="D10825" t="str">
            <v>REDBULL</v>
          </cell>
          <cell r="M10825" t="str">
            <v>﻿Đang hoạt động</v>
          </cell>
          <cell r="N10825">
            <v>42718</v>
          </cell>
          <cell r="Q10825">
            <v>1</v>
          </cell>
          <cell r="T10825">
            <v>0</v>
          </cell>
          <cell r="U10825">
            <v>0</v>
          </cell>
          <cell r="V10825">
            <v>0</v>
          </cell>
        </row>
        <row r="10826">
          <cell r="D10826" t="str">
            <v>GENCASA HƯNG YÊN</v>
          </cell>
          <cell r="M10826" t="str">
            <v>﻿Đang hoạt động</v>
          </cell>
          <cell r="N10826">
            <v>42718</v>
          </cell>
          <cell r="Q10826">
            <v>1</v>
          </cell>
          <cell r="T10826">
            <v>0</v>
          </cell>
          <cell r="U10826">
            <v>0</v>
          </cell>
          <cell r="V10826">
            <v>0</v>
          </cell>
        </row>
        <row r="10827">
          <cell r="D10827" t="str">
            <v>GENCASA HƯNG YÊN</v>
          </cell>
          <cell r="M10827" t="str">
            <v>﻿Đang hoạt động</v>
          </cell>
          <cell r="N10827">
            <v>42718</v>
          </cell>
          <cell r="Q10827">
            <v>1</v>
          </cell>
          <cell r="T10827">
            <v>0</v>
          </cell>
          <cell r="U10827">
            <v>0</v>
          </cell>
          <cell r="V10827">
            <v>0</v>
          </cell>
        </row>
        <row r="10828">
          <cell r="D10828" t="str">
            <v>REDBULL</v>
          </cell>
          <cell r="M10828" t="str">
            <v>﻿Đang hoạt động</v>
          </cell>
          <cell r="N10828">
            <v>42718</v>
          </cell>
          <cell r="Q10828">
            <v>1</v>
          </cell>
          <cell r="T10828">
            <v>0</v>
          </cell>
          <cell r="U10828">
            <v>0</v>
          </cell>
          <cell r="V10828">
            <v>0</v>
          </cell>
        </row>
        <row r="10829">
          <cell r="D10829" t="str">
            <v>GENCASA HƯNG YÊN</v>
          </cell>
          <cell r="M10829" t="str">
            <v>﻿Đang hoạt động</v>
          </cell>
          <cell r="N10829">
            <v>42718</v>
          </cell>
          <cell r="Q10829">
            <v>1</v>
          </cell>
          <cell r="T10829">
            <v>0</v>
          </cell>
          <cell r="U10829">
            <v>0</v>
          </cell>
          <cell r="V10829">
            <v>0</v>
          </cell>
        </row>
        <row r="10830">
          <cell r="D10830" t="str">
            <v>THE LIGHT</v>
          </cell>
          <cell r="M10830" t="str">
            <v>﻿Đang hoạt động</v>
          </cell>
          <cell r="N10830">
            <v>42718</v>
          </cell>
          <cell r="Q10830">
            <v>1</v>
          </cell>
          <cell r="T10830">
            <v>0</v>
          </cell>
          <cell r="U10830">
            <v>0</v>
          </cell>
          <cell r="V10830">
            <v>0</v>
          </cell>
        </row>
        <row r="10831">
          <cell r="D10831" t="str">
            <v>REDBULL</v>
          </cell>
          <cell r="M10831" t="str">
            <v>﻿Đang hoạt động</v>
          </cell>
          <cell r="N10831">
            <v>42718</v>
          </cell>
          <cell r="Q10831">
            <v>0</v>
          </cell>
          <cell r="T10831">
            <v>1</v>
          </cell>
          <cell r="U10831">
            <v>0</v>
          </cell>
          <cell r="V10831">
            <v>0</v>
          </cell>
        </row>
        <row r="10832">
          <cell r="D10832" t="str">
            <v>F.B.I</v>
          </cell>
          <cell r="M10832" t="str">
            <v>﻿Đang hoạt động</v>
          </cell>
          <cell r="N10832">
            <v>42720</v>
          </cell>
          <cell r="Q10832">
            <v>1</v>
          </cell>
          <cell r="T10832">
            <v>0</v>
          </cell>
          <cell r="U10832">
            <v>0</v>
          </cell>
          <cell r="V10832">
            <v>0</v>
          </cell>
        </row>
        <row r="10833">
          <cell r="D10833" t="str">
            <v>PHOENIX</v>
          </cell>
          <cell r="M10833" t="str">
            <v>﻿Đang hoạt động</v>
          </cell>
          <cell r="N10833">
            <v>42720</v>
          </cell>
          <cell r="Q10833">
            <v>1</v>
          </cell>
          <cell r="T10833">
            <v>0</v>
          </cell>
          <cell r="U10833">
            <v>0</v>
          </cell>
          <cell r="V10833">
            <v>0</v>
          </cell>
        </row>
        <row r="10834">
          <cell r="D10834" t="str">
            <v>GENCASA HƯNG YÊN</v>
          </cell>
          <cell r="M10834" t="str">
            <v>﻿Đang hoạt động</v>
          </cell>
          <cell r="N10834">
            <v>42718</v>
          </cell>
          <cell r="Q10834">
            <v>1</v>
          </cell>
          <cell r="T10834">
            <v>0</v>
          </cell>
          <cell r="U10834">
            <v>0</v>
          </cell>
          <cell r="V10834">
            <v>0</v>
          </cell>
        </row>
        <row r="10835">
          <cell r="D10835" t="str">
            <v>THE LIGHT</v>
          </cell>
          <cell r="M10835" t="str">
            <v>﻿Đang hoạt động</v>
          </cell>
          <cell r="N10835">
            <v>42726</v>
          </cell>
          <cell r="Q10835">
            <v>1</v>
          </cell>
          <cell r="T10835">
            <v>0</v>
          </cell>
          <cell r="U10835">
            <v>0</v>
          </cell>
          <cell r="V10835">
            <v>0</v>
          </cell>
        </row>
        <row r="10836">
          <cell r="D10836" t="str">
            <v>REDBULL</v>
          </cell>
          <cell r="M10836" t="str">
            <v>﻿Đang hoạt động</v>
          </cell>
          <cell r="N10836">
            <v>42718</v>
          </cell>
          <cell r="Q10836">
            <v>1</v>
          </cell>
          <cell r="T10836">
            <v>0</v>
          </cell>
          <cell r="U10836">
            <v>0</v>
          </cell>
          <cell r="V10836">
            <v>0</v>
          </cell>
        </row>
        <row r="10837">
          <cell r="D10837" t="str">
            <v>REDBULL</v>
          </cell>
          <cell r="M10837" t="str">
            <v>﻿Đang hoạt động</v>
          </cell>
          <cell r="N10837">
            <v>42731</v>
          </cell>
          <cell r="Q10837">
            <v>1</v>
          </cell>
          <cell r="T10837">
            <v>0</v>
          </cell>
          <cell r="U10837">
            <v>0</v>
          </cell>
          <cell r="V10837">
            <v>0</v>
          </cell>
        </row>
        <row r="10838">
          <cell r="D10838" t="str">
            <v>GENCASA HƯNG YÊN</v>
          </cell>
          <cell r="M10838" t="str">
            <v>﻿Đang hoạt động</v>
          </cell>
          <cell r="N10838">
            <v>42718</v>
          </cell>
          <cell r="Q10838">
            <v>1</v>
          </cell>
          <cell r="T10838">
            <v>0</v>
          </cell>
          <cell r="U10838">
            <v>0</v>
          </cell>
          <cell r="V10838">
            <v>0</v>
          </cell>
        </row>
        <row r="10839">
          <cell r="D10839" t="str">
            <v>REDBULL</v>
          </cell>
          <cell r="M10839" t="str">
            <v>﻿Đang hoạt động</v>
          </cell>
          <cell r="N10839">
            <v>42718</v>
          </cell>
          <cell r="Q10839">
            <v>0</v>
          </cell>
          <cell r="T10839">
            <v>0</v>
          </cell>
          <cell r="U10839">
            <v>0</v>
          </cell>
          <cell r="V10839">
            <v>1</v>
          </cell>
        </row>
        <row r="10840">
          <cell r="D10840" t="str">
            <v>THE LIGHT</v>
          </cell>
          <cell r="M10840" t="str">
            <v>﻿Đang hoạt động</v>
          </cell>
          <cell r="N10840">
            <v>42726</v>
          </cell>
          <cell r="Q10840">
            <v>1</v>
          </cell>
          <cell r="T10840">
            <v>0</v>
          </cell>
          <cell r="U10840">
            <v>0</v>
          </cell>
          <cell r="V10840">
            <v>0</v>
          </cell>
        </row>
        <row r="10841">
          <cell r="D10841" t="str">
            <v>THE LIGHT</v>
          </cell>
          <cell r="M10841" t="str">
            <v>﻿Đang hoạt động</v>
          </cell>
          <cell r="N10841">
            <v>42718</v>
          </cell>
          <cell r="Q10841">
            <v>1</v>
          </cell>
          <cell r="T10841">
            <v>0</v>
          </cell>
          <cell r="U10841">
            <v>0</v>
          </cell>
          <cell r="V10841">
            <v>0</v>
          </cell>
        </row>
        <row r="10842">
          <cell r="D10842" t="str">
            <v>PHOENIX</v>
          </cell>
          <cell r="M10842" t="str">
            <v>﻿Đang hoạt động</v>
          </cell>
          <cell r="N10842">
            <v>42720</v>
          </cell>
          <cell r="Q10842">
            <v>1</v>
          </cell>
          <cell r="T10842">
            <v>0</v>
          </cell>
          <cell r="U10842">
            <v>0</v>
          </cell>
          <cell r="V10842">
            <v>0</v>
          </cell>
        </row>
        <row r="10843">
          <cell r="D10843" t="str">
            <v>GENCASA HƯNG YÊN</v>
          </cell>
          <cell r="M10843" t="str">
            <v>﻿Đang hoạt động</v>
          </cell>
          <cell r="N10843">
            <v>42718</v>
          </cell>
          <cell r="Q10843">
            <v>1</v>
          </cell>
          <cell r="T10843">
            <v>0</v>
          </cell>
          <cell r="U10843">
            <v>0</v>
          </cell>
          <cell r="V10843">
            <v>0</v>
          </cell>
        </row>
        <row r="10844">
          <cell r="D10844" t="str">
            <v>G-G</v>
          </cell>
          <cell r="M10844" t="str">
            <v>﻿Đang hoạt động</v>
          </cell>
          <cell r="N10844">
            <v>42725</v>
          </cell>
          <cell r="Q10844">
            <v>1</v>
          </cell>
          <cell r="T10844">
            <v>0</v>
          </cell>
          <cell r="U10844">
            <v>0</v>
          </cell>
          <cell r="V10844">
            <v>0</v>
          </cell>
        </row>
        <row r="10845">
          <cell r="D10845" t="str">
            <v>REDBULL</v>
          </cell>
          <cell r="M10845" t="str">
            <v>﻿Đang hoạt động</v>
          </cell>
          <cell r="N10845">
            <v>42718</v>
          </cell>
          <cell r="Q10845">
            <v>0</v>
          </cell>
          <cell r="T10845">
            <v>0</v>
          </cell>
          <cell r="U10845">
            <v>1</v>
          </cell>
          <cell r="V10845">
            <v>0</v>
          </cell>
        </row>
        <row r="10846">
          <cell r="D10846" t="str">
            <v>BELIEVE IN FUTURE</v>
          </cell>
          <cell r="M10846" t="str">
            <v>﻿Đang hoạt động</v>
          </cell>
          <cell r="N10846">
            <v>42720</v>
          </cell>
          <cell r="Q10846">
            <v>1</v>
          </cell>
          <cell r="T10846">
            <v>0</v>
          </cell>
          <cell r="U10846">
            <v>0</v>
          </cell>
          <cell r="V10846">
            <v>0</v>
          </cell>
        </row>
        <row r="10847">
          <cell r="D10847" t="str">
            <v>REDBULL</v>
          </cell>
          <cell r="M10847" t="str">
            <v>﻿Đang hoạt động</v>
          </cell>
          <cell r="N10847">
            <v>42718</v>
          </cell>
          <cell r="Q10847">
            <v>0</v>
          </cell>
          <cell r="T10847">
            <v>0</v>
          </cell>
          <cell r="U10847">
            <v>1</v>
          </cell>
          <cell r="V10847">
            <v>0</v>
          </cell>
        </row>
        <row r="10848">
          <cell r="D10848" t="str">
            <v>REDBULL</v>
          </cell>
          <cell r="M10848" t="str">
            <v>﻿Đang hoạt động</v>
          </cell>
          <cell r="N10848">
            <v>42718</v>
          </cell>
          <cell r="Q10848">
            <v>0</v>
          </cell>
          <cell r="T10848">
            <v>1</v>
          </cell>
          <cell r="U10848">
            <v>0</v>
          </cell>
          <cell r="V10848">
            <v>0</v>
          </cell>
        </row>
        <row r="10849">
          <cell r="D10849" t="str">
            <v>BELIEVE IN FUTURE</v>
          </cell>
          <cell r="M10849" t="str">
            <v>﻿Đang hoạt động</v>
          </cell>
          <cell r="N10849">
            <v>42720</v>
          </cell>
          <cell r="Q10849">
            <v>1</v>
          </cell>
          <cell r="T10849">
            <v>0</v>
          </cell>
          <cell r="U10849">
            <v>0</v>
          </cell>
          <cell r="V10849">
            <v>0</v>
          </cell>
        </row>
        <row r="10850">
          <cell r="D10850" t="str">
            <v>REDBULL</v>
          </cell>
          <cell r="M10850" t="str">
            <v>﻿Đang hoạt động</v>
          </cell>
          <cell r="N10850">
            <v>42751</v>
          </cell>
          <cell r="Q10850">
            <v>0</v>
          </cell>
          <cell r="T10850">
            <v>0</v>
          </cell>
          <cell r="U10850">
            <v>1</v>
          </cell>
          <cell r="V10850">
            <v>0</v>
          </cell>
        </row>
        <row r="10851">
          <cell r="D10851" t="str">
            <v>THE LIGHT</v>
          </cell>
          <cell r="M10851" t="str">
            <v>﻿Đang hoạt động</v>
          </cell>
          <cell r="N10851">
            <v>42718</v>
          </cell>
          <cell r="Q10851">
            <v>1</v>
          </cell>
          <cell r="T10851">
            <v>0</v>
          </cell>
          <cell r="U10851">
            <v>0</v>
          </cell>
          <cell r="V10851">
            <v>0</v>
          </cell>
        </row>
        <row r="10852">
          <cell r="D10852" t="str">
            <v>REDBULL</v>
          </cell>
          <cell r="M10852" t="str">
            <v>﻿Đang hoạt động</v>
          </cell>
          <cell r="N10852">
            <v>42718</v>
          </cell>
          <cell r="Q10852">
            <v>0</v>
          </cell>
          <cell r="T10852">
            <v>0</v>
          </cell>
          <cell r="U10852">
            <v>1</v>
          </cell>
          <cell r="V10852">
            <v>0</v>
          </cell>
        </row>
        <row r="10853">
          <cell r="D10853" t="str">
            <v>REDBULL</v>
          </cell>
          <cell r="M10853" t="str">
            <v>﻿Đang hoạt động</v>
          </cell>
          <cell r="N10853">
            <v>42718</v>
          </cell>
          <cell r="Q10853">
            <v>1</v>
          </cell>
          <cell r="T10853">
            <v>0</v>
          </cell>
          <cell r="U10853">
            <v>0</v>
          </cell>
          <cell r="V10853">
            <v>0</v>
          </cell>
        </row>
        <row r="10854">
          <cell r="D10854" t="str">
            <v>BELIEVE IN FUTURE</v>
          </cell>
          <cell r="M10854" t="str">
            <v>﻿Đang hoạt động</v>
          </cell>
          <cell r="N10854">
            <v>42720</v>
          </cell>
          <cell r="Q10854">
            <v>1</v>
          </cell>
          <cell r="T10854">
            <v>0</v>
          </cell>
          <cell r="U10854">
            <v>0</v>
          </cell>
          <cell r="V10854">
            <v>0</v>
          </cell>
        </row>
        <row r="10855">
          <cell r="D10855" t="str">
            <v>REDBULL</v>
          </cell>
          <cell r="M10855" t="str">
            <v>﻿Đang hoạt động</v>
          </cell>
          <cell r="N10855">
            <v>42724</v>
          </cell>
          <cell r="Q10855">
            <v>0</v>
          </cell>
          <cell r="T10855">
            <v>0</v>
          </cell>
          <cell r="U10855">
            <v>1</v>
          </cell>
          <cell r="V10855">
            <v>0</v>
          </cell>
        </row>
        <row r="10856">
          <cell r="D10856" t="str">
            <v>GENCASA TÂN PHÚ</v>
          </cell>
          <cell r="M10856" t="str">
            <v>﻿Đang hoạt động</v>
          </cell>
          <cell r="N10856">
            <v>42751</v>
          </cell>
          <cell r="Q10856">
            <v>1</v>
          </cell>
          <cell r="T10856">
            <v>0</v>
          </cell>
          <cell r="U10856">
            <v>0</v>
          </cell>
          <cell r="V10856">
            <v>0</v>
          </cell>
        </row>
        <row r="10857">
          <cell r="D10857" t="str">
            <v>REDBULL</v>
          </cell>
          <cell r="M10857" t="str">
            <v>﻿Đang hoạt động</v>
          </cell>
          <cell r="N10857">
            <v>42718</v>
          </cell>
          <cell r="Q10857">
            <v>1</v>
          </cell>
          <cell r="T10857">
            <v>0</v>
          </cell>
          <cell r="U10857">
            <v>0</v>
          </cell>
          <cell r="V10857">
            <v>0</v>
          </cell>
        </row>
        <row r="10858">
          <cell r="D10858" t="str">
            <v>THE LIGHT</v>
          </cell>
          <cell r="M10858" t="str">
            <v>﻿Đang hoạt động</v>
          </cell>
          <cell r="N10858">
            <v>42718</v>
          </cell>
          <cell r="Q10858">
            <v>1</v>
          </cell>
          <cell r="T10858">
            <v>0</v>
          </cell>
          <cell r="U10858">
            <v>0</v>
          </cell>
          <cell r="V10858">
            <v>0</v>
          </cell>
        </row>
        <row r="10859">
          <cell r="D10859" t="str">
            <v>REDBULL</v>
          </cell>
          <cell r="M10859" t="str">
            <v>﻿Đang hoạt động</v>
          </cell>
          <cell r="N10859">
            <v>42718</v>
          </cell>
          <cell r="Q10859">
            <v>1</v>
          </cell>
          <cell r="T10859">
            <v>0</v>
          </cell>
          <cell r="U10859">
            <v>0</v>
          </cell>
          <cell r="V10859">
            <v>0</v>
          </cell>
        </row>
        <row r="10860">
          <cell r="D10860" t="str">
            <v>GENCASA TÂN PHÚ</v>
          </cell>
          <cell r="M10860" t="str">
            <v>﻿Đang hoạt động</v>
          </cell>
          <cell r="N10860">
            <v>42724</v>
          </cell>
          <cell r="Q10860">
            <v>1</v>
          </cell>
          <cell r="T10860">
            <v>0</v>
          </cell>
          <cell r="U10860">
            <v>0</v>
          </cell>
          <cell r="V10860">
            <v>0</v>
          </cell>
        </row>
        <row r="10861">
          <cell r="D10861" t="str">
            <v>THE KEY</v>
          </cell>
          <cell r="M10861" t="str">
            <v>﻿Đang hoạt động</v>
          </cell>
          <cell r="N10861">
            <v>42719</v>
          </cell>
          <cell r="Q10861">
            <v>0</v>
          </cell>
          <cell r="T10861">
            <v>0</v>
          </cell>
          <cell r="U10861">
            <v>1</v>
          </cell>
          <cell r="V10861">
            <v>0</v>
          </cell>
        </row>
        <row r="10862">
          <cell r="D10862" t="str">
            <v>THE KEY</v>
          </cell>
          <cell r="M10862" t="str">
            <v>﻿Đang hoạt động</v>
          </cell>
          <cell r="N10862">
            <v>42727</v>
          </cell>
          <cell r="Q10862">
            <v>1</v>
          </cell>
          <cell r="T10862">
            <v>0</v>
          </cell>
          <cell r="U10862">
            <v>0</v>
          </cell>
          <cell r="V10862">
            <v>0</v>
          </cell>
        </row>
        <row r="10863">
          <cell r="D10863" t="str">
            <v>THE KEY</v>
          </cell>
          <cell r="M10863" t="str">
            <v>﻿Đang hoạt động</v>
          </cell>
          <cell r="N10863">
            <v>42719</v>
          </cell>
          <cell r="Q10863">
            <v>1</v>
          </cell>
          <cell r="T10863">
            <v>0</v>
          </cell>
          <cell r="U10863">
            <v>0</v>
          </cell>
          <cell r="V10863">
            <v>0</v>
          </cell>
        </row>
        <row r="10864">
          <cell r="D10864" t="str">
            <v>THE KEY</v>
          </cell>
          <cell r="M10864" t="str">
            <v>﻿Đang hoạt động</v>
          </cell>
          <cell r="N10864">
            <v>42719</v>
          </cell>
          <cell r="Q10864">
            <v>0</v>
          </cell>
          <cell r="T10864">
            <v>0</v>
          </cell>
          <cell r="U10864">
            <v>1</v>
          </cell>
          <cell r="V10864">
            <v>0</v>
          </cell>
        </row>
        <row r="10865">
          <cell r="D10865" t="str">
            <v>THE LIGHT</v>
          </cell>
          <cell r="M10865" t="str">
            <v>﻿Đang hoạt động</v>
          </cell>
          <cell r="N10865">
            <v>42718</v>
          </cell>
          <cell r="Q10865">
            <v>1</v>
          </cell>
          <cell r="T10865">
            <v>0</v>
          </cell>
          <cell r="U10865">
            <v>0</v>
          </cell>
          <cell r="V10865">
            <v>0</v>
          </cell>
        </row>
        <row r="10866">
          <cell r="D10866" t="str">
            <v>REDBULL</v>
          </cell>
          <cell r="M10866" t="str">
            <v>﻿Đang hoạt động</v>
          </cell>
          <cell r="N10866">
            <v>42718</v>
          </cell>
          <cell r="Q10866">
            <v>1</v>
          </cell>
          <cell r="T10866">
            <v>0</v>
          </cell>
          <cell r="U10866">
            <v>0</v>
          </cell>
          <cell r="V10866">
            <v>0</v>
          </cell>
        </row>
        <row r="10867">
          <cell r="D10867" t="str">
            <v>REDBULL</v>
          </cell>
          <cell r="M10867" t="str">
            <v>﻿Đang hoạt động</v>
          </cell>
          <cell r="N10867">
            <v>42718</v>
          </cell>
          <cell r="Q10867">
            <v>1</v>
          </cell>
          <cell r="T10867">
            <v>0</v>
          </cell>
          <cell r="U10867">
            <v>0</v>
          </cell>
          <cell r="V10867">
            <v>0</v>
          </cell>
        </row>
        <row r="10868">
          <cell r="D10868" t="str">
            <v>THE SKY</v>
          </cell>
          <cell r="M10868" t="str">
            <v>﻿Đang hoạt động</v>
          </cell>
          <cell r="N10868">
            <v>42723</v>
          </cell>
          <cell r="Q10868">
            <v>1</v>
          </cell>
          <cell r="T10868">
            <v>0</v>
          </cell>
          <cell r="U10868">
            <v>0</v>
          </cell>
          <cell r="V10868">
            <v>0</v>
          </cell>
        </row>
        <row r="10869">
          <cell r="D10869" t="str">
            <v>REDBULL</v>
          </cell>
          <cell r="M10869" t="str">
            <v>﻿Đang hoạt động</v>
          </cell>
          <cell r="N10869">
            <v>42718</v>
          </cell>
          <cell r="Q10869">
            <v>1</v>
          </cell>
          <cell r="T10869">
            <v>0</v>
          </cell>
          <cell r="U10869">
            <v>0</v>
          </cell>
          <cell r="V10869">
            <v>0</v>
          </cell>
        </row>
        <row r="10870">
          <cell r="D10870" t="str">
            <v>REDBULL</v>
          </cell>
          <cell r="M10870" t="str">
            <v>﻿Đang hoạt động</v>
          </cell>
          <cell r="N10870">
            <v>42751</v>
          </cell>
          <cell r="Q10870">
            <v>1</v>
          </cell>
          <cell r="T10870">
            <v>0</v>
          </cell>
          <cell r="U10870">
            <v>0</v>
          </cell>
          <cell r="V10870">
            <v>0</v>
          </cell>
        </row>
        <row r="10871">
          <cell r="D10871" t="str">
            <v>REDBULL</v>
          </cell>
          <cell r="M10871" t="str">
            <v>﻿Đang hoạt động</v>
          </cell>
          <cell r="N10871">
            <v>42718</v>
          </cell>
          <cell r="Q10871">
            <v>1</v>
          </cell>
          <cell r="T10871">
            <v>0</v>
          </cell>
          <cell r="U10871">
            <v>0</v>
          </cell>
          <cell r="V10871">
            <v>0</v>
          </cell>
        </row>
        <row r="10872">
          <cell r="D10872" t="str">
            <v>REDBULL</v>
          </cell>
          <cell r="M10872" t="str">
            <v>﻿Đang hoạt động</v>
          </cell>
          <cell r="N10872">
            <v>42718</v>
          </cell>
          <cell r="Q10872">
            <v>1</v>
          </cell>
          <cell r="T10872">
            <v>0</v>
          </cell>
          <cell r="U10872">
            <v>0</v>
          </cell>
          <cell r="V10872">
            <v>0</v>
          </cell>
        </row>
        <row r="10873">
          <cell r="D10873" t="str">
            <v>REDBULL</v>
          </cell>
          <cell r="M10873" t="str">
            <v>﻿Đang hoạt động</v>
          </cell>
          <cell r="N10873">
            <v>42718</v>
          </cell>
          <cell r="Q10873">
            <v>1</v>
          </cell>
          <cell r="T10873">
            <v>0</v>
          </cell>
          <cell r="U10873">
            <v>0</v>
          </cell>
          <cell r="V10873">
            <v>0</v>
          </cell>
        </row>
        <row r="10874">
          <cell r="D10874" t="str">
            <v>THE SKY</v>
          </cell>
          <cell r="M10874" t="str">
            <v>﻿Đang hoạt động</v>
          </cell>
          <cell r="N10874">
            <v>42723</v>
          </cell>
          <cell r="Q10874">
            <v>1</v>
          </cell>
          <cell r="T10874">
            <v>0</v>
          </cell>
          <cell r="U10874">
            <v>0</v>
          </cell>
          <cell r="V10874">
            <v>0</v>
          </cell>
        </row>
        <row r="10875">
          <cell r="D10875" t="str">
            <v>REDBULL</v>
          </cell>
          <cell r="M10875" t="str">
            <v>﻿Đang hoạt động</v>
          </cell>
          <cell r="N10875">
            <v>42718</v>
          </cell>
          <cell r="Q10875">
            <v>1</v>
          </cell>
          <cell r="T10875">
            <v>0</v>
          </cell>
          <cell r="U10875">
            <v>0</v>
          </cell>
          <cell r="V10875">
            <v>0</v>
          </cell>
        </row>
        <row r="10876">
          <cell r="D10876" t="str">
            <v>REDBULL</v>
          </cell>
          <cell r="M10876" t="str">
            <v>﻿Đang hoạt động</v>
          </cell>
          <cell r="N10876">
            <v>42718</v>
          </cell>
          <cell r="Q10876">
            <v>1</v>
          </cell>
          <cell r="T10876">
            <v>0</v>
          </cell>
          <cell r="U10876">
            <v>0</v>
          </cell>
          <cell r="V10876">
            <v>0</v>
          </cell>
        </row>
        <row r="10877">
          <cell r="D10877" t="str">
            <v>REDBULL</v>
          </cell>
          <cell r="M10877" t="str">
            <v>﻿Đang hoạt động</v>
          </cell>
          <cell r="N10877">
            <v>42718</v>
          </cell>
          <cell r="Q10877">
            <v>1</v>
          </cell>
          <cell r="T10877">
            <v>0</v>
          </cell>
          <cell r="U10877">
            <v>0</v>
          </cell>
          <cell r="V10877">
            <v>0</v>
          </cell>
        </row>
        <row r="10878">
          <cell r="D10878" t="str">
            <v>THE KEY</v>
          </cell>
          <cell r="M10878" t="str">
            <v>﻿Đang hoạt động</v>
          </cell>
          <cell r="N10878">
            <v>42719</v>
          </cell>
          <cell r="Q10878">
            <v>1</v>
          </cell>
          <cell r="T10878">
            <v>0</v>
          </cell>
          <cell r="U10878">
            <v>0</v>
          </cell>
          <cell r="V10878">
            <v>0</v>
          </cell>
        </row>
        <row r="10879">
          <cell r="D10879" t="str">
            <v>THE KEY</v>
          </cell>
          <cell r="M10879" t="str">
            <v>﻿Đang hoạt động</v>
          </cell>
          <cell r="N10879">
            <v>42719</v>
          </cell>
          <cell r="Q10879">
            <v>1</v>
          </cell>
          <cell r="T10879">
            <v>0</v>
          </cell>
          <cell r="U10879">
            <v>0</v>
          </cell>
          <cell r="V10879">
            <v>0</v>
          </cell>
        </row>
        <row r="10880">
          <cell r="D10880" t="str">
            <v>THE KEY</v>
          </cell>
          <cell r="M10880" t="str">
            <v>﻿Đang hoạt động</v>
          </cell>
          <cell r="N10880">
            <v>42719</v>
          </cell>
          <cell r="Q10880">
            <v>1</v>
          </cell>
          <cell r="T10880">
            <v>0</v>
          </cell>
          <cell r="U10880">
            <v>0</v>
          </cell>
          <cell r="V10880">
            <v>0</v>
          </cell>
        </row>
        <row r="10881">
          <cell r="D10881" t="str">
            <v>REDBULL</v>
          </cell>
          <cell r="M10881" t="str">
            <v>﻿Đang hoạt động</v>
          </cell>
          <cell r="N10881">
            <v>42718</v>
          </cell>
          <cell r="Q10881">
            <v>1</v>
          </cell>
          <cell r="T10881">
            <v>0</v>
          </cell>
          <cell r="U10881">
            <v>0</v>
          </cell>
          <cell r="V10881">
            <v>0</v>
          </cell>
        </row>
        <row r="10882">
          <cell r="D10882" t="str">
            <v>REDBULL</v>
          </cell>
          <cell r="M10882" t="str">
            <v>﻿Đang hoạt động</v>
          </cell>
          <cell r="N10882">
            <v>42718</v>
          </cell>
          <cell r="Q10882">
            <v>1</v>
          </cell>
          <cell r="T10882">
            <v>0</v>
          </cell>
          <cell r="U10882">
            <v>0</v>
          </cell>
          <cell r="V10882">
            <v>0</v>
          </cell>
        </row>
        <row r="10883">
          <cell r="D10883" t="str">
            <v>GENCASA LAM SƠN</v>
          </cell>
          <cell r="M10883" t="str">
            <v>﻿Đang hoạt động</v>
          </cell>
          <cell r="N10883">
            <v>42724</v>
          </cell>
          <cell r="Q10883">
            <v>1</v>
          </cell>
          <cell r="T10883">
            <v>0</v>
          </cell>
          <cell r="U10883">
            <v>0</v>
          </cell>
          <cell r="V10883">
            <v>0</v>
          </cell>
        </row>
        <row r="10884">
          <cell r="D10884" t="str">
            <v>GENCASA LAM SƠN</v>
          </cell>
          <cell r="M10884" t="str">
            <v>﻿Đang hoạt động</v>
          </cell>
          <cell r="N10884">
            <v>42724</v>
          </cell>
          <cell r="Q10884">
            <v>1</v>
          </cell>
          <cell r="T10884">
            <v>0</v>
          </cell>
          <cell r="U10884">
            <v>0</v>
          </cell>
          <cell r="V10884">
            <v>0</v>
          </cell>
        </row>
        <row r="10885">
          <cell r="D10885" t="str">
            <v>GENCASA LAM SƠN</v>
          </cell>
          <cell r="M10885" t="str">
            <v>﻿Đang hoạt động</v>
          </cell>
          <cell r="N10885">
            <v>42724</v>
          </cell>
          <cell r="Q10885">
            <v>1</v>
          </cell>
          <cell r="T10885">
            <v>0</v>
          </cell>
          <cell r="U10885">
            <v>0</v>
          </cell>
          <cell r="V10885">
            <v>0</v>
          </cell>
        </row>
        <row r="10886">
          <cell r="D10886" t="str">
            <v>COT GENCASA</v>
          </cell>
          <cell r="M10886" t="str">
            <v>﻿Đang hoạt động</v>
          </cell>
          <cell r="N10886">
            <v>42790</v>
          </cell>
          <cell r="Q10886">
            <v>1</v>
          </cell>
          <cell r="T10886">
            <v>0</v>
          </cell>
          <cell r="U10886">
            <v>0</v>
          </cell>
          <cell r="V10886">
            <v>0</v>
          </cell>
        </row>
        <row r="10887">
          <cell r="D10887" t="str">
            <v>GENCASA LAM SƠN</v>
          </cell>
          <cell r="M10887" t="str">
            <v>﻿Đang hoạt động</v>
          </cell>
          <cell r="N10887">
            <v>42724</v>
          </cell>
          <cell r="Q10887">
            <v>1</v>
          </cell>
          <cell r="T10887">
            <v>0</v>
          </cell>
          <cell r="U10887">
            <v>0</v>
          </cell>
          <cell r="V10887">
            <v>0</v>
          </cell>
        </row>
        <row r="10888">
          <cell r="D10888" t="str">
            <v>LUCKY CAT</v>
          </cell>
          <cell r="M10888" t="str">
            <v>﻿Đang hoạt động</v>
          </cell>
          <cell r="N10888">
            <v>42720</v>
          </cell>
          <cell r="Q10888">
            <v>1</v>
          </cell>
          <cell r="T10888">
            <v>0</v>
          </cell>
          <cell r="U10888">
            <v>0</v>
          </cell>
          <cell r="V10888">
            <v>0</v>
          </cell>
        </row>
        <row r="10889">
          <cell r="D10889" t="str">
            <v>GREEN DRAGON</v>
          </cell>
          <cell r="M10889" t="str">
            <v>﻿Đang hoạt động</v>
          </cell>
          <cell r="N10889">
            <v>42720</v>
          </cell>
          <cell r="Q10889">
            <v>1</v>
          </cell>
          <cell r="T10889">
            <v>0</v>
          </cell>
          <cell r="U10889">
            <v>0</v>
          </cell>
          <cell r="V10889">
            <v>0</v>
          </cell>
        </row>
        <row r="10890">
          <cell r="D10890" t="str">
            <v>SUNFLOWER</v>
          </cell>
          <cell r="M10890" t="str">
            <v>﻿Đang hoạt động</v>
          </cell>
          <cell r="N10890">
            <v>42723</v>
          </cell>
          <cell r="Q10890">
            <v>1</v>
          </cell>
          <cell r="T10890">
            <v>0</v>
          </cell>
          <cell r="U10890">
            <v>0</v>
          </cell>
          <cell r="V10890">
            <v>0</v>
          </cell>
        </row>
        <row r="10891">
          <cell r="D10891" t="str">
            <v>EIB MIỀN NAM 1</v>
          </cell>
          <cell r="M10891" t="str">
            <v>﻿Đang hoạt động</v>
          </cell>
          <cell r="N10891">
            <v>42719</v>
          </cell>
          <cell r="Q10891">
            <v>0</v>
          </cell>
          <cell r="T10891">
            <v>0</v>
          </cell>
          <cell r="U10891">
            <v>0</v>
          </cell>
          <cell r="V10891">
            <v>0</v>
          </cell>
        </row>
        <row r="10892">
          <cell r="D10892" t="str">
            <v>GENCASA LAM SƠN</v>
          </cell>
          <cell r="M10892" t="str">
            <v>﻿Đang hoạt động</v>
          </cell>
          <cell r="N10892">
            <v>42724</v>
          </cell>
          <cell r="Q10892">
            <v>1</v>
          </cell>
          <cell r="T10892">
            <v>0</v>
          </cell>
          <cell r="U10892">
            <v>0</v>
          </cell>
          <cell r="V10892">
            <v>0</v>
          </cell>
        </row>
        <row r="10893">
          <cell r="D10893" t="str">
            <v>GREEN DRAGON</v>
          </cell>
          <cell r="M10893" t="str">
            <v>﻿Đang hoạt động</v>
          </cell>
          <cell r="N10893">
            <v>42720</v>
          </cell>
          <cell r="Q10893">
            <v>1</v>
          </cell>
          <cell r="T10893">
            <v>0</v>
          </cell>
          <cell r="U10893">
            <v>0</v>
          </cell>
          <cell r="V10893">
            <v>0</v>
          </cell>
        </row>
        <row r="10894">
          <cell r="D10894" t="str">
            <v>GREEN DRAGON</v>
          </cell>
          <cell r="M10894" t="str">
            <v>﻿Đang hoạt động</v>
          </cell>
          <cell r="N10894">
            <v>42720</v>
          </cell>
          <cell r="Q10894">
            <v>1</v>
          </cell>
          <cell r="T10894">
            <v>0</v>
          </cell>
          <cell r="U10894">
            <v>0</v>
          </cell>
          <cell r="V10894">
            <v>0</v>
          </cell>
        </row>
        <row r="10895">
          <cell r="D10895" t="str">
            <v>THE SKY</v>
          </cell>
          <cell r="M10895" t="str">
            <v>﻿Đang hoạt động</v>
          </cell>
          <cell r="N10895">
            <v>42723</v>
          </cell>
          <cell r="Q10895">
            <v>1</v>
          </cell>
          <cell r="T10895">
            <v>0</v>
          </cell>
          <cell r="U10895">
            <v>0</v>
          </cell>
          <cell r="V10895">
            <v>0</v>
          </cell>
        </row>
        <row r="10896">
          <cell r="D10896" t="str">
            <v>GREEN DRAGON</v>
          </cell>
          <cell r="M10896" t="str">
            <v>﻿Đang hoạt động</v>
          </cell>
          <cell r="N10896">
            <v>42720</v>
          </cell>
          <cell r="Q10896">
            <v>1</v>
          </cell>
          <cell r="T10896">
            <v>0</v>
          </cell>
          <cell r="U10896">
            <v>0</v>
          </cell>
          <cell r="V10896">
            <v>0</v>
          </cell>
        </row>
        <row r="10897">
          <cell r="D10897" t="str">
            <v>THE SKY</v>
          </cell>
          <cell r="M10897" t="str">
            <v>﻿Đang hoạt động</v>
          </cell>
          <cell r="N10897">
            <v>42723</v>
          </cell>
          <cell r="Q10897">
            <v>1</v>
          </cell>
          <cell r="T10897">
            <v>0</v>
          </cell>
          <cell r="U10897">
            <v>0</v>
          </cell>
          <cell r="V10897">
            <v>0</v>
          </cell>
        </row>
        <row r="10898">
          <cell r="D10898" t="str">
            <v>EIB MIỀN NAM 1</v>
          </cell>
          <cell r="M10898" t="str">
            <v>﻿Đang hoạt động</v>
          </cell>
          <cell r="N10898">
            <v>42719</v>
          </cell>
          <cell r="Q10898">
            <v>0</v>
          </cell>
          <cell r="T10898">
            <v>0</v>
          </cell>
          <cell r="U10898">
            <v>0</v>
          </cell>
          <cell r="V10898">
            <v>0</v>
          </cell>
        </row>
        <row r="10899">
          <cell r="D10899" t="str">
            <v>MEGA</v>
          </cell>
          <cell r="M10899" t="str">
            <v>﻿Đang hoạt động</v>
          </cell>
          <cell r="N10899">
            <v>42730</v>
          </cell>
          <cell r="Q10899">
            <v>1</v>
          </cell>
          <cell r="T10899">
            <v>0</v>
          </cell>
          <cell r="U10899">
            <v>0</v>
          </cell>
          <cell r="V10899">
            <v>0</v>
          </cell>
        </row>
        <row r="10900">
          <cell r="D10900" t="str">
            <v>THE SKY</v>
          </cell>
          <cell r="M10900" t="str">
            <v>﻿Đang hoạt động</v>
          </cell>
          <cell r="N10900">
            <v>42723</v>
          </cell>
          <cell r="Q10900">
            <v>1</v>
          </cell>
          <cell r="T10900">
            <v>0</v>
          </cell>
          <cell r="U10900">
            <v>0</v>
          </cell>
          <cell r="V10900">
            <v>0</v>
          </cell>
        </row>
        <row r="10901">
          <cell r="D10901" t="str">
            <v>LUCKY CAT</v>
          </cell>
          <cell r="M10901" t="str">
            <v>﻿Đang hoạt động</v>
          </cell>
          <cell r="N10901">
            <v>42724</v>
          </cell>
          <cell r="Q10901">
            <v>1</v>
          </cell>
          <cell r="T10901">
            <v>0</v>
          </cell>
          <cell r="U10901">
            <v>0</v>
          </cell>
          <cell r="V10901">
            <v>0</v>
          </cell>
        </row>
        <row r="10902">
          <cell r="D10902" t="str">
            <v>GREEN DRAGON</v>
          </cell>
          <cell r="M10902" t="str">
            <v>﻿Đang hoạt động</v>
          </cell>
          <cell r="N10902">
            <v>42720</v>
          </cell>
          <cell r="Q10902">
            <v>1</v>
          </cell>
          <cell r="T10902">
            <v>0</v>
          </cell>
          <cell r="U10902">
            <v>0</v>
          </cell>
          <cell r="V10902">
            <v>0</v>
          </cell>
        </row>
        <row r="10903">
          <cell r="D10903" t="str">
            <v>THE SKY</v>
          </cell>
          <cell r="M10903" t="str">
            <v>﻿Đang hoạt động</v>
          </cell>
          <cell r="N10903">
            <v>42723</v>
          </cell>
          <cell r="Q10903">
            <v>1</v>
          </cell>
          <cell r="T10903">
            <v>0</v>
          </cell>
          <cell r="U10903">
            <v>0</v>
          </cell>
          <cell r="V10903">
            <v>0</v>
          </cell>
        </row>
        <row r="10904">
          <cell r="D10904" t="str">
            <v>LUCKY CAT</v>
          </cell>
          <cell r="M10904" t="str">
            <v>﻿Đang hoạt động</v>
          </cell>
          <cell r="N10904">
            <v>42724</v>
          </cell>
          <cell r="Q10904">
            <v>1</v>
          </cell>
          <cell r="T10904">
            <v>0</v>
          </cell>
          <cell r="U10904">
            <v>0</v>
          </cell>
          <cell r="V10904">
            <v>0</v>
          </cell>
        </row>
        <row r="10905">
          <cell r="D10905" t="str">
            <v>GREEN DRAGON</v>
          </cell>
          <cell r="M10905" t="str">
            <v>﻿Đang hoạt động</v>
          </cell>
          <cell r="N10905">
            <v>42724</v>
          </cell>
          <cell r="Q10905">
            <v>1</v>
          </cell>
          <cell r="T10905">
            <v>0</v>
          </cell>
          <cell r="U10905">
            <v>0</v>
          </cell>
          <cell r="V10905">
            <v>0</v>
          </cell>
        </row>
        <row r="10906">
          <cell r="D10906" t="str">
            <v>GENCASA LAM SƠN</v>
          </cell>
          <cell r="M10906" t="str">
            <v>﻿Đang hoạt động</v>
          </cell>
          <cell r="N10906">
            <v>42724</v>
          </cell>
          <cell r="Q10906">
            <v>1</v>
          </cell>
          <cell r="T10906">
            <v>0</v>
          </cell>
          <cell r="U10906">
            <v>0</v>
          </cell>
          <cell r="V10906">
            <v>0</v>
          </cell>
        </row>
        <row r="10907">
          <cell r="D10907" t="str">
            <v>GREEN DRAGON</v>
          </cell>
          <cell r="M10907" t="str">
            <v>﻿Đang hoạt động</v>
          </cell>
          <cell r="N10907">
            <v>42720</v>
          </cell>
          <cell r="Q10907">
            <v>1</v>
          </cell>
          <cell r="T10907">
            <v>0</v>
          </cell>
          <cell r="U10907">
            <v>0</v>
          </cell>
          <cell r="V10907">
            <v>0</v>
          </cell>
        </row>
        <row r="10908">
          <cell r="D10908" t="str">
            <v>GREEN DRAGON</v>
          </cell>
          <cell r="M10908" t="str">
            <v>﻿Đang hoạt động</v>
          </cell>
          <cell r="N10908">
            <v>42720</v>
          </cell>
          <cell r="Q10908">
            <v>1</v>
          </cell>
          <cell r="T10908">
            <v>0</v>
          </cell>
          <cell r="U10908">
            <v>0</v>
          </cell>
          <cell r="V10908">
            <v>0</v>
          </cell>
        </row>
        <row r="10909">
          <cell r="D10909" t="str">
            <v>ELITE</v>
          </cell>
          <cell r="M10909" t="str">
            <v>﻿Đang hoạt động</v>
          </cell>
          <cell r="N10909">
            <v>41864</v>
          </cell>
          <cell r="Q10909">
            <v>1</v>
          </cell>
          <cell r="T10909">
            <v>0</v>
          </cell>
          <cell r="U10909">
            <v>0</v>
          </cell>
          <cell r="V10909">
            <v>0</v>
          </cell>
        </row>
        <row r="10910">
          <cell r="D10910" t="str">
            <v>THE SKY</v>
          </cell>
          <cell r="M10910" t="str">
            <v>﻿Đang hoạt động</v>
          </cell>
          <cell r="N10910">
            <v>42723</v>
          </cell>
          <cell r="Q10910">
            <v>1</v>
          </cell>
          <cell r="T10910">
            <v>0</v>
          </cell>
          <cell r="U10910">
            <v>0</v>
          </cell>
          <cell r="V10910">
            <v>0</v>
          </cell>
        </row>
        <row r="10911">
          <cell r="D10911" t="str">
            <v>THE QUEEN</v>
          </cell>
          <cell r="M10911" t="str">
            <v>﻿Đang hoạt động</v>
          </cell>
          <cell r="N10911">
            <v>42720</v>
          </cell>
          <cell r="Q10911">
            <v>1</v>
          </cell>
          <cell r="T10911">
            <v>0</v>
          </cell>
          <cell r="U10911">
            <v>0</v>
          </cell>
          <cell r="V10911">
            <v>0</v>
          </cell>
        </row>
        <row r="10912">
          <cell r="D10912" t="str">
            <v>GENCASA LAM SƠN</v>
          </cell>
          <cell r="M10912" t="str">
            <v>﻿Đang hoạt động</v>
          </cell>
          <cell r="N10912">
            <v>42724</v>
          </cell>
          <cell r="Q10912">
            <v>1</v>
          </cell>
          <cell r="T10912">
            <v>0</v>
          </cell>
          <cell r="U10912">
            <v>0</v>
          </cell>
          <cell r="V10912">
            <v>0</v>
          </cell>
        </row>
        <row r="10913">
          <cell r="D10913" t="str">
            <v>GREEN DRAGON</v>
          </cell>
          <cell r="M10913" t="str">
            <v>﻿Đang hoạt động</v>
          </cell>
          <cell r="N10913">
            <v>42720</v>
          </cell>
          <cell r="Q10913">
            <v>1</v>
          </cell>
          <cell r="T10913">
            <v>0</v>
          </cell>
          <cell r="U10913">
            <v>0</v>
          </cell>
          <cell r="V10913">
            <v>0</v>
          </cell>
        </row>
        <row r="10914">
          <cell r="D10914" t="str">
            <v>GENCASA LAM SƠN</v>
          </cell>
          <cell r="M10914" t="str">
            <v>﻿Đang hoạt động</v>
          </cell>
          <cell r="N10914">
            <v>42724</v>
          </cell>
          <cell r="Q10914">
            <v>1</v>
          </cell>
          <cell r="T10914">
            <v>0</v>
          </cell>
          <cell r="U10914">
            <v>0</v>
          </cell>
          <cell r="V10914">
            <v>0</v>
          </cell>
        </row>
        <row r="10915">
          <cell r="D10915" t="str">
            <v>GREEN DRAGON</v>
          </cell>
          <cell r="M10915" t="str">
            <v>﻿Đang hoạt động</v>
          </cell>
          <cell r="N10915">
            <v>42720</v>
          </cell>
          <cell r="Q10915">
            <v>1</v>
          </cell>
          <cell r="T10915">
            <v>0</v>
          </cell>
          <cell r="U10915">
            <v>0</v>
          </cell>
          <cell r="V10915">
            <v>0</v>
          </cell>
        </row>
        <row r="10916">
          <cell r="D10916" t="str">
            <v>GREEN DRAGON</v>
          </cell>
          <cell r="M10916" t="str">
            <v>﻿Đang hoạt động</v>
          </cell>
          <cell r="N10916">
            <v>42719</v>
          </cell>
          <cell r="Q10916">
            <v>1</v>
          </cell>
          <cell r="T10916">
            <v>0</v>
          </cell>
          <cell r="U10916">
            <v>0</v>
          </cell>
          <cell r="V10916">
            <v>0</v>
          </cell>
        </row>
        <row r="10917">
          <cell r="D10917" t="str">
            <v>GREEN DRAGON</v>
          </cell>
          <cell r="M10917" t="str">
            <v>﻿Đang hoạt động</v>
          </cell>
          <cell r="N10917">
            <v>42754</v>
          </cell>
          <cell r="Q10917">
            <v>1</v>
          </cell>
          <cell r="T10917">
            <v>0</v>
          </cell>
          <cell r="U10917">
            <v>0</v>
          </cell>
          <cell r="V10917">
            <v>0</v>
          </cell>
        </row>
        <row r="10918">
          <cell r="D10918" t="str">
            <v>GREEN DRAGON</v>
          </cell>
          <cell r="M10918" t="str">
            <v>﻿Đang hoạt động</v>
          </cell>
          <cell r="N10918">
            <v>42720</v>
          </cell>
          <cell r="Q10918">
            <v>1</v>
          </cell>
          <cell r="T10918">
            <v>0</v>
          </cell>
          <cell r="U10918">
            <v>0</v>
          </cell>
          <cell r="V10918">
            <v>0</v>
          </cell>
        </row>
        <row r="10919">
          <cell r="D10919" t="str">
            <v>GENCASA LAM SƠN</v>
          </cell>
          <cell r="M10919" t="str">
            <v>﻿Đang hoạt động</v>
          </cell>
          <cell r="N10919">
            <v>42724</v>
          </cell>
          <cell r="Q10919">
            <v>1</v>
          </cell>
          <cell r="T10919">
            <v>0</v>
          </cell>
          <cell r="U10919">
            <v>0</v>
          </cell>
          <cell r="V10919">
            <v>0</v>
          </cell>
        </row>
        <row r="10920">
          <cell r="D10920" t="str">
            <v>GREEN DRAGON</v>
          </cell>
          <cell r="M10920" t="str">
            <v>﻿Đang hoạt động</v>
          </cell>
          <cell r="N10920">
            <v>42720</v>
          </cell>
          <cell r="Q10920">
            <v>1</v>
          </cell>
          <cell r="T10920">
            <v>0</v>
          </cell>
          <cell r="U10920">
            <v>0</v>
          </cell>
          <cell r="V10920">
            <v>0</v>
          </cell>
        </row>
        <row r="10921">
          <cell r="D10921" t="str">
            <v>GENCASA LAM SƠN</v>
          </cell>
          <cell r="M10921" t="str">
            <v>﻿Đang hoạt động</v>
          </cell>
          <cell r="N10921">
            <v>42724</v>
          </cell>
          <cell r="Q10921">
            <v>1</v>
          </cell>
          <cell r="T10921">
            <v>0</v>
          </cell>
          <cell r="U10921">
            <v>0</v>
          </cell>
          <cell r="V10921">
            <v>0</v>
          </cell>
        </row>
        <row r="10922">
          <cell r="D10922" t="str">
            <v>GREEN DRAGON</v>
          </cell>
          <cell r="M10922" t="str">
            <v>﻿Đang hoạt động</v>
          </cell>
          <cell r="N10922">
            <v>42720</v>
          </cell>
          <cell r="Q10922">
            <v>1</v>
          </cell>
          <cell r="T10922">
            <v>0</v>
          </cell>
          <cell r="U10922">
            <v>0</v>
          </cell>
          <cell r="V10922">
            <v>0</v>
          </cell>
        </row>
        <row r="10923">
          <cell r="D10923" t="str">
            <v>GENCASA LAM SƠN</v>
          </cell>
          <cell r="M10923" t="str">
            <v>﻿Đang hoạt động</v>
          </cell>
          <cell r="N10923">
            <v>42724</v>
          </cell>
          <cell r="Q10923">
            <v>1</v>
          </cell>
          <cell r="T10923">
            <v>0</v>
          </cell>
          <cell r="U10923">
            <v>0</v>
          </cell>
          <cell r="V10923">
            <v>0</v>
          </cell>
        </row>
        <row r="10924">
          <cell r="D10924" t="str">
            <v>GENCASA NAM ĐỊNH</v>
          </cell>
          <cell r="M10924" t="str">
            <v>﻿Đang hoạt động</v>
          </cell>
          <cell r="N10924">
            <v>42789</v>
          </cell>
          <cell r="Q10924">
            <v>1</v>
          </cell>
          <cell r="T10924">
            <v>0</v>
          </cell>
          <cell r="U10924">
            <v>0</v>
          </cell>
          <cell r="V10924">
            <v>0</v>
          </cell>
        </row>
        <row r="10925">
          <cell r="D10925" t="str">
            <v>GREEN DRAGON</v>
          </cell>
          <cell r="M10925" t="str">
            <v>﻿Đang hoạt động</v>
          </cell>
          <cell r="N10925">
            <v>42719</v>
          </cell>
          <cell r="Q10925">
            <v>1</v>
          </cell>
          <cell r="T10925">
            <v>0</v>
          </cell>
          <cell r="U10925">
            <v>0</v>
          </cell>
          <cell r="V10925">
            <v>0</v>
          </cell>
        </row>
        <row r="10926">
          <cell r="D10926" t="str">
            <v>GREEN DRAGON</v>
          </cell>
          <cell r="M10926" t="str">
            <v>﻿Đang hoạt động</v>
          </cell>
          <cell r="N10926">
            <v>42720</v>
          </cell>
          <cell r="Q10926">
            <v>1</v>
          </cell>
          <cell r="T10926">
            <v>0</v>
          </cell>
          <cell r="U10926">
            <v>0</v>
          </cell>
          <cell r="V10926">
            <v>0</v>
          </cell>
        </row>
        <row r="10927">
          <cell r="D10927" t="str">
            <v>GENCASA LAM SƠN</v>
          </cell>
          <cell r="M10927" t="str">
            <v>﻿Đang hoạt động</v>
          </cell>
          <cell r="N10927">
            <v>42724</v>
          </cell>
          <cell r="Q10927">
            <v>1</v>
          </cell>
          <cell r="T10927">
            <v>0</v>
          </cell>
          <cell r="U10927">
            <v>0</v>
          </cell>
          <cell r="V10927">
            <v>0</v>
          </cell>
        </row>
        <row r="10928">
          <cell r="D10928" t="str">
            <v>CẦN THƠ</v>
          </cell>
          <cell r="M10928" t="str">
            <v>﻿Đang hoạt động</v>
          </cell>
          <cell r="N10928">
            <v>42732</v>
          </cell>
          <cell r="Q10928">
            <v>1</v>
          </cell>
          <cell r="T10928">
            <v>0</v>
          </cell>
          <cell r="U10928">
            <v>0</v>
          </cell>
          <cell r="V10928">
            <v>0</v>
          </cell>
        </row>
        <row r="10929">
          <cell r="D10929" t="str">
            <v>GREEN DRAGON</v>
          </cell>
          <cell r="M10929" t="str">
            <v>﻿Đang hoạt động</v>
          </cell>
          <cell r="N10929">
            <v>42719</v>
          </cell>
          <cell r="Q10929">
            <v>1</v>
          </cell>
          <cell r="T10929">
            <v>0</v>
          </cell>
          <cell r="U10929">
            <v>0</v>
          </cell>
          <cell r="V10929">
            <v>0</v>
          </cell>
        </row>
        <row r="10930">
          <cell r="D10930" t="str">
            <v>GENCASA NAM ĐỊNH</v>
          </cell>
          <cell r="M10930" t="str">
            <v>﻿Đang hoạt động</v>
          </cell>
          <cell r="N10930">
            <v>42725</v>
          </cell>
          <cell r="Q10930">
            <v>1</v>
          </cell>
          <cell r="T10930">
            <v>0</v>
          </cell>
          <cell r="U10930">
            <v>0</v>
          </cell>
          <cell r="V10930">
            <v>0</v>
          </cell>
        </row>
        <row r="10931">
          <cell r="D10931" t="str">
            <v>CẦN THƠ</v>
          </cell>
          <cell r="M10931" t="str">
            <v>﻿Đã nghỉ việc</v>
          </cell>
          <cell r="N10931">
            <v>42718</v>
          </cell>
          <cell r="Q10931">
            <v>0</v>
          </cell>
          <cell r="T10931">
            <v>0</v>
          </cell>
          <cell r="U10931">
            <v>0</v>
          </cell>
          <cell r="V10931">
            <v>0</v>
          </cell>
        </row>
        <row r="10932">
          <cell r="D10932" t="str">
            <v>GENCASA LAM SƠN</v>
          </cell>
          <cell r="M10932" t="str">
            <v>﻿Đang hoạt động</v>
          </cell>
          <cell r="N10932">
            <v>42724</v>
          </cell>
          <cell r="Q10932">
            <v>1</v>
          </cell>
          <cell r="T10932">
            <v>0</v>
          </cell>
          <cell r="U10932">
            <v>0</v>
          </cell>
          <cell r="V10932">
            <v>0</v>
          </cell>
        </row>
        <row r="10933">
          <cell r="D10933" t="str">
            <v>GENCASA HÀ ĐÔNG</v>
          </cell>
          <cell r="M10933" t="str">
            <v>﻿Đang hoạt động</v>
          </cell>
          <cell r="N10933">
            <v>42724</v>
          </cell>
          <cell r="Q10933">
            <v>1</v>
          </cell>
          <cell r="T10933">
            <v>0</v>
          </cell>
          <cell r="U10933">
            <v>0</v>
          </cell>
          <cell r="V10933">
            <v>0</v>
          </cell>
        </row>
        <row r="10934">
          <cell r="D10934" t="str">
            <v>GENCASA NAM ĐỊNH</v>
          </cell>
          <cell r="M10934" t="str">
            <v>﻿Đang hoạt động</v>
          </cell>
          <cell r="N10934">
            <v>42730</v>
          </cell>
          <cell r="Q10934">
            <v>1</v>
          </cell>
          <cell r="T10934">
            <v>0</v>
          </cell>
          <cell r="U10934">
            <v>0</v>
          </cell>
          <cell r="V10934">
            <v>0</v>
          </cell>
        </row>
        <row r="10935">
          <cell r="D10935" t="str">
            <v>LION 1</v>
          </cell>
          <cell r="M10935" t="str">
            <v>﻿Đang hoạt động</v>
          </cell>
          <cell r="N10935">
            <v>42723</v>
          </cell>
          <cell r="Q10935">
            <v>1</v>
          </cell>
          <cell r="T10935">
            <v>0</v>
          </cell>
          <cell r="U10935">
            <v>0</v>
          </cell>
          <cell r="V10935">
            <v>0</v>
          </cell>
        </row>
        <row r="10936">
          <cell r="D10936" t="str">
            <v>EIB MIỀN NAM 1</v>
          </cell>
          <cell r="M10936" t="str">
            <v>﻿Đã nghỉ việc</v>
          </cell>
          <cell r="N10936">
            <v>42719</v>
          </cell>
          <cell r="Q10936">
            <v>0</v>
          </cell>
          <cell r="T10936">
            <v>0</v>
          </cell>
          <cell r="U10936">
            <v>0</v>
          </cell>
          <cell r="V10936">
            <v>0</v>
          </cell>
        </row>
        <row r="10937">
          <cell r="D10937" t="str">
            <v>LONG XUYÊN 1</v>
          </cell>
          <cell r="M10937" t="str">
            <v>﻿Đang hoạt động</v>
          </cell>
          <cell r="N10937">
            <v>42726</v>
          </cell>
          <cell r="Q10937">
            <v>1</v>
          </cell>
          <cell r="T10937">
            <v>0</v>
          </cell>
          <cell r="U10937">
            <v>0</v>
          </cell>
          <cell r="V10937">
            <v>0</v>
          </cell>
        </row>
        <row r="10938">
          <cell r="D10938" t="str">
            <v>GENCASA NAM ĐỊNH</v>
          </cell>
          <cell r="M10938" t="str">
            <v>﻿Đang hoạt động</v>
          </cell>
          <cell r="N10938">
            <v>42725</v>
          </cell>
          <cell r="Q10938">
            <v>1</v>
          </cell>
          <cell r="T10938">
            <v>0</v>
          </cell>
          <cell r="U10938">
            <v>0</v>
          </cell>
          <cell r="V10938">
            <v>0</v>
          </cell>
        </row>
        <row r="10939">
          <cell r="D10939" t="str">
            <v>LONG XUYÊN 1</v>
          </cell>
          <cell r="M10939" t="str">
            <v>﻿Đang hoạt động</v>
          </cell>
          <cell r="N10939">
            <v>42718</v>
          </cell>
          <cell r="Q10939">
            <v>1</v>
          </cell>
          <cell r="T10939">
            <v>0</v>
          </cell>
          <cell r="U10939">
            <v>0</v>
          </cell>
          <cell r="V10939">
            <v>0</v>
          </cell>
        </row>
        <row r="10940">
          <cell r="D10940" t="str">
            <v>THE SKY</v>
          </cell>
          <cell r="M10940" t="str">
            <v>﻿Đang hoạt động</v>
          </cell>
          <cell r="N10940">
            <v>42723</v>
          </cell>
          <cell r="Q10940">
            <v>1</v>
          </cell>
          <cell r="T10940">
            <v>0</v>
          </cell>
          <cell r="U10940">
            <v>0</v>
          </cell>
          <cell r="V10940">
            <v>0</v>
          </cell>
        </row>
        <row r="10941">
          <cell r="D10941" t="str">
            <v>GENCASA NAM ĐỊNH</v>
          </cell>
          <cell r="M10941" t="str">
            <v>﻿Đang hoạt động</v>
          </cell>
          <cell r="N10941">
            <v>42725</v>
          </cell>
          <cell r="Q10941">
            <v>1</v>
          </cell>
          <cell r="T10941">
            <v>0</v>
          </cell>
          <cell r="U10941">
            <v>0</v>
          </cell>
          <cell r="V10941">
            <v>0</v>
          </cell>
        </row>
        <row r="10942">
          <cell r="D10942" t="str">
            <v>GENCASA BÀ RỊA</v>
          </cell>
          <cell r="M10942" t="str">
            <v>﻿Đang hoạt động</v>
          </cell>
          <cell r="N10942">
            <v>42724</v>
          </cell>
          <cell r="Q10942">
            <v>1</v>
          </cell>
          <cell r="T10942">
            <v>0</v>
          </cell>
          <cell r="U10942">
            <v>0</v>
          </cell>
          <cell r="V10942">
            <v>0</v>
          </cell>
        </row>
        <row r="10943">
          <cell r="D10943" t="str">
            <v>GENCASA NAM ĐỊNH</v>
          </cell>
          <cell r="M10943" t="str">
            <v>﻿Đang hoạt động</v>
          </cell>
          <cell r="N10943">
            <v>42725</v>
          </cell>
          <cell r="Q10943">
            <v>1</v>
          </cell>
          <cell r="T10943">
            <v>0</v>
          </cell>
          <cell r="U10943">
            <v>0</v>
          </cell>
          <cell r="V10943">
            <v>0</v>
          </cell>
        </row>
        <row r="10944">
          <cell r="D10944" t="str">
            <v>GENCASA BÀ RỊA</v>
          </cell>
          <cell r="M10944" t="str">
            <v>﻿Đang hoạt động</v>
          </cell>
          <cell r="N10944">
            <v>42724</v>
          </cell>
          <cell r="Q10944">
            <v>1</v>
          </cell>
          <cell r="T10944">
            <v>0</v>
          </cell>
          <cell r="U10944">
            <v>0</v>
          </cell>
          <cell r="V10944">
            <v>0</v>
          </cell>
        </row>
        <row r="10945">
          <cell r="D10945" t="str">
            <v>GENCASA BÀ RỊA</v>
          </cell>
          <cell r="M10945" t="str">
            <v>﻿Đang hoạt động</v>
          </cell>
          <cell r="N10945">
            <v>42724</v>
          </cell>
          <cell r="Q10945">
            <v>1</v>
          </cell>
          <cell r="T10945">
            <v>0</v>
          </cell>
          <cell r="U10945">
            <v>0</v>
          </cell>
          <cell r="V10945">
            <v>0</v>
          </cell>
        </row>
        <row r="10946">
          <cell r="D10946" t="str">
            <v>THE CAPITAL</v>
          </cell>
          <cell r="M10946" t="str">
            <v>﻿Đang hoạt động</v>
          </cell>
          <cell r="N10946">
            <v>42723</v>
          </cell>
          <cell r="Q10946">
            <v>1</v>
          </cell>
          <cell r="T10946">
            <v>0</v>
          </cell>
          <cell r="U10946">
            <v>0</v>
          </cell>
          <cell r="V10946">
            <v>0</v>
          </cell>
        </row>
        <row r="10947">
          <cell r="D10947" t="str">
            <v>GENCASA BÀ RỊA</v>
          </cell>
          <cell r="M10947" t="str">
            <v>﻿Đang hoạt động</v>
          </cell>
          <cell r="N10947">
            <v>42724</v>
          </cell>
          <cell r="Q10947">
            <v>1</v>
          </cell>
          <cell r="T10947">
            <v>0</v>
          </cell>
          <cell r="U10947">
            <v>0</v>
          </cell>
          <cell r="V10947">
            <v>0</v>
          </cell>
        </row>
        <row r="10948">
          <cell r="D10948" t="str">
            <v>GENCASA BÀ RỊA</v>
          </cell>
          <cell r="M10948" t="str">
            <v>﻿Đang hoạt động</v>
          </cell>
          <cell r="N10948">
            <v>42724</v>
          </cell>
          <cell r="Q10948">
            <v>1</v>
          </cell>
          <cell r="T10948">
            <v>0</v>
          </cell>
          <cell r="U10948">
            <v>0</v>
          </cell>
          <cell r="V10948">
            <v>0</v>
          </cell>
        </row>
        <row r="10949">
          <cell r="D10949" t="str">
            <v>BÌNH MINH</v>
          </cell>
          <cell r="M10949" t="str">
            <v>﻿Đang hoạt động</v>
          </cell>
          <cell r="N10949">
            <v>42723</v>
          </cell>
          <cell r="Q10949">
            <v>1</v>
          </cell>
          <cell r="T10949">
            <v>0</v>
          </cell>
          <cell r="U10949">
            <v>0</v>
          </cell>
          <cell r="V10949">
            <v>0</v>
          </cell>
        </row>
        <row r="10950">
          <cell r="D10950" t="str">
            <v>GENCASA BÀ RỊA</v>
          </cell>
          <cell r="M10950" t="str">
            <v>﻿Đang hoạt động</v>
          </cell>
          <cell r="N10950">
            <v>42724</v>
          </cell>
          <cell r="Q10950">
            <v>1</v>
          </cell>
          <cell r="T10950">
            <v>0</v>
          </cell>
          <cell r="U10950">
            <v>0</v>
          </cell>
          <cell r="V10950">
            <v>0</v>
          </cell>
        </row>
        <row r="10951">
          <cell r="D10951" t="str">
            <v>CẦN THƠ</v>
          </cell>
          <cell r="M10951" t="str">
            <v>﻿Đang hoạt động</v>
          </cell>
          <cell r="N10951">
            <v>42724</v>
          </cell>
          <cell r="Q10951">
            <v>0</v>
          </cell>
          <cell r="T10951">
            <v>0</v>
          </cell>
          <cell r="U10951">
            <v>1</v>
          </cell>
          <cell r="V10951">
            <v>0</v>
          </cell>
        </row>
        <row r="10952">
          <cell r="D10952" t="str">
            <v>LONG XUYÊN 1</v>
          </cell>
          <cell r="M10952" t="str">
            <v>﻿Đang hoạt động</v>
          </cell>
          <cell r="N10952">
            <v>42718</v>
          </cell>
          <cell r="Q10952">
            <v>1</v>
          </cell>
          <cell r="T10952">
            <v>0</v>
          </cell>
          <cell r="U10952">
            <v>0</v>
          </cell>
          <cell r="V10952">
            <v>0</v>
          </cell>
        </row>
        <row r="10953">
          <cell r="D10953" t="str">
            <v>GENCASA LAM SƠN</v>
          </cell>
          <cell r="M10953" t="str">
            <v>﻿Đang hoạt động</v>
          </cell>
          <cell r="N10953">
            <v>42724</v>
          </cell>
          <cell r="Q10953">
            <v>1</v>
          </cell>
          <cell r="T10953">
            <v>0</v>
          </cell>
          <cell r="U10953">
            <v>0</v>
          </cell>
          <cell r="V10953">
            <v>0</v>
          </cell>
        </row>
        <row r="10954">
          <cell r="D10954" t="str">
            <v>SUNFLOWER</v>
          </cell>
          <cell r="M10954" t="str">
            <v>﻿Đang hoạt động</v>
          </cell>
          <cell r="N10954">
            <v>42723</v>
          </cell>
          <cell r="Q10954">
            <v>1</v>
          </cell>
          <cell r="T10954">
            <v>0</v>
          </cell>
          <cell r="U10954">
            <v>0</v>
          </cell>
          <cell r="V10954">
            <v>0</v>
          </cell>
        </row>
        <row r="10955">
          <cell r="D10955" t="str">
            <v>BÌNH MINH</v>
          </cell>
          <cell r="M10955" t="str">
            <v>﻿Đang hoạt động</v>
          </cell>
          <cell r="N10955">
            <v>42790</v>
          </cell>
          <cell r="Q10955">
            <v>1</v>
          </cell>
          <cell r="T10955">
            <v>0</v>
          </cell>
          <cell r="U10955">
            <v>0</v>
          </cell>
          <cell r="V10955">
            <v>0</v>
          </cell>
        </row>
        <row r="10956">
          <cell r="D10956" t="str">
            <v>GREEN DRAGON</v>
          </cell>
          <cell r="M10956" t="str">
            <v>﻿Đang hoạt động</v>
          </cell>
          <cell r="N10956">
            <v>42720</v>
          </cell>
          <cell r="Q10956">
            <v>1</v>
          </cell>
          <cell r="T10956">
            <v>0</v>
          </cell>
          <cell r="U10956">
            <v>0</v>
          </cell>
          <cell r="V10956">
            <v>0</v>
          </cell>
        </row>
        <row r="10957">
          <cell r="D10957" t="str">
            <v>THE CAPITAL</v>
          </cell>
          <cell r="M10957" t="str">
            <v>﻿Đang hoạt động</v>
          </cell>
          <cell r="N10957">
            <v>42723</v>
          </cell>
          <cell r="Q10957">
            <v>1</v>
          </cell>
          <cell r="T10957">
            <v>0</v>
          </cell>
          <cell r="U10957">
            <v>0</v>
          </cell>
          <cell r="V10957">
            <v>0</v>
          </cell>
        </row>
        <row r="10958">
          <cell r="D10958" t="str">
            <v>CẦN THƠ</v>
          </cell>
          <cell r="M10958" t="str">
            <v>﻿Đang hoạt động</v>
          </cell>
          <cell r="N10958">
            <v>42727</v>
          </cell>
          <cell r="Q10958">
            <v>1</v>
          </cell>
          <cell r="T10958">
            <v>0</v>
          </cell>
          <cell r="U10958">
            <v>0</v>
          </cell>
          <cell r="V10958">
            <v>0</v>
          </cell>
        </row>
        <row r="10959">
          <cell r="D10959" t="str">
            <v>GENCASA HUẾ 1</v>
          </cell>
          <cell r="M10959" t="str">
            <v>﻿Đang hoạt động</v>
          </cell>
          <cell r="N10959">
            <v>42723</v>
          </cell>
          <cell r="Q10959">
            <v>1</v>
          </cell>
          <cell r="T10959">
            <v>0</v>
          </cell>
          <cell r="U10959">
            <v>0</v>
          </cell>
          <cell r="V10959">
            <v>0</v>
          </cell>
        </row>
        <row r="10960">
          <cell r="D10960" t="str">
            <v>DANANG1</v>
          </cell>
          <cell r="M10960" t="str">
            <v>﻿Đang hoạt động</v>
          </cell>
          <cell r="N10960">
            <v>42723</v>
          </cell>
          <cell r="Q10960">
            <v>1</v>
          </cell>
          <cell r="T10960">
            <v>0</v>
          </cell>
          <cell r="U10960">
            <v>0</v>
          </cell>
          <cell r="V10960">
            <v>0</v>
          </cell>
        </row>
        <row r="10961">
          <cell r="D10961" t="str">
            <v>GENCASA HUẾ 1</v>
          </cell>
          <cell r="M10961" t="str">
            <v>﻿Đang hoạt động</v>
          </cell>
          <cell r="N10961">
            <v>42723</v>
          </cell>
          <cell r="Q10961">
            <v>1</v>
          </cell>
          <cell r="T10961">
            <v>0</v>
          </cell>
          <cell r="U10961">
            <v>0</v>
          </cell>
          <cell r="V10961">
            <v>0</v>
          </cell>
        </row>
        <row r="10962">
          <cell r="D10962" t="str">
            <v>GENCASA HUẾ 1</v>
          </cell>
          <cell r="M10962" t="str">
            <v>﻿Đang hoạt động</v>
          </cell>
          <cell r="N10962">
            <v>42726</v>
          </cell>
          <cell r="Q10962">
            <v>1</v>
          </cell>
          <cell r="T10962">
            <v>0</v>
          </cell>
          <cell r="U10962">
            <v>0</v>
          </cell>
          <cell r="V10962">
            <v>0</v>
          </cell>
        </row>
        <row r="10963">
          <cell r="D10963" t="str">
            <v>LUCKY CAT</v>
          </cell>
          <cell r="M10963" t="str">
            <v>﻿Đang hoạt động</v>
          </cell>
          <cell r="N10963">
            <v>42724</v>
          </cell>
          <cell r="Q10963">
            <v>1</v>
          </cell>
          <cell r="T10963">
            <v>0</v>
          </cell>
          <cell r="U10963">
            <v>0</v>
          </cell>
          <cell r="V10963">
            <v>0</v>
          </cell>
        </row>
        <row r="10964">
          <cell r="D10964" t="str">
            <v>CUPID</v>
          </cell>
          <cell r="M10964" t="str">
            <v>﻿Đang hoạt động</v>
          </cell>
          <cell r="N10964">
            <v>42724</v>
          </cell>
          <cell r="Q10964">
            <v>1</v>
          </cell>
          <cell r="T10964">
            <v>0</v>
          </cell>
          <cell r="U10964">
            <v>0</v>
          </cell>
          <cell r="V10964">
            <v>0</v>
          </cell>
        </row>
        <row r="10965">
          <cell r="D10965" t="str">
            <v>GENCASA HUẾ 1</v>
          </cell>
          <cell r="M10965" t="str">
            <v>﻿Đang hoạt động</v>
          </cell>
          <cell r="N10965">
            <v>42723</v>
          </cell>
          <cell r="Q10965">
            <v>1</v>
          </cell>
          <cell r="T10965">
            <v>0</v>
          </cell>
          <cell r="U10965">
            <v>0</v>
          </cell>
          <cell r="V10965">
            <v>0</v>
          </cell>
        </row>
        <row r="10966">
          <cell r="D10966" t="str">
            <v>GENCASA TÂN PHÚ</v>
          </cell>
          <cell r="M10966" t="str">
            <v>﻿Đang hoạt động</v>
          </cell>
          <cell r="N10966">
            <v>42724</v>
          </cell>
          <cell r="Q10966">
            <v>1</v>
          </cell>
          <cell r="T10966">
            <v>0</v>
          </cell>
          <cell r="U10966">
            <v>0</v>
          </cell>
          <cell r="V10966">
            <v>0</v>
          </cell>
        </row>
        <row r="10967">
          <cell r="D10967" t="str">
            <v>GENCASA HÀ ĐÔNG</v>
          </cell>
          <cell r="M10967" t="str">
            <v>﻿Đang hoạt động</v>
          </cell>
          <cell r="N10967">
            <v>42726</v>
          </cell>
          <cell r="Q10967">
            <v>1</v>
          </cell>
          <cell r="T10967">
            <v>0</v>
          </cell>
          <cell r="U10967">
            <v>0</v>
          </cell>
          <cell r="V10967">
            <v>0</v>
          </cell>
        </row>
        <row r="10968">
          <cell r="D10968" t="str">
            <v>GENCASA LONG BIÊN</v>
          </cell>
          <cell r="M10968" t="str">
            <v>﻿Đang hoạt động</v>
          </cell>
          <cell r="N10968">
            <v>41878</v>
          </cell>
          <cell r="Q10968">
            <v>1</v>
          </cell>
          <cell r="T10968">
            <v>0</v>
          </cell>
          <cell r="U10968">
            <v>0</v>
          </cell>
          <cell r="V10968">
            <v>0</v>
          </cell>
        </row>
        <row r="10969">
          <cell r="D10969" t="str">
            <v>GENCASA HÀ ĐÔNG</v>
          </cell>
          <cell r="M10969" t="str">
            <v>﻿Đang hoạt động</v>
          </cell>
          <cell r="N10969">
            <v>42726</v>
          </cell>
          <cell r="Q10969">
            <v>1</v>
          </cell>
          <cell r="T10969">
            <v>0</v>
          </cell>
          <cell r="U10969">
            <v>0</v>
          </cell>
          <cell r="V10969">
            <v>0</v>
          </cell>
        </row>
        <row r="10970">
          <cell r="D10970" t="str">
            <v>GENCASA HUẾ 1</v>
          </cell>
          <cell r="M10970" t="str">
            <v>﻿Đang hoạt động</v>
          </cell>
          <cell r="N10970">
            <v>42723</v>
          </cell>
          <cell r="Q10970">
            <v>1</v>
          </cell>
          <cell r="T10970">
            <v>0</v>
          </cell>
          <cell r="U10970">
            <v>0</v>
          </cell>
          <cell r="V10970">
            <v>0</v>
          </cell>
        </row>
        <row r="10971">
          <cell r="D10971" t="str">
            <v>GENCASA HUẾ 1</v>
          </cell>
          <cell r="M10971" t="str">
            <v>﻿Đang hoạt động</v>
          </cell>
          <cell r="N10971">
            <v>42723</v>
          </cell>
          <cell r="Q10971">
            <v>1</v>
          </cell>
          <cell r="T10971">
            <v>0</v>
          </cell>
          <cell r="U10971">
            <v>0</v>
          </cell>
          <cell r="V10971">
            <v>0</v>
          </cell>
        </row>
        <row r="10972">
          <cell r="D10972" t="str">
            <v>SUNFLOWER</v>
          </cell>
          <cell r="M10972" t="str">
            <v>﻿Đang hoạt động</v>
          </cell>
          <cell r="N10972">
            <v>42731</v>
          </cell>
          <cell r="Q10972">
            <v>1</v>
          </cell>
          <cell r="T10972">
            <v>0</v>
          </cell>
          <cell r="U10972">
            <v>0</v>
          </cell>
          <cell r="V10972">
            <v>0</v>
          </cell>
        </row>
        <row r="10973">
          <cell r="D10973" t="str">
            <v>GENCASA HUẾ 1</v>
          </cell>
          <cell r="M10973" t="str">
            <v>﻿Đang hoạt động</v>
          </cell>
          <cell r="N10973">
            <v>42726</v>
          </cell>
          <cell r="Q10973">
            <v>1</v>
          </cell>
          <cell r="T10973">
            <v>0</v>
          </cell>
          <cell r="U10973">
            <v>0</v>
          </cell>
          <cell r="V10973">
            <v>0</v>
          </cell>
        </row>
        <row r="10974">
          <cell r="D10974" t="str">
            <v>GENCASA HUẾ 1</v>
          </cell>
          <cell r="M10974" t="str">
            <v>﻿Đang hoạt động</v>
          </cell>
          <cell r="N10974">
            <v>42723</v>
          </cell>
          <cell r="Q10974">
            <v>1</v>
          </cell>
          <cell r="T10974">
            <v>0</v>
          </cell>
          <cell r="U10974">
            <v>0</v>
          </cell>
          <cell r="V10974">
            <v>0</v>
          </cell>
        </row>
        <row r="10975">
          <cell r="D10975" t="str">
            <v>GENCASA HÀ ĐÔNG</v>
          </cell>
          <cell r="M10975" t="str">
            <v>﻿Đang hoạt động</v>
          </cell>
          <cell r="N10975">
            <v>42724</v>
          </cell>
          <cell r="Q10975">
            <v>1</v>
          </cell>
          <cell r="T10975">
            <v>0</v>
          </cell>
          <cell r="U10975">
            <v>0</v>
          </cell>
          <cell r="V10975">
            <v>0</v>
          </cell>
        </row>
        <row r="10976">
          <cell r="D10976" t="str">
            <v>MEGA</v>
          </cell>
          <cell r="M10976" t="str">
            <v>﻿Đang hoạt động</v>
          </cell>
          <cell r="N10976">
            <v>42731</v>
          </cell>
          <cell r="Q10976">
            <v>1</v>
          </cell>
          <cell r="T10976">
            <v>0</v>
          </cell>
          <cell r="U10976">
            <v>0</v>
          </cell>
          <cell r="V10976">
            <v>0</v>
          </cell>
        </row>
        <row r="10977">
          <cell r="D10977" t="str">
            <v>GENCASA HUẾ 1</v>
          </cell>
          <cell r="M10977" t="str">
            <v>﻿Đang hoạt động</v>
          </cell>
          <cell r="N10977">
            <v>42723</v>
          </cell>
          <cell r="Q10977">
            <v>1</v>
          </cell>
          <cell r="T10977">
            <v>0</v>
          </cell>
          <cell r="U10977">
            <v>0</v>
          </cell>
          <cell r="V10977">
            <v>0</v>
          </cell>
        </row>
        <row r="10978">
          <cell r="D10978" t="str">
            <v>SUNFLOWER</v>
          </cell>
          <cell r="M10978" t="str">
            <v>﻿Đang hoạt động</v>
          </cell>
          <cell r="N10978">
            <v>42723</v>
          </cell>
          <cell r="Q10978">
            <v>1</v>
          </cell>
          <cell r="T10978">
            <v>0</v>
          </cell>
          <cell r="U10978">
            <v>0</v>
          </cell>
          <cell r="V10978">
            <v>0</v>
          </cell>
        </row>
        <row r="10979">
          <cell r="D10979" t="str">
            <v>GENCASA HUẾ 1</v>
          </cell>
          <cell r="M10979" t="str">
            <v>﻿Đang hoạt động</v>
          </cell>
          <cell r="N10979">
            <v>42723</v>
          </cell>
          <cell r="Q10979">
            <v>1</v>
          </cell>
          <cell r="T10979">
            <v>0</v>
          </cell>
          <cell r="U10979">
            <v>0</v>
          </cell>
          <cell r="V10979">
            <v>0</v>
          </cell>
        </row>
        <row r="10980">
          <cell r="D10980" t="str">
            <v>MDRT HCM</v>
          </cell>
          <cell r="M10980" t="str">
            <v>﻿Đang hoạt động</v>
          </cell>
          <cell r="N10980">
            <v>42733</v>
          </cell>
          <cell r="Q10980">
            <v>1</v>
          </cell>
          <cell r="T10980">
            <v>0</v>
          </cell>
          <cell r="U10980">
            <v>0</v>
          </cell>
          <cell r="V10980">
            <v>0</v>
          </cell>
        </row>
        <row r="10981">
          <cell r="D10981" t="str">
            <v>SUNFLOWER</v>
          </cell>
          <cell r="M10981" t="str">
            <v>﻿Đang hoạt động</v>
          </cell>
          <cell r="N10981">
            <v>42725</v>
          </cell>
          <cell r="Q10981">
            <v>1</v>
          </cell>
          <cell r="T10981">
            <v>0</v>
          </cell>
          <cell r="U10981">
            <v>0</v>
          </cell>
          <cell r="V10981">
            <v>0</v>
          </cell>
        </row>
        <row r="10982">
          <cell r="D10982" t="str">
            <v>THE SKY</v>
          </cell>
          <cell r="M10982" t="str">
            <v>﻿Đang hoạt động</v>
          </cell>
          <cell r="N10982">
            <v>42726</v>
          </cell>
          <cell r="Q10982">
            <v>1</v>
          </cell>
          <cell r="T10982">
            <v>0</v>
          </cell>
          <cell r="U10982">
            <v>0</v>
          </cell>
          <cell r="V10982">
            <v>0</v>
          </cell>
        </row>
        <row r="10983">
          <cell r="D10983" t="str">
            <v>GENCASA HUẾ 1</v>
          </cell>
          <cell r="M10983" t="str">
            <v>﻿Đang hoạt động</v>
          </cell>
          <cell r="N10983">
            <v>42727</v>
          </cell>
          <cell r="Q10983">
            <v>1</v>
          </cell>
          <cell r="T10983">
            <v>0</v>
          </cell>
          <cell r="U10983">
            <v>0</v>
          </cell>
          <cell r="V10983">
            <v>0</v>
          </cell>
        </row>
        <row r="10984">
          <cell r="D10984" t="str">
            <v>GENCASA HUẾ 1</v>
          </cell>
          <cell r="M10984" t="str">
            <v>﻿Đang hoạt động</v>
          </cell>
          <cell r="N10984">
            <v>42723</v>
          </cell>
          <cell r="Q10984">
            <v>1</v>
          </cell>
          <cell r="T10984">
            <v>0</v>
          </cell>
          <cell r="U10984">
            <v>0</v>
          </cell>
          <cell r="V10984">
            <v>0</v>
          </cell>
        </row>
        <row r="10985">
          <cell r="D10985" t="str">
            <v>THE SKY</v>
          </cell>
          <cell r="M10985" t="str">
            <v>﻿Đang hoạt động</v>
          </cell>
          <cell r="N10985">
            <v>42723</v>
          </cell>
          <cell r="Q10985">
            <v>1</v>
          </cell>
          <cell r="T10985">
            <v>0</v>
          </cell>
          <cell r="U10985">
            <v>0</v>
          </cell>
          <cell r="V10985">
            <v>0</v>
          </cell>
        </row>
        <row r="10986">
          <cell r="D10986" t="str">
            <v>G-G</v>
          </cell>
          <cell r="M10986" t="str">
            <v>﻿Đang hoạt động</v>
          </cell>
          <cell r="N10986">
            <v>42723</v>
          </cell>
          <cell r="Q10986">
            <v>1</v>
          </cell>
          <cell r="T10986">
            <v>0</v>
          </cell>
          <cell r="U10986">
            <v>0</v>
          </cell>
          <cell r="V10986">
            <v>0</v>
          </cell>
        </row>
        <row r="10987">
          <cell r="D10987" t="str">
            <v>GENCASA HUẾ 1</v>
          </cell>
          <cell r="M10987" t="str">
            <v>﻿Đang hoạt động</v>
          </cell>
          <cell r="N10987">
            <v>42723</v>
          </cell>
          <cell r="Q10987">
            <v>1</v>
          </cell>
          <cell r="T10987">
            <v>0</v>
          </cell>
          <cell r="U10987">
            <v>0</v>
          </cell>
          <cell r="V10987">
            <v>0</v>
          </cell>
        </row>
        <row r="10988">
          <cell r="D10988" t="str">
            <v>GENCASA HUẾ 1</v>
          </cell>
          <cell r="M10988" t="str">
            <v>﻿Đang hoạt động</v>
          </cell>
          <cell r="N10988">
            <v>42723</v>
          </cell>
          <cell r="Q10988">
            <v>1</v>
          </cell>
          <cell r="T10988">
            <v>0</v>
          </cell>
          <cell r="U10988">
            <v>0</v>
          </cell>
          <cell r="V10988">
            <v>0</v>
          </cell>
        </row>
        <row r="10989">
          <cell r="D10989" t="str">
            <v>F.B.I</v>
          </cell>
          <cell r="M10989" t="str">
            <v>﻿Đang hoạt động</v>
          </cell>
          <cell r="N10989">
            <v>42731</v>
          </cell>
          <cell r="Q10989">
            <v>1</v>
          </cell>
          <cell r="T10989">
            <v>0</v>
          </cell>
          <cell r="U10989">
            <v>0</v>
          </cell>
          <cell r="V10989">
            <v>0</v>
          </cell>
        </row>
        <row r="10990">
          <cell r="D10990" t="str">
            <v>GENCASA HUẾ 1</v>
          </cell>
          <cell r="M10990" t="str">
            <v>﻿Đang hoạt động</v>
          </cell>
          <cell r="N10990">
            <v>42726</v>
          </cell>
          <cell r="Q10990">
            <v>1</v>
          </cell>
          <cell r="T10990">
            <v>0</v>
          </cell>
          <cell r="U10990">
            <v>0</v>
          </cell>
          <cell r="V10990">
            <v>0</v>
          </cell>
        </row>
        <row r="10991">
          <cell r="D10991" t="str">
            <v>GENCASA HUẾ 1</v>
          </cell>
          <cell r="M10991" t="str">
            <v>﻿Đang hoạt động</v>
          </cell>
          <cell r="N10991">
            <v>42723</v>
          </cell>
          <cell r="Q10991">
            <v>1</v>
          </cell>
          <cell r="T10991">
            <v>0</v>
          </cell>
          <cell r="U10991">
            <v>0</v>
          </cell>
          <cell r="V10991">
            <v>0</v>
          </cell>
        </row>
        <row r="10992">
          <cell r="D10992" t="str">
            <v>GENCASA HUẾ 1</v>
          </cell>
          <cell r="M10992" t="str">
            <v>﻿Đang hoạt động</v>
          </cell>
          <cell r="N10992">
            <v>42723</v>
          </cell>
          <cell r="Q10992">
            <v>1</v>
          </cell>
          <cell r="T10992">
            <v>0</v>
          </cell>
          <cell r="U10992">
            <v>0</v>
          </cell>
          <cell r="V10992">
            <v>0</v>
          </cell>
        </row>
        <row r="10993">
          <cell r="D10993" t="str">
            <v>THE SKY</v>
          </cell>
          <cell r="M10993" t="str">
            <v>﻿Đang hoạt động</v>
          </cell>
          <cell r="N10993">
            <v>42723</v>
          </cell>
          <cell r="Q10993">
            <v>1</v>
          </cell>
          <cell r="T10993">
            <v>0</v>
          </cell>
          <cell r="U10993">
            <v>0</v>
          </cell>
          <cell r="V10993">
            <v>0</v>
          </cell>
        </row>
        <row r="10994">
          <cell r="D10994" t="str">
            <v>GENCASA HUẾ 1</v>
          </cell>
          <cell r="M10994" t="str">
            <v>﻿Đang hoạt động</v>
          </cell>
          <cell r="N10994">
            <v>42723</v>
          </cell>
          <cell r="Q10994">
            <v>1</v>
          </cell>
          <cell r="T10994">
            <v>0</v>
          </cell>
          <cell r="U10994">
            <v>0</v>
          </cell>
          <cell r="V10994">
            <v>0</v>
          </cell>
        </row>
        <row r="10995">
          <cell r="D10995" t="str">
            <v>GENCASA HUẾ 1</v>
          </cell>
          <cell r="M10995" t="str">
            <v>﻿Đang hoạt động</v>
          </cell>
          <cell r="N10995">
            <v>42723</v>
          </cell>
          <cell r="Q10995">
            <v>1</v>
          </cell>
          <cell r="T10995">
            <v>0</v>
          </cell>
          <cell r="U10995">
            <v>0</v>
          </cell>
          <cell r="V10995">
            <v>0</v>
          </cell>
        </row>
        <row r="10996">
          <cell r="D10996" t="str">
            <v>PHOENIX</v>
          </cell>
          <cell r="M10996" t="str">
            <v>﻿Đang hoạt động</v>
          </cell>
          <cell r="N10996">
            <v>42727</v>
          </cell>
          <cell r="Q10996">
            <v>1</v>
          </cell>
          <cell r="T10996">
            <v>0</v>
          </cell>
          <cell r="U10996">
            <v>0</v>
          </cell>
          <cell r="V10996">
            <v>0</v>
          </cell>
        </row>
        <row r="10997">
          <cell r="D10997" t="str">
            <v>GENCASA HUẾ 1</v>
          </cell>
          <cell r="M10997" t="str">
            <v>﻿Đang hoạt động</v>
          </cell>
          <cell r="N10997">
            <v>42723</v>
          </cell>
          <cell r="Q10997">
            <v>1</v>
          </cell>
          <cell r="T10997">
            <v>0</v>
          </cell>
          <cell r="U10997">
            <v>0</v>
          </cell>
          <cell r="V10997">
            <v>0</v>
          </cell>
        </row>
        <row r="10998">
          <cell r="D10998" t="str">
            <v>GENCASA HUẾ 1</v>
          </cell>
          <cell r="M10998" t="str">
            <v>﻿Đang hoạt động</v>
          </cell>
          <cell r="N10998">
            <v>42723</v>
          </cell>
          <cell r="Q10998">
            <v>1</v>
          </cell>
          <cell r="T10998">
            <v>0</v>
          </cell>
          <cell r="U10998">
            <v>0</v>
          </cell>
          <cell r="V10998">
            <v>0</v>
          </cell>
        </row>
        <row r="10999">
          <cell r="D10999" t="str">
            <v>LUCKY STAR</v>
          </cell>
          <cell r="M10999" t="str">
            <v>﻿Đang hoạt động</v>
          </cell>
          <cell r="N10999">
            <v>42724</v>
          </cell>
          <cell r="Q10999">
            <v>1</v>
          </cell>
          <cell r="T10999">
            <v>0</v>
          </cell>
          <cell r="U10999">
            <v>0</v>
          </cell>
          <cell r="V10999">
            <v>0</v>
          </cell>
        </row>
        <row r="11000">
          <cell r="D11000" t="str">
            <v>THANH HÓA</v>
          </cell>
          <cell r="M11000" t="str">
            <v>﻿Đang hoạt động</v>
          </cell>
          <cell r="N11000">
            <v>42723</v>
          </cell>
          <cell r="Q11000">
            <v>1</v>
          </cell>
          <cell r="T11000">
            <v>0</v>
          </cell>
          <cell r="U11000">
            <v>0</v>
          </cell>
          <cell r="V11000">
            <v>0</v>
          </cell>
        </row>
        <row r="11001">
          <cell r="D11001" t="str">
            <v>GENCASA HUẾ 1</v>
          </cell>
          <cell r="M11001" t="str">
            <v>﻿Đang hoạt động</v>
          </cell>
          <cell r="N11001">
            <v>42723</v>
          </cell>
          <cell r="Q11001">
            <v>1</v>
          </cell>
          <cell r="T11001">
            <v>0</v>
          </cell>
          <cell r="U11001">
            <v>0</v>
          </cell>
          <cell r="V11001">
            <v>0</v>
          </cell>
        </row>
        <row r="11002">
          <cell r="D11002" t="str">
            <v>THE CAPITAL</v>
          </cell>
          <cell r="M11002" t="str">
            <v>﻿Đang hoạt động</v>
          </cell>
          <cell r="N11002">
            <v>42724</v>
          </cell>
          <cell r="Q11002">
            <v>1</v>
          </cell>
          <cell r="T11002">
            <v>0</v>
          </cell>
          <cell r="U11002">
            <v>0</v>
          </cell>
          <cell r="V11002">
            <v>0</v>
          </cell>
        </row>
        <row r="11003">
          <cell r="D11003" t="str">
            <v>GENCASA HUẾ 1</v>
          </cell>
          <cell r="M11003" t="str">
            <v>﻿Đang hoạt động</v>
          </cell>
          <cell r="N11003">
            <v>42745</v>
          </cell>
          <cell r="Q11003">
            <v>1</v>
          </cell>
          <cell r="T11003">
            <v>0</v>
          </cell>
          <cell r="U11003">
            <v>0</v>
          </cell>
          <cell r="V11003">
            <v>0</v>
          </cell>
        </row>
        <row r="11004">
          <cell r="D11004" t="str">
            <v>GENCASA HUẾ 1</v>
          </cell>
          <cell r="M11004" t="str">
            <v>﻿Đang hoạt động</v>
          </cell>
          <cell r="N11004">
            <v>42723</v>
          </cell>
          <cell r="Q11004">
            <v>1</v>
          </cell>
          <cell r="T11004">
            <v>0</v>
          </cell>
          <cell r="U11004">
            <v>0</v>
          </cell>
          <cell r="V11004">
            <v>0</v>
          </cell>
        </row>
        <row r="11005">
          <cell r="D11005" t="str">
            <v>LUCKY STAR</v>
          </cell>
          <cell r="M11005" t="str">
            <v>﻿Đang hoạt động</v>
          </cell>
          <cell r="N11005">
            <v>42724</v>
          </cell>
          <cell r="Q11005">
            <v>1</v>
          </cell>
          <cell r="T11005">
            <v>0</v>
          </cell>
          <cell r="U11005">
            <v>0</v>
          </cell>
          <cell r="V11005">
            <v>0</v>
          </cell>
        </row>
        <row r="11006">
          <cell r="D11006" t="str">
            <v>GENCASA HUẾ 1</v>
          </cell>
          <cell r="M11006" t="str">
            <v>﻿Đang hoạt động</v>
          </cell>
          <cell r="N11006">
            <v>42723</v>
          </cell>
          <cell r="Q11006">
            <v>1</v>
          </cell>
          <cell r="T11006">
            <v>0</v>
          </cell>
          <cell r="U11006">
            <v>0</v>
          </cell>
          <cell r="V11006">
            <v>0</v>
          </cell>
        </row>
        <row r="11007">
          <cell r="D11007" t="str">
            <v>GENCASA HUẾ 1</v>
          </cell>
          <cell r="M11007" t="str">
            <v>﻿Đang hoạt động</v>
          </cell>
          <cell r="N11007">
            <v>42745</v>
          </cell>
          <cell r="Q11007">
            <v>1</v>
          </cell>
          <cell r="T11007">
            <v>0</v>
          </cell>
          <cell r="U11007">
            <v>0</v>
          </cell>
          <cell r="V11007">
            <v>0</v>
          </cell>
        </row>
        <row r="11008">
          <cell r="D11008" t="str">
            <v>ELITE</v>
          </cell>
          <cell r="M11008" t="str">
            <v>﻿Đang hoạt động</v>
          </cell>
          <cell r="N11008">
            <v>42731</v>
          </cell>
          <cell r="Q11008">
            <v>1</v>
          </cell>
          <cell r="T11008">
            <v>0</v>
          </cell>
          <cell r="U11008">
            <v>0</v>
          </cell>
          <cell r="V11008">
            <v>0</v>
          </cell>
        </row>
        <row r="11009">
          <cell r="D11009" t="str">
            <v>GENCASA HUẾ 1</v>
          </cell>
          <cell r="M11009" t="str">
            <v>﻿Đang hoạt động</v>
          </cell>
          <cell r="N11009">
            <v>42723</v>
          </cell>
          <cell r="Q11009">
            <v>1</v>
          </cell>
          <cell r="T11009">
            <v>0</v>
          </cell>
          <cell r="U11009">
            <v>0</v>
          </cell>
          <cell r="V11009">
            <v>0</v>
          </cell>
        </row>
        <row r="11010">
          <cell r="D11010" t="str">
            <v>GENCASA HUẾ 1</v>
          </cell>
          <cell r="M11010" t="str">
            <v>﻿Đang hoạt động</v>
          </cell>
          <cell r="N11010">
            <v>42723</v>
          </cell>
          <cell r="Q11010">
            <v>1</v>
          </cell>
          <cell r="T11010">
            <v>0</v>
          </cell>
          <cell r="U11010">
            <v>0</v>
          </cell>
          <cell r="V11010">
            <v>0</v>
          </cell>
        </row>
        <row r="11011">
          <cell r="D11011" t="str">
            <v>GENCASA HUẾ 1</v>
          </cell>
          <cell r="M11011" t="str">
            <v>﻿Đang hoạt động</v>
          </cell>
          <cell r="N11011">
            <v>42745</v>
          </cell>
          <cell r="Q11011">
            <v>1</v>
          </cell>
          <cell r="T11011">
            <v>0</v>
          </cell>
          <cell r="U11011">
            <v>0</v>
          </cell>
          <cell r="V11011">
            <v>0</v>
          </cell>
        </row>
        <row r="11012">
          <cell r="D11012" t="str">
            <v>GENCASA HUẾ 1</v>
          </cell>
          <cell r="M11012" t="str">
            <v>﻿Đang hoạt động</v>
          </cell>
          <cell r="N11012">
            <v>42740</v>
          </cell>
          <cell r="Q11012">
            <v>1</v>
          </cell>
          <cell r="T11012">
            <v>0</v>
          </cell>
          <cell r="U11012">
            <v>0</v>
          </cell>
          <cell r="V11012">
            <v>0</v>
          </cell>
        </row>
        <row r="11013">
          <cell r="D11013" t="str">
            <v>DIAMOND</v>
          </cell>
          <cell r="M11013" t="str">
            <v>﻿Đang hoạt động</v>
          </cell>
          <cell r="N11013">
            <v>42731</v>
          </cell>
          <cell r="Q11013">
            <v>1</v>
          </cell>
          <cell r="T11013">
            <v>0</v>
          </cell>
          <cell r="U11013">
            <v>0</v>
          </cell>
          <cell r="V11013">
            <v>0</v>
          </cell>
        </row>
        <row r="11014">
          <cell r="D11014" t="str">
            <v>GENCASA HUẾ 1</v>
          </cell>
          <cell r="M11014" t="str">
            <v>﻿Đang hoạt động</v>
          </cell>
          <cell r="N11014">
            <v>42723</v>
          </cell>
          <cell r="Q11014">
            <v>1</v>
          </cell>
          <cell r="T11014">
            <v>0</v>
          </cell>
          <cell r="U11014">
            <v>0</v>
          </cell>
          <cell r="V11014">
            <v>0</v>
          </cell>
        </row>
        <row r="11015">
          <cell r="D11015" t="str">
            <v>GENCASA HUẾ 1</v>
          </cell>
          <cell r="M11015" t="str">
            <v>﻿Đang hoạt động</v>
          </cell>
          <cell r="N11015">
            <v>42723</v>
          </cell>
          <cell r="Q11015">
            <v>1</v>
          </cell>
          <cell r="T11015">
            <v>0</v>
          </cell>
          <cell r="U11015">
            <v>0</v>
          </cell>
          <cell r="V11015">
            <v>0</v>
          </cell>
        </row>
        <row r="11016">
          <cell r="D11016" t="str">
            <v>GENCASA HUẾ 1</v>
          </cell>
          <cell r="M11016" t="str">
            <v>﻿Đang hoạt động</v>
          </cell>
          <cell r="N11016">
            <v>42723</v>
          </cell>
          <cell r="Q11016">
            <v>1</v>
          </cell>
          <cell r="T11016">
            <v>0</v>
          </cell>
          <cell r="U11016">
            <v>0</v>
          </cell>
          <cell r="V11016">
            <v>0</v>
          </cell>
        </row>
        <row r="11017">
          <cell r="D11017" t="str">
            <v>GENCASA HUẾ 1</v>
          </cell>
          <cell r="M11017" t="str">
            <v>﻿Đang hoạt động</v>
          </cell>
          <cell r="N11017">
            <v>42723</v>
          </cell>
          <cell r="Q11017">
            <v>1</v>
          </cell>
          <cell r="T11017">
            <v>0</v>
          </cell>
          <cell r="U11017">
            <v>0</v>
          </cell>
          <cell r="V11017">
            <v>0</v>
          </cell>
        </row>
        <row r="11018">
          <cell r="D11018" t="str">
            <v>GENCASA HUẾ 1</v>
          </cell>
          <cell r="M11018" t="str">
            <v>﻿Đang hoạt động</v>
          </cell>
          <cell r="N11018">
            <v>42723</v>
          </cell>
          <cell r="Q11018">
            <v>1</v>
          </cell>
          <cell r="T11018">
            <v>0</v>
          </cell>
          <cell r="U11018">
            <v>0</v>
          </cell>
          <cell r="V11018">
            <v>0</v>
          </cell>
        </row>
        <row r="11019">
          <cell r="D11019" t="str">
            <v>GENCASA HUẾ 1</v>
          </cell>
          <cell r="M11019" t="str">
            <v>﻿Đang hoạt động</v>
          </cell>
          <cell r="N11019">
            <v>42723</v>
          </cell>
          <cell r="Q11019">
            <v>1</v>
          </cell>
          <cell r="T11019">
            <v>0</v>
          </cell>
          <cell r="U11019">
            <v>0</v>
          </cell>
          <cell r="V11019">
            <v>0</v>
          </cell>
        </row>
        <row r="11020">
          <cell r="D11020" t="str">
            <v>GENCASA HUẾ 1</v>
          </cell>
          <cell r="M11020" t="str">
            <v>﻿Đang hoạt động</v>
          </cell>
          <cell r="N11020">
            <v>42723</v>
          </cell>
          <cell r="Q11020">
            <v>1</v>
          </cell>
          <cell r="T11020">
            <v>0</v>
          </cell>
          <cell r="U11020">
            <v>0</v>
          </cell>
          <cell r="V11020">
            <v>0</v>
          </cell>
        </row>
        <row r="11021">
          <cell r="D11021" t="str">
            <v>GENCASA HUẾ 1</v>
          </cell>
          <cell r="M11021" t="str">
            <v>﻿Đang hoạt động</v>
          </cell>
          <cell r="N11021">
            <v>42723</v>
          </cell>
          <cell r="Q11021">
            <v>1</v>
          </cell>
          <cell r="T11021">
            <v>0</v>
          </cell>
          <cell r="U11021">
            <v>0</v>
          </cell>
          <cell r="V11021">
            <v>0</v>
          </cell>
        </row>
        <row r="11022">
          <cell r="D11022" t="str">
            <v>GENCASA HUẾ 1</v>
          </cell>
          <cell r="M11022" t="str">
            <v>﻿Đang hoạt động</v>
          </cell>
          <cell r="N11022">
            <v>42723</v>
          </cell>
          <cell r="Q11022">
            <v>1</v>
          </cell>
          <cell r="T11022">
            <v>0</v>
          </cell>
          <cell r="U11022">
            <v>0</v>
          </cell>
          <cell r="V11022">
            <v>0</v>
          </cell>
        </row>
        <row r="11023">
          <cell r="D11023" t="str">
            <v>GENCASA BÀ RỊA</v>
          </cell>
          <cell r="M11023" t="str">
            <v>﻿Đang hoạt động</v>
          </cell>
          <cell r="N11023">
            <v>42724</v>
          </cell>
          <cell r="Q11023">
            <v>1</v>
          </cell>
          <cell r="T11023">
            <v>0</v>
          </cell>
          <cell r="U11023">
            <v>0</v>
          </cell>
          <cell r="V11023">
            <v>0</v>
          </cell>
        </row>
        <row r="11024">
          <cell r="D11024" t="str">
            <v>BLUE OCEAN</v>
          </cell>
          <cell r="M11024" t="str">
            <v>﻿Đang hoạt động</v>
          </cell>
          <cell r="N11024">
            <v>42730</v>
          </cell>
          <cell r="Q11024">
            <v>1</v>
          </cell>
          <cell r="T11024">
            <v>0</v>
          </cell>
          <cell r="U11024">
            <v>0</v>
          </cell>
          <cell r="V11024">
            <v>0</v>
          </cell>
        </row>
        <row r="11025">
          <cell r="D11025" t="str">
            <v>BLUE OCEAN</v>
          </cell>
          <cell r="M11025" t="str">
            <v>﻿Đang hoạt động</v>
          </cell>
          <cell r="N11025">
            <v>42724</v>
          </cell>
          <cell r="Q11025">
            <v>1</v>
          </cell>
          <cell r="T11025">
            <v>0</v>
          </cell>
          <cell r="U11025">
            <v>0</v>
          </cell>
          <cell r="V11025">
            <v>0</v>
          </cell>
        </row>
        <row r="11026">
          <cell r="D11026" t="str">
            <v>THE STARS 1</v>
          </cell>
          <cell r="M11026" t="str">
            <v>﻿Đang hoạt động</v>
          </cell>
          <cell r="N11026">
            <v>42724</v>
          </cell>
          <cell r="Q11026">
            <v>1</v>
          </cell>
          <cell r="T11026">
            <v>0</v>
          </cell>
          <cell r="U11026">
            <v>0</v>
          </cell>
          <cell r="V11026">
            <v>0</v>
          </cell>
        </row>
        <row r="11027">
          <cell r="D11027" t="str">
            <v>BÌNH MINH</v>
          </cell>
          <cell r="M11027" t="str">
            <v>﻿Đang hoạt động</v>
          </cell>
          <cell r="N11027">
            <v>42731</v>
          </cell>
          <cell r="Q11027">
            <v>1</v>
          </cell>
          <cell r="T11027">
            <v>0</v>
          </cell>
          <cell r="U11027">
            <v>0</v>
          </cell>
          <cell r="V11027">
            <v>0</v>
          </cell>
        </row>
        <row r="11028">
          <cell r="D11028" t="str">
            <v>BLUE OCEAN</v>
          </cell>
          <cell r="M11028" t="str">
            <v>﻿Đang hoạt động</v>
          </cell>
          <cell r="N11028">
            <v>42724</v>
          </cell>
          <cell r="Q11028">
            <v>1</v>
          </cell>
          <cell r="T11028">
            <v>0</v>
          </cell>
          <cell r="U11028">
            <v>0</v>
          </cell>
          <cell r="V11028">
            <v>0</v>
          </cell>
        </row>
        <row r="11029">
          <cell r="D11029" t="str">
            <v>GENCASA YÊN BÁI</v>
          </cell>
          <cell r="M11029" t="str">
            <v>﻿Đang hoạt động</v>
          </cell>
          <cell r="N11029">
            <v>42724</v>
          </cell>
          <cell r="Q11029">
            <v>1</v>
          </cell>
          <cell r="T11029">
            <v>0</v>
          </cell>
          <cell r="U11029">
            <v>0</v>
          </cell>
          <cell r="V11029">
            <v>0</v>
          </cell>
        </row>
        <row r="11030">
          <cell r="D11030" t="str">
            <v>DIAMOND</v>
          </cell>
          <cell r="M11030" t="str">
            <v>﻿Đang hoạt động</v>
          </cell>
          <cell r="N11030">
            <v>42726</v>
          </cell>
          <cell r="Q11030">
            <v>1</v>
          </cell>
          <cell r="T11030">
            <v>0</v>
          </cell>
          <cell r="U11030">
            <v>0</v>
          </cell>
          <cell r="V11030">
            <v>0</v>
          </cell>
        </row>
        <row r="11031">
          <cell r="M11031" t="str">
            <v>﻿Đang hoạt động</v>
          </cell>
          <cell r="N11031">
            <v>42724</v>
          </cell>
          <cell r="Q11031">
            <v>0</v>
          </cell>
          <cell r="T11031">
            <v>0</v>
          </cell>
          <cell r="U11031">
            <v>0</v>
          </cell>
          <cell r="V11031">
            <v>0</v>
          </cell>
        </row>
        <row r="11032">
          <cell r="D11032" t="str">
            <v>DIAMOND</v>
          </cell>
          <cell r="M11032" t="str">
            <v>﻿Đang hoạt động</v>
          </cell>
          <cell r="N11032">
            <v>42727</v>
          </cell>
          <cell r="Q11032">
            <v>1</v>
          </cell>
          <cell r="T11032">
            <v>0</v>
          </cell>
          <cell r="U11032">
            <v>0</v>
          </cell>
          <cell r="V11032">
            <v>0</v>
          </cell>
        </row>
        <row r="11033">
          <cell r="D11033" t="str">
            <v>GENCASA BÀ RỊA</v>
          </cell>
          <cell r="M11033" t="str">
            <v>﻿Đang hoạt động</v>
          </cell>
          <cell r="N11033">
            <v>42725</v>
          </cell>
          <cell r="Q11033">
            <v>1</v>
          </cell>
          <cell r="T11033">
            <v>0</v>
          </cell>
          <cell r="U11033">
            <v>0</v>
          </cell>
          <cell r="V11033">
            <v>0</v>
          </cell>
        </row>
        <row r="11034">
          <cell r="D11034" t="str">
            <v>BLUE OCEAN</v>
          </cell>
          <cell r="M11034" t="str">
            <v>﻿Đang hoạt động</v>
          </cell>
          <cell r="N11034">
            <v>42786</v>
          </cell>
          <cell r="Q11034">
            <v>1</v>
          </cell>
          <cell r="T11034">
            <v>0</v>
          </cell>
          <cell r="U11034">
            <v>0</v>
          </cell>
          <cell r="V11034">
            <v>0</v>
          </cell>
        </row>
        <row r="11035">
          <cell r="D11035" t="str">
            <v>BLUE OCEAN</v>
          </cell>
          <cell r="M11035" t="str">
            <v>﻿Đang hoạt động</v>
          </cell>
          <cell r="N11035">
            <v>42724</v>
          </cell>
          <cell r="Q11035">
            <v>1</v>
          </cell>
          <cell r="T11035">
            <v>0</v>
          </cell>
          <cell r="U11035">
            <v>0</v>
          </cell>
          <cell r="V11035">
            <v>0</v>
          </cell>
        </row>
        <row r="11036">
          <cell r="D11036" t="str">
            <v>BLUE OCEAN</v>
          </cell>
          <cell r="M11036" t="str">
            <v>﻿Đang hoạt động</v>
          </cell>
          <cell r="N11036">
            <v>42731</v>
          </cell>
          <cell r="Q11036">
            <v>1</v>
          </cell>
          <cell r="T11036">
            <v>0</v>
          </cell>
          <cell r="U11036">
            <v>0</v>
          </cell>
          <cell r="V11036">
            <v>0</v>
          </cell>
        </row>
        <row r="11037">
          <cell r="D11037" t="str">
            <v>DIAMOND</v>
          </cell>
          <cell r="M11037" t="str">
            <v>﻿Đang hoạt động</v>
          </cell>
          <cell r="N11037">
            <v>42727</v>
          </cell>
          <cell r="Q11037">
            <v>1</v>
          </cell>
          <cell r="T11037">
            <v>0</v>
          </cell>
          <cell r="U11037">
            <v>0</v>
          </cell>
          <cell r="V11037">
            <v>0</v>
          </cell>
        </row>
        <row r="11038">
          <cell r="D11038" t="str">
            <v>BLUE OCEAN</v>
          </cell>
          <cell r="M11038" t="str">
            <v>﻿Đang hoạt động</v>
          </cell>
          <cell r="N11038">
            <v>42727</v>
          </cell>
          <cell r="Q11038">
            <v>1</v>
          </cell>
          <cell r="T11038">
            <v>0</v>
          </cell>
          <cell r="U11038">
            <v>0</v>
          </cell>
          <cell r="V11038">
            <v>0</v>
          </cell>
        </row>
        <row r="11039">
          <cell r="D11039" t="str">
            <v>WHITE HORSE-GENCASA MỸ THO</v>
          </cell>
          <cell r="M11039" t="str">
            <v>﻿Đang hoạt động</v>
          </cell>
          <cell r="N11039">
            <v>42724</v>
          </cell>
          <cell r="Q11039">
            <v>0</v>
          </cell>
          <cell r="T11039">
            <v>1</v>
          </cell>
          <cell r="U11039">
            <v>0</v>
          </cell>
          <cell r="V11039">
            <v>0</v>
          </cell>
        </row>
        <row r="11040">
          <cell r="D11040" t="str">
            <v>DIAMOND</v>
          </cell>
          <cell r="M11040" t="str">
            <v>﻿Đang hoạt động</v>
          </cell>
          <cell r="N11040">
            <v>42726</v>
          </cell>
          <cell r="Q11040">
            <v>1</v>
          </cell>
          <cell r="T11040">
            <v>0</v>
          </cell>
          <cell r="U11040">
            <v>0</v>
          </cell>
          <cell r="V11040">
            <v>0</v>
          </cell>
        </row>
        <row r="11041">
          <cell r="D11041" t="str">
            <v>THE KEY</v>
          </cell>
          <cell r="M11041" t="str">
            <v>﻿Đang hoạt động</v>
          </cell>
          <cell r="N11041">
            <v>42724</v>
          </cell>
          <cell r="Q11041">
            <v>1</v>
          </cell>
          <cell r="T11041">
            <v>0</v>
          </cell>
          <cell r="U11041">
            <v>0</v>
          </cell>
          <cell r="V11041">
            <v>0</v>
          </cell>
        </row>
        <row r="11042">
          <cell r="D11042" t="str">
            <v>BLUE OCEAN</v>
          </cell>
          <cell r="M11042" t="str">
            <v>﻿Đang hoạt động</v>
          </cell>
          <cell r="N11042">
            <v>42724</v>
          </cell>
          <cell r="Q11042">
            <v>1</v>
          </cell>
          <cell r="T11042">
            <v>0</v>
          </cell>
          <cell r="U11042">
            <v>0</v>
          </cell>
          <cell r="V11042">
            <v>0</v>
          </cell>
        </row>
        <row r="11043">
          <cell r="D11043" t="str">
            <v>DIAMOND</v>
          </cell>
          <cell r="M11043" t="str">
            <v>﻿Đang hoạt động</v>
          </cell>
          <cell r="N11043">
            <v>42726</v>
          </cell>
          <cell r="Q11043">
            <v>1</v>
          </cell>
          <cell r="T11043">
            <v>0</v>
          </cell>
          <cell r="U11043">
            <v>0</v>
          </cell>
          <cell r="V11043">
            <v>0</v>
          </cell>
        </row>
        <row r="11044">
          <cell r="M11044" t="str">
            <v>﻿Đang hoạt động</v>
          </cell>
          <cell r="N11044">
            <v>42724</v>
          </cell>
          <cell r="Q11044">
            <v>0</v>
          </cell>
          <cell r="T11044">
            <v>0</v>
          </cell>
          <cell r="U11044">
            <v>0</v>
          </cell>
          <cell r="V11044">
            <v>0</v>
          </cell>
        </row>
        <row r="11045">
          <cell r="M11045" t="str">
            <v>﻿Đang hoạt động</v>
          </cell>
          <cell r="N11045">
            <v>42724</v>
          </cell>
          <cell r="Q11045">
            <v>0</v>
          </cell>
          <cell r="T11045">
            <v>0</v>
          </cell>
          <cell r="U11045">
            <v>0</v>
          </cell>
          <cell r="V11045">
            <v>0</v>
          </cell>
        </row>
        <row r="11046">
          <cell r="M11046" t="str">
            <v>﻿Đang hoạt động</v>
          </cell>
          <cell r="N11046">
            <v>42731</v>
          </cell>
          <cell r="Q11046">
            <v>0</v>
          </cell>
          <cell r="T11046">
            <v>0</v>
          </cell>
          <cell r="U11046">
            <v>0</v>
          </cell>
          <cell r="V11046">
            <v>0</v>
          </cell>
        </row>
        <row r="11047">
          <cell r="M11047" t="str">
            <v>﻿Đang hoạt động</v>
          </cell>
          <cell r="N11047">
            <v>42719</v>
          </cell>
          <cell r="Q11047">
            <v>0</v>
          </cell>
          <cell r="T11047">
            <v>0</v>
          </cell>
          <cell r="U11047">
            <v>0</v>
          </cell>
          <cell r="V11047">
            <v>0</v>
          </cell>
        </row>
        <row r="11048">
          <cell r="M11048" t="str">
            <v>﻿Đang hoạt động</v>
          </cell>
          <cell r="N11048">
            <v>42724</v>
          </cell>
          <cell r="Q11048">
            <v>0</v>
          </cell>
          <cell r="T11048">
            <v>0</v>
          </cell>
          <cell r="U11048">
            <v>0</v>
          </cell>
          <cell r="V11048">
            <v>0</v>
          </cell>
        </row>
        <row r="11049">
          <cell r="M11049" t="str">
            <v>﻿Đang hoạt động</v>
          </cell>
          <cell r="N11049">
            <v>42731</v>
          </cell>
          <cell r="Q11049">
            <v>0</v>
          </cell>
          <cell r="T11049">
            <v>0</v>
          </cell>
          <cell r="U11049">
            <v>0</v>
          </cell>
          <cell r="V11049">
            <v>0</v>
          </cell>
        </row>
        <row r="11050">
          <cell r="D11050" t="str">
            <v>GENCASA BÀ RỊA</v>
          </cell>
          <cell r="M11050" t="str">
            <v>﻿Đang hoạt động</v>
          </cell>
          <cell r="N11050">
            <v>42755</v>
          </cell>
          <cell r="Q11050">
            <v>1</v>
          </cell>
          <cell r="T11050">
            <v>0</v>
          </cell>
          <cell r="U11050">
            <v>0</v>
          </cell>
          <cell r="V11050">
            <v>0</v>
          </cell>
        </row>
        <row r="11051">
          <cell r="D11051" t="str">
            <v>GENCASA YÊN BÁI</v>
          </cell>
          <cell r="M11051" t="str">
            <v>﻿Đang hoạt động</v>
          </cell>
          <cell r="N11051">
            <v>42724</v>
          </cell>
          <cell r="Q11051">
            <v>1</v>
          </cell>
          <cell r="T11051">
            <v>0</v>
          </cell>
          <cell r="U11051">
            <v>0</v>
          </cell>
          <cell r="V11051">
            <v>0</v>
          </cell>
        </row>
        <row r="11052">
          <cell r="M11052" t="str">
            <v>﻿Đang hoạt động</v>
          </cell>
          <cell r="N11052">
            <v>42724</v>
          </cell>
          <cell r="Q11052">
            <v>0</v>
          </cell>
          <cell r="T11052">
            <v>0</v>
          </cell>
          <cell r="U11052">
            <v>0</v>
          </cell>
          <cell r="V11052">
            <v>0</v>
          </cell>
        </row>
        <row r="11053">
          <cell r="M11053" t="str">
            <v>﻿Đang hoạt động</v>
          </cell>
          <cell r="N11053">
            <v>42731</v>
          </cell>
          <cell r="Q11053">
            <v>0</v>
          </cell>
          <cell r="T11053">
            <v>0</v>
          </cell>
          <cell r="U11053">
            <v>0</v>
          </cell>
          <cell r="V11053">
            <v>0</v>
          </cell>
        </row>
        <row r="11054">
          <cell r="M11054" t="str">
            <v>﻿Đang hoạt động</v>
          </cell>
          <cell r="N11054">
            <v>42731</v>
          </cell>
          <cell r="Q11054">
            <v>0</v>
          </cell>
          <cell r="T11054">
            <v>0</v>
          </cell>
          <cell r="U11054">
            <v>0</v>
          </cell>
          <cell r="V11054">
            <v>0</v>
          </cell>
        </row>
        <row r="11055">
          <cell r="D11055" t="str">
            <v>BLUE OCEAN</v>
          </cell>
          <cell r="M11055" t="str">
            <v>﻿Đang hoạt động</v>
          </cell>
          <cell r="N11055">
            <v>42773</v>
          </cell>
          <cell r="Q11055">
            <v>1</v>
          </cell>
          <cell r="T11055">
            <v>0</v>
          </cell>
          <cell r="U11055">
            <v>0</v>
          </cell>
          <cell r="V11055">
            <v>0</v>
          </cell>
        </row>
        <row r="11056">
          <cell r="D11056" t="str">
            <v>GENCASA YÊN BÁI</v>
          </cell>
          <cell r="M11056" t="str">
            <v>﻿Đã nghỉ việc</v>
          </cell>
          <cell r="N11056">
            <v>42746</v>
          </cell>
          <cell r="Q11056">
            <v>0</v>
          </cell>
          <cell r="T11056">
            <v>0</v>
          </cell>
          <cell r="U11056">
            <v>0</v>
          </cell>
          <cell r="V11056">
            <v>0</v>
          </cell>
        </row>
        <row r="11057">
          <cell r="M11057" t="str">
            <v>﻿Đang hoạt động</v>
          </cell>
          <cell r="N11057">
            <v>42731</v>
          </cell>
          <cell r="Q11057">
            <v>0</v>
          </cell>
          <cell r="T11057">
            <v>0</v>
          </cell>
          <cell r="U11057">
            <v>0</v>
          </cell>
          <cell r="V11057">
            <v>0</v>
          </cell>
        </row>
        <row r="11058">
          <cell r="D11058" t="str">
            <v>BLUE OCEAN</v>
          </cell>
          <cell r="M11058" t="str">
            <v>﻿Đang hoạt động</v>
          </cell>
          <cell r="N11058">
            <v>42730</v>
          </cell>
          <cell r="Q11058">
            <v>1</v>
          </cell>
          <cell r="T11058">
            <v>0</v>
          </cell>
          <cell r="U11058">
            <v>0</v>
          </cell>
          <cell r="V11058">
            <v>0</v>
          </cell>
        </row>
        <row r="11059">
          <cell r="D11059" t="str">
            <v>THE STARS 1</v>
          </cell>
          <cell r="M11059" t="str">
            <v>﻿Đang hoạt động</v>
          </cell>
          <cell r="N11059">
            <v>42724</v>
          </cell>
          <cell r="Q11059">
            <v>1</v>
          </cell>
          <cell r="T11059">
            <v>0</v>
          </cell>
          <cell r="U11059">
            <v>0</v>
          </cell>
          <cell r="V11059">
            <v>0</v>
          </cell>
        </row>
        <row r="11060">
          <cell r="M11060" t="str">
            <v>﻿Đang hoạt động</v>
          </cell>
          <cell r="N11060">
            <v>42731</v>
          </cell>
          <cell r="Q11060">
            <v>0</v>
          </cell>
          <cell r="T11060">
            <v>0</v>
          </cell>
          <cell r="U11060">
            <v>0</v>
          </cell>
          <cell r="V11060">
            <v>0</v>
          </cell>
        </row>
        <row r="11061">
          <cell r="D11061" t="str">
            <v>THE STARS 1</v>
          </cell>
          <cell r="M11061" t="str">
            <v>﻿Đang hoạt động</v>
          </cell>
          <cell r="N11061">
            <v>42724</v>
          </cell>
          <cell r="Q11061">
            <v>1</v>
          </cell>
          <cell r="T11061">
            <v>0</v>
          </cell>
          <cell r="U11061">
            <v>0</v>
          </cell>
          <cell r="V11061">
            <v>0</v>
          </cell>
        </row>
        <row r="11062">
          <cell r="D11062" t="str">
            <v>GENCASA NAM ĐỊNH</v>
          </cell>
          <cell r="M11062" t="str">
            <v>﻿Đang hoạt động</v>
          </cell>
          <cell r="N11062">
            <v>42726</v>
          </cell>
          <cell r="Q11062">
            <v>1</v>
          </cell>
          <cell r="T11062">
            <v>0</v>
          </cell>
          <cell r="U11062">
            <v>0</v>
          </cell>
          <cell r="V11062">
            <v>0</v>
          </cell>
        </row>
        <row r="11063">
          <cell r="M11063" t="str">
            <v>﻿Đang hoạt động</v>
          </cell>
          <cell r="N11063">
            <v>42731</v>
          </cell>
          <cell r="Q11063">
            <v>0</v>
          </cell>
          <cell r="T11063">
            <v>0</v>
          </cell>
          <cell r="U11063">
            <v>0</v>
          </cell>
          <cell r="V11063">
            <v>0</v>
          </cell>
        </row>
        <row r="11064">
          <cell r="D11064" t="str">
            <v>GENCASA YÊN BÁI</v>
          </cell>
          <cell r="M11064" t="str">
            <v>﻿Đang hoạt động</v>
          </cell>
          <cell r="N11064">
            <v>42724</v>
          </cell>
          <cell r="Q11064">
            <v>1</v>
          </cell>
          <cell r="T11064">
            <v>0</v>
          </cell>
          <cell r="U11064">
            <v>0</v>
          </cell>
          <cell r="V11064">
            <v>0</v>
          </cell>
        </row>
        <row r="11065">
          <cell r="D11065" t="str">
            <v>DIAMOND</v>
          </cell>
          <cell r="M11065" t="str">
            <v>﻿Đang hoạt động</v>
          </cell>
          <cell r="N11065">
            <v>42726</v>
          </cell>
          <cell r="Q11065">
            <v>1</v>
          </cell>
          <cell r="T11065">
            <v>0</v>
          </cell>
          <cell r="U11065">
            <v>0</v>
          </cell>
          <cell r="V11065">
            <v>0</v>
          </cell>
        </row>
        <row r="11066">
          <cell r="D11066" t="str">
            <v>GENCASA NAM ĐỊNH</v>
          </cell>
          <cell r="M11066" t="str">
            <v>﻿Đang hoạt động</v>
          </cell>
          <cell r="N11066">
            <v>42726</v>
          </cell>
          <cell r="Q11066">
            <v>1</v>
          </cell>
          <cell r="T11066">
            <v>0</v>
          </cell>
          <cell r="U11066">
            <v>0</v>
          </cell>
          <cell r="V11066">
            <v>0</v>
          </cell>
        </row>
        <row r="11067">
          <cell r="D11067" t="str">
            <v>GENCASA NAM ĐỊNH</v>
          </cell>
          <cell r="M11067" t="str">
            <v>﻿Đang hoạt động</v>
          </cell>
          <cell r="N11067">
            <v>42726</v>
          </cell>
          <cell r="Q11067">
            <v>1</v>
          </cell>
          <cell r="T11067">
            <v>0</v>
          </cell>
          <cell r="U11067">
            <v>0</v>
          </cell>
          <cell r="V11067">
            <v>0</v>
          </cell>
        </row>
        <row r="11068">
          <cell r="D11068" t="str">
            <v>GENCASA YÊN BÁI</v>
          </cell>
          <cell r="M11068" t="str">
            <v>﻿Đang hoạt động</v>
          </cell>
          <cell r="N11068">
            <v>42724</v>
          </cell>
          <cell r="Q11068">
            <v>1</v>
          </cell>
          <cell r="T11068">
            <v>0</v>
          </cell>
          <cell r="U11068">
            <v>0</v>
          </cell>
          <cell r="V11068">
            <v>0</v>
          </cell>
        </row>
        <row r="11069">
          <cell r="D11069" t="str">
            <v>GENCASA YÊN BÁI</v>
          </cell>
          <cell r="M11069" t="str">
            <v>﻿Đang hoạt động</v>
          </cell>
          <cell r="N11069">
            <v>42724</v>
          </cell>
          <cell r="Q11069">
            <v>1</v>
          </cell>
          <cell r="T11069">
            <v>0</v>
          </cell>
          <cell r="U11069">
            <v>0</v>
          </cell>
          <cell r="V11069">
            <v>0</v>
          </cell>
        </row>
        <row r="11070">
          <cell r="D11070" t="str">
            <v>GENCASA NGHỆ AN</v>
          </cell>
          <cell r="M11070" t="str">
            <v>﻿Đang hoạt động</v>
          </cell>
          <cell r="N11070">
            <v>42725</v>
          </cell>
          <cell r="Q11070">
            <v>1</v>
          </cell>
          <cell r="T11070">
            <v>0</v>
          </cell>
          <cell r="U11070">
            <v>0</v>
          </cell>
          <cell r="V11070">
            <v>0</v>
          </cell>
        </row>
        <row r="11071">
          <cell r="D11071" t="str">
            <v>GENCASA NGHỆ AN</v>
          </cell>
          <cell r="M11071" t="str">
            <v>﻿Đang hoạt động</v>
          </cell>
          <cell r="N11071">
            <v>42725</v>
          </cell>
          <cell r="Q11071">
            <v>1</v>
          </cell>
          <cell r="T11071">
            <v>0</v>
          </cell>
          <cell r="U11071">
            <v>0</v>
          </cell>
          <cell r="V11071">
            <v>0</v>
          </cell>
        </row>
        <row r="11072">
          <cell r="D11072" t="str">
            <v>GENCASA YÊN BÁI</v>
          </cell>
          <cell r="M11072" t="str">
            <v>﻿Đang hoạt động</v>
          </cell>
          <cell r="N11072">
            <v>42724</v>
          </cell>
          <cell r="Q11072">
            <v>1</v>
          </cell>
          <cell r="T11072">
            <v>0</v>
          </cell>
          <cell r="U11072">
            <v>0</v>
          </cell>
          <cell r="V11072">
            <v>0</v>
          </cell>
        </row>
        <row r="11073">
          <cell r="D11073" t="str">
            <v>BLUE OCEAN</v>
          </cell>
          <cell r="M11073" t="str">
            <v>﻿Đang hoạt động</v>
          </cell>
          <cell r="N11073">
            <v>42724</v>
          </cell>
          <cell r="Q11073">
            <v>1</v>
          </cell>
          <cell r="T11073">
            <v>0</v>
          </cell>
          <cell r="U11073">
            <v>0</v>
          </cell>
          <cell r="V11073">
            <v>0</v>
          </cell>
        </row>
        <row r="11074">
          <cell r="D11074" t="str">
            <v>MDRT VT</v>
          </cell>
          <cell r="M11074" t="str">
            <v>﻿Đang hoạt động</v>
          </cell>
          <cell r="N11074">
            <v>42730</v>
          </cell>
          <cell r="Q11074">
            <v>1</v>
          </cell>
          <cell r="T11074">
            <v>0</v>
          </cell>
          <cell r="U11074">
            <v>0</v>
          </cell>
          <cell r="V11074">
            <v>0</v>
          </cell>
        </row>
        <row r="11075">
          <cell r="D11075" t="str">
            <v>GENCASA NAM ĐỊNH</v>
          </cell>
          <cell r="M11075" t="str">
            <v>﻿Đang hoạt động</v>
          </cell>
          <cell r="N11075">
            <v>42726</v>
          </cell>
          <cell r="Q11075">
            <v>1</v>
          </cell>
          <cell r="T11075">
            <v>0</v>
          </cell>
          <cell r="U11075">
            <v>0</v>
          </cell>
          <cell r="V11075">
            <v>0</v>
          </cell>
        </row>
        <row r="11076">
          <cell r="D11076" t="str">
            <v>GENCASA YÊN BÁI</v>
          </cell>
          <cell r="M11076" t="str">
            <v>﻿Đang hoạt động</v>
          </cell>
          <cell r="N11076">
            <v>42724</v>
          </cell>
          <cell r="Q11076">
            <v>1</v>
          </cell>
          <cell r="T11076">
            <v>0</v>
          </cell>
          <cell r="U11076">
            <v>0</v>
          </cell>
          <cell r="V11076">
            <v>0</v>
          </cell>
        </row>
        <row r="11077">
          <cell r="D11077" t="str">
            <v>ĐẮK NÔNG</v>
          </cell>
          <cell r="M11077" t="str">
            <v>﻿Đang hoạt động</v>
          </cell>
          <cell r="N11077">
            <v>42730</v>
          </cell>
          <cell r="Q11077">
            <v>1</v>
          </cell>
          <cell r="T11077">
            <v>0</v>
          </cell>
          <cell r="U11077">
            <v>0</v>
          </cell>
          <cell r="V11077">
            <v>0</v>
          </cell>
        </row>
        <row r="11078">
          <cell r="M11078" t="str">
            <v>﻿Đang hoạt động</v>
          </cell>
          <cell r="N11078">
            <v>42724</v>
          </cell>
          <cell r="Q11078">
            <v>0</v>
          </cell>
          <cell r="T11078">
            <v>0</v>
          </cell>
          <cell r="U11078">
            <v>0</v>
          </cell>
          <cell r="V11078">
            <v>0</v>
          </cell>
        </row>
        <row r="11079">
          <cell r="D11079" t="str">
            <v>GENCASA HUẾ 1</v>
          </cell>
          <cell r="M11079" t="str">
            <v>﻿Đang hoạt động</v>
          </cell>
          <cell r="N11079">
            <v>42723</v>
          </cell>
          <cell r="Q11079">
            <v>0</v>
          </cell>
          <cell r="T11079">
            <v>0</v>
          </cell>
          <cell r="U11079">
            <v>1</v>
          </cell>
          <cell r="V11079">
            <v>0</v>
          </cell>
        </row>
        <row r="11080">
          <cell r="D11080" t="str">
            <v>GENCASA NAM ĐỊNH</v>
          </cell>
          <cell r="M11080" t="str">
            <v>﻿Đang hoạt động</v>
          </cell>
          <cell r="N11080">
            <v>42726</v>
          </cell>
          <cell r="Q11080">
            <v>1</v>
          </cell>
          <cell r="T11080">
            <v>0</v>
          </cell>
          <cell r="U11080">
            <v>0</v>
          </cell>
          <cell r="V11080">
            <v>0</v>
          </cell>
        </row>
        <row r="11081">
          <cell r="D11081" t="str">
            <v>GENCASA YÊN BÁI</v>
          </cell>
          <cell r="M11081" t="str">
            <v>﻿Đang hoạt động</v>
          </cell>
          <cell r="N11081">
            <v>42727</v>
          </cell>
          <cell r="Q11081">
            <v>1</v>
          </cell>
          <cell r="T11081">
            <v>0</v>
          </cell>
          <cell r="U11081">
            <v>0</v>
          </cell>
          <cell r="V11081">
            <v>0</v>
          </cell>
        </row>
        <row r="11082">
          <cell r="M11082" t="str">
            <v>﻿Đang hoạt động</v>
          </cell>
          <cell r="N11082">
            <v>42724</v>
          </cell>
          <cell r="Q11082">
            <v>0</v>
          </cell>
          <cell r="T11082">
            <v>0</v>
          </cell>
          <cell r="U11082">
            <v>0</v>
          </cell>
          <cell r="V11082">
            <v>0</v>
          </cell>
        </row>
        <row r="11083">
          <cell r="D11083" t="str">
            <v>DIAMOND</v>
          </cell>
          <cell r="M11083" t="str">
            <v>﻿Đang hoạt động</v>
          </cell>
          <cell r="N11083">
            <v>42726</v>
          </cell>
          <cell r="Q11083">
            <v>1</v>
          </cell>
          <cell r="T11083">
            <v>0</v>
          </cell>
          <cell r="U11083">
            <v>0</v>
          </cell>
          <cell r="V11083">
            <v>0</v>
          </cell>
        </row>
        <row r="11084">
          <cell r="D11084" t="str">
            <v>GENCASA NAM ĐỊNH</v>
          </cell>
          <cell r="M11084" t="str">
            <v>﻿Đang hoạt động</v>
          </cell>
          <cell r="N11084">
            <v>42726</v>
          </cell>
          <cell r="Q11084">
            <v>1</v>
          </cell>
          <cell r="T11084">
            <v>0</v>
          </cell>
          <cell r="U11084">
            <v>0</v>
          </cell>
          <cell r="V11084">
            <v>0</v>
          </cell>
        </row>
        <row r="11085">
          <cell r="D11085" t="str">
            <v>GENCASA HUẾ 1</v>
          </cell>
          <cell r="M11085" t="str">
            <v>﻿Đang hoạt động</v>
          </cell>
          <cell r="N11085">
            <v>42723</v>
          </cell>
          <cell r="Q11085">
            <v>1</v>
          </cell>
          <cell r="T11085">
            <v>0</v>
          </cell>
          <cell r="U11085">
            <v>0</v>
          </cell>
          <cell r="V11085">
            <v>0</v>
          </cell>
        </row>
        <row r="11086">
          <cell r="D11086" t="str">
            <v>GENCASA YÊN BÁI</v>
          </cell>
          <cell r="M11086" t="str">
            <v>﻿Đang hoạt động</v>
          </cell>
          <cell r="N11086">
            <v>42724</v>
          </cell>
          <cell r="Q11086">
            <v>1</v>
          </cell>
          <cell r="T11086">
            <v>0</v>
          </cell>
          <cell r="U11086">
            <v>0</v>
          </cell>
          <cell r="V11086">
            <v>0</v>
          </cell>
        </row>
        <row r="11087">
          <cell r="D11087" t="str">
            <v>GENCASA NAM ĐỊNH</v>
          </cell>
          <cell r="M11087" t="str">
            <v>﻿Đang hoạt động</v>
          </cell>
          <cell r="N11087">
            <v>42726</v>
          </cell>
          <cell r="Q11087">
            <v>1</v>
          </cell>
          <cell r="T11087">
            <v>0</v>
          </cell>
          <cell r="U11087">
            <v>0</v>
          </cell>
          <cell r="V11087">
            <v>0</v>
          </cell>
        </row>
        <row r="11088">
          <cell r="D11088" t="str">
            <v>GENCASA NAM ĐỊNH</v>
          </cell>
          <cell r="M11088" t="str">
            <v>﻿Đang hoạt động</v>
          </cell>
          <cell r="N11088">
            <v>42726</v>
          </cell>
          <cell r="Q11088">
            <v>1</v>
          </cell>
          <cell r="T11088">
            <v>0</v>
          </cell>
          <cell r="U11088">
            <v>0</v>
          </cell>
          <cell r="V11088">
            <v>0</v>
          </cell>
        </row>
        <row r="11089">
          <cell r="D11089" t="str">
            <v>GENCASA NAM ĐỊNH</v>
          </cell>
          <cell r="M11089" t="str">
            <v>﻿Đang hoạt động</v>
          </cell>
          <cell r="N11089">
            <v>42726</v>
          </cell>
          <cell r="Q11089">
            <v>1</v>
          </cell>
          <cell r="T11089">
            <v>0</v>
          </cell>
          <cell r="U11089">
            <v>0</v>
          </cell>
          <cell r="V11089">
            <v>0</v>
          </cell>
        </row>
        <row r="11090">
          <cell r="D11090" t="str">
            <v>GENCASA YÊN BÁI</v>
          </cell>
          <cell r="M11090" t="str">
            <v>﻿Đang hoạt động</v>
          </cell>
          <cell r="N11090">
            <v>42746</v>
          </cell>
          <cell r="Q11090">
            <v>1</v>
          </cell>
          <cell r="T11090">
            <v>0</v>
          </cell>
          <cell r="U11090">
            <v>0</v>
          </cell>
          <cell r="V11090">
            <v>0</v>
          </cell>
        </row>
        <row r="11091">
          <cell r="D11091" t="str">
            <v>GENCASA NAM ĐỊNH</v>
          </cell>
          <cell r="M11091" t="str">
            <v>﻿Đang hoạt động</v>
          </cell>
          <cell r="N11091">
            <v>42726</v>
          </cell>
          <cell r="Q11091">
            <v>1</v>
          </cell>
          <cell r="T11091">
            <v>0</v>
          </cell>
          <cell r="U11091">
            <v>0</v>
          </cell>
          <cell r="V11091">
            <v>0</v>
          </cell>
        </row>
        <row r="11092">
          <cell r="M11092" t="str">
            <v>﻿Đang hoạt động</v>
          </cell>
          <cell r="N11092">
            <v>42731</v>
          </cell>
          <cell r="Q11092">
            <v>0</v>
          </cell>
          <cell r="T11092">
            <v>0</v>
          </cell>
          <cell r="U11092">
            <v>0</v>
          </cell>
          <cell r="V11092">
            <v>0</v>
          </cell>
        </row>
        <row r="11093">
          <cell r="D11093" t="str">
            <v>GENCASA NAM ĐỊNH</v>
          </cell>
          <cell r="M11093" t="str">
            <v>﻿Đang hoạt động</v>
          </cell>
          <cell r="N11093">
            <v>42726</v>
          </cell>
          <cell r="Q11093">
            <v>1</v>
          </cell>
          <cell r="T11093">
            <v>0</v>
          </cell>
          <cell r="U11093">
            <v>0</v>
          </cell>
          <cell r="V11093">
            <v>0</v>
          </cell>
        </row>
        <row r="11094">
          <cell r="M11094" t="str">
            <v>﻿Đang hoạt động</v>
          </cell>
          <cell r="N11094">
            <v>42731</v>
          </cell>
          <cell r="Q11094">
            <v>0</v>
          </cell>
          <cell r="T11094">
            <v>0</v>
          </cell>
          <cell r="U11094">
            <v>0</v>
          </cell>
          <cell r="V11094">
            <v>0</v>
          </cell>
        </row>
        <row r="11095">
          <cell r="D11095" t="str">
            <v>GENCASA BÀ RỊA</v>
          </cell>
          <cell r="M11095" t="str">
            <v>﻿Đang hoạt động</v>
          </cell>
          <cell r="N11095">
            <v>42724</v>
          </cell>
          <cell r="Q11095">
            <v>1</v>
          </cell>
          <cell r="T11095">
            <v>0</v>
          </cell>
          <cell r="U11095">
            <v>0</v>
          </cell>
          <cell r="V11095">
            <v>0</v>
          </cell>
        </row>
        <row r="11096">
          <cell r="D11096" t="str">
            <v>GENCASA NAM ĐỊNH</v>
          </cell>
          <cell r="M11096" t="str">
            <v>﻿Đang hoạt động</v>
          </cell>
          <cell r="N11096">
            <v>42726</v>
          </cell>
          <cell r="Q11096">
            <v>1</v>
          </cell>
          <cell r="T11096">
            <v>0</v>
          </cell>
          <cell r="U11096">
            <v>0</v>
          </cell>
          <cell r="V11096">
            <v>0</v>
          </cell>
        </row>
        <row r="11097">
          <cell r="D11097" t="str">
            <v>GENCASA YÊN BÁI</v>
          </cell>
          <cell r="M11097" t="str">
            <v>﻿Đang hoạt động</v>
          </cell>
          <cell r="N11097">
            <v>42724</v>
          </cell>
          <cell r="Q11097">
            <v>1</v>
          </cell>
          <cell r="T11097">
            <v>0</v>
          </cell>
          <cell r="U11097">
            <v>0</v>
          </cell>
          <cell r="V11097">
            <v>0</v>
          </cell>
        </row>
        <row r="11098">
          <cell r="D11098" t="str">
            <v>BLUE OCEAN</v>
          </cell>
          <cell r="M11098" t="str">
            <v>﻿Đang hoạt động</v>
          </cell>
          <cell r="N11098">
            <v>42724</v>
          </cell>
          <cell r="Q11098">
            <v>1</v>
          </cell>
          <cell r="T11098">
            <v>0</v>
          </cell>
          <cell r="U11098">
            <v>0</v>
          </cell>
          <cell r="V11098">
            <v>0</v>
          </cell>
        </row>
        <row r="11099">
          <cell r="D11099" t="str">
            <v>GENCASA NAM ĐỊNH</v>
          </cell>
          <cell r="M11099" t="str">
            <v>﻿Đang hoạt động</v>
          </cell>
          <cell r="N11099">
            <v>42726</v>
          </cell>
          <cell r="Q11099">
            <v>1</v>
          </cell>
          <cell r="T11099">
            <v>0</v>
          </cell>
          <cell r="U11099">
            <v>0</v>
          </cell>
          <cell r="V11099">
            <v>0</v>
          </cell>
        </row>
        <row r="11100">
          <cell r="D11100" t="str">
            <v>GENCASA NAM ĐỊNH</v>
          </cell>
          <cell r="M11100" t="str">
            <v>﻿Đang hoạt động</v>
          </cell>
          <cell r="N11100">
            <v>42726</v>
          </cell>
          <cell r="Q11100">
            <v>1</v>
          </cell>
          <cell r="T11100">
            <v>0</v>
          </cell>
          <cell r="U11100">
            <v>0</v>
          </cell>
          <cell r="V11100">
            <v>0</v>
          </cell>
        </row>
        <row r="11101">
          <cell r="D11101" t="str">
            <v>GENCASA HUẾ 1</v>
          </cell>
          <cell r="M11101" t="str">
            <v>﻿Đang hoạt động</v>
          </cell>
          <cell r="N11101">
            <v>42723</v>
          </cell>
          <cell r="Q11101">
            <v>1</v>
          </cell>
          <cell r="T11101">
            <v>0</v>
          </cell>
          <cell r="U11101">
            <v>0</v>
          </cell>
          <cell r="V11101">
            <v>0</v>
          </cell>
        </row>
        <row r="11102">
          <cell r="D11102" t="str">
            <v>GENCASA NAM ĐỊNH</v>
          </cell>
          <cell r="M11102" t="str">
            <v>﻿Đang hoạt động</v>
          </cell>
          <cell r="N11102">
            <v>42726</v>
          </cell>
          <cell r="Q11102">
            <v>1</v>
          </cell>
          <cell r="T11102">
            <v>0</v>
          </cell>
          <cell r="U11102">
            <v>0</v>
          </cell>
          <cell r="V11102">
            <v>0</v>
          </cell>
        </row>
        <row r="11103">
          <cell r="D11103" t="str">
            <v>GENCASA BÀ RỊA</v>
          </cell>
          <cell r="M11103" t="str">
            <v>﻿Đang hoạt động</v>
          </cell>
          <cell r="N11103">
            <v>42755</v>
          </cell>
          <cell r="Q11103">
            <v>1</v>
          </cell>
          <cell r="T11103">
            <v>0</v>
          </cell>
          <cell r="U11103">
            <v>0</v>
          </cell>
          <cell r="V11103">
            <v>0</v>
          </cell>
        </row>
        <row r="11104">
          <cell r="D11104" t="str">
            <v>GENCASA NAM ĐỊNH</v>
          </cell>
          <cell r="M11104" t="str">
            <v>﻿Đang hoạt động</v>
          </cell>
          <cell r="N11104">
            <v>42726</v>
          </cell>
          <cell r="Q11104">
            <v>1</v>
          </cell>
          <cell r="T11104">
            <v>0</v>
          </cell>
          <cell r="U11104">
            <v>0</v>
          </cell>
          <cell r="V11104">
            <v>0</v>
          </cell>
        </row>
        <row r="11105">
          <cell r="D11105" t="str">
            <v>GENCASA NAM ĐỊNH</v>
          </cell>
          <cell r="M11105" t="str">
            <v>﻿Đang hoạt động</v>
          </cell>
          <cell r="N11105">
            <v>42726</v>
          </cell>
          <cell r="Q11105">
            <v>1</v>
          </cell>
          <cell r="T11105">
            <v>0</v>
          </cell>
          <cell r="U11105">
            <v>0</v>
          </cell>
          <cell r="V11105">
            <v>0</v>
          </cell>
        </row>
        <row r="11106">
          <cell r="D11106" t="str">
            <v>GENCASA NAM ĐỊNH</v>
          </cell>
          <cell r="M11106" t="str">
            <v>﻿Đang hoạt động</v>
          </cell>
          <cell r="N11106">
            <v>42726</v>
          </cell>
          <cell r="Q11106">
            <v>1</v>
          </cell>
          <cell r="T11106">
            <v>0</v>
          </cell>
          <cell r="U11106">
            <v>0</v>
          </cell>
          <cell r="V11106">
            <v>0</v>
          </cell>
        </row>
        <row r="11107">
          <cell r="D11107" t="str">
            <v>GENCASA NAM ĐỊNH</v>
          </cell>
          <cell r="M11107" t="str">
            <v>﻿Đang hoạt động</v>
          </cell>
          <cell r="N11107">
            <v>42726</v>
          </cell>
          <cell r="Q11107">
            <v>1</v>
          </cell>
          <cell r="T11107">
            <v>0</v>
          </cell>
          <cell r="U11107">
            <v>0</v>
          </cell>
          <cell r="V11107">
            <v>0</v>
          </cell>
        </row>
        <row r="11108">
          <cell r="D11108" t="str">
            <v>PATHFINDER</v>
          </cell>
          <cell r="M11108" t="str">
            <v>﻿Đang hoạt động</v>
          </cell>
          <cell r="N11108">
            <v>42724</v>
          </cell>
          <cell r="Q11108">
            <v>0</v>
          </cell>
          <cell r="T11108">
            <v>0</v>
          </cell>
          <cell r="U11108">
            <v>1</v>
          </cell>
          <cell r="V11108">
            <v>0</v>
          </cell>
        </row>
        <row r="11109">
          <cell r="D11109" t="str">
            <v>GENCASA NAM ĐỊNH</v>
          </cell>
          <cell r="M11109" t="str">
            <v>﻿Đang hoạt động</v>
          </cell>
          <cell r="N11109">
            <v>42726</v>
          </cell>
          <cell r="Q11109">
            <v>1</v>
          </cell>
          <cell r="T11109">
            <v>0</v>
          </cell>
          <cell r="U11109">
            <v>0</v>
          </cell>
          <cell r="V11109">
            <v>0</v>
          </cell>
        </row>
        <row r="11110">
          <cell r="D11110" t="str">
            <v>GENCASA NAM ĐỊNH</v>
          </cell>
          <cell r="M11110" t="str">
            <v>﻿Đang hoạt động</v>
          </cell>
          <cell r="N11110">
            <v>42726</v>
          </cell>
          <cell r="Q11110">
            <v>1</v>
          </cell>
          <cell r="T11110">
            <v>0</v>
          </cell>
          <cell r="U11110">
            <v>0</v>
          </cell>
          <cell r="V11110">
            <v>0</v>
          </cell>
        </row>
        <row r="11111">
          <cell r="D11111" t="str">
            <v>GENCASA NAM ĐỊNH</v>
          </cell>
          <cell r="M11111" t="str">
            <v>﻿Đang hoạt động</v>
          </cell>
          <cell r="N11111">
            <v>42726</v>
          </cell>
          <cell r="Q11111">
            <v>1</v>
          </cell>
          <cell r="T11111">
            <v>0</v>
          </cell>
          <cell r="U11111">
            <v>0</v>
          </cell>
          <cell r="V11111">
            <v>0</v>
          </cell>
        </row>
        <row r="11112">
          <cell r="D11112" t="str">
            <v>GENCASA NAM ĐỊNH</v>
          </cell>
          <cell r="M11112" t="str">
            <v>﻿Đang hoạt động</v>
          </cell>
          <cell r="N11112">
            <v>42726</v>
          </cell>
          <cell r="Q11112">
            <v>1</v>
          </cell>
          <cell r="T11112">
            <v>0</v>
          </cell>
          <cell r="U11112">
            <v>0</v>
          </cell>
          <cell r="V11112">
            <v>0</v>
          </cell>
        </row>
        <row r="11113">
          <cell r="D11113" t="str">
            <v>GENCASA YÊN BÁI</v>
          </cell>
          <cell r="M11113" t="str">
            <v>﻿Đang hoạt động</v>
          </cell>
          <cell r="N11113">
            <v>42747</v>
          </cell>
          <cell r="Q11113">
            <v>1</v>
          </cell>
          <cell r="T11113">
            <v>0</v>
          </cell>
          <cell r="U11113">
            <v>0</v>
          </cell>
          <cell r="V11113">
            <v>0</v>
          </cell>
        </row>
        <row r="11114">
          <cell r="D11114" t="str">
            <v>GENCASA NAM ĐỊNH</v>
          </cell>
          <cell r="M11114" t="str">
            <v>﻿Đang hoạt động</v>
          </cell>
          <cell r="N11114">
            <v>42726</v>
          </cell>
          <cell r="Q11114">
            <v>1</v>
          </cell>
          <cell r="T11114">
            <v>0</v>
          </cell>
          <cell r="U11114">
            <v>0</v>
          </cell>
          <cell r="V11114">
            <v>0</v>
          </cell>
        </row>
        <row r="11115">
          <cell r="M11115" t="str">
            <v>﻿Đang hoạt động</v>
          </cell>
          <cell r="N11115">
            <v>42724</v>
          </cell>
          <cell r="Q11115">
            <v>0</v>
          </cell>
          <cell r="T11115">
            <v>0</v>
          </cell>
          <cell r="U11115">
            <v>0</v>
          </cell>
          <cell r="V11115">
            <v>0</v>
          </cell>
        </row>
        <row r="11116">
          <cell r="D11116" t="str">
            <v>GENCASA NAM ĐỊNH</v>
          </cell>
          <cell r="M11116" t="str">
            <v>﻿Đang hoạt động</v>
          </cell>
          <cell r="N11116">
            <v>42726</v>
          </cell>
          <cell r="Q11116">
            <v>1</v>
          </cell>
          <cell r="T11116">
            <v>0</v>
          </cell>
          <cell r="U11116">
            <v>0</v>
          </cell>
          <cell r="V11116">
            <v>0</v>
          </cell>
        </row>
        <row r="11117">
          <cell r="D11117" t="str">
            <v>GENCASA YÊN BÁI</v>
          </cell>
          <cell r="M11117" t="str">
            <v>﻿Đang hoạt động</v>
          </cell>
          <cell r="N11117">
            <v>42727</v>
          </cell>
          <cell r="Q11117">
            <v>1</v>
          </cell>
          <cell r="T11117">
            <v>0</v>
          </cell>
          <cell r="U11117">
            <v>0</v>
          </cell>
          <cell r="V11117">
            <v>0</v>
          </cell>
        </row>
        <row r="11118">
          <cell r="M11118" t="str">
            <v>﻿Đang hoạt động</v>
          </cell>
          <cell r="N11118">
            <v>42731</v>
          </cell>
          <cell r="Q11118">
            <v>0</v>
          </cell>
          <cell r="T11118">
            <v>0</v>
          </cell>
          <cell r="U11118">
            <v>0</v>
          </cell>
          <cell r="V11118">
            <v>0</v>
          </cell>
        </row>
        <row r="11119">
          <cell r="D11119" t="str">
            <v>BLUE OCEAN</v>
          </cell>
          <cell r="M11119" t="str">
            <v>﻿Đang hoạt động</v>
          </cell>
          <cell r="N11119">
            <v>42730</v>
          </cell>
          <cell r="Q11119">
            <v>1</v>
          </cell>
          <cell r="T11119">
            <v>0</v>
          </cell>
          <cell r="U11119">
            <v>0</v>
          </cell>
          <cell r="V11119">
            <v>0</v>
          </cell>
        </row>
        <row r="11120">
          <cell r="D11120" t="str">
            <v>GENCASA YÊN BÁI</v>
          </cell>
          <cell r="M11120" t="str">
            <v>﻿Đang hoạt động</v>
          </cell>
          <cell r="N11120">
            <v>42724</v>
          </cell>
          <cell r="Q11120">
            <v>1</v>
          </cell>
          <cell r="T11120">
            <v>0</v>
          </cell>
          <cell r="U11120">
            <v>0</v>
          </cell>
          <cell r="V11120">
            <v>0</v>
          </cell>
        </row>
        <row r="11121">
          <cell r="D11121" t="str">
            <v>GENCASA HUẾ 1</v>
          </cell>
          <cell r="M11121" t="str">
            <v>﻿Đang hoạt động</v>
          </cell>
          <cell r="N11121">
            <v>42723</v>
          </cell>
          <cell r="Q11121">
            <v>0</v>
          </cell>
          <cell r="T11121">
            <v>0</v>
          </cell>
          <cell r="U11121">
            <v>1</v>
          </cell>
          <cell r="V11121">
            <v>0</v>
          </cell>
        </row>
        <row r="11122">
          <cell r="M11122" t="str">
            <v>﻿Đang hoạt động</v>
          </cell>
          <cell r="N11122">
            <v>42731</v>
          </cell>
          <cell r="Q11122">
            <v>0</v>
          </cell>
          <cell r="T11122">
            <v>0</v>
          </cell>
          <cell r="U11122">
            <v>0</v>
          </cell>
          <cell r="V11122">
            <v>0</v>
          </cell>
        </row>
        <row r="11123">
          <cell r="M11123" t="str">
            <v>﻿Đang hoạt động</v>
          </cell>
          <cell r="N11123">
            <v>42731</v>
          </cell>
          <cell r="Q11123">
            <v>0</v>
          </cell>
          <cell r="T11123">
            <v>0</v>
          </cell>
          <cell r="U11123">
            <v>0</v>
          </cell>
          <cell r="V11123">
            <v>0</v>
          </cell>
        </row>
        <row r="11124">
          <cell r="D11124" t="str">
            <v>GENCASA NAM ĐỊNH</v>
          </cell>
          <cell r="M11124" t="str">
            <v>﻿Đang hoạt động</v>
          </cell>
          <cell r="N11124">
            <v>42726</v>
          </cell>
          <cell r="Q11124">
            <v>1</v>
          </cell>
          <cell r="T11124">
            <v>0</v>
          </cell>
          <cell r="U11124">
            <v>0</v>
          </cell>
          <cell r="V11124">
            <v>0</v>
          </cell>
        </row>
        <row r="11125">
          <cell r="M11125" t="str">
            <v>﻿Đang hoạt động</v>
          </cell>
          <cell r="N11125">
            <v>42731</v>
          </cell>
          <cell r="Q11125">
            <v>0</v>
          </cell>
          <cell r="T11125">
            <v>0</v>
          </cell>
          <cell r="U11125">
            <v>0</v>
          </cell>
          <cell r="V11125">
            <v>0</v>
          </cell>
        </row>
        <row r="11126">
          <cell r="M11126" t="str">
            <v>﻿Đang hoạt động</v>
          </cell>
          <cell r="N11126">
            <v>42724</v>
          </cell>
          <cell r="Q11126">
            <v>0</v>
          </cell>
          <cell r="T11126">
            <v>0</v>
          </cell>
          <cell r="U11126">
            <v>0</v>
          </cell>
          <cell r="V11126">
            <v>0</v>
          </cell>
        </row>
        <row r="11127">
          <cell r="D11127" t="str">
            <v>REDBULL</v>
          </cell>
          <cell r="M11127" t="str">
            <v>﻿Đang hoạt động</v>
          </cell>
          <cell r="N11127">
            <v>42724</v>
          </cell>
          <cell r="Q11127">
            <v>0</v>
          </cell>
          <cell r="T11127">
            <v>0</v>
          </cell>
          <cell r="U11127">
            <v>1</v>
          </cell>
          <cell r="V11127">
            <v>0</v>
          </cell>
        </row>
        <row r="11128">
          <cell r="D11128" t="str">
            <v>GENCASA YÊN BÁI</v>
          </cell>
          <cell r="M11128" t="str">
            <v>﻿Đang hoạt động</v>
          </cell>
          <cell r="N11128">
            <v>42724</v>
          </cell>
          <cell r="Q11128">
            <v>1</v>
          </cell>
          <cell r="T11128">
            <v>0</v>
          </cell>
          <cell r="U11128">
            <v>0</v>
          </cell>
          <cell r="V11128">
            <v>0</v>
          </cell>
        </row>
        <row r="11129">
          <cell r="D11129" t="str">
            <v>GENCASA HUẾ 1</v>
          </cell>
          <cell r="M11129" t="str">
            <v>﻿Đang hoạt động</v>
          </cell>
          <cell r="N11129">
            <v>42723</v>
          </cell>
          <cell r="Q11129">
            <v>1</v>
          </cell>
          <cell r="T11129">
            <v>0</v>
          </cell>
          <cell r="U11129">
            <v>0</v>
          </cell>
          <cell r="V11129">
            <v>0</v>
          </cell>
        </row>
        <row r="11130">
          <cell r="D11130" t="str">
            <v>GENCASA NAM ĐỊNH</v>
          </cell>
          <cell r="M11130" t="str">
            <v>﻿Đang hoạt động</v>
          </cell>
          <cell r="N11130">
            <v>42726</v>
          </cell>
          <cell r="Q11130">
            <v>1</v>
          </cell>
          <cell r="T11130">
            <v>0</v>
          </cell>
          <cell r="U11130">
            <v>0</v>
          </cell>
          <cell r="V11130">
            <v>0</v>
          </cell>
        </row>
        <row r="11131">
          <cell r="D11131" t="str">
            <v>GENCASA HUẾ 1</v>
          </cell>
          <cell r="M11131" t="str">
            <v>﻿Đang hoạt động</v>
          </cell>
          <cell r="N11131">
            <v>42745</v>
          </cell>
          <cell r="Q11131">
            <v>1</v>
          </cell>
          <cell r="T11131">
            <v>0</v>
          </cell>
          <cell r="U11131">
            <v>0</v>
          </cell>
          <cell r="V11131">
            <v>0</v>
          </cell>
        </row>
        <row r="11132">
          <cell r="M11132" t="str">
            <v>﻿Đang hoạt động</v>
          </cell>
          <cell r="N11132">
            <v>42731</v>
          </cell>
          <cell r="Q11132">
            <v>0</v>
          </cell>
          <cell r="T11132">
            <v>0</v>
          </cell>
          <cell r="U11132">
            <v>0</v>
          </cell>
          <cell r="V11132">
            <v>0</v>
          </cell>
        </row>
        <row r="11133">
          <cell r="D11133" t="str">
            <v>REDBULL</v>
          </cell>
          <cell r="M11133" t="str">
            <v>﻿Đang hoạt động</v>
          </cell>
          <cell r="N11133">
            <v>42724</v>
          </cell>
          <cell r="Q11133">
            <v>0</v>
          </cell>
          <cell r="T11133">
            <v>0</v>
          </cell>
          <cell r="U11133">
            <v>1</v>
          </cell>
          <cell r="V11133">
            <v>0</v>
          </cell>
        </row>
        <row r="11134">
          <cell r="D11134" t="str">
            <v>GENCASA THÁI BÌNH</v>
          </cell>
          <cell r="M11134" t="str">
            <v>﻿Đang hoạt động</v>
          </cell>
          <cell r="N11134">
            <v>42725</v>
          </cell>
          <cell r="Q11134">
            <v>0</v>
          </cell>
          <cell r="T11134">
            <v>0</v>
          </cell>
          <cell r="U11134">
            <v>1</v>
          </cell>
          <cell r="V11134">
            <v>0</v>
          </cell>
        </row>
        <row r="11135">
          <cell r="D11135" t="str">
            <v>GENCASA NAM ĐỊNH</v>
          </cell>
          <cell r="M11135" t="str">
            <v>﻿Đang hoạt động</v>
          </cell>
          <cell r="N11135">
            <v>42726</v>
          </cell>
          <cell r="Q11135">
            <v>1</v>
          </cell>
          <cell r="T11135">
            <v>0</v>
          </cell>
          <cell r="U11135">
            <v>0</v>
          </cell>
          <cell r="V11135">
            <v>0</v>
          </cell>
        </row>
        <row r="11136">
          <cell r="D11136" t="str">
            <v>GENCASA THÁI BÌNH</v>
          </cell>
          <cell r="M11136" t="str">
            <v>﻿Đang hoạt động</v>
          </cell>
          <cell r="N11136">
            <v>42725</v>
          </cell>
          <cell r="Q11136">
            <v>0</v>
          </cell>
          <cell r="T11136">
            <v>0</v>
          </cell>
          <cell r="U11136">
            <v>1</v>
          </cell>
          <cell r="V11136">
            <v>0</v>
          </cell>
        </row>
        <row r="11137">
          <cell r="D11137" t="str">
            <v>GENCASA NAM ĐỊNH</v>
          </cell>
          <cell r="M11137" t="str">
            <v>﻿Đang hoạt động</v>
          </cell>
          <cell r="N11137">
            <v>42726</v>
          </cell>
          <cell r="Q11137">
            <v>1</v>
          </cell>
          <cell r="T11137">
            <v>0</v>
          </cell>
          <cell r="U11137">
            <v>0</v>
          </cell>
          <cell r="V11137">
            <v>0</v>
          </cell>
        </row>
        <row r="11138">
          <cell r="D11138" t="str">
            <v>GENCASA NAM ĐỊNH</v>
          </cell>
          <cell r="M11138" t="str">
            <v>﻿Đang hoạt động</v>
          </cell>
          <cell r="N11138">
            <v>42726</v>
          </cell>
          <cell r="Q11138">
            <v>1</v>
          </cell>
          <cell r="T11138">
            <v>0</v>
          </cell>
          <cell r="U11138">
            <v>0</v>
          </cell>
          <cell r="V11138">
            <v>0</v>
          </cell>
        </row>
        <row r="11139">
          <cell r="D11139" t="str">
            <v>GENCASA YÊN BÁI</v>
          </cell>
          <cell r="M11139" t="str">
            <v>﻿Đang hoạt động</v>
          </cell>
          <cell r="N11139">
            <v>42724</v>
          </cell>
          <cell r="Q11139">
            <v>1</v>
          </cell>
          <cell r="T11139">
            <v>0</v>
          </cell>
          <cell r="U11139">
            <v>0</v>
          </cell>
          <cell r="V11139">
            <v>0</v>
          </cell>
        </row>
        <row r="11140">
          <cell r="D11140" t="str">
            <v>GENCASA NAM ĐỊNH</v>
          </cell>
          <cell r="M11140" t="str">
            <v>﻿Đang hoạt động</v>
          </cell>
          <cell r="N11140">
            <v>42726</v>
          </cell>
          <cell r="Q11140">
            <v>1</v>
          </cell>
          <cell r="T11140">
            <v>0</v>
          </cell>
          <cell r="U11140">
            <v>0</v>
          </cell>
          <cell r="V11140">
            <v>0</v>
          </cell>
        </row>
        <row r="11141">
          <cell r="D11141" t="str">
            <v>GENCASA BÀ RỊA</v>
          </cell>
          <cell r="M11141" t="str">
            <v>﻿Đang hoạt động</v>
          </cell>
          <cell r="N11141">
            <v>42725</v>
          </cell>
          <cell r="Q11141">
            <v>1</v>
          </cell>
          <cell r="T11141">
            <v>0</v>
          </cell>
          <cell r="U11141">
            <v>0</v>
          </cell>
          <cell r="V11141">
            <v>0</v>
          </cell>
        </row>
        <row r="11142">
          <cell r="D11142" t="str">
            <v>GENCASA NGHỆ AN</v>
          </cell>
          <cell r="M11142" t="str">
            <v>﻿Đang hoạt động</v>
          </cell>
          <cell r="N11142">
            <v>42725</v>
          </cell>
          <cell r="Q11142">
            <v>1</v>
          </cell>
          <cell r="T11142">
            <v>0</v>
          </cell>
          <cell r="U11142">
            <v>0</v>
          </cell>
          <cell r="V11142">
            <v>0</v>
          </cell>
        </row>
        <row r="11143">
          <cell r="D11143" t="str">
            <v>GENCASA NAM ĐỊNH</v>
          </cell>
          <cell r="M11143" t="str">
            <v>﻿Đang hoạt động</v>
          </cell>
          <cell r="N11143">
            <v>42726</v>
          </cell>
          <cell r="Q11143">
            <v>1</v>
          </cell>
          <cell r="T11143">
            <v>0</v>
          </cell>
          <cell r="U11143">
            <v>0</v>
          </cell>
          <cell r="V11143">
            <v>0</v>
          </cell>
        </row>
        <row r="11144">
          <cell r="D11144" t="str">
            <v>GENCASA YÊN BÁI</v>
          </cell>
          <cell r="M11144" t="str">
            <v>﻿Đang hoạt động</v>
          </cell>
          <cell r="N11144">
            <v>42727</v>
          </cell>
          <cell r="Q11144">
            <v>1</v>
          </cell>
          <cell r="T11144">
            <v>0</v>
          </cell>
          <cell r="U11144">
            <v>0</v>
          </cell>
          <cell r="V11144">
            <v>0</v>
          </cell>
        </row>
        <row r="11145">
          <cell r="D11145" t="str">
            <v>GENCASA NAM ĐỊNH</v>
          </cell>
          <cell r="M11145" t="str">
            <v>﻿Đang hoạt động</v>
          </cell>
          <cell r="N11145">
            <v>42726</v>
          </cell>
          <cell r="Q11145">
            <v>1</v>
          </cell>
          <cell r="T11145">
            <v>0</v>
          </cell>
          <cell r="U11145">
            <v>0</v>
          </cell>
          <cell r="V11145">
            <v>0</v>
          </cell>
        </row>
        <row r="11146">
          <cell r="D11146" t="str">
            <v>GENCASA YÊN BÁI</v>
          </cell>
          <cell r="M11146" t="str">
            <v>﻿Đang hoạt động</v>
          </cell>
          <cell r="N11146">
            <v>42724</v>
          </cell>
          <cell r="Q11146">
            <v>0</v>
          </cell>
          <cell r="T11146">
            <v>0</v>
          </cell>
          <cell r="U11146">
            <v>1</v>
          </cell>
          <cell r="V11146">
            <v>0</v>
          </cell>
        </row>
        <row r="11147">
          <cell r="D11147" t="str">
            <v>GENCASA NAM ĐỊNH</v>
          </cell>
          <cell r="M11147" t="str">
            <v>﻿Đang hoạt động</v>
          </cell>
          <cell r="N11147">
            <v>42726</v>
          </cell>
          <cell r="Q11147">
            <v>1</v>
          </cell>
          <cell r="T11147">
            <v>0</v>
          </cell>
          <cell r="U11147">
            <v>0</v>
          </cell>
          <cell r="V11147">
            <v>0</v>
          </cell>
        </row>
        <row r="11148">
          <cell r="D11148" t="str">
            <v>GENCASA YÊN BÁI</v>
          </cell>
          <cell r="M11148" t="str">
            <v>﻿Đang hoạt động</v>
          </cell>
          <cell r="N11148">
            <v>42724</v>
          </cell>
          <cell r="Q11148">
            <v>1</v>
          </cell>
          <cell r="T11148">
            <v>0</v>
          </cell>
          <cell r="U11148">
            <v>0</v>
          </cell>
          <cell r="V11148">
            <v>0</v>
          </cell>
        </row>
        <row r="11149">
          <cell r="D11149" t="str">
            <v>GENCASA NAM ĐỊNH</v>
          </cell>
          <cell r="M11149" t="str">
            <v>﻿Đang hoạt động</v>
          </cell>
          <cell r="N11149">
            <v>42726</v>
          </cell>
          <cell r="Q11149">
            <v>1</v>
          </cell>
          <cell r="T11149">
            <v>0</v>
          </cell>
          <cell r="U11149">
            <v>0</v>
          </cell>
          <cell r="V11149">
            <v>0</v>
          </cell>
        </row>
        <row r="11150">
          <cell r="D11150" t="str">
            <v>GENCASA NAM ĐỊNH</v>
          </cell>
          <cell r="M11150" t="str">
            <v>﻿Đang hoạt động</v>
          </cell>
          <cell r="N11150">
            <v>42726</v>
          </cell>
          <cell r="Q11150">
            <v>1</v>
          </cell>
          <cell r="T11150">
            <v>0</v>
          </cell>
          <cell r="U11150">
            <v>0</v>
          </cell>
          <cell r="V11150">
            <v>0</v>
          </cell>
        </row>
        <row r="11151">
          <cell r="D11151" t="str">
            <v>GENCASA YÊN BÁI</v>
          </cell>
          <cell r="M11151" t="str">
            <v>﻿Đang hoạt động</v>
          </cell>
          <cell r="N11151">
            <v>42746</v>
          </cell>
          <cell r="Q11151">
            <v>1</v>
          </cell>
          <cell r="T11151">
            <v>0</v>
          </cell>
          <cell r="U11151">
            <v>0</v>
          </cell>
          <cell r="V11151">
            <v>0</v>
          </cell>
        </row>
        <row r="11152">
          <cell r="D11152" t="str">
            <v>GENCASA NGHỆ AN</v>
          </cell>
          <cell r="M11152" t="str">
            <v>﻿Đang hoạt động</v>
          </cell>
          <cell r="N11152">
            <v>42725</v>
          </cell>
          <cell r="Q11152">
            <v>1</v>
          </cell>
          <cell r="T11152">
            <v>0</v>
          </cell>
          <cell r="U11152">
            <v>0</v>
          </cell>
          <cell r="V11152">
            <v>0</v>
          </cell>
        </row>
        <row r="11153">
          <cell r="D11153" t="str">
            <v>GENCASA NAM ĐỊNH</v>
          </cell>
          <cell r="M11153" t="str">
            <v>﻿Đang hoạt động</v>
          </cell>
          <cell r="N11153">
            <v>42726</v>
          </cell>
          <cell r="Q11153">
            <v>1</v>
          </cell>
          <cell r="T11153">
            <v>0</v>
          </cell>
          <cell r="U11153">
            <v>0</v>
          </cell>
          <cell r="V11153">
            <v>0</v>
          </cell>
        </row>
        <row r="11154">
          <cell r="D11154" t="str">
            <v>GENCASA NAM ĐỊNH</v>
          </cell>
          <cell r="M11154" t="str">
            <v>﻿Đang hoạt động</v>
          </cell>
          <cell r="N11154">
            <v>42733</v>
          </cell>
          <cell r="Q11154">
            <v>1</v>
          </cell>
          <cell r="T11154">
            <v>0</v>
          </cell>
          <cell r="U11154">
            <v>0</v>
          </cell>
          <cell r="V11154">
            <v>0</v>
          </cell>
        </row>
        <row r="11155">
          <cell r="D11155" t="str">
            <v>GENCASA NAM ĐỊNH</v>
          </cell>
          <cell r="M11155" t="str">
            <v>﻿Đang hoạt động</v>
          </cell>
          <cell r="N11155">
            <v>42726</v>
          </cell>
          <cell r="Q11155">
            <v>1</v>
          </cell>
          <cell r="T11155">
            <v>0</v>
          </cell>
          <cell r="U11155">
            <v>0</v>
          </cell>
          <cell r="V11155">
            <v>0</v>
          </cell>
        </row>
        <row r="11156">
          <cell r="D11156" t="str">
            <v>GENCASA NAM ĐỊNH</v>
          </cell>
          <cell r="M11156" t="str">
            <v>﻿Đang hoạt động</v>
          </cell>
          <cell r="N11156">
            <v>42726</v>
          </cell>
          <cell r="Q11156">
            <v>1</v>
          </cell>
          <cell r="T11156">
            <v>0</v>
          </cell>
          <cell r="U11156">
            <v>0</v>
          </cell>
          <cell r="V11156">
            <v>0</v>
          </cell>
        </row>
        <row r="11157">
          <cell r="D11157" t="str">
            <v>GENCASA NGHỆ AN</v>
          </cell>
          <cell r="M11157" t="str">
            <v>﻿Đang hoạt động</v>
          </cell>
          <cell r="N11157">
            <v>42725</v>
          </cell>
          <cell r="Q11157">
            <v>1</v>
          </cell>
          <cell r="T11157">
            <v>0</v>
          </cell>
          <cell r="U11157">
            <v>0</v>
          </cell>
          <cell r="V11157">
            <v>0</v>
          </cell>
        </row>
        <row r="11158">
          <cell r="D11158" t="str">
            <v>GENCASA NAM ĐỊNH</v>
          </cell>
          <cell r="M11158" t="str">
            <v>﻿Đang hoạt động</v>
          </cell>
          <cell r="N11158">
            <v>42726</v>
          </cell>
          <cell r="Q11158">
            <v>1</v>
          </cell>
          <cell r="T11158">
            <v>0</v>
          </cell>
          <cell r="U11158">
            <v>0</v>
          </cell>
          <cell r="V11158">
            <v>0</v>
          </cell>
        </row>
        <row r="11159">
          <cell r="D11159" t="str">
            <v>GENCASA NGHỆ AN</v>
          </cell>
          <cell r="M11159" t="str">
            <v>﻿Đang hoạt động</v>
          </cell>
          <cell r="N11159">
            <v>42725</v>
          </cell>
          <cell r="Q11159">
            <v>1</v>
          </cell>
          <cell r="T11159">
            <v>0</v>
          </cell>
          <cell r="U11159">
            <v>0</v>
          </cell>
          <cell r="V11159">
            <v>0</v>
          </cell>
        </row>
        <row r="11160">
          <cell r="D11160" t="str">
            <v>GENCASA NAM ĐỊNH</v>
          </cell>
          <cell r="M11160" t="str">
            <v>﻿Đang hoạt động</v>
          </cell>
          <cell r="N11160">
            <v>42726</v>
          </cell>
          <cell r="Q11160">
            <v>1</v>
          </cell>
          <cell r="T11160">
            <v>0</v>
          </cell>
          <cell r="U11160">
            <v>0</v>
          </cell>
          <cell r="V11160">
            <v>0</v>
          </cell>
        </row>
        <row r="11161">
          <cell r="D11161" t="str">
            <v>GENCASA YÊN BÁI</v>
          </cell>
          <cell r="M11161" t="str">
            <v>﻿Đang hoạt động</v>
          </cell>
          <cell r="N11161">
            <v>42768</v>
          </cell>
          <cell r="Q11161">
            <v>1</v>
          </cell>
          <cell r="T11161">
            <v>0</v>
          </cell>
          <cell r="U11161">
            <v>0</v>
          </cell>
          <cell r="V11161">
            <v>0</v>
          </cell>
        </row>
        <row r="11162">
          <cell r="D11162" t="str">
            <v>GENCASA YÊN BÁI</v>
          </cell>
          <cell r="M11162" t="str">
            <v>﻿Đang hoạt động</v>
          </cell>
          <cell r="N11162">
            <v>42724</v>
          </cell>
          <cell r="Q11162">
            <v>1</v>
          </cell>
          <cell r="T11162">
            <v>0</v>
          </cell>
          <cell r="U11162">
            <v>0</v>
          </cell>
          <cell r="V11162">
            <v>0</v>
          </cell>
        </row>
        <row r="11163">
          <cell r="D11163" t="str">
            <v>GENCASA NAM ĐỊNH</v>
          </cell>
          <cell r="M11163" t="str">
            <v>﻿Đang hoạt động</v>
          </cell>
          <cell r="N11163">
            <v>42726</v>
          </cell>
          <cell r="Q11163">
            <v>1</v>
          </cell>
          <cell r="T11163">
            <v>0</v>
          </cell>
          <cell r="U11163">
            <v>0</v>
          </cell>
          <cell r="V11163">
            <v>0</v>
          </cell>
        </row>
        <row r="11164">
          <cell r="D11164" t="str">
            <v>GENCASA NAM ĐỊNH</v>
          </cell>
          <cell r="M11164" t="str">
            <v>﻿Đang hoạt động</v>
          </cell>
          <cell r="N11164">
            <v>42726</v>
          </cell>
          <cell r="Q11164">
            <v>1</v>
          </cell>
          <cell r="T11164">
            <v>0</v>
          </cell>
          <cell r="U11164">
            <v>0</v>
          </cell>
          <cell r="V11164">
            <v>0</v>
          </cell>
        </row>
        <row r="11165">
          <cell r="D11165" t="str">
            <v>GENCASA YÊN BÁI</v>
          </cell>
          <cell r="M11165" t="str">
            <v>﻿Đang hoạt động</v>
          </cell>
          <cell r="N11165">
            <v>42724</v>
          </cell>
          <cell r="Q11165">
            <v>1</v>
          </cell>
          <cell r="T11165">
            <v>0</v>
          </cell>
          <cell r="U11165">
            <v>0</v>
          </cell>
          <cell r="V11165">
            <v>0</v>
          </cell>
        </row>
        <row r="11166">
          <cell r="D11166" t="str">
            <v>GENCASA NAM ĐỊNH</v>
          </cell>
          <cell r="M11166" t="str">
            <v>﻿Đang hoạt động</v>
          </cell>
          <cell r="N11166">
            <v>42726</v>
          </cell>
          <cell r="Q11166">
            <v>1</v>
          </cell>
          <cell r="T11166">
            <v>0</v>
          </cell>
          <cell r="U11166">
            <v>0</v>
          </cell>
          <cell r="V11166">
            <v>0</v>
          </cell>
        </row>
        <row r="11167">
          <cell r="D11167" t="str">
            <v>GENCASA NAM ĐỊNH</v>
          </cell>
          <cell r="M11167" t="str">
            <v>﻿Đang hoạt động</v>
          </cell>
          <cell r="N11167">
            <v>42726</v>
          </cell>
          <cell r="Q11167">
            <v>1</v>
          </cell>
          <cell r="T11167">
            <v>0</v>
          </cell>
          <cell r="U11167">
            <v>0</v>
          </cell>
          <cell r="V11167">
            <v>0</v>
          </cell>
        </row>
        <row r="11168">
          <cell r="D11168" t="str">
            <v>GENCASA NAM ĐỊNH</v>
          </cell>
          <cell r="M11168" t="str">
            <v>﻿Đang hoạt động</v>
          </cell>
          <cell r="N11168">
            <v>42726</v>
          </cell>
          <cell r="Q11168">
            <v>1</v>
          </cell>
          <cell r="T11168">
            <v>0</v>
          </cell>
          <cell r="U11168">
            <v>0</v>
          </cell>
          <cell r="V11168">
            <v>0</v>
          </cell>
        </row>
        <row r="11169">
          <cell r="D11169" t="str">
            <v>REDBULL</v>
          </cell>
          <cell r="M11169" t="str">
            <v>﻿Đang hoạt động</v>
          </cell>
          <cell r="N11169">
            <v>42724</v>
          </cell>
          <cell r="Q11169">
            <v>1</v>
          </cell>
          <cell r="T11169">
            <v>0</v>
          </cell>
          <cell r="U11169">
            <v>0</v>
          </cell>
          <cell r="V11169">
            <v>0</v>
          </cell>
        </row>
        <row r="11170">
          <cell r="D11170" t="str">
            <v>REDBULL</v>
          </cell>
          <cell r="M11170" t="str">
            <v>﻿Đang hoạt động</v>
          </cell>
          <cell r="N11170">
            <v>42724</v>
          </cell>
          <cell r="Q11170">
            <v>1</v>
          </cell>
          <cell r="T11170">
            <v>0</v>
          </cell>
          <cell r="U11170">
            <v>0</v>
          </cell>
          <cell r="V11170">
            <v>0</v>
          </cell>
        </row>
        <row r="11171">
          <cell r="D11171" t="str">
            <v>REDBULL</v>
          </cell>
          <cell r="M11171" t="str">
            <v>﻿Đang hoạt động</v>
          </cell>
          <cell r="N11171">
            <v>42724</v>
          </cell>
          <cell r="Q11171">
            <v>1</v>
          </cell>
          <cell r="T11171">
            <v>0</v>
          </cell>
          <cell r="U11171">
            <v>0</v>
          </cell>
          <cell r="V11171">
            <v>0</v>
          </cell>
        </row>
        <row r="11172">
          <cell r="D11172" t="str">
            <v>REDBULL</v>
          </cell>
          <cell r="M11172" t="str">
            <v>﻿Đang hoạt động</v>
          </cell>
          <cell r="N11172">
            <v>42724</v>
          </cell>
          <cell r="Q11172">
            <v>1</v>
          </cell>
          <cell r="T11172">
            <v>0</v>
          </cell>
          <cell r="U11172">
            <v>0</v>
          </cell>
          <cell r="V11172">
            <v>0</v>
          </cell>
        </row>
        <row r="11173">
          <cell r="D11173" t="str">
            <v>REDBULL</v>
          </cell>
          <cell r="M11173" t="str">
            <v>﻿Đang hoạt động</v>
          </cell>
          <cell r="N11173">
            <v>42724</v>
          </cell>
          <cell r="Q11173">
            <v>1</v>
          </cell>
          <cell r="T11173">
            <v>0</v>
          </cell>
          <cell r="U11173">
            <v>0</v>
          </cell>
          <cell r="V11173">
            <v>0</v>
          </cell>
        </row>
        <row r="11174">
          <cell r="D11174" t="str">
            <v>REDBULL</v>
          </cell>
          <cell r="M11174" t="str">
            <v>﻿Đang hoạt động</v>
          </cell>
          <cell r="N11174">
            <v>42724</v>
          </cell>
          <cell r="Q11174">
            <v>1</v>
          </cell>
          <cell r="T11174">
            <v>0</v>
          </cell>
          <cell r="U11174">
            <v>0</v>
          </cell>
          <cell r="V11174">
            <v>0</v>
          </cell>
        </row>
        <row r="11175">
          <cell r="D11175" t="str">
            <v>REDBULL</v>
          </cell>
          <cell r="M11175" t="str">
            <v>﻿Đang hoạt động</v>
          </cell>
          <cell r="N11175">
            <v>42725</v>
          </cell>
          <cell r="Q11175">
            <v>1</v>
          </cell>
          <cell r="T11175">
            <v>0</v>
          </cell>
          <cell r="U11175">
            <v>0</v>
          </cell>
          <cell r="V11175">
            <v>0</v>
          </cell>
        </row>
        <row r="11176">
          <cell r="D11176" t="str">
            <v>REDBULL</v>
          </cell>
          <cell r="M11176" t="str">
            <v>﻿Đang hoạt động</v>
          </cell>
          <cell r="N11176">
            <v>42724</v>
          </cell>
          <cell r="Q11176">
            <v>1</v>
          </cell>
          <cell r="T11176">
            <v>0</v>
          </cell>
          <cell r="U11176">
            <v>0</v>
          </cell>
          <cell r="V11176">
            <v>0</v>
          </cell>
        </row>
        <row r="11177">
          <cell r="D11177" t="str">
            <v>REDBULL</v>
          </cell>
          <cell r="M11177" t="str">
            <v>﻿Đang hoạt động</v>
          </cell>
          <cell r="N11177">
            <v>42724</v>
          </cell>
          <cell r="Q11177">
            <v>1</v>
          </cell>
          <cell r="T11177">
            <v>0</v>
          </cell>
          <cell r="U11177">
            <v>0</v>
          </cell>
          <cell r="V11177">
            <v>0</v>
          </cell>
        </row>
        <row r="11178">
          <cell r="D11178" t="str">
            <v>WHITE HORSE-GENCASA MỸ THO</v>
          </cell>
          <cell r="M11178" t="str">
            <v>﻿Đang hoạt động</v>
          </cell>
          <cell r="N11178">
            <v>42725</v>
          </cell>
          <cell r="Q11178">
            <v>1</v>
          </cell>
          <cell r="T11178">
            <v>0</v>
          </cell>
          <cell r="U11178">
            <v>0</v>
          </cell>
          <cell r="V11178">
            <v>0</v>
          </cell>
        </row>
        <row r="11179">
          <cell r="D11179" t="str">
            <v>GENCASA TUYÊN QUANG</v>
          </cell>
          <cell r="M11179" t="str">
            <v>﻿Đang hoạt động</v>
          </cell>
          <cell r="N11179">
            <v>42725</v>
          </cell>
          <cell r="Q11179">
            <v>1</v>
          </cell>
          <cell r="T11179">
            <v>0</v>
          </cell>
          <cell r="U11179">
            <v>0</v>
          </cell>
          <cell r="V11179">
            <v>0</v>
          </cell>
        </row>
        <row r="11180">
          <cell r="M11180" t="str">
            <v>﻿Đang hoạt động</v>
          </cell>
          <cell r="N11180">
            <v>42724</v>
          </cell>
          <cell r="Q11180">
            <v>0</v>
          </cell>
          <cell r="T11180">
            <v>0</v>
          </cell>
          <cell r="U11180">
            <v>0</v>
          </cell>
          <cell r="V11180">
            <v>0</v>
          </cell>
        </row>
        <row r="11181">
          <cell r="M11181" t="str">
            <v>﻿Đang hoạt động</v>
          </cell>
          <cell r="N11181">
            <v>42724</v>
          </cell>
          <cell r="Q11181">
            <v>0</v>
          </cell>
          <cell r="T11181">
            <v>0</v>
          </cell>
          <cell r="U11181">
            <v>0</v>
          </cell>
          <cell r="V11181">
            <v>0</v>
          </cell>
        </row>
        <row r="11182">
          <cell r="D11182" t="str">
            <v>GENCASA TUYÊN QUANG</v>
          </cell>
          <cell r="M11182" t="str">
            <v>﻿Đang hoạt động</v>
          </cell>
          <cell r="N11182">
            <v>42725</v>
          </cell>
          <cell r="Q11182">
            <v>1</v>
          </cell>
          <cell r="T11182">
            <v>0</v>
          </cell>
          <cell r="U11182">
            <v>0</v>
          </cell>
          <cell r="V11182">
            <v>0</v>
          </cell>
        </row>
        <row r="11183">
          <cell r="M11183" t="str">
            <v>﻿Đang hoạt động</v>
          </cell>
          <cell r="N11183">
            <v>42724</v>
          </cell>
          <cell r="Q11183">
            <v>0</v>
          </cell>
          <cell r="T11183">
            <v>0</v>
          </cell>
          <cell r="U11183">
            <v>0</v>
          </cell>
          <cell r="V11183">
            <v>0</v>
          </cell>
        </row>
        <row r="11184">
          <cell r="D11184" t="str">
            <v>GENCASA HƯNG YÊN</v>
          </cell>
          <cell r="M11184" t="str">
            <v>﻿Đang hoạt động</v>
          </cell>
          <cell r="N11184">
            <v>42731</v>
          </cell>
          <cell r="Q11184">
            <v>1</v>
          </cell>
          <cell r="T11184">
            <v>0</v>
          </cell>
          <cell r="U11184">
            <v>0</v>
          </cell>
          <cell r="V11184">
            <v>0</v>
          </cell>
        </row>
        <row r="11185">
          <cell r="D11185" t="str">
            <v>GENCASA BẾN TRE</v>
          </cell>
          <cell r="M11185" t="str">
            <v>﻿Đang hoạt động</v>
          </cell>
          <cell r="N11185">
            <v>42725</v>
          </cell>
          <cell r="Q11185">
            <v>1</v>
          </cell>
          <cell r="T11185">
            <v>0</v>
          </cell>
          <cell r="U11185">
            <v>0</v>
          </cell>
          <cell r="V11185">
            <v>0</v>
          </cell>
        </row>
        <row r="11186">
          <cell r="D11186" t="str">
            <v>GENCASA BẾN TRE</v>
          </cell>
          <cell r="M11186" t="str">
            <v>﻿Đang hoạt động</v>
          </cell>
          <cell r="N11186">
            <v>42725</v>
          </cell>
          <cell r="Q11186">
            <v>1</v>
          </cell>
          <cell r="T11186">
            <v>0</v>
          </cell>
          <cell r="U11186">
            <v>0</v>
          </cell>
          <cell r="V11186">
            <v>0</v>
          </cell>
        </row>
        <row r="11187">
          <cell r="M11187" t="str">
            <v>﻿Đang hoạt động</v>
          </cell>
          <cell r="N11187">
            <v>42731</v>
          </cell>
          <cell r="Q11187">
            <v>0</v>
          </cell>
          <cell r="T11187">
            <v>0</v>
          </cell>
          <cell r="U11187">
            <v>0</v>
          </cell>
          <cell r="V11187">
            <v>0</v>
          </cell>
        </row>
        <row r="11188">
          <cell r="M11188" t="str">
            <v>﻿Đang hoạt động</v>
          </cell>
          <cell r="N11188">
            <v>42731</v>
          </cell>
          <cell r="Q11188">
            <v>0</v>
          </cell>
          <cell r="T11188">
            <v>0</v>
          </cell>
          <cell r="U11188">
            <v>0</v>
          </cell>
          <cell r="V11188">
            <v>0</v>
          </cell>
        </row>
        <row r="11189">
          <cell r="D11189" t="str">
            <v>GENCASA LẠNG SƠN</v>
          </cell>
          <cell r="M11189" t="str">
            <v>﻿Đang hoạt động</v>
          </cell>
          <cell r="N11189">
            <v>42724</v>
          </cell>
          <cell r="Q11189">
            <v>1</v>
          </cell>
          <cell r="T11189">
            <v>0</v>
          </cell>
          <cell r="U11189">
            <v>0</v>
          </cell>
          <cell r="V11189">
            <v>0</v>
          </cell>
        </row>
        <row r="11190">
          <cell r="D11190" t="str">
            <v>THE STARS 1</v>
          </cell>
          <cell r="M11190" t="str">
            <v>﻿Đang hoạt động</v>
          </cell>
          <cell r="N11190">
            <v>42724</v>
          </cell>
          <cell r="Q11190">
            <v>1</v>
          </cell>
          <cell r="T11190">
            <v>0</v>
          </cell>
          <cell r="U11190">
            <v>0</v>
          </cell>
          <cell r="V11190">
            <v>0</v>
          </cell>
        </row>
        <row r="11191">
          <cell r="M11191" t="str">
            <v>﻿Đang hoạt động</v>
          </cell>
          <cell r="N11191">
            <v>42731</v>
          </cell>
          <cell r="Q11191">
            <v>0</v>
          </cell>
          <cell r="T11191">
            <v>0</v>
          </cell>
          <cell r="U11191">
            <v>0</v>
          </cell>
          <cell r="V11191">
            <v>0</v>
          </cell>
        </row>
        <row r="11192">
          <cell r="D11192" t="str">
            <v>GENCASA THÁI NGUYÊN</v>
          </cell>
          <cell r="M11192" t="str">
            <v>﻿Đang hoạt động</v>
          </cell>
          <cell r="N11192">
            <v>42724</v>
          </cell>
          <cell r="Q11192">
            <v>1</v>
          </cell>
          <cell r="T11192">
            <v>0</v>
          </cell>
          <cell r="U11192">
            <v>0</v>
          </cell>
          <cell r="V11192">
            <v>0</v>
          </cell>
        </row>
        <row r="11193">
          <cell r="M11193" t="str">
            <v>﻿Đang hoạt động</v>
          </cell>
          <cell r="N11193">
            <v>42731</v>
          </cell>
          <cell r="Q11193">
            <v>0</v>
          </cell>
          <cell r="T11193">
            <v>0</v>
          </cell>
          <cell r="U11193">
            <v>0</v>
          </cell>
          <cell r="V11193">
            <v>0</v>
          </cell>
        </row>
        <row r="11194">
          <cell r="D11194" t="str">
            <v>THE LIGHT</v>
          </cell>
          <cell r="M11194" t="str">
            <v>﻿Đang hoạt động</v>
          </cell>
          <cell r="N11194">
            <v>42724</v>
          </cell>
          <cell r="Q11194">
            <v>1</v>
          </cell>
          <cell r="T11194">
            <v>0</v>
          </cell>
          <cell r="U11194">
            <v>0</v>
          </cell>
          <cell r="V11194">
            <v>0</v>
          </cell>
        </row>
        <row r="11195">
          <cell r="M11195" t="str">
            <v>﻿Đang hoạt động</v>
          </cell>
          <cell r="N11195">
            <v>42731</v>
          </cell>
          <cell r="Q11195">
            <v>0</v>
          </cell>
          <cell r="T11195">
            <v>0</v>
          </cell>
          <cell r="U11195">
            <v>0</v>
          </cell>
          <cell r="V11195">
            <v>0</v>
          </cell>
        </row>
        <row r="11196">
          <cell r="M11196" t="str">
            <v>﻿Đang hoạt động</v>
          </cell>
          <cell r="N11196">
            <v>42724</v>
          </cell>
          <cell r="Q11196">
            <v>0</v>
          </cell>
          <cell r="T11196">
            <v>0</v>
          </cell>
          <cell r="U11196">
            <v>0</v>
          </cell>
          <cell r="V11196">
            <v>0</v>
          </cell>
        </row>
        <row r="11197">
          <cell r="D11197" t="str">
            <v>GENCASA THÁI NGUYÊN</v>
          </cell>
          <cell r="M11197" t="str">
            <v>﻿Đang hoạt động</v>
          </cell>
          <cell r="N11197">
            <v>42793</v>
          </cell>
          <cell r="Q11197">
            <v>1</v>
          </cell>
          <cell r="T11197">
            <v>0</v>
          </cell>
          <cell r="U11197">
            <v>0</v>
          </cell>
          <cell r="V11197">
            <v>0</v>
          </cell>
        </row>
        <row r="11198">
          <cell r="D11198" t="str">
            <v>GENCASA THÁI NGUYÊN</v>
          </cell>
          <cell r="M11198" t="str">
            <v>﻿Đang hoạt động</v>
          </cell>
          <cell r="N11198">
            <v>42724</v>
          </cell>
          <cell r="Q11198">
            <v>1</v>
          </cell>
          <cell r="T11198">
            <v>0</v>
          </cell>
          <cell r="U11198">
            <v>0</v>
          </cell>
          <cell r="V11198">
            <v>0</v>
          </cell>
        </row>
        <row r="11199">
          <cell r="D11199" t="str">
            <v>GENCASA LẠNG SƠN</v>
          </cell>
          <cell r="M11199" t="str">
            <v>﻿Đang hoạt động</v>
          </cell>
          <cell r="N11199">
            <v>42726</v>
          </cell>
          <cell r="Q11199">
            <v>1</v>
          </cell>
          <cell r="T11199">
            <v>0</v>
          </cell>
          <cell r="U11199">
            <v>0</v>
          </cell>
          <cell r="V11199">
            <v>0</v>
          </cell>
        </row>
        <row r="11200">
          <cell r="D11200" t="str">
            <v>GENCASA BẾN TRE</v>
          </cell>
          <cell r="M11200" t="str">
            <v>﻿Đang hoạt động</v>
          </cell>
          <cell r="N11200">
            <v>42725</v>
          </cell>
          <cell r="Q11200">
            <v>1</v>
          </cell>
          <cell r="T11200">
            <v>0</v>
          </cell>
          <cell r="U11200">
            <v>0</v>
          </cell>
          <cell r="V11200">
            <v>0</v>
          </cell>
        </row>
        <row r="11201">
          <cell r="M11201" t="str">
            <v>﻿Đang hoạt động</v>
          </cell>
          <cell r="N11201">
            <v>42731</v>
          </cell>
          <cell r="Q11201">
            <v>0</v>
          </cell>
          <cell r="T11201">
            <v>0</v>
          </cell>
          <cell r="U11201">
            <v>0</v>
          </cell>
          <cell r="V11201">
            <v>0</v>
          </cell>
        </row>
        <row r="11202">
          <cell r="D11202" t="str">
            <v>GENCASA THÁI NGUYÊN</v>
          </cell>
          <cell r="M11202" t="str">
            <v>﻿Đang hoạt động</v>
          </cell>
          <cell r="N11202">
            <v>42724</v>
          </cell>
          <cell r="Q11202">
            <v>1</v>
          </cell>
          <cell r="T11202">
            <v>0</v>
          </cell>
          <cell r="U11202">
            <v>0</v>
          </cell>
          <cell r="V11202">
            <v>0</v>
          </cell>
        </row>
        <row r="11203">
          <cell r="M11203" t="str">
            <v>﻿Đang hoạt động</v>
          </cell>
          <cell r="N11203">
            <v>42731</v>
          </cell>
          <cell r="Q11203">
            <v>0</v>
          </cell>
          <cell r="T11203">
            <v>0</v>
          </cell>
          <cell r="U11203">
            <v>0</v>
          </cell>
          <cell r="V11203">
            <v>0</v>
          </cell>
        </row>
        <row r="11204">
          <cell r="D11204" t="str">
            <v>GENCASA TUYÊN QUANG</v>
          </cell>
          <cell r="M11204" t="str">
            <v>﻿Đang hoạt động</v>
          </cell>
          <cell r="N11204">
            <v>42725</v>
          </cell>
          <cell r="Q11204">
            <v>1</v>
          </cell>
          <cell r="T11204">
            <v>0</v>
          </cell>
          <cell r="U11204">
            <v>0</v>
          </cell>
          <cell r="V11204">
            <v>0</v>
          </cell>
        </row>
        <row r="11205">
          <cell r="D11205" t="str">
            <v>GREEN DRAGON</v>
          </cell>
          <cell r="M11205" t="str">
            <v>﻿Đang hoạt động</v>
          </cell>
          <cell r="N11205">
            <v>42725</v>
          </cell>
          <cell r="Q11205">
            <v>1</v>
          </cell>
          <cell r="T11205">
            <v>0</v>
          </cell>
          <cell r="U11205">
            <v>0</v>
          </cell>
          <cell r="V11205">
            <v>0</v>
          </cell>
        </row>
        <row r="11206">
          <cell r="D11206" t="str">
            <v>GENCASA BẾN TRE</v>
          </cell>
          <cell r="M11206" t="str">
            <v>﻿Đang hoạt động</v>
          </cell>
          <cell r="N11206">
            <v>42725</v>
          </cell>
          <cell r="Q11206">
            <v>1</v>
          </cell>
          <cell r="T11206">
            <v>0</v>
          </cell>
          <cell r="U11206">
            <v>0</v>
          </cell>
          <cell r="V11206">
            <v>0</v>
          </cell>
        </row>
        <row r="11207">
          <cell r="D11207" t="str">
            <v>THE STARS 1</v>
          </cell>
          <cell r="M11207" t="str">
            <v>﻿Đang hoạt động</v>
          </cell>
          <cell r="N11207">
            <v>42724</v>
          </cell>
          <cell r="Q11207">
            <v>1</v>
          </cell>
          <cell r="T11207">
            <v>0</v>
          </cell>
          <cell r="U11207">
            <v>0</v>
          </cell>
          <cell r="V11207">
            <v>0</v>
          </cell>
        </row>
        <row r="11208">
          <cell r="D11208" t="str">
            <v>GENCASA LẠNG SƠN</v>
          </cell>
          <cell r="M11208" t="str">
            <v>﻿Đang hoạt động</v>
          </cell>
          <cell r="N11208">
            <v>42724</v>
          </cell>
          <cell r="Q11208">
            <v>1</v>
          </cell>
          <cell r="T11208">
            <v>0</v>
          </cell>
          <cell r="U11208">
            <v>0</v>
          </cell>
          <cell r="V11208">
            <v>0</v>
          </cell>
        </row>
        <row r="11209">
          <cell r="D11209" t="str">
            <v>GENCASA BẾN TRE</v>
          </cell>
          <cell r="M11209" t="str">
            <v>﻿Đang hoạt động</v>
          </cell>
          <cell r="N11209">
            <v>42725</v>
          </cell>
          <cell r="Q11209">
            <v>0</v>
          </cell>
          <cell r="T11209">
            <v>0</v>
          </cell>
          <cell r="U11209">
            <v>1</v>
          </cell>
          <cell r="V11209">
            <v>0</v>
          </cell>
        </row>
        <row r="11210">
          <cell r="D11210" t="str">
            <v>GENCASA TUYÊN QUANG</v>
          </cell>
          <cell r="M11210" t="str">
            <v>﻿Đang hoạt động</v>
          </cell>
          <cell r="N11210">
            <v>42725</v>
          </cell>
          <cell r="Q11210">
            <v>1</v>
          </cell>
          <cell r="T11210">
            <v>0</v>
          </cell>
          <cell r="U11210">
            <v>0</v>
          </cell>
          <cell r="V11210">
            <v>0</v>
          </cell>
        </row>
        <row r="11211">
          <cell r="D11211" t="str">
            <v>GREEN DRAGON</v>
          </cell>
          <cell r="M11211" t="str">
            <v>﻿Đang hoạt động</v>
          </cell>
          <cell r="N11211">
            <v>42726</v>
          </cell>
          <cell r="Q11211">
            <v>1</v>
          </cell>
          <cell r="T11211">
            <v>0</v>
          </cell>
          <cell r="U11211">
            <v>0</v>
          </cell>
          <cell r="V11211">
            <v>0</v>
          </cell>
        </row>
        <row r="11212">
          <cell r="D11212" t="str">
            <v>GENCASA TUYÊN QUANG</v>
          </cell>
          <cell r="M11212" t="str">
            <v>﻿Đang hoạt động</v>
          </cell>
          <cell r="N11212">
            <v>42725</v>
          </cell>
          <cell r="Q11212">
            <v>1</v>
          </cell>
          <cell r="T11212">
            <v>0</v>
          </cell>
          <cell r="U11212">
            <v>0</v>
          </cell>
          <cell r="V11212">
            <v>0</v>
          </cell>
        </row>
        <row r="11213">
          <cell r="D11213" t="str">
            <v>GENCASA LẠNG SƠN</v>
          </cell>
          <cell r="M11213" t="str">
            <v>﻿Đang hoạt động</v>
          </cell>
          <cell r="N11213">
            <v>42726</v>
          </cell>
          <cell r="Q11213">
            <v>1</v>
          </cell>
          <cell r="T11213">
            <v>0</v>
          </cell>
          <cell r="U11213">
            <v>0</v>
          </cell>
          <cell r="V11213">
            <v>0</v>
          </cell>
        </row>
        <row r="11214">
          <cell r="D11214" t="str">
            <v>GENCASA LẠNG SƠN</v>
          </cell>
          <cell r="M11214" t="str">
            <v>﻿Đang hoạt động</v>
          </cell>
          <cell r="N11214">
            <v>42724</v>
          </cell>
          <cell r="Q11214">
            <v>0</v>
          </cell>
          <cell r="T11214">
            <v>0</v>
          </cell>
          <cell r="U11214">
            <v>1</v>
          </cell>
          <cell r="V11214">
            <v>0</v>
          </cell>
        </row>
        <row r="11215">
          <cell r="D11215" t="str">
            <v>GENCASA TUYÊN QUANG</v>
          </cell>
          <cell r="M11215" t="str">
            <v>﻿Đang hoạt động</v>
          </cell>
          <cell r="N11215">
            <v>42725</v>
          </cell>
          <cell r="Q11215">
            <v>1</v>
          </cell>
          <cell r="T11215">
            <v>0</v>
          </cell>
          <cell r="U11215">
            <v>0</v>
          </cell>
          <cell r="V11215">
            <v>0</v>
          </cell>
        </row>
        <row r="11216">
          <cell r="D11216" t="str">
            <v>BÌNH MINH</v>
          </cell>
          <cell r="M11216" t="str">
            <v>﻿Đang hoạt động</v>
          </cell>
          <cell r="N11216">
            <v>42725</v>
          </cell>
          <cell r="Q11216">
            <v>1</v>
          </cell>
          <cell r="T11216">
            <v>0</v>
          </cell>
          <cell r="U11216">
            <v>0</v>
          </cell>
          <cell r="V11216">
            <v>0</v>
          </cell>
        </row>
        <row r="11217">
          <cell r="D11217" t="str">
            <v>GENCASA LẠNG SƠN</v>
          </cell>
          <cell r="M11217" t="str">
            <v>﻿Đang hoạt động</v>
          </cell>
          <cell r="N11217">
            <v>42724</v>
          </cell>
          <cell r="Q11217">
            <v>1</v>
          </cell>
          <cell r="T11217">
            <v>0</v>
          </cell>
          <cell r="U11217">
            <v>0</v>
          </cell>
          <cell r="V11217">
            <v>0</v>
          </cell>
        </row>
        <row r="11218">
          <cell r="D11218" t="str">
            <v>GENCASA TUYÊN QUANG</v>
          </cell>
          <cell r="M11218" t="str">
            <v>﻿Đang hoạt động</v>
          </cell>
          <cell r="N11218">
            <v>42725</v>
          </cell>
          <cell r="Q11218">
            <v>1</v>
          </cell>
          <cell r="T11218">
            <v>0</v>
          </cell>
          <cell r="U11218">
            <v>0</v>
          </cell>
          <cell r="V11218">
            <v>0</v>
          </cell>
        </row>
        <row r="11219">
          <cell r="D11219" t="str">
            <v>REDBULL</v>
          </cell>
          <cell r="M11219" t="str">
            <v>﻿Đang hoạt động</v>
          </cell>
          <cell r="N11219">
            <v>42725</v>
          </cell>
          <cell r="Q11219">
            <v>1</v>
          </cell>
          <cell r="T11219">
            <v>0</v>
          </cell>
          <cell r="U11219">
            <v>0</v>
          </cell>
          <cell r="V11219">
            <v>0</v>
          </cell>
        </row>
        <row r="11220">
          <cell r="D11220" t="str">
            <v>GENCASA NAM ĐỊNH</v>
          </cell>
          <cell r="M11220" t="str">
            <v>﻿Đang hoạt động</v>
          </cell>
          <cell r="N11220">
            <v>42725</v>
          </cell>
          <cell r="Q11220">
            <v>1</v>
          </cell>
          <cell r="T11220">
            <v>0</v>
          </cell>
          <cell r="U11220">
            <v>0</v>
          </cell>
          <cell r="V11220">
            <v>0</v>
          </cell>
        </row>
        <row r="11221">
          <cell r="D11221" t="str">
            <v>GENCASA TUYÊN QUANG</v>
          </cell>
          <cell r="M11221" t="str">
            <v>﻿Đang hoạt động</v>
          </cell>
          <cell r="N11221">
            <v>42725</v>
          </cell>
          <cell r="Q11221">
            <v>1</v>
          </cell>
          <cell r="T11221">
            <v>0</v>
          </cell>
          <cell r="U11221">
            <v>0</v>
          </cell>
          <cell r="V11221">
            <v>0</v>
          </cell>
        </row>
        <row r="11222">
          <cell r="D11222" t="str">
            <v>GENCASA BẾN TRE</v>
          </cell>
          <cell r="M11222" t="str">
            <v>﻿Đang hoạt động</v>
          </cell>
          <cell r="N11222">
            <v>42790</v>
          </cell>
          <cell r="Q11222">
            <v>1</v>
          </cell>
          <cell r="T11222">
            <v>0</v>
          </cell>
          <cell r="U11222">
            <v>0</v>
          </cell>
          <cell r="V11222">
            <v>0</v>
          </cell>
        </row>
        <row r="11223">
          <cell r="D11223" t="str">
            <v>GENCASA NAM ĐỊNH</v>
          </cell>
          <cell r="M11223" t="str">
            <v>﻿Đang hoạt động</v>
          </cell>
          <cell r="N11223">
            <v>42725</v>
          </cell>
          <cell r="Q11223">
            <v>1</v>
          </cell>
          <cell r="T11223">
            <v>0</v>
          </cell>
          <cell r="U11223">
            <v>0</v>
          </cell>
          <cell r="V11223">
            <v>0</v>
          </cell>
        </row>
        <row r="11224">
          <cell r="D11224" t="str">
            <v>THE STARS 1</v>
          </cell>
          <cell r="M11224" t="str">
            <v>﻿Đang hoạt động</v>
          </cell>
          <cell r="N11224">
            <v>42724</v>
          </cell>
          <cell r="Q11224">
            <v>1</v>
          </cell>
          <cell r="T11224">
            <v>0</v>
          </cell>
          <cell r="U11224">
            <v>0</v>
          </cell>
          <cell r="V11224">
            <v>0</v>
          </cell>
        </row>
        <row r="11225">
          <cell r="D11225" t="str">
            <v>THE STARS 1</v>
          </cell>
          <cell r="M11225" t="str">
            <v>﻿Đang hoạt động</v>
          </cell>
          <cell r="N11225">
            <v>42731</v>
          </cell>
          <cell r="Q11225">
            <v>1</v>
          </cell>
          <cell r="T11225">
            <v>0</v>
          </cell>
          <cell r="U11225">
            <v>0</v>
          </cell>
          <cell r="V11225">
            <v>0</v>
          </cell>
        </row>
        <row r="11226">
          <cell r="D11226" t="str">
            <v>GENCASA LẠNG SƠN</v>
          </cell>
          <cell r="M11226" t="str">
            <v>﻿Đang hoạt động</v>
          </cell>
          <cell r="N11226">
            <v>42724</v>
          </cell>
          <cell r="Q11226">
            <v>1</v>
          </cell>
          <cell r="T11226">
            <v>0</v>
          </cell>
          <cell r="U11226">
            <v>0</v>
          </cell>
          <cell r="V11226">
            <v>0</v>
          </cell>
        </row>
        <row r="11227">
          <cell r="D11227" t="str">
            <v>GENCASA LẠNG SƠN</v>
          </cell>
          <cell r="M11227" t="str">
            <v>﻿Đang hoạt động</v>
          </cell>
          <cell r="N11227">
            <v>42726</v>
          </cell>
          <cell r="Q11227">
            <v>1</v>
          </cell>
          <cell r="T11227">
            <v>0</v>
          </cell>
          <cell r="U11227">
            <v>0</v>
          </cell>
          <cell r="V11227">
            <v>0</v>
          </cell>
        </row>
        <row r="11228">
          <cell r="D11228" t="str">
            <v>GENCASA TUYÊN QUANG</v>
          </cell>
          <cell r="M11228" t="str">
            <v>﻿Đang hoạt động</v>
          </cell>
          <cell r="N11228">
            <v>42725</v>
          </cell>
          <cell r="Q11228">
            <v>1</v>
          </cell>
          <cell r="T11228">
            <v>0</v>
          </cell>
          <cell r="U11228">
            <v>0</v>
          </cell>
          <cell r="V11228">
            <v>0</v>
          </cell>
        </row>
        <row r="11229">
          <cell r="D11229" t="str">
            <v>GENCASA TUYÊN QUANG</v>
          </cell>
          <cell r="M11229" t="str">
            <v>﻿Đang hoạt động</v>
          </cell>
          <cell r="N11229">
            <v>42725</v>
          </cell>
          <cell r="Q11229">
            <v>1</v>
          </cell>
          <cell r="T11229">
            <v>0</v>
          </cell>
          <cell r="U11229">
            <v>0</v>
          </cell>
          <cell r="V11229">
            <v>0</v>
          </cell>
        </row>
        <row r="11230">
          <cell r="D11230" t="str">
            <v>GENCASA TUYÊN QUANG</v>
          </cell>
          <cell r="M11230" t="str">
            <v>﻿Đang hoạt động</v>
          </cell>
          <cell r="N11230">
            <v>42725</v>
          </cell>
          <cell r="Q11230">
            <v>1</v>
          </cell>
          <cell r="T11230">
            <v>0</v>
          </cell>
          <cell r="U11230">
            <v>0</v>
          </cell>
          <cell r="V11230">
            <v>0</v>
          </cell>
        </row>
        <row r="11231">
          <cell r="D11231" t="str">
            <v>GENCASA TUYÊN QUANG</v>
          </cell>
          <cell r="M11231" t="str">
            <v>﻿Đang hoạt động</v>
          </cell>
          <cell r="N11231">
            <v>42725</v>
          </cell>
          <cell r="Q11231">
            <v>1</v>
          </cell>
          <cell r="T11231">
            <v>0</v>
          </cell>
          <cell r="U11231">
            <v>0</v>
          </cell>
          <cell r="V11231">
            <v>0</v>
          </cell>
        </row>
        <row r="11232">
          <cell r="D11232" t="str">
            <v>GENCASA TUYÊN QUANG</v>
          </cell>
          <cell r="M11232" t="str">
            <v>﻿Đang hoạt động</v>
          </cell>
          <cell r="N11232">
            <v>42725</v>
          </cell>
          <cell r="Q11232">
            <v>1</v>
          </cell>
          <cell r="T11232">
            <v>0</v>
          </cell>
          <cell r="U11232">
            <v>0</v>
          </cell>
          <cell r="V11232">
            <v>0</v>
          </cell>
        </row>
        <row r="11233">
          <cell r="D11233" t="str">
            <v>GENCASA TUYÊN QUANG</v>
          </cell>
          <cell r="M11233" t="str">
            <v>﻿Đang hoạt động</v>
          </cell>
          <cell r="N11233">
            <v>42725</v>
          </cell>
          <cell r="Q11233">
            <v>1</v>
          </cell>
          <cell r="T11233">
            <v>0</v>
          </cell>
          <cell r="U11233">
            <v>0</v>
          </cell>
          <cell r="V11233">
            <v>0</v>
          </cell>
        </row>
        <row r="11234">
          <cell r="D11234" t="str">
            <v>GENCASA NAM ĐỊNH</v>
          </cell>
          <cell r="M11234" t="str">
            <v>﻿Đang hoạt động</v>
          </cell>
          <cell r="N11234">
            <v>42725</v>
          </cell>
          <cell r="Q11234">
            <v>1</v>
          </cell>
          <cell r="T11234">
            <v>0</v>
          </cell>
          <cell r="U11234">
            <v>0</v>
          </cell>
          <cell r="V11234">
            <v>0</v>
          </cell>
        </row>
        <row r="11235">
          <cell r="D11235" t="str">
            <v>THE ROME</v>
          </cell>
          <cell r="M11235" t="str">
            <v>﻿Đang hoạt động</v>
          </cell>
          <cell r="N11235">
            <v>42724</v>
          </cell>
          <cell r="Q11235">
            <v>1</v>
          </cell>
          <cell r="T11235">
            <v>0</v>
          </cell>
          <cell r="U11235">
            <v>0</v>
          </cell>
          <cell r="V11235">
            <v>0</v>
          </cell>
        </row>
        <row r="11236">
          <cell r="D11236" t="str">
            <v>VICTORY</v>
          </cell>
          <cell r="M11236" t="str">
            <v>﻿Đang hoạt động</v>
          </cell>
          <cell r="N11236">
            <v>42725</v>
          </cell>
          <cell r="Q11236">
            <v>1</v>
          </cell>
          <cell r="T11236">
            <v>0</v>
          </cell>
          <cell r="U11236">
            <v>0</v>
          </cell>
          <cell r="V11236">
            <v>0</v>
          </cell>
        </row>
        <row r="11237">
          <cell r="D11237" t="str">
            <v>THE ROME</v>
          </cell>
          <cell r="M11237" t="str">
            <v>﻿Đang hoạt động</v>
          </cell>
          <cell r="N11237">
            <v>42724</v>
          </cell>
          <cell r="Q11237">
            <v>1</v>
          </cell>
          <cell r="T11237">
            <v>0</v>
          </cell>
          <cell r="U11237">
            <v>0</v>
          </cell>
          <cell r="V11237">
            <v>0</v>
          </cell>
        </row>
        <row r="11238">
          <cell r="D11238" t="str">
            <v>GENCASA NAM ĐỊNH</v>
          </cell>
          <cell r="M11238" t="str">
            <v>﻿Đang hoạt động</v>
          </cell>
          <cell r="N11238">
            <v>42725</v>
          </cell>
          <cell r="Q11238">
            <v>1</v>
          </cell>
          <cell r="T11238">
            <v>0</v>
          </cell>
          <cell r="U11238">
            <v>0</v>
          </cell>
          <cell r="V11238">
            <v>0</v>
          </cell>
        </row>
        <row r="11239">
          <cell r="D11239" t="str">
            <v>VICTORY</v>
          </cell>
          <cell r="M11239" t="str">
            <v>﻿Đang hoạt động</v>
          </cell>
          <cell r="N11239">
            <v>42725</v>
          </cell>
          <cell r="Q11239">
            <v>1</v>
          </cell>
          <cell r="T11239">
            <v>0</v>
          </cell>
          <cell r="U11239">
            <v>0</v>
          </cell>
          <cell r="V11239">
            <v>0</v>
          </cell>
        </row>
        <row r="11240">
          <cell r="D11240" t="str">
            <v>THE ROME</v>
          </cell>
          <cell r="M11240" t="str">
            <v>﻿Đang hoạt động</v>
          </cell>
          <cell r="N11240">
            <v>42724</v>
          </cell>
          <cell r="Q11240">
            <v>1</v>
          </cell>
          <cell r="T11240">
            <v>0</v>
          </cell>
          <cell r="U11240">
            <v>0</v>
          </cell>
          <cell r="V11240">
            <v>0</v>
          </cell>
        </row>
        <row r="11241">
          <cell r="D11241" t="str">
            <v>GREEN DRAGON</v>
          </cell>
          <cell r="M11241" t="str">
            <v>﻿Đang hoạt động</v>
          </cell>
          <cell r="N11241">
            <v>42726</v>
          </cell>
          <cell r="Q11241">
            <v>1</v>
          </cell>
          <cell r="T11241">
            <v>0</v>
          </cell>
          <cell r="U11241">
            <v>0</v>
          </cell>
          <cell r="V11241">
            <v>0</v>
          </cell>
        </row>
        <row r="11242">
          <cell r="D11242" t="str">
            <v>THE KEY</v>
          </cell>
          <cell r="M11242" t="str">
            <v>﻿Đang hoạt động</v>
          </cell>
          <cell r="N11242">
            <v>42724</v>
          </cell>
          <cell r="Q11242">
            <v>1</v>
          </cell>
          <cell r="T11242">
            <v>0</v>
          </cell>
          <cell r="U11242">
            <v>0</v>
          </cell>
          <cell r="V11242">
            <v>0</v>
          </cell>
        </row>
        <row r="11243">
          <cell r="D11243" t="str">
            <v>GENCASA NAM ĐỊNH</v>
          </cell>
          <cell r="M11243" t="str">
            <v>﻿Đang hoạt động</v>
          </cell>
          <cell r="N11243">
            <v>42725</v>
          </cell>
          <cell r="Q11243">
            <v>1</v>
          </cell>
          <cell r="T11243">
            <v>0</v>
          </cell>
          <cell r="U11243">
            <v>0</v>
          </cell>
          <cell r="V11243">
            <v>0</v>
          </cell>
        </row>
        <row r="11244">
          <cell r="D11244" t="str">
            <v>THE ROME</v>
          </cell>
          <cell r="M11244" t="str">
            <v>﻿Đang hoạt động</v>
          </cell>
          <cell r="N11244">
            <v>42753</v>
          </cell>
          <cell r="Q11244">
            <v>1</v>
          </cell>
          <cell r="T11244">
            <v>0</v>
          </cell>
          <cell r="U11244">
            <v>0</v>
          </cell>
          <cell r="V11244">
            <v>0</v>
          </cell>
        </row>
        <row r="11245">
          <cell r="D11245" t="str">
            <v>MDRT BH</v>
          </cell>
          <cell r="M11245" t="str">
            <v>﻿Đang hoạt động</v>
          </cell>
          <cell r="N11245">
            <v>41900</v>
          </cell>
          <cell r="Q11245">
            <v>0</v>
          </cell>
          <cell r="T11245">
            <v>0</v>
          </cell>
          <cell r="U11245">
            <v>1</v>
          </cell>
          <cell r="V11245">
            <v>0</v>
          </cell>
        </row>
        <row r="11246">
          <cell r="D11246" t="str">
            <v>GENCASA TUYÊN QUANG</v>
          </cell>
          <cell r="M11246" t="str">
            <v>﻿Đang hoạt động</v>
          </cell>
          <cell r="N11246">
            <v>42725</v>
          </cell>
          <cell r="Q11246">
            <v>1</v>
          </cell>
          <cell r="T11246">
            <v>0</v>
          </cell>
          <cell r="U11246">
            <v>0</v>
          </cell>
          <cell r="V11246">
            <v>0</v>
          </cell>
        </row>
        <row r="11247">
          <cell r="D11247" t="str">
            <v>GENCASA NAM ĐỊNH</v>
          </cell>
          <cell r="M11247" t="str">
            <v>﻿Đang hoạt động</v>
          </cell>
          <cell r="N11247">
            <v>42733</v>
          </cell>
          <cell r="Q11247">
            <v>1</v>
          </cell>
          <cell r="T11247">
            <v>0</v>
          </cell>
          <cell r="U11247">
            <v>0</v>
          </cell>
          <cell r="V11247">
            <v>0</v>
          </cell>
        </row>
        <row r="11248">
          <cell r="D11248" t="str">
            <v>VICTORY</v>
          </cell>
          <cell r="M11248" t="str">
            <v>﻿Đang hoạt động</v>
          </cell>
          <cell r="N11248">
            <v>42725</v>
          </cell>
          <cell r="Q11248">
            <v>1</v>
          </cell>
          <cell r="T11248">
            <v>0</v>
          </cell>
          <cell r="U11248">
            <v>0</v>
          </cell>
          <cell r="V11248">
            <v>0</v>
          </cell>
        </row>
        <row r="11249">
          <cell r="D11249" t="str">
            <v>BLUE WAVES</v>
          </cell>
          <cell r="M11249" t="str">
            <v>﻿Đang hoạt động</v>
          </cell>
          <cell r="N11249">
            <v>42725</v>
          </cell>
          <cell r="Q11249">
            <v>1</v>
          </cell>
          <cell r="T11249">
            <v>0</v>
          </cell>
          <cell r="U11249">
            <v>0</v>
          </cell>
          <cell r="V11249">
            <v>0</v>
          </cell>
        </row>
        <row r="11250">
          <cell r="D11250" t="str">
            <v>GENCASA NAM ĐỊNH</v>
          </cell>
          <cell r="M11250" t="str">
            <v>﻿Đang hoạt động</v>
          </cell>
          <cell r="N11250">
            <v>42725</v>
          </cell>
          <cell r="Q11250">
            <v>1</v>
          </cell>
          <cell r="T11250">
            <v>0</v>
          </cell>
          <cell r="U11250">
            <v>0</v>
          </cell>
          <cell r="V11250">
            <v>0</v>
          </cell>
        </row>
        <row r="11251">
          <cell r="D11251" t="str">
            <v>THE ROME</v>
          </cell>
          <cell r="M11251" t="str">
            <v>﻿Đang hoạt động</v>
          </cell>
          <cell r="N11251">
            <v>42724</v>
          </cell>
          <cell r="Q11251">
            <v>1</v>
          </cell>
          <cell r="T11251">
            <v>0</v>
          </cell>
          <cell r="U11251">
            <v>0</v>
          </cell>
          <cell r="V11251">
            <v>0</v>
          </cell>
        </row>
        <row r="11252">
          <cell r="D11252" t="str">
            <v>GENCASA HÀ ĐÔNG</v>
          </cell>
          <cell r="M11252" t="str">
            <v>﻿Đang hoạt động</v>
          </cell>
          <cell r="N11252">
            <v>42727</v>
          </cell>
          <cell r="Q11252">
            <v>1</v>
          </cell>
          <cell r="T11252">
            <v>0</v>
          </cell>
          <cell r="U11252">
            <v>0</v>
          </cell>
          <cell r="V11252">
            <v>0</v>
          </cell>
        </row>
        <row r="11253">
          <cell r="D11253" t="str">
            <v>VICTORY</v>
          </cell>
          <cell r="M11253" t="str">
            <v>﻿Đang hoạt động</v>
          </cell>
          <cell r="N11253">
            <v>42730</v>
          </cell>
          <cell r="Q11253">
            <v>1</v>
          </cell>
          <cell r="T11253">
            <v>0</v>
          </cell>
          <cell r="U11253">
            <v>0</v>
          </cell>
          <cell r="V11253">
            <v>0</v>
          </cell>
        </row>
        <row r="11254">
          <cell r="D11254" t="str">
            <v>BLUE WAVES</v>
          </cell>
          <cell r="M11254" t="str">
            <v>﻿Đang hoạt động</v>
          </cell>
          <cell r="N11254">
            <v>42730</v>
          </cell>
          <cell r="Q11254">
            <v>1</v>
          </cell>
          <cell r="T11254">
            <v>0</v>
          </cell>
          <cell r="U11254">
            <v>0</v>
          </cell>
          <cell r="V11254">
            <v>0</v>
          </cell>
        </row>
        <row r="11255">
          <cell r="D11255" t="str">
            <v>GENCASA NAM ĐỊNH</v>
          </cell>
          <cell r="M11255" t="str">
            <v>﻿Đang hoạt động</v>
          </cell>
          <cell r="N11255">
            <v>42725</v>
          </cell>
          <cell r="Q11255">
            <v>1</v>
          </cell>
          <cell r="T11255">
            <v>0</v>
          </cell>
          <cell r="U11255">
            <v>0</v>
          </cell>
          <cell r="V11255">
            <v>0</v>
          </cell>
        </row>
        <row r="11256">
          <cell r="D11256" t="str">
            <v>GENCASA TUYÊN QUANG</v>
          </cell>
          <cell r="M11256" t="str">
            <v>﻿Đang hoạt động</v>
          </cell>
          <cell r="N11256">
            <v>42725</v>
          </cell>
          <cell r="Q11256">
            <v>1</v>
          </cell>
          <cell r="T11256">
            <v>0</v>
          </cell>
          <cell r="U11256">
            <v>0</v>
          </cell>
          <cell r="V11256">
            <v>0</v>
          </cell>
        </row>
        <row r="11257">
          <cell r="D11257" t="str">
            <v>BLUE WAVES</v>
          </cell>
          <cell r="M11257" t="str">
            <v>﻿Đang hoạt động</v>
          </cell>
          <cell r="N11257">
            <v>42730</v>
          </cell>
          <cell r="Q11257">
            <v>1</v>
          </cell>
          <cell r="T11257">
            <v>0</v>
          </cell>
          <cell r="U11257">
            <v>0</v>
          </cell>
          <cell r="V11257">
            <v>0</v>
          </cell>
        </row>
        <row r="11258">
          <cell r="D11258" t="str">
            <v>BLUE WAVES</v>
          </cell>
          <cell r="M11258" t="str">
            <v>﻿Đang hoạt động</v>
          </cell>
          <cell r="N11258">
            <v>42726</v>
          </cell>
          <cell r="Q11258">
            <v>1</v>
          </cell>
          <cell r="T11258">
            <v>0</v>
          </cell>
          <cell r="U11258">
            <v>0</v>
          </cell>
          <cell r="V11258">
            <v>0</v>
          </cell>
        </row>
        <row r="11259">
          <cell r="D11259" t="str">
            <v>GENCASA NGHỆ AN</v>
          </cell>
          <cell r="M11259" t="str">
            <v>﻿Đang hoạt động</v>
          </cell>
          <cell r="N11259">
            <v>42725</v>
          </cell>
          <cell r="Q11259">
            <v>0</v>
          </cell>
          <cell r="T11259">
            <v>1</v>
          </cell>
          <cell r="U11259">
            <v>0</v>
          </cell>
          <cell r="V11259">
            <v>0</v>
          </cell>
        </row>
        <row r="11260">
          <cell r="D11260" t="str">
            <v>GENCASA NAM ĐỊNH</v>
          </cell>
          <cell r="M11260" t="str">
            <v>﻿Đang hoạt động</v>
          </cell>
          <cell r="N11260">
            <v>42725</v>
          </cell>
          <cell r="Q11260">
            <v>1</v>
          </cell>
          <cell r="T11260">
            <v>0</v>
          </cell>
          <cell r="U11260">
            <v>0</v>
          </cell>
          <cell r="V11260">
            <v>0</v>
          </cell>
        </row>
        <row r="11261">
          <cell r="D11261" t="str">
            <v>THE STARS 1</v>
          </cell>
          <cell r="M11261" t="str">
            <v>﻿Đang hoạt động</v>
          </cell>
          <cell r="N11261">
            <v>42731</v>
          </cell>
          <cell r="Q11261">
            <v>1</v>
          </cell>
          <cell r="T11261">
            <v>0</v>
          </cell>
          <cell r="U11261">
            <v>0</v>
          </cell>
          <cell r="V11261">
            <v>0</v>
          </cell>
        </row>
        <row r="11262">
          <cell r="D11262" t="str">
            <v>BLUE WAVES</v>
          </cell>
          <cell r="M11262" t="str">
            <v>﻿Đang hoạt động</v>
          </cell>
          <cell r="N11262">
            <v>42730</v>
          </cell>
          <cell r="Q11262">
            <v>1</v>
          </cell>
          <cell r="T11262">
            <v>0</v>
          </cell>
          <cell r="U11262">
            <v>0</v>
          </cell>
          <cell r="V11262">
            <v>0</v>
          </cell>
        </row>
        <row r="11263">
          <cell r="D11263" t="str">
            <v>BLUE WAVES</v>
          </cell>
          <cell r="M11263" t="str">
            <v>﻿Đang hoạt động</v>
          </cell>
          <cell r="N11263">
            <v>42725</v>
          </cell>
          <cell r="Q11263">
            <v>1</v>
          </cell>
          <cell r="T11263">
            <v>0</v>
          </cell>
          <cell r="U11263">
            <v>0</v>
          </cell>
          <cell r="V11263">
            <v>0</v>
          </cell>
        </row>
        <row r="11264">
          <cell r="D11264" t="str">
            <v>GENCASA NAM ĐỊNH</v>
          </cell>
          <cell r="M11264" t="str">
            <v>﻿Đang hoạt động</v>
          </cell>
          <cell r="N11264">
            <v>42725</v>
          </cell>
          <cell r="Q11264">
            <v>1</v>
          </cell>
          <cell r="T11264">
            <v>0</v>
          </cell>
          <cell r="U11264">
            <v>0</v>
          </cell>
          <cell r="V11264">
            <v>0</v>
          </cell>
        </row>
        <row r="11265">
          <cell r="D11265" t="str">
            <v>THE ROME</v>
          </cell>
          <cell r="M11265" t="str">
            <v>﻿Đang hoạt động</v>
          </cell>
          <cell r="N11265">
            <v>42724</v>
          </cell>
          <cell r="Q11265">
            <v>1</v>
          </cell>
          <cell r="T11265">
            <v>0</v>
          </cell>
          <cell r="U11265">
            <v>0</v>
          </cell>
          <cell r="V11265">
            <v>0</v>
          </cell>
        </row>
        <row r="11266">
          <cell r="D11266" t="str">
            <v>GREEN DRAGON</v>
          </cell>
          <cell r="M11266" t="str">
            <v>﻿Đang hoạt động</v>
          </cell>
          <cell r="N11266">
            <v>42726</v>
          </cell>
          <cell r="Q11266">
            <v>1</v>
          </cell>
          <cell r="T11266">
            <v>0</v>
          </cell>
          <cell r="U11266">
            <v>0</v>
          </cell>
          <cell r="V11266">
            <v>0</v>
          </cell>
        </row>
        <row r="11267">
          <cell r="D11267" t="str">
            <v>GENCASA HUẾ 1</v>
          </cell>
          <cell r="M11267" t="str">
            <v>﻿Đang hoạt động</v>
          </cell>
          <cell r="N11267">
            <v>42723</v>
          </cell>
          <cell r="Q11267">
            <v>0</v>
          </cell>
          <cell r="T11267">
            <v>0</v>
          </cell>
          <cell r="U11267">
            <v>1</v>
          </cell>
          <cell r="V11267">
            <v>0</v>
          </cell>
        </row>
        <row r="11268">
          <cell r="D11268" t="str">
            <v>BLUE WAVES</v>
          </cell>
          <cell r="M11268" t="str">
            <v>﻿Đang hoạt động</v>
          </cell>
          <cell r="N11268">
            <v>42725</v>
          </cell>
          <cell r="Q11268">
            <v>1</v>
          </cell>
          <cell r="T11268">
            <v>0</v>
          </cell>
          <cell r="U11268">
            <v>0</v>
          </cell>
          <cell r="V11268">
            <v>0</v>
          </cell>
        </row>
        <row r="11269">
          <cell r="D11269" t="str">
            <v>THE LIGHT</v>
          </cell>
          <cell r="M11269" t="str">
            <v>﻿Đang hoạt động</v>
          </cell>
          <cell r="N11269">
            <v>42724</v>
          </cell>
          <cell r="Q11269">
            <v>1</v>
          </cell>
          <cell r="T11269">
            <v>0</v>
          </cell>
          <cell r="U11269">
            <v>0</v>
          </cell>
          <cell r="V11269">
            <v>0</v>
          </cell>
        </row>
        <row r="11270">
          <cell r="D11270" t="str">
            <v>GENCASA LẠNG SƠN</v>
          </cell>
          <cell r="M11270" t="str">
            <v>﻿Đang hoạt động</v>
          </cell>
          <cell r="N11270">
            <v>42746</v>
          </cell>
          <cell r="Q11270">
            <v>0</v>
          </cell>
          <cell r="T11270">
            <v>0</v>
          </cell>
          <cell r="U11270">
            <v>1</v>
          </cell>
          <cell r="V11270">
            <v>0</v>
          </cell>
        </row>
        <row r="11271">
          <cell r="D11271" t="str">
            <v>THE STARS 1</v>
          </cell>
          <cell r="M11271" t="str">
            <v>﻿Đang hoạt động</v>
          </cell>
          <cell r="N11271">
            <v>42746</v>
          </cell>
          <cell r="Q11271">
            <v>1</v>
          </cell>
          <cell r="T11271">
            <v>0</v>
          </cell>
          <cell r="U11271">
            <v>0</v>
          </cell>
          <cell r="V11271">
            <v>0</v>
          </cell>
        </row>
        <row r="11272">
          <cell r="D11272" t="str">
            <v>GENCASA NAM ĐỊNH</v>
          </cell>
          <cell r="M11272" t="str">
            <v>﻿Đang hoạt động</v>
          </cell>
          <cell r="N11272">
            <v>42725</v>
          </cell>
          <cell r="Q11272">
            <v>1</v>
          </cell>
          <cell r="T11272">
            <v>0</v>
          </cell>
          <cell r="U11272">
            <v>0</v>
          </cell>
          <cell r="V11272">
            <v>0</v>
          </cell>
        </row>
        <row r="11273">
          <cell r="D11273" t="str">
            <v>GENCASA HUẾ 1</v>
          </cell>
          <cell r="M11273" t="str">
            <v>﻿Đang hoạt động</v>
          </cell>
          <cell r="N11273">
            <v>42723</v>
          </cell>
          <cell r="Q11273">
            <v>0</v>
          </cell>
          <cell r="T11273">
            <v>0</v>
          </cell>
          <cell r="U11273">
            <v>1</v>
          </cell>
          <cell r="V11273">
            <v>0</v>
          </cell>
        </row>
        <row r="11274">
          <cell r="D11274" t="str">
            <v>GENCASA TUYÊN QUANG</v>
          </cell>
          <cell r="M11274" t="str">
            <v>﻿Đang hoạt động</v>
          </cell>
          <cell r="N11274">
            <v>42725</v>
          </cell>
          <cell r="Q11274">
            <v>1</v>
          </cell>
          <cell r="T11274">
            <v>0</v>
          </cell>
          <cell r="U11274">
            <v>0</v>
          </cell>
          <cell r="V11274">
            <v>0</v>
          </cell>
        </row>
        <row r="11275">
          <cell r="D11275" t="str">
            <v>GENCASA HÀ ĐÔNG</v>
          </cell>
          <cell r="M11275" t="str">
            <v>﻿Đang hoạt động</v>
          </cell>
          <cell r="N11275">
            <v>42727</v>
          </cell>
          <cell r="Q11275">
            <v>1</v>
          </cell>
          <cell r="T11275">
            <v>0</v>
          </cell>
          <cell r="U11275">
            <v>0</v>
          </cell>
          <cell r="V11275">
            <v>0</v>
          </cell>
        </row>
        <row r="11276">
          <cell r="D11276" t="str">
            <v>GENCASA HUẾ 1</v>
          </cell>
          <cell r="M11276" t="str">
            <v>﻿Đang hoạt động</v>
          </cell>
          <cell r="N11276">
            <v>42723</v>
          </cell>
          <cell r="Q11276">
            <v>0</v>
          </cell>
          <cell r="T11276">
            <v>0</v>
          </cell>
          <cell r="U11276">
            <v>1</v>
          </cell>
          <cell r="V11276">
            <v>0</v>
          </cell>
        </row>
        <row r="11277">
          <cell r="M11277" t="str">
            <v>﻿Đang hoạt động</v>
          </cell>
          <cell r="N11277">
            <v>42731</v>
          </cell>
          <cell r="Q11277">
            <v>0</v>
          </cell>
          <cell r="T11277">
            <v>0</v>
          </cell>
          <cell r="U11277">
            <v>0</v>
          </cell>
          <cell r="V11277">
            <v>0</v>
          </cell>
        </row>
        <row r="11278">
          <cell r="D11278" t="str">
            <v>GENCASA TUYÊN QUANG</v>
          </cell>
          <cell r="M11278" t="str">
            <v>﻿Đang hoạt động</v>
          </cell>
          <cell r="N11278">
            <v>42725</v>
          </cell>
          <cell r="Q11278">
            <v>1</v>
          </cell>
          <cell r="T11278">
            <v>0</v>
          </cell>
          <cell r="U11278">
            <v>0</v>
          </cell>
          <cell r="V11278">
            <v>0</v>
          </cell>
        </row>
        <row r="11279">
          <cell r="D11279" t="str">
            <v>THE ROME</v>
          </cell>
          <cell r="M11279" t="str">
            <v>﻿Đang hoạt động</v>
          </cell>
          <cell r="N11279">
            <v>42724</v>
          </cell>
          <cell r="Q11279">
            <v>0</v>
          </cell>
          <cell r="T11279">
            <v>0</v>
          </cell>
          <cell r="U11279">
            <v>1</v>
          </cell>
          <cell r="V11279">
            <v>0</v>
          </cell>
        </row>
        <row r="11280">
          <cell r="D11280" t="str">
            <v>SUNFLOWER</v>
          </cell>
          <cell r="M11280" t="str">
            <v>﻿Đang hoạt động</v>
          </cell>
          <cell r="N11280">
            <v>42725</v>
          </cell>
          <cell r="Q11280">
            <v>1</v>
          </cell>
          <cell r="T11280">
            <v>0</v>
          </cell>
          <cell r="U11280">
            <v>0</v>
          </cell>
          <cell r="V11280">
            <v>0</v>
          </cell>
        </row>
        <row r="11281">
          <cell r="M11281" t="str">
            <v>﻿Đang hoạt động</v>
          </cell>
          <cell r="N11281">
            <v>42724</v>
          </cell>
          <cell r="Q11281">
            <v>0</v>
          </cell>
          <cell r="T11281">
            <v>0</v>
          </cell>
          <cell r="U11281">
            <v>0</v>
          </cell>
          <cell r="V11281">
            <v>0</v>
          </cell>
        </row>
        <row r="11282">
          <cell r="D11282" t="str">
            <v>GENCASA NGHỆ AN</v>
          </cell>
          <cell r="M11282" t="str">
            <v>﻿Đang hoạt động</v>
          </cell>
          <cell r="N11282">
            <v>42725</v>
          </cell>
          <cell r="Q11282">
            <v>1</v>
          </cell>
          <cell r="T11282">
            <v>0</v>
          </cell>
          <cell r="U11282">
            <v>0</v>
          </cell>
          <cell r="V11282">
            <v>0</v>
          </cell>
        </row>
        <row r="11283">
          <cell r="D11283" t="str">
            <v>GENCASA HÀ ĐÔNG</v>
          </cell>
          <cell r="M11283" t="str">
            <v>﻿Đang hoạt động</v>
          </cell>
          <cell r="N11283">
            <v>42789</v>
          </cell>
          <cell r="Q11283">
            <v>1</v>
          </cell>
          <cell r="T11283">
            <v>0</v>
          </cell>
          <cell r="U11283">
            <v>0</v>
          </cell>
          <cell r="V11283">
            <v>0</v>
          </cell>
        </row>
        <row r="11284">
          <cell r="D11284" t="str">
            <v>VICTORY</v>
          </cell>
          <cell r="M11284" t="str">
            <v>﻿Đang hoạt động</v>
          </cell>
          <cell r="N11284">
            <v>42725</v>
          </cell>
          <cell r="Q11284">
            <v>1</v>
          </cell>
          <cell r="T11284">
            <v>0</v>
          </cell>
          <cell r="U11284">
            <v>0</v>
          </cell>
          <cell r="V11284">
            <v>0</v>
          </cell>
        </row>
        <row r="11285">
          <cell r="D11285" t="str">
            <v>GENCASA HÀ ĐÔNG</v>
          </cell>
          <cell r="M11285" t="str">
            <v>﻿Đang hoạt động</v>
          </cell>
          <cell r="N11285">
            <v>42727</v>
          </cell>
          <cell r="Q11285">
            <v>1</v>
          </cell>
          <cell r="T11285">
            <v>0</v>
          </cell>
          <cell r="U11285">
            <v>0</v>
          </cell>
          <cell r="V11285">
            <v>0</v>
          </cell>
        </row>
        <row r="11286">
          <cell r="M11286" t="str">
            <v>﻿Đang hoạt động</v>
          </cell>
          <cell r="N11286">
            <v>42724</v>
          </cell>
          <cell r="Q11286">
            <v>0</v>
          </cell>
          <cell r="T11286">
            <v>0</v>
          </cell>
          <cell r="U11286">
            <v>0</v>
          </cell>
          <cell r="V11286">
            <v>0</v>
          </cell>
        </row>
        <row r="11287">
          <cell r="D11287" t="str">
            <v>THE STARS 1</v>
          </cell>
          <cell r="M11287" t="str">
            <v>﻿Đang hoạt động</v>
          </cell>
          <cell r="N11287">
            <v>42724</v>
          </cell>
          <cell r="Q11287">
            <v>1</v>
          </cell>
          <cell r="T11287">
            <v>0</v>
          </cell>
          <cell r="U11287">
            <v>0</v>
          </cell>
          <cell r="V11287">
            <v>0</v>
          </cell>
        </row>
        <row r="11288">
          <cell r="D11288" t="str">
            <v>THE SKY</v>
          </cell>
          <cell r="M11288" t="str">
            <v>﻿Đang hoạt động</v>
          </cell>
          <cell r="N11288">
            <v>42724</v>
          </cell>
          <cell r="Q11288">
            <v>1</v>
          </cell>
          <cell r="T11288">
            <v>0</v>
          </cell>
          <cell r="U11288">
            <v>0</v>
          </cell>
          <cell r="V11288">
            <v>0</v>
          </cell>
        </row>
        <row r="11289">
          <cell r="D11289" t="str">
            <v>GENCASA HÀ ĐÔNG</v>
          </cell>
          <cell r="M11289" t="str">
            <v>﻿Đang hoạt động</v>
          </cell>
          <cell r="N11289">
            <v>42727</v>
          </cell>
          <cell r="Q11289">
            <v>1</v>
          </cell>
          <cell r="T11289">
            <v>0</v>
          </cell>
          <cell r="U11289">
            <v>0</v>
          </cell>
          <cell r="V11289">
            <v>0</v>
          </cell>
        </row>
        <row r="11290">
          <cell r="D11290" t="str">
            <v>GENCASA LẠNG SƠN</v>
          </cell>
          <cell r="M11290" t="str">
            <v>﻿Đang hoạt động</v>
          </cell>
          <cell r="N11290">
            <v>42724</v>
          </cell>
          <cell r="Q11290">
            <v>0</v>
          </cell>
          <cell r="T11290">
            <v>0</v>
          </cell>
          <cell r="U11290">
            <v>1</v>
          </cell>
          <cell r="V11290">
            <v>0</v>
          </cell>
        </row>
        <row r="11291">
          <cell r="M11291" t="str">
            <v>﻿Đang hoạt động</v>
          </cell>
          <cell r="N11291">
            <v>42724</v>
          </cell>
          <cell r="Q11291">
            <v>0</v>
          </cell>
          <cell r="T11291">
            <v>0</v>
          </cell>
          <cell r="U11291">
            <v>0</v>
          </cell>
          <cell r="V11291">
            <v>0</v>
          </cell>
        </row>
        <row r="11292">
          <cell r="D11292" t="str">
            <v>GENCASA NGHỆ AN</v>
          </cell>
          <cell r="M11292" t="str">
            <v>﻿Đang hoạt động</v>
          </cell>
          <cell r="N11292">
            <v>42725</v>
          </cell>
          <cell r="Q11292">
            <v>1</v>
          </cell>
          <cell r="T11292">
            <v>0</v>
          </cell>
          <cell r="U11292">
            <v>0</v>
          </cell>
          <cell r="V11292">
            <v>0</v>
          </cell>
        </row>
        <row r="11293">
          <cell r="D11293" t="str">
            <v>VICTORY</v>
          </cell>
          <cell r="M11293" t="str">
            <v>﻿Đang hoạt động</v>
          </cell>
          <cell r="N11293">
            <v>42725</v>
          </cell>
          <cell r="Q11293">
            <v>1</v>
          </cell>
          <cell r="T11293">
            <v>0</v>
          </cell>
          <cell r="U11293">
            <v>0</v>
          </cell>
          <cell r="V11293">
            <v>0</v>
          </cell>
        </row>
        <row r="11294">
          <cell r="D11294" t="str">
            <v>DUMMY</v>
          </cell>
          <cell r="M11294" t="str">
            <v>﻿Đang hoạt động</v>
          </cell>
          <cell r="N11294">
            <v>42789</v>
          </cell>
          <cell r="Q11294">
            <v>1</v>
          </cell>
          <cell r="T11294">
            <v>0</v>
          </cell>
          <cell r="U11294">
            <v>0</v>
          </cell>
          <cell r="V11294">
            <v>0</v>
          </cell>
        </row>
        <row r="11295">
          <cell r="D11295" t="str">
            <v>GENCASA TUYÊN QUANG</v>
          </cell>
          <cell r="M11295" t="str">
            <v>﻿Đang hoạt động</v>
          </cell>
          <cell r="N11295">
            <v>42725</v>
          </cell>
          <cell r="Q11295">
            <v>1</v>
          </cell>
          <cell r="T11295">
            <v>0</v>
          </cell>
          <cell r="U11295">
            <v>0</v>
          </cell>
          <cell r="V11295">
            <v>0</v>
          </cell>
        </row>
        <row r="11296">
          <cell r="D11296" t="str">
            <v>GENCASA LẠNG SƠN</v>
          </cell>
          <cell r="M11296" t="str">
            <v>﻿Đang hoạt động</v>
          </cell>
          <cell r="N11296">
            <v>42746</v>
          </cell>
          <cell r="Q11296">
            <v>0</v>
          </cell>
          <cell r="T11296">
            <v>0</v>
          </cell>
          <cell r="U11296">
            <v>1</v>
          </cell>
          <cell r="V11296">
            <v>0</v>
          </cell>
        </row>
        <row r="11297">
          <cell r="D11297" t="str">
            <v>WHITE HORSE-GENCASA MỸ THO</v>
          </cell>
          <cell r="M11297" t="str">
            <v>﻿Đang hoạt động</v>
          </cell>
          <cell r="N11297">
            <v>42724</v>
          </cell>
          <cell r="Q11297">
            <v>0</v>
          </cell>
          <cell r="T11297">
            <v>1</v>
          </cell>
          <cell r="U11297">
            <v>0</v>
          </cell>
          <cell r="V11297">
            <v>0</v>
          </cell>
        </row>
        <row r="11298">
          <cell r="D11298" t="str">
            <v>THE LIGHT</v>
          </cell>
          <cell r="M11298" t="str">
            <v>﻿Đang hoạt động</v>
          </cell>
          <cell r="N11298">
            <v>42724</v>
          </cell>
          <cell r="Q11298">
            <v>1</v>
          </cell>
          <cell r="T11298">
            <v>0</v>
          </cell>
          <cell r="U11298">
            <v>0</v>
          </cell>
          <cell r="V11298">
            <v>0</v>
          </cell>
        </row>
        <row r="11299">
          <cell r="D11299" t="str">
            <v>THE SKY</v>
          </cell>
          <cell r="M11299" t="str">
            <v>﻿Đang hoạt động</v>
          </cell>
          <cell r="N11299">
            <v>42724</v>
          </cell>
          <cell r="Q11299">
            <v>1</v>
          </cell>
          <cell r="T11299">
            <v>0</v>
          </cell>
          <cell r="U11299">
            <v>0</v>
          </cell>
          <cell r="V11299">
            <v>0</v>
          </cell>
        </row>
        <row r="11300">
          <cell r="D11300" t="str">
            <v>GENCASA HÀ ĐÔNG</v>
          </cell>
          <cell r="M11300" t="str">
            <v>﻿Đang hoạt động</v>
          </cell>
          <cell r="N11300">
            <v>42727</v>
          </cell>
          <cell r="Q11300">
            <v>1</v>
          </cell>
          <cell r="T11300">
            <v>0</v>
          </cell>
          <cell r="U11300">
            <v>0</v>
          </cell>
          <cell r="V11300">
            <v>0</v>
          </cell>
        </row>
        <row r="11301">
          <cell r="D11301" t="str">
            <v>THE SKY</v>
          </cell>
          <cell r="M11301" t="str">
            <v>﻿Đang hoạt động</v>
          </cell>
          <cell r="N11301">
            <v>42731</v>
          </cell>
          <cell r="Q11301">
            <v>1</v>
          </cell>
          <cell r="T11301">
            <v>0</v>
          </cell>
          <cell r="U11301">
            <v>0</v>
          </cell>
          <cell r="V11301">
            <v>0</v>
          </cell>
        </row>
        <row r="11302">
          <cell r="D11302" t="str">
            <v>GENCASA TUYÊN QUANG</v>
          </cell>
          <cell r="M11302" t="str">
            <v>﻿Đang hoạt động</v>
          </cell>
          <cell r="N11302">
            <v>42725</v>
          </cell>
          <cell r="Q11302">
            <v>1</v>
          </cell>
          <cell r="T11302">
            <v>0</v>
          </cell>
          <cell r="U11302">
            <v>0</v>
          </cell>
          <cell r="V11302">
            <v>0</v>
          </cell>
        </row>
        <row r="11303">
          <cell r="D11303" t="str">
            <v>VICTORY</v>
          </cell>
          <cell r="M11303" t="str">
            <v>﻿Đang hoạt động</v>
          </cell>
          <cell r="N11303">
            <v>42787</v>
          </cell>
          <cell r="Q11303">
            <v>1</v>
          </cell>
          <cell r="T11303">
            <v>0</v>
          </cell>
          <cell r="U11303">
            <v>0</v>
          </cell>
          <cell r="V11303">
            <v>0</v>
          </cell>
        </row>
        <row r="11304">
          <cell r="D11304" t="str">
            <v>THE SKY</v>
          </cell>
          <cell r="M11304" t="str">
            <v>﻿Đang hoạt động</v>
          </cell>
          <cell r="N11304">
            <v>42787</v>
          </cell>
          <cell r="Q11304">
            <v>1</v>
          </cell>
          <cell r="T11304">
            <v>0</v>
          </cell>
          <cell r="U11304">
            <v>0</v>
          </cell>
          <cell r="V11304">
            <v>0</v>
          </cell>
        </row>
        <row r="11305">
          <cell r="D11305" t="str">
            <v>THE STARS 1</v>
          </cell>
          <cell r="M11305" t="str">
            <v>﻿Đang hoạt động</v>
          </cell>
          <cell r="N11305">
            <v>42612</v>
          </cell>
          <cell r="Q11305">
            <v>1</v>
          </cell>
          <cell r="T11305">
            <v>0</v>
          </cell>
          <cell r="U11305">
            <v>0</v>
          </cell>
          <cell r="V11305">
            <v>0</v>
          </cell>
        </row>
        <row r="11306">
          <cell r="D11306" t="str">
            <v>GENCASA BẾN TRE</v>
          </cell>
          <cell r="M11306" t="str">
            <v>﻿Đang hoạt động</v>
          </cell>
          <cell r="N11306">
            <v>42725</v>
          </cell>
          <cell r="Q11306">
            <v>1</v>
          </cell>
          <cell r="T11306">
            <v>0</v>
          </cell>
          <cell r="U11306">
            <v>0</v>
          </cell>
          <cell r="V11306">
            <v>0</v>
          </cell>
        </row>
        <row r="11307">
          <cell r="D11307" t="str">
            <v>THE SKY</v>
          </cell>
          <cell r="M11307" t="str">
            <v>﻿Đang hoạt động</v>
          </cell>
          <cell r="N11307">
            <v>42724</v>
          </cell>
          <cell r="Q11307">
            <v>1</v>
          </cell>
          <cell r="T11307">
            <v>0</v>
          </cell>
          <cell r="U11307">
            <v>0</v>
          </cell>
          <cell r="V11307">
            <v>0</v>
          </cell>
        </row>
        <row r="11308">
          <cell r="D11308" t="str">
            <v>THE STARS 1</v>
          </cell>
          <cell r="M11308" t="str">
            <v>﻿Đang hoạt động</v>
          </cell>
          <cell r="N11308">
            <v>42724</v>
          </cell>
          <cell r="Q11308">
            <v>0</v>
          </cell>
          <cell r="T11308">
            <v>0</v>
          </cell>
          <cell r="U11308">
            <v>1</v>
          </cell>
          <cell r="V11308">
            <v>0</v>
          </cell>
        </row>
        <row r="11309">
          <cell r="D11309" t="str">
            <v>GREEN DRAGON</v>
          </cell>
          <cell r="M11309" t="str">
            <v>﻿Đang hoạt động</v>
          </cell>
          <cell r="N11309">
            <v>42726</v>
          </cell>
          <cell r="Q11309">
            <v>0</v>
          </cell>
          <cell r="T11309">
            <v>0</v>
          </cell>
          <cell r="U11309">
            <v>1</v>
          </cell>
          <cell r="V11309">
            <v>0</v>
          </cell>
        </row>
        <row r="11310">
          <cell r="D11310" t="str">
            <v>THE SKY</v>
          </cell>
          <cell r="M11310" t="str">
            <v>﻿Đang hoạt động</v>
          </cell>
          <cell r="N11310">
            <v>42724</v>
          </cell>
          <cell r="Q11310">
            <v>1</v>
          </cell>
          <cell r="T11310">
            <v>0</v>
          </cell>
          <cell r="U11310">
            <v>0</v>
          </cell>
          <cell r="V11310">
            <v>0</v>
          </cell>
        </row>
        <row r="11311">
          <cell r="D11311" t="str">
            <v>THE STARS 1</v>
          </cell>
          <cell r="M11311" t="str">
            <v>﻿Đang hoạt động</v>
          </cell>
          <cell r="N11311">
            <v>42731</v>
          </cell>
          <cell r="Q11311">
            <v>1</v>
          </cell>
          <cell r="T11311">
            <v>0</v>
          </cell>
          <cell r="U11311">
            <v>0</v>
          </cell>
          <cell r="V11311">
            <v>0</v>
          </cell>
        </row>
        <row r="11312">
          <cell r="D11312" t="str">
            <v>THE SKY</v>
          </cell>
          <cell r="M11312" t="str">
            <v>﻿Đang hoạt động</v>
          </cell>
          <cell r="N11312">
            <v>42773</v>
          </cell>
          <cell r="Q11312">
            <v>1</v>
          </cell>
          <cell r="T11312">
            <v>0</v>
          </cell>
          <cell r="U11312">
            <v>0</v>
          </cell>
          <cell r="V11312">
            <v>0</v>
          </cell>
        </row>
        <row r="11313">
          <cell r="D11313" t="str">
            <v>GENCASA THÁI NGUYÊN</v>
          </cell>
          <cell r="M11313" t="str">
            <v>﻿Đang hoạt động</v>
          </cell>
          <cell r="N11313">
            <v>42724</v>
          </cell>
          <cell r="Q11313">
            <v>1</v>
          </cell>
          <cell r="T11313">
            <v>0</v>
          </cell>
          <cell r="U11313">
            <v>0</v>
          </cell>
          <cell r="V11313">
            <v>0</v>
          </cell>
        </row>
        <row r="11314">
          <cell r="D11314" t="str">
            <v>THE SKY</v>
          </cell>
          <cell r="M11314" t="str">
            <v>﻿Đang hoạt động</v>
          </cell>
          <cell r="N11314">
            <v>42724</v>
          </cell>
          <cell r="Q11314">
            <v>1</v>
          </cell>
          <cell r="T11314">
            <v>0</v>
          </cell>
          <cell r="U11314">
            <v>0</v>
          </cell>
          <cell r="V11314">
            <v>0</v>
          </cell>
        </row>
        <row r="11315">
          <cell r="D11315" t="str">
            <v>GENCASA THÁI NGUYÊN</v>
          </cell>
          <cell r="M11315" t="str">
            <v>﻿Đang hoạt động</v>
          </cell>
          <cell r="N11315">
            <v>42724</v>
          </cell>
          <cell r="Q11315">
            <v>1</v>
          </cell>
          <cell r="T11315">
            <v>0</v>
          </cell>
          <cell r="U11315">
            <v>0</v>
          </cell>
          <cell r="V11315">
            <v>0</v>
          </cell>
        </row>
        <row r="11316">
          <cell r="D11316" t="str">
            <v>GENCASA BÀ RỊA</v>
          </cell>
          <cell r="M11316" t="str">
            <v>﻿Đang hoạt động</v>
          </cell>
          <cell r="N11316">
            <v>42725</v>
          </cell>
          <cell r="Q11316">
            <v>1</v>
          </cell>
          <cell r="T11316">
            <v>0</v>
          </cell>
          <cell r="U11316">
            <v>0</v>
          </cell>
          <cell r="V11316">
            <v>0</v>
          </cell>
        </row>
        <row r="11317">
          <cell r="D11317" t="str">
            <v>THE SKY</v>
          </cell>
          <cell r="M11317" t="str">
            <v>﻿Đang hoạt động</v>
          </cell>
          <cell r="N11317">
            <v>42724</v>
          </cell>
          <cell r="Q11317">
            <v>1</v>
          </cell>
          <cell r="T11317">
            <v>0</v>
          </cell>
          <cell r="U11317">
            <v>0</v>
          </cell>
          <cell r="V11317">
            <v>0</v>
          </cell>
        </row>
        <row r="11318">
          <cell r="D11318" t="str">
            <v>GENCASA THÁI NGUYÊN</v>
          </cell>
          <cell r="M11318" t="str">
            <v>﻿Đang hoạt động</v>
          </cell>
          <cell r="N11318">
            <v>42726</v>
          </cell>
          <cell r="Q11318">
            <v>1</v>
          </cell>
          <cell r="T11318">
            <v>0</v>
          </cell>
          <cell r="U11318">
            <v>0</v>
          </cell>
          <cell r="V11318">
            <v>0</v>
          </cell>
        </row>
        <row r="11319">
          <cell r="D11319" t="str">
            <v>THE SKY</v>
          </cell>
          <cell r="M11319" t="str">
            <v>﻿Đang hoạt động</v>
          </cell>
          <cell r="N11319">
            <v>42731</v>
          </cell>
          <cell r="Q11319">
            <v>1</v>
          </cell>
          <cell r="T11319">
            <v>0</v>
          </cell>
          <cell r="U11319">
            <v>0</v>
          </cell>
          <cell r="V11319">
            <v>0</v>
          </cell>
        </row>
        <row r="11320">
          <cell r="D11320" t="str">
            <v>GENCASA THÁI NGUYÊN</v>
          </cell>
          <cell r="M11320" t="str">
            <v>﻿Đang hoạt động</v>
          </cell>
          <cell r="N11320">
            <v>42724</v>
          </cell>
          <cell r="Q11320">
            <v>1</v>
          </cell>
          <cell r="T11320">
            <v>0</v>
          </cell>
          <cell r="U11320">
            <v>0</v>
          </cell>
          <cell r="V11320">
            <v>0</v>
          </cell>
        </row>
        <row r="11321">
          <cell r="D11321" t="str">
            <v>THE SKY</v>
          </cell>
          <cell r="M11321" t="str">
            <v>﻿Đang hoạt động</v>
          </cell>
          <cell r="N11321">
            <v>42724</v>
          </cell>
          <cell r="Q11321">
            <v>1</v>
          </cell>
          <cell r="T11321">
            <v>0</v>
          </cell>
          <cell r="U11321">
            <v>0</v>
          </cell>
          <cell r="V11321">
            <v>0</v>
          </cell>
        </row>
        <row r="11322">
          <cell r="D11322" t="str">
            <v>GENCASA THÁI NGUYÊN</v>
          </cell>
          <cell r="M11322" t="str">
            <v>﻿Đang hoạt động</v>
          </cell>
          <cell r="N11322">
            <v>42726</v>
          </cell>
          <cell r="Q11322">
            <v>1</v>
          </cell>
          <cell r="T11322">
            <v>0</v>
          </cell>
          <cell r="U11322">
            <v>0</v>
          </cell>
          <cell r="V11322">
            <v>0</v>
          </cell>
        </row>
        <row r="11323">
          <cell r="D11323" t="str">
            <v>THE SKY</v>
          </cell>
          <cell r="M11323" t="str">
            <v>﻿Đang hoạt động</v>
          </cell>
          <cell r="N11323">
            <v>42724</v>
          </cell>
          <cell r="Q11323">
            <v>1</v>
          </cell>
          <cell r="T11323">
            <v>0</v>
          </cell>
          <cell r="U11323">
            <v>0</v>
          </cell>
          <cell r="V11323">
            <v>0</v>
          </cell>
        </row>
        <row r="11324">
          <cell r="D11324" t="str">
            <v>GENCASA THÁI NGUYÊN</v>
          </cell>
          <cell r="M11324" t="str">
            <v>﻿Đang hoạt động</v>
          </cell>
          <cell r="N11324">
            <v>42724</v>
          </cell>
          <cell r="Q11324">
            <v>1</v>
          </cell>
          <cell r="T11324">
            <v>0</v>
          </cell>
          <cell r="U11324">
            <v>0</v>
          </cell>
          <cell r="V11324">
            <v>0</v>
          </cell>
        </row>
        <row r="11325">
          <cell r="D11325" t="str">
            <v>GENCASA THÁI NGUYÊN</v>
          </cell>
          <cell r="M11325" t="str">
            <v>﻿Đang hoạt động</v>
          </cell>
          <cell r="N11325">
            <v>42724</v>
          </cell>
          <cell r="Q11325">
            <v>1</v>
          </cell>
          <cell r="T11325">
            <v>0</v>
          </cell>
          <cell r="U11325">
            <v>0</v>
          </cell>
          <cell r="V11325">
            <v>0</v>
          </cell>
        </row>
        <row r="11326">
          <cell r="D11326" t="str">
            <v>GENCASA THÁI NGUYÊN</v>
          </cell>
          <cell r="M11326" t="str">
            <v>﻿Đang hoạt động</v>
          </cell>
          <cell r="N11326">
            <v>42724</v>
          </cell>
          <cell r="Q11326">
            <v>1</v>
          </cell>
          <cell r="T11326">
            <v>0</v>
          </cell>
          <cell r="U11326">
            <v>0</v>
          </cell>
          <cell r="V11326">
            <v>0</v>
          </cell>
        </row>
        <row r="11327">
          <cell r="D11327" t="str">
            <v>GENCASA THÁI NGUYÊN</v>
          </cell>
          <cell r="M11327" t="str">
            <v>﻿Đang hoạt động</v>
          </cell>
          <cell r="N11327">
            <v>42724</v>
          </cell>
          <cell r="Q11327">
            <v>1</v>
          </cell>
          <cell r="T11327">
            <v>0</v>
          </cell>
          <cell r="U11327">
            <v>0</v>
          </cell>
          <cell r="V11327">
            <v>0</v>
          </cell>
        </row>
        <row r="11328">
          <cell r="D11328" t="str">
            <v>EIB MIỀN NAM 1</v>
          </cell>
          <cell r="M11328" t="str">
            <v>﻿Đang hoạt động</v>
          </cell>
          <cell r="N11328">
            <v>42724</v>
          </cell>
          <cell r="Q11328">
            <v>0</v>
          </cell>
          <cell r="T11328">
            <v>0</v>
          </cell>
          <cell r="U11328">
            <v>0</v>
          </cell>
          <cell r="V11328">
            <v>0</v>
          </cell>
        </row>
        <row r="11329">
          <cell r="D11329" t="str">
            <v>GENCASA THÁI NGUYÊN</v>
          </cell>
          <cell r="M11329" t="str">
            <v>﻿Đang hoạt động</v>
          </cell>
          <cell r="N11329">
            <v>42724</v>
          </cell>
          <cell r="Q11329">
            <v>1</v>
          </cell>
          <cell r="T11329">
            <v>0</v>
          </cell>
          <cell r="U11329">
            <v>0</v>
          </cell>
          <cell r="V11329">
            <v>0</v>
          </cell>
        </row>
        <row r="11330">
          <cell r="D11330" t="str">
            <v>GENCASA THÁI NGUYÊN</v>
          </cell>
          <cell r="M11330" t="str">
            <v>﻿Đang hoạt động</v>
          </cell>
          <cell r="N11330">
            <v>42724</v>
          </cell>
          <cell r="Q11330">
            <v>1</v>
          </cell>
          <cell r="T11330">
            <v>0</v>
          </cell>
          <cell r="U11330">
            <v>0</v>
          </cell>
          <cell r="V11330">
            <v>0</v>
          </cell>
        </row>
        <row r="11331">
          <cell r="D11331" t="str">
            <v>THE SKY</v>
          </cell>
          <cell r="M11331" t="str">
            <v>﻿Đang hoạt động</v>
          </cell>
          <cell r="N11331">
            <v>42724</v>
          </cell>
          <cell r="Q11331">
            <v>1</v>
          </cell>
          <cell r="T11331">
            <v>0</v>
          </cell>
          <cell r="U11331">
            <v>0</v>
          </cell>
          <cell r="V11331">
            <v>0</v>
          </cell>
        </row>
        <row r="11332">
          <cell r="D11332" t="str">
            <v>GENCASA NAM ĐỊNH</v>
          </cell>
          <cell r="M11332" t="str">
            <v>﻿Đang hoạt động</v>
          </cell>
          <cell r="N11332">
            <v>42725</v>
          </cell>
          <cell r="Q11332">
            <v>1</v>
          </cell>
          <cell r="T11332">
            <v>0</v>
          </cell>
          <cell r="U11332">
            <v>0</v>
          </cell>
          <cell r="V11332">
            <v>0</v>
          </cell>
        </row>
        <row r="11333">
          <cell r="D11333" t="str">
            <v>GENCASA THÁI NGUYÊN</v>
          </cell>
          <cell r="M11333" t="str">
            <v>﻿Đang hoạt động</v>
          </cell>
          <cell r="N11333">
            <v>42724</v>
          </cell>
          <cell r="Q11333">
            <v>1</v>
          </cell>
          <cell r="T11333">
            <v>0</v>
          </cell>
          <cell r="U11333">
            <v>0</v>
          </cell>
          <cell r="V11333">
            <v>0</v>
          </cell>
        </row>
        <row r="11334">
          <cell r="D11334" t="str">
            <v>GENCASA NAM ĐỊNH</v>
          </cell>
          <cell r="M11334" t="str">
            <v>﻿Đang hoạt động</v>
          </cell>
          <cell r="N11334">
            <v>42725</v>
          </cell>
          <cell r="Q11334">
            <v>1</v>
          </cell>
          <cell r="T11334">
            <v>0</v>
          </cell>
          <cell r="U11334">
            <v>0</v>
          </cell>
          <cell r="V11334">
            <v>0</v>
          </cell>
        </row>
        <row r="11335">
          <cell r="D11335" t="str">
            <v>GENCASA NAM ĐỊNH</v>
          </cell>
          <cell r="M11335" t="str">
            <v>﻿Đang hoạt động</v>
          </cell>
          <cell r="N11335">
            <v>42725</v>
          </cell>
          <cell r="Q11335">
            <v>1</v>
          </cell>
          <cell r="T11335">
            <v>0</v>
          </cell>
          <cell r="U11335">
            <v>0</v>
          </cell>
          <cell r="V11335">
            <v>0</v>
          </cell>
        </row>
        <row r="11336">
          <cell r="D11336" t="str">
            <v>VICTORY</v>
          </cell>
          <cell r="M11336" t="str">
            <v>﻿Đang hoạt động</v>
          </cell>
          <cell r="N11336">
            <v>42725</v>
          </cell>
          <cell r="Q11336">
            <v>1</v>
          </cell>
          <cell r="T11336">
            <v>0</v>
          </cell>
          <cell r="U11336">
            <v>0</v>
          </cell>
          <cell r="V11336">
            <v>0</v>
          </cell>
        </row>
        <row r="11337">
          <cell r="D11337" t="str">
            <v>GENCASA NAM ĐỊNH</v>
          </cell>
          <cell r="M11337" t="str">
            <v>﻿Đang hoạt động</v>
          </cell>
          <cell r="N11337">
            <v>42725</v>
          </cell>
          <cell r="Q11337">
            <v>1</v>
          </cell>
          <cell r="T11337">
            <v>0</v>
          </cell>
          <cell r="U11337">
            <v>0</v>
          </cell>
          <cell r="V11337">
            <v>0</v>
          </cell>
        </row>
        <row r="11338">
          <cell r="D11338" t="str">
            <v>GENCASA NAM ĐỊNH</v>
          </cell>
          <cell r="M11338" t="str">
            <v>﻿Đang hoạt động</v>
          </cell>
          <cell r="N11338">
            <v>42725</v>
          </cell>
          <cell r="Q11338">
            <v>1</v>
          </cell>
          <cell r="T11338">
            <v>0</v>
          </cell>
          <cell r="U11338">
            <v>0</v>
          </cell>
          <cell r="V11338">
            <v>0</v>
          </cell>
        </row>
        <row r="11339">
          <cell r="D11339" t="str">
            <v>GENCASA NGHỆ AN</v>
          </cell>
          <cell r="M11339" t="str">
            <v>﻿Đang hoạt động</v>
          </cell>
          <cell r="N11339">
            <v>42725</v>
          </cell>
          <cell r="Q11339">
            <v>1</v>
          </cell>
          <cell r="T11339">
            <v>0</v>
          </cell>
          <cell r="U11339">
            <v>0</v>
          </cell>
          <cell r="V11339">
            <v>0</v>
          </cell>
        </row>
        <row r="11340">
          <cell r="D11340" t="str">
            <v>GENCASA NAM ĐỊNH</v>
          </cell>
          <cell r="M11340" t="str">
            <v>﻿Đang hoạt động</v>
          </cell>
          <cell r="N11340">
            <v>42725</v>
          </cell>
          <cell r="Q11340">
            <v>0</v>
          </cell>
          <cell r="T11340">
            <v>0</v>
          </cell>
          <cell r="U11340">
            <v>1</v>
          </cell>
          <cell r="V11340">
            <v>0</v>
          </cell>
        </row>
        <row r="11341">
          <cell r="D11341" t="str">
            <v>GENCASA NAM ĐỊNH</v>
          </cell>
          <cell r="M11341" t="str">
            <v>﻿Đang hoạt động</v>
          </cell>
          <cell r="N11341">
            <v>42725</v>
          </cell>
          <cell r="Q11341">
            <v>0</v>
          </cell>
          <cell r="T11341">
            <v>0</v>
          </cell>
          <cell r="U11341">
            <v>1</v>
          </cell>
          <cell r="V11341">
            <v>0</v>
          </cell>
        </row>
        <row r="11342">
          <cell r="D11342" t="str">
            <v>GENCASA NAM ĐỊNH</v>
          </cell>
          <cell r="M11342" t="str">
            <v>﻿Đang hoạt động</v>
          </cell>
          <cell r="N11342">
            <v>42725</v>
          </cell>
          <cell r="Q11342">
            <v>0</v>
          </cell>
          <cell r="T11342">
            <v>0</v>
          </cell>
          <cell r="U11342">
            <v>1</v>
          </cell>
          <cell r="V11342">
            <v>0</v>
          </cell>
        </row>
        <row r="11343">
          <cell r="D11343" t="str">
            <v>GENCASA LAM SƠN</v>
          </cell>
          <cell r="M11343" t="str">
            <v>﻿Đang hoạt động</v>
          </cell>
          <cell r="N11343">
            <v>42726</v>
          </cell>
          <cell r="Q11343">
            <v>1</v>
          </cell>
          <cell r="T11343">
            <v>0</v>
          </cell>
          <cell r="U11343">
            <v>0</v>
          </cell>
          <cell r="V11343">
            <v>0</v>
          </cell>
        </row>
        <row r="11344">
          <cell r="D11344" t="str">
            <v>GENCASA LAM SƠN</v>
          </cell>
          <cell r="M11344" t="str">
            <v>﻿Đang hoạt động</v>
          </cell>
          <cell r="N11344">
            <v>42726</v>
          </cell>
          <cell r="Q11344">
            <v>1</v>
          </cell>
          <cell r="T11344">
            <v>0</v>
          </cell>
          <cell r="U11344">
            <v>0</v>
          </cell>
          <cell r="V11344">
            <v>0</v>
          </cell>
        </row>
        <row r="11345">
          <cell r="D11345" t="str">
            <v>DIAMOND</v>
          </cell>
          <cell r="M11345" t="str">
            <v>﻿Đang hoạt động</v>
          </cell>
          <cell r="N11345">
            <v>42726</v>
          </cell>
          <cell r="Q11345">
            <v>1</v>
          </cell>
          <cell r="T11345">
            <v>0</v>
          </cell>
          <cell r="U11345">
            <v>0</v>
          </cell>
          <cell r="V11345">
            <v>0</v>
          </cell>
        </row>
        <row r="11346">
          <cell r="D11346" t="str">
            <v>GENCASA LAM SƠN</v>
          </cell>
          <cell r="M11346" t="str">
            <v>﻿Đang hoạt động</v>
          </cell>
          <cell r="N11346">
            <v>42726</v>
          </cell>
          <cell r="Q11346">
            <v>1</v>
          </cell>
          <cell r="T11346">
            <v>0</v>
          </cell>
          <cell r="U11346">
            <v>0</v>
          </cell>
          <cell r="V11346">
            <v>0</v>
          </cell>
        </row>
        <row r="11347">
          <cell r="D11347" t="str">
            <v>DIAMOND</v>
          </cell>
          <cell r="M11347" t="str">
            <v>﻿Đang hoạt động</v>
          </cell>
          <cell r="N11347">
            <v>42726</v>
          </cell>
          <cell r="Q11347">
            <v>1</v>
          </cell>
          <cell r="T11347">
            <v>0</v>
          </cell>
          <cell r="U11347">
            <v>0</v>
          </cell>
          <cell r="V11347">
            <v>0</v>
          </cell>
        </row>
        <row r="11348">
          <cell r="D11348" t="str">
            <v>DIAMOND</v>
          </cell>
          <cell r="M11348" t="str">
            <v>﻿Đang hoạt động</v>
          </cell>
          <cell r="N11348">
            <v>42726</v>
          </cell>
          <cell r="Q11348">
            <v>1</v>
          </cell>
          <cell r="T11348">
            <v>0</v>
          </cell>
          <cell r="U11348">
            <v>0</v>
          </cell>
          <cell r="V11348">
            <v>0</v>
          </cell>
        </row>
        <row r="11349">
          <cell r="D11349" t="str">
            <v>DIAMOND</v>
          </cell>
          <cell r="M11349" t="str">
            <v>﻿Đang hoạt động</v>
          </cell>
          <cell r="N11349">
            <v>42726</v>
          </cell>
          <cell r="Q11349">
            <v>1</v>
          </cell>
          <cell r="T11349">
            <v>0</v>
          </cell>
          <cell r="U11349">
            <v>0</v>
          </cell>
          <cell r="V11349">
            <v>0</v>
          </cell>
        </row>
        <row r="11350">
          <cell r="D11350" t="str">
            <v>ALLEGRO</v>
          </cell>
          <cell r="M11350" t="str">
            <v>﻿Đang hoạt động</v>
          </cell>
          <cell r="N11350">
            <v>42727</v>
          </cell>
          <cell r="Q11350">
            <v>1</v>
          </cell>
          <cell r="T11350">
            <v>0</v>
          </cell>
          <cell r="U11350">
            <v>0</v>
          </cell>
          <cell r="V11350">
            <v>0</v>
          </cell>
        </row>
        <row r="11351">
          <cell r="D11351" t="str">
            <v>PHOENIX</v>
          </cell>
          <cell r="M11351" t="str">
            <v>﻿Đang hoạt động</v>
          </cell>
          <cell r="N11351">
            <v>41437</v>
          </cell>
          <cell r="Q11351">
            <v>1</v>
          </cell>
          <cell r="T11351">
            <v>0</v>
          </cell>
          <cell r="U11351">
            <v>0</v>
          </cell>
          <cell r="V11351">
            <v>0</v>
          </cell>
        </row>
        <row r="11352">
          <cell r="D11352" t="str">
            <v>BIG HERO</v>
          </cell>
          <cell r="M11352" t="str">
            <v>﻿Đang hoạt động</v>
          </cell>
          <cell r="N11352">
            <v>42727</v>
          </cell>
          <cell r="Q11352">
            <v>1</v>
          </cell>
          <cell r="T11352">
            <v>0</v>
          </cell>
          <cell r="U11352">
            <v>0</v>
          </cell>
          <cell r="V11352">
            <v>0</v>
          </cell>
        </row>
        <row r="11353">
          <cell r="D11353" t="str">
            <v>CUPID</v>
          </cell>
          <cell r="M11353" t="str">
            <v>﻿Đang hoạt động</v>
          </cell>
          <cell r="N11353">
            <v>42727</v>
          </cell>
          <cell r="Q11353">
            <v>1</v>
          </cell>
          <cell r="T11353">
            <v>0</v>
          </cell>
          <cell r="U11353">
            <v>0</v>
          </cell>
          <cell r="V11353">
            <v>0</v>
          </cell>
        </row>
        <row r="11354">
          <cell r="D11354" t="str">
            <v>GENCASA LAM SƠN</v>
          </cell>
          <cell r="M11354" t="str">
            <v>﻿Đang hoạt động</v>
          </cell>
          <cell r="N11354">
            <v>42726</v>
          </cell>
          <cell r="Q11354">
            <v>1</v>
          </cell>
          <cell r="T11354">
            <v>0</v>
          </cell>
          <cell r="U11354">
            <v>0</v>
          </cell>
          <cell r="V11354">
            <v>0</v>
          </cell>
        </row>
        <row r="11355">
          <cell r="D11355" t="str">
            <v>GENCASA LAM SƠN</v>
          </cell>
          <cell r="M11355" t="str">
            <v>﻿Đang hoạt động</v>
          </cell>
          <cell r="N11355">
            <v>42731</v>
          </cell>
          <cell r="Q11355">
            <v>1</v>
          </cell>
          <cell r="T11355">
            <v>0</v>
          </cell>
          <cell r="U11355">
            <v>0</v>
          </cell>
          <cell r="V11355">
            <v>0</v>
          </cell>
        </row>
        <row r="11356">
          <cell r="D11356" t="str">
            <v>GENCASA LAM SƠN</v>
          </cell>
          <cell r="M11356" t="str">
            <v>﻿Đang hoạt động</v>
          </cell>
          <cell r="N11356">
            <v>42726</v>
          </cell>
          <cell r="Q11356">
            <v>1</v>
          </cell>
          <cell r="T11356">
            <v>0</v>
          </cell>
          <cell r="U11356">
            <v>0</v>
          </cell>
          <cell r="V11356">
            <v>0</v>
          </cell>
        </row>
        <row r="11357">
          <cell r="D11357" t="str">
            <v>GENCASA LAM SƠN</v>
          </cell>
          <cell r="M11357" t="str">
            <v>﻿Đang hoạt động</v>
          </cell>
          <cell r="N11357">
            <v>42726</v>
          </cell>
          <cell r="Q11357">
            <v>1</v>
          </cell>
          <cell r="T11357">
            <v>0</v>
          </cell>
          <cell r="U11357">
            <v>0</v>
          </cell>
          <cell r="V11357">
            <v>0</v>
          </cell>
        </row>
        <row r="11358">
          <cell r="D11358" t="str">
            <v>GENCASA LAM SƠN</v>
          </cell>
          <cell r="M11358" t="str">
            <v>﻿Đang hoạt động</v>
          </cell>
          <cell r="N11358">
            <v>42726</v>
          </cell>
          <cell r="Q11358">
            <v>1</v>
          </cell>
          <cell r="T11358">
            <v>0</v>
          </cell>
          <cell r="U11358">
            <v>0</v>
          </cell>
          <cell r="V11358">
            <v>0</v>
          </cell>
        </row>
        <row r="11359">
          <cell r="D11359" t="str">
            <v>DIAMOND</v>
          </cell>
          <cell r="M11359" t="str">
            <v>﻿Đang hoạt động</v>
          </cell>
          <cell r="N11359">
            <v>42726</v>
          </cell>
          <cell r="Q11359">
            <v>1</v>
          </cell>
          <cell r="T11359">
            <v>0</v>
          </cell>
          <cell r="U11359">
            <v>0</v>
          </cell>
          <cell r="V11359">
            <v>0</v>
          </cell>
        </row>
        <row r="11360">
          <cell r="D11360" t="str">
            <v>GENCASA LAM SƠN</v>
          </cell>
          <cell r="M11360" t="str">
            <v>﻿Đang hoạt động</v>
          </cell>
          <cell r="N11360">
            <v>42727</v>
          </cell>
          <cell r="Q11360">
            <v>1</v>
          </cell>
          <cell r="T11360">
            <v>0</v>
          </cell>
          <cell r="U11360">
            <v>0</v>
          </cell>
          <cell r="V11360">
            <v>0</v>
          </cell>
        </row>
        <row r="11361">
          <cell r="D11361" t="str">
            <v>GENCASA THÁI BÌNH</v>
          </cell>
          <cell r="M11361" t="str">
            <v>﻿Đang hoạt động</v>
          </cell>
          <cell r="N11361">
            <v>42725</v>
          </cell>
          <cell r="Q11361">
            <v>1</v>
          </cell>
          <cell r="T11361">
            <v>0</v>
          </cell>
          <cell r="U11361">
            <v>0</v>
          </cell>
          <cell r="V11361">
            <v>0</v>
          </cell>
        </row>
        <row r="11362">
          <cell r="D11362" t="str">
            <v>GENCASA LAM SƠN</v>
          </cell>
          <cell r="M11362" t="str">
            <v>﻿Đang hoạt động</v>
          </cell>
          <cell r="N11362">
            <v>42726</v>
          </cell>
          <cell r="Q11362">
            <v>1</v>
          </cell>
          <cell r="T11362">
            <v>0</v>
          </cell>
          <cell r="U11362">
            <v>0</v>
          </cell>
          <cell r="V11362">
            <v>0</v>
          </cell>
        </row>
        <row r="11363">
          <cell r="D11363" t="str">
            <v>GENCASA LAM SƠN</v>
          </cell>
          <cell r="M11363" t="str">
            <v>﻿Đang hoạt động</v>
          </cell>
          <cell r="N11363">
            <v>42726</v>
          </cell>
          <cell r="Q11363">
            <v>1</v>
          </cell>
          <cell r="T11363">
            <v>0</v>
          </cell>
          <cell r="U11363">
            <v>0</v>
          </cell>
          <cell r="V11363">
            <v>0</v>
          </cell>
        </row>
        <row r="11364">
          <cell r="D11364" t="str">
            <v>LUCKY STAR</v>
          </cell>
          <cell r="M11364" t="str">
            <v>﻿Đang hoạt động</v>
          </cell>
          <cell r="N11364">
            <v>42726</v>
          </cell>
          <cell r="Q11364">
            <v>1</v>
          </cell>
          <cell r="T11364">
            <v>0</v>
          </cell>
          <cell r="U11364">
            <v>0</v>
          </cell>
          <cell r="V11364">
            <v>0</v>
          </cell>
        </row>
        <row r="11365">
          <cell r="D11365" t="str">
            <v>LUCKY STAR</v>
          </cell>
          <cell r="M11365" t="str">
            <v>﻿Đang hoạt động</v>
          </cell>
          <cell r="N11365">
            <v>42726</v>
          </cell>
          <cell r="Q11365">
            <v>1</v>
          </cell>
          <cell r="T11365">
            <v>0</v>
          </cell>
          <cell r="U11365">
            <v>0</v>
          </cell>
          <cell r="V11365">
            <v>0</v>
          </cell>
        </row>
        <row r="11366">
          <cell r="D11366" t="str">
            <v>GENCASA LAM SƠN</v>
          </cell>
          <cell r="M11366" t="str">
            <v>﻿Đang hoạt động</v>
          </cell>
          <cell r="N11366">
            <v>42726</v>
          </cell>
          <cell r="Q11366">
            <v>1</v>
          </cell>
          <cell r="T11366">
            <v>0</v>
          </cell>
          <cell r="U11366">
            <v>0</v>
          </cell>
          <cell r="V11366">
            <v>0</v>
          </cell>
        </row>
        <row r="11367">
          <cell r="D11367" t="str">
            <v>GENCASA NAM ĐỊNH</v>
          </cell>
          <cell r="M11367" t="str">
            <v>﻿Đang hoạt động</v>
          </cell>
          <cell r="N11367">
            <v>42726</v>
          </cell>
          <cell r="Q11367">
            <v>0</v>
          </cell>
          <cell r="T11367">
            <v>0</v>
          </cell>
          <cell r="U11367">
            <v>1</v>
          </cell>
          <cell r="V11367">
            <v>0</v>
          </cell>
        </row>
        <row r="11368">
          <cell r="D11368" t="str">
            <v>LUCKY STAR</v>
          </cell>
          <cell r="M11368" t="str">
            <v>﻿Đang hoạt động</v>
          </cell>
          <cell r="N11368">
            <v>42726</v>
          </cell>
          <cell r="Q11368">
            <v>1</v>
          </cell>
          <cell r="T11368">
            <v>0</v>
          </cell>
          <cell r="U11368">
            <v>0</v>
          </cell>
          <cell r="V11368">
            <v>0</v>
          </cell>
        </row>
        <row r="11369">
          <cell r="D11369" t="str">
            <v>DIAMOND</v>
          </cell>
          <cell r="M11369" t="str">
            <v>﻿Đang hoạt động</v>
          </cell>
          <cell r="N11369">
            <v>42726</v>
          </cell>
          <cell r="Q11369">
            <v>1</v>
          </cell>
          <cell r="T11369">
            <v>0</v>
          </cell>
          <cell r="U11369">
            <v>0</v>
          </cell>
          <cell r="V11369">
            <v>0</v>
          </cell>
        </row>
        <row r="11370">
          <cell r="D11370" t="str">
            <v>GENCASA THÁI BÌNH</v>
          </cell>
          <cell r="M11370" t="str">
            <v>﻿Đang hoạt động</v>
          </cell>
          <cell r="N11370">
            <v>42731</v>
          </cell>
          <cell r="Q11370">
            <v>1</v>
          </cell>
          <cell r="T11370">
            <v>0</v>
          </cell>
          <cell r="U11370">
            <v>0</v>
          </cell>
          <cell r="V11370">
            <v>0</v>
          </cell>
        </row>
        <row r="11371">
          <cell r="D11371" t="str">
            <v>DIAMOND</v>
          </cell>
          <cell r="M11371" t="str">
            <v>﻿Đang hoạt động</v>
          </cell>
          <cell r="N11371">
            <v>42726</v>
          </cell>
          <cell r="Q11371">
            <v>1</v>
          </cell>
          <cell r="T11371">
            <v>0</v>
          </cell>
          <cell r="U11371">
            <v>0</v>
          </cell>
          <cell r="V11371">
            <v>0</v>
          </cell>
        </row>
        <row r="11372">
          <cell r="D11372" t="str">
            <v>ELITE</v>
          </cell>
          <cell r="M11372" t="str">
            <v>﻿Đang hoạt động</v>
          </cell>
          <cell r="N11372">
            <v>42727</v>
          </cell>
          <cell r="Q11372">
            <v>1</v>
          </cell>
          <cell r="T11372">
            <v>0</v>
          </cell>
          <cell r="U11372">
            <v>0</v>
          </cell>
          <cell r="V11372">
            <v>0</v>
          </cell>
        </row>
        <row r="11373">
          <cell r="D11373" t="str">
            <v>DIAMOND</v>
          </cell>
          <cell r="M11373" t="str">
            <v>﻿Đang hoạt động</v>
          </cell>
          <cell r="N11373">
            <v>42726</v>
          </cell>
          <cell r="Q11373">
            <v>1</v>
          </cell>
          <cell r="T11373">
            <v>0</v>
          </cell>
          <cell r="U11373">
            <v>0</v>
          </cell>
          <cell r="V11373">
            <v>0</v>
          </cell>
        </row>
        <row r="11374">
          <cell r="D11374" t="str">
            <v>GENCASA THÁI BÌNH</v>
          </cell>
          <cell r="M11374" t="str">
            <v>﻿Đang hoạt động</v>
          </cell>
          <cell r="N11374">
            <v>42725</v>
          </cell>
          <cell r="Q11374">
            <v>1</v>
          </cell>
          <cell r="T11374">
            <v>0</v>
          </cell>
          <cell r="U11374">
            <v>0</v>
          </cell>
          <cell r="V11374">
            <v>0</v>
          </cell>
        </row>
        <row r="11375">
          <cell r="D11375" t="str">
            <v>DIAMOND</v>
          </cell>
          <cell r="M11375" t="str">
            <v>﻿Đang hoạt động</v>
          </cell>
          <cell r="N11375">
            <v>42726</v>
          </cell>
          <cell r="Q11375">
            <v>1</v>
          </cell>
          <cell r="T11375">
            <v>0</v>
          </cell>
          <cell r="U11375">
            <v>0</v>
          </cell>
          <cell r="V11375">
            <v>0</v>
          </cell>
        </row>
        <row r="11376">
          <cell r="D11376" t="str">
            <v>GENCASA THÁI BÌNH</v>
          </cell>
          <cell r="M11376" t="str">
            <v>﻿Đang hoạt động</v>
          </cell>
          <cell r="N11376">
            <v>42731</v>
          </cell>
          <cell r="Q11376">
            <v>1</v>
          </cell>
          <cell r="T11376">
            <v>0</v>
          </cell>
          <cell r="U11376">
            <v>0</v>
          </cell>
          <cell r="V11376">
            <v>0</v>
          </cell>
        </row>
        <row r="11377">
          <cell r="D11377" t="str">
            <v>DIAMOND</v>
          </cell>
          <cell r="M11377" t="str">
            <v>﻿Đang hoạt động</v>
          </cell>
          <cell r="N11377">
            <v>42726</v>
          </cell>
          <cell r="Q11377">
            <v>1</v>
          </cell>
          <cell r="T11377">
            <v>0</v>
          </cell>
          <cell r="U11377">
            <v>0</v>
          </cell>
          <cell r="V11377">
            <v>0</v>
          </cell>
        </row>
        <row r="11378">
          <cell r="D11378" t="str">
            <v>GENCASA THÁI BÌNH</v>
          </cell>
          <cell r="M11378" t="str">
            <v>﻿Đang hoạt động</v>
          </cell>
          <cell r="N11378">
            <v>42725</v>
          </cell>
          <cell r="Q11378">
            <v>1</v>
          </cell>
          <cell r="T11378">
            <v>0</v>
          </cell>
          <cell r="U11378">
            <v>0</v>
          </cell>
          <cell r="V11378">
            <v>0</v>
          </cell>
        </row>
        <row r="11379">
          <cell r="D11379" t="str">
            <v>GENCASA LAM SƠN</v>
          </cell>
          <cell r="M11379" t="str">
            <v>﻿Đang hoạt động</v>
          </cell>
          <cell r="N11379">
            <v>42726</v>
          </cell>
          <cell r="Q11379">
            <v>1</v>
          </cell>
          <cell r="T11379">
            <v>0</v>
          </cell>
          <cell r="U11379">
            <v>0</v>
          </cell>
          <cell r="V11379">
            <v>0</v>
          </cell>
        </row>
        <row r="11380">
          <cell r="D11380" t="str">
            <v>DIAMOND</v>
          </cell>
          <cell r="M11380" t="str">
            <v>﻿Đang hoạt động</v>
          </cell>
          <cell r="N11380">
            <v>42726</v>
          </cell>
          <cell r="Q11380">
            <v>1</v>
          </cell>
          <cell r="T11380">
            <v>0</v>
          </cell>
          <cell r="U11380">
            <v>0</v>
          </cell>
          <cell r="V11380">
            <v>0</v>
          </cell>
        </row>
        <row r="11381">
          <cell r="D11381" t="str">
            <v>LUCKY STAR</v>
          </cell>
          <cell r="M11381" t="str">
            <v>﻿Đang hoạt động</v>
          </cell>
          <cell r="N11381">
            <v>42730</v>
          </cell>
          <cell r="Q11381">
            <v>1</v>
          </cell>
          <cell r="T11381">
            <v>0</v>
          </cell>
          <cell r="U11381">
            <v>0</v>
          </cell>
          <cell r="V11381">
            <v>0</v>
          </cell>
        </row>
        <row r="11382">
          <cell r="D11382" t="str">
            <v>DIAMOND</v>
          </cell>
          <cell r="M11382" t="str">
            <v>﻿Đang hoạt động</v>
          </cell>
          <cell r="N11382">
            <v>42726</v>
          </cell>
          <cell r="Q11382">
            <v>1</v>
          </cell>
          <cell r="T11382">
            <v>0</v>
          </cell>
          <cell r="U11382">
            <v>0</v>
          </cell>
          <cell r="V11382">
            <v>0</v>
          </cell>
        </row>
        <row r="11383">
          <cell r="D11383" t="str">
            <v>GENCASA LAM SƠN</v>
          </cell>
          <cell r="M11383" t="str">
            <v>﻿Đang hoạt động</v>
          </cell>
          <cell r="N11383">
            <v>42726</v>
          </cell>
          <cell r="Q11383">
            <v>1</v>
          </cell>
          <cell r="T11383">
            <v>0</v>
          </cell>
          <cell r="U11383">
            <v>0</v>
          </cell>
          <cell r="V11383">
            <v>0</v>
          </cell>
        </row>
        <row r="11384">
          <cell r="D11384" t="str">
            <v>GENCASA LAM SƠN</v>
          </cell>
          <cell r="M11384" t="str">
            <v>﻿Đang hoạt động</v>
          </cell>
          <cell r="N11384">
            <v>42726</v>
          </cell>
          <cell r="Q11384">
            <v>1</v>
          </cell>
          <cell r="T11384">
            <v>0</v>
          </cell>
          <cell r="U11384">
            <v>0</v>
          </cell>
          <cell r="V11384">
            <v>0</v>
          </cell>
        </row>
        <row r="11385">
          <cell r="D11385" t="str">
            <v>DIAMOND</v>
          </cell>
          <cell r="M11385" t="str">
            <v>﻿Đang hoạt động</v>
          </cell>
          <cell r="N11385">
            <v>42726</v>
          </cell>
          <cell r="Q11385">
            <v>1</v>
          </cell>
          <cell r="T11385">
            <v>0</v>
          </cell>
          <cell r="U11385">
            <v>0</v>
          </cell>
          <cell r="V11385">
            <v>0</v>
          </cell>
        </row>
        <row r="11386">
          <cell r="D11386" t="str">
            <v>DIAMOND</v>
          </cell>
          <cell r="M11386" t="str">
            <v>﻿Đang hoạt động</v>
          </cell>
          <cell r="N11386">
            <v>42726</v>
          </cell>
          <cell r="Q11386">
            <v>1</v>
          </cell>
          <cell r="T11386">
            <v>0</v>
          </cell>
          <cell r="U11386">
            <v>0</v>
          </cell>
          <cell r="V11386">
            <v>0</v>
          </cell>
        </row>
        <row r="11387">
          <cell r="D11387" t="str">
            <v>GENCASA THÁI NGUYÊN</v>
          </cell>
          <cell r="M11387" t="str">
            <v>﻿Đang hoạt động</v>
          </cell>
          <cell r="N11387">
            <v>42783</v>
          </cell>
          <cell r="Q11387">
            <v>1</v>
          </cell>
          <cell r="T11387">
            <v>0</v>
          </cell>
          <cell r="U11387">
            <v>0</v>
          </cell>
          <cell r="V11387">
            <v>0</v>
          </cell>
        </row>
        <row r="11388">
          <cell r="D11388" t="str">
            <v>LUCKY STAR</v>
          </cell>
          <cell r="M11388" t="str">
            <v>﻿Đang hoạt động</v>
          </cell>
          <cell r="N11388">
            <v>42753</v>
          </cell>
          <cell r="Q11388">
            <v>1</v>
          </cell>
          <cell r="T11388">
            <v>0</v>
          </cell>
          <cell r="U11388">
            <v>0</v>
          </cell>
          <cell r="V11388">
            <v>0</v>
          </cell>
        </row>
        <row r="11389">
          <cell r="D11389" t="str">
            <v>LUCKY STAR</v>
          </cell>
          <cell r="M11389" t="str">
            <v>﻿Đang hoạt động</v>
          </cell>
          <cell r="N11389">
            <v>42730</v>
          </cell>
          <cell r="Q11389">
            <v>1</v>
          </cell>
          <cell r="T11389">
            <v>0</v>
          </cell>
          <cell r="U11389">
            <v>0</v>
          </cell>
          <cell r="V11389">
            <v>0</v>
          </cell>
        </row>
        <row r="11390">
          <cell r="D11390" t="str">
            <v>GENCASA LAM SƠN</v>
          </cell>
          <cell r="M11390" t="str">
            <v>﻿Đang hoạt động</v>
          </cell>
          <cell r="N11390">
            <v>42726</v>
          </cell>
          <cell r="Q11390">
            <v>1</v>
          </cell>
          <cell r="T11390">
            <v>0</v>
          </cell>
          <cell r="U11390">
            <v>0</v>
          </cell>
          <cell r="V11390">
            <v>0</v>
          </cell>
        </row>
        <row r="11391">
          <cell r="D11391" t="str">
            <v>GENCASA LAM SƠN</v>
          </cell>
          <cell r="M11391" t="str">
            <v>﻿Đang hoạt động</v>
          </cell>
          <cell r="N11391">
            <v>42726</v>
          </cell>
          <cell r="Q11391">
            <v>1</v>
          </cell>
          <cell r="T11391">
            <v>0</v>
          </cell>
          <cell r="U11391">
            <v>0</v>
          </cell>
          <cell r="V11391">
            <v>0</v>
          </cell>
        </row>
        <row r="11392">
          <cell r="D11392" t="str">
            <v>GENCASA LAM SƠN</v>
          </cell>
          <cell r="M11392" t="str">
            <v>﻿Đang hoạt động</v>
          </cell>
          <cell r="N11392">
            <v>42726</v>
          </cell>
          <cell r="Q11392">
            <v>1</v>
          </cell>
          <cell r="T11392">
            <v>0</v>
          </cell>
          <cell r="U11392">
            <v>0</v>
          </cell>
          <cell r="V11392">
            <v>0</v>
          </cell>
        </row>
        <row r="11393">
          <cell r="D11393" t="str">
            <v>LUCKY STAR</v>
          </cell>
          <cell r="M11393" t="str">
            <v>﻿Đang hoạt động</v>
          </cell>
          <cell r="N11393">
            <v>42755</v>
          </cell>
          <cell r="Q11393">
            <v>1</v>
          </cell>
          <cell r="T11393">
            <v>0</v>
          </cell>
          <cell r="U11393">
            <v>0</v>
          </cell>
          <cell r="V11393">
            <v>0</v>
          </cell>
        </row>
        <row r="11394">
          <cell r="D11394" t="str">
            <v>GENCASA LAM SƠN</v>
          </cell>
          <cell r="M11394" t="str">
            <v>﻿Đang hoạt động</v>
          </cell>
          <cell r="N11394">
            <v>42726</v>
          </cell>
          <cell r="Q11394">
            <v>1</v>
          </cell>
          <cell r="T11394">
            <v>0</v>
          </cell>
          <cell r="U11394">
            <v>0</v>
          </cell>
          <cell r="V11394">
            <v>0</v>
          </cell>
        </row>
        <row r="11395">
          <cell r="D11395" t="str">
            <v>LUCKY STAR</v>
          </cell>
          <cell r="M11395" t="str">
            <v>﻿Đang hoạt động</v>
          </cell>
          <cell r="N11395">
            <v>42755</v>
          </cell>
          <cell r="Q11395">
            <v>1</v>
          </cell>
          <cell r="T11395">
            <v>0</v>
          </cell>
          <cell r="U11395">
            <v>0</v>
          </cell>
          <cell r="V11395">
            <v>0</v>
          </cell>
        </row>
        <row r="11396">
          <cell r="D11396" t="str">
            <v>GENCASA LAM SƠN</v>
          </cell>
          <cell r="M11396" t="str">
            <v>﻿Đang hoạt động</v>
          </cell>
          <cell r="N11396">
            <v>42727</v>
          </cell>
          <cell r="Q11396">
            <v>1</v>
          </cell>
          <cell r="T11396">
            <v>0</v>
          </cell>
          <cell r="U11396">
            <v>0</v>
          </cell>
          <cell r="V11396">
            <v>0</v>
          </cell>
        </row>
        <row r="11397">
          <cell r="D11397" t="str">
            <v>GENCASA LAM SƠN</v>
          </cell>
          <cell r="M11397" t="str">
            <v>﻿Đang hoạt động</v>
          </cell>
          <cell r="N11397">
            <v>42731</v>
          </cell>
          <cell r="Q11397">
            <v>1</v>
          </cell>
          <cell r="T11397">
            <v>0</v>
          </cell>
          <cell r="U11397">
            <v>0</v>
          </cell>
          <cell r="V11397">
            <v>0</v>
          </cell>
        </row>
        <row r="11398">
          <cell r="D11398" t="str">
            <v>GENCASA LAM SƠN</v>
          </cell>
          <cell r="M11398" t="str">
            <v>﻿Đang hoạt động</v>
          </cell>
          <cell r="N11398">
            <v>42727</v>
          </cell>
          <cell r="Q11398">
            <v>1</v>
          </cell>
          <cell r="T11398">
            <v>0</v>
          </cell>
          <cell r="U11398">
            <v>0</v>
          </cell>
          <cell r="V11398">
            <v>0</v>
          </cell>
        </row>
        <row r="11399">
          <cell r="D11399" t="str">
            <v>LUCKY STAR</v>
          </cell>
          <cell r="M11399" t="str">
            <v>﻿Đang hoạt động</v>
          </cell>
          <cell r="N11399">
            <v>42726</v>
          </cell>
          <cell r="Q11399">
            <v>1</v>
          </cell>
          <cell r="T11399">
            <v>0</v>
          </cell>
          <cell r="U11399">
            <v>0</v>
          </cell>
          <cell r="V11399">
            <v>0</v>
          </cell>
        </row>
        <row r="11400">
          <cell r="D11400" t="str">
            <v>GENCASA LAM SƠN</v>
          </cell>
          <cell r="M11400" t="str">
            <v>﻿Đang hoạt động</v>
          </cell>
          <cell r="N11400">
            <v>42731</v>
          </cell>
          <cell r="Q11400">
            <v>1</v>
          </cell>
          <cell r="T11400">
            <v>0</v>
          </cell>
          <cell r="U11400">
            <v>0</v>
          </cell>
          <cell r="V11400">
            <v>0</v>
          </cell>
        </row>
        <row r="11401">
          <cell r="D11401" t="str">
            <v>GENCASA LAM SƠN</v>
          </cell>
          <cell r="M11401" t="str">
            <v>﻿Đang hoạt động</v>
          </cell>
          <cell r="N11401">
            <v>42726</v>
          </cell>
          <cell r="Q11401">
            <v>1</v>
          </cell>
          <cell r="T11401">
            <v>0</v>
          </cell>
          <cell r="U11401">
            <v>0</v>
          </cell>
          <cell r="V11401">
            <v>0</v>
          </cell>
        </row>
        <row r="11402">
          <cell r="D11402" t="str">
            <v>LUCKY STAR</v>
          </cell>
          <cell r="M11402" t="str">
            <v>﻿Đang hoạt động</v>
          </cell>
          <cell r="N11402">
            <v>42730</v>
          </cell>
          <cell r="Q11402">
            <v>1</v>
          </cell>
          <cell r="T11402">
            <v>0</v>
          </cell>
          <cell r="U11402">
            <v>0</v>
          </cell>
          <cell r="V11402">
            <v>0</v>
          </cell>
        </row>
        <row r="11403">
          <cell r="D11403" t="str">
            <v>GENCASA LAM SƠN</v>
          </cell>
          <cell r="M11403" t="str">
            <v>﻿Đang hoạt động</v>
          </cell>
          <cell r="N11403">
            <v>42726</v>
          </cell>
          <cell r="Q11403">
            <v>1</v>
          </cell>
          <cell r="T11403">
            <v>0</v>
          </cell>
          <cell r="U11403">
            <v>0</v>
          </cell>
          <cell r="V11403">
            <v>0</v>
          </cell>
        </row>
        <row r="11404">
          <cell r="D11404" t="str">
            <v>GENCASA LAM SƠN</v>
          </cell>
          <cell r="M11404" t="str">
            <v>﻿Đang hoạt động</v>
          </cell>
          <cell r="N11404">
            <v>42726</v>
          </cell>
          <cell r="Q11404">
            <v>1</v>
          </cell>
          <cell r="T11404">
            <v>0</v>
          </cell>
          <cell r="U11404">
            <v>0</v>
          </cell>
          <cell r="V11404">
            <v>0</v>
          </cell>
        </row>
        <row r="11405">
          <cell r="D11405" t="str">
            <v>GREEN DRAGON</v>
          </cell>
          <cell r="M11405" t="str">
            <v>﻿Đang hoạt động</v>
          </cell>
          <cell r="N11405">
            <v>42726</v>
          </cell>
          <cell r="Q11405">
            <v>0</v>
          </cell>
          <cell r="T11405">
            <v>0</v>
          </cell>
          <cell r="U11405">
            <v>0</v>
          </cell>
          <cell r="V11405">
            <v>1</v>
          </cell>
        </row>
        <row r="11406">
          <cell r="D11406" t="str">
            <v>LUCKY STAR</v>
          </cell>
          <cell r="M11406" t="str">
            <v>﻿Đang hoạt động</v>
          </cell>
          <cell r="N11406">
            <v>42730</v>
          </cell>
          <cell r="Q11406">
            <v>0</v>
          </cell>
          <cell r="T11406">
            <v>0</v>
          </cell>
          <cell r="U11406">
            <v>1</v>
          </cell>
          <cell r="V11406">
            <v>0</v>
          </cell>
        </row>
        <row r="11407">
          <cell r="D11407" t="str">
            <v>LIB</v>
          </cell>
          <cell r="M11407" t="str">
            <v>﻿Đang hoạt động</v>
          </cell>
          <cell r="N11407">
            <v>42727</v>
          </cell>
          <cell r="Q11407">
            <v>1</v>
          </cell>
          <cell r="T11407">
            <v>0</v>
          </cell>
          <cell r="U11407">
            <v>0</v>
          </cell>
          <cell r="V11407">
            <v>0</v>
          </cell>
        </row>
        <row r="11408">
          <cell r="D11408" t="str">
            <v>GENCASA LAM SƠN</v>
          </cell>
          <cell r="M11408" t="str">
            <v>﻿Đang hoạt động</v>
          </cell>
          <cell r="N11408">
            <v>42747</v>
          </cell>
          <cell r="Q11408">
            <v>1</v>
          </cell>
          <cell r="T11408">
            <v>0</v>
          </cell>
          <cell r="U11408">
            <v>0</v>
          </cell>
          <cell r="V11408">
            <v>0</v>
          </cell>
        </row>
        <row r="11409">
          <cell r="D11409" t="str">
            <v>GENCASA LAM SƠN</v>
          </cell>
          <cell r="M11409" t="str">
            <v>﻿Đang hoạt động</v>
          </cell>
          <cell r="N11409">
            <v>42726</v>
          </cell>
          <cell r="Q11409">
            <v>1</v>
          </cell>
          <cell r="T11409">
            <v>0</v>
          </cell>
          <cell r="U11409">
            <v>0</v>
          </cell>
          <cell r="V11409">
            <v>0</v>
          </cell>
        </row>
        <row r="11410">
          <cell r="D11410" t="str">
            <v>GENCASA LAM SƠN</v>
          </cell>
          <cell r="M11410" t="str">
            <v>﻿Đang hoạt động</v>
          </cell>
          <cell r="N11410">
            <v>42726</v>
          </cell>
          <cell r="Q11410">
            <v>1</v>
          </cell>
          <cell r="T11410">
            <v>0</v>
          </cell>
          <cell r="U11410">
            <v>0</v>
          </cell>
          <cell r="V11410">
            <v>0</v>
          </cell>
        </row>
        <row r="11411">
          <cell r="D11411" t="str">
            <v>GENCASA LAM SƠN</v>
          </cell>
          <cell r="M11411" t="str">
            <v>﻿Đang hoạt động</v>
          </cell>
          <cell r="N11411">
            <v>42726</v>
          </cell>
          <cell r="Q11411">
            <v>1</v>
          </cell>
          <cell r="T11411">
            <v>0</v>
          </cell>
          <cell r="U11411">
            <v>0</v>
          </cell>
          <cell r="V11411">
            <v>0</v>
          </cell>
        </row>
        <row r="11412">
          <cell r="D11412" t="str">
            <v>LIB</v>
          </cell>
          <cell r="M11412" t="str">
            <v>﻿Đang hoạt động</v>
          </cell>
          <cell r="N11412">
            <v>42731</v>
          </cell>
          <cell r="Q11412">
            <v>1</v>
          </cell>
          <cell r="T11412">
            <v>0</v>
          </cell>
          <cell r="U11412">
            <v>0</v>
          </cell>
          <cell r="V11412">
            <v>0</v>
          </cell>
        </row>
        <row r="11413">
          <cell r="D11413" t="str">
            <v>GENCASA HÀ ĐÔNG</v>
          </cell>
          <cell r="M11413" t="str">
            <v>﻿Đang hoạt động</v>
          </cell>
          <cell r="N11413">
            <v>42727</v>
          </cell>
          <cell r="Q11413">
            <v>1</v>
          </cell>
          <cell r="T11413">
            <v>0</v>
          </cell>
          <cell r="U11413">
            <v>0</v>
          </cell>
          <cell r="V11413">
            <v>0</v>
          </cell>
        </row>
        <row r="11414">
          <cell r="D11414" t="str">
            <v>GENCASA LAM SƠN</v>
          </cell>
          <cell r="M11414" t="str">
            <v>﻿Đang hoạt động</v>
          </cell>
          <cell r="N11414">
            <v>42726</v>
          </cell>
          <cell r="Q11414">
            <v>1</v>
          </cell>
          <cell r="T11414">
            <v>0</v>
          </cell>
          <cell r="U11414">
            <v>0</v>
          </cell>
          <cell r="V11414">
            <v>0</v>
          </cell>
        </row>
        <row r="11415">
          <cell r="D11415" t="str">
            <v>GENCASA LAM SƠN</v>
          </cell>
          <cell r="M11415" t="str">
            <v>﻿Đang hoạt động</v>
          </cell>
          <cell r="N11415">
            <v>42726</v>
          </cell>
          <cell r="Q11415">
            <v>1</v>
          </cell>
          <cell r="T11415">
            <v>0</v>
          </cell>
          <cell r="U11415">
            <v>0</v>
          </cell>
          <cell r="V11415">
            <v>0</v>
          </cell>
        </row>
        <row r="11416">
          <cell r="D11416" t="str">
            <v>LUCKY STAR</v>
          </cell>
          <cell r="M11416" t="str">
            <v>﻿Đang hoạt động</v>
          </cell>
          <cell r="N11416">
            <v>42755</v>
          </cell>
          <cell r="Q11416">
            <v>1</v>
          </cell>
          <cell r="T11416">
            <v>0</v>
          </cell>
          <cell r="U11416">
            <v>0</v>
          </cell>
          <cell r="V11416">
            <v>0</v>
          </cell>
        </row>
        <row r="11417">
          <cell r="D11417" t="str">
            <v>LUCKY STAR</v>
          </cell>
          <cell r="M11417" t="str">
            <v>﻿Đang hoạt động</v>
          </cell>
          <cell r="N11417">
            <v>42755</v>
          </cell>
          <cell r="Q11417">
            <v>1</v>
          </cell>
          <cell r="T11417">
            <v>0</v>
          </cell>
          <cell r="U11417">
            <v>0</v>
          </cell>
          <cell r="V11417">
            <v>0</v>
          </cell>
        </row>
        <row r="11418">
          <cell r="D11418" t="str">
            <v>LUCKY STAR</v>
          </cell>
          <cell r="M11418" t="str">
            <v>﻿Đang hoạt động</v>
          </cell>
          <cell r="N11418">
            <v>42726</v>
          </cell>
          <cell r="Q11418">
            <v>1</v>
          </cell>
          <cell r="T11418">
            <v>0</v>
          </cell>
          <cell r="U11418">
            <v>0</v>
          </cell>
          <cell r="V11418">
            <v>0</v>
          </cell>
        </row>
        <row r="11419">
          <cell r="D11419" t="str">
            <v>GENCASA LAM SƠN</v>
          </cell>
          <cell r="M11419" t="str">
            <v>﻿Đã nghỉ việc</v>
          </cell>
          <cell r="N11419">
            <v>42726</v>
          </cell>
          <cell r="Q11419">
            <v>0</v>
          </cell>
          <cell r="T11419">
            <v>0</v>
          </cell>
          <cell r="U11419">
            <v>0</v>
          </cell>
          <cell r="V11419">
            <v>0</v>
          </cell>
        </row>
        <row r="11420">
          <cell r="D11420" t="str">
            <v>GENCASA LAM SƠN</v>
          </cell>
          <cell r="M11420" t="str">
            <v>﻿Đang hoạt động</v>
          </cell>
          <cell r="N11420">
            <v>42734</v>
          </cell>
          <cell r="Q11420">
            <v>1</v>
          </cell>
          <cell r="T11420">
            <v>0</v>
          </cell>
          <cell r="U11420">
            <v>0</v>
          </cell>
          <cell r="V11420">
            <v>0</v>
          </cell>
        </row>
        <row r="11421">
          <cell r="D11421" t="str">
            <v>LUCKY STAR</v>
          </cell>
          <cell r="M11421" t="str">
            <v>﻿Đang hoạt động</v>
          </cell>
          <cell r="N11421">
            <v>42726</v>
          </cell>
          <cell r="Q11421">
            <v>1</v>
          </cell>
          <cell r="T11421">
            <v>0</v>
          </cell>
          <cell r="U11421">
            <v>0</v>
          </cell>
          <cell r="V11421">
            <v>0</v>
          </cell>
        </row>
        <row r="11422">
          <cell r="D11422" t="str">
            <v>GENCASA LAM SƠN</v>
          </cell>
          <cell r="M11422" t="str">
            <v>﻿Đang hoạt động</v>
          </cell>
          <cell r="N11422">
            <v>42726</v>
          </cell>
          <cell r="Q11422">
            <v>1</v>
          </cell>
          <cell r="T11422">
            <v>0</v>
          </cell>
          <cell r="U11422">
            <v>0</v>
          </cell>
          <cell r="V11422">
            <v>0</v>
          </cell>
        </row>
        <row r="11423">
          <cell r="D11423" t="str">
            <v>GENCASA LAM SƠN</v>
          </cell>
          <cell r="M11423" t="str">
            <v>﻿Đang hoạt động</v>
          </cell>
          <cell r="N11423">
            <v>42726</v>
          </cell>
          <cell r="Q11423">
            <v>1</v>
          </cell>
          <cell r="T11423">
            <v>0</v>
          </cell>
          <cell r="U11423">
            <v>0</v>
          </cell>
          <cell r="V11423">
            <v>0</v>
          </cell>
        </row>
        <row r="11424">
          <cell r="D11424" t="str">
            <v>GENCASA LAM SƠN</v>
          </cell>
          <cell r="M11424" t="str">
            <v>﻿Đang hoạt động</v>
          </cell>
          <cell r="N11424">
            <v>42726</v>
          </cell>
          <cell r="Q11424">
            <v>1</v>
          </cell>
          <cell r="T11424">
            <v>0</v>
          </cell>
          <cell r="U11424">
            <v>0</v>
          </cell>
          <cell r="V11424">
            <v>0</v>
          </cell>
        </row>
        <row r="11425">
          <cell r="D11425" t="str">
            <v>GENCASA HÀ ĐÔNG</v>
          </cell>
          <cell r="M11425" t="str">
            <v>﻿Đang hoạt động</v>
          </cell>
          <cell r="N11425">
            <v>42727</v>
          </cell>
          <cell r="Q11425">
            <v>1</v>
          </cell>
          <cell r="T11425">
            <v>0</v>
          </cell>
          <cell r="U11425">
            <v>0</v>
          </cell>
          <cell r="V11425">
            <v>0</v>
          </cell>
        </row>
        <row r="11426">
          <cell r="D11426" t="str">
            <v>BORN TO WIN GENCASA PHÚ NHUẬN</v>
          </cell>
          <cell r="M11426" t="str">
            <v>﻿Đang hoạt động</v>
          </cell>
          <cell r="N11426">
            <v>42727</v>
          </cell>
          <cell r="Q11426">
            <v>1</v>
          </cell>
          <cell r="T11426">
            <v>0</v>
          </cell>
          <cell r="U11426">
            <v>0</v>
          </cell>
          <cell r="V11426">
            <v>0</v>
          </cell>
        </row>
        <row r="11427">
          <cell r="D11427" t="str">
            <v>GENCASA LAM SƠN</v>
          </cell>
          <cell r="M11427" t="str">
            <v>﻿Đang hoạt động</v>
          </cell>
          <cell r="N11427">
            <v>42726</v>
          </cell>
          <cell r="Q11427">
            <v>1</v>
          </cell>
          <cell r="T11427">
            <v>0</v>
          </cell>
          <cell r="U11427">
            <v>0</v>
          </cell>
          <cell r="V11427">
            <v>0</v>
          </cell>
        </row>
        <row r="11428">
          <cell r="D11428" t="str">
            <v>GENCASA LAM SƠN</v>
          </cell>
          <cell r="M11428" t="str">
            <v>﻿Đang hoạt động</v>
          </cell>
          <cell r="N11428">
            <v>42730</v>
          </cell>
          <cell r="Q11428">
            <v>1</v>
          </cell>
          <cell r="T11428">
            <v>0</v>
          </cell>
          <cell r="U11428">
            <v>0</v>
          </cell>
          <cell r="V11428">
            <v>0</v>
          </cell>
        </row>
        <row r="11429">
          <cell r="D11429" t="str">
            <v>DIAMOND</v>
          </cell>
          <cell r="M11429" t="str">
            <v>﻿Đang hoạt động</v>
          </cell>
          <cell r="N11429">
            <v>42733</v>
          </cell>
          <cell r="Q11429">
            <v>1</v>
          </cell>
          <cell r="T11429">
            <v>0</v>
          </cell>
          <cell r="U11429">
            <v>0</v>
          </cell>
          <cell r="V11429">
            <v>0</v>
          </cell>
        </row>
        <row r="11430">
          <cell r="D11430" t="str">
            <v>GENCASA LAM SƠN</v>
          </cell>
          <cell r="M11430" t="str">
            <v>﻿Đang hoạt động</v>
          </cell>
          <cell r="N11430">
            <v>42726</v>
          </cell>
          <cell r="Q11430">
            <v>1</v>
          </cell>
          <cell r="T11430">
            <v>0</v>
          </cell>
          <cell r="U11430">
            <v>0</v>
          </cell>
          <cell r="V11430">
            <v>0</v>
          </cell>
        </row>
        <row r="11431">
          <cell r="D11431" t="str">
            <v>GENCASA LAM SƠN</v>
          </cell>
          <cell r="M11431" t="str">
            <v>﻿Đang hoạt động</v>
          </cell>
          <cell r="N11431">
            <v>42727</v>
          </cell>
          <cell r="Q11431">
            <v>1</v>
          </cell>
          <cell r="T11431">
            <v>0</v>
          </cell>
          <cell r="U11431">
            <v>0</v>
          </cell>
          <cell r="V11431">
            <v>0</v>
          </cell>
        </row>
        <row r="11432">
          <cell r="D11432" t="str">
            <v>GENCASA LAM SƠN</v>
          </cell>
          <cell r="M11432" t="str">
            <v>﻿Đang hoạt động</v>
          </cell>
          <cell r="N11432">
            <v>42731</v>
          </cell>
          <cell r="Q11432">
            <v>1</v>
          </cell>
          <cell r="T11432">
            <v>0</v>
          </cell>
          <cell r="U11432">
            <v>0</v>
          </cell>
          <cell r="V11432">
            <v>0</v>
          </cell>
        </row>
        <row r="11433">
          <cell r="D11433" t="str">
            <v>GENCASA LAM SƠN</v>
          </cell>
          <cell r="M11433" t="str">
            <v>﻿Đang hoạt động</v>
          </cell>
          <cell r="N11433">
            <v>42726</v>
          </cell>
          <cell r="Q11433">
            <v>1</v>
          </cell>
          <cell r="T11433">
            <v>0</v>
          </cell>
          <cell r="U11433">
            <v>0</v>
          </cell>
          <cell r="V11433">
            <v>0</v>
          </cell>
        </row>
        <row r="11434">
          <cell r="D11434" t="str">
            <v>GENCASA LAM SƠN</v>
          </cell>
          <cell r="M11434" t="str">
            <v>﻿Đang hoạt động</v>
          </cell>
          <cell r="N11434">
            <v>42731</v>
          </cell>
          <cell r="Q11434">
            <v>1</v>
          </cell>
          <cell r="T11434">
            <v>0</v>
          </cell>
          <cell r="U11434">
            <v>0</v>
          </cell>
          <cell r="V11434">
            <v>0</v>
          </cell>
        </row>
        <row r="11435">
          <cell r="D11435" t="str">
            <v>VICTORY</v>
          </cell>
          <cell r="M11435" t="str">
            <v>﻿Đang hoạt động</v>
          </cell>
          <cell r="N11435">
            <v>42730</v>
          </cell>
          <cell r="Q11435">
            <v>0</v>
          </cell>
          <cell r="T11435">
            <v>0</v>
          </cell>
          <cell r="U11435">
            <v>1</v>
          </cell>
          <cell r="V11435">
            <v>0</v>
          </cell>
        </row>
        <row r="11436">
          <cell r="D11436" t="str">
            <v>MDRT VT</v>
          </cell>
          <cell r="M11436" t="str">
            <v>﻿Đang hoạt động</v>
          </cell>
          <cell r="N11436">
            <v>42724</v>
          </cell>
          <cell r="Q11436">
            <v>1</v>
          </cell>
          <cell r="T11436">
            <v>0</v>
          </cell>
          <cell r="U11436">
            <v>0</v>
          </cell>
          <cell r="V11436">
            <v>0</v>
          </cell>
        </row>
        <row r="11437">
          <cell r="D11437" t="str">
            <v>GENCASA HƯNG YÊN</v>
          </cell>
          <cell r="M11437" t="str">
            <v>﻿Đang hoạt động</v>
          </cell>
          <cell r="N11437">
            <v>42726</v>
          </cell>
          <cell r="Q11437">
            <v>1</v>
          </cell>
          <cell r="T11437">
            <v>0</v>
          </cell>
          <cell r="U11437">
            <v>0</v>
          </cell>
          <cell r="V11437">
            <v>0</v>
          </cell>
        </row>
        <row r="11438">
          <cell r="D11438" t="str">
            <v>GENCASA HƯNG YÊN</v>
          </cell>
          <cell r="M11438" t="str">
            <v>﻿Đang hoạt động</v>
          </cell>
          <cell r="N11438">
            <v>42726</v>
          </cell>
          <cell r="Q11438">
            <v>1</v>
          </cell>
          <cell r="T11438">
            <v>0</v>
          </cell>
          <cell r="U11438">
            <v>0</v>
          </cell>
          <cell r="V11438">
            <v>0</v>
          </cell>
        </row>
        <row r="11439">
          <cell r="D11439" t="str">
            <v>GENCASA HƯNG YÊN</v>
          </cell>
          <cell r="M11439" t="str">
            <v>﻿Đang hoạt động</v>
          </cell>
          <cell r="N11439">
            <v>42726</v>
          </cell>
          <cell r="Q11439">
            <v>1</v>
          </cell>
          <cell r="T11439">
            <v>0</v>
          </cell>
          <cell r="U11439">
            <v>0</v>
          </cell>
          <cell r="V11439">
            <v>0</v>
          </cell>
        </row>
        <row r="11440">
          <cell r="D11440" t="str">
            <v>GENCASA LAM SƠN</v>
          </cell>
          <cell r="M11440" t="str">
            <v>﻿Đang hoạt động</v>
          </cell>
          <cell r="N11440">
            <v>42731</v>
          </cell>
          <cell r="Q11440">
            <v>1</v>
          </cell>
          <cell r="T11440">
            <v>0</v>
          </cell>
          <cell r="U11440">
            <v>0</v>
          </cell>
          <cell r="V11440">
            <v>0</v>
          </cell>
        </row>
        <row r="11441">
          <cell r="D11441" t="str">
            <v>LUCKY STAR</v>
          </cell>
          <cell r="M11441" t="str">
            <v>﻿Đang hoạt động</v>
          </cell>
          <cell r="N11441">
            <v>42726</v>
          </cell>
          <cell r="Q11441">
            <v>1</v>
          </cell>
          <cell r="T11441">
            <v>0</v>
          </cell>
          <cell r="U11441">
            <v>0</v>
          </cell>
          <cell r="V11441">
            <v>0</v>
          </cell>
        </row>
        <row r="11442">
          <cell r="D11442" t="str">
            <v>BLUE OCEAN</v>
          </cell>
          <cell r="M11442" t="str">
            <v>﻿Đang hoạt động</v>
          </cell>
          <cell r="N11442">
            <v>42727</v>
          </cell>
          <cell r="Q11442">
            <v>1</v>
          </cell>
          <cell r="T11442">
            <v>0</v>
          </cell>
          <cell r="U11442">
            <v>0</v>
          </cell>
          <cell r="V11442">
            <v>0</v>
          </cell>
        </row>
        <row r="11443">
          <cell r="D11443" t="str">
            <v>GENCASA LAM SƠN</v>
          </cell>
          <cell r="M11443" t="str">
            <v>﻿Đang hoạt động</v>
          </cell>
          <cell r="N11443">
            <v>42731</v>
          </cell>
          <cell r="Q11443">
            <v>1</v>
          </cell>
          <cell r="T11443">
            <v>0</v>
          </cell>
          <cell r="U11443">
            <v>0</v>
          </cell>
          <cell r="V11443">
            <v>0</v>
          </cell>
        </row>
        <row r="11444">
          <cell r="D11444" t="str">
            <v>ĐẮK NÔNG</v>
          </cell>
          <cell r="M11444" t="str">
            <v>﻿Đang hoạt động</v>
          </cell>
          <cell r="N11444">
            <v>42726</v>
          </cell>
          <cell r="Q11444">
            <v>1</v>
          </cell>
          <cell r="T11444">
            <v>0</v>
          </cell>
          <cell r="U11444">
            <v>0</v>
          </cell>
          <cell r="V11444">
            <v>0</v>
          </cell>
        </row>
        <row r="11445">
          <cell r="D11445" t="str">
            <v>EIB MIỀN NAM 1</v>
          </cell>
          <cell r="M11445" t="str">
            <v>﻿Đã nghỉ việc</v>
          </cell>
          <cell r="N11445">
            <v>42726</v>
          </cell>
          <cell r="Q11445">
            <v>0</v>
          </cell>
          <cell r="T11445">
            <v>0</v>
          </cell>
          <cell r="U11445">
            <v>0</v>
          </cell>
          <cell r="V11445">
            <v>0</v>
          </cell>
        </row>
        <row r="11446">
          <cell r="D11446" t="str">
            <v>ĐẮK NÔNG</v>
          </cell>
          <cell r="M11446" t="str">
            <v>﻿Đang hoạt động</v>
          </cell>
          <cell r="N11446">
            <v>42726</v>
          </cell>
          <cell r="Q11446">
            <v>1</v>
          </cell>
          <cell r="T11446">
            <v>0</v>
          </cell>
          <cell r="U11446">
            <v>0</v>
          </cell>
          <cell r="V11446">
            <v>0</v>
          </cell>
        </row>
        <row r="11447">
          <cell r="D11447" t="str">
            <v>ĐẮK NÔNG</v>
          </cell>
          <cell r="M11447" t="str">
            <v>﻿Đang hoạt động</v>
          </cell>
          <cell r="N11447">
            <v>42753</v>
          </cell>
          <cell r="Q11447">
            <v>1</v>
          </cell>
          <cell r="T11447">
            <v>0</v>
          </cell>
          <cell r="U11447">
            <v>0</v>
          </cell>
          <cell r="V11447">
            <v>0</v>
          </cell>
        </row>
        <row r="11448">
          <cell r="D11448" t="str">
            <v>EIB MIỀN NAM 2</v>
          </cell>
          <cell r="M11448" t="str">
            <v>﻿Đang hoạt động</v>
          </cell>
          <cell r="N11448">
            <v>42753</v>
          </cell>
          <cell r="Q11448">
            <v>0</v>
          </cell>
          <cell r="T11448">
            <v>0</v>
          </cell>
          <cell r="U11448">
            <v>0</v>
          </cell>
          <cell r="V11448">
            <v>0</v>
          </cell>
        </row>
        <row r="11449">
          <cell r="D11449" t="str">
            <v>THE STARS 2</v>
          </cell>
          <cell r="M11449" t="str">
            <v>﻿Đang hoạt động</v>
          </cell>
          <cell r="N11449">
            <v>42731</v>
          </cell>
          <cell r="Q11449">
            <v>1</v>
          </cell>
          <cell r="T11449">
            <v>0</v>
          </cell>
          <cell r="U11449">
            <v>0</v>
          </cell>
          <cell r="V11449">
            <v>0</v>
          </cell>
        </row>
        <row r="11450">
          <cell r="D11450" t="str">
            <v>THE KEY</v>
          </cell>
          <cell r="M11450" t="str">
            <v>﻿Đang hoạt động</v>
          </cell>
          <cell r="N11450">
            <v>42727</v>
          </cell>
          <cell r="Q11450">
            <v>1</v>
          </cell>
          <cell r="T11450">
            <v>0</v>
          </cell>
          <cell r="U11450">
            <v>0</v>
          </cell>
          <cell r="V11450">
            <v>0</v>
          </cell>
        </row>
        <row r="11451">
          <cell r="D11451" t="str">
            <v>ĐẮK NÔNG</v>
          </cell>
          <cell r="M11451" t="str">
            <v>﻿Đang hoạt động</v>
          </cell>
          <cell r="N11451">
            <v>42726</v>
          </cell>
          <cell r="Q11451">
            <v>1</v>
          </cell>
          <cell r="T11451">
            <v>0</v>
          </cell>
          <cell r="U11451">
            <v>0</v>
          </cell>
          <cell r="V11451">
            <v>0</v>
          </cell>
        </row>
        <row r="11452">
          <cell r="D11452" t="str">
            <v>THE STARS 2</v>
          </cell>
          <cell r="M11452" t="str">
            <v>﻿Đang hoạt động</v>
          </cell>
          <cell r="N11452">
            <v>42726</v>
          </cell>
          <cell r="Q11452">
            <v>1</v>
          </cell>
          <cell r="T11452">
            <v>0</v>
          </cell>
          <cell r="U11452">
            <v>0</v>
          </cell>
          <cell r="V11452">
            <v>0</v>
          </cell>
        </row>
        <row r="11453">
          <cell r="D11453" t="str">
            <v>LUCKY CAT</v>
          </cell>
          <cell r="M11453" t="str">
            <v>﻿Đang hoạt động</v>
          </cell>
          <cell r="N11453">
            <v>42731</v>
          </cell>
          <cell r="Q11453">
            <v>1</v>
          </cell>
          <cell r="T11453">
            <v>0</v>
          </cell>
          <cell r="U11453">
            <v>0</v>
          </cell>
          <cell r="V11453">
            <v>0</v>
          </cell>
        </row>
        <row r="11454">
          <cell r="D11454" t="str">
            <v>GENCASA LAM SƠN</v>
          </cell>
          <cell r="M11454" t="str">
            <v>﻿Đang hoạt động</v>
          </cell>
          <cell r="N11454">
            <v>42731</v>
          </cell>
          <cell r="Q11454">
            <v>1</v>
          </cell>
          <cell r="T11454">
            <v>0</v>
          </cell>
          <cell r="U11454">
            <v>0</v>
          </cell>
          <cell r="V11454">
            <v>0</v>
          </cell>
        </row>
        <row r="11455">
          <cell r="D11455" t="str">
            <v>GENCASA HƯNG YÊN</v>
          </cell>
          <cell r="M11455" t="str">
            <v>﻿Đang hoạt động</v>
          </cell>
          <cell r="N11455">
            <v>42726</v>
          </cell>
          <cell r="Q11455">
            <v>1</v>
          </cell>
          <cell r="T11455">
            <v>0</v>
          </cell>
          <cell r="U11455">
            <v>0</v>
          </cell>
          <cell r="V11455">
            <v>0</v>
          </cell>
        </row>
        <row r="11456">
          <cell r="D11456" t="str">
            <v>BELIEVE IN FUTURE</v>
          </cell>
          <cell r="M11456" t="str">
            <v>﻿Đang hoạt động</v>
          </cell>
          <cell r="N11456">
            <v>42731</v>
          </cell>
          <cell r="Q11456">
            <v>1</v>
          </cell>
          <cell r="T11456">
            <v>0</v>
          </cell>
          <cell r="U11456">
            <v>0</v>
          </cell>
          <cell r="V11456">
            <v>0</v>
          </cell>
        </row>
        <row r="11457">
          <cell r="D11457" t="str">
            <v>GENCASA LAM SƠN</v>
          </cell>
          <cell r="M11457" t="str">
            <v>﻿Đang hoạt động</v>
          </cell>
          <cell r="N11457">
            <v>42731</v>
          </cell>
          <cell r="Q11457">
            <v>1</v>
          </cell>
          <cell r="T11457">
            <v>0</v>
          </cell>
          <cell r="U11457">
            <v>0</v>
          </cell>
          <cell r="V11457">
            <v>0</v>
          </cell>
        </row>
        <row r="11458">
          <cell r="D11458" t="str">
            <v>THE STARS 2</v>
          </cell>
          <cell r="M11458" t="str">
            <v>﻿Đang hoạt động</v>
          </cell>
          <cell r="N11458">
            <v>42726</v>
          </cell>
          <cell r="Q11458">
            <v>1</v>
          </cell>
          <cell r="T11458">
            <v>0</v>
          </cell>
          <cell r="U11458">
            <v>0</v>
          </cell>
          <cell r="V11458">
            <v>0</v>
          </cell>
        </row>
        <row r="11459">
          <cell r="D11459" t="str">
            <v>ĐẮK NÔNG</v>
          </cell>
          <cell r="M11459" t="str">
            <v>﻿Đang hoạt động</v>
          </cell>
          <cell r="N11459">
            <v>42726</v>
          </cell>
          <cell r="Q11459">
            <v>1</v>
          </cell>
          <cell r="T11459">
            <v>0</v>
          </cell>
          <cell r="U11459">
            <v>0</v>
          </cell>
          <cell r="V11459">
            <v>0</v>
          </cell>
        </row>
        <row r="11460">
          <cell r="D11460" t="str">
            <v>CÀ MAU</v>
          </cell>
          <cell r="M11460" t="str">
            <v>﻿Đang hoạt động</v>
          </cell>
          <cell r="N11460">
            <v>42726</v>
          </cell>
          <cell r="Q11460">
            <v>1</v>
          </cell>
          <cell r="T11460">
            <v>0</v>
          </cell>
          <cell r="U11460">
            <v>0</v>
          </cell>
          <cell r="V11460">
            <v>0</v>
          </cell>
        </row>
        <row r="11461">
          <cell r="D11461" t="str">
            <v>ĐẮK NÔNG</v>
          </cell>
          <cell r="M11461" t="str">
            <v>﻿Đang hoạt động</v>
          </cell>
          <cell r="N11461">
            <v>42746</v>
          </cell>
          <cell r="Q11461">
            <v>1</v>
          </cell>
          <cell r="T11461">
            <v>0</v>
          </cell>
          <cell r="U11461">
            <v>0</v>
          </cell>
          <cell r="V11461">
            <v>0</v>
          </cell>
        </row>
        <row r="11462">
          <cell r="D11462" t="str">
            <v>GENCASA LONG BIÊN</v>
          </cell>
          <cell r="M11462" t="str">
            <v>﻿Đang hoạt động</v>
          </cell>
          <cell r="N11462">
            <v>42727</v>
          </cell>
          <cell r="Q11462">
            <v>1</v>
          </cell>
          <cell r="T11462">
            <v>0</v>
          </cell>
          <cell r="U11462">
            <v>0</v>
          </cell>
          <cell r="V11462">
            <v>0</v>
          </cell>
        </row>
        <row r="11463">
          <cell r="D11463" t="str">
            <v>THE STARS 2</v>
          </cell>
          <cell r="M11463" t="str">
            <v>﻿Đang hoạt động</v>
          </cell>
          <cell r="N11463">
            <v>42731</v>
          </cell>
          <cell r="Q11463">
            <v>1</v>
          </cell>
          <cell r="T11463">
            <v>0</v>
          </cell>
          <cell r="U11463">
            <v>0</v>
          </cell>
          <cell r="V11463">
            <v>0</v>
          </cell>
        </row>
        <row r="11464">
          <cell r="D11464" t="str">
            <v>GENCASA HÀ ĐÔNG</v>
          </cell>
          <cell r="M11464" t="str">
            <v>﻿Đang hoạt động</v>
          </cell>
          <cell r="N11464">
            <v>42727</v>
          </cell>
          <cell r="Q11464">
            <v>1</v>
          </cell>
          <cell r="T11464">
            <v>0</v>
          </cell>
          <cell r="U11464">
            <v>0</v>
          </cell>
          <cell r="V11464">
            <v>0</v>
          </cell>
        </row>
        <row r="11465">
          <cell r="D11465" t="str">
            <v>GENCASA LAM SƠN</v>
          </cell>
          <cell r="M11465" t="str">
            <v>﻿Đang hoạt động</v>
          </cell>
          <cell r="N11465">
            <v>42731</v>
          </cell>
          <cell r="Q11465">
            <v>1</v>
          </cell>
          <cell r="T11465">
            <v>0</v>
          </cell>
          <cell r="U11465">
            <v>0</v>
          </cell>
          <cell r="V11465">
            <v>0</v>
          </cell>
        </row>
        <row r="11466">
          <cell r="D11466" t="str">
            <v>THE LIGHT</v>
          </cell>
          <cell r="M11466" t="str">
            <v>﻿Đang hoạt động</v>
          </cell>
          <cell r="N11466">
            <v>42726</v>
          </cell>
          <cell r="Q11466">
            <v>1</v>
          </cell>
          <cell r="T11466">
            <v>0</v>
          </cell>
          <cell r="U11466">
            <v>0</v>
          </cell>
          <cell r="V11466">
            <v>0</v>
          </cell>
        </row>
        <row r="11467">
          <cell r="D11467" t="str">
            <v>GENCASA HÀ ĐÔNG</v>
          </cell>
          <cell r="M11467" t="str">
            <v>﻿Đang hoạt động</v>
          </cell>
          <cell r="N11467">
            <v>42727</v>
          </cell>
          <cell r="Q11467">
            <v>1</v>
          </cell>
          <cell r="T11467">
            <v>0</v>
          </cell>
          <cell r="U11467">
            <v>0</v>
          </cell>
          <cell r="V11467">
            <v>0</v>
          </cell>
        </row>
        <row r="11468">
          <cell r="D11468" t="str">
            <v>BÌNH MINH</v>
          </cell>
          <cell r="M11468" t="str">
            <v>﻿Đang hoạt động</v>
          </cell>
          <cell r="N11468">
            <v>42734</v>
          </cell>
          <cell r="Q11468">
            <v>1</v>
          </cell>
          <cell r="T11468">
            <v>0</v>
          </cell>
          <cell r="U11468">
            <v>0</v>
          </cell>
          <cell r="V11468">
            <v>0</v>
          </cell>
        </row>
        <row r="11469">
          <cell r="D11469" t="str">
            <v>CÀ MAU</v>
          </cell>
          <cell r="M11469" t="str">
            <v>﻿Đang hoạt động</v>
          </cell>
          <cell r="N11469">
            <v>42726</v>
          </cell>
          <cell r="Q11469">
            <v>1</v>
          </cell>
          <cell r="T11469">
            <v>0</v>
          </cell>
          <cell r="U11469">
            <v>0</v>
          </cell>
          <cell r="V11469">
            <v>0</v>
          </cell>
        </row>
        <row r="11470">
          <cell r="D11470" t="str">
            <v>GENCASA LAM SƠN</v>
          </cell>
          <cell r="M11470" t="str">
            <v>﻿Đang hoạt động</v>
          </cell>
          <cell r="N11470">
            <v>42731</v>
          </cell>
          <cell r="Q11470">
            <v>1</v>
          </cell>
          <cell r="T11470">
            <v>0</v>
          </cell>
          <cell r="U11470">
            <v>0</v>
          </cell>
          <cell r="V11470">
            <v>0</v>
          </cell>
        </row>
        <row r="11471">
          <cell r="D11471" t="str">
            <v>ĐẮK NÔNG</v>
          </cell>
          <cell r="M11471" t="str">
            <v>﻿Đang hoạt động</v>
          </cell>
          <cell r="N11471">
            <v>42731</v>
          </cell>
          <cell r="Q11471">
            <v>1</v>
          </cell>
          <cell r="T11471">
            <v>0</v>
          </cell>
          <cell r="U11471">
            <v>0</v>
          </cell>
          <cell r="V11471">
            <v>0</v>
          </cell>
        </row>
        <row r="11472">
          <cell r="D11472" t="str">
            <v>GENCASA THANH HÓA</v>
          </cell>
          <cell r="M11472" t="str">
            <v>﻿Đang hoạt động</v>
          </cell>
          <cell r="N11472">
            <v>42731</v>
          </cell>
          <cell r="Q11472">
            <v>1</v>
          </cell>
          <cell r="T11472">
            <v>0</v>
          </cell>
          <cell r="U11472">
            <v>0</v>
          </cell>
          <cell r="V11472">
            <v>0</v>
          </cell>
        </row>
        <row r="11473">
          <cell r="D11473" t="str">
            <v>GENCASA THANH HÓA</v>
          </cell>
          <cell r="M11473" t="str">
            <v>﻿Đang hoạt động</v>
          </cell>
          <cell r="N11473">
            <v>42731</v>
          </cell>
          <cell r="Q11473">
            <v>1</v>
          </cell>
          <cell r="T11473">
            <v>0</v>
          </cell>
          <cell r="U11473">
            <v>0</v>
          </cell>
          <cell r="V11473">
            <v>0</v>
          </cell>
        </row>
        <row r="11474">
          <cell r="D11474" t="str">
            <v>CÀ MAU</v>
          </cell>
          <cell r="M11474" t="str">
            <v>﻿Đang hoạt động</v>
          </cell>
          <cell r="N11474">
            <v>42726</v>
          </cell>
          <cell r="Q11474">
            <v>1</v>
          </cell>
          <cell r="T11474">
            <v>0</v>
          </cell>
          <cell r="U11474">
            <v>0</v>
          </cell>
          <cell r="V11474">
            <v>0</v>
          </cell>
        </row>
        <row r="11475">
          <cell r="D11475" t="str">
            <v>GENCASA HƯNG YÊN</v>
          </cell>
          <cell r="M11475" t="str">
            <v>﻿Đang hoạt động</v>
          </cell>
          <cell r="N11475">
            <v>42726</v>
          </cell>
          <cell r="Q11475">
            <v>1</v>
          </cell>
          <cell r="T11475">
            <v>0</v>
          </cell>
          <cell r="U11475">
            <v>0</v>
          </cell>
          <cell r="V11475">
            <v>0</v>
          </cell>
        </row>
        <row r="11476">
          <cell r="D11476" t="str">
            <v>THE QUEEN</v>
          </cell>
          <cell r="M11476" t="str">
            <v>﻿Đang hoạt động</v>
          </cell>
          <cell r="N11476">
            <v>42727</v>
          </cell>
          <cell r="Q11476">
            <v>1</v>
          </cell>
          <cell r="T11476">
            <v>0</v>
          </cell>
          <cell r="U11476">
            <v>0</v>
          </cell>
          <cell r="V11476">
            <v>0</v>
          </cell>
        </row>
        <row r="11477">
          <cell r="D11477" t="str">
            <v>GENCASA THANH HÓA</v>
          </cell>
          <cell r="M11477" t="str">
            <v>﻿Đang hoạt động</v>
          </cell>
          <cell r="N11477">
            <v>42789</v>
          </cell>
          <cell r="Q11477">
            <v>1</v>
          </cell>
          <cell r="T11477">
            <v>0</v>
          </cell>
          <cell r="U11477">
            <v>0</v>
          </cell>
          <cell r="V11477">
            <v>0</v>
          </cell>
        </row>
        <row r="11478">
          <cell r="D11478" t="str">
            <v>THE KEY</v>
          </cell>
          <cell r="M11478" t="str">
            <v>﻿Đang hoạt động</v>
          </cell>
          <cell r="N11478">
            <v>42727</v>
          </cell>
          <cell r="Q11478">
            <v>1</v>
          </cell>
          <cell r="T11478">
            <v>0</v>
          </cell>
          <cell r="U11478">
            <v>0</v>
          </cell>
          <cell r="V11478">
            <v>0</v>
          </cell>
        </row>
        <row r="11479">
          <cell r="D11479" t="str">
            <v>GENCASA HÀ ĐÔNG</v>
          </cell>
          <cell r="M11479" t="str">
            <v>﻿Đang hoạt động</v>
          </cell>
          <cell r="N11479">
            <v>42731</v>
          </cell>
          <cell r="Q11479">
            <v>1</v>
          </cell>
          <cell r="T11479">
            <v>0</v>
          </cell>
          <cell r="U11479">
            <v>0</v>
          </cell>
          <cell r="V11479">
            <v>0</v>
          </cell>
        </row>
        <row r="11480">
          <cell r="D11480" t="str">
            <v>THE STARS 2</v>
          </cell>
          <cell r="M11480" t="str">
            <v>﻿Đang hoạt động</v>
          </cell>
          <cell r="N11480">
            <v>42731</v>
          </cell>
          <cell r="Q11480">
            <v>1</v>
          </cell>
          <cell r="T11480">
            <v>0</v>
          </cell>
          <cell r="U11480">
            <v>0</v>
          </cell>
          <cell r="V11480">
            <v>0</v>
          </cell>
        </row>
        <row r="11481">
          <cell r="D11481" t="str">
            <v>THE KEY</v>
          </cell>
          <cell r="M11481" t="str">
            <v>﻿Đang hoạt động</v>
          </cell>
          <cell r="N11481">
            <v>42727</v>
          </cell>
          <cell r="Q11481">
            <v>1</v>
          </cell>
          <cell r="T11481">
            <v>0</v>
          </cell>
          <cell r="U11481">
            <v>0</v>
          </cell>
          <cell r="V11481">
            <v>0</v>
          </cell>
        </row>
        <row r="11482">
          <cell r="D11482" t="str">
            <v>GENCASA HÀ ĐÔNG</v>
          </cell>
          <cell r="M11482" t="str">
            <v>﻿Đang hoạt động</v>
          </cell>
          <cell r="N11482">
            <v>42727</v>
          </cell>
          <cell r="Q11482">
            <v>1</v>
          </cell>
          <cell r="T11482">
            <v>0</v>
          </cell>
          <cell r="U11482">
            <v>0</v>
          </cell>
          <cell r="V11482">
            <v>0</v>
          </cell>
        </row>
        <row r="11483">
          <cell r="D11483" t="str">
            <v>BÌNH MINH</v>
          </cell>
          <cell r="M11483" t="str">
            <v>﻿Đang hoạt động</v>
          </cell>
          <cell r="N11483">
            <v>42786</v>
          </cell>
          <cell r="Q11483">
            <v>1</v>
          </cell>
          <cell r="T11483">
            <v>0</v>
          </cell>
          <cell r="U11483">
            <v>0</v>
          </cell>
          <cell r="V11483">
            <v>0</v>
          </cell>
        </row>
        <row r="11484">
          <cell r="D11484" t="str">
            <v>ĐẮK NÔNG</v>
          </cell>
          <cell r="M11484" t="str">
            <v>﻿Đang hoạt động</v>
          </cell>
          <cell r="N11484">
            <v>42794</v>
          </cell>
          <cell r="Q11484">
            <v>1</v>
          </cell>
          <cell r="T11484">
            <v>0</v>
          </cell>
          <cell r="U11484">
            <v>0</v>
          </cell>
          <cell r="V11484">
            <v>0</v>
          </cell>
        </row>
        <row r="11485">
          <cell r="D11485" t="str">
            <v>GENCASA THANH HÓA</v>
          </cell>
          <cell r="M11485" t="str">
            <v>﻿Đang hoạt động</v>
          </cell>
          <cell r="N11485">
            <v>42731</v>
          </cell>
          <cell r="Q11485">
            <v>1</v>
          </cell>
          <cell r="T11485">
            <v>0</v>
          </cell>
          <cell r="U11485">
            <v>0</v>
          </cell>
          <cell r="V11485">
            <v>0</v>
          </cell>
        </row>
        <row r="11486">
          <cell r="D11486" t="str">
            <v>BLUE OCEAN</v>
          </cell>
          <cell r="M11486" t="str">
            <v>﻿Đang hoạt động</v>
          </cell>
          <cell r="N11486">
            <v>42727</v>
          </cell>
          <cell r="Q11486">
            <v>1</v>
          </cell>
          <cell r="T11486">
            <v>0</v>
          </cell>
          <cell r="U11486">
            <v>0</v>
          </cell>
          <cell r="V11486">
            <v>0</v>
          </cell>
        </row>
        <row r="11487">
          <cell r="D11487" t="str">
            <v>BÌNH MINH</v>
          </cell>
          <cell r="M11487" t="str">
            <v>﻿Đang hoạt động</v>
          </cell>
          <cell r="N11487">
            <v>42730</v>
          </cell>
          <cell r="Q11487">
            <v>1</v>
          </cell>
          <cell r="T11487">
            <v>0</v>
          </cell>
          <cell r="U11487">
            <v>0</v>
          </cell>
          <cell r="V11487">
            <v>0</v>
          </cell>
        </row>
        <row r="11488">
          <cell r="D11488" t="str">
            <v>ĐẮK NÔNG</v>
          </cell>
          <cell r="M11488" t="str">
            <v>﻿Đang hoạt động</v>
          </cell>
          <cell r="N11488">
            <v>42726</v>
          </cell>
          <cell r="Q11488">
            <v>1</v>
          </cell>
          <cell r="T11488">
            <v>0</v>
          </cell>
          <cell r="U11488">
            <v>0</v>
          </cell>
          <cell r="V11488">
            <v>0</v>
          </cell>
        </row>
        <row r="11489">
          <cell r="D11489" t="str">
            <v>BLUE OCEAN</v>
          </cell>
          <cell r="M11489" t="str">
            <v>﻿Đang hoạt động</v>
          </cell>
          <cell r="N11489">
            <v>42727</v>
          </cell>
          <cell r="Q11489">
            <v>1</v>
          </cell>
          <cell r="T11489">
            <v>0</v>
          </cell>
          <cell r="U11489">
            <v>0</v>
          </cell>
          <cell r="V11489">
            <v>0</v>
          </cell>
        </row>
        <row r="11490">
          <cell r="D11490" t="str">
            <v>THE STARS 2</v>
          </cell>
          <cell r="M11490" t="str">
            <v>﻿Đang hoạt động</v>
          </cell>
          <cell r="N11490">
            <v>42726</v>
          </cell>
          <cell r="Q11490">
            <v>1</v>
          </cell>
          <cell r="T11490">
            <v>0</v>
          </cell>
          <cell r="U11490">
            <v>0</v>
          </cell>
          <cell r="V11490">
            <v>0</v>
          </cell>
        </row>
        <row r="11491">
          <cell r="D11491" t="str">
            <v>CÀ MAU</v>
          </cell>
          <cell r="M11491" t="str">
            <v>﻿Đang hoạt động</v>
          </cell>
          <cell r="N11491">
            <v>42726</v>
          </cell>
          <cell r="Q11491">
            <v>1</v>
          </cell>
          <cell r="T11491">
            <v>0</v>
          </cell>
          <cell r="U11491">
            <v>0</v>
          </cell>
          <cell r="V11491">
            <v>0</v>
          </cell>
        </row>
        <row r="11492">
          <cell r="D11492" t="str">
            <v>THE STARS 2</v>
          </cell>
          <cell r="M11492" t="str">
            <v>﻿Đang hoạt động</v>
          </cell>
          <cell r="N11492">
            <v>42726</v>
          </cell>
          <cell r="Q11492">
            <v>1</v>
          </cell>
          <cell r="T11492">
            <v>0</v>
          </cell>
          <cell r="U11492">
            <v>0</v>
          </cell>
          <cell r="V11492">
            <v>0</v>
          </cell>
        </row>
        <row r="11493">
          <cell r="D11493" t="str">
            <v>GENCASA LONG BIÊN</v>
          </cell>
          <cell r="M11493" t="str">
            <v>﻿Đang hoạt động</v>
          </cell>
          <cell r="N11493">
            <v>42768</v>
          </cell>
          <cell r="Q11493">
            <v>1</v>
          </cell>
          <cell r="T11493">
            <v>0</v>
          </cell>
          <cell r="U11493">
            <v>0</v>
          </cell>
          <cell r="V11493">
            <v>0</v>
          </cell>
        </row>
        <row r="11494">
          <cell r="D11494" t="str">
            <v>THE STARS 2</v>
          </cell>
          <cell r="M11494" t="str">
            <v>﻿Đang hoạt động</v>
          </cell>
          <cell r="N11494">
            <v>42726</v>
          </cell>
          <cell r="Q11494">
            <v>1</v>
          </cell>
          <cell r="T11494">
            <v>0</v>
          </cell>
          <cell r="U11494">
            <v>0</v>
          </cell>
          <cell r="V11494">
            <v>0</v>
          </cell>
        </row>
        <row r="11495">
          <cell r="D11495" t="str">
            <v>THE STARS 2</v>
          </cell>
          <cell r="M11495" t="str">
            <v>﻿Đã nghỉ việc</v>
          </cell>
          <cell r="N11495">
            <v>42726</v>
          </cell>
          <cell r="Q11495">
            <v>0</v>
          </cell>
          <cell r="T11495">
            <v>0</v>
          </cell>
          <cell r="U11495">
            <v>0</v>
          </cell>
          <cell r="V11495">
            <v>0</v>
          </cell>
        </row>
        <row r="11496">
          <cell r="D11496" t="str">
            <v>GENCASA LAM SƠN</v>
          </cell>
          <cell r="M11496" t="str">
            <v>﻿Đang hoạt động</v>
          </cell>
          <cell r="N11496">
            <v>42731</v>
          </cell>
          <cell r="Q11496">
            <v>1</v>
          </cell>
          <cell r="T11496">
            <v>0</v>
          </cell>
          <cell r="U11496">
            <v>0</v>
          </cell>
          <cell r="V11496">
            <v>0</v>
          </cell>
        </row>
        <row r="11497">
          <cell r="D11497" t="str">
            <v>THIÊN SƠN</v>
          </cell>
          <cell r="M11497" t="str">
            <v>﻿Đang hoạt động</v>
          </cell>
          <cell r="N11497">
            <v>42794</v>
          </cell>
          <cell r="Q11497">
            <v>1</v>
          </cell>
          <cell r="T11497">
            <v>0</v>
          </cell>
          <cell r="U11497">
            <v>0</v>
          </cell>
          <cell r="V11497">
            <v>0</v>
          </cell>
        </row>
        <row r="11498">
          <cell r="D11498" t="str">
            <v>CÀ MAU</v>
          </cell>
          <cell r="M11498" t="str">
            <v>﻿Đang hoạt động</v>
          </cell>
          <cell r="N11498">
            <v>42726</v>
          </cell>
          <cell r="Q11498">
            <v>1</v>
          </cell>
          <cell r="T11498">
            <v>0</v>
          </cell>
          <cell r="U11498">
            <v>0</v>
          </cell>
          <cell r="V11498">
            <v>0</v>
          </cell>
        </row>
        <row r="11499">
          <cell r="D11499" t="str">
            <v>THE LIGHT</v>
          </cell>
          <cell r="M11499" t="str">
            <v>﻿Đang hoạt động</v>
          </cell>
          <cell r="N11499">
            <v>42726</v>
          </cell>
          <cell r="Q11499">
            <v>1</v>
          </cell>
          <cell r="T11499">
            <v>0</v>
          </cell>
          <cell r="U11499">
            <v>0</v>
          </cell>
          <cell r="V11499">
            <v>0</v>
          </cell>
        </row>
        <row r="11500">
          <cell r="D11500" t="str">
            <v>THANH HÓA</v>
          </cell>
          <cell r="M11500" t="str">
            <v>﻿Đang hoạt động</v>
          </cell>
          <cell r="N11500">
            <v>42731</v>
          </cell>
          <cell r="Q11500">
            <v>1</v>
          </cell>
          <cell r="T11500">
            <v>0</v>
          </cell>
          <cell r="U11500">
            <v>0</v>
          </cell>
          <cell r="V11500">
            <v>0</v>
          </cell>
        </row>
        <row r="11501">
          <cell r="D11501" t="str">
            <v>BLUE OCEAN</v>
          </cell>
          <cell r="M11501" t="str">
            <v>﻿Đang hoạt động</v>
          </cell>
          <cell r="N11501">
            <v>42731</v>
          </cell>
          <cell r="Q11501">
            <v>1</v>
          </cell>
          <cell r="T11501">
            <v>0</v>
          </cell>
          <cell r="U11501">
            <v>0</v>
          </cell>
          <cell r="V11501">
            <v>0</v>
          </cell>
        </row>
        <row r="11502">
          <cell r="D11502" t="str">
            <v>THANH HÓA</v>
          </cell>
          <cell r="M11502" t="str">
            <v>﻿Đang hoạt động</v>
          </cell>
          <cell r="N11502">
            <v>42731</v>
          </cell>
          <cell r="Q11502">
            <v>1</v>
          </cell>
          <cell r="T11502">
            <v>0</v>
          </cell>
          <cell r="U11502">
            <v>0</v>
          </cell>
          <cell r="V11502">
            <v>0</v>
          </cell>
        </row>
        <row r="11503">
          <cell r="D11503" t="str">
            <v>THANH HÓA</v>
          </cell>
          <cell r="M11503" t="str">
            <v>﻿Đang hoạt động</v>
          </cell>
          <cell r="N11503">
            <v>42731</v>
          </cell>
          <cell r="Q11503">
            <v>1</v>
          </cell>
          <cell r="T11503">
            <v>0</v>
          </cell>
          <cell r="U11503">
            <v>0</v>
          </cell>
          <cell r="V11503">
            <v>0</v>
          </cell>
        </row>
        <row r="11504">
          <cell r="D11504" t="str">
            <v>THE KEY</v>
          </cell>
          <cell r="M11504" t="str">
            <v>﻿Đang hoạt động</v>
          </cell>
          <cell r="N11504">
            <v>42727</v>
          </cell>
          <cell r="Q11504">
            <v>1</v>
          </cell>
          <cell r="T11504">
            <v>0</v>
          </cell>
          <cell r="U11504">
            <v>0</v>
          </cell>
          <cell r="V11504">
            <v>0</v>
          </cell>
        </row>
        <row r="11505">
          <cell r="D11505" t="str">
            <v>BÌNH MINH</v>
          </cell>
          <cell r="M11505" t="str">
            <v>﻿Đang hoạt động</v>
          </cell>
          <cell r="N11505">
            <v>42730</v>
          </cell>
          <cell r="Q11505">
            <v>1</v>
          </cell>
          <cell r="T11505">
            <v>0</v>
          </cell>
          <cell r="U11505">
            <v>0</v>
          </cell>
          <cell r="V11505">
            <v>0</v>
          </cell>
        </row>
        <row r="11506">
          <cell r="D11506" t="str">
            <v>THANH HÓA</v>
          </cell>
          <cell r="M11506" t="str">
            <v>﻿Đang hoạt động</v>
          </cell>
          <cell r="N11506">
            <v>42731</v>
          </cell>
          <cell r="Q11506">
            <v>1</v>
          </cell>
          <cell r="T11506">
            <v>0</v>
          </cell>
          <cell r="U11506">
            <v>0</v>
          </cell>
          <cell r="V11506">
            <v>0</v>
          </cell>
        </row>
        <row r="11507">
          <cell r="D11507" t="str">
            <v>THE STARS 2</v>
          </cell>
          <cell r="M11507" t="str">
            <v>﻿Đang hoạt động</v>
          </cell>
          <cell r="N11507">
            <v>42726</v>
          </cell>
          <cell r="Q11507">
            <v>0</v>
          </cell>
          <cell r="T11507">
            <v>0</v>
          </cell>
          <cell r="U11507">
            <v>1</v>
          </cell>
          <cell r="V11507">
            <v>0</v>
          </cell>
        </row>
        <row r="11508">
          <cell r="D11508" t="str">
            <v>BLUE OCEAN</v>
          </cell>
          <cell r="M11508" t="str">
            <v>﻿Đang hoạt động</v>
          </cell>
          <cell r="N11508">
            <v>42732</v>
          </cell>
          <cell r="Q11508">
            <v>1</v>
          </cell>
          <cell r="T11508">
            <v>0</v>
          </cell>
          <cell r="U11508">
            <v>0</v>
          </cell>
          <cell r="V11508">
            <v>0</v>
          </cell>
        </row>
        <row r="11509">
          <cell r="D11509" t="str">
            <v>GENCASA LAM SƠN</v>
          </cell>
          <cell r="M11509" t="str">
            <v>﻿Đang hoạt động</v>
          </cell>
          <cell r="N11509">
            <v>42731</v>
          </cell>
          <cell r="Q11509">
            <v>1</v>
          </cell>
          <cell r="T11509">
            <v>0</v>
          </cell>
          <cell r="U11509">
            <v>0</v>
          </cell>
          <cell r="V11509">
            <v>0</v>
          </cell>
        </row>
        <row r="11510">
          <cell r="D11510" t="str">
            <v>BLUE OCEAN</v>
          </cell>
          <cell r="M11510" t="str">
            <v>﻿Đang hoạt động</v>
          </cell>
          <cell r="N11510">
            <v>42727</v>
          </cell>
          <cell r="Q11510">
            <v>1</v>
          </cell>
          <cell r="T11510">
            <v>0</v>
          </cell>
          <cell r="U11510">
            <v>0</v>
          </cell>
          <cell r="V11510">
            <v>0</v>
          </cell>
        </row>
        <row r="11511">
          <cell r="D11511" t="str">
            <v>GENCASA LAM SƠN</v>
          </cell>
          <cell r="M11511" t="str">
            <v>﻿Đang hoạt động</v>
          </cell>
          <cell r="N11511">
            <v>42731</v>
          </cell>
          <cell r="Q11511">
            <v>1</v>
          </cell>
          <cell r="T11511">
            <v>0</v>
          </cell>
          <cell r="U11511">
            <v>0</v>
          </cell>
          <cell r="V11511">
            <v>0</v>
          </cell>
        </row>
        <row r="11512">
          <cell r="D11512" t="str">
            <v>GENCASA LẠNG SƠN</v>
          </cell>
          <cell r="M11512" t="str">
            <v>﻿Đang hoạt động</v>
          </cell>
          <cell r="N11512">
            <v>42726</v>
          </cell>
          <cell r="Q11512">
            <v>1</v>
          </cell>
          <cell r="T11512">
            <v>0</v>
          </cell>
          <cell r="U11512">
            <v>0</v>
          </cell>
          <cell r="V11512">
            <v>0</v>
          </cell>
        </row>
        <row r="11513">
          <cell r="D11513" t="str">
            <v>BÌNH MINH</v>
          </cell>
          <cell r="M11513" t="str">
            <v>﻿Đang hoạt động</v>
          </cell>
          <cell r="N11513">
            <v>42730</v>
          </cell>
          <cell r="Q11513">
            <v>1</v>
          </cell>
          <cell r="T11513">
            <v>0</v>
          </cell>
          <cell r="U11513">
            <v>0</v>
          </cell>
          <cell r="V11513">
            <v>0</v>
          </cell>
        </row>
        <row r="11514">
          <cell r="D11514" t="str">
            <v>GENCASA LONG BIÊN</v>
          </cell>
          <cell r="M11514" t="str">
            <v>﻿Đang hoạt động</v>
          </cell>
          <cell r="N11514">
            <v>42727</v>
          </cell>
          <cell r="Q11514">
            <v>1</v>
          </cell>
          <cell r="T11514">
            <v>0</v>
          </cell>
          <cell r="U11514">
            <v>0</v>
          </cell>
          <cell r="V11514">
            <v>0</v>
          </cell>
        </row>
        <row r="11515">
          <cell r="D11515" t="str">
            <v>BLUE OCEAN</v>
          </cell>
          <cell r="M11515" t="str">
            <v>﻿Đang hoạt động</v>
          </cell>
          <cell r="N11515">
            <v>42732</v>
          </cell>
          <cell r="Q11515">
            <v>1</v>
          </cell>
          <cell r="T11515">
            <v>0</v>
          </cell>
          <cell r="U11515">
            <v>0</v>
          </cell>
          <cell r="V11515">
            <v>0</v>
          </cell>
        </row>
        <row r="11516">
          <cell r="D11516" t="str">
            <v>CÀ MAU</v>
          </cell>
          <cell r="M11516" t="str">
            <v>﻿Đang hoạt động</v>
          </cell>
          <cell r="N11516">
            <v>42726</v>
          </cell>
          <cell r="Q11516">
            <v>1</v>
          </cell>
          <cell r="T11516">
            <v>0</v>
          </cell>
          <cell r="U11516">
            <v>0</v>
          </cell>
          <cell r="V11516">
            <v>0</v>
          </cell>
        </row>
        <row r="11517">
          <cell r="D11517" t="str">
            <v>SPRING</v>
          </cell>
          <cell r="M11517" t="str">
            <v>﻿Đang hoạt động</v>
          </cell>
          <cell r="N11517">
            <v>42789</v>
          </cell>
          <cell r="Q11517">
            <v>1</v>
          </cell>
          <cell r="T11517">
            <v>0</v>
          </cell>
          <cell r="U11517">
            <v>0</v>
          </cell>
          <cell r="V11517">
            <v>0</v>
          </cell>
        </row>
        <row r="11518">
          <cell r="D11518" t="str">
            <v>THIÊN SƠN</v>
          </cell>
          <cell r="M11518" t="str">
            <v>﻿Đang hoạt động</v>
          </cell>
          <cell r="N11518">
            <v>42731</v>
          </cell>
          <cell r="Q11518">
            <v>1</v>
          </cell>
          <cell r="T11518">
            <v>0</v>
          </cell>
          <cell r="U11518">
            <v>0</v>
          </cell>
          <cell r="V11518">
            <v>0</v>
          </cell>
        </row>
        <row r="11519">
          <cell r="D11519" t="str">
            <v>SPRING</v>
          </cell>
          <cell r="M11519" t="str">
            <v>﻿Đang hoạt động</v>
          </cell>
          <cell r="N11519">
            <v>42731</v>
          </cell>
          <cell r="Q11519">
            <v>1</v>
          </cell>
          <cell r="T11519">
            <v>0</v>
          </cell>
          <cell r="U11519">
            <v>0</v>
          </cell>
          <cell r="V11519">
            <v>0</v>
          </cell>
        </row>
        <row r="11520">
          <cell r="D11520" t="str">
            <v>SPRING</v>
          </cell>
          <cell r="M11520" t="str">
            <v>﻿Đang hoạt động</v>
          </cell>
          <cell r="N11520">
            <v>42731</v>
          </cell>
          <cell r="Q11520">
            <v>1</v>
          </cell>
          <cell r="T11520">
            <v>0</v>
          </cell>
          <cell r="U11520">
            <v>0</v>
          </cell>
          <cell r="V11520">
            <v>0</v>
          </cell>
        </row>
        <row r="11521">
          <cell r="D11521" t="str">
            <v>BÌNH MINH</v>
          </cell>
          <cell r="M11521" t="str">
            <v>﻿Đang hoạt động</v>
          </cell>
          <cell r="N11521">
            <v>42730</v>
          </cell>
          <cell r="Q11521">
            <v>1</v>
          </cell>
          <cell r="T11521">
            <v>0</v>
          </cell>
          <cell r="U11521">
            <v>0</v>
          </cell>
          <cell r="V11521">
            <v>0</v>
          </cell>
        </row>
        <row r="11522">
          <cell r="D11522" t="str">
            <v>GENCASA LẠNG SƠN</v>
          </cell>
          <cell r="M11522" t="str">
            <v>﻿Đang hoạt động</v>
          </cell>
          <cell r="N11522">
            <v>42726</v>
          </cell>
          <cell r="Q11522">
            <v>0</v>
          </cell>
          <cell r="T11522">
            <v>0</v>
          </cell>
          <cell r="U11522">
            <v>1</v>
          </cell>
          <cell r="V11522">
            <v>0</v>
          </cell>
        </row>
        <row r="11523">
          <cell r="D11523" t="str">
            <v>THE LIGHT</v>
          </cell>
          <cell r="M11523" t="str">
            <v>﻿Đang hoạt động</v>
          </cell>
          <cell r="N11523">
            <v>42726</v>
          </cell>
          <cell r="Q11523">
            <v>1</v>
          </cell>
          <cell r="T11523">
            <v>0</v>
          </cell>
          <cell r="U11523">
            <v>0</v>
          </cell>
          <cell r="V11523">
            <v>0</v>
          </cell>
        </row>
        <row r="11524">
          <cell r="D11524" t="str">
            <v>SPRING</v>
          </cell>
          <cell r="M11524" t="str">
            <v>﻿Đang hoạt động</v>
          </cell>
          <cell r="N11524">
            <v>42731</v>
          </cell>
          <cell r="Q11524">
            <v>1</v>
          </cell>
          <cell r="T11524">
            <v>0</v>
          </cell>
          <cell r="U11524">
            <v>0</v>
          </cell>
          <cell r="V11524">
            <v>0</v>
          </cell>
        </row>
        <row r="11525">
          <cell r="D11525" t="str">
            <v>GENCASA LẠNG SƠN</v>
          </cell>
          <cell r="M11525" t="str">
            <v>﻿Đang hoạt động</v>
          </cell>
          <cell r="N11525">
            <v>42726</v>
          </cell>
          <cell r="Q11525">
            <v>1</v>
          </cell>
          <cell r="T11525">
            <v>0</v>
          </cell>
          <cell r="U11525">
            <v>0</v>
          </cell>
          <cell r="V11525">
            <v>0</v>
          </cell>
        </row>
        <row r="11526">
          <cell r="D11526" t="str">
            <v>SPRING</v>
          </cell>
          <cell r="M11526" t="str">
            <v>﻿Đang hoạt động</v>
          </cell>
          <cell r="N11526">
            <v>42731</v>
          </cell>
          <cell r="Q11526">
            <v>1</v>
          </cell>
          <cell r="T11526">
            <v>0</v>
          </cell>
          <cell r="U11526">
            <v>0</v>
          </cell>
          <cell r="V11526">
            <v>0</v>
          </cell>
        </row>
        <row r="11527">
          <cell r="D11527" t="str">
            <v>BÌNH MINH</v>
          </cell>
          <cell r="M11527" t="str">
            <v>﻿Đang hoạt động</v>
          </cell>
          <cell r="N11527">
            <v>42730</v>
          </cell>
          <cell r="Q11527">
            <v>1</v>
          </cell>
          <cell r="T11527">
            <v>0</v>
          </cell>
          <cell r="U11527">
            <v>0</v>
          </cell>
          <cell r="V11527">
            <v>0</v>
          </cell>
        </row>
        <row r="11528">
          <cell r="D11528" t="str">
            <v>BLUE OCEAN</v>
          </cell>
          <cell r="M11528" t="str">
            <v>﻿Đang hoạt động</v>
          </cell>
          <cell r="N11528">
            <v>42732</v>
          </cell>
          <cell r="Q11528">
            <v>1</v>
          </cell>
          <cell r="T11528">
            <v>0</v>
          </cell>
          <cell r="U11528">
            <v>0</v>
          </cell>
          <cell r="V11528">
            <v>0</v>
          </cell>
        </row>
        <row r="11529">
          <cell r="D11529" t="str">
            <v>BLUE WAVES</v>
          </cell>
          <cell r="M11529" t="str">
            <v>﻿Đang hoạt động</v>
          </cell>
          <cell r="N11529">
            <v>42725</v>
          </cell>
          <cell r="Q11529">
            <v>0</v>
          </cell>
          <cell r="T11529">
            <v>0</v>
          </cell>
          <cell r="U11529">
            <v>1</v>
          </cell>
          <cell r="V11529">
            <v>0</v>
          </cell>
        </row>
        <row r="11530">
          <cell r="D11530" t="str">
            <v>THE STARS 1</v>
          </cell>
          <cell r="M11530" t="str">
            <v>﻿Đang hoạt động</v>
          </cell>
          <cell r="N11530">
            <v>42604</v>
          </cell>
          <cell r="Q11530">
            <v>0</v>
          </cell>
          <cell r="T11530">
            <v>0</v>
          </cell>
          <cell r="U11530">
            <v>1</v>
          </cell>
          <cell r="V11530">
            <v>0</v>
          </cell>
        </row>
        <row r="11531">
          <cell r="D11531" t="str">
            <v>THIÊN SƠN</v>
          </cell>
          <cell r="M11531" t="str">
            <v>﻿Đang hoạt động</v>
          </cell>
          <cell r="N11531">
            <v>42731</v>
          </cell>
          <cell r="Q11531">
            <v>1</v>
          </cell>
          <cell r="T11531">
            <v>0</v>
          </cell>
          <cell r="U11531">
            <v>0</v>
          </cell>
          <cell r="V11531">
            <v>0</v>
          </cell>
        </row>
        <row r="11532">
          <cell r="D11532" t="str">
            <v>GENCASA LONG BIÊN</v>
          </cell>
          <cell r="M11532" t="str">
            <v>﻿Đang hoạt động</v>
          </cell>
          <cell r="N11532">
            <v>42727</v>
          </cell>
          <cell r="Q11532">
            <v>1</v>
          </cell>
          <cell r="T11532">
            <v>0</v>
          </cell>
          <cell r="U11532">
            <v>0</v>
          </cell>
          <cell r="V11532">
            <v>0</v>
          </cell>
        </row>
        <row r="11533">
          <cell r="D11533" t="str">
            <v>CÀ MAU</v>
          </cell>
          <cell r="M11533" t="str">
            <v>﻿Đang hoạt động</v>
          </cell>
          <cell r="N11533">
            <v>42726</v>
          </cell>
          <cell r="Q11533">
            <v>1</v>
          </cell>
          <cell r="T11533">
            <v>0</v>
          </cell>
          <cell r="U11533">
            <v>0</v>
          </cell>
          <cell r="V11533">
            <v>0</v>
          </cell>
        </row>
        <row r="11534">
          <cell r="D11534" t="str">
            <v>BLUE OCEAN</v>
          </cell>
          <cell r="M11534" t="str">
            <v>﻿Đang hoạt động</v>
          </cell>
          <cell r="N11534">
            <v>42727</v>
          </cell>
          <cell r="Q11534">
            <v>1</v>
          </cell>
          <cell r="T11534">
            <v>0</v>
          </cell>
          <cell r="U11534">
            <v>0</v>
          </cell>
          <cell r="V11534">
            <v>0</v>
          </cell>
        </row>
        <row r="11535">
          <cell r="D11535" t="str">
            <v>THE STARS 2</v>
          </cell>
          <cell r="M11535" t="str">
            <v>﻿Đang hoạt động</v>
          </cell>
          <cell r="N11535">
            <v>42726</v>
          </cell>
          <cell r="Q11535">
            <v>1</v>
          </cell>
          <cell r="T11535">
            <v>0</v>
          </cell>
          <cell r="U11535">
            <v>0</v>
          </cell>
          <cell r="V11535">
            <v>0</v>
          </cell>
        </row>
        <row r="11536">
          <cell r="D11536" t="str">
            <v>GENCASA LẠNG SƠN</v>
          </cell>
          <cell r="M11536" t="str">
            <v>﻿Đang hoạt động</v>
          </cell>
          <cell r="N11536">
            <v>42726</v>
          </cell>
          <cell r="Q11536">
            <v>1</v>
          </cell>
          <cell r="T11536">
            <v>0</v>
          </cell>
          <cell r="U11536">
            <v>0</v>
          </cell>
          <cell r="V11536">
            <v>0</v>
          </cell>
        </row>
        <row r="11537">
          <cell r="D11537" t="str">
            <v>VICTORY</v>
          </cell>
          <cell r="M11537" t="str">
            <v>﻿Đang hoạt động</v>
          </cell>
          <cell r="N11537">
            <v>42752</v>
          </cell>
          <cell r="Q11537">
            <v>1</v>
          </cell>
          <cell r="T11537">
            <v>0</v>
          </cell>
          <cell r="U11537">
            <v>0</v>
          </cell>
          <cell r="V11537">
            <v>0</v>
          </cell>
        </row>
        <row r="11538">
          <cell r="D11538" t="str">
            <v>SPRING</v>
          </cell>
          <cell r="M11538" t="str">
            <v>﻿Đang hoạt động</v>
          </cell>
          <cell r="N11538">
            <v>42731</v>
          </cell>
          <cell r="Q11538">
            <v>1</v>
          </cell>
          <cell r="T11538">
            <v>0</v>
          </cell>
          <cell r="U11538">
            <v>0</v>
          </cell>
          <cell r="V11538">
            <v>0</v>
          </cell>
        </row>
        <row r="11539">
          <cell r="D11539" t="str">
            <v>THIÊN SƠN</v>
          </cell>
          <cell r="M11539" t="str">
            <v>﻿Đang hoạt động</v>
          </cell>
          <cell r="N11539">
            <v>42731</v>
          </cell>
          <cell r="Q11539">
            <v>1</v>
          </cell>
          <cell r="T11539">
            <v>0</v>
          </cell>
          <cell r="U11539">
            <v>0</v>
          </cell>
          <cell r="V11539">
            <v>0</v>
          </cell>
        </row>
        <row r="11540">
          <cell r="D11540" t="str">
            <v>BLUE OCEAN</v>
          </cell>
          <cell r="M11540" t="str">
            <v>﻿Đang hoạt động</v>
          </cell>
          <cell r="N11540">
            <v>42727</v>
          </cell>
          <cell r="Q11540">
            <v>1</v>
          </cell>
          <cell r="T11540">
            <v>0</v>
          </cell>
          <cell r="U11540">
            <v>0</v>
          </cell>
          <cell r="V11540">
            <v>0</v>
          </cell>
        </row>
        <row r="11541">
          <cell r="D11541" t="str">
            <v>GENCASA LẠNG SƠN</v>
          </cell>
          <cell r="M11541" t="str">
            <v>﻿Đang hoạt động</v>
          </cell>
          <cell r="N11541">
            <v>42726</v>
          </cell>
          <cell r="Q11541">
            <v>1</v>
          </cell>
          <cell r="T11541">
            <v>0</v>
          </cell>
          <cell r="U11541">
            <v>0</v>
          </cell>
          <cell r="V11541">
            <v>0</v>
          </cell>
        </row>
        <row r="11542">
          <cell r="D11542" t="str">
            <v>GENCASA LẠNG SƠN</v>
          </cell>
          <cell r="M11542" t="str">
            <v>﻿Đang hoạt động</v>
          </cell>
          <cell r="N11542">
            <v>42726</v>
          </cell>
          <cell r="Q11542">
            <v>1</v>
          </cell>
          <cell r="T11542">
            <v>0</v>
          </cell>
          <cell r="U11542">
            <v>0</v>
          </cell>
          <cell r="V11542">
            <v>0</v>
          </cell>
        </row>
        <row r="11543">
          <cell r="D11543" t="str">
            <v>CÀ MAU</v>
          </cell>
          <cell r="M11543" t="str">
            <v>﻿Đang hoạt động</v>
          </cell>
          <cell r="N11543">
            <v>42726</v>
          </cell>
          <cell r="Q11543">
            <v>1</v>
          </cell>
          <cell r="T11543">
            <v>0</v>
          </cell>
          <cell r="U11543">
            <v>0</v>
          </cell>
          <cell r="V11543">
            <v>0</v>
          </cell>
        </row>
        <row r="11544">
          <cell r="D11544" t="str">
            <v>GENCASA LẠNG SƠN</v>
          </cell>
          <cell r="M11544" t="str">
            <v>﻿Đang hoạt động</v>
          </cell>
          <cell r="N11544">
            <v>42726</v>
          </cell>
          <cell r="Q11544">
            <v>1</v>
          </cell>
          <cell r="T11544">
            <v>0</v>
          </cell>
          <cell r="U11544">
            <v>0</v>
          </cell>
          <cell r="V11544">
            <v>0</v>
          </cell>
        </row>
        <row r="11545">
          <cell r="D11545" t="str">
            <v>BÌNH MINH</v>
          </cell>
          <cell r="M11545" t="str">
            <v>﻿Đang hoạt động</v>
          </cell>
          <cell r="N11545">
            <v>42730</v>
          </cell>
          <cell r="Q11545">
            <v>1</v>
          </cell>
          <cell r="T11545">
            <v>0</v>
          </cell>
          <cell r="U11545">
            <v>0</v>
          </cell>
          <cell r="V11545">
            <v>0</v>
          </cell>
        </row>
        <row r="11546">
          <cell r="D11546" t="str">
            <v>GENCASA LẠNG SƠN</v>
          </cell>
          <cell r="M11546" t="str">
            <v>﻿Đang hoạt động</v>
          </cell>
          <cell r="N11546">
            <v>42726</v>
          </cell>
          <cell r="Q11546">
            <v>1</v>
          </cell>
          <cell r="T11546">
            <v>0</v>
          </cell>
          <cell r="U11546">
            <v>0</v>
          </cell>
          <cell r="V11546">
            <v>0</v>
          </cell>
        </row>
        <row r="11547">
          <cell r="D11547" t="str">
            <v>GENCASA LONG BIÊN</v>
          </cell>
          <cell r="M11547" t="str">
            <v>﻿Đang hoạt động</v>
          </cell>
          <cell r="N11547">
            <v>42731</v>
          </cell>
          <cell r="Q11547">
            <v>1</v>
          </cell>
          <cell r="T11547">
            <v>0</v>
          </cell>
          <cell r="U11547">
            <v>0</v>
          </cell>
          <cell r="V11547">
            <v>0</v>
          </cell>
        </row>
        <row r="11548">
          <cell r="D11548" t="str">
            <v>THIÊN SƠN</v>
          </cell>
          <cell r="M11548" t="str">
            <v>﻿Đang hoạt động</v>
          </cell>
          <cell r="N11548">
            <v>42731</v>
          </cell>
          <cell r="Q11548">
            <v>1</v>
          </cell>
          <cell r="T11548">
            <v>0</v>
          </cell>
          <cell r="U11548">
            <v>0</v>
          </cell>
          <cell r="V11548">
            <v>0</v>
          </cell>
        </row>
        <row r="11549">
          <cell r="D11549" t="str">
            <v>BLUE OCEAN</v>
          </cell>
          <cell r="M11549" t="str">
            <v>﻿Đang hoạt động</v>
          </cell>
          <cell r="N11549">
            <v>42727</v>
          </cell>
          <cell r="Q11549">
            <v>1</v>
          </cell>
          <cell r="T11549">
            <v>0</v>
          </cell>
          <cell r="U11549">
            <v>0</v>
          </cell>
          <cell r="V11549">
            <v>0</v>
          </cell>
        </row>
        <row r="11550">
          <cell r="D11550" t="str">
            <v>THE STARS 2</v>
          </cell>
          <cell r="M11550" t="str">
            <v>﻿Đang hoạt động</v>
          </cell>
          <cell r="N11550">
            <v>42726</v>
          </cell>
          <cell r="Q11550">
            <v>1</v>
          </cell>
          <cell r="T11550">
            <v>0</v>
          </cell>
          <cell r="U11550">
            <v>0</v>
          </cell>
          <cell r="V11550">
            <v>0</v>
          </cell>
        </row>
        <row r="11551">
          <cell r="D11551" t="str">
            <v>GENCASA LONG BIÊN</v>
          </cell>
          <cell r="M11551" t="str">
            <v>﻿Đang hoạt động</v>
          </cell>
          <cell r="N11551">
            <v>42730</v>
          </cell>
          <cell r="Q11551">
            <v>1</v>
          </cell>
          <cell r="T11551">
            <v>0</v>
          </cell>
          <cell r="U11551">
            <v>0</v>
          </cell>
          <cell r="V11551">
            <v>0</v>
          </cell>
        </row>
        <row r="11552">
          <cell r="D11552" t="str">
            <v>GENCASA LẠNG SƠN</v>
          </cell>
          <cell r="M11552" t="str">
            <v>﻿Đang hoạt động</v>
          </cell>
          <cell r="N11552">
            <v>42726</v>
          </cell>
          <cell r="Q11552">
            <v>0</v>
          </cell>
          <cell r="T11552">
            <v>0</v>
          </cell>
          <cell r="U11552">
            <v>1</v>
          </cell>
          <cell r="V11552">
            <v>0</v>
          </cell>
        </row>
        <row r="11553">
          <cell r="D11553" t="str">
            <v>THIÊN SƠN</v>
          </cell>
          <cell r="M11553" t="str">
            <v>﻿Đang hoạt động</v>
          </cell>
          <cell r="N11553">
            <v>42731</v>
          </cell>
          <cell r="Q11553">
            <v>1</v>
          </cell>
          <cell r="T11553">
            <v>0</v>
          </cell>
          <cell r="U11553">
            <v>0</v>
          </cell>
          <cell r="V11553">
            <v>0</v>
          </cell>
        </row>
        <row r="11554">
          <cell r="D11554" t="str">
            <v>GENCASA THANH HÓA</v>
          </cell>
          <cell r="M11554" t="str">
            <v>﻿Đang hoạt động</v>
          </cell>
          <cell r="N11554">
            <v>42731</v>
          </cell>
          <cell r="Q11554">
            <v>1</v>
          </cell>
          <cell r="T11554">
            <v>0</v>
          </cell>
          <cell r="U11554">
            <v>0</v>
          </cell>
          <cell r="V11554">
            <v>0</v>
          </cell>
        </row>
        <row r="11555">
          <cell r="D11555" t="str">
            <v>GENCASA LONG BIÊN</v>
          </cell>
          <cell r="M11555" t="str">
            <v>﻿Đang hoạt động</v>
          </cell>
          <cell r="N11555">
            <v>42759</v>
          </cell>
          <cell r="Q11555">
            <v>1</v>
          </cell>
          <cell r="T11555">
            <v>0</v>
          </cell>
          <cell r="U11555">
            <v>0</v>
          </cell>
          <cell r="V11555">
            <v>0</v>
          </cell>
        </row>
        <row r="11556">
          <cell r="D11556" t="str">
            <v>THIÊN SƠN</v>
          </cell>
          <cell r="M11556" t="str">
            <v>﻿Đang hoạt động</v>
          </cell>
          <cell r="N11556">
            <v>42731</v>
          </cell>
          <cell r="Q11556">
            <v>1</v>
          </cell>
          <cell r="T11556">
            <v>0</v>
          </cell>
          <cell r="U11556">
            <v>0</v>
          </cell>
          <cell r="V11556">
            <v>0</v>
          </cell>
        </row>
        <row r="11557">
          <cell r="D11557" t="str">
            <v>THIÊN SƠN</v>
          </cell>
          <cell r="M11557" t="str">
            <v>﻿Đang hoạt động</v>
          </cell>
          <cell r="N11557">
            <v>42731</v>
          </cell>
          <cell r="Q11557">
            <v>1</v>
          </cell>
          <cell r="T11557">
            <v>0</v>
          </cell>
          <cell r="U11557">
            <v>0</v>
          </cell>
          <cell r="V11557">
            <v>0</v>
          </cell>
        </row>
        <row r="11558">
          <cell r="D11558" t="str">
            <v>GENCASA LONG BIÊN</v>
          </cell>
          <cell r="M11558" t="str">
            <v>﻿Đã nghỉ việc</v>
          </cell>
          <cell r="N11558">
            <v>42727</v>
          </cell>
          <cell r="Q11558">
            <v>0</v>
          </cell>
          <cell r="T11558">
            <v>0</v>
          </cell>
          <cell r="U11558">
            <v>0</v>
          </cell>
          <cell r="V11558">
            <v>0</v>
          </cell>
        </row>
        <row r="11559">
          <cell r="D11559" t="str">
            <v>GENCASA THANH HÓA</v>
          </cell>
          <cell r="M11559" t="str">
            <v>﻿Đang hoạt động</v>
          </cell>
          <cell r="N11559">
            <v>42731</v>
          </cell>
          <cell r="Q11559">
            <v>1</v>
          </cell>
          <cell r="T11559">
            <v>0</v>
          </cell>
          <cell r="U11559">
            <v>0</v>
          </cell>
          <cell r="V11559">
            <v>0</v>
          </cell>
        </row>
        <row r="11560">
          <cell r="D11560" t="str">
            <v>BLUE OCEAN</v>
          </cell>
          <cell r="M11560" t="str">
            <v>﻿Đang hoạt động</v>
          </cell>
          <cell r="N11560">
            <v>42731</v>
          </cell>
          <cell r="Q11560">
            <v>1</v>
          </cell>
          <cell r="T11560">
            <v>0</v>
          </cell>
          <cell r="U11560">
            <v>0</v>
          </cell>
          <cell r="V11560">
            <v>0</v>
          </cell>
        </row>
        <row r="11561">
          <cell r="D11561" t="str">
            <v>Group Retail Team</v>
          </cell>
          <cell r="M11561" t="str">
            <v>﻿Đang hoạt động</v>
          </cell>
          <cell r="N11561">
            <v>42731</v>
          </cell>
          <cell r="Q11561">
            <v>0</v>
          </cell>
          <cell r="T11561">
            <v>0</v>
          </cell>
          <cell r="U11561">
            <v>0</v>
          </cell>
          <cell r="V11561">
            <v>0</v>
          </cell>
        </row>
        <row r="11562">
          <cell r="D11562" t="str">
            <v>THIÊN SƠN</v>
          </cell>
          <cell r="M11562" t="str">
            <v>﻿Đang hoạt động</v>
          </cell>
          <cell r="N11562">
            <v>42731</v>
          </cell>
          <cell r="Q11562">
            <v>1</v>
          </cell>
          <cell r="T11562">
            <v>0</v>
          </cell>
          <cell r="U11562">
            <v>0</v>
          </cell>
          <cell r="V11562">
            <v>0</v>
          </cell>
        </row>
        <row r="11563">
          <cell r="D11563" t="str">
            <v>GENCASA LONG BIÊN</v>
          </cell>
          <cell r="M11563" t="str">
            <v>﻿Đã nghỉ việc</v>
          </cell>
          <cell r="N11563">
            <v>42727</v>
          </cell>
          <cell r="Q11563">
            <v>0</v>
          </cell>
          <cell r="T11563">
            <v>0</v>
          </cell>
          <cell r="U11563">
            <v>0</v>
          </cell>
          <cell r="V11563">
            <v>0</v>
          </cell>
        </row>
        <row r="11564">
          <cell r="D11564" t="str">
            <v>CÀ MAU</v>
          </cell>
          <cell r="M11564" t="str">
            <v>﻿Đang hoạt động</v>
          </cell>
          <cell r="N11564">
            <v>42726</v>
          </cell>
          <cell r="Q11564">
            <v>1</v>
          </cell>
          <cell r="T11564">
            <v>0</v>
          </cell>
          <cell r="U11564">
            <v>0</v>
          </cell>
          <cell r="V11564">
            <v>0</v>
          </cell>
        </row>
        <row r="11565">
          <cell r="D11565" t="str">
            <v>SPRING</v>
          </cell>
          <cell r="M11565" t="str">
            <v>﻿Đang hoạt động</v>
          </cell>
          <cell r="N11565">
            <v>42731</v>
          </cell>
          <cell r="Q11565">
            <v>1</v>
          </cell>
          <cell r="T11565">
            <v>0</v>
          </cell>
          <cell r="U11565">
            <v>0</v>
          </cell>
          <cell r="V11565">
            <v>0</v>
          </cell>
        </row>
        <row r="11566">
          <cell r="D11566" t="str">
            <v>THE QUEEN</v>
          </cell>
          <cell r="M11566" t="str">
            <v>﻿Đang hoạt động</v>
          </cell>
          <cell r="N11566">
            <v>42731</v>
          </cell>
          <cell r="Q11566">
            <v>1</v>
          </cell>
          <cell r="T11566">
            <v>0</v>
          </cell>
          <cell r="U11566">
            <v>0</v>
          </cell>
          <cell r="V11566">
            <v>0</v>
          </cell>
        </row>
        <row r="11567">
          <cell r="D11567" t="str">
            <v>THIÊN SƠN</v>
          </cell>
          <cell r="M11567" t="str">
            <v>﻿Đang hoạt động</v>
          </cell>
          <cell r="N11567">
            <v>42731</v>
          </cell>
          <cell r="Q11567">
            <v>1</v>
          </cell>
          <cell r="T11567">
            <v>0</v>
          </cell>
          <cell r="U11567">
            <v>0</v>
          </cell>
          <cell r="V11567">
            <v>0</v>
          </cell>
        </row>
        <row r="11568">
          <cell r="D11568" t="str">
            <v>THIÊN SƠN</v>
          </cell>
          <cell r="M11568" t="str">
            <v>﻿Đang hoạt động</v>
          </cell>
          <cell r="N11568">
            <v>42731</v>
          </cell>
          <cell r="Q11568">
            <v>1</v>
          </cell>
          <cell r="T11568">
            <v>0</v>
          </cell>
          <cell r="U11568">
            <v>0</v>
          </cell>
          <cell r="V11568">
            <v>0</v>
          </cell>
        </row>
        <row r="11569">
          <cell r="D11569" t="str">
            <v>VICTORY</v>
          </cell>
          <cell r="M11569" t="str">
            <v>﻿Đang hoạt động</v>
          </cell>
          <cell r="N11569">
            <v>42730</v>
          </cell>
          <cell r="Q11569">
            <v>1</v>
          </cell>
          <cell r="T11569">
            <v>0</v>
          </cell>
          <cell r="U11569">
            <v>0</v>
          </cell>
          <cell r="V11569">
            <v>0</v>
          </cell>
        </row>
        <row r="11570">
          <cell r="D11570" t="str">
            <v>GENCASA LAM SƠN</v>
          </cell>
          <cell r="M11570" t="str">
            <v>﻿Đang hoạt động</v>
          </cell>
          <cell r="N11570">
            <v>42746</v>
          </cell>
          <cell r="Q11570">
            <v>1</v>
          </cell>
          <cell r="T11570">
            <v>0</v>
          </cell>
          <cell r="U11570">
            <v>0</v>
          </cell>
          <cell r="V11570">
            <v>0</v>
          </cell>
        </row>
        <row r="11571">
          <cell r="D11571" t="str">
            <v>CÀ MAU</v>
          </cell>
          <cell r="M11571" t="str">
            <v>﻿Đang hoạt động</v>
          </cell>
          <cell r="N11571">
            <v>42726</v>
          </cell>
          <cell r="Q11571">
            <v>1</v>
          </cell>
          <cell r="T11571">
            <v>0</v>
          </cell>
          <cell r="U11571">
            <v>0</v>
          </cell>
          <cell r="V11571">
            <v>0</v>
          </cell>
        </row>
        <row r="11572">
          <cell r="D11572" t="str">
            <v>BÌNH MINH</v>
          </cell>
          <cell r="M11572" t="str">
            <v>﻿Đang hoạt động</v>
          </cell>
          <cell r="N11572">
            <v>42730</v>
          </cell>
          <cell r="Q11572">
            <v>1</v>
          </cell>
          <cell r="T11572">
            <v>0</v>
          </cell>
          <cell r="U11572">
            <v>0</v>
          </cell>
          <cell r="V11572">
            <v>0</v>
          </cell>
        </row>
        <row r="11573">
          <cell r="D11573" t="str">
            <v>GENCASA THANH HÓA</v>
          </cell>
          <cell r="M11573" t="str">
            <v>﻿Đang hoạt động</v>
          </cell>
          <cell r="N11573">
            <v>42731</v>
          </cell>
          <cell r="Q11573">
            <v>1</v>
          </cell>
          <cell r="T11573">
            <v>0</v>
          </cell>
          <cell r="U11573">
            <v>0</v>
          </cell>
          <cell r="V11573">
            <v>0</v>
          </cell>
        </row>
        <row r="11574">
          <cell r="D11574" t="str">
            <v>THE SKY</v>
          </cell>
          <cell r="M11574" t="str">
            <v>﻿Đang hoạt động</v>
          </cell>
          <cell r="N11574">
            <v>42726</v>
          </cell>
          <cell r="Q11574">
            <v>1</v>
          </cell>
          <cell r="T11574">
            <v>0</v>
          </cell>
          <cell r="U11574">
            <v>0</v>
          </cell>
          <cell r="V11574">
            <v>0</v>
          </cell>
        </row>
        <row r="11575">
          <cell r="D11575" t="str">
            <v>GENCASA LONG BIÊN</v>
          </cell>
          <cell r="M11575" t="str">
            <v>﻿Đang hoạt động</v>
          </cell>
          <cell r="N11575">
            <v>42727</v>
          </cell>
          <cell r="Q11575">
            <v>1</v>
          </cell>
          <cell r="T11575">
            <v>0</v>
          </cell>
          <cell r="U11575">
            <v>0</v>
          </cell>
          <cell r="V11575">
            <v>0</v>
          </cell>
        </row>
        <row r="11576">
          <cell r="D11576" t="str">
            <v>GENCASA LAM SƠN</v>
          </cell>
          <cell r="M11576" t="str">
            <v>﻿Đang hoạt động</v>
          </cell>
          <cell r="N11576">
            <v>42731</v>
          </cell>
          <cell r="Q11576">
            <v>1</v>
          </cell>
          <cell r="T11576">
            <v>0</v>
          </cell>
          <cell r="U11576">
            <v>0</v>
          </cell>
          <cell r="V11576">
            <v>0</v>
          </cell>
        </row>
        <row r="11577">
          <cell r="D11577" t="str">
            <v>GENCASA HÀ ĐÔNG</v>
          </cell>
          <cell r="M11577" t="str">
            <v>﻿Đang hoạt động</v>
          </cell>
          <cell r="N11577">
            <v>42727</v>
          </cell>
          <cell r="Q11577">
            <v>1</v>
          </cell>
          <cell r="T11577">
            <v>0</v>
          </cell>
          <cell r="U11577">
            <v>0</v>
          </cell>
          <cell r="V11577">
            <v>0</v>
          </cell>
        </row>
        <row r="11578">
          <cell r="D11578" t="str">
            <v>THE KEY</v>
          </cell>
          <cell r="M11578" t="str">
            <v>﻿Đang hoạt động</v>
          </cell>
          <cell r="N11578">
            <v>42727</v>
          </cell>
          <cell r="Q11578">
            <v>0</v>
          </cell>
          <cell r="T11578">
            <v>0</v>
          </cell>
          <cell r="U11578">
            <v>1</v>
          </cell>
          <cell r="V11578">
            <v>0</v>
          </cell>
        </row>
        <row r="11579">
          <cell r="D11579" t="str">
            <v>BLUE OCEAN</v>
          </cell>
          <cell r="M11579" t="str">
            <v>﻿Đang hoạt động</v>
          </cell>
          <cell r="N11579">
            <v>42786</v>
          </cell>
          <cell r="Q11579">
            <v>1</v>
          </cell>
          <cell r="T11579">
            <v>0</v>
          </cell>
          <cell r="U11579">
            <v>0</v>
          </cell>
          <cell r="V11579">
            <v>0</v>
          </cell>
        </row>
        <row r="11580">
          <cell r="D11580" t="str">
            <v>THIÊN SƠN</v>
          </cell>
          <cell r="M11580" t="str">
            <v>﻿Đang hoạt động</v>
          </cell>
          <cell r="N11580">
            <v>42731</v>
          </cell>
          <cell r="Q11580">
            <v>0</v>
          </cell>
          <cell r="T11580">
            <v>0</v>
          </cell>
          <cell r="U11580">
            <v>1</v>
          </cell>
          <cell r="V11580">
            <v>0</v>
          </cell>
        </row>
        <row r="11581">
          <cell r="D11581" t="str">
            <v>THE KEY</v>
          </cell>
          <cell r="M11581" t="str">
            <v>﻿Đang hoạt động</v>
          </cell>
          <cell r="N11581">
            <v>42727</v>
          </cell>
          <cell r="Q11581">
            <v>1</v>
          </cell>
          <cell r="T11581">
            <v>0</v>
          </cell>
          <cell r="U11581">
            <v>0</v>
          </cell>
          <cell r="V11581">
            <v>0</v>
          </cell>
        </row>
        <row r="11582">
          <cell r="D11582" t="str">
            <v>GENCASA HÀ ĐÔNG</v>
          </cell>
          <cell r="M11582" t="str">
            <v>﻿Đang hoạt động</v>
          </cell>
          <cell r="N11582">
            <v>42731</v>
          </cell>
          <cell r="Q11582">
            <v>1</v>
          </cell>
          <cell r="T11582">
            <v>0</v>
          </cell>
          <cell r="U11582">
            <v>0</v>
          </cell>
          <cell r="V11582">
            <v>0</v>
          </cell>
        </row>
        <row r="11583">
          <cell r="D11583" t="str">
            <v>THIÊN SƠN</v>
          </cell>
          <cell r="M11583" t="str">
            <v>﻿Đang hoạt động</v>
          </cell>
          <cell r="N11583">
            <v>42731</v>
          </cell>
          <cell r="Q11583">
            <v>1</v>
          </cell>
          <cell r="T11583">
            <v>0</v>
          </cell>
          <cell r="U11583">
            <v>0</v>
          </cell>
          <cell r="V11583">
            <v>0</v>
          </cell>
        </row>
        <row r="11584">
          <cell r="D11584" t="str">
            <v>SPRING</v>
          </cell>
          <cell r="M11584" t="str">
            <v>﻿Đang hoạt động</v>
          </cell>
          <cell r="N11584">
            <v>42731</v>
          </cell>
          <cell r="Q11584">
            <v>1</v>
          </cell>
          <cell r="T11584">
            <v>0</v>
          </cell>
          <cell r="U11584">
            <v>0</v>
          </cell>
          <cell r="V11584">
            <v>0</v>
          </cell>
        </row>
        <row r="11585">
          <cell r="D11585" t="str">
            <v>THIÊN SƠN</v>
          </cell>
          <cell r="M11585" t="str">
            <v>﻿Đang hoạt động</v>
          </cell>
          <cell r="N11585">
            <v>42731</v>
          </cell>
          <cell r="Q11585">
            <v>1</v>
          </cell>
          <cell r="T11585">
            <v>0</v>
          </cell>
          <cell r="U11585">
            <v>0</v>
          </cell>
          <cell r="V11585">
            <v>0</v>
          </cell>
        </row>
        <row r="11586">
          <cell r="D11586" t="str">
            <v>SPRING</v>
          </cell>
          <cell r="M11586" t="str">
            <v>﻿Đang hoạt động</v>
          </cell>
          <cell r="N11586">
            <v>42731</v>
          </cell>
          <cell r="Q11586">
            <v>1</v>
          </cell>
          <cell r="T11586">
            <v>0</v>
          </cell>
          <cell r="U11586">
            <v>0</v>
          </cell>
          <cell r="V11586">
            <v>0</v>
          </cell>
        </row>
        <row r="11587">
          <cell r="D11587" t="str">
            <v>THIÊN SƠN</v>
          </cell>
          <cell r="M11587" t="str">
            <v>﻿Đang hoạt động</v>
          </cell>
          <cell r="N11587">
            <v>42731</v>
          </cell>
          <cell r="Q11587">
            <v>1</v>
          </cell>
          <cell r="T11587">
            <v>0</v>
          </cell>
          <cell r="U11587">
            <v>0</v>
          </cell>
          <cell r="V11587">
            <v>0</v>
          </cell>
        </row>
        <row r="11588">
          <cell r="D11588" t="str">
            <v>GENCASA THANH HÓA</v>
          </cell>
          <cell r="M11588" t="str">
            <v>﻿Đang hoạt động</v>
          </cell>
          <cell r="N11588">
            <v>42731</v>
          </cell>
          <cell r="Q11588">
            <v>1</v>
          </cell>
          <cell r="T11588">
            <v>0</v>
          </cell>
          <cell r="U11588">
            <v>0</v>
          </cell>
          <cell r="V11588">
            <v>0</v>
          </cell>
        </row>
        <row r="11589">
          <cell r="D11589" t="str">
            <v>GENCASA THANH HÓA</v>
          </cell>
          <cell r="M11589" t="str">
            <v>﻿Đang hoạt động</v>
          </cell>
          <cell r="N11589">
            <v>42731</v>
          </cell>
          <cell r="Q11589">
            <v>1</v>
          </cell>
          <cell r="T11589">
            <v>0</v>
          </cell>
          <cell r="U11589">
            <v>0</v>
          </cell>
          <cell r="V11589">
            <v>0</v>
          </cell>
        </row>
        <row r="11590">
          <cell r="D11590" t="str">
            <v>THIÊN SƠN</v>
          </cell>
          <cell r="M11590" t="str">
            <v>﻿Đang hoạt động</v>
          </cell>
          <cell r="N11590">
            <v>42731</v>
          </cell>
          <cell r="Q11590">
            <v>1</v>
          </cell>
          <cell r="T11590">
            <v>0</v>
          </cell>
          <cell r="U11590">
            <v>0</v>
          </cell>
          <cell r="V11590">
            <v>0</v>
          </cell>
        </row>
        <row r="11591">
          <cell r="D11591" t="str">
            <v>THE QUEEN</v>
          </cell>
          <cell r="M11591" t="str">
            <v>﻿Đang hoạt động</v>
          </cell>
          <cell r="N11591">
            <v>42731</v>
          </cell>
          <cell r="Q11591">
            <v>1</v>
          </cell>
          <cell r="T11591">
            <v>0</v>
          </cell>
          <cell r="U11591">
            <v>0</v>
          </cell>
          <cell r="V11591">
            <v>0</v>
          </cell>
        </row>
        <row r="11592">
          <cell r="D11592" t="str">
            <v>BLUE OCEAN</v>
          </cell>
          <cell r="M11592" t="str">
            <v>﻿Đang hoạt động</v>
          </cell>
          <cell r="N11592">
            <v>42727</v>
          </cell>
          <cell r="Q11592">
            <v>1</v>
          </cell>
          <cell r="T11592">
            <v>0</v>
          </cell>
          <cell r="U11592">
            <v>0</v>
          </cell>
          <cell r="V11592">
            <v>0</v>
          </cell>
        </row>
        <row r="11593">
          <cell r="D11593" t="str">
            <v>THE QUEEN</v>
          </cell>
          <cell r="M11593" t="str">
            <v>﻿Đang hoạt động</v>
          </cell>
          <cell r="N11593">
            <v>42731</v>
          </cell>
          <cell r="Q11593">
            <v>1</v>
          </cell>
          <cell r="T11593">
            <v>0</v>
          </cell>
          <cell r="U11593">
            <v>0</v>
          </cell>
          <cell r="V11593">
            <v>0</v>
          </cell>
        </row>
        <row r="11594">
          <cell r="D11594" t="str">
            <v>GENCASA LONG BIÊN</v>
          </cell>
          <cell r="M11594" t="str">
            <v>﻿Đang hoạt động</v>
          </cell>
          <cell r="N11594">
            <v>42731</v>
          </cell>
          <cell r="Q11594">
            <v>0</v>
          </cell>
          <cell r="T11594">
            <v>0</v>
          </cell>
          <cell r="U11594">
            <v>1</v>
          </cell>
          <cell r="V11594">
            <v>0</v>
          </cell>
        </row>
        <row r="11595">
          <cell r="D11595" t="str">
            <v>VICTORY</v>
          </cell>
          <cell r="M11595" t="str">
            <v>﻿Đang hoạt động</v>
          </cell>
          <cell r="N11595">
            <v>42730</v>
          </cell>
          <cell r="Q11595">
            <v>1</v>
          </cell>
          <cell r="T11595">
            <v>0</v>
          </cell>
          <cell r="U11595">
            <v>0</v>
          </cell>
          <cell r="V11595">
            <v>0</v>
          </cell>
        </row>
        <row r="11596">
          <cell r="D11596" t="str">
            <v>THIÊN SƠN</v>
          </cell>
          <cell r="M11596" t="str">
            <v>﻿Đang hoạt động</v>
          </cell>
          <cell r="N11596">
            <v>42731</v>
          </cell>
          <cell r="Q11596">
            <v>1</v>
          </cell>
          <cell r="T11596">
            <v>0</v>
          </cell>
          <cell r="U11596">
            <v>0</v>
          </cell>
          <cell r="V11596">
            <v>0</v>
          </cell>
        </row>
        <row r="11597">
          <cell r="D11597" t="str">
            <v>GENCASA LONG BIÊN</v>
          </cell>
          <cell r="M11597" t="str">
            <v>﻿Đang hoạt động</v>
          </cell>
          <cell r="N11597">
            <v>42727</v>
          </cell>
          <cell r="Q11597">
            <v>1</v>
          </cell>
          <cell r="T11597">
            <v>0</v>
          </cell>
          <cell r="U11597">
            <v>0</v>
          </cell>
          <cell r="V11597">
            <v>0</v>
          </cell>
        </row>
        <row r="11598">
          <cell r="D11598" t="str">
            <v>GENCASA THANH HÓA</v>
          </cell>
          <cell r="M11598" t="str">
            <v>﻿Đang hoạt động</v>
          </cell>
          <cell r="N11598">
            <v>42731</v>
          </cell>
          <cell r="Q11598">
            <v>0</v>
          </cell>
          <cell r="T11598">
            <v>0</v>
          </cell>
          <cell r="U11598">
            <v>1</v>
          </cell>
          <cell r="V11598">
            <v>0</v>
          </cell>
        </row>
        <row r="11599">
          <cell r="D11599" t="str">
            <v>VICTORY</v>
          </cell>
          <cell r="M11599" t="str">
            <v>﻿Đang hoạt động</v>
          </cell>
          <cell r="N11599">
            <v>42730</v>
          </cell>
          <cell r="Q11599">
            <v>1</v>
          </cell>
          <cell r="T11599">
            <v>0</v>
          </cell>
          <cell r="U11599">
            <v>0</v>
          </cell>
          <cell r="V11599">
            <v>0</v>
          </cell>
        </row>
        <row r="11600">
          <cell r="D11600" t="str">
            <v>GENCASA THANH HÓA</v>
          </cell>
          <cell r="M11600" t="str">
            <v>﻿Đang hoạt động</v>
          </cell>
          <cell r="N11600">
            <v>42731</v>
          </cell>
          <cell r="Q11600">
            <v>0</v>
          </cell>
          <cell r="T11600">
            <v>0</v>
          </cell>
          <cell r="U11600">
            <v>1</v>
          </cell>
          <cell r="V11600">
            <v>0</v>
          </cell>
        </row>
        <row r="11601">
          <cell r="D11601" t="str">
            <v>GENCASA THANH HÓA</v>
          </cell>
          <cell r="M11601" t="str">
            <v>﻿Đang hoạt động</v>
          </cell>
          <cell r="N11601">
            <v>42731</v>
          </cell>
          <cell r="Q11601">
            <v>0</v>
          </cell>
          <cell r="T11601">
            <v>0</v>
          </cell>
          <cell r="U11601">
            <v>1</v>
          </cell>
          <cell r="V11601">
            <v>0</v>
          </cell>
        </row>
        <row r="11602">
          <cell r="D11602" t="str">
            <v>GENCASA THANH HÓA</v>
          </cell>
          <cell r="M11602" t="str">
            <v>﻿Đang hoạt động</v>
          </cell>
          <cell r="N11602">
            <v>42731</v>
          </cell>
          <cell r="Q11602">
            <v>0</v>
          </cell>
          <cell r="T11602">
            <v>0</v>
          </cell>
          <cell r="U11602">
            <v>1</v>
          </cell>
          <cell r="V11602">
            <v>0</v>
          </cell>
        </row>
        <row r="11603">
          <cell r="D11603" t="str">
            <v>GENCASA LONG BIÊN</v>
          </cell>
          <cell r="M11603" t="str">
            <v>﻿Đã nghỉ việc</v>
          </cell>
          <cell r="N11603">
            <v>42731</v>
          </cell>
          <cell r="Q11603">
            <v>0</v>
          </cell>
          <cell r="T11603">
            <v>0</v>
          </cell>
          <cell r="U11603">
            <v>0</v>
          </cell>
          <cell r="V11603">
            <v>0</v>
          </cell>
        </row>
        <row r="11604">
          <cell r="D11604" t="str">
            <v>GENCASA NGHỆ AN</v>
          </cell>
          <cell r="M11604" t="str">
            <v>﻿Đang hoạt động</v>
          </cell>
          <cell r="N11604">
            <v>42790</v>
          </cell>
          <cell r="Q11604">
            <v>0</v>
          </cell>
          <cell r="T11604">
            <v>0</v>
          </cell>
          <cell r="U11604">
            <v>1</v>
          </cell>
          <cell r="V11604">
            <v>0</v>
          </cell>
        </row>
        <row r="11605">
          <cell r="D11605" t="str">
            <v>GENCASA LONG BIÊN</v>
          </cell>
          <cell r="M11605" t="str">
            <v>﻿Đang hoạt động</v>
          </cell>
          <cell r="N11605">
            <v>42727</v>
          </cell>
          <cell r="Q11605">
            <v>1</v>
          </cell>
          <cell r="T11605">
            <v>0</v>
          </cell>
          <cell r="U11605">
            <v>0</v>
          </cell>
          <cell r="V11605">
            <v>0</v>
          </cell>
        </row>
        <row r="11606">
          <cell r="D11606" t="str">
            <v>GENCASA LONG BIÊN</v>
          </cell>
          <cell r="M11606" t="str">
            <v>﻿Đang hoạt động</v>
          </cell>
          <cell r="N11606">
            <v>42727</v>
          </cell>
          <cell r="Q11606">
            <v>1</v>
          </cell>
          <cell r="T11606">
            <v>0</v>
          </cell>
          <cell r="U11606">
            <v>0</v>
          </cell>
          <cell r="V11606">
            <v>0</v>
          </cell>
        </row>
        <row r="11607">
          <cell r="D11607" t="str">
            <v>GENCASA LONG BIÊN</v>
          </cell>
          <cell r="M11607" t="str">
            <v>﻿Đang hoạt động</v>
          </cell>
          <cell r="N11607">
            <v>42727</v>
          </cell>
          <cell r="Q11607">
            <v>1</v>
          </cell>
          <cell r="T11607">
            <v>0</v>
          </cell>
          <cell r="U11607">
            <v>0</v>
          </cell>
          <cell r="V11607">
            <v>0</v>
          </cell>
        </row>
        <row r="11608">
          <cell r="D11608" t="str">
            <v>THIÊN SƠN</v>
          </cell>
          <cell r="M11608" t="str">
            <v>﻿Đang hoạt động</v>
          </cell>
          <cell r="N11608">
            <v>42751</v>
          </cell>
          <cell r="Q11608">
            <v>1</v>
          </cell>
          <cell r="T11608">
            <v>0</v>
          </cell>
          <cell r="U11608">
            <v>0</v>
          </cell>
          <cell r="V11608">
            <v>0</v>
          </cell>
        </row>
        <row r="11609">
          <cell r="D11609" t="str">
            <v>THE POWER</v>
          </cell>
          <cell r="M11609" t="str">
            <v>﻿Đang hoạt động</v>
          </cell>
          <cell r="N11609">
            <v>42731</v>
          </cell>
          <cell r="Q11609">
            <v>1</v>
          </cell>
          <cell r="T11609">
            <v>0</v>
          </cell>
          <cell r="U11609">
            <v>0</v>
          </cell>
          <cell r="V11609">
            <v>0</v>
          </cell>
        </row>
        <row r="11610">
          <cell r="D11610" t="str">
            <v>PHI MÃ</v>
          </cell>
          <cell r="M11610" t="str">
            <v>﻿Đang hoạt động</v>
          </cell>
          <cell r="N11610">
            <v>42731</v>
          </cell>
          <cell r="Q11610">
            <v>1</v>
          </cell>
          <cell r="T11610">
            <v>0</v>
          </cell>
          <cell r="U11610">
            <v>0</v>
          </cell>
          <cell r="V11610">
            <v>0</v>
          </cell>
        </row>
        <row r="11611">
          <cell r="D11611" t="str">
            <v>SUNFLOWER</v>
          </cell>
          <cell r="M11611" t="str">
            <v>﻿Đang hoạt động</v>
          </cell>
          <cell r="N11611">
            <v>42731</v>
          </cell>
          <cell r="Q11611">
            <v>1</v>
          </cell>
          <cell r="T11611">
            <v>0</v>
          </cell>
          <cell r="U11611">
            <v>0</v>
          </cell>
          <cell r="V11611">
            <v>0</v>
          </cell>
        </row>
        <row r="11612">
          <cell r="D11612" t="str">
            <v>EIB MIỀN NAM 1</v>
          </cell>
          <cell r="M11612" t="str">
            <v>﻿Đã nghỉ việc</v>
          </cell>
          <cell r="N11612">
            <v>42731</v>
          </cell>
          <cell r="Q11612">
            <v>0</v>
          </cell>
          <cell r="T11612">
            <v>0</v>
          </cell>
          <cell r="U11612">
            <v>0</v>
          </cell>
          <cell r="V11612">
            <v>0</v>
          </cell>
        </row>
        <row r="11613">
          <cell r="D11613" t="str">
            <v>SUNFLOWER</v>
          </cell>
          <cell r="M11613" t="str">
            <v>﻿Đang hoạt động</v>
          </cell>
          <cell r="N11613">
            <v>42731</v>
          </cell>
          <cell r="Q11613">
            <v>1</v>
          </cell>
          <cell r="T11613">
            <v>0</v>
          </cell>
          <cell r="U11613">
            <v>0</v>
          </cell>
          <cell r="V11613">
            <v>0</v>
          </cell>
        </row>
        <row r="11614">
          <cell r="D11614" t="str">
            <v>MEGA</v>
          </cell>
          <cell r="M11614" t="str">
            <v>﻿Đang hoạt động</v>
          </cell>
          <cell r="N11614">
            <v>42733</v>
          </cell>
          <cell r="Q11614">
            <v>1</v>
          </cell>
          <cell r="T11614">
            <v>0</v>
          </cell>
          <cell r="U11614">
            <v>0</v>
          </cell>
          <cell r="V11614">
            <v>0</v>
          </cell>
        </row>
        <row r="11615">
          <cell r="D11615" t="str">
            <v>LUCKY STAR</v>
          </cell>
          <cell r="M11615" t="str">
            <v>﻿Đang hoạt động</v>
          </cell>
          <cell r="N11615">
            <v>41878</v>
          </cell>
          <cell r="Q11615">
            <v>1</v>
          </cell>
          <cell r="T11615">
            <v>0</v>
          </cell>
          <cell r="U11615">
            <v>0</v>
          </cell>
          <cell r="V11615">
            <v>0</v>
          </cell>
        </row>
        <row r="11616">
          <cell r="D11616" t="str">
            <v>PHI MÃ</v>
          </cell>
          <cell r="M11616" t="str">
            <v>﻿Đang hoạt động</v>
          </cell>
          <cell r="N11616">
            <v>42731</v>
          </cell>
          <cell r="Q11616">
            <v>1</v>
          </cell>
          <cell r="T11616">
            <v>0</v>
          </cell>
          <cell r="U11616">
            <v>0</v>
          </cell>
          <cell r="V11616">
            <v>0</v>
          </cell>
        </row>
        <row r="11617">
          <cell r="D11617" t="str">
            <v>PHI MÃ</v>
          </cell>
          <cell r="M11617" t="str">
            <v>﻿Đang hoạt động</v>
          </cell>
          <cell r="N11617">
            <v>42731</v>
          </cell>
          <cell r="Q11617">
            <v>1</v>
          </cell>
          <cell r="T11617">
            <v>0</v>
          </cell>
          <cell r="U11617">
            <v>0</v>
          </cell>
          <cell r="V11617">
            <v>0</v>
          </cell>
        </row>
        <row r="11618">
          <cell r="D11618" t="str">
            <v>LION 1</v>
          </cell>
          <cell r="M11618" t="str">
            <v>﻿Đang hoạt động</v>
          </cell>
          <cell r="N11618">
            <v>42731</v>
          </cell>
          <cell r="Q11618">
            <v>1</v>
          </cell>
          <cell r="T11618">
            <v>0</v>
          </cell>
          <cell r="U11618">
            <v>0</v>
          </cell>
          <cell r="V11618">
            <v>0</v>
          </cell>
        </row>
        <row r="11619">
          <cell r="D11619" t="str">
            <v>THIÊN SƠN</v>
          </cell>
          <cell r="M11619" t="str">
            <v>﻿Đang hoạt động</v>
          </cell>
          <cell r="N11619">
            <v>42731</v>
          </cell>
          <cell r="Q11619">
            <v>1</v>
          </cell>
          <cell r="T11619">
            <v>0</v>
          </cell>
          <cell r="U11619">
            <v>0</v>
          </cell>
          <cell r="V11619">
            <v>0</v>
          </cell>
        </row>
        <row r="11620">
          <cell r="D11620" t="str">
            <v>GENCASA HÀ ĐÔNG</v>
          </cell>
          <cell r="M11620" t="str">
            <v>﻿Đang hoạt động</v>
          </cell>
          <cell r="N11620">
            <v>42752</v>
          </cell>
          <cell r="Q11620">
            <v>1</v>
          </cell>
          <cell r="T11620">
            <v>0</v>
          </cell>
          <cell r="U11620">
            <v>0</v>
          </cell>
          <cell r="V11620">
            <v>0</v>
          </cell>
        </row>
        <row r="11621">
          <cell r="D11621" t="str">
            <v>SUNFLOWER</v>
          </cell>
          <cell r="M11621" t="str">
            <v>﻿Đang hoạt động</v>
          </cell>
          <cell r="N11621">
            <v>42731</v>
          </cell>
          <cell r="Q11621">
            <v>1</v>
          </cell>
          <cell r="T11621">
            <v>0</v>
          </cell>
          <cell r="U11621">
            <v>0</v>
          </cell>
          <cell r="V11621">
            <v>0</v>
          </cell>
        </row>
        <row r="11622">
          <cell r="D11622" t="str">
            <v>F.B.I</v>
          </cell>
          <cell r="M11622" t="str">
            <v>﻿Đang hoạt động</v>
          </cell>
          <cell r="N11622">
            <v>42731</v>
          </cell>
          <cell r="Q11622">
            <v>1</v>
          </cell>
          <cell r="T11622">
            <v>0</v>
          </cell>
          <cell r="U11622">
            <v>0</v>
          </cell>
          <cell r="V11622">
            <v>0</v>
          </cell>
        </row>
        <row r="11623">
          <cell r="D11623" t="str">
            <v>DIAMOND</v>
          </cell>
          <cell r="M11623" t="str">
            <v>﻿Đang hoạt động</v>
          </cell>
          <cell r="N11623">
            <v>42731</v>
          </cell>
          <cell r="Q11623">
            <v>1</v>
          </cell>
          <cell r="T11623">
            <v>0</v>
          </cell>
          <cell r="U11623">
            <v>0</v>
          </cell>
          <cell r="V11623">
            <v>0</v>
          </cell>
        </row>
        <row r="11624">
          <cell r="D11624" t="str">
            <v>DIAMOND</v>
          </cell>
          <cell r="M11624" t="str">
            <v>﻿Đang hoạt động</v>
          </cell>
          <cell r="N11624">
            <v>42731</v>
          </cell>
          <cell r="Q11624">
            <v>1</v>
          </cell>
          <cell r="T11624">
            <v>0</v>
          </cell>
          <cell r="U11624">
            <v>0</v>
          </cell>
          <cell r="V11624">
            <v>0</v>
          </cell>
        </row>
        <row r="11625">
          <cell r="D11625" t="str">
            <v>THE SKY</v>
          </cell>
          <cell r="M11625" t="str">
            <v>﻿Đang hoạt động</v>
          </cell>
          <cell r="N11625">
            <v>42731</v>
          </cell>
          <cell r="Q11625">
            <v>1</v>
          </cell>
          <cell r="T11625">
            <v>0</v>
          </cell>
          <cell r="U11625">
            <v>0</v>
          </cell>
          <cell r="V11625">
            <v>0</v>
          </cell>
        </row>
        <row r="11626">
          <cell r="D11626" t="str">
            <v>SUNFLOWER</v>
          </cell>
          <cell r="M11626" t="str">
            <v>﻿Đang hoạt động</v>
          </cell>
          <cell r="N11626">
            <v>42731</v>
          </cell>
          <cell r="Q11626">
            <v>1</v>
          </cell>
          <cell r="T11626">
            <v>0</v>
          </cell>
          <cell r="U11626">
            <v>0</v>
          </cell>
          <cell r="V11626">
            <v>0</v>
          </cell>
        </row>
        <row r="11627">
          <cell r="D11627" t="str">
            <v>CÀ MAU</v>
          </cell>
          <cell r="M11627" t="str">
            <v>﻿Đang hoạt động</v>
          </cell>
          <cell r="N11627">
            <v>42726</v>
          </cell>
          <cell r="Q11627">
            <v>0</v>
          </cell>
          <cell r="T11627">
            <v>0</v>
          </cell>
          <cell r="U11627">
            <v>1</v>
          </cell>
          <cell r="V11627">
            <v>0</v>
          </cell>
        </row>
        <row r="11628">
          <cell r="D11628" t="str">
            <v>WHITE HORSE</v>
          </cell>
          <cell r="M11628" t="str">
            <v>﻿Đang hoạt động</v>
          </cell>
          <cell r="N11628">
            <v>42731</v>
          </cell>
          <cell r="Q11628">
            <v>1</v>
          </cell>
          <cell r="T11628">
            <v>0</v>
          </cell>
          <cell r="U11628">
            <v>0</v>
          </cell>
          <cell r="V11628">
            <v>0</v>
          </cell>
        </row>
        <row r="11629">
          <cell r="D11629" t="str">
            <v>COT GENCASA</v>
          </cell>
          <cell r="M11629" t="str">
            <v>﻿Đang hoạt động</v>
          </cell>
          <cell r="N11629">
            <v>42755</v>
          </cell>
          <cell r="Q11629">
            <v>1</v>
          </cell>
          <cell r="T11629">
            <v>0</v>
          </cell>
          <cell r="U11629">
            <v>0</v>
          </cell>
          <cell r="V11629">
            <v>0</v>
          </cell>
        </row>
        <row r="11630">
          <cell r="D11630" t="str">
            <v>F.B.I</v>
          </cell>
          <cell r="M11630" t="str">
            <v>﻿Đang hoạt động</v>
          </cell>
          <cell r="N11630">
            <v>42731</v>
          </cell>
          <cell r="Q11630">
            <v>1</v>
          </cell>
          <cell r="T11630">
            <v>0</v>
          </cell>
          <cell r="U11630">
            <v>0</v>
          </cell>
          <cell r="V11630">
            <v>0</v>
          </cell>
        </row>
        <row r="11631">
          <cell r="D11631" t="str">
            <v>COT GENCASA</v>
          </cell>
          <cell r="M11631" t="str">
            <v>﻿Đang hoạt động</v>
          </cell>
          <cell r="N11631">
            <v>42731</v>
          </cell>
          <cell r="Q11631">
            <v>1</v>
          </cell>
          <cell r="T11631">
            <v>0</v>
          </cell>
          <cell r="U11631">
            <v>0</v>
          </cell>
          <cell r="V11631">
            <v>0</v>
          </cell>
        </row>
        <row r="11632">
          <cell r="D11632" t="str">
            <v>GREEN DRAGON</v>
          </cell>
          <cell r="M11632" t="str">
            <v>﻿Đang hoạt động</v>
          </cell>
          <cell r="N11632">
            <v>42730</v>
          </cell>
          <cell r="Q11632">
            <v>1</v>
          </cell>
          <cell r="T11632">
            <v>0</v>
          </cell>
          <cell r="U11632">
            <v>0</v>
          </cell>
          <cell r="V11632">
            <v>0</v>
          </cell>
        </row>
        <row r="11633">
          <cell r="D11633" t="str">
            <v>DANANG1</v>
          </cell>
          <cell r="M11633" t="str">
            <v>﻿Đang hoạt động</v>
          </cell>
          <cell r="N11633">
            <v>42731</v>
          </cell>
          <cell r="Q11633">
            <v>1</v>
          </cell>
          <cell r="T11633">
            <v>0</v>
          </cell>
          <cell r="U11633">
            <v>0</v>
          </cell>
          <cell r="V11633">
            <v>0</v>
          </cell>
        </row>
        <row r="11634">
          <cell r="D11634" t="str">
            <v>THE SKY</v>
          </cell>
          <cell r="M11634" t="str">
            <v>﻿Đang hoạt động</v>
          </cell>
          <cell r="N11634">
            <v>42731</v>
          </cell>
          <cell r="Q11634">
            <v>1</v>
          </cell>
          <cell r="T11634">
            <v>0</v>
          </cell>
          <cell r="U11634">
            <v>0</v>
          </cell>
          <cell r="V11634">
            <v>0</v>
          </cell>
        </row>
        <row r="11635">
          <cell r="D11635" t="str">
            <v>GENCASA LONG BIÊN</v>
          </cell>
          <cell r="M11635" t="str">
            <v>﻿Đang hoạt động</v>
          </cell>
          <cell r="N11635">
            <v>42731</v>
          </cell>
          <cell r="Q11635">
            <v>0</v>
          </cell>
          <cell r="T11635">
            <v>0</v>
          </cell>
          <cell r="U11635">
            <v>1</v>
          </cell>
          <cell r="V11635">
            <v>0</v>
          </cell>
        </row>
        <row r="11636">
          <cell r="D11636" t="str">
            <v>GENCASA LONG BIÊN</v>
          </cell>
          <cell r="M11636" t="str">
            <v>﻿Đang hoạt động</v>
          </cell>
          <cell r="N11636">
            <v>42731</v>
          </cell>
          <cell r="Q11636">
            <v>0</v>
          </cell>
          <cell r="T11636">
            <v>0</v>
          </cell>
          <cell r="U11636">
            <v>1</v>
          </cell>
          <cell r="V11636">
            <v>0</v>
          </cell>
        </row>
        <row r="11637">
          <cell r="D11637" t="str">
            <v>ELITE</v>
          </cell>
          <cell r="M11637" t="str">
            <v>﻿Đang hoạt động</v>
          </cell>
          <cell r="N11637">
            <v>42731</v>
          </cell>
          <cell r="Q11637">
            <v>1</v>
          </cell>
          <cell r="T11637">
            <v>0</v>
          </cell>
          <cell r="U11637">
            <v>0</v>
          </cell>
          <cell r="V11637">
            <v>0</v>
          </cell>
        </row>
        <row r="11638">
          <cell r="D11638" t="str">
            <v>GENCASA LONG BIÊN</v>
          </cell>
          <cell r="M11638" t="str">
            <v>﻿Đang hoạt động</v>
          </cell>
          <cell r="N11638">
            <v>42794</v>
          </cell>
          <cell r="Q11638">
            <v>0</v>
          </cell>
          <cell r="T11638">
            <v>0</v>
          </cell>
          <cell r="U11638">
            <v>1</v>
          </cell>
          <cell r="V11638">
            <v>0</v>
          </cell>
        </row>
        <row r="11639">
          <cell r="D11639" t="str">
            <v>DANANG1</v>
          </cell>
          <cell r="M11639" t="str">
            <v>﻿Đang hoạt động</v>
          </cell>
          <cell r="N11639">
            <v>42731</v>
          </cell>
          <cell r="Q11639">
            <v>1</v>
          </cell>
          <cell r="T11639">
            <v>0</v>
          </cell>
          <cell r="U11639">
            <v>0</v>
          </cell>
          <cell r="V11639">
            <v>0</v>
          </cell>
        </row>
        <row r="11640">
          <cell r="D11640" t="str">
            <v>ELITE</v>
          </cell>
          <cell r="M11640" t="str">
            <v>﻿Đang hoạt động</v>
          </cell>
          <cell r="N11640">
            <v>42731</v>
          </cell>
          <cell r="Q11640">
            <v>1</v>
          </cell>
          <cell r="T11640">
            <v>0</v>
          </cell>
          <cell r="U11640">
            <v>0</v>
          </cell>
          <cell r="V11640">
            <v>0</v>
          </cell>
        </row>
        <row r="11641">
          <cell r="D11641" t="str">
            <v>ELITE</v>
          </cell>
          <cell r="M11641" t="str">
            <v>﻿Đang hoạt động</v>
          </cell>
          <cell r="N11641">
            <v>42731</v>
          </cell>
          <cell r="Q11641">
            <v>1</v>
          </cell>
          <cell r="T11641">
            <v>0</v>
          </cell>
          <cell r="U11641">
            <v>0</v>
          </cell>
          <cell r="V11641">
            <v>0</v>
          </cell>
        </row>
        <row r="11642">
          <cell r="D11642" t="str">
            <v>ELITE</v>
          </cell>
          <cell r="M11642" t="str">
            <v>﻿Đang hoạt động</v>
          </cell>
          <cell r="N11642">
            <v>42731</v>
          </cell>
          <cell r="Q11642">
            <v>1</v>
          </cell>
          <cell r="T11642">
            <v>0</v>
          </cell>
          <cell r="U11642">
            <v>0</v>
          </cell>
          <cell r="V11642">
            <v>0</v>
          </cell>
        </row>
        <row r="11643">
          <cell r="D11643" t="str">
            <v>ELITE</v>
          </cell>
          <cell r="M11643" t="str">
            <v>﻿Đang hoạt động</v>
          </cell>
          <cell r="N11643">
            <v>42731</v>
          </cell>
          <cell r="Q11643">
            <v>1</v>
          </cell>
          <cell r="T11643">
            <v>0</v>
          </cell>
          <cell r="U11643">
            <v>0</v>
          </cell>
          <cell r="V11643">
            <v>0</v>
          </cell>
        </row>
        <row r="11644">
          <cell r="D11644" t="str">
            <v>THE SKY</v>
          </cell>
          <cell r="M11644" t="str">
            <v>﻿Đang hoạt động</v>
          </cell>
          <cell r="N11644">
            <v>42731</v>
          </cell>
          <cell r="Q11644">
            <v>1</v>
          </cell>
          <cell r="T11644">
            <v>0</v>
          </cell>
          <cell r="U11644">
            <v>0</v>
          </cell>
          <cell r="V11644">
            <v>0</v>
          </cell>
        </row>
        <row r="11645">
          <cell r="D11645" t="str">
            <v>ELITE</v>
          </cell>
          <cell r="M11645" t="str">
            <v>﻿Đang hoạt động</v>
          </cell>
          <cell r="N11645">
            <v>42731</v>
          </cell>
          <cell r="Q11645">
            <v>1</v>
          </cell>
          <cell r="T11645">
            <v>0</v>
          </cell>
          <cell r="U11645">
            <v>0</v>
          </cell>
          <cell r="V11645">
            <v>0</v>
          </cell>
        </row>
        <row r="11646">
          <cell r="D11646" t="str">
            <v>F.B.I</v>
          </cell>
          <cell r="M11646" t="str">
            <v>﻿Đang hoạt động</v>
          </cell>
          <cell r="N11646">
            <v>42747</v>
          </cell>
          <cell r="Q11646">
            <v>0</v>
          </cell>
          <cell r="T11646">
            <v>0</v>
          </cell>
          <cell r="U11646">
            <v>1</v>
          </cell>
          <cell r="V11646">
            <v>0</v>
          </cell>
        </row>
        <row r="11647">
          <cell r="D11647" t="str">
            <v>GENCASA LONG BIÊN</v>
          </cell>
          <cell r="M11647" t="str">
            <v>﻿Đang hoạt động</v>
          </cell>
          <cell r="N11647">
            <v>42731</v>
          </cell>
          <cell r="Q11647">
            <v>0</v>
          </cell>
          <cell r="T11647">
            <v>0</v>
          </cell>
          <cell r="U11647">
            <v>1</v>
          </cell>
          <cell r="V11647">
            <v>0</v>
          </cell>
        </row>
        <row r="11648">
          <cell r="D11648" t="str">
            <v>THE CAPITAL</v>
          </cell>
          <cell r="M11648" t="str">
            <v>﻿Đang hoạt động</v>
          </cell>
          <cell r="N11648">
            <v>42731</v>
          </cell>
          <cell r="Q11648">
            <v>0</v>
          </cell>
          <cell r="T11648">
            <v>0</v>
          </cell>
          <cell r="U11648">
            <v>1</v>
          </cell>
          <cell r="V11648">
            <v>0</v>
          </cell>
        </row>
        <row r="11649">
          <cell r="D11649" t="str">
            <v>BLUE OCEAN</v>
          </cell>
          <cell r="M11649" t="str">
            <v>﻿Đang hoạt động</v>
          </cell>
          <cell r="N11649">
            <v>42727</v>
          </cell>
          <cell r="Q11649">
            <v>0</v>
          </cell>
          <cell r="T11649">
            <v>0</v>
          </cell>
          <cell r="U11649">
            <v>1</v>
          </cell>
          <cell r="V11649">
            <v>0</v>
          </cell>
        </row>
        <row r="11650">
          <cell r="D11650" t="str">
            <v>THE CAPITAL</v>
          </cell>
          <cell r="M11650" t="str">
            <v>﻿Đang hoạt động</v>
          </cell>
          <cell r="N11650">
            <v>42731</v>
          </cell>
          <cell r="Q11650">
            <v>0</v>
          </cell>
          <cell r="T11650">
            <v>0</v>
          </cell>
          <cell r="U11650">
            <v>1</v>
          </cell>
          <cell r="V11650">
            <v>0</v>
          </cell>
        </row>
        <row r="11651">
          <cell r="D11651" t="str">
            <v>THIÊN SƠN</v>
          </cell>
          <cell r="M11651" t="str">
            <v>﻿Đang hoạt động</v>
          </cell>
          <cell r="N11651">
            <v>42733</v>
          </cell>
          <cell r="Q11651">
            <v>0</v>
          </cell>
          <cell r="T11651">
            <v>0</v>
          </cell>
          <cell r="U11651">
            <v>1</v>
          </cell>
          <cell r="V11651">
            <v>0</v>
          </cell>
        </row>
        <row r="11652">
          <cell r="D11652" t="str">
            <v>DIAMOND</v>
          </cell>
          <cell r="M11652" t="str">
            <v>﻿Đang hoạt động</v>
          </cell>
          <cell r="N11652">
            <v>42731</v>
          </cell>
          <cell r="Q11652">
            <v>0</v>
          </cell>
          <cell r="T11652">
            <v>0</v>
          </cell>
          <cell r="U11652">
            <v>1</v>
          </cell>
          <cell r="V11652">
            <v>0</v>
          </cell>
        </row>
        <row r="11653">
          <cell r="D11653" t="str">
            <v>DANANG1</v>
          </cell>
          <cell r="M11653" t="str">
            <v>﻿Đang hoạt động</v>
          </cell>
          <cell r="N11653">
            <v>42740</v>
          </cell>
          <cell r="Q11653">
            <v>0</v>
          </cell>
          <cell r="T11653">
            <v>0</v>
          </cell>
          <cell r="U11653">
            <v>1</v>
          </cell>
          <cell r="V11653">
            <v>0</v>
          </cell>
        </row>
        <row r="11654">
          <cell r="D11654" t="str">
            <v>DANANG1</v>
          </cell>
          <cell r="M11654" t="str">
            <v>﻿Đang hoạt động</v>
          </cell>
          <cell r="N11654">
            <v>42740</v>
          </cell>
          <cell r="Q11654">
            <v>0</v>
          </cell>
          <cell r="T11654">
            <v>0</v>
          </cell>
          <cell r="U11654">
            <v>1</v>
          </cell>
          <cell r="V11654">
            <v>0</v>
          </cell>
        </row>
        <row r="11655">
          <cell r="D11655" t="str">
            <v>DANANG1</v>
          </cell>
          <cell r="M11655" t="str">
            <v>﻿Đang hoạt động</v>
          </cell>
          <cell r="N11655">
            <v>42731</v>
          </cell>
          <cell r="Q11655">
            <v>0</v>
          </cell>
          <cell r="T11655">
            <v>0</v>
          </cell>
          <cell r="U11655">
            <v>1</v>
          </cell>
          <cell r="V11655">
            <v>0</v>
          </cell>
        </row>
        <row r="11656">
          <cell r="D11656" t="str">
            <v>GENCASA ĐÀ NẴNG 1</v>
          </cell>
          <cell r="M11656" t="str">
            <v>﻿Đang hoạt động</v>
          </cell>
          <cell r="N11656">
            <v>42731</v>
          </cell>
          <cell r="Q11656">
            <v>1</v>
          </cell>
          <cell r="T11656">
            <v>0</v>
          </cell>
          <cell r="U11656">
            <v>0</v>
          </cell>
          <cell r="V11656">
            <v>0</v>
          </cell>
        </row>
        <row r="11657">
          <cell r="D11657" t="str">
            <v>GENCASA ĐÀ NẴNG 1</v>
          </cell>
          <cell r="M11657" t="str">
            <v>﻿Đang hoạt động</v>
          </cell>
          <cell r="N11657">
            <v>42731</v>
          </cell>
          <cell r="Q11657">
            <v>1</v>
          </cell>
          <cell r="T11657">
            <v>0</v>
          </cell>
          <cell r="U11657">
            <v>0</v>
          </cell>
          <cell r="V11657">
            <v>0</v>
          </cell>
        </row>
        <row r="11658">
          <cell r="D11658" t="str">
            <v>DANANG1</v>
          </cell>
          <cell r="M11658" t="str">
            <v>﻿Đang hoạt động</v>
          </cell>
          <cell r="N11658">
            <v>42731</v>
          </cell>
          <cell r="Q11658">
            <v>1</v>
          </cell>
          <cell r="T11658">
            <v>0</v>
          </cell>
          <cell r="U11658">
            <v>0</v>
          </cell>
          <cell r="V11658">
            <v>0</v>
          </cell>
        </row>
        <row r="11659">
          <cell r="D11659" t="str">
            <v>GENCASA LONG BIÊN</v>
          </cell>
          <cell r="M11659" t="str">
            <v>﻿Đang hoạt động</v>
          </cell>
          <cell r="N11659">
            <v>42731</v>
          </cell>
          <cell r="Q11659">
            <v>0</v>
          </cell>
          <cell r="T11659">
            <v>0</v>
          </cell>
          <cell r="U11659">
            <v>1</v>
          </cell>
          <cell r="V11659">
            <v>0</v>
          </cell>
        </row>
        <row r="11660">
          <cell r="D11660" t="str">
            <v>GENCASA LONG BIÊN</v>
          </cell>
          <cell r="M11660" t="str">
            <v>﻿Đang hoạt động</v>
          </cell>
          <cell r="N11660">
            <v>42731</v>
          </cell>
          <cell r="Q11660">
            <v>0</v>
          </cell>
          <cell r="T11660">
            <v>0</v>
          </cell>
          <cell r="U11660">
            <v>0</v>
          </cell>
          <cell r="V11660">
            <v>1</v>
          </cell>
        </row>
        <row r="11661">
          <cell r="D11661" t="str">
            <v>GENCASA LONG BIÊN</v>
          </cell>
          <cell r="M11661" t="str">
            <v>﻿Đang hoạt động</v>
          </cell>
          <cell r="N11661">
            <v>42731</v>
          </cell>
          <cell r="Q11661">
            <v>0</v>
          </cell>
          <cell r="T11661">
            <v>0</v>
          </cell>
          <cell r="U11661">
            <v>1</v>
          </cell>
          <cell r="V11661">
            <v>0</v>
          </cell>
        </row>
        <row r="11662">
          <cell r="D11662" t="str">
            <v>GENCASA LONG BIÊN</v>
          </cell>
          <cell r="M11662" t="str">
            <v>﻿Đang hoạt động</v>
          </cell>
          <cell r="N11662">
            <v>42731</v>
          </cell>
          <cell r="Q11662">
            <v>0</v>
          </cell>
          <cell r="T11662">
            <v>0</v>
          </cell>
          <cell r="U11662">
            <v>1</v>
          </cell>
          <cell r="V11662">
            <v>0</v>
          </cell>
        </row>
        <row r="11663">
          <cell r="D11663" t="str">
            <v>GENCASA ĐÀ NẴNG 1</v>
          </cell>
          <cell r="M11663" t="str">
            <v>﻿Đang hoạt động</v>
          </cell>
          <cell r="N11663">
            <v>42731</v>
          </cell>
          <cell r="Q11663">
            <v>0</v>
          </cell>
          <cell r="T11663">
            <v>0</v>
          </cell>
          <cell r="U11663">
            <v>1</v>
          </cell>
          <cell r="V11663">
            <v>0</v>
          </cell>
        </row>
        <row r="11664">
          <cell r="D11664" t="str">
            <v>LIB</v>
          </cell>
          <cell r="M11664" t="str">
            <v>﻿Đang hoạt động</v>
          </cell>
          <cell r="N11664">
            <v>42731</v>
          </cell>
          <cell r="Q11664">
            <v>1</v>
          </cell>
          <cell r="T11664">
            <v>0</v>
          </cell>
          <cell r="U11664">
            <v>0</v>
          </cell>
          <cell r="V11664">
            <v>0</v>
          </cell>
        </row>
        <row r="11665">
          <cell r="D11665" t="str">
            <v>GENCASA ĐÀ NẴNG 1</v>
          </cell>
          <cell r="M11665" t="str">
            <v>﻿Đang hoạt động</v>
          </cell>
          <cell r="N11665">
            <v>42731</v>
          </cell>
          <cell r="Q11665">
            <v>1</v>
          </cell>
          <cell r="T11665">
            <v>0</v>
          </cell>
          <cell r="U11665">
            <v>0</v>
          </cell>
          <cell r="V11665">
            <v>0</v>
          </cell>
        </row>
        <row r="11666">
          <cell r="D11666" t="str">
            <v>GENCASA ĐÀ NẴNG 1</v>
          </cell>
          <cell r="M11666" t="str">
            <v>﻿Đang hoạt động</v>
          </cell>
          <cell r="N11666">
            <v>42755</v>
          </cell>
          <cell r="Q11666">
            <v>1</v>
          </cell>
          <cell r="T11666">
            <v>0</v>
          </cell>
          <cell r="U11666">
            <v>0</v>
          </cell>
          <cell r="V11666">
            <v>0</v>
          </cell>
        </row>
        <row r="11667">
          <cell r="D11667" t="str">
            <v>GENCASA ĐÀ NẴNG 1</v>
          </cell>
          <cell r="M11667" t="str">
            <v>﻿Đang hoạt động</v>
          </cell>
          <cell r="N11667">
            <v>42731</v>
          </cell>
          <cell r="Q11667">
            <v>1</v>
          </cell>
          <cell r="T11667">
            <v>0</v>
          </cell>
          <cell r="U11667">
            <v>0</v>
          </cell>
          <cell r="V11667">
            <v>0</v>
          </cell>
        </row>
        <row r="11668">
          <cell r="D11668" t="str">
            <v>GENCASA NGHỆ AN</v>
          </cell>
          <cell r="M11668" t="str">
            <v>﻿Đang hoạt động</v>
          </cell>
          <cell r="N11668">
            <v>42746</v>
          </cell>
          <cell r="Q11668">
            <v>1</v>
          </cell>
          <cell r="T11668">
            <v>0</v>
          </cell>
          <cell r="U11668">
            <v>0</v>
          </cell>
          <cell r="V11668">
            <v>0</v>
          </cell>
        </row>
        <row r="11669">
          <cell r="D11669" t="str">
            <v>GENCASA ĐÀ NẴNG 1</v>
          </cell>
          <cell r="M11669" t="str">
            <v>﻿Đang hoạt động</v>
          </cell>
          <cell r="N11669">
            <v>42755</v>
          </cell>
          <cell r="Q11669">
            <v>1</v>
          </cell>
          <cell r="T11669">
            <v>0</v>
          </cell>
          <cell r="U11669">
            <v>0</v>
          </cell>
          <cell r="V11669">
            <v>0</v>
          </cell>
        </row>
        <row r="11670">
          <cell r="D11670" t="str">
            <v>GENCASA NGHỆ AN</v>
          </cell>
          <cell r="M11670" t="str">
            <v>﻿Đang hoạt động</v>
          </cell>
          <cell r="N11670">
            <v>42732</v>
          </cell>
          <cell r="Q11670">
            <v>1</v>
          </cell>
          <cell r="T11670">
            <v>0</v>
          </cell>
          <cell r="U11670">
            <v>0</v>
          </cell>
          <cell r="V11670">
            <v>0</v>
          </cell>
        </row>
        <row r="11671">
          <cell r="D11671" t="str">
            <v>GENCASA NGHỆ AN</v>
          </cell>
          <cell r="M11671" t="str">
            <v>﻿Đang hoạt động</v>
          </cell>
          <cell r="N11671">
            <v>42732</v>
          </cell>
          <cell r="Q11671">
            <v>1</v>
          </cell>
          <cell r="T11671">
            <v>0</v>
          </cell>
          <cell r="U11671">
            <v>0</v>
          </cell>
          <cell r="V11671">
            <v>0</v>
          </cell>
        </row>
        <row r="11672">
          <cell r="D11672" t="str">
            <v>GENCASA NGHỆ AN</v>
          </cell>
          <cell r="M11672" t="str">
            <v>﻿Đang hoạt động</v>
          </cell>
          <cell r="N11672">
            <v>42732</v>
          </cell>
          <cell r="Q11672">
            <v>1</v>
          </cell>
          <cell r="T11672">
            <v>0</v>
          </cell>
          <cell r="U11672">
            <v>0</v>
          </cell>
          <cell r="V11672">
            <v>0</v>
          </cell>
        </row>
        <row r="11673">
          <cell r="D11673" t="str">
            <v>GENCASA NGHỆ AN</v>
          </cell>
          <cell r="M11673" t="str">
            <v>﻿Đang hoạt động</v>
          </cell>
          <cell r="N11673">
            <v>42732</v>
          </cell>
          <cell r="Q11673">
            <v>1</v>
          </cell>
          <cell r="T11673">
            <v>0</v>
          </cell>
          <cell r="U11673">
            <v>0</v>
          </cell>
          <cell r="V11673">
            <v>0</v>
          </cell>
        </row>
        <row r="11674">
          <cell r="D11674" t="str">
            <v>GENCASA THÁI BÌNH</v>
          </cell>
          <cell r="M11674" t="str">
            <v>﻿Đang hoạt động</v>
          </cell>
          <cell r="N11674">
            <v>42734</v>
          </cell>
          <cell r="Q11674">
            <v>1</v>
          </cell>
          <cell r="T11674">
            <v>0</v>
          </cell>
          <cell r="U11674">
            <v>0</v>
          </cell>
          <cell r="V11674">
            <v>0</v>
          </cell>
        </row>
        <row r="11675">
          <cell r="D11675" t="str">
            <v>VĨNH LONG</v>
          </cell>
          <cell r="M11675" t="str">
            <v>﻿Đang hoạt động</v>
          </cell>
          <cell r="N11675">
            <v>42732</v>
          </cell>
          <cell r="Q11675">
            <v>1</v>
          </cell>
          <cell r="T11675">
            <v>0</v>
          </cell>
          <cell r="U11675">
            <v>0</v>
          </cell>
          <cell r="V11675">
            <v>0</v>
          </cell>
        </row>
        <row r="11676">
          <cell r="D11676" t="str">
            <v>TÂY NINH</v>
          </cell>
          <cell r="M11676" t="str">
            <v>﻿Đang hoạt động</v>
          </cell>
          <cell r="N11676">
            <v>42746</v>
          </cell>
          <cell r="Q11676">
            <v>1</v>
          </cell>
          <cell r="T11676">
            <v>0</v>
          </cell>
          <cell r="U11676">
            <v>0</v>
          </cell>
          <cell r="V11676">
            <v>0</v>
          </cell>
        </row>
        <row r="11677">
          <cell r="D11677" t="str">
            <v>TÂY NINH</v>
          </cell>
          <cell r="M11677" t="str">
            <v>﻿Đang hoạt động</v>
          </cell>
          <cell r="N11677">
            <v>42732</v>
          </cell>
          <cell r="Q11677">
            <v>1</v>
          </cell>
          <cell r="T11677">
            <v>0</v>
          </cell>
          <cell r="U11677">
            <v>0</v>
          </cell>
          <cell r="V11677">
            <v>0</v>
          </cell>
        </row>
        <row r="11678">
          <cell r="D11678" t="str">
            <v>GENCASA HƯNG YÊN</v>
          </cell>
          <cell r="M11678" t="str">
            <v>﻿Đang hoạt động</v>
          </cell>
          <cell r="N11678">
            <v>42731</v>
          </cell>
          <cell r="Q11678">
            <v>1</v>
          </cell>
          <cell r="T11678">
            <v>0</v>
          </cell>
          <cell r="U11678">
            <v>0</v>
          </cell>
          <cell r="V11678">
            <v>0</v>
          </cell>
        </row>
        <row r="11679">
          <cell r="D11679" t="str">
            <v>TÂY NINH</v>
          </cell>
          <cell r="M11679" t="str">
            <v>﻿Đang hoạt động</v>
          </cell>
          <cell r="N11679">
            <v>42732</v>
          </cell>
          <cell r="Q11679">
            <v>1</v>
          </cell>
          <cell r="T11679">
            <v>0</v>
          </cell>
          <cell r="U11679">
            <v>0</v>
          </cell>
          <cell r="V11679">
            <v>0</v>
          </cell>
        </row>
        <row r="11680">
          <cell r="D11680" t="str">
            <v>GENCASA HƯNG YÊN</v>
          </cell>
          <cell r="M11680" t="str">
            <v>﻿Đang hoạt động</v>
          </cell>
          <cell r="N11680">
            <v>42731</v>
          </cell>
          <cell r="Q11680">
            <v>1</v>
          </cell>
          <cell r="T11680">
            <v>0</v>
          </cell>
          <cell r="U11680">
            <v>0</v>
          </cell>
          <cell r="V11680">
            <v>0</v>
          </cell>
        </row>
        <row r="11681">
          <cell r="D11681" t="str">
            <v>TÂY NINH</v>
          </cell>
          <cell r="M11681" t="str">
            <v>﻿Đang hoạt động</v>
          </cell>
          <cell r="N11681">
            <v>42746</v>
          </cell>
          <cell r="Q11681">
            <v>1</v>
          </cell>
          <cell r="T11681">
            <v>0</v>
          </cell>
          <cell r="U11681">
            <v>0</v>
          </cell>
          <cell r="V11681">
            <v>0</v>
          </cell>
        </row>
        <row r="11682">
          <cell r="D11682" t="str">
            <v>GENCASA HƯNG YÊN</v>
          </cell>
          <cell r="M11682" t="str">
            <v>﻿Đang hoạt động</v>
          </cell>
          <cell r="N11682">
            <v>42731</v>
          </cell>
          <cell r="Q11682">
            <v>1</v>
          </cell>
          <cell r="T11682">
            <v>0</v>
          </cell>
          <cell r="U11682">
            <v>0</v>
          </cell>
          <cell r="V11682">
            <v>0</v>
          </cell>
        </row>
        <row r="11683">
          <cell r="D11683" t="str">
            <v>GENCASA HƯNG YÊN</v>
          </cell>
          <cell r="M11683" t="str">
            <v>﻿Đang hoạt động</v>
          </cell>
          <cell r="N11683">
            <v>42731</v>
          </cell>
          <cell r="Q11683">
            <v>1</v>
          </cell>
          <cell r="T11683">
            <v>0</v>
          </cell>
          <cell r="U11683">
            <v>0</v>
          </cell>
          <cell r="V11683">
            <v>0</v>
          </cell>
        </row>
        <row r="11684">
          <cell r="D11684" t="str">
            <v>TÂY NINH</v>
          </cell>
          <cell r="M11684" t="str">
            <v>﻿Đang hoạt động</v>
          </cell>
          <cell r="N11684">
            <v>42732</v>
          </cell>
          <cell r="Q11684">
            <v>1</v>
          </cell>
          <cell r="T11684">
            <v>0</v>
          </cell>
          <cell r="U11684">
            <v>0</v>
          </cell>
          <cell r="V11684">
            <v>0</v>
          </cell>
        </row>
        <row r="11685">
          <cell r="D11685" t="str">
            <v>VĨNH LONG</v>
          </cell>
          <cell r="M11685" t="str">
            <v>﻿Đang hoạt động</v>
          </cell>
          <cell r="N11685">
            <v>42732</v>
          </cell>
          <cell r="Q11685">
            <v>1</v>
          </cell>
          <cell r="T11685">
            <v>0</v>
          </cell>
          <cell r="U11685">
            <v>0</v>
          </cell>
          <cell r="V11685">
            <v>0</v>
          </cell>
        </row>
        <row r="11686">
          <cell r="D11686" t="str">
            <v>TÂY NINH</v>
          </cell>
          <cell r="M11686" t="str">
            <v>﻿Đang hoạt động</v>
          </cell>
          <cell r="N11686">
            <v>42732</v>
          </cell>
          <cell r="Q11686">
            <v>1</v>
          </cell>
          <cell r="T11686">
            <v>0</v>
          </cell>
          <cell r="U11686">
            <v>0</v>
          </cell>
          <cell r="V11686">
            <v>0</v>
          </cell>
        </row>
        <row r="11687">
          <cell r="D11687" t="str">
            <v>THE SKY</v>
          </cell>
          <cell r="M11687" t="str">
            <v>﻿Đang hoạt động</v>
          </cell>
          <cell r="N11687">
            <v>42751</v>
          </cell>
          <cell r="Q11687">
            <v>1</v>
          </cell>
          <cell r="T11687">
            <v>0</v>
          </cell>
          <cell r="U11687">
            <v>0</v>
          </cell>
          <cell r="V11687">
            <v>0</v>
          </cell>
        </row>
        <row r="11688">
          <cell r="D11688" t="str">
            <v>TÂY NINH</v>
          </cell>
          <cell r="M11688" t="str">
            <v>﻿Đang hoạt động</v>
          </cell>
          <cell r="N11688">
            <v>42746</v>
          </cell>
          <cell r="Q11688">
            <v>1</v>
          </cell>
          <cell r="T11688">
            <v>0</v>
          </cell>
          <cell r="U11688">
            <v>0</v>
          </cell>
          <cell r="V11688">
            <v>0</v>
          </cell>
        </row>
        <row r="11689">
          <cell r="D11689" t="str">
            <v>TÂY NINH</v>
          </cell>
          <cell r="M11689" t="str">
            <v>﻿Đang hoạt động</v>
          </cell>
          <cell r="N11689">
            <v>42732</v>
          </cell>
          <cell r="Q11689">
            <v>1</v>
          </cell>
          <cell r="T11689">
            <v>0</v>
          </cell>
          <cell r="U11689">
            <v>0</v>
          </cell>
          <cell r="V11689">
            <v>0</v>
          </cell>
        </row>
        <row r="11690">
          <cell r="D11690" t="str">
            <v>GENCASA HƯNG YÊN</v>
          </cell>
          <cell r="M11690" t="str">
            <v>﻿Đang hoạt động</v>
          </cell>
          <cell r="N11690">
            <v>42732</v>
          </cell>
          <cell r="Q11690">
            <v>1</v>
          </cell>
          <cell r="T11690">
            <v>0</v>
          </cell>
          <cell r="U11690">
            <v>0</v>
          </cell>
          <cell r="V11690">
            <v>0</v>
          </cell>
        </row>
        <row r="11691">
          <cell r="D11691" t="str">
            <v>THE STARS 2</v>
          </cell>
          <cell r="M11691" t="str">
            <v>﻿Đang hoạt động</v>
          </cell>
          <cell r="N11691">
            <v>42731</v>
          </cell>
          <cell r="Q11691">
            <v>1</v>
          </cell>
          <cell r="T11691">
            <v>0</v>
          </cell>
          <cell r="U11691">
            <v>0</v>
          </cell>
          <cell r="V11691">
            <v>0</v>
          </cell>
        </row>
        <row r="11692">
          <cell r="D11692" t="str">
            <v>GENCASA NGHỆ AN</v>
          </cell>
          <cell r="M11692" t="str">
            <v>﻿Đang hoạt động</v>
          </cell>
          <cell r="N11692">
            <v>42733</v>
          </cell>
          <cell r="Q11692">
            <v>1</v>
          </cell>
          <cell r="T11692">
            <v>0</v>
          </cell>
          <cell r="U11692">
            <v>0</v>
          </cell>
          <cell r="V11692">
            <v>0</v>
          </cell>
        </row>
        <row r="11693">
          <cell r="D11693" t="str">
            <v>TÂY NINH</v>
          </cell>
          <cell r="M11693" t="str">
            <v>﻿Đang hoạt động</v>
          </cell>
          <cell r="N11693">
            <v>42732</v>
          </cell>
          <cell r="Q11693">
            <v>1</v>
          </cell>
          <cell r="T11693">
            <v>0</v>
          </cell>
          <cell r="U11693">
            <v>0</v>
          </cell>
          <cell r="V11693">
            <v>0</v>
          </cell>
        </row>
        <row r="11694">
          <cell r="D11694" t="str">
            <v>GENCASA NGHỆ AN</v>
          </cell>
          <cell r="M11694" t="str">
            <v>﻿Đang hoạt động</v>
          </cell>
          <cell r="N11694">
            <v>42733</v>
          </cell>
          <cell r="Q11694">
            <v>1</v>
          </cell>
          <cell r="T11694">
            <v>0</v>
          </cell>
          <cell r="U11694">
            <v>0</v>
          </cell>
          <cell r="V11694">
            <v>0</v>
          </cell>
        </row>
        <row r="11695">
          <cell r="D11695" t="str">
            <v>GENCASA NGHỆ AN</v>
          </cell>
          <cell r="M11695" t="str">
            <v>﻿Đang hoạt động</v>
          </cell>
          <cell r="N11695">
            <v>42732</v>
          </cell>
          <cell r="Q11695">
            <v>1</v>
          </cell>
          <cell r="T11695">
            <v>0</v>
          </cell>
          <cell r="U11695">
            <v>0</v>
          </cell>
          <cell r="V11695">
            <v>0</v>
          </cell>
        </row>
        <row r="11696">
          <cell r="D11696" t="str">
            <v>GENCASA NGHỆ AN</v>
          </cell>
          <cell r="M11696" t="str">
            <v>﻿Đang hoạt động</v>
          </cell>
          <cell r="N11696">
            <v>42746</v>
          </cell>
          <cell r="Q11696">
            <v>1</v>
          </cell>
          <cell r="T11696">
            <v>0</v>
          </cell>
          <cell r="U11696">
            <v>0</v>
          </cell>
          <cell r="V11696">
            <v>0</v>
          </cell>
        </row>
        <row r="11697">
          <cell r="D11697" t="str">
            <v>THE STARS 2</v>
          </cell>
          <cell r="M11697" t="str">
            <v>﻿Đang hoạt động</v>
          </cell>
          <cell r="N11697">
            <v>42731</v>
          </cell>
          <cell r="Q11697">
            <v>1</v>
          </cell>
          <cell r="T11697">
            <v>0</v>
          </cell>
          <cell r="U11697">
            <v>0</v>
          </cell>
          <cell r="V11697">
            <v>0</v>
          </cell>
        </row>
        <row r="11698">
          <cell r="D11698" t="str">
            <v>GENCASA HƯNG YÊN</v>
          </cell>
          <cell r="M11698" t="str">
            <v>﻿Đang hoạt động</v>
          </cell>
          <cell r="N11698">
            <v>42731</v>
          </cell>
          <cell r="Q11698">
            <v>1</v>
          </cell>
          <cell r="T11698">
            <v>0</v>
          </cell>
          <cell r="U11698">
            <v>0</v>
          </cell>
          <cell r="V11698">
            <v>0</v>
          </cell>
        </row>
        <row r="11699">
          <cell r="D11699" t="str">
            <v>GENCASA HƯNG YÊN</v>
          </cell>
          <cell r="M11699" t="str">
            <v>﻿Đang hoạt động</v>
          </cell>
          <cell r="N11699">
            <v>42731</v>
          </cell>
          <cell r="Q11699">
            <v>1</v>
          </cell>
          <cell r="T11699">
            <v>0</v>
          </cell>
          <cell r="U11699">
            <v>0</v>
          </cell>
          <cell r="V11699">
            <v>0</v>
          </cell>
        </row>
        <row r="11700">
          <cell r="D11700" t="str">
            <v>THE STARS 2</v>
          </cell>
          <cell r="M11700" t="str">
            <v>﻿Đang hoạt động</v>
          </cell>
          <cell r="N11700">
            <v>42752</v>
          </cell>
          <cell r="Q11700">
            <v>1</v>
          </cell>
          <cell r="T11700">
            <v>0</v>
          </cell>
          <cell r="U11700">
            <v>0</v>
          </cell>
          <cell r="V11700">
            <v>0</v>
          </cell>
        </row>
        <row r="11701">
          <cell r="D11701" t="str">
            <v>TÂY NINH</v>
          </cell>
          <cell r="M11701" t="str">
            <v>﻿Đang hoạt động</v>
          </cell>
          <cell r="N11701">
            <v>42732</v>
          </cell>
          <cell r="Q11701">
            <v>1</v>
          </cell>
          <cell r="T11701">
            <v>0</v>
          </cell>
          <cell r="U11701">
            <v>0</v>
          </cell>
          <cell r="V11701">
            <v>0</v>
          </cell>
        </row>
        <row r="11702">
          <cell r="D11702" t="str">
            <v>BLUE OCEAN</v>
          </cell>
          <cell r="M11702" t="str">
            <v>﻿Đang hoạt động</v>
          </cell>
          <cell r="N11702">
            <v>42732</v>
          </cell>
          <cell r="Q11702">
            <v>1</v>
          </cell>
          <cell r="T11702">
            <v>0</v>
          </cell>
          <cell r="U11702">
            <v>0</v>
          </cell>
          <cell r="V11702">
            <v>0</v>
          </cell>
        </row>
        <row r="11703">
          <cell r="D11703" t="str">
            <v>BLUE OCEAN</v>
          </cell>
          <cell r="M11703" t="str">
            <v>﻿Đang hoạt động</v>
          </cell>
          <cell r="N11703">
            <v>42732</v>
          </cell>
          <cell r="Q11703">
            <v>1</v>
          </cell>
          <cell r="T11703">
            <v>0</v>
          </cell>
          <cell r="U11703">
            <v>0</v>
          </cell>
          <cell r="V11703">
            <v>0</v>
          </cell>
        </row>
        <row r="11704">
          <cell r="D11704" t="str">
            <v>GENCASA HƯNG YÊN</v>
          </cell>
          <cell r="M11704" t="str">
            <v>﻿Đang hoạt động</v>
          </cell>
          <cell r="N11704">
            <v>42733</v>
          </cell>
          <cell r="Q11704">
            <v>1</v>
          </cell>
          <cell r="T11704">
            <v>0</v>
          </cell>
          <cell r="U11704">
            <v>0</v>
          </cell>
          <cell r="V11704">
            <v>0</v>
          </cell>
        </row>
        <row r="11705">
          <cell r="D11705" t="str">
            <v>GENCASA HƯNG YÊN</v>
          </cell>
          <cell r="M11705" t="str">
            <v>﻿Đang hoạt động</v>
          </cell>
          <cell r="N11705">
            <v>42731</v>
          </cell>
          <cell r="Q11705">
            <v>1</v>
          </cell>
          <cell r="T11705">
            <v>0</v>
          </cell>
          <cell r="U11705">
            <v>0</v>
          </cell>
          <cell r="V11705">
            <v>0</v>
          </cell>
        </row>
        <row r="11706">
          <cell r="D11706" t="str">
            <v>BLUE OCEAN</v>
          </cell>
          <cell r="M11706" t="str">
            <v>﻿Đang hoạt động</v>
          </cell>
          <cell r="N11706">
            <v>42734</v>
          </cell>
          <cell r="Q11706">
            <v>1</v>
          </cell>
          <cell r="T11706">
            <v>0</v>
          </cell>
          <cell r="U11706">
            <v>0</v>
          </cell>
          <cell r="V11706">
            <v>0</v>
          </cell>
        </row>
        <row r="11707">
          <cell r="D11707" t="str">
            <v>GENCASA HƯNG YÊN</v>
          </cell>
          <cell r="M11707" t="str">
            <v>﻿Đang hoạt động</v>
          </cell>
          <cell r="N11707">
            <v>42752</v>
          </cell>
          <cell r="Q11707">
            <v>1</v>
          </cell>
          <cell r="T11707">
            <v>0</v>
          </cell>
          <cell r="U11707">
            <v>0</v>
          </cell>
          <cell r="V11707">
            <v>0</v>
          </cell>
        </row>
        <row r="11708">
          <cell r="D11708" t="str">
            <v>GENCASA HƯNG YÊN</v>
          </cell>
          <cell r="M11708" t="str">
            <v>﻿Đang hoạt động</v>
          </cell>
          <cell r="N11708">
            <v>42731</v>
          </cell>
          <cell r="Q11708">
            <v>1</v>
          </cell>
          <cell r="T11708">
            <v>0</v>
          </cell>
          <cell r="U11708">
            <v>0</v>
          </cell>
          <cell r="V11708">
            <v>0</v>
          </cell>
        </row>
        <row r="11709">
          <cell r="D11709" t="str">
            <v>BLUE OCEAN</v>
          </cell>
          <cell r="M11709" t="str">
            <v>﻿Đang hoạt động</v>
          </cell>
          <cell r="N11709">
            <v>42732</v>
          </cell>
          <cell r="Q11709">
            <v>1</v>
          </cell>
          <cell r="T11709">
            <v>0</v>
          </cell>
          <cell r="U11709">
            <v>0</v>
          </cell>
          <cell r="V11709">
            <v>0</v>
          </cell>
        </row>
        <row r="11710">
          <cell r="D11710" t="str">
            <v>REDBULL</v>
          </cell>
          <cell r="M11710" t="str">
            <v>﻿Đang hoạt động</v>
          </cell>
          <cell r="N11710">
            <v>42731</v>
          </cell>
          <cell r="Q11710">
            <v>1</v>
          </cell>
          <cell r="T11710">
            <v>0</v>
          </cell>
          <cell r="U11710">
            <v>0</v>
          </cell>
          <cell r="V11710">
            <v>0</v>
          </cell>
        </row>
        <row r="11711">
          <cell r="D11711" t="str">
            <v>GENCASA HƯNG YÊN</v>
          </cell>
          <cell r="M11711" t="str">
            <v>﻿Đang hoạt động</v>
          </cell>
          <cell r="N11711">
            <v>42731</v>
          </cell>
          <cell r="Q11711">
            <v>1</v>
          </cell>
          <cell r="T11711">
            <v>0</v>
          </cell>
          <cell r="U11711">
            <v>0</v>
          </cell>
          <cell r="V11711">
            <v>0</v>
          </cell>
        </row>
        <row r="11712">
          <cell r="D11712" t="str">
            <v>GENCASA HƯNG YÊN</v>
          </cell>
          <cell r="M11712" t="str">
            <v>﻿Đang hoạt động</v>
          </cell>
          <cell r="N11712">
            <v>42731</v>
          </cell>
          <cell r="Q11712">
            <v>1</v>
          </cell>
          <cell r="T11712">
            <v>0</v>
          </cell>
          <cell r="U11712">
            <v>0</v>
          </cell>
          <cell r="V11712">
            <v>0</v>
          </cell>
        </row>
        <row r="11713">
          <cell r="D11713" t="str">
            <v>REDBULL</v>
          </cell>
          <cell r="M11713" t="str">
            <v>﻿Đang hoạt động</v>
          </cell>
          <cell r="N11713">
            <v>42731</v>
          </cell>
          <cell r="Q11713">
            <v>1</v>
          </cell>
          <cell r="T11713">
            <v>0</v>
          </cell>
          <cell r="U11713">
            <v>0</v>
          </cell>
          <cell r="V11713">
            <v>0</v>
          </cell>
        </row>
        <row r="11714">
          <cell r="D11714" t="str">
            <v>REDBULL</v>
          </cell>
          <cell r="M11714" t="str">
            <v>﻿Đang hoạt động</v>
          </cell>
          <cell r="N11714">
            <v>42732</v>
          </cell>
          <cell r="Q11714">
            <v>1</v>
          </cell>
          <cell r="T11714">
            <v>0</v>
          </cell>
          <cell r="U11714">
            <v>0</v>
          </cell>
          <cell r="V11714">
            <v>0</v>
          </cell>
        </row>
        <row r="11715">
          <cell r="D11715" t="str">
            <v>GENCASA HƯNG YÊN</v>
          </cell>
          <cell r="M11715" t="str">
            <v>﻿Đang hoạt động</v>
          </cell>
          <cell r="N11715">
            <v>42731</v>
          </cell>
          <cell r="Q11715">
            <v>1</v>
          </cell>
          <cell r="T11715">
            <v>0</v>
          </cell>
          <cell r="U11715">
            <v>0</v>
          </cell>
          <cell r="V11715">
            <v>0</v>
          </cell>
        </row>
        <row r="11716">
          <cell r="D11716" t="str">
            <v>GENCASA HƯNG YÊN</v>
          </cell>
          <cell r="M11716" t="str">
            <v>﻿Đang hoạt động</v>
          </cell>
          <cell r="N11716">
            <v>42731</v>
          </cell>
          <cell r="Q11716">
            <v>1</v>
          </cell>
          <cell r="T11716">
            <v>0</v>
          </cell>
          <cell r="U11716">
            <v>0</v>
          </cell>
          <cell r="V11716">
            <v>0</v>
          </cell>
        </row>
        <row r="11717">
          <cell r="D11717" t="str">
            <v>GENCASA HƯNG YÊN</v>
          </cell>
          <cell r="M11717" t="str">
            <v>﻿Đang hoạt động</v>
          </cell>
          <cell r="N11717">
            <v>42731</v>
          </cell>
          <cell r="Q11717">
            <v>1</v>
          </cell>
          <cell r="T11717">
            <v>0</v>
          </cell>
          <cell r="U11717">
            <v>0</v>
          </cell>
          <cell r="V11717">
            <v>0</v>
          </cell>
        </row>
        <row r="11718">
          <cell r="D11718" t="str">
            <v>REDBULL</v>
          </cell>
          <cell r="M11718" t="str">
            <v>﻿Đang hoạt động</v>
          </cell>
          <cell r="N11718">
            <v>42731</v>
          </cell>
          <cell r="Q11718">
            <v>1</v>
          </cell>
          <cell r="T11718">
            <v>0</v>
          </cell>
          <cell r="U11718">
            <v>0</v>
          </cell>
          <cell r="V11718">
            <v>0</v>
          </cell>
        </row>
        <row r="11719">
          <cell r="D11719" t="str">
            <v>DANANG1</v>
          </cell>
          <cell r="M11719" t="str">
            <v>﻿Đang hoạt động</v>
          </cell>
          <cell r="N11719">
            <v>42731</v>
          </cell>
          <cell r="Q11719">
            <v>1</v>
          </cell>
          <cell r="T11719">
            <v>0</v>
          </cell>
          <cell r="U11719">
            <v>0</v>
          </cell>
          <cell r="V11719">
            <v>0</v>
          </cell>
        </row>
        <row r="11720">
          <cell r="D11720" t="str">
            <v>GENCASA HƯNG YÊN</v>
          </cell>
          <cell r="M11720" t="str">
            <v>﻿Đang hoạt động</v>
          </cell>
          <cell r="N11720">
            <v>42731</v>
          </cell>
          <cell r="Q11720">
            <v>1</v>
          </cell>
          <cell r="T11720">
            <v>0</v>
          </cell>
          <cell r="U11720">
            <v>0</v>
          </cell>
          <cell r="V11720">
            <v>0</v>
          </cell>
        </row>
        <row r="11721">
          <cell r="D11721" t="str">
            <v>DANANG1</v>
          </cell>
          <cell r="M11721" t="str">
            <v>﻿Đang hoạt động</v>
          </cell>
          <cell r="N11721">
            <v>42731</v>
          </cell>
          <cell r="Q11721">
            <v>1</v>
          </cell>
          <cell r="T11721">
            <v>0</v>
          </cell>
          <cell r="U11721">
            <v>0</v>
          </cell>
          <cell r="V11721">
            <v>0</v>
          </cell>
        </row>
        <row r="11722">
          <cell r="D11722" t="str">
            <v>REDBULL</v>
          </cell>
          <cell r="M11722" t="str">
            <v>﻿Đang hoạt động</v>
          </cell>
          <cell r="N11722">
            <v>42791</v>
          </cell>
          <cell r="Q11722">
            <v>1</v>
          </cell>
          <cell r="T11722">
            <v>0</v>
          </cell>
          <cell r="U11722">
            <v>0</v>
          </cell>
          <cell r="V11722">
            <v>0</v>
          </cell>
        </row>
        <row r="11723">
          <cell r="D11723" t="str">
            <v>THE STARS 1</v>
          </cell>
          <cell r="M11723" t="str">
            <v>﻿Đang hoạt động</v>
          </cell>
          <cell r="N11723">
            <v>42731</v>
          </cell>
          <cell r="Q11723">
            <v>1</v>
          </cell>
          <cell r="T11723">
            <v>0</v>
          </cell>
          <cell r="U11723">
            <v>0</v>
          </cell>
          <cell r="V11723">
            <v>0</v>
          </cell>
        </row>
        <row r="11724">
          <cell r="D11724" t="str">
            <v>REDBULL</v>
          </cell>
          <cell r="M11724" t="str">
            <v>﻿Đang hoạt động</v>
          </cell>
          <cell r="N11724">
            <v>42731</v>
          </cell>
          <cell r="Q11724">
            <v>1</v>
          </cell>
          <cell r="T11724">
            <v>0</v>
          </cell>
          <cell r="U11724">
            <v>0</v>
          </cell>
          <cell r="V11724">
            <v>0</v>
          </cell>
        </row>
        <row r="11725">
          <cell r="D11725" t="str">
            <v>GENCASA HƯNG YÊN</v>
          </cell>
          <cell r="M11725" t="str">
            <v>﻿Đang hoạt động</v>
          </cell>
          <cell r="N11725">
            <v>42731</v>
          </cell>
          <cell r="Q11725">
            <v>1</v>
          </cell>
          <cell r="T11725">
            <v>0</v>
          </cell>
          <cell r="U11725">
            <v>0</v>
          </cell>
          <cell r="V11725">
            <v>0</v>
          </cell>
        </row>
        <row r="11726">
          <cell r="D11726" t="str">
            <v>REDBULL</v>
          </cell>
          <cell r="M11726" t="str">
            <v>﻿Đang hoạt động</v>
          </cell>
          <cell r="N11726">
            <v>42731</v>
          </cell>
          <cell r="Q11726">
            <v>1</v>
          </cell>
          <cell r="T11726">
            <v>0</v>
          </cell>
          <cell r="U11726">
            <v>0</v>
          </cell>
          <cell r="V11726">
            <v>0</v>
          </cell>
        </row>
        <row r="11727">
          <cell r="D11727" t="str">
            <v>GENCASA ĐÀ NẴNG 1</v>
          </cell>
          <cell r="M11727" t="str">
            <v>﻿Đang hoạt động</v>
          </cell>
          <cell r="N11727">
            <v>42731</v>
          </cell>
          <cell r="Q11727">
            <v>1</v>
          </cell>
          <cell r="T11727">
            <v>0</v>
          </cell>
          <cell r="U11727">
            <v>0</v>
          </cell>
          <cell r="V11727">
            <v>0</v>
          </cell>
        </row>
        <row r="11728">
          <cell r="D11728" t="str">
            <v>REDBULL</v>
          </cell>
          <cell r="M11728" t="str">
            <v>﻿Đang hoạt động</v>
          </cell>
          <cell r="N11728">
            <v>42731</v>
          </cell>
          <cell r="Q11728">
            <v>1</v>
          </cell>
          <cell r="T11728">
            <v>0</v>
          </cell>
          <cell r="U11728">
            <v>0</v>
          </cell>
          <cell r="V11728">
            <v>0</v>
          </cell>
        </row>
        <row r="11729">
          <cell r="D11729" t="str">
            <v>VĨNH LONG</v>
          </cell>
          <cell r="M11729" t="str">
            <v>﻿Đang hoạt động</v>
          </cell>
          <cell r="N11729">
            <v>42732</v>
          </cell>
          <cell r="Q11729">
            <v>1</v>
          </cell>
          <cell r="T11729">
            <v>0</v>
          </cell>
          <cell r="U11729">
            <v>0</v>
          </cell>
          <cell r="V11729">
            <v>0</v>
          </cell>
        </row>
        <row r="11730">
          <cell r="D11730" t="str">
            <v>CÀ MAU</v>
          </cell>
          <cell r="M11730" t="str">
            <v>﻿Đang hoạt động</v>
          </cell>
          <cell r="N11730">
            <v>42732</v>
          </cell>
          <cell r="Q11730">
            <v>1</v>
          </cell>
          <cell r="T11730">
            <v>0</v>
          </cell>
          <cell r="U11730">
            <v>0</v>
          </cell>
          <cell r="V11730">
            <v>0</v>
          </cell>
        </row>
        <row r="11731">
          <cell r="D11731" t="str">
            <v>DANANG1</v>
          </cell>
          <cell r="M11731" t="str">
            <v>﻿Đang hoạt động</v>
          </cell>
          <cell r="N11731">
            <v>42731</v>
          </cell>
          <cell r="Q11731">
            <v>1</v>
          </cell>
          <cell r="T11731">
            <v>0</v>
          </cell>
          <cell r="U11731">
            <v>0</v>
          </cell>
          <cell r="V11731">
            <v>0</v>
          </cell>
        </row>
        <row r="11732">
          <cell r="D11732" t="str">
            <v>VĨNH LONG</v>
          </cell>
          <cell r="M11732" t="str">
            <v>﻿Đang hoạt động</v>
          </cell>
          <cell r="N11732">
            <v>42732</v>
          </cell>
          <cell r="Q11732">
            <v>1</v>
          </cell>
          <cell r="T11732">
            <v>0</v>
          </cell>
          <cell r="U11732">
            <v>0</v>
          </cell>
          <cell r="V11732">
            <v>0</v>
          </cell>
        </row>
        <row r="11733">
          <cell r="D11733" t="str">
            <v>REDBULL</v>
          </cell>
          <cell r="M11733" t="str">
            <v>﻿Đang hoạt động</v>
          </cell>
          <cell r="N11733">
            <v>42731</v>
          </cell>
          <cell r="Q11733">
            <v>1</v>
          </cell>
          <cell r="T11733">
            <v>0</v>
          </cell>
          <cell r="U11733">
            <v>0</v>
          </cell>
          <cell r="V11733">
            <v>0</v>
          </cell>
        </row>
        <row r="11734">
          <cell r="D11734" t="str">
            <v>DANANG1</v>
          </cell>
          <cell r="M11734" t="str">
            <v>﻿Đang hoạt động</v>
          </cell>
          <cell r="N11734">
            <v>42731</v>
          </cell>
          <cell r="Q11734">
            <v>1</v>
          </cell>
          <cell r="T11734">
            <v>0</v>
          </cell>
          <cell r="U11734">
            <v>0</v>
          </cell>
          <cell r="V11734">
            <v>0</v>
          </cell>
        </row>
        <row r="11735">
          <cell r="D11735" t="str">
            <v>REDBULL</v>
          </cell>
          <cell r="M11735" t="str">
            <v>﻿Đang hoạt động</v>
          </cell>
          <cell r="N11735">
            <v>42731</v>
          </cell>
          <cell r="Q11735">
            <v>1</v>
          </cell>
          <cell r="T11735">
            <v>0</v>
          </cell>
          <cell r="U11735">
            <v>0</v>
          </cell>
          <cell r="V11735">
            <v>0</v>
          </cell>
        </row>
        <row r="11736">
          <cell r="D11736" t="str">
            <v>REDBULL</v>
          </cell>
          <cell r="M11736" t="str">
            <v>﻿Đang hoạt động</v>
          </cell>
          <cell r="N11736">
            <v>42731</v>
          </cell>
          <cell r="Q11736">
            <v>1</v>
          </cell>
          <cell r="T11736">
            <v>0</v>
          </cell>
          <cell r="U11736">
            <v>0</v>
          </cell>
          <cell r="V11736">
            <v>0</v>
          </cell>
        </row>
        <row r="11737">
          <cell r="D11737" t="str">
            <v>REDBULL</v>
          </cell>
          <cell r="M11737" t="str">
            <v>﻿Đang hoạt động</v>
          </cell>
          <cell r="N11737">
            <v>42731</v>
          </cell>
          <cell r="Q11737">
            <v>1</v>
          </cell>
          <cell r="T11737">
            <v>0</v>
          </cell>
          <cell r="U11737">
            <v>0</v>
          </cell>
          <cell r="V11737">
            <v>0</v>
          </cell>
        </row>
        <row r="11738">
          <cell r="D11738" t="str">
            <v>REDBULL</v>
          </cell>
          <cell r="M11738" t="str">
            <v>﻿Đang hoạt động</v>
          </cell>
          <cell r="N11738">
            <v>42731</v>
          </cell>
          <cell r="Q11738">
            <v>1</v>
          </cell>
          <cell r="T11738">
            <v>0</v>
          </cell>
          <cell r="U11738">
            <v>0</v>
          </cell>
          <cell r="V11738">
            <v>0</v>
          </cell>
        </row>
        <row r="11739">
          <cell r="D11739" t="str">
            <v>REDBULL</v>
          </cell>
          <cell r="M11739" t="str">
            <v>﻿Đang hoạt động</v>
          </cell>
          <cell r="N11739">
            <v>42731</v>
          </cell>
          <cell r="Q11739">
            <v>1</v>
          </cell>
          <cell r="T11739">
            <v>0</v>
          </cell>
          <cell r="U11739">
            <v>0</v>
          </cell>
          <cell r="V11739">
            <v>0</v>
          </cell>
        </row>
        <row r="11740">
          <cell r="D11740" t="str">
            <v>REDBULL</v>
          </cell>
          <cell r="M11740" t="str">
            <v>﻿Đang hoạt động</v>
          </cell>
          <cell r="N11740">
            <v>42731</v>
          </cell>
          <cell r="Q11740">
            <v>1</v>
          </cell>
          <cell r="T11740">
            <v>0</v>
          </cell>
          <cell r="U11740">
            <v>0</v>
          </cell>
          <cell r="V11740">
            <v>0</v>
          </cell>
        </row>
        <row r="11741">
          <cell r="D11741" t="str">
            <v>REDBULL</v>
          </cell>
          <cell r="M11741" t="str">
            <v>﻿Đang hoạt động</v>
          </cell>
          <cell r="N11741">
            <v>42731</v>
          </cell>
          <cell r="Q11741">
            <v>1</v>
          </cell>
          <cell r="T11741">
            <v>0</v>
          </cell>
          <cell r="U11741">
            <v>0</v>
          </cell>
          <cell r="V11741">
            <v>0</v>
          </cell>
        </row>
        <row r="11742">
          <cell r="D11742" t="str">
            <v>DANANG1</v>
          </cell>
          <cell r="M11742" t="str">
            <v>﻿Đang hoạt động</v>
          </cell>
          <cell r="N11742">
            <v>42779</v>
          </cell>
          <cell r="Q11742">
            <v>1</v>
          </cell>
          <cell r="T11742">
            <v>0</v>
          </cell>
          <cell r="U11742">
            <v>0</v>
          </cell>
          <cell r="V11742">
            <v>0</v>
          </cell>
        </row>
        <row r="11743">
          <cell r="D11743" t="str">
            <v>DANANG1</v>
          </cell>
          <cell r="M11743" t="str">
            <v>﻿Đang hoạt động</v>
          </cell>
          <cell r="N11743">
            <v>42731</v>
          </cell>
          <cell r="Q11743">
            <v>1</v>
          </cell>
          <cell r="T11743">
            <v>0</v>
          </cell>
          <cell r="U11743">
            <v>0</v>
          </cell>
          <cell r="V11743">
            <v>0</v>
          </cell>
        </row>
        <row r="11744">
          <cell r="D11744" t="str">
            <v>VĨNH LONG</v>
          </cell>
          <cell r="M11744" t="str">
            <v>﻿Đang hoạt động</v>
          </cell>
          <cell r="N11744">
            <v>42732</v>
          </cell>
          <cell r="Q11744">
            <v>1</v>
          </cell>
          <cell r="T11744">
            <v>0</v>
          </cell>
          <cell r="U11744">
            <v>0</v>
          </cell>
          <cell r="V11744">
            <v>0</v>
          </cell>
        </row>
        <row r="11745">
          <cell r="D11745" t="str">
            <v>REDBULL</v>
          </cell>
          <cell r="M11745" t="str">
            <v>﻿Đang hoạt động</v>
          </cell>
          <cell r="N11745">
            <v>42731</v>
          </cell>
          <cell r="Q11745">
            <v>1</v>
          </cell>
          <cell r="T11745">
            <v>0</v>
          </cell>
          <cell r="U11745">
            <v>0</v>
          </cell>
          <cell r="V11745">
            <v>0</v>
          </cell>
        </row>
        <row r="11746">
          <cell r="D11746" t="str">
            <v>CÀ MAU</v>
          </cell>
          <cell r="M11746" t="str">
            <v>﻿Đang hoạt động</v>
          </cell>
          <cell r="N11746">
            <v>42732</v>
          </cell>
          <cell r="Q11746">
            <v>1</v>
          </cell>
          <cell r="T11746">
            <v>0</v>
          </cell>
          <cell r="U11746">
            <v>0</v>
          </cell>
          <cell r="V11746">
            <v>0</v>
          </cell>
        </row>
        <row r="11747">
          <cell r="D11747" t="str">
            <v>VĨNH LONG</v>
          </cell>
          <cell r="M11747" t="str">
            <v>﻿Đang hoạt động</v>
          </cell>
          <cell r="N11747">
            <v>42732</v>
          </cell>
          <cell r="Q11747">
            <v>1</v>
          </cell>
          <cell r="T11747">
            <v>0</v>
          </cell>
          <cell r="U11747">
            <v>0</v>
          </cell>
          <cell r="V11747">
            <v>0</v>
          </cell>
        </row>
        <row r="11748">
          <cell r="D11748" t="str">
            <v>GENCASA THÁI BÌNH</v>
          </cell>
          <cell r="M11748" t="str">
            <v>﻿Đang hoạt động</v>
          </cell>
          <cell r="N11748">
            <v>42731</v>
          </cell>
          <cell r="Q11748">
            <v>0</v>
          </cell>
          <cell r="T11748">
            <v>0</v>
          </cell>
          <cell r="U11748">
            <v>1</v>
          </cell>
          <cell r="V11748">
            <v>0</v>
          </cell>
        </row>
        <row r="11749">
          <cell r="D11749" t="str">
            <v>REDBULL</v>
          </cell>
          <cell r="M11749" t="str">
            <v>﻿Đang hoạt động</v>
          </cell>
          <cell r="N11749">
            <v>42731</v>
          </cell>
          <cell r="Q11749">
            <v>1</v>
          </cell>
          <cell r="T11749">
            <v>0</v>
          </cell>
          <cell r="U11749">
            <v>0</v>
          </cell>
          <cell r="V11749">
            <v>0</v>
          </cell>
        </row>
        <row r="11750">
          <cell r="D11750" t="str">
            <v>CÀ MAU</v>
          </cell>
          <cell r="M11750" t="str">
            <v>﻿Đang hoạt động</v>
          </cell>
          <cell r="N11750">
            <v>42732</v>
          </cell>
          <cell r="Q11750">
            <v>0</v>
          </cell>
          <cell r="T11750">
            <v>0</v>
          </cell>
          <cell r="U11750">
            <v>1</v>
          </cell>
          <cell r="V11750">
            <v>0</v>
          </cell>
        </row>
        <row r="11751">
          <cell r="D11751" t="str">
            <v>VĨNH LONG</v>
          </cell>
          <cell r="M11751" t="str">
            <v>﻿Đang hoạt động</v>
          </cell>
          <cell r="N11751">
            <v>42732</v>
          </cell>
          <cell r="Q11751">
            <v>1</v>
          </cell>
          <cell r="T11751">
            <v>0</v>
          </cell>
          <cell r="U11751">
            <v>0</v>
          </cell>
          <cell r="V11751">
            <v>0</v>
          </cell>
        </row>
        <row r="11752">
          <cell r="D11752" t="str">
            <v>CÀ MAU</v>
          </cell>
          <cell r="M11752" t="str">
            <v>﻿Đang hoạt động</v>
          </cell>
          <cell r="N11752">
            <v>42732</v>
          </cell>
          <cell r="Q11752">
            <v>1</v>
          </cell>
          <cell r="T11752">
            <v>0</v>
          </cell>
          <cell r="U11752">
            <v>0</v>
          </cell>
          <cell r="V11752">
            <v>0</v>
          </cell>
        </row>
        <row r="11753">
          <cell r="D11753" t="str">
            <v>REDBULL</v>
          </cell>
          <cell r="M11753" t="str">
            <v>﻿Đang hoạt động</v>
          </cell>
          <cell r="N11753">
            <v>42731</v>
          </cell>
          <cell r="Q11753">
            <v>1</v>
          </cell>
          <cell r="T11753">
            <v>0</v>
          </cell>
          <cell r="U11753">
            <v>0</v>
          </cell>
          <cell r="V11753">
            <v>0</v>
          </cell>
        </row>
        <row r="11754">
          <cell r="D11754" t="str">
            <v>VĨNH LONG</v>
          </cell>
          <cell r="M11754" t="str">
            <v>﻿Đang hoạt động</v>
          </cell>
          <cell r="N11754">
            <v>42732</v>
          </cell>
          <cell r="Q11754">
            <v>1</v>
          </cell>
          <cell r="T11754">
            <v>0</v>
          </cell>
          <cell r="U11754">
            <v>0</v>
          </cell>
          <cell r="V11754">
            <v>0</v>
          </cell>
        </row>
        <row r="11755">
          <cell r="D11755" t="str">
            <v>CÀ MAU</v>
          </cell>
          <cell r="M11755" t="str">
            <v>﻿Đang hoạt động</v>
          </cell>
          <cell r="N11755">
            <v>42755</v>
          </cell>
          <cell r="Q11755">
            <v>0</v>
          </cell>
          <cell r="T11755">
            <v>0</v>
          </cell>
          <cell r="U11755">
            <v>1</v>
          </cell>
          <cell r="V11755">
            <v>0</v>
          </cell>
        </row>
        <row r="11756">
          <cell r="D11756" t="str">
            <v>VĨNH LONG</v>
          </cell>
          <cell r="M11756" t="str">
            <v>﻿Đang hoạt động</v>
          </cell>
          <cell r="N11756">
            <v>42732</v>
          </cell>
          <cell r="Q11756">
            <v>1</v>
          </cell>
          <cell r="T11756">
            <v>0</v>
          </cell>
          <cell r="U11756">
            <v>0</v>
          </cell>
          <cell r="V11756">
            <v>0</v>
          </cell>
        </row>
        <row r="11757">
          <cell r="D11757" t="str">
            <v>CÀ MAU</v>
          </cell>
          <cell r="M11757" t="str">
            <v>﻿Đang hoạt động</v>
          </cell>
          <cell r="N11757">
            <v>42732</v>
          </cell>
          <cell r="Q11757">
            <v>1</v>
          </cell>
          <cell r="T11757">
            <v>0</v>
          </cell>
          <cell r="U11757">
            <v>0</v>
          </cell>
          <cell r="V11757">
            <v>0</v>
          </cell>
        </row>
        <row r="11758">
          <cell r="D11758" t="str">
            <v>CÀ MAU</v>
          </cell>
          <cell r="M11758" t="str">
            <v>﻿Đang hoạt động</v>
          </cell>
          <cell r="N11758">
            <v>42732</v>
          </cell>
          <cell r="Q11758">
            <v>1</v>
          </cell>
          <cell r="T11758">
            <v>0</v>
          </cell>
          <cell r="U11758">
            <v>0</v>
          </cell>
          <cell r="V11758">
            <v>0</v>
          </cell>
        </row>
        <row r="11759">
          <cell r="D11759" t="str">
            <v>CÀ MAU</v>
          </cell>
          <cell r="M11759" t="str">
            <v>﻿Đang hoạt động</v>
          </cell>
          <cell r="N11759">
            <v>42732</v>
          </cell>
          <cell r="Q11759">
            <v>1</v>
          </cell>
          <cell r="T11759">
            <v>0</v>
          </cell>
          <cell r="U11759">
            <v>0</v>
          </cell>
          <cell r="V11759">
            <v>0</v>
          </cell>
        </row>
        <row r="11760">
          <cell r="D11760" t="str">
            <v>REDBULL</v>
          </cell>
          <cell r="M11760" t="str">
            <v>﻿Đang hoạt động</v>
          </cell>
          <cell r="N11760">
            <v>42731</v>
          </cell>
          <cell r="Q11760">
            <v>1</v>
          </cell>
          <cell r="T11760">
            <v>0</v>
          </cell>
          <cell r="U11760">
            <v>0</v>
          </cell>
          <cell r="V11760">
            <v>0</v>
          </cell>
        </row>
        <row r="11761">
          <cell r="D11761" t="str">
            <v>CÀ MAU</v>
          </cell>
          <cell r="M11761" t="str">
            <v>﻿Đang hoạt động</v>
          </cell>
          <cell r="N11761">
            <v>42732</v>
          </cell>
          <cell r="Q11761">
            <v>1</v>
          </cell>
          <cell r="T11761">
            <v>0</v>
          </cell>
          <cell r="U11761">
            <v>0</v>
          </cell>
          <cell r="V11761">
            <v>0</v>
          </cell>
        </row>
        <row r="11762">
          <cell r="D11762" t="str">
            <v>CÀ MAU</v>
          </cell>
          <cell r="M11762" t="str">
            <v>﻿Đang hoạt động</v>
          </cell>
          <cell r="N11762">
            <v>42732</v>
          </cell>
          <cell r="Q11762">
            <v>1</v>
          </cell>
          <cell r="T11762">
            <v>0</v>
          </cell>
          <cell r="U11762">
            <v>0</v>
          </cell>
          <cell r="V11762">
            <v>0</v>
          </cell>
        </row>
        <row r="11763">
          <cell r="D11763" t="str">
            <v>CÀ MAU</v>
          </cell>
          <cell r="M11763" t="str">
            <v>﻿Đang hoạt động</v>
          </cell>
          <cell r="N11763">
            <v>42755</v>
          </cell>
          <cell r="Q11763">
            <v>1</v>
          </cell>
          <cell r="T11763">
            <v>0</v>
          </cell>
          <cell r="U11763">
            <v>0</v>
          </cell>
          <cell r="V11763">
            <v>0</v>
          </cell>
        </row>
        <row r="11764">
          <cell r="D11764" t="str">
            <v>CÀ MAU</v>
          </cell>
          <cell r="M11764" t="str">
            <v>﻿Đang hoạt động</v>
          </cell>
          <cell r="N11764">
            <v>42732</v>
          </cell>
          <cell r="Q11764">
            <v>1</v>
          </cell>
          <cell r="T11764">
            <v>0</v>
          </cell>
          <cell r="U11764">
            <v>0</v>
          </cell>
          <cell r="V11764">
            <v>0</v>
          </cell>
        </row>
        <row r="11765">
          <cell r="D11765" t="str">
            <v>GENCASA HƯNG YÊN</v>
          </cell>
          <cell r="M11765" t="str">
            <v>﻿Đang hoạt động</v>
          </cell>
          <cell r="N11765">
            <v>42731</v>
          </cell>
          <cell r="Q11765">
            <v>0</v>
          </cell>
          <cell r="T11765">
            <v>0</v>
          </cell>
          <cell r="U11765">
            <v>1</v>
          </cell>
          <cell r="V11765">
            <v>0</v>
          </cell>
        </row>
        <row r="11766">
          <cell r="D11766" t="str">
            <v>CÀ MAU</v>
          </cell>
          <cell r="M11766" t="str">
            <v>﻿Đang hoạt động</v>
          </cell>
          <cell r="N11766">
            <v>42732</v>
          </cell>
          <cell r="Q11766">
            <v>1</v>
          </cell>
          <cell r="T11766">
            <v>0</v>
          </cell>
          <cell r="U11766">
            <v>0</v>
          </cell>
          <cell r="V11766">
            <v>0</v>
          </cell>
        </row>
        <row r="11767">
          <cell r="D11767" t="str">
            <v>CÀ MAU</v>
          </cell>
          <cell r="M11767" t="str">
            <v>﻿Đang hoạt động</v>
          </cell>
          <cell r="N11767">
            <v>42755</v>
          </cell>
          <cell r="Q11767">
            <v>1</v>
          </cell>
          <cell r="T11767">
            <v>0</v>
          </cell>
          <cell r="U11767">
            <v>0</v>
          </cell>
          <cell r="V11767">
            <v>0</v>
          </cell>
        </row>
        <row r="11768">
          <cell r="D11768" t="str">
            <v>GENCASA HƯNG YÊN</v>
          </cell>
          <cell r="M11768" t="str">
            <v>﻿Đang hoạt động</v>
          </cell>
          <cell r="N11768">
            <v>42731</v>
          </cell>
          <cell r="Q11768">
            <v>0</v>
          </cell>
          <cell r="T11768">
            <v>0</v>
          </cell>
          <cell r="U11768">
            <v>1</v>
          </cell>
          <cell r="V11768">
            <v>0</v>
          </cell>
        </row>
        <row r="11769">
          <cell r="D11769" t="str">
            <v>CÀ MAU</v>
          </cell>
          <cell r="M11769" t="str">
            <v>﻿Đang hoạt động</v>
          </cell>
          <cell r="N11769">
            <v>42732</v>
          </cell>
          <cell r="Q11769">
            <v>1</v>
          </cell>
          <cell r="T11769">
            <v>0</v>
          </cell>
          <cell r="U11769">
            <v>0</v>
          </cell>
          <cell r="V11769">
            <v>0</v>
          </cell>
        </row>
        <row r="11770">
          <cell r="D11770" t="str">
            <v>CÀ MAU</v>
          </cell>
          <cell r="M11770" t="str">
            <v>﻿Đang hoạt động</v>
          </cell>
          <cell r="N11770">
            <v>42732</v>
          </cell>
          <cell r="Q11770">
            <v>1</v>
          </cell>
          <cell r="T11770">
            <v>0</v>
          </cell>
          <cell r="U11770">
            <v>0</v>
          </cell>
          <cell r="V11770">
            <v>0</v>
          </cell>
        </row>
        <row r="11771">
          <cell r="D11771" t="str">
            <v>GENCASA NGHỆ AN</v>
          </cell>
          <cell r="M11771" t="str">
            <v>﻿Đang hoạt động</v>
          </cell>
          <cell r="N11771">
            <v>42732</v>
          </cell>
          <cell r="Q11771">
            <v>0</v>
          </cell>
          <cell r="T11771">
            <v>0</v>
          </cell>
          <cell r="U11771">
            <v>1</v>
          </cell>
          <cell r="V11771">
            <v>0</v>
          </cell>
        </row>
        <row r="11772">
          <cell r="D11772" t="str">
            <v>GENCASA HƯNG YÊN</v>
          </cell>
          <cell r="M11772" t="str">
            <v>﻿Đang hoạt động</v>
          </cell>
          <cell r="N11772">
            <v>42769</v>
          </cell>
          <cell r="Q11772">
            <v>0</v>
          </cell>
          <cell r="T11772">
            <v>0</v>
          </cell>
          <cell r="U11772">
            <v>1</v>
          </cell>
          <cell r="V11772">
            <v>0</v>
          </cell>
        </row>
        <row r="11773">
          <cell r="D11773" t="str">
            <v>GENCASA NGHỆ AN</v>
          </cell>
          <cell r="M11773" t="str">
            <v>﻿Đang hoạt động</v>
          </cell>
          <cell r="N11773">
            <v>42732</v>
          </cell>
          <cell r="Q11773">
            <v>0</v>
          </cell>
          <cell r="T11773">
            <v>0</v>
          </cell>
          <cell r="U11773">
            <v>1</v>
          </cell>
          <cell r="V11773">
            <v>0</v>
          </cell>
        </row>
        <row r="11774">
          <cell r="D11774" t="str">
            <v>PHÚ YÊN</v>
          </cell>
          <cell r="M11774" t="str">
            <v>﻿Đang hoạt động</v>
          </cell>
          <cell r="N11774">
            <v>42788</v>
          </cell>
          <cell r="Q11774">
            <v>0</v>
          </cell>
          <cell r="T11774">
            <v>0</v>
          </cell>
          <cell r="U11774">
            <v>0</v>
          </cell>
          <cell r="V11774">
            <v>1</v>
          </cell>
        </row>
        <row r="11775">
          <cell r="D11775" t="str">
            <v>PHÚ YÊN</v>
          </cell>
          <cell r="M11775" t="str">
            <v>﻿Đang hoạt động</v>
          </cell>
          <cell r="N11775">
            <v>42788</v>
          </cell>
          <cell r="Q11775">
            <v>0</v>
          </cell>
          <cell r="T11775">
            <v>0</v>
          </cell>
          <cell r="U11775">
            <v>0</v>
          </cell>
          <cell r="V11775">
            <v>1</v>
          </cell>
        </row>
        <row r="11776">
          <cell r="D11776" t="str">
            <v>REDBULL</v>
          </cell>
          <cell r="M11776" t="str">
            <v>﻿Đang hoạt động</v>
          </cell>
          <cell r="N11776">
            <v>42731</v>
          </cell>
          <cell r="Q11776">
            <v>0</v>
          </cell>
          <cell r="T11776">
            <v>0</v>
          </cell>
          <cell r="U11776">
            <v>1</v>
          </cell>
          <cell r="V11776">
            <v>0</v>
          </cell>
        </row>
        <row r="11777">
          <cell r="D11777" t="str">
            <v>PHÚ YÊN</v>
          </cell>
          <cell r="M11777" t="str">
            <v>﻿Đang hoạt động</v>
          </cell>
          <cell r="N11777">
            <v>42788</v>
          </cell>
          <cell r="Q11777">
            <v>0</v>
          </cell>
          <cell r="T11777">
            <v>0</v>
          </cell>
          <cell r="U11777">
            <v>1</v>
          </cell>
          <cell r="V11777">
            <v>0</v>
          </cell>
        </row>
        <row r="11778">
          <cell r="D11778" t="str">
            <v>REDBULL</v>
          </cell>
          <cell r="M11778" t="str">
            <v>﻿Đang hoạt động</v>
          </cell>
          <cell r="N11778">
            <v>42731</v>
          </cell>
          <cell r="Q11778">
            <v>0</v>
          </cell>
          <cell r="T11778">
            <v>0</v>
          </cell>
          <cell r="U11778">
            <v>1</v>
          </cell>
          <cell r="V11778">
            <v>0</v>
          </cell>
        </row>
        <row r="11779">
          <cell r="D11779" t="str">
            <v>TÂY NINH</v>
          </cell>
          <cell r="M11779" t="str">
            <v>﻿Đang hoạt động</v>
          </cell>
          <cell r="N11779">
            <v>42732</v>
          </cell>
          <cell r="Q11779">
            <v>0</v>
          </cell>
          <cell r="T11779">
            <v>0</v>
          </cell>
          <cell r="U11779">
            <v>1</v>
          </cell>
          <cell r="V11779">
            <v>0</v>
          </cell>
        </row>
        <row r="11780">
          <cell r="D11780" t="str">
            <v>TÂY NINH</v>
          </cell>
          <cell r="M11780" t="str">
            <v>﻿Đang hoạt động</v>
          </cell>
          <cell r="N11780">
            <v>42732</v>
          </cell>
          <cell r="Q11780">
            <v>0</v>
          </cell>
          <cell r="T11780">
            <v>0</v>
          </cell>
          <cell r="U11780">
            <v>1</v>
          </cell>
          <cell r="V11780">
            <v>0</v>
          </cell>
        </row>
        <row r="11781">
          <cell r="D11781" t="str">
            <v>THIÊN SƠN</v>
          </cell>
          <cell r="M11781" t="str">
            <v>﻿Đang hoạt động</v>
          </cell>
          <cell r="N11781">
            <v>42731</v>
          </cell>
          <cell r="Q11781">
            <v>1</v>
          </cell>
          <cell r="T11781">
            <v>0</v>
          </cell>
          <cell r="U11781">
            <v>0</v>
          </cell>
          <cell r="V11781">
            <v>0</v>
          </cell>
        </row>
        <row r="11782">
          <cell r="D11782" t="str">
            <v>THIÊN SƠN</v>
          </cell>
          <cell r="M11782" t="str">
            <v>﻿Đang hoạt động</v>
          </cell>
          <cell r="N11782">
            <v>42731</v>
          </cell>
          <cell r="Q11782">
            <v>1</v>
          </cell>
          <cell r="T11782">
            <v>0</v>
          </cell>
          <cell r="U11782">
            <v>0</v>
          </cell>
          <cell r="V11782">
            <v>0</v>
          </cell>
        </row>
        <row r="11783">
          <cell r="D11783" t="str">
            <v>THIÊN SƠN</v>
          </cell>
          <cell r="M11783" t="str">
            <v>﻿Đang hoạt động</v>
          </cell>
          <cell r="N11783">
            <v>42731</v>
          </cell>
          <cell r="Q11783">
            <v>1</v>
          </cell>
          <cell r="T11783">
            <v>0</v>
          </cell>
          <cell r="U11783">
            <v>0</v>
          </cell>
          <cell r="V11783">
            <v>0</v>
          </cell>
        </row>
        <row r="11784">
          <cell r="D11784" t="str">
            <v>THE STARS 2</v>
          </cell>
          <cell r="M11784" t="str">
            <v>﻿Đang hoạt động</v>
          </cell>
          <cell r="N11784">
            <v>42786</v>
          </cell>
          <cell r="Q11784">
            <v>0</v>
          </cell>
          <cell r="T11784">
            <v>0</v>
          </cell>
          <cell r="U11784">
            <v>1</v>
          </cell>
          <cell r="V11784">
            <v>0</v>
          </cell>
        </row>
        <row r="11785">
          <cell r="D11785" t="str">
            <v>THIÊN SƠN</v>
          </cell>
          <cell r="M11785" t="str">
            <v>﻿Đang hoạt động</v>
          </cell>
          <cell r="N11785">
            <v>42731</v>
          </cell>
          <cell r="Q11785">
            <v>1</v>
          </cell>
          <cell r="T11785">
            <v>0</v>
          </cell>
          <cell r="U11785">
            <v>0</v>
          </cell>
          <cell r="V11785">
            <v>0</v>
          </cell>
        </row>
        <row r="11786">
          <cell r="D11786" t="str">
            <v>THIÊN SƠN</v>
          </cell>
          <cell r="M11786" t="str">
            <v>﻿Đang hoạt động</v>
          </cell>
          <cell r="N11786">
            <v>42731</v>
          </cell>
          <cell r="Q11786">
            <v>1</v>
          </cell>
          <cell r="T11786">
            <v>0</v>
          </cell>
          <cell r="U11786">
            <v>0</v>
          </cell>
          <cell r="V11786">
            <v>0</v>
          </cell>
        </row>
        <row r="11787">
          <cell r="D11787" t="str">
            <v>ALLEGRO</v>
          </cell>
          <cell r="M11787" t="str">
            <v>﻿Đang hoạt động</v>
          </cell>
          <cell r="N11787">
            <v>42356</v>
          </cell>
          <cell r="Q11787">
            <v>1</v>
          </cell>
          <cell r="T11787">
            <v>0</v>
          </cell>
          <cell r="U11787">
            <v>0</v>
          </cell>
          <cell r="V11787">
            <v>0</v>
          </cell>
        </row>
        <row r="11788">
          <cell r="D11788" t="str">
            <v>THIÊN SƠN</v>
          </cell>
          <cell r="M11788" t="str">
            <v>﻿Đang hoạt động</v>
          </cell>
          <cell r="N11788">
            <v>42731</v>
          </cell>
          <cell r="Q11788">
            <v>0</v>
          </cell>
          <cell r="T11788">
            <v>0</v>
          </cell>
          <cell r="U11788">
            <v>1</v>
          </cell>
          <cell r="V11788">
            <v>0</v>
          </cell>
        </row>
        <row r="11789">
          <cell r="D11789" t="str">
            <v>THIÊN SƠN</v>
          </cell>
          <cell r="M11789" t="str">
            <v>﻿Đang hoạt động</v>
          </cell>
          <cell r="N11789">
            <v>42732</v>
          </cell>
          <cell r="Q11789">
            <v>1</v>
          </cell>
          <cell r="T11789">
            <v>0</v>
          </cell>
          <cell r="U11789">
            <v>0</v>
          </cell>
          <cell r="V11789">
            <v>0</v>
          </cell>
        </row>
        <row r="11790">
          <cell r="D11790" t="str">
            <v>THIÊN SƠN</v>
          </cell>
          <cell r="M11790" t="str">
            <v>﻿Đang hoạt động</v>
          </cell>
          <cell r="N11790">
            <v>42732</v>
          </cell>
          <cell r="Q11790">
            <v>0</v>
          </cell>
          <cell r="T11790">
            <v>0</v>
          </cell>
          <cell r="U11790">
            <v>1</v>
          </cell>
          <cell r="V11790">
            <v>0</v>
          </cell>
        </row>
        <row r="11791">
          <cell r="D11791" t="str">
            <v>THIÊN SƠN</v>
          </cell>
          <cell r="M11791" t="str">
            <v>﻿Đang hoạt động</v>
          </cell>
          <cell r="N11791">
            <v>42731</v>
          </cell>
          <cell r="Q11791">
            <v>0</v>
          </cell>
          <cell r="T11791">
            <v>0</v>
          </cell>
          <cell r="U11791">
            <v>1</v>
          </cell>
          <cell r="V11791">
            <v>0</v>
          </cell>
        </row>
        <row r="11792">
          <cell r="D11792" t="str">
            <v>THIÊN SƠN</v>
          </cell>
          <cell r="M11792" t="str">
            <v>﻿Đang hoạt động</v>
          </cell>
          <cell r="N11792">
            <v>42731</v>
          </cell>
          <cell r="Q11792">
            <v>1</v>
          </cell>
          <cell r="T11792">
            <v>0</v>
          </cell>
          <cell r="U11792">
            <v>0</v>
          </cell>
          <cell r="V11792">
            <v>0</v>
          </cell>
        </row>
        <row r="11793">
          <cell r="D11793" t="str">
            <v>THIÊN SƠN</v>
          </cell>
          <cell r="M11793" t="str">
            <v>﻿Đang hoạt động</v>
          </cell>
          <cell r="N11793">
            <v>42733</v>
          </cell>
          <cell r="Q11793">
            <v>1</v>
          </cell>
          <cell r="T11793">
            <v>0</v>
          </cell>
          <cell r="U11793">
            <v>0</v>
          </cell>
          <cell r="V11793">
            <v>0</v>
          </cell>
        </row>
        <row r="11794">
          <cell r="D11794" t="str">
            <v>GENCASA TUYÊN QUANG</v>
          </cell>
          <cell r="M11794" t="str">
            <v>﻿Đang hoạt động</v>
          </cell>
          <cell r="N11794">
            <v>42786</v>
          </cell>
          <cell r="Q11794">
            <v>0</v>
          </cell>
          <cell r="T11794">
            <v>0</v>
          </cell>
          <cell r="U11794">
            <v>1</v>
          </cell>
          <cell r="V11794">
            <v>0</v>
          </cell>
        </row>
        <row r="11795">
          <cell r="D11795" t="str">
            <v>THIÊN SƠN</v>
          </cell>
          <cell r="M11795" t="str">
            <v>﻿Đang hoạt động</v>
          </cell>
          <cell r="N11795">
            <v>42731</v>
          </cell>
          <cell r="Q11795">
            <v>1</v>
          </cell>
          <cell r="T11795">
            <v>0</v>
          </cell>
          <cell r="U11795">
            <v>0</v>
          </cell>
          <cell r="V11795">
            <v>0</v>
          </cell>
        </row>
        <row r="11796">
          <cell r="D11796" t="str">
            <v>REDBULL</v>
          </cell>
          <cell r="M11796" t="str">
            <v>﻿Đang hoạt động</v>
          </cell>
          <cell r="N11796">
            <v>42769</v>
          </cell>
          <cell r="Q11796">
            <v>0</v>
          </cell>
          <cell r="T11796">
            <v>0</v>
          </cell>
          <cell r="U11796">
            <v>1</v>
          </cell>
          <cell r="V11796">
            <v>0</v>
          </cell>
        </row>
        <row r="11797">
          <cell r="D11797" t="str">
            <v>TCA TEAM</v>
          </cell>
          <cell r="M11797" t="str">
            <v>﻿Đang hoạt động</v>
          </cell>
          <cell r="N11797">
            <v>42740</v>
          </cell>
          <cell r="Q11797">
            <v>0</v>
          </cell>
          <cell r="T11797">
            <v>0</v>
          </cell>
          <cell r="U11797">
            <v>0</v>
          </cell>
          <cell r="V11797">
            <v>0</v>
          </cell>
        </row>
        <row r="11798">
          <cell r="D11798" t="str">
            <v>THIÊN SƠN</v>
          </cell>
          <cell r="M11798" t="str">
            <v>﻿Đang hoạt động</v>
          </cell>
          <cell r="N11798">
            <v>42731</v>
          </cell>
          <cell r="Q11798">
            <v>0</v>
          </cell>
          <cell r="T11798">
            <v>0</v>
          </cell>
          <cell r="U11798">
            <v>1</v>
          </cell>
          <cell r="V11798">
            <v>0</v>
          </cell>
        </row>
        <row r="11799">
          <cell r="D11799" t="str">
            <v>TCA TEAM</v>
          </cell>
          <cell r="M11799" t="str">
            <v>﻿Đang hoạt động</v>
          </cell>
          <cell r="N11799">
            <v>42740</v>
          </cell>
          <cell r="Q11799">
            <v>0</v>
          </cell>
          <cell r="T11799">
            <v>0</v>
          </cell>
          <cell r="U11799">
            <v>0</v>
          </cell>
          <cell r="V11799">
            <v>0</v>
          </cell>
        </row>
        <row r="11800">
          <cell r="D11800" t="str">
            <v>THIÊN SƠN</v>
          </cell>
          <cell r="M11800" t="str">
            <v>﻿Tạm đình chỉ</v>
          </cell>
          <cell r="N11800">
            <v>42731</v>
          </cell>
          <cell r="Q11800">
            <v>0</v>
          </cell>
          <cell r="T11800">
            <v>0</v>
          </cell>
          <cell r="U11800">
            <v>0</v>
          </cell>
          <cell r="V11800">
            <v>1</v>
          </cell>
        </row>
        <row r="11801">
          <cell r="D11801" t="str">
            <v>TCA TEAM</v>
          </cell>
          <cell r="M11801" t="str">
            <v>﻿Đang hoạt động</v>
          </cell>
          <cell r="N11801">
            <v>42787</v>
          </cell>
          <cell r="Q11801">
            <v>0</v>
          </cell>
          <cell r="T11801">
            <v>0</v>
          </cell>
          <cell r="U11801">
            <v>0</v>
          </cell>
          <cell r="V11801">
            <v>0</v>
          </cell>
        </row>
        <row r="11802">
          <cell r="D11802" t="str">
            <v>THIÊN SƠN</v>
          </cell>
          <cell r="M11802" t="str">
            <v>﻿Đang hoạt động</v>
          </cell>
          <cell r="N11802">
            <v>42731</v>
          </cell>
          <cell r="Q11802">
            <v>0</v>
          </cell>
          <cell r="T11802">
            <v>0</v>
          </cell>
          <cell r="U11802">
            <v>0</v>
          </cell>
          <cell r="V11802">
            <v>1</v>
          </cell>
        </row>
        <row r="11803">
          <cell r="D11803" t="str">
            <v>THIÊN SƠN</v>
          </cell>
          <cell r="M11803" t="str">
            <v>﻿Đang hoạt động</v>
          </cell>
          <cell r="N11803">
            <v>42731</v>
          </cell>
          <cell r="Q11803">
            <v>0</v>
          </cell>
          <cell r="T11803">
            <v>0</v>
          </cell>
          <cell r="U11803">
            <v>0</v>
          </cell>
          <cell r="V11803">
            <v>1</v>
          </cell>
        </row>
        <row r="11804">
          <cell r="D11804" t="str">
            <v>TCA TEAM</v>
          </cell>
          <cell r="M11804" t="str">
            <v>﻿Đang hoạt động</v>
          </cell>
          <cell r="N11804">
            <v>42740</v>
          </cell>
          <cell r="Q11804">
            <v>0</v>
          </cell>
          <cell r="T11804">
            <v>0</v>
          </cell>
          <cell r="U11804">
            <v>0</v>
          </cell>
          <cell r="V11804">
            <v>0</v>
          </cell>
        </row>
        <row r="11805">
          <cell r="D11805" t="str">
            <v>TCA TEAM</v>
          </cell>
          <cell r="M11805" t="str">
            <v>﻿Đang hoạt động</v>
          </cell>
          <cell r="N11805">
            <v>42740</v>
          </cell>
          <cell r="Q11805">
            <v>0</v>
          </cell>
          <cell r="T11805">
            <v>0</v>
          </cell>
          <cell r="U11805">
            <v>0</v>
          </cell>
          <cell r="V11805">
            <v>0</v>
          </cell>
        </row>
        <row r="11806">
          <cell r="D11806" t="str">
            <v>TCA TEAM</v>
          </cell>
          <cell r="M11806" t="str">
            <v>﻿Đang hoạt động</v>
          </cell>
          <cell r="N11806">
            <v>42740</v>
          </cell>
          <cell r="Q11806">
            <v>0</v>
          </cell>
          <cell r="T11806">
            <v>0</v>
          </cell>
          <cell r="U11806">
            <v>0</v>
          </cell>
          <cell r="V11806">
            <v>0</v>
          </cell>
        </row>
        <row r="11807">
          <cell r="D11807" t="str">
            <v>TCA TEAM</v>
          </cell>
          <cell r="M11807" t="str">
            <v>﻿Đang hoạt động</v>
          </cell>
          <cell r="N11807">
            <v>42740</v>
          </cell>
          <cell r="Q11807">
            <v>0</v>
          </cell>
          <cell r="T11807">
            <v>0</v>
          </cell>
          <cell r="U11807">
            <v>0</v>
          </cell>
          <cell r="V11807">
            <v>0</v>
          </cell>
        </row>
        <row r="11808">
          <cell r="D11808" t="str">
            <v>TCA TEAM</v>
          </cell>
          <cell r="M11808" t="str">
            <v>﻿Đang hoạt động</v>
          </cell>
          <cell r="N11808">
            <v>42740</v>
          </cell>
          <cell r="Q11808">
            <v>0</v>
          </cell>
          <cell r="T11808">
            <v>0</v>
          </cell>
          <cell r="U11808">
            <v>0</v>
          </cell>
          <cell r="V11808">
            <v>0</v>
          </cell>
        </row>
        <row r="11809">
          <cell r="D11809" t="str">
            <v>TCA TEAM</v>
          </cell>
          <cell r="M11809" t="str">
            <v>﻿Đang hoạt động</v>
          </cell>
          <cell r="N11809">
            <v>42740</v>
          </cell>
          <cell r="Q11809">
            <v>0</v>
          </cell>
          <cell r="T11809">
            <v>0</v>
          </cell>
          <cell r="U11809">
            <v>0</v>
          </cell>
          <cell r="V11809">
            <v>0</v>
          </cell>
        </row>
        <row r="11810">
          <cell r="D11810" t="str">
            <v>TCA TEAM</v>
          </cell>
          <cell r="M11810" t="str">
            <v>﻿Đang hoạt động</v>
          </cell>
          <cell r="N11810">
            <v>42740</v>
          </cell>
          <cell r="Q11810">
            <v>0</v>
          </cell>
          <cell r="T11810">
            <v>0</v>
          </cell>
          <cell r="U11810">
            <v>0</v>
          </cell>
          <cell r="V11810">
            <v>0</v>
          </cell>
        </row>
        <row r="11811">
          <cell r="D11811" t="str">
            <v>TCA TEAM</v>
          </cell>
          <cell r="M11811" t="str">
            <v>﻿Đang hoạt động</v>
          </cell>
          <cell r="N11811">
            <v>42740</v>
          </cell>
          <cell r="Q11811">
            <v>0</v>
          </cell>
          <cell r="T11811">
            <v>0</v>
          </cell>
          <cell r="U11811">
            <v>0</v>
          </cell>
          <cell r="V11811">
            <v>0</v>
          </cell>
        </row>
        <row r="11812">
          <cell r="D11812" t="str">
            <v>TCA TEAM</v>
          </cell>
          <cell r="M11812" t="str">
            <v>﻿Đang hoạt động</v>
          </cell>
          <cell r="N11812">
            <v>42740</v>
          </cell>
          <cell r="Q11812">
            <v>0</v>
          </cell>
          <cell r="T11812">
            <v>0</v>
          </cell>
          <cell r="U11812">
            <v>0</v>
          </cell>
          <cell r="V11812">
            <v>0</v>
          </cell>
        </row>
        <row r="11813">
          <cell r="D11813" t="str">
            <v>TCA TEAM</v>
          </cell>
          <cell r="M11813" t="str">
            <v>﻿Đang hoạt động</v>
          </cell>
          <cell r="N11813">
            <v>42740</v>
          </cell>
          <cell r="Q11813">
            <v>0</v>
          </cell>
          <cell r="T11813">
            <v>0</v>
          </cell>
          <cell r="U11813">
            <v>0</v>
          </cell>
          <cell r="V11813">
            <v>0</v>
          </cell>
        </row>
        <row r="11814">
          <cell r="D11814" t="str">
            <v>DANANG1</v>
          </cell>
          <cell r="M11814" t="str">
            <v>﻿Đang hoạt động</v>
          </cell>
          <cell r="N11814">
            <v>42740</v>
          </cell>
          <cell r="Q11814">
            <v>1</v>
          </cell>
          <cell r="T11814">
            <v>0</v>
          </cell>
          <cell r="U11814">
            <v>0</v>
          </cell>
          <cell r="V11814">
            <v>0</v>
          </cell>
        </row>
        <row r="11815">
          <cell r="D11815" t="str">
            <v>PHÚ YÊN</v>
          </cell>
          <cell r="M11815" t="str">
            <v>﻿Đang hoạt động</v>
          </cell>
          <cell r="N11815">
            <v>42788</v>
          </cell>
          <cell r="Q11815">
            <v>0</v>
          </cell>
          <cell r="T11815">
            <v>0</v>
          </cell>
          <cell r="U11815">
            <v>1</v>
          </cell>
          <cell r="V11815">
            <v>0</v>
          </cell>
        </row>
        <row r="11816">
          <cell r="D11816" t="str">
            <v>PHÚ YÊN</v>
          </cell>
          <cell r="M11816" t="str">
            <v>﻿Đang hoạt động</v>
          </cell>
          <cell r="N11816">
            <v>42793</v>
          </cell>
          <cell r="Q11816">
            <v>1</v>
          </cell>
          <cell r="T11816">
            <v>0</v>
          </cell>
          <cell r="U11816">
            <v>0</v>
          </cell>
          <cell r="V11816">
            <v>0</v>
          </cell>
        </row>
        <row r="11817">
          <cell r="D11817" t="str">
            <v>F.B.I</v>
          </cell>
          <cell r="M11817" t="str">
            <v>﻿Đang hoạt động</v>
          </cell>
          <cell r="N11817">
            <v>41893</v>
          </cell>
          <cell r="Q11817">
            <v>1</v>
          </cell>
          <cell r="T11817">
            <v>0</v>
          </cell>
          <cell r="U11817">
            <v>0</v>
          </cell>
          <cell r="V11817">
            <v>0</v>
          </cell>
        </row>
        <row r="11818">
          <cell r="D11818" t="str">
            <v>PHÚ YÊN</v>
          </cell>
          <cell r="M11818" t="str">
            <v>﻿Đang hoạt động</v>
          </cell>
          <cell r="N11818">
            <v>42788</v>
          </cell>
          <cell r="Q11818">
            <v>1</v>
          </cell>
          <cell r="T11818">
            <v>0</v>
          </cell>
          <cell r="U11818">
            <v>0</v>
          </cell>
          <cell r="V11818">
            <v>0</v>
          </cell>
        </row>
        <row r="11819">
          <cell r="D11819" t="str">
            <v>PHÚ YÊN</v>
          </cell>
          <cell r="M11819" t="str">
            <v>﻿Đang hoạt động</v>
          </cell>
          <cell r="N11819">
            <v>42793</v>
          </cell>
          <cell r="Q11819">
            <v>1</v>
          </cell>
          <cell r="T11819">
            <v>0</v>
          </cell>
          <cell r="U11819">
            <v>0</v>
          </cell>
          <cell r="V11819">
            <v>0</v>
          </cell>
        </row>
        <row r="11820">
          <cell r="D11820" t="str">
            <v>GENCASA HUẾ 1</v>
          </cell>
          <cell r="M11820" t="str">
            <v>﻿Đang hoạt động</v>
          </cell>
          <cell r="N11820">
            <v>42794</v>
          </cell>
          <cell r="Q11820">
            <v>0</v>
          </cell>
          <cell r="T11820">
            <v>0</v>
          </cell>
          <cell r="U11820">
            <v>0</v>
          </cell>
          <cell r="V11820">
            <v>1</v>
          </cell>
        </row>
        <row r="11821">
          <cell r="D11821" t="str">
            <v>GENCASA HUẾ 1</v>
          </cell>
          <cell r="M11821" t="str">
            <v>﻿Đang hoạt động</v>
          </cell>
          <cell r="N11821">
            <v>42740</v>
          </cell>
          <cell r="Q11821">
            <v>0</v>
          </cell>
          <cell r="T11821">
            <v>0</v>
          </cell>
          <cell r="U11821">
            <v>0</v>
          </cell>
          <cell r="V11821">
            <v>1</v>
          </cell>
        </row>
        <row r="11822">
          <cell r="D11822" t="str">
            <v>GENCASA ĐÀ NẴNG 1</v>
          </cell>
          <cell r="M11822" t="str">
            <v>﻿Đang hoạt động</v>
          </cell>
          <cell r="N11822">
            <v>42794</v>
          </cell>
          <cell r="Q11822">
            <v>0</v>
          </cell>
          <cell r="T11822">
            <v>0</v>
          </cell>
          <cell r="U11822">
            <v>1</v>
          </cell>
          <cell r="V11822">
            <v>0</v>
          </cell>
        </row>
        <row r="11823">
          <cell r="D11823" t="str">
            <v>GENCASA ĐÀ NẴNG 1</v>
          </cell>
          <cell r="M11823" t="str">
            <v>﻿Đang hoạt động</v>
          </cell>
          <cell r="N11823">
            <v>42740</v>
          </cell>
          <cell r="Q11823">
            <v>0</v>
          </cell>
          <cell r="T11823">
            <v>0</v>
          </cell>
          <cell r="U11823">
            <v>1</v>
          </cell>
          <cell r="V11823">
            <v>0</v>
          </cell>
        </row>
        <row r="11824">
          <cell r="D11824" t="str">
            <v>DANANG1</v>
          </cell>
          <cell r="M11824" t="str">
            <v>﻿Đang hoạt động</v>
          </cell>
          <cell r="N11824">
            <v>42740</v>
          </cell>
          <cell r="Q11824">
            <v>0</v>
          </cell>
          <cell r="T11824">
            <v>0</v>
          </cell>
          <cell r="U11824">
            <v>1</v>
          </cell>
          <cell r="V11824">
            <v>0</v>
          </cell>
        </row>
        <row r="11825">
          <cell r="D11825" t="str">
            <v>GENCASA ĐÀ NẴNG 1</v>
          </cell>
          <cell r="M11825" t="str">
            <v>﻿Đang hoạt động</v>
          </cell>
          <cell r="N11825">
            <v>42741</v>
          </cell>
          <cell r="Q11825">
            <v>0</v>
          </cell>
          <cell r="T11825">
            <v>0</v>
          </cell>
          <cell r="U11825">
            <v>1</v>
          </cell>
          <cell r="V11825">
            <v>0</v>
          </cell>
        </row>
        <row r="11826">
          <cell r="D11826" t="str">
            <v>DANANG1</v>
          </cell>
          <cell r="M11826" t="str">
            <v>﻿Đang hoạt động</v>
          </cell>
          <cell r="N11826">
            <v>42740</v>
          </cell>
          <cell r="Q11826">
            <v>0</v>
          </cell>
          <cell r="T11826">
            <v>0</v>
          </cell>
          <cell r="U11826">
            <v>1</v>
          </cell>
          <cell r="V11826">
            <v>0</v>
          </cell>
        </row>
        <row r="11827">
          <cell r="D11827" t="str">
            <v>DANANG1</v>
          </cell>
          <cell r="M11827" t="str">
            <v>﻿Đang hoạt động</v>
          </cell>
          <cell r="N11827">
            <v>42740</v>
          </cell>
          <cell r="Q11827">
            <v>0</v>
          </cell>
          <cell r="T11827">
            <v>0</v>
          </cell>
          <cell r="U11827">
            <v>1</v>
          </cell>
          <cell r="V11827">
            <v>0</v>
          </cell>
        </row>
        <row r="11828">
          <cell r="D11828" t="str">
            <v>GENCASA ĐÀ NẴNG 1</v>
          </cell>
          <cell r="M11828" t="str">
            <v>﻿Đang hoạt động</v>
          </cell>
          <cell r="N11828">
            <v>42740</v>
          </cell>
          <cell r="Q11828">
            <v>0</v>
          </cell>
          <cell r="T11828">
            <v>0</v>
          </cell>
          <cell r="U11828">
            <v>1</v>
          </cell>
          <cell r="V11828">
            <v>0</v>
          </cell>
        </row>
        <row r="11829">
          <cell r="D11829" t="str">
            <v>GENCASA ĐÀ NẴNG 1</v>
          </cell>
          <cell r="M11829" t="str">
            <v>﻿Đang hoạt động</v>
          </cell>
          <cell r="N11829">
            <v>42741</v>
          </cell>
          <cell r="Q11829">
            <v>0</v>
          </cell>
          <cell r="T11829">
            <v>0</v>
          </cell>
          <cell r="U11829">
            <v>1</v>
          </cell>
          <cell r="V11829">
            <v>0</v>
          </cell>
        </row>
        <row r="11830">
          <cell r="D11830" t="str">
            <v>GENCASA ĐÀ NẴNG 1</v>
          </cell>
          <cell r="M11830" t="str">
            <v>﻿Đang hoạt động</v>
          </cell>
          <cell r="N11830">
            <v>42740</v>
          </cell>
          <cell r="Q11830">
            <v>0</v>
          </cell>
          <cell r="T11830">
            <v>0</v>
          </cell>
          <cell r="U11830">
            <v>1</v>
          </cell>
          <cell r="V11830">
            <v>0</v>
          </cell>
        </row>
        <row r="11831">
          <cell r="D11831" t="str">
            <v>THE QUEEN</v>
          </cell>
          <cell r="M11831" t="str">
            <v>﻿Đang hoạt động</v>
          </cell>
          <cell r="N11831">
            <v>42752</v>
          </cell>
          <cell r="Q11831">
            <v>1</v>
          </cell>
          <cell r="T11831">
            <v>0</v>
          </cell>
          <cell r="U11831">
            <v>0</v>
          </cell>
          <cell r="V11831">
            <v>0</v>
          </cell>
        </row>
        <row r="11832">
          <cell r="D11832" t="str">
            <v>TCA TEAM</v>
          </cell>
          <cell r="M11832" t="str">
            <v>﻿Đang hoạt động</v>
          </cell>
          <cell r="N11832">
            <v>42740</v>
          </cell>
          <cell r="Q11832">
            <v>0</v>
          </cell>
          <cell r="T11832">
            <v>0</v>
          </cell>
          <cell r="U11832">
            <v>0</v>
          </cell>
          <cell r="V11832">
            <v>0</v>
          </cell>
        </row>
        <row r="11833">
          <cell r="D11833" t="str">
            <v>TCA TEAM</v>
          </cell>
          <cell r="M11833" t="str">
            <v>﻿Đang hoạt động</v>
          </cell>
          <cell r="N11833">
            <v>42740</v>
          </cell>
          <cell r="Q11833">
            <v>0</v>
          </cell>
          <cell r="T11833">
            <v>0</v>
          </cell>
          <cell r="U11833">
            <v>0</v>
          </cell>
          <cell r="V11833">
            <v>0</v>
          </cell>
        </row>
        <row r="11834">
          <cell r="D11834" t="str">
            <v>THE POWER</v>
          </cell>
          <cell r="M11834" t="str">
            <v>﻿Đang hoạt động</v>
          </cell>
          <cell r="N11834">
            <v>42472</v>
          </cell>
          <cell r="Q11834">
            <v>1</v>
          </cell>
          <cell r="T11834">
            <v>0</v>
          </cell>
          <cell r="U11834">
            <v>0</v>
          </cell>
          <cell r="V11834">
            <v>0</v>
          </cell>
        </row>
        <row r="11835">
          <cell r="D11835" t="str">
            <v>TCA TEAM</v>
          </cell>
          <cell r="M11835" t="str">
            <v>﻿Đang hoạt động</v>
          </cell>
          <cell r="N11835">
            <v>42740</v>
          </cell>
          <cell r="Q11835">
            <v>0</v>
          </cell>
          <cell r="T11835">
            <v>0</v>
          </cell>
          <cell r="U11835">
            <v>0</v>
          </cell>
          <cell r="V11835">
            <v>0</v>
          </cell>
        </row>
        <row r="11836">
          <cell r="D11836" t="str">
            <v>TCA TEAM</v>
          </cell>
          <cell r="M11836" t="str">
            <v>﻿Đang hoạt động</v>
          </cell>
          <cell r="N11836">
            <v>42740</v>
          </cell>
          <cell r="Q11836">
            <v>0</v>
          </cell>
          <cell r="T11836">
            <v>0</v>
          </cell>
          <cell r="U11836">
            <v>0</v>
          </cell>
          <cell r="V11836">
            <v>0</v>
          </cell>
        </row>
        <row r="11837">
          <cell r="D11837" t="str">
            <v>TCA TEAM</v>
          </cell>
          <cell r="M11837" t="str">
            <v>﻿Đang hoạt động</v>
          </cell>
          <cell r="N11837">
            <v>42740</v>
          </cell>
          <cell r="Q11837">
            <v>0</v>
          </cell>
          <cell r="T11837">
            <v>0</v>
          </cell>
          <cell r="U11837">
            <v>0</v>
          </cell>
          <cell r="V11837">
            <v>0</v>
          </cell>
        </row>
        <row r="11838">
          <cell r="D11838" t="str">
            <v>TCA TEAM</v>
          </cell>
          <cell r="M11838" t="str">
            <v>﻿Đang hoạt động</v>
          </cell>
          <cell r="N11838">
            <v>42740</v>
          </cell>
          <cell r="Q11838">
            <v>0</v>
          </cell>
          <cell r="T11838">
            <v>0</v>
          </cell>
          <cell r="U11838">
            <v>0</v>
          </cell>
          <cell r="V11838">
            <v>0</v>
          </cell>
        </row>
        <row r="11839">
          <cell r="D11839" t="str">
            <v>TCA TEAM</v>
          </cell>
          <cell r="M11839" t="str">
            <v>﻿Đang hoạt động</v>
          </cell>
          <cell r="N11839">
            <v>42740</v>
          </cell>
          <cell r="Q11839">
            <v>0</v>
          </cell>
          <cell r="T11839">
            <v>0</v>
          </cell>
          <cell r="U11839">
            <v>0</v>
          </cell>
          <cell r="V11839">
            <v>0</v>
          </cell>
        </row>
        <row r="11840">
          <cell r="D11840" t="str">
            <v>TCA TEAM</v>
          </cell>
          <cell r="M11840" t="str">
            <v>﻿Đang hoạt động</v>
          </cell>
          <cell r="N11840">
            <v>42740</v>
          </cell>
          <cell r="Q11840">
            <v>0</v>
          </cell>
          <cell r="T11840">
            <v>0</v>
          </cell>
          <cell r="U11840">
            <v>0</v>
          </cell>
          <cell r="V11840">
            <v>0</v>
          </cell>
        </row>
        <row r="11841">
          <cell r="D11841" t="str">
            <v>TCA TEAM</v>
          </cell>
          <cell r="M11841" t="str">
            <v>﻿Đang hoạt động</v>
          </cell>
          <cell r="N11841">
            <v>42740</v>
          </cell>
          <cell r="Q11841">
            <v>0</v>
          </cell>
          <cell r="T11841">
            <v>0</v>
          </cell>
          <cell r="U11841">
            <v>0</v>
          </cell>
          <cell r="V11841">
            <v>0</v>
          </cell>
        </row>
        <row r="11842">
          <cell r="D11842" t="str">
            <v>TCA TEAM</v>
          </cell>
          <cell r="M11842" t="str">
            <v>﻿Đang hoạt động</v>
          </cell>
          <cell r="N11842">
            <v>42740</v>
          </cell>
          <cell r="Q11842">
            <v>0</v>
          </cell>
          <cell r="T11842">
            <v>0</v>
          </cell>
          <cell r="U11842">
            <v>0</v>
          </cell>
          <cell r="V11842">
            <v>0</v>
          </cell>
        </row>
        <row r="11843">
          <cell r="D11843" t="str">
            <v>TCA TEAM</v>
          </cell>
          <cell r="M11843" t="str">
            <v>﻿Đang hoạt động</v>
          </cell>
          <cell r="N11843">
            <v>42740</v>
          </cell>
          <cell r="Q11843">
            <v>0</v>
          </cell>
          <cell r="T11843">
            <v>0</v>
          </cell>
          <cell r="U11843">
            <v>0</v>
          </cell>
          <cell r="V11843">
            <v>0</v>
          </cell>
        </row>
        <row r="11844">
          <cell r="D11844" t="str">
            <v>TCA TEAM</v>
          </cell>
          <cell r="M11844" t="str">
            <v>﻿Đang hoạt động</v>
          </cell>
          <cell r="N11844">
            <v>42740</v>
          </cell>
          <cell r="Q11844">
            <v>0</v>
          </cell>
          <cell r="T11844">
            <v>0</v>
          </cell>
          <cell r="U11844">
            <v>0</v>
          </cell>
          <cell r="V11844">
            <v>0</v>
          </cell>
        </row>
        <row r="11845">
          <cell r="D11845" t="str">
            <v>DANANG1</v>
          </cell>
          <cell r="M11845" t="str">
            <v>﻿Đang hoạt động</v>
          </cell>
          <cell r="N11845">
            <v>42740</v>
          </cell>
          <cell r="Q11845">
            <v>1</v>
          </cell>
          <cell r="T11845">
            <v>0</v>
          </cell>
          <cell r="U11845">
            <v>0</v>
          </cell>
          <cell r="V11845">
            <v>0</v>
          </cell>
        </row>
        <row r="11846">
          <cell r="D11846" t="str">
            <v>GENCASA ĐÀ NẴNG 1</v>
          </cell>
          <cell r="M11846" t="str">
            <v>﻿Đang hoạt động</v>
          </cell>
          <cell r="N11846">
            <v>42740</v>
          </cell>
          <cell r="Q11846">
            <v>1</v>
          </cell>
          <cell r="T11846">
            <v>0</v>
          </cell>
          <cell r="U11846">
            <v>0</v>
          </cell>
          <cell r="V11846">
            <v>0</v>
          </cell>
        </row>
        <row r="11847">
          <cell r="D11847" t="str">
            <v>GENCASA ĐÀ NẴNG 1</v>
          </cell>
          <cell r="M11847" t="str">
            <v>﻿Đang hoạt động</v>
          </cell>
          <cell r="N11847">
            <v>42741</v>
          </cell>
          <cell r="Q11847">
            <v>1</v>
          </cell>
          <cell r="T11847">
            <v>0</v>
          </cell>
          <cell r="U11847">
            <v>0</v>
          </cell>
          <cell r="V11847">
            <v>0</v>
          </cell>
        </row>
        <row r="11848">
          <cell r="D11848" t="str">
            <v>GENCASA ĐÀ NẴNG 1</v>
          </cell>
          <cell r="M11848" t="str">
            <v>﻿Đang hoạt động</v>
          </cell>
          <cell r="N11848">
            <v>42741</v>
          </cell>
          <cell r="Q11848">
            <v>1</v>
          </cell>
          <cell r="T11848">
            <v>0</v>
          </cell>
          <cell r="U11848">
            <v>0</v>
          </cell>
          <cell r="V11848">
            <v>0</v>
          </cell>
        </row>
        <row r="11849">
          <cell r="D11849" t="str">
            <v>GENCASA ĐÀ NẴNG 1</v>
          </cell>
          <cell r="M11849" t="str">
            <v>﻿Đang hoạt động</v>
          </cell>
          <cell r="N11849">
            <v>42741</v>
          </cell>
          <cell r="Q11849">
            <v>1</v>
          </cell>
          <cell r="T11849">
            <v>0</v>
          </cell>
          <cell r="U11849">
            <v>0</v>
          </cell>
          <cell r="V11849">
            <v>0</v>
          </cell>
        </row>
        <row r="11850">
          <cell r="D11850" t="str">
            <v>GENCASA ĐÀ NẴNG 1</v>
          </cell>
          <cell r="M11850" t="str">
            <v>﻿Đang hoạt động</v>
          </cell>
          <cell r="N11850">
            <v>42741</v>
          </cell>
          <cell r="Q11850">
            <v>1</v>
          </cell>
          <cell r="T11850">
            <v>0</v>
          </cell>
          <cell r="U11850">
            <v>0</v>
          </cell>
          <cell r="V11850">
            <v>0</v>
          </cell>
        </row>
        <row r="11851">
          <cell r="D11851" t="str">
            <v>DANANG1</v>
          </cell>
          <cell r="M11851" t="str">
            <v>﻿Đang hoạt động</v>
          </cell>
          <cell r="N11851">
            <v>42741</v>
          </cell>
          <cell r="Q11851">
            <v>1</v>
          </cell>
          <cell r="T11851">
            <v>0</v>
          </cell>
          <cell r="U11851">
            <v>0</v>
          </cell>
          <cell r="V11851">
            <v>0</v>
          </cell>
        </row>
        <row r="11852">
          <cell r="D11852" t="str">
            <v>DANANG1</v>
          </cell>
          <cell r="M11852" t="str">
            <v>﻿Đang hoạt động</v>
          </cell>
          <cell r="N11852">
            <v>42740</v>
          </cell>
          <cell r="Q11852">
            <v>1</v>
          </cell>
          <cell r="T11852">
            <v>0</v>
          </cell>
          <cell r="U11852">
            <v>0</v>
          </cell>
          <cell r="V11852">
            <v>0</v>
          </cell>
        </row>
        <row r="11853">
          <cell r="D11853" t="str">
            <v>DANANG1</v>
          </cell>
          <cell r="M11853" t="str">
            <v>﻿Đang hoạt động</v>
          </cell>
          <cell r="N11853">
            <v>42740</v>
          </cell>
          <cell r="Q11853">
            <v>1</v>
          </cell>
          <cell r="T11853">
            <v>0</v>
          </cell>
          <cell r="U11853">
            <v>0</v>
          </cell>
          <cell r="V11853">
            <v>0</v>
          </cell>
        </row>
        <row r="11854">
          <cell r="D11854" t="str">
            <v>DANANG1</v>
          </cell>
          <cell r="M11854" t="str">
            <v>﻿Đang hoạt động</v>
          </cell>
          <cell r="N11854">
            <v>42740</v>
          </cell>
          <cell r="Q11854">
            <v>1</v>
          </cell>
          <cell r="T11854">
            <v>0</v>
          </cell>
          <cell r="U11854">
            <v>0</v>
          </cell>
          <cell r="V11854">
            <v>0</v>
          </cell>
        </row>
        <row r="11855">
          <cell r="D11855" t="str">
            <v>GENCASA ĐÀ NẴNG 1</v>
          </cell>
          <cell r="M11855" t="str">
            <v>﻿Đang hoạt động</v>
          </cell>
          <cell r="N11855">
            <v>42740</v>
          </cell>
          <cell r="Q11855">
            <v>1</v>
          </cell>
          <cell r="T11855">
            <v>0</v>
          </cell>
          <cell r="U11855">
            <v>0</v>
          </cell>
          <cell r="V11855">
            <v>0</v>
          </cell>
        </row>
        <row r="11856">
          <cell r="D11856" t="str">
            <v>GENCASA HUẾ 1</v>
          </cell>
          <cell r="M11856" t="str">
            <v>﻿Đang hoạt động</v>
          </cell>
          <cell r="N11856">
            <v>42745</v>
          </cell>
          <cell r="Q11856">
            <v>1</v>
          </cell>
          <cell r="T11856">
            <v>0</v>
          </cell>
          <cell r="U11856">
            <v>0</v>
          </cell>
          <cell r="V11856">
            <v>0</v>
          </cell>
        </row>
        <row r="11857">
          <cell r="D11857" t="str">
            <v>GENCASA HUẾ 1</v>
          </cell>
          <cell r="M11857" t="str">
            <v>﻿Đang hoạt động</v>
          </cell>
          <cell r="N11857">
            <v>42745</v>
          </cell>
          <cell r="Q11857">
            <v>0</v>
          </cell>
          <cell r="T11857">
            <v>0</v>
          </cell>
          <cell r="U11857">
            <v>0</v>
          </cell>
          <cell r="V11857">
            <v>1</v>
          </cell>
        </row>
        <row r="11858">
          <cell r="D11858" t="str">
            <v>GENCASA HUẾ 1</v>
          </cell>
          <cell r="M11858" t="str">
            <v>﻿Đang hoạt động</v>
          </cell>
          <cell r="N11858">
            <v>42745</v>
          </cell>
          <cell r="Q11858">
            <v>0</v>
          </cell>
          <cell r="T11858">
            <v>0</v>
          </cell>
          <cell r="U11858">
            <v>1</v>
          </cell>
          <cell r="V11858">
            <v>0</v>
          </cell>
        </row>
        <row r="11859">
          <cell r="D11859" t="str">
            <v>GENCASA HUẾ 1</v>
          </cell>
          <cell r="M11859" t="str">
            <v>﻿Đang hoạt động</v>
          </cell>
          <cell r="N11859">
            <v>42745</v>
          </cell>
          <cell r="Q11859">
            <v>0</v>
          </cell>
          <cell r="T11859">
            <v>0</v>
          </cell>
          <cell r="U11859">
            <v>1</v>
          </cell>
          <cell r="V11859">
            <v>0</v>
          </cell>
        </row>
        <row r="11860">
          <cell r="D11860" t="str">
            <v>GENCASA HUẾ 1</v>
          </cell>
          <cell r="M11860" t="str">
            <v>﻿Đang hoạt động</v>
          </cell>
          <cell r="N11860">
            <v>42745</v>
          </cell>
          <cell r="Q11860">
            <v>0</v>
          </cell>
          <cell r="T11860">
            <v>0</v>
          </cell>
          <cell r="U11860">
            <v>1</v>
          </cell>
          <cell r="V11860">
            <v>0</v>
          </cell>
        </row>
        <row r="11861">
          <cell r="D11861" t="str">
            <v>GENCASA HUẾ 1</v>
          </cell>
          <cell r="M11861" t="str">
            <v>﻿Đang hoạt động</v>
          </cell>
          <cell r="N11861">
            <v>42786</v>
          </cell>
          <cell r="Q11861">
            <v>0</v>
          </cell>
          <cell r="T11861">
            <v>0</v>
          </cell>
          <cell r="U11861">
            <v>1</v>
          </cell>
          <cell r="V11861">
            <v>0</v>
          </cell>
        </row>
        <row r="11862">
          <cell r="D11862" t="str">
            <v>GENCASA HUẾ 1</v>
          </cell>
          <cell r="M11862" t="str">
            <v>﻿Đang hoạt động</v>
          </cell>
          <cell r="N11862">
            <v>42745</v>
          </cell>
          <cell r="Q11862">
            <v>0</v>
          </cell>
          <cell r="T11862">
            <v>0</v>
          </cell>
          <cell r="U11862">
            <v>1</v>
          </cell>
          <cell r="V11862">
            <v>0</v>
          </cell>
        </row>
        <row r="11863">
          <cell r="D11863" t="str">
            <v>GENCASA HUẾ 1</v>
          </cell>
          <cell r="M11863" t="str">
            <v>﻿Đang hoạt động</v>
          </cell>
          <cell r="N11863">
            <v>42745</v>
          </cell>
          <cell r="Q11863">
            <v>0</v>
          </cell>
          <cell r="T11863">
            <v>0</v>
          </cell>
          <cell r="U11863">
            <v>1</v>
          </cell>
          <cell r="V11863">
            <v>0</v>
          </cell>
        </row>
        <row r="11864">
          <cell r="D11864" t="str">
            <v>GENCASA HUẾ 1</v>
          </cell>
          <cell r="M11864" t="str">
            <v>﻿Đang hoạt động</v>
          </cell>
          <cell r="N11864">
            <v>42745</v>
          </cell>
          <cell r="Q11864">
            <v>0</v>
          </cell>
          <cell r="T11864">
            <v>0</v>
          </cell>
          <cell r="U11864">
            <v>1</v>
          </cell>
          <cell r="V11864">
            <v>0</v>
          </cell>
        </row>
        <row r="11865">
          <cell r="D11865" t="str">
            <v>GENCASA HUẾ 1</v>
          </cell>
          <cell r="M11865" t="str">
            <v>﻿Đang hoạt động</v>
          </cell>
          <cell r="N11865">
            <v>42745</v>
          </cell>
          <cell r="Q11865">
            <v>1</v>
          </cell>
          <cell r="T11865">
            <v>0</v>
          </cell>
          <cell r="U11865">
            <v>0</v>
          </cell>
          <cell r="V11865">
            <v>0</v>
          </cell>
        </row>
        <row r="11866">
          <cell r="D11866" t="str">
            <v>GENCASA HUẾ 1</v>
          </cell>
          <cell r="M11866" t="str">
            <v>﻿Đang hoạt động</v>
          </cell>
          <cell r="N11866">
            <v>42745</v>
          </cell>
          <cell r="Q11866">
            <v>0</v>
          </cell>
          <cell r="T11866">
            <v>0</v>
          </cell>
          <cell r="U11866">
            <v>1</v>
          </cell>
          <cell r="V11866">
            <v>0</v>
          </cell>
        </row>
        <row r="11867">
          <cell r="D11867" t="str">
            <v>GENCASA HUẾ 1</v>
          </cell>
          <cell r="M11867" t="str">
            <v>﻿Đang hoạt động</v>
          </cell>
          <cell r="N11867">
            <v>42745</v>
          </cell>
          <cell r="Q11867">
            <v>0</v>
          </cell>
          <cell r="T11867">
            <v>0</v>
          </cell>
          <cell r="U11867">
            <v>1</v>
          </cell>
          <cell r="V11867">
            <v>0</v>
          </cell>
        </row>
        <row r="11868">
          <cell r="D11868" t="str">
            <v>GENCASA HUẾ 1</v>
          </cell>
          <cell r="M11868" t="str">
            <v>﻿Đang hoạt động</v>
          </cell>
          <cell r="N11868">
            <v>42745</v>
          </cell>
          <cell r="Q11868">
            <v>1</v>
          </cell>
          <cell r="T11868">
            <v>0</v>
          </cell>
          <cell r="U11868">
            <v>0</v>
          </cell>
          <cell r="V11868">
            <v>0</v>
          </cell>
        </row>
        <row r="11869">
          <cell r="D11869" t="str">
            <v>GENCASA HUẾ 1</v>
          </cell>
          <cell r="M11869" t="str">
            <v>﻿Đang hoạt động</v>
          </cell>
          <cell r="N11869">
            <v>42745</v>
          </cell>
          <cell r="Q11869">
            <v>1</v>
          </cell>
          <cell r="T11869">
            <v>0</v>
          </cell>
          <cell r="U11869">
            <v>0</v>
          </cell>
          <cell r="V11869">
            <v>0</v>
          </cell>
        </row>
        <row r="11870">
          <cell r="D11870" t="str">
            <v>GENCASA HUẾ 1</v>
          </cell>
          <cell r="M11870" t="str">
            <v>﻿Đang hoạt động</v>
          </cell>
          <cell r="N11870">
            <v>42745</v>
          </cell>
          <cell r="Q11870">
            <v>1</v>
          </cell>
          <cell r="T11870">
            <v>0</v>
          </cell>
          <cell r="U11870">
            <v>0</v>
          </cell>
          <cell r="V11870">
            <v>0</v>
          </cell>
        </row>
        <row r="11871">
          <cell r="D11871" t="str">
            <v>GENCASA THANH HÓA</v>
          </cell>
          <cell r="M11871" t="str">
            <v>﻿Đang hoạt động</v>
          </cell>
          <cell r="N11871">
            <v>42746</v>
          </cell>
          <cell r="Q11871">
            <v>1</v>
          </cell>
          <cell r="T11871">
            <v>0</v>
          </cell>
          <cell r="U11871">
            <v>0</v>
          </cell>
          <cell r="V11871">
            <v>0</v>
          </cell>
        </row>
        <row r="11872">
          <cell r="D11872" t="str">
            <v>GENCASA HUẾ 1</v>
          </cell>
          <cell r="M11872" t="str">
            <v>﻿Đang hoạt động</v>
          </cell>
          <cell r="N11872">
            <v>42751</v>
          </cell>
          <cell r="Q11872">
            <v>1</v>
          </cell>
          <cell r="T11872">
            <v>0</v>
          </cell>
          <cell r="U11872">
            <v>0</v>
          </cell>
          <cell r="V11872">
            <v>0</v>
          </cell>
        </row>
        <row r="11873">
          <cell r="D11873" t="str">
            <v>GENCASA HUẾ 1</v>
          </cell>
          <cell r="M11873" t="str">
            <v>﻿Đang hoạt động</v>
          </cell>
          <cell r="N11873">
            <v>42745</v>
          </cell>
          <cell r="Q11873">
            <v>1</v>
          </cell>
          <cell r="T11873">
            <v>0</v>
          </cell>
          <cell r="U11873">
            <v>0</v>
          </cell>
          <cell r="V11873">
            <v>0</v>
          </cell>
        </row>
        <row r="11874">
          <cell r="D11874" t="str">
            <v>GENCASA HUẾ 1</v>
          </cell>
          <cell r="M11874" t="str">
            <v>﻿Đang hoạt động</v>
          </cell>
          <cell r="N11874">
            <v>42745</v>
          </cell>
          <cell r="Q11874">
            <v>1</v>
          </cell>
          <cell r="T11874">
            <v>0</v>
          </cell>
          <cell r="U11874">
            <v>0</v>
          </cell>
          <cell r="V11874">
            <v>0</v>
          </cell>
        </row>
        <row r="11875">
          <cell r="D11875" t="str">
            <v>GENCASA HUẾ 1</v>
          </cell>
          <cell r="M11875" t="str">
            <v>﻿Đang hoạt động</v>
          </cell>
          <cell r="N11875">
            <v>42745</v>
          </cell>
          <cell r="Q11875">
            <v>1</v>
          </cell>
          <cell r="T11875">
            <v>0</v>
          </cell>
          <cell r="U11875">
            <v>0</v>
          </cell>
          <cell r="V11875">
            <v>0</v>
          </cell>
        </row>
        <row r="11876">
          <cell r="D11876" t="str">
            <v>GENCASA HUẾ 1</v>
          </cell>
          <cell r="M11876" t="str">
            <v>﻿Đang hoạt động</v>
          </cell>
          <cell r="N11876">
            <v>42745</v>
          </cell>
          <cell r="Q11876">
            <v>1</v>
          </cell>
          <cell r="T11876">
            <v>0</v>
          </cell>
          <cell r="U11876">
            <v>0</v>
          </cell>
          <cell r="V11876">
            <v>0</v>
          </cell>
        </row>
        <row r="11877">
          <cell r="D11877" t="str">
            <v>GENCASA HUẾ 1</v>
          </cell>
          <cell r="M11877" t="str">
            <v>﻿Đang hoạt động</v>
          </cell>
          <cell r="N11877">
            <v>42745</v>
          </cell>
          <cell r="Q11877">
            <v>1</v>
          </cell>
          <cell r="T11877">
            <v>0</v>
          </cell>
          <cell r="U11877">
            <v>0</v>
          </cell>
          <cell r="V11877">
            <v>0</v>
          </cell>
        </row>
        <row r="11878">
          <cell r="D11878" t="str">
            <v>GENCASA HUẾ 1</v>
          </cell>
          <cell r="M11878" t="str">
            <v>﻿Đang hoạt động</v>
          </cell>
          <cell r="N11878">
            <v>42745</v>
          </cell>
          <cell r="Q11878">
            <v>1</v>
          </cell>
          <cell r="T11878">
            <v>0</v>
          </cell>
          <cell r="U11878">
            <v>0</v>
          </cell>
          <cell r="V11878">
            <v>0</v>
          </cell>
        </row>
        <row r="11879">
          <cell r="D11879" t="str">
            <v>GENCASA HUẾ 1</v>
          </cell>
          <cell r="M11879" t="str">
            <v>﻿Đang hoạt động</v>
          </cell>
          <cell r="N11879">
            <v>42745</v>
          </cell>
          <cell r="Q11879">
            <v>1</v>
          </cell>
          <cell r="T11879">
            <v>0</v>
          </cell>
          <cell r="U11879">
            <v>0</v>
          </cell>
          <cell r="V11879">
            <v>0</v>
          </cell>
        </row>
        <row r="11880">
          <cell r="D11880" t="str">
            <v>THE SKY</v>
          </cell>
          <cell r="M11880" t="str">
            <v>﻿Đang hoạt động</v>
          </cell>
          <cell r="N11880">
            <v>42752</v>
          </cell>
          <cell r="Q11880">
            <v>1</v>
          </cell>
          <cell r="T11880">
            <v>0</v>
          </cell>
          <cell r="U11880">
            <v>0</v>
          </cell>
          <cell r="V11880">
            <v>0</v>
          </cell>
        </row>
        <row r="11881">
          <cell r="D11881" t="str">
            <v>THE SKY</v>
          </cell>
          <cell r="M11881" t="str">
            <v>﻿Đang hoạt động</v>
          </cell>
          <cell r="N11881">
            <v>42746</v>
          </cell>
          <cell r="Q11881">
            <v>1</v>
          </cell>
          <cell r="T11881">
            <v>0</v>
          </cell>
          <cell r="U11881">
            <v>0</v>
          </cell>
          <cell r="V11881">
            <v>0</v>
          </cell>
        </row>
        <row r="11882">
          <cell r="D11882" t="str">
            <v>THE SKY</v>
          </cell>
          <cell r="M11882" t="str">
            <v>﻿Đang hoạt động</v>
          </cell>
          <cell r="N11882">
            <v>42752</v>
          </cell>
          <cell r="Q11882">
            <v>1</v>
          </cell>
          <cell r="T11882">
            <v>0</v>
          </cell>
          <cell r="U11882">
            <v>0</v>
          </cell>
          <cell r="V11882">
            <v>0</v>
          </cell>
        </row>
        <row r="11883">
          <cell r="D11883" t="str">
            <v>THE SKY</v>
          </cell>
          <cell r="M11883" t="str">
            <v>﻿Đang hoạt động</v>
          </cell>
          <cell r="N11883">
            <v>42746</v>
          </cell>
          <cell r="Q11883">
            <v>1</v>
          </cell>
          <cell r="T11883">
            <v>0</v>
          </cell>
          <cell r="U11883">
            <v>0</v>
          </cell>
          <cell r="V11883">
            <v>0</v>
          </cell>
        </row>
        <row r="11884">
          <cell r="D11884" t="str">
            <v>THE SKY</v>
          </cell>
          <cell r="M11884" t="str">
            <v>﻿Đang hoạt động</v>
          </cell>
          <cell r="N11884">
            <v>42786</v>
          </cell>
          <cell r="Q11884">
            <v>1</v>
          </cell>
          <cell r="T11884">
            <v>0</v>
          </cell>
          <cell r="U11884">
            <v>0</v>
          </cell>
          <cell r="V11884">
            <v>0</v>
          </cell>
        </row>
        <row r="11885">
          <cell r="D11885" t="str">
            <v>THE SKY</v>
          </cell>
          <cell r="M11885" t="str">
            <v>﻿Đang hoạt động</v>
          </cell>
          <cell r="N11885">
            <v>42786</v>
          </cell>
          <cell r="Q11885">
            <v>1</v>
          </cell>
          <cell r="T11885">
            <v>0</v>
          </cell>
          <cell r="U11885">
            <v>0</v>
          </cell>
          <cell r="V11885">
            <v>0</v>
          </cell>
        </row>
        <row r="11886">
          <cell r="D11886" t="str">
            <v>THE SKY</v>
          </cell>
          <cell r="M11886" t="str">
            <v>﻿Đang hoạt động</v>
          </cell>
          <cell r="N11886">
            <v>42746</v>
          </cell>
          <cell r="Q11886">
            <v>1</v>
          </cell>
          <cell r="T11886">
            <v>0</v>
          </cell>
          <cell r="U11886">
            <v>0</v>
          </cell>
          <cell r="V11886">
            <v>0</v>
          </cell>
        </row>
        <row r="11887">
          <cell r="D11887" t="str">
            <v>GENCASA LẠNG SƠN</v>
          </cell>
          <cell r="M11887" t="str">
            <v>﻿Đang hoạt động</v>
          </cell>
          <cell r="N11887">
            <v>42751</v>
          </cell>
          <cell r="Q11887">
            <v>1</v>
          </cell>
          <cell r="T11887">
            <v>0</v>
          </cell>
          <cell r="U11887">
            <v>0</v>
          </cell>
          <cell r="V11887">
            <v>0</v>
          </cell>
        </row>
        <row r="11888">
          <cell r="D11888" t="str">
            <v>THE SKY</v>
          </cell>
          <cell r="M11888" t="str">
            <v>﻿Đang hoạt động</v>
          </cell>
          <cell r="N11888">
            <v>42746</v>
          </cell>
          <cell r="Q11888">
            <v>1</v>
          </cell>
          <cell r="T11888">
            <v>0</v>
          </cell>
          <cell r="U11888">
            <v>0</v>
          </cell>
          <cell r="V11888">
            <v>0</v>
          </cell>
        </row>
        <row r="11889">
          <cell r="D11889" t="str">
            <v>GENCASA LẠNG SƠN</v>
          </cell>
          <cell r="M11889" t="str">
            <v>﻿Đang hoạt động</v>
          </cell>
          <cell r="N11889">
            <v>42746</v>
          </cell>
          <cell r="Q11889">
            <v>1</v>
          </cell>
          <cell r="T11889">
            <v>0</v>
          </cell>
          <cell r="U11889">
            <v>0</v>
          </cell>
          <cell r="V11889">
            <v>0</v>
          </cell>
        </row>
        <row r="11890">
          <cell r="D11890" t="str">
            <v>THE SKY</v>
          </cell>
          <cell r="M11890" t="str">
            <v>﻿Đang hoạt động</v>
          </cell>
          <cell r="N11890">
            <v>42746</v>
          </cell>
          <cell r="Q11890">
            <v>1</v>
          </cell>
          <cell r="T11890">
            <v>0</v>
          </cell>
          <cell r="U11890">
            <v>0</v>
          </cell>
          <cell r="V11890">
            <v>0</v>
          </cell>
        </row>
        <row r="11891">
          <cell r="D11891" t="str">
            <v>GENCASA LẠNG SƠN</v>
          </cell>
          <cell r="M11891" t="str">
            <v>﻿Đang hoạt động</v>
          </cell>
          <cell r="N11891">
            <v>42751</v>
          </cell>
          <cell r="Q11891">
            <v>1</v>
          </cell>
          <cell r="T11891">
            <v>0</v>
          </cell>
          <cell r="U11891">
            <v>0</v>
          </cell>
          <cell r="V11891">
            <v>0</v>
          </cell>
        </row>
        <row r="11892">
          <cell r="D11892" t="str">
            <v>THE SKY</v>
          </cell>
          <cell r="M11892" t="str">
            <v>﻿Đang hoạt động</v>
          </cell>
          <cell r="N11892">
            <v>42746</v>
          </cell>
          <cell r="Q11892">
            <v>1</v>
          </cell>
          <cell r="T11892">
            <v>0</v>
          </cell>
          <cell r="U11892">
            <v>0</v>
          </cell>
          <cell r="V11892">
            <v>0</v>
          </cell>
        </row>
        <row r="11893">
          <cell r="D11893" t="str">
            <v>GENCASA LẠNG SƠN</v>
          </cell>
          <cell r="M11893" t="str">
            <v>﻿Đang hoạt động</v>
          </cell>
          <cell r="N11893">
            <v>42751</v>
          </cell>
          <cell r="Q11893">
            <v>1</v>
          </cell>
          <cell r="T11893">
            <v>0</v>
          </cell>
          <cell r="U11893">
            <v>0</v>
          </cell>
          <cell r="V11893">
            <v>0</v>
          </cell>
        </row>
        <row r="11894">
          <cell r="D11894" t="str">
            <v>THE SKY</v>
          </cell>
          <cell r="M11894" t="str">
            <v>﻿Đang hoạt động</v>
          </cell>
          <cell r="N11894">
            <v>42746</v>
          </cell>
          <cell r="Q11894">
            <v>1</v>
          </cell>
          <cell r="T11894">
            <v>0</v>
          </cell>
          <cell r="U11894">
            <v>0</v>
          </cell>
          <cell r="V11894">
            <v>0</v>
          </cell>
        </row>
        <row r="11895">
          <cell r="D11895" t="str">
            <v>GENCASA LẠNG SƠN</v>
          </cell>
          <cell r="M11895" t="str">
            <v>﻿Đang hoạt động</v>
          </cell>
          <cell r="N11895">
            <v>42751</v>
          </cell>
          <cell r="Q11895">
            <v>1</v>
          </cell>
          <cell r="T11895">
            <v>0</v>
          </cell>
          <cell r="U11895">
            <v>0</v>
          </cell>
          <cell r="V11895">
            <v>0</v>
          </cell>
        </row>
        <row r="11896">
          <cell r="D11896" t="str">
            <v>GENCASA LẠNG SƠN</v>
          </cell>
          <cell r="M11896" t="str">
            <v>﻿Đang hoạt động</v>
          </cell>
          <cell r="N11896">
            <v>42746</v>
          </cell>
          <cell r="Q11896">
            <v>1</v>
          </cell>
          <cell r="T11896">
            <v>0</v>
          </cell>
          <cell r="U11896">
            <v>0</v>
          </cell>
          <cell r="V11896">
            <v>0</v>
          </cell>
        </row>
        <row r="11897">
          <cell r="D11897" t="str">
            <v>THE SKY</v>
          </cell>
          <cell r="M11897" t="str">
            <v>﻿Đang hoạt động</v>
          </cell>
          <cell r="N11897">
            <v>42786</v>
          </cell>
          <cell r="Q11897">
            <v>1</v>
          </cell>
          <cell r="T11897">
            <v>0</v>
          </cell>
          <cell r="U11897">
            <v>0</v>
          </cell>
          <cell r="V11897">
            <v>0</v>
          </cell>
        </row>
        <row r="11898">
          <cell r="D11898" t="str">
            <v>THE SKY</v>
          </cell>
          <cell r="M11898" t="str">
            <v>﻿Đang hoạt động</v>
          </cell>
          <cell r="N11898">
            <v>42786</v>
          </cell>
          <cell r="Q11898">
            <v>1</v>
          </cell>
          <cell r="T11898">
            <v>0</v>
          </cell>
          <cell r="U11898">
            <v>0</v>
          </cell>
          <cell r="V11898">
            <v>0</v>
          </cell>
        </row>
        <row r="11899">
          <cell r="D11899" t="str">
            <v>THE SKY</v>
          </cell>
          <cell r="M11899" t="str">
            <v>﻿Đang hoạt động</v>
          </cell>
          <cell r="N11899">
            <v>42787</v>
          </cell>
          <cell r="Q11899">
            <v>1</v>
          </cell>
          <cell r="T11899">
            <v>0</v>
          </cell>
          <cell r="U11899">
            <v>0</v>
          </cell>
          <cell r="V11899">
            <v>0</v>
          </cell>
        </row>
        <row r="11900">
          <cell r="D11900" t="str">
            <v>THE SKY</v>
          </cell>
          <cell r="M11900" t="str">
            <v>﻿Đang hoạt động</v>
          </cell>
          <cell r="N11900">
            <v>42786</v>
          </cell>
          <cell r="Q11900">
            <v>1</v>
          </cell>
          <cell r="T11900">
            <v>0</v>
          </cell>
          <cell r="U11900">
            <v>0</v>
          </cell>
          <cell r="V11900">
            <v>0</v>
          </cell>
        </row>
        <row r="11901">
          <cell r="D11901" t="str">
            <v>THE SKY</v>
          </cell>
          <cell r="M11901" t="str">
            <v>﻿Đang hoạt động</v>
          </cell>
          <cell r="N11901">
            <v>42746</v>
          </cell>
          <cell r="Q11901">
            <v>1</v>
          </cell>
          <cell r="T11901">
            <v>0</v>
          </cell>
          <cell r="U11901">
            <v>0</v>
          </cell>
          <cell r="V11901">
            <v>0</v>
          </cell>
        </row>
        <row r="11902">
          <cell r="D11902" t="str">
            <v>GENCASA LẠNG SƠN</v>
          </cell>
          <cell r="M11902" t="str">
            <v>﻿Đang hoạt động</v>
          </cell>
          <cell r="N11902">
            <v>42751</v>
          </cell>
          <cell r="Q11902">
            <v>1</v>
          </cell>
          <cell r="T11902">
            <v>0</v>
          </cell>
          <cell r="U11902">
            <v>0</v>
          </cell>
          <cell r="V11902">
            <v>0</v>
          </cell>
        </row>
        <row r="11903">
          <cell r="D11903" t="str">
            <v>THE SKY</v>
          </cell>
          <cell r="M11903" t="str">
            <v>﻿Đang hoạt động</v>
          </cell>
          <cell r="N11903">
            <v>42786</v>
          </cell>
          <cell r="Q11903">
            <v>1</v>
          </cell>
          <cell r="T11903">
            <v>0</v>
          </cell>
          <cell r="U11903">
            <v>0</v>
          </cell>
          <cell r="V11903">
            <v>0</v>
          </cell>
        </row>
        <row r="11904">
          <cell r="D11904" t="str">
            <v>THE SKY</v>
          </cell>
          <cell r="M11904" t="str">
            <v>﻿Đang hoạt động</v>
          </cell>
          <cell r="N11904">
            <v>42746</v>
          </cell>
          <cell r="Q11904">
            <v>1</v>
          </cell>
          <cell r="T11904">
            <v>0</v>
          </cell>
          <cell r="U11904">
            <v>0</v>
          </cell>
          <cell r="V11904">
            <v>0</v>
          </cell>
        </row>
        <row r="11905">
          <cell r="D11905" t="str">
            <v>THE SKY</v>
          </cell>
          <cell r="M11905" t="str">
            <v>﻿Đang hoạt động</v>
          </cell>
          <cell r="N11905">
            <v>42746</v>
          </cell>
          <cell r="Q11905">
            <v>1</v>
          </cell>
          <cell r="T11905">
            <v>0</v>
          </cell>
          <cell r="U11905">
            <v>0</v>
          </cell>
          <cell r="V11905">
            <v>0</v>
          </cell>
        </row>
        <row r="11906">
          <cell r="D11906" t="str">
            <v>THE STARS 1</v>
          </cell>
          <cell r="M11906" t="str">
            <v>﻿Đang hoạt động</v>
          </cell>
          <cell r="N11906">
            <v>42746</v>
          </cell>
          <cell r="Q11906">
            <v>1</v>
          </cell>
          <cell r="T11906">
            <v>0</v>
          </cell>
          <cell r="U11906">
            <v>0</v>
          </cell>
          <cell r="V11906">
            <v>0</v>
          </cell>
        </row>
        <row r="11907">
          <cell r="D11907" t="str">
            <v>THE STARS 1</v>
          </cell>
          <cell r="M11907" t="str">
            <v>﻿Đang hoạt động</v>
          </cell>
          <cell r="N11907">
            <v>42746</v>
          </cell>
          <cell r="Q11907">
            <v>1</v>
          </cell>
          <cell r="T11907">
            <v>0</v>
          </cell>
          <cell r="U11907">
            <v>0</v>
          </cell>
          <cell r="V11907">
            <v>0</v>
          </cell>
        </row>
        <row r="11908">
          <cell r="D11908" t="str">
            <v>THE SKY</v>
          </cell>
          <cell r="M11908" t="str">
            <v>﻿Đang hoạt động</v>
          </cell>
          <cell r="N11908">
            <v>42786</v>
          </cell>
          <cell r="Q11908">
            <v>0</v>
          </cell>
          <cell r="T11908">
            <v>0</v>
          </cell>
          <cell r="U11908">
            <v>1</v>
          </cell>
          <cell r="V11908">
            <v>0</v>
          </cell>
        </row>
        <row r="11909">
          <cell r="D11909" t="str">
            <v>GENCASA YÊN BÁI</v>
          </cell>
          <cell r="M11909" t="str">
            <v>﻿Đang hoạt động</v>
          </cell>
          <cell r="N11909">
            <v>42780</v>
          </cell>
          <cell r="Q11909">
            <v>1</v>
          </cell>
          <cell r="T11909">
            <v>0</v>
          </cell>
          <cell r="U11909">
            <v>0</v>
          </cell>
          <cell r="V11909">
            <v>0</v>
          </cell>
        </row>
        <row r="11910">
          <cell r="D11910" t="str">
            <v>THE LIGHT</v>
          </cell>
          <cell r="M11910" t="str">
            <v>﻿Đang hoạt động</v>
          </cell>
          <cell r="N11910">
            <v>42787</v>
          </cell>
          <cell r="Q11910">
            <v>1</v>
          </cell>
          <cell r="T11910">
            <v>0</v>
          </cell>
          <cell r="U11910">
            <v>0</v>
          </cell>
          <cell r="V11910">
            <v>0</v>
          </cell>
        </row>
        <row r="11911">
          <cell r="D11911" t="str">
            <v>GENCASA THANH HÓA</v>
          </cell>
          <cell r="M11911" t="str">
            <v>﻿Đang hoạt động</v>
          </cell>
          <cell r="N11911">
            <v>42746</v>
          </cell>
          <cell r="Q11911">
            <v>1</v>
          </cell>
          <cell r="T11911">
            <v>0</v>
          </cell>
          <cell r="U11911">
            <v>0</v>
          </cell>
          <cell r="V11911">
            <v>0</v>
          </cell>
        </row>
        <row r="11912">
          <cell r="D11912" t="str">
            <v>GENCASA THANH HÓA</v>
          </cell>
          <cell r="M11912" t="str">
            <v>﻿Đang hoạt động</v>
          </cell>
          <cell r="N11912">
            <v>42746</v>
          </cell>
          <cell r="Q11912">
            <v>1</v>
          </cell>
          <cell r="T11912">
            <v>0</v>
          </cell>
          <cell r="U11912">
            <v>0</v>
          </cell>
          <cell r="V11912">
            <v>0</v>
          </cell>
        </row>
        <row r="11913">
          <cell r="D11913" t="str">
            <v>THE STARS 1</v>
          </cell>
          <cell r="M11913" t="str">
            <v>﻿Đang hoạt động</v>
          </cell>
          <cell r="N11913">
            <v>42746</v>
          </cell>
          <cell r="Q11913">
            <v>1</v>
          </cell>
          <cell r="T11913">
            <v>0</v>
          </cell>
          <cell r="U11913">
            <v>0</v>
          </cell>
          <cell r="V11913">
            <v>0</v>
          </cell>
        </row>
        <row r="11914">
          <cell r="D11914" t="str">
            <v>THE STARS 1</v>
          </cell>
          <cell r="M11914" t="str">
            <v>﻿Đang hoạt động</v>
          </cell>
          <cell r="N11914">
            <v>42746</v>
          </cell>
          <cell r="Q11914">
            <v>1</v>
          </cell>
          <cell r="T11914">
            <v>0</v>
          </cell>
          <cell r="U11914">
            <v>0</v>
          </cell>
          <cell r="V11914">
            <v>0</v>
          </cell>
        </row>
        <row r="11915">
          <cell r="D11915" t="str">
            <v>GENCASA YÊN BÁI</v>
          </cell>
          <cell r="M11915" t="str">
            <v>﻿Đang hoạt động</v>
          </cell>
          <cell r="N11915">
            <v>42746</v>
          </cell>
          <cell r="Q11915">
            <v>1</v>
          </cell>
          <cell r="T11915">
            <v>0</v>
          </cell>
          <cell r="U11915">
            <v>0</v>
          </cell>
          <cell r="V11915">
            <v>0</v>
          </cell>
        </row>
        <row r="11916">
          <cell r="D11916" t="str">
            <v>THE STARS 1</v>
          </cell>
          <cell r="M11916" t="str">
            <v>﻿Đang hoạt động</v>
          </cell>
          <cell r="N11916">
            <v>42787</v>
          </cell>
          <cell r="Q11916">
            <v>1</v>
          </cell>
          <cell r="T11916">
            <v>0</v>
          </cell>
          <cell r="U11916">
            <v>0</v>
          </cell>
          <cell r="V11916">
            <v>0</v>
          </cell>
        </row>
        <row r="11917">
          <cell r="D11917" t="str">
            <v>BLUE OCEAN</v>
          </cell>
          <cell r="M11917" t="str">
            <v>﻿Đang hoạt động</v>
          </cell>
          <cell r="N11917">
            <v>42751</v>
          </cell>
          <cell r="Q11917">
            <v>1</v>
          </cell>
          <cell r="T11917">
            <v>0</v>
          </cell>
          <cell r="U11917">
            <v>0</v>
          </cell>
          <cell r="V11917">
            <v>0</v>
          </cell>
        </row>
        <row r="11918">
          <cell r="D11918" t="str">
            <v>THE LIGHT</v>
          </cell>
          <cell r="M11918" t="str">
            <v>﻿Đang hoạt động</v>
          </cell>
          <cell r="N11918">
            <v>42746</v>
          </cell>
          <cell r="Q11918">
            <v>1</v>
          </cell>
          <cell r="T11918">
            <v>0</v>
          </cell>
          <cell r="U11918">
            <v>0</v>
          </cell>
          <cell r="V11918">
            <v>0</v>
          </cell>
        </row>
        <row r="11919">
          <cell r="D11919" t="str">
            <v>THE STARS 1</v>
          </cell>
          <cell r="M11919" t="str">
            <v>﻿Đang hoạt động</v>
          </cell>
          <cell r="N11919">
            <v>42746</v>
          </cell>
          <cell r="Q11919">
            <v>1</v>
          </cell>
          <cell r="T11919">
            <v>0</v>
          </cell>
          <cell r="U11919">
            <v>0</v>
          </cell>
          <cell r="V11919">
            <v>0</v>
          </cell>
        </row>
        <row r="11920">
          <cell r="D11920" t="str">
            <v>GENCASA YÊN BÁI</v>
          </cell>
          <cell r="M11920" t="str">
            <v>﻿Đang hoạt động</v>
          </cell>
          <cell r="N11920">
            <v>42746</v>
          </cell>
          <cell r="Q11920">
            <v>1</v>
          </cell>
          <cell r="T11920">
            <v>0</v>
          </cell>
          <cell r="U11920">
            <v>0</v>
          </cell>
          <cell r="V11920">
            <v>0</v>
          </cell>
        </row>
        <row r="11921">
          <cell r="D11921" t="str">
            <v>ĐẮK NÔNG</v>
          </cell>
          <cell r="M11921" t="str">
            <v>﻿Đang hoạt động</v>
          </cell>
          <cell r="N11921">
            <v>42746</v>
          </cell>
          <cell r="Q11921">
            <v>1</v>
          </cell>
          <cell r="T11921">
            <v>0</v>
          </cell>
          <cell r="U11921">
            <v>0</v>
          </cell>
          <cell r="V11921">
            <v>0</v>
          </cell>
        </row>
        <row r="11922">
          <cell r="D11922" t="str">
            <v>THE LIGHT</v>
          </cell>
          <cell r="M11922" t="str">
            <v>﻿Đang hoạt động</v>
          </cell>
          <cell r="N11922">
            <v>42746</v>
          </cell>
          <cell r="Q11922">
            <v>1</v>
          </cell>
          <cell r="T11922">
            <v>0</v>
          </cell>
          <cell r="U11922">
            <v>0</v>
          </cell>
          <cell r="V11922">
            <v>0</v>
          </cell>
        </row>
        <row r="11923">
          <cell r="D11923" t="str">
            <v>GENCASA YÊN BÁI</v>
          </cell>
          <cell r="M11923" t="str">
            <v>﻿Đang hoạt động</v>
          </cell>
          <cell r="N11923">
            <v>42746</v>
          </cell>
          <cell r="Q11923">
            <v>1</v>
          </cell>
          <cell r="T11923">
            <v>0</v>
          </cell>
          <cell r="U11923">
            <v>0</v>
          </cell>
          <cell r="V11923">
            <v>0</v>
          </cell>
        </row>
        <row r="11924">
          <cell r="D11924" t="str">
            <v>THE STARS 1</v>
          </cell>
          <cell r="M11924" t="str">
            <v>﻿Đang hoạt động</v>
          </cell>
          <cell r="N11924">
            <v>42746</v>
          </cell>
          <cell r="Q11924">
            <v>1</v>
          </cell>
          <cell r="T11924">
            <v>0</v>
          </cell>
          <cell r="U11924">
            <v>0</v>
          </cell>
          <cell r="V11924">
            <v>0</v>
          </cell>
        </row>
        <row r="11925">
          <cell r="D11925" t="str">
            <v>GENCASA YÊN BÁI</v>
          </cell>
          <cell r="M11925" t="str">
            <v>﻿Đang hoạt động</v>
          </cell>
          <cell r="N11925">
            <v>42746</v>
          </cell>
          <cell r="Q11925">
            <v>1</v>
          </cell>
          <cell r="T11925">
            <v>0</v>
          </cell>
          <cell r="U11925">
            <v>0</v>
          </cell>
          <cell r="V11925">
            <v>0</v>
          </cell>
        </row>
        <row r="11926">
          <cell r="D11926" t="str">
            <v>ĐẮK NÔNG</v>
          </cell>
          <cell r="M11926" t="str">
            <v>﻿Đang hoạt động</v>
          </cell>
          <cell r="N11926">
            <v>42746</v>
          </cell>
          <cell r="Q11926">
            <v>1</v>
          </cell>
          <cell r="T11926">
            <v>0</v>
          </cell>
          <cell r="U11926">
            <v>0</v>
          </cell>
          <cell r="V11926">
            <v>0</v>
          </cell>
        </row>
        <row r="11927">
          <cell r="D11927" t="str">
            <v>BLUE OCEAN</v>
          </cell>
          <cell r="M11927" t="str">
            <v>﻿Đang hoạt động</v>
          </cell>
          <cell r="N11927">
            <v>42751</v>
          </cell>
          <cell r="Q11927">
            <v>1</v>
          </cell>
          <cell r="T11927">
            <v>0</v>
          </cell>
          <cell r="U11927">
            <v>0</v>
          </cell>
          <cell r="V11927">
            <v>0</v>
          </cell>
        </row>
        <row r="11928">
          <cell r="D11928" t="str">
            <v>THE CAPITAL</v>
          </cell>
          <cell r="M11928" t="str">
            <v>﻿Đang hoạt động</v>
          </cell>
          <cell r="N11928">
            <v>42752</v>
          </cell>
          <cell r="Q11928">
            <v>1</v>
          </cell>
          <cell r="T11928">
            <v>0</v>
          </cell>
          <cell r="U11928">
            <v>0</v>
          </cell>
          <cell r="V11928">
            <v>0</v>
          </cell>
        </row>
        <row r="11929">
          <cell r="D11929" t="str">
            <v>THE STARS 1</v>
          </cell>
          <cell r="M11929" t="str">
            <v>﻿Đang hoạt động</v>
          </cell>
          <cell r="N11929">
            <v>42789</v>
          </cell>
          <cell r="Q11929">
            <v>1</v>
          </cell>
          <cell r="T11929">
            <v>0</v>
          </cell>
          <cell r="U11929">
            <v>0</v>
          </cell>
          <cell r="V11929">
            <v>0</v>
          </cell>
        </row>
        <row r="11930">
          <cell r="D11930" t="str">
            <v>GENCASA HUẾ 1</v>
          </cell>
          <cell r="M11930" t="str">
            <v>﻿Đang hoạt động</v>
          </cell>
          <cell r="N11930">
            <v>42745</v>
          </cell>
          <cell r="Q11930">
            <v>1</v>
          </cell>
          <cell r="T11930">
            <v>0</v>
          </cell>
          <cell r="U11930">
            <v>0</v>
          </cell>
          <cell r="V11930">
            <v>0</v>
          </cell>
        </row>
        <row r="11931">
          <cell r="D11931" t="str">
            <v>GENCASA YÊN BÁI</v>
          </cell>
          <cell r="M11931" t="str">
            <v>﻿Đang hoạt động</v>
          </cell>
          <cell r="N11931">
            <v>42746</v>
          </cell>
          <cell r="Q11931">
            <v>1</v>
          </cell>
          <cell r="T11931">
            <v>0</v>
          </cell>
          <cell r="U11931">
            <v>0</v>
          </cell>
          <cell r="V11931">
            <v>0</v>
          </cell>
        </row>
        <row r="11932">
          <cell r="D11932" t="str">
            <v>ĐẮK NÔNG</v>
          </cell>
          <cell r="M11932" t="str">
            <v>﻿Đang hoạt động</v>
          </cell>
          <cell r="N11932">
            <v>42746</v>
          </cell>
          <cell r="Q11932">
            <v>1</v>
          </cell>
          <cell r="T11932">
            <v>0</v>
          </cell>
          <cell r="U11932">
            <v>0</v>
          </cell>
          <cell r="V11932">
            <v>0</v>
          </cell>
        </row>
        <row r="11933">
          <cell r="D11933" t="str">
            <v>GENCASA YÊN BÁI</v>
          </cell>
          <cell r="M11933" t="str">
            <v>﻿Đang hoạt động</v>
          </cell>
          <cell r="N11933">
            <v>42786</v>
          </cell>
          <cell r="Q11933">
            <v>1</v>
          </cell>
          <cell r="T11933">
            <v>0</v>
          </cell>
          <cell r="U11933">
            <v>0</v>
          </cell>
          <cell r="V11933">
            <v>0</v>
          </cell>
        </row>
        <row r="11934">
          <cell r="D11934" t="str">
            <v>PHÚ YÊN</v>
          </cell>
          <cell r="M11934" t="str">
            <v>﻿Đang hoạt động</v>
          </cell>
          <cell r="N11934">
            <v>42788</v>
          </cell>
          <cell r="Q11934">
            <v>1</v>
          </cell>
          <cell r="T11934">
            <v>0</v>
          </cell>
          <cell r="U11934">
            <v>0</v>
          </cell>
          <cell r="V11934">
            <v>0</v>
          </cell>
        </row>
        <row r="11935">
          <cell r="D11935" t="str">
            <v>ĐẮK NÔNG</v>
          </cell>
          <cell r="M11935" t="str">
            <v>﻿Đang hoạt động</v>
          </cell>
          <cell r="N11935">
            <v>42746</v>
          </cell>
          <cell r="Q11935">
            <v>1</v>
          </cell>
          <cell r="T11935">
            <v>0</v>
          </cell>
          <cell r="U11935">
            <v>0</v>
          </cell>
          <cell r="V11935">
            <v>0</v>
          </cell>
        </row>
        <row r="11936">
          <cell r="D11936" t="str">
            <v>ĐẮK NÔNG</v>
          </cell>
          <cell r="M11936" t="str">
            <v>﻿Đang hoạt động</v>
          </cell>
          <cell r="N11936">
            <v>42780</v>
          </cell>
          <cell r="Q11936">
            <v>1</v>
          </cell>
          <cell r="T11936">
            <v>0</v>
          </cell>
          <cell r="U11936">
            <v>0</v>
          </cell>
          <cell r="V11936">
            <v>0</v>
          </cell>
        </row>
        <row r="11937">
          <cell r="D11937" t="str">
            <v>GENCASA LAM SƠN</v>
          </cell>
          <cell r="M11937" t="str">
            <v>﻿Đang hoạt động</v>
          </cell>
          <cell r="N11937">
            <v>42746</v>
          </cell>
          <cell r="Q11937">
            <v>1</v>
          </cell>
          <cell r="T11937">
            <v>0</v>
          </cell>
          <cell r="U11937">
            <v>0</v>
          </cell>
          <cell r="V11937">
            <v>0</v>
          </cell>
        </row>
        <row r="11938">
          <cell r="D11938" t="str">
            <v>ĐẮK NÔNG</v>
          </cell>
          <cell r="M11938" t="str">
            <v>﻿Đang hoạt động</v>
          </cell>
          <cell r="N11938">
            <v>42746</v>
          </cell>
          <cell r="Q11938">
            <v>1</v>
          </cell>
          <cell r="T11938">
            <v>0</v>
          </cell>
          <cell r="U11938">
            <v>0</v>
          </cell>
          <cell r="V11938">
            <v>0</v>
          </cell>
        </row>
        <row r="11939">
          <cell r="D11939" t="str">
            <v>THE STARS 1</v>
          </cell>
          <cell r="M11939" t="str">
            <v>﻿Đang hoạt động</v>
          </cell>
          <cell r="N11939">
            <v>42746</v>
          </cell>
          <cell r="Q11939">
            <v>1</v>
          </cell>
          <cell r="T11939">
            <v>0</v>
          </cell>
          <cell r="U11939">
            <v>0</v>
          </cell>
          <cell r="V11939">
            <v>0</v>
          </cell>
        </row>
        <row r="11940">
          <cell r="D11940" t="str">
            <v>ĐẮK NÔNG</v>
          </cell>
          <cell r="M11940" t="str">
            <v>﻿Đang hoạt động</v>
          </cell>
          <cell r="N11940">
            <v>42746</v>
          </cell>
          <cell r="Q11940">
            <v>1</v>
          </cell>
          <cell r="T11940">
            <v>0</v>
          </cell>
          <cell r="U11940">
            <v>0</v>
          </cell>
          <cell r="V11940">
            <v>0</v>
          </cell>
        </row>
        <row r="11941">
          <cell r="D11941" t="str">
            <v>LUCKY CAT</v>
          </cell>
          <cell r="M11941" t="str">
            <v>﻿Đang hoạt động</v>
          </cell>
          <cell r="N11941">
            <v>42751</v>
          </cell>
          <cell r="Q11941">
            <v>1</v>
          </cell>
          <cell r="T11941">
            <v>0</v>
          </cell>
          <cell r="U11941">
            <v>0</v>
          </cell>
          <cell r="V11941">
            <v>0</v>
          </cell>
        </row>
        <row r="11942">
          <cell r="D11942" t="str">
            <v>THE LIGHT</v>
          </cell>
          <cell r="M11942" t="str">
            <v>﻿Đang hoạt động</v>
          </cell>
          <cell r="N11942">
            <v>42746</v>
          </cell>
          <cell r="Q11942">
            <v>1</v>
          </cell>
          <cell r="T11942">
            <v>0</v>
          </cell>
          <cell r="U11942">
            <v>0</v>
          </cell>
          <cell r="V11942">
            <v>0</v>
          </cell>
        </row>
        <row r="11943">
          <cell r="D11943" t="str">
            <v>GENCASA YÊN BÁI</v>
          </cell>
          <cell r="M11943" t="str">
            <v>﻿Đang hoạt động</v>
          </cell>
          <cell r="N11943">
            <v>42746</v>
          </cell>
          <cell r="Q11943">
            <v>1</v>
          </cell>
          <cell r="T11943">
            <v>0</v>
          </cell>
          <cell r="U11943">
            <v>0</v>
          </cell>
          <cell r="V11943">
            <v>0</v>
          </cell>
        </row>
        <row r="11944">
          <cell r="D11944" t="str">
            <v>GENCASA YÊN BÁI</v>
          </cell>
          <cell r="M11944" t="str">
            <v>﻿Đang hoạt động</v>
          </cell>
          <cell r="N11944">
            <v>42746</v>
          </cell>
          <cell r="Q11944">
            <v>0</v>
          </cell>
          <cell r="T11944">
            <v>0</v>
          </cell>
          <cell r="U11944">
            <v>1</v>
          </cell>
          <cell r="V11944">
            <v>0</v>
          </cell>
        </row>
        <row r="11945">
          <cell r="D11945" t="str">
            <v>ĐẮK NÔNG</v>
          </cell>
          <cell r="M11945" t="str">
            <v>﻿Đang hoạt động</v>
          </cell>
          <cell r="N11945">
            <v>42746</v>
          </cell>
          <cell r="Q11945">
            <v>1</v>
          </cell>
          <cell r="T11945">
            <v>0</v>
          </cell>
          <cell r="U11945">
            <v>0</v>
          </cell>
          <cell r="V11945">
            <v>0</v>
          </cell>
        </row>
        <row r="11946">
          <cell r="D11946" t="str">
            <v>GENCASA YÊN BÁI</v>
          </cell>
          <cell r="M11946" t="str">
            <v>﻿Đang hoạt động</v>
          </cell>
          <cell r="N11946">
            <v>42768</v>
          </cell>
          <cell r="Q11946">
            <v>0</v>
          </cell>
          <cell r="T11946">
            <v>0</v>
          </cell>
          <cell r="U11946">
            <v>1</v>
          </cell>
          <cell r="V11946">
            <v>0</v>
          </cell>
        </row>
        <row r="11947">
          <cell r="D11947" t="str">
            <v>GENCASA YÊN BÁI</v>
          </cell>
          <cell r="M11947" t="str">
            <v>﻿Đang hoạt động</v>
          </cell>
          <cell r="N11947">
            <v>42747</v>
          </cell>
          <cell r="Q11947">
            <v>1</v>
          </cell>
          <cell r="T11947">
            <v>0</v>
          </cell>
          <cell r="U11947">
            <v>0</v>
          </cell>
          <cell r="V11947">
            <v>0</v>
          </cell>
        </row>
        <row r="11948">
          <cell r="D11948" t="str">
            <v>GENCASA YÊN BÁI</v>
          </cell>
          <cell r="M11948" t="str">
            <v>﻿Đang hoạt động</v>
          </cell>
          <cell r="N11948">
            <v>42746</v>
          </cell>
          <cell r="Q11948">
            <v>1</v>
          </cell>
          <cell r="T11948">
            <v>0</v>
          </cell>
          <cell r="U11948">
            <v>0</v>
          </cell>
          <cell r="V11948">
            <v>0</v>
          </cell>
        </row>
        <row r="11949">
          <cell r="D11949" t="str">
            <v>ĐẮK NÔNG</v>
          </cell>
          <cell r="M11949" t="str">
            <v>﻿Đang hoạt động</v>
          </cell>
          <cell r="N11949">
            <v>42780</v>
          </cell>
          <cell r="Q11949">
            <v>1</v>
          </cell>
          <cell r="T11949">
            <v>0</v>
          </cell>
          <cell r="U11949">
            <v>0</v>
          </cell>
          <cell r="V11949">
            <v>0</v>
          </cell>
        </row>
        <row r="11950">
          <cell r="D11950" t="str">
            <v>THE QUEEN</v>
          </cell>
          <cell r="M11950" t="str">
            <v>﻿Đang hoạt động</v>
          </cell>
          <cell r="N11950">
            <v>42751</v>
          </cell>
          <cell r="Q11950">
            <v>1</v>
          </cell>
          <cell r="T11950">
            <v>0</v>
          </cell>
          <cell r="U11950">
            <v>0</v>
          </cell>
          <cell r="V11950">
            <v>0</v>
          </cell>
        </row>
        <row r="11951">
          <cell r="D11951" t="str">
            <v>ĐẮK NÔNG</v>
          </cell>
          <cell r="M11951" t="str">
            <v>﻿Đang hoạt động</v>
          </cell>
          <cell r="N11951">
            <v>42746</v>
          </cell>
          <cell r="Q11951">
            <v>1</v>
          </cell>
          <cell r="T11951">
            <v>0</v>
          </cell>
          <cell r="U11951">
            <v>0</v>
          </cell>
          <cell r="V11951">
            <v>0</v>
          </cell>
        </row>
        <row r="11952">
          <cell r="D11952" t="str">
            <v>GENCASA YÊN BÁI</v>
          </cell>
          <cell r="M11952" t="str">
            <v>﻿Đang hoạt động</v>
          </cell>
          <cell r="N11952">
            <v>42786</v>
          </cell>
          <cell r="Q11952">
            <v>1</v>
          </cell>
          <cell r="T11952">
            <v>0</v>
          </cell>
          <cell r="U11952">
            <v>0</v>
          </cell>
          <cell r="V11952">
            <v>0</v>
          </cell>
        </row>
        <row r="11953">
          <cell r="D11953" t="str">
            <v>GENCASA THANH HÓA</v>
          </cell>
          <cell r="M11953" t="str">
            <v>﻿Đang hoạt động</v>
          </cell>
          <cell r="N11953">
            <v>42754</v>
          </cell>
          <cell r="Q11953">
            <v>1</v>
          </cell>
          <cell r="T11953">
            <v>0</v>
          </cell>
          <cell r="U11953">
            <v>0</v>
          </cell>
          <cell r="V11953">
            <v>0</v>
          </cell>
        </row>
        <row r="11954">
          <cell r="D11954" t="str">
            <v>THE STARS 1</v>
          </cell>
          <cell r="M11954" t="str">
            <v>﻿Đang hoạt động</v>
          </cell>
          <cell r="N11954">
            <v>42746</v>
          </cell>
          <cell r="Q11954">
            <v>1</v>
          </cell>
          <cell r="T11954">
            <v>0</v>
          </cell>
          <cell r="U11954">
            <v>0</v>
          </cell>
          <cell r="V11954">
            <v>0</v>
          </cell>
        </row>
        <row r="11955">
          <cell r="D11955" t="str">
            <v>GENCASA YÊN BÁI</v>
          </cell>
          <cell r="M11955" t="str">
            <v>﻿Đang hoạt động</v>
          </cell>
          <cell r="N11955">
            <v>42746</v>
          </cell>
          <cell r="Q11955">
            <v>1</v>
          </cell>
          <cell r="T11955">
            <v>0</v>
          </cell>
          <cell r="U11955">
            <v>0</v>
          </cell>
          <cell r="V11955">
            <v>0</v>
          </cell>
        </row>
        <row r="11956">
          <cell r="D11956" t="str">
            <v>PHOENIX</v>
          </cell>
          <cell r="M11956" t="str">
            <v>﻿Đang hoạt động</v>
          </cell>
          <cell r="N11956">
            <v>42751</v>
          </cell>
          <cell r="Q11956">
            <v>1</v>
          </cell>
          <cell r="T11956">
            <v>0</v>
          </cell>
          <cell r="U11956">
            <v>0</v>
          </cell>
          <cell r="V11956">
            <v>0</v>
          </cell>
        </row>
        <row r="11957">
          <cell r="D11957" t="str">
            <v>BIG HERO</v>
          </cell>
          <cell r="M11957" t="str">
            <v>﻿Đang hoạt động</v>
          </cell>
          <cell r="N11957">
            <v>42790</v>
          </cell>
          <cell r="Q11957">
            <v>1</v>
          </cell>
          <cell r="T11957">
            <v>0</v>
          </cell>
          <cell r="U11957">
            <v>0</v>
          </cell>
          <cell r="V11957">
            <v>0</v>
          </cell>
        </row>
        <row r="11958">
          <cell r="D11958" t="str">
            <v>GENCASA THANH HÓA</v>
          </cell>
          <cell r="M11958" t="str">
            <v>﻿Đang hoạt động</v>
          </cell>
          <cell r="N11958">
            <v>42746</v>
          </cell>
          <cell r="Q11958">
            <v>1</v>
          </cell>
          <cell r="T11958">
            <v>0</v>
          </cell>
          <cell r="U11958">
            <v>0</v>
          </cell>
          <cell r="V11958">
            <v>0</v>
          </cell>
        </row>
        <row r="11959">
          <cell r="D11959" t="str">
            <v>LUCKY CAT</v>
          </cell>
          <cell r="M11959" t="str">
            <v>﻿Đang hoạt động</v>
          </cell>
          <cell r="N11959">
            <v>42751</v>
          </cell>
          <cell r="Q11959">
            <v>1</v>
          </cell>
          <cell r="T11959">
            <v>0</v>
          </cell>
          <cell r="U11959">
            <v>0</v>
          </cell>
          <cell r="V11959">
            <v>0</v>
          </cell>
        </row>
        <row r="11960">
          <cell r="D11960" t="str">
            <v>GENCASA YÊN BÁI</v>
          </cell>
          <cell r="M11960" t="str">
            <v>﻿Đang hoạt động</v>
          </cell>
          <cell r="N11960">
            <v>42746</v>
          </cell>
          <cell r="Q11960">
            <v>1</v>
          </cell>
          <cell r="T11960">
            <v>0</v>
          </cell>
          <cell r="U11960">
            <v>0</v>
          </cell>
          <cell r="V11960">
            <v>0</v>
          </cell>
        </row>
        <row r="11961">
          <cell r="D11961" t="str">
            <v>SPRING</v>
          </cell>
          <cell r="M11961" t="str">
            <v>﻿Đang hoạt động</v>
          </cell>
          <cell r="N11961">
            <v>42746</v>
          </cell>
          <cell r="Q11961">
            <v>1</v>
          </cell>
          <cell r="T11961">
            <v>0</v>
          </cell>
          <cell r="U11961">
            <v>0</v>
          </cell>
          <cell r="V11961">
            <v>0</v>
          </cell>
        </row>
        <row r="11962">
          <cell r="D11962" t="str">
            <v>GENCASA YÊN BÁI</v>
          </cell>
          <cell r="M11962" t="str">
            <v>﻿Đang hoạt động</v>
          </cell>
          <cell r="N11962">
            <v>42746</v>
          </cell>
          <cell r="Q11962">
            <v>1</v>
          </cell>
          <cell r="T11962">
            <v>0</v>
          </cell>
          <cell r="U11962">
            <v>0</v>
          </cell>
          <cell r="V11962">
            <v>0</v>
          </cell>
        </row>
        <row r="11963">
          <cell r="D11963" t="str">
            <v>LUCKY CAT</v>
          </cell>
          <cell r="M11963" t="str">
            <v>﻿Đang hoạt động</v>
          </cell>
          <cell r="N11963">
            <v>42751</v>
          </cell>
          <cell r="Q11963">
            <v>1</v>
          </cell>
          <cell r="T11963">
            <v>0</v>
          </cell>
          <cell r="U11963">
            <v>0</v>
          </cell>
          <cell r="V11963">
            <v>0</v>
          </cell>
        </row>
        <row r="11964">
          <cell r="D11964" t="str">
            <v>LUCKY CAT</v>
          </cell>
          <cell r="M11964" t="str">
            <v>﻿Đang hoạt động</v>
          </cell>
          <cell r="N11964">
            <v>42752</v>
          </cell>
          <cell r="Q11964">
            <v>1</v>
          </cell>
          <cell r="T11964">
            <v>0</v>
          </cell>
          <cell r="U11964">
            <v>0</v>
          </cell>
          <cell r="V11964">
            <v>0</v>
          </cell>
        </row>
        <row r="11965">
          <cell r="D11965" t="str">
            <v>GENCASA YÊN BÁI</v>
          </cell>
          <cell r="M11965" t="str">
            <v>﻿Đang hoạt động</v>
          </cell>
          <cell r="N11965">
            <v>42746</v>
          </cell>
          <cell r="Q11965">
            <v>1</v>
          </cell>
          <cell r="T11965">
            <v>0</v>
          </cell>
          <cell r="U11965">
            <v>0</v>
          </cell>
          <cell r="V11965">
            <v>0</v>
          </cell>
        </row>
        <row r="11966">
          <cell r="D11966" t="str">
            <v>GENCASA LAM SƠN</v>
          </cell>
          <cell r="M11966" t="str">
            <v>﻿Đang hoạt động</v>
          </cell>
          <cell r="N11966">
            <v>42746</v>
          </cell>
          <cell r="Q11966">
            <v>1</v>
          </cell>
          <cell r="T11966">
            <v>0</v>
          </cell>
          <cell r="U11966">
            <v>0</v>
          </cell>
          <cell r="V11966">
            <v>0</v>
          </cell>
        </row>
        <row r="11967">
          <cell r="D11967" t="str">
            <v>GENCASA THANH HÓA</v>
          </cell>
          <cell r="M11967" t="str">
            <v>﻿Đang hoạt động</v>
          </cell>
          <cell r="N11967">
            <v>42793</v>
          </cell>
          <cell r="Q11967">
            <v>1</v>
          </cell>
          <cell r="T11967">
            <v>0</v>
          </cell>
          <cell r="U11967">
            <v>0</v>
          </cell>
          <cell r="V11967">
            <v>0</v>
          </cell>
        </row>
        <row r="11968">
          <cell r="D11968" t="str">
            <v>GENCASA THANH HÓA</v>
          </cell>
          <cell r="M11968" t="str">
            <v>﻿Đang hoạt động</v>
          </cell>
          <cell r="N11968">
            <v>42746</v>
          </cell>
          <cell r="Q11968">
            <v>1</v>
          </cell>
          <cell r="T11968">
            <v>0</v>
          </cell>
          <cell r="U11968">
            <v>0</v>
          </cell>
          <cell r="V11968">
            <v>0</v>
          </cell>
        </row>
        <row r="11969">
          <cell r="D11969" t="str">
            <v>THE LIGHT</v>
          </cell>
          <cell r="M11969" t="str">
            <v>﻿Đang hoạt động</v>
          </cell>
          <cell r="N11969">
            <v>42787</v>
          </cell>
          <cell r="Q11969">
            <v>1</v>
          </cell>
          <cell r="T11969">
            <v>0</v>
          </cell>
          <cell r="U11969">
            <v>0</v>
          </cell>
          <cell r="V11969">
            <v>0</v>
          </cell>
        </row>
        <row r="11970">
          <cell r="D11970" t="str">
            <v>THE LIGHT</v>
          </cell>
          <cell r="M11970" t="str">
            <v>﻿Đang hoạt động</v>
          </cell>
          <cell r="N11970">
            <v>42788</v>
          </cell>
          <cell r="Q11970">
            <v>1</v>
          </cell>
          <cell r="T11970">
            <v>0</v>
          </cell>
          <cell r="U11970">
            <v>0</v>
          </cell>
          <cell r="V11970">
            <v>0</v>
          </cell>
        </row>
        <row r="11971">
          <cell r="D11971" t="str">
            <v>SPRING</v>
          </cell>
          <cell r="M11971" t="str">
            <v>﻿Đang hoạt động</v>
          </cell>
          <cell r="N11971">
            <v>42746</v>
          </cell>
          <cell r="Q11971">
            <v>1</v>
          </cell>
          <cell r="T11971">
            <v>0</v>
          </cell>
          <cell r="U11971">
            <v>0</v>
          </cell>
          <cell r="V11971">
            <v>0</v>
          </cell>
        </row>
        <row r="11972">
          <cell r="D11972" t="str">
            <v>GENCASA YÊN BÁI</v>
          </cell>
          <cell r="M11972" t="str">
            <v>﻿Đang hoạt động</v>
          </cell>
          <cell r="N11972">
            <v>42768</v>
          </cell>
          <cell r="Q11972">
            <v>1</v>
          </cell>
          <cell r="T11972">
            <v>0</v>
          </cell>
          <cell r="U11972">
            <v>0</v>
          </cell>
          <cell r="V11972">
            <v>0</v>
          </cell>
        </row>
        <row r="11973">
          <cell r="D11973" t="str">
            <v>ĐẮK NÔNG</v>
          </cell>
          <cell r="M11973" t="str">
            <v>﻿Đang hoạt động</v>
          </cell>
          <cell r="N11973">
            <v>42746</v>
          </cell>
          <cell r="Q11973">
            <v>1</v>
          </cell>
          <cell r="T11973">
            <v>0</v>
          </cell>
          <cell r="U11973">
            <v>0</v>
          </cell>
          <cell r="V11973">
            <v>0</v>
          </cell>
        </row>
        <row r="11974">
          <cell r="D11974" t="str">
            <v>GENCASA YÊN BÁI</v>
          </cell>
          <cell r="M11974" t="str">
            <v>﻿Đang hoạt động</v>
          </cell>
          <cell r="N11974">
            <v>42746</v>
          </cell>
          <cell r="Q11974">
            <v>1</v>
          </cell>
          <cell r="T11974">
            <v>0</v>
          </cell>
          <cell r="U11974">
            <v>0</v>
          </cell>
          <cell r="V11974">
            <v>0</v>
          </cell>
        </row>
        <row r="11975">
          <cell r="D11975" t="str">
            <v>SPRING</v>
          </cell>
          <cell r="M11975" t="str">
            <v>﻿Đang hoạt động</v>
          </cell>
          <cell r="N11975">
            <v>42786</v>
          </cell>
          <cell r="Q11975">
            <v>1</v>
          </cell>
          <cell r="T11975">
            <v>0</v>
          </cell>
          <cell r="U11975">
            <v>0</v>
          </cell>
          <cell r="V11975">
            <v>0</v>
          </cell>
        </row>
        <row r="11976">
          <cell r="D11976" t="str">
            <v>ĐẮK NÔNG</v>
          </cell>
          <cell r="M11976" t="str">
            <v>﻿Đang hoạt động</v>
          </cell>
          <cell r="N11976">
            <v>42746</v>
          </cell>
          <cell r="Q11976">
            <v>1</v>
          </cell>
          <cell r="T11976">
            <v>0</v>
          </cell>
          <cell r="U11976">
            <v>0</v>
          </cell>
          <cell r="V11976">
            <v>0</v>
          </cell>
        </row>
        <row r="11977">
          <cell r="D11977" t="str">
            <v>THE CAPITAL</v>
          </cell>
          <cell r="M11977" t="str">
            <v>﻿Đang hoạt động</v>
          </cell>
          <cell r="N11977">
            <v>42752</v>
          </cell>
          <cell r="Q11977">
            <v>0</v>
          </cell>
          <cell r="T11977">
            <v>0</v>
          </cell>
          <cell r="U11977">
            <v>1</v>
          </cell>
          <cell r="V11977">
            <v>0</v>
          </cell>
        </row>
        <row r="11978">
          <cell r="M11978" t="str">
            <v>﻿Đang hoạt động</v>
          </cell>
          <cell r="N11978">
            <v>42748</v>
          </cell>
          <cell r="Q11978">
            <v>0</v>
          </cell>
          <cell r="T11978">
            <v>0</v>
          </cell>
          <cell r="U11978">
            <v>0</v>
          </cell>
          <cell r="V11978">
            <v>0</v>
          </cell>
        </row>
        <row r="11979">
          <cell r="D11979" t="str">
            <v>ĐẮK NÔNG</v>
          </cell>
          <cell r="M11979" t="str">
            <v>﻿Đang hoạt động</v>
          </cell>
          <cell r="N11979">
            <v>42746</v>
          </cell>
          <cell r="Q11979">
            <v>1</v>
          </cell>
          <cell r="T11979">
            <v>0</v>
          </cell>
          <cell r="U11979">
            <v>0</v>
          </cell>
          <cell r="V11979">
            <v>0</v>
          </cell>
        </row>
        <row r="11980">
          <cell r="D11980" t="str">
            <v>ĐẮK NÔNG</v>
          </cell>
          <cell r="M11980" t="str">
            <v>﻿Đang hoạt động</v>
          </cell>
          <cell r="N11980">
            <v>42746</v>
          </cell>
          <cell r="Q11980">
            <v>1</v>
          </cell>
          <cell r="T11980">
            <v>0</v>
          </cell>
          <cell r="U11980">
            <v>0</v>
          </cell>
          <cell r="V11980">
            <v>0</v>
          </cell>
        </row>
        <row r="11981">
          <cell r="D11981" t="str">
            <v>SPRING</v>
          </cell>
          <cell r="M11981" t="str">
            <v>﻿Đang hoạt động</v>
          </cell>
          <cell r="N11981">
            <v>42786</v>
          </cell>
          <cell r="Q11981">
            <v>1</v>
          </cell>
          <cell r="T11981">
            <v>0</v>
          </cell>
          <cell r="U11981">
            <v>0</v>
          </cell>
          <cell r="V11981">
            <v>0</v>
          </cell>
        </row>
        <row r="11982">
          <cell r="M11982" t="str">
            <v>﻿Đang hoạt động</v>
          </cell>
          <cell r="N11982">
            <v>42748</v>
          </cell>
          <cell r="Q11982">
            <v>0</v>
          </cell>
          <cell r="T11982">
            <v>0</v>
          </cell>
          <cell r="U11982">
            <v>0</v>
          </cell>
          <cell r="V11982">
            <v>0</v>
          </cell>
        </row>
        <row r="11983">
          <cell r="D11983" t="str">
            <v>LION 2</v>
          </cell>
          <cell r="M11983" t="str">
            <v>﻿Đang hoạt động</v>
          </cell>
          <cell r="N11983">
            <v>42752</v>
          </cell>
          <cell r="Q11983">
            <v>1</v>
          </cell>
          <cell r="T11983">
            <v>0</v>
          </cell>
          <cell r="U11983">
            <v>0</v>
          </cell>
          <cell r="V11983">
            <v>0</v>
          </cell>
        </row>
        <row r="11984">
          <cell r="D11984" t="str">
            <v>SPRING</v>
          </cell>
          <cell r="M11984" t="str">
            <v>﻿Đang hoạt động</v>
          </cell>
          <cell r="N11984">
            <v>42793</v>
          </cell>
          <cell r="Q11984">
            <v>1</v>
          </cell>
          <cell r="T11984">
            <v>0</v>
          </cell>
          <cell r="U11984">
            <v>0</v>
          </cell>
          <cell r="V11984">
            <v>0</v>
          </cell>
        </row>
        <row r="11985">
          <cell r="M11985" t="str">
            <v>﻿Đang hoạt động</v>
          </cell>
          <cell r="N11985">
            <v>42751</v>
          </cell>
          <cell r="Q11985">
            <v>0</v>
          </cell>
          <cell r="T11985">
            <v>0</v>
          </cell>
          <cell r="U11985">
            <v>0</v>
          </cell>
          <cell r="V11985">
            <v>0</v>
          </cell>
        </row>
        <row r="11986">
          <cell r="D11986" t="str">
            <v>THE STARS 1</v>
          </cell>
          <cell r="M11986" t="str">
            <v>﻿Đang hoạt động</v>
          </cell>
          <cell r="N11986">
            <v>42746</v>
          </cell>
          <cell r="Q11986">
            <v>1</v>
          </cell>
          <cell r="T11986">
            <v>0</v>
          </cell>
          <cell r="U11986">
            <v>0</v>
          </cell>
          <cell r="V11986">
            <v>0</v>
          </cell>
        </row>
        <row r="11987">
          <cell r="M11987" t="str">
            <v>﻿Đang hoạt động</v>
          </cell>
          <cell r="N11987">
            <v>42748</v>
          </cell>
          <cell r="Q11987">
            <v>0</v>
          </cell>
          <cell r="T11987">
            <v>0</v>
          </cell>
          <cell r="U11987">
            <v>0</v>
          </cell>
          <cell r="V11987">
            <v>0</v>
          </cell>
        </row>
        <row r="11988">
          <cell r="D11988" t="str">
            <v>GENCASA YÊN BÁI</v>
          </cell>
          <cell r="M11988" t="str">
            <v>﻿Đang hoạt động</v>
          </cell>
          <cell r="N11988">
            <v>42786</v>
          </cell>
          <cell r="Q11988">
            <v>1</v>
          </cell>
          <cell r="T11988">
            <v>0</v>
          </cell>
          <cell r="U11988">
            <v>0</v>
          </cell>
          <cell r="V11988">
            <v>0</v>
          </cell>
        </row>
        <row r="11989">
          <cell r="M11989" t="str">
            <v>﻿Đang hoạt động</v>
          </cell>
          <cell r="N11989">
            <v>42751</v>
          </cell>
          <cell r="Q11989">
            <v>0</v>
          </cell>
          <cell r="T11989">
            <v>0</v>
          </cell>
          <cell r="U11989">
            <v>0</v>
          </cell>
          <cell r="V11989">
            <v>0</v>
          </cell>
        </row>
        <row r="11990">
          <cell r="D11990" t="str">
            <v>GENCASA ĐÀ NẴNG 1</v>
          </cell>
          <cell r="M11990" t="str">
            <v>﻿Đang hoạt động</v>
          </cell>
          <cell r="N11990">
            <v>42745</v>
          </cell>
          <cell r="Q11990">
            <v>1</v>
          </cell>
          <cell r="T11990">
            <v>0</v>
          </cell>
          <cell r="U11990">
            <v>0</v>
          </cell>
          <cell r="V11990">
            <v>0</v>
          </cell>
        </row>
        <row r="11991">
          <cell r="M11991" t="str">
            <v>﻿Đang hoạt động</v>
          </cell>
          <cell r="N11991">
            <v>42748</v>
          </cell>
          <cell r="Q11991">
            <v>0</v>
          </cell>
          <cell r="T11991">
            <v>0</v>
          </cell>
          <cell r="U11991">
            <v>0</v>
          </cell>
          <cell r="V11991">
            <v>0</v>
          </cell>
        </row>
        <row r="11992">
          <cell r="D11992" t="str">
            <v>GENCASA YÊN BÁI</v>
          </cell>
          <cell r="M11992" t="str">
            <v>﻿Đang hoạt động</v>
          </cell>
          <cell r="N11992">
            <v>42746</v>
          </cell>
          <cell r="Q11992">
            <v>1</v>
          </cell>
          <cell r="T11992">
            <v>0</v>
          </cell>
          <cell r="U11992">
            <v>0</v>
          </cell>
          <cell r="V11992">
            <v>0</v>
          </cell>
        </row>
        <row r="11993">
          <cell r="M11993" t="str">
            <v>﻿Đang hoạt động</v>
          </cell>
          <cell r="N11993">
            <v>42748</v>
          </cell>
          <cell r="Q11993">
            <v>0</v>
          </cell>
          <cell r="T11993">
            <v>0</v>
          </cell>
          <cell r="U11993">
            <v>0</v>
          </cell>
          <cell r="V11993">
            <v>0</v>
          </cell>
        </row>
        <row r="11994">
          <cell r="D11994" t="str">
            <v>GENCASA YÊN BÁI</v>
          </cell>
          <cell r="M11994" t="str">
            <v>﻿Đang hoạt động</v>
          </cell>
          <cell r="N11994">
            <v>42786</v>
          </cell>
          <cell r="Q11994">
            <v>1</v>
          </cell>
          <cell r="T11994">
            <v>0</v>
          </cell>
          <cell r="U11994">
            <v>0</v>
          </cell>
          <cell r="V11994">
            <v>0</v>
          </cell>
        </row>
        <row r="11995">
          <cell r="D11995" t="str">
            <v>GENCASA LẠNG SƠN</v>
          </cell>
          <cell r="M11995" t="str">
            <v>﻿Đang hoạt động</v>
          </cell>
          <cell r="N11995">
            <v>42787</v>
          </cell>
          <cell r="Q11995">
            <v>0</v>
          </cell>
          <cell r="T11995">
            <v>0</v>
          </cell>
          <cell r="U11995">
            <v>1</v>
          </cell>
          <cell r="V11995">
            <v>0</v>
          </cell>
        </row>
        <row r="11996">
          <cell r="D11996" t="str">
            <v>SPRING</v>
          </cell>
          <cell r="M11996" t="str">
            <v>﻿Đang hoạt động</v>
          </cell>
          <cell r="N11996">
            <v>42746</v>
          </cell>
          <cell r="Q11996">
            <v>1</v>
          </cell>
          <cell r="T11996">
            <v>0</v>
          </cell>
          <cell r="U11996">
            <v>0</v>
          </cell>
          <cell r="V11996">
            <v>0</v>
          </cell>
        </row>
        <row r="11997">
          <cell r="M11997" t="str">
            <v>﻿Đang hoạt động</v>
          </cell>
          <cell r="N11997">
            <v>42748</v>
          </cell>
          <cell r="Q11997">
            <v>0</v>
          </cell>
          <cell r="T11997">
            <v>0</v>
          </cell>
          <cell r="U11997">
            <v>0</v>
          </cell>
          <cell r="V11997">
            <v>0</v>
          </cell>
        </row>
        <row r="11998">
          <cell r="M11998" t="str">
            <v>﻿Đang hoạt động</v>
          </cell>
          <cell r="N11998">
            <v>42748</v>
          </cell>
          <cell r="Q11998">
            <v>0</v>
          </cell>
          <cell r="T11998">
            <v>0</v>
          </cell>
          <cell r="U11998">
            <v>0</v>
          </cell>
          <cell r="V11998">
            <v>0</v>
          </cell>
        </row>
        <row r="11999">
          <cell r="D11999" t="str">
            <v>ĐẮK NÔNG</v>
          </cell>
          <cell r="M11999" t="str">
            <v>﻿Đang hoạt động</v>
          </cell>
          <cell r="N11999">
            <v>42746</v>
          </cell>
          <cell r="Q11999">
            <v>1</v>
          </cell>
          <cell r="T11999">
            <v>0</v>
          </cell>
          <cell r="U11999">
            <v>0</v>
          </cell>
          <cell r="V11999">
            <v>0</v>
          </cell>
        </row>
        <row r="12000">
          <cell r="D12000" t="str">
            <v>GENCASA LẠNG SƠN</v>
          </cell>
          <cell r="M12000" t="str">
            <v>﻿Đang hoạt động</v>
          </cell>
          <cell r="N12000">
            <v>42746</v>
          </cell>
          <cell r="Q12000">
            <v>0</v>
          </cell>
          <cell r="T12000">
            <v>0</v>
          </cell>
          <cell r="U12000">
            <v>1</v>
          </cell>
          <cell r="V12000">
            <v>0</v>
          </cell>
        </row>
        <row r="12001">
          <cell r="M12001" t="str">
            <v>﻿Đang hoạt động</v>
          </cell>
          <cell r="N12001">
            <v>42748</v>
          </cell>
          <cell r="Q12001">
            <v>0</v>
          </cell>
          <cell r="T12001">
            <v>0</v>
          </cell>
          <cell r="U12001">
            <v>0</v>
          </cell>
          <cell r="V12001">
            <v>0</v>
          </cell>
        </row>
        <row r="12002">
          <cell r="M12002" t="str">
            <v>﻿Đang hoạt động</v>
          </cell>
          <cell r="N12002">
            <v>42748</v>
          </cell>
          <cell r="Q12002">
            <v>0</v>
          </cell>
          <cell r="T12002">
            <v>0</v>
          </cell>
          <cell r="U12002">
            <v>0</v>
          </cell>
          <cell r="V12002">
            <v>0</v>
          </cell>
        </row>
        <row r="12003">
          <cell r="D12003" t="str">
            <v>GENCASA LẠNG SƠN</v>
          </cell>
          <cell r="M12003" t="str">
            <v>﻿Đang hoạt động</v>
          </cell>
          <cell r="N12003">
            <v>42746</v>
          </cell>
          <cell r="Q12003">
            <v>0</v>
          </cell>
          <cell r="T12003">
            <v>0</v>
          </cell>
          <cell r="U12003">
            <v>1</v>
          </cell>
          <cell r="V12003">
            <v>0</v>
          </cell>
        </row>
        <row r="12004">
          <cell r="D12004" t="str">
            <v>SPRING</v>
          </cell>
          <cell r="M12004" t="str">
            <v>﻿Đang hoạt động</v>
          </cell>
          <cell r="N12004">
            <v>42751</v>
          </cell>
          <cell r="Q12004">
            <v>1</v>
          </cell>
          <cell r="T12004">
            <v>0</v>
          </cell>
          <cell r="U12004">
            <v>0</v>
          </cell>
          <cell r="V12004">
            <v>0</v>
          </cell>
        </row>
        <row r="12005">
          <cell r="D12005" t="str">
            <v>THE SKY</v>
          </cell>
          <cell r="M12005" t="str">
            <v>﻿Đang hoạt động</v>
          </cell>
          <cell r="N12005">
            <v>42786</v>
          </cell>
          <cell r="Q12005">
            <v>0</v>
          </cell>
          <cell r="T12005">
            <v>0</v>
          </cell>
          <cell r="U12005">
            <v>1</v>
          </cell>
          <cell r="V12005">
            <v>0</v>
          </cell>
        </row>
        <row r="12006">
          <cell r="D12006" t="str">
            <v>GENCASA NGHỆ AN</v>
          </cell>
          <cell r="M12006" t="str">
            <v>﻿Đang hoạt động</v>
          </cell>
          <cell r="N12006">
            <v>42746</v>
          </cell>
          <cell r="Q12006">
            <v>1</v>
          </cell>
          <cell r="T12006">
            <v>0</v>
          </cell>
          <cell r="U12006">
            <v>0</v>
          </cell>
          <cell r="V12006">
            <v>0</v>
          </cell>
        </row>
        <row r="12007">
          <cell r="D12007" t="str">
            <v>THE SKY</v>
          </cell>
          <cell r="M12007" t="str">
            <v>﻿Đang hoạt động</v>
          </cell>
          <cell r="N12007">
            <v>42746</v>
          </cell>
          <cell r="Q12007">
            <v>0</v>
          </cell>
          <cell r="T12007">
            <v>0</v>
          </cell>
          <cell r="U12007">
            <v>1</v>
          </cell>
          <cell r="V12007">
            <v>0</v>
          </cell>
        </row>
        <row r="12008">
          <cell r="D12008" t="str">
            <v>GENCASA NGHỆ AN</v>
          </cell>
          <cell r="M12008" t="str">
            <v>﻿Đang hoạt động</v>
          </cell>
          <cell r="N12008">
            <v>42759</v>
          </cell>
          <cell r="Q12008">
            <v>1</v>
          </cell>
          <cell r="T12008">
            <v>0</v>
          </cell>
          <cell r="U12008">
            <v>0</v>
          </cell>
          <cell r="V12008">
            <v>0</v>
          </cell>
        </row>
        <row r="12009">
          <cell r="D12009" t="str">
            <v>GENCASA NGHỆ AN</v>
          </cell>
          <cell r="M12009" t="str">
            <v>﻿Đang hoạt động</v>
          </cell>
          <cell r="N12009">
            <v>42746</v>
          </cell>
          <cell r="Q12009">
            <v>1</v>
          </cell>
          <cell r="T12009">
            <v>0</v>
          </cell>
          <cell r="U12009">
            <v>0</v>
          </cell>
          <cell r="V12009">
            <v>0</v>
          </cell>
        </row>
        <row r="12010">
          <cell r="D12010" t="str">
            <v>GENCASA NGHỆ AN</v>
          </cell>
          <cell r="M12010" t="str">
            <v>﻿Đang hoạt động</v>
          </cell>
          <cell r="N12010">
            <v>42746</v>
          </cell>
          <cell r="Q12010">
            <v>1</v>
          </cell>
          <cell r="T12010">
            <v>0</v>
          </cell>
          <cell r="U12010">
            <v>0</v>
          </cell>
          <cell r="V12010">
            <v>0</v>
          </cell>
        </row>
        <row r="12011">
          <cell r="D12011" t="str">
            <v>G-G</v>
          </cell>
          <cell r="M12011" t="str">
            <v>﻿Đang hoạt động</v>
          </cell>
          <cell r="N12011">
            <v>41901</v>
          </cell>
          <cell r="Q12011">
            <v>0</v>
          </cell>
          <cell r="T12011">
            <v>0</v>
          </cell>
          <cell r="U12011">
            <v>1</v>
          </cell>
          <cell r="V12011">
            <v>0</v>
          </cell>
        </row>
        <row r="12012">
          <cell r="D12012" t="str">
            <v>GENCASA NGHỆ AN</v>
          </cell>
          <cell r="M12012" t="str">
            <v>﻿Đang hoạt động</v>
          </cell>
          <cell r="N12012">
            <v>42746</v>
          </cell>
          <cell r="Q12012">
            <v>1</v>
          </cell>
          <cell r="T12012">
            <v>0</v>
          </cell>
          <cell r="U12012">
            <v>0</v>
          </cell>
          <cell r="V12012">
            <v>0</v>
          </cell>
        </row>
        <row r="12013">
          <cell r="D12013" t="str">
            <v>GENCASA NGHỆ AN</v>
          </cell>
          <cell r="M12013" t="str">
            <v>﻿Đang hoạt động</v>
          </cell>
          <cell r="N12013">
            <v>42746</v>
          </cell>
          <cell r="Q12013">
            <v>1</v>
          </cell>
          <cell r="T12013">
            <v>0</v>
          </cell>
          <cell r="U12013">
            <v>0</v>
          </cell>
          <cell r="V12013">
            <v>0</v>
          </cell>
        </row>
        <row r="12014">
          <cell r="D12014" t="str">
            <v>GENCASA NGHỆ AN</v>
          </cell>
          <cell r="M12014" t="str">
            <v>﻿Đang hoạt động</v>
          </cell>
          <cell r="N12014">
            <v>42746</v>
          </cell>
          <cell r="Q12014">
            <v>1</v>
          </cell>
          <cell r="T12014">
            <v>0</v>
          </cell>
          <cell r="U12014">
            <v>0</v>
          </cell>
          <cell r="V12014">
            <v>0</v>
          </cell>
        </row>
        <row r="12015">
          <cell r="D12015" t="str">
            <v>EIB MIỀN NAM 1</v>
          </cell>
          <cell r="M12015" t="str">
            <v>﻿Đã nghỉ việc</v>
          </cell>
          <cell r="N12015">
            <v>42712</v>
          </cell>
          <cell r="Q12015">
            <v>0</v>
          </cell>
          <cell r="T12015">
            <v>0</v>
          </cell>
          <cell r="U12015">
            <v>0</v>
          </cell>
          <cell r="V12015">
            <v>0</v>
          </cell>
        </row>
        <row r="12016">
          <cell r="D12016" t="str">
            <v>THIÊN SƠN</v>
          </cell>
          <cell r="M12016" t="str">
            <v>﻿Đang hoạt động</v>
          </cell>
          <cell r="N12016">
            <v>42747</v>
          </cell>
          <cell r="Q12016">
            <v>1</v>
          </cell>
          <cell r="T12016">
            <v>0</v>
          </cell>
          <cell r="U12016">
            <v>0</v>
          </cell>
          <cell r="V12016">
            <v>0</v>
          </cell>
        </row>
        <row r="12017">
          <cell r="D12017" t="str">
            <v>THIÊN SƠN</v>
          </cell>
          <cell r="M12017" t="str">
            <v>﻿Đang hoạt động</v>
          </cell>
          <cell r="N12017">
            <v>42747</v>
          </cell>
          <cell r="Q12017">
            <v>1</v>
          </cell>
          <cell r="T12017">
            <v>0</v>
          </cell>
          <cell r="U12017">
            <v>0</v>
          </cell>
          <cell r="V12017">
            <v>0</v>
          </cell>
        </row>
        <row r="12018">
          <cell r="D12018" t="str">
            <v>THIÊN SƠN</v>
          </cell>
          <cell r="M12018" t="str">
            <v>﻿Đang hoạt động</v>
          </cell>
          <cell r="N12018">
            <v>42747</v>
          </cell>
          <cell r="Q12018">
            <v>1</v>
          </cell>
          <cell r="T12018">
            <v>0</v>
          </cell>
          <cell r="U12018">
            <v>0</v>
          </cell>
          <cell r="V12018">
            <v>0</v>
          </cell>
        </row>
        <row r="12019">
          <cell r="D12019" t="str">
            <v>GENCASA NGHỆ AN</v>
          </cell>
          <cell r="M12019" t="str">
            <v>﻿Đang hoạt động</v>
          </cell>
          <cell r="N12019">
            <v>42746</v>
          </cell>
          <cell r="Q12019">
            <v>1</v>
          </cell>
          <cell r="T12019">
            <v>0</v>
          </cell>
          <cell r="U12019">
            <v>0</v>
          </cell>
          <cell r="V12019">
            <v>0</v>
          </cell>
        </row>
        <row r="12020">
          <cell r="D12020" t="str">
            <v>THIÊN SƠN</v>
          </cell>
          <cell r="M12020" t="str">
            <v>﻿Đang hoạt động</v>
          </cell>
          <cell r="N12020">
            <v>42794</v>
          </cell>
          <cell r="Q12020">
            <v>1</v>
          </cell>
          <cell r="T12020">
            <v>0</v>
          </cell>
          <cell r="U12020">
            <v>0</v>
          </cell>
          <cell r="V12020">
            <v>0</v>
          </cell>
        </row>
        <row r="12021">
          <cell r="D12021" t="str">
            <v>GENCASA NGHỆ AN</v>
          </cell>
          <cell r="M12021" t="str">
            <v>﻿Đang hoạt động</v>
          </cell>
          <cell r="N12021">
            <v>42746</v>
          </cell>
          <cell r="Q12021">
            <v>1</v>
          </cell>
          <cell r="T12021">
            <v>0</v>
          </cell>
          <cell r="U12021">
            <v>0</v>
          </cell>
          <cell r="V12021">
            <v>0</v>
          </cell>
        </row>
        <row r="12022">
          <cell r="D12022" t="str">
            <v>THIÊN SƠN</v>
          </cell>
          <cell r="M12022" t="str">
            <v>﻿Đang hoạt động</v>
          </cell>
          <cell r="N12022">
            <v>42794</v>
          </cell>
          <cell r="Q12022">
            <v>1</v>
          </cell>
          <cell r="T12022">
            <v>0</v>
          </cell>
          <cell r="U12022">
            <v>0</v>
          </cell>
          <cell r="V12022">
            <v>0</v>
          </cell>
        </row>
        <row r="12023">
          <cell r="D12023" t="str">
            <v>GENCASA NGHỆ AN</v>
          </cell>
          <cell r="M12023" t="str">
            <v>﻿Đang hoạt động</v>
          </cell>
          <cell r="N12023">
            <v>42746</v>
          </cell>
          <cell r="Q12023">
            <v>1</v>
          </cell>
          <cell r="T12023">
            <v>0</v>
          </cell>
          <cell r="U12023">
            <v>0</v>
          </cell>
          <cell r="V12023">
            <v>0</v>
          </cell>
        </row>
        <row r="12024">
          <cell r="D12024" t="str">
            <v>GENCASA NGHỆ AN</v>
          </cell>
          <cell r="M12024" t="str">
            <v>﻿Đang hoạt động</v>
          </cell>
          <cell r="N12024">
            <v>42746</v>
          </cell>
          <cell r="Q12024">
            <v>1</v>
          </cell>
          <cell r="T12024">
            <v>0</v>
          </cell>
          <cell r="U12024">
            <v>0</v>
          </cell>
          <cell r="V12024">
            <v>0</v>
          </cell>
        </row>
        <row r="12025">
          <cell r="D12025" t="str">
            <v>TCB SOUTH 2</v>
          </cell>
          <cell r="M12025" t="str">
            <v>﻿Đang hoạt động</v>
          </cell>
          <cell r="N12025">
            <v>41891</v>
          </cell>
          <cell r="Q12025">
            <v>0</v>
          </cell>
          <cell r="T12025">
            <v>0</v>
          </cell>
          <cell r="U12025">
            <v>0</v>
          </cell>
          <cell r="V12025">
            <v>0</v>
          </cell>
        </row>
        <row r="12026">
          <cell r="D12026" t="str">
            <v>THIÊN SƠN</v>
          </cell>
          <cell r="M12026" t="str">
            <v>﻿Đang hoạt động</v>
          </cell>
          <cell r="N12026">
            <v>42747</v>
          </cell>
          <cell r="Q12026">
            <v>1</v>
          </cell>
          <cell r="T12026">
            <v>0</v>
          </cell>
          <cell r="U12026">
            <v>0</v>
          </cell>
          <cell r="V12026">
            <v>0</v>
          </cell>
        </row>
        <row r="12027">
          <cell r="D12027" t="str">
            <v>GENCASA LAM SƠN</v>
          </cell>
          <cell r="M12027" t="str">
            <v>﻿Đang hoạt động</v>
          </cell>
          <cell r="N12027">
            <v>42793</v>
          </cell>
          <cell r="Q12027">
            <v>1</v>
          </cell>
          <cell r="T12027">
            <v>0</v>
          </cell>
          <cell r="U12027">
            <v>0</v>
          </cell>
          <cell r="V12027">
            <v>0</v>
          </cell>
        </row>
        <row r="12028">
          <cell r="D12028" t="str">
            <v>THIÊN SƠN</v>
          </cell>
          <cell r="M12028" t="str">
            <v>﻿Đang hoạt động</v>
          </cell>
          <cell r="N12028">
            <v>42747</v>
          </cell>
          <cell r="Q12028">
            <v>1</v>
          </cell>
          <cell r="T12028">
            <v>0</v>
          </cell>
          <cell r="U12028">
            <v>0</v>
          </cell>
          <cell r="V12028">
            <v>0</v>
          </cell>
        </row>
        <row r="12029">
          <cell r="M12029" t="str">
            <v>﻿Đang hoạt động</v>
          </cell>
          <cell r="N12029">
            <v>42748</v>
          </cell>
          <cell r="Q12029">
            <v>0</v>
          </cell>
          <cell r="T12029">
            <v>0</v>
          </cell>
          <cell r="U12029">
            <v>0</v>
          </cell>
          <cell r="V12029">
            <v>0</v>
          </cell>
        </row>
        <row r="12030">
          <cell r="D12030" t="str">
            <v>G-G</v>
          </cell>
          <cell r="M12030" t="str">
            <v>﻿Đang hoạt động</v>
          </cell>
          <cell r="N12030">
            <v>42787</v>
          </cell>
          <cell r="Q12030">
            <v>0</v>
          </cell>
          <cell r="T12030">
            <v>0</v>
          </cell>
          <cell r="U12030">
            <v>1</v>
          </cell>
          <cell r="V12030">
            <v>0</v>
          </cell>
        </row>
        <row r="12031">
          <cell r="M12031" t="str">
            <v>﻿Đang hoạt động</v>
          </cell>
          <cell r="N12031">
            <v>42748</v>
          </cell>
          <cell r="Q12031">
            <v>0</v>
          </cell>
          <cell r="T12031">
            <v>0</v>
          </cell>
          <cell r="U12031">
            <v>0</v>
          </cell>
          <cell r="V12031">
            <v>0</v>
          </cell>
        </row>
        <row r="12032">
          <cell r="D12032" t="str">
            <v>THIÊN SƠN</v>
          </cell>
          <cell r="M12032" t="str">
            <v>﻿Đang hoạt động</v>
          </cell>
          <cell r="N12032">
            <v>42794</v>
          </cell>
          <cell r="Q12032">
            <v>1</v>
          </cell>
          <cell r="T12032">
            <v>0</v>
          </cell>
          <cell r="U12032">
            <v>0</v>
          </cell>
          <cell r="V12032">
            <v>0</v>
          </cell>
        </row>
        <row r="12033">
          <cell r="D12033" t="str">
            <v>SPRING</v>
          </cell>
          <cell r="M12033" t="str">
            <v>﻿Đang hoạt động</v>
          </cell>
          <cell r="N12033">
            <v>42747</v>
          </cell>
          <cell r="Q12033">
            <v>1</v>
          </cell>
          <cell r="T12033">
            <v>0</v>
          </cell>
          <cell r="U12033">
            <v>0</v>
          </cell>
          <cell r="V12033">
            <v>0</v>
          </cell>
        </row>
        <row r="12034">
          <cell r="D12034" t="str">
            <v>SPRING</v>
          </cell>
          <cell r="M12034" t="str">
            <v>﻿Đang hoạt động</v>
          </cell>
          <cell r="N12034">
            <v>42747</v>
          </cell>
          <cell r="Q12034">
            <v>1</v>
          </cell>
          <cell r="T12034">
            <v>0</v>
          </cell>
          <cell r="U12034">
            <v>0</v>
          </cell>
          <cell r="V12034">
            <v>0</v>
          </cell>
        </row>
        <row r="12035">
          <cell r="D12035" t="str">
            <v>THE SKY</v>
          </cell>
          <cell r="M12035" t="str">
            <v>﻿Đang hoạt động</v>
          </cell>
          <cell r="N12035">
            <v>42752</v>
          </cell>
          <cell r="Q12035">
            <v>1</v>
          </cell>
          <cell r="T12035">
            <v>0</v>
          </cell>
          <cell r="U12035">
            <v>0</v>
          </cell>
          <cell r="V12035">
            <v>0</v>
          </cell>
        </row>
        <row r="12036">
          <cell r="D12036" t="str">
            <v>SPRING</v>
          </cell>
          <cell r="M12036" t="str">
            <v>﻿Đang hoạt động</v>
          </cell>
          <cell r="N12036">
            <v>42747</v>
          </cell>
          <cell r="Q12036">
            <v>1</v>
          </cell>
          <cell r="T12036">
            <v>0</v>
          </cell>
          <cell r="U12036">
            <v>0</v>
          </cell>
          <cell r="V12036">
            <v>0</v>
          </cell>
        </row>
        <row r="12037">
          <cell r="D12037" t="str">
            <v>GENCASA LAM SƠN</v>
          </cell>
          <cell r="M12037" t="str">
            <v>﻿Đang hoạt động</v>
          </cell>
          <cell r="N12037">
            <v>42748</v>
          </cell>
          <cell r="Q12037">
            <v>1</v>
          </cell>
          <cell r="T12037">
            <v>0</v>
          </cell>
          <cell r="U12037">
            <v>0</v>
          </cell>
          <cell r="V12037">
            <v>0</v>
          </cell>
        </row>
        <row r="12038">
          <cell r="D12038" t="str">
            <v>GENCASA LAM SƠN</v>
          </cell>
          <cell r="M12038" t="str">
            <v>﻿Đang hoạt động</v>
          </cell>
          <cell r="N12038">
            <v>42748</v>
          </cell>
          <cell r="Q12038">
            <v>1</v>
          </cell>
          <cell r="T12038">
            <v>0</v>
          </cell>
          <cell r="U12038">
            <v>0</v>
          </cell>
          <cell r="V12038">
            <v>0</v>
          </cell>
        </row>
        <row r="12039">
          <cell r="D12039" t="str">
            <v>BLUE OCEAN</v>
          </cell>
          <cell r="M12039" t="str">
            <v>﻿Đang hoạt động</v>
          </cell>
          <cell r="N12039">
            <v>42747</v>
          </cell>
          <cell r="Q12039">
            <v>1</v>
          </cell>
          <cell r="T12039">
            <v>0</v>
          </cell>
          <cell r="U12039">
            <v>0</v>
          </cell>
          <cell r="V12039">
            <v>0</v>
          </cell>
        </row>
        <row r="12040">
          <cell r="D12040" t="str">
            <v>BLUE OCEAN</v>
          </cell>
          <cell r="M12040" t="str">
            <v>﻿Đang hoạt động</v>
          </cell>
          <cell r="N12040">
            <v>42747</v>
          </cell>
          <cell r="Q12040">
            <v>1</v>
          </cell>
          <cell r="T12040">
            <v>0</v>
          </cell>
          <cell r="U12040">
            <v>0</v>
          </cell>
          <cell r="V12040">
            <v>0</v>
          </cell>
        </row>
        <row r="12041">
          <cell r="D12041" t="str">
            <v>GENCASA LAM SƠN</v>
          </cell>
          <cell r="M12041" t="str">
            <v>﻿Đang hoạt động</v>
          </cell>
          <cell r="N12041">
            <v>42748</v>
          </cell>
          <cell r="Q12041">
            <v>1</v>
          </cell>
          <cell r="T12041">
            <v>0</v>
          </cell>
          <cell r="U12041">
            <v>0</v>
          </cell>
          <cell r="V12041">
            <v>0</v>
          </cell>
        </row>
        <row r="12042">
          <cell r="D12042" t="str">
            <v>BLUE OCEAN</v>
          </cell>
          <cell r="M12042" t="str">
            <v>﻿Đang hoạt động</v>
          </cell>
          <cell r="N12042">
            <v>42747</v>
          </cell>
          <cell r="Q12042">
            <v>1</v>
          </cell>
          <cell r="T12042">
            <v>0</v>
          </cell>
          <cell r="U12042">
            <v>0</v>
          </cell>
          <cell r="V12042">
            <v>0</v>
          </cell>
        </row>
        <row r="12043">
          <cell r="D12043" t="str">
            <v>GENCASA LAM SƠN</v>
          </cell>
          <cell r="M12043" t="str">
            <v>﻿Đang hoạt động</v>
          </cell>
          <cell r="N12043">
            <v>42748</v>
          </cell>
          <cell r="Q12043">
            <v>1</v>
          </cell>
          <cell r="T12043">
            <v>0</v>
          </cell>
          <cell r="U12043">
            <v>0</v>
          </cell>
          <cell r="V12043">
            <v>0</v>
          </cell>
        </row>
        <row r="12044">
          <cell r="D12044" t="str">
            <v>BLUE OCEAN</v>
          </cell>
          <cell r="M12044" t="str">
            <v>﻿Đang hoạt động</v>
          </cell>
          <cell r="N12044">
            <v>42747</v>
          </cell>
          <cell r="Q12044">
            <v>1</v>
          </cell>
          <cell r="T12044">
            <v>0</v>
          </cell>
          <cell r="U12044">
            <v>0</v>
          </cell>
          <cell r="V12044">
            <v>0</v>
          </cell>
        </row>
        <row r="12045">
          <cell r="D12045" t="str">
            <v>GENCASA LAM SƠN</v>
          </cell>
          <cell r="M12045" t="str">
            <v>﻿Đang hoạt động</v>
          </cell>
          <cell r="N12045">
            <v>42748</v>
          </cell>
          <cell r="Q12045">
            <v>1</v>
          </cell>
          <cell r="T12045">
            <v>0</v>
          </cell>
          <cell r="U12045">
            <v>0</v>
          </cell>
          <cell r="V12045">
            <v>0</v>
          </cell>
        </row>
        <row r="12046">
          <cell r="D12046" t="str">
            <v>BLUE OCEAN</v>
          </cell>
          <cell r="M12046" t="str">
            <v>﻿Đang hoạt động</v>
          </cell>
          <cell r="N12046">
            <v>42747</v>
          </cell>
          <cell r="Q12046">
            <v>1</v>
          </cell>
          <cell r="T12046">
            <v>0</v>
          </cell>
          <cell r="U12046">
            <v>0</v>
          </cell>
          <cell r="V12046">
            <v>0</v>
          </cell>
        </row>
        <row r="12047">
          <cell r="D12047" t="str">
            <v>GENCASA LAM SƠN</v>
          </cell>
          <cell r="M12047" t="str">
            <v>﻿Đang hoạt động</v>
          </cell>
          <cell r="N12047">
            <v>42748</v>
          </cell>
          <cell r="Q12047">
            <v>1</v>
          </cell>
          <cell r="T12047">
            <v>0</v>
          </cell>
          <cell r="U12047">
            <v>0</v>
          </cell>
          <cell r="V12047">
            <v>0</v>
          </cell>
        </row>
        <row r="12048">
          <cell r="D12048" t="str">
            <v>GENCASA LAM SƠN</v>
          </cell>
          <cell r="M12048" t="str">
            <v>﻿Đang hoạt động</v>
          </cell>
          <cell r="N12048">
            <v>42748</v>
          </cell>
          <cell r="Q12048">
            <v>1</v>
          </cell>
          <cell r="T12048">
            <v>0</v>
          </cell>
          <cell r="U12048">
            <v>0</v>
          </cell>
          <cell r="V12048">
            <v>0</v>
          </cell>
        </row>
        <row r="12049">
          <cell r="D12049" t="str">
            <v>GENCASA LAM SƠN</v>
          </cell>
          <cell r="M12049" t="str">
            <v>﻿Đang hoạt động</v>
          </cell>
          <cell r="N12049">
            <v>42748</v>
          </cell>
          <cell r="Q12049">
            <v>1</v>
          </cell>
          <cell r="T12049">
            <v>0</v>
          </cell>
          <cell r="U12049">
            <v>0</v>
          </cell>
          <cell r="V12049">
            <v>0</v>
          </cell>
        </row>
        <row r="12050">
          <cell r="D12050" t="str">
            <v>GENCASA LAM SƠN</v>
          </cell>
          <cell r="M12050" t="str">
            <v>﻿Đang hoạt động</v>
          </cell>
          <cell r="N12050">
            <v>42748</v>
          </cell>
          <cell r="Q12050">
            <v>1</v>
          </cell>
          <cell r="T12050">
            <v>0</v>
          </cell>
          <cell r="U12050">
            <v>0</v>
          </cell>
          <cell r="V12050">
            <v>0</v>
          </cell>
        </row>
        <row r="12051">
          <cell r="D12051" t="str">
            <v>GENCASA LAM SƠN</v>
          </cell>
          <cell r="M12051" t="str">
            <v>﻿Đang hoạt động</v>
          </cell>
          <cell r="N12051">
            <v>42748</v>
          </cell>
          <cell r="Q12051">
            <v>1</v>
          </cell>
          <cell r="T12051">
            <v>0</v>
          </cell>
          <cell r="U12051">
            <v>0</v>
          </cell>
          <cell r="V12051">
            <v>0</v>
          </cell>
        </row>
        <row r="12052">
          <cell r="D12052" t="str">
            <v>GENCASA LAM SƠN</v>
          </cell>
          <cell r="M12052" t="str">
            <v>﻿Đang hoạt động</v>
          </cell>
          <cell r="N12052">
            <v>42748</v>
          </cell>
          <cell r="Q12052">
            <v>1</v>
          </cell>
          <cell r="T12052">
            <v>0</v>
          </cell>
          <cell r="U12052">
            <v>0</v>
          </cell>
          <cell r="V12052">
            <v>0</v>
          </cell>
        </row>
        <row r="12053">
          <cell r="D12053" t="str">
            <v>GENCASA LAM SƠN</v>
          </cell>
          <cell r="M12053" t="str">
            <v>﻿Đang hoạt động</v>
          </cell>
          <cell r="N12053">
            <v>42748</v>
          </cell>
          <cell r="Q12053">
            <v>1</v>
          </cell>
          <cell r="T12053">
            <v>0</v>
          </cell>
          <cell r="U12053">
            <v>0</v>
          </cell>
          <cell r="V12053">
            <v>0</v>
          </cell>
        </row>
        <row r="12054">
          <cell r="D12054" t="str">
            <v>GENCASA LAM SƠN</v>
          </cell>
          <cell r="M12054" t="str">
            <v>﻿Đang hoạt động</v>
          </cell>
          <cell r="N12054">
            <v>42751</v>
          </cell>
          <cell r="Q12054">
            <v>1</v>
          </cell>
          <cell r="T12054">
            <v>0</v>
          </cell>
          <cell r="U12054">
            <v>0</v>
          </cell>
          <cell r="V12054">
            <v>0</v>
          </cell>
        </row>
        <row r="12055">
          <cell r="D12055" t="str">
            <v>GENCASA LAM SƠN</v>
          </cell>
          <cell r="M12055" t="str">
            <v>﻿Đang hoạt động</v>
          </cell>
          <cell r="N12055">
            <v>42748</v>
          </cell>
          <cell r="Q12055">
            <v>1</v>
          </cell>
          <cell r="T12055">
            <v>0</v>
          </cell>
          <cell r="U12055">
            <v>0</v>
          </cell>
          <cell r="V12055">
            <v>0</v>
          </cell>
        </row>
        <row r="12056">
          <cell r="D12056" t="str">
            <v>GENCASA LAM SƠN</v>
          </cell>
          <cell r="M12056" t="str">
            <v>﻿Đang hoạt động</v>
          </cell>
          <cell r="N12056">
            <v>42748</v>
          </cell>
          <cell r="Q12056">
            <v>1</v>
          </cell>
          <cell r="T12056">
            <v>0</v>
          </cell>
          <cell r="U12056">
            <v>0</v>
          </cell>
          <cell r="V12056">
            <v>0</v>
          </cell>
        </row>
        <row r="12057">
          <cell r="D12057" t="str">
            <v>GENCASA LAM SƠN</v>
          </cell>
          <cell r="M12057" t="str">
            <v>﻿Đang hoạt động</v>
          </cell>
          <cell r="N12057">
            <v>42748</v>
          </cell>
          <cell r="Q12057">
            <v>1</v>
          </cell>
          <cell r="T12057">
            <v>0</v>
          </cell>
          <cell r="U12057">
            <v>0</v>
          </cell>
          <cell r="V12057">
            <v>0</v>
          </cell>
        </row>
        <row r="12058">
          <cell r="D12058" t="str">
            <v>REDBULL</v>
          </cell>
          <cell r="M12058" t="str">
            <v>﻿Đang hoạt động</v>
          </cell>
          <cell r="N12058">
            <v>42751</v>
          </cell>
          <cell r="Q12058">
            <v>1</v>
          </cell>
          <cell r="T12058">
            <v>0</v>
          </cell>
          <cell r="U12058">
            <v>0</v>
          </cell>
          <cell r="V12058">
            <v>0</v>
          </cell>
        </row>
        <row r="12059">
          <cell r="D12059" t="str">
            <v>REDBULL</v>
          </cell>
          <cell r="M12059" t="str">
            <v>﻿Đang hoạt động</v>
          </cell>
          <cell r="N12059">
            <v>42751</v>
          </cell>
          <cell r="Q12059">
            <v>1</v>
          </cell>
          <cell r="T12059">
            <v>0</v>
          </cell>
          <cell r="U12059">
            <v>0</v>
          </cell>
          <cell r="V12059">
            <v>0</v>
          </cell>
        </row>
        <row r="12060">
          <cell r="D12060" t="str">
            <v>GENCASA THÁI BÌNH</v>
          </cell>
          <cell r="M12060" t="str">
            <v>﻿Đang hoạt động</v>
          </cell>
          <cell r="N12060">
            <v>42755</v>
          </cell>
          <cell r="Q12060">
            <v>1</v>
          </cell>
          <cell r="T12060">
            <v>0</v>
          </cell>
          <cell r="U12060">
            <v>0</v>
          </cell>
          <cell r="V12060">
            <v>0</v>
          </cell>
        </row>
        <row r="12061">
          <cell r="D12061" t="str">
            <v>VICTORY</v>
          </cell>
          <cell r="M12061" t="str">
            <v>﻿Đang hoạt động</v>
          </cell>
          <cell r="N12061">
            <v>42752</v>
          </cell>
          <cell r="Q12061">
            <v>1</v>
          </cell>
          <cell r="T12061">
            <v>0</v>
          </cell>
          <cell r="U12061">
            <v>0</v>
          </cell>
          <cell r="V12061">
            <v>0</v>
          </cell>
        </row>
        <row r="12062">
          <cell r="D12062" t="str">
            <v>VICTORY</v>
          </cell>
          <cell r="M12062" t="str">
            <v>﻿Đang hoạt động</v>
          </cell>
          <cell r="N12062">
            <v>42752</v>
          </cell>
          <cell r="Q12062">
            <v>1</v>
          </cell>
          <cell r="T12062">
            <v>0</v>
          </cell>
          <cell r="U12062">
            <v>0</v>
          </cell>
          <cell r="V12062">
            <v>0</v>
          </cell>
        </row>
        <row r="12063">
          <cell r="D12063" t="str">
            <v>TCA TEAM</v>
          </cell>
          <cell r="M12063" t="str">
            <v>﻿Đang hoạt động</v>
          </cell>
          <cell r="N12063">
            <v>42748</v>
          </cell>
          <cell r="Q12063">
            <v>0</v>
          </cell>
          <cell r="T12063">
            <v>0</v>
          </cell>
          <cell r="U12063">
            <v>0</v>
          </cell>
          <cell r="V12063">
            <v>0</v>
          </cell>
        </row>
        <row r="12064">
          <cell r="D12064" t="str">
            <v>VICTORY</v>
          </cell>
          <cell r="M12064" t="str">
            <v>﻿Đang hoạt động</v>
          </cell>
          <cell r="N12064">
            <v>42752</v>
          </cell>
          <cell r="Q12064">
            <v>1</v>
          </cell>
          <cell r="T12064">
            <v>0</v>
          </cell>
          <cell r="U12064">
            <v>0</v>
          </cell>
          <cell r="V12064">
            <v>0</v>
          </cell>
        </row>
        <row r="12065">
          <cell r="D12065" t="str">
            <v>GENCASA THÁI BÌNH</v>
          </cell>
          <cell r="M12065" t="str">
            <v>﻿Đang hoạt động</v>
          </cell>
          <cell r="N12065">
            <v>42755</v>
          </cell>
          <cell r="Q12065">
            <v>1</v>
          </cell>
          <cell r="T12065">
            <v>0</v>
          </cell>
          <cell r="U12065">
            <v>0</v>
          </cell>
          <cell r="V12065">
            <v>0</v>
          </cell>
        </row>
        <row r="12066">
          <cell r="D12066" t="str">
            <v>PHOENIX</v>
          </cell>
          <cell r="M12066" t="str">
            <v>﻿Đang hoạt động</v>
          </cell>
          <cell r="N12066">
            <v>41901</v>
          </cell>
          <cell r="Q12066">
            <v>0</v>
          </cell>
          <cell r="T12066">
            <v>0</v>
          </cell>
          <cell r="U12066">
            <v>0</v>
          </cell>
          <cell r="V12066">
            <v>1</v>
          </cell>
        </row>
        <row r="12067">
          <cell r="D12067" t="str">
            <v>THE SKY</v>
          </cell>
          <cell r="M12067" t="str">
            <v>﻿Đang hoạt động</v>
          </cell>
          <cell r="N12067">
            <v>42752</v>
          </cell>
          <cell r="Q12067">
            <v>1</v>
          </cell>
          <cell r="T12067">
            <v>0</v>
          </cell>
          <cell r="U12067">
            <v>0</v>
          </cell>
          <cell r="V12067">
            <v>0</v>
          </cell>
        </row>
        <row r="12068">
          <cell r="D12068" t="str">
            <v>GENCASA YÊN BÁI</v>
          </cell>
          <cell r="M12068" t="str">
            <v>﻿Đang hoạt động</v>
          </cell>
          <cell r="N12068">
            <v>42786</v>
          </cell>
          <cell r="Q12068">
            <v>1</v>
          </cell>
          <cell r="T12068">
            <v>0</v>
          </cell>
          <cell r="U12068">
            <v>0</v>
          </cell>
          <cell r="V12068">
            <v>0</v>
          </cell>
        </row>
        <row r="12069">
          <cell r="D12069" t="str">
            <v>GENCASA THÁI BÌNH</v>
          </cell>
          <cell r="M12069" t="str">
            <v>﻿Đang hoạt động</v>
          </cell>
          <cell r="N12069">
            <v>42758</v>
          </cell>
          <cell r="Q12069">
            <v>1</v>
          </cell>
          <cell r="T12069">
            <v>0</v>
          </cell>
          <cell r="U12069">
            <v>0</v>
          </cell>
          <cell r="V12069">
            <v>0</v>
          </cell>
        </row>
        <row r="12070">
          <cell r="D12070" t="str">
            <v>EIB MIỀN NAM 2</v>
          </cell>
          <cell r="M12070" t="str">
            <v>﻿Đang hoạt động</v>
          </cell>
          <cell r="N12070">
            <v>42755</v>
          </cell>
          <cell r="Q12070">
            <v>0</v>
          </cell>
          <cell r="T12070">
            <v>0</v>
          </cell>
          <cell r="U12070">
            <v>0</v>
          </cell>
          <cell r="V12070">
            <v>0</v>
          </cell>
        </row>
        <row r="12071">
          <cell r="D12071" t="str">
            <v>REDBULL</v>
          </cell>
          <cell r="M12071" t="str">
            <v>﻿Đang hoạt động</v>
          </cell>
          <cell r="N12071">
            <v>42751</v>
          </cell>
          <cell r="Q12071">
            <v>1</v>
          </cell>
          <cell r="T12071">
            <v>0</v>
          </cell>
          <cell r="U12071">
            <v>0</v>
          </cell>
          <cell r="V12071">
            <v>0</v>
          </cell>
        </row>
        <row r="12072">
          <cell r="D12072" t="str">
            <v>THE STARS 2</v>
          </cell>
          <cell r="M12072" t="str">
            <v>﻿Đang hoạt động</v>
          </cell>
          <cell r="N12072">
            <v>42786</v>
          </cell>
          <cell r="Q12072">
            <v>1</v>
          </cell>
          <cell r="T12072">
            <v>0</v>
          </cell>
          <cell r="U12072">
            <v>0</v>
          </cell>
          <cell r="V12072">
            <v>0</v>
          </cell>
        </row>
        <row r="12073">
          <cell r="D12073" t="str">
            <v>THE STARS 2</v>
          </cell>
          <cell r="M12073" t="str">
            <v>﻿Đang hoạt động</v>
          </cell>
          <cell r="N12073">
            <v>42787</v>
          </cell>
          <cell r="Q12073">
            <v>1</v>
          </cell>
          <cell r="T12073">
            <v>0</v>
          </cell>
          <cell r="U12073">
            <v>0</v>
          </cell>
          <cell r="V12073">
            <v>0</v>
          </cell>
        </row>
        <row r="12074">
          <cell r="D12074" t="str">
            <v>GENCASA THÁI BÌNH</v>
          </cell>
          <cell r="M12074" t="str">
            <v>﻿Đang hoạt động</v>
          </cell>
          <cell r="N12074">
            <v>42755</v>
          </cell>
          <cell r="Q12074">
            <v>1</v>
          </cell>
          <cell r="T12074">
            <v>0</v>
          </cell>
          <cell r="U12074">
            <v>0</v>
          </cell>
          <cell r="V12074">
            <v>0</v>
          </cell>
        </row>
        <row r="12075">
          <cell r="D12075" t="str">
            <v>REDBULL</v>
          </cell>
          <cell r="M12075" t="str">
            <v>﻿Đang hoạt động</v>
          </cell>
          <cell r="N12075">
            <v>42751</v>
          </cell>
          <cell r="Q12075">
            <v>1</v>
          </cell>
          <cell r="T12075">
            <v>0</v>
          </cell>
          <cell r="U12075">
            <v>0</v>
          </cell>
          <cell r="V12075">
            <v>0</v>
          </cell>
        </row>
        <row r="12076">
          <cell r="D12076" t="str">
            <v>EIB MIỀN NAM 2</v>
          </cell>
          <cell r="M12076" t="str">
            <v>﻿Đang hoạt động</v>
          </cell>
          <cell r="N12076">
            <v>42755</v>
          </cell>
          <cell r="Q12076">
            <v>0</v>
          </cell>
          <cell r="T12076">
            <v>0</v>
          </cell>
          <cell r="U12076">
            <v>0</v>
          </cell>
          <cell r="V12076">
            <v>0</v>
          </cell>
        </row>
        <row r="12077">
          <cell r="D12077" t="str">
            <v>GENCASA THÁI BÌNH</v>
          </cell>
          <cell r="M12077" t="str">
            <v>﻿Đang hoạt động</v>
          </cell>
          <cell r="N12077">
            <v>42758</v>
          </cell>
          <cell r="Q12077">
            <v>1</v>
          </cell>
          <cell r="T12077">
            <v>0</v>
          </cell>
          <cell r="U12077">
            <v>0</v>
          </cell>
          <cell r="V12077">
            <v>0</v>
          </cell>
        </row>
        <row r="12078">
          <cell r="D12078" t="str">
            <v>THE STARS 2</v>
          </cell>
          <cell r="M12078" t="str">
            <v>﻿Đang hoạt động</v>
          </cell>
          <cell r="N12078">
            <v>42786</v>
          </cell>
          <cell r="Q12078">
            <v>1</v>
          </cell>
          <cell r="T12078">
            <v>0</v>
          </cell>
          <cell r="U12078">
            <v>0</v>
          </cell>
          <cell r="V12078">
            <v>0</v>
          </cell>
        </row>
        <row r="12079">
          <cell r="D12079" t="str">
            <v>TCA TEAM</v>
          </cell>
          <cell r="M12079" t="str">
            <v>﻿Đang hoạt động</v>
          </cell>
          <cell r="N12079">
            <v>42748</v>
          </cell>
          <cell r="Q12079">
            <v>0</v>
          </cell>
          <cell r="T12079">
            <v>0</v>
          </cell>
          <cell r="U12079">
            <v>0</v>
          </cell>
          <cell r="V12079">
            <v>0</v>
          </cell>
        </row>
        <row r="12080">
          <cell r="D12080" t="str">
            <v>GREEN DRAGON</v>
          </cell>
          <cell r="M12080" t="str">
            <v>﻿Đang hoạt động</v>
          </cell>
          <cell r="N12080">
            <v>42754</v>
          </cell>
          <cell r="Q12080">
            <v>1</v>
          </cell>
          <cell r="T12080">
            <v>0</v>
          </cell>
          <cell r="U12080">
            <v>0</v>
          </cell>
          <cell r="V12080">
            <v>0</v>
          </cell>
        </row>
        <row r="12081">
          <cell r="D12081" t="str">
            <v>REDBULL</v>
          </cell>
          <cell r="M12081" t="str">
            <v>﻿Đang hoạt động</v>
          </cell>
          <cell r="N12081">
            <v>42751</v>
          </cell>
          <cell r="Q12081">
            <v>1</v>
          </cell>
          <cell r="T12081">
            <v>0</v>
          </cell>
          <cell r="U12081">
            <v>0</v>
          </cell>
          <cell r="V12081">
            <v>0</v>
          </cell>
        </row>
        <row r="12082">
          <cell r="D12082" t="str">
            <v>REDBULL</v>
          </cell>
          <cell r="M12082" t="str">
            <v>﻿Đang hoạt động</v>
          </cell>
          <cell r="N12082">
            <v>42751</v>
          </cell>
          <cell r="Q12082">
            <v>1</v>
          </cell>
          <cell r="T12082">
            <v>0</v>
          </cell>
          <cell r="U12082">
            <v>0</v>
          </cell>
          <cell r="V12082">
            <v>0</v>
          </cell>
        </row>
        <row r="12083">
          <cell r="D12083" t="str">
            <v>GREEN DRAGON</v>
          </cell>
          <cell r="M12083" t="str">
            <v>﻿Đang hoạt động</v>
          </cell>
          <cell r="N12083">
            <v>42754</v>
          </cell>
          <cell r="Q12083">
            <v>1</v>
          </cell>
          <cell r="T12083">
            <v>0</v>
          </cell>
          <cell r="U12083">
            <v>0</v>
          </cell>
          <cell r="V12083">
            <v>0</v>
          </cell>
        </row>
        <row r="12084">
          <cell r="D12084" t="str">
            <v>TCA TEAM</v>
          </cell>
          <cell r="M12084" t="str">
            <v>﻿Đang hoạt động</v>
          </cell>
          <cell r="N12084">
            <v>42748</v>
          </cell>
          <cell r="Q12084">
            <v>0</v>
          </cell>
          <cell r="T12084">
            <v>0</v>
          </cell>
          <cell r="U12084">
            <v>0</v>
          </cell>
          <cell r="V12084">
            <v>0</v>
          </cell>
        </row>
        <row r="12085">
          <cell r="D12085" t="str">
            <v>TCA TEAM</v>
          </cell>
          <cell r="M12085" t="str">
            <v>﻿Đang hoạt động</v>
          </cell>
          <cell r="N12085">
            <v>42748</v>
          </cell>
          <cell r="Q12085">
            <v>0</v>
          </cell>
          <cell r="T12085">
            <v>0</v>
          </cell>
          <cell r="U12085">
            <v>0</v>
          </cell>
          <cell r="V12085">
            <v>0</v>
          </cell>
        </row>
        <row r="12086">
          <cell r="D12086" t="str">
            <v>REDBULL</v>
          </cell>
          <cell r="M12086" t="str">
            <v>﻿Đang hoạt động</v>
          </cell>
          <cell r="N12086">
            <v>42751</v>
          </cell>
          <cell r="Q12086">
            <v>1</v>
          </cell>
          <cell r="T12086">
            <v>0</v>
          </cell>
          <cell r="U12086">
            <v>0</v>
          </cell>
          <cell r="V12086">
            <v>0</v>
          </cell>
        </row>
        <row r="12087">
          <cell r="D12087" t="str">
            <v>REDBULL</v>
          </cell>
          <cell r="M12087" t="str">
            <v>﻿Đang hoạt động</v>
          </cell>
          <cell r="N12087">
            <v>42751</v>
          </cell>
          <cell r="Q12087">
            <v>1</v>
          </cell>
          <cell r="T12087">
            <v>0</v>
          </cell>
          <cell r="U12087">
            <v>0</v>
          </cell>
          <cell r="V12087">
            <v>0</v>
          </cell>
        </row>
        <row r="12088">
          <cell r="D12088" t="str">
            <v>TCA TEAM</v>
          </cell>
          <cell r="M12088" t="str">
            <v>﻿Đang hoạt động</v>
          </cell>
          <cell r="N12088">
            <v>42748</v>
          </cell>
          <cell r="Q12088">
            <v>0</v>
          </cell>
          <cell r="T12088">
            <v>0</v>
          </cell>
          <cell r="U12088">
            <v>0</v>
          </cell>
          <cell r="V12088">
            <v>0</v>
          </cell>
        </row>
        <row r="12089">
          <cell r="D12089" t="str">
            <v>REDBULL</v>
          </cell>
          <cell r="M12089" t="str">
            <v>﻿Đang hoạt động</v>
          </cell>
          <cell r="N12089">
            <v>42759</v>
          </cell>
          <cell r="Q12089">
            <v>1</v>
          </cell>
          <cell r="T12089">
            <v>0</v>
          </cell>
          <cell r="U12089">
            <v>0</v>
          </cell>
          <cell r="V12089">
            <v>0</v>
          </cell>
        </row>
        <row r="12090">
          <cell r="D12090" t="str">
            <v>TCA TEAM</v>
          </cell>
          <cell r="M12090" t="str">
            <v>﻿Đang hoạt động</v>
          </cell>
          <cell r="N12090">
            <v>42748</v>
          </cell>
          <cell r="Q12090">
            <v>0</v>
          </cell>
          <cell r="T12090">
            <v>0</v>
          </cell>
          <cell r="U12090">
            <v>0</v>
          </cell>
          <cell r="V12090">
            <v>0</v>
          </cell>
        </row>
        <row r="12091">
          <cell r="D12091" t="str">
            <v>GREEN DRAGON</v>
          </cell>
          <cell r="M12091" t="str">
            <v>﻿Đang hoạt động</v>
          </cell>
          <cell r="N12091">
            <v>42754</v>
          </cell>
          <cell r="Q12091">
            <v>1</v>
          </cell>
          <cell r="T12091">
            <v>0</v>
          </cell>
          <cell r="U12091">
            <v>0</v>
          </cell>
          <cell r="V12091">
            <v>0</v>
          </cell>
        </row>
        <row r="12092">
          <cell r="D12092" t="str">
            <v>REDBULL</v>
          </cell>
          <cell r="M12092" t="str">
            <v>﻿Đang hoạt động</v>
          </cell>
          <cell r="N12092">
            <v>42751</v>
          </cell>
          <cell r="Q12092">
            <v>1</v>
          </cell>
          <cell r="T12092">
            <v>0</v>
          </cell>
          <cell r="U12092">
            <v>0</v>
          </cell>
          <cell r="V12092">
            <v>0</v>
          </cell>
        </row>
        <row r="12093">
          <cell r="D12093" t="str">
            <v>TCA TEAM</v>
          </cell>
          <cell r="M12093" t="str">
            <v>﻿Đang hoạt động</v>
          </cell>
          <cell r="N12093">
            <v>42748</v>
          </cell>
          <cell r="Q12093">
            <v>0</v>
          </cell>
          <cell r="T12093">
            <v>0</v>
          </cell>
          <cell r="U12093">
            <v>0</v>
          </cell>
          <cell r="V12093">
            <v>0</v>
          </cell>
        </row>
        <row r="12094">
          <cell r="D12094" t="str">
            <v>REDBULL</v>
          </cell>
          <cell r="M12094" t="str">
            <v>﻿Đang hoạt động</v>
          </cell>
          <cell r="N12094">
            <v>42751</v>
          </cell>
          <cell r="Q12094">
            <v>1</v>
          </cell>
          <cell r="T12094">
            <v>0</v>
          </cell>
          <cell r="U12094">
            <v>0</v>
          </cell>
          <cell r="V12094">
            <v>0</v>
          </cell>
        </row>
        <row r="12095">
          <cell r="D12095" t="str">
            <v>GENCASA HƯNG YÊN</v>
          </cell>
          <cell r="M12095" t="str">
            <v>﻿Đang hoạt động</v>
          </cell>
          <cell r="N12095">
            <v>42791</v>
          </cell>
          <cell r="Q12095">
            <v>1</v>
          </cell>
          <cell r="T12095">
            <v>0</v>
          </cell>
          <cell r="U12095">
            <v>0</v>
          </cell>
          <cell r="V12095">
            <v>0</v>
          </cell>
        </row>
        <row r="12096">
          <cell r="D12096" t="str">
            <v>GENCASA ĐÀ NẴNG 1</v>
          </cell>
          <cell r="M12096" t="str">
            <v>﻿Đang hoạt động</v>
          </cell>
          <cell r="N12096">
            <v>42752</v>
          </cell>
          <cell r="Q12096">
            <v>0</v>
          </cell>
          <cell r="T12096">
            <v>0</v>
          </cell>
          <cell r="U12096">
            <v>0</v>
          </cell>
          <cell r="V12096">
            <v>1</v>
          </cell>
        </row>
        <row r="12097">
          <cell r="D12097" t="str">
            <v>TCA TEAM</v>
          </cell>
          <cell r="M12097" t="str">
            <v>﻿Đang hoạt động</v>
          </cell>
          <cell r="N12097">
            <v>42748</v>
          </cell>
          <cell r="Q12097">
            <v>0</v>
          </cell>
          <cell r="T12097">
            <v>0</v>
          </cell>
          <cell r="U12097">
            <v>0</v>
          </cell>
          <cell r="V12097">
            <v>0</v>
          </cell>
        </row>
        <row r="12098">
          <cell r="D12098" t="str">
            <v>REDBULL</v>
          </cell>
          <cell r="M12098" t="str">
            <v>﻿Đang hoạt động</v>
          </cell>
          <cell r="N12098">
            <v>42751</v>
          </cell>
          <cell r="Q12098">
            <v>1</v>
          </cell>
          <cell r="T12098">
            <v>0</v>
          </cell>
          <cell r="U12098">
            <v>0</v>
          </cell>
          <cell r="V12098">
            <v>0</v>
          </cell>
        </row>
        <row r="12099">
          <cell r="D12099" t="str">
            <v>BLUE OCEAN</v>
          </cell>
          <cell r="M12099" t="str">
            <v>﻿Đang hoạt động</v>
          </cell>
          <cell r="N12099">
            <v>42751</v>
          </cell>
          <cell r="Q12099">
            <v>1</v>
          </cell>
          <cell r="T12099">
            <v>0</v>
          </cell>
          <cell r="U12099">
            <v>0</v>
          </cell>
          <cell r="V12099">
            <v>0</v>
          </cell>
        </row>
        <row r="12100">
          <cell r="D12100" t="str">
            <v>GENCASA HUẾ 1</v>
          </cell>
          <cell r="M12100" t="str">
            <v>﻿Đang hoạt động</v>
          </cell>
          <cell r="N12100">
            <v>42746</v>
          </cell>
          <cell r="Q12100">
            <v>0</v>
          </cell>
          <cell r="T12100">
            <v>0</v>
          </cell>
          <cell r="U12100">
            <v>1</v>
          </cell>
          <cell r="V12100">
            <v>0</v>
          </cell>
        </row>
        <row r="12101">
          <cell r="D12101" t="str">
            <v>BLUE OCEAN</v>
          </cell>
          <cell r="M12101" t="str">
            <v>﻿Đang hoạt động</v>
          </cell>
          <cell r="N12101">
            <v>42751</v>
          </cell>
          <cell r="Q12101">
            <v>1</v>
          </cell>
          <cell r="T12101">
            <v>0</v>
          </cell>
          <cell r="U12101">
            <v>0</v>
          </cell>
          <cell r="V12101">
            <v>0</v>
          </cell>
        </row>
        <row r="12102">
          <cell r="D12102" t="str">
            <v>TCA TEAM</v>
          </cell>
          <cell r="M12102" t="str">
            <v>﻿Đang hoạt động</v>
          </cell>
          <cell r="N12102">
            <v>42748</v>
          </cell>
          <cell r="Q12102">
            <v>0</v>
          </cell>
          <cell r="T12102">
            <v>0</v>
          </cell>
          <cell r="U12102">
            <v>0</v>
          </cell>
          <cell r="V12102">
            <v>0</v>
          </cell>
        </row>
        <row r="12103">
          <cell r="D12103" t="str">
            <v>SUNFLOWER</v>
          </cell>
          <cell r="M12103" t="str">
            <v>﻿Đang hoạt động</v>
          </cell>
          <cell r="N12103">
            <v>42768</v>
          </cell>
          <cell r="Q12103">
            <v>1</v>
          </cell>
          <cell r="T12103">
            <v>0</v>
          </cell>
          <cell r="U12103">
            <v>0</v>
          </cell>
          <cell r="V12103">
            <v>0</v>
          </cell>
        </row>
        <row r="12104">
          <cell r="D12104" t="str">
            <v>GREEN DRAGON</v>
          </cell>
          <cell r="M12104" t="str">
            <v>﻿Đang hoạt động</v>
          </cell>
          <cell r="N12104">
            <v>42752</v>
          </cell>
          <cell r="Q12104">
            <v>1</v>
          </cell>
          <cell r="T12104">
            <v>0</v>
          </cell>
          <cell r="U12104">
            <v>0</v>
          </cell>
          <cell r="V12104">
            <v>0</v>
          </cell>
        </row>
        <row r="12105">
          <cell r="D12105" t="str">
            <v>THE KEY</v>
          </cell>
          <cell r="M12105" t="str">
            <v>﻿Đang hoạt động</v>
          </cell>
          <cell r="N12105">
            <v>42780</v>
          </cell>
          <cell r="Q12105">
            <v>1</v>
          </cell>
          <cell r="T12105">
            <v>0</v>
          </cell>
          <cell r="U12105">
            <v>0</v>
          </cell>
          <cell r="V12105">
            <v>0</v>
          </cell>
        </row>
        <row r="12106">
          <cell r="D12106" t="str">
            <v>THE KEY</v>
          </cell>
          <cell r="M12106" t="str">
            <v>﻿Đang hoạt động</v>
          </cell>
          <cell r="N12106">
            <v>42793</v>
          </cell>
          <cell r="Q12106">
            <v>1</v>
          </cell>
          <cell r="T12106">
            <v>0</v>
          </cell>
          <cell r="U12106">
            <v>0</v>
          </cell>
          <cell r="V12106">
            <v>0</v>
          </cell>
        </row>
        <row r="12107">
          <cell r="D12107" t="str">
            <v>TCA TEAM</v>
          </cell>
          <cell r="M12107" t="str">
            <v>﻿Đang hoạt động</v>
          </cell>
          <cell r="N12107">
            <v>42748</v>
          </cell>
          <cell r="Q12107">
            <v>0</v>
          </cell>
          <cell r="T12107">
            <v>0</v>
          </cell>
          <cell r="U12107">
            <v>0</v>
          </cell>
          <cell r="V12107">
            <v>0</v>
          </cell>
        </row>
        <row r="12108">
          <cell r="D12108" t="str">
            <v>TCA TEAM</v>
          </cell>
          <cell r="M12108" t="str">
            <v>﻿Đang hoạt động</v>
          </cell>
          <cell r="N12108">
            <v>42748</v>
          </cell>
          <cell r="Q12108">
            <v>0</v>
          </cell>
          <cell r="T12108">
            <v>0</v>
          </cell>
          <cell r="U12108">
            <v>0</v>
          </cell>
          <cell r="V12108">
            <v>0</v>
          </cell>
        </row>
        <row r="12109">
          <cell r="D12109" t="str">
            <v>GENCASA HƯNG YÊN</v>
          </cell>
          <cell r="M12109" t="str">
            <v>﻿Đang hoạt động</v>
          </cell>
          <cell r="N12109">
            <v>42752</v>
          </cell>
          <cell r="Q12109">
            <v>1</v>
          </cell>
          <cell r="T12109">
            <v>0</v>
          </cell>
          <cell r="U12109">
            <v>0</v>
          </cell>
          <cell r="V12109">
            <v>0</v>
          </cell>
        </row>
        <row r="12110">
          <cell r="D12110" t="str">
            <v>TCA TEAM</v>
          </cell>
          <cell r="M12110" t="str">
            <v>﻿Đang hoạt động</v>
          </cell>
          <cell r="N12110">
            <v>42748</v>
          </cell>
          <cell r="Q12110">
            <v>0</v>
          </cell>
          <cell r="T12110">
            <v>0</v>
          </cell>
          <cell r="U12110">
            <v>0</v>
          </cell>
          <cell r="V12110">
            <v>0</v>
          </cell>
        </row>
        <row r="12111">
          <cell r="D12111" t="str">
            <v>GREEN DRAGON</v>
          </cell>
          <cell r="M12111" t="str">
            <v>﻿Đang hoạt động</v>
          </cell>
          <cell r="N12111">
            <v>42754</v>
          </cell>
          <cell r="Q12111">
            <v>1</v>
          </cell>
          <cell r="T12111">
            <v>0</v>
          </cell>
          <cell r="U12111">
            <v>0</v>
          </cell>
          <cell r="V12111">
            <v>0</v>
          </cell>
        </row>
        <row r="12112">
          <cell r="D12112" t="str">
            <v>GENCASA HƯNG YÊN</v>
          </cell>
          <cell r="M12112" t="str">
            <v>﻿Đang hoạt động</v>
          </cell>
          <cell r="N12112">
            <v>42752</v>
          </cell>
          <cell r="Q12112">
            <v>1</v>
          </cell>
          <cell r="T12112">
            <v>0</v>
          </cell>
          <cell r="U12112">
            <v>0</v>
          </cell>
          <cell r="V12112">
            <v>0</v>
          </cell>
        </row>
        <row r="12113">
          <cell r="D12113" t="str">
            <v>GREEN DRAGON</v>
          </cell>
          <cell r="M12113" t="str">
            <v>﻿Đang hoạt động</v>
          </cell>
          <cell r="N12113">
            <v>42754</v>
          </cell>
          <cell r="Q12113">
            <v>1</v>
          </cell>
          <cell r="T12113">
            <v>0</v>
          </cell>
          <cell r="U12113">
            <v>0</v>
          </cell>
          <cell r="V12113">
            <v>0</v>
          </cell>
        </row>
        <row r="12114">
          <cell r="D12114" t="str">
            <v>THE KEY</v>
          </cell>
          <cell r="M12114" t="str">
            <v>﻿Đang hoạt động</v>
          </cell>
          <cell r="N12114">
            <v>42753</v>
          </cell>
          <cell r="Q12114">
            <v>1</v>
          </cell>
          <cell r="T12114">
            <v>0</v>
          </cell>
          <cell r="U12114">
            <v>0</v>
          </cell>
          <cell r="V12114">
            <v>0</v>
          </cell>
        </row>
        <row r="12115">
          <cell r="D12115" t="str">
            <v>THE KEY</v>
          </cell>
          <cell r="M12115" t="str">
            <v>﻿Đang hoạt động</v>
          </cell>
          <cell r="N12115">
            <v>42753</v>
          </cell>
          <cell r="Q12115">
            <v>1</v>
          </cell>
          <cell r="T12115">
            <v>0</v>
          </cell>
          <cell r="U12115">
            <v>0</v>
          </cell>
          <cell r="V12115">
            <v>0</v>
          </cell>
        </row>
        <row r="12116">
          <cell r="D12116" t="str">
            <v>GENCASA HƯNG YÊN</v>
          </cell>
          <cell r="M12116" t="str">
            <v>﻿Đang hoạt động</v>
          </cell>
          <cell r="N12116">
            <v>42752</v>
          </cell>
          <cell r="Q12116">
            <v>1</v>
          </cell>
          <cell r="T12116">
            <v>0</v>
          </cell>
          <cell r="U12116">
            <v>0</v>
          </cell>
          <cell r="V12116">
            <v>0</v>
          </cell>
        </row>
        <row r="12117">
          <cell r="D12117" t="str">
            <v>TCA TEAM</v>
          </cell>
          <cell r="M12117" t="str">
            <v>﻿Đang hoạt động</v>
          </cell>
          <cell r="N12117">
            <v>42748</v>
          </cell>
          <cell r="Q12117">
            <v>0</v>
          </cell>
          <cell r="T12117">
            <v>0</v>
          </cell>
          <cell r="U12117">
            <v>0</v>
          </cell>
          <cell r="V12117">
            <v>0</v>
          </cell>
        </row>
        <row r="12118">
          <cell r="D12118" t="str">
            <v>THE KEY</v>
          </cell>
          <cell r="M12118" t="str">
            <v>﻿Đang hoạt động</v>
          </cell>
          <cell r="N12118">
            <v>42751</v>
          </cell>
          <cell r="Q12118">
            <v>1</v>
          </cell>
          <cell r="T12118">
            <v>0</v>
          </cell>
          <cell r="U12118">
            <v>0</v>
          </cell>
          <cell r="V12118">
            <v>0</v>
          </cell>
        </row>
        <row r="12119">
          <cell r="D12119" t="str">
            <v>GIALAI</v>
          </cell>
          <cell r="M12119" t="str">
            <v>﻿Đang hoạt động</v>
          </cell>
          <cell r="N12119">
            <v>42751</v>
          </cell>
          <cell r="Q12119">
            <v>1</v>
          </cell>
          <cell r="T12119">
            <v>0</v>
          </cell>
          <cell r="U12119">
            <v>0</v>
          </cell>
          <cell r="V12119">
            <v>0</v>
          </cell>
        </row>
        <row r="12120">
          <cell r="D12120" t="str">
            <v>GENCASA HƯNG YÊN</v>
          </cell>
          <cell r="M12120" t="str">
            <v>﻿Đang hoạt động</v>
          </cell>
          <cell r="N12120">
            <v>42790</v>
          </cell>
          <cell r="Q12120">
            <v>1</v>
          </cell>
          <cell r="T12120">
            <v>0</v>
          </cell>
          <cell r="U12120">
            <v>0</v>
          </cell>
          <cell r="V12120">
            <v>0</v>
          </cell>
        </row>
        <row r="12121">
          <cell r="D12121" t="str">
            <v>GENCASA YÊN BÁI</v>
          </cell>
          <cell r="M12121" t="str">
            <v>﻿Đang hoạt động</v>
          </cell>
          <cell r="N12121">
            <v>42786</v>
          </cell>
          <cell r="Q12121">
            <v>1</v>
          </cell>
          <cell r="T12121">
            <v>0</v>
          </cell>
          <cell r="U12121">
            <v>0</v>
          </cell>
          <cell r="V12121">
            <v>0</v>
          </cell>
        </row>
        <row r="12122">
          <cell r="D12122" t="str">
            <v>THE KEY</v>
          </cell>
          <cell r="M12122" t="str">
            <v>﻿Đang hoạt động</v>
          </cell>
          <cell r="N12122">
            <v>42793</v>
          </cell>
          <cell r="Q12122">
            <v>1</v>
          </cell>
          <cell r="T12122">
            <v>0</v>
          </cell>
          <cell r="U12122">
            <v>0</v>
          </cell>
          <cell r="V12122">
            <v>0</v>
          </cell>
        </row>
        <row r="12123">
          <cell r="D12123" t="str">
            <v>GENCASA HƯNG YÊN</v>
          </cell>
          <cell r="M12123" t="str">
            <v>﻿Đang hoạt động</v>
          </cell>
          <cell r="N12123">
            <v>42752</v>
          </cell>
          <cell r="Q12123">
            <v>1</v>
          </cell>
          <cell r="T12123">
            <v>0</v>
          </cell>
          <cell r="U12123">
            <v>0</v>
          </cell>
          <cell r="V12123">
            <v>0</v>
          </cell>
        </row>
        <row r="12124">
          <cell r="D12124" t="str">
            <v>GREEN DRAGON</v>
          </cell>
          <cell r="M12124" t="str">
            <v>﻿Đang hoạt động</v>
          </cell>
          <cell r="N12124">
            <v>42773</v>
          </cell>
          <cell r="Q12124">
            <v>1</v>
          </cell>
          <cell r="T12124">
            <v>0</v>
          </cell>
          <cell r="U12124">
            <v>0</v>
          </cell>
          <cell r="V12124">
            <v>0</v>
          </cell>
        </row>
        <row r="12125">
          <cell r="D12125" t="str">
            <v>BLUE OCEAN</v>
          </cell>
          <cell r="M12125" t="str">
            <v>﻿Đang hoạt động</v>
          </cell>
          <cell r="N12125">
            <v>42755</v>
          </cell>
          <cell r="Q12125">
            <v>1</v>
          </cell>
          <cell r="T12125">
            <v>0</v>
          </cell>
          <cell r="U12125">
            <v>0</v>
          </cell>
          <cell r="V12125">
            <v>0</v>
          </cell>
        </row>
        <row r="12126">
          <cell r="D12126" t="str">
            <v>DIAMOND</v>
          </cell>
          <cell r="M12126" t="str">
            <v>﻿Đang hoạt động</v>
          </cell>
          <cell r="N12126">
            <v>41907</v>
          </cell>
          <cell r="Q12126">
            <v>1</v>
          </cell>
          <cell r="T12126">
            <v>0</v>
          </cell>
          <cell r="U12126">
            <v>0</v>
          </cell>
          <cell r="V12126">
            <v>0</v>
          </cell>
        </row>
        <row r="12127">
          <cell r="D12127" t="str">
            <v>GREEN DRAGON</v>
          </cell>
          <cell r="M12127" t="str">
            <v>﻿Đang hoạt động</v>
          </cell>
          <cell r="N12127">
            <v>42773</v>
          </cell>
          <cell r="Q12127">
            <v>1</v>
          </cell>
          <cell r="T12127">
            <v>0</v>
          </cell>
          <cell r="U12127">
            <v>0</v>
          </cell>
          <cell r="V12127">
            <v>0</v>
          </cell>
        </row>
        <row r="12128">
          <cell r="D12128" t="str">
            <v>DANANG1</v>
          </cell>
          <cell r="M12128" t="str">
            <v>﻿Đang hoạt động</v>
          </cell>
          <cell r="N12128">
            <v>42779</v>
          </cell>
          <cell r="Q12128">
            <v>1</v>
          </cell>
          <cell r="T12128">
            <v>0</v>
          </cell>
          <cell r="U12128">
            <v>0</v>
          </cell>
          <cell r="V12128">
            <v>0</v>
          </cell>
        </row>
        <row r="12129">
          <cell r="D12129" t="str">
            <v>TCA TEAM</v>
          </cell>
          <cell r="M12129" t="str">
            <v>﻿Đang hoạt động</v>
          </cell>
          <cell r="N12129">
            <v>42748</v>
          </cell>
          <cell r="Q12129">
            <v>0</v>
          </cell>
          <cell r="T12129">
            <v>0</v>
          </cell>
          <cell r="U12129">
            <v>0</v>
          </cell>
          <cell r="V12129">
            <v>0</v>
          </cell>
        </row>
        <row r="12130">
          <cell r="D12130" t="str">
            <v>THE KEY</v>
          </cell>
          <cell r="M12130" t="str">
            <v>﻿Đang hoạt động</v>
          </cell>
          <cell r="N12130">
            <v>42751</v>
          </cell>
          <cell r="Q12130">
            <v>1</v>
          </cell>
          <cell r="T12130">
            <v>0</v>
          </cell>
          <cell r="U12130">
            <v>0</v>
          </cell>
          <cell r="V12130">
            <v>0</v>
          </cell>
        </row>
        <row r="12131">
          <cell r="D12131" t="str">
            <v>GENCASA HƯNG YÊN</v>
          </cell>
          <cell r="M12131" t="str">
            <v>﻿Đang hoạt động</v>
          </cell>
          <cell r="N12131">
            <v>42752</v>
          </cell>
          <cell r="Q12131">
            <v>1</v>
          </cell>
          <cell r="T12131">
            <v>0</v>
          </cell>
          <cell r="U12131">
            <v>0</v>
          </cell>
          <cell r="V12131">
            <v>0</v>
          </cell>
        </row>
        <row r="12132">
          <cell r="D12132" t="str">
            <v>GREEN DRAGON</v>
          </cell>
          <cell r="M12132" t="str">
            <v>﻿Đang hoạt động</v>
          </cell>
          <cell r="N12132">
            <v>42773</v>
          </cell>
          <cell r="Q12132">
            <v>1</v>
          </cell>
          <cell r="T12132">
            <v>0</v>
          </cell>
          <cell r="U12132">
            <v>0</v>
          </cell>
          <cell r="V12132">
            <v>0</v>
          </cell>
        </row>
        <row r="12133">
          <cell r="D12133" t="str">
            <v>GENCASA HƯNG YÊN</v>
          </cell>
          <cell r="M12133" t="str">
            <v>﻿Đang hoạt động</v>
          </cell>
          <cell r="N12133">
            <v>42752</v>
          </cell>
          <cell r="Q12133">
            <v>1</v>
          </cell>
          <cell r="T12133">
            <v>0</v>
          </cell>
          <cell r="U12133">
            <v>0</v>
          </cell>
          <cell r="V12133">
            <v>0</v>
          </cell>
        </row>
        <row r="12134">
          <cell r="D12134" t="str">
            <v>TCA TEAM</v>
          </cell>
          <cell r="M12134" t="str">
            <v>﻿Đang hoạt động</v>
          </cell>
          <cell r="N12134">
            <v>42748</v>
          </cell>
          <cell r="Q12134">
            <v>0</v>
          </cell>
          <cell r="T12134">
            <v>0</v>
          </cell>
          <cell r="U12134">
            <v>0</v>
          </cell>
          <cell r="V12134">
            <v>0</v>
          </cell>
        </row>
        <row r="12135">
          <cell r="D12135" t="str">
            <v>DANANG1</v>
          </cell>
          <cell r="M12135" t="str">
            <v>﻿Đang hoạt động</v>
          </cell>
          <cell r="N12135">
            <v>42752</v>
          </cell>
          <cell r="Q12135">
            <v>1</v>
          </cell>
          <cell r="T12135">
            <v>0</v>
          </cell>
          <cell r="U12135">
            <v>0</v>
          </cell>
          <cell r="V12135">
            <v>0</v>
          </cell>
        </row>
        <row r="12136">
          <cell r="D12136" t="str">
            <v>GREEN DRAGON</v>
          </cell>
          <cell r="M12136" t="str">
            <v>﻿Đang hoạt động</v>
          </cell>
          <cell r="N12136">
            <v>42773</v>
          </cell>
          <cell r="Q12136">
            <v>1</v>
          </cell>
          <cell r="T12136">
            <v>0</v>
          </cell>
          <cell r="U12136">
            <v>0</v>
          </cell>
          <cell r="V12136">
            <v>0</v>
          </cell>
        </row>
        <row r="12137">
          <cell r="D12137" t="str">
            <v>GREEN DRAGON</v>
          </cell>
          <cell r="M12137" t="str">
            <v>﻿Đang hoạt động</v>
          </cell>
          <cell r="N12137">
            <v>42773</v>
          </cell>
          <cell r="Q12137">
            <v>1</v>
          </cell>
          <cell r="T12137">
            <v>0</v>
          </cell>
          <cell r="U12137">
            <v>0</v>
          </cell>
          <cell r="V12137">
            <v>0</v>
          </cell>
        </row>
        <row r="12138">
          <cell r="D12138" t="str">
            <v>GENCASA HƯNG YÊN</v>
          </cell>
          <cell r="M12138" t="str">
            <v>﻿Đang hoạt động</v>
          </cell>
          <cell r="N12138">
            <v>42752</v>
          </cell>
          <cell r="Q12138">
            <v>1</v>
          </cell>
          <cell r="T12138">
            <v>0</v>
          </cell>
          <cell r="U12138">
            <v>0</v>
          </cell>
          <cell r="V12138">
            <v>0</v>
          </cell>
        </row>
        <row r="12139">
          <cell r="D12139" t="str">
            <v>GENCASA HƯNG YÊN</v>
          </cell>
          <cell r="M12139" t="str">
            <v>﻿Đang hoạt động</v>
          </cell>
          <cell r="N12139">
            <v>42752</v>
          </cell>
          <cell r="Q12139">
            <v>1</v>
          </cell>
          <cell r="T12139">
            <v>0</v>
          </cell>
          <cell r="U12139">
            <v>0</v>
          </cell>
          <cell r="V12139">
            <v>0</v>
          </cell>
        </row>
        <row r="12140">
          <cell r="D12140" t="str">
            <v>BLUE OCEAN</v>
          </cell>
          <cell r="M12140" t="str">
            <v>﻿Đang hoạt động</v>
          </cell>
          <cell r="N12140">
            <v>42751</v>
          </cell>
          <cell r="Q12140">
            <v>1</v>
          </cell>
          <cell r="T12140">
            <v>0</v>
          </cell>
          <cell r="U12140">
            <v>0</v>
          </cell>
          <cell r="V12140">
            <v>0</v>
          </cell>
        </row>
        <row r="12141">
          <cell r="D12141" t="str">
            <v>GENCASA HƯNG YÊN</v>
          </cell>
          <cell r="M12141" t="str">
            <v>﻿Đang hoạt động</v>
          </cell>
          <cell r="N12141">
            <v>42752</v>
          </cell>
          <cell r="Q12141">
            <v>1</v>
          </cell>
          <cell r="T12141">
            <v>0</v>
          </cell>
          <cell r="U12141">
            <v>0</v>
          </cell>
          <cell r="V12141">
            <v>0</v>
          </cell>
        </row>
        <row r="12142">
          <cell r="D12142" t="str">
            <v>GENCASA HƯNG YÊN</v>
          </cell>
          <cell r="M12142" t="str">
            <v>﻿Đang hoạt động</v>
          </cell>
          <cell r="N12142">
            <v>42752</v>
          </cell>
          <cell r="Q12142">
            <v>1</v>
          </cell>
          <cell r="T12142">
            <v>0</v>
          </cell>
          <cell r="U12142">
            <v>0</v>
          </cell>
          <cell r="V12142">
            <v>0</v>
          </cell>
        </row>
        <row r="12143">
          <cell r="D12143" t="str">
            <v>GENCASA HƯNG YÊN</v>
          </cell>
          <cell r="M12143" t="str">
            <v>﻿Đang hoạt động</v>
          </cell>
          <cell r="N12143">
            <v>42752</v>
          </cell>
          <cell r="Q12143">
            <v>1</v>
          </cell>
          <cell r="T12143">
            <v>0</v>
          </cell>
          <cell r="U12143">
            <v>0</v>
          </cell>
          <cell r="V12143">
            <v>0</v>
          </cell>
        </row>
        <row r="12144">
          <cell r="D12144" t="str">
            <v>GENCASA HƯNG YÊN</v>
          </cell>
          <cell r="M12144" t="str">
            <v>﻿Đang hoạt động</v>
          </cell>
          <cell r="N12144">
            <v>42752</v>
          </cell>
          <cell r="Q12144">
            <v>1</v>
          </cell>
          <cell r="T12144">
            <v>0</v>
          </cell>
          <cell r="U12144">
            <v>0</v>
          </cell>
          <cell r="V12144">
            <v>0</v>
          </cell>
        </row>
        <row r="12145">
          <cell r="D12145" t="str">
            <v>BLUE OCEAN</v>
          </cell>
          <cell r="M12145" t="str">
            <v>﻿Đang hoạt động</v>
          </cell>
          <cell r="N12145">
            <v>42751</v>
          </cell>
          <cell r="Q12145">
            <v>1</v>
          </cell>
          <cell r="T12145">
            <v>0</v>
          </cell>
          <cell r="U12145">
            <v>0</v>
          </cell>
          <cell r="V12145">
            <v>0</v>
          </cell>
        </row>
        <row r="12146">
          <cell r="D12146" t="str">
            <v>GENCASA HƯNG YÊN</v>
          </cell>
          <cell r="M12146" t="str">
            <v>﻿Đang hoạt động</v>
          </cell>
          <cell r="N12146">
            <v>42790</v>
          </cell>
          <cell r="Q12146">
            <v>0</v>
          </cell>
          <cell r="T12146">
            <v>0</v>
          </cell>
          <cell r="U12146">
            <v>1</v>
          </cell>
          <cell r="V12146">
            <v>0</v>
          </cell>
        </row>
        <row r="12147">
          <cell r="D12147" t="str">
            <v>GREEN DRAGON</v>
          </cell>
          <cell r="M12147" t="str">
            <v>﻿Đang hoạt động</v>
          </cell>
          <cell r="N12147">
            <v>42754</v>
          </cell>
          <cell r="Q12147">
            <v>1</v>
          </cell>
          <cell r="T12147">
            <v>0</v>
          </cell>
          <cell r="U12147">
            <v>0</v>
          </cell>
          <cell r="V12147">
            <v>0</v>
          </cell>
        </row>
        <row r="12148">
          <cell r="D12148" t="str">
            <v>GENCASA HƯNG YÊN</v>
          </cell>
          <cell r="M12148" t="str">
            <v>﻿Đang hoạt động</v>
          </cell>
          <cell r="N12148">
            <v>42752</v>
          </cell>
          <cell r="Q12148">
            <v>0</v>
          </cell>
          <cell r="T12148">
            <v>0</v>
          </cell>
          <cell r="U12148">
            <v>1</v>
          </cell>
          <cell r="V12148">
            <v>0</v>
          </cell>
        </row>
        <row r="12149">
          <cell r="D12149" t="str">
            <v>GREEN DRAGON</v>
          </cell>
          <cell r="M12149" t="str">
            <v>﻿Đang hoạt động</v>
          </cell>
          <cell r="N12149">
            <v>42754</v>
          </cell>
          <cell r="Q12149">
            <v>1</v>
          </cell>
          <cell r="T12149">
            <v>0</v>
          </cell>
          <cell r="U12149">
            <v>0</v>
          </cell>
          <cell r="V12149">
            <v>0</v>
          </cell>
        </row>
        <row r="12150">
          <cell r="D12150" t="str">
            <v>GREEN DRAGON</v>
          </cell>
          <cell r="M12150" t="str">
            <v>﻿Đang hoạt động</v>
          </cell>
          <cell r="N12150">
            <v>42754</v>
          </cell>
          <cell r="Q12150">
            <v>1</v>
          </cell>
          <cell r="T12150">
            <v>0</v>
          </cell>
          <cell r="U12150">
            <v>0</v>
          </cell>
          <cell r="V12150">
            <v>0</v>
          </cell>
        </row>
        <row r="12151">
          <cell r="D12151" t="str">
            <v>GREEN DRAGON</v>
          </cell>
          <cell r="M12151" t="str">
            <v>﻿Đang hoạt động</v>
          </cell>
          <cell r="N12151">
            <v>42754</v>
          </cell>
          <cell r="Q12151">
            <v>1</v>
          </cell>
          <cell r="T12151">
            <v>0</v>
          </cell>
          <cell r="U12151">
            <v>0</v>
          </cell>
          <cell r="V12151">
            <v>0</v>
          </cell>
        </row>
        <row r="12152">
          <cell r="D12152" t="str">
            <v>THE SKY</v>
          </cell>
          <cell r="M12152" t="str">
            <v>﻿Đang hoạt động</v>
          </cell>
          <cell r="N12152">
            <v>42751</v>
          </cell>
          <cell r="Q12152">
            <v>1</v>
          </cell>
          <cell r="T12152">
            <v>0</v>
          </cell>
          <cell r="U12152">
            <v>0</v>
          </cell>
          <cell r="V12152">
            <v>0</v>
          </cell>
        </row>
        <row r="12153">
          <cell r="D12153" t="str">
            <v>GENCASA HƯNG YÊN</v>
          </cell>
          <cell r="M12153" t="str">
            <v>﻿Đang hoạt động</v>
          </cell>
          <cell r="N12153">
            <v>42754</v>
          </cell>
          <cell r="Q12153">
            <v>0</v>
          </cell>
          <cell r="T12153">
            <v>0</v>
          </cell>
          <cell r="U12153">
            <v>1</v>
          </cell>
          <cell r="V12153">
            <v>0</v>
          </cell>
        </row>
        <row r="12154">
          <cell r="D12154" t="str">
            <v>GREEN DRAGON</v>
          </cell>
          <cell r="M12154" t="str">
            <v>﻿Đang hoạt động</v>
          </cell>
          <cell r="N12154">
            <v>42780</v>
          </cell>
          <cell r="Q12154">
            <v>1</v>
          </cell>
          <cell r="T12154">
            <v>0</v>
          </cell>
          <cell r="U12154">
            <v>0</v>
          </cell>
          <cell r="V12154">
            <v>0</v>
          </cell>
        </row>
        <row r="12155">
          <cell r="D12155" t="str">
            <v>GENCASA HƯNG YÊN</v>
          </cell>
          <cell r="M12155" t="str">
            <v>﻿Đang hoạt động</v>
          </cell>
          <cell r="N12155">
            <v>42752</v>
          </cell>
          <cell r="Q12155">
            <v>0</v>
          </cell>
          <cell r="T12155">
            <v>0</v>
          </cell>
          <cell r="U12155">
            <v>1</v>
          </cell>
          <cell r="V12155">
            <v>0</v>
          </cell>
        </row>
        <row r="12156">
          <cell r="D12156" t="str">
            <v>GREEN DRAGON</v>
          </cell>
          <cell r="M12156" t="str">
            <v>﻿Đang hoạt động</v>
          </cell>
          <cell r="N12156">
            <v>42780</v>
          </cell>
          <cell r="Q12156">
            <v>1</v>
          </cell>
          <cell r="T12156">
            <v>0</v>
          </cell>
          <cell r="U12156">
            <v>0</v>
          </cell>
          <cell r="V12156">
            <v>0</v>
          </cell>
        </row>
        <row r="12157">
          <cell r="D12157" t="str">
            <v>THE SKY</v>
          </cell>
          <cell r="M12157" t="str">
            <v>﻿Đang hoạt động</v>
          </cell>
          <cell r="N12157">
            <v>42751</v>
          </cell>
          <cell r="Q12157">
            <v>1</v>
          </cell>
          <cell r="T12157">
            <v>0</v>
          </cell>
          <cell r="U12157">
            <v>0</v>
          </cell>
          <cell r="V12157">
            <v>0</v>
          </cell>
        </row>
        <row r="12158">
          <cell r="D12158" t="str">
            <v>GREEN DRAGON</v>
          </cell>
          <cell r="M12158" t="str">
            <v>﻿Đang hoạt động</v>
          </cell>
          <cell r="N12158">
            <v>42754</v>
          </cell>
          <cell r="Q12158">
            <v>1</v>
          </cell>
          <cell r="T12158">
            <v>0</v>
          </cell>
          <cell r="U12158">
            <v>0</v>
          </cell>
          <cell r="V12158">
            <v>0</v>
          </cell>
        </row>
        <row r="12159">
          <cell r="D12159" t="str">
            <v>GREEN DRAGON</v>
          </cell>
          <cell r="M12159" t="str">
            <v>﻿Đang hoạt động</v>
          </cell>
          <cell r="N12159">
            <v>42754</v>
          </cell>
          <cell r="Q12159">
            <v>1</v>
          </cell>
          <cell r="T12159">
            <v>0</v>
          </cell>
          <cell r="U12159">
            <v>0</v>
          </cell>
          <cell r="V12159">
            <v>0</v>
          </cell>
        </row>
        <row r="12160">
          <cell r="D12160" t="str">
            <v>BLUE WAVES</v>
          </cell>
          <cell r="M12160" t="str">
            <v>﻿Đang hoạt động</v>
          </cell>
          <cell r="N12160">
            <v>42759</v>
          </cell>
          <cell r="Q12160">
            <v>1</v>
          </cell>
          <cell r="T12160">
            <v>0</v>
          </cell>
          <cell r="U12160">
            <v>0</v>
          </cell>
          <cell r="V12160">
            <v>0</v>
          </cell>
        </row>
        <row r="12161">
          <cell r="D12161" t="str">
            <v>THE SKY</v>
          </cell>
          <cell r="M12161" t="str">
            <v>﻿Đang hoạt động</v>
          </cell>
          <cell r="N12161">
            <v>42751</v>
          </cell>
          <cell r="Q12161">
            <v>1</v>
          </cell>
          <cell r="T12161">
            <v>0</v>
          </cell>
          <cell r="U12161">
            <v>0</v>
          </cell>
          <cell r="V12161">
            <v>0</v>
          </cell>
        </row>
        <row r="12162">
          <cell r="D12162" t="str">
            <v>GENCASA HƯNG YÊN</v>
          </cell>
          <cell r="M12162" t="str">
            <v>﻿Đang hoạt động</v>
          </cell>
          <cell r="N12162">
            <v>42754</v>
          </cell>
          <cell r="Q12162">
            <v>0</v>
          </cell>
          <cell r="T12162">
            <v>0</v>
          </cell>
          <cell r="U12162">
            <v>1</v>
          </cell>
          <cell r="V12162">
            <v>0</v>
          </cell>
        </row>
        <row r="12163">
          <cell r="D12163" t="str">
            <v>THE SKY</v>
          </cell>
          <cell r="M12163" t="str">
            <v>﻿Đang hoạt động</v>
          </cell>
          <cell r="N12163">
            <v>42751</v>
          </cell>
          <cell r="Q12163">
            <v>1</v>
          </cell>
          <cell r="T12163">
            <v>0</v>
          </cell>
          <cell r="U12163">
            <v>0</v>
          </cell>
          <cell r="V12163">
            <v>0</v>
          </cell>
        </row>
        <row r="12164">
          <cell r="D12164" t="str">
            <v>REDBULL</v>
          </cell>
          <cell r="M12164" t="str">
            <v>﻿Đang hoạt động</v>
          </cell>
          <cell r="N12164">
            <v>42751</v>
          </cell>
          <cell r="Q12164">
            <v>0</v>
          </cell>
          <cell r="T12164">
            <v>0</v>
          </cell>
          <cell r="U12164">
            <v>1</v>
          </cell>
          <cell r="V12164">
            <v>0</v>
          </cell>
        </row>
        <row r="12165">
          <cell r="D12165" t="str">
            <v>VICTORY</v>
          </cell>
          <cell r="M12165" t="str">
            <v>﻿Đang hoạt động</v>
          </cell>
          <cell r="N12165">
            <v>42752</v>
          </cell>
          <cell r="Q12165">
            <v>1</v>
          </cell>
          <cell r="T12165">
            <v>0</v>
          </cell>
          <cell r="U12165">
            <v>0</v>
          </cell>
          <cell r="V12165">
            <v>0</v>
          </cell>
        </row>
        <row r="12166">
          <cell r="D12166" t="str">
            <v>THE KEY</v>
          </cell>
          <cell r="M12166" t="str">
            <v>﻿Đang hoạt động</v>
          </cell>
          <cell r="N12166">
            <v>42752</v>
          </cell>
          <cell r="Q12166">
            <v>1</v>
          </cell>
          <cell r="T12166">
            <v>0</v>
          </cell>
          <cell r="U12166">
            <v>0</v>
          </cell>
          <cell r="V12166">
            <v>0</v>
          </cell>
        </row>
        <row r="12167">
          <cell r="D12167" t="str">
            <v>THE SKY</v>
          </cell>
          <cell r="M12167" t="str">
            <v>﻿Đang hoạt động</v>
          </cell>
          <cell r="N12167">
            <v>42751</v>
          </cell>
          <cell r="Q12167">
            <v>1</v>
          </cell>
          <cell r="T12167">
            <v>0</v>
          </cell>
          <cell r="U12167">
            <v>0</v>
          </cell>
          <cell r="V12167">
            <v>0</v>
          </cell>
        </row>
        <row r="12168">
          <cell r="D12168" t="str">
            <v>VICTORY</v>
          </cell>
          <cell r="M12168" t="str">
            <v>﻿Đang hoạt động</v>
          </cell>
          <cell r="N12168">
            <v>42752</v>
          </cell>
          <cell r="Q12168">
            <v>1</v>
          </cell>
          <cell r="T12168">
            <v>0</v>
          </cell>
          <cell r="U12168">
            <v>0</v>
          </cell>
          <cell r="V12168">
            <v>0</v>
          </cell>
        </row>
        <row r="12169">
          <cell r="D12169" t="str">
            <v>REDBULL</v>
          </cell>
          <cell r="M12169" t="str">
            <v>﻿Đang hoạt động</v>
          </cell>
          <cell r="N12169">
            <v>42751</v>
          </cell>
          <cell r="Q12169">
            <v>0</v>
          </cell>
          <cell r="T12169">
            <v>0</v>
          </cell>
          <cell r="U12169">
            <v>1</v>
          </cell>
          <cell r="V12169">
            <v>0</v>
          </cell>
        </row>
        <row r="12170">
          <cell r="D12170" t="str">
            <v>REDBULL</v>
          </cell>
          <cell r="M12170" t="str">
            <v>﻿Đang hoạt động</v>
          </cell>
          <cell r="N12170">
            <v>42751</v>
          </cell>
          <cell r="Q12170">
            <v>0</v>
          </cell>
          <cell r="T12170">
            <v>0</v>
          </cell>
          <cell r="U12170">
            <v>1</v>
          </cell>
          <cell r="V12170">
            <v>0</v>
          </cell>
        </row>
        <row r="12171">
          <cell r="D12171" t="str">
            <v>REDBULL</v>
          </cell>
          <cell r="M12171" t="str">
            <v>﻿Đang hoạt động</v>
          </cell>
          <cell r="N12171">
            <v>42751</v>
          </cell>
          <cell r="Q12171">
            <v>0</v>
          </cell>
          <cell r="T12171">
            <v>0</v>
          </cell>
          <cell r="U12171">
            <v>1</v>
          </cell>
          <cell r="V12171">
            <v>0</v>
          </cell>
        </row>
        <row r="12172">
          <cell r="D12172" t="str">
            <v>THE SKY</v>
          </cell>
          <cell r="M12172" t="str">
            <v>﻿Đang hoạt động</v>
          </cell>
          <cell r="N12172">
            <v>42751</v>
          </cell>
          <cell r="Q12172">
            <v>1</v>
          </cell>
          <cell r="T12172">
            <v>0</v>
          </cell>
          <cell r="U12172">
            <v>0</v>
          </cell>
          <cell r="V12172">
            <v>0</v>
          </cell>
        </row>
        <row r="12173">
          <cell r="D12173" t="str">
            <v>GENCASA ĐÀ NẴNG 1</v>
          </cell>
          <cell r="M12173" t="str">
            <v>﻿Đang hoạt động</v>
          </cell>
          <cell r="N12173">
            <v>42752</v>
          </cell>
          <cell r="Q12173">
            <v>1</v>
          </cell>
          <cell r="T12173">
            <v>0</v>
          </cell>
          <cell r="U12173">
            <v>0</v>
          </cell>
          <cell r="V12173">
            <v>0</v>
          </cell>
        </row>
        <row r="12174">
          <cell r="D12174" t="str">
            <v>GIALAI</v>
          </cell>
          <cell r="M12174" t="str">
            <v>﻿Đang hoạt động</v>
          </cell>
          <cell r="N12174">
            <v>42751</v>
          </cell>
          <cell r="Q12174">
            <v>1</v>
          </cell>
          <cell r="T12174">
            <v>0</v>
          </cell>
          <cell r="U12174">
            <v>0</v>
          </cell>
          <cell r="V12174">
            <v>0</v>
          </cell>
        </row>
        <row r="12175">
          <cell r="D12175" t="str">
            <v>GIALAI</v>
          </cell>
          <cell r="M12175" t="str">
            <v>﻿Đang hoạt động</v>
          </cell>
          <cell r="N12175">
            <v>42751</v>
          </cell>
          <cell r="Q12175">
            <v>1</v>
          </cell>
          <cell r="T12175">
            <v>0</v>
          </cell>
          <cell r="U12175">
            <v>0</v>
          </cell>
          <cell r="V12175">
            <v>0</v>
          </cell>
        </row>
        <row r="12176">
          <cell r="D12176" t="str">
            <v>TCA TEAM</v>
          </cell>
          <cell r="M12176" t="str">
            <v>﻿Đang hoạt động</v>
          </cell>
          <cell r="N12176">
            <v>42748</v>
          </cell>
          <cell r="Q12176">
            <v>0</v>
          </cell>
          <cell r="T12176">
            <v>0</v>
          </cell>
          <cell r="U12176">
            <v>0</v>
          </cell>
          <cell r="V12176">
            <v>0</v>
          </cell>
        </row>
        <row r="12177">
          <cell r="D12177" t="str">
            <v>GIALAI</v>
          </cell>
          <cell r="M12177" t="str">
            <v>﻿Đang hoạt động</v>
          </cell>
          <cell r="N12177">
            <v>42751</v>
          </cell>
          <cell r="Q12177">
            <v>1</v>
          </cell>
          <cell r="T12177">
            <v>0</v>
          </cell>
          <cell r="U12177">
            <v>0</v>
          </cell>
          <cell r="V12177">
            <v>0</v>
          </cell>
        </row>
        <row r="12178">
          <cell r="D12178" t="str">
            <v>GENCASA ĐÀ NẴNG 1</v>
          </cell>
          <cell r="M12178" t="str">
            <v>﻿Đang hoạt động</v>
          </cell>
          <cell r="N12178">
            <v>42752</v>
          </cell>
          <cell r="Q12178">
            <v>1</v>
          </cell>
          <cell r="T12178">
            <v>0</v>
          </cell>
          <cell r="U12178">
            <v>0</v>
          </cell>
          <cell r="V12178">
            <v>0</v>
          </cell>
        </row>
        <row r="12179">
          <cell r="D12179" t="str">
            <v>GIALAI</v>
          </cell>
          <cell r="M12179" t="str">
            <v>﻿Đang hoạt động</v>
          </cell>
          <cell r="N12179">
            <v>42751</v>
          </cell>
          <cell r="Q12179">
            <v>1</v>
          </cell>
          <cell r="T12179">
            <v>0</v>
          </cell>
          <cell r="U12179">
            <v>0</v>
          </cell>
          <cell r="V12179">
            <v>0</v>
          </cell>
        </row>
        <row r="12180">
          <cell r="D12180" t="str">
            <v>GIALAI</v>
          </cell>
          <cell r="M12180" t="str">
            <v>﻿Đang hoạt động</v>
          </cell>
          <cell r="N12180">
            <v>42751</v>
          </cell>
          <cell r="Q12180">
            <v>1</v>
          </cell>
          <cell r="T12180">
            <v>0</v>
          </cell>
          <cell r="U12180">
            <v>0</v>
          </cell>
          <cell r="V12180">
            <v>0</v>
          </cell>
        </row>
        <row r="12181">
          <cell r="D12181" t="str">
            <v>GIALAI</v>
          </cell>
          <cell r="M12181" t="str">
            <v>﻿Đang hoạt động</v>
          </cell>
          <cell r="N12181">
            <v>42751</v>
          </cell>
          <cell r="Q12181">
            <v>1</v>
          </cell>
          <cell r="T12181">
            <v>0</v>
          </cell>
          <cell r="U12181">
            <v>0</v>
          </cell>
          <cell r="V12181">
            <v>0</v>
          </cell>
        </row>
        <row r="12182">
          <cell r="D12182" t="str">
            <v>GENCASA ĐÀ NẴNG 1</v>
          </cell>
          <cell r="M12182" t="str">
            <v>﻿Đang hoạt động</v>
          </cell>
          <cell r="N12182">
            <v>42752</v>
          </cell>
          <cell r="Q12182">
            <v>1</v>
          </cell>
          <cell r="T12182">
            <v>0</v>
          </cell>
          <cell r="U12182">
            <v>0</v>
          </cell>
          <cell r="V12182">
            <v>0</v>
          </cell>
        </row>
        <row r="12183">
          <cell r="D12183" t="str">
            <v>GIALAI</v>
          </cell>
          <cell r="M12183" t="str">
            <v>﻿Đang hoạt động</v>
          </cell>
          <cell r="N12183">
            <v>42751</v>
          </cell>
          <cell r="Q12183">
            <v>1</v>
          </cell>
          <cell r="T12183">
            <v>0</v>
          </cell>
          <cell r="U12183">
            <v>0</v>
          </cell>
          <cell r="V12183">
            <v>0</v>
          </cell>
        </row>
        <row r="12184">
          <cell r="D12184" t="str">
            <v>GIALAI</v>
          </cell>
          <cell r="M12184" t="str">
            <v>﻿Đang hoạt động</v>
          </cell>
          <cell r="N12184">
            <v>42751</v>
          </cell>
          <cell r="Q12184">
            <v>1</v>
          </cell>
          <cell r="T12184">
            <v>0</v>
          </cell>
          <cell r="U12184">
            <v>0</v>
          </cell>
          <cell r="V12184">
            <v>0</v>
          </cell>
        </row>
        <row r="12185">
          <cell r="D12185" t="str">
            <v>GENCASA ĐÀ NẴNG 1</v>
          </cell>
          <cell r="M12185" t="str">
            <v>﻿Đang hoạt động</v>
          </cell>
          <cell r="N12185">
            <v>42752</v>
          </cell>
          <cell r="Q12185">
            <v>1</v>
          </cell>
          <cell r="T12185">
            <v>0</v>
          </cell>
          <cell r="U12185">
            <v>0</v>
          </cell>
          <cell r="V12185">
            <v>0</v>
          </cell>
        </row>
        <row r="12186">
          <cell r="D12186" t="str">
            <v>GENCASA ĐÀ NẴNG 1</v>
          </cell>
          <cell r="M12186" t="str">
            <v>﻿Đang hoạt động</v>
          </cell>
          <cell r="N12186">
            <v>42752</v>
          </cell>
          <cell r="Q12186">
            <v>1</v>
          </cell>
          <cell r="T12186">
            <v>0</v>
          </cell>
          <cell r="U12186">
            <v>0</v>
          </cell>
          <cell r="V12186">
            <v>0</v>
          </cell>
        </row>
        <row r="12187">
          <cell r="D12187" t="str">
            <v>GIALAI</v>
          </cell>
          <cell r="M12187" t="str">
            <v>﻿Đang hoạt động</v>
          </cell>
          <cell r="N12187">
            <v>42751</v>
          </cell>
          <cell r="Q12187">
            <v>1</v>
          </cell>
          <cell r="T12187">
            <v>0</v>
          </cell>
          <cell r="U12187">
            <v>0</v>
          </cell>
          <cell r="V12187">
            <v>0</v>
          </cell>
        </row>
        <row r="12188">
          <cell r="D12188" t="str">
            <v>GIALAI</v>
          </cell>
          <cell r="M12188" t="str">
            <v>﻿Đang hoạt động</v>
          </cell>
          <cell r="N12188">
            <v>42751</v>
          </cell>
          <cell r="Q12188">
            <v>1</v>
          </cell>
          <cell r="T12188">
            <v>0</v>
          </cell>
          <cell r="U12188">
            <v>0</v>
          </cell>
          <cell r="V12188">
            <v>0</v>
          </cell>
        </row>
        <row r="12189">
          <cell r="D12189" t="str">
            <v>GENCASA ĐÀ NẴNG 1</v>
          </cell>
          <cell r="M12189" t="str">
            <v>﻿Đang hoạt động</v>
          </cell>
          <cell r="N12189">
            <v>42752</v>
          </cell>
          <cell r="Q12189">
            <v>1</v>
          </cell>
          <cell r="T12189">
            <v>0</v>
          </cell>
          <cell r="U12189">
            <v>0</v>
          </cell>
          <cell r="V12189">
            <v>0</v>
          </cell>
        </row>
        <row r="12190">
          <cell r="D12190" t="str">
            <v>GIALAI</v>
          </cell>
          <cell r="M12190" t="str">
            <v>﻿Đang hoạt động</v>
          </cell>
          <cell r="N12190">
            <v>42751</v>
          </cell>
          <cell r="Q12190">
            <v>1</v>
          </cell>
          <cell r="T12190">
            <v>0</v>
          </cell>
          <cell r="U12190">
            <v>0</v>
          </cell>
          <cell r="V12190">
            <v>0</v>
          </cell>
        </row>
        <row r="12191">
          <cell r="D12191" t="str">
            <v>MDRT HCM</v>
          </cell>
          <cell r="M12191" t="str">
            <v>﻿Đang hoạt động</v>
          </cell>
          <cell r="N12191">
            <v>42751</v>
          </cell>
          <cell r="Q12191">
            <v>1</v>
          </cell>
          <cell r="T12191">
            <v>0</v>
          </cell>
          <cell r="U12191">
            <v>0</v>
          </cell>
          <cell r="V12191">
            <v>0</v>
          </cell>
        </row>
        <row r="12192">
          <cell r="D12192" t="str">
            <v>EIB MIỀN NAM 1</v>
          </cell>
          <cell r="M12192" t="str">
            <v>﻿Đang hoạt động</v>
          </cell>
          <cell r="N12192">
            <v>42751</v>
          </cell>
          <cell r="Q12192">
            <v>0</v>
          </cell>
          <cell r="T12192">
            <v>0</v>
          </cell>
          <cell r="U12192">
            <v>0</v>
          </cell>
          <cell r="V12192">
            <v>0</v>
          </cell>
        </row>
        <row r="12193">
          <cell r="D12193" t="str">
            <v>GREEN DRAGON</v>
          </cell>
          <cell r="M12193" t="str">
            <v>﻿Đang hoạt động</v>
          </cell>
          <cell r="N12193">
            <v>42754</v>
          </cell>
          <cell r="Q12193">
            <v>0</v>
          </cell>
          <cell r="T12193">
            <v>0</v>
          </cell>
          <cell r="U12193">
            <v>1</v>
          </cell>
          <cell r="V12193">
            <v>0</v>
          </cell>
        </row>
        <row r="12194">
          <cell r="D12194" t="str">
            <v>EIB MIỀN NAM 1</v>
          </cell>
          <cell r="M12194" t="str">
            <v>﻿Đã nghỉ việc</v>
          </cell>
          <cell r="N12194">
            <v>42751</v>
          </cell>
          <cell r="Q12194">
            <v>0</v>
          </cell>
          <cell r="T12194">
            <v>0</v>
          </cell>
          <cell r="U12194">
            <v>0</v>
          </cell>
          <cell r="V12194">
            <v>0</v>
          </cell>
        </row>
        <row r="12195">
          <cell r="D12195" t="str">
            <v>THE CAPITAL</v>
          </cell>
          <cell r="M12195" t="str">
            <v>﻿Đang hoạt động</v>
          </cell>
          <cell r="N12195">
            <v>42752</v>
          </cell>
          <cell r="Q12195">
            <v>0</v>
          </cell>
          <cell r="T12195">
            <v>0</v>
          </cell>
          <cell r="U12195">
            <v>1</v>
          </cell>
          <cell r="V12195">
            <v>0</v>
          </cell>
        </row>
        <row r="12196">
          <cell r="D12196" t="str">
            <v>GIALAI</v>
          </cell>
          <cell r="M12196" t="str">
            <v>﻿Đang hoạt động</v>
          </cell>
          <cell r="N12196">
            <v>42751</v>
          </cell>
          <cell r="Q12196">
            <v>0</v>
          </cell>
          <cell r="T12196">
            <v>0</v>
          </cell>
          <cell r="U12196">
            <v>1</v>
          </cell>
          <cell r="V12196">
            <v>0</v>
          </cell>
        </row>
        <row r="12197">
          <cell r="D12197" t="str">
            <v>BAB HN</v>
          </cell>
          <cell r="M12197" t="str">
            <v>﻿Đang hoạt động</v>
          </cell>
          <cell r="N12197">
            <v>42751</v>
          </cell>
          <cell r="Q12197">
            <v>0</v>
          </cell>
          <cell r="T12197">
            <v>0</v>
          </cell>
          <cell r="U12197">
            <v>0</v>
          </cell>
          <cell r="V12197">
            <v>0</v>
          </cell>
        </row>
        <row r="12198">
          <cell r="D12198" t="str">
            <v>GREEN DRAGON</v>
          </cell>
          <cell r="M12198" t="str">
            <v>﻿Đang hoạt động</v>
          </cell>
          <cell r="N12198">
            <v>42754</v>
          </cell>
          <cell r="Q12198">
            <v>0</v>
          </cell>
          <cell r="T12198">
            <v>0</v>
          </cell>
          <cell r="U12198">
            <v>0</v>
          </cell>
          <cell r="V12198">
            <v>1</v>
          </cell>
        </row>
        <row r="12199">
          <cell r="D12199" t="str">
            <v>EIB MIỀN NAM 1</v>
          </cell>
          <cell r="M12199" t="str">
            <v>﻿Đang hoạt động</v>
          </cell>
          <cell r="N12199">
            <v>42751</v>
          </cell>
          <cell r="Q12199">
            <v>0</v>
          </cell>
          <cell r="T12199">
            <v>0</v>
          </cell>
          <cell r="U12199">
            <v>0</v>
          </cell>
          <cell r="V12199">
            <v>0</v>
          </cell>
        </row>
        <row r="12200">
          <cell r="D12200" t="str">
            <v>GENCASA TÂN PHÚ</v>
          </cell>
          <cell r="M12200" t="str">
            <v>﻿Đang hoạt động</v>
          </cell>
          <cell r="N12200">
            <v>42751</v>
          </cell>
          <cell r="Q12200">
            <v>1</v>
          </cell>
          <cell r="T12200">
            <v>0</v>
          </cell>
          <cell r="U12200">
            <v>0</v>
          </cell>
          <cell r="V12200">
            <v>0</v>
          </cell>
        </row>
        <row r="12201">
          <cell r="D12201" t="str">
            <v>GENCASA ĐÀ NẴNG 1</v>
          </cell>
          <cell r="M12201" t="str">
            <v>﻿Đang hoạt động</v>
          </cell>
          <cell r="N12201">
            <v>42752</v>
          </cell>
          <cell r="Q12201">
            <v>0</v>
          </cell>
          <cell r="T12201">
            <v>0</v>
          </cell>
          <cell r="U12201">
            <v>1</v>
          </cell>
          <cell r="V12201">
            <v>0</v>
          </cell>
        </row>
        <row r="12202">
          <cell r="D12202" t="str">
            <v>GENCASA HÀ ĐÔNG</v>
          </cell>
          <cell r="M12202" t="str">
            <v>﻿Đang hoạt động</v>
          </cell>
          <cell r="N12202">
            <v>42793</v>
          </cell>
          <cell r="Q12202">
            <v>1</v>
          </cell>
          <cell r="T12202">
            <v>0</v>
          </cell>
          <cell r="U12202">
            <v>0</v>
          </cell>
          <cell r="V12202">
            <v>0</v>
          </cell>
        </row>
        <row r="12203">
          <cell r="D12203" t="str">
            <v>THE POWER</v>
          </cell>
          <cell r="M12203" t="str">
            <v>﻿Đang hoạt động</v>
          </cell>
          <cell r="N12203">
            <v>42752</v>
          </cell>
          <cell r="Q12203">
            <v>1</v>
          </cell>
          <cell r="T12203">
            <v>0</v>
          </cell>
          <cell r="U12203">
            <v>0</v>
          </cell>
          <cell r="V12203">
            <v>0</v>
          </cell>
        </row>
        <row r="12204">
          <cell r="D12204" t="str">
            <v>EIB MIỀN NAM 1</v>
          </cell>
          <cell r="M12204" t="str">
            <v>﻿Đang hoạt động</v>
          </cell>
          <cell r="N12204">
            <v>42751</v>
          </cell>
          <cell r="Q12204">
            <v>0</v>
          </cell>
          <cell r="T12204">
            <v>0</v>
          </cell>
          <cell r="U12204">
            <v>0</v>
          </cell>
          <cell r="V12204">
            <v>0</v>
          </cell>
        </row>
        <row r="12205">
          <cell r="D12205" t="str">
            <v>BÌNH MINH</v>
          </cell>
          <cell r="M12205" t="str">
            <v>﻿Đang hoạt động</v>
          </cell>
          <cell r="N12205">
            <v>42780</v>
          </cell>
          <cell r="Q12205">
            <v>1</v>
          </cell>
          <cell r="T12205">
            <v>0</v>
          </cell>
          <cell r="U12205">
            <v>0</v>
          </cell>
          <cell r="V12205">
            <v>0</v>
          </cell>
        </row>
        <row r="12206">
          <cell r="D12206" t="str">
            <v>BÌNH MINH</v>
          </cell>
          <cell r="M12206" t="str">
            <v>﻿Đang hoạt động</v>
          </cell>
          <cell r="N12206">
            <v>42752</v>
          </cell>
          <cell r="Q12206">
            <v>1</v>
          </cell>
          <cell r="T12206">
            <v>0</v>
          </cell>
          <cell r="U12206">
            <v>0</v>
          </cell>
          <cell r="V12206">
            <v>0</v>
          </cell>
        </row>
        <row r="12207">
          <cell r="D12207" t="str">
            <v>GENCASA ĐÀ NẴNG 1</v>
          </cell>
          <cell r="M12207" t="str">
            <v>﻿Đang hoạt động</v>
          </cell>
          <cell r="N12207">
            <v>42752</v>
          </cell>
          <cell r="Q12207">
            <v>0</v>
          </cell>
          <cell r="T12207">
            <v>0</v>
          </cell>
          <cell r="U12207">
            <v>1</v>
          </cell>
          <cell r="V12207">
            <v>0</v>
          </cell>
        </row>
        <row r="12208">
          <cell r="D12208" t="str">
            <v>THE QUEEN</v>
          </cell>
          <cell r="M12208" t="str">
            <v>﻿Đang hoạt động</v>
          </cell>
          <cell r="N12208">
            <v>42775</v>
          </cell>
          <cell r="Q12208">
            <v>1</v>
          </cell>
          <cell r="T12208">
            <v>0</v>
          </cell>
          <cell r="U12208">
            <v>0</v>
          </cell>
          <cell r="V12208">
            <v>0</v>
          </cell>
        </row>
        <row r="12209">
          <cell r="D12209" t="str">
            <v>GENCASA TÂN PHÚ</v>
          </cell>
          <cell r="M12209" t="str">
            <v>﻿Đang hoạt động</v>
          </cell>
          <cell r="N12209">
            <v>42787</v>
          </cell>
          <cell r="Q12209">
            <v>1</v>
          </cell>
          <cell r="T12209">
            <v>0</v>
          </cell>
          <cell r="U12209">
            <v>0</v>
          </cell>
          <cell r="V12209">
            <v>0</v>
          </cell>
        </row>
        <row r="12210">
          <cell r="D12210" t="str">
            <v>THE CAPITAL</v>
          </cell>
          <cell r="M12210" t="str">
            <v>﻿Đang hoạt động</v>
          </cell>
          <cell r="N12210">
            <v>42752</v>
          </cell>
          <cell r="Q12210">
            <v>1</v>
          </cell>
          <cell r="T12210">
            <v>0</v>
          </cell>
          <cell r="U12210">
            <v>0</v>
          </cell>
          <cell r="V12210">
            <v>0</v>
          </cell>
        </row>
        <row r="12211">
          <cell r="D12211" t="str">
            <v>PHOENIX</v>
          </cell>
          <cell r="M12211" t="str">
            <v>﻿Đang hoạt động</v>
          </cell>
          <cell r="N12211">
            <v>42751</v>
          </cell>
          <cell r="Q12211">
            <v>1</v>
          </cell>
          <cell r="T12211">
            <v>0</v>
          </cell>
          <cell r="U12211">
            <v>0</v>
          </cell>
          <cell r="V12211">
            <v>0</v>
          </cell>
        </row>
        <row r="12212">
          <cell r="D12212" t="str">
            <v>GENCASA ĐÀ NẴNG 1</v>
          </cell>
          <cell r="M12212" t="str">
            <v>﻿Đang hoạt động</v>
          </cell>
          <cell r="N12212">
            <v>42779</v>
          </cell>
          <cell r="Q12212">
            <v>0</v>
          </cell>
          <cell r="T12212">
            <v>0</v>
          </cell>
          <cell r="U12212">
            <v>1</v>
          </cell>
          <cell r="V12212">
            <v>0</v>
          </cell>
        </row>
        <row r="12213">
          <cell r="D12213" t="str">
            <v>GENCASA ĐÀ NẴNG 1</v>
          </cell>
          <cell r="M12213" t="str">
            <v>﻿Đang hoạt động</v>
          </cell>
          <cell r="N12213">
            <v>42783</v>
          </cell>
          <cell r="Q12213">
            <v>0</v>
          </cell>
          <cell r="T12213">
            <v>0</v>
          </cell>
          <cell r="U12213">
            <v>1</v>
          </cell>
          <cell r="V12213">
            <v>0</v>
          </cell>
        </row>
        <row r="12214">
          <cell r="D12214" t="str">
            <v>THE CAPITAL</v>
          </cell>
          <cell r="M12214" t="str">
            <v>﻿Đang hoạt động</v>
          </cell>
          <cell r="N12214">
            <v>42752</v>
          </cell>
          <cell r="Q12214">
            <v>0</v>
          </cell>
          <cell r="T12214">
            <v>0</v>
          </cell>
          <cell r="U12214">
            <v>1</v>
          </cell>
          <cell r="V12214">
            <v>0</v>
          </cell>
        </row>
        <row r="12215">
          <cell r="D12215" t="str">
            <v>GENCASA HÀ ĐÔNG</v>
          </cell>
          <cell r="M12215" t="str">
            <v>﻿Đang hoạt động</v>
          </cell>
          <cell r="N12215">
            <v>42752</v>
          </cell>
          <cell r="Q12215">
            <v>1</v>
          </cell>
          <cell r="T12215">
            <v>0</v>
          </cell>
          <cell r="U12215">
            <v>0</v>
          </cell>
          <cell r="V12215">
            <v>0</v>
          </cell>
        </row>
        <row r="12216">
          <cell r="D12216" t="str">
            <v>GENCASA LONG BIÊN</v>
          </cell>
          <cell r="M12216" t="str">
            <v>﻿Đang hoạt động</v>
          </cell>
          <cell r="N12216">
            <v>42794</v>
          </cell>
          <cell r="Q12216">
            <v>1</v>
          </cell>
          <cell r="T12216">
            <v>0</v>
          </cell>
          <cell r="U12216">
            <v>0</v>
          </cell>
          <cell r="V12216">
            <v>0</v>
          </cell>
        </row>
        <row r="12217">
          <cell r="D12217" t="str">
            <v>GENCASA HÀ ĐÔNG</v>
          </cell>
          <cell r="M12217" t="str">
            <v>﻿Đang hoạt động</v>
          </cell>
          <cell r="N12217">
            <v>42752</v>
          </cell>
          <cell r="Q12217">
            <v>1</v>
          </cell>
          <cell r="T12217">
            <v>0</v>
          </cell>
          <cell r="U12217">
            <v>0</v>
          </cell>
          <cell r="V12217">
            <v>0</v>
          </cell>
        </row>
        <row r="12218">
          <cell r="D12218" t="str">
            <v>GENCASA HÀ ĐÔNG</v>
          </cell>
          <cell r="M12218" t="str">
            <v>﻿Đang hoạt động</v>
          </cell>
          <cell r="N12218">
            <v>42752</v>
          </cell>
          <cell r="Q12218">
            <v>1</v>
          </cell>
          <cell r="T12218">
            <v>0</v>
          </cell>
          <cell r="U12218">
            <v>0</v>
          </cell>
          <cell r="V12218">
            <v>0</v>
          </cell>
        </row>
        <row r="12219">
          <cell r="D12219" t="str">
            <v>THE CAPITAL</v>
          </cell>
          <cell r="M12219" t="str">
            <v>﻿Đang hoạt động</v>
          </cell>
          <cell r="N12219">
            <v>42752</v>
          </cell>
          <cell r="Q12219">
            <v>1</v>
          </cell>
          <cell r="T12219">
            <v>0</v>
          </cell>
          <cell r="U12219">
            <v>0</v>
          </cell>
          <cell r="V12219">
            <v>0</v>
          </cell>
        </row>
        <row r="12220">
          <cell r="D12220" t="str">
            <v>GENCASA LONG BIÊN</v>
          </cell>
          <cell r="M12220" t="str">
            <v>﻿Đang hoạt động</v>
          </cell>
          <cell r="N12220">
            <v>42759</v>
          </cell>
          <cell r="Q12220">
            <v>0</v>
          </cell>
          <cell r="T12220">
            <v>0</v>
          </cell>
          <cell r="U12220">
            <v>1</v>
          </cell>
          <cell r="V12220">
            <v>0</v>
          </cell>
        </row>
        <row r="12221">
          <cell r="D12221" t="str">
            <v>GENCASA LONG BIÊN</v>
          </cell>
          <cell r="M12221" t="str">
            <v>﻿Đang hoạt động</v>
          </cell>
          <cell r="N12221">
            <v>42768</v>
          </cell>
          <cell r="Q12221">
            <v>1</v>
          </cell>
          <cell r="T12221">
            <v>0</v>
          </cell>
          <cell r="U12221">
            <v>0</v>
          </cell>
          <cell r="V12221">
            <v>0</v>
          </cell>
        </row>
        <row r="12222">
          <cell r="D12222" t="str">
            <v>GENCASA NGHỆ AN</v>
          </cell>
          <cell r="M12222" t="str">
            <v>﻿Đang hoạt động</v>
          </cell>
          <cell r="N12222">
            <v>42752</v>
          </cell>
          <cell r="Q12222">
            <v>1</v>
          </cell>
          <cell r="T12222">
            <v>0</v>
          </cell>
          <cell r="U12222">
            <v>0</v>
          </cell>
          <cell r="V12222">
            <v>0</v>
          </cell>
        </row>
        <row r="12223">
          <cell r="D12223" t="str">
            <v>DIAMOND</v>
          </cell>
          <cell r="M12223" t="str">
            <v>﻿Đang hoạt động</v>
          </cell>
          <cell r="N12223">
            <v>42752</v>
          </cell>
          <cell r="Q12223">
            <v>1</v>
          </cell>
          <cell r="T12223">
            <v>0</v>
          </cell>
          <cell r="U12223">
            <v>0</v>
          </cell>
          <cell r="V12223">
            <v>0</v>
          </cell>
        </row>
        <row r="12224">
          <cell r="D12224" t="str">
            <v>GENCASA TÂN PHÚ</v>
          </cell>
          <cell r="M12224" t="str">
            <v>﻿Đang hoạt động</v>
          </cell>
          <cell r="N12224">
            <v>42751</v>
          </cell>
          <cell r="Q12224">
            <v>1</v>
          </cell>
          <cell r="T12224">
            <v>0</v>
          </cell>
          <cell r="U12224">
            <v>0</v>
          </cell>
          <cell r="V12224">
            <v>0</v>
          </cell>
        </row>
        <row r="12225">
          <cell r="D12225" t="str">
            <v>BÌNH MINH</v>
          </cell>
          <cell r="M12225" t="str">
            <v>﻿Đang hoạt động</v>
          </cell>
          <cell r="N12225">
            <v>42752</v>
          </cell>
          <cell r="Q12225">
            <v>0</v>
          </cell>
          <cell r="T12225">
            <v>0</v>
          </cell>
          <cell r="U12225">
            <v>1</v>
          </cell>
          <cell r="V12225">
            <v>0</v>
          </cell>
        </row>
        <row r="12226">
          <cell r="D12226" t="str">
            <v>GENCASA LONG BIÊN</v>
          </cell>
          <cell r="M12226" t="str">
            <v>﻿Đang hoạt động</v>
          </cell>
          <cell r="N12226">
            <v>42768</v>
          </cell>
          <cell r="Q12226">
            <v>1</v>
          </cell>
          <cell r="T12226">
            <v>0</v>
          </cell>
          <cell r="U12226">
            <v>0</v>
          </cell>
          <cell r="V12226">
            <v>0</v>
          </cell>
        </row>
        <row r="12227">
          <cell r="D12227" t="str">
            <v>GENCASA LONG BIÊN</v>
          </cell>
          <cell r="M12227" t="str">
            <v>﻿Đang hoạt động</v>
          </cell>
          <cell r="N12227">
            <v>42759</v>
          </cell>
          <cell r="Q12227">
            <v>0</v>
          </cell>
          <cell r="T12227">
            <v>0</v>
          </cell>
          <cell r="U12227">
            <v>1</v>
          </cell>
          <cell r="V12227">
            <v>0</v>
          </cell>
        </row>
        <row r="12228">
          <cell r="D12228" t="str">
            <v>SUNFLOWER</v>
          </cell>
          <cell r="M12228" t="str">
            <v>﻿Đang hoạt động</v>
          </cell>
          <cell r="N12228">
            <v>42752</v>
          </cell>
          <cell r="Q12228">
            <v>1</v>
          </cell>
          <cell r="T12228">
            <v>0</v>
          </cell>
          <cell r="U12228">
            <v>0</v>
          </cell>
          <cell r="V12228">
            <v>0</v>
          </cell>
        </row>
        <row r="12229">
          <cell r="D12229" t="str">
            <v>GENCASA LONG BIÊN</v>
          </cell>
          <cell r="M12229" t="str">
            <v>﻿Đang hoạt động</v>
          </cell>
          <cell r="N12229">
            <v>42768</v>
          </cell>
          <cell r="Q12229">
            <v>1</v>
          </cell>
          <cell r="T12229">
            <v>0</v>
          </cell>
          <cell r="U12229">
            <v>0</v>
          </cell>
          <cell r="V12229">
            <v>0</v>
          </cell>
        </row>
        <row r="12230">
          <cell r="D12230" t="str">
            <v>GENCASA LONG BIÊN</v>
          </cell>
          <cell r="M12230" t="str">
            <v>﻿Đang hoạt động</v>
          </cell>
          <cell r="N12230">
            <v>42759</v>
          </cell>
          <cell r="Q12230">
            <v>0</v>
          </cell>
          <cell r="T12230">
            <v>0</v>
          </cell>
          <cell r="U12230">
            <v>1</v>
          </cell>
          <cell r="V12230">
            <v>0</v>
          </cell>
        </row>
        <row r="12231">
          <cell r="D12231" t="str">
            <v>GENCASA LONG BIÊN</v>
          </cell>
          <cell r="M12231" t="str">
            <v>﻿Đang hoạt động</v>
          </cell>
          <cell r="N12231">
            <v>42768</v>
          </cell>
          <cell r="Q12231">
            <v>0</v>
          </cell>
          <cell r="T12231">
            <v>0</v>
          </cell>
          <cell r="U12231">
            <v>1</v>
          </cell>
          <cell r="V12231">
            <v>0</v>
          </cell>
        </row>
        <row r="12232">
          <cell r="D12232" t="str">
            <v>GENCASA LONG BIÊN</v>
          </cell>
          <cell r="M12232" t="str">
            <v>﻿Đang hoạt động</v>
          </cell>
          <cell r="N12232">
            <v>42759</v>
          </cell>
          <cell r="Q12232">
            <v>0</v>
          </cell>
          <cell r="T12232">
            <v>0</v>
          </cell>
          <cell r="U12232">
            <v>1</v>
          </cell>
          <cell r="V12232">
            <v>0</v>
          </cell>
        </row>
        <row r="12233">
          <cell r="D12233" t="str">
            <v>ALLEGRO</v>
          </cell>
          <cell r="M12233" t="str">
            <v>﻿Đang hoạt động</v>
          </cell>
          <cell r="N12233">
            <v>42755</v>
          </cell>
          <cell r="Q12233">
            <v>1</v>
          </cell>
          <cell r="T12233">
            <v>0</v>
          </cell>
          <cell r="U12233">
            <v>0</v>
          </cell>
          <cell r="V12233">
            <v>0</v>
          </cell>
        </row>
        <row r="12234">
          <cell r="D12234" t="str">
            <v>F.B.I</v>
          </cell>
          <cell r="M12234" t="str">
            <v>﻿Đang hoạt động</v>
          </cell>
          <cell r="N12234">
            <v>42755</v>
          </cell>
          <cell r="Q12234">
            <v>1</v>
          </cell>
          <cell r="T12234">
            <v>0</v>
          </cell>
          <cell r="U12234">
            <v>0</v>
          </cell>
          <cell r="V12234">
            <v>0</v>
          </cell>
        </row>
        <row r="12235">
          <cell r="D12235" t="str">
            <v>GENCASA LONG BIÊN</v>
          </cell>
          <cell r="M12235" t="str">
            <v>﻿Đang hoạt động</v>
          </cell>
          <cell r="N12235">
            <v>42768</v>
          </cell>
          <cell r="Q12235">
            <v>0</v>
          </cell>
          <cell r="T12235">
            <v>0</v>
          </cell>
          <cell r="U12235">
            <v>1</v>
          </cell>
          <cell r="V12235">
            <v>0</v>
          </cell>
        </row>
        <row r="12236">
          <cell r="D12236" t="str">
            <v>GENCASA LONG BIÊN</v>
          </cell>
          <cell r="M12236" t="str">
            <v>﻿Đang hoạt động</v>
          </cell>
          <cell r="N12236">
            <v>42759</v>
          </cell>
          <cell r="Q12236">
            <v>1</v>
          </cell>
          <cell r="T12236">
            <v>0</v>
          </cell>
          <cell r="U12236">
            <v>0</v>
          </cell>
          <cell r="V12236">
            <v>0</v>
          </cell>
        </row>
        <row r="12237">
          <cell r="D12237" t="str">
            <v>F.B.I</v>
          </cell>
          <cell r="M12237" t="str">
            <v>﻿Đang hoạt động</v>
          </cell>
          <cell r="N12237">
            <v>42752</v>
          </cell>
          <cell r="Q12237">
            <v>1</v>
          </cell>
          <cell r="T12237">
            <v>0</v>
          </cell>
          <cell r="U12237">
            <v>0</v>
          </cell>
          <cell r="V12237">
            <v>0</v>
          </cell>
        </row>
        <row r="12238">
          <cell r="D12238" t="str">
            <v>GENCASA LONG BIÊN</v>
          </cell>
          <cell r="M12238" t="str">
            <v>﻿Đang hoạt động</v>
          </cell>
          <cell r="N12238">
            <v>42759</v>
          </cell>
          <cell r="Q12238">
            <v>1</v>
          </cell>
          <cell r="T12238">
            <v>0</v>
          </cell>
          <cell r="U12238">
            <v>0</v>
          </cell>
          <cell r="V12238">
            <v>0</v>
          </cell>
        </row>
        <row r="12239">
          <cell r="D12239" t="str">
            <v>F.B.I</v>
          </cell>
          <cell r="M12239" t="str">
            <v>﻿Đang hoạt động</v>
          </cell>
          <cell r="N12239">
            <v>42752</v>
          </cell>
          <cell r="Q12239">
            <v>1</v>
          </cell>
          <cell r="T12239">
            <v>0</v>
          </cell>
          <cell r="U12239">
            <v>0</v>
          </cell>
          <cell r="V12239">
            <v>0</v>
          </cell>
        </row>
        <row r="12240">
          <cell r="D12240" t="str">
            <v>ALLEGRO</v>
          </cell>
          <cell r="M12240" t="str">
            <v>﻿Đang hoạt động</v>
          </cell>
          <cell r="N12240">
            <v>42752</v>
          </cell>
          <cell r="Q12240">
            <v>1</v>
          </cell>
          <cell r="T12240">
            <v>0</v>
          </cell>
          <cell r="U12240">
            <v>0</v>
          </cell>
          <cell r="V12240">
            <v>0</v>
          </cell>
        </row>
        <row r="12241">
          <cell r="D12241" t="str">
            <v>GENCASA LONG BIÊN</v>
          </cell>
          <cell r="M12241" t="str">
            <v>﻿Đang hoạt động</v>
          </cell>
          <cell r="N12241">
            <v>42759</v>
          </cell>
          <cell r="Q12241">
            <v>1</v>
          </cell>
          <cell r="T12241">
            <v>0</v>
          </cell>
          <cell r="U12241">
            <v>0</v>
          </cell>
          <cell r="V12241">
            <v>0</v>
          </cell>
        </row>
        <row r="12242">
          <cell r="D12242" t="str">
            <v>EIB MIỀN BẮC 1</v>
          </cell>
          <cell r="M12242" t="str">
            <v>﻿Đang hoạt động</v>
          </cell>
          <cell r="N12242">
            <v>42787</v>
          </cell>
          <cell r="Q12242">
            <v>0</v>
          </cell>
          <cell r="T12242">
            <v>0</v>
          </cell>
          <cell r="U12242">
            <v>0</v>
          </cell>
          <cell r="V12242">
            <v>0</v>
          </cell>
        </row>
        <row r="12243">
          <cell r="D12243" t="str">
            <v>GENCASA LONG BIÊN</v>
          </cell>
          <cell r="M12243" t="str">
            <v>﻿Đang hoạt động</v>
          </cell>
          <cell r="N12243">
            <v>42768</v>
          </cell>
          <cell r="Q12243">
            <v>1</v>
          </cell>
          <cell r="T12243">
            <v>0</v>
          </cell>
          <cell r="U12243">
            <v>0</v>
          </cell>
          <cell r="V12243">
            <v>0</v>
          </cell>
        </row>
        <row r="12244">
          <cell r="D12244" t="str">
            <v>THE POWER</v>
          </cell>
          <cell r="M12244" t="str">
            <v>﻿Đang hoạt động</v>
          </cell>
          <cell r="N12244">
            <v>42752</v>
          </cell>
          <cell r="Q12244">
            <v>1</v>
          </cell>
          <cell r="T12244">
            <v>0</v>
          </cell>
          <cell r="U12244">
            <v>0</v>
          </cell>
          <cell r="V12244">
            <v>0</v>
          </cell>
        </row>
        <row r="12245">
          <cell r="D12245" t="str">
            <v>EIB MIỀN BẮC 1</v>
          </cell>
          <cell r="M12245" t="str">
            <v>﻿Đã nghỉ việc</v>
          </cell>
          <cell r="N12245">
            <v>42752</v>
          </cell>
          <cell r="Q12245">
            <v>0</v>
          </cell>
          <cell r="T12245">
            <v>0</v>
          </cell>
          <cell r="U12245">
            <v>0</v>
          </cell>
          <cell r="V12245">
            <v>0</v>
          </cell>
        </row>
        <row r="12246">
          <cell r="D12246" t="str">
            <v>THE CAPITAL</v>
          </cell>
          <cell r="M12246" t="str">
            <v>﻿Đang hoạt động</v>
          </cell>
          <cell r="N12246">
            <v>42752</v>
          </cell>
          <cell r="Q12246">
            <v>0</v>
          </cell>
          <cell r="T12246">
            <v>0</v>
          </cell>
          <cell r="U12246">
            <v>1</v>
          </cell>
          <cell r="V12246">
            <v>0</v>
          </cell>
        </row>
        <row r="12247">
          <cell r="D12247" t="str">
            <v>GENCASA LONG BIÊN</v>
          </cell>
          <cell r="M12247" t="str">
            <v>﻿Đang hoạt động</v>
          </cell>
          <cell r="N12247">
            <v>42752</v>
          </cell>
          <cell r="Q12247">
            <v>1</v>
          </cell>
          <cell r="T12247">
            <v>0</v>
          </cell>
          <cell r="U12247">
            <v>0</v>
          </cell>
          <cell r="V12247">
            <v>0</v>
          </cell>
        </row>
        <row r="12248">
          <cell r="D12248" t="str">
            <v>GENCASA LONG BIÊN</v>
          </cell>
          <cell r="M12248" t="str">
            <v>﻿Đang hoạt động</v>
          </cell>
          <cell r="N12248">
            <v>42752</v>
          </cell>
          <cell r="Q12248">
            <v>1</v>
          </cell>
          <cell r="T12248">
            <v>0</v>
          </cell>
          <cell r="U12248">
            <v>0</v>
          </cell>
          <cell r="V12248">
            <v>0</v>
          </cell>
        </row>
        <row r="12249">
          <cell r="D12249" t="str">
            <v>GENCASA LONG BIÊN</v>
          </cell>
          <cell r="M12249" t="str">
            <v>﻿Đã nghỉ việc</v>
          </cell>
          <cell r="N12249">
            <v>42768</v>
          </cell>
          <cell r="Q12249">
            <v>0</v>
          </cell>
          <cell r="T12249">
            <v>0</v>
          </cell>
          <cell r="U12249">
            <v>0</v>
          </cell>
          <cell r="V12249">
            <v>0</v>
          </cell>
        </row>
        <row r="12250">
          <cell r="D12250" t="str">
            <v>THE POWER</v>
          </cell>
          <cell r="M12250" t="str">
            <v>﻿Đang hoạt động</v>
          </cell>
          <cell r="N12250">
            <v>42752</v>
          </cell>
          <cell r="Q12250">
            <v>1</v>
          </cell>
          <cell r="T12250">
            <v>0</v>
          </cell>
          <cell r="U12250">
            <v>0</v>
          </cell>
          <cell r="V12250">
            <v>0</v>
          </cell>
        </row>
        <row r="12251">
          <cell r="D12251" t="str">
            <v>GENCASA LONG BIÊN</v>
          </cell>
          <cell r="M12251" t="str">
            <v>﻿Đã nghỉ việc</v>
          </cell>
          <cell r="N12251">
            <v>42768</v>
          </cell>
          <cell r="Q12251">
            <v>0</v>
          </cell>
          <cell r="T12251">
            <v>0</v>
          </cell>
          <cell r="U12251">
            <v>0</v>
          </cell>
          <cell r="V12251">
            <v>0</v>
          </cell>
        </row>
        <row r="12252">
          <cell r="D12252" t="str">
            <v>THE CAPITAL</v>
          </cell>
          <cell r="M12252" t="str">
            <v>﻿Đang hoạt động</v>
          </cell>
          <cell r="N12252">
            <v>42752</v>
          </cell>
          <cell r="Q12252">
            <v>1</v>
          </cell>
          <cell r="T12252">
            <v>0</v>
          </cell>
          <cell r="U12252">
            <v>0</v>
          </cell>
          <cell r="V12252">
            <v>0</v>
          </cell>
        </row>
        <row r="12253">
          <cell r="D12253" t="str">
            <v>GREEN DRAGON</v>
          </cell>
          <cell r="M12253" t="str">
            <v>﻿Đang hoạt động</v>
          </cell>
          <cell r="N12253">
            <v>42773</v>
          </cell>
          <cell r="Q12253">
            <v>0</v>
          </cell>
          <cell r="T12253">
            <v>0</v>
          </cell>
          <cell r="U12253">
            <v>1</v>
          </cell>
          <cell r="V12253">
            <v>0</v>
          </cell>
        </row>
        <row r="12254">
          <cell r="D12254" t="str">
            <v>DANANG1</v>
          </cell>
          <cell r="M12254" t="str">
            <v>﻿Đang hoạt động</v>
          </cell>
          <cell r="N12254">
            <v>42752</v>
          </cell>
          <cell r="Q12254">
            <v>1</v>
          </cell>
          <cell r="T12254">
            <v>0</v>
          </cell>
          <cell r="U12254">
            <v>0</v>
          </cell>
          <cell r="V12254">
            <v>0</v>
          </cell>
        </row>
        <row r="12255">
          <cell r="D12255" t="str">
            <v>DANANG1</v>
          </cell>
          <cell r="M12255" t="str">
            <v>﻿Đang hoạt động</v>
          </cell>
          <cell r="N12255">
            <v>42752</v>
          </cell>
          <cell r="Q12255">
            <v>1</v>
          </cell>
          <cell r="T12255">
            <v>0</v>
          </cell>
          <cell r="U12255">
            <v>0</v>
          </cell>
          <cell r="V12255">
            <v>0</v>
          </cell>
        </row>
        <row r="12256">
          <cell r="D12256" t="str">
            <v>DANANG1</v>
          </cell>
          <cell r="M12256" t="str">
            <v>﻿Đang hoạt động</v>
          </cell>
          <cell r="N12256">
            <v>42752</v>
          </cell>
          <cell r="Q12256">
            <v>1</v>
          </cell>
          <cell r="T12256">
            <v>0</v>
          </cell>
          <cell r="U12256">
            <v>0</v>
          </cell>
          <cell r="V12256">
            <v>0</v>
          </cell>
        </row>
        <row r="12257">
          <cell r="D12257" t="str">
            <v>DANANG1</v>
          </cell>
          <cell r="M12257" t="str">
            <v>﻿Đang hoạt động</v>
          </cell>
          <cell r="N12257">
            <v>42752</v>
          </cell>
          <cell r="Q12257">
            <v>1</v>
          </cell>
          <cell r="T12257">
            <v>0</v>
          </cell>
          <cell r="U12257">
            <v>0</v>
          </cell>
          <cell r="V12257">
            <v>0</v>
          </cell>
        </row>
        <row r="12258">
          <cell r="D12258" t="str">
            <v>DANANG1</v>
          </cell>
          <cell r="M12258" t="str">
            <v>﻿Đang hoạt động</v>
          </cell>
          <cell r="N12258">
            <v>42752</v>
          </cell>
          <cell r="Q12258">
            <v>1</v>
          </cell>
          <cell r="T12258">
            <v>0</v>
          </cell>
          <cell r="U12258">
            <v>0</v>
          </cell>
          <cell r="V12258">
            <v>0</v>
          </cell>
        </row>
        <row r="12259">
          <cell r="D12259" t="str">
            <v>GENCASA ĐÀ NẴNG 1</v>
          </cell>
          <cell r="M12259" t="str">
            <v>﻿Đang hoạt động</v>
          </cell>
          <cell r="N12259">
            <v>42752</v>
          </cell>
          <cell r="Q12259">
            <v>1</v>
          </cell>
          <cell r="T12259">
            <v>0</v>
          </cell>
          <cell r="U12259">
            <v>0</v>
          </cell>
          <cell r="V12259">
            <v>0</v>
          </cell>
        </row>
        <row r="12260">
          <cell r="D12260" t="str">
            <v>GENCASA ĐÀ NẴNG 1</v>
          </cell>
          <cell r="M12260" t="str">
            <v>﻿Đang hoạt động</v>
          </cell>
          <cell r="N12260">
            <v>42755</v>
          </cell>
          <cell r="Q12260">
            <v>1</v>
          </cell>
          <cell r="T12260">
            <v>0</v>
          </cell>
          <cell r="U12260">
            <v>0</v>
          </cell>
          <cell r="V12260">
            <v>0</v>
          </cell>
        </row>
        <row r="12261">
          <cell r="D12261" t="str">
            <v>GENCASA ĐÀ NẴNG 1</v>
          </cell>
          <cell r="M12261" t="str">
            <v>﻿Đang hoạt động</v>
          </cell>
          <cell r="N12261">
            <v>42755</v>
          </cell>
          <cell r="Q12261">
            <v>1</v>
          </cell>
          <cell r="T12261">
            <v>0</v>
          </cell>
          <cell r="U12261">
            <v>0</v>
          </cell>
          <cell r="V12261">
            <v>0</v>
          </cell>
        </row>
        <row r="12262">
          <cell r="D12262" t="str">
            <v>GENCASA ĐÀ NẴNG 1</v>
          </cell>
          <cell r="M12262" t="str">
            <v>﻿Đang hoạt động</v>
          </cell>
          <cell r="N12262">
            <v>42755</v>
          </cell>
          <cell r="Q12262">
            <v>1</v>
          </cell>
          <cell r="T12262">
            <v>0</v>
          </cell>
          <cell r="U12262">
            <v>0</v>
          </cell>
          <cell r="V12262">
            <v>0</v>
          </cell>
        </row>
        <row r="12263">
          <cell r="D12263" t="str">
            <v>GENCASA ĐÀ NẴNG 1</v>
          </cell>
          <cell r="M12263" t="str">
            <v>﻿Đang hoạt động</v>
          </cell>
          <cell r="N12263">
            <v>42779</v>
          </cell>
          <cell r="Q12263">
            <v>1</v>
          </cell>
          <cell r="T12263">
            <v>0</v>
          </cell>
          <cell r="U12263">
            <v>0</v>
          </cell>
          <cell r="V12263">
            <v>0</v>
          </cell>
        </row>
        <row r="12264">
          <cell r="M12264" t="str">
            <v>﻿Đang hoạt động</v>
          </cell>
          <cell r="N12264">
            <v>42773</v>
          </cell>
          <cell r="Q12264">
            <v>0</v>
          </cell>
          <cell r="T12264">
            <v>0</v>
          </cell>
          <cell r="U12264">
            <v>0</v>
          </cell>
          <cell r="V12264">
            <v>0</v>
          </cell>
        </row>
        <row r="12265">
          <cell r="M12265" t="str">
            <v>﻿Đang hoạt động</v>
          </cell>
          <cell r="N12265">
            <v>42773</v>
          </cell>
          <cell r="Q12265">
            <v>0</v>
          </cell>
          <cell r="T12265">
            <v>0</v>
          </cell>
          <cell r="U12265">
            <v>0</v>
          </cell>
          <cell r="V12265">
            <v>0</v>
          </cell>
        </row>
        <row r="12266">
          <cell r="M12266" t="str">
            <v>﻿Đang hoạt động</v>
          </cell>
          <cell r="N12266">
            <v>42773</v>
          </cell>
          <cell r="Q12266">
            <v>0</v>
          </cell>
          <cell r="T12266">
            <v>0</v>
          </cell>
          <cell r="U12266">
            <v>0</v>
          </cell>
          <cell r="V12266">
            <v>0</v>
          </cell>
        </row>
        <row r="12267">
          <cell r="M12267" t="str">
            <v>﻿Đang hoạt động</v>
          </cell>
          <cell r="N12267">
            <v>42773</v>
          </cell>
          <cell r="Q12267">
            <v>0</v>
          </cell>
          <cell r="T12267">
            <v>0</v>
          </cell>
          <cell r="U12267">
            <v>0</v>
          </cell>
          <cell r="V12267">
            <v>0</v>
          </cell>
        </row>
        <row r="12268">
          <cell r="M12268" t="str">
            <v>﻿Đang hoạt động</v>
          </cell>
          <cell r="N12268">
            <v>42773</v>
          </cell>
          <cell r="Q12268">
            <v>0</v>
          </cell>
          <cell r="T12268">
            <v>0</v>
          </cell>
          <cell r="U12268">
            <v>0</v>
          </cell>
          <cell r="V12268">
            <v>0</v>
          </cell>
        </row>
        <row r="12269">
          <cell r="M12269" t="str">
            <v>﻿Đang hoạt động</v>
          </cell>
          <cell r="N12269">
            <v>42773</v>
          </cell>
          <cell r="Q12269">
            <v>0</v>
          </cell>
          <cell r="T12269">
            <v>0</v>
          </cell>
          <cell r="U12269">
            <v>0</v>
          </cell>
          <cell r="V12269">
            <v>0</v>
          </cell>
        </row>
        <row r="12270">
          <cell r="D12270" t="str">
            <v>BELIEVE IN FUTURE</v>
          </cell>
          <cell r="M12270" t="str">
            <v>﻿Đang hoạt động</v>
          </cell>
          <cell r="N12270">
            <v>42755</v>
          </cell>
          <cell r="Q12270">
            <v>1</v>
          </cell>
          <cell r="T12270">
            <v>0</v>
          </cell>
          <cell r="U12270">
            <v>0</v>
          </cell>
          <cell r="V12270">
            <v>0</v>
          </cell>
        </row>
        <row r="12271">
          <cell r="D12271" t="str">
            <v>ALLEGRO</v>
          </cell>
          <cell r="M12271" t="str">
            <v>﻿Đang hoạt động</v>
          </cell>
          <cell r="N12271">
            <v>42752</v>
          </cell>
          <cell r="Q12271">
            <v>0</v>
          </cell>
          <cell r="T12271">
            <v>0</v>
          </cell>
          <cell r="U12271">
            <v>1</v>
          </cell>
          <cell r="V12271">
            <v>0</v>
          </cell>
        </row>
        <row r="12272">
          <cell r="D12272" t="str">
            <v>GENCASA NAM ĐỊNH</v>
          </cell>
          <cell r="M12272" t="str">
            <v>﻿Đang hoạt động</v>
          </cell>
          <cell r="N12272">
            <v>42769</v>
          </cell>
          <cell r="Q12272">
            <v>1</v>
          </cell>
          <cell r="T12272">
            <v>0</v>
          </cell>
          <cell r="U12272">
            <v>0</v>
          </cell>
          <cell r="V12272">
            <v>0</v>
          </cell>
        </row>
        <row r="12273">
          <cell r="D12273" t="str">
            <v>GENCASA NAM ĐỊNH</v>
          </cell>
          <cell r="M12273" t="str">
            <v>﻿Đang hoạt động</v>
          </cell>
          <cell r="N12273">
            <v>42769</v>
          </cell>
          <cell r="Q12273">
            <v>1</v>
          </cell>
          <cell r="T12273">
            <v>0</v>
          </cell>
          <cell r="U12273">
            <v>0</v>
          </cell>
          <cell r="V12273">
            <v>0</v>
          </cell>
        </row>
        <row r="12274">
          <cell r="D12274" t="str">
            <v>GENCASA NAM ĐỊNH</v>
          </cell>
          <cell r="M12274" t="str">
            <v>﻿Đang hoạt động</v>
          </cell>
          <cell r="N12274">
            <v>42759</v>
          </cell>
          <cell r="Q12274">
            <v>1</v>
          </cell>
          <cell r="T12274">
            <v>0</v>
          </cell>
          <cell r="U12274">
            <v>0</v>
          </cell>
          <cell r="V12274">
            <v>0</v>
          </cell>
        </row>
        <row r="12275">
          <cell r="D12275" t="str">
            <v>LIB</v>
          </cell>
          <cell r="M12275" t="str">
            <v>﻿Đang hoạt động</v>
          </cell>
          <cell r="N12275">
            <v>42755</v>
          </cell>
          <cell r="Q12275">
            <v>1</v>
          </cell>
          <cell r="T12275">
            <v>0</v>
          </cell>
          <cell r="U12275">
            <v>0</v>
          </cell>
          <cell r="V12275">
            <v>0</v>
          </cell>
        </row>
        <row r="12276">
          <cell r="D12276" t="str">
            <v>GENCASA NAM ĐỊNH</v>
          </cell>
          <cell r="M12276" t="str">
            <v>﻿Đang hoạt động</v>
          </cell>
          <cell r="N12276">
            <v>42773</v>
          </cell>
          <cell r="Q12276">
            <v>1</v>
          </cell>
          <cell r="T12276">
            <v>0</v>
          </cell>
          <cell r="U12276">
            <v>0</v>
          </cell>
          <cell r="V12276">
            <v>0</v>
          </cell>
        </row>
        <row r="12277">
          <cell r="D12277" t="str">
            <v>DIAMOND</v>
          </cell>
          <cell r="M12277" t="str">
            <v>﻿Đang hoạt động</v>
          </cell>
          <cell r="N12277">
            <v>41904</v>
          </cell>
          <cell r="Q12277">
            <v>1</v>
          </cell>
          <cell r="T12277">
            <v>0</v>
          </cell>
          <cell r="U12277">
            <v>0</v>
          </cell>
          <cell r="V12277">
            <v>0</v>
          </cell>
        </row>
        <row r="12278">
          <cell r="D12278" t="str">
            <v>EIB MIỀN NAM 1</v>
          </cell>
          <cell r="M12278" t="str">
            <v>﻿Đang hoạt động</v>
          </cell>
          <cell r="N12278">
            <v>42755</v>
          </cell>
          <cell r="Q12278">
            <v>0</v>
          </cell>
          <cell r="T12278">
            <v>0</v>
          </cell>
          <cell r="U12278">
            <v>0</v>
          </cell>
          <cell r="V12278">
            <v>0</v>
          </cell>
        </row>
        <row r="12279">
          <cell r="D12279" t="str">
            <v>LUCKY STAR</v>
          </cell>
          <cell r="M12279" t="str">
            <v>﻿Đang hoạt động</v>
          </cell>
          <cell r="N12279">
            <v>42755</v>
          </cell>
          <cell r="Q12279">
            <v>1</v>
          </cell>
          <cell r="T12279">
            <v>0</v>
          </cell>
          <cell r="U12279">
            <v>0</v>
          </cell>
          <cell r="V12279">
            <v>0</v>
          </cell>
        </row>
        <row r="12280">
          <cell r="D12280" t="str">
            <v>LUCKY STAR</v>
          </cell>
          <cell r="M12280" t="str">
            <v>﻿Đang hoạt động</v>
          </cell>
          <cell r="N12280">
            <v>42755</v>
          </cell>
          <cell r="Q12280">
            <v>1</v>
          </cell>
          <cell r="T12280">
            <v>0</v>
          </cell>
          <cell r="U12280">
            <v>0</v>
          </cell>
          <cell r="V12280">
            <v>0</v>
          </cell>
        </row>
        <row r="12281">
          <cell r="D12281" t="str">
            <v>LUCKY STAR</v>
          </cell>
          <cell r="M12281" t="str">
            <v>﻿Đang hoạt động</v>
          </cell>
          <cell r="N12281">
            <v>42755</v>
          </cell>
          <cell r="Q12281">
            <v>1</v>
          </cell>
          <cell r="T12281">
            <v>0</v>
          </cell>
          <cell r="U12281">
            <v>0</v>
          </cell>
          <cell r="V12281">
            <v>0</v>
          </cell>
        </row>
        <row r="12282">
          <cell r="D12282" t="str">
            <v>LUCKY STAR</v>
          </cell>
          <cell r="M12282" t="str">
            <v>﻿Đang hoạt động</v>
          </cell>
          <cell r="N12282">
            <v>42755</v>
          </cell>
          <cell r="Q12282">
            <v>1</v>
          </cell>
          <cell r="T12282">
            <v>0</v>
          </cell>
          <cell r="U12282">
            <v>0</v>
          </cell>
          <cell r="V12282">
            <v>0</v>
          </cell>
        </row>
        <row r="12283">
          <cell r="D12283" t="str">
            <v>LUCKY STAR</v>
          </cell>
          <cell r="M12283" t="str">
            <v>﻿Đang hoạt động</v>
          </cell>
          <cell r="N12283">
            <v>42755</v>
          </cell>
          <cell r="Q12283">
            <v>1</v>
          </cell>
          <cell r="T12283">
            <v>0</v>
          </cell>
          <cell r="U12283">
            <v>0</v>
          </cell>
          <cell r="V12283">
            <v>0</v>
          </cell>
        </row>
        <row r="12284">
          <cell r="D12284" t="str">
            <v>LUCKY STAR</v>
          </cell>
          <cell r="M12284" t="str">
            <v>﻿Đang hoạt động</v>
          </cell>
          <cell r="N12284">
            <v>42755</v>
          </cell>
          <cell r="Q12284">
            <v>1</v>
          </cell>
          <cell r="T12284">
            <v>0</v>
          </cell>
          <cell r="U12284">
            <v>0</v>
          </cell>
          <cell r="V12284">
            <v>0</v>
          </cell>
        </row>
        <row r="12285">
          <cell r="D12285" t="str">
            <v>GENCASA NAM ĐỊNH</v>
          </cell>
          <cell r="M12285" t="str">
            <v>﻿Đang hoạt động</v>
          </cell>
          <cell r="N12285">
            <v>42769</v>
          </cell>
          <cell r="Q12285">
            <v>1</v>
          </cell>
          <cell r="T12285">
            <v>0</v>
          </cell>
          <cell r="U12285">
            <v>0</v>
          </cell>
          <cell r="V12285">
            <v>0</v>
          </cell>
        </row>
        <row r="12286">
          <cell r="D12286" t="str">
            <v>LUCKY STAR</v>
          </cell>
          <cell r="M12286" t="str">
            <v>﻿Đang hoạt động</v>
          </cell>
          <cell r="N12286">
            <v>42755</v>
          </cell>
          <cell r="Q12286">
            <v>1</v>
          </cell>
          <cell r="T12286">
            <v>0</v>
          </cell>
          <cell r="U12286">
            <v>0</v>
          </cell>
          <cell r="V12286">
            <v>0</v>
          </cell>
        </row>
        <row r="12287">
          <cell r="D12287" t="str">
            <v>GENCASA NAM ĐỊNH</v>
          </cell>
          <cell r="M12287" t="str">
            <v>﻿Đang hoạt động</v>
          </cell>
          <cell r="N12287">
            <v>42759</v>
          </cell>
          <cell r="Q12287">
            <v>1</v>
          </cell>
          <cell r="T12287">
            <v>0</v>
          </cell>
          <cell r="U12287">
            <v>0</v>
          </cell>
          <cell r="V12287">
            <v>0</v>
          </cell>
        </row>
        <row r="12288">
          <cell r="D12288" t="str">
            <v>GENCASA TÂN PHÚ</v>
          </cell>
          <cell r="M12288" t="str">
            <v>﻿Đang hoạt động</v>
          </cell>
          <cell r="N12288">
            <v>42755</v>
          </cell>
          <cell r="Q12288">
            <v>1</v>
          </cell>
          <cell r="T12288">
            <v>0</v>
          </cell>
          <cell r="U12288">
            <v>0</v>
          </cell>
          <cell r="V12288">
            <v>0</v>
          </cell>
        </row>
        <row r="12289">
          <cell r="D12289" t="str">
            <v>LUCKY STAR</v>
          </cell>
          <cell r="M12289" t="str">
            <v>﻿Đang hoạt động</v>
          </cell>
          <cell r="N12289">
            <v>42755</v>
          </cell>
          <cell r="Q12289">
            <v>1</v>
          </cell>
          <cell r="T12289">
            <v>0</v>
          </cell>
          <cell r="U12289">
            <v>0</v>
          </cell>
          <cell r="V12289">
            <v>0</v>
          </cell>
        </row>
        <row r="12290">
          <cell r="D12290" t="str">
            <v>GENCASA NAM ĐỊNH</v>
          </cell>
          <cell r="M12290" t="str">
            <v>﻿Đang hoạt động</v>
          </cell>
          <cell r="N12290">
            <v>42759</v>
          </cell>
          <cell r="Q12290">
            <v>1</v>
          </cell>
          <cell r="T12290">
            <v>0</v>
          </cell>
          <cell r="U12290">
            <v>0</v>
          </cell>
          <cell r="V12290">
            <v>0</v>
          </cell>
        </row>
        <row r="12291">
          <cell r="D12291" t="str">
            <v>LONG XUYÊN</v>
          </cell>
          <cell r="M12291" t="str">
            <v>﻿Đang hoạt động</v>
          </cell>
          <cell r="N12291">
            <v>42755</v>
          </cell>
          <cell r="Q12291">
            <v>1</v>
          </cell>
          <cell r="T12291">
            <v>0</v>
          </cell>
          <cell r="U12291">
            <v>0</v>
          </cell>
          <cell r="V12291">
            <v>0</v>
          </cell>
        </row>
        <row r="12292">
          <cell r="D12292" t="str">
            <v>COT GENCASA</v>
          </cell>
          <cell r="M12292" t="str">
            <v>﻿Đang hoạt động</v>
          </cell>
          <cell r="N12292">
            <v>42787</v>
          </cell>
          <cell r="Q12292">
            <v>1</v>
          </cell>
          <cell r="T12292">
            <v>0</v>
          </cell>
          <cell r="U12292">
            <v>0</v>
          </cell>
          <cell r="V12292">
            <v>0</v>
          </cell>
        </row>
        <row r="12293">
          <cell r="D12293" t="str">
            <v>BELIEVE IN FUTURE</v>
          </cell>
          <cell r="M12293" t="str">
            <v>﻿Đang hoạt động</v>
          </cell>
          <cell r="N12293">
            <v>42755</v>
          </cell>
          <cell r="Q12293">
            <v>1</v>
          </cell>
          <cell r="T12293">
            <v>0</v>
          </cell>
          <cell r="U12293">
            <v>0</v>
          </cell>
          <cell r="V12293">
            <v>0</v>
          </cell>
        </row>
        <row r="12294">
          <cell r="D12294" t="str">
            <v>THE POWER</v>
          </cell>
          <cell r="M12294" t="str">
            <v>﻿Tạm đình chỉ</v>
          </cell>
          <cell r="N12294">
            <v>41890</v>
          </cell>
          <cell r="Q12294">
            <v>0</v>
          </cell>
          <cell r="T12294">
            <v>0</v>
          </cell>
          <cell r="U12294">
            <v>0</v>
          </cell>
          <cell r="V12294">
            <v>1</v>
          </cell>
        </row>
        <row r="12295">
          <cell r="D12295" t="str">
            <v>THE SKY</v>
          </cell>
          <cell r="M12295" t="str">
            <v>﻿Đang hoạt động</v>
          </cell>
          <cell r="N12295">
            <v>42786</v>
          </cell>
          <cell r="Q12295">
            <v>1</v>
          </cell>
          <cell r="T12295">
            <v>0</v>
          </cell>
          <cell r="U12295">
            <v>0</v>
          </cell>
          <cell r="V12295">
            <v>0</v>
          </cell>
        </row>
        <row r="12296">
          <cell r="D12296" t="str">
            <v>LONG XUYÊN</v>
          </cell>
          <cell r="M12296" t="str">
            <v>﻿Đang hoạt động</v>
          </cell>
          <cell r="N12296">
            <v>42755</v>
          </cell>
          <cell r="Q12296">
            <v>1</v>
          </cell>
          <cell r="T12296">
            <v>0</v>
          </cell>
          <cell r="U12296">
            <v>0</v>
          </cell>
          <cell r="V12296">
            <v>0</v>
          </cell>
        </row>
        <row r="12297">
          <cell r="D12297" t="str">
            <v>REDBULL</v>
          </cell>
          <cell r="M12297" t="str">
            <v>﻿Đang hoạt động</v>
          </cell>
          <cell r="N12297">
            <v>42759</v>
          </cell>
          <cell r="Q12297">
            <v>1</v>
          </cell>
          <cell r="T12297">
            <v>0</v>
          </cell>
          <cell r="U12297">
            <v>0</v>
          </cell>
          <cell r="V12297">
            <v>0</v>
          </cell>
        </row>
        <row r="12298">
          <cell r="D12298" t="str">
            <v>LONG XUYÊN</v>
          </cell>
          <cell r="M12298" t="str">
            <v>﻿Đang hoạt động</v>
          </cell>
          <cell r="N12298">
            <v>42755</v>
          </cell>
          <cell r="Q12298">
            <v>1</v>
          </cell>
          <cell r="T12298">
            <v>0</v>
          </cell>
          <cell r="U12298">
            <v>0</v>
          </cell>
          <cell r="V12298">
            <v>0</v>
          </cell>
        </row>
        <row r="12299">
          <cell r="D12299" t="str">
            <v>THE POWER</v>
          </cell>
          <cell r="M12299" t="str">
            <v>﻿Đang hoạt động</v>
          </cell>
          <cell r="N12299">
            <v>41891</v>
          </cell>
          <cell r="Q12299">
            <v>0</v>
          </cell>
          <cell r="T12299">
            <v>0</v>
          </cell>
          <cell r="U12299">
            <v>1</v>
          </cell>
          <cell r="V12299">
            <v>0</v>
          </cell>
        </row>
        <row r="12300">
          <cell r="D12300" t="str">
            <v>GENCASA NAM ĐỊNH</v>
          </cell>
          <cell r="M12300" t="str">
            <v>﻿Đang hoạt động</v>
          </cell>
          <cell r="N12300">
            <v>42794</v>
          </cell>
          <cell r="Q12300">
            <v>1</v>
          </cell>
          <cell r="T12300">
            <v>0</v>
          </cell>
          <cell r="U12300">
            <v>0</v>
          </cell>
          <cell r="V12300">
            <v>0</v>
          </cell>
        </row>
        <row r="12301">
          <cell r="D12301" t="str">
            <v>REDBULL</v>
          </cell>
          <cell r="M12301" t="str">
            <v>﻿Đang hoạt động</v>
          </cell>
          <cell r="N12301">
            <v>42759</v>
          </cell>
          <cell r="Q12301">
            <v>1</v>
          </cell>
          <cell r="T12301">
            <v>0</v>
          </cell>
          <cell r="U12301">
            <v>0</v>
          </cell>
          <cell r="V12301">
            <v>0</v>
          </cell>
        </row>
        <row r="12302">
          <cell r="D12302" t="str">
            <v>GENCASA THÁI BÌNH</v>
          </cell>
          <cell r="M12302" t="str">
            <v>﻿Đang hoạt động</v>
          </cell>
          <cell r="N12302">
            <v>42755</v>
          </cell>
          <cell r="Q12302">
            <v>1</v>
          </cell>
          <cell r="T12302">
            <v>0</v>
          </cell>
          <cell r="U12302">
            <v>0</v>
          </cell>
          <cell r="V12302">
            <v>0</v>
          </cell>
        </row>
        <row r="12303">
          <cell r="D12303" t="str">
            <v>THE QUEEN</v>
          </cell>
          <cell r="M12303" t="str">
            <v>﻿Đang hoạt động</v>
          </cell>
          <cell r="N12303">
            <v>42787</v>
          </cell>
          <cell r="Q12303">
            <v>1</v>
          </cell>
          <cell r="T12303">
            <v>0</v>
          </cell>
          <cell r="U12303">
            <v>0</v>
          </cell>
          <cell r="V12303">
            <v>0</v>
          </cell>
        </row>
        <row r="12304">
          <cell r="D12304" t="str">
            <v>GENCASA THÁI BÌNH</v>
          </cell>
          <cell r="M12304" t="str">
            <v>﻿Đang hoạt động</v>
          </cell>
          <cell r="N12304">
            <v>42755</v>
          </cell>
          <cell r="Q12304">
            <v>1</v>
          </cell>
          <cell r="T12304">
            <v>0</v>
          </cell>
          <cell r="U12304">
            <v>0</v>
          </cell>
          <cell r="V12304">
            <v>0</v>
          </cell>
        </row>
        <row r="12305">
          <cell r="D12305" t="str">
            <v>SUNFLOWER</v>
          </cell>
          <cell r="M12305" t="str">
            <v>﻿Đang hoạt động</v>
          </cell>
          <cell r="N12305">
            <v>42759</v>
          </cell>
          <cell r="Q12305">
            <v>1</v>
          </cell>
          <cell r="T12305">
            <v>0</v>
          </cell>
          <cell r="U12305">
            <v>0</v>
          </cell>
          <cell r="V12305">
            <v>0</v>
          </cell>
        </row>
        <row r="12306">
          <cell r="D12306" t="str">
            <v>GENCASA THÁI BÌNH</v>
          </cell>
          <cell r="M12306" t="str">
            <v>﻿Đang hoạt động</v>
          </cell>
          <cell r="N12306">
            <v>42755</v>
          </cell>
          <cell r="Q12306">
            <v>1</v>
          </cell>
          <cell r="T12306">
            <v>0</v>
          </cell>
          <cell r="U12306">
            <v>0</v>
          </cell>
          <cell r="V12306">
            <v>0</v>
          </cell>
        </row>
        <row r="12307">
          <cell r="D12307" t="str">
            <v>GENCASA THÁI BÌNH</v>
          </cell>
          <cell r="M12307" t="str">
            <v>﻿Đang hoạt động</v>
          </cell>
          <cell r="N12307">
            <v>42794</v>
          </cell>
          <cell r="Q12307">
            <v>1</v>
          </cell>
          <cell r="T12307">
            <v>0</v>
          </cell>
          <cell r="U12307">
            <v>0</v>
          </cell>
          <cell r="V12307">
            <v>0</v>
          </cell>
        </row>
        <row r="12308">
          <cell r="D12308" t="str">
            <v>GENCASA THÁI BÌNH</v>
          </cell>
          <cell r="M12308" t="str">
            <v>﻿Đang hoạt động</v>
          </cell>
          <cell r="N12308">
            <v>42755</v>
          </cell>
          <cell r="Q12308">
            <v>1</v>
          </cell>
          <cell r="T12308">
            <v>0</v>
          </cell>
          <cell r="U12308">
            <v>0</v>
          </cell>
          <cell r="V12308">
            <v>0</v>
          </cell>
        </row>
        <row r="12309">
          <cell r="D12309" t="str">
            <v>GENCASA THÁI BÌNH</v>
          </cell>
          <cell r="M12309" t="str">
            <v>﻿Đang hoạt động</v>
          </cell>
          <cell r="N12309">
            <v>42755</v>
          </cell>
          <cell r="Q12309">
            <v>1</v>
          </cell>
          <cell r="T12309">
            <v>0</v>
          </cell>
          <cell r="U12309">
            <v>0</v>
          </cell>
          <cell r="V12309">
            <v>0</v>
          </cell>
        </row>
        <row r="12310">
          <cell r="D12310" t="str">
            <v>GENCASA NAM ĐỊNH</v>
          </cell>
          <cell r="M12310" t="str">
            <v>﻿Đang hoạt động</v>
          </cell>
          <cell r="N12310">
            <v>42794</v>
          </cell>
          <cell r="Q12310">
            <v>1</v>
          </cell>
          <cell r="T12310">
            <v>0</v>
          </cell>
          <cell r="U12310">
            <v>0</v>
          </cell>
          <cell r="V12310">
            <v>0</v>
          </cell>
        </row>
        <row r="12311">
          <cell r="D12311" t="str">
            <v>TCA TEAM</v>
          </cell>
          <cell r="M12311" t="str">
            <v>﻿Đang hoạt động</v>
          </cell>
          <cell r="N12311">
            <v>42758</v>
          </cell>
          <cell r="Q12311">
            <v>0</v>
          </cell>
          <cell r="T12311">
            <v>0</v>
          </cell>
          <cell r="U12311">
            <v>0</v>
          </cell>
          <cell r="V12311">
            <v>0</v>
          </cell>
        </row>
        <row r="12312">
          <cell r="D12312" t="str">
            <v>GENCASA NAM ĐỊNH</v>
          </cell>
          <cell r="M12312" t="str">
            <v>﻿Đang hoạt động</v>
          </cell>
          <cell r="N12312">
            <v>42769</v>
          </cell>
          <cell r="Q12312">
            <v>1</v>
          </cell>
          <cell r="T12312">
            <v>0</v>
          </cell>
          <cell r="U12312">
            <v>0</v>
          </cell>
          <cell r="V12312">
            <v>0</v>
          </cell>
        </row>
        <row r="12313">
          <cell r="D12313" t="str">
            <v>TCA TEAM</v>
          </cell>
          <cell r="M12313" t="str">
            <v>﻿Đang hoạt động</v>
          </cell>
          <cell r="N12313">
            <v>42758</v>
          </cell>
          <cell r="Q12313">
            <v>0</v>
          </cell>
          <cell r="T12313">
            <v>0</v>
          </cell>
          <cell r="U12313">
            <v>0</v>
          </cell>
          <cell r="V12313">
            <v>0</v>
          </cell>
        </row>
        <row r="12314">
          <cell r="D12314" t="str">
            <v>TCB NORTH</v>
          </cell>
          <cell r="M12314" t="str">
            <v>﻿Đang hoạt động</v>
          </cell>
          <cell r="N12314">
            <v>41887</v>
          </cell>
          <cell r="Q12314">
            <v>0</v>
          </cell>
          <cell r="T12314">
            <v>0</v>
          </cell>
          <cell r="U12314">
            <v>0</v>
          </cell>
          <cell r="V12314">
            <v>0</v>
          </cell>
        </row>
        <row r="12315">
          <cell r="D12315" t="str">
            <v>GENCASA NAM ĐỊNH</v>
          </cell>
          <cell r="M12315" t="str">
            <v>﻿Đang hoạt động</v>
          </cell>
          <cell r="N12315">
            <v>42787</v>
          </cell>
          <cell r="Q12315">
            <v>1</v>
          </cell>
          <cell r="T12315">
            <v>0</v>
          </cell>
          <cell r="U12315">
            <v>0</v>
          </cell>
          <cell r="V12315">
            <v>0</v>
          </cell>
        </row>
        <row r="12316">
          <cell r="D12316" t="str">
            <v>TCA TEAM</v>
          </cell>
          <cell r="M12316" t="str">
            <v>﻿Đang hoạt động</v>
          </cell>
          <cell r="N12316">
            <v>42758</v>
          </cell>
          <cell r="Q12316">
            <v>0</v>
          </cell>
          <cell r="T12316">
            <v>0</v>
          </cell>
          <cell r="U12316">
            <v>0</v>
          </cell>
          <cell r="V12316">
            <v>0</v>
          </cell>
        </row>
        <row r="12317">
          <cell r="D12317" t="str">
            <v>TCA TEAM</v>
          </cell>
          <cell r="M12317" t="str">
            <v>﻿Đang hoạt động</v>
          </cell>
          <cell r="N12317">
            <v>42758</v>
          </cell>
          <cell r="Q12317">
            <v>0</v>
          </cell>
          <cell r="T12317">
            <v>0</v>
          </cell>
          <cell r="U12317">
            <v>0</v>
          </cell>
          <cell r="V12317">
            <v>0</v>
          </cell>
        </row>
        <row r="12318">
          <cell r="D12318" t="str">
            <v>GENCASA NGHỆ AN</v>
          </cell>
          <cell r="M12318" t="str">
            <v>﻿Đang hoạt động</v>
          </cell>
          <cell r="N12318">
            <v>42759</v>
          </cell>
          <cell r="Q12318">
            <v>1</v>
          </cell>
          <cell r="T12318">
            <v>0</v>
          </cell>
          <cell r="U12318">
            <v>0</v>
          </cell>
          <cell r="V12318">
            <v>0</v>
          </cell>
        </row>
        <row r="12319">
          <cell r="D12319" t="str">
            <v>TCA TEAM</v>
          </cell>
          <cell r="M12319" t="str">
            <v>﻿Đang hoạt động</v>
          </cell>
          <cell r="N12319">
            <v>42758</v>
          </cell>
          <cell r="Q12319">
            <v>0</v>
          </cell>
          <cell r="T12319">
            <v>0</v>
          </cell>
          <cell r="U12319">
            <v>0</v>
          </cell>
          <cell r="V12319">
            <v>0</v>
          </cell>
        </row>
        <row r="12320">
          <cell r="D12320" t="str">
            <v>TCA TEAM</v>
          </cell>
          <cell r="M12320" t="str">
            <v>﻿Đang hoạt động</v>
          </cell>
          <cell r="N12320">
            <v>42758</v>
          </cell>
          <cell r="Q12320">
            <v>0</v>
          </cell>
          <cell r="T12320">
            <v>0</v>
          </cell>
          <cell r="U12320">
            <v>0</v>
          </cell>
          <cell r="V12320">
            <v>0</v>
          </cell>
        </row>
        <row r="12321">
          <cell r="D12321" t="str">
            <v>TCA TEAM</v>
          </cell>
          <cell r="M12321" t="str">
            <v>﻿Đang hoạt động</v>
          </cell>
          <cell r="N12321">
            <v>42758</v>
          </cell>
          <cell r="Q12321">
            <v>0</v>
          </cell>
          <cell r="T12321">
            <v>0</v>
          </cell>
          <cell r="U12321">
            <v>0</v>
          </cell>
          <cell r="V12321">
            <v>0</v>
          </cell>
        </row>
        <row r="12322">
          <cell r="D12322" t="str">
            <v>TCA TEAM</v>
          </cell>
          <cell r="M12322" t="str">
            <v>﻿Đang hoạt động</v>
          </cell>
          <cell r="N12322">
            <v>42758</v>
          </cell>
          <cell r="Q12322">
            <v>0</v>
          </cell>
          <cell r="T12322">
            <v>0</v>
          </cell>
          <cell r="U12322">
            <v>0</v>
          </cell>
          <cell r="V12322">
            <v>0</v>
          </cell>
        </row>
        <row r="12323">
          <cell r="D12323" t="str">
            <v>TCA TEAM</v>
          </cell>
          <cell r="M12323" t="str">
            <v>﻿Đang hoạt động</v>
          </cell>
          <cell r="N12323">
            <v>42758</v>
          </cell>
          <cell r="Q12323">
            <v>0</v>
          </cell>
          <cell r="T12323">
            <v>0</v>
          </cell>
          <cell r="U12323">
            <v>0</v>
          </cell>
          <cell r="V12323">
            <v>0</v>
          </cell>
        </row>
        <row r="12324">
          <cell r="D12324" t="str">
            <v>GENCASA NAM ĐỊNH</v>
          </cell>
          <cell r="M12324" t="str">
            <v>﻿Đang hoạt động</v>
          </cell>
          <cell r="N12324">
            <v>42786</v>
          </cell>
          <cell r="Q12324">
            <v>1</v>
          </cell>
          <cell r="T12324">
            <v>0</v>
          </cell>
          <cell r="U12324">
            <v>0</v>
          </cell>
          <cell r="V12324">
            <v>0</v>
          </cell>
        </row>
        <row r="12325">
          <cell r="D12325" t="str">
            <v>GENCASA NAM ĐỊNH</v>
          </cell>
          <cell r="M12325" t="str">
            <v>﻿Đang hoạt động</v>
          </cell>
          <cell r="N12325">
            <v>42786</v>
          </cell>
          <cell r="Q12325">
            <v>1</v>
          </cell>
          <cell r="T12325">
            <v>0</v>
          </cell>
          <cell r="U12325">
            <v>0</v>
          </cell>
          <cell r="V12325">
            <v>0</v>
          </cell>
        </row>
        <row r="12326">
          <cell r="D12326" t="str">
            <v>GENCASA NGHỆ AN</v>
          </cell>
          <cell r="M12326" t="str">
            <v>﻿Đang hoạt động</v>
          </cell>
          <cell r="N12326">
            <v>42768</v>
          </cell>
          <cell r="Q12326">
            <v>1</v>
          </cell>
          <cell r="T12326">
            <v>0</v>
          </cell>
          <cell r="U12326">
            <v>0</v>
          </cell>
          <cell r="V12326">
            <v>0</v>
          </cell>
        </row>
        <row r="12327">
          <cell r="D12327" t="str">
            <v>GENCASA NAM ĐỊNH</v>
          </cell>
          <cell r="M12327" t="str">
            <v>﻿Đang hoạt động</v>
          </cell>
          <cell r="N12327">
            <v>42759</v>
          </cell>
          <cell r="Q12327">
            <v>1</v>
          </cell>
          <cell r="T12327">
            <v>0</v>
          </cell>
          <cell r="U12327">
            <v>0</v>
          </cell>
          <cell r="V12327">
            <v>0</v>
          </cell>
        </row>
        <row r="12328">
          <cell r="D12328" t="str">
            <v>TCA TEAM</v>
          </cell>
          <cell r="M12328" t="str">
            <v>﻿Đang hoạt động</v>
          </cell>
          <cell r="N12328">
            <v>42758</v>
          </cell>
          <cell r="Q12328">
            <v>0</v>
          </cell>
          <cell r="T12328">
            <v>0</v>
          </cell>
          <cell r="U12328">
            <v>0</v>
          </cell>
          <cell r="V12328">
            <v>0</v>
          </cell>
        </row>
        <row r="12329">
          <cell r="D12329" t="str">
            <v>GENCASA NGHỆ AN</v>
          </cell>
          <cell r="M12329" t="str">
            <v>﻿Đang hoạt động</v>
          </cell>
          <cell r="N12329">
            <v>42759</v>
          </cell>
          <cell r="Q12329">
            <v>1</v>
          </cell>
          <cell r="T12329">
            <v>0</v>
          </cell>
          <cell r="U12329">
            <v>0</v>
          </cell>
          <cell r="V12329">
            <v>0</v>
          </cell>
        </row>
        <row r="12330">
          <cell r="D12330" t="str">
            <v>GENCASA NAM ĐỊNH</v>
          </cell>
          <cell r="M12330" t="str">
            <v>﻿Đang hoạt động</v>
          </cell>
          <cell r="N12330">
            <v>42759</v>
          </cell>
          <cell r="Q12330">
            <v>1</v>
          </cell>
          <cell r="T12330">
            <v>0</v>
          </cell>
          <cell r="U12330">
            <v>0</v>
          </cell>
          <cell r="V12330">
            <v>0</v>
          </cell>
        </row>
        <row r="12331">
          <cell r="D12331" t="str">
            <v>GENCASA NGHỆ AN</v>
          </cell>
          <cell r="M12331" t="str">
            <v>﻿Đang hoạt động</v>
          </cell>
          <cell r="N12331">
            <v>42759</v>
          </cell>
          <cell r="Q12331">
            <v>0</v>
          </cell>
          <cell r="T12331">
            <v>0</v>
          </cell>
          <cell r="U12331">
            <v>1</v>
          </cell>
          <cell r="V12331">
            <v>0</v>
          </cell>
        </row>
        <row r="12332">
          <cell r="D12332" t="str">
            <v>TCB NORTH</v>
          </cell>
          <cell r="M12332" t="str">
            <v>﻿Đang hoạt động</v>
          </cell>
          <cell r="N12332">
            <v>42760</v>
          </cell>
          <cell r="Q12332">
            <v>0</v>
          </cell>
          <cell r="T12332">
            <v>0</v>
          </cell>
          <cell r="U12332">
            <v>0</v>
          </cell>
          <cell r="V12332">
            <v>0</v>
          </cell>
        </row>
        <row r="12333">
          <cell r="D12333" t="str">
            <v>GENCASA NAM ĐỊNH</v>
          </cell>
          <cell r="M12333" t="str">
            <v>﻿Đang hoạt động</v>
          </cell>
          <cell r="N12333">
            <v>42769</v>
          </cell>
          <cell r="Q12333">
            <v>1</v>
          </cell>
          <cell r="T12333">
            <v>0</v>
          </cell>
          <cell r="U12333">
            <v>0</v>
          </cell>
          <cell r="V12333">
            <v>0</v>
          </cell>
        </row>
        <row r="12334">
          <cell r="D12334" t="str">
            <v>GENCASA NGHỆ AN</v>
          </cell>
          <cell r="M12334" t="str">
            <v>﻿Đang hoạt động</v>
          </cell>
          <cell r="N12334">
            <v>42768</v>
          </cell>
          <cell r="Q12334">
            <v>1</v>
          </cell>
          <cell r="T12334">
            <v>0</v>
          </cell>
          <cell r="U12334">
            <v>0</v>
          </cell>
          <cell r="V12334">
            <v>0</v>
          </cell>
        </row>
        <row r="12335">
          <cell r="D12335" t="str">
            <v>REDBULL</v>
          </cell>
          <cell r="M12335" t="str">
            <v>﻿Đang hoạt động</v>
          </cell>
          <cell r="N12335">
            <v>42759</v>
          </cell>
          <cell r="Q12335">
            <v>0</v>
          </cell>
          <cell r="T12335">
            <v>0</v>
          </cell>
          <cell r="U12335">
            <v>1</v>
          </cell>
          <cell r="V12335">
            <v>0</v>
          </cell>
        </row>
        <row r="12336">
          <cell r="D12336" t="str">
            <v>GENCASA NGHỆ AN</v>
          </cell>
          <cell r="M12336" t="str">
            <v>﻿Đang hoạt động</v>
          </cell>
          <cell r="N12336">
            <v>42786</v>
          </cell>
          <cell r="Q12336">
            <v>1</v>
          </cell>
          <cell r="T12336">
            <v>0</v>
          </cell>
          <cell r="U12336">
            <v>0</v>
          </cell>
          <cell r="V12336">
            <v>0</v>
          </cell>
        </row>
        <row r="12337">
          <cell r="D12337" t="str">
            <v>REDBULL</v>
          </cell>
          <cell r="M12337" t="str">
            <v>﻿Đang hoạt động</v>
          </cell>
          <cell r="N12337">
            <v>42759</v>
          </cell>
          <cell r="Q12337">
            <v>1</v>
          </cell>
          <cell r="T12337">
            <v>0</v>
          </cell>
          <cell r="U12337">
            <v>0</v>
          </cell>
          <cell r="V12337">
            <v>0</v>
          </cell>
        </row>
        <row r="12338">
          <cell r="D12338" t="str">
            <v>REDBULL</v>
          </cell>
          <cell r="M12338" t="str">
            <v>﻿Đang hoạt động</v>
          </cell>
          <cell r="N12338">
            <v>42759</v>
          </cell>
          <cell r="Q12338">
            <v>1</v>
          </cell>
          <cell r="T12338">
            <v>0</v>
          </cell>
          <cell r="U12338">
            <v>0</v>
          </cell>
          <cell r="V12338">
            <v>0</v>
          </cell>
        </row>
        <row r="12339">
          <cell r="D12339" t="str">
            <v>REDBULL</v>
          </cell>
          <cell r="M12339" t="str">
            <v>﻿Đang hoạt động</v>
          </cell>
          <cell r="N12339">
            <v>42759</v>
          </cell>
          <cell r="Q12339">
            <v>1</v>
          </cell>
          <cell r="T12339">
            <v>0</v>
          </cell>
          <cell r="U12339">
            <v>0</v>
          </cell>
          <cell r="V12339">
            <v>0</v>
          </cell>
        </row>
        <row r="12340">
          <cell r="D12340" t="str">
            <v>THE CAPITAL</v>
          </cell>
          <cell r="M12340" t="str">
            <v>﻿Đang hoạt động</v>
          </cell>
          <cell r="N12340">
            <v>42759</v>
          </cell>
          <cell r="Q12340">
            <v>1</v>
          </cell>
          <cell r="T12340">
            <v>0</v>
          </cell>
          <cell r="U12340">
            <v>0</v>
          </cell>
          <cell r="V12340">
            <v>0</v>
          </cell>
        </row>
        <row r="12341">
          <cell r="D12341" t="str">
            <v>GENCASA BÀ RỊA</v>
          </cell>
          <cell r="M12341" t="str">
            <v>﻿Đang hoạt động</v>
          </cell>
          <cell r="N12341">
            <v>42755</v>
          </cell>
          <cell r="Q12341">
            <v>1</v>
          </cell>
          <cell r="T12341">
            <v>0</v>
          </cell>
          <cell r="U12341">
            <v>0</v>
          </cell>
          <cell r="V12341">
            <v>0</v>
          </cell>
        </row>
        <row r="12342">
          <cell r="D12342" t="str">
            <v>GENCASA BÀ RỊA</v>
          </cell>
          <cell r="M12342" t="str">
            <v>﻿Đang hoạt động</v>
          </cell>
          <cell r="N12342">
            <v>42755</v>
          </cell>
          <cell r="Q12342">
            <v>1</v>
          </cell>
          <cell r="T12342">
            <v>0</v>
          </cell>
          <cell r="U12342">
            <v>0</v>
          </cell>
          <cell r="V12342">
            <v>0</v>
          </cell>
        </row>
        <row r="12343">
          <cell r="D12343" t="str">
            <v>GENCASA BÀ RỊA</v>
          </cell>
          <cell r="M12343" t="str">
            <v>﻿Đang hoạt động</v>
          </cell>
          <cell r="N12343">
            <v>42755</v>
          </cell>
          <cell r="Q12343">
            <v>1</v>
          </cell>
          <cell r="T12343">
            <v>0</v>
          </cell>
          <cell r="U12343">
            <v>0</v>
          </cell>
          <cell r="V12343">
            <v>0</v>
          </cell>
        </row>
        <row r="12344">
          <cell r="D12344" t="str">
            <v>GENCASA BÀ RỊA</v>
          </cell>
          <cell r="M12344" t="str">
            <v>﻿Đang hoạt động</v>
          </cell>
          <cell r="N12344">
            <v>42755</v>
          </cell>
          <cell r="Q12344">
            <v>1</v>
          </cell>
          <cell r="T12344">
            <v>0</v>
          </cell>
          <cell r="U12344">
            <v>0</v>
          </cell>
          <cell r="V12344">
            <v>0</v>
          </cell>
        </row>
        <row r="12345">
          <cell r="D12345" t="str">
            <v>GENCASA BÀ RỊA</v>
          </cell>
          <cell r="M12345" t="str">
            <v>﻿Đang hoạt động</v>
          </cell>
          <cell r="N12345">
            <v>42755</v>
          </cell>
          <cell r="Q12345">
            <v>1</v>
          </cell>
          <cell r="T12345">
            <v>0</v>
          </cell>
          <cell r="U12345">
            <v>0</v>
          </cell>
          <cell r="V12345">
            <v>0</v>
          </cell>
        </row>
        <row r="12346">
          <cell r="D12346" t="str">
            <v>TCA TEAM</v>
          </cell>
          <cell r="M12346" t="str">
            <v>﻿Đang hoạt động</v>
          </cell>
          <cell r="N12346">
            <v>42758</v>
          </cell>
          <cell r="Q12346">
            <v>0</v>
          </cell>
          <cell r="T12346">
            <v>0</v>
          </cell>
          <cell r="U12346">
            <v>0</v>
          </cell>
          <cell r="V12346">
            <v>0</v>
          </cell>
        </row>
        <row r="12347">
          <cell r="D12347" t="str">
            <v>CMG Hà Nội</v>
          </cell>
          <cell r="M12347" t="str">
            <v>﻿Đã nghỉ việc</v>
          </cell>
          <cell r="N12347">
            <v>42748</v>
          </cell>
          <cell r="Q12347">
            <v>0</v>
          </cell>
          <cell r="T12347">
            <v>0</v>
          </cell>
          <cell r="U12347">
            <v>0</v>
          </cell>
          <cell r="V12347">
            <v>0</v>
          </cell>
        </row>
        <row r="12348">
          <cell r="D12348" t="str">
            <v>CMG Hà Nội</v>
          </cell>
          <cell r="M12348" t="str">
            <v>﻿Đang hoạt động</v>
          </cell>
          <cell r="N12348">
            <v>42748</v>
          </cell>
          <cell r="Q12348">
            <v>0</v>
          </cell>
          <cell r="T12348">
            <v>0</v>
          </cell>
          <cell r="U12348">
            <v>0</v>
          </cell>
          <cell r="V12348">
            <v>0</v>
          </cell>
        </row>
        <row r="12349">
          <cell r="D12349" t="str">
            <v>CMG Hà Nội</v>
          </cell>
          <cell r="M12349" t="str">
            <v>﻿Đang hoạt động</v>
          </cell>
          <cell r="N12349">
            <v>42748</v>
          </cell>
          <cell r="Q12349">
            <v>0</v>
          </cell>
          <cell r="T12349">
            <v>0</v>
          </cell>
          <cell r="U12349">
            <v>0</v>
          </cell>
          <cell r="V12349">
            <v>0</v>
          </cell>
        </row>
        <row r="12350">
          <cell r="D12350" t="str">
            <v>CMG Hà Nội</v>
          </cell>
          <cell r="M12350" t="str">
            <v>﻿Đang hoạt động</v>
          </cell>
          <cell r="N12350">
            <v>42748</v>
          </cell>
          <cell r="Q12350">
            <v>0</v>
          </cell>
          <cell r="T12350">
            <v>0</v>
          </cell>
          <cell r="U12350">
            <v>0</v>
          </cell>
          <cell r="V12350">
            <v>0</v>
          </cell>
        </row>
        <row r="12351">
          <cell r="D12351" t="str">
            <v>CMG TP HCM</v>
          </cell>
          <cell r="M12351" t="str">
            <v>﻿Đang hoạt động</v>
          </cell>
          <cell r="N12351">
            <v>42748</v>
          </cell>
          <cell r="Q12351">
            <v>0</v>
          </cell>
          <cell r="T12351">
            <v>0</v>
          </cell>
          <cell r="U12351">
            <v>0</v>
          </cell>
          <cell r="V12351">
            <v>0</v>
          </cell>
        </row>
        <row r="12352">
          <cell r="D12352" t="str">
            <v>CMG TP HCM</v>
          </cell>
          <cell r="M12352" t="str">
            <v>﻿Đang hoạt động</v>
          </cell>
          <cell r="N12352">
            <v>42748</v>
          </cell>
          <cell r="Q12352">
            <v>0</v>
          </cell>
          <cell r="T12352">
            <v>0</v>
          </cell>
          <cell r="U12352">
            <v>0</v>
          </cell>
          <cell r="V12352">
            <v>0</v>
          </cell>
        </row>
        <row r="12353">
          <cell r="D12353" t="str">
            <v>GENCASA NGHỆ AN</v>
          </cell>
          <cell r="M12353" t="str">
            <v>﻿Đang hoạt động</v>
          </cell>
          <cell r="N12353">
            <v>42759</v>
          </cell>
          <cell r="Q12353">
            <v>0</v>
          </cell>
          <cell r="T12353">
            <v>0</v>
          </cell>
          <cell r="U12353">
            <v>1</v>
          </cell>
          <cell r="V12353">
            <v>0</v>
          </cell>
        </row>
        <row r="12354">
          <cell r="D12354" t="str">
            <v>GENCASA HÀ ĐÔNG</v>
          </cell>
          <cell r="M12354" t="str">
            <v>﻿Đang hoạt động</v>
          </cell>
          <cell r="N12354">
            <v>42769</v>
          </cell>
          <cell r="Q12354">
            <v>1</v>
          </cell>
          <cell r="T12354">
            <v>0</v>
          </cell>
          <cell r="U12354">
            <v>0</v>
          </cell>
          <cell r="V12354">
            <v>0</v>
          </cell>
        </row>
        <row r="12355">
          <cell r="D12355" t="str">
            <v>CMG Hà Nội</v>
          </cell>
          <cell r="M12355" t="str">
            <v>﻿Đang hoạt động</v>
          </cell>
          <cell r="N12355">
            <v>42748</v>
          </cell>
          <cell r="Q12355">
            <v>0</v>
          </cell>
          <cell r="T12355">
            <v>0</v>
          </cell>
          <cell r="U12355">
            <v>0</v>
          </cell>
          <cell r="V12355">
            <v>0</v>
          </cell>
        </row>
        <row r="12356">
          <cell r="D12356" t="str">
            <v>THE SKY</v>
          </cell>
          <cell r="M12356" t="str">
            <v>﻿Đang hoạt động</v>
          </cell>
          <cell r="N12356">
            <v>42768</v>
          </cell>
          <cell r="Q12356">
            <v>1</v>
          </cell>
          <cell r="T12356">
            <v>0</v>
          </cell>
          <cell r="U12356">
            <v>0</v>
          </cell>
          <cell r="V12356">
            <v>0</v>
          </cell>
        </row>
        <row r="12357">
          <cell r="D12357" t="str">
            <v>GENCASA HÀ ĐÔNG</v>
          </cell>
          <cell r="M12357" t="str">
            <v>﻿Đang hoạt động</v>
          </cell>
          <cell r="N12357">
            <v>42791</v>
          </cell>
          <cell r="Q12357">
            <v>1</v>
          </cell>
          <cell r="T12357">
            <v>0</v>
          </cell>
          <cell r="U12357">
            <v>0</v>
          </cell>
          <cell r="V12357">
            <v>0</v>
          </cell>
        </row>
        <row r="12358">
          <cell r="D12358" t="str">
            <v>G-G</v>
          </cell>
          <cell r="M12358" t="str">
            <v>﻿Đang hoạt động</v>
          </cell>
          <cell r="N12358">
            <v>42769</v>
          </cell>
          <cell r="Q12358">
            <v>1</v>
          </cell>
          <cell r="T12358">
            <v>0</v>
          </cell>
          <cell r="U12358">
            <v>0</v>
          </cell>
          <cell r="V12358">
            <v>0</v>
          </cell>
        </row>
        <row r="12359">
          <cell r="D12359" t="str">
            <v>G-G</v>
          </cell>
          <cell r="M12359" t="str">
            <v>﻿Đang hoạt động</v>
          </cell>
          <cell r="N12359">
            <v>42769</v>
          </cell>
          <cell r="Q12359">
            <v>1</v>
          </cell>
          <cell r="T12359">
            <v>0</v>
          </cell>
          <cell r="U12359">
            <v>0</v>
          </cell>
          <cell r="V12359">
            <v>0</v>
          </cell>
        </row>
        <row r="12360">
          <cell r="D12360" t="str">
            <v>SUNFLOWER</v>
          </cell>
          <cell r="M12360" t="str">
            <v>﻿Đang hoạt động</v>
          </cell>
          <cell r="N12360">
            <v>42759</v>
          </cell>
          <cell r="Q12360">
            <v>1</v>
          </cell>
          <cell r="T12360">
            <v>0</v>
          </cell>
          <cell r="U12360">
            <v>0</v>
          </cell>
          <cell r="V12360">
            <v>0</v>
          </cell>
        </row>
        <row r="12361">
          <cell r="M12361" t="str">
            <v>﻿Đang hoạt động</v>
          </cell>
          <cell r="N12361">
            <v>42773</v>
          </cell>
          <cell r="Q12361">
            <v>0</v>
          </cell>
          <cell r="T12361">
            <v>0</v>
          </cell>
          <cell r="U12361">
            <v>0</v>
          </cell>
          <cell r="V12361">
            <v>0</v>
          </cell>
        </row>
        <row r="12362">
          <cell r="D12362" t="str">
            <v>CÀ MAU</v>
          </cell>
          <cell r="M12362" t="str">
            <v>﻿Đang hoạt động</v>
          </cell>
          <cell r="N12362">
            <v>42755</v>
          </cell>
          <cell r="Q12362">
            <v>1</v>
          </cell>
          <cell r="T12362">
            <v>0</v>
          </cell>
          <cell r="U12362">
            <v>0</v>
          </cell>
          <cell r="V12362">
            <v>0</v>
          </cell>
        </row>
        <row r="12363">
          <cell r="D12363" t="str">
            <v>CÀ MAU</v>
          </cell>
          <cell r="M12363" t="str">
            <v>﻿Đang hoạt động</v>
          </cell>
          <cell r="N12363">
            <v>42790</v>
          </cell>
          <cell r="Q12363">
            <v>1</v>
          </cell>
          <cell r="T12363">
            <v>0</v>
          </cell>
          <cell r="U12363">
            <v>0</v>
          </cell>
          <cell r="V12363">
            <v>0</v>
          </cell>
        </row>
        <row r="12364">
          <cell r="D12364" t="str">
            <v>CÀ MAU</v>
          </cell>
          <cell r="M12364" t="str">
            <v>﻿Đang hoạt động</v>
          </cell>
          <cell r="N12364">
            <v>42755</v>
          </cell>
          <cell r="Q12364">
            <v>1</v>
          </cell>
          <cell r="T12364">
            <v>0</v>
          </cell>
          <cell r="U12364">
            <v>0</v>
          </cell>
          <cell r="V12364">
            <v>0</v>
          </cell>
        </row>
        <row r="12365">
          <cell r="D12365" t="str">
            <v>CÀ MAU</v>
          </cell>
          <cell r="M12365" t="str">
            <v>﻿Đang hoạt động</v>
          </cell>
          <cell r="N12365">
            <v>42755</v>
          </cell>
          <cell r="Q12365">
            <v>1</v>
          </cell>
          <cell r="T12365">
            <v>0</v>
          </cell>
          <cell r="U12365">
            <v>0</v>
          </cell>
          <cell r="V12365">
            <v>0</v>
          </cell>
        </row>
        <row r="12366">
          <cell r="D12366" t="str">
            <v>CÀ MAU</v>
          </cell>
          <cell r="M12366" t="str">
            <v>﻿Đang hoạt động</v>
          </cell>
          <cell r="N12366">
            <v>42755</v>
          </cell>
          <cell r="Q12366">
            <v>1</v>
          </cell>
          <cell r="T12366">
            <v>0</v>
          </cell>
          <cell r="U12366">
            <v>0</v>
          </cell>
          <cell r="V12366">
            <v>0</v>
          </cell>
        </row>
        <row r="12367">
          <cell r="D12367" t="str">
            <v>CÀ MAU</v>
          </cell>
          <cell r="M12367" t="str">
            <v>﻿Đang hoạt động</v>
          </cell>
          <cell r="N12367">
            <v>42755</v>
          </cell>
          <cell r="Q12367">
            <v>1</v>
          </cell>
          <cell r="T12367">
            <v>0</v>
          </cell>
          <cell r="U12367">
            <v>0</v>
          </cell>
          <cell r="V12367">
            <v>0</v>
          </cell>
        </row>
        <row r="12368">
          <cell r="D12368" t="str">
            <v>CÀ MAU</v>
          </cell>
          <cell r="M12368" t="str">
            <v>﻿Đang hoạt động</v>
          </cell>
          <cell r="N12368">
            <v>42755</v>
          </cell>
          <cell r="Q12368">
            <v>1</v>
          </cell>
          <cell r="T12368">
            <v>0</v>
          </cell>
          <cell r="U12368">
            <v>0</v>
          </cell>
          <cell r="V12368">
            <v>0</v>
          </cell>
        </row>
        <row r="12369">
          <cell r="D12369" t="str">
            <v>CÀ MAU</v>
          </cell>
          <cell r="M12369" t="str">
            <v>﻿Đang hoạt động</v>
          </cell>
          <cell r="N12369">
            <v>42755</v>
          </cell>
          <cell r="Q12369">
            <v>1</v>
          </cell>
          <cell r="T12369">
            <v>0</v>
          </cell>
          <cell r="U12369">
            <v>0</v>
          </cell>
          <cell r="V12369">
            <v>0</v>
          </cell>
        </row>
        <row r="12370">
          <cell r="D12370" t="str">
            <v>CÀ MAU</v>
          </cell>
          <cell r="M12370" t="str">
            <v>﻿Đang hoạt động</v>
          </cell>
          <cell r="N12370">
            <v>42755</v>
          </cell>
          <cell r="Q12370">
            <v>1</v>
          </cell>
          <cell r="T12370">
            <v>0</v>
          </cell>
          <cell r="U12370">
            <v>0</v>
          </cell>
          <cell r="V12370">
            <v>0</v>
          </cell>
        </row>
        <row r="12371">
          <cell r="D12371" t="str">
            <v>THE KEY</v>
          </cell>
          <cell r="M12371" t="str">
            <v>﻿Đang hoạt động</v>
          </cell>
          <cell r="N12371">
            <v>42780</v>
          </cell>
          <cell r="Q12371">
            <v>1</v>
          </cell>
          <cell r="T12371">
            <v>0</v>
          </cell>
          <cell r="U12371">
            <v>0</v>
          </cell>
          <cell r="V12371">
            <v>0</v>
          </cell>
        </row>
        <row r="12372">
          <cell r="D12372" t="str">
            <v>THE KEY</v>
          </cell>
          <cell r="M12372" t="str">
            <v>﻿Đang hoạt động</v>
          </cell>
          <cell r="N12372">
            <v>42780</v>
          </cell>
          <cell r="Q12372">
            <v>1</v>
          </cell>
          <cell r="T12372">
            <v>0</v>
          </cell>
          <cell r="U12372">
            <v>0</v>
          </cell>
          <cell r="V12372">
            <v>0</v>
          </cell>
        </row>
        <row r="12373">
          <cell r="D12373" t="str">
            <v>THE KEY</v>
          </cell>
          <cell r="M12373" t="str">
            <v>﻿Đang hoạt động</v>
          </cell>
          <cell r="N12373">
            <v>42780</v>
          </cell>
          <cell r="Q12373">
            <v>1</v>
          </cell>
          <cell r="T12373">
            <v>0</v>
          </cell>
          <cell r="U12373">
            <v>0</v>
          </cell>
          <cell r="V12373">
            <v>0</v>
          </cell>
        </row>
        <row r="12374">
          <cell r="D12374" t="str">
            <v>THE KEY</v>
          </cell>
          <cell r="M12374" t="str">
            <v>﻿Đang hoạt động</v>
          </cell>
          <cell r="N12374">
            <v>42780</v>
          </cell>
          <cell r="Q12374">
            <v>1</v>
          </cell>
          <cell r="T12374">
            <v>0</v>
          </cell>
          <cell r="U12374">
            <v>0</v>
          </cell>
          <cell r="V12374">
            <v>0</v>
          </cell>
        </row>
        <row r="12375">
          <cell r="D12375" t="str">
            <v>BLUE OCEAN</v>
          </cell>
          <cell r="M12375" t="str">
            <v>﻿Đang hoạt động</v>
          </cell>
          <cell r="N12375">
            <v>42793</v>
          </cell>
          <cell r="Q12375">
            <v>1</v>
          </cell>
          <cell r="T12375">
            <v>0</v>
          </cell>
          <cell r="U12375">
            <v>0</v>
          </cell>
          <cell r="V12375">
            <v>0</v>
          </cell>
        </row>
        <row r="12376">
          <cell r="D12376" t="str">
            <v>BLUE OCEAN</v>
          </cell>
          <cell r="M12376" t="str">
            <v>﻿Đang hoạt động</v>
          </cell>
          <cell r="N12376">
            <v>42780</v>
          </cell>
          <cell r="Q12376">
            <v>1</v>
          </cell>
          <cell r="T12376">
            <v>0</v>
          </cell>
          <cell r="U12376">
            <v>0</v>
          </cell>
          <cell r="V12376">
            <v>0</v>
          </cell>
        </row>
        <row r="12377">
          <cell r="D12377" t="str">
            <v>LONG XUYÊN</v>
          </cell>
          <cell r="M12377" t="str">
            <v>﻿Đang hoạt động</v>
          </cell>
          <cell r="N12377">
            <v>42772</v>
          </cell>
          <cell r="Q12377">
            <v>1</v>
          </cell>
          <cell r="T12377">
            <v>0</v>
          </cell>
          <cell r="U12377">
            <v>0</v>
          </cell>
          <cell r="V12377">
            <v>0</v>
          </cell>
        </row>
        <row r="12378">
          <cell r="D12378" t="str">
            <v>LONG XUYÊN</v>
          </cell>
          <cell r="M12378" t="str">
            <v>﻿Đang hoạt động</v>
          </cell>
          <cell r="N12378">
            <v>42772</v>
          </cell>
          <cell r="Q12378">
            <v>1</v>
          </cell>
          <cell r="T12378">
            <v>0</v>
          </cell>
          <cell r="U12378">
            <v>0</v>
          </cell>
          <cell r="V12378">
            <v>0</v>
          </cell>
        </row>
        <row r="12379">
          <cell r="D12379" t="str">
            <v>LONG XUYÊN 1</v>
          </cell>
          <cell r="M12379" t="str">
            <v>﻿Đang hoạt động</v>
          </cell>
          <cell r="N12379">
            <v>42772</v>
          </cell>
          <cell r="Q12379">
            <v>0</v>
          </cell>
          <cell r="T12379">
            <v>0</v>
          </cell>
          <cell r="U12379">
            <v>1</v>
          </cell>
          <cell r="V12379">
            <v>0</v>
          </cell>
        </row>
        <row r="12380">
          <cell r="D12380" t="str">
            <v>LONG XUYÊN 1</v>
          </cell>
          <cell r="M12380" t="str">
            <v>﻿Đang hoạt động</v>
          </cell>
          <cell r="N12380">
            <v>42772</v>
          </cell>
          <cell r="Q12380">
            <v>1</v>
          </cell>
          <cell r="T12380">
            <v>0</v>
          </cell>
          <cell r="U12380">
            <v>0</v>
          </cell>
          <cell r="V12380">
            <v>0</v>
          </cell>
        </row>
        <row r="12381">
          <cell r="D12381" t="str">
            <v>LONG XUYÊN</v>
          </cell>
          <cell r="M12381" t="str">
            <v>﻿Đang hoạt động</v>
          </cell>
          <cell r="N12381">
            <v>42772</v>
          </cell>
          <cell r="Q12381">
            <v>1</v>
          </cell>
          <cell r="T12381">
            <v>0</v>
          </cell>
          <cell r="U12381">
            <v>0</v>
          </cell>
          <cell r="V12381">
            <v>0</v>
          </cell>
        </row>
        <row r="12382">
          <cell r="D12382" t="str">
            <v>LONG XUYÊN</v>
          </cell>
          <cell r="M12382" t="str">
            <v>﻿Đang hoạt động</v>
          </cell>
          <cell r="N12382">
            <v>42772</v>
          </cell>
          <cell r="Q12382">
            <v>1</v>
          </cell>
          <cell r="T12382">
            <v>0</v>
          </cell>
          <cell r="U12382">
            <v>0</v>
          </cell>
          <cell r="V12382">
            <v>0</v>
          </cell>
        </row>
        <row r="12383">
          <cell r="D12383" t="str">
            <v>LONG XUYÊN</v>
          </cell>
          <cell r="M12383" t="str">
            <v>﻿Đang hoạt động</v>
          </cell>
          <cell r="N12383">
            <v>42793</v>
          </cell>
          <cell r="Q12383">
            <v>1</v>
          </cell>
          <cell r="T12383">
            <v>0</v>
          </cell>
          <cell r="U12383">
            <v>0</v>
          </cell>
          <cell r="V12383">
            <v>0</v>
          </cell>
        </row>
        <row r="12384">
          <cell r="D12384" t="str">
            <v>LONG XUYÊN</v>
          </cell>
          <cell r="M12384" t="str">
            <v>﻿Đang hoạt động</v>
          </cell>
          <cell r="N12384">
            <v>42772</v>
          </cell>
          <cell r="Q12384">
            <v>1</v>
          </cell>
          <cell r="T12384">
            <v>0</v>
          </cell>
          <cell r="U12384">
            <v>0</v>
          </cell>
          <cell r="V12384">
            <v>0</v>
          </cell>
        </row>
        <row r="12385">
          <cell r="D12385" t="str">
            <v>LONG XUYÊN</v>
          </cell>
          <cell r="M12385" t="str">
            <v>﻿Đang hoạt động</v>
          </cell>
          <cell r="N12385">
            <v>42772</v>
          </cell>
          <cell r="Q12385">
            <v>1</v>
          </cell>
          <cell r="T12385">
            <v>0</v>
          </cell>
          <cell r="U12385">
            <v>0</v>
          </cell>
          <cell r="V12385">
            <v>0</v>
          </cell>
        </row>
        <row r="12386">
          <cell r="D12386" t="str">
            <v>LONG XUYÊN</v>
          </cell>
          <cell r="M12386" t="str">
            <v>﻿Đang hoạt động</v>
          </cell>
          <cell r="N12386">
            <v>42772</v>
          </cell>
          <cell r="Q12386">
            <v>1</v>
          </cell>
          <cell r="T12386">
            <v>0</v>
          </cell>
          <cell r="U12386">
            <v>0</v>
          </cell>
          <cell r="V12386">
            <v>0</v>
          </cell>
        </row>
        <row r="12387">
          <cell r="D12387" t="str">
            <v>LONG XUYÊN</v>
          </cell>
          <cell r="M12387" t="str">
            <v>﻿Đang hoạt động</v>
          </cell>
          <cell r="N12387">
            <v>42772</v>
          </cell>
          <cell r="Q12387">
            <v>1</v>
          </cell>
          <cell r="T12387">
            <v>0</v>
          </cell>
          <cell r="U12387">
            <v>0</v>
          </cell>
          <cell r="V12387">
            <v>0</v>
          </cell>
        </row>
        <row r="12388">
          <cell r="D12388" t="str">
            <v>CUPID</v>
          </cell>
          <cell r="M12388" t="str">
            <v>﻿Đang hoạt động</v>
          </cell>
          <cell r="N12388">
            <v>41891</v>
          </cell>
          <cell r="Q12388">
            <v>0</v>
          </cell>
          <cell r="T12388">
            <v>0</v>
          </cell>
          <cell r="U12388">
            <v>1</v>
          </cell>
          <cell r="V12388">
            <v>0</v>
          </cell>
        </row>
        <row r="12389">
          <cell r="D12389" t="str">
            <v>LONG XUYÊN</v>
          </cell>
          <cell r="M12389" t="str">
            <v>﻿Đang hoạt động</v>
          </cell>
          <cell r="N12389">
            <v>42772</v>
          </cell>
          <cell r="Q12389">
            <v>1</v>
          </cell>
          <cell r="T12389">
            <v>0</v>
          </cell>
          <cell r="U12389">
            <v>0</v>
          </cell>
          <cell r="V12389">
            <v>0</v>
          </cell>
        </row>
        <row r="12390">
          <cell r="D12390" t="str">
            <v>CMG TP HCM</v>
          </cell>
          <cell r="M12390" t="str">
            <v>﻿Đang hoạt động</v>
          </cell>
          <cell r="N12390">
            <v>42759</v>
          </cell>
          <cell r="Q12390">
            <v>0</v>
          </cell>
          <cell r="T12390">
            <v>0</v>
          </cell>
          <cell r="U12390">
            <v>0</v>
          </cell>
          <cell r="V12390">
            <v>0</v>
          </cell>
        </row>
        <row r="12391">
          <cell r="D12391" t="str">
            <v>DANANG1</v>
          </cell>
          <cell r="M12391" t="str">
            <v>﻿Đang hoạt động</v>
          </cell>
          <cell r="N12391">
            <v>42783</v>
          </cell>
          <cell r="Q12391">
            <v>1</v>
          </cell>
          <cell r="T12391">
            <v>0</v>
          </cell>
          <cell r="U12391">
            <v>0</v>
          </cell>
          <cell r="V12391">
            <v>0</v>
          </cell>
        </row>
        <row r="12392">
          <cell r="D12392" t="str">
            <v>THE SKY</v>
          </cell>
          <cell r="M12392" t="str">
            <v>﻿Đang hoạt động</v>
          </cell>
          <cell r="N12392">
            <v>42786</v>
          </cell>
          <cell r="Q12392">
            <v>1</v>
          </cell>
          <cell r="T12392">
            <v>0</v>
          </cell>
          <cell r="U12392">
            <v>0</v>
          </cell>
          <cell r="V12392">
            <v>0</v>
          </cell>
        </row>
        <row r="12393">
          <cell r="D12393" t="str">
            <v>DANANG1</v>
          </cell>
          <cell r="M12393" t="str">
            <v>﻿Đang hoạt động</v>
          </cell>
          <cell r="N12393">
            <v>42783</v>
          </cell>
          <cell r="Q12393">
            <v>1</v>
          </cell>
          <cell r="T12393">
            <v>0</v>
          </cell>
          <cell r="U12393">
            <v>0</v>
          </cell>
          <cell r="V12393">
            <v>0</v>
          </cell>
        </row>
        <row r="12394">
          <cell r="D12394" t="str">
            <v>DANANG1</v>
          </cell>
          <cell r="M12394" t="str">
            <v>﻿Đang hoạt động</v>
          </cell>
          <cell r="N12394">
            <v>42780</v>
          </cell>
          <cell r="Q12394">
            <v>1</v>
          </cell>
          <cell r="T12394">
            <v>0</v>
          </cell>
          <cell r="U12394">
            <v>0</v>
          </cell>
          <cell r="V12394">
            <v>0</v>
          </cell>
        </row>
        <row r="12395">
          <cell r="D12395" t="str">
            <v>HUẾ 2</v>
          </cell>
          <cell r="M12395" t="str">
            <v>﻿Đang hoạt động</v>
          </cell>
          <cell r="N12395">
            <v>42783</v>
          </cell>
          <cell r="Q12395">
            <v>0</v>
          </cell>
          <cell r="T12395">
            <v>0</v>
          </cell>
          <cell r="U12395">
            <v>1</v>
          </cell>
          <cell r="V12395">
            <v>0</v>
          </cell>
        </row>
        <row r="12396">
          <cell r="D12396" t="str">
            <v>HUẾ 2</v>
          </cell>
          <cell r="M12396" t="str">
            <v>﻿Đang hoạt động</v>
          </cell>
          <cell r="N12396">
            <v>42794</v>
          </cell>
          <cell r="Q12396">
            <v>0</v>
          </cell>
          <cell r="T12396">
            <v>0</v>
          </cell>
          <cell r="U12396">
            <v>0</v>
          </cell>
          <cell r="V12396">
            <v>1</v>
          </cell>
        </row>
        <row r="12397">
          <cell r="D12397" t="str">
            <v>TÂY NINH</v>
          </cell>
          <cell r="M12397" t="str">
            <v>﻿Đang hoạt động</v>
          </cell>
          <cell r="N12397">
            <v>42780</v>
          </cell>
          <cell r="Q12397">
            <v>1</v>
          </cell>
          <cell r="T12397">
            <v>0</v>
          </cell>
          <cell r="U12397">
            <v>0</v>
          </cell>
          <cell r="V12397">
            <v>0</v>
          </cell>
        </row>
        <row r="12398">
          <cell r="D12398" t="str">
            <v>TÂY NINH</v>
          </cell>
          <cell r="M12398" t="str">
            <v>﻿Đang hoạt động</v>
          </cell>
          <cell r="N12398">
            <v>42780</v>
          </cell>
          <cell r="Q12398">
            <v>1</v>
          </cell>
          <cell r="T12398">
            <v>0</v>
          </cell>
          <cell r="U12398">
            <v>0</v>
          </cell>
          <cell r="V12398">
            <v>0</v>
          </cell>
        </row>
        <row r="12399">
          <cell r="D12399" t="str">
            <v>TÂY NINH</v>
          </cell>
          <cell r="M12399" t="str">
            <v>﻿Đang hoạt động</v>
          </cell>
          <cell r="N12399">
            <v>42780</v>
          </cell>
          <cell r="Q12399">
            <v>1</v>
          </cell>
          <cell r="T12399">
            <v>0</v>
          </cell>
          <cell r="U12399">
            <v>0</v>
          </cell>
          <cell r="V12399">
            <v>0</v>
          </cell>
        </row>
        <row r="12400">
          <cell r="D12400" t="str">
            <v>TÂY NINH</v>
          </cell>
          <cell r="M12400" t="str">
            <v>﻿Đang hoạt động</v>
          </cell>
          <cell r="N12400">
            <v>42780</v>
          </cell>
          <cell r="Q12400">
            <v>1</v>
          </cell>
          <cell r="T12400">
            <v>0</v>
          </cell>
          <cell r="U12400">
            <v>0</v>
          </cell>
          <cell r="V12400">
            <v>0</v>
          </cell>
        </row>
        <row r="12401">
          <cell r="D12401" t="str">
            <v>GENCASA HÀ ĐÔNG</v>
          </cell>
          <cell r="M12401" t="str">
            <v>﻿Đang hoạt động</v>
          </cell>
          <cell r="N12401">
            <v>42783</v>
          </cell>
          <cell r="Q12401">
            <v>1</v>
          </cell>
          <cell r="T12401">
            <v>0</v>
          </cell>
          <cell r="U12401">
            <v>0</v>
          </cell>
          <cell r="V12401">
            <v>0</v>
          </cell>
        </row>
        <row r="12402">
          <cell r="D12402" t="str">
            <v>QUẢNG TRỊ</v>
          </cell>
          <cell r="M12402" t="str">
            <v>﻿Đang hoạt động</v>
          </cell>
          <cell r="N12402">
            <v>42782</v>
          </cell>
          <cell r="Q12402">
            <v>1</v>
          </cell>
          <cell r="T12402">
            <v>0</v>
          </cell>
          <cell r="U12402">
            <v>0</v>
          </cell>
          <cell r="V12402">
            <v>0</v>
          </cell>
        </row>
        <row r="12403">
          <cell r="D12403" t="str">
            <v>QUẢNG TRỊ</v>
          </cell>
          <cell r="M12403" t="str">
            <v>﻿Đang hoạt động</v>
          </cell>
          <cell r="N12403">
            <v>42782</v>
          </cell>
          <cell r="Q12403">
            <v>1</v>
          </cell>
          <cell r="T12403">
            <v>0</v>
          </cell>
          <cell r="U12403">
            <v>0</v>
          </cell>
          <cell r="V12403">
            <v>0</v>
          </cell>
        </row>
        <row r="12404">
          <cell r="D12404" t="str">
            <v>GENCASA HÀ ĐÔNG</v>
          </cell>
          <cell r="M12404" t="str">
            <v>﻿Đang hoạt động</v>
          </cell>
          <cell r="N12404">
            <v>42783</v>
          </cell>
          <cell r="Q12404">
            <v>1</v>
          </cell>
          <cell r="T12404">
            <v>0</v>
          </cell>
          <cell r="U12404">
            <v>0</v>
          </cell>
          <cell r="V12404">
            <v>0</v>
          </cell>
        </row>
        <row r="12405">
          <cell r="D12405" t="str">
            <v>GENCASA HUẾ 1</v>
          </cell>
          <cell r="M12405" t="str">
            <v>﻿Đang hoạt động</v>
          </cell>
          <cell r="N12405">
            <v>42782</v>
          </cell>
          <cell r="Q12405">
            <v>1</v>
          </cell>
          <cell r="T12405">
            <v>0</v>
          </cell>
          <cell r="U12405">
            <v>0</v>
          </cell>
          <cell r="V12405">
            <v>0</v>
          </cell>
        </row>
        <row r="12406">
          <cell r="D12406" t="str">
            <v>GENCASA THÁI BÌNH</v>
          </cell>
          <cell r="M12406" t="str">
            <v>﻿Đang hoạt động</v>
          </cell>
          <cell r="N12406">
            <v>42794</v>
          </cell>
          <cell r="Q12406">
            <v>1</v>
          </cell>
          <cell r="T12406">
            <v>0</v>
          </cell>
          <cell r="U12406">
            <v>0</v>
          </cell>
          <cell r="V12406">
            <v>0</v>
          </cell>
        </row>
        <row r="12407">
          <cell r="D12407" t="str">
            <v>GENCASA THÁI BÌNH</v>
          </cell>
          <cell r="M12407" t="str">
            <v>﻿Đang hoạt động</v>
          </cell>
          <cell r="N12407">
            <v>42794</v>
          </cell>
          <cell r="Q12407">
            <v>1</v>
          </cell>
          <cell r="T12407">
            <v>0</v>
          </cell>
          <cell r="U12407">
            <v>0</v>
          </cell>
          <cell r="V12407">
            <v>0</v>
          </cell>
        </row>
        <row r="12408">
          <cell r="D12408" t="str">
            <v>GENCASA THÁI BÌNH</v>
          </cell>
          <cell r="M12408" t="str">
            <v>﻿Đang hoạt động</v>
          </cell>
          <cell r="N12408">
            <v>42794</v>
          </cell>
          <cell r="Q12408">
            <v>1</v>
          </cell>
          <cell r="T12408">
            <v>0</v>
          </cell>
          <cell r="U12408">
            <v>0</v>
          </cell>
          <cell r="V12408">
            <v>0</v>
          </cell>
        </row>
        <row r="12409">
          <cell r="D12409" t="str">
            <v>THE KEY</v>
          </cell>
          <cell r="M12409" t="str">
            <v>﻿Đang hoạt động</v>
          </cell>
          <cell r="N12409">
            <v>42780</v>
          </cell>
          <cell r="Q12409">
            <v>1</v>
          </cell>
          <cell r="T12409">
            <v>0</v>
          </cell>
          <cell r="U12409">
            <v>0</v>
          </cell>
          <cell r="V12409">
            <v>0</v>
          </cell>
        </row>
        <row r="12410">
          <cell r="D12410" t="str">
            <v>GENCASA HƯNG YÊN</v>
          </cell>
          <cell r="M12410" t="str">
            <v>﻿Đang hoạt động</v>
          </cell>
          <cell r="N12410">
            <v>42790</v>
          </cell>
          <cell r="Q12410">
            <v>1</v>
          </cell>
          <cell r="T12410">
            <v>0</v>
          </cell>
          <cell r="U12410">
            <v>0</v>
          </cell>
          <cell r="V12410">
            <v>0</v>
          </cell>
        </row>
        <row r="12411">
          <cell r="D12411" t="str">
            <v>SUNFLOWER</v>
          </cell>
          <cell r="M12411" t="str">
            <v>﻿Đang hoạt động</v>
          </cell>
          <cell r="N12411">
            <v>42780</v>
          </cell>
          <cell r="Q12411">
            <v>1</v>
          </cell>
          <cell r="T12411">
            <v>0</v>
          </cell>
          <cell r="U12411">
            <v>0</v>
          </cell>
          <cell r="V12411">
            <v>0</v>
          </cell>
        </row>
        <row r="12412">
          <cell r="D12412" t="str">
            <v>TÂY NINH</v>
          </cell>
          <cell r="M12412" t="str">
            <v>﻿Đang hoạt động</v>
          </cell>
          <cell r="N12412">
            <v>42780</v>
          </cell>
          <cell r="Q12412">
            <v>1</v>
          </cell>
          <cell r="T12412">
            <v>0</v>
          </cell>
          <cell r="U12412">
            <v>0</v>
          </cell>
          <cell r="V12412">
            <v>0</v>
          </cell>
        </row>
        <row r="12413">
          <cell r="D12413" t="str">
            <v>TÂY NINH</v>
          </cell>
          <cell r="M12413" t="str">
            <v>﻿Đang hoạt động</v>
          </cell>
          <cell r="N12413">
            <v>42794</v>
          </cell>
          <cell r="Q12413">
            <v>1</v>
          </cell>
          <cell r="T12413">
            <v>0</v>
          </cell>
          <cell r="U12413">
            <v>0</v>
          </cell>
          <cell r="V12413">
            <v>0</v>
          </cell>
        </row>
        <row r="12414">
          <cell r="D12414" t="str">
            <v>THE KEY</v>
          </cell>
          <cell r="M12414" t="str">
            <v>﻿Đang hoạt động</v>
          </cell>
          <cell r="N12414">
            <v>42790</v>
          </cell>
          <cell r="Q12414">
            <v>1</v>
          </cell>
          <cell r="T12414">
            <v>0</v>
          </cell>
          <cell r="U12414">
            <v>0</v>
          </cell>
          <cell r="V12414">
            <v>0</v>
          </cell>
        </row>
        <row r="12415">
          <cell r="D12415" t="str">
            <v>GENCASA NGHỆ AN</v>
          </cell>
          <cell r="M12415" t="str">
            <v>﻿Đang hoạt động</v>
          </cell>
          <cell r="N12415">
            <v>42786</v>
          </cell>
          <cell r="Q12415">
            <v>1</v>
          </cell>
          <cell r="T12415">
            <v>0</v>
          </cell>
          <cell r="U12415">
            <v>0</v>
          </cell>
          <cell r="V12415">
            <v>0</v>
          </cell>
        </row>
        <row r="12416">
          <cell r="D12416" t="str">
            <v>THE KEY</v>
          </cell>
          <cell r="M12416" t="str">
            <v>﻿Đang hoạt động</v>
          </cell>
          <cell r="N12416">
            <v>42780</v>
          </cell>
          <cell r="Q12416">
            <v>1</v>
          </cell>
          <cell r="T12416">
            <v>0</v>
          </cell>
          <cell r="U12416">
            <v>0</v>
          </cell>
          <cell r="V12416">
            <v>0</v>
          </cell>
        </row>
        <row r="12417">
          <cell r="D12417" t="str">
            <v>QUẢNG TRỊ</v>
          </cell>
          <cell r="M12417" t="str">
            <v>﻿Đang hoạt động</v>
          </cell>
          <cell r="N12417">
            <v>42782</v>
          </cell>
          <cell r="Q12417">
            <v>1</v>
          </cell>
          <cell r="T12417">
            <v>0</v>
          </cell>
          <cell r="U12417">
            <v>0</v>
          </cell>
          <cell r="V12417">
            <v>0</v>
          </cell>
        </row>
        <row r="12418">
          <cell r="D12418" t="str">
            <v>DAKLAK</v>
          </cell>
          <cell r="M12418" t="str">
            <v>﻿Đang hoạt động</v>
          </cell>
          <cell r="N12418">
            <v>42787</v>
          </cell>
          <cell r="Q12418">
            <v>1</v>
          </cell>
          <cell r="T12418">
            <v>0</v>
          </cell>
          <cell r="U12418">
            <v>0</v>
          </cell>
          <cell r="V12418">
            <v>0</v>
          </cell>
        </row>
        <row r="12419">
          <cell r="D12419" t="str">
            <v>THE KEY</v>
          </cell>
          <cell r="M12419" t="str">
            <v>﻿Đang hoạt động</v>
          </cell>
          <cell r="N12419">
            <v>42780</v>
          </cell>
          <cell r="Q12419">
            <v>1</v>
          </cell>
          <cell r="T12419">
            <v>0</v>
          </cell>
          <cell r="U12419">
            <v>0</v>
          </cell>
          <cell r="V12419">
            <v>0</v>
          </cell>
        </row>
        <row r="12420">
          <cell r="D12420" t="str">
            <v>GENCASA ĐÀ NẴNG 1</v>
          </cell>
          <cell r="M12420" t="str">
            <v>﻿Đang hoạt động</v>
          </cell>
          <cell r="N12420">
            <v>42780</v>
          </cell>
          <cell r="Q12420">
            <v>1</v>
          </cell>
          <cell r="T12420">
            <v>0</v>
          </cell>
          <cell r="U12420">
            <v>0</v>
          </cell>
          <cell r="V12420">
            <v>0</v>
          </cell>
        </row>
        <row r="12421">
          <cell r="D12421" t="str">
            <v>GENCASA ĐÀ NẴNG 1</v>
          </cell>
          <cell r="M12421" t="str">
            <v>﻿Đang hoạt động</v>
          </cell>
          <cell r="N12421">
            <v>42780</v>
          </cell>
          <cell r="Q12421">
            <v>1</v>
          </cell>
          <cell r="T12421">
            <v>0</v>
          </cell>
          <cell r="U12421">
            <v>0</v>
          </cell>
          <cell r="V12421">
            <v>0</v>
          </cell>
        </row>
        <row r="12422">
          <cell r="D12422" t="str">
            <v>THE STARS 1</v>
          </cell>
          <cell r="M12422" t="str">
            <v>﻿Đang hoạt động</v>
          </cell>
          <cell r="N12422">
            <v>42787</v>
          </cell>
          <cell r="Q12422">
            <v>1</v>
          </cell>
          <cell r="T12422">
            <v>0</v>
          </cell>
          <cell r="U12422">
            <v>0</v>
          </cell>
          <cell r="V12422">
            <v>0</v>
          </cell>
        </row>
        <row r="12423">
          <cell r="D12423" t="str">
            <v>GENCASA ĐÀ NẴNG 1</v>
          </cell>
          <cell r="M12423" t="str">
            <v>﻿Đang hoạt động</v>
          </cell>
          <cell r="N12423">
            <v>42780</v>
          </cell>
          <cell r="Q12423">
            <v>1</v>
          </cell>
          <cell r="T12423">
            <v>0</v>
          </cell>
          <cell r="U12423">
            <v>0</v>
          </cell>
          <cell r="V12423">
            <v>0</v>
          </cell>
        </row>
        <row r="12424">
          <cell r="D12424" t="str">
            <v>THE LIGHT</v>
          </cell>
          <cell r="M12424" t="str">
            <v>﻿Đang hoạt động</v>
          </cell>
          <cell r="N12424">
            <v>42787</v>
          </cell>
          <cell r="Q12424">
            <v>1</v>
          </cell>
          <cell r="T12424">
            <v>0</v>
          </cell>
          <cell r="U12424">
            <v>0</v>
          </cell>
          <cell r="V12424">
            <v>0</v>
          </cell>
        </row>
        <row r="12425">
          <cell r="D12425" t="str">
            <v>EIB MIỀN TRUNG 1</v>
          </cell>
          <cell r="M12425" t="str">
            <v>﻿Đang hoạt động</v>
          </cell>
          <cell r="N12425">
            <v>42780</v>
          </cell>
          <cell r="Q12425">
            <v>0</v>
          </cell>
          <cell r="T12425">
            <v>0</v>
          </cell>
          <cell r="U12425">
            <v>0</v>
          </cell>
          <cell r="V12425">
            <v>0</v>
          </cell>
        </row>
        <row r="12426">
          <cell r="D12426" t="str">
            <v>DANANG1</v>
          </cell>
          <cell r="M12426" t="str">
            <v>﻿Đang hoạt động</v>
          </cell>
          <cell r="N12426">
            <v>42780</v>
          </cell>
          <cell r="Q12426">
            <v>1</v>
          </cell>
          <cell r="T12426">
            <v>0</v>
          </cell>
          <cell r="U12426">
            <v>0</v>
          </cell>
          <cell r="V12426">
            <v>0</v>
          </cell>
        </row>
        <row r="12427">
          <cell r="D12427" t="str">
            <v>HUẾ 2</v>
          </cell>
          <cell r="M12427" t="str">
            <v>﻿Đang hoạt động</v>
          </cell>
          <cell r="N12427">
            <v>42782</v>
          </cell>
          <cell r="Q12427">
            <v>1</v>
          </cell>
          <cell r="T12427">
            <v>0</v>
          </cell>
          <cell r="U12427">
            <v>0</v>
          </cell>
          <cell r="V12427">
            <v>0</v>
          </cell>
        </row>
        <row r="12428">
          <cell r="D12428" t="str">
            <v>HUẾ 2</v>
          </cell>
          <cell r="M12428" t="str">
            <v>﻿Đang hoạt động</v>
          </cell>
          <cell r="N12428">
            <v>42782</v>
          </cell>
          <cell r="Q12428">
            <v>1</v>
          </cell>
          <cell r="T12428">
            <v>0</v>
          </cell>
          <cell r="U12428">
            <v>0</v>
          </cell>
          <cell r="V12428">
            <v>0</v>
          </cell>
        </row>
        <row r="12429">
          <cell r="D12429" t="str">
            <v>THE SKY</v>
          </cell>
          <cell r="M12429" t="str">
            <v>﻿Đang hoạt động</v>
          </cell>
          <cell r="N12429">
            <v>42783</v>
          </cell>
          <cell r="Q12429">
            <v>1</v>
          </cell>
          <cell r="T12429">
            <v>0</v>
          </cell>
          <cell r="U12429">
            <v>0</v>
          </cell>
          <cell r="V12429">
            <v>0</v>
          </cell>
        </row>
        <row r="12430">
          <cell r="D12430" t="str">
            <v>THE SKY</v>
          </cell>
          <cell r="M12430" t="str">
            <v>﻿Đang hoạt động</v>
          </cell>
          <cell r="N12430">
            <v>42786</v>
          </cell>
          <cell r="Q12430">
            <v>1</v>
          </cell>
          <cell r="T12430">
            <v>0</v>
          </cell>
          <cell r="U12430">
            <v>0</v>
          </cell>
          <cell r="V12430">
            <v>0</v>
          </cell>
        </row>
        <row r="12431">
          <cell r="D12431" t="str">
            <v>ELITE</v>
          </cell>
          <cell r="M12431" t="str">
            <v>﻿Đang hoạt động</v>
          </cell>
          <cell r="N12431">
            <v>42783</v>
          </cell>
          <cell r="Q12431">
            <v>1</v>
          </cell>
          <cell r="T12431">
            <v>0</v>
          </cell>
          <cell r="U12431">
            <v>0</v>
          </cell>
          <cell r="V12431">
            <v>0</v>
          </cell>
        </row>
        <row r="12432">
          <cell r="D12432" t="str">
            <v>F.B.I</v>
          </cell>
          <cell r="M12432" t="str">
            <v>﻿Đang hoạt động</v>
          </cell>
          <cell r="N12432">
            <v>42783</v>
          </cell>
          <cell r="Q12432">
            <v>1</v>
          </cell>
          <cell r="T12432">
            <v>0</v>
          </cell>
          <cell r="U12432">
            <v>0</v>
          </cell>
          <cell r="V12432">
            <v>0</v>
          </cell>
        </row>
        <row r="12433">
          <cell r="D12433" t="str">
            <v>GENCASA NGHỆ AN</v>
          </cell>
          <cell r="M12433" t="str">
            <v>﻿Đang hoạt động</v>
          </cell>
          <cell r="N12433">
            <v>42786</v>
          </cell>
          <cell r="Q12433">
            <v>1</v>
          </cell>
          <cell r="T12433">
            <v>0</v>
          </cell>
          <cell r="U12433">
            <v>0</v>
          </cell>
          <cell r="V12433">
            <v>0</v>
          </cell>
        </row>
        <row r="12434">
          <cell r="D12434" t="str">
            <v>TÂY NINH</v>
          </cell>
          <cell r="M12434" t="str">
            <v>﻿Đang hoạt động</v>
          </cell>
          <cell r="N12434">
            <v>42780</v>
          </cell>
          <cell r="Q12434">
            <v>0</v>
          </cell>
          <cell r="T12434">
            <v>0</v>
          </cell>
          <cell r="U12434">
            <v>1</v>
          </cell>
          <cell r="V12434">
            <v>0</v>
          </cell>
        </row>
        <row r="12435">
          <cell r="D12435" t="str">
            <v>GENCASA NGHỆ AN</v>
          </cell>
          <cell r="M12435" t="str">
            <v>﻿Đang hoạt động</v>
          </cell>
          <cell r="N12435">
            <v>42786</v>
          </cell>
          <cell r="Q12435">
            <v>1</v>
          </cell>
          <cell r="T12435">
            <v>0</v>
          </cell>
          <cell r="U12435">
            <v>0</v>
          </cell>
          <cell r="V12435">
            <v>0</v>
          </cell>
        </row>
        <row r="12436">
          <cell r="D12436" t="str">
            <v>GENCASA NGHỆ AN</v>
          </cell>
          <cell r="M12436" t="str">
            <v>﻿Đang hoạt động</v>
          </cell>
          <cell r="N12436">
            <v>42786</v>
          </cell>
          <cell r="Q12436">
            <v>1</v>
          </cell>
          <cell r="T12436">
            <v>0</v>
          </cell>
          <cell r="U12436">
            <v>0</v>
          </cell>
          <cell r="V12436">
            <v>0</v>
          </cell>
        </row>
        <row r="12437">
          <cell r="D12437" t="str">
            <v>DIAMOND</v>
          </cell>
          <cell r="M12437" t="str">
            <v>﻿Đang hoạt động</v>
          </cell>
          <cell r="N12437">
            <v>42791</v>
          </cell>
          <cell r="Q12437">
            <v>1</v>
          </cell>
          <cell r="T12437">
            <v>0</v>
          </cell>
          <cell r="U12437">
            <v>0</v>
          </cell>
          <cell r="V12437">
            <v>0</v>
          </cell>
        </row>
        <row r="12438">
          <cell r="D12438" t="str">
            <v>THE CAPITAL</v>
          </cell>
          <cell r="M12438" t="str">
            <v>﻿Đang hoạt động</v>
          </cell>
          <cell r="N12438">
            <v>42783</v>
          </cell>
          <cell r="Q12438">
            <v>1</v>
          </cell>
          <cell r="T12438">
            <v>0</v>
          </cell>
          <cell r="U12438">
            <v>0</v>
          </cell>
          <cell r="V12438">
            <v>0</v>
          </cell>
        </row>
        <row r="12439">
          <cell r="D12439" t="str">
            <v>THE SKY</v>
          </cell>
          <cell r="M12439" t="str">
            <v>﻿Đang hoạt động</v>
          </cell>
          <cell r="N12439">
            <v>42783</v>
          </cell>
          <cell r="Q12439">
            <v>1</v>
          </cell>
          <cell r="T12439">
            <v>0</v>
          </cell>
          <cell r="U12439">
            <v>0</v>
          </cell>
          <cell r="V12439">
            <v>0</v>
          </cell>
        </row>
        <row r="12440">
          <cell r="D12440" t="str">
            <v>SPRING</v>
          </cell>
          <cell r="M12440" t="str">
            <v>﻿Đang hoạt động</v>
          </cell>
          <cell r="N12440">
            <v>42786</v>
          </cell>
          <cell r="Q12440">
            <v>1</v>
          </cell>
          <cell r="T12440">
            <v>0</v>
          </cell>
          <cell r="U12440">
            <v>0</v>
          </cell>
          <cell r="V12440">
            <v>0</v>
          </cell>
        </row>
        <row r="12441">
          <cell r="D12441" t="str">
            <v>GENCASA NGHỆ AN</v>
          </cell>
          <cell r="M12441" t="str">
            <v>﻿Đang hoạt động</v>
          </cell>
          <cell r="N12441">
            <v>42786</v>
          </cell>
          <cell r="Q12441">
            <v>1</v>
          </cell>
          <cell r="T12441">
            <v>0</v>
          </cell>
          <cell r="U12441">
            <v>0</v>
          </cell>
          <cell r="V12441">
            <v>0</v>
          </cell>
        </row>
        <row r="12442">
          <cell r="D12442" t="str">
            <v>SUNFLOWER</v>
          </cell>
          <cell r="M12442" t="str">
            <v>﻿Đang hoạt động</v>
          </cell>
          <cell r="N12442">
            <v>42783</v>
          </cell>
          <cell r="Q12442">
            <v>1</v>
          </cell>
          <cell r="T12442">
            <v>0</v>
          </cell>
          <cell r="U12442">
            <v>0</v>
          </cell>
          <cell r="V12442">
            <v>0</v>
          </cell>
        </row>
        <row r="12443">
          <cell r="D12443" t="str">
            <v>THE SKY</v>
          </cell>
          <cell r="M12443" t="str">
            <v>﻿Đang hoạt động</v>
          </cell>
          <cell r="N12443">
            <v>42786</v>
          </cell>
          <cell r="Q12443">
            <v>1</v>
          </cell>
          <cell r="T12443">
            <v>0</v>
          </cell>
          <cell r="U12443">
            <v>0</v>
          </cell>
          <cell r="V12443">
            <v>0</v>
          </cell>
        </row>
        <row r="12444">
          <cell r="D12444" t="str">
            <v>THE SKY</v>
          </cell>
          <cell r="M12444" t="str">
            <v>﻿Đang hoạt động</v>
          </cell>
          <cell r="N12444">
            <v>42786</v>
          </cell>
          <cell r="Q12444">
            <v>1</v>
          </cell>
          <cell r="T12444">
            <v>0</v>
          </cell>
          <cell r="U12444">
            <v>0</v>
          </cell>
          <cell r="V12444">
            <v>0</v>
          </cell>
        </row>
        <row r="12445">
          <cell r="D12445" t="str">
            <v>BLUE OCEAN</v>
          </cell>
          <cell r="M12445" t="str">
            <v>﻿Đang hoạt động</v>
          </cell>
          <cell r="N12445">
            <v>42786</v>
          </cell>
          <cell r="Q12445">
            <v>1</v>
          </cell>
          <cell r="T12445">
            <v>0</v>
          </cell>
          <cell r="U12445">
            <v>0</v>
          </cell>
          <cell r="V12445">
            <v>0</v>
          </cell>
        </row>
        <row r="12446">
          <cell r="D12446" t="str">
            <v>THE SKY</v>
          </cell>
          <cell r="M12446" t="str">
            <v>﻿Đang hoạt động</v>
          </cell>
          <cell r="N12446">
            <v>42786</v>
          </cell>
          <cell r="Q12446">
            <v>1</v>
          </cell>
          <cell r="T12446">
            <v>0</v>
          </cell>
          <cell r="U12446">
            <v>0</v>
          </cell>
          <cell r="V12446">
            <v>0</v>
          </cell>
        </row>
        <row r="12447">
          <cell r="D12447" t="str">
            <v>HUẾ 2</v>
          </cell>
          <cell r="M12447" t="str">
            <v>﻿Đang hoạt động</v>
          </cell>
          <cell r="N12447">
            <v>42782</v>
          </cell>
          <cell r="Q12447">
            <v>1</v>
          </cell>
          <cell r="T12447">
            <v>0</v>
          </cell>
          <cell r="U12447">
            <v>0</v>
          </cell>
          <cell r="V12447">
            <v>0</v>
          </cell>
        </row>
        <row r="12448">
          <cell r="D12448" t="str">
            <v>BLUE OCEAN</v>
          </cell>
          <cell r="M12448" t="str">
            <v>﻿Đang hoạt động</v>
          </cell>
          <cell r="N12448">
            <v>42786</v>
          </cell>
          <cell r="Q12448">
            <v>1</v>
          </cell>
          <cell r="T12448">
            <v>0</v>
          </cell>
          <cell r="U12448">
            <v>0</v>
          </cell>
          <cell r="V12448">
            <v>0</v>
          </cell>
        </row>
        <row r="12449">
          <cell r="D12449" t="str">
            <v>G-G</v>
          </cell>
          <cell r="M12449" t="str">
            <v>﻿Đang hoạt động</v>
          </cell>
          <cell r="N12449">
            <v>42783</v>
          </cell>
          <cell r="Q12449">
            <v>1</v>
          </cell>
          <cell r="T12449">
            <v>0</v>
          </cell>
          <cell r="U12449">
            <v>0</v>
          </cell>
          <cell r="V12449">
            <v>0</v>
          </cell>
        </row>
        <row r="12450">
          <cell r="D12450" t="str">
            <v>HUẾ 2</v>
          </cell>
          <cell r="M12450" t="str">
            <v>﻿Đang hoạt động</v>
          </cell>
          <cell r="N12450">
            <v>42782</v>
          </cell>
          <cell r="Q12450">
            <v>1</v>
          </cell>
          <cell r="T12450">
            <v>0</v>
          </cell>
          <cell r="U12450">
            <v>0</v>
          </cell>
          <cell r="V12450">
            <v>0</v>
          </cell>
        </row>
        <row r="12451">
          <cell r="D12451" t="str">
            <v>HUẾ 2</v>
          </cell>
          <cell r="M12451" t="str">
            <v>﻿Đang hoạt động</v>
          </cell>
          <cell r="N12451">
            <v>42782</v>
          </cell>
          <cell r="Q12451">
            <v>1</v>
          </cell>
          <cell r="T12451">
            <v>0</v>
          </cell>
          <cell r="U12451">
            <v>0</v>
          </cell>
          <cell r="V12451">
            <v>0</v>
          </cell>
        </row>
        <row r="12452">
          <cell r="D12452" t="str">
            <v>HUẾ 2</v>
          </cell>
          <cell r="M12452" t="str">
            <v>﻿Đang hoạt động</v>
          </cell>
          <cell r="N12452">
            <v>42782</v>
          </cell>
          <cell r="Q12452">
            <v>1</v>
          </cell>
          <cell r="T12452">
            <v>0</v>
          </cell>
          <cell r="U12452">
            <v>0</v>
          </cell>
          <cell r="V12452">
            <v>0</v>
          </cell>
        </row>
        <row r="12453">
          <cell r="D12453" t="str">
            <v>LION 1</v>
          </cell>
          <cell r="M12453" t="str">
            <v>﻿Đang hoạt động</v>
          </cell>
          <cell r="N12453">
            <v>42783</v>
          </cell>
          <cell r="Q12453">
            <v>1</v>
          </cell>
          <cell r="T12453">
            <v>0</v>
          </cell>
          <cell r="U12453">
            <v>0</v>
          </cell>
          <cell r="V12453">
            <v>0</v>
          </cell>
        </row>
        <row r="12454">
          <cell r="D12454" t="str">
            <v>HUẾ 2</v>
          </cell>
          <cell r="M12454" t="str">
            <v>﻿Đang hoạt động</v>
          </cell>
          <cell r="N12454">
            <v>42782</v>
          </cell>
          <cell r="Q12454">
            <v>1</v>
          </cell>
          <cell r="T12454">
            <v>0</v>
          </cell>
          <cell r="U12454">
            <v>0</v>
          </cell>
          <cell r="V12454">
            <v>0</v>
          </cell>
        </row>
        <row r="12455">
          <cell r="D12455" t="str">
            <v>HUẾ 2</v>
          </cell>
          <cell r="M12455" t="str">
            <v>﻿Đang hoạt động</v>
          </cell>
          <cell r="N12455">
            <v>42782</v>
          </cell>
          <cell r="Q12455">
            <v>1</v>
          </cell>
          <cell r="T12455">
            <v>0</v>
          </cell>
          <cell r="U12455">
            <v>0</v>
          </cell>
          <cell r="V12455">
            <v>0</v>
          </cell>
        </row>
        <row r="12456">
          <cell r="D12456" t="str">
            <v>SPRING</v>
          </cell>
          <cell r="M12456" t="str">
            <v>﻿Đang hoạt động</v>
          </cell>
          <cell r="N12456">
            <v>42786</v>
          </cell>
          <cell r="Q12456">
            <v>1</v>
          </cell>
          <cell r="T12456">
            <v>0</v>
          </cell>
          <cell r="U12456">
            <v>0</v>
          </cell>
          <cell r="V12456">
            <v>0</v>
          </cell>
        </row>
        <row r="12457">
          <cell r="D12457" t="str">
            <v>LION 1</v>
          </cell>
          <cell r="M12457" t="str">
            <v>﻿Đang hoạt động</v>
          </cell>
          <cell r="N12457">
            <v>42783</v>
          </cell>
          <cell r="Q12457">
            <v>1</v>
          </cell>
          <cell r="T12457">
            <v>0</v>
          </cell>
          <cell r="U12457">
            <v>0</v>
          </cell>
          <cell r="V12457">
            <v>0</v>
          </cell>
        </row>
        <row r="12458">
          <cell r="D12458" t="str">
            <v>HUẾ 2</v>
          </cell>
          <cell r="M12458" t="str">
            <v>﻿Đang hoạt động</v>
          </cell>
          <cell r="N12458">
            <v>42782</v>
          </cell>
          <cell r="Q12458">
            <v>1</v>
          </cell>
          <cell r="T12458">
            <v>0</v>
          </cell>
          <cell r="U12458">
            <v>0</v>
          </cell>
          <cell r="V12458">
            <v>0</v>
          </cell>
        </row>
        <row r="12459">
          <cell r="D12459" t="str">
            <v>HUẾ 2</v>
          </cell>
          <cell r="M12459" t="str">
            <v>﻿Đang hoạt động</v>
          </cell>
          <cell r="N12459">
            <v>42782</v>
          </cell>
          <cell r="Q12459">
            <v>1</v>
          </cell>
          <cell r="T12459">
            <v>0</v>
          </cell>
          <cell r="U12459">
            <v>0</v>
          </cell>
          <cell r="V12459">
            <v>0</v>
          </cell>
        </row>
        <row r="12460">
          <cell r="D12460" t="str">
            <v>HUẾ 2</v>
          </cell>
          <cell r="M12460" t="str">
            <v>﻿Đang hoạt động</v>
          </cell>
          <cell r="N12460">
            <v>42783</v>
          </cell>
          <cell r="Q12460">
            <v>0</v>
          </cell>
          <cell r="T12460">
            <v>0</v>
          </cell>
          <cell r="U12460">
            <v>1</v>
          </cell>
          <cell r="V12460">
            <v>0</v>
          </cell>
        </row>
        <row r="12461">
          <cell r="D12461" t="str">
            <v>THE SKY</v>
          </cell>
          <cell r="M12461" t="str">
            <v>﻿Đang hoạt động</v>
          </cell>
          <cell r="N12461">
            <v>42786</v>
          </cell>
          <cell r="Q12461">
            <v>1</v>
          </cell>
          <cell r="T12461">
            <v>0</v>
          </cell>
          <cell r="U12461">
            <v>0</v>
          </cell>
          <cell r="V12461">
            <v>0</v>
          </cell>
        </row>
        <row r="12462">
          <cell r="D12462" t="str">
            <v>LION 1</v>
          </cell>
          <cell r="M12462" t="str">
            <v>﻿Đang hoạt động</v>
          </cell>
          <cell r="N12462">
            <v>42783</v>
          </cell>
          <cell r="Q12462">
            <v>1</v>
          </cell>
          <cell r="T12462">
            <v>0</v>
          </cell>
          <cell r="U12462">
            <v>0</v>
          </cell>
          <cell r="V12462">
            <v>0</v>
          </cell>
        </row>
        <row r="12463">
          <cell r="D12463" t="str">
            <v>THE SKY</v>
          </cell>
          <cell r="M12463" t="str">
            <v>﻿Đang hoạt động</v>
          </cell>
          <cell r="N12463">
            <v>42786</v>
          </cell>
          <cell r="Q12463">
            <v>1</v>
          </cell>
          <cell r="T12463">
            <v>0</v>
          </cell>
          <cell r="U12463">
            <v>0</v>
          </cell>
          <cell r="V12463">
            <v>0</v>
          </cell>
        </row>
        <row r="12464">
          <cell r="D12464" t="str">
            <v>EIB MIỀN BẮC 1</v>
          </cell>
          <cell r="M12464" t="str">
            <v>﻿Đang hoạt động</v>
          </cell>
          <cell r="N12464">
            <v>42787</v>
          </cell>
          <cell r="Q12464">
            <v>0</v>
          </cell>
          <cell r="T12464">
            <v>0</v>
          </cell>
          <cell r="U12464">
            <v>0</v>
          </cell>
          <cell r="V12464">
            <v>0</v>
          </cell>
        </row>
        <row r="12465">
          <cell r="D12465" t="str">
            <v>THE SKY</v>
          </cell>
          <cell r="M12465" t="str">
            <v>﻿Đang hoạt động</v>
          </cell>
          <cell r="N12465">
            <v>42786</v>
          </cell>
          <cell r="Q12465">
            <v>1</v>
          </cell>
          <cell r="T12465">
            <v>0</v>
          </cell>
          <cell r="U12465">
            <v>0</v>
          </cell>
          <cell r="V12465">
            <v>0</v>
          </cell>
        </row>
        <row r="12466">
          <cell r="D12466" t="str">
            <v>EIB MIỀN BẮC 1</v>
          </cell>
          <cell r="M12466" t="str">
            <v>﻿Đang hoạt động</v>
          </cell>
          <cell r="N12466">
            <v>42787</v>
          </cell>
          <cell r="Q12466">
            <v>0</v>
          </cell>
          <cell r="T12466">
            <v>0</v>
          </cell>
          <cell r="U12466">
            <v>0</v>
          </cell>
          <cell r="V12466">
            <v>0</v>
          </cell>
        </row>
        <row r="12467">
          <cell r="D12467" t="str">
            <v>EIB MIỀN BẮC 1</v>
          </cell>
          <cell r="M12467" t="str">
            <v>﻿Đang hoạt động</v>
          </cell>
          <cell r="N12467">
            <v>42787</v>
          </cell>
          <cell r="Q12467">
            <v>0</v>
          </cell>
          <cell r="T12467">
            <v>0</v>
          </cell>
          <cell r="U12467">
            <v>0</v>
          </cell>
          <cell r="V12467">
            <v>0</v>
          </cell>
        </row>
        <row r="12468">
          <cell r="D12468" t="str">
            <v>THE SKY</v>
          </cell>
          <cell r="M12468" t="str">
            <v>﻿Đang hoạt động</v>
          </cell>
          <cell r="N12468">
            <v>42786</v>
          </cell>
          <cell r="Q12468">
            <v>1</v>
          </cell>
          <cell r="T12468">
            <v>0</v>
          </cell>
          <cell r="U12468">
            <v>0</v>
          </cell>
          <cell r="V12468">
            <v>0</v>
          </cell>
        </row>
        <row r="12469">
          <cell r="D12469" t="str">
            <v>GENCASA HÀ ĐÔNG</v>
          </cell>
          <cell r="M12469" t="str">
            <v>﻿Đang hoạt động</v>
          </cell>
          <cell r="N12469">
            <v>42783</v>
          </cell>
          <cell r="Q12469">
            <v>1</v>
          </cell>
          <cell r="T12469">
            <v>0</v>
          </cell>
          <cell r="U12469">
            <v>0</v>
          </cell>
          <cell r="V12469">
            <v>0</v>
          </cell>
        </row>
        <row r="12470">
          <cell r="D12470" t="str">
            <v>THE SKY</v>
          </cell>
          <cell r="M12470" t="str">
            <v>﻿Đang hoạt động</v>
          </cell>
          <cell r="N12470">
            <v>42786</v>
          </cell>
          <cell r="Q12470">
            <v>1</v>
          </cell>
          <cell r="T12470">
            <v>0</v>
          </cell>
          <cell r="U12470">
            <v>0</v>
          </cell>
          <cell r="V12470">
            <v>0</v>
          </cell>
        </row>
        <row r="12471">
          <cell r="D12471" t="str">
            <v>GENCASA HÀ ĐÔNG</v>
          </cell>
          <cell r="M12471" t="str">
            <v>﻿Đang hoạt động</v>
          </cell>
          <cell r="N12471">
            <v>42783</v>
          </cell>
          <cell r="Q12471">
            <v>1</v>
          </cell>
          <cell r="T12471">
            <v>0</v>
          </cell>
          <cell r="U12471">
            <v>0</v>
          </cell>
          <cell r="V12471">
            <v>0</v>
          </cell>
        </row>
        <row r="12472">
          <cell r="D12472" t="str">
            <v>THE SKY</v>
          </cell>
          <cell r="M12472" t="str">
            <v>﻿Đang hoạt động</v>
          </cell>
          <cell r="N12472">
            <v>42786</v>
          </cell>
          <cell r="Q12472">
            <v>1</v>
          </cell>
          <cell r="T12472">
            <v>0</v>
          </cell>
          <cell r="U12472">
            <v>0</v>
          </cell>
          <cell r="V12472">
            <v>0</v>
          </cell>
        </row>
        <row r="12473">
          <cell r="D12473" t="str">
            <v>THE SKY</v>
          </cell>
          <cell r="M12473" t="str">
            <v>﻿Đang hoạt động</v>
          </cell>
          <cell r="N12473">
            <v>42786</v>
          </cell>
          <cell r="Q12473">
            <v>1</v>
          </cell>
          <cell r="T12473">
            <v>0</v>
          </cell>
          <cell r="U12473">
            <v>0</v>
          </cell>
          <cell r="V12473">
            <v>0</v>
          </cell>
        </row>
        <row r="12474">
          <cell r="D12474" t="str">
            <v>QUẢNG TRỊ</v>
          </cell>
          <cell r="M12474" t="str">
            <v>﻿Đang hoạt động</v>
          </cell>
          <cell r="N12474">
            <v>42782</v>
          </cell>
          <cell r="Q12474">
            <v>1</v>
          </cell>
          <cell r="T12474">
            <v>0</v>
          </cell>
          <cell r="U12474">
            <v>0</v>
          </cell>
          <cell r="V12474">
            <v>0</v>
          </cell>
        </row>
        <row r="12475">
          <cell r="D12475" t="str">
            <v>THE SKY</v>
          </cell>
          <cell r="M12475" t="str">
            <v>﻿Đang hoạt động</v>
          </cell>
          <cell r="N12475">
            <v>42786</v>
          </cell>
          <cell r="Q12475">
            <v>1</v>
          </cell>
          <cell r="T12475">
            <v>0</v>
          </cell>
          <cell r="U12475">
            <v>0</v>
          </cell>
          <cell r="V12475">
            <v>0</v>
          </cell>
        </row>
        <row r="12476">
          <cell r="D12476" t="str">
            <v>QUẢNG TRỊ</v>
          </cell>
          <cell r="M12476" t="str">
            <v>﻿Đang hoạt động</v>
          </cell>
          <cell r="N12476">
            <v>42782</v>
          </cell>
          <cell r="Q12476">
            <v>1</v>
          </cell>
          <cell r="T12476">
            <v>0</v>
          </cell>
          <cell r="U12476">
            <v>0</v>
          </cell>
          <cell r="V12476">
            <v>0</v>
          </cell>
        </row>
        <row r="12477">
          <cell r="D12477" t="str">
            <v>EIB MIỀN TRUNG 1</v>
          </cell>
          <cell r="M12477" t="str">
            <v>﻿Đang hoạt động</v>
          </cell>
          <cell r="N12477">
            <v>42787</v>
          </cell>
          <cell r="Q12477">
            <v>0</v>
          </cell>
          <cell r="T12477">
            <v>0</v>
          </cell>
          <cell r="U12477">
            <v>0</v>
          </cell>
          <cell r="V12477">
            <v>0</v>
          </cell>
        </row>
        <row r="12478">
          <cell r="D12478" t="str">
            <v>GENCASA NAM ĐỊNH</v>
          </cell>
          <cell r="M12478" t="str">
            <v>﻿Đang hoạt động</v>
          </cell>
          <cell r="N12478">
            <v>42787</v>
          </cell>
          <cell r="Q12478">
            <v>1</v>
          </cell>
          <cell r="T12478">
            <v>0</v>
          </cell>
          <cell r="U12478">
            <v>0</v>
          </cell>
          <cell r="V12478">
            <v>0</v>
          </cell>
        </row>
        <row r="12479">
          <cell r="D12479" t="str">
            <v>GENCASA THÁI NGUYÊN</v>
          </cell>
          <cell r="M12479" t="str">
            <v>﻿Đang hoạt động</v>
          </cell>
          <cell r="N12479">
            <v>42786</v>
          </cell>
          <cell r="Q12479">
            <v>1</v>
          </cell>
          <cell r="T12479">
            <v>0</v>
          </cell>
          <cell r="U12479">
            <v>0</v>
          </cell>
          <cell r="V12479">
            <v>0</v>
          </cell>
        </row>
        <row r="12480">
          <cell r="D12480" t="str">
            <v>REDBULL</v>
          </cell>
          <cell r="M12480" t="str">
            <v>﻿Đang hoạt động</v>
          </cell>
          <cell r="N12480">
            <v>42786</v>
          </cell>
          <cell r="Q12480">
            <v>1</v>
          </cell>
          <cell r="T12480">
            <v>0</v>
          </cell>
          <cell r="U12480">
            <v>0</v>
          </cell>
          <cell r="V12480">
            <v>0</v>
          </cell>
        </row>
        <row r="12481">
          <cell r="D12481" t="str">
            <v>REDBULL</v>
          </cell>
          <cell r="M12481" t="str">
            <v>﻿Đang hoạt động</v>
          </cell>
          <cell r="N12481">
            <v>42786</v>
          </cell>
          <cell r="Q12481">
            <v>1</v>
          </cell>
          <cell r="T12481">
            <v>0</v>
          </cell>
          <cell r="U12481">
            <v>0</v>
          </cell>
          <cell r="V12481">
            <v>0</v>
          </cell>
        </row>
        <row r="12482">
          <cell r="D12482" t="str">
            <v>GENCASA NAM ĐỊNH</v>
          </cell>
          <cell r="M12482" t="str">
            <v>﻿Đang hoạt động</v>
          </cell>
          <cell r="N12482">
            <v>42787</v>
          </cell>
          <cell r="Q12482">
            <v>1</v>
          </cell>
          <cell r="T12482">
            <v>0</v>
          </cell>
          <cell r="U12482">
            <v>0</v>
          </cell>
          <cell r="V12482">
            <v>0</v>
          </cell>
        </row>
        <row r="12483">
          <cell r="D12483" t="str">
            <v>GENCASA YÊN BÁI</v>
          </cell>
          <cell r="M12483" t="str">
            <v>﻿Đang hoạt động</v>
          </cell>
          <cell r="N12483">
            <v>42786</v>
          </cell>
          <cell r="Q12483">
            <v>1</v>
          </cell>
          <cell r="T12483">
            <v>0</v>
          </cell>
          <cell r="U12483">
            <v>0</v>
          </cell>
          <cell r="V12483">
            <v>0</v>
          </cell>
        </row>
        <row r="12484">
          <cell r="D12484" t="str">
            <v>REDBULL</v>
          </cell>
          <cell r="M12484" t="str">
            <v>﻿Đang hoạt động</v>
          </cell>
          <cell r="N12484">
            <v>42786</v>
          </cell>
          <cell r="Q12484">
            <v>1</v>
          </cell>
          <cell r="T12484">
            <v>0</v>
          </cell>
          <cell r="U12484">
            <v>0</v>
          </cell>
          <cell r="V12484">
            <v>0</v>
          </cell>
        </row>
        <row r="12485">
          <cell r="D12485" t="str">
            <v>GENCASA YÊN BÁI</v>
          </cell>
          <cell r="M12485" t="str">
            <v>﻿Đang hoạt động</v>
          </cell>
          <cell r="N12485">
            <v>42793</v>
          </cell>
          <cell r="Q12485">
            <v>1</v>
          </cell>
          <cell r="T12485">
            <v>0</v>
          </cell>
          <cell r="U12485">
            <v>0</v>
          </cell>
          <cell r="V12485">
            <v>0</v>
          </cell>
        </row>
        <row r="12486">
          <cell r="D12486" t="str">
            <v>GENCASA NAM ĐỊNH</v>
          </cell>
          <cell r="M12486" t="str">
            <v>﻿Đang hoạt động</v>
          </cell>
          <cell r="N12486">
            <v>42787</v>
          </cell>
          <cell r="Q12486">
            <v>1</v>
          </cell>
          <cell r="T12486">
            <v>0</v>
          </cell>
          <cell r="U12486">
            <v>0</v>
          </cell>
          <cell r="V12486">
            <v>0</v>
          </cell>
        </row>
        <row r="12487">
          <cell r="D12487" t="str">
            <v>GENCASA YÊN BÁI</v>
          </cell>
          <cell r="M12487" t="str">
            <v>﻿Đang hoạt động</v>
          </cell>
          <cell r="N12487">
            <v>42786</v>
          </cell>
          <cell r="Q12487">
            <v>1</v>
          </cell>
          <cell r="T12487">
            <v>0</v>
          </cell>
          <cell r="U12487">
            <v>0</v>
          </cell>
          <cell r="V12487">
            <v>0</v>
          </cell>
        </row>
        <row r="12488">
          <cell r="D12488" t="str">
            <v>TCA TEAM</v>
          </cell>
          <cell r="M12488" t="str">
            <v>﻿Đang hoạt động</v>
          </cell>
          <cell r="N12488">
            <v>41891</v>
          </cell>
          <cell r="Q12488">
            <v>0</v>
          </cell>
          <cell r="T12488">
            <v>0</v>
          </cell>
          <cell r="U12488">
            <v>0</v>
          </cell>
          <cell r="V12488">
            <v>0</v>
          </cell>
        </row>
        <row r="12489">
          <cell r="D12489" t="str">
            <v>GENCASA NAM ĐỊNH</v>
          </cell>
          <cell r="M12489" t="str">
            <v>﻿Đang hoạt động</v>
          </cell>
          <cell r="N12489">
            <v>42786</v>
          </cell>
          <cell r="Q12489">
            <v>1</v>
          </cell>
          <cell r="T12489">
            <v>0</v>
          </cell>
          <cell r="U12489">
            <v>0</v>
          </cell>
          <cell r="V12489">
            <v>0</v>
          </cell>
        </row>
        <row r="12490">
          <cell r="D12490" t="str">
            <v>QUẢNG TRỊ</v>
          </cell>
          <cell r="M12490" t="str">
            <v>﻿Đang hoạt động</v>
          </cell>
          <cell r="N12490">
            <v>42782</v>
          </cell>
          <cell r="Q12490">
            <v>1</v>
          </cell>
          <cell r="T12490">
            <v>0</v>
          </cell>
          <cell r="U12490">
            <v>0</v>
          </cell>
          <cell r="V12490">
            <v>0</v>
          </cell>
        </row>
        <row r="12491">
          <cell r="D12491" t="str">
            <v>QUẢNG TRỊ</v>
          </cell>
          <cell r="M12491" t="str">
            <v>﻿Đang hoạt động</v>
          </cell>
          <cell r="N12491">
            <v>42782</v>
          </cell>
          <cell r="Q12491">
            <v>1</v>
          </cell>
          <cell r="T12491">
            <v>0</v>
          </cell>
          <cell r="U12491">
            <v>0</v>
          </cell>
          <cell r="V12491">
            <v>0</v>
          </cell>
        </row>
        <row r="12492">
          <cell r="D12492" t="str">
            <v>GENCASA THÁI NGUYÊN</v>
          </cell>
          <cell r="M12492" t="str">
            <v>﻿Đang hoạt động</v>
          </cell>
          <cell r="N12492">
            <v>42786</v>
          </cell>
          <cell r="Q12492">
            <v>1</v>
          </cell>
          <cell r="T12492">
            <v>0</v>
          </cell>
          <cell r="U12492">
            <v>0</v>
          </cell>
          <cell r="V12492">
            <v>0</v>
          </cell>
        </row>
        <row r="12493">
          <cell r="D12493" t="str">
            <v>TCA TEAM</v>
          </cell>
          <cell r="M12493" t="str">
            <v>﻿Đang hoạt động</v>
          </cell>
          <cell r="N12493">
            <v>41893</v>
          </cell>
          <cell r="Q12493">
            <v>0</v>
          </cell>
          <cell r="T12493">
            <v>0</v>
          </cell>
          <cell r="U12493">
            <v>0</v>
          </cell>
          <cell r="V12493">
            <v>0</v>
          </cell>
        </row>
        <row r="12494">
          <cell r="D12494" t="str">
            <v>GENCASA THÁI NGUYÊN</v>
          </cell>
          <cell r="M12494" t="str">
            <v>﻿Đang hoạt động</v>
          </cell>
          <cell r="N12494">
            <v>42786</v>
          </cell>
          <cell r="Q12494">
            <v>1</v>
          </cell>
          <cell r="T12494">
            <v>0</v>
          </cell>
          <cell r="U12494">
            <v>0</v>
          </cell>
          <cell r="V12494">
            <v>0</v>
          </cell>
        </row>
        <row r="12495">
          <cell r="D12495" t="str">
            <v>GENCASA NAM ĐỊNH</v>
          </cell>
          <cell r="M12495" t="str">
            <v>﻿Đang hoạt động</v>
          </cell>
          <cell r="N12495">
            <v>42786</v>
          </cell>
          <cell r="Q12495">
            <v>1</v>
          </cell>
          <cell r="T12495">
            <v>0</v>
          </cell>
          <cell r="U12495">
            <v>0</v>
          </cell>
          <cell r="V12495">
            <v>0</v>
          </cell>
        </row>
        <row r="12496">
          <cell r="D12496" t="str">
            <v>THE SKY</v>
          </cell>
          <cell r="M12496" t="str">
            <v>﻿Đang hoạt động</v>
          </cell>
          <cell r="N12496">
            <v>42786</v>
          </cell>
          <cell r="Q12496">
            <v>0</v>
          </cell>
          <cell r="T12496">
            <v>0</v>
          </cell>
          <cell r="U12496">
            <v>1</v>
          </cell>
          <cell r="V12496">
            <v>0</v>
          </cell>
        </row>
        <row r="12497">
          <cell r="D12497" t="str">
            <v>GENCASA YÊN BÁI</v>
          </cell>
          <cell r="M12497" t="str">
            <v>﻿Đang hoạt động</v>
          </cell>
          <cell r="N12497">
            <v>42786</v>
          </cell>
          <cell r="Q12497">
            <v>1</v>
          </cell>
          <cell r="T12497">
            <v>0</v>
          </cell>
          <cell r="U12497">
            <v>0</v>
          </cell>
          <cell r="V12497">
            <v>0</v>
          </cell>
        </row>
        <row r="12498">
          <cell r="D12498" t="str">
            <v>GENCASA YÊN BÁI</v>
          </cell>
          <cell r="M12498" t="str">
            <v>﻿Đang hoạt động</v>
          </cell>
          <cell r="N12498">
            <v>42786</v>
          </cell>
          <cell r="Q12498">
            <v>1</v>
          </cell>
          <cell r="T12498">
            <v>0</v>
          </cell>
          <cell r="U12498">
            <v>0</v>
          </cell>
          <cell r="V12498">
            <v>0</v>
          </cell>
        </row>
        <row r="12499">
          <cell r="D12499" t="str">
            <v>GENCASA THÁI BÌNH</v>
          </cell>
          <cell r="M12499" t="str">
            <v>﻿Đang hoạt động</v>
          </cell>
          <cell r="N12499">
            <v>42794</v>
          </cell>
          <cell r="Q12499">
            <v>1</v>
          </cell>
          <cell r="T12499">
            <v>0</v>
          </cell>
          <cell r="U12499">
            <v>0</v>
          </cell>
          <cell r="V12499">
            <v>0</v>
          </cell>
        </row>
        <row r="12500">
          <cell r="D12500" t="str">
            <v>EIB MIỀN TRUNG 1</v>
          </cell>
          <cell r="M12500" t="str">
            <v>﻿Đang hoạt động</v>
          </cell>
          <cell r="N12500">
            <v>42787</v>
          </cell>
          <cell r="Q12500">
            <v>0</v>
          </cell>
          <cell r="T12500">
            <v>0</v>
          </cell>
          <cell r="U12500">
            <v>0</v>
          </cell>
          <cell r="V12500">
            <v>0</v>
          </cell>
        </row>
        <row r="12501">
          <cell r="D12501" t="str">
            <v>G-G</v>
          </cell>
          <cell r="M12501" t="str">
            <v>﻿Đang hoạt động</v>
          </cell>
          <cell r="N12501">
            <v>42793</v>
          </cell>
          <cell r="Q12501">
            <v>1</v>
          </cell>
          <cell r="T12501">
            <v>0</v>
          </cell>
          <cell r="U12501">
            <v>0</v>
          </cell>
          <cell r="V12501">
            <v>0</v>
          </cell>
        </row>
        <row r="12502">
          <cell r="D12502" t="str">
            <v>THE CAPITAL</v>
          </cell>
          <cell r="M12502" t="str">
            <v>﻿Đang hoạt động</v>
          </cell>
          <cell r="N12502">
            <v>42783</v>
          </cell>
          <cell r="Q12502">
            <v>1</v>
          </cell>
          <cell r="T12502">
            <v>0</v>
          </cell>
          <cell r="U12502">
            <v>0</v>
          </cell>
          <cell r="V12502">
            <v>0</v>
          </cell>
        </row>
        <row r="12503">
          <cell r="D12503" t="str">
            <v>GENCASA YÊN BÁI</v>
          </cell>
          <cell r="M12503" t="str">
            <v>﻿Đang hoạt động</v>
          </cell>
          <cell r="N12503">
            <v>42786</v>
          </cell>
          <cell r="Q12503">
            <v>1</v>
          </cell>
          <cell r="T12503">
            <v>0</v>
          </cell>
          <cell r="U12503">
            <v>0</v>
          </cell>
          <cell r="V12503">
            <v>0</v>
          </cell>
        </row>
        <row r="12504">
          <cell r="D12504" t="str">
            <v>QUẢNG TRỊ</v>
          </cell>
          <cell r="M12504" t="str">
            <v>﻿Đang hoạt động</v>
          </cell>
          <cell r="N12504">
            <v>42787</v>
          </cell>
          <cell r="Q12504">
            <v>1</v>
          </cell>
          <cell r="T12504">
            <v>0</v>
          </cell>
          <cell r="U12504">
            <v>0</v>
          </cell>
          <cell r="V12504">
            <v>0</v>
          </cell>
        </row>
        <row r="12505">
          <cell r="D12505" t="str">
            <v>GENCASA YÊN BÁI</v>
          </cell>
          <cell r="M12505" t="str">
            <v>﻿Đang hoạt động</v>
          </cell>
          <cell r="N12505">
            <v>42786</v>
          </cell>
          <cell r="Q12505">
            <v>1</v>
          </cell>
          <cell r="T12505">
            <v>0</v>
          </cell>
          <cell r="U12505">
            <v>0</v>
          </cell>
          <cell r="V12505">
            <v>0</v>
          </cell>
        </row>
        <row r="12506">
          <cell r="D12506" t="str">
            <v>GENCASA NGHỆ AN</v>
          </cell>
          <cell r="M12506" t="str">
            <v>﻿Đang hoạt động</v>
          </cell>
          <cell r="N12506">
            <v>42786</v>
          </cell>
          <cell r="Q12506">
            <v>1</v>
          </cell>
          <cell r="T12506">
            <v>0</v>
          </cell>
          <cell r="U12506">
            <v>0</v>
          </cell>
          <cell r="V12506">
            <v>0</v>
          </cell>
        </row>
        <row r="12507">
          <cell r="D12507" t="str">
            <v>GENCASA YÊN BÁI</v>
          </cell>
          <cell r="M12507" t="str">
            <v>﻿Đang hoạt động</v>
          </cell>
          <cell r="N12507">
            <v>42786</v>
          </cell>
          <cell r="Q12507">
            <v>1</v>
          </cell>
          <cell r="T12507">
            <v>0</v>
          </cell>
          <cell r="U12507">
            <v>0</v>
          </cell>
          <cell r="V12507">
            <v>0</v>
          </cell>
        </row>
        <row r="12508">
          <cell r="D12508" t="str">
            <v>GENCASA NAM ĐỊNH</v>
          </cell>
          <cell r="M12508" t="str">
            <v>﻿Đang hoạt động</v>
          </cell>
          <cell r="N12508">
            <v>42787</v>
          </cell>
          <cell r="Q12508">
            <v>1</v>
          </cell>
          <cell r="T12508">
            <v>0</v>
          </cell>
          <cell r="U12508">
            <v>0</v>
          </cell>
          <cell r="V12508">
            <v>0</v>
          </cell>
        </row>
        <row r="12509">
          <cell r="D12509" t="str">
            <v>GENCASA NAM ĐỊNH</v>
          </cell>
          <cell r="M12509" t="str">
            <v>﻿Đang hoạt động</v>
          </cell>
          <cell r="N12509">
            <v>42786</v>
          </cell>
          <cell r="Q12509">
            <v>1</v>
          </cell>
          <cell r="T12509">
            <v>0</v>
          </cell>
          <cell r="U12509">
            <v>0</v>
          </cell>
          <cell r="V12509">
            <v>0</v>
          </cell>
        </row>
        <row r="12510">
          <cell r="D12510" t="str">
            <v>QUẢNG TRỊ</v>
          </cell>
          <cell r="M12510" t="str">
            <v>﻿Đang hoạt động</v>
          </cell>
          <cell r="N12510">
            <v>42782</v>
          </cell>
          <cell r="Q12510">
            <v>1</v>
          </cell>
          <cell r="T12510">
            <v>0</v>
          </cell>
          <cell r="U12510">
            <v>0</v>
          </cell>
          <cell r="V12510">
            <v>0</v>
          </cell>
        </row>
        <row r="12511">
          <cell r="D12511" t="str">
            <v>GREEN DRAGON</v>
          </cell>
          <cell r="M12511" t="str">
            <v>﻿Đang hoạt động</v>
          </cell>
          <cell r="N12511">
            <v>42787</v>
          </cell>
          <cell r="Q12511">
            <v>1</v>
          </cell>
          <cell r="T12511">
            <v>0</v>
          </cell>
          <cell r="U12511">
            <v>0</v>
          </cell>
          <cell r="V12511">
            <v>0</v>
          </cell>
        </row>
        <row r="12512">
          <cell r="D12512" t="str">
            <v>GENCASA NAM ĐỊNH</v>
          </cell>
          <cell r="M12512" t="str">
            <v>﻿Đang hoạt động</v>
          </cell>
          <cell r="N12512">
            <v>42786</v>
          </cell>
          <cell r="Q12512">
            <v>1</v>
          </cell>
          <cell r="T12512">
            <v>0</v>
          </cell>
          <cell r="U12512">
            <v>0</v>
          </cell>
          <cell r="V12512">
            <v>0</v>
          </cell>
        </row>
        <row r="12513">
          <cell r="D12513" t="str">
            <v>TCA TEAM</v>
          </cell>
          <cell r="M12513" t="str">
            <v>﻿Đang hoạt động</v>
          </cell>
          <cell r="N12513">
            <v>41891</v>
          </cell>
          <cell r="Q12513">
            <v>0</v>
          </cell>
          <cell r="T12513">
            <v>0</v>
          </cell>
          <cell r="U12513">
            <v>0</v>
          </cell>
          <cell r="V12513">
            <v>0</v>
          </cell>
        </row>
        <row r="12514">
          <cell r="D12514" t="str">
            <v>GENCASA THANH HÓA</v>
          </cell>
          <cell r="M12514" t="str">
            <v>﻿Đang hoạt động</v>
          </cell>
          <cell r="N12514">
            <v>42789</v>
          </cell>
          <cell r="Q12514">
            <v>1</v>
          </cell>
          <cell r="T12514">
            <v>0</v>
          </cell>
          <cell r="U12514">
            <v>0</v>
          </cell>
          <cell r="V12514">
            <v>0</v>
          </cell>
        </row>
        <row r="12515">
          <cell r="D12515" t="str">
            <v>GENCASA NAM ĐỊNH</v>
          </cell>
          <cell r="M12515" t="str">
            <v>﻿Đang hoạt động</v>
          </cell>
          <cell r="N12515">
            <v>42787</v>
          </cell>
          <cell r="Q12515">
            <v>1</v>
          </cell>
          <cell r="T12515">
            <v>0</v>
          </cell>
          <cell r="U12515">
            <v>0</v>
          </cell>
          <cell r="V12515">
            <v>0</v>
          </cell>
        </row>
        <row r="12516">
          <cell r="D12516" t="str">
            <v>BLUE WAVES</v>
          </cell>
          <cell r="M12516" t="str">
            <v>﻿Đang hoạt động</v>
          </cell>
          <cell r="N12516">
            <v>42787</v>
          </cell>
          <cell r="Q12516">
            <v>1</v>
          </cell>
          <cell r="T12516">
            <v>0</v>
          </cell>
          <cell r="U12516">
            <v>0</v>
          </cell>
          <cell r="V12516">
            <v>0</v>
          </cell>
        </row>
        <row r="12517">
          <cell r="D12517" t="str">
            <v>GENCASA YÊN BÁI</v>
          </cell>
          <cell r="M12517" t="str">
            <v>﻿Đang hoạt động</v>
          </cell>
          <cell r="N12517">
            <v>42786</v>
          </cell>
          <cell r="Q12517">
            <v>1</v>
          </cell>
          <cell r="T12517">
            <v>0</v>
          </cell>
          <cell r="U12517">
            <v>0</v>
          </cell>
          <cell r="V12517">
            <v>0</v>
          </cell>
        </row>
        <row r="12518">
          <cell r="D12518" t="str">
            <v>TCA TEAM</v>
          </cell>
          <cell r="M12518" t="str">
            <v>﻿Đang hoạt động</v>
          </cell>
          <cell r="N12518">
            <v>41891</v>
          </cell>
          <cell r="Q12518">
            <v>0</v>
          </cell>
          <cell r="T12518">
            <v>0</v>
          </cell>
          <cell r="U12518">
            <v>0</v>
          </cell>
          <cell r="V12518">
            <v>0</v>
          </cell>
        </row>
        <row r="12519">
          <cell r="D12519" t="str">
            <v>GENCASA THANH HÓA</v>
          </cell>
          <cell r="M12519" t="str">
            <v>﻿Đang hoạt động</v>
          </cell>
          <cell r="N12519">
            <v>42786</v>
          </cell>
          <cell r="Q12519">
            <v>1</v>
          </cell>
          <cell r="T12519">
            <v>0</v>
          </cell>
          <cell r="U12519">
            <v>0</v>
          </cell>
          <cell r="V12519">
            <v>0</v>
          </cell>
        </row>
        <row r="12520">
          <cell r="D12520" t="str">
            <v>BLUE WAVES</v>
          </cell>
          <cell r="M12520" t="str">
            <v>﻿Đang hoạt động</v>
          </cell>
          <cell r="N12520">
            <v>42793</v>
          </cell>
          <cell r="Q12520">
            <v>1</v>
          </cell>
          <cell r="T12520">
            <v>0</v>
          </cell>
          <cell r="U12520">
            <v>0</v>
          </cell>
          <cell r="V12520">
            <v>0</v>
          </cell>
        </row>
        <row r="12521">
          <cell r="D12521" t="str">
            <v>GENCASA THANH HÓA</v>
          </cell>
          <cell r="M12521" t="str">
            <v>﻿Đang hoạt động</v>
          </cell>
          <cell r="N12521">
            <v>42786</v>
          </cell>
          <cell r="Q12521">
            <v>1</v>
          </cell>
          <cell r="T12521">
            <v>0</v>
          </cell>
          <cell r="U12521">
            <v>0</v>
          </cell>
          <cell r="V12521">
            <v>0</v>
          </cell>
        </row>
        <row r="12522">
          <cell r="D12522" t="str">
            <v>GENCASA YÊN BÁI</v>
          </cell>
          <cell r="M12522" t="str">
            <v>﻿Đang hoạt động</v>
          </cell>
          <cell r="N12522">
            <v>42786</v>
          </cell>
          <cell r="Q12522">
            <v>1</v>
          </cell>
          <cell r="T12522">
            <v>0</v>
          </cell>
          <cell r="U12522">
            <v>0</v>
          </cell>
          <cell r="V12522">
            <v>0</v>
          </cell>
        </row>
        <row r="12523">
          <cell r="D12523" t="str">
            <v>G-G</v>
          </cell>
          <cell r="M12523" t="str">
            <v>﻿Đang hoạt động</v>
          </cell>
          <cell r="N12523">
            <v>42793</v>
          </cell>
          <cell r="Q12523">
            <v>1</v>
          </cell>
          <cell r="T12523">
            <v>0</v>
          </cell>
          <cell r="U12523">
            <v>0</v>
          </cell>
          <cell r="V12523">
            <v>0</v>
          </cell>
        </row>
        <row r="12524">
          <cell r="D12524" t="str">
            <v>GENCASA NAM ĐỊNH</v>
          </cell>
          <cell r="M12524" t="str">
            <v>﻿Đang hoạt động</v>
          </cell>
          <cell r="N12524">
            <v>42789</v>
          </cell>
          <cell r="Q12524">
            <v>1</v>
          </cell>
          <cell r="T12524">
            <v>0</v>
          </cell>
          <cell r="U12524">
            <v>0</v>
          </cell>
          <cell r="V12524">
            <v>0</v>
          </cell>
        </row>
        <row r="12525">
          <cell r="D12525" t="str">
            <v>BLUE WAVES</v>
          </cell>
          <cell r="M12525" t="str">
            <v>﻿Đang hoạt động</v>
          </cell>
          <cell r="N12525">
            <v>42787</v>
          </cell>
          <cell r="Q12525">
            <v>1</v>
          </cell>
          <cell r="T12525">
            <v>0</v>
          </cell>
          <cell r="U12525">
            <v>0</v>
          </cell>
          <cell r="V12525">
            <v>0</v>
          </cell>
        </row>
        <row r="12526">
          <cell r="D12526" t="str">
            <v>QUẢNG TRỊ</v>
          </cell>
          <cell r="M12526" t="str">
            <v>﻿Đang hoạt động</v>
          </cell>
          <cell r="N12526">
            <v>42782</v>
          </cell>
          <cell r="Q12526">
            <v>1</v>
          </cell>
          <cell r="T12526">
            <v>0</v>
          </cell>
          <cell r="U12526">
            <v>0</v>
          </cell>
          <cell r="V12526">
            <v>0</v>
          </cell>
        </row>
        <row r="12527">
          <cell r="D12527" t="str">
            <v>GENCASA NAM ĐỊNH</v>
          </cell>
          <cell r="M12527" t="str">
            <v>﻿Đang hoạt động</v>
          </cell>
          <cell r="N12527">
            <v>42786</v>
          </cell>
          <cell r="Q12527">
            <v>1</v>
          </cell>
          <cell r="T12527">
            <v>0</v>
          </cell>
          <cell r="U12527">
            <v>0</v>
          </cell>
          <cell r="V12527">
            <v>0</v>
          </cell>
        </row>
        <row r="12528">
          <cell r="D12528" t="str">
            <v>THIÊN SƠN</v>
          </cell>
          <cell r="M12528" t="str">
            <v>﻿Đang hoạt động</v>
          </cell>
          <cell r="N12528">
            <v>42787</v>
          </cell>
          <cell r="Q12528">
            <v>1</v>
          </cell>
          <cell r="T12528">
            <v>0</v>
          </cell>
          <cell r="U12528">
            <v>0</v>
          </cell>
          <cell r="V12528">
            <v>0</v>
          </cell>
        </row>
        <row r="12529">
          <cell r="D12529" t="str">
            <v>QUẢNG TRỊ</v>
          </cell>
          <cell r="M12529" t="str">
            <v>﻿Đang hoạt động</v>
          </cell>
          <cell r="N12529">
            <v>42782</v>
          </cell>
          <cell r="Q12529">
            <v>1</v>
          </cell>
          <cell r="T12529">
            <v>0</v>
          </cell>
          <cell r="U12529">
            <v>0</v>
          </cell>
          <cell r="V12529">
            <v>0</v>
          </cell>
        </row>
        <row r="12530">
          <cell r="D12530" t="str">
            <v>BLUE OCEAN</v>
          </cell>
          <cell r="M12530" t="str">
            <v>﻿Đang hoạt động</v>
          </cell>
          <cell r="N12530">
            <v>42786</v>
          </cell>
          <cell r="Q12530">
            <v>1</v>
          </cell>
          <cell r="T12530">
            <v>0</v>
          </cell>
          <cell r="U12530">
            <v>0</v>
          </cell>
          <cell r="V12530">
            <v>0</v>
          </cell>
        </row>
        <row r="12531">
          <cell r="D12531" t="str">
            <v>GENCASA YÊN BÁI</v>
          </cell>
          <cell r="M12531" t="str">
            <v>﻿Đang hoạt động</v>
          </cell>
          <cell r="N12531">
            <v>42787</v>
          </cell>
          <cell r="Q12531">
            <v>1</v>
          </cell>
          <cell r="T12531">
            <v>0</v>
          </cell>
          <cell r="U12531">
            <v>0</v>
          </cell>
          <cell r="V12531">
            <v>0</v>
          </cell>
        </row>
        <row r="12532">
          <cell r="D12532" t="str">
            <v>GENCASA YÊN BÁI</v>
          </cell>
          <cell r="M12532" t="str">
            <v>﻿Đang hoạt động</v>
          </cell>
          <cell r="N12532">
            <v>42786</v>
          </cell>
          <cell r="Q12532">
            <v>1</v>
          </cell>
          <cell r="T12532">
            <v>0</v>
          </cell>
          <cell r="U12532">
            <v>0</v>
          </cell>
          <cell r="V12532">
            <v>0</v>
          </cell>
        </row>
        <row r="12533">
          <cell r="D12533" t="str">
            <v>GENCASA YÊN BÁI</v>
          </cell>
          <cell r="M12533" t="str">
            <v>﻿Đang hoạt động</v>
          </cell>
          <cell r="N12533">
            <v>42786</v>
          </cell>
          <cell r="Q12533">
            <v>1</v>
          </cell>
          <cell r="T12533">
            <v>0</v>
          </cell>
          <cell r="U12533">
            <v>0</v>
          </cell>
          <cell r="V12533">
            <v>0</v>
          </cell>
        </row>
        <row r="12534">
          <cell r="D12534" t="str">
            <v>GENCASA THANH HÓA</v>
          </cell>
          <cell r="M12534" t="str">
            <v>﻿Đang hoạt động</v>
          </cell>
          <cell r="N12534">
            <v>42787</v>
          </cell>
          <cell r="Q12534">
            <v>1</v>
          </cell>
          <cell r="T12534">
            <v>0</v>
          </cell>
          <cell r="U12534">
            <v>0</v>
          </cell>
          <cell r="V12534">
            <v>0</v>
          </cell>
        </row>
        <row r="12535">
          <cell r="D12535" t="str">
            <v>GENCASA YÊN BÁI</v>
          </cell>
          <cell r="M12535" t="str">
            <v>﻿Đang hoạt động</v>
          </cell>
          <cell r="N12535">
            <v>42787</v>
          </cell>
          <cell r="Q12535">
            <v>1</v>
          </cell>
          <cell r="T12535">
            <v>0</v>
          </cell>
          <cell r="U12535">
            <v>0</v>
          </cell>
          <cell r="V12535">
            <v>0</v>
          </cell>
        </row>
        <row r="12536">
          <cell r="D12536" t="str">
            <v>THIÊN SƠN</v>
          </cell>
          <cell r="M12536" t="str">
            <v>﻿Đang hoạt động</v>
          </cell>
          <cell r="N12536">
            <v>42787</v>
          </cell>
          <cell r="Q12536">
            <v>1</v>
          </cell>
          <cell r="T12536">
            <v>0</v>
          </cell>
          <cell r="U12536">
            <v>0</v>
          </cell>
          <cell r="V12536">
            <v>0</v>
          </cell>
        </row>
        <row r="12537">
          <cell r="D12537" t="str">
            <v>GENCASA NAM ĐỊNH</v>
          </cell>
          <cell r="M12537" t="str">
            <v>﻿Đang hoạt động</v>
          </cell>
          <cell r="N12537">
            <v>42787</v>
          </cell>
          <cell r="Q12537">
            <v>1</v>
          </cell>
          <cell r="T12537">
            <v>0</v>
          </cell>
          <cell r="U12537">
            <v>0</v>
          </cell>
          <cell r="V12537">
            <v>0</v>
          </cell>
        </row>
        <row r="12538">
          <cell r="D12538" t="str">
            <v>GENCASA THANH HÓA</v>
          </cell>
          <cell r="M12538" t="str">
            <v>﻿Đang hoạt động</v>
          </cell>
          <cell r="N12538">
            <v>42786</v>
          </cell>
          <cell r="Q12538">
            <v>1</v>
          </cell>
          <cell r="T12538">
            <v>0</v>
          </cell>
          <cell r="U12538">
            <v>0</v>
          </cell>
          <cell r="V12538">
            <v>0</v>
          </cell>
        </row>
        <row r="12539">
          <cell r="D12539" t="str">
            <v>BLUE OCEAN</v>
          </cell>
          <cell r="M12539" t="str">
            <v>﻿Đang hoạt động</v>
          </cell>
          <cell r="N12539">
            <v>42786</v>
          </cell>
          <cell r="Q12539">
            <v>1</v>
          </cell>
          <cell r="T12539">
            <v>0</v>
          </cell>
          <cell r="U12539">
            <v>0</v>
          </cell>
          <cell r="V12539">
            <v>0</v>
          </cell>
        </row>
        <row r="12540">
          <cell r="D12540" t="str">
            <v>GENCASA NAM ĐỊNH</v>
          </cell>
          <cell r="M12540" t="str">
            <v>﻿Đang hoạt động</v>
          </cell>
          <cell r="N12540">
            <v>42787</v>
          </cell>
          <cell r="Q12540">
            <v>1</v>
          </cell>
          <cell r="T12540">
            <v>0</v>
          </cell>
          <cell r="U12540">
            <v>0</v>
          </cell>
          <cell r="V12540">
            <v>0</v>
          </cell>
        </row>
        <row r="12541">
          <cell r="D12541" t="str">
            <v>GENCASA THANH HÓA</v>
          </cell>
          <cell r="M12541" t="str">
            <v>﻿Đang hoạt động</v>
          </cell>
          <cell r="N12541">
            <v>42786</v>
          </cell>
          <cell r="Q12541">
            <v>1</v>
          </cell>
          <cell r="T12541">
            <v>0</v>
          </cell>
          <cell r="U12541">
            <v>0</v>
          </cell>
          <cell r="V12541">
            <v>0</v>
          </cell>
        </row>
        <row r="12542">
          <cell r="D12542" t="str">
            <v>QUẢNG TRỊ</v>
          </cell>
          <cell r="M12542" t="str">
            <v>﻿Đang hoạt động</v>
          </cell>
          <cell r="N12542">
            <v>42782</v>
          </cell>
          <cell r="Q12542">
            <v>0</v>
          </cell>
          <cell r="T12542">
            <v>0</v>
          </cell>
          <cell r="U12542">
            <v>1</v>
          </cell>
          <cell r="V12542">
            <v>0</v>
          </cell>
        </row>
        <row r="12543">
          <cell r="D12543" t="str">
            <v>GENCASA NAM ĐỊNH</v>
          </cell>
          <cell r="M12543" t="str">
            <v>﻿Đang hoạt động</v>
          </cell>
          <cell r="N12543">
            <v>42787</v>
          </cell>
          <cell r="Q12543">
            <v>1</v>
          </cell>
          <cell r="T12543">
            <v>0</v>
          </cell>
          <cell r="U12543">
            <v>0</v>
          </cell>
          <cell r="V12543">
            <v>0</v>
          </cell>
        </row>
        <row r="12544">
          <cell r="D12544" t="str">
            <v>GENCASA NAM ĐỊNH</v>
          </cell>
          <cell r="M12544" t="str">
            <v>﻿Đang hoạt động</v>
          </cell>
          <cell r="N12544">
            <v>42787</v>
          </cell>
          <cell r="Q12544">
            <v>1</v>
          </cell>
          <cell r="T12544">
            <v>0</v>
          </cell>
          <cell r="U12544">
            <v>0</v>
          </cell>
          <cell r="V12544">
            <v>0</v>
          </cell>
        </row>
        <row r="12545">
          <cell r="D12545" t="str">
            <v>BLUE OCEAN</v>
          </cell>
          <cell r="M12545" t="str">
            <v>﻿Đang hoạt động</v>
          </cell>
          <cell r="N12545">
            <v>42786</v>
          </cell>
          <cell r="Q12545">
            <v>1</v>
          </cell>
          <cell r="T12545">
            <v>0</v>
          </cell>
          <cell r="U12545">
            <v>0</v>
          </cell>
          <cell r="V12545">
            <v>0</v>
          </cell>
        </row>
        <row r="12546">
          <cell r="D12546" t="str">
            <v>GENCASA YÊN BÁI</v>
          </cell>
          <cell r="M12546" t="str">
            <v>﻿Đang hoạt động</v>
          </cell>
          <cell r="N12546">
            <v>42786</v>
          </cell>
          <cell r="Q12546">
            <v>1</v>
          </cell>
          <cell r="T12546">
            <v>0</v>
          </cell>
          <cell r="U12546">
            <v>0</v>
          </cell>
          <cell r="V12546">
            <v>0</v>
          </cell>
        </row>
        <row r="12547">
          <cell r="D12547" t="str">
            <v>GENCASA THANH HÓA</v>
          </cell>
          <cell r="M12547" t="str">
            <v>﻿Đang hoạt động</v>
          </cell>
          <cell r="N12547">
            <v>42789</v>
          </cell>
          <cell r="Q12547">
            <v>1</v>
          </cell>
          <cell r="T12547">
            <v>0</v>
          </cell>
          <cell r="U12547">
            <v>0</v>
          </cell>
          <cell r="V12547">
            <v>0</v>
          </cell>
        </row>
        <row r="12548">
          <cell r="D12548" t="str">
            <v>GENCASA NAM ĐỊNH</v>
          </cell>
          <cell r="M12548" t="str">
            <v>﻿Đang hoạt động</v>
          </cell>
          <cell r="N12548">
            <v>42787</v>
          </cell>
          <cell r="Q12548">
            <v>1</v>
          </cell>
          <cell r="T12548">
            <v>0</v>
          </cell>
          <cell r="U12548">
            <v>0</v>
          </cell>
          <cell r="V12548">
            <v>0</v>
          </cell>
        </row>
        <row r="12549">
          <cell r="D12549" t="str">
            <v>GENCASA THANH HÓA</v>
          </cell>
          <cell r="M12549" t="str">
            <v>﻿Đang hoạt động</v>
          </cell>
          <cell r="N12549">
            <v>42793</v>
          </cell>
          <cell r="Q12549">
            <v>1</v>
          </cell>
          <cell r="T12549">
            <v>0</v>
          </cell>
          <cell r="U12549">
            <v>0</v>
          </cell>
          <cell r="V12549">
            <v>0</v>
          </cell>
        </row>
        <row r="12550">
          <cell r="D12550" t="str">
            <v>BLUE OCEAN</v>
          </cell>
          <cell r="M12550" t="str">
            <v>﻿Đang hoạt động</v>
          </cell>
          <cell r="N12550">
            <v>42786</v>
          </cell>
          <cell r="Q12550">
            <v>1</v>
          </cell>
          <cell r="T12550">
            <v>0</v>
          </cell>
          <cell r="U12550">
            <v>0</v>
          </cell>
          <cell r="V12550">
            <v>0</v>
          </cell>
        </row>
        <row r="12551">
          <cell r="D12551" t="str">
            <v>THE CAPITAL</v>
          </cell>
          <cell r="M12551" t="str">
            <v>﻿Đang hoạt động</v>
          </cell>
          <cell r="N12551">
            <v>42786</v>
          </cell>
          <cell r="Q12551">
            <v>1</v>
          </cell>
          <cell r="T12551">
            <v>0</v>
          </cell>
          <cell r="U12551">
            <v>0</v>
          </cell>
          <cell r="V12551">
            <v>0</v>
          </cell>
        </row>
        <row r="12552">
          <cell r="D12552" t="str">
            <v>GENCASA YÊN BÁI</v>
          </cell>
          <cell r="M12552" t="str">
            <v>﻿Đang hoạt động</v>
          </cell>
          <cell r="N12552">
            <v>42786</v>
          </cell>
          <cell r="Q12552">
            <v>1</v>
          </cell>
          <cell r="T12552">
            <v>0</v>
          </cell>
          <cell r="U12552">
            <v>0</v>
          </cell>
          <cell r="V12552">
            <v>0</v>
          </cell>
        </row>
        <row r="12553">
          <cell r="D12553" t="str">
            <v>F.B.I</v>
          </cell>
          <cell r="M12553" t="str">
            <v>﻿Đang hoạt động</v>
          </cell>
          <cell r="N12553">
            <v>42783</v>
          </cell>
          <cell r="Q12553">
            <v>1</v>
          </cell>
          <cell r="T12553">
            <v>0</v>
          </cell>
          <cell r="U12553">
            <v>0</v>
          </cell>
          <cell r="V12553">
            <v>0</v>
          </cell>
        </row>
        <row r="12554">
          <cell r="D12554" t="str">
            <v>BLUE OCEAN</v>
          </cell>
          <cell r="M12554" t="str">
            <v>﻿Đang hoạt động</v>
          </cell>
          <cell r="N12554">
            <v>42786</v>
          </cell>
          <cell r="Q12554">
            <v>1</v>
          </cell>
          <cell r="T12554">
            <v>0</v>
          </cell>
          <cell r="U12554">
            <v>0</v>
          </cell>
          <cell r="V12554">
            <v>0</v>
          </cell>
        </row>
        <row r="12555">
          <cell r="D12555" t="str">
            <v>ELITE</v>
          </cell>
          <cell r="M12555" t="str">
            <v>﻿Đang hoạt động</v>
          </cell>
          <cell r="N12555">
            <v>42783</v>
          </cell>
          <cell r="Q12555">
            <v>1</v>
          </cell>
          <cell r="T12555">
            <v>0</v>
          </cell>
          <cell r="U12555">
            <v>0</v>
          </cell>
          <cell r="V12555">
            <v>0</v>
          </cell>
        </row>
        <row r="12556">
          <cell r="D12556" t="str">
            <v>HUẾ 2</v>
          </cell>
          <cell r="M12556" t="str">
            <v>﻿Đang hoạt động</v>
          </cell>
          <cell r="N12556">
            <v>42782</v>
          </cell>
          <cell r="Q12556">
            <v>0</v>
          </cell>
          <cell r="T12556">
            <v>0</v>
          </cell>
          <cell r="U12556">
            <v>1</v>
          </cell>
          <cell r="V12556">
            <v>0</v>
          </cell>
        </row>
        <row r="12557">
          <cell r="D12557" t="str">
            <v>GENCASA HÀ ĐÔNG</v>
          </cell>
          <cell r="M12557" t="str">
            <v>﻿Đang hoạt động</v>
          </cell>
          <cell r="N12557">
            <v>42783</v>
          </cell>
          <cell r="Q12557">
            <v>1</v>
          </cell>
          <cell r="T12557">
            <v>0</v>
          </cell>
          <cell r="U12557">
            <v>0</v>
          </cell>
          <cell r="V12557">
            <v>0</v>
          </cell>
        </row>
        <row r="12558">
          <cell r="D12558" t="str">
            <v>ELITE</v>
          </cell>
          <cell r="M12558" t="str">
            <v>﻿Đang hoạt động</v>
          </cell>
          <cell r="N12558">
            <v>42783</v>
          </cell>
          <cell r="Q12558">
            <v>0</v>
          </cell>
          <cell r="T12558">
            <v>0</v>
          </cell>
          <cell r="U12558">
            <v>0</v>
          </cell>
          <cell r="V12558">
            <v>1</v>
          </cell>
        </row>
        <row r="12559">
          <cell r="D12559" t="str">
            <v>QUẢNG TRỊ</v>
          </cell>
          <cell r="M12559" t="str">
            <v>﻿Đang hoạt động</v>
          </cell>
          <cell r="N12559">
            <v>42782</v>
          </cell>
          <cell r="Q12559">
            <v>1</v>
          </cell>
          <cell r="T12559">
            <v>0</v>
          </cell>
          <cell r="U12559">
            <v>0</v>
          </cell>
          <cell r="V12559">
            <v>0</v>
          </cell>
        </row>
        <row r="12560">
          <cell r="D12560" t="str">
            <v>GENCASA YÊN BÁI</v>
          </cell>
          <cell r="M12560" t="str">
            <v>﻿Đang hoạt động</v>
          </cell>
          <cell r="N12560">
            <v>42786</v>
          </cell>
          <cell r="Q12560">
            <v>1</v>
          </cell>
          <cell r="T12560">
            <v>0</v>
          </cell>
          <cell r="U12560">
            <v>0</v>
          </cell>
          <cell r="V12560">
            <v>0</v>
          </cell>
        </row>
        <row r="12561">
          <cell r="D12561" t="str">
            <v>GENCASA THÁI NGUYÊN</v>
          </cell>
          <cell r="M12561" t="str">
            <v>﻿Đang hoạt động</v>
          </cell>
          <cell r="N12561">
            <v>42786</v>
          </cell>
          <cell r="Q12561">
            <v>0</v>
          </cell>
          <cell r="T12561">
            <v>0</v>
          </cell>
          <cell r="U12561">
            <v>1</v>
          </cell>
          <cell r="V12561">
            <v>0</v>
          </cell>
        </row>
        <row r="12562">
          <cell r="D12562" t="str">
            <v>GENCASA YÊN BÁI</v>
          </cell>
          <cell r="M12562" t="str">
            <v>﻿Đang hoạt động</v>
          </cell>
          <cell r="N12562">
            <v>42786</v>
          </cell>
          <cell r="Q12562">
            <v>1</v>
          </cell>
          <cell r="T12562">
            <v>0</v>
          </cell>
          <cell r="U12562">
            <v>0</v>
          </cell>
          <cell r="V12562">
            <v>0</v>
          </cell>
        </row>
        <row r="12563">
          <cell r="D12563" t="str">
            <v>GENCASA HÀ ĐÔNG</v>
          </cell>
          <cell r="M12563" t="str">
            <v>﻿Đang hoạt động</v>
          </cell>
          <cell r="N12563">
            <v>42783</v>
          </cell>
          <cell r="Q12563">
            <v>1</v>
          </cell>
          <cell r="T12563">
            <v>0</v>
          </cell>
          <cell r="U12563">
            <v>0</v>
          </cell>
          <cell r="V12563">
            <v>0</v>
          </cell>
        </row>
        <row r="12564">
          <cell r="D12564" t="str">
            <v>THE STARS 2</v>
          </cell>
          <cell r="M12564" t="str">
            <v>﻿Đang hoạt động</v>
          </cell>
          <cell r="N12564">
            <v>42786</v>
          </cell>
          <cell r="Q12564">
            <v>0</v>
          </cell>
          <cell r="T12564">
            <v>0</v>
          </cell>
          <cell r="U12564">
            <v>1</v>
          </cell>
          <cell r="V12564">
            <v>0</v>
          </cell>
        </row>
        <row r="12565">
          <cell r="D12565" t="str">
            <v>GENCASA YÊN BÁI</v>
          </cell>
          <cell r="M12565" t="str">
            <v>﻿Đang hoạt động</v>
          </cell>
          <cell r="N12565">
            <v>42786</v>
          </cell>
          <cell r="Q12565">
            <v>1</v>
          </cell>
          <cell r="T12565">
            <v>0</v>
          </cell>
          <cell r="U12565">
            <v>0</v>
          </cell>
          <cell r="V12565">
            <v>0</v>
          </cell>
        </row>
        <row r="12566">
          <cell r="D12566" t="str">
            <v>THE KEY</v>
          </cell>
          <cell r="M12566" t="str">
            <v>﻿Đang hoạt động</v>
          </cell>
          <cell r="N12566">
            <v>42786</v>
          </cell>
          <cell r="Q12566">
            <v>1</v>
          </cell>
          <cell r="T12566">
            <v>0</v>
          </cell>
          <cell r="U12566">
            <v>0</v>
          </cell>
          <cell r="V12566">
            <v>0</v>
          </cell>
        </row>
        <row r="12567">
          <cell r="D12567" t="str">
            <v>GENCASA YÊN BÁI</v>
          </cell>
          <cell r="M12567" t="str">
            <v>﻿Đang hoạt động</v>
          </cell>
          <cell r="N12567">
            <v>42786</v>
          </cell>
          <cell r="Q12567">
            <v>0</v>
          </cell>
          <cell r="T12567">
            <v>0</v>
          </cell>
          <cell r="U12567">
            <v>1</v>
          </cell>
          <cell r="V12567">
            <v>0</v>
          </cell>
        </row>
        <row r="12568">
          <cell r="D12568" t="str">
            <v>THE STARS 2</v>
          </cell>
          <cell r="M12568" t="str">
            <v>﻿Đang hoạt động</v>
          </cell>
          <cell r="N12568">
            <v>42786</v>
          </cell>
          <cell r="Q12568">
            <v>0</v>
          </cell>
          <cell r="T12568">
            <v>0</v>
          </cell>
          <cell r="U12568">
            <v>1</v>
          </cell>
          <cell r="V12568">
            <v>0</v>
          </cell>
        </row>
        <row r="12569">
          <cell r="D12569" t="str">
            <v>THE STARS 1</v>
          </cell>
          <cell r="M12569" t="str">
            <v>﻿Đang hoạt động</v>
          </cell>
          <cell r="N12569">
            <v>42789</v>
          </cell>
          <cell r="Q12569">
            <v>1</v>
          </cell>
          <cell r="T12569">
            <v>0</v>
          </cell>
          <cell r="U12569">
            <v>0</v>
          </cell>
          <cell r="V12569">
            <v>0</v>
          </cell>
        </row>
        <row r="12570">
          <cell r="D12570" t="str">
            <v>MEGA</v>
          </cell>
          <cell r="M12570" t="str">
            <v>﻿Đang hoạt động</v>
          </cell>
          <cell r="N12570">
            <v>42787</v>
          </cell>
          <cell r="Q12570">
            <v>1</v>
          </cell>
          <cell r="T12570">
            <v>0</v>
          </cell>
          <cell r="U12570">
            <v>0</v>
          </cell>
          <cell r="V12570">
            <v>0</v>
          </cell>
        </row>
        <row r="12571">
          <cell r="D12571" t="str">
            <v>THE KEY</v>
          </cell>
          <cell r="M12571" t="str">
            <v>﻿Đang hoạt động</v>
          </cell>
          <cell r="N12571">
            <v>42786</v>
          </cell>
          <cell r="Q12571">
            <v>1</v>
          </cell>
          <cell r="T12571">
            <v>0</v>
          </cell>
          <cell r="U12571">
            <v>0</v>
          </cell>
          <cell r="V12571">
            <v>0</v>
          </cell>
        </row>
        <row r="12572">
          <cell r="D12572" t="str">
            <v>BLUE WAVES</v>
          </cell>
          <cell r="M12572" t="str">
            <v>﻿Đang hoạt động</v>
          </cell>
          <cell r="N12572">
            <v>42787</v>
          </cell>
          <cell r="Q12572">
            <v>1</v>
          </cell>
          <cell r="T12572">
            <v>0</v>
          </cell>
          <cell r="U12572">
            <v>0</v>
          </cell>
          <cell r="V12572">
            <v>0</v>
          </cell>
        </row>
        <row r="12573">
          <cell r="D12573" t="str">
            <v>GENCASA YÊN BÁI</v>
          </cell>
          <cell r="M12573" t="str">
            <v>﻿Đang hoạt động</v>
          </cell>
          <cell r="N12573">
            <v>42786</v>
          </cell>
          <cell r="Q12573">
            <v>1</v>
          </cell>
          <cell r="T12573">
            <v>0</v>
          </cell>
          <cell r="U12573">
            <v>0</v>
          </cell>
          <cell r="V12573">
            <v>0</v>
          </cell>
        </row>
        <row r="12574">
          <cell r="D12574" t="str">
            <v>GENCASA NGHỆ AN</v>
          </cell>
          <cell r="M12574" t="str">
            <v>﻿Đang hoạt động</v>
          </cell>
          <cell r="N12574">
            <v>42786</v>
          </cell>
          <cell r="Q12574">
            <v>1</v>
          </cell>
          <cell r="T12574">
            <v>0</v>
          </cell>
          <cell r="U12574">
            <v>0</v>
          </cell>
          <cell r="V12574">
            <v>0</v>
          </cell>
        </row>
        <row r="12575">
          <cell r="D12575" t="str">
            <v>HUẾ 2</v>
          </cell>
          <cell r="M12575" t="str">
            <v>﻿Đang hoạt động</v>
          </cell>
          <cell r="N12575">
            <v>42782</v>
          </cell>
          <cell r="Q12575">
            <v>0</v>
          </cell>
          <cell r="T12575">
            <v>0</v>
          </cell>
          <cell r="U12575">
            <v>1</v>
          </cell>
          <cell r="V12575">
            <v>0</v>
          </cell>
        </row>
        <row r="12576">
          <cell r="D12576" t="str">
            <v>BLUE OCEAN</v>
          </cell>
          <cell r="M12576" t="str">
            <v>﻿Đang hoạt động</v>
          </cell>
          <cell r="N12576">
            <v>42787</v>
          </cell>
          <cell r="Q12576">
            <v>1</v>
          </cell>
          <cell r="T12576">
            <v>0</v>
          </cell>
          <cell r="U12576">
            <v>0</v>
          </cell>
          <cell r="V12576">
            <v>0</v>
          </cell>
        </row>
        <row r="12577">
          <cell r="D12577" t="str">
            <v>GENCASA YÊN BÁI</v>
          </cell>
          <cell r="M12577" t="str">
            <v>﻿Đang hoạt động</v>
          </cell>
          <cell r="N12577">
            <v>42786</v>
          </cell>
          <cell r="Q12577">
            <v>1</v>
          </cell>
          <cell r="T12577">
            <v>0</v>
          </cell>
          <cell r="U12577">
            <v>0</v>
          </cell>
          <cell r="V12577">
            <v>0</v>
          </cell>
        </row>
        <row r="12578">
          <cell r="D12578" t="str">
            <v>GENCASA NGHỆ AN</v>
          </cell>
          <cell r="M12578" t="str">
            <v>﻿Đang hoạt động</v>
          </cell>
          <cell r="N12578">
            <v>42786</v>
          </cell>
          <cell r="Q12578">
            <v>1</v>
          </cell>
          <cell r="T12578">
            <v>0</v>
          </cell>
          <cell r="U12578">
            <v>0</v>
          </cell>
          <cell r="V12578">
            <v>0</v>
          </cell>
        </row>
        <row r="12579">
          <cell r="D12579" t="str">
            <v>GENCASA NGHỆ AN</v>
          </cell>
          <cell r="M12579" t="str">
            <v>﻿Đang hoạt động</v>
          </cell>
          <cell r="N12579">
            <v>42786</v>
          </cell>
          <cell r="Q12579">
            <v>1</v>
          </cell>
          <cell r="T12579">
            <v>0</v>
          </cell>
          <cell r="U12579">
            <v>0</v>
          </cell>
          <cell r="V12579">
            <v>0</v>
          </cell>
        </row>
        <row r="12580">
          <cell r="D12580" t="str">
            <v>GENCASA YÊN BÁI</v>
          </cell>
          <cell r="M12580" t="str">
            <v>﻿Đang hoạt động</v>
          </cell>
          <cell r="N12580">
            <v>42786</v>
          </cell>
          <cell r="Q12580">
            <v>1</v>
          </cell>
          <cell r="T12580">
            <v>0</v>
          </cell>
          <cell r="U12580">
            <v>0</v>
          </cell>
          <cell r="V12580">
            <v>0</v>
          </cell>
        </row>
        <row r="12581">
          <cell r="D12581" t="str">
            <v>THE CAPITAL</v>
          </cell>
          <cell r="M12581" t="str">
            <v>﻿Đang hoạt động</v>
          </cell>
          <cell r="N12581">
            <v>42794</v>
          </cell>
          <cell r="Q12581">
            <v>1</v>
          </cell>
          <cell r="T12581">
            <v>0</v>
          </cell>
          <cell r="U12581">
            <v>0</v>
          </cell>
          <cell r="V12581">
            <v>0</v>
          </cell>
        </row>
        <row r="12582">
          <cell r="D12582" t="str">
            <v>BLUE OCEAN</v>
          </cell>
          <cell r="M12582" t="str">
            <v>﻿Đang hoạt động</v>
          </cell>
          <cell r="N12582">
            <v>42786</v>
          </cell>
          <cell r="Q12582">
            <v>1</v>
          </cell>
          <cell r="T12582">
            <v>0</v>
          </cell>
          <cell r="U12582">
            <v>0</v>
          </cell>
          <cell r="V12582">
            <v>0</v>
          </cell>
        </row>
        <row r="12583">
          <cell r="D12583" t="str">
            <v>GENCASA HUẾ 1</v>
          </cell>
          <cell r="M12583" t="str">
            <v>﻿Đang hoạt động</v>
          </cell>
          <cell r="N12583">
            <v>42783</v>
          </cell>
          <cell r="Q12583">
            <v>0</v>
          </cell>
          <cell r="T12583">
            <v>0</v>
          </cell>
          <cell r="U12583">
            <v>1</v>
          </cell>
          <cell r="V12583">
            <v>0</v>
          </cell>
        </row>
        <row r="12584">
          <cell r="D12584" t="str">
            <v>QUẢNG TRỊ</v>
          </cell>
          <cell r="M12584" t="str">
            <v>﻿Đang hoạt động</v>
          </cell>
          <cell r="N12584">
            <v>42782</v>
          </cell>
          <cell r="Q12584">
            <v>0</v>
          </cell>
          <cell r="T12584">
            <v>0</v>
          </cell>
          <cell r="U12584">
            <v>1</v>
          </cell>
          <cell r="V12584">
            <v>0</v>
          </cell>
        </row>
        <row r="12585">
          <cell r="D12585" t="str">
            <v>QUẢNG TRỊ</v>
          </cell>
          <cell r="M12585" t="str">
            <v>﻿Đang hoạt động</v>
          </cell>
          <cell r="N12585">
            <v>42782</v>
          </cell>
          <cell r="Q12585">
            <v>1</v>
          </cell>
          <cell r="T12585">
            <v>0</v>
          </cell>
          <cell r="U12585">
            <v>0</v>
          </cell>
          <cell r="V12585">
            <v>0</v>
          </cell>
        </row>
        <row r="12586">
          <cell r="D12586" t="str">
            <v>THE CAPITAL</v>
          </cell>
          <cell r="M12586" t="str">
            <v>﻿Đang hoạt động</v>
          </cell>
          <cell r="N12586">
            <v>42791</v>
          </cell>
          <cell r="Q12586">
            <v>1</v>
          </cell>
          <cell r="T12586">
            <v>0</v>
          </cell>
          <cell r="U12586">
            <v>0</v>
          </cell>
          <cell r="V12586">
            <v>0</v>
          </cell>
        </row>
        <row r="12587">
          <cell r="D12587" t="str">
            <v>QUẢNG TRỊ</v>
          </cell>
          <cell r="M12587" t="str">
            <v>﻿Đang hoạt động</v>
          </cell>
          <cell r="N12587">
            <v>42782</v>
          </cell>
          <cell r="Q12587">
            <v>1</v>
          </cell>
          <cell r="T12587">
            <v>0</v>
          </cell>
          <cell r="U12587">
            <v>0</v>
          </cell>
          <cell r="V12587">
            <v>0</v>
          </cell>
        </row>
        <row r="12588">
          <cell r="D12588" t="str">
            <v>GENCASA NGHỆ AN</v>
          </cell>
          <cell r="M12588" t="str">
            <v>﻿Đang hoạt động</v>
          </cell>
          <cell r="N12588">
            <v>42786</v>
          </cell>
          <cell r="Q12588">
            <v>1</v>
          </cell>
          <cell r="T12588">
            <v>0</v>
          </cell>
          <cell r="U12588">
            <v>0</v>
          </cell>
          <cell r="V12588">
            <v>0</v>
          </cell>
        </row>
        <row r="12589">
          <cell r="D12589" t="str">
            <v>BLUE OCEAN</v>
          </cell>
          <cell r="M12589" t="str">
            <v>﻿Đang hoạt động</v>
          </cell>
          <cell r="N12589">
            <v>42786</v>
          </cell>
          <cell r="Q12589">
            <v>1</v>
          </cell>
          <cell r="T12589">
            <v>0</v>
          </cell>
          <cell r="U12589">
            <v>0</v>
          </cell>
          <cell r="V12589">
            <v>0</v>
          </cell>
        </row>
        <row r="12590">
          <cell r="D12590" t="str">
            <v>GENCASA NGHỆ AN</v>
          </cell>
          <cell r="M12590" t="str">
            <v>﻿Đang hoạt động</v>
          </cell>
          <cell r="N12590">
            <v>42786</v>
          </cell>
          <cell r="Q12590">
            <v>1</v>
          </cell>
          <cell r="T12590">
            <v>0</v>
          </cell>
          <cell r="U12590">
            <v>0</v>
          </cell>
          <cell r="V12590">
            <v>0</v>
          </cell>
        </row>
        <row r="12591">
          <cell r="D12591" t="str">
            <v>QUẢNG TRỊ</v>
          </cell>
          <cell r="M12591" t="str">
            <v>﻿Đang hoạt động</v>
          </cell>
          <cell r="N12591">
            <v>42782</v>
          </cell>
          <cell r="Q12591">
            <v>1</v>
          </cell>
          <cell r="T12591">
            <v>0</v>
          </cell>
          <cell r="U12591">
            <v>0</v>
          </cell>
          <cell r="V12591">
            <v>0</v>
          </cell>
        </row>
        <row r="12592">
          <cell r="D12592" t="str">
            <v>BLUE OCEAN</v>
          </cell>
          <cell r="M12592" t="str">
            <v>﻿Đang hoạt động</v>
          </cell>
          <cell r="N12592">
            <v>42786</v>
          </cell>
          <cell r="Q12592">
            <v>1</v>
          </cell>
          <cell r="T12592">
            <v>0</v>
          </cell>
          <cell r="U12592">
            <v>0</v>
          </cell>
          <cell r="V12592">
            <v>0</v>
          </cell>
        </row>
        <row r="12593">
          <cell r="D12593" t="str">
            <v>QUẢNG TRỊ</v>
          </cell>
          <cell r="M12593" t="str">
            <v>﻿Đang hoạt động</v>
          </cell>
          <cell r="N12593">
            <v>42782</v>
          </cell>
          <cell r="Q12593">
            <v>1</v>
          </cell>
          <cell r="T12593">
            <v>0</v>
          </cell>
          <cell r="U12593">
            <v>0</v>
          </cell>
          <cell r="V12593">
            <v>0</v>
          </cell>
        </row>
        <row r="12594">
          <cell r="D12594" t="str">
            <v>GENCASA NGHỆ AN</v>
          </cell>
          <cell r="M12594" t="str">
            <v>﻿Đang hoạt động</v>
          </cell>
          <cell r="N12594">
            <v>42786</v>
          </cell>
          <cell r="Q12594">
            <v>1</v>
          </cell>
          <cell r="T12594">
            <v>0</v>
          </cell>
          <cell r="U12594">
            <v>0</v>
          </cell>
          <cell r="V12594">
            <v>0</v>
          </cell>
        </row>
        <row r="12595">
          <cell r="D12595" t="str">
            <v>QUẢNG TRỊ</v>
          </cell>
          <cell r="M12595" t="str">
            <v>﻿Đang hoạt động</v>
          </cell>
          <cell r="N12595">
            <v>42782</v>
          </cell>
          <cell r="Q12595">
            <v>1</v>
          </cell>
          <cell r="T12595">
            <v>0</v>
          </cell>
          <cell r="U12595">
            <v>0</v>
          </cell>
          <cell r="V12595">
            <v>0</v>
          </cell>
        </row>
        <row r="12596">
          <cell r="D12596" t="str">
            <v>THE QUEEN</v>
          </cell>
          <cell r="M12596" t="str">
            <v>﻿Đang hoạt động</v>
          </cell>
          <cell r="N12596">
            <v>42790</v>
          </cell>
          <cell r="Q12596">
            <v>1</v>
          </cell>
          <cell r="T12596">
            <v>0</v>
          </cell>
          <cell r="U12596">
            <v>0</v>
          </cell>
          <cell r="V12596">
            <v>0</v>
          </cell>
        </row>
        <row r="12597">
          <cell r="D12597" t="str">
            <v>GENCASA NGHỆ AN</v>
          </cell>
          <cell r="M12597" t="str">
            <v>﻿Đang hoạt động</v>
          </cell>
          <cell r="N12597">
            <v>42786</v>
          </cell>
          <cell r="Q12597">
            <v>1</v>
          </cell>
          <cell r="T12597">
            <v>0</v>
          </cell>
          <cell r="U12597">
            <v>0</v>
          </cell>
          <cell r="V12597">
            <v>0</v>
          </cell>
        </row>
        <row r="12598">
          <cell r="D12598" t="str">
            <v>QUẢNG TRỊ</v>
          </cell>
          <cell r="M12598" t="str">
            <v>﻿Đang hoạt động</v>
          </cell>
          <cell r="N12598">
            <v>42782</v>
          </cell>
          <cell r="Q12598">
            <v>1</v>
          </cell>
          <cell r="T12598">
            <v>0</v>
          </cell>
          <cell r="U12598">
            <v>0</v>
          </cell>
          <cell r="V12598">
            <v>0</v>
          </cell>
        </row>
        <row r="12599">
          <cell r="D12599" t="str">
            <v>SPRING</v>
          </cell>
          <cell r="M12599" t="str">
            <v>﻿Đang hoạt động</v>
          </cell>
          <cell r="N12599">
            <v>42786</v>
          </cell>
          <cell r="Q12599">
            <v>1</v>
          </cell>
          <cell r="T12599">
            <v>0</v>
          </cell>
          <cell r="U12599">
            <v>0</v>
          </cell>
          <cell r="V12599">
            <v>0</v>
          </cell>
        </row>
        <row r="12600">
          <cell r="D12600" t="str">
            <v>EIB MIỀN NAM 1</v>
          </cell>
          <cell r="M12600" t="str">
            <v>﻿Đang hoạt động</v>
          </cell>
          <cell r="N12600">
            <v>42787</v>
          </cell>
          <cell r="Q12600">
            <v>0</v>
          </cell>
          <cell r="T12600">
            <v>0</v>
          </cell>
          <cell r="U12600">
            <v>0</v>
          </cell>
          <cell r="V12600">
            <v>0</v>
          </cell>
        </row>
        <row r="12601">
          <cell r="D12601" t="str">
            <v>QUẢNG TRỊ</v>
          </cell>
          <cell r="M12601" t="str">
            <v>﻿Đang hoạt động</v>
          </cell>
          <cell r="N12601">
            <v>42782</v>
          </cell>
          <cell r="Q12601">
            <v>1</v>
          </cell>
          <cell r="T12601">
            <v>0</v>
          </cell>
          <cell r="U12601">
            <v>0</v>
          </cell>
          <cell r="V12601">
            <v>0</v>
          </cell>
        </row>
        <row r="12602">
          <cell r="D12602" t="str">
            <v>EIB MIỀN NAM 1</v>
          </cell>
          <cell r="M12602" t="str">
            <v>﻿Đang hoạt động</v>
          </cell>
          <cell r="N12602">
            <v>42787</v>
          </cell>
          <cell r="Q12602">
            <v>0</v>
          </cell>
          <cell r="T12602">
            <v>0</v>
          </cell>
          <cell r="U12602">
            <v>0</v>
          </cell>
          <cell r="V12602">
            <v>0</v>
          </cell>
        </row>
        <row r="12603">
          <cell r="D12603" t="str">
            <v>BLUE OCEAN</v>
          </cell>
          <cell r="M12603" t="str">
            <v>﻿Đang hoạt động</v>
          </cell>
          <cell r="N12603">
            <v>42786</v>
          </cell>
          <cell r="Q12603">
            <v>1</v>
          </cell>
          <cell r="T12603">
            <v>0</v>
          </cell>
          <cell r="U12603">
            <v>0</v>
          </cell>
          <cell r="V12603">
            <v>0</v>
          </cell>
        </row>
        <row r="12604">
          <cell r="D12604" t="str">
            <v>ELITE</v>
          </cell>
          <cell r="M12604" t="str">
            <v>﻿Đang hoạt động</v>
          </cell>
          <cell r="N12604">
            <v>42783</v>
          </cell>
          <cell r="Q12604">
            <v>1</v>
          </cell>
          <cell r="T12604">
            <v>0</v>
          </cell>
          <cell r="U12604">
            <v>0</v>
          </cell>
          <cell r="V12604">
            <v>0</v>
          </cell>
        </row>
        <row r="12605">
          <cell r="D12605" t="str">
            <v>QUẢNG TRỊ</v>
          </cell>
          <cell r="M12605" t="str">
            <v>﻿Đang hoạt động</v>
          </cell>
          <cell r="N12605">
            <v>42783</v>
          </cell>
          <cell r="Q12605">
            <v>0</v>
          </cell>
          <cell r="T12605">
            <v>0</v>
          </cell>
          <cell r="U12605">
            <v>1</v>
          </cell>
          <cell r="V12605">
            <v>0</v>
          </cell>
        </row>
        <row r="12606">
          <cell r="D12606" t="str">
            <v>THANH HÓA</v>
          </cell>
          <cell r="M12606" t="str">
            <v>﻿Đang hoạt động</v>
          </cell>
          <cell r="N12606">
            <v>42786</v>
          </cell>
          <cell r="Q12606">
            <v>1</v>
          </cell>
          <cell r="T12606">
            <v>0</v>
          </cell>
          <cell r="U12606">
            <v>0</v>
          </cell>
          <cell r="V12606">
            <v>0</v>
          </cell>
        </row>
        <row r="12607">
          <cell r="D12607" t="str">
            <v>VICTORY</v>
          </cell>
          <cell r="M12607" t="str">
            <v>﻿Đang hoạt động</v>
          </cell>
          <cell r="N12607">
            <v>42787</v>
          </cell>
          <cell r="Q12607">
            <v>1</v>
          </cell>
          <cell r="T12607">
            <v>0</v>
          </cell>
          <cell r="U12607">
            <v>0</v>
          </cell>
          <cell r="V12607">
            <v>0</v>
          </cell>
        </row>
        <row r="12608">
          <cell r="D12608" t="str">
            <v>EIB MIỀN NAM 1</v>
          </cell>
          <cell r="M12608" t="str">
            <v>﻿Đang hoạt động</v>
          </cell>
          <cell r="N12608">
            <v>42787</v>
          </cell>
          <cell r="Q12608">
            <v>0</v>
          </cell>
          <cell r="T12608">
            <v>0</v>
          </cell>
          <cell r="U12608">
            <v>0</v>
          </cell>
          <cell r="V12608">
            <v>0</v>
          </cell>
        </row>
        <row r="12609">
          <cell r="D12609" t="str">
            <v>THANH HÓA</v>
          </cell>
          <cell r="M12609" t="str">
            <v>﻿Đang hoạt động</v>
          </cell>
          <cell r="N12609">
            <v>42786</v>
          </cell>
          <cell r="Q12609">
            <v>1</v>
          </cell>
          <cell r="T12609">
            <v>0</v>
          </cell>
          <cell r="U12609">
            <v>0</v>
          </cell>
          <cell r="V12609">
            <v>0</v>
          </cell>
        </row>
        <row r="12610">
          <cell r="D12610" t="str">
            <v>VICTORY</v>
          </cell>
          <cell r="M12610" t="str">
            <v>﻿Đang hoạt động</v>
          </cell>
          <cell r="N12610">
            <v>42789</v>
          </cell>
          <cell r="Q12610">
            <v>1</v>
          </cell>
          <cell r="T12610">
            <v>0</v>
          </cell>
          <cell r="U12610">
            <v>0</v>
          </cell>
          <cell r="V12610">
            <v>0</v>
          </cell>
        </row>
        <row r="12611">
          <cell r="D12611" t="str">
            <v>SPRING</v>
          </cell>
          <cell r="M12611" t="str">
            <v>﻿Đang hoạt động</v>
          </cell>
          <cell r="N12611">
            <v>42786</v>
          </cell>
          <cell r="Q12611">
            <v>1</v>
          </cell>
          <cell r="T12611">
            <v>0</v>
          </cell>
          <cell r="U12611">
            <v>0</v>
          </cell>
          <cell r="V12611">
            <v>0</v>
          </cell>
        </row>
        <row r="12612">
          <cell r="D12612" t="str">
            <v>GENCASA THANH HÓA</v>
          </cell>
          <cell r="M12612" t="str">
            <v>﻿Đang hoạt động</v>
          </cell>
          <cell r="N12612">
            <v>42789</v>
          </cell>
          <cell r="Q12612">
            <v>0</v>
          </cell>
          <cell r="T12612">
            <v>0</v>
          </cell>
          <cell r="U12612">
            <v>1</v>
          </cell>
          <cell r="V12612">
            <v>0</v>
          </cell>
        </row>
        <row r="12613">
          <cell r="D12613" t="str">
            <v>SPRING</v>
          </cell>
          <cell r="M12613" t="str">
            <v>﻿Đang hoạt động</v>
          </cell>
          <cell r="N12613">
            <v>42786</v>
          </cell>
          <cell r="Q12613">
            <v>1</v>
          </cell>
          <cell r="T12613">
            <v>0</v>
          </cell>
          <cell r="U12613">
            <v>0</v>
          </cell>
          <cell r="V12613">
            <v>0</v>
          </cell>
        </row>
        <row r="12614">
          <cell r="D12614" t="str">
            <v>GENCASA NGHỆ AN</v>
          </cell>
          <cell r="M12614" t="str">
            <v>﻿Đang hoạt động</v>
          </cell>
          <cell r="N12614">
            <v>42786</v>
          </cell>
          <cell r="Q12614">
            <v>1</v>
          </cell>
          <cell r="T12614">
            <v>0</v>
          </cell>
          <cell r="U12614">
            <v>0</v>
          </cell>
          <cell r="V12614">
            <v>0</v>
          </cell>
        </row>
        <row r="12615">
          <cell r="D12615" t="str">
            <v>HUẾ 2</v>
          </cell>
          <cell r="M12615" t="str">
            <v>﻿Đang hoạt động</v>
          </cell>
          <cell r="N12615">
            <v>42782</v>
          </cell>
          <cell r="Q12615">
            <v>1</v>
          </cell>
          <cell r="T12615">
            <v>0</v>
          </cell>
          <cell r="U12615">
            <v>0</v>
          </cell>
          <cell r="V12615">
            <v>0</v>
          </cell>
        </row>
        <row r="12616">
          <cell r="D12616" t="str">
            <v>GENCASA NGHỆ AN</v>
          </cell>
          <cell r="M12616" t="str">
            <v>﻿Đang hoạt động</v>
          </cell>
          <cell r="N12616">
            <v>42786</v>
          </cell>
          <cell r="Q12616">
            <v>1</v>
          </cell>
          <cell r="T12616">
            <v>0</v>
          </cell>
          <cell r="U12616">
            <v>0</v>
          </cell>
          <cell r="V12616">
            <v>0</v>
          </cell>
        </row>
        <row r="12617">
          <cell r="D12617" t="str">
            <v>QUẢNG TRỊ</v>
          </cell>
          <cell r="M12617" t="str">
            <v>﻿Đang hoạt động</v>
          </cell>
          <cell r="N12617">
            <v>42782</v>
          </cell>
          <cell r="Q12617">
            <v>0</v>
          </cell>
          <cell r="T12617">
            <v>0</v>
          </cell>
          <cell r="U12617">
            <v>1</v>
          </cell>
          <cell r="V12617">
            <v>0</v>
          </cell>
        </row>
        <row r="12618">
          <cell r="D12618" t="str">
            <v>VICTORY</v>
          </cell>
          <cell r="M12618" t="str">
            <v>﻿Đang hoạt động</v>
          </cell>
          <cell r="N12618">
            <v>42789</v>
          </cell>
          <cell r="Q12618">
            <v>1</v>
          </cell>
          <cell r="T12618">
            <v>0</v>
          </cell>
          <cell r="U12618">
            <v>0</v>
          </cell>
          <cell r="V12618">
            <v>0</v>
          </cell>
        </row>
        <row r="12619">
          <cell r="D12619" t="str">
            <v>VICTORY</v>
          </cell>
          <cell r="M12619" t="str">
            <v>﻿Đang hoạt động</v>
          </cell>
          <cell r="N12619">
            <v>42787</v>
          </cell>
          <cell r="Q12619">
            <v>1</v>
          </cell>
          <cell r="T12619">
            <v>0</v>
          </cell>
          <cell r="U12619">
            <v>0</v>
          </cell>
          <cell r="V12619">
            <v>0</v>
          </cell>
        </row>
        <row r="12620">
          <cell r="D12620" t="str">
            <v>GENCASA NGHỆ AN</v>
          </cell>
          <cell r="M12620" t="str">
            <v>﻿Đang hoạt động</v>
          </cell>
          <cell r="N12620">
            <v>42786</v>
          </cell>
          <cell r="Q12620">
            <v>1</v>
          </cell>
          <cell r="T12620">
            <v>0</v>
          </cell>
          <cell r="U12620">
            <v>0</v>
          </cell>
          <cell r="V12620">
            <v>0</v>
          </cell>
        </row>
        <row r="12621">
          <cell r="D12621" t="str">
            <v>GENCASA TUYÊN QUANG</v>
          </cell>
          <cell r="M12621" t="str">
            <v>﻿Đang hoạt động</v>
          </cell>
          <cell r="N12621">
            <v>42786</v>
          </cell>
          <cell r="Q12621">
            <v>1</v>
          </cell>
          <cell r="T12621">
            <v>0</v>
          </cell>
          <cell r="U12621">
            <v>0</v>
          </cell>
          <cell r="V12621">
            <v>0</v>
          </cell>
        </row>
        <row r="12622">
          <cell r="D12622" t="str">
            <v>QUẢNG TRỊ</v>
          </cell>
          <cell r="M12622" t="str">
            <v>﻿Đang hoạt động</v>
          </cell>
          <cell r="N12622">
            <v>42782</v>
          </cell>
          <cell r="Q12622">
            <v>0</v>
          </cell>
          <cell r="T12622">
            <v>0</v>
          </cell>
          <cell r="U12622">
            <v>1</v>
          </cell>
          <cell r="V12622">
            <v>0</v>
          </cell>
        </row>
        <row r="12623">
          <cell r="D12623" t="str">
            <v>GENCASA TUYÊN QUANG</v>
          </cell>
          <cell r="M12623" t="str">
            <v>﻿Đang hoạt động</v>
          </cell>
          <cell r="N12623">
            <v>42786</v>
          </cell>
          <cell r="Q12623">
            <v>1</v>
          </cell>
          <cell r="T12623">
            <v>0</v>
          </cell>
          <cell r="U12623">
            <v>0</v>
          </cell>
          <cell r="V12623">
            <v>0</v>
          </cell>
        </row>
        <row r="12624">
          <cell r="D12624" t="str">
            <v>GENCASA TUYÊN QUANG</v>
          </cell>
          <cell r="M12624" t="str">
            <v>﻿Đang hoạt động</v>
          </cell>
          <cell r="N12624">
            <v>42786</v>
          </cell>
          <cell r="Q12624">
            <v>1</v>
          </cell>
          <cell r="T12624">
            <v>0</v>
          </cell>
          <cell r="U12624">
            <v>0</v>
          </cell>
          <cell r="V12624">
            <v>0</v>
          </cell>
        </row>
        <row r="12625">
          <cell r="D12625" t="str">
            <v>GENCASA TUYÊN QUANG</v>
          </cell>
          <cell r="M12625" t="str">
            <v>﻿Đang hoạt động</v>
          </cell>
          <cell r="N12625">
            <v>42786</v>
          </cell>
          <cell r="Q12625">
            <v>1</v>
          </cell>
          <cell r="T12625">
            <v>0</v>
          </cell>
          <cell r="U12625">
            <v>0</v>
          </cell>
          <cell r="V12625">
            <v>0</v>
          </cell>
        </row>
        <row r="12626">
          <cell r="D12626" t="str">
            <v>GENCASA TUYÊN QUANG</v>
          </cell>
          <cell r="M12626" t="str">
            <v>﻿Đang hoạt động</v>
          </cell>
          <cell r="N12626">
            <v>42786</v>
          </cell>
          <cell r="Q12626">
            <v>1</v>
          </cell>
          <cell r="T12626">
            <v>0</v>
          </cell>
          <cell r="U12626">
            <v>0</v>
          </cell>
          <cell r="V12626">
            <v>0</v>
          </cell>
        </row>
        <row r="12627">
          <cell r="D12627" t="str">
            <v>GENCASA TUYÊN QUANG</v>
          </cell>
          <cell r="M12627" t="str">
            <v>﻿Đang hoạt động</v>
          </cell>
          <cell r="N12627">
            <v>42786</v>
          </cell>
          <cell r="Q12627">
            <v>1</v>
          </cell>
          <cell r="T12627">
            <v>0</v>
          </cell>
          <cell r="U12627">
            <v>0</v>
          </cell>
          <cell r="V12627">
            <v>0</v>
          </cell>
        </row>
        <row r="12628">
          <cell r="D12628" t="str">
            <v>GENCASA TUYÊN QUANG</v>
          </cell>
          <cell r="M12628" t="str">
            <v>﻿Đang hoạt động</v>
          </cell>
          <cell r="N12628">
            <v>42786</v>
          </cell>
          <cell r="Q12628">
            <v>1</v>
          </cell>
          <cell r="T12628">
            <v>0</v>
          </cell>
          <cell r="U12628">
            <v>0</v>
          </cell>
          <cell r="V12628">
            <v>0</v>
          </cell>
        </row>
        <row r="12629">
          <cell r="D12629" t="str">
            <v>GENCASA TUYÊN QUANG</v>
          </cell>
          <cell r="M12629" t="str">
            <v>﻿Đang hoạt động</v>
          </cell>
          <cell r="N12629">
            <v>42786</v>
          </cell>
          <cell r="Q12629">
            <v>1</v>
          </cell>
          <cell r="T12629">
            <v>0</v>
          </cell>
          <cell r="U12629">
            <v>0</v>
          </cell>
          <cell r="V12629">
            <v>0</v>
          </cell>
        </row>
        <row r="12630">
          <cell r="D12630" t="str">
            <v>GENCASA TUYÊN QUANG</v>
          </cell>
          <cell r="M12630" t="str">
            <v>﻿Đang hoạt động</v>
          </cell>
          <cell r="N12630">
            <v>42786</v>
          </cell>
          <cell r="Q12630">
            <v>1</v>
          </cell>
          <cell r="T12630">
            <v>0</v>
          </cell>
          <cell r="U12630">
            <v>0</v>
          </cell>
          <cell r="V12630">
            <v>0</v>
          </cell>
        </row>
        <row r="12631">
          <cell r="D12631" t="str">
            <v>THE STARS 2</v>
          </cell>
          <cell r="M12631" t="str">
            <v>﻿Đang hoạt động</v>
          </cell>
          <cell r="N12631">
            <v>42786</v>
          </cell>
          <cell r="Q12631">
            <v>1</v>
          </cell>
          <cell r="T12631">
            <v>0</v>
          </cell>
          <cell r="U12631">
            <v>0</v>
          </cell>
          <cell r="V12631">
            <v>0</v>
          </cell>
        </row>
        <row r="12632">
          <cell r="D12632" t="str">
            <v>GENCASA TUYÊN QUANG</v>
          </cell>
          <cell r="M12632" t="str">
            <v>﻿Đang hoạt động</v>
          </cell>
          <cell r="N12632">
            <v>42786</v>
          </cell>
          <cell r="Q12632">
            <v>1</v>
          </cell>
          <cell r="T12632">
            <v>0</v>
          </cell>
          <cell r="U12632">
            <v>0</v>
          </cell>
          <cell r="V12632">
            <v>0</v>
          </cell>
        </row>
        <row r="12633">
          <cell r="D12633" t="str">
            <v>GENCASA TUYÊN QUANG</v>
          </cell>
          <cell r="M12633" t="str">
            <v>﻿Đang hoạt động</v>
          </cell>
          <cell r="N12633">
            <v>42786</v>
          </cell>
          <cell r="Q12633">
            <v>1</v>
          </cell>
          <cell r="T12633">
            <v>0</v>
          </cell>
          <cell r="U12633">
            <v>0</v>
          </cell>
          <cell r="V12633">
            <v>0</v>
          </cell>
        </row>
        <row r="12634">
          <cell r="D12634" t="str">
            <v>THE STARS 2</v>
          </cell>
          <cell r="M12634" t="str">
            <v>﻿Đang hoạt động</v>
          </cell>
          <cell r="N12634">
            <v>42786</v>
          </cell>
          <cell r="Q12634">
            <v>1</v>
          </cell>
          <cell r="T12634">
            <v>0</v>
          </cell>
          <cell r="U12634">
            <v>0</v>
          </cell>
          <cell r="V12634">
            <v>0</v>
          </cell>
        </row>
        <row r="12635">
          <cell r="D12635" t="str">
            <v>THE STARS 2</v>
          </cell>
          <cell r="M12635" t="str">
            <v>﻿Đang hoạt động</v>
          </cell>
          <cell r="N12635">
            <v>42786</v>
          </cell>
          <cell r="Q12635">
            <v>1</v>
          </cell>
          <cell r="T12635">
            <v>0</v>
          </cell>
          <cell r="U12635">
            <v>0</v>
          </cell>
          <cell r="V12635">
            <v>0</v>
          </cell>
        </row>
        <row r="12636">
          <cell r="D12636" t="str">
            <v>QUẢNG TRỊ</v>
          </cell>
          <cell r="M12636" t="str">
            <v>﻿Đang hoạt động</v>
          </cell>
          <cell r="N12636">
            <v>42787</v>
          </cell>
          <cell r="Q12636">
            <v>1</v>
          </cell>
          <cell r="T12636">
            <v>0</v>
          </cell>
          <cell r="U12636">
            <v>0</v>
          </cell>
          <cell r="V12636">
            <v>0</v>
          </cell>
        </row>
        <row r="12637">
          <cell r="D12637" t="str">
            <v>THE STARS 2</v>
          </cell>
          <cell r="M12637" t="str">
            <v>﻿Đang hoạt động</v>
          </cell>
          <cell r="N12637">
            <v>42786</v>
          </cell>
          <cell r="Q12637">
            <v>1</v>
          </cell>
          <cell r="T12637">
            <v>0</v>
          </cell>
          <cell r="U12637">
            <v>0</v>
          </cell>
          <cell r="V12637">
            <v>0</v>
          </cell>
        </row>
        <row r="12638">
          <cell r="D12638" t="str">
            <v>THE STARS 2</v>
          </cell>
          <cell r="M12638" t="str">
            <v>﻿Đang hoạt động</v>
          </cell>
          <cell r="N12638">
            <v>42786</v>
          </cell>
          <cell r="Q12638">
            <v>1</v>
          </cell>
          <cell r="T12638">
            <v>0</v>
          </cell>
          <cell r="U12638">
            <v>0</v>
          </cell>
          <cell r="V12638">
            <v>0</v>
          </cell>
        </row>
        <row r="12639">
          <cell r="D12639" t="str">
            <v>THE STARS 2</v>
          </cell>
          <cell r="M12639" t="str">
            <v>﻿Đang hoạt động</v>
          </cell>
          <cell r="N12639">
            <v>42786</v>
          </cell>
          <cell r="Q12639">
            <v>1</v>
          </cell>
          <cell r="T12639">
            <v>0</v>
          </cell>
          <cell r="U12639">
            <v>0</v>
          </cell>
          <cell r="V12639">
            <v>0</v>
          </cell>
        </row>
        <row r="12640">
          <cell r="D12640" t="str">
            <v>ELITE</v>
          </cell>
          <cell r="M12640" t="str">
            <v>﻿Đã nghỉ việc</v>
          </cell>
          <cell r="N12640">
            <v>42538</v>
          </cell>
          <cell r="Q12640">
            <v>0</v>
          </cell>
          <cell r="T12640">
            <v>0</v>
          </cell>
          <cell r="U12640">
            <v>0</v>
          </cell>
          <cell r="V12640">
            <v>0</v>
          </cell>
        </row>
        <row r="12641">
          <cell r="D12641" t="str">
            <v>THE STARS 2</v>
          </cell>
          <cell r="M12641" t="str">
            <v>﻿Đang hoạt động</v>
          </cell>
          <cell r="N12641">
            <v>42786</v>
          </cell>
          <cell r="Q12641">
            <v>1</v>
          </cell>
          <cell r="T12641">
            <v>0</v>
          </cell>
          <cell r="U12641">
            <v>0</v>
          </cell>
          <cell r="V12641">
            <v>0</v>
          </cell>
        </row>
        <row r="12642">
          <cell r="D12642" t="str">
            <v>THE STARS 2</v>
          </cell>
          <cell r="M12642" t="str">
            <v>﻿Đang hoạt động</v>
          </cell>
          <cell r="N12642">
            <v>42786</v>
          </cell>
          <cell r="Q12642">
            <v>1</v>
          </cell>
          <cell r="T12642">
            <v>0</v>
          </cell>
          <cell r="U12642">
            <v>0</v>
          </cell>
          <cell r="V12642">
            <v>0</v>
          </cell>
        </row>
        <row r="12643">
          <cell r="D12643" t="str">
            <v>GENCASA HUẾ 1</v>
          </cell>
          <cell r="M12643" t="str">
            <v>﻿Đang hoạt động</v>
          </cell>
          <cell r="N12643">
            <v>42786</v>
          </cell>
          <cell r="Q12643">
            <v>1</v>
          </cell>
          <cell r="T12643">
            <v>0</v>
          </cell>
          <cell r="U12643">
            <v>0</v>
          </cell>
          <cell r="V12643">
            <v>0</v>
          </cell>
        </row>
        <row r="12644">
          <cell r="D12644" t="str">
            <v>GENCASA HUẾ 1</v>
          </cell>
          <cell r="M12644" t="str">
            <v>﻿Đang hoạt động</v>
          </cell>
          <cell r="N12644">
            <v>42786</v>
          </cell>
          <cell r="Q12644">
            <v>1</v>
          </cell>
          <cell r="T12644">
            <v>0</v>
          </cell>
          <cell r="U12644">
            <v>0</v>
          </cell>
          <cell r="V12644">
            <v>0</v>
          </cell>
        </row>
        <row r="12645">
          <cell r="D12645" t="str">
            <v>GENCASA HUẾ 1</v>
          </cell>
          <cell r="M12645" t="str">
            <v>﻿Đang hoạt động</v>
          </cell>
          <cell r="N12645">
            <v>42786</v>
          </cell>
          <cell r="Q12645">
            <v>1</v>
          </cell>
          <cell r="T12645">
            <v>0</v>
          </cell>
          <cell r="U12645">
            <v>0</v>
          </cell>
          <cell r="V12645">
            <v>0</v>
          </cell>
        </row>
        <row r="12646">
          <cell r="D12646" t="str">
            <v>GENCASA HUẾ 1</v>
          </cell>
          <cell r="M12646" t="str">
            <v>﻿Đang hoạt động</v>
          </cell>
          <cell r="N12646">
            <v>42786</v>
          </cell>
          <cell r="Q12646">
            <v>1</v>
          </cell>
          <cell r="T12646">
            <v>0</v>
          </cell>
          <cell r="U12646">
            <v>0</v>
          </cell>
          <cell r="V12646">
            <v>0</v>
          </cell>
        </row>
        <row r="12647">
          <cell r="D12647" t="str">
            <v>DAKLAK</v>
          </cell>
          <cell r="M12647" t="str">
            <v>﻿Đang hoạt động</v>
          </cell>
          <cell r="N12647">
            <v>42787</v>
          </cell>
          <cell r="Q12647">
            <v>1</v>
          </cell>
          <cell r="T12647">
            <v>0</v>
          </cell>
          <cell r="U12647">
            <v>0</v>
          </cell>
          <cell r="V12647">
            <v>0</v>
          </cell>
        </row>
        <row r="12648">
          <cell r="D12648" t="str">
            <v>BORN TO WIN GENCASA PHÚ NHUẬN</v>
          </cell>
          <cell r="M12648" t="str">
            <v>﻿Đang hoạt động</v>
          </cell>
          <cell r="N12648">
            <v>42787</v>
          </cell>
          <cell r="Q12648">
            <v>1</v>
          </cell>
          <cell r="T12648">
            <v>0</v>
          </cell>
          <cell r="U12648">
            <v>0</v>
          </cell>
          <cell r="V12648">
            <v>0</v>
          </cell>
        </row>
        <row r="12649">
          <cell r="D12649" t="str">
            <v>GENCASA HUẾ 1</v>
          </cell>
          <cell r="M12649" t="str">
            <v>﻿Đang hoạt động</v>
          </cell>
          <cell r="N12649">
            <v>42788</v>
          </cell>
          <cell r="Q12649">
            <v>1</v>
          </cell>
          <cell r="T12649">
            <v>0</v>
          </cell>
          <cell r="U12649">
            <v>0</v>
          </cell>
          <cell r="V12649">
            <v>0</v>
          </cell>
        </row>
        <row r="12650">
          <cell r="D12650" t="str">
            <v>GENCASA HUẾ 1</v>
          </cell>
          <cell r="M12650" t="str">
            <v>﻿Đang hoạt động</v>
          </cell>
          <cell r="N12650">
            <v>42786</v>
          </cell>
          <cell r="Q12650">
            <v>1</v>
          </cell>
          <cell r="T12650">
            <v>0</v>
          </cell>
          <cell r="U12650">
            <v>0</v>
          </cell>
          <cell r="V12650">
            <v>0</v>
          </cell>
        </row>
        <row r="12651">
          <cell r="D12651" t="str">
            <v>GENCASA HUẾ 1</v>
          </cell>
          <cell r="M12651" t="str">
            <v>﻿Đang hoạt động</v>
          </cell>
          <cell r="N12651">
            <v>42786</v>
          </cell>
          <cell r="Q12651">
            <v>1</v>
          </cell>
          <cell r="T12651">
            <v>0</v>
          </cell>
          <cell r="U12651">
            <v>0</v>
          </cell>
          <cell r="V12651">
            <v>0</v>
          </cell>
        </row>
        <row r="12652">
          <cell r="D12652" t="str">
            <v>LIB</v>
          </cell>
          <cell r="M12652" t="str">
            <v>﻿Đang hoạt động</v>
          </cell>
          <cell r="N12652">
            <v>42787</v>
          </cell>
          <cell r="Q12652">
            <v>1</v>
          </cell>
          <cell r="T12652">
            <v>0</v>
          </cell>
          <cell r="U12652">
            <v>0</v>
          </cell>
          <cell r="V12652">
            <v>0</v>
          </cell>
        </row>
        <row r="12653">
          <cell r="D12653" t="str">
            <v>LUCKY CAT</v>
          </cell>
          <cell r="M12653" t="str">
            <v>﻿Đang hoạt động</v>
          </cell>
          <cell r="N12653">
            <v>42787</v>
          </cell>
          <cell r="Q12653">
            <v>1</v>
          </cell>
          <cell r="T12653">
            <v>0</v>
          </cell>
          <cell r="U12653">
            <v>0</v>
          </cell>
          <cell r="V12653">
            <v>0</v>
          </cell>
        </row>
        <row r="12654">
          <cell r="D12654" t="str">
            <v>LUCKY CAT</v>
          </cell>
          <cell r="M12654" t="str">
            <v>﻿Đang hoạt động</v>
          </cell>
          <cell r="N12654">
            <v>42787</v>
          </cell>
          <cell r="Q12654">
            <v>1</v>
          </cell>
          <cell r="T12654">
            <v>0</v>
          </cell>
          <cell r="U12654">
            <v>0</v>
          </cell>
          <cell r="V12654">
            <v>0</v>
          </cell>
        </row>
        <row r="12655">
          <cell r="D12655" t="str">
            <v>CMG TP HCM</v>
          </cell>
          <cell r="M12655" t="str">
            <v>﻿Đang hoạt động</v>
          </cell>
          <cell r="N12655">
            <v>42788</v>
          </cell>
          <cell r="Q12655">
            <v>0</v>
          </cell>
          <cell r="T12655">
            <v>0</v>
          </cell>
          <cell r="U12655">
            <v>0</v>
          </cell>
          <cell r="V12655">
            <v>0</v>
          </cell>
        </row>
        <row r="12656">
          <cell r="D12656" t="str">
            <v>BELIEVE IN FUTURE</v>
          </cell>
          <cell r="M12656" t="str">
            <v>﻿Đang hoạt động</v>
          </cell>
          <cell r="N12656">
            <v>42787</v>
          </cell>
          <cell r="Q12656">
            <v>1</v>
          </cell>
          <cell r="T12656">
            <v>0</v>
          </cell>
          <cell r="U12656">
            <v>0</v>
          </cell>
          <cell r="V12656">
            <v>0</v>
          </cell>
        </row>
        <row r="12657">
          <cell r="D12657" t="str">
            <v>THE STARS 1</v>
          </cell>
          <cell r="M12657" t="str">
            <v>﻿Đang hoạt động</v>
          </cell>
          <cell r="N12657">
            <v>42789</v>
          </cell>
          <cell r="Q12657">
            <v>1</v>
          </cell>
          <cell r="T12657">
            <v>0</v>
          </cell>
          <cell r="U12657">
            <v>0</v>
          </cell>
          <cell r="V12657">
            <v>0</v>
          </cell>
        </row>
        <row r="12658">
          <cell r="D12658" t="str">
            <v>GENCASA HUẾ 1</v>
          </cell>
          <cell r="M12658" t="str">
            <v>﻿Đang hoạt động</v>
          </cell>
          <cell r="N12658">
            <v>42794</v>
          </cell>
          <cell r="Q12658">
            <v>0</v>
          </cell>
          <cell r="T12658">
            <v>0</v>
          </cell>
          <cell r="U12658">
            <v>1</v>
          </cell>
          <cell r="V12658">
            <v>0</v>
          </cell>
        </row>
        <row r="12659">
          <cell r="D12659" t="str">
            <v>GENCASA HUẾ 1</v>
          </cell>
          <cell r="M12659" t="str">
            <v>﻿Đang hoạt động</v>
          </cell>
          <cell r="N12659">
            <v>42786</v>
          </cell>
          <cell r="Q12659">
            <v>0</v>
          </cell>
          <cell r="T12659">
            <v>0</v>
          </cell>
          <cell r="U12659">
            <v>1</v>
          </cell>
          <cell r="V12659">
            <v>0</v>
          </cell>
        </row>
        <row r="12660">
          <cell r="D12660" t="str">
            <v>GENCASA HUẾ 1</v>
          </cell>
          <cell r="M12660" t="str">
            <v>﻿Đang hoạt động</v>
          </cell>
          <cell r="N12660">
            <v>42786</v>
          </cell>
          <cell r="Q12660">
            <v>1</v>
          </cell>
          <cell r="T12660">
            <v>0</v>
          </cell>
          <cell r="U12660">
            <v>0</v>
          </cell>
          <cell r="V12660">
            <v>0</v>
          </cell>
        </row>
        <row r="12661">
          <cell r="D12661" t="str">
            <v>GENCASA NAM ĐỊNH</v>
          </cell>
          <cell r="M12661" t="str">
            <v>﻿Đang hoạt động</v>
          </cell>
          <cell r="N12661">
            <v>42787</v>
          </cell>
          <cell r="Q12661">
            <v>1</v>
          </cell>
          <cell r="T12661">
            <v>0</v>
          </cell>
          <cell r="U12661">
            <v>0</v>
          </cell>
          <cell r="V12661">
            <v>0</v>
          </cell>
        </row>
        <row r="12662">
          <cell r="D12662" t="str">
            <v>GENCASA NAM ĐỊNH</v>
          </cell>
          <cell r="M12662" t="str">
            <v>﻿Đang hoạt động</v>
          </cell>
          <cell r="N12662">
            <v>42787</v>
          </cell>
          <cell r="Q12662">
            <v>1</v>
          </cell>
          <cell r="T12662">
            <v>0</v>
          </cell>
          <cell r="U12662">
            <v>0</v>
          </cell>
          <cell r="V12662">
            <v>0</v>
          </cell>
        </row>
        <row r="12663">
          <cell r="D12663" t="str">
            <v>GENCASA HUẾ 1</v>
          </cell>
          <cell r="M12663" t="str">
            <v>﻿Đang hoạt động</v>
          </cell>
          <cell r="N12663">
            <v>42786</v>
          </cell>
          <cell r="Q12663">
            <v>0</v>
          </cell>
          <cell r="T12663">
            <v>0</v>
          </cell>
          <cell r="U12663">
            <v>1</v>
          </cell>
          <cell r="V12663">
            <v>0</v>
          </cell>
        </row>
        <row r="12664">
          <cell r="D12664" t="str">
            <v>GENCASA HUẾ 1</v>
          </cell>
          <cell r="M12664" t="str">
            <v>﻿Đang hoạt động</v>
          </cell>
          <cell r="N12664">
            <v>42794</v>
          </cell>
          <cell r="Q12664">
            <v>1</v>
          </cell>
          <cell r="T12664">
            <v>0</v>
          </cell>
          <cell r="U12664">
            <v>0</v>
          </cell>
          <cell r="V12664">
            <v>0</v>
          </cell>
        </row>
        <row r="12665">
          <cell r="D12665" t="str">
            <v>GENCASA HUẾ 1</v>
          </cell>
          <cell r="M12665" t="str">
            <v>﻿Đang hoạt động</v>
          </cell>
          <cell r="N12665">
            <v>42786</v>
          </cell>
          <cell r="Q12665">
            <v>1</v>
          </cell>
          <cell r="T12665">
            <v>0</v>
          </cell>
          <cell r="U12665">
            <v>0</v>
          </cell>
          <cell r="V12665">
            <v>0</v>
          </cell>
        </row>
        <row r="12666">
          <cell r="D12666" t="str">
            <v>GENCASA HUẾ 1</v>
          </cell>
          <cell r="M12666" t="str">
            <v>﻿Đang hoạt động</v>
          </cell>
          <cell r="N12666">
            <v>42786</v>
          </cell>
          <cell r="Q12666">
            <v>1</v>
          </cell>
          <cell r="T12666">
            <v>0</v>
          </cell>
          <cell r="U12666">
            <v>0</v>
          </cell>
          <cell r="V12666">
            <v>0</v>
          </cell>
        </row>
        <row r="12667">
          <cell r="D12667" t="str">
            <v>THE SKY</v>
          </cell>
          <cell r="M12667" t="str">
            <v>﻿Đang hoạt động</v>
          </cell>
          <cell r="N12667">
            <v>42787</v>
          </cell>
          <cell r="Q12667">
            <v>1</v>
          </cell>
          <cell r="T12667">
            <v>0</v>
          </cell>
          <cell r="U12667">
            <v>0</v>
          </cell>
          <cell r="V12667">
            <v>0</v>
          </cell>
        </row>
        <row r="12668">
          <cell r="D12668" t="str">
            <v>GENCASA HUẾ 1</v>
          </cell>
          <cell r="M12668" t="str">
            <v>﻿Đang hoạt động</v>
          </cell>
          <cell r="N12668">
            <v>42786</v>
          </cell>
          <cell r="Q12668">
            <v>1</v>
          </cell>
          <cell r="T12668">
            <v>0</v>
          </cell>
          <cell r="U12668">
            <v>0</v>
          </cell>
          <cell r="V12668">
            <v>0</v>
          </cell>
        </row>
        <row r="12669">
          <cell r="D12669" t="str">
            <v>GENCASA HUẾ 1</v>
          </cell>
          <cell r="M12669" t="str">
            <v>﻿Đang hoạt động</v>
          </cell>
          <cell r="N12669">
            <v>42786</v>
          </cell>
          <cell r="Q12669">
            <v>1</v>
          </cell>
          <cell r="T12669">
            <v>0</v>
          </cell>
          <cell r="U12669">
            <v>0</v>
          </cell>
          <cell r="V12669">
            <v>0</v>
          </cell>
        </row>
        <row r="12670">
          <cell r="D12670" t="str">
            <v>GENCASA HUẾ 1</v>
          </cell>
          <cell r="M12670" t="str">
            <v>﻿Đang hoạt động</v>
          </cell>
          <cell r="N12670">
            <v>42786</v>
          </cell>
          <cell r="Q12670">
            <v>1</v>
          </cell>
          <cell r="T12670">
            <v>0</v>
          </cell>
          <cell r="U12670">
            <v>0</v>
          </cell>
          <cell r="V12670">
            <v>0</v>
          </cell>
        </row>
        <row r="12671">
          <cell r="D12671" t="str">
            <v>GENCASA HUẾ 1</v>
          </cell>
          <cell r="M12671" t="str">
            <v>﻿Đang hoạt động</v>
          </cell>
          <cell r="N12671">
            <v>42794</v>
          </cell>
          <cell r="Q12671">
            <v>1</v>
          </cell>
          <cell r="T12671">
            <v>0</v>
          </cell>
          <cell r="U12671">
            <v>0</v>
          </cell>
          <cell r="V12671">
            <v>0</v>
          </cell>
        </row>
        <row r="12672">
          <cell r="D12672" t="str">
            <v>GENCASA HUẾ 1</v>
          </cell>
          <cell r="M12672" t="str">
            <v>﻿Đang hoạt động</v>
          </cell>
          <cell r="N12672">
            <v>42786</v>
          </cell>
          <cell r="Q12672">
            <v>1</v>
          </cell>
          <cell r="T12672">
            <v>0</v>
          </cell>
          <cell r="U12672">
            <v>0</v>
          </cell>
          <cell r="V12672">
            <v>0</v>
          </cell>
        </row>
        <row r="12673">
          <cell r="D12673" t="str">
            <v>GENCASA HUẾ 1</v>
          </cell>
          <cell r="M12673" t="str">
            <v>﻿Đang hoạt động</v>
          </cell>
          <cell r="N12673">
            <v>42786</v>
          </cell>
          <cell r="Q12673">
            <v>1</v>
          </cell>
          <cell r="T12673">
            <v>0</v>
          </cell>
          <cell r="U12673">
            <v>0</v>
          </cell>
          <cell r="V12673">
            <v>0</v>
          </cell>
        </row>
        <row r="12674">
          <cell r="D12674" t="str">
            <v>GENCASA HUẾ 1</v>
          </cell>
          <cell r="M12674" t="str">
            <v>﻿Đang hoạt động</v>
          </cell>
          <cell r="N12674">
            <v>42788</v>
          </cell>
          <cell r="Q12674">
            <v>1</v>
          </cell>
          <cell r="T12674">
            <v>0</v>
          </cell>
          <cell r="U12674">
            <v>0</v>
          </cell>
          <cell r="V12674">
            <v>0</v>
          </cell>
        </row>
        <row r="12675">
          <cell r="D12675" t="str">
            <v>GENCASA HUẾ 1</v>
          </cell>
          <cell r="M12675" t="str">
            <v>﻿Đang hoạt động</v>
          </cell>
          <cell r="N12675">
            <v>42786</v>
          </cell>
          <cell r="Q12675">
            <v>1</v>
          </cell>
          <cell r="T12675">
            <v>0</v>
          </cell>
          <cell r="U12675">
            <v>0</v>
          </cell>
          <cell r="V12675">
            <v>0</v>
          </cell>
        </row>
        <row r="12676">
          <cell r="D12676" t="str">
            <v>GENCASA HUẾ 1</v>
          </cell>
          <cell r="M12676" t="str">
            <v>﻿Đang hoạt động</v>
          </cell>
          <cell r="N12676">
            <v>42786</v>
          </cell>
          <cell r="Q12676">
            <v>1</v>
          </cell>
          <cell r="T12676">
            <v>0</v>
          </cell>
          <cell r="U12676">
            <v>0</v>
          </cell>
          <cell r="V12676">
            <v>0</v>
          </cell>
        </row>
        <row r="12677">
          <cell r="D12677" t="str">
            <v>GENCASA HUẾ 1</v>
          </cell>
          <cell r="M12677" t="str">
            <v>﻿Đang hoạt động</v>
          </cell>
          <cell r="N12677">
            <v>42786</v>
          </cell>
          <cell r="Q12677">
            <v>1</v>
          </cell>
          <cell r="T12677">
            <v>0</v>
          </cell>
          <cell r="U12677">
            <v>0</v>
          </cell>
          <cell r="V12677">
            <v>0</v>
          </cell>
        </row>
        <row r="12678">
          <cell r="D12678" t="str">
            <v>GENCASA HUẾ 1</v>
          </cell>
          <cell r="M12678" t="str">
            <v>﻿Đang hoạt động</v>
          </cell>
          <cell r="N12678">
            <v>42786</v>
          </cell>
          <cell r="Q12678">
            <v>1</v>
          </cell>
          <cell r="T12678">
            <v>0</v>
          </cell>
          <cell r="U12678">
            <v>0</v>
          </cell>
          <cell r="V12678">
            <v>0</v>
          </cell>
        </row>
        <row r="12679">
          <cell r="D12679" t="str">
            <v>GENCASA HUẾ 1</v>
          </cell>
          <cell r="M12679" t="str">
            <v>﻿Đang hoạt động</v>
          </cell>
          <cell r="N12679">
            <v>42786</v>
          </cell>
          <cell r="Q12679">
            <v>1</v>
          </cell>
          <cell r="T12679">
            <v>0</v>
          </cell>
          <cell r="U12679">
            <v>0</v>
          </cell>
          <cell r="V12679">
            <v>0</v>
          </cell>
        </row>
        <row r="12680">
          <cell r="D12680" t="str">
            <v>GENCASA HUẾ 1</v>
          </cell>
          <cell r="M12680" t="str">
            <v>﻿Đang hoạt động</v>
          </cell>
          <cell r="N12680">
            <v>42786</v>
          </cell>
          <cell r="Q12680">
            <v>1</v>
          </cell>
          <cell r="T12680">
            <v>0</v>
          </cell>
          <cell r="U12680">
            <v>0</v>
          </cell>
          <cell r="V12680">
            <v>0</v>
          </cell>
        </row>
        <row r="12681">
          <cell r="D12681" t="str">
            <v>GENCASA HUẾ 1</v>
          </cell>
          <cell r="M12681" t="str">
            <v>﻿Đang hoạt động</v>
          </cell>
          <cell r="N12681">
            <v>42786</v>
          </cell>
          <cell r="Q12681">
            <v>1</v>
          </cell>
          <cell r="T12681">
            <v>0</v>
          </cell>
          <cell r="U12681">
            <v>0</v>
          </cell>
          <cell r="V12681">
            <v>0</v>
          </cell>
        </row>
        <row r="12682">
          <cell r="D12682" t="str">
            <v>GENCASA HUẾ 1</v>
          </cell>
          <cell r="M12682" t="str">
            <v>﻿Đang hoạt động</v>
          </cell>
          <cell r="N12682">
            <v>42794</v>
          </cell>
          <cell r="Q12682">
            <v>1</v>
          </cell>
          <cell r="T12682">
            <v>0</v>
          </cell>
          <cell r="U12682">
            <v>0</v>
          </cell>
          <cell r="V12682">
            <v>0</v>
          </cell>
        </row>
        <row r="12683">
          <cell r="D12683" t="str">
            <v>GENCASA HUẾ 1</v>
          </cell>
          <cell r="M12683" t="str">
            <v>﻿Đang hoạt động</v>
          </cell>
          <cell r="N12683">
            <v>42786</v>
          </cell>
          <cell r="Q12683">
            <v>1</v>
          </cell>
          <cell r="T12683">
            <v>0</v>
          </cell>
          <cell r="U12683">
            <v>0</v>
          </cell>
          <cell r="V12683">
            <v>0</v>
          </cell>
        </row>
        <row r="12684">
          <cell r="D12684" t="str">
            <v>GENCASA LẠNG SƠN</v>
          </cell>
          <cell r="M12684" t="str">
            <v>﻿Đang hoạt động</v>
          </cell>
          <cell r="N12684">
            <v>42787</v>
          </cell>
          <cell r="Q12684">
            <v>1</v>
          </cell>
          <cell r="T12684">
            <v>0</v>
          </cell>
          <cell r="U12684">
            <v>0</v>
          </cell>
          <cell r="V12684">
            <v>0</v>
          </cell>
        </row>
        <row r="12685">
          <cell r="D12685" t="str">
            <v>GENCASA LẠNG SƠN</v>
          </cell>
          <cell r="M12685" t="str">
            <v>﻿Đang hoạt động</v>
          </cell>
          <cell r="N12685">
            <v>42794</v>
          </cell>
          <cell r="Q12685">
            <v>1</v>
          </cell>
          <cell r="T12685">
            <v>0</v>
          </cell>
          <cell r="U12685">
            <v>0</v>
          </cell>
          <cell r="V12685">
            <v>0</v>
          </cell>
        </row>
        <row r="12686">
          <cell r="D12686" t="str">
            <v>GENCASA LẠNG SƠN</v>
          </cell>
          <cell r="M12686" t="str">
            <v>﻿Đang hoạt động</v>
          </cell>
          <cell r="N12686">
            <v>42794</v>
          </cell>
          <cell r="Q12686">
            <v>1</v>
          </cell>
          <cell r="T12686">
            <v>0</v>
          </cell>
          <cell r="U12686">
            <v>0</v>
          </cell>
          <cell r="V12686">
            <v>0</v>
          </cell>
        </row>
        <row r="12687">
          <cell r="D12687" t="str">
            <v>TCA TEAM</v>
          </cell>
          <cell r="M12687" t="str">
            <v>﻿Đang hoạt động</v>
          </cell>
          <cell r="N12687">
            <v>41891</v>
          </cell>
          <cell r="Q12687">
            <v>0</v>
          </cell>
          <cell r="T12687">
            <v>0</v>
          </cell>
          <cell r="U12687">
            <v>0</v>
          </cell>
          <cell r="V12687">
            <v>0</v>
          </cell>
        </row>
        <row r="12688">
          <cell r="D12688" t="str">
            <v>GENCASA LẠNG SƠN</v>
          </cell>
          <cell r="M12688" t="str">
            <v>﻿Đang hoạt động</v>
          </cell>
          <cell r="N12688">
            <v>42787</v>
          </cell>
          <cell r="Q12688">
            <v>1</v>
          </cell>
          <cell r="T12688">
            <v>0</v>
          </cell>
          <cell r="U12688">
            <v>0</v>
          </cell>
          <cell r="V12688">
            <v>0</v>
          </cell>
        </row>
        <row r="12689">
          <cell r="D12689" t="str">
            <v>EIB MIỀN NAM 1</v>
          </cell>
          <cell r="M12689" t="str">
            <v>﻿Đang hoạt động</v>
          </cell>
          <cell r="N12689">
            <v>42787</v>
          </cell>
          <cell r="Q12689">
            <v>0</v>
          </cell>
          <cell r="T12689">
            <v>0</v>
          </cell>
          <cell r="U12689">
            <v>0</v>
          </cell>
          <cell r="V12689">
            <v>0</v>
          </cell>
        </row>
        <row r="12690">
          <cell r="D12690" t="str">
            <v>EIB MIỀN NAM 1</v>
          </cell>
          <cell r="M12690" t="str">
            <v>﻿Đang hoạt động</v>
          </cell>
          <cell r="N12690">
            <v>42787</v>
          </cell>
          <cell r="Q12690">
            <v>0</v>
          </cell>
          <cell r="T12690">
            <v>0</v>
          </cell>
          <cell r="U12690">
            <v>0</v>
          </cell>
          <cell r="V12690">
            <v>0</v>
          </cell>
        </row>
        <row r="12691">
          <cell r="D12691" t="str">
            <v>EIB MIỀN NAM 1</v>
          </cell>
          <cell r="M12691" t="str">
            <v>﻿Đang hoạt động</v>
          </cell>
          <cell r="N12691">
            <v>42787</v>
          </cell>
          <cell r="Q12691">
            <v>0</v>
          </cell>
          <cell r="T12691">
            <v>0</v>
          </cell>
          <cell r="U12691">
            <v>0</v>
          </cell>
          <cell r="V12691">
            <v>0</v>
          </cell>
        </row>
        <row r="12692">
          <cell r="D12692" t="str">
            <v>EIB MIỀN NAM 1</v>
          </cell>
          <cell r="M12692" t="str">
            <v>﻿Đang hoạt động</v>
          </cell>
          <cell r="N12692">
            <v>42787</v>
          </cell>
          <cell r="Q12692">
            <v>0</v>
          </cell>
          <cell r="T12692">
            <v>0</v>
          </cell>
          <cell r="U12692">
            <v>0</v>
          </cell>
          <cell r="V12692">
            <v>0</v>
          </cell>
        </row>
        <row r="12693">
          <cell r="D12693" t="str">
            <v>EIB MIỀN NAM 1</v>
          </cell>
          <cell r="M12693" t="str">
            <v>﻿Đang hoạt động</v>
          </cell>
          <cell r="N12693">
            <v>42789</v>
          </cell>
          <cell r="Q12693">
            <v>0</v>
          </cell>
          <cell r="T12693">
            <v>0</v>
          </cell>
          <cell r="U12693">
            <v>0</v>
          </cell>
          <cell r="V12693">
            <v>0</v>
          </cell>
        </row>
        <row r="12694">
          <cell r="D12694" t="str">
            <v>EIB MIỀN NAM 1</v>
          </cell>
          <cell r="M12694" t="str">
            <v>﻿Đang hoạt động</v>
          </cell>
          <cell r="N12694">
            <v>42787</v>
          </cell>
          <cell r="Q12694">
            <v>0</v>
          </cell>
          <cell r="T12694">
            <v>0</v>
          </cell>
          <cell r="U12694">
            <v>0</v>
          </cell>
          <cell r="V12694">
            <v>0</v>
          </cell>
        </row>
        <row r="12695">
          <cell r="D12695" t="str">
            <v>EIB MIỀN NAM 1</v>
          </cell>
          <cell r="M12695" t="str">
            <v>﻿Đang hoạt động</v>
          </cell>
          <cell r="N12695">
            <v>42787</v>
          </cell>
          <cell r="Q12695">
            <v>0</v>
          </cell>
          <cell r="T12695">
            <v>0</v>
          </cell>
          <cell r="U12695">
            <v>0</v>
          </cell>
          <cell r="V12695">
            <v>0</v>
          </cell>
        </row>
        <row r="12696">
          <cell r="D12696" t="str">
            <v>GENCASA LẠNG SƠN</v>
          </cell>
          <cell r="M12696" t="str">
            <v>﻿Đang hoạt động</v>
          </cell>
          <cell r="N12696">
            <v>42787</v>
          </cell>
          <cell r="Q12696">
            <v>1</v>
          </cell>
          <cell r="T12696">
            <v>0</v>
          </cell>
          <cell r="U12696">
            <v>0</v>
          </cell>
          <cell r="V12696">
            <v>0</v>
          </cell>
        </row>
        <row r="12697">
          <cell r="D12697" t="str">
            <v>EIB MIỀN NAM 1</v>
          </cell>
          <cell r="M12697" t="str">
            <v>﻿Đang hoạt động</v>
          </cell>
          <cell r="N12697">
            <v>42789</v>
          </cell>
          <cell r="Q12697">
            <v>0</v>
          </cell>
          <cell r="T12697">
            <v>0</v>
          </cell>
          <cell r="U12697">
            <v>0</v>
          </cell>
          <cell r="V12697">
            <v>0</v>
          </cell>
        </row>
        <row r="12698">
          <cell r="D12698" t="str">
            <v>THE LIGHT</v>
          </cell>
          <cell r="M12698" t="str">
            <v>﻿Đang hoạt động</v>
          </cell>
          <cell r="N12698">
            <v>42788</v>
          </cell>
          <cell r="Q12698">
            <v>1</v>
          </cell>
          <cell r="T12698">
            <v>0</v>
          </cell>
          <cell r="U12698">
            <v>0</v>
          </cell>
          <cell r="V12698">
            <v>0</v>
          </cell>
        </row>
        <row r="12699">
          <cell r="D12699" t="str">
            <v>THE SKY</v>
          </cell>
          <cell r="M12699" t="str">
            <v>﻿Đang hoạt động</v>
          </cell>
          <cell r="N12699">
            <v>42787</v>
          </cell>
          <cell r="Q12699">
            <v>1</v>
          </cell>
          <cell r="T12699">
            <v>0</v>
          </cell>
          <cell r="U12699">
            <v>0</v>
          </cell>
          <cell r="V12699">
            <v>0</v>
          </cell>
        </row>
        <row r="12700">
          <cell r="D12700" t="str">
            <v>THE SKY</v>
          </cell>
          <cell r="M12700" t="str">
            <v>﻿Đang hoạt động</v>
          </cell>
          <cell r="N12700">
            <v>42787</v>
          </cell>
          <cell r="Q12700">
            <v>1</v>
          </cell>
          <cell r="T12700">
            <v>0</v>
          </cell>
          <cell r="U12700">
            <v>0</v>
          </cell>
          <cell r="V12700">
            <v>0</v>
          </cell>
        </row>
        <row r="12701">
          <cell r="D12701" t="str">
            <v>THE SKY</v>
          </cell>
          <cell r="M12701" t="str">
            <v>﻿Đang hoạt động</v>
          </cell>
          <cell r="N12701">
            <v>42787</v>
          </cell>
          <cell r="Q12701">
            <v>1</v>
          </cell>
          <cell r="T12701">
            <v>0</v>
          </cell>
          <cell r="U12701">
            <v>0</v>
          </cell>
          <cell r="V12701">
            <v>0</v>
          </cell>
        </row>
        <row r="12702">
          <cell r="D12702" t="str">
            <v>THE SKY</v>
          </cell>
          <cell r="M12702" t="str">
            <v>﻿Đang hoạt động</v>
          </cell>
          <cell r="N12702">
            <v>42787</v>
          </cell>
          <cell r="Q12702">
            <v>1</v>
          </cell>
          <cell r="T12702">
            <v>0</v>
          </cell>
          <cell r="U12702">
            <v>0</v>
          </cell>
          <cell r="V12702">
            <v>0</v>
          </cell>
        </row>
        <row r="12703">
          <cell r="D12703" t="str">
            <v>THE STARS 1</v>
          </cell>
          <cell r="M12703" t="str">
            <v>﻿Đang hoạt động</v>
          </cell>
          <cell r="N12703">
            <v>42787</v>
          </cell>
          <cell r="Q12703">
            <v>1</v>
          </cell>
          <cell r="T12703">
            <v>0</v>
          </cell>
          <cell r="U12703">
            <v>0</v>
          </cell>
          <cell r="V12703">
            <v>0</v>
          </cell>
        </row>
        <row r="12704">
          <cell r="D12704" t="str">
            <v>THE SKY</v>
          </cell>
          <cell r="M12704" t="str">
            <v>﻿Đang hoạt động</v>
          </cell>
          <cell r="N12704">
            <v>42787</v>
          </cell>
          <cell r="Q12704">
            <v>1</v>
          </cell>
          <cell r="T12704">
            <v>0</v>
          </cell>
          <cell r="U12704">
            <v>0</v>
          </cell>
          <cell r="V12704">
            <v>0</v>
          </cell>
        </row>
        <row r="12705">
          <cell r="D12705" t="str">
            <v>GENCASA LẠNG SƠN</v>
          </cell>
          <cell r="M12705" t="str">
            <v>﻿Đang hoạt động</v>
          </cell>
          <cell r="N12705">
            <v>42793</v>
          </cell>
          <cell r="Q12705">
            <v>1</v>
          </cell>
          <cell r="T12705">
            <v>0</v>
          </cell>
          <cell r="U12705">
            <v>0</v>
          </cell>
          <cell r="V12705">
            <v>0</v>
          </cell>
        </row>
        <row r="12706">
          <cell r="D12706" t="str">
            <v>GENCASA LẠNG SƠN</v>
          </cell>
          <cell r="M12706" t="str">
            <v>﻿Đang hoạt động</v>
          </cell>
          <cell r="N12706">
            <v>42787</v>
          </cell>
          <cell r="Q12706">
            <v>1</v>
          </cell>
          <cell r="T12706">
            <v>0</v>
          </cell>
          <cell r="U12706">
            <v>0</v>
          </cell>
          <cell r="V12706">
            <v>0</v>
          </cell>
        </row>
        <row r="12707">
          <cell r="D12707" t="str">
            <v>THE SKY</v>
          </cell>
          <cell r="M12707" t="str">
            <v>﻿Đang hoạt động</v>
          </cell>
          <cell r="N12707">
            <v>42787</v>
          </cell>
          <cell r="Q12707">
            <v>1</v>
          </cell>
          <cell r="T12707">
            <v>0</v>
          </cell>
          <cell r="U12707">
            <v>0</v>
          </cell>
          <cell r="V12707">
            <v>0</v>
          </cell>
        </row>
        <row r="12708">
          <cell r="D12708" t="str">
            <v>GENCASA HƯNG YÊN</v>
          </cell>
          <cell r="M12708" t="str">
            <v>﻿Đang hoạt động</v>
          </cell>
          <cell r="N12708">
            <v>42790</v>
          </cell>
          <cell r="Q12708">
            <v>1</v>
          </cell>
          <cell r="T12708">
            <v>0</v>
          </cell>
          <cell r="U12708">
            <v>0</v>
          </cell>
          <cell r="V12708">
            <v>0</v>
          </cell>
        </row>
        <row r="12709">
          <cell r="D12709" t="str">
            <v>GENCASA LẠNG SƠN</v>
          </cell>
          <cell r="M12709" t="str">
            <v>﻿Đang hoạt động</v>
          </cell>
          <cell r="N12709">
            <v>42794</v>
          </cell>
          <cell r="Q12709">
            <v>1</v>
          </cell>
          <cell r="T12709">
            <v>0</v>
          </cell>
          <cell r="U12709">
            <v>0</v>
          </cell>
          <cell r="V12709">
            <v>0</v>
          </cell>
        </row>
        <row r="12710">
          <cell r="D12710" t="str">
            <v>THE LIGHT</v>
          </cell>
          <cell r="M12710" t="str">
            <v>﻿Đang hoạt động</v>
          </cell>
          <cell r="N12710">
            <v>42787</v>
          </cell>
          <cell r="Q12710">
            <v>1</v>
          </cell>
          <cell r="T12710">
            <v>0</v>
          </cell>
          <cell r="U12710">
            <v>0</v>
          </cell>
          <cell r="V12710">
            <v>0</v>
          </cell>
        </row>
        <row r="12711">
          <cell r="D12711" t="str">
            <v>GENCASA HƯNG YÊN</v>
          </cell>
          <cell r="M12711" t="str">
            <v>﻿Đang hoạt động</v>
          </cell>
          <cell r="N12711">
            <v>42790</v>
          </cell>
          <cell r="Q12711">
            <v>1</v>
          </cell>
          <cell r="T12711">
            <v>0</v>
          </cell>
          <cell r="U12711">
            <v>0</v>
          </cell>
          <cell r="V12711">
            <v>0</v>
          </cell>
        </row>
        <row r="12712">
          <cell r="D12712" t="str">
            <v>TCA TEAM</v>
          </cell>
          <cell r="M12712" t="str">
            <v>﻿Đang hoạt động</v>
          </cell>
          <cell r="N12712">
            <v>42788</v>
          </cell>
          <cell r="Q12712">
            <v>0</v>
          </cell>
          <cell r="T12712">
            <v>0</v>
          </cell>
          <cell r="U12712">
            <v>0</v>
          </cell>
          <cell r="V12712">
            <v>0</v>
          </cell>
        </row>
        <row r="12713">
          <cell r="D12713" t="str">
            <v>GENCASA LẠNG SƠN</v>
          </cell>
          <cell r="M12713" t="str">
            <v>﻿Đang hoạt động</v>
          </cell>
          <cell r="N12713">
            <v>42787</v>
          </cell>
          <cell r="Q12713">
            <v>1</v>
          </cell>
          <cell r="T12713">
            <v>0</v>
          </cell>
          <cell r="U12713">
            <v>0</v>
          </cell>
          <cell r="V12713">
            <v>0</v>
          </cell>
        </row>
        <row r="12714">
          <cell r="D12714" t="str">
            <v>TCA TEAM</v>
          </cell>
          <cell r="M12714" t="str">
            <v>﻿Đang hoạt động</v>
          </cell>
          <cell r="N12714">
            <v>42788</v>
          </cell>
          <cell r="Q12714">
            <v>0</v>
          </cell>
          <cell r="T12714">
            <v>0</v>
          </cell>
          <cell r="U12714">
            <v>0</v>
          </cell>
          <cell r="V12714">
            <v>0</v>
          </cell>
        </row>
        <row r="12715">
          <cell r="D12715" t="str">
            <v>TCA TEAM</v>
          </cell>
          <cell r="M12715" t="str">
            <v>﻿Đang hoạt động</v>
          </cell>
          <cell r="N12715">
            <v>42788</v>
          </cell>
          <cell r="Q12715">
            <v>0</v>
          </cell>
          <cell r="T12715">
            <v>0</v>
          </cell>
          <cell r="U12715">
            <v>0</v>
          </cell>
          <cell r="V12715">
            <v>0</v>
          </cell>
        </row>
        <row r="12716">
          <cell r="D12716" t="str">
            <v>GENCASA HƯNG YÊN</v>
          </cell>
          <cell r="M12716" t="str">
            <v>﻿Đang hoạt động</v>
          </cell>
          <cell r="N12716">
            <v>42790</v>
          </cell>
          <cell r="Q12716">
            <v>1</v>
          </cell>
          <cell r="T12716">
            <v>0</v>
          </cell>
          <cell r="U12716">
            <v>0</v>
          </cell>
          <cell r="V12716">
            <v>0</v>
          </cell>
        </row>
        <row r="12717">
          <cell r="D12717" t="str">
            <v>TCA TEAM</v>
          </cell>
          <cell r="M12717" t="str">
            <v>﻿Đang hoạt động</v>
          </cell>
          <cell r="N12717">
            <v>42788</v>
          </cell>
          <cell r="Q12717">
            <v>0</v>
          </cell>
          <cell r="T12717">
            <v>0</v>
          </cell>
          <cell r="U12717">
            <v>0</v>
          </cell>
          <cell r="V12717">
            <v>0</v>
          </cell>
        </row>
        <row r="12718">
          <cell r="D12718" t="str">
            <v>GENCASA HƯNG YÊN</v>
          </cell>
          <cell r="M12718" t="str">
            <v>﻿Đang hoạt động</v>
          </cell>
          <cell r="N12718">
            <v>42790</v>
          </cell>
          <cell r="Q12718">
            <v>1</v>
          </cell>
          <cell r="T12718">
            <v>0</v>
          </cell>
          <cell r="U12718">
            <v>0</v>
          </cell>
          <cell r="V12718">
            <v>0</v>
          </cell>
        </row>
        <row r="12719">
          <cell r="D12719" t="str">
            <v>GENCASA HƯNG YÊN</v>
          </cell>
          <cell r="M12719" t="str">
            <v>﻿Đang hoạt động</v>
          </cell>
          <cell r="N12719">
            <v>42790</v>
          </cell>
          <cell r="Q12719">
            <v>1</v>
          </cell>
          <cell r="T12719">
            <v>0</v>
          </cell>
          <cell r="U12719">
            <v>0</v>
          </cell>
          <cell r="V12719">
            <v>0</v>
          </cell>
        </row>
        <row r="12720">
          <cell r="D12720" t="str">
            <v>THE POWER</v>
          </cell>
          <cell r="M12720" t="str">
            <v>﻿Đang hoạt động</v>
          </cell>
          <cell r="N12720">
            <v>41894</v>
          </cell>
          <cell r="Q12720">
            <v>1</v>
          </cell>
          <cell r="T12720">
            <v>0</v>
          </cell>
          <cell r="U12720">
            <v>0</v>
          </cell>
          <cell r="V12720">
            <v>0</v>
          </cell>
        </row>
        <row r="12721">
          <cell r="D12721" t="str">
            <v>TCA TEAM</v>
          </cell>
          <cell r="M12721" t="str">
            <v>﻿Đang hoạt động</v>
          </cell>
          <cell r="N12721">
            <v>42788</v>
          </cell>
          <cell r="Q12721">
            <v>0</v>
          </cell>
          <cell r="T12721">
            <v>0</v>
          </cell>
          <cell r="U12721">
            <v>0</v>
          </cell>
          <cell r="V12721">
            <v>0</v>
          </cell>
        </row>
        <row r="12722">
          <cell r="D12722" t="str">
            <v>TCA TEAM</v>
          </cell>
          <cell r="M12722" t="str">
            <v>﻿Đang hoạt động</v>
          </cell>
          <cell r="N12722">
            <v>42788</v>
          </cell>
          <cell r="Q12722">
            <v>0</v>
          </cell>
          <cell r="T12722">
            <v>0</v>
          </cell>
          <cell r="U12722">
            <v>0</v>
          </cell>
          <cell r="V12722">
            <v>0</v>
          </cell>
        </row>
        <row r="12723">
          <cell r="D12723" t="str">
            <v>TCA TEAM</v>
          </cell>
          <cell r="M12723" t="str">
            <v>﻿Đang hoạt động</v>
          </cell>
          <cell r="N12723">
            <v>42788</v>
          </cell>
          <cell r="Q12723">
            <v>0</v>
          </cell>
          <cell r="T12723">
            <v>0</v>
          </cell>
          <cell r="U12723">
            <v>0</v>
          </cell>
          <cell r="V12723">
            <v>0</v>
          </cell>
        </row>
        <row r="12724">
          <cell r="D12724" t="str">
            <v>TCA TEAM</v>
          </cell>
          <cell r="M12724" t="str">
            <v>﻿Đang hoạt động</v>
          </cell>
          <cell r="N12724">
            <v>42788</v>
          </cell>
          <cell r="Q12724">
            <v>0</v>
          </cell>
          <cell r="T12724">
            <v>0</v>
          </cell>
          <cell r="U12724">
            <v>0</v>
          </cell>
          <cell r="V12724">
            <v>0</v>
          </cell>
        </row>
        <row r="12725">
          <cell r="D12725" t="str">
            <v>THE LIGHT</v>
          </cell>
          <cell r="M12725" t="str">
            <v>﻿Đang hoạt động</v>
          </cell>
          <cell r="N12725">
            <v>42787</v>
          </cell>
          <cell r="Q12725">
            <v>0</v>
          </cell>
          <cell r="T12725">
            <v>0</v>
          </cell>
          <cell r="U12725">
            <v>1</v>
          </cell>
          <cell r="V12725">
            <v>0</v>
          </cell>
        </row>
        <row r="12726">
          <cell r="D12726" t="str">
            <v>GENCASA HƯNG YÊN</v>
          </cell>
          <cell r="M12726" t="str">
            <v>﻿Đang hoạt động</v>
          </cell>
          <cell r="N12726">
            <v>42790</v>
          </cell>
          <cell r="Q12726">
            <v>0</v>
          </cell>
          <cell r="T12726">
            <v>0</v>
          </cell>
          <cell r="U12726">
            <v>1</v>
          </cell>
          <cell r="V12726">
            <v>0</v>
          </cell>
        </row>
        <row r="12727">
          <cell r="D12727" t="str">
            <v>TCA TEAM</v>
          </cell>
          <cell r="M12727" t="str">
            <v>﻿Đang hoạt động</v>
          </cell>
          <cell r="N12727">
            <v>42788</v>
          </cell>
          <cell r="Q12727">
            <v>0</v>
          </cell>
          <cell r="T12727">
            <v>0</v>
          </cell>
          <cell r="U12727">
            <v>0</v>
          </cell>
          <cell r="V12727">
            <v>0</v>
          </cell>
        </row>
        <row r="12728">
          <cell r="D12728" t="str">
            <v>TCA TEAM</v>
          </cell>
          <cell r="M12728" t="str">
            <v>﻿Đang hoạt động</v>
          </cell>
          <cell r="N12728">
            <v>42788</v>
          </cell>
          <cell r="Q12728">
            <v>0</v>
          </cell>
          <cell r="T12728">
            <v>0</v>
          </cell>
          <cell r="U12728">
            <v>0</v>
          </cell>
          <cell r="V12728">
            <v>0</v>
          </cell>
        </row>
        <row r="12729">
          <cell r="D12729" t="str">
            <v>TCA TEAM</v>
          </cell>
          <cell r="M12729" t="str">
            <v>﻿Đang hoạt động</v>
          </cell>
          <cell r="N12729">
            <v>42788</v>
          </cell>
          <cell r="Q12729">
            <v>0</v>
          </cell>
          <cell r="T12729">
            <v>0</v>
          </cell>
          <cell r="U12729">
            <v>0</v>
          </cell>
          <cell r="V12729">
            <v>0</v>
          </cell>
        </row>
        <row r="12730">
          <cell r="D12730" t="str">
            <v>DAKLAK</v>
          </cell>
          <cell r="M12730" t="str">
            <v>﻿Đang hoạt động</v>
          </cell>
          <cell r="N12730">
            <v>42787</v>
          </cell>
          <cell r="Q12730">
            <v>0</v>
          </cell>
          <cell r="T12730">
            <v>0</v>
          </cell>
          <cell r="U12730">
            <v>1</v>
          </cell>
          <cell r="V12730">
            <v>0</v>
          </cell>
        </row>
        <row r="12731">
          <cell r="D12731" t="str">
            <v>TCA TEAM</v>
          </cell>
          <cell r="M12731" t="str">
            <v>﻿Đang hoạt động</v>
          </cell>
          <cell r="N12731">
            <v>42788</v>
          </cell>
          <cell r="Q12731">
            <v>0</v>
          </cell>
          <cell r="T12731">
            <v>0</v>
          </cell>
          <cell r="U12731">
            <v>0</v>
          </cell>
          <cell r="V12731">
            <v>0</v>
          </cell>
        </row>
        <row r="12732">
          <cell r="D12732" t="str">
            <v>THE POWER</v>
          </cell>
          <cell r="M12732" t="str">
            <v>﻿Đang hoạt động</v>
          </cell>
          <cell r="N12732">
            <v>42167</v>
          </cell>
          <cell r="Q12732">
            <v>0</v>
          </cell>
          <cell r="T12732">
            <v>0</v>
          </cell>
          <cell r="U12732">
            <v>1</v>
          </cell>
          <cell r="V12732">
            <v>0</v>
          </cell>
        </row>
        <row r="12733">
          <cell r="D12733" t="str">
            <v>TCA TEAM</v>
          </cell>
          <cell r="M12733" t="str">
            <v>﻿Đang hoạt động</v>
          </cell>
          <cell r="N12733">
            <v>42788</v>
          </cell>
          <cell r="Q12733">
            <v>0</v>
          </cell>
          <cell r="T12733">
            <v>0</v>
          </cell>
          <cell r="U12733">
            <v>0</v>
          </cell>
          <cell r="V12733">
            <v>0</v>
          </cell>
        </row>
        <row r="12734">
          <cell r="D12734" t="str">
            <v>TCA TEAM</v>
          </cell>
          <cell r="M12734" t="str">
            <v>﻿Đang hoạt động</v>
          </cell>
          <cell r="N12734">
            <v>42788</v>
          </cell>
          <cell r="Q12734">
            <v>0</v>
          </cell>
          <cell r="T12734">
            <v>0</v>
          </cell>
          <cell r="U12734">
            <v>0</v>
          </cell>
          <cell r="V12734">
            <v>0</v>
          </cell>
        </row>
        <row r="12735">
          <cell r="D12735" t="str">
            <v>TCA TEAM</v>
          </cell>
          <cell r="M12735" t="str">
            <v>﻿Đang hoạt động</v>
          </cell>
          <cell r="N12735">
            <v>42788</v>
          </cell>
          <cell r="Q12735">
            <v>0</v>
          </cell>
          <cell r="T12735">
            <v>0</v>
          </cell>
          <cell r="U12735">
            <v>0</v>
          </cell>
          <cell r="V12735">
            <v>0</v>
          </cell>
        </row>
        <row r="12736">
          <cell r="D12736" t="str">
            <v>TCA TEAM</v>
          </cell>
          <cell r="M12736" t="str">
            <v>﻿Đang hoạt động</v>
          </cell>
          <cell r="N12736">
            <v>42788</v>
          </cell>
          <cell r="Q12736">
            <v>0</v>
          </cell>
          <cell r="T12736">
            <v>0</v>
          </cell>
          <cell r="U12736">
            <v>0</v>
          </cell>
          <cell r="V12736">
            <v>0</v>
          </cell>
        </row>
        <row r="12737">
          <cell r="D12737" t="str">
            <v>TCA TEAM</v>
          </cell>
          <cell r="M12737" t="str">
            <v>﻿Đang hoạt động</v>
          </cell>
          <cell r="N12737">
            <v>42788</v>
          </cell>
          <cell r="Q12737">
            <v>0</v>
          </cell>
          <cell r="T12737">
            <v>0</v>
          </cell>
          <cell r="U12737">
            <v>0</v>
          </cell>
          <cell r="V12737">
            <v>0</v>
          </cell>
        </row>
        <row r="12738">
          <cell r="D12738" t="str">
            <v>TCA TEAM</v>
          </cell>
          <cell r="M12738" t="str">
            <v>﻿Đang hoạt động</v>
          </cell>
          <cell r="N12738">
            <v>42788</v>
          </cell>
          <cell r="Q12738">
            <v>0</v>
          </cell>
          <cell r="T12738">
            <v>0</v>
          </cell>
          <cell r="U12738">
            <v>0</v>
          </cell>
          <cell r="V12738">
            <v>0</v>
          </cell>
        </row>
        <row r="12739">
          <cell r="D12739" t="str">
            <v>GENCASA HƯNG YÊN</v>
          </cell>
          <cell r="M12739" t="str">
            <v>﻿Đang hoạt động</v>
          </cell>
          <cell r="N12739">
            <v>42790</v>
          </cell>
          <cell r="Q12739">
            <v>1</v>
          </cell>
          <cell r="T12739">
            <v>0</v>
          </cell>
          <cell r="U12739">
            <v>0</v>
          </cell>
          <cell r="V12739">
            <v>0</v>
          </cell>
        </row>
        <row r="12740">
          <cell r="D12740" t="str">
            <v>DAKLAK</v>
          </cell>
          <cell r="M12740" t="str">
            <v>﻿Đang hoạt động</v>
          </cell>
          <cell r="N12740">
            <v>42787</v>
          </cell>
          <cell r="Q12740">
            <v>1</v>
          </cell>
          <cell r="T12740">
            <v>0</v>
          </cell>
          <cell r="U12740">
            <v>0</v>
          </cell>
          <cell r="V12740">
            <v>0</v>
          </cell>
        </row>
        <row r="12741">
          <cell r="D12741" t="str">
            <v>PATHFINDER</v>
          </cell>
          <cell r="M12741" t="str">
            <v>﻿Đang hoạt động</v>
          </cell>
          <cell r="N12741">
            <v>42793</v>
          </cell>
          <cell r="Q12741">
            <v>1</v>
          </cell>
          <cell r="T12741">
            <v>0</v>
          </cell>
          <cell r="U12741">
            <v>0</v>
          </cell>
          <cell r="V12741">
            <v>0</v>
          </cell>
        </row>
        <row r="12742">
          <cell r="D12742" t="str">
            <v>TCA TEAM</v>
          </cell>
          <cell r="M12742" t="str">
            <v>﻿Đang hoạt động</v>
          </cell>
          <cell r="N12742">
            <v>41887</v>
          </cell>
          <cell r="Q12742">
            <v>0</v>
          </cell>
          <cell r="T12742">
            <v>0</v>
          </cell>
          <cell r="U12742">
            <v>0</v>
          </cell>
          <cell r="V12742">
            <v>0</v>
          </cell>
        </row>
        <row r="12743">
          <cell r="D12743" t="str">
            <v>GENCASA HƯNG YÊN</v>
          </cell>
          <cell r="M12743" t="str">
            <v>﻿Đang hoạt động</v>
          </cell>
          <cell r="N12743">
            <v>42790</v>
          </cell>
          <cell r="Q12743">
            <v>1</v>
          </cell>
          <cell r="T12743">
            <v>0</v>
          </cell>
          <cell r="U12743">
            <v>0</v>
          </cell>
          <cell r="V12743">
            <v>0</v>
          </cell>
        </row>
        <row r="12744">
          <cell r="D12744" t="str">
            <v>GENCASA HUẾ 1</v>
          </cell>
          <cell r="M12744" t="str">
            <v>﻿Đang hoạt động</v>
          </cell>
          <cell r="N12744">
            <v>42794</v>
          </cell>
          <cell r="Q12744">
            <v>0</v>
          </cell>
          <cell r="T12744">
            <v>0</v>
          </cell>
          <cell r="U12744">
            <v>0</v>
          </cell>
          <cell r="V12744">
            <v>1</v>
          </cell>
        </row>
        <row r="12745">
          <cell r="D12745" t="str">
            <v>DANANG1</v>
          </cell>
          <cell r="M12745" t="str">
            <v>﻿Đang hoạt động</v>
          </cell>
          <cell r="N12745">
            <v>42790</v>
          </cell>
          <cell r="Q12745">
            <v>1</v>
          </cell>
          <cell r="T12745">
            <v>0</v>
          </cell>
          <cell r="U12745">
            <v>0</v>
          </cell>
          <cell r="V12745">
            <v>0</v>
          </cell>
        </row>
        <row r="12746">
          <cell r="D12746" t="str">
            <v>GENCASA HƯNG YÊN</v>
          </cell>
          <cell r="M12746" t="str">
            <v>﻿Đang hoạt động</v>
          </cell>
          <cell r="N12746">
            <v>42790</v>
          </cell>
          <cell r="Q12746">
            <v>1</v>
          </cell>
          <cell r="T12746">
            <v>0</v>
          </cell>
          <cell r="U12746">
            <v>0</v>
          </cell>
          <cell r="V12746">
            <v>0</v>
          </cell>
        </row>
        <row r="12747">
          <cell r="D12747" t="str">
            <v>GENCASA HƯNG YÊN</v>
          </cell>
          <cell r="M12747" t="str">
            <v>﻿Đang hoạt động</v>
          </cell>
          <cell r="N12747">
            <v>42790</v>
          </cell>
          <cell r="Q12747">
            <v>1</v>
          </cell>
          <cell r="T12747">
            <v>0</v>
          </cell>
          <cell r="U12747">
            <v>0</v>
          </cell>
          <cell r="V12747">
            <v>0</v>
          </cell>
        </row>
        <row r="12748">
          <cell r="D12748" t="str">
            <v>GENCASA HƯNG YÊN</v>
          </cell>
          <cell r="M12748" t="str">
            <v>﻿Đang hoạt động</v>
          </cell>
          <cell r="N12748">
            <v>42794</v>
          </cell>
          <cell r="Q12748">
            <v>1</v>
          </cell>
          <cell r="T12748">
            <v>0</v>
          </cell>
          <cell r="U12748">
            <v>0</v>
          </cell>
          <cell r="V12748">
            <v>0</v>
          </cell>
        </row>
        <row r="12749">
          <cell r="D12749" t="str">
            <v>GENCASA HƯNG YÊN</v>
          </cell>
          <cell r="M12749" t="str">
            <v>﻿Đang hoạt động</v>
          </cell>
          <cell r="N12749">
            <v>42790</v>
          </cell>
          <cell r="Q12749">
            <v>1</v>
          </cell>
          <cell r="T12749">
            <v>0</v>
          </cell>
          <cell r="U12749">
            <v>0</v>
          </cell>
          <cell r="V12749">
            <v>0</v>
          </cell>
        </row>
        <row r="12750">
          <cell r="D12750" t="str">
            <v>PHÚ YÊN</v>
          </cell>
          <cell r="M12750" t="str">
            <v>﻿Đang hoạt động</v>
          </cell>
          <cell r="N12750">
            <v>42789</v>
          </cell>
          <cell r="Q12750">
            <v>1</v>
          </cell>
          <cell r="T12750">
            <v>0</v>
          </cell>
          <cell r="U12750">
            <v>0</v>
          </cell>
          <cell r="V12750">
            <v>0</v>
          </cell>
        </row>
        <row r="12751">
          <cell r="D12751" t="str">
            <v>PHÚ YÊN</v>
          </cell>
          <cell r="M12751" t="str">
            <v>﻿Đang hoạt động</v>
          </cell>
          <cell r="N12751">
            <v>42788</v>
          </cell>
          <cell r="Q12751">
            <v>1</v>
          </cell>
          <cell r="T12751">
            <v>0</v>
          </cell>
          <cell r="U12751">
            <v>0</v>
          </cell>
          <cell r="V12751">
            <v>0</v>
          </cell>
        </row>
        <row r="12752">
          <cell r="D12752" t="str">
            <v>GENCASA HƯNG YÊN</v>
          </cell>
          <cell r="M12752" t="str">
            <v>﻿Đang hoạt động</v>
          </cell>
          <cell r="N12752">
            <v>42790</v>
          </cell>
          <cell r="Q12752">
            <v>1</v>
          </cell>
          <cell r="T12752">
            <v>0</v>
          </cell>
          <cell r="U12752">
            <v>0</v>
          </cell>
          <cell r="V12752">
            <v>0</v>
          </cell>
        </row>
        <row r="12753">
          <cell r="D12753" t="str">
            <v>PHÚ YÊN</v>
          </cell>
          <cell r="M12753" t="str">
            <v>﻿Đang hoạt động</v>
          </cell>
          <cell r="N12753">
            <v>42788</v>
          </cell>
          <cell r="Q12753">
            <v>1</v>
          </cell>
          <cell r="T12753">
            <v>0</v>
          </cell>
          <cell r="U12753">
            <v>0</v>
          </cell>
          <cell r="V12753">
            <v>0</v>
          </cell>
        </row>
        <row r="12754">
          <cell r="D12754" t="str">
            <v>PHÚ YÊN</v>
          </cell>
          <cell r="M12754" t="str">
            <v>﻿Đang hoạt động</v>
          </cell>
          <cell r="N12754">
            <v>42788</v>
          </cell>
          <cell r="Q12754">
            <v>1</v>
          </cell>
          <cell r="T12754">
            <v>0</v>
          </cell>
          <cell r="U12754">
            <v>0</v>
          </cell>
          <cell r="V12754">
            <v>0</v>
          </cell>
        </row>
        <row r="12755">
          <cell r="D12755" t="str">
            <v>PHÚ YÊN</v>
          </cell>
          <cell r="M12755" t="str">
            <v>﻿Đang hoạt động</v>
          </cell>
          <cell r="N12755">
            <v>42788</v>
          </cell>
          <cell r="Q12755">
            <v>1</v>
          </cell>
          <cell r="T12755">
            <v>0</v>
          </cell>
          <cell r="U12755">
            <v>0</v>
          </cell>
          <cell r="V12755">
            <v>0</v>
          </cell>
        </row>
        <row r="12756">
          <cell r="D12756" t="str">
            <v>PHÚ YÊN</v>
          </cell>
          <cell r="M12756" t="str">
            <v>﻿Đang hoạt động</v>
          </cell>
          <cell r="N12756">
            <v>42788</v>
          </cell>
          <cell r="Q12756">
            <v>1</v>
          </cell>
          <cell r="T12756">
            <v>0</v>
          </cell>
          <cell r="U12756">
            <v>0</v>
          </cell>
          <cell r="V12756">
            <v>0</v>
          </cell>
        </row>
        <row r="12757">
          <cell r="D12757" t="str">
            <v>PHÚ YÊN</v>
          </cell>
          <cell r="M12757" t="str">
            <v>﻿Đang hoạt động</v>
          </cell>
          <cell r="N12757">
            <v>42788</v>
          </cell>
          <cell r="Q12757">
            <v>1</v>
          </cell>
          <cell r="T12757">
            <v>0</v>
          </cell>
          <cell r="U12757">
            <v>0</v>
          </cell>
          <cell r="V12757">
            <v>0</v>
          </cell>
        </row>
        <row r="12758">
          <cell r="D12758" t="str">
            <v>PHÚ YÊN</v>
          </cell>
          <cell r="M12758" t="str">
            <v>﻿Đang hoạt động</v>
          </cell>
          <cell r="N12758">
            <v>42788</v>
          </cell>
          <cell r="Q12758">
            <v>1</v>
          </cell>
          <cell r="T12758">
            <v>0</v>
          </cell>
          <cell r="U12758">
            <v>0</v>
          </cell>
          <cell r="V12758">
            <v>0</v>
          </cell>
        </row>
        <row r="12759">
          <cell r="D12759" t="str">
            <v>PHÚ YÊN</v>
          </cell>
          <cell r="M12759" t="str">
            <v>﻿Đang hoạt động</v>
          </cell>
          <cell r="N12759">
            <v>42788</v>
          </cell>
          <cell r="Q12759">
            <v>1</v>
          </cell>
          <cell r="T12759">
            <v>0</v>
          </cell>
          <cell r="U12759">
            <v>0</v>
          </cell>
          <cell r="V12759">
            <v>0</v>
          </cell>
        </row>
        <row r="12760">
          <cell r="D12760" t="str">
            <v>PHÚ YÊN</v>
          </cell>
          <cell r="M12760" t="str">
            <v>﻿Đang hoạt động</v>
          </cell>
          <cell r="N12760">
            <v>42788</v>
          </cell>
          <cell r="Q12760">
            <v>1</v>
          </cell>
          <cell r="T12760">
            <v>0</v>
          </cell>
          <cell r="U12760">
            <v>0</v>
          </cell>
          <cell r="V12760">
            <v>0</v>
          </cell>
        </row>
        <row r="12761">
          <cell r="D12761" t="str">
            <v>PHÚ YÊN</v>
          </cell>
          <cell r="M12761" t="str">
            <v>﻿Đang hoạt động</v>
          </cell>
          <cell r="N12761">
            <v>42788</v>
          </cell>
          <cell r="Q12761">
            <v>1</v>
          </cell>
          <cell r="T12761">
            <v>0</v>
          </cell>
          <cell r="U12761">
            <v>0</v>
          </cell>
          <cell r="V12761">
            <v>0</v>
          </cell>
        </row>
        <row r="12762">
          <cell r="D12762" t="str">
            <v>PHÚ YÊN</v>
          </cell>
          <cell r="M12762" t="str">
            <v>﻿Đang hoạt động</v>
          </cell>
          <cell r="N12762">
            <v>42788</v>
          </cell>
          <cell r="Q12762">
            <v>1</v>
          </cell>
          <cell r="T12762">
            <v>0</v>
          </cell>
          <cell r="U12762">
            <v>0</v>
          </cell>
          <cell r="V12762">
            <v>0</v>
          </cell>
        </row>
        <row r="12763">
          <cell r="D12763" t="str">
            <v>PHÚ YÊN</v>
          </cell>
          <cell r="M12763" t="str">
            <v>﻿Đang hoạt động</v>
          </cell>
          <cell r="N12763">
            <v>42788</v>
          </cell>
          <cell r="Q12763">
            <v>1</v>
          </cell>
          <cell r="T12763">
            <v>0</v>
          </cell>
          <cell r="U12763">
            <v>0</v>
          </cell>
          <cell r="V12763">
            <v>0</v>
          </cell>
        </row>
        <row r="12764">
          <cell r="D12764" t="str">
            <v>PHÚ YÊN</v>
          </cell>
          <cell r="M12764" t="str">
            <v>﻿Đang hoạt động</v>
          </cell>
          <cell r="N12764">
            <v>42793</v>
          </cell>
          <cell r="Q12764">
            <v>1</v>
          </cell>
          <cell r="T12764">
            <v>0</v>
          </cell>
          <cell r="U12764">
            <v>0</v>
          </cell>
          <cell r="V12764">
            <v>0</v>
          </cell>
        </row>
        <row r="12765">
          <cell r="D12765" t="str">
            <v>PHÚ YÊN</v>
          </cell>
          <cell r="M12765" t="str">
            <v>﻿Đang hoạt động</v>
          </cell>
          <cell r="N12765">
            <v>42788</v>
          </cell>
          <cell r="Q12765">
            <v>1</v>
          </cell>
          <cell r="T12765">
            <v>0</v>
          </cell>
          <cell r="U12765">
            <v>0</v>
          </cell>
          <cell r="V12765">
            <v>0</v>
          </cell>
        </row>
        <row r="12766">
          <cell r="D12766" t="str">
            <v>LUCKY CAT</v>
          </cell>
          <cell r="M12766" t="str">
            <v>﻿Đang hoạt động</v>
          </cell>
          <cell r="N12766">
            <v>42790</v>
          </cell>
          <cell r="Q12766">
            <v>1</v>
          </cell>
          <cell r="T12766">
            <v>0</v>
          </cell>
          <cell r="U12766">
            <v>0</v>
          </cell>
          <cell r="V12766">
            <v>0</v>
          </cell>
        </row>
        <row r="12767">
          <cell r="D12767" t="str">
            <v>DAKLAK</v>
          </cell>
          <cell r="M12767" t="str">
            <v>﻿Đang hoạt động</v>
          </cell>
          <cell r="N12767">
            <v>42787</v>
          </cell>
          <cell r="Q12767">
            <v>1</v>
          </cell>
          <cell r="T12767">
            <v>0</v>
          </cell>
          <cell r="U12767">
            <v>0</v>
          </cell>
          <cell r="V12767">
            <v>0</v>
          </cell>
        </row>
        <row r="12768">
          <cell r="D12768" t="str">
            <v>MEGA</v>
          </cell>
          <cell r="M12768" t="str">
            <v>﻿Đang hoạt động</v>
          </cell>
          <cell r="N12768">
            <v>42793</v>
          </cell>
          <cell r="Q12768">
            <v>1</v>
          </cell>
          <cell r="T12768">
            <v>0</v>
          </cell>
          <cell r="U12768">
            <v>0</v>
          </cell>
          <cell r="V12768">
            <v>0</v>
          </cell>
        </row>
        <row r="12769">
          <cell r="D12769" t="str">
            <v>PHOENIX</v>
          </cell>
          <cell r="M12769" t="str">
            <v>﻿Đang hoạt động</v>
          </cell>
          <cell r="N12769">
            <v>42790</v>
          </cell>
          <cell r="Q12769">
            <v>1</v>
          </cell>
          <cell r="T12769">
            <v>0</v>
          </cell>
          <cell r="U12769">
            <v>0</v>
          </cell>
          <cell r="V12769">
            <v>0</v>
          </cell>
        </row>
        <row r="12770">
          <cell r="D12770" t="str">
            <v>CÀ MAU</v>
          </cell>
          <cell r="M12770" t="str">
            <v>﻿Đang hoạt động</v>
          </cell>
          <cell r="N12770">
            <v>42790</v>
          </cell>
          <cell r="Q12770">
            <v>1</v>
          </cell>
          <cell r="T12770">
            <v>0</v>
          </cell>
          <cell r="U12770">
            <v>0</v>
          </cell>
          <cell r="V12770">
            <v>0</v>
          </cell>
        </row>
        <row r="12771">
          <cell r="D12771" t="str">
            <v>MDRT BH</v>
          </cell>
          <cell r="M12771" t="str">
            <v>﻿Đang hoạt động</v>
          </cell>
          <cell r="N12771">
            <v>41899</v>
          </cell>
          <cell r="Q12771">
            <v>1</v>
          </cell>
          <cell r="T12771">
            <v>0</v>
          </cell>
          <cell r="U12771">
            <v>0</v>
          </cell>
          <cell r="V12771">
            <v>0</v>
          </cell>
        </row>
        <row r="12772">
          <cell r="D12772" t="str">
            <v>CÀ MAU</v>
          </cell>
          <cell r="M12772" t="str">
            <v>﻿Đang hoạt động</v>
          </cell>
          <cell r="N12772">
            <v>42790</v>
          </cell>
          <cell r="Q12772">
            <v>1</v>
          </cell>
          <cell r="T12772">
            <v>0</v>
          </cell>
          <cell r="U12772">
            <v>0</v>
          </cell>
          <cell r="V12772">
            <v>0</v>
          </cell>
        </row>
        <row r="12773">
          <cell r="D12773" t="str">
            <v>PHÚ YÊN</v>
          </cell>
          <cell r="M12773" t="str">
            <v>﻿Đang hoạt động</v>
          </cell>
          <cell r="N12773">
            <v>42788</v>
          </cell>
          <cell r="Q12773">
            <v>1</v>
          </cell>
          <cell r="T12773">
            <v>0</v>
          </cell>
          <cell r="U12773">
            <v>0</v>
          </cell>
          <cell r="V12773">
            <v>0</v>
          </cell>
        </row>
        <row r="12774">
          <cell r="D12774" t="str">
            <v>CÀ MAU</v>
          </cell>
          <cell r="M12774" t="str">
            <v>﻿Đang hoạt động</v>
          </cell>
          <cell r="N12774">
            <v>42790</v>
          </cell>
          <cell r="Q12774">
            <v>1</v>
          </cell>
          <cell r="T12774">
            <v>0</v>
          </cell>
          <cell r="U12774">
            <v>0</v>
          </cell>
          <cell r="V12774">
            <v>0</v>
          </cell>
        </row>
        <row r="12775">
          <cell r="D12775" t="str">
            <v>CÀ MAU</v>
          </cell>
          <cell r="M12775" t="str">
            <v>﻿Đang hoạt động</v>
          </cell>
          <cell r="N12775">
            <v>42790</v>
          </cell>
          <cell r="Q12775">
            <v>1</v>
          </cell>
          <cell r="T12775">
            <v>0</v>
          </cell>
          <cell r="U12775">
            <v>0</v>
          </cell>
          <cell r="V12775">
            <v>0</v>
          </cell>
        </row>
        <row r="12776">
          <cell r="D12776" t="str">
            <v>PHOENIX</v>
          </cell>
          <cell r="M12776" t="str">
            <v>﻿Đang hoạt động</v>
          </cell>
          <cell r="N12776">
            <v>42793</v>
          </cell>
          <cell r="Q12776">
            <v>1</v>
          </cell>
          <cell r="T12776">
            <v>0</v>
          </cell>
          <cell r="U12776">
            <v>0</v>
          </cell>
          <cell r="V12776">
            <v>0</v>
          </cell>
        </row>
        <row r="12777">
          <cell r="D12777" t="str">
            <v>CÀ MAU</v>
          </cell>
          <cell r="M12777" t="str">
            <v>﻿Đang hoạt động</v>
          </cell>
          <cell r="N12777">
            <v>42790</v>
          </cell>
          <cell r="Q12777">
            <v>1</v>
          </cell>
          <cell r="T12777">
            <v>0</v>
          </cell>
          <cell r="U12777">
            <v>0</v>
          </cell>
          <cell r="V12777">
            <v>0</v>
          </cell>
        </row>
        <row r="12778">
          <cell r="D12778" t="str">
            <v>GENCASA HƯNG YÊN</v>
          </cell>
          <cell r="M12778" t="str">
            <v>﻿Đang hoạt động</v>
          </cell>
          <cell r="N12778">
            <v>42790</v>
          </cell>
          <cell r="Q12778">
            <v>1</v>
          </cell>
          <cell r="T12778">
            <v>0</v>
          </cell>
          <cell r="U12778">
            <v>0</v>
          </cell>
          <cell r="V12778">
            <v>0</v>
          </cell>
        </row>
        <row r="12779">
          <cell r="D12779" t="str">
            <v>CÀ MAU</v>
          </cell>
          <cell r="M12779" t="str">
            <v>﻿Đang hoạt động</v>
          </cell>
          <cell r="N12779">
            <v>42790</v>
          </cell>
          <cell r="Q12779">
            <v>1</v>
          </cell>
          <cell r="T12779">
            <v>0</v>
          </cell>
          <cell r="U12779">
            <v>0</v>
          </cell>
          <cell r="V12779">
            <v>0</v>
          </cell>
        </row>
        <row r="12780">
          <cell r="D12780" t="str">
            <v>GENCASA HƯNG YÊN</v>
          </cell>
          <cell r="M12780" t="str">
            <v>﻿Đang hoạt động</v>
          </cell>
          <cell r="N12780">
            <v>42790</v>
          </cell>
          <cell r="Q12780">
            <v>1</v>
          </cell>
          <cell r="T12780">
            <v>0</v>
          </cell>
          <cell r="U12780">
            <v>0</v>
          </cell>
          <cell r="V12780">
            <v>0</v>
          </cell>
        </row>
        <row r="12781">
          <cell r="D12781" t="str">
            <v>CÀ MAU</v>
          </cell>
          <cell r="M12781" t="str">
            <v>﻿Đang hoạt động</v>
          </cell>
          <cell r="N12781">
            <v>42790</v>
          </cell>
          <cell r="Q12781">
            <v>1</v>
          </cell>
          <cell r="T12781">
            <v>0</v>
          </cell>
          <cell r="U12781">
            <v>0</v>
          </cell>
          <cell r="V12781">
            <v>0</v>
          </cell>
        </row>
        <row r="12782">
          <cell r="D12782" t="str">
            <v>PHÚ YÊN</v>
          </cell>
          <cell r="M12782" t="str">
            <v>﻿Đang hoạt động</v>
          </cell>
          <cell r="N12782">
            <v>42788</v>
          </cell>
          <cell r="Q12782">
            <v>0</v>
          </cell>
          <cell r="T12782">
            <v>0</v>
          </cell>
          <cell r="U12782">
            <v>1</v>
          </cell>
          <cell r="V12782">
            <v>0</v>
          </cell>
        </row>
        <row r="12783">
          <cell r="D12783" t="str">
            <v>MEGA</v>
          </cell>
          <cell r="M12783" t="str">
            <v>﻿Đang hoạt động</v>
          </cell>
          <cell r="N12783">
            <v>42793</v>
          </cell>
          <cell r="Q12783">
            <v>1</v>
          </cell>
          <cell r="T12783">
            <v>0</v>
          </cell>
          <cell r="U12783">
            <v>0</v>
          </cell>
          <cell r="V12783">
            <v>0</v>
          </cell>
        </row>
        <row r="12784">
          <cell r="D12784" t="str">
            <v>PHÚ YÊN</v>
          </cell>
          <cell r="M12784" t="str">
            <v>﻿Đang hoạt động</v>
          </cell>
          <cell r="N12784">
            <v>42788</v>
          </cell>
          <cell r="Q12784">
            <v>0</v>
          </cell>
          <cell r="T12784">
            <v>0</v>
          </cell>
          <cell r="U12784">
            <v>1</v>
          </cell>
          <cell r="V12784">
            <v>0</v>
          </cell>
        </row>
        <row r="12785">
          <cell r="D12785" t="str">
            <v>PHÚ YÊN</v>
          </cell>
          <cell r="M12785" t="str">
            <v>﻿Đang hoạt động</v>
          </cell>
          <cell r="N12785">
            <v>42788</v>
          </cell>
          <cell r="Q12785">
            <v>0</v>
          </cell>
          <cell r="T12785">
            <v>0</v>
          </cell>
          <cell r="U12785">
            <v>1</v>
          </cell>
          <cell r="V12785">
            <v>0</v>
          </cell>
        </row>
        <row r="12786">
          <cell r="D12786" t="str">
            <v>REDBULL</v>
          </cell>
          <cell r="M12786" t="str">
            <v>﻿Đang hoạt động</v>
          </cell>
          <cell r="N12786">
            <v>42791</v>
          </cell>
          <cell r="Q12786">
            <v>1</v>
          </cell>
          <cell r="T12786">
            <v>0</v>
          </cell>
          <cell r="U12786">
            <v>0</v>
          </cell>
          <cell r="V12786">
            <v>0</v>
          </cell>
        </row>
        <row r="12787">
          <cell r="D12787" t="str">
            <v>REDBULL</v>
          </cell>
          <cell r="M12787" t="str">
            <v>﻿Đang hoạt động</v>
          </cell>
          <cell r="N12787">
            <v>42791</v>
          </cell>
          <cell r="Q12787">
            <v>1</v>
          </cell>
          <cell r="T12787">
            <v>0</v>
          </cell>
          <cell r="U12787">
            <v>0</v>
          </cell>
          <cell r="V12787">
            <v>0</v>
          </cell>
        </row>
        <row r="12788">
          <cell r="D12788" t="str">
            <v>PHÚ YÊN</v>
          </cell>
          <cell r="M12788" t="str">
            <v>﻿Đang hoạt động</v>
          </cell>
          <cell r="N12788">
            <v>42789</v>
          </cell>
          <cell r="Q12788">
            <v>0</v>
          </cell>
          <cell r="T12788">
            <v>0</v>
          </cell>
          <cell r="U12788">
            <v>1</v>
          </cell>
          <cell r="V12788">
            <v>0</v>
          </cell>
        </row>
        <row r="12789">
          <cell r="D12789" t="str">
            <v>PHÚ YÊN</v>
          </cell>
          <cell r="M12789" t="str">
            <v>﻿Đang hoạt động</v>
          </cell>
          <cell r="N12789">
            <v>42788</v>
          </cell>
          <cell r="Q12789">
            <v>0</v>
          </cell>
          <cell r="T12789">
            <v>0</v>
          </cell>
          <cell r="U12789">
            <v>1</v>
          </cell>
          <cell r="V12789">
            <v>0</v>
          </cell>
        </row>
        <row r="12790">
          <cell r="D12790" t="str">
            <v>PHÚ YÊN</v>
          </cell>
          <cell r="M12790" t="str">
            <v>﻿Đang hoạt động</v>
          </cell>
          <cell r="N12790">
            <v>42788</v>
          </cell>
          <cell r="Q12790">
            <v>0</v>
          </cell>
          <cell r="T12790">
            <v>0</v>
          </cell>
          <cell r="U12790">
            <v>1</v>
          </cell>
          <cell r="V12790">
            <v>0</v>
          </cell>
        </row>
        <row r="12791">
          <cell r="D12791" t="str">
            <v>PHÚ YÊN</v>
          </cell>
          <cell r="M12791" t="str">
            <v>﻿Đang hoạt động</v>
          </cell>
          <cell r="N12791">
            <v>42788</v>
          </cell>
          <cell r="Q12791">
            <v>0</v>
          </cell>
          <cell r="T12791">
            <v>0</v>
          </cell>
          <cell r="U12791">
            <v>1</v>
          </cell>
          <cell r="V12791">
            <v>0</v>
          </cell>
        </row>
        <row r="12792">
          <cell r="D12792" t="str">
            <v>PHÚ YÊN</v>
          </cell>
          <cell r="M12792" t="str">
            <v>﻿Đang hoạt động</v>
          </cell>
          <cell r="N12792">
            <v>42788</v>
          </cell>
          <cell r="Q12792">
            <v>0</v>
          </cell>
          <cell r="T12792">
            <v>0</v>
          </cell>
          <cell r="U12792">
            <v>1</v>
          </cell>
          <cell r="V12792">
            <v>0</v>
          </cell>
        </row>
        <row r="12793">
          <cell r="D12793" t="str">
            <v>GENCASA NGHỆ AN</v>
          </cell>
          <cell r="M12793" t="str">
            <v>﻿Đang hoạt động</v>
          </cell>
          <cell r="N12793">
            <v>42790</v>
          </cell>
          <cell r="Q12793">
            <v>1</v>
          </cell>
          <cell r="T12793">
            <v>0</v>
          </cell>
          <cell r="U12793">
            <v>0</v>
          </cell>
          <cell r="V12793">
            <v>0</v>
          </cell>
        </row>
        <row r="12794">
          <cell r="D12794" t="str">
            <v>WHITE HORSE</v>
          </cell>
          <cell r="M12794" t="str">
            <v>﻿Đang hoạt động</v>
          </cell>
          <cell r="N12794">
            <v>41919</v>
          </cell>
          <cell r="Q12794">
            <v>1</v>
          </cell>
          <cell r="T12794">
            <v>0</v>
          </cell>
          <cell r="U12794">
            <v>0</v>
          </cell>
          <cell r="V12794">
            <v>0</v>
          </cell>
        </row>
        <row r="12795">
          <cell r="D12795" t="str">
            <v>GENCASA HƯNG YÊN</v>
          </cell>
          <cell r="M12795" t="str">
            <v>﻿Đang hoạt động</v>
          </cell>
          <cell r="N12795">
            <v>42790</v>
          </cell>
          <cell r="Q12795">
            <v>0</v>
          </cell>
          <cell r="T12795">
            <v>0</v>
          </cell>
          <cell r="U12795">
            <v>1</v>
          </cell>
          <cell r="V12795">
            <v>0</v>
          </cell>
        </row>
        <row r="12796">
          <cell r="D12796" t="str">
            <v>GENCASA HƯNG YÊN</v>
          </cell>
          <cell r="M12796" t="str">
            <v>﻿Đang hoạt động</v>
          </cell>
          <cell r="N12796">
            <v>42790</v>
          </cell>
          <cell r="Q12796">
            <v>1</v>
          </cell>
          <cell r="T12796">
            <v>0</v>
          </cell>
          <cell r="U12796">
            <v>0</v>
          </cell>
          <cell r="V12796">
            <v>0</v>
          </cell>
        </row>
        <row r="12797">
          <cell r="D12797" t="str">
            <v>GENCASA NGHỆ AN</v>
          </cell>
          <cell r="M12797" t="str">
            <v>﻿Đang hoạt động</v>
          </cell>
          <cell r="N12797">
            <v>42790</v>
          </cell>
          <cell r="Q12797">
            <v>1</v>
          </cell>
          <cell r="T12797">
            <v>0</v>
          </cell>
          <cell r="U12797">
            <v>0</v>
          </cell>
          <cell r="V12797">
            <v>0</v>
          </cell>
        </row>
        <row r="12798">
          <cell r="D12798" t="str">
            <v>WHITE HORSE-GENCASA MỸ THO</v>
          </cell>
          <cell r="M12798" t="str">
            <v>﻿Đang hoạt động</v>
          </cell>
          <cell r="N12798">
            <v>42790</v>
          </cell>
          <cell r="Q12798">
            <v>1</v>
          </cell>
          <cell r="T12798">
            <v>0</v>
          </cell>
          <cell r="U12798">
            <v>0</v>
          </cell>
          <cell r="V12798">
            <v>0</v>
          </cell>
        </row>
        <row r="12799">
          <cell r="D12799" t="str">
            <v>GENCASA HƯNG YÊN</v>
          </cell>
          <cell r="M12799" t="str">
            <v>﻿Đang hoạt động</v>
          </cell>
          <cell r="N12799">
            <v>42790</v>
          </cell>
          <cell r="Q12799">
            <v>0</v>
          </cell>
          <cell r="T12799">
            <v>0</v>
          </cell>
          <cell r="U12799">
            <v>1</v>
          </cell>
          <cell r="V12799">
            <v>0</v>
          </cell>
        </row>
        <row r="12800">
          <cell r="D12800" t="str">
            <v>PATHFINDER</v>
          </cell>
          <cell r="M12800" t="str">
            <v>﻿Đang hoạt động</v>
          </cell>
          <cell r="N12800">
            <v>42793</v>
          </cell>
          <cell r="Q12800">
            <v>0</v>
          </cell>
          <cell r="T12800">
            <v>0</v>
          </cell>
          <cell r="U12800">
            <v>1</v>
          </cell>
          <cell r="V12800">
            <v>0</v>
          </cell>
        </row>
        <row r="12801">
          <cell r="D12801" t="str">
            <v>PATHFINDER</v>
          </cell>
          <cell r="M12801" t="str">
            <v>﻿Đang hoạt động</v>
          </cell>
          <cell r="N12801">
            <v>42793</v>
          </cell>
          <cell r="Q12801">
            <v>0</v>
          </cell>
          <cell r="T12801">
            <v>0</v>
          </cell>
          <cell r="U12801">
            <v>1</v>
          </cell>
          <cell r="V12801">
            <v>0</v>
          </cell>
        </row>
        <row r="12802">
          <cell r="D12802" t="str">
            <v>EIB MIỀN NAM 1</v>
          </cell>
          <cell r="M12802" t="str">
            <v>﻿Đang hoạt động</v>
          </cell>
          <cell r="N12802">
            <v>42794</v>
          </cell>
          <cell r="Q12802">
            <v>0</v>
          </cell>
          <cell r="T12802">
            <v>0</v>
          </cell>
          <cell r="U12802">
            <v>0</v>
          </cell>
          <cell r="V12802">
            <v>0</v>
          </cell>
        </row>
        <row r="12803">
          <cell r="D12803" t="str">
            <v>EIB MIỀN NAM 1</v>
          </cell>
          <cell r="M12803" t="str">
            <v>﻿Đang hoạt động</v>
          </cell>
          <cell r="N12803">
            <v>42794</v>
          </cell>
          <cell r="Q12803">
            <v>0</v>
          </cell>
          <cell r="T12803">
            <v>0</v>
          </cell>
          <cell r="U12803">
            <v>0</v>
          </cell>
          <cell r="V12803">
            <v>0</v>
          </cell>
        </row>
        <row r="12804">
          <cell r="D12804" t="str">
            <v>SPRING</v>
          </cell>
          <cell r="M12804" t="str">
            <v>﻿Đang hoạt động</v>
          </cell>
          <cell r="N12804">
            <v>42793</v>
          </cell>
          <cell r="Q12804">
            <v>1</v>
          </cell>
          <cell r="T12804">
            <v>0</v>
          </cell>
          <cell r="U12804">
            <v>0</v>
          </cell>
          <cell r="V12804">
            <v>0</v>
          </cell>
        </row>
        <row r="12805">
          <cell r="D12805" t="str">
            <v>THANH HÓA</v>
          </cell>
          <cell r="M12805" t="str">
            <v>﻿Đang hoạt động</v>
          </cell>
          <cell r="N12805">
            <v>42793</v>
          </cell>
          <cell r="Q12805">
            <v>1</v>
          </cell>
          <cell r="T12805">
            <v>0</v>
          </cell>
          <cell r="U12805">
            <v>0</v>
          </cell>
          <cell r="V12805">
            <v>0</v>
          </cell>
        </row>
        <row r="12806">
          <cell r="D12806" t="str">
            <v>SPRING</v>
          </cell>
          <cell r="M12806" t="str">
            <v>﻿Đang hoạt động</v>
          </cell>
          <cell r="N12806">
            <v>42793</v>
          </cell>
          <cell r="Q12806">
            <v>1</v>
          </cell>
          <cell r="T12806">
            <v>0</v>
          </cell>
          <cell r="U12806">
            <v>0</v>
          </cell>
          <cell r="V12806">
            <v>0</v>
          </cell>
        </row>
        <row r="12807">
          <cell r="D12807" t="str">
            <v>SPRING</v>
          </cell>
          <cell r="M12807" t="str">
            <v>﻿Đang hoạt động</v>
          </cell>
          <cell r="N12807">
            <v>42793</v>
          </cell>
          <cell r="Q12807">
            <v>1</v>
          </cell>
          <cell r="T12807">
            <v>0</v>
          </cell>
          <cell r="U12807">
            <v>0</v>
          </cell>
          <cell r="V12807">
            <v>0</v>
          </cell>
        </row>
        <row r="12808">
          <cell r="D12808" t="str">
            <v>BLUE OCEAN</v>
          </cell>
          <cell r="M12808" t="str">
            <v>﻿Đang hoạt động</v>
          </cell>
          <cell r="N12808">
            <v>42793</v>
          </cell>
          <cell r="Q12808">
            <v>1</v>
          </cell>
          <cell r="T12808">
            <v>0</v>
          </cell>
          <cell r="U12808">
            <v>0</v>
          </cell>
          <cell r="V12808">
            <v>0</v>
          </cell>
        </row>
        <row r="12809">
          <cell r="D12809" t="str">
            <v>REDBULL</v>
          </cell>
          <cell r="M12809" t="str">
            <v>﻿Đang hoạt động</v>
          </cell>
          <cell r="N12809">
            <v>42791</v>
          </cell>
          <cell r="Q12809">
            <v>1</v>
          </cell>
          <cell r="T12809">
            <v>0</v>
          </cell>
          <cell r="U12809">
            <v>0</v>
          </cell>
          <cell r="V12809">
            <v>0</v>
          </cell>
        </row>
        <row r="12810">
          <cell r="D12810" t="str">
            <v>REDBULL</v>
          </cell>
          <cell r="M12810" t="str">
            <v>﻿Đang hoạt động</v>
          </cell>
          <cell r="N12810">
            <v>42791</v>
          </cell>
          <cell r="Q12810">
            <v>1</v>
          </cell>
          <cell r="T12810">
            <v>0</v>
          </cell>
          <cell r="U12810">
            <v>0</v>
          </cell>
          <cell r="V12810">
            <v>0</v>
          </cell>
        </row>
        <row r="12811">
          <cell r="D12811" t="str">
            <v>GENCASA NAM ĐỊNH</v>
          </cell>
          <cell r="M12811" t="str">
            <v>﻿Đang hoạt động</v>
          </cell>
          <cell r="N12811">
            <v>42794</v>
          </cell>
          <cell r="Q12811">
            <v>1</v>
          </cell>
          <cell r="T12811">
            <v>0</v>
          </cell>
          <cell r="U12811">
            <v>0</v>
          </cell>
          <cell r="V12811">
            <v>0</v>
          </cell>
        </row>
        <row r="12812">
          <cell r="D12812" t="str">
            <v>WHITE HORSE-GENCASA MỸ THO</v>
          </cell>
          <cell r="M12812" t="str">
            <v>﻿Đang hoạt động</v>
          </cell>
          <cell r="N12812">
            <v>42790</v>
          </cell>
          <cell r="Q12812">
            <v>1</v>
          </cell>
          <cell r="T12812">
            <v>0</v>
          </cell>
          <cell r="U12812">
            <v>0</v>
          </cell>
          <cell r="V12812">
            <v>0</v>
          </cell>
        </row>
        <row r="12813">
          <cell r="D12813" t="str">
            <v>REDBULL</v>
          </cell>
          <cell r="M12813" t="str">
            <v>﻿Đang hoạt động</v>
          </cell>
          <cell r="N12813">
            <v>42791</v>
          </cell>
          <cell r="Q12813">
            <v>1</v>
          </cell>
          <cell r="T12813">
            <v>0</v>
          </cell>
          <cell r="U12813">
            <v>0</v>
          </cell>
          <cell r="V12813">
            <v>0</v>
          </cell>
        </row>
        <row r="12814">
          <cell r="D12814" t="str">
            <v>WHITE HORSE-GENCASA MỸ THO</v>
          </cell>
          <cell r="M12814" t="str">
            <v>﻿Đang hoạt động</v>
          </cell>
          <cell r="N12814">
            <v>42790</v>
          </cell>
          <cell r="Q12814">
            <v>1</v>
          </cell>
          <cell r="T12814">
            <v>0</v>
          </cell>
          <cell r="U12814">
            <v>0</v>
          </cell>
          <cell r="V12814">
            <v>0</v>
          </cell>
        </row>
        <row r="12815">
          <cell r="D12815" t="str">
            <v>WHITE HORSE-GENCASA MỸ THO</v>
          </cell>
          <cell r="M12815" t="str">
            <v>﻿Đang hoạt động</v>
          </cell>
          <cell r="N12815">
            <v>42790</v>
          </cell>
          <cell r="Q12815">
            <v>1</v>
          </cell>
          <cell r="T12815">
            <v>0</v>
          </cell>
          <cell r="U12815">
            <v>0</v>
          </cell>
          <cell r="V12815">
            <v>0</v>
          </cell>
        </row>
        <row r="12816">
          <cell r="D12816" t="str">
            <v>SUNFLOWER</v>
          </cell>
          <cell r="M12816" t="str">
            <v>﻿Đang hoạt động</v>
          </cell>
          <cell r="N12816">
            <v>42790</v>
          </cell>
          <cell r="Q12816">
            <v>1</v>
          </cell>
          <cell r="T12816">
            <v>0</v>
          </cell>
          <cell r="U12816">
            <v>0</v>
          </cell>
          <cell r="V12816">
            <v>0</v>
          </cell>
        </row>
        <row r="12817">
          <cell r="D12817" t="str">
            <v>THE SKY</v>
          </cell>
          <cell r="M12817" t="str">
            <v>﻿Đang hoạt động</v>
          </cell>
          <cell r="N12817">
            <v>42790</v>
          </cell>
          <cell r="Q12817">
            <v>1</v>
          </cell>
          <cell r="T12817">
            <v>0</v>
          </cell>
          <cell r="U12817">
            <v>0</v>
          </cell>
          <cell r="V12817">
            <v>0</v>
          </cell>
        </row>
        <row r="12818">
          <cell r="D12818" t="str">
            <v>WHITE HORSE-GENCASA MỸ THO</v>
          </cell>
          <cell r="M12818" t="str">
            <v>﻿Đang hoạt động</v>
          </cell>
          <cell r="N12818">
            <v>42790</v>
          </cell>
          <cell r="Q12818">
            <v>1</v>
          </cell>
          <cell r="T12818">
            <v>0</v>
          </cell>
          <cell r="U12818">
            <v>0</v>
          </cell>
          <cell r="V12818">
            <v>0</v>
          </cell>
        </row>
        <row r="12819">
          <cell r="D12819" t="str">
            <v>SUNFLOWER</v>
          </cell>
          <cell r="M12819" t="str">
            <v>﻿Đang hoạt động</v>
          </cell>
          <cell r="N12819">
            <v>42790</v>
          </cell>
          <cell r="Q12819">
            <v>1</v>
          </cell>
          <cell r="T12819">
            <v>0</v>
          </cell>
          <cell r="U12819">
            <v>0</v>
          </cell>
          <cell r="V12819">
            <v>0</v>
          </cell>
        </row>
        <row r="12820">
          <cell r="D12820" t="str">
            <v>WHITE HORSE-GENCASA MỸ THO</v>
          </cell>
          <cell r="M12820" t="str">
            <v>﻿Đang hoạt động</v>
          </cell>
          <cell r="N12820">
            <v>42790</v>
          </cell>
          <cell r="Q12820">
            <v>1</v>
          </cell>
          <cell r="T12820">
            <v>0</v>
          </cell>
          <cell r="U12820">
            <v>0</v>
          </cell>
          <cell r="V12820">
            <v>0</v>
          </cell>
        </row>
        <row r="12821">
          <cell r="D12821" t="str">
            <v>GENCASA HƯNG YÊN</v>
          </cell>
          <cell r="M12821" t="str">
            <v>﻿Đang hoạt động</v>
          </cell>
          <cell r="N12821">
            <v>42790</v>
          </cell>
          <cell r="Q12821">
            <v>1</v>
          </cell>
          <cell r="T12821">
            <v>0</v>
          </cell>
          <cell r="U12821">
            <v>0</v>
          </cell>
          <cell r="V12821">
            <v>0</v>
          </cell>
        </row>
        <row r="12822">
          <cell r="D12822" t="str">
            <v>WHITE HORSE-GENCASA MỸ THO</v>
          </cell>
          <cell r="M12822" t="str">
            <v>﻿Đang hoạt động</v>
          </cell>
          <cell r="N12822">
            <v>42790</v>
          </cell>
          <cell r="Q12822">
            <v>1</v>
          </cell>
          <cell r="T12822">
            <v>0</v>
          </cell>
          <cell r="U12822">
            <v>0</v>
          </cell>
          <cell r="V12822">
            <v>0</v>
          </cell>
        </row>
        <row r="12823">
          <cell r="D12823" t="str">
            <v>GENCASA HƯNG YÊN</v>
          </cell>
          <cell r="M12823" t="str">
            <v>﻿Đang hoạt động</v>
          </cell>
          <cell r="N12823">
            <v>42790</v>
          </cell>
          <cell r="Q12823">
            <v>1</v>
          </cell>
          <cell r="T12823">
            <v>0</v>
          </cell>
          <cell r="U12823">
            <v>0</v>
          </cell>
          <cell r="V12823">
            <v>0</v>
          </cell>
        </row>
        <row r="12824">
          <cell r="D12824" t="str">
            <v>LONG XUYÊN</v>
          </cell>
          <cell r="M12824" t="str">
            <v>﻿Đang hoạt động</v>
          </cell>
          <cell r="N12824">
            <v>42793</v>
          </cell>
          <cell r="Q12824">
            <v>1</v>
          </cell>
          <cell r="T12824">
            <v>0</v>
          </cell>
          <cell r="U12824">
            <v>0</v>
          </cell>
          <cell r="V12824">
            <v>0</v>
          </cell>
        </row>
        <row r="12825">
          <cell r="D12825" t="str">
            <v>REDBULL</v>
          </cell>
          <cell r="M12825" t="str">
            <v>﻿Đang hoạt động</v>
          </cell>
          <cell r="N12825">
            <v>42791</v>
          </cell>
          <cell r="Q12825">
            <v>1</v>
          </cell>
          <cell r="T12825">
            <v>0</v>
          </cell>
          <cell r="U12825">
            <v>0</v>
          </cell>
          <cell r="V12825">
            <v>0</v>
          </cell>
        </row>
        <row r="12826">
          <cell r="D12826" t="str">
            <v>GENCASA HƯNG YÊN</v>
          </cell>
          <cell r="M12826" t="str">
            <v>﻿Đang hoạt động</v>
          </cell>
          <cell r="N12826">
            <v>42790</v>
          </cell>
          <cell r="Q12826">
            <v>1</v>
          </cell>
          <cell r="T12826">
            <v>0</v>
          </cell>
          <cell r="U12826">
            <v>0</v>
          </cell>
          <cell r="V12826">
            <v>0</v>
          </cell>
        </row>
        <row r="12827">
          <cell r="D12827" t="str">
            <v>GENCASA HƯNG YÊN</v>
          </cell>
          <cell r="M12827" t="str">
            <v>﻿Đang hoạt động</v>
          </cell>
          <cell r="N12827">
            <v>42790</v>
          </cell>
          <cell r="Q12827">
            <v>1</v>
          </cell>
          <cell r="T12827">
            <v>0</v>
          </cell>
          <cell r="U12827">
            <v>0</v>
          </cell>
          <cell r="V12827">
            <v>0</v>
          </cell>
        </row>
        <row r="12828">
          <cell r="D12828" t="str">
            <v>LONG XUYÊN</v>
          </cell>
          <cell r="M12828" t="str">
            <v>﻿Đang hoạt động</v>
          </cell>
          <cell r="N12828">
            <v>42793</v>
          </cell>
          <cell r="Q12828">
            <v>1</v>
          </cell>
          <cell r="T12828">
            <v>0</v>
          </cell>
          <cell r="U12828">
            <v>0</v>
          </cell>
          <cell r="V12828">
            <v>0</v>
          </cell>
        </row>
        <row r="12829">
          <cell r="D12829" t="str">
            <v>GENCASA LAM SƠN</v>
          </cell>
          <cell r="M12829" t="str">
            <v>﻿Đang hoạt động</v>
          </cell>
          <cell r="N12829">
            <v>42794</v>
          </cell>
          <cell r="Q12829">
            <v>1</v>
          </cell>
          <cell r="T12829">
            <v>0</v>
          </cell>
          <cell r="U12829">
            <v>0</v>
          </cell>
          <cell r="V12829">
            <v>0</v>
          </cell>
        </row>
        <row r="12830">
          <cell r="D12830" t="str">
            <v>GENCASA HƯNG YÊN</v>
          </cell>
          <cell r="M12830" t="str">
            <v>﻿Đang hoạt động</v>
          </cell>
          <cell r="N12830">
            <v>42790</v>
          </cell>
          <cell r="Q12830">
            <v>1</v>
          </cell>
          <cell r="T12830">
            <v>0</v>
          </cell>
          <cell r="U12830">
            <v>0</v>
          </cell>
          <cell r="V12830">
            <v>0</v>
          </cell>
        </row>
        <row r="12831">
          <cell r="D12831" t="str">
            <v>GENCASA LAM SƠN</v>
          </cell>
          <cell r="M12831" t="str">
            <v>﻿Đang hoạt động</v>
          </cell>
          <cell r="N12831">
            <v>42793</v>
          </cell>
          <cell r="Q12831">
            <v>1</v>
          </cell>
          <cell r="T12831">
            <v>0</v>
          </cell>
          <cell r="U12831">
            <v>0</v>
          </cell>
          <cell r="V12831">
            <v>0</v>
          </cell>
        </row>
        <row r="12832">
          <cell r="D12832" t="str">
            <v>REDBULL</v>
          </cell>
          <cell r="M12832" t="str">
            <v>﻿Đang hoạt động</v>
          </cell>
          <cell r="N12832">
            <v>42793</v>
          </cell>
          <cell r="Q12832">
            <v>1</v>
          </cell>
          <cell r="T12832">
            <v>0</v>
          </cell>
          <cell r="U12832">
            <v>0</v>
          </cell>
          <cell r="V12832">
            <v>0</v>
          </cell>
        </row>
        <row r="12833">
          <cell r="D12833" t="str">
            <v>WHITE HORSE-GENCASA MỸ THO</v>
          </cell>
          <cell r="M12833" t="str">
            <v>﻿Đang hoạt động</v>
          </cell>
          <cell r="N12833">
            <v>42790</v>
          </cell>
          <cell r="Q12833">
            <v>1</v>
          </cell>
          <cell r="T12833">
            <v>0</v>
          </cell>
          <cell r="U12833">
            <v>0</v>
          </cell>
          <cell r="V12833">
            <v>0</v>
          </cell>
        </row>
        <row r="12834">
          <cell r="D12834" t="str">
            <v>GENCASA HƯNG YÊN</v>
          </cell>
          <cell r="M12834" t="str">
            <v>﻿Đang hoạt động</v>
          </cell>
          <cell r="N12834">
            <v>42790</v>
          </cell>
          <cell r="Q12834">
            <v>1</v>
          </cell>
          <cell r="T12834">
            <v>0</v>
          </cell>
          <cell r="U12834">
            <v>0</v>
          </cell>
          <cell r="V12834">
            <v>0</v>
          </cell>
        </row>
        <row r="12835">
          <cell r="D12835" t="str">
            <v>GENCASA HƯNG YÊN</v>
          </cell>
          <cell r="M12835" t="str">
            <v>﻿Đang hoạt động</v>
          </cell>
          <cell r="N12835">
            <v>42794</v>
          </cell>
          <cell r="Q12835">
            <v>1</v>
          </cell>
          <cell r="T12835">
            <v>0</v>
          </cell>
          <cell r="U12835">
            <v>0</v>
          </cell>
          <cell r="V12835">
            <v>0</v>
          </cell>
        </row>
        <row r="12836">
          <cell r="D12836" t="str">
            <v>THE POWER</v>
          </cell>
          <cell r="M12836" t="str">
            <v>﻿Đang hoạt động</v>
          </cell>
          <cell r="N12836">
            <v>42791</v>
          </cell>
          <cell r="Q12836">
            <v>1</v>
          </cell>
          <cell r="T12836">
            <v>0</v>
          </cell>
          <cell r="U12836">
            <v>0</v>
          </cell>
          <cell r="V12836">
            <v>0</v>
          </cell>
        </row>
        <row r="12837">
          <cell r="D12837" t="str">
            <v>GENCASA LAM SƠN</v>
          </cell>
          <cell r="M12837" t="str">
            <v>﻿Đang hoạt động</v>
          </cell>
          <cell r="N12837">
            <v>42793</v>
          </cell>
          <cell r="Q12837">
            <v>1</v>
          </cell>
          <cell r="T12837">
            <v>0</v>
          </cell>
          <cell r="U12837">
            <v>0</v>
          </cell>
          <cell r="V12837">
            <v>0</v>
          </cell>
        </row>
        <row r="12838">
          <cell r="D12838" t="str">
            <v>GENCASA LAM SƠN</v>
          </cell>
          <cell r="M12838" t="str">
            <v>﻿Đang hoạt động</v>
          </cell>
          <cell r="N12838">
            <v>42793</v>
          </cell>
          <cell r="Q12838">
            <v>1</v>
          </cell>
          <cell r="T12838">
            <v>0</v>
          </cell>
          <cell r="U12838">
            <v>0</v>
          </cell>
          <cell r="V12838">
            <v>0</v>
          </cell>
        </row>
        <row r="12839">
          <cell r="D12839" t="str">
            <v>LONG XUYÊN</v>
          </cell>
          <cell r="M12839" t="str">
            <v>﻿Đang hoạt động</v>
          </cell>
          <cell r="N12839">
            <v>42793</v>
          </cell>
          <cell r="Q12839">
            <v>1</v>
          </cell>
          <cell r="T12839">
            <v>0</v>
          </cell>
          <cell r="U12839">
            <v>0</v>
          </cell>
          <cell r="V12839">
            <v>0</v>
          </cell>
        </row>
        <row r="12840">
          <cell r="D12840" t="str">
            <v>REDBULL</v>
          </cell>
          <cell r="M12840" t="str">
            <v>﻿Đang hoạt động</v>
          </cell>
          <cell r="N12840">
            <v>42791</v>
          </cell>
          <cell r="Q12840">
            <v>1</v>
          </cell>
          <cell r="T12840">
            <v>0</v>
          </cell>
          <cell r="U12840">
            <v>0</v>
          </cell>
          <cell r="V12840">
            <v>0</v>
          </cell>
        </row>
        <row r="12841">
          <cell r="D12841" t="str">
            <v>GENCASA LAM SƠN</v>
          </cell>
          <cell r="M12841" t="str">
            <v>﻿Đang hoạt động</v>
          </cell>
          <cell r="N12841">
            <v>42793</v>
          </cell>
          <cell r="Q12841">
            <v>1</v>
          </cell>
          <cell r="T12841">
            <v>0</v>
          </cell>
          <cell r="U12841">
            <v>0</v>
          </cell>
          <cell r="V12841">
            <v>0</v>
          </cell>
        </row>
        <row r="12842">
          <cell r="D12842" t="str">
            <v>GENCASA THANH HÓA</v>
          </cell>
          <cell r="M12842" t="str">
            <v>﻿Đang hoạt động</v>
          </cell>
          <cell r="N12842">
            <v>42793</v>
          </cell>
          <cell r="Q12842">
            <v>1</v>
          </cell>
          <cell r="T12842">
            <v>0</v>
          </cell>
          <cell r="U12842">
            <v>0</v>
          </cell>
          <cell r="V12842">
            <v>0</v>
          </cell>
        </row>
        <row r="12843">
          <cell r="D12843" t="str">
            <v>ELITE</v>
          </cell>
          <cell r="M12843" t="str">
            <v>﻿Đang hoạt động</v>
          </cell>
          <cell r="N12843">
            <v>42791</v>
          </cell>
          <cell r="Q12843">
            <v>1</v>
          </cell>
          <cell r="T12843">
            <v>0</v>
          </cell>
          <cell r="U12843">
            <v>0</v>
          </cell>
          <cell r="V12843">
            <v>0</v>
          </cell>
        </row>
        <row r="12844">
          <cell r="D12844" t="str">
            <v>WHITE HORSE-GENCASA MỸ THO</v>
          </cell>
          <cell r="M12844" t="str">
            <v>﻿Đang hoạt động</v>
          </cell>
          <cell r="N12844">
            <v>42790</v>
          </cell>
          <cell r="Q12844">
            <v>1</v>
          </cell>
          <cell r="T12844">
            <v>0</v>
          </cell>
          <cell r="U12844">
            <v>0</v>
          </cell>
          <cell r="V12844">
            <v>0</v>
          </cell>
        </row>
        <row r="12845">
          <cell r="D12845" t="str">
            <v>REDBULL</v>
          </cell>
          <cell r="M12845" t="str">
            <v>﻿Đang hoạt động</v>
          </cell>
          <cell r="N12845">
            <v>42791</v>
          </cell>
          <cell r="Q12845">
            <v>1</v>
          </cell>
          <cell r="T12845">
            <v>0</v>
          </cell>
          <cell r="U12845">
            <v>0</v>
          </cell>
          <cell r="V12845">
            <v>0</v>
          </cell>
        </row>
        <row r="12846">
          <cell r="D12846" t="str">
            <v>WHITE HORSE-GENCASA MỸ THO</v>
          </cell>
          <cell r="M12846" t="str">
            <v>﻿Đang hoạt động</v>
          </cell>
          <cell r="N12846">
            <v>42793</v>
          </cell>
          <cell r="Q12846">
            <v>1</v>
          </cell>
          <cell r="T12846">
            <v>0</v>
          </cell>
          <cell r="U12846">
            <v>0</v>
          </cell>
          <cell r="V12846">
            <v>0</v>
          </cell>
        </row>
        <row r="12847">
          <cell r="D12847" t="str">
            <v>WHITE HORSE-GENCASA MỸ THO</v>
          </cell>
          <cell r="M12847" t="str">
            <v>﻿Đang hoạt động</v>
          </cell>
          <cell r="N12847">
            <v>42790</v>
          </cell>
          <cell r="Q12847">
            <v>1</v>
          </cell>
          <cell r="T12847">
            <v>0</v>
          </cell>
          <cell r="U12847">
            <v>0</v>
          </cell>
          <cell r="V12847">
            <v>0</v>
          </cell>
        </row>
        <row r="12848">
          <cell r="D12848" t="str">
            <v>GENCASA HƯNG YÊN</v>
          </cell>
          <cell r="M12848" t="str">
            <v>﻿Đang hoạt động</v>
          </cell>
          <cell r="N12848">
            <v>42790</v>
          </cell>
          <cell r="Q12848">
            <v>1</v>
          </cell>
          <cell r="T12848">
            <v>0</v>
          </cell>
          <cell r="U12848">
            <v>0</v>
          </cell>
          <cell r="V12848">
            <v>0</v>
          </cell>
        </row>
        <row r="12849">
          <cell r="D12849" t="str">
            <v>GENCASA THANH HÓA</v>
          </cell>
          <cell r="M12849" t="str">
            <v>﻿Đang hoạt động</v>
          </cell>
          <cell r="N12849">
            <v>42793</v>
          </cell>
          <cell r="Q12849">
            <v>1</v>
          </cell>
          <cell r="T12849">
            <v>0</v>
          </cell>
          <cell r="U12849">
            <v>0</v>
          </cell>
          <cell r="V12849">
            <v>0</v>
          </cell>
        </row>
        <row r="12850">
          <cell r="D12850" t="str">
            <v>GENCASA THANH HÓA</v>
          </cell>
          <cell r="M12850" t="str">
            <v>﻿Đang hoạt động</v>
          </cell>
          <cell r="N12850">
            <v>42793</v>
          </cell>
          <cell r="Q12850">
            <v>1</v>
          </cell>
          <cell r="T12850">
            <v>0</v>
          </cell>
          <cell r="U12850">
            <v>0</v>
          </cell>
          <cell r="V12850">
            <v>0</v>
          </cell>
        </row>
        <row r="12851">
          <cell r="D12851" t="str">
            <v>MDRT BH</v>
          </cell>
          <cell r="M12851" t="str">
            <v>﻿Đang hoạt động</v>
          </cell>
          <cell r="N12851">
            <v>41919</v>
          </cell>
          <cell r="Q12851">
            <v>1</v>
          </cell>
          <cell r="T12851">
            <v>0</v>
          </cell>
          <cell r="U12851">
            <v>0</v>
          </cell>
          <cell r="V12851">
            <v>0</v>
          </cell>
        </row>
        <row r="12852">
          <cell r="D12852" t="str">
            <v>ALLEGRO</v>
          </cell>
          <cell r="M12852" t="str">
            <v>﻿Đang hoạt động</v>
          </cell>
          <cell r="N12852">
            <v>42790</v>
          </cell>
          <cell r="Q12852">
            <v>1</v>
          </cell>
          <cell r="T12852">
            <v>0</v>
          </cell>
          <cell r="U12852">
            <v>0</v>
          </cell>
          <cell r="V12852">
            <v>0</v>
          </cell>
        </row>
        <row r="12853">
          <cell r="D12853" t="str">
            <v>MDRT BH</v>
          </cell>
          <cell r="M12853" t="str">
            <v>﻿Đang hoạt động</v>
          </cell>
          <cell r="N12853">
            <v>41943</v>
          </cell>
          <cell r="Q12853">
            <v>1</v>
          </cell>
          <cell r="T12853">
            <v>0</v>
          </cell>
          <cell r="U12853">
            <v>0</v>
          </cell>
          <cell r="V12853">
            <v>0</v>
          </cell>
        </row>
        <row r="12854">
          <cell r="D12854" t="str">
            <v>GENCASA ĐÀ NẴNG 1</v>
          </cell>
          <cell r="M12854" t="str">
            <v>﻿Đang hoạt động</v>
          </cell>
          <cell r="N12854">
            <v>42794</v>
          </cell>
          <cell r="Q12854">
            <v>1</v>
          </cell>
          <cell r="T12854">
            <v>0</v>
          </cell>
          <cell r="U12854">
            <v>0</v>
          </cell>
          <cell r="V12854">
            <v>0</v>
          </cell>
        </row>
        <row r="12855">
          <cell r="D12855" t="str">
            <v>LONG XUYÊN</v>
          </cell>
          <cell r="M12855" t="str">
            <v>﻿Đang hoạt động</v>
          </cell>
          <cell r="N12855">
            <v>42793</v>
          </cell>
          <cell r="Q12855">
            <v>1</v>
          </cell>
          <cell r="T12855">
            <v>0</v>
          </cell>
          <cell r="U12855">
            <v>0</v>
          </cell>
          <cell r="V12855">
            <v>0</v>
          </cell>
        </row>
        <row r="12856">
          <cell r="D12856" t="str">
            <v>PATHFINDER</v>
          </cell>
          <cell r="M12856" t="str">
            <v>﻿Đang hoạt động</v>
          </cell>
          <cell r="N12856">
            <v>42793</v>
          </cell>
          <cell r="Q12856">
            <v>1</v>
          </cell>
          <cell r="T12856">
            <v>0</v>
          </cell>
          <cell r="U12856">
            <v>0</v>
          </cell>
          <cell r="V12856">
            <v>0</v>
          </cell>
        </row>
        <row r="12857">
          <cell r="D12857" t="str">
            <v>SPRING</v>
          </cell>
          <cell r="M12857" t="str">
            <v>﻿Đang hoạt động</v>
          </cell>
          <cell r="N12857">
            <v>42793</v>
          </cell>
          <cell r="Q12857">
            <v>1</v>
          </cell>
          <cell r="T12857">
            <v>0</v>
          </cell>
          <cell r="U12857">
            <v>0</v>
          </cell>
          <cell r="V12857">
            <v>0</v>
          </cell>
        </row>
        <row r="12858">
          <cell r="D12858" t="str">
            <v>GENCASA LAM SƠN</v>
          </cell>
          <cell r="M12858" t="str">
            <v>﻿Đang hoạt động</v>
          </cell>
          <cell r="N12858">
            <v>42793</v>
          </cell>
          <cell r="Q12858">
            <v>1</v>
          </cell>
          <cell r="T12858">
            <v>0</v>
          </cell>
          <cell r="U12858">
            <v>0</v>
          </cell>
          <cell r="V12858">
            <v>0</v>
          </cell>
        </row>
        <row r="12859">
          <cell r="D12859" t="str">
            <v>THE QUEEN</v>
          </cell>
          <cell r="M12859" t="str">
            <v>﻿Đang hoạt động</v>
          </cell>
          <cell r="N12859">
            <v>42790</v>
          </cell>
          <cell r="Q12859">
            <v>1</v>
          </cell>
          <cell r="T12859">
            <v>0</v>
          </cell>
          <cell r="U12859">
            <v>0</v>
          </cell>
          <cell r="V12859">
            <v>0</v>
          </cell>
        </row>
        <row r="12860">
          <cell r="D12860" t="str">
            <v>GENCASA THÁI NGUYÊN</v>
          </cell>
          <cell r="M12860" t="str">
            <v>﻿Đang hoạt động</v>
          </cell>
          <cell r="N12860">
            <v>42793</v>
          </cell>
          <cell r="Q12860">
            <v>1</v>
          </cell>
          <cell r="T12860">
            <v>0</v>
          </cell>
          <cell r="U12860">
            <v>0</v>
          </cell>
          <cell r="V12860">
            <v>0</v>
          </cell>
        </row>
        <row r="12861">
          <cell r="D12861" t="str">
            <v>WHITE HORSE-GENCASA MỸ THO</v>
          </cell>
          <cell r="M12861" t="str">
            <v>﻿Đang hoạt động</v>
          </cell>
          <cell r="N12861">
            <v>42790</v>
          </cell>
          <cell r="Q12861">
            <v>1</v>
          </cell>
          <cell r="T12861">
            <v>0</v>
          </cell>
          <cell r="U12861">
            <v>0</v>
          </cell>
          <cell r="V12861">
            <v>0</v>
          </cell>
        </row>
        <row r="12862">
          <cell r="D12862" t="str">
            <v>GENCASA BẾN TRE</v>
          </cell>
          <cell r="M12862" t="str">
            <v>﻿Đang hoạt động</v>
          </cell>
          <cell r="N12862">
            <v>42790</v>
          </cell>
          <cell r="Q12862">
            <v>1</v>
          </cell>
          <cell r="T12862">
            <v>0</v>
          </cell>
          <cell r="U12862">
            <v>0</v>
          </cell>
          <cell r="V12862">
            <v>0</v>
          </cell>
        </row>
        <row r="12863">
          <cell r="D12863" t="str">
            <v>BIG HERO</v>
          </cell>
          <cell r="M12863" t="str">
            <v>﻿Đang hoạt động</v>
          </cell>
          <cell r="N12863">
            <v>42790</v>
          </cell>
          <cell r="Q12863">
            <v>1</v>
          </cell>
          <cell r="T12863">
            <v>0</v>
          </cell>
          <cell r="U12863">
            <v>0</v>
          </cell>
          <cell r="V12863">
            <v>0</v>
          </cell>
        </row>
        <row r="12864">
          <cell r="D12864" t="str">
            <v>GENCASA HÀ TĨNH</v>
          </cell>
          <cell r="M12864" t="str">
            <v>﻿Đang hoạt động</v>
          </cell>
          <cell r="N12864">
            <v>42791</v>
          </cell>
          <cell r="Q12864">
            <v>1</v>
          </cell>
          <cell r="T12864">
            <v>0</v>
          </cell>
          <cell r="U12864">
            <v>0</v>
          </cell>
          <cell r="V12864">
            <v>0</v>
          </cell>
        </row>
        <row r="12865">
          <cell r="D12865" t="str">
            <v>PATHFINDER</v>
          </cell>
          <cell r="M12865" t="str">
            <v>﻿Đang hoạt động</v>
          </cell>
          <cell r="N12865">
            <v>42793</v>
          </cell>
          <cell r="Q12865">
            <v>1</v>
          </cell>
          <cell r="T12865">
            <v>0</v>
          </cell>
          <cell r="U12865">
            <v>0</v>
          </cell>
          <cell r="V12865">
            <v>0</v>
          </cell>
        </row>
        <row r="12866">
          <cell r="D12866" t="str">
            <v>GENCASA HÀ TĨNH</v>
          </cell>
          <cell r="M12866" t="str">
            <v>﻿Đang hoạt động</v>
          </cell>
          <cell r="N12866">
            <v>42791</v>
          </cell>
          <cell r="Q12866">
            <v>1</v>
          </cell>
          <cell r="T12866">
            <v>0</v>
          </cell>
          <cell r="U12866">
            <v>0</v>
          </cell>
          <cell r="V12866">
            <v>0</v>
          </cell>
        </row>
        <row r="12867">
          <cell r="D12867" t="str">
            <v>WHITE HORSE-GENCASA MỸ THO</v>
          </cell>
          <cell r="M12867" t="str">
            <v>﻿Đang hoạt động</v>
          </cell>
          <cell r="N12867">
            <v>42790</v>
          </cell>
          <cell r="Q12867">
            <v>1</v>
          </cell>
          <cell r="T12867">
            <v>0</v>
          </cell>
          <cell r="U12867">
            <v>0</v>
          </cell>
          <cell r="V12867">
            <v>0</v>
          </cell>
        </row>
        <row r="12868">
          <cell r="D12868" t="str">
            <v>EIB MIỀN NAM 1</v>
          </cell>
          <cell r="M12868" t="str">
            <v>﻿Đang hoạt động</v>
          </cell>
          <cell r="N12868">
            <v>42794</v>
          </cell>
          <cell r="Q12868">
            <v>0</v>
          </cell>
          <cell r="T12868">
            <v>0</v>
          </cell>
          <cell r="U12868">
            <v>0</v>
          </cell>
          <cell r="V12868">
            <v>0</v>
          </cell>
        </row>
        <row r="12869">
          <cell r="D12869" t="str">
            <v>GENCASA LAM SƠN</v>
          </cell>
          <cell r="M12869" t="str">
            <v>﻿Đang hoạt động</v>
          </cell>
          <cell r="N12869">
            <v>42794</v>
          </cell>
          <cell r="Q12869">
            <v>1</v>
          </cell>
          <cell r="T12869">
            <v>0</v>
          </cell>
          <cell r="U12869">
            <v>0</v>
          </cell>
          <cell r="V12869">
            <v>0</v>
          </cell>
        </row>
        <row r="12870">
          <cell r="D12870" t="str">
            <v>GENCASA LAM SƠN</v>
          </cell>
          <cell r="M12870" t="str">
            <v>﻿Đang hoạt động</v>
          </cell>
          <cell r="N12870">
            <v>42793</v>
          </cell>
          <cell r="Q12870">
            <v>1</v>
          </cell>
          <cell r="T12870">
            <v>0</v>
          </cell>
          <cell r="U12870">
            <v>0</v>
          </cell>
          <cell r="V12870">
            <v>0</v>
          </cell>
        </row>
        <row r="12871">
          <cell r="D12871" t="str">
            <v>BIG HERO</v>
          </cell>
          <cell r="M12871" t="str">
            <v>﻿Đang hoạt động</v>
          </cell>
          <cell r="N12871">
            <v>42790</v>
          </cell>
          <cell r="Q12871">
            <v>1</v>
          </cell>
          <cell r="T12871">
            <v>0</v>
          </cell>
          <cell r="U12871">
            <v>0</v>
          </cell>
          <cell r="V12871">
            <v>0</v>
          </cell>
        </row>
        <row r="12872">
          <cell r="D12872" t="str">
            <v>GENCASA LAM SƠN</v>
          </cell>
          <cell r="M12872" t="str">
            <v>﻿Đang hoạt động</v>
          </cell>
          <cell r="N12872">
            <v>42793</v>
          </cell>
          <cell r="Q12872">
            <v>1</v>
          </cell>
          <cell r="T12872">
            <v>0</v>
          </cell>
          <cell r="U12872">
            <v>0</v>
          </cell>
          <cell r="V12872">
            <v>0</v>
          </cell>
        </row>
        <row r="12873">
          <cell r="D12873" t="str">
            <v>PATHFINDER</v>
          </cell>
          <cell r="M12873" t="str">
            <v>﻿Đang hoạt động</v>
          </cell>
          <cell r="N12873">
            <v>42793</v>
          </cell>
          <cell r="Q12873">
            <v>1</v>
          </cell>
          <cell r="T12873">
            <v>0</v>
          </cell>
          <cell r="U12873">
            <v>0</v>
          </cell>
          <cell r="V12873">
            <v>0</v>
          </cell>
        </row>
        <row r="12874">
          <cell r="D12874" t="str">
            <v>LONG XUYÊN 1</v>
          </cell>
          <cell r="M12874" t="str">
            <v>﻿Đang hoạt động</v>
          </cell>
          <cell r="N12874">
            <v>42793</v>
          </cell>
          <cell r="Q12874">
            <v>1</v>
          </cell>
          <cell r="T12874">
            <v>0</v>
          </cell>
          <cell r="U12874">
            <v>0</v>
          </cell>
          <cell r="V12874">
            <v>0</v>
          </cell>
        </row>
        <row r="12875">
          <cell r="D12875" t="str">
            <v>SUNFLOWER</v>
          </cell>
          <cell r="M12875" t="str">
            <v>﻿Đang hoạt động</v>
          </cell>
          <cell r="N12875">
            <v>42790</v>
          </cell>
          <cell r="Q12875">
            <v>1</v>
          </cell>
          <cell r="T12875">
            <v>0</v>
          </cell>
          <cell r="U12875">
            <v>0</v>
          </cell>
          <cell r="V12875">
            <v>0</v>
          </cell>
        </row>
        <row r="12876">
          <cell r="D12876" t="str">
            <v>EIB MIỀN TRUNG 2</v>
          </cell>
          <cell r="M12876" t="str">
            <v>﻿Đang hoạt động</v>
          </cell>
          <cell r="N12876">
            <v>42794</v>
          </cell>
          <cell r="Q12876">
            <v>0</v>
          </cell>
          <cell r="T12876">
            <v>0</v>
          </cell>
          <cell r="U12876">
            <v>0</v>
          </cell>
          <cell r="V12876">
            <v>0</v>
          </cell>
        </row>
        <row r="12877">
          <cell r="D12877" t="str">
            <v>GENCASA LAM SƠN</v>
          </cell>
          <cell r="M12877" t="str">
            <v>﻿Đang hoạt động</v>
          </cell>
          <cell r="N12877">
            <v>42793</v>
          </cell>
          <cell r="Q12877">
            <v>1</v>
          </cell>
          <cell r="T12877">
            <v>0</v>
          </cell>
          <cell r="U12877">
            <v>0</v>
          </cell>
          <cell r="V12877">
            <v>0</v>
          </cell>
        </row>
        <row r="12878">
          <cell r="D12878" t="str">
            <v>GENCASA HÀ TĨNH</v>
          </cell>
          <cell r="M12878" t="str">
            <v>﻿Đang hoạt động</v>
          </cell>
          <cell r="N12878">
            <v>42791</v>
          </cell>
          <cell r="Q12878">
            <v>1</v>
          </cell>
          <cell r="T12878">
            <v>0</v>
          </cell>
          <cell r="U12878">
            <v>0</v>
          </cell>
          <cell r="V12878">
            <v>0</v>
          </cell>
        </row>
        <row r="12879">
          <cell r="D12879" t="str">
            <v>ELITE</v>
          </cell>
          <cell r="M12879" t="str">
            <v>﻿Đang hoạt động</v>
          </cell>
          <cell r="N12879">
            <v>42791</v>
          </cell>
          <cell r="Q12879">
            <v>0</v>
          </cell>
          <cell r="T12879">
            <v>0</v>
          </cell>
          <cell r="U12879">
            <v>1</v>
          </cell>
          <cell r="V12879">
            <v>0</v>
          </cell>
        </row>
        <row r="12880">
          <cell r="D12880" t="str">
            <v>GENCASA THANH HÓA</v>
          </cell>
          <cell r="M12880" t="str">
            <v>﻿Đang hoạt động</v>
          </cell>
          <cell r="N12880">
            <v>42793</v>
          </cell>
          <cell r="Q12880">
            <v>1</v>
          </cell>
          <cell r="T12880">
            <v>0</v>
          </cell>
          <cell r="U12880">
            <v>0</v>
          </cell>
          <cell r="V12880">
            <v>0</v>
          </cell>
        </row>
        <row r="12881">
          <cell r="D12881" t="str">
            <v>PATHFINDER</v>
          </cell>
          <cell r="M12881" t="str">
            <v>﻿Đang hoạt động</v>
          </cell>
          <cell r="N12881">
            <v>42793</v>
          </cell>
          <cell r="Q12881">
            <v>1</v>
          </cell>
          <cell r="T12881">
            <v>0</v>
          </cell>
          <cell r="U12881">
            <v>0</v>
          </cell>
          <cell r="V12881">
            <v>0</v>
          </cell>
        </row>
        <row r="12882">
          <cell r="D12882" t="str">
            <v>THE QUEEN</v>
          </cell>
          <cell r="M12882" t="str">
            <v>﻿Đang hoạt động</v>
          </cell>
          <cell r="N12882">
            <v>42793</v>
          </cell>
          <cell r="Q12882">
            <v>1</v>
          </cell>
          <cell r="T12882">
            <v>0</v>
          </cell>
          <cell r="U12882">
            <v>0</v>
          </cell>
          <cell r="V12882">
            <v>0</v>
          </cell>
        </row>
        <row r="12883">
          <cell r="D12883" t="str">
            <v>ELITE</v>
          </cell>
          <cell r="M12883" t="str">
            <v>﻿Đang hoạt động</v>
          </cell>
          <cell r="N12883">
            <v>42791</v>
          </cell>
          <cell r="Q12883">
            <v>0</v>
          </cell>
          <cell r="T12883">
            <v>0</v>
          </cell>
          <cell r="U12883">
            <v>1</v>
          </cell>
          <cell r="V12883">
            <v>0</v>
          </cell>
        </row>
        <row r="12884">
          <cell r="D12884" t="str">
            <v>GENCASA HÀ TĨNH</v>
          </cell>
          <cell r="M12884" t="str">
            <v>﻿Đang hoạt động</v>
          </cell>
          <cell r="N12884">
            <v>42791</v>
          </cell>
          <cell r="Q12884">
            <v>1</v>
          </cell>
          <cell r="T12884">
            <v>0</v>
          </cell>
          <cell r="U12884">
            <v>0</v>
          </cell>
          <cell r="V12884">
            <v>0</v>
          </cell>
        </row>
        <row r="12885">
          <cell r="D12885" t="str">
            <v>EIB MIỀN BẮC 1</v>
          </cell>
          <cell r="M12885" t="str">
            <v>﻿Đang hoạt động</v>
          </cell>
          <cell r="N12885">
            <v>42794</v>
          </cell>
          <cell r="Q12885">
            <v>0</v>
          </cell>
          <cell r="T12885">
            <v>0</v>
          </cell>
          <cell r="U12885">
            <v>0</v>
          </cell>
          <cell r="V12885">
            <v>0</v>
          </cell>
        </row>
        <row r="12886">
          <cell r="D12886" t="str">
            <v>GENCASA BẾN TRE</v>
          </cell>
          <cell r="M12886" t="str">
            <v>﻿Đang hoạt động</v>
          </cell>
          <cell r="N12886">
            <v>42790</v>
          </cell>
          <cell r="Q12886">
            <v>1</v>
          </cell>
          <cell r="T12886">
            <v>0</v>
          </cell>
          <cell r="U12886">
            <v>0</v>
          </cell>
          <cell r="V12886">
            <v>0</v>
          </cell>
        </row>
        <row r="12887">
          <cell r="D12887" t="str">
            <v>GENCASA THÁI NGUYÊN</v>
          </cell>
          <cell r="M12887" t="str">
            <v>﻿Đang hoạt động</v>
          </cell>
          <cell r="N12887">
            <v>42793</v>
          </cell>
          <cell r="Q12887">
            <v>1</v>
          </cell>
          <cell r="T12887">
            <v>0</v>
          </cell>
          <cell r="U12887">
            <v>0</v>
          </cell>
          <cell r="V12887">
            <v>0</v>
          </cell>
        </row>
        <row r="12888">
          <cell r="D12888" t="str">
            <v>EIB MIỀN NAM 1</v>
          </cell>
          <cell r="M12888" t="str">
            <v>﻿Đang hoạt động</v>
          </cell>
          <cell r="N12888">
            <v>42794</v>
          </cell>
          <cell r="Q12888">
            <v>0</v>
          </cell>
          <cell r="T12888">
            <v>0</v>
          </cell>
          <cell r="U12888">
            <v>0</v>
          </cell>
          <cell r="V12888">
            <v>0</v>
          </cell>
        </row>
        <row r="12889">
          <cell r="D12889" t="str">
            <v>GENCASA THÁI NGUYÊN</v>
          </cell>
          <cell r="M12889" t="str">
            <v>﻿Đang hoạt động</v>
          </cell>
          <cell r="N12889">
            <v>42793</v>
          </cell>
          <cell r="Q12889">
            <v>1</v>
          </cell>
          <cell r="T12889">
            <v>0</v>
          </cell>
          <cell r="U12889">
            <v>0</v>
          </cell>
          <cell r="V12889">
            <v>0</v>
          </cell>
        </row>
        <row r="12890">
          <cell r="D12890" t="str">
            <v>PATHFINDER</v>
          </cell>
          <cell r="M12890" t="str">
            <v>﻿Đang hoạt động</v>
          </cell>
          <cell r="N12890">
            <v>42793</v>
          </cell>
          <cell r="Q12890">
            <v>1</v>
          </cell>
          <cell r="T12890">
            <v>0</v>
          </cell>
          <cell r="U12890">
            <v>0</v>
          </cell>
          <cell r="V12890">
            <v>0</v>
          </cell>
        </row>
        <row r="12891">
          <cell r="D12891" t="str">
            <v>WHITE HORSE-GENCASA MỸ THO</v>
          </cell>
          <cell r="M12891" t="str">
            <v>﻿Đang hoạt động</v>
          </cell>
          <cell r="N12891">
            <v>42790</v>
          </cell>
          <cell r="Q12891">
            <v>1</v>
          </cell>
          <cell r="T12891">
            <v>0</v>
          </cell>
          <cell r="U12891">
            <v>0</v>
          </cell>
          <cell r="V12891">
            <v>0</v>
          </cell>
        </row>
        <row r="12892">
          <cell r="D12892" t="str">
            <v>VICTORY</v>
          </cell>
          <cell r="M12892" t="str">
            <v>﻿Đang hoạt động</v>
          </cell>
          <cell r="N12892">
            <v>42793</v>
          </cell>
          <cell r="Q12892">
            <v>1</v>
          </cell>
          <cell r="T12892">
            <v>0</v>
          </cell>
          <cell r="U12892">
            <v>0</v>
          </cell>
          <cell r="V12892">
            <v>0</v>
          </cell>
        </row>
        <row r="12893">
          <cell r="D12893" t="str">
            <v>GENCASA BẾN TRE</v>
          </cell>
          <cell r="M12893" t="str">
            <v>﻿Đang hoạt động</v>
          </cell>
          <cell r="N12893">
            <v>42790</v>
          </cell>
          <cell r="Q12893">
            <v>1</v>
          </cell>
          <cell r="T12893">
            <v>0</v>
          </cell>
          <cell r="U12893">
            <v>0</v>
          </cell>
          <cell r="V12893">
            <v>0</v>
          </cell>
        </row>
        <row r="12894">
          <cell r="D12894" t="str">
            <v>LONG XUYÊN</v>
          </cell>
          <cell r="M12894" t="str">
            <v>﻿Đang hoạt động</v>
          </cell>
          <cell r="N12894">
            <v>42793</v>
          </cell>
          <cell r="Q12894">
            <v>1</v>
          </cell>
          <cell r="T12894">
            <v>0</v>
          </cell>
          <cell r="U12894">
            <v>0</v>
          </cell>
          <cell r="V12894">
            <v>0</v>
          </cell>
        </row>
        <row r="12895">
          <cell r="D12895" t="str">
            <v>GENCASA THÁI NGUYÊN</v>
          </cell>
          <cell r="M12895" t="str">
            <v>﻿Đang hoạt động</v>
          </cell>
          <cell r="N12895">
            <v>42793</v>
          </cell>
          <cell r="Q12895">
            <v>1</v>
          </cell>
          <cell r="T12895">
            <v>0</v>
          </cell>
          <cell r="U12895">
            <v>0</v>
          </cell>
          <cell r="V12895">
            <v>0</v>
          </cell>
        </row>
        <row r="12896">
          <cell r="D12896" t="str">
            <v>TCA TEAM</v>
          </cell>
          <cell r="M12896" t="str">
            <v>﻿Đang hoạt động</v>
          </cell>
          <cell r="N12896">
            <v>41928</v>
          </cell>
          <cell r="Q12896">
            <v>0</v>
          </cell>
          <cell r="T12896">
            <v>0</v>
          </cell>
          <cell r="U12896">
            <v>0</v>
          </cell>
          <cell r="V12896">
            <v>0</v>
          </cell>
        </row>
        <row r="12897">
          <cell r="D12897" t="str">
            <v>GREEN DRAGON</v>
          </cell>
          <cell r="M12897" t="str">
            <v>﻿Đang hoạt động</v>
          </cell>
          <cell r="N12897">
            <v>42793</v>
          </cell>
          <cell r="Q12897">
            <v>1</v>
          </cell>
          <cell r="T12897">
            <v>0</v>
          </cell>
          <cell r="U12897">
            <v>0</v>
          </cell>
          <cell r="V12897">
            <v>0</v>
          </cell>
        </row>
        <row r="12898">
          <cell r="D12898" t="str">
            <v>GENCASA HÀ ĐÔNG</v>
          </cell>
          <cell r="M12898" t="str">
            <v>﻿Đang hoạt động</v>
          </cell>
          <cell r="N12898">
            <v>42791</v>
          </cell>
          <cell r="Q12898">
            <v>1</v>
          </cell>
          <cell r="T12898">
            <v>0</v>
          </cell>
          <cell r="U12898">
            <v>0</v>
          </cell>
          <cell r="V12898">
            <v>0</v>
          </cell>
        </row>
        <row r="12899">
          <cell r="D12899" t="str">
            <v>THE CAPITAL</v>
          </cell>
          <cell r="M12899" t="str">
            <v>﻿Đang hoạt động</v>
          </cell>
          <cell r="N12899">
            <v>42791</v>
          </cell>
          <cell r="Q12899">
            <v>1</v>
          </cell>
          <cell r="T12899">
            <v>0</v>
          </cell>
          <cell r="U12899">
            <v>0</v>
          </cell>
          <cell r="V12899">
            <v>0</v>
          </cell>
        </row>
        <row r="12900">
          <cell r="D12900" t="str">
            <v>GREEN DRAGON</v>
          </cell>
          <cell r="M12900" t="str">
            <v>﻿Đang hoạt động</v>
          </cell>
          <cell r="N12900">
            <v>42794</v>
          </cell>
          <cell r="Q12900">
            <v>1</v>
          </cell>
          <cell r="T12900">
            <v>0</v>
          </cell>
          <cell r="U12900">
            <v>0</v>
          </cell>
          <cell r="V12900">
            <v>0</v>
          </cell>
        </row>
        <row r="12901">
          <cell r="D12901" t="str">
            <v>WHITE HORSE-GENCASA MỸ THO</v>
          </cell>
          <cell r="M12901" t="str">
            <v>﻿Đang hoạt động</v>
          </cell>
          <cell r="N12901">
            <v>42790</v>
          </cell>
          <cell r="Q12901">
            <v>1</v>
          </cell>
          <cell r="T12901">
            <v>0</v>
          </cell>
          <cell r="U12901">
            <v>0</v>
          </cell>
          <cell r="V12901">
            <v>0</v>
          </cell>
        </row>
        <row r="12902">
          <cell r="D12902" t="str">
            <v>GENCASA HÀ ĐÔNG</v>
          </cell>
          <cell r="M12902" t="str">
            <v>﻿Đang hoạt động</v>
          </cell>
          <cell r="N12902">
            <v>42791</v>
          </cell>
          <cell r="Q12902">
            <v>1</v>
          </cell>
          <cell r="T12902">
            <v>0</v>
          </cell>
          <cell r="U12902">
            <v>0</v>
          </cell>
          <cell r="V12902">
            <v>0</v>
          </cell>
        </row>
        <row r="12903">
          <cell r="D12903" t="str">
            <v>GENCASA HÀ TĨNH</v>
          </cell>
          <cell r="M12903" t="str">
            <v>﻿Đang hoạt động</v>
          </cell>
          <cell r="N12903">
            <v>42791</v>
          </cell>
          <cell r="Q12903">
            <v>1</v>
          </cell>
          <cell r="T12903">
            <v>0</v>
          </cell>
          <cell r="U12903">
            <v>0</v>
          </cell>
          <cell r="V12903">
            <v>0</v>
          </cell>
        </row>
        <row r="12904">
          <cell r="D12904" t="str">
            <v>BAB HN</v>
          </cell>
          <cell r="M12904" t="str">
            <v>﻿Đang hoạt động</v>
          </cell>
          <cell r="N12904">
            <v>42794</v>
          </cell>
          <cell r="Q12904">
            <v>0</v>
          </cell>
          <cell r="T12904">
            <v>0</v>
          </cell>
          <cell r="U12904">
            <v>0</v>
          </cell>
          <cell r="V12904">
            <v>0</v>
          </cell>
        </row>
        <row r="12905">
          <cell r="D12905" t="str">
            <v>THE CAPITAL</v>
          </cell>
          <cell r="M12905" t="str">
            <v>﻿Đang hoạt động</v>
          </cell>
          <cell r="N12905">
            <v>42791</v>
          </cell>
          <cell r="Q12905">
            <v>1</v>
          </cell>
          <cell r="T12905">
            <v>0</v>
          </cell>
          <cell r="U12905">
            <v>0</v>
          </cell>
          <cell r="V12905">
            <v>0</v>
          </cell>
        </row>
        <row r="12906">
          <cell r="D12906" t="str">
            <v>GENCASA LAM SƠN</v>
          </cell>
          <cell r="M12906" t="str">
            <v>﻿Đang hoạt động</v>
          </cell>
          <cell r="N12906">
            <v>42793</v>
          </cell>
          <cell r="Q12906">
            <v>1</v>
          </cell>
          <cell r="T12906">
            <v>0</v>
          </cell>
          <cell r="U12906">
            <v>0</v>
          </cell>
          <cell r="V12906">
            <v>0</v>
          </cell>
        </row>
        <row r="12907">
          <cell r="D12907" t="str">
            <v>GREEN DRAGON</v>
          </cell>
          <cell r="M12907" t="str">
            <v>﻿Đang hoạt động</v>
          </cell>
          <cell r="N12907">
            <v>42793</v>
          </cell>
          <cell r="Q12907">
            <v>1</v>
          </cell>
          <cell r="T12907">
            <v>0</v>
          </cell>
          <cell r="U12907">
            <v>0</v>
          </cell>
          <cell r="V12907">
            <v>0</v>
          </cell>
        </row>
        <row r="12908">
          <cell r="D12908" t="str">
            <v>GENCASA HÀ TĨNH</v>
          </cell>
          <cell r="M12908" t="str">
            <v>﻿Đang hoạt động</v>
          </cell>
          <cell r="N12908">
            <v>42791</v>
          </cell>
          <cell r="Q12908">
            <v>1</v>
          </cell>
          <cell r="T12908">
            <v>0</v>
          </cell>
          <cell r="U12908">
            <v>0</v>
          </cell>
          <cell r="V12908">
            <v>0</v>
          </cell>
        </row>
        <row r="12909">
          <cell r="D12909" t="str">
            <v>BAB HN</v>
          </cell>
          <cell r="M12909" t="str">
            <v>﻿Đang hoạt động</v>
          </cell>
          <cell r="N12909">
            <v>42794</v>
          </cell>
          <cell r="Q12909">
            <v>0</v>
          </cell>
          <cell r="T12909">
            <v>0</v>
          </cell>
          <cell r="U12909">
            <v>0</v>
          </cell>
          <cell r="V12909">
            <v>0</v>
          </cell>
        </row>
        <row r="12910">
          <cell r="D12910" t="str">
            <v>WHITE HORSE-GENCASA MỸ THO</v>
          </cell>
          <cell r="M12910" t="str">
            <v>﻿Đang hoạt động</v>
          </cell>
          <cell r="N12910">
            <v>42790</v>
          </cell>
          <cell r="Q12910">
            <v>1</v>
          </cell>
          <cell r="T12910">
            <v>0</v>
          </cell>
          <cell r="U12910">
            <v>0</v>
          </cell>
          <cell r="V12910">
            <v>0</v>
          </cell>
        </row>
        <row r="12911">
          <cell r="D12911" t="str">
            <v>LONG XUYÊN</v>
          </cell>
          <cell r="M12911" t="str">
            <v>﻿Đang hoạt động</v>
          </cell>
          <cell r="N12911">
            <v>42793</v>
          </cell>
          <cell r="Q12911">
            <v>1</v>
          </cell>
          <cell r="T12911">
            <v>0</v>
          </cell>
          <cell r="U12911">
            <v>0</v>
          </cell>
          <cell r="V12911">
            <v>0</v>
          </cell>
        </row>
        <row r="12912">
          <cell r="D12912" t="str">
            <v>GREEN DRAGON</v>
          </cell>
          <cell r="M12912" t="str">
            <v>﻿Đang hoạt động</v>
          </cell>
          <cell r="N12912">
            <v>42793</v>
          </cell>
          <cell r="Q12912">
            <v>1</v>
          </cell>
          <cell r="T12912">
            <v>0</v>
          </cell>
          <cell r="U12912">
            <v>0</v>
          </cell>
          <cell r="V12912">
            <v>0</v>
          </cell>
        </row>
        <row r="12913">
          <cell r="D12913" t="str">
            <v>GENCASA THANH HÓA</v>
          </cell>
          <cell r="M12913" t="str">
            <v>﻿Đang hoạt động</v>
          </cell>
          <cell r="N12913">
            <v>42793</v>
          </cell>
          <cell r="Q12913">
            <v>1</v>
          </cell>
          <cell r="T12913">
            <v>0</v>
          </cell>
          <cell r="U12913">
            <v>0</v>
          </cell>
          <cell r="V12913">
            <v>0</v>
          </cell>
        </row>
        <row r="12914">
          <cell r="D12914" t="str">
            <v>PATHFINDER</v>
          </cell>
          <cell r="M12914" t="str">
            <v>﻿Đang hoạt động</v>
          </cell>
          <cell r="N12914">
            <v>42793</v>
          </cell>
          <cell r="Q12914">
            <v>1</v>
          </cell>
          <cell r="T12914">
            <v>0</v>
          </cell>
          <cell r="U12914">
            <v>0</v>
          </cell>
          <cell r="V12914">
            <v>0</v>
          </cell>
        </row>
        <row r="12915">
          <cell r="D12915" t="str">
            <v>F.B.I</v>
          </cell>
          <cell r="M12915" t="str">
            <v>﻿Đang hoạt động</v>
          </cell>
          <cell r="N12915">
            <v>42791</v>
          </cell>
          <cell r="Q12915">
            <v>1</v>
          </cell>
          <cell r="T12915">
            <v>0</v>
          </cell>
          <cell r="U12915">
            <v>0</v>
          </cell>
          <cell r="V12915">
            <v>0</v>
          </cell>
        </row>
        <row r="12916">
          <cell r="D12916" t="str">
            <v>GENCASA HÀ TĨNH</v>
          </cell>
          <cell r="M12916" t="str">
            <v>﻿Đang hoạt động</v>
          </cell>
          <cell r="N12916">
            <v>42791</v>
          </cell>
          <cell r="Q12916">
            <v>1</v>
          </cell>
          <cell r="T12916">
            <v>0</v>
          </cell>
          <cell r="U12916">
            <v>0</v>
          </cell>
          <cell r="V12916">
            <v>0</v>
          </cell>
        </row>
        <row r="12917">
          <cell r="D12917" t="str">
            <v>WHITE HORSE-GENCASA MỸ THO</v>
          </cell>
          <cell r="M12917" t="str">
            <v>﻿Đang hoạt động</v>
          </cell>
          <cell r="N12917">
            <v>42790</v>
          </cell>
          <cell r="Q12917">
            <v>1</v>
          </cell>
          <cell r="T12917">
            <v>0</v>
          </cell>
          <cell r="U12917">
            <v>0</v>
          </cell>
          <cell r="V12917">
            <v>0</v>
          </cell>
        </row>
        <row r="12918">
          <cell r="D12918" t="str">
            <v>EIB MIỀN BẮC 1</v>
          </cell>
          <cell r="M12918" t="str">
            <v>﻿Đang hoạt động</v>
          </cell>
          <cell r="N12918">
            <v>42794</v>
          </cell>
          <cell r="Q12918">
            <v>0</v>
          </cell>
          <cell r="T12918">
            <v>0</v>
          </cell>
          <cell r="U12918">
            <v>0</v>
          </cell>
          <cell r="V12918">
            <v>0</v>
          </cell>
        </row>
        <row r="12919">
          <cell r="D12919" t="str">
            <v>GREEN DRAGON</v>
          </cell>
          <cell r="M12919" t="str">
            <v>﻿Đang hoạt động</v>
          </cell>
          <cell r="N12919">
            <v>42793</v>
          </cell>
          <cell r="Q12919">
            <v>1</v>
          </cell>
          <cell r="T12919">
            <v>0</v>
          </cell>
          <cell r="U12919">
            <v>0</v>
          </cell>
          <cell r="V12919">
            <v>0</v>
          </cell>
        </row>
        <row r="12920">
          <cell r="D12920" t="str">
            <v>GENCASA LAM SƠN</v>
          </cell>
          <cell r="M12920" t="str">
            <v>﻿Đang hoạt động</v>
          </cell>
          <cell r="N12920">
            <v>42793</v>
          </cell>
          <cell r="Q12920">
            <v>1</v>
          </cell>
          <cell r="T12920">
            <v>0</v>
          </cell>
          <cell r="U12920">
            <v>0</v>
          </cell>
          <cell r="V12920">
            <v>0</v>
          </cell>
        </row>
        <row r="12921">
          <cell r="D12921" t="str">
            <v>EIB MIỀN BẮC 1</v>
          </cell>
          <cell r="M12921" t="str">
            <v>﻿Đang hoạt động</v>
          </cell>
          <cell r="N12921">
            <v>42794</v>
          </cell>
          <cell r="Q12921">
            <v>0</v>
          </cell>
          <cell r="T12921">
            <v>0</v>
          </cell>
          <cell r="U12921">
            <v>0</v>
          </cell>
          <cell r="V12921">
            <v>0</v>
          </cell>
        </row>
        <row r="12922">
          <cell r="D12922" t="str">
            <v>GENCASA THANH HÓA</v>
          </cell>
          <cell r="M12922" t="str">
            <v>﻿Đang hoạt động</v>
          </cell>
          <cell r="N12922">
            <v>42793</v>
          </cell>
          <cell r="Q12922">
            <v>1</v>
          </cell>
          <cell r="T12922">
            <v>0</v>
          </cell>
          <cell r="U12922">
            <v>0</v>
          </cell>
          <cell r="V12922">
            <v>0</v>
          </cell>
        </row>
        <row r="12923">
          <cell r="D12923" t="str">
            <v>GENCASA HÀ TĨNH</v>
          </cell>
          <cell r="M12923" t="str">
            <v>﻿Đang hoạt động</v>
          </cell>
          <cell r="N12923">
            <v>42791</v>
          </cell>
          <cell r="Q12923">
            <v>1</v>
          </cell>
          <cell r="T12923">
            <v>0</v>
          </cell>
          <cell r="U12923">
            <v>0</v>
          </cell>
          <cell r="V12923">
            <v>0</v>
          </cell>
        </row>
        <row r="12924">
          <cell r="D12924" t="str">
            <v>GENCASA BẾN TRE</v>
          </cell>
          <cell r="M12924" t="str">
            <v>﻿Đang hoạt động</v>
          </cell>
          <cell r="N12924">
            <v>42790</v>
          </cell>
          <cell r="Q12924">
            <v>1</v>
          </cell>
          <cell r="T12924">
            <v>0</v>
          </cell>
          <cell r="U12924">
            <v>0</v>
          </cell>
          <cell r="V12924">
            <v>0</v>
          </cell>
        </row>
        <row r="12925">
          <cell r="D12925" t="str">
            <v>GENCASA THANH HÓA</v>
          </cell>
          <cell r="M12925" t="str">
            <v>﻿Đang hoạt động</v>
          </cell>
          <cell r="N12925">
            <v>42793</v>
          </cell>
          <cell r="Q12925">
            <v>1</v>
          </cell>
          <cell r="T12925">
            <v>0</v>
          </cell>
          <cell r="U12925">
            <v>0</v>
          </cell>
          <cell r="V12925">
            <v>0</v>
          </cell>
        </row>
        <row r="12926">
          <cell r="D12926" t="str">
            <v>GENCASA HÀ TĨNH</v>
          </cell>
          <cell r="M12926" t="str">
            <v>﻿Đang hoạt động</v>
          </cell>
          <cell r="N12926">
            <v>42791</v>
          </cell>
          <cell r="Q12926">
            <v>1</v>
          </cell>
          <cell r="T12926">
            <v>0</v>
          </cell>
          <cell r="U12926">
            <v>0</v>
          </cell>
          <cell r="V12926">
            <v>0</v>
          </cell>
        </row>
        <row r="12927">
          <cell r="D12927" t="str">
            <v>BAB HN</v>
          </cell>
          <cell r="M12927" t="str">
            <v>﻿Đang hoạt động</v>
          </cell>
          <cell r="N12927">
            <v>42794</v>
          </cell>
          <cell r="Q12927">
            <v>0</v>
          </cell>
          <cell r="T12927">
            <v>0</v>
          </cell>
          <cell r="U12927">
            <v>0</v>
          </cell>
          <cell r="V12927">
            <v>0</v>
          </cell>
        </row>
        <row r="12928">
          <cell r="D12928" t="str">
            <v>EIB MIỀN BẮC 1</v>
          </cell>
          <cell r="M12928" t="str">
            <v>﻿Đang hoạt động</v>
          </cell>
          <cell r="N12928">
            <v>42794</v>
          </cell>
          <cell r="Q12928">
            <v>0</v>
          </cell>
          <cell r="T12928">
            <v>0</v>
          </cell>
          <cell r="U12928">
            <v>0</v>
          </cell>
          <cell r="V12928">
            <v>0</v>
          </cell>
        </row>
        <row r="12929">
          <cell r="D12929" t="str">
            <v>GENCASA HÀ TĨNH</v>
          </cell>
          <cell r="M12929" t="str">
            <v>﻿Đang hoạt động</v>
          </cell>
          <cell r="N12929">
            <v>42791</v>
          </cell>
          <cell r="Q12929">
            <v>1</v>
          </cell>
          <cell r="T12929">
            <v>0</v>
          </cell>
          <cell r="U12929">
            <v>0</v>
          </cell>
          <cell r="V12929">
            <v>0</v>
          </cell>
        </row>
        <row r="12930">
          <cell r="D12930" t="str">
            <v>REDBULL</v>
          </cell>
          <cell r="M12930" t="str">
            <v>﻿Đang hoạt động</v>
          </cell>
          <cell r="N12930">
            <v>42793</v>
          </cell>
          <cell r="Q12930">
            <v>1</v>
          </cell>
          <cell r="T12930">
            <v>0</v>
          </cell>
          <cell r="U12930">
            <v>0</v>
          </cell>
          <cell r="V12930">
            <v>0</v>
          </cell>
        </row>
        <row r="12931">
          <cell r="D12931" t="str">
            <v>GENCASA HÀ TĨNH</v>
          </cell>
          <cell r="M12931" t="str">
            <v>﻿Đang hoạt động</v>
          </cell>
          <cell r="N12931">
            <v>42791</v>
          </cell>
          <cell r="Q12931">
            <v>1</v>
          </cell>
          <cell r="T12931">
            <v>0</v>
          </cell>
          <cell r="U12931">
            <v>0</v>
          </cell>
          <cell r="V12931">
            <v>0</v>
          </cell>
        </row>
        <row r="12932">
          <cell r="D12932" t="str">
            <v>VICTORY</v>
          </cell>
          <cell r="M12932" t="str">
            <v>﻿Đang hoạt động</v>
          </cell>
          <cell r="N12932">
            <v>42793</v>
          </cell>
          <cell r="Q12932">
            <v>1</v>
          </cell>
          <cell r="T12932">
            <v>0</v>
          </cell>
          <cell r="U12932">
            <v>0</v>
          </cell>
          <cell r="V12932">
            <v>0</v>
          </cell>
        </row>
        <row r="12933">
          <cell r="D12933" t="str">
            <v>GREEN DRAGON</v>
          </cell>
          <cell r="M12933" t="str">
            <v>﻿Đang hoạt động</v>
          </cell>
          <cell r="N12933">
            <v>42793</v>
          </cell>
          <cell r="Q12933">
            <v>1</v>
          </cell>
          <cell r="T12933">
            <v>0</v>
          </cell>
          <cell r="U12933">
            <v>0</v>
          </cell>
          <cell r="V12933">
            <v>0</v>
          </cell>
        </row>
        <row r="12934">
          <cell r="D12934" t="str">
            <v>VICTORY</v>
          </cell>
          <cell r="M12934" t="str">
            <v>﻿Đang hoạt động</v>
          </cell>
          <cell r="N12934">
            <v>42793</v>
          </cell>
          <cell r="Q12934">
            <v>1</v>
          </cell>
          <cell r="T12934">
            <v>0</v>
          </cell>
          <cell r="U12934">
            <v>0</v>
          </cell>
          <cell r="V12934">
            <v>0</v>
          </cell>
        </row>
        <row r="12935">
          <cell r="D12935" t="str">
            <v>GENCASA HÀ TĨNH</v>
          </cell>
          <cell r="M12935" t="str">
            <v>﻿Đang hoạt động</v>
          </cell>
          <cell r="N12935">
            <v>42791</v>
          </cell>
          <cell r="Q12935">
            <v>1</v>
          </cell>
          <cell r="T12935">
            <v>0</v>
          </cell>
          <cell r="U12935">
            <v>0</v>
          </cell>
          <cell r="V12935">
            <v>0</v>
          </cell>
        </row>
        <row r="12936">
          <cell r="D12936" t="str">
            <v>GENCASA HÀ TĨNH</v>
          </cell>
          <cell r="M12936" t="str">
            <v>﻿Đang hoạt động</v>
          </cell>
          <cell r="N12936">
            <v>42791</v>
          </cell>
          <cell r="Q12936">
            <v>1</v>
          </cell>
          <cell r="T12936">
            <v>0</v>
          </cell>
          <cell r="U12936">
            <v>0</v>
          </cell>
          <cell r="V12936">
            <v>0</v>
          </cell>
        </row>
        <row r="12937">
          <cell r="D12937" t="str">
            <v>GENCASA HÀ TĨNH</v>
          </cell>
          <cell r="M12937" t="str">
            <v>﻿Đang hoạt động</v>
          </cell>
          <cell r="N12937">
            <v>42791</v>
          </cell>
          <cell r="Q12937">
            <v>1</v>
          </cell>
          <cell r="T12937">
            <v>0</v>
          </cell>
          <cell r="U12937">
            <v>0</v>
          </cell>
          <cell r="V12937">
            <v>0</v>
          </cell>
        </row>
        <row r="12938">
          <cell r="D12938" t="str">
            <v>THE KEY</v>
          </cell>
          <cell r="M12938" t="str">
            <v>﻿Đang hoạt động</v>
          </cell>
          <cell r="N12938">
            <v>42790</v>
          </cell>
          <cell r="Q12938">
            <v>1</v>
          </cell>
          <cell r="T12938">
            <v>0</v>
          </cell>
          <cell r="U12938">
            <v>0</v>
          </cell>
          <cell r="V12938">
            <v>0</v>
          </cell>
        </row>
        <row r="12939">
          <cell r="D12939" t="str">
            <v>GENCASA THANH HÓA</v>
          </cell>
          <cell r="M12939" t="str">
            <v>﻿Đang hoạt động</v>
          </cell>
          <cell r="N12939">
            <v>42793</v>
          </cell>
          <cell r="Q12939">
            <v>1</v>
          </cell>
          <cell r="T12939">
            <v>0</v>
          </cell>
          <cell r="U12939">
            <v>0</v>
          </cell>
          <cell r="V12939">
            <v>0</v>
          </cell>
        </row>
        <row r="12940">
          <cell r="D12940" t="str">
            <v>GENCASA THANH HÓA</v>
          </cell>
          <cell r="M12940" t="str">
            <v>﻿Đang hoạt động</v>
          </cell>
          <cell r="N12940">
            <v>42793</v>
          </cell>
          <cell r="Q12940">
            <v>1</v>
          </cell>
          <cell r="T12940">
            <v>0</v>
          </cell>
          <cell r="U12940">
            <v>0</v>
          </cell>
          <cell r="V12940">
            <v>0</v>
          </cell>
        </row>
        <row r="12941">
          <cell r="D12941" t="str">
            <v>REDBULL</v>
          </cell>
          <cell r="M12941" t="str">
            <v>﻿Đang hoạt động</v>
          </cell>
          <cell r="N12941">
            <v>42791</v>
          </cell>
          <cell r="Q12941">
            <v>0</v>
          </cell>
          <cell r="T12941">
            <v>0</v>
          </cell>
          <cell r="U12941">
            <v>1</v>
          </cell>
          <cell r="V12941">
            <v>0</v>
          </cell>
        </row>
        <row r="12942">
          <cell r="D12942" t="str">
            <v>PATHFINDER</v>
          </cell>
          <cell r="M12942" t="str">
            <v>﻿Đang hoạt động</v>
          </cell>
          <cell r="N12942">
            <v>42793</v>
          </cell>
          <cell r="Q12942">
            <v>0</v>
          </cell>
          <cell r="T12942">
            <v>0</v>
          </cell>
          <cell r="U12942">
            <v>1</v>
          </cell>
          <cell r="V12942">
            <v>0</v>
          </cell>
        </row>
        <row r="12943">
          <cell r="D12943" t="str">
            <v>THIÊN SƠN</v>
          </cell>
          <cell r="M12943" t="str">
            <v>﻿Đang hoạt động</v>
          </cell>
          <cell r="N12943">
            <v>42794</v>
          </cell>
          <cell r="Q12943">
            <v>1</v>
          </cell>
          <cell r="T12943">
            <v>0</v>
          </cell>
          <cell r="U12943">
            <v>0</v>
          </cell>
          <cell r="V12943">
            <v>0</v>
          </cell>
        </row>
        <row r="12944">
          <cell r="D12944" t="str">
            <v>THIÊN SƠN</v>
          </cell>
          <cell r="M12944" t="str">
            <v>﻿Đang hoạt động</v>
          </cell>
          <cell r="N12944">
            <v>42794</v>
          </cell>
          <cell r="Q12944">
            <v>1</v>
          </cell>
          <cell r="T12944">
            <v>0</v>
          </cell>
          <cell r="U12944">
            <v>0</v>
          </cell>
          <cell r="V12944">
            <v>0</v>
          </cell>
        </row>
        <row r="12945">
          <cell r="D12945" t="str">
            <v>ĐẮK NÔNG</v>
          </cell>
          <cell r="M12945" t="str">
            <v>﻿Đang hoạt động</v>
          </cell>
          <cell r="N12945">
            <v>42794</v>
          </cell>
          <cell r="Q12945">
            <v>1</v>
          </cell>
          <cell r="T12945">
            <v>0</v>
          </cell>
          <cell r="U12945">
            <v>0</v>
          </cell>
          <cell r="V12945">
            <v>0</v>
          </cell>
        </row>
        <row r="12946">
          <cell r="D12946" t="str">
            <v>THIÊN SƠN</v>
          </cell>
          <cell r="M12946" t="str">
            <v>﻿Đang hoạt động</v>
          </cell>
          <cell r="N12946">
            <v>42794</v>
          </cell>
          <cell r="Q12946">
            <v>1</v>
          </cell>
          <cell r="T12946">
            <v>0</v>
          </cell>
          <cell r="U12946">
            <v>0</v>
          </cell>
          <cell r="V12946">
            <v>0</v>
          </cell>
        </row>
        <row r="12947">
          <cell r="D12947" t="str">
            <v>ĐẮK NÔNG</v>
          </cell>
          <cell r="M12947" t="str">
            <v>﻿Đang hoạt động</v>
          </cell>
          <cell r="N12947">
            <v>42794</v>
          </cell>
          <cell r="Q12947">
            <v>1</v>
          </cell>
          <cell r="T12947">
            <v>0</v>
          </cell>
          <cell r="U12947">
            <v>0</v>
          </cell>
          <cell r="V12947">
            <v>0</v>
          </cell>
        </row>
        <row r="12948">
          <cell r="D12948" t="str">
            <v>ĐẮK NÔNG</v>
          </cell>
          <cell r="M12948" t="str">
            <v>﻿Đang hoạt động</v>
          </cell>
          <cell r="N12948">
            <v>42794</v>
          </cell>
          <cell r="Q12948">
            <v>1</v>
          </cell>
          <cell r="T12948">
            <v>0</v>
          </cell>
          <cell r="U12948">
            <v>0</v>
          </cell>
          <cell r="V12948">
            <v>0</v>
          </cell>
        </row>
        <row r="12949">
          <cell r="D12949" t="str">
            <v>ĐẮK NÔNG</v>
          </cell>
          <cell r="M12949" t="str">
            <v>﻿Đang hoạt động</v>
          </cell>
          <cell r="N12949">
            <v>42794</v>
          </cell>
          <cell r="Q12949">
            <v>1</v>
          </cell>
          <cell r="T12949">
            <v>0</v>
          </cell>
          <cell r="U12949">
            <v>0</v>
          </cell>
          <cell r="V12949">
            <v>0</v>
          </cell>
        </row>
        <row r="12950">
          <cell r="D12950" t="str">
            <v>GENCASA LONG BIÊN</v>
          </cell>
          <cell r="M12950" t="str">
            <v>﻿Đang hoạt động</v>
          </cell>
          <cell r="N12950">
            <v>42794</v>
          </cell>
          <cell r="Q12950">
            <v>1</v>
          </cell>
          <cell r="T12950">
            <v>0</v>
          </cell>
          <cell r="U12950">
            <v>0</v>
          </cell>
          <cell r="V12950">
            <v>0</v>
          </cell>
        </row>
        <row r="12951">
          <cell r="D12951" t="str">
            <v>GENCASA HÀ TĨNH</v>
          </cell>
          <cell r="M12951" t="str">
            <v>﻿Đang hoạt động</v>
          </cell>
          <cell r="N12951">
            <v>42791</v>
          </cell>
          <cell r="Q12951">
            <v>0</v>
          </cell>
          <cell r="T12951">
            <v>0</v>
          </cell>
          <cell r="U12951">
            <v>1</v>
          </cell>
          <cell r="V12951">
            <v>0</v>
          </cell>
        </row>
        <row r="12952">
          <cell r="D12952" t="str">
            <v>THIÊN SƠN</v>
          </cell>
          <cell r="M12952" t="str">
            <v>﻿Đang hoạt động</v>
          </cell>
          <cell r="N12952">
            <v>42794</v>
          </cell>
          <cell r="Q12952">
            <v>1</v>
          </cell>
          <cell r="T12952">
            <v>0</v>
          </cell>
          <cell r="U12952">
            <v>0</v>
          </cell>
          <cell r="V12952">
            <v>0</v>
          </cell>
        </row>
        <row r="12953">
          <cell r="D12953" t="str">
            <v>ĐẮK NÔNG</v>
          </cell>
          <cell r="M12953" t="str">
            <v>﻿Đang hoạt động</v>
          </cell>
          <cell r="N12953">
            <v>42794</v>
          </cell>
          <cell r="Q12953">
            <v>1</v>
          </cell>
          <cell r="T12953">
            <v>0</v>
          </cell>
          <cell r="U12953">
            <v>0</v>
          </cell>
          <cell r="V12953">
            <v>0</v>
          </cell>
        </row>
        <row r="12954">
          <cell r="D12954" t="str">
            <v>GENCASA HÀ TĨNH</v>
          </cell>
          <cell r="M12954" t="str">
            <v>﻿Đang hoạt động</v>
          </cell>
          <cell r="N12954">
            <v>42793</v>
          </cell>
          <cell r="Q12954">
            <v>0</v>
          </cell>
          <cell r="T12954">
            <v>0</v>
          </cell>
          <cell r="U12954">
            <v>0</v>
          </cell>
          <cell r="V12954">
            <v>1</v>
          </cell>
        </row>
        <row r="12955">
          <cell r="D12955" t="str">
            <v>ĐẮK NÔNG</v>
          </cell>
          <cell r="M12955" t="str">
            <v>﻿Đang hoạt động</v>
          </cell>
          <cell r="N12955">
            <v>42794</v>
          </cell>
          <cell r="Q12955">
            <v>1</v>
          </cell>
          <cell r="T12955">
            <v>0</v>
          </cell>
          <cell r="U12955">
            <v>0</v>
          </cell>
          <cell r="V12955">
            <v>0</v>
          </cell>
        </row>
        <row r="12956">
          <cell r="D12956" t="str">
            <v>GENCASA HÀ TĨNH</v>
          </cell>
          <cell r="M12956" t="str">
            <v>﻿Đang hoạt động</v>
          </cell>
          <cell r="N12956">
            <v>42791</v>
          </cell>
          <cell r="Q12956">
            <v>0</v>
          </cell>
          <cell r="T12956">
            <v>0</v>
          </cell>
          <cell r="U12956">
            <v>1</v>
          </cell>
          <cell r="V12956">
            <v>0</v>
          </cell>
        </row>
        <row r="12957">
          <cell r="D12957" t="str">
            <v>ĐẮK NÔNG</v>
          </cell>
          <cell r="M12957" t="str">
            <v>﻿Đang hoạt động</v>
          </cell>
          <cell r="N12957">
            <v>42794</v>
          </cell>
          <cell r="Q12957">
            <v>1</v>
          </cell>
          <cell r="T12957">
            <v>0</v>
          </cell>
          <cell r="U12957">
            <v>0</v>
          </cell>
          <cell r="V12957">
            <v>0</v>
          </cell>
        </row>
        <row r="12958">
          <cell r="D12958" t="str">
            <v>ĐẮK NÔNG</v>
          </cell>
          <cell r="M12958" t="str">
            <v>﻿Đang hoạt động</v>
          </cell>
          <cell r="N12958">
            <v>42794</v>
          </cell>
          <cell r="Q12958">
            <v>1</v>
          </cell>
          <cell r="T12958">
            <v>0</v>
          </cell>
          <cell r="U12958">
            <v>0</v>
          </cell>
          <cell r="V12958">
            <v>0</v>
          </cell>
        </row>
        <row r="12959">
          <cell r="D12959" t="str">
            <v>GENCASA LẠNG SƠN</v>
          </cell>
          <cell r="M12959" t="str">
            <v>﻿Đang hoạt động</v>
          </cell>
          <cell r="N12959">
            <v>42794</v>
          </cell>
          <cell r="Q12959">
            <v>1</v>
          </cell>
          <cell r="T12959">
            <v>0</v>
          </cell>
          <cell r="U12959">
            <v>0</v>
          </cell>
          <cell r="V12959">
            <v>0</v>
          </cell>
        </row>
        <row r="12960">
          <cell r="D12960" t="str">
            <v>GENCASA HÀ TĨNH</v>
          </cell>
          <cell r="M12960" t="str">
            <v>﻿Đang hoạt động</v>
          </cell>
          <cell r="N12960">
            <v>42791</v>
          </cell>
          <cell r="Q12960">
            <v>0</v>
          </cell>
          <cell r="T12960">
            <v>0</v>
          </cell>
          <cell r="U12960">
            <v>1</v>
          </cell>
          <cell r="V12960">
            <v>0</v>
          </cell>
        </row>
        <row r="12961">
          <cell r="D12961" t="str">
            <v>GENCASA LẠNG SƠN</v>
          </cell>
          <cell r="M12961" t="str">
            <v>﻿Đang hoạt động</v>
          </cell>
          <cell r="N12961">
            <v>42794</v>
          </cell>
          <cell r="Q12961">
            <v>1</v>
          </cell>
          <cell r="T12961">
            <v>0</v>
          </cell>
          <cell r="U12961">
            <v>0</v>
          </cell>
          <cell r="V12961">
            <v>0</v>
          </cell>
        </row>
        <row r="12962">
          <cell r="D12962" t="str">
            <v>GENCASA LẠNG SƠN</v>
          </cell>
          <cell r="M12962" t="str">
            <v>﻿Đang hoạt động</v>
          </cell>
          <cell r="N12962">
            <v>42794</v>
          </cell>
          <cell r="Q12962">
            <v>1</v>
          </cell>
          <cell r="T12962">
            <v>0</v>
          </cell>
          <cell r="U12962">
            <v>0</v>
          </cell>
          <cell r="V12962">
            <v>0</v>
          </cell>
        </row>
        <row r="12963">
          <cell r="D12963" t="str">
            <v>GENCASA LẠNG SƠN</v>
          </cell>
          <cell r="M12963" t="str">
            <v>﻿Đang hoạt động</v>
          </cell>
          <cell r="N12963">
            <v>42794</v>
          </cell>
          <cell r="Q12963">
            <v>1</v>
          </cell>
          <cell r="T12963">
            <v>0</v>
          </cell>
          <cell r="U12963">
            <v>0</v>
          </cell>
          <cell r="V12963">
            <v>0</v>
          </cell>
        </row>
        <row r="12964">
          <cell r="D12964" t="str">
            <v>GENCASA LẠNG SƠN</v>
          </cell>
          <cell r="M12964" t="str">
            <v>﻿Đang hoạt động</v>
          </cell>
          <cell r="N12964">
            <v>42794</v>
          </cell>
          <cell r="Q12964">
            <v>1</v>
          </cell>
          <cell r="T12964">
            <v>0</v>
          </cell>
          <cell r="U12964">
            <v>0</v>
          </cell>
          <cell r="V12964">
            <v>0</v>
          </cell>
        </row>
        <row r="12965">
          <cell r="D12965" t="str">
            <v>GENCASA LẠNG SƠN</v>
          </cell>
          <cell r="M12965" t="str">
            <v>﻿Đang hoạt động</v>
          </cell>
          <cell r="N12965">
            <v>42794</v>
          </cell>
          <cell r="Q12965">
            <v>1</v>
          </cell>
          <cell r="T12965">
            <v>0</v>
          </cell>
          <cell r="U12965">
            <v>0</v>
          </cell>
          <cell r="V12965">
            <v>0</v>
          </cell>
        </row>
        <row r="12966">
          <cell r="D12966" t="str">
            <v>ĐẮK NÔNG</v>
          </cell>
          <cell r="M12966" t="str">
            <v>﻿Đang hoạt động</v>
          </cell>
          <cell r="N12966">
            <v>42794</v>
          </cell>
          <cell r="Q12966">
            <v>1</v>
          </cell>
          <cell r="T12966">
            <v>0</v>
          </cell>
          <cell r="U12966">
            <v>0</v>
          </cell>
          <cell r="V12966">
            <v>0</v>
          </cell>
        </row>
        <row r="12967">
          <cell r="D12967" t="str">
            <v>GENCASA LẠNG SƠN</v>
          </cell>
          <cell r="M12967" t="str">
            <v>﻿Đang hoạt động</v>
          </cell>
          <cell r="N12967">
            <v>42794</v>
          </cell>
          <cell r="Q12967">
            <v>1</v>
          </cell>
          <cell r="T12967">
            <v>0</v>
          </cell>
          <cell r="U12967">
            <v>0</v>
          </cell>
          <cell r="V12967">
            <v>0</v>
          </cell>
        </row>
        <row r="12968">
          <cell r="D12968" t="str">
            <v>GENCASA LẠNG SƠN</v>
          </cell>
          <cell r="M12968" t="str">
            <v>﻿Đang hoạt động</v>
          </cell>
          <cell r="N12968">
            <v>42794</v>
          </cell>
          <cell r="Q12968">
            <v>1</v>
          </cell>
          <cell r="T12968">
            <v>0</v>
          </cell>
          <cell r="U12968">
            <v>0</v>
          </cell>
          <cell r="V12968">
            <v>0</v>
          </cell>
        </row>
        <row r="12969">
          <cell r="D12969" t="str">
            <v>GENCASA LONG BIÊN</v>
          </cell>
          <cell r="M12969" t="str">
            <v>﻿Đang hoạt động</v>
          </cell>
          <cell r="N12969">
            <v>42794</v>
          </cell>
          <cell r="Q12969">
            <v>1</v>
          </cell>
          <cell r="T12969">
            <v>0</v>
          </cell>
          <cell r="U12969">
            <v>0</v>
          </cell>
          <cell r="V12969">
            <v>0</v>
          </cell>
        </row>
        <row r="12970">
          <cell r="D12970" t="str">
            <v>GENCASA LẠNG SƠN</v>
          </cell>
          <cell r="M12970" t="str">
            <v>﻿Đang hoạt động</v>
          </cell>
          <cell r="N12970">
            <v>42794</v>
          </cell>
          <cell r="Q12970">
            <v>1</v>
          </cell>
          <cell r="T12970">
            <v>0</v>
          </cell>
          <cell r="U12970">
            <v>0</v>
          </cell>
          <cell r="V12970">
            <v>0</v>
          </cell>
        </row>
        <row r="12971">
          <cell r="D12971" t="str">
            <v>GENCASA LONG BIÊN</v>
          </cell>
          <cell r="M12971" t="str">
            <v>﻿Đang hoạt động</v>
          </cell>
          <cell r="N12971">
            <v>42794</v>
          </cell>
          <cell r="Q12971">
            <v>1</v>
          </cell>
          <cell r="T12971">
            <v>0</v>
          </cell>
          <cell r="U12971">
            <v>0</v>
          </cell>
          <cell r="V12971">
            <v>0</v>
          </cell>
        </row>
        <row r="12972">
          <cell r="D12972" t="str">
            <v>ĐẮK NÔNG</v>
          </cell>
          <cell r="M12972" t="str">
            <v>﻿Đang hoạt động</v>
          </cell>
          <cell r="N12972">
            <v>42794</v>
          </cell>
          <cell r="Q12972">
            <v>1</v>
          </cell>
          <cell r="T12972">
            <v>0</v>
          </cell>
          <cell r="U12972">
            <v>0</v>
          </cell>
          <cell r="V12972">
            <v>0</v>
          </cell>
        </row>
        <row r="12973">
          <cell r="D12973" t="str">
            <v>ĐẮK NÔNG</v>
          </cell>
          <cell r="M12973" t="str">
            <v>﻿Đang hoạt động</v>
          </cell>
          <cell r="N12973">
            <v>42794</v>
          </cell>
          <cell r="Q12973">
            <v>1</v>
          </cell>
          <cell r="T12973">
            <v>0</v>
          </cell>
          <cell r="U12973">
            <v>0</v>
          </cell>
          <cell r="V12973">
            <v>0</v>
          </cell>
        </row>
        <row r="12974">
          <cell r="D12974" t="str">
            <v>GENCASA LONG BIÊN</v>
          </cell>
          <cell r="M12974" t="str">
            <v>﻿Đang hoạt động</v>
          </cell>
          <cell r="N12974">
            <v>42794</v>
          </cell>
          <cell r="Q12974">
            <v>1</v>
          </cell>
          <cell r="T12974">
            <v>0</v>
          </cell>
          <cell r="U12974">
            <v>0</v>
          </cell>
          <cell r="V12974">
            <v>0</v>
          </cell>
        </row>
        <row r="12975">
          <cell r="D12975" t="str">
            <v>ĐẮK NÔNG</v>
          </cell>
          <cell r="M12975" t="str">
            <v>﻿Đang hoạt động</v>
          </cell>
          <cell r="N12975">
            <v>42794</v>
          </cell>
          <cell r="Q12975">
            <v>1</v>
          </cell>
          <cell r="T12975">
            <v>0</v>
          </cell>
          <cell r="U12975">
            <v>0</v>
          </cell>
          <cell r="V12975">
            <v>0</v>
          </cell>
        </row>
        <row r="12976">
          <cell r="D12976" t="str">
            <v>GENCASA LONG BIÊN</v>
          </cell>
          <cell r="M12976" t="str">
            <v>﻿Đang hoạt động</v>
          </cell>
          <cell r="N12976">
            <v>42794</v>
          </cell>
          <cell r="Q12976">
            <v>1</v>
          </cell>
          <cell r="T12976">
            <v>0</v>
          </cell>
          <cell r="U12976">
            <v>0</v>
          </cell>
          <cell r="V12976">
            <v>0</v>
          </cell>
        </row>
        <row r="12977">
          <cell r="D12977" t="str">
            <v>GENCASA LONG BIÊN</v>
          </cell>
          <cell r="M12977" t="str">
            <v>﻿Đang hoạt động</v>
          </cell>
          <cell r="N12977">
            <v>42794</v>
          </cell>
          <cell r="Q12977">
            <v>1</v>
          </cell>
          <cell r="T12977">
            <v>0</v>
          </cell>
          <cell r="U12977">
            <v>0</v>
          </cell>
          <cell r="V12977">
            <v>0</v>
          </cell>
        </row>
        <row r="12978">
          <cell r="D12978" t="str">
            <v>GENCASA LONG BIÊN</v>
          </cell>
          <cell r="M12978" t="str">
            <v>﻿Đang hoạt động</v>
          </cell>
          <cell r="N12978">
            <v>42794</v>
          </cell>
          <cell r="Q12978">
            <v>1</v>
          </cell>
          <cell r="T12978">
            <v>0</v>
          </cell>
          <cell r="U12978">
            <v>0</v>
          </cell>
          <cell r="V12978">
            <v>0</v>
          </cell>
        </row>
        <row r="12979">
          <cell r="D12979" t="str">
            <v>GENCASA LẠNG SƠN</v>
          </cell>
          <cell r="M12979" t="str">
            <v>﻿Đang hoạt động</v>
          </cell>
          <cell r="N12979">
            <v>42794</v>
          </cell>
          <cell r="Q12979">
            <v>0</v>
          </cell>
          <cell r="T12979">
            <v>0</v>
          </cell>
          <cell r="U12979">
            <v>1</v>
          </cell>
          <cell r="V12979">
            <v>0</v>
          </cell>
        </row>
        <row r="12980">
          <cell r="D12980" t="str">
            <v>ĐẮK NÔNG</v>
          </cell>
          <cell r="M12980" t="str">
            <v>﻿Đang hoạt động</v>
          </cell>
          <cell r="N12980">
            <v>42794</v>
          </cell>
          <cell r="Q12980">
            <v>1</v>
          </cell>
          <cell r="T12980">
            <v>0</v>
          </cell>
          <cell r="U12980">
            <v>0</v>
          </cell>
          <cell r="V12980">
            <v>0</v>
          </cell>
        </row>
        <row r="12981">
          <cell r="D12981" t="str">
            <v>TCB SOUTH 1</v>
          </cell>
          <cell r="M12981" t="str">
            <v>﻿Đang hoạt động</v>
          </cell>
          <cell r="N12981">
            <v>42794</v>
          </cell>
          <cell r="Q12981">
            <v>0</v>
          </cell>
          <cell r="T12981">
            <v>0</v>
          </cell>
          <cell r="U12981">
            <v>0</v>
          </cell>
          <cell r="V12981">
            <v>0</v>
          </cell>
        </row>
        <row r="12982">
          <cell r="D12982" t="str">
            <v>ĐẮK NÔNG</v>
          </cell>
          <cell r="M12982" t="str">
            <v>﻿Đang hoạt động</v>
          </cell>
          <cell r="N12982">
            <v>42794</v>
          </cell>
          <cell r="Q12982">
            <v>1</v>
          </cell>
          <cell r="T12982">
            <v>0</v>
          </cell>
          <cell r="U12982">
            <v>0</v>
          </cell>
          <cell r="V12982">
            <v>0</v>
          </cell>
        </row>
        <row r="12983">
          <cell r="D12983" t="str">
            <v>DANANG1</v>
          </cell>
          <cell r="M12983" t="str">
            <v>﻿Đang hoạt động</v>
          </cell>
          <cell r="N12983">
            <v>42794</v>
          </cell>
          <cell r="Q12983">
            <v>1</v>
          </cell>
          <cell r="T12983">
            <v>0</v>
          </cell>
          <cell r="U12983">
            <v>0</v>
          </cell>
          <cell r="V12983">
            <v>0</v>
          </cell>
        </row>
        <row r="12984">
          <cell r="D12984" t="str">
            <v>CÀ MAU</v>
          </cell>
          <cell r="M12984" t="str">
            <v>﻿Đang hoạt động</v>
          </cell>
          <cell r="N12984">
            <v>42790</v>
          </cell>
          <cell r="Q12984">
            <v>1</v>
          </cell>
          <cell r="T12984">
            <v>0</v>
          </cell>
          <cell r="U12984">
            <v>0</v>
          </cell>
          <cell r="V12984">
            <v>0</v>
          </cell>
        </row>
        <row r="12985">
          <cell r="D12985" t="str">
            <v>GENCASA ĐÀ NẴNG 1</v>
          </cell>
          <cell r="M12985" t="str">
            <v>﻿Đang hoạt động</v>
          </cell>
          <cell r="N12985">
            <v>42794</v>
          </cell>
          <cell r="Q12985">
            <v>1</v>
          </cell>
          <cell r="T12985">
            <v>0</v>
          </cell>
          <cell r="U12985">
            <v>0</v>
          </cell>
          <cell r="V12985">
            <v>0</v>
          </cell>
        </row>
        <row r="12986">
          <cell r="D12986" t="str">
            <v>DANANG1</v>
          </cell>
          <cell r="M12986" t="str">
            <v>﻿Đang hoạt động</v>
          </cell>
          <cell r="N12986">
            <v>42794</v>
          </cell>
          <cell r="Q12986">
            <v>1</v>
          </cell>
          <cell r="T12986">
            <v>0</v>
          </cell>
          <cell r="U12986">
            <v>0</v>
          </cell>
          <cell r="V12986">
            <v>0</v>
          </cell>
        </row>
        <row r="12987">
          <cell r="D12987" t="str">
            <v>TCB SOUTH 1</v>
          </cell>
          <cell r="M12987" t="str">
            <v>﻿Đang hoạt động</v>
          </cell>
          <cell r="N12987">
            <v>42794</v>
          </cell>
          <cell r="Q12987">
            <v>0</v>
          </cell>
          <cell r="T12987">
            <v>0</v>
          </cell>
          <cell r="U12987">
            <v>0</v>
          </cell>
          <cell r="V12987">
            <v>0</v>
          </cell>
        </row>
        <row r="12988">
          <cell r="D12988" t="str">
            <v>ĐẮK NÔNG</v>
          </cell>
          <cell r="M12988" t="str">
            <v>﻿Đang hoạt động</v>
          </cell>
          <cell r="N12988">
            <v>42794</v>
          </cell>
          <cell r="Q12988">
            <v>1</v>
          </cell>
          <cell r="T12988">
            <v>0</v>
          </cell>
          <cell r="U12988">
            <v>0</v>
          </cell>
          <cell r="V12988">
            <v>0</v>
          </cell>
        </row>
        <row r="12989">
          <cell r="D12989" t="str">
            <v>PHÚ YÊN</v>
          </cell>
          <cell r="M12989" t="str">
            <v>﻿Đang hoạt động</v>
          </cell>
          <cell r="N12989">
            <v>42788</v>
          </cell>
          <cell r="Q12989">
            <v>0</v>
          </cell>
          <cell r="T12989">
            <v>0</v>
          </cell>
          <cell r="U12989">
            <v>1</v>
          </cell>
          <cell r="V12989">
            <v>0</v>
          </cell>
        </row>
        <row r="12990">
          <cell r="D12990" t="str">
            <v>LUCKY CAT</v>
          </cell>
          <cell r="M12990" t="str">
            <v>﻿Đang hoạt động</v>
          </cell>
          <cell r="N12990">
            <v>42793</v>
          </cell>
          <cell r="Q12990">
            <v>1</v>
          </cell>
          <cell r="T12990">
            <v>0</v>
          </cell>
          <cell r="U12990">
            <v>0</v>
          </cell>
          <cell r="V12990">
            <v>0</v>
          </cell>
        </row>
        <row r="12991">
          <cell r="D12991" t="str">
            <v>EIB MIỀN NAM 2</v>
          </cell>
          <cell r="M12991" t="str">
            <v>﻿Đang hoạt động</v>
          </cell>
          <cell r="N12991">
            <v>42794</v>
          </cell>
          <cell r="Q12991">
            <v>0</v>
          </cell>
          <cell r="T12991">
            <v>0</v>
          </cell>
          <cell r="U12991">
            <v>0</v>
          </cell>
          <cell r="V12991">
            <v>0</v>
          </cell>
        </row>
        <row r="12992">
          <cell r="D12992" t="str">
            <v>TCB SOUTH 1</v>
          </cell>
          <cell r="M12992" t="str">
            <v>﻿Đang hoạt động</v>
          </cell>
          <cell r="N12992">
            <v>42794</v>
          </cell>
          <cell r="Q12992">
            <v>0</v>
          </cell>
          <cell r="T12992">
            <v>0</v>
          </cell>
          <cell r="U12992">
            <v>0</v>
          </cell>
          <cell r="V12992">
            <v>0</v>
          </cell>
        </row>
        <row r="12993">
          <cell r="D12993" t="str">
            <v>EIB MIỀN NAM 1</v>
          </cell>
          <cell r="M12993" t="str">
            <v>﻿Đang hoạt động</v>
          </cell>
          <cell r="N12993">
            <v>42794</v>
          </cell>
          <cell r="Q12993">
            <v>0</v>
          </cell>
          <cell r="T12993">
            <v>0</v>
          </cell>
          <cell r="U12993">
            <v>0</v>
          </cell>
          <cell r="V12993">
            <v>0</v>
          </cell>
        </row>
        <row r="12994">
          <cell r="D12994" t="str">
            <v>DANANG1</v>
          </cell>
          <cell r="M12994" t="str">
            <v>﻿Đang hoạt động</v>
          </cell>
          <cell r="N12994">
            <v>42794</v>
          </cell>
          <cell r="Q12994">
            <v>1</v>
          </cell>
          <cell r="T12994">
            <v>0</v>
          </cell>
          <cell r="U12994">
            <v>0</v>
          </cell>
          <cell r="V12994">
            <v>0</v>
          </cell>
        </row>
        <row r="12995">
          <cell r="D12995" t="str">
            <v>PHÚ YÊN</v>
          </cell>
          <cell r="M12995" t="str">
            <v>﻿Đang hoạt động</v>
          </cell>
          <cell r="N12995">
            <v>42788</v>
          </cell>
          <cell r="Q12995">
            <v>1</v>
          </cell>
          <cell r="T12995">
            <v>0</v>
          </cell>
          <cell r="U12995">
            <v>0</v>
          </cell>
          <cell r="V12995">
            <v>0</v>
          </cell>
        </row>
        <row r="12996">
          <cell r="D12996" t="str">
            <v>GENCASA TÂN PHÚ</v>
          </cell>
          <cell r="M12996" t="str">
            <v>﻿Đang hoạt động</v>
          </cell>
          <cell r="N12996">
            <v>42793</v>
          </cell>
          <cell r="Q12996">
            <v>1</v>
          </cell>
          <cell r="T12996">
            <v>0</v>
          </cell>
          <cell r="U12996">
            <v>0</v>
          </cell>
          <cell r="V12996">
            <v>0</v>
          </cell>
        </row>
        <row r="12997">
          <cell r="D12997" t="str">
            <v>LUCKY CAT</v>
          </cell>
          <cell r="M12997" t="str">
            <v>﻿Đang hoạt động</v>
          </cell>
          <cell r="N12997">
            <v>42793</v>
          </cell>
          <cell r="Q12997">
            <v>1</v>
          </cell>
          <cell r="T12997">
            <v>0</v>
          </cell>
          <cell r="U12997">
            <v>0</v>
          </cell>
          <cell r="V12997">
            <v>0</v>
          </cell>
        </row>
        <row r="12998">
          <cell r="D12998" t="str">
            <v>GENCASA ĐÀ NẴNG 1</v>
          </cell>
          <cell r="M12998" t="str">
            <v>﻿Đang hoạt động</v>
          </cell>
          <cell r="N12998">
            <v>42794</v>
          </cell>
          <cell r="Q12998">
            <v>1</v>
          </cell>
          <cell r="T12998">
            <v>0</v>
          </cell>
          <cell r="U12998">
            <v>0</v>
          </cell>
          <cell r="V12998">
            <v>0</v>
          </cell>
        </row>
        <row r="12999">
          <cell r="D12999" t="str">
            <v>GENCASA LAM SƠN</v>
          </cell>
          <cell r="M12999" t="str">
            <v>﻿Đang hoạt động</v>
          </cell>
          <cell r="N12999">
            <v>42793</v>
          </cell>
          <cell r="Q12999">
            <v>1</v>
          </cell>
          <cell r="T12999">
            <v>0</v>
          </cell>
          <cell r="U12999">
            <v>0</v>
          </cell>
          <cell r="V12999">
            <v>0</v>
          </cell>
        </row>
        <row r="13000">
          <cell r="D13000" t="str">
            <v>PHÚ YÊN</v>
          </cell>
          <cell r="M13000" t="str">
            <v>﻿Đang hoạt động</v>
          </cell>
          <cell r="N13000">
            <v>42788</v>
          </cell>
          <cell r="Q13000">
            <v>1</v>
          </cell>
          <cell r="T13000">
            <v>0</v>
          </cell>
          <cell r="U13000">
            <v>0</v>
          </cell>
          <cell r="V13000">
            <v>0</v>
          </cell>
        </row>
        <row r="13001">
          <cell r="D13001" t="str">
            <v>EIB MIỀN TRUNG 2</v>
          </cell>
          <cell r="M13001" t="str">
            <v>﻿Đang hoạt động</v>
          </cell>
          <cell r="N13001">
            <v>42794</v>
          </cell>
          <cell r="Q13001">
            <v>0</v>
          </cell>
          <cell r="T13001">
            <v>0</v>
          </cell>
          <cell r="U13001">
            <v>0</v>
          </cell>
          <cell r="V13001">
            <v>0</v>
          </cell>
        </row>
        <row r="13002">
          <cell r="D13002" t="str">
            <v>GENCASA ĐÀ NẴNG 1</v>
          </cell>
          <cell r="M13002" t="str">
            <v>﻿Đang hoạt động</v>
          </cell>
          <cell r="N13002">
            <v>42794</v>
          </cell>
          <cell r="Q13002">
            <v>1</v>
          </cell>
          <cell r="T13002">
            <v>0</v>
          </cell>
          <cell r="U13002">
            <v>0</v>
          </cell>
          <cell r="V13002">
            <v>0</v>
          </cell>
        </row>
        <row r="13003">
          <cell r="D13003" t="str">
            <v>CMG TP HCM</v>
          </cell>
          <cell r="M13003" t="str">
            <v>﻿Đang hoạt động</v>
          </cell>
          <cell r="N13003">
            <v>42794</v>
          </cell>
          <cell r="Q13003">
            <v>0</v>
          </cell>
          <cell r="T13003">
            <v>0</v>
          </cell>
          <cell r="U13003">
            <v>0</v>
          </cell>
          <cell r="V13003">
            <v>0</v>
          </cell>
        </row>
        <row r="13004">
          <cell r="D13004" t="str">
            <v>GENCASA ĐÀ NẴNG 1</v>
          </cell>
          <cell r="M13004" t="str">
            <v>﻿Đang hoạt động</v>
          </cell>
          <cell r="N13004">
            <v>42794</v>
          </cell>
          <cell r="Q13004">
            <v>1</v>
          </cell>
          <cell r="T13004">
            <v>0</v>
          </cell>
          <cell r="U13004">
            <v>0</v>
          </cell>
          <cell r="V13004">
            <v>0</v>
          </cell>
        </row>
        <row r="13005">
          <cell r="D13005" t="str">
            <v>PHÚ YÊN</v>
          </cell>
          <cell r="M13005" t="str">
            <v>﻿Đang hoạt động</v>
          </cell>
          <cell r="N13005">
            <v>42793</v>
          </cell>
          <cell r="Q13005">
            <v>1</v>
          </cell>
          <cell r="T13005">
            <v>0</v>
          </cell>
          <cell r="U13005">
            <v>0</v>
          </cell>
          <cell r="V13005">
            <v>0</v>
          </cell>
        </row>
        <row r="13006">
          <cell r="D13006" t="str">
            <v>PHÚ YÊN</v>
          </cell>
          <cell r="M13006" t="str">
            <v>﻿Đang hoạt động</v>
          </cell>
          <cell r="N13006">
            <v>42788</v>
          </cell>
          <cell r="Q13006">
            <v>1</v>
          </cell>
          <cell r="T13006">
            <v>0</v>
          </cell>
          <cell r="U13006">
            <v>0</v>
          </cell>
          <cell r="V13006">
            <v>0</v>
          </cell>
        </row>
        <row r="13007">
          <cell r="D13007" t="str">
            <v>PHÚ YÊN</v>
          </cell>
          <cell r="M13007" t="str">
            <v>﻿Đang hoạt động</v>
          </cell>
          <cell r="N13007">
            <v>42788</v>
          </cell>
          <cell r="Q13007">
            <v>1</v>
          </cell>
          <cell r="T13007">
            <v>0</v>
          </cell>
          <cell r="U13007">
            <v>0</v>
          </cell>
          <cell r="V13007">
            <v>0</v>
          </cell>
        </row>
        <row r="13008">
          <cell r="D13008" t="str">
            <v>GENCASA YÊN BÁI</v>
          </cell>
          <cell r="M13008" t="str">
            <v>﻿Đang hoạt động</v>
          </cell>
          <cell r="N13008">
            <v>42794</v>
          </cell>
          <cell r="Q13008">
            <v>1</v>
          </cell>
          <cell r="T13008">
            <v>0</v>
          </cell>
          <cell r="U13008">
            <v>0</v>
          </cell>
          <cell r="V13008">
            <v>0</v>
          </cell>
        </row>
        <row r="13009">
          <cell r="D13009" t="str">
            <v>GENCASA YÊN BÁI</v>
          </cell>
          <cell r="M13009" t="str">
            <v>﻿Đang hoạt động</v>
          </cell>
          <cell r="N13009">
            <v>42794</v>
          </cell>
          <cell r="Q13009">
            <v>1</v>
          </cell>
          <cell r="T13009">
            <v>0</v>
          </cell>
          <cell r="U13009">
            <v>0</v>
          </cell>
          <cell r="V13009">
            <v>0</v>
          </cell>
        </row>
        <row r="13010">
          <cell r="D13010" t="str">
            <v>GENCASA YÊN BÁI</v>
          </cell>
          <cell r="M13010" t="str">
            <v>﻿Đang hoạt động</v>
          </cell>
          <cell r="N13010">
            <v>42794</v>
          </cell>
          <cell r="Q13010">
            <v>1</v>
          </cell>
          <cell r="T13010">
            <v>0</v>
          </cell>
          <cell r="U13010">
            <v>0</v>
          </cell>
          <cell r="V13010">
            <v>0</v>
          </cell>
        </row>
        <row r="13011">
          <cell r="D13011" t="str">
            <v>GENCASA YÊN BÁI</v>
          </cell>
          <cell r="M13011" t="str">
            <v>﻿Đang hoạt động</v>
          </cell>
          <cell r="N13011">
            <v>42794</v>
          </cell>
          <cell r="Q13011">
            <v>1</v>
          </cell>
          <cell r="T13011">
            <v>0</v>
          </cell>
          <cell r="U13011">
            <v>0</v>
          </cell>
          <cell r="V13011">
            <v>0</v>
          </cell>
        </row>
        <row r="13012">
          <cell r="D13012" t="str">
            <v>GENCASA YÊN BÁI</v>
          </cell>
          <cell r="M13012" t="str">
            <v>﻿Đang hoạt động</v>
          </cell>
          <cell r="N13012">
            <v>42794</v>
          </cell>
          <cell r="Q13012">
            <v>1</v>
          </cell>
          <cell r="T13012">
            <v>0</v>
          </cell>
          <cell r="U13012">
            <v>0</v>
          </cell>
          <cell r="V13012">
            <v>0</v>
          </cell>
        </row>
        <row r="13013">
          <cell r="D13013" t="str">
            <v>GENCASA YÊN BÁI</v>
          </cell>
          <cell r="M13013" t="str">
            <v>﻿Đang hoạt động</v>
          </cell>
          <cell r="N13013">
            <v>42794</v>
          </cell>
          <cell r="Q13013">
            <v>1</v>
          </cell>
          <cell r="T13013">
            <v>0</v>
          </cell>
          <cell r="U13013">
            <v>0</v>
          </cell>
          <cell r="V13013">
            <v>0</v>
          </cell>
        </row>
        <row r="13014">
          <cell r="D13014" t="str">
            <v>GENCASA YÊN BÁI</v>
          </cell>
          <cell r="M13014" t="str">
            <v>﻿Đang hoạt động</v>
          </cell>
          <cell r="N13014">
            <v>42794</v>
          </cell>
          <cell r="Q13014">
            <v>1</v>
          </cell>
          <cell r="T13014">
            <v>0</v>
          </cell>
          <cell r="U13014">
            <v>0</v>
          </cell>
          <cell r="V13014">
            <v>0</v>
          </cell>
        </row>
        <row r="13015">
          <cell r="D13015" t="str">
            <v>GENCASA YÊN BÁI</v>
          </cell>
          <cell r="M13015" t="str">
            <v>﻿Đang hoạt động</v>
          </cell>
          <cell r="N13015">
            <v>42794</v>
          </cell>
          <cell r="Q13015">
            <v>1</v>
          </cell>
          <cell r="T13015">
            <v>0</v>
          </cell>
          <cell r="U13015">
            <v>0</v>
          </cell>
          <cell r="V13015">
            <v>0</v>
          </cell>
        </row>
        <row r="13016">
          <cell r="D13016" t="str">
            <v>GENCASA YÊN BÁI</v>
          </cell>
          <cell r="M13016" t="str">
            <v>﻿Đang hoạt động</v>
          </cell>
          <cell r="N13016">
            <v>42794</v>
          </cell>
          <cell r="Q13016">
            <v>1</v>
          </cell>
          <cell r="T13016">
            <v>0</v>
          </cell>
          <cell r="U13016">
            <v>0</v>
          </cell>
          <cell r="V13016">
            <v>0</v>
          </cell>
        </row>
        <row r="13017">
          <cell r="D13017" t="str">
            <v>ĐẮK NÔNG</v>
          </cell>
          <cell r="M13017" t="str">
            <v>﻿Đang hoạt động</v>
          </cell>
          <cell r="N13017">
            <v>42794</v>
          </cell>
          <cell r="Q13017">
            <v>0</v>
          </cell>
          <cell r="T13017">
            <v>0</v>
          </cell>
          <cell r="U13017">
            <v>1</v>
          </cell>
          <cell r="V13017">
            <v>0</v>
          </cell>
        </row>
        <row r="13018">
          <cell r="D13018" t="str">
            <v>GENCASA THÁI BÌNH</v>
          </cell>
          <cell r="M13018" t="str">
            <v>﻿Đang hoạt động</v>
          </cell>
          <cell r="N13018">
            <v>42794</v>
          </cell>
          <cell r="Q13018">
            <v>1</v>
          </cell>
          <cell r="T13018">
            <v>0</v>
          </cell>
          <cell r="U13018">
            <v>0</v>
          </cell>
          <cell r="V13018">
            <v>0</v>
          </cell>
        </row>
        <row r="13019">
          <cell r="D13019" t="str">
            <v>GENCASA THÁI BÌNH</v>
          </cell>
          <cell r="M13019" t="str">
            <v>﻿Đang hoạt động</v>
          </cell>
          <cell r="N13019">
            <v>42794</v>
          </cell>
          <cell r="Q13019">
            <v>1</v>
          </cell>
          <cell r="T13019">
            <v>0</v>
          </cell>
          <cell r="U13019">
            <v>0</v>
          </cell>
          <cell r="V13019">
            <v>0</v>
          </cell>
        </row>
        <row r="13020">
          <cell r="D13020" t="str">
            <v>GENCASA THÁI BÌNH</v>
          </cell>
          <cell r="M13020" t="str">
            <v>﻿Đang hoạt động</v>
          </cell>
          <cell r="N13020">
            <v>42794</v>
          </cell>
          <cell r="Q13020">
            <v>1</v>
          </cell>
          <cell r="T13020">
            <v>0</v>
          </cell>
          <cell r="U13020">
            <v>0</v>
          </cell>
          <cell r="V13020">
            <v>0</v>
          </cell>
        </row>
        <row r="13021">
          <cell r="D13021" t="str">
            <v>GENCASA THÁI BÌNH</v>
          </cell>
          <cell r="M13021" t="str">
            <v>﻿Đang hoạt động</v>
          </cell>
          <cell r="N13021">
            <v>42794</v>
          </cell>
          <cell r="Q13021">
            <v>1</v>
          </cell>
          <cell r="T13021">
            <v>0</v>
          </cell>
          <cell r="U13021">
            <v>0</v>
          </cell>
          <cell r="V13021">
            <v>0</v>
          </cell>
        </row>
        <row r="13022">
          <cell r="D13022" t="str">
            <v>GENCASA THÁI BÌNH</v>
          </cell>
          <cell r="M13022" t="str">
            <v>﻿Đang hoạt động</v>
          </cell>
          <cell r="N13022">
            <v>42794</v>
          </cell>
          <cell r="Q13022">
            <v>1</v>
          </cell>
          <cell r="T13022">
            <v>0</v>
          </cell>
          <cell r="U13022">
            <v>0</v>
          </cell>
          <cell r="V13022">
            <v>0</v>
          </cell>
        </row>
        <row r="13023">
          <cell r="D13023" t="str">
            <v>GENCASA THÁI BÌNH</v>
          </cell>
          <cell r="M13023" t="str">
            <v>﻿Đang hoạt động</v>
          </cell>
          <cell r="N13023">
            <v>42794</v>
          </cell>
          <cell r="Q13023">
            <v>1</v>
          </cell>
          <cell r="T13023">
            <v>0</v>
          </cell>
          <cell r="U13023">
            <v>0</v>
          </cell>
          <cell r="V13023">
            <v>0</v>
          </cell>
        </row>
        <row r="13024">
          <cell r="D13024" t="str">
            <v>GENCASA THÁI BÌNH</v>
          </cell>
          <cell r="M13024" t="str">
            <v>﻿Đang hoạt động</v>
          </cell>
          <cell r="N13024">
            <v>42794</v>
          </cell>
          <cell r="Q13024">
            <v>1</v>
          </cell>
          <cell r="T13024">
            <v>0</v>
          </cell>
          <cell r="U13024">
            <v>0</v>
          </cell>
          <cell r="V13024">
            <v>0</v>
          </cell>
        </row>
        <row r="13025">
          <cell r="D13025" t="str">
            <v>ĐỒNG THÁP</v>
          </cell>
          <cell r="M13025" t="str">
            <v>﻿Đang hoạt động</v>
          </cell>
          <cell r="N13025">
            <v>42794</v>
          </cell>
          <cell r="Q13025">
            <v>1</v>
          </cell>
          <cell r="T13025">
            <v>0</v>
          </cell>
          <cell r="U13025">
            <v>0</v>
          </cell>
          <cell r="V13025">
            <v>0</v>
          </cell>
        </row>
        <row r="13026">
          <cell r="D13026" t="str">
            <v>ĐỒNG THÁP</v>
          </cell>
          <cell r="M13026" t="str">
            <v>﻿Đang hoạt động</v>
          </cell>
          <cell r="N13026">
            <v>42794</v>
          </cell>
          <cell r="Q13026">
            <v>1</v>
          </cell>
          <cell r="T13026">
            <v>0</v>
          </cell>
          <cell r="U13026">
            <v>0</v>
          </cell>
          <cell r="V13026">
            <v>0</v>
          </cell>
        </row>
        <row r="13027">
          <cell r="D13027" t="str">
            <v>ĐỒNG THÁP</v>
          </cell>
          <cell r="M13027" t="str">
            <v>﻿Đang hoạt động</v>
          </cell>
          <cell r="N13027">
            <v>42794</v>
          </cell>
          <cell r="Q13027">
            <v>1</v>
          </cell>
          <cell r="T13027">
            <v>0</v>
          </cell>
          <cell r="U13027">
            <v>0</v>
          </cell>
          <cell r="V13027">
            <v>0</v>
          </cell>
        </row>
        <row r="13028">
          <cell r="D13028" t="str">
            <v>ĐỒNG THÁP</v>
          </cell>
          <cell r="M13028" t="str">
            <v>﻿Đang hoạt động</v>
          </cell>
          <cell r="N13028">
            <v>42794</v>
          </cell>
          <cell r="Q13028">
            <v>0</v>
          </cell>
          <cell r="T13028">
            <v>0</v>
          </cell>
          <cell r="U13028">
            <v>1</v>
          </cell>
          <cell r="V13028">
            <v>0</v>
          </cell>
        </row>
        <row r="13029">
          <cell r="D13029" t="str">
            <v>ĐỒNG THÁP</v>
          </cell>
          <cell r="M13029" t="str">
            <v>﻿Đang hoạt động</v>
          </cell>
          <cell r="N13029">
            <v>42794</v>
          </cell>
          <cell r="Q13029">
            <v>1</v>
          </cell>
          <cell r="T13029">
            <v>0</v>
          </cell>
          <cell r="U13029">
            <v>0</v>
          </cell>
          <cell r="V13029">
            <v>0</v>
          </cell>
        </row>
        <row r="13030">
          <cell r="D13030" t="str">
            <v>ĐỒNG THÁP</v>
          </cell>
          <cell r="M13030" t="str">
            <v>﻿Đang hoạt động</v>
          </cell>
          <cell r="N13030">
            <v>42794</v>
          </cell>
          <cell r="Q13030">
            <v>1</v>
          </cell>
          <cell r="T13030">
            <v>0</v>
          </cell>
          <cell r="U13030">
            <v>0</v>
          </cell>
          <cell r="V13030">
            <v>0</v>
          </cell>
        </row>
        <row r="13031">
          <cell r="D13031" t="str">
            <v>ĐỒNG THÁP</v>
          </cell>
          <cell r="M13031" t="str">
            <v>﻿Đang hoạt động</v>
          </cell>
          <cell r="N13031">
            <v>42794</v>
          </cell>
          <cell r="Q13031">
            <v>1</v>
          </cell>
          <cell r="T13031">
            <v>0</v>
          </cell>
          <cell r="U13031">
            <v>0</v>
          </cell>
          <cell r="V13031">
            <v>0</v>
          </cell>
        </row>
        <row r="13032">
          <cell r="D13032" t="str">
            <v>ĐỒNG THÁP</v>
          </cell>
          <cell r="M13032" t="str">
            <v>﻿Đang hoạt động</v>
          </cell>
          <cell r="N13032">
            <v>42794</v>
          </cell>
          <cell r="Q13032">
            <v>1</v>
          </cell>
          <cell r="T13032">
            <v>0</v>
          </cell>
          <cell r="U13032">
            <v>0</v>
          </cell>
          <cell r="V13032">
            <v>0</v>
          </cell>
        </row>
        <row r="13033">
          <cell r="D13033" t="str">
            <v>ĐỒNG THÁP</v>
          </cell>
          <cell r="M13033" t="str">
            <v>﻿Đang hoạt động</v>
          </cell>
          <cell r="N13033">
            <v>42794</v>
          </cell>
          <cell r="Q13033">
            <v>1</v>
          </cell>
          <cell r="T13033">
            <v>0</v>
          </cell>
          <cell r="U13033">
            <v>0</v>
          </cell>
          <cell r="V13033">
            <v>0</v>
          </cell>
        </row>
        <row r="13034">
          <cell r="D13034" t="str">
            <v>THE CAPITAL</v>
          </cell>
          <cell r="M13034" t="str">
            <v>﻿Đang hoạt động</v>
          </cell>
          <cell r="N13034">
            <v>42033</v>
          </cell>
          <cell r="Q13034">
            <v>0</v>
          </cell>
          <cell r="T13034">
            <v>0</v>
          </cell>
          <cell r="U13034">
            <v>1</v>
          </cell>
          <cell r="V13034">
            <v>0</v>
          </cell>
        </row>
        <row r="13035">
          <cell r="D13035" t="str">
            <v>TCA TEAM</v>
          </cell>
          <cell r="M13035" t="str">
            <v>﻿Đang hoạt động</v>
          </cell>
          <cell r="N13035">
            <v>41899</v>
          </cell>
          <cell r="Q13035">
            <v>0</v>
          </cell>
          <cell r="T13035">
            <v>0</v>
          </cell>
          <cell r="U13035">
            <v>0</v>
          </cell>
          <cell r="V13035">
            <v>0</v>
          </cell>
        </row>
        <row r="13036">
          <cell r="D13036" t="str">
            <v>SUNFLOWER</v>
          </cell>
          <cell r="M13036" t="str">
            <v>﻿Đang hoạt động</v>
          </cell>
          <cell r="N13036">
            <v>41941</v>
          </cell>
          <cell r="Q13036">
            <v>0</v>
          </cell>
          <cell r="T13036">
            <v>0</v>
          </cell>
          <cell r="U13036">
            <v>1</v>
          </cell>
          <cell r="V13036">
            <v>0</v>
          </cell>
        </row>
        <row r="13037">
          <cell r="D13037" t="str">
            <v>ĐỒNG THÁP</v>
          </cell>
          <cell r="M13037" t="str">
            <v>﻿Đang hoạt động</v>
          </cell>
          <cell r="N13037">
            <v>42794</v>
          </cell>
          <cell r="Q13037">
            <v>0</v>
          </cell>
          <cell r="T13037">
            <v>0</v>
          </cell>
          <cell r="U13037">
            <v>1</v>
          </cell>
          <cell r="V13037">
            <v>0</v>
          </cell>
        </row>
        <row r="13038">
          <cell r="D13038" t="str">
            <v>ĐỒNG THÁP</v>
          </cell>
          <cell r="M13038" t="str">
            <v>﻿Đang hoạt động</v>
          </cell>
          <cell r="N13038">
            <v>42794</v>
          </cell>
          <cell r="Q13038">
            <v>0</v>
          </cell>
          <cell r="T13038">
            <v>0</v>
          </cell>
          <cell r="U13038">
            <v>0</v>
          </cell>
          <cell r="V13038">
            <v>1</v>
          </cell>
        </row>
        <row r="13039">
          <cell r="D13039" t="str">
            <v>ĐỒNG THÁP</v>
          </cell>
          <cell r="M13039" t="str">
            <v>﻿Đang hoạt động</v>
          </cell>
          <cell r="N13039">
            <v>42794</v>
          </cell>
          <cell r="Q13039">
            <v>0</v>
          </cell>
          <cell r="T13039">
            <v>0</v>
          </cell>
          <cell r="U13039">
            <v>1</v>
          </cell>
          <cell r="V13039">
            <v>0</v>
          </cell>
        </row>
        <row r="13040">
          <cell r="D13040" t="str">
            <v>THANH HÓA</v>
          </cell>
          <cell r="M13040" t="str">
            <v>﻿Đang hoạt động</v>
          </cell>
          <cell r="N13040">
            <v>42237</v>
          </cell>
          <cell r="Q13040">
            <v>0</v>
          </cell>
          <cell r="T13040">
            <v>0</v>
          </cell>
          <cell r="U13040">
            <v>1</v>
          </cell>
          <cell r="V13040">
            <v>0</v>
          </cell>
        </row>
        <row r="13041">
          <cell r="D13041" t="str">
            <v>MDRT BH</v>
          </cell>
          <cell r="M13041" t="str">
            <v>﻿Đang hoạt động</v>
          </cell>
          <cell r="N13041">
            <v>41900</v>
          </cell>
          <cell r="Q13041">
            <v>1</v>
          </cell>
          <cell r="T13041">
            <v>0</v>
          </cell>
          <cell r="U13041">
            <v>0</v>
          </cell>
          <cell r="V13041">
            <v>0</v>
          </cell>
        </row>
        <row r="13042">
          <cell r="D13042" t="str">
            <v>MDRT BH</v>
          </cell>
          <cell r="M13042" t="str">
            <v>﻿Đang hoạt động</v>
          </cell>
          <cell r="N13042">
            <v>41893</v>
          </cell>
          <cell r="Q13042">
            <v>1</v>
          </cell>
          <cell r="T13042">
            <v>0</v>
          </cell>
          <cell r="U13042">
            <v>0</v>
          </cell>
          <cell r="V13042">
            <v>0</v>
          </cell>
        </row>
        <row r="13043">
          <cell r="D13043" t="str">
            <v>MDRT BH</v>
          </cell>
          <cell r="M13043" t="str">
            <v>﻿Đang hoạt động</v>
          </cell>
          <cell r="N13043">
            <v>41943</v>
          </cell>
          <cell r="Q13043">
            <v>0</v>
          </cell>
          <cell r="T13043">
            <v>0</v>
          </cell>
          <cell r="U13043">
            <v>1</v>
          </cell>
          <cell r="V13043">
            <v>0</v>
          </cell>
        </row>
        <row r="13044">
          <cell r="D13044" t="str">
            <v>LUCKY STAR</v>
          </cell>
          <cell r="M13044" t="str">
            <v>﻿Đang hoạt động</v>
          </cell>
          <cell r="N13044">
            <v>41905</v>
          </cell>
          <cell r="Q13044">
            <v>1</v>
          </cell>
          <cell r="T13044">
            <v>0</v>
          </cell>
          <cell r="U13044">
            <v>0</v>
          </cell>
          <cell r="V13044">
            <v>0</v>
          </cell>
        </row>
        <row r="13045">
          <cell r="D13045" t="str">
            <v>TCA TEAM</v>
          </cell>
          <cell r="M13045" t="str">
            <v>﻿Đang hoạt động</v>
          </cell>
          <cell r="N13045">
            <v>41899</v>
          </cell>
          <cell r="Q13045">
            <v>0</v>
          </cell>
          <cell r="T13045">
            <v>0</v>
          </cell>
          <cell r="U13045">
            <v>0</v>
          </cell>
          <cell r="V13045">
            <v>0</v>
          </cell>
        </row>
        <row r="13046">
          <cell r="D13046" t="str">
            <v>LION 1</v>
          </cell>
          <cell r="M13046" t="str">
            <v>﻿Đang hoạt động</v>
          </cell>
          <cell r="N13046">
            <v>42299</v>
          </cell>
          <cell r="Q13046">
            <v>0</v>
          </cell>
          <cell r="T13046">
            <v>0</v>
          </cell>
          <cell r="U13046">
            <v>1</v>
          </cell>
          <cell r="V13046">
            <v>0</v>
          </cell>
        </row>
        <row r="13047">
          <cell r="D13047" t="str">
            <v>THE STARS 1</v>
          </cell>
          <cell r="M13047" t="str">
            <v>﻿Đang hoạt động</v>
          </cell>
          <cell r="N13047">
            <v>41905</v>
          </cell>
          <cell r="Q13047">
            <v>0</v>
          </cell>
          <cell r="T13047">
            <v>0</v>
          </cell>
          <cell r="U13047">
            <v>1</v>
          </cell>
          <cell r="V13047">
            <v>0</v>
          </cell>
        </row>
        <row r="13048">
          <cell r="D13048" t="str">
            <v>THE KEY</v>
          </cell>
          <cell r="M13048" t="str">
            <v>﻿Đang hoạt động</v>
          </cell>
          <cell r="N13048">
            <v>41961</v>
          </cell>
          <cell r="Q13048">
            <v>0</v>
          </cell>
          <cell r="T13048">
            <v>0</v>
          </cell>
          <cell r="U13048">
            <v>0</v>
          </cell>
          <cell r="V13048">
            <v>1</v>
          </cell>
        </row>
        <row r="13049">
          <cell r="D13049" t="str">
            <v>THE KEY</v>
          </cell>
          <cell r="M13049" t="str">
            <v>﻿Đang hoạt động</v>
          </cell>
          <cell r="N13049">
            <v>41976</v>
          </cell>
          <cell r="Q13049">
            <v>0</v>
          </cell>
          <cell r="T13049">
            <v>0</v>
          </cell>
          <cell r="U13049">
            <v>0</v>
          </cell>
          <cell r="V13049">
            <v>1</v>
          </cell>
        </row>
        <row r="13050">
          <cell r="D13050" t="str">
            <v>THE KEY</v>
          </cell>
          <cell r="M13050" t="str">
            <v>﻿Đang hoạt động</v>
          </cell>
          <cell r="N13050">
            <v>41960</v>
          </cell>
          <cell r="Q13050">
            <v>0</v>
          </cell>
          <cell r="T13050">
            <v>0</v>
          </cell>
          <cell r="U13050">
            <v>0</v>
          </cell>
          <cell r="V13050">
            <v>1</v>
          </cell>
        </row>
        <row r="13051">
          <cell r="D13051" t="str">
            <v>TCB SOUTH 1</v>
          </cell>
          <cell r="M13051" t="str">
            <v>﻿Đang hoạt động</v>
          </cell>
          <cell r="N13051">
            <v>41912</v>
          </cell>
          <cell r="Q13051">
            <v>0</v>
          </cell>
          <cell r="T13051">
            <v>0</v>
          </cell>
          <cell r="U13051">
            <v>0</v>
          </cell>
          <cell r="V13051">
            <v>0</v>
          </cell>
        </row>
        <row r="13052">
          <cell r="D13052" t="str">
            <v>CUPID</v>
          </cell>
          <cell r="M13052" t="str">
            <v>﻿Đang hoạt động</v>
          </cell>
          <cell r="N13052">
            <v>41907</v>
          </cell>
          <cell r="Q13052">
            <v>1</v>
          </cell>
          <cell r="T13052">
            <v>0</v>
          </cell>
          <cell r="U13052">
            <v>0</v>
          </cell>
          <cell r="V13052">
            <v>0</v>
          </cell>
        </row>
        <row r="13053">
          <cell r="D13053" t="str">
            <v>THE CAPITAL</v>
          </cell>
          <cell r="M13053" t="str">
            <v>﻿Đang hoạt động</v>
          </cell>
          <cell r="N13053">
            <v>41920</v>
          </cell>
          <cell r="Q13053">
            <v>0</v>
          </cell>
          <cell r="T13053">
            <v>0</v>
          </cell>
          <cell r="U13053">
            <v>1</v>
          </cell>
          <cell r="V13053">
            <v>0</v>
          </cell>
        </row>
        <row r="13054">
          <cell r="D13054" t="str">
            <v>GENCASA LONG BIÊN</v>
          </cell>
          <cell r="M13054" t="str">
            <v>﻿Đang hoạt động</v>
          </cell>
          <cell r="N13054">
            <v>41907</v>
          </cell>
          <cell r="Q13054">
            <v>1</v>
          </cell>
          <cell r="T13054">
            <v>0</v>
          </cell>
          <cell r="U13054">
            <v>0</v>
          </cell>
          <cell r="V13054">
            <v>0</v>
          </cell>
        </row>
        <row r="13055">
          <cell r="D13055" t="str">
            <v>LION 2</v>
          </cell>
          <cell r="M13055" t="str">
            <v>﻿Đang hoạt động</v>
          </cell>
          <cell r="N13055">
            <v>41953</v>
          </cell>
          <cell r="Q13055">
            <v>1</v>
          </cell>
          <cell r="T13055">
            <v>0</v>
          </cell>
          <cell r="U13055">
            <v>0</v>
          </cell>
          <cell r="V13055">
            <v>0</v>
          </cell>
        </row>
        <row r="13056">
          <cell r="D13056" t="str">
            <v>TCA TEAM</v>
          </cell>
          <cell r="M13056" t="str">
            <v>﻿Đang hoạt động</v>
          </cell>
          <cell r="N13056">
            <v>41925</v>
          </cell>
          <cell r="Q13056">
            <v>0</v>
          </cell>
          <cell r="T13056">
            <v>0</v>
          </cell>
          <cell r="U13056">
            <v>0</v>
          </cell>
          <cell r="V13056">
            <v>0</v>
          </cell>
        </row>
        <row r="13057">
          <cell r="D13057" t="str">
            <v>TCA TEAM</v>
          </cell>
          <cell r="M13057" t="str">
            <v>﻿Đang hoạt động</v>
          </cell>
          <cell r="N13057">
            <v>41955</v>
          </cell>
          <cell r="Q13057">
            <v>0</v>
          </cell>
          <cell r="T13057">
            <v>0</v>
          </cell>
          <cell r="U13057">
            <v>0</v>
          </cell>
          <cell r="V13057">
            <v>0</v>
          </cell>
        </row>
        <row r="13058">
          <cell r="D13058" t="str">
            <v>THE CAPITAL</v>
          </cell>
          <cell r="M13058" t="str">
            <v>﻿Đang hoạt động</v>
          </cell>
          <cell r="N13058">
            <v>41940</v>
          </cell>
          <cell r="Q13058">
            <v>0</v>
          </cell>
          <cell r="T13058">
            <v>0</v>
          </cell>
          <cell r="U13058">
            <v>1</v>
          </cell>
          <cell r="V13058">
            <v>0</v>
          </cell>
        </row>
        <row r="13059">
          <cell r="D13059" t="str">
            <v>MDRT BH</v>
          </cell>
          <cell r="M13059" t="str">
            <v>﻿Đang hoạt động</v>
          </cell>
          <cell r="N13059">
            <v>42016</v>
          </cell>
          <cell r="Q13059">
            <v>1</v>
          </cell>
          <cell r="T13059">
            <v>0</v>
          </cell>
          <cell r="U13059">
            <v>0</v>
          </cell>
          <cell r="V13059">
            <v>0</v>
          </cell>
        </row>
        <row r="13060">
          <cell r="D13060" t="str">
            <v>LION 1</v>
          </cell>
          <cell r="M13060" t="str">
            <v>﻿Đang hoạt động</v>
          </cell>
          <cell r="N13060">
            <v>41950</v>
          </cell>
          <cell r="Q13060">
            <v>1</v>
          </cell>
          <cell r="T13060">
            <v>0</v>
          </cell>
          <cell r="U13060">
            <v>0</v>
          </cell>
          <cell r="V13060">
            <v>0</v>
          </cell>
        </row>
        <row r="13061">
          <cell r="D13061" t="str">
            <v>LION 1</v>
          </cell>
          <cell r="M13061" t="str">
            <v>﻿Đang hoạt động</v>
          </cell>
          <cell r="N13061">
            <v>41939</v>
          </cell>
          <cell r="Q13061">
            <v>1</v>
          </cell>
          <cell r="T13061">
            <v>0</v>
          </cell>
          <cell r="U13061">
            <v>0</v>
          </cell>
          <cell r="V13061">
            <v>0</v>
          </cell>
        </row>
        <row r="13062">
          <cell r="D13062" t="str">
            <v>THANH HÓA</v>
          </cell>
          <cell r="M13062" t="str">
            <v>﻿Đang hoạt động</v>
          </cell>
          <cell r="N13062">
            <v>41934</v>
          </cell>
          <cell r="Q13062">
            <v>1</v>
          </cell>
          <cell r="T13062">
            <v>0</v>
          </cell>
          <cell r="U13062">
            <v>0</v>
          </cell>
          <cell r="V13062">
            <v>0</v>
          </cell>
        </row>
        <row r="13063">
          <cell r="D13063" t="str">
            <v>TCA TEAM</v>
          </cell>
          <cell r="M13063" t="str">
            <v>﻿Đang hoạt động</v>
          </cell>
          <cell r="N13063">
            <v>41922</v>
          </cell>
          <cell r="Q13063">
            <v>0</v>
          </cell>
          <cell r="T13063">
            <v>0</v>
          </cell>
          <cell r="U13063">
            <v>0</v>
          </cell>
          <cell r="V13063">
            <v>0</v>
          </cell>
        </row>
        <row r="13064">
          <cell r="D13064" t="str">
            <v>PHOENIX</v>
          </cell>
          <cell r="M13064" t="str">
            <v>﻿Đang hoạt động</v>
          </cell>
          <cell r="N13064">
            <v>40996</v>
          </cell>
          <cell r="Q13064">
            <v>0</v>
          </cell>
          <cell r="T13064">
            <v>0</v>
          </cell>
          <cell r="U13064">
            <v>1</v>
          </cell>
          <cell r="V13064">
            <v>0</v>
          </cell>
        </row>
        <row r="13065">
          <cell r="D13065" t="str">
            <v>MDRT BH</v>
          </cell>
          <cell r="M13065" t="str">
            <v>﻿Đang hoạt động</v>
          </cell>
          <cell r="N13065">
            <v>41936</v>
          </cell>
          <cell r="Q13065">
            <v>1</v>
          </cell>
          <cell r="T13065">
            <v>0</v>
          </cell>
          <cell r="U13065">
            <v>0</v>
          </cell>
          <cell r="V13065">
            <v>0</v>
          </cell>
        </row>
        <row r="13066">
          <cell r="D13066" t="str">
            <v>LUCKY CAT</v>
          </cell>
          <cell r="M13066" t="str">
            <v>﻿Đang hoạt động</v>
          </cell>
          <cell r="N13066">
            <v>41928</v>
          </cell>
          <cell r="Q13066">
            <v>1</v>
          </cell>
          <cell r="T13066">
            <v>0</v>
          </cell>
          <cell r="U13066">
            <v>0</v>
          </cell>
          <cell r="V13066">
            <v>0</v>
          </cell>
        </row>
        <row r="13067">
          <cell r="D13067" t="str">
            <v>TCA TEAM</v>
          </cell>
          <cell r="M13067" t="str">
            <v>﻿Đang hoạt động</v>
          </cell>
          <cell r="N13067">
            <v>41935</v>
          </cell>
          <cell r="Q13067">
            <v>0</v>
          </cell>
          <cell r="T13067">
            <v>0</v>
          </cell>
          <cell r="U13067">
            <v>0</v>
          </cell>
          <cell r="V13067">
            <v>0</v>
          </cell>
        </row>
        <row r="13068">
          <cell r="D13068" t="str">
            <v>TCA BÌNH DƯƠNG</v>
          </cell>
          <cell r="M13068" t="str">
            <v>﻿Đang hoạt động</v>
          </cell>
          <cell r="N13068">
            <v>41935</v>
          </cell>
          <cell r="Q13068">
            <v>0</v>
          </cell>
          <cell r="T13068">
            <v>0</v>
          </cell>
          <cell r="U13068">
            <v>0</v>
          </cell>
          <cell r="V13068">
            <v>0</v>
          </cell>
        </row>
        <row r="13069">
          <cell r="D13069" t="str">
            <v>TCA TEAM</v>
          </cell>
          <cell r="M13069" t="str">
            <v>﻿Đang hoạt động</v>
          </cell>
          <cell r="N13069">
            <v>41935</v>
          </cell>
          <cell r="Q13069">
            <v>0</v>
          </cell>
          <cell r="T13069">
            <v>0</v>
          </cell>
          <cell r="U13069">
            <v>0</v>
          </cell>
          <cell r="V13069">
            <v>0</v>
          </cell>
        </row>
        <row r="13070">
          <cell r="D13070" t="str">
            <v>TCA TEAM</v>
          </cell>
          <cell r="M13070" t="str">
            <v>﻿Đang hoạt động</v>
          </cell>
          <cell r="N13070">
            <v>41935</v>
          </cell>
          <cell r="Q13070">
            <v>0</v>
          </cell>
          <cell r="T13070">
            <v>0</v>
          </cell>
          <cell r="U13070">
            <v>0</v>
          </cell>
          <cell r="V13070">
            <v>0</v>
          </cell>
        </row>
        <row r="13071">
          <cell r="D13071" t="str">
            <v>TCA TEAM</v>
          </cell>
          <cell r="M13071" t="str">
            <v>﻿Đang hoạt động</v>
          </cell>
          <cell r="N13071">
            <v>41935</v>
          </cell>
          <cell r="Q13071">
            <v>0</v>
          </cell>
          <cell r="T13071">
            <v>0</v>
          </cell>
          <cell r="U13071">
            <v>0</v>
          </cell>
          <cell r="V13071">
            <v>0</v>
          </cell>
        </row>
        <row r="13072">
          <cell r="D13072" t="str">
            <v>G-G</v>
          </cell>
          <cell r="M13072" t="str">
            <v>﻿Đang hoạt động</v>
          </cell>
          <cell r="N13072">
            <v>41934</v>
          </cell>
          <cell r="Q13072">
            <v>0</v>
          </cell>
          <cell r="T13072">
            <v>0</v>
          </cell>
          <cell r="U13072">
            <v>1</v>
          </cell>
          <cell r="V13072">
            <v>0</v>
          </cell>
        </row>
        <row r="13073">
          <cell r="D13073" t="str">
            <v>TCA TEAM</v>
          </cell>
          <cell r="M13073" t="str">
            <v>﻿Đang hoạt động</v>
          </cell>
          <cell r="N13073">
            <v>42222</v>
          </cell>
          <cell r="Q13073">
            <v>0</v>
          </cell>
          <cell r="T13073">
            <v>0</v>
          </cell>
          <cell r="U13073">
            <v>0</v>
          </cell>
          <cell r="V13073">
            <v>0</v>
          </cell>
        </row>
        <row r="13074">
          <cell r="D13074" t="str">
            <v>TCA TEAM</v>
          </cell>
          <cell r="M13074" t="str">
            <v>﻿Đang hoạt động</v>
          </cell>
          <cell r="N13074">
            <v>41990</v>
          </cell>
          <cell r="Q13074">
            <v>0</v>
          </cell>
          <cell r="T13074">
            <v>0</v>
          </cell>
          <cell r="U13074">
            <v>0</v>
          </cell>
          <cell r="V13074">
            <v>0</v>
          </cell>
        </row>
        <row r="13075">
          <cell r="D13075" t="str">
            <v>TCA TEAM</v>
          </cell>
          <cell r="M13075" t="str">
            <v>﻿Đang hoạt động</v>
          </cell>
          <cell r="N13075">
            <v>41922</v>
          </cell>
          <cell r="Q13075">
            <v>0</v>
          </cell>
          <cell r="T13075">
            <v>0</v>
          </cell>
          <cell r="U13075">
            <v>0</v>
          </cell>
          <cell r="V13075">
            <v>0</v>
          </cell>
        </row>
        <row r="13076">
          <cell r="D13076" t="str">
            <v>TCA TEAM</v>
          </cell>
          <cell r="M13076" t="str">
            <v>﻿Đang hoạt động</v>
          </cell>
          <cell r="N13076">
            <v>41947</v>
          </cell>
          <cell r="Q13076">
            <v>0</v>
          </cell>
          <cell r="T13076">
            <v>0</v>
          </cell>
          <cell r="U13076">
            <v>0</v>
          </cell>
          <cell r="V13076">
            <v>0</v>
          </cell>
        </row>
        <row r="13077">
          <cell r="D13077" t="str">
            <v>TCA TEAM</v>
          </cell>
          <cell r="M13077" t="str">
            <v>﻿Đang hoạt động</v>
          </cell>
          <cell r="N13077">
            <v>42180</v>
          </cell>
          <cell r="Q13077">
            <v>0</v>
          </cell>
          <cell r="T13077">
            <v>0</v>
          </cell>
          <cell r="U13077">
            <v>0</v>
          </cell>
          <cell r="V13077">
            <v>0</v>
          </cell>
        </row>
        <row r="13078">
          <cell r="D13078" t="str">
            <v>TCA TEAM</v>
          </cell>
          <cell r="M13078" t="str">
            <v>﻿Đang hoạt động</v>
          </cell>
          <cell r="N13078">
            <v>41956</v>
          </cell>
          <cell r="Q13078">
            <v>0</v>
          </cell>
          <cell r="T13078">
            <v>0</v>
          </cell>
          <cell r="U13078">
            <v>0</v>
          </cell>
          <cell r="V13078">
            <v>0</v>
          </cell>
        </row>
        <row r="13079">
          <cell r="D13079" t="str">
            <v>TCA TEAM</v>
          </cell>
          <cell r="M13079" t="str">
            <v>﻿Đang hoạt động</v>
          </cell>
          <cell r="N13079">
            <v>41922</v>
          </cell>
          <cell r="Q13079">
            <v>0</v>
          </cell>
          <cell r="T13079">
            <v>0</v>
          </cell>
          <cell r="U13079">
            <v>0</v>
          </cell>
          <cell r="V13079">
            <v>0</v>
          </cell>
        </row>
        <row r="13080">
          <cell r="D13080" t="str">
            <v>MDRT BH</v>
          </cell>
          <cell r="M13080" t="str">
            <v>﻿Đang hoạt động</v>
          </cell>
          <cell r="N13080">
            <v>41942</v>
          </cell>
          <cell r="Q13080">
            <v>0</v>
          </cell>
          <cell r="T13080">
            <v>0</v>
          </cell>
          <cell r="U13080">
            <v>1</v>
          </cell>
          <cell r="V13080">
            <v>0</v>
          </cell>
        </row>
        <row r="13081">
          <cell r="D13081" t="str">
            <v>TCA TEAM</v>
          </cell>
          <cell r="M13081" t="str">
            <v>﻿Đang hoạt động</v>
          </cell>
          <cell r="N13081">
            <v>41935</v>
          </cell>
          <cell r="Q13081">
            <v>0</v>
          </cell>
          <cell r="T13081">
            <v>0</v>
          </cell>
          <cell r="U13081">
            <v>0</v>
          </cell>
          <cell r="V13081">
            <v>0</v>
          </cell>
        </row>
        <row r="13082">
          <cell r="D13082" t="str">
            <v>TCA TEAM</v>
          </cell>
          <cell r="M13082" t="str">
            <v>﻿Đang hoạt động</v>
          </cell>
          <cell r="N13082">
            <v>41925</v>
          </cell>
          <cell r="Q13082">
            <v>0</v>
          </cell>
          <cell r="T13082">
            <v>0</v>
          </cell>
          <cell r="U13082">
            <v>0</v>
          </cell>
          <cell r="V13082">
            <v>0</v>
          </cell>
        </row>
        <row r="13083">
          <cell r="D13083" t="str">
            <v>TCA TEAM</v>
          </cell>
          <cell r="M13083" t="str">
            <v>﻿Đang hoạt động</v>
          </cell>
          <cell r="N13083">
            <v>41935</v>
          </cell>
          <cell r="Q13083">
            <v>0</v>
          </cell>
          <cell r="T13083">
            <v>0</v>
          </cell>
          <cell r="U13083">
            <v>0</v>
          </cell>
          <cell r="V13083">
            <v>0</v>
          </cell>
        </row>
        <row r="13084">
          <cell r="D13084" t="str">
            <v>TCA TEAM</v>
          </cell>
          <cell r="M13084" t="str">
            <v>﻿Đang hoạt động</v>
          </cell>
          <cell r="N13084">
            <v>41935</v>
          </cell>
          <cell r="Q13084">
            <v>0</v>
          </cell>
          <cell r="T13084">
            <v>0</v>
          </cell>
          <cell r="U13084">
            <v>0</v>
          </cell>
          <cell r="V13084">
            <v>0</v>
          </cell>
        </row>
        <row r="13085">
          <cell r="D13085" t="str">
            <v>TCA TEAM</v>
          </cell>
          <cell r="M13085" t="str">
            <v>﻿Đang hoạt động</v>
          </cell>
          <cell r="N13085">
            <v>41935</v>
          </cell>
          <cell r="Q13085">
            <v>0</v>
          </cell>
          <cell r="T13085">
            <v>0</v>
          </cell>
          <cell r="U13085">
            <v>0</v>
          </cell>
          <cell r="V13085">
            <v>0</v>
          </cell>
        </row>
        <row r="13086">
          <cell r="D13086" t="str">
            <v>TCA TEAM</v>
          </cell>
          <cell r="M13086" t="str">
            <v>﻿Đang hoạt động</v>
          </cell>
          <cell r="N13086">
            <v>41935</v>
          </cell>
          <cell r="Q13086">
            <v>0</v>
          </cell>
          <cell r="T13086">
            <v>0</v>
          </cell>
          <cell r="U13086">
            <v>0</v>
          </cell>
          <cell r="V13086">
            <v>0</v>
          </cell>
        </row>
        <row r="13087">
          <cell r="D13087" t="str">
            <v>TCA TEAM</v>
          </cell>
          <cell r="M13087" t="str">
            <v>﻿Đang hoạt động</v>
          </cell>
          <cell r="N13087">
            <v>41935</v>
          </cell>
          <cell r="Q13087">
            <v>0</v>
          </cell>
          <cell r="T13087">
            <v>0</v>
          </cell>
          <cell r="U13087">
            <v>0</v>
          </cell>
          <cell r="V13087">
            <v>0</v>
          </cell>
        </row>
        <row r="13088">
          <cell r="M13088" t="str">
            <v>﻿Đang hoạt động</v>
          </cell>
          <cell r="N13088">
            <v>41934</v>
          </cell>
          <cell r="Q13088">
            <v>0</v>
          </cell>
          <cell r="T13088">
            <v>0</v>
          </cell>
          <cell r="U13088">
            <v>0</v>
          </cell>
          <cell r="V13088">
            <v>0</v>
          </cell>
        </row>
        <row r="13089">
          <cell r="M13089" t="str">
            <v>﻿Đang hoạt động</v>
          </cell>
          <cell r="N13089">
            <v>41933</v>
          </cell>
          <cell r="Q13089">
            <v>0</v>
          </cell>
          <cell r="T13089">
            <v>0</v>
          </cell>
          <cell r="U13089">
            <v>0</v>
          </cell>
          <cell r="V13089">
            <v>0</v>
          </cell>
        </row>
        <row r="13090">
          <cell r="M13090" t="str">
            <v>﻿Đang hoạt động</v>
          </cell>
          <cell r="N13090">
            <v>41933</v>
          </cell>
          <cell r="Q13090">
            <v>0</v>
          </cell>
          <cell r="T13090">
            <v>0</v>
          </cell>
          <cell r="U13090">
            <v>0</v>
          </cell>
          <cell r="V13090">
            <v>0</v>
          </cell>
        </row>
        <row r="13091">
          <cell r="M13091" t="str">
            <v>﻿Đang hoạt động</v>
          </cell>
          <cell r="N13091">
            <v>41933</v>
          </cell>
          <cell r="Q13091">
            <v>0</v>
          </cell>
          <cell r="T13091">
            <v>0</v>
          </cell>
          <cell r="U13091">
            <v>0</v>
          </cell>
          <cell r="V13091">
            <v>0</v>
          </cell>
        </row>
        <row r="13092">
          <cell r="M13092" t="str">
            <v>﻿Đang hoạt động</v>
          </cell>
          <cell r="N13092">
            <v>41933</v>
          </cell>
          <cell r="Q13092">
            <v>0</v>
          </cell>
          <cell r="T13092">
            <v>0</v>
          </cell>
          <cell r="U13092">
            <v>0</v>
          </cell>
          <cell r="V13092">
            <v>0</v>
          </cell>
        </row>
        <row r="13093">
          <cell r="M13093" t="str">
            <v>﻿Đang hoạt động</v>
          </cell>
          <cell r="N13093">
            <v>41933</v>
          </cell>
          <cell r="Q13093">
            <v>0</v>
          </cell>
          <cell r="T13093">
            <v>0</v>
          </cell>
          <cell r="U13093">
            <v>0</v>
          </cell>
          <cell r="V13093">
            <v>0</v>
          </cell>
        </row>
        <row r="13094">
          <cell r="M13094" t="str">
            <v>﻿Đang hoạt động</v>
          </cell>
          <cell r="N13094">
            <v>41933</v>
          </cell>
          <cell r="Q13094">
            <v>0</v>
          </cell>
          <cell r="T13094">
            <v>0</v>
          </cell>
          <cell r="U13094">
            <v>0</v>
          </cell>
          <cell r="V13094">
            <v>0</v>
          </cell>
        </row>
        <row r="13095">
          <cell r="M13095" t="str">
            <v>﻿Đang hoạt động</v>
          </cell>
          <cell r="N13095">
            <v>41933</v>
          </cell>
          <cell r="Q13095">
            <v>0</v>
          </cell>
          <cell r="T13095">
            <v>0</v>
          </cell>
          <cell r="U13095">
            <v>0</v>
          </cell>
          <cell r="V13095">
            <v>0</v>
          </cell>
        </row>
        <row r="13096">
          <cell r="M13096" t="str">
            <v>﻿Đang hoạt động</v>
          </cell>
          <cell r="N13096">
            <v>41933</v>
          </cell>
          <cell r="Q13096">
            <v>0</v>
          </cell>
          <cell r="T13096">
            <v>0</v>
          </cell>
          <cell r="U13096">
            <v>0</v>
          </cell>
          <cell r="V13096">
            <v>0</v>
          </cell>
        </row>
        <row r="13097">
          <cell r="M13097" t="str">
            <v>﻿Đang hoạt động</v>
          </cell>
          <cell r="N13097">
            <v>41933</v>
          </cell>
          <cell r="Q13097">
            <v>0</v>
          </cell>
          <cell r="T13097">
            <v>0</v>
          </cell>
          <cell r="U13097">
            <v>0</v>
          </cell>
          <cell r="V13097">
            <v>0</v>
          </cell>
        </row>
        <row r="13098">
          <cell r="M13098" t="str">
            <v>﻿Đang hoạt động</v>
          </cell>
          <cell r="N13098">
            <v>41933</v>
          </cell>
          <cell r="Q13098">
            <v>0</v>
          </cell>
          <cell r="T13098">
            <v>0</v>
          </cell>
          <cell r="U13098">
            <v>0</v>
          </cell>
          <cell r="V13098">
            <v>0</v>
          </cell>
        </row>
        <row r="13099">
          <cell r="M13099" t="str">
            <v>﻿Đang hoạt động</v>
          </cell>
          <cell r="N13099">
            <v>41933</v>
          </cell>
          <cell r="Q13099">
            <v>0</v>
          </cell>
          <cell r="T13099">
            <v>0</v>
          </cell>
          <cell r="U13099">
            <v>0</v>
          </cell>
          <cell r="V13099">
            <v>0</v>
          </cell>
        </row>
        <row r="13100">
          <cell r="M13100" t="str">
            <v>﻿Đang hoạt động</v>
          </cell>
          <cell r="N13100">
            <v>41933</v>
          </cell>
          <cell r="Q13100">
            <v>0</v>
          </cell>
          <cell r="T13100">
            <v>0</v>
          </cell>
          <cell r="U13100">
            <v>0</v>
          </cell>
          <cell r="V13100">
            <v>0</v>
          </cell>
        </row>
        <row r="13101">
          <cell r="M13101" t="str">
            <v>﻿Đang hoạt động</v>
          </cell>
          <cell r="N13101">
            <v>41933</v>
          </cell>
          <cell r="Q13101">
            <v>0</v>
          </cell>
          <cell r="T13101">
            <v>0</v>
          </cell>
          <cell r="U13101">
            <v>0</v>
          </cell>
          <cell r="V13101">
            <v>0</v>
          </cell>
        </row>
        <row r="13102">
          <cell r="M13102" t="str">
            <v>﻿Đang hoạt động</v>
          </cell>
          <cell r="N13102">
            <v>41933</v>
          </cell>
          <cell r="Q13102">
            <v>0</v>
          </cell>
          <cell r="T13102">
            <v>0</v>
          </cell>
          <cell r="U13102">
            <v>0</v>
          </cell>
          <cell r="V13102">
            <v>0</v>
          </cell>
        </row>
        <row r="13103">
          <cell r="D13103" t="str">
            <v>THE STARS 2</v>
          </cell>
          <cell r="M13103" t="str">
            <v>﻿Đã nghỉ việc</v>
          </cell>
          <cell r="N13103">
            <v>41992</v>
          </cell>
          <cell r="Q13103">
            <v>0</v>
          </cell>
          <cell r="T13103">
            <v>0</v>
          </cell>
          <cell r="U13103">
            <v>0</v>
          </cell>
          <cell r="V13103">
            <v>0</v>
          </cell>
        </row>
        <row r="13104">
          <cell r="M13104" t="str">
            <v>﻿Đang hoạt động</v>
          </cell>
          <cell r="N13104">
            <v>41933</v>
          </cell>
          <cell r="Q13104">
            <v>0</v>
          </cell>
          <cell r="T13104">
            <v>0</v>
          </cell>
          <cell r="U13104">
            <v>0</v>
          </cell>
          <cell r="V13104">
            <v>0</v>
          </cell>
        </row>
        <row r="13105">
          <cell r="D13105" t="str">
            <v>THE POWER</v>
          </cell>
          <cell r="M13105" t="str">
            <v>﻿Đang hoạt động</v>
          </cell>
          <cell r="N13105">
            <v>41933</v>
          </cell>
          <cell r="Q13105">
            <v>1</v>
          </cell>
          <cell r="T13105">
            <v>0</v>
          </cell>
          <cell r="U13105">
            <v>0</v>
          </cell>
          <cell r="V13105">
            <v>0</v>
          </cell>
        </row>
        <row r="13106">
          <cell r="M13106" t="str">
            <v>﻿Đang hoạt động</v>
          </cell>
          <cell r="N13106">
            <v>41934</v>
          </cell>
          <cell r="Q13106">
            <v>0</v>
          </cell>
          <cell r="T13106">
            <v>0</v>
          </cell>
          <cell r="U13106">
            <v>0</v>
          </cell>
          <cell r="V13106">
            <v>0</v>
          </cell>
        </row>
        <row r="13107">
          <cell r="M13107" t="str">
            <v>﻿Đang hoạt động</v>
          </cell>
          <cell r="N13107">
            <v>41934</v>
          </cell>
          <cell r="Q13107">
            <v>0</v>
          </cell>
          <cell r="T13107">
            <v>0</v>
          </cell>
          <cell r="U13107">
            <v>0</v>
          </cell>
          <cell r="V13107">
            <v>0</v>
          </cell>
        </row>
        <row r="13108">
          <cell r="M13108" t="str">
            <v>﻿Đang hoạt động</v>
          </cell>
          <cell r="N13108">
            <v>41934</v>
          </cell>
          <cell r="Q13108">
            <v>0</v>
          </cell>
          <cell r="T13108">
            <v>0</v>
          </cell>
          <cell r="U13108">
            <v>0</v>
          </cell>
          <cell r="V13108">
            <v>0</v>
          </cell>
        </row>
        <row r="13109">
          <cell r="D13109" t="str">
            <v>THE KEY</v>
          </cell>
          <cell r="M13109" t="str">
            <v>﻿Đang hoạt động</v>
          </cell>
          <cell r="N13109">
            <v>42402</v>
          </cell>
          <cell r="Q13109">
            <v>1</v>
          </cell>
          <cell r="T13109">
            <v>0</v>
          </cell>
          <cell r="U13109">
            <v>0</v>
          </cell>
          <cell r="V13109">
            <v>0</v>
          </cell>
        </row>
        <row r="13110">
          <cell r="M13110" t="str">
            <v>﻿Đang hoạt động</v>
          </cell>
          <cell r="N13110">
            <v>41970</v>
          </cell>
          <cell r="Q13110">
            <v>0</v>
          </cell>
          <cell r="T13110">
            <v>0</v>
          </cell>
          <cell r="U13110">
            <v>0</v>
          </cell>
          <cell r="V13110">
            <v>0</v>
          </cell>
        </row>
        <row r="13111">
          <cell r="M13111" t="str">
            <v>﻿Đang hoạt động</v>
          </cell>
          <cell r="N13111">
            <v>41934</v>
          </cell>
          <cell r="Q13111">
            <v>0</v>
          </cell>
          <cell r="T13111">
            <v>0</v>
          </cell>
          <cell r="U13111">
            <v>0</v>
          </cell>
          <cell r="V13111">
            <v>0</v>
          </cell>
        </row>
        <row r="13112">
          <cell r="M13112" t="str">
            <v>﻿Đang hoạt động</v>
          </cell>
          <cell r="N13112">
            <v>41934</v>
          </cell>
          <cell r="Q13112">
            <v>0</v>
          </cell>
          <cell r="T13112">
            <v>0</v>
          </cell>
          <cell r="U13112">
            <v>0</v>
          </cell>
          <cell r="V13112">
            <v>0</v>
          </cell>
        </row>
        <row r="13113">
          <cell r="M13113" t="str">
            <v>﻿Đang hoạt động</v>
          </cell>
          <cell r="N13113">
            <v>42030</v>
          </cell>
          <cell r="Q13113">
            <v>0</v>
          </cell>
          <cell r="T13113">
            <v>0</v>
          </cell>
          <cell r="U13113">
            <v>0</v>
          </cell>
          <cell r="V13113">
            <v>0</v>
          </cell>
        </row>
        <row r="13114">
          <cell r="M13114" t="str">
            <v>﻿Đang hoạt động</v>
          </cell>
          <cell r="N13114">
            <v>41934</v>
          </cell>
          <cell r="Q13114">
            <v>0</v>
          </cell>
          <cell r="T13114">
            <v>0</v>
          </cell>
          <cell r="U13114">
            <v>0</v>
          </cell>
          <cell r="V13114">
            <v>0</v>
          </cell>
        </row>
        <row r="13115">
          <cell r="M13115" t="str">
            <v>﻿Đang hoạt động</v>
          </cell>
          <cell r="N13115">
            <v>41934</v>
          </cell>
          <cell r="Q13115">
            <v>0</v>
          </cell>
          <cell r="T13115">
            <v>0</v>
          </cell>
          <cell r="U13115">
            <v>0</v>
          </cell>
          <cell r="V13115">
            <v>0</v>
          </cell>
        </row>
        <row r="13116">
          <cell r="D13116" t="str">
            <v>THE KEY</v>
          </cell>
          <cell r="M13116" t="str">
            <v>﻿Đang hoạt động</v>
          </cell>
          <cell r="N13116">
            <v>41977</v>
          </cell>
          <cell r="Q13116">
            <v>0</v>
          </cell>
          <cell r="T13116">
            <v>0</v>
          </cell>
          <cell r="U13116">
            <v>1</v>
          </cell>
          <cell r="V13116">
            <v>0</v>
          </cell>
        </row>
        <row r="13117">
          <cell r="M13117" t="str">
            <v>﻿Đang hoạt động</v>
          </cell>
          <cell r="N13117">
            <v>41934</v>
          </cell>
          <cell r="Q13117">
            <v>0</v>
          </cell>
          <cell r="T13117">
            <v>0</v>
          </cell>
          <cell r="U13117">
            <v>0</v>
          </cell>
          <cell r="V13117">
            <v>0</v>
          </cell>
        </row>
        <row r="13118">
          <cell r="M13118" t="str">
            <v>﻿Đang hoạt động</v>
          </cell>
          <cell r="N13118">
            <v>41934</v>
          </cell>
          <cell r="Q13118">
            <v>0</v>
          </cell>
          <cell r="T13118">
            <v>0</v>
          </cell>
          <cell r="U13118">
            <v>0</v>
          </cell>
          <cell r="V13118">
            <v>0</v>
          </cell>
        </row>
        <row r="13119">
          <cell r="M13119" t="str">
            <v>﻿Đang hoạt động</v>
          </cell>
          <cell r="N13119">
            <v>41934</v>
          </cell>
          <cell r="Q13119">
            <v>0</v>
          </cell>
          <cell r="T13119">
            <v>0</v>
          </cell>
          <cell r="U13119">
            <v>0</v>
          </cell>
          <cell r="V13119">
            <v>0</v>
          </cell>
        </row>
        <row r="13120">
          <cell r="D13120" t="str">
            <v>THE STARS 1</v>
          </cell>
          <cell r="M13120" t="str">
            <v>﻿Đang hoạt động</v>
          </cell>
          <cell r="N13120">
            <v>41935</v>
          </cell>
          <cell r="Q13120">
            <v>1</v>
          </cell>
          <cell r="T13120">
            <v>0</v>
          </cell>
          <cell r="U13120">
            <v>0</v>
          </cell>
          <cell r="V13120">
            <v>0</v>
          </cell>
        </row>
        <row r="13121">
          <cell r="M13121" t="str">
            <v>﻿Đang hoạt động</v>
          </cell>
          <cell r="N13121">
            <v>41934</v>
          </cell>
          <cell r="Q13121">
            <v>0</v>
          </cell>
          <cell r="T13121">
            <v>0</v>
          </cell>
          <cell r="U13121">
            <v>0</v>
          </cell>
          <cell r="V13121">
            <v>0</v>
          </cell>
        </row>
        <row r="13122">
          <cell r="D13122" t="str">
            <v>MEGA</v>
          </cell>
          <cell r="M13122" t="str">
            <v>﻿Đang hoạt động</v>
          </cell>
          <cell r="N13122">
            <v>41940</v>
          </cell>
          <cell r="Q13122">
            <v>1</v>
          </cell>
          <cell r="T13122">
            <v>0</v>
          </cell>
          <cell r="U13122">
            <v>0</v>
          </cell>
          <cell r="V13122">
            <v>0</v>
          </cell>
        </row>
        <row r="13123">
          <cell r="M13123" t="str">
            <v>﻿Đang hoạt động</v>
          </cell>
          <cell r="N13123">
            <v>41934</v>
          </cell>
          <cell r="Q13123">
            <v>0</v>
          </cell>
          <cell r="T13123">
            <v>0</v>
          </cell>
          <cell r="U13123">
            <v>0</v>
          </cell>
          <cell r="V13123">
            <v>0</v>
          </cell>
        </row>
        <row r="13124">
          <cell r="M13124" t="str">
            <v>﻿Đang hoạt động</v>
          </cell>
          <cell r="N13124">
            <v>41934</v>
          </cell>
          <cell r="Q13124">
            <v>0</v>
          </cell>
          <cell r="T13124">
            <v>0</v>
          </cell>
          <cell r="U13124">
            <v>0</v>
          </cell>
          <cell r="V13124">
            <v>0</v>
          </cell>
        </row>
        <row r="13125">
          <cell r="M13125" t="str">
            <v>﻿Đang hoạt động</v>
          </cell>
          <cell r="N13125">
            <v>41934</v>
          </cell>
          <cell r="Q13125">
            <v>0</v>
          </cell>
          <cell r="T13125">
            <v>0</v>
          </cell>
          <cell r="U13125">
            <v>0</v>
          </cell>
          <cell r="V13125">
            <v>0</v>
          </cell>
        </row>
        <row r="13126">
          <cell r="M13126" t="str">
            <v>﻿Đang hoạt động</v>
          </cell>
          <cell r="N13126">
            <v>41934</v>
          </cell>
          <cell r="Q13126">
            <v>0</v>
          </cell>
          <cell r="T13126">
            <v>0</v>
          </cell>
          <cell r="U13126">
            <v>0</v>
          </cell>
          <cell r="V13126">
            <v>0</v>
          </cell>
        </row>
        <row r="13127">
          <cell r="M13127" t="str">
            <v>﻿Đang hoạt động</v>
          </cell>
          <cell r="N13127">
            <v>41934</v>
          </cell>
          <cell r="Q13127">
            <v>0</v>
          </cell>
          <cell r="T13127">
            <v>0</v>
          </cell>
          <cell r="U13127">
            <v>0</v>
          </cell>
          <cell r="V13127">
            <v>0</v>
          </cell>
        </row>
        <row r="13128">
          <cell r="M13128" t="str">
            <v>﻿Đang hoạt động</v>
          </cell>
          <cell r="N13128">
            <v>41934</v>
          </cell>
          <cell r="Q13128">
            <v>0</v>
          </cell>
          <cell r="T13128">
            <v>0</v>
          </cell>
          <cell r="U13128">
            <v>0</v>
          </cell>
          <cell r="V13128">
            <v>0</v>
          </cell>
        </row>
        <row r="13129">
          <cell r="M13129" t="str">
            <v>﻿Đang hoạt động</v>
          </cell>
          <cell r="N13129">
            <v>41934</v>
          </cell>
          <cell r="Q13129">
            <v>0</v>
          </cell>
          <cell r="T13129">
            <v>0</v>
          </cell>
          <cell r="U13129">
            <v>0</v>
          </cell>
          <cell r="V13129">
            <v>0</v>
          </cell>
        </row>
        <row r="13130">
          <cell r="M13130" t="str">
            <v>﻿Đang hoạt động</v>
          </cell>
          <cell r="N13130">
            <v>41934</v>
          </cell>
          <cell r="Q13130">
            <v>0</v>
          </cell>
          <cell r="T13130">
            <v>0</v>
          </cell>
          <cell r="U13130">
            <v>0</v>
          </cell>
          <cell r="V13130">
            <v>0</v>
          </cell>
        </row>
        <row r="13131">
          <cell r="M13131" t="str">
            <v>﻿Đang hoạt động</v>
          </cell>
          <cell r="N13131">
            <v>41970</v>
          </cell>
          <cell r="Q13131">
            <v>0</v>
          </cell>
          <cell r="T13131">
            <v>0</v>
          </cell>
          <cell r="U13131">
            <v>0</v>
          </cell>
          <cell r="V13131">
            <v>0</v>
          </cell>
        </row>
        <row r="13132">
          <cell r="M13132" t="str">
            <v>﻿Đang hoạt động</v>
          </cell>
          <cell r="N13132">
            <v>41934</v>
          </cell>
          <cell r="Q13132">
            <v>0</v>
          </cell>
          <cell r="T13132">
            <v>0</v>
          </cell>
          <cell r="U13132">
            <v>0</v>
          </cell>
          <cell r="V13132">
            <v>0</v>
          </cell>
        </row>
        <row r="13133">
          <cell r="M13133" t="str">
            <v>﻿Đang hoạt động</v>
          </cell>
          <cell r="N13133">
            <v>41934</v>
          </cell>
          <cell r="Q13133">
            <v>0</v>
          </cell>
          <cell r="T13133">
            <v>0</v>
          </cell>
          <cell r="U13133">
            <v>0</v>
          </cell>
          <cell r="V13133">
            <v>0</v>
          </cell>
        </row>
        <row r="13134">
          <cell r="M13134" t="str">
            <v>﻿Đang hoạt động</v>
          </cell>
          <cell r="N13134">
            <v>41934</v>
          </cell>
          <cell r="Q13134">
            <v>0</v>
          </cell>
          <cell r="T13134">
            <v>0</v>
          </cell>
          <cell r="U13134">
            <v>0</v>
          </cell>
          <cell r="V13134">
            <v>0</v>
          </cell>
        </row>
        <row r="13135">
          <cell r="M13135" t="str">
            <v>﻿Đang hoạt động</v>
          </cell>
          <cell r="N13135">
            <v>41934</v>
          </cell>
          <cell r="Q13135">
            <v>0</v>
          </cell>
          <cell r="T13135">
            <v>0</v>
          </cell>
          <cell r="U13135">
            <v>0</v>
          </cell>
          <cell r="V13135">
            <v>0</v>
          </cell>
        </row>
        <row r="13136">
          <cell r="M13136" t="str">
            <v>﻿Đang hoạt động</v>
          </cell>
          <cell r="N13136">
            <v>41934</v>
          </cell>
          <cell r="Q13136">
            <v>0</v>
          </cell>
          <cell r="T13136">
            <v>0</v>
          </cell>
          <cell r="U13136">
            <v>0</v>
          </cell>
          <cell r="V13136">
            <v>0</v>
          </cell>
        </row>
        <row r="13137">
          <cell r="M13137" t="str">
            <v>﻿Đang hoạt động</v>
          </cell>
          <cell r="N13137">
            <v>41934</v>
          </cell>
          <cell r="Q13137">
            <v>0</v>
          </cell>
          <cell r="T13137">
            <v>0</v>
          </cell>
          <cell r="U13137">
            <v>0</v>
          </cell>
          <cell r="V13137">
            <v>0</v>
          </cell>
        </row>
        <row r="13138">
          <cell r="D13138" t="str">
            <v>MDRT HCM</v>
          </cell>
          <cell r="M13138" t="str">
            <v>﻿Đã nghỉ việc</v>
          </cell>
          <cell r="N13138">
            <v>41970</v>
          </cell>
          <cell r="Q13138">
            <v>0</v>
          </cell>
          <cell r="T13138">
            <v>0</v>
          </cell>
          <cell r="U13138">
            <v>0</v>
          </cell>
          <cell r="V13138">
            <v>0</v>
          </cell>
        </row>
        <row r="13139">
          <cell r="D13139" t="str">
            <v>GENCASA TÂN PHÚ</v>
          </cell>
          <cell r="M13139" t="str">
            <v>﻿Đang hoạt động</v>
          </cell>
          <cell r="N13139">
            <v>41940</v>
          </cell>
          <cell r="Q13139">
            <v>0</v>
          </cell>
          <cell r="T13139">
            <v>0</v>
          </cell>
          <cell r="U13139">
            <v>1</v>
          </cell>
          <cell r="V13139">
            <v>0</v>
          </cell>
        </row>
        <row r="13140">
          <cell r="D13140" t="str">
            <v>THE KEY</v>
          </cell>
          <cell r="M13140" t="str">
            <v>﻿Đang hoạt động</v>
          </cell>
          <cell r="N13140">
            <v>42114</v>
          </cell>
          <cell r="Q13140">
            <v>0</v>
          </cell>
          <cell r="T13140">
            <v>0</v>
          </cell>
          <cell r="U13140">
            <v>1</v>
          </cell>
          <cell r="V13140">
            <v>0</v>
          </cell>
        </row>
        <row r="13141">
          <cell r="D13141" t="str">
            <v>PHOENIX</v>
          </cell>
          <cell r="M13141" t="str">
            <v>﻿Đang hoạt động</v>
          </cell>
          <cell r="N13141">
            <v>41977</v>
          </cell>
          <cell r="Q13141">
            <v>1</v>
          </cell>
          <cell r="T13141">
            <v>0</v>
          </cell>
          <cell r="U13141">
            <v>0</v>
          </cell>
          <cell r="V13141">
            <v>0</v>
          </cell>
        </row>
        <row r="13142">
          <cell r="D13142" t="str">
            <v>MEGA</v>
          </cell>
          <cell r="M13142" t="str">
            <v>﻿Đang hoạt động</v>
          </cell>
          <cell r="N13142">
            <v>41940</v>
          </cell>
          <cell r="Q13142">
            <v>0</v>
          </cell>
          <cell r="T13142">
            <v>0</v>
          </cell>
          <cell r="U13142">
            <v>0</v>
          </cell>
          <cell r="V13142">
            <v>1</v>
          </cell>
        </row>
        <row r="13143">
          <cell r="D13143" t="str">
            <v>MEGA</v>
          </cell>
          <cell r="M13143" t="str">
            <v>﻿Đang hoạt động</v>
          </cell>
          <cell r="N13143">
            <v>41940</v>
          </cell>
          <cell r="Q13143">
            <v>0</v>
          </cell>
          <cell r="T13143">
            <v>0</v>
          </cell>
          <cell r="U13143">
            <v>0</v>
          </cell>
          <cell r="V13143">
            <v>1</v>
          </cell>
        </row>
        <row r="13144">
          <cell r="D13144" t="str">
            <v>TCB SOUTH 1</v>
          </cell>
          <cell r="M13144" t="str">
            <v>﻿Đang hoạt động</v>
          </cell>
          <cell r="N13144">
            <v>41935</v>
          </cell>
          <cell r="Q13144">
            <v>0</v>
          </cell>
          <cell r="T13144">
            <v>0</v>
          </cell>
          <cell r="U13144">
            <v>0</v>
          </cell>
          <cell r="V13144">
            <v>0</v>
          </cell>
        </row>
        <row r="13145">
          <cell r="D13145" t="str">
            <v>TCA TEAM</v>
          </cell>
          <cell r="M13145" t="str">
            <v>﻿Đang hoạt động</v>
          </cell>
          <cell r="N13145">
            <v>41982</v>
          </cell>
          <cell r="Q13145">
            <v>0</v>
          </cell>
          <cell r="T13145">
            <v>0</v>
          </cell>
          <cell r="U13145">
            <v>0</v>
          </cell>
          <cell r="V13145">
            <v>0</v>
          </cell>
        </row>
        <row r="13146">
          <cell r="D13146" t="str">
            <v>MEGA</v>
          </cell>
          <cell r="M13146" t="str">
            <v>﻿Đang hoạt động</v>
          </cell>
          <cell r="N13146">
            <v>41940</v>
          </cell>
          <cell r="Q13146">
            <v>0</v>
          </cell>
          <cell r="T13146">
            <v>0</v>
          </cell>
          <cell r="U13146">
            <v>1</v>
          </cell>
          <cell r="V13146">
            <v>0</v>
          </cell>
        </row>
        <row r="13147">
          <cell r="D13147" t="str">
            <v>TCA TEAM</v>
          </cell>
          <cell r="M13147" t="str">
            <v>﻿Đang hoạt động</v>
          </cell>
          <cell r="N13147">
            <v>42041</v>
          </cell>
          <cell r="Q13147">
            <v>0</v>
          </cell>
          <cell r="T13147">
            <v>0</v>
          </cell>
          <cell r="U13147">
            <v>0</v>
          </cell>
          <cell r="V13147">
            <v>0</v>
          </cell>
        </row>
        <row r="13148">
          <cell r="D13148" t="str">
            <v>MEGA</v>
          </cell>
          <cell r="M13148" t="str">
            <v>﻿Đang hoạt động</v>
          </cell>
          <cell r="N13148">
            <v>41940</v>
          </cell>
          <cell r="Q13148">
            <v>0</v>
          </cell>
          <cell r="T13148">
            <v>0</v>
          </cell>
          <cell r="U13148">
            <v>1</v>
          </cell>
          <cell r="V13148">
            <v>0</v>
          </cell>
        </row>
        <row r="13149">
          <cell r="D13149" t="str">
            <v>TCA TEAM</v>
          </cell>
          <cell r="M13149" t="str">
            <v>﻿Đang hoạt động</v>
          </cell>
          <cell r="N13149">
            <v>41974</v>
          </cell>
          <cell r="Q13149">
            <v>0</v>
          </cell>
          <cell r="T13149">
            <v>0</v>
          </cell>
          <cell r="U13149">
            <v>0</v>
          </cell>
          <cell r="V13149">
            <v>0</v>
          </cell>
        </row>
        <row r="13150">
          <cell r="D13150" t="str">
            <v>ELITE</v>
          </cell>
          <cell r="M13150" t="str">
            <v>﻿Đang hoạt động</v>
          </cell>
          <cell r="N13150">
            <v>41936</v>
          </cell>
          <cell r="Q13150">
            <v>1</v>
          </cell>
          <cell r="T13150">
            <v>0</v>
          </cell>
          <cell r="U13150">
            <v>0</v>
          </cell>
          <cell r="V13150">
            <v>0</v>
          </cell>
        </row>
        <row r="13151">
          <cell r="D13151" t="str">
            <v>TCA TEAM</v>
          </cell>
          <cell r="M13151" t="str">
            <v>﻿Đang hoạt động</v>
          </cell>
          <cell r="N13151">
            <v>41947</v>
          </cell>
          <cell r="Q13151">
            <v>0</v>
          </cell>
          <cell r="T13151">
            <v>0</v>
          </cell>
          <cell r="U13151">
            <v>0</v>
          </cell>
          <cell r="V13151">
            <v>0</v>
          </cell>
        </row>
        <row r="13152">
          <cell r="D13152" t="str">
            <v>ELITE</v>
          </cell>
          <cell r="M13152" t="str">
            <v>﻿Đang hoạt động</v>
          </cell>
          <cell r="N13152">
            <v>41936</v>
          </cell>
          <cell r="Q13152">
            <v>0</v>
          </cell>
          <cell r="T13152">
            <v>0</v>
          </cell>
          <cell r="U13152">
            <v>1</v>
          </cell>
          <cell r="V13152">
            <v>0</v>
          </cell>
        </row>
        <row r="13153">
          <cell r="D13153" t="str">
            <v>TCA TEAM</v>
          </cell>
          <cell r="M13153" t="str">
            <v>﻿Đang hoạt động</v>
          </cell>
          <cell r="N13153">
            <v>41935</v>
          </cell>
          <cell r="Q13153">
            <v>0</v>
          </cell>
          <cell r="T13153">
            <v>0</v>
          </cell>
          <cell r="U13153">
            <v>0</v>
          </cell>
          <cell r="V13153">
            <v>0</v>
          </cell>
        </row>
        <row r="13154">
          <cell r="D13154" t="str">
            <v>TCA TEAM</v>
          </cell>
          <cell r="M13154" t="str">
            <v>﻿Đang hoạt động</v>
          </cell>
          <cell r="N13154">
            <v>41935</v>
          </cell>
          <cell r="Q13154">
            <v>0</v>
          </cell>
          <cell r="T13154">
            <v>0</v>
          </cell>
          <cell r="U13154">
            <v>0</v>
          </cell>
          <cell r="V13154">
            <v>0</v>
          </cell>
        </row>
        <row r="13155">
          <cell r="D13155" t="str">
            <v>TCA TEAM</v>
          </cell>
          <cell r="M13155" t="str">
            <v>﻿Đang hoạt động</v>
          </cell>
          <cell r="N13155">
            <v>41935</v>
          </cell>
          <cell r="Q13155">
            <v>0</v>
          </cell>
          <cell r="T13155">
            <v>0</v>
          </cell>
          <cell r="U13155">
            <v>0</v>
          </cell>
          <cell r="V13155">
            <v>0</v>
          </cell>
        </row>
        <row r="13156">
          <cell r="D13156" t="str">
            <v>TCA TEAM</v>
          </cell>
          <cell r="M13156" t="str">
            <v>﻿Đang hoạt động</v>
          </cell>
          <cell r="N13156">
            <v>41935</v>
          </cell>
          <cell r="Q13156">
            <v>0</v>
          </cell>
          <cell r="T13156">
            <v>0</v>
          </cell>
          <cell r="U13156">
            <v>0</v>
          </cell>
          <cell r="V13156">
            <v>0</v>
          </cell>
        </row>
        <row r="13157">
          <cell r="D13157" t="str">
            <v>TCA TEAM</v>
          </cell>
          <cell r="M13157" t="str">
            <v>﻿Đang hoạt động</v>
          </cell>
          <cell r="N13157">
            <v>41935</v>
          </cell>
          <cell r="Q13157">
            <v>0</v>
          </cell>
          <cell r="T13157">
            <v>0</v>
          </cell>
          <cell r="U13157">
            <v>0</v>
          </cell>
          <cell r="V13157">
            <v>0</v>
          </cell>
        </row>
        <row r="13158">
          <cell r="D13158" t="str">
            <v>TCA TEAM</v>
          </cell>
          <cell r="M13158" t="str">
            <v>﻿Đang hoạt động</v>
          </cell>
          <cell r="N13158">
            <v>41974</v>
          </cell>
          <cell r="Q13158">
            <v>0</v>
          </cell>
          <cell r="T13158">
            <v>0</v>
          </cell>
          <cell r="U13158">
            <v>0</v>
          </cell>
          <cell r="V13158">
            <v>0</v>
          </cell>
        </row>
        <row r="13159">
          <cell r="D13159" t="str">
            <v>TCA TEAM</v>
          </cell>
          <cell r="M13159" t="str">
            <v>﻿Đang hoạt động</v>
          </cell>
          <cell r="N13159">
            <v>41935</v>
          </cell>
          <cell r="Q13159">
            <v>0</v>
          </cell>
          <cell r="T13159">
            <v>0</v>
          </cell>
          <cell r="U13159">
            <v>0</v>
          </cell>
          <cell r="V13159">
            <v>0</v>
          </cell>
        </row>
        <row r="13160">
          <cell r="D13160" t="str">
            <v>TCA TEAM</v>
          </cell>
          <cell r="M13160" t="str">
            <v>﻿Đang hoạt động</v>
          </cell>
          <cell r="N13160">
            <v>41936</v>
          </cell>
          <cell r="Q13160">
            <v>0</v>
          </cell>
          <cell r="T13160">
            <v>0</v>
          </cell>
          <cell r="U13160">
            <v>0</v>
          </cell>
          <cell r="V13160">
            <v>0</v>
          </cell>
        </row>
        <row r="13161">
          <cell r="M13161" t="str">
            <v>﻿Đang hoạt động</v>
          </cell>
          <cell r="N13161">
            <v>41981</v>
          </cell>
          <cell r="Q13161">
            <v>0</v>
          </cell>
          <cell r="T13161">
            <v>0</v>
          </cell>
          <cell r="U13161">
            <v>0</v>
          </cell>
          <cell r="V13161">
            <v>0</v>
          </cell>
        </row>
        <row r="13162">
          <cell r="M13162" t="str">
            <v>﻿Đang hoạt động</v>
          </cell>
          <cell r="N13162">
            <v>41981</v>
          </cell>
          <cell r="Q13162">
            <v>0</v>
          </cell>
          <cell r="T13162">
            <v>0</v>
          </cell>
          <cell r="U13162">
            <v>0</v>
          </cell>
          <cell r="V13162">
            <v>0</v>
          </cell>
        </row>
        <row r="13163">
          <cell r="D13163" t="str">
            <v>LUCKY STAR</v>
          </cell>
          <cell r="M13163" t="str">
            <v>﻿Đang hoạt động</v>
          </cell>
          <cell r="N13163">
            <v>41970</v>
          </cell>
          <cell r="Q13163">
            <v>1</v>
          </cell>
          <cell r="T13163">
            <v>0</v>
          </cell>
          <cell r="U13163">
            <v>0</v>
          </cell>
          <cell r="V13163">
            <v>0</v>
          </cell>
        </row>
        <row r="13164">
          <cell r="D13164" t="str">
            <v>LUCKY STAR</v>
          </cell>
          <cell r="M13164" t="str">
            <v>﻿Đang hoạt động</v>
          </cell>
          <cell r="N13164">
            <v>42717</v>
          </cell>
          <cell r="Q13164">
            <v>1</v>
          </cell>
          <cell r="T13164">
            <v>0</v>
          </cell>
          <cell r="U13164">
            <v>0</v>
          </cell>
          <cell r="V13164">
            <v>0</v>
          </cell>
        </row>
        <row r="13165">
          <cell r="D13165" t="str">
            <v>MEGA</v>
          </cell>
          <cell r="M13165" t="str">
            <v>﻿Đang hoạt động</v>
          </cell>
          <cell r="N13165">
            <v>41960</v>
          </cell>
          <cell r="Q13165">
            <v>1</v>
          </cell>
          <cell r="T13165">
            <v>0</v>
          </cell>
          <cell r="U13165">
            <v>0</v>
          </cell>
          <cell r="V13165">
            <v>0</v>
          </cell>
        </row>
        <row r="13166">
          <cell r="D13166" t="str">
            <v>COT GENCASA</v>
          </cell>
          <cell r="M13166" t="str">
            <v>﻿Đang hoạt động</v>
          </cell>
          <cell r="N13166">
            <v>41963</v>
          </cell>
          <cell r="Q13166">
            <v>1</v>
          </cell>
          <cell r="T13166">
            <v>0</v>
          </cell>
          <cell r="U13166">
            <v>0</v>
          </cell>
          <cell r="V13166">
            <v>0</v>
          </cell>
        </row>
        <row r="13167">
          <cell r="D13167" t="str">
            <v>THE CAPITAL</v>
          </cell>
          <cell r="M13167" t="str">
            <v>﻿Đang hoạt động</v>
          </cell>
          <cell r="N13167">
            <v>41962</v>
          </cell>
          <cell r="Q13167">
            <v>0</v>
          </cell>
          <cell r="T13167">
            <v>1</v>
          </cell>
          <cell r="U13167">
            <v>0</v>
          </cell>
          <cell r="V13167">
            <v>0</v>
          </cell>
        </row>
        <row r="13168">
          <cell r="D13168" t="str">
            <v>LION 2</v>
          </cell>
          <cell r="M13168" t="str">
            <v>﻿Đang hoạt động</v>
          </cell>
          <cell r="N13168">
            <v>41949</v>
          </cell>
          <cell r="Q13168">
            <v>1</v>
          </cell>
          <cell r="T13168">
            <v>0</v>
          </cell>
          <cell r="U13168">
            <v>0</v>
          </cell>
          <cell r="V13168">
            <v>0</v>
          </cell>
        </row>
        <row r="13169">
          <cell r="D13169" t="str">
            <v>MDRT VT</v>
          </cell>
          <cell r="M13169" t="str">
            <v>﻿Đang hoạt động</v>
          </cell>
          <cell r="N13169">
            <v>41956</v>
          </cell>
          <cell r="Q13169">
            <v>0</v>
          </cell>
          <cell r="T13169">
            <v>0</v>
          </cell>
          <cell r="U13169">
            <v>0</v>
          </cell>
          <cell r="V13169">
            <v>1</v>
          </cell>
        </row>
        <row r="13170">
          <cell r="D13170" t="str">
            <v>SUNFLOWER</v>
          </cell>
          <cell r="M13170" t="str">
            <v>﻿Đang hoạt động</v>
          </cell>
          <cell r="N13170">
            <v>41961</v>
          </cell>
          <cell r="Q13170">
            <v>0</v>
          </cell>
          <cell r="T13170">
            <v>0</v>
          </cell>
          <cell r="U13170">
            <v>1</v>
          </cell>
          <cell r="V13170">
            <v>0</v>
          </cell>
        </row>
        <row r="13171">
          <cell r="D13171" t="str">
            <v>SUNFLOWER</v>
          </cell>
          <cell r="M13171" t="str">
            <v>﻿Đang hoạt động</v>
          </cell>
          <cell r="N13171">
            <v>41961</v>
          </cell>
          <cell r="Q13171">
            <v>0</v>
          </cell>
          <cell r="T13171">
            <v>0</v>
          </cell>
          <cell r="U13171">
            <v>1</v>
          </cell>
          <cell r="V13171">
            <v>0</v>
          </cell>
        </row>
        <row r="13172">
          <cell r="D13172" t="str">
            <v>MDRT BH</v>
          </cell>
          <cell r="M13172" t="str">
            <v>﻿Đang hoạt động</v>
          </cell>
          <cell r="N13172">
            <v>41967</v>
          </cell>
          <cell r="Q13172">
            <v>1</v>
          </cell>
          <cell r="T13172">
            <v>0</v>
          </cell>
          <cell r="U13172">
            <v>0</v>
          </cell>
          <cell r="V13172">
            <v>0</v>
          </cell>
        </row>
        <row r="13173">
          <cell r="D13173" t="str">
            <v>MDRT BH</v>
          </cell>
          <cell r="M13173" t="str">
            <v>﻿Đang hoạt động</v>
          </cell>
          <cell r="N13173">
            <v>41960</v>
          </cell>
          <cell r="Q13173">
            <v>1</v>
          </cell>
          <cell r="T13173">
            <v>0</v>
          </cell>
          <cell r="U13173">
            <v>0</v>
          </cell>
          <cell r="V13173">
            <v>0</v>
          </cell>
        </row>
        <row r="13174">
          <cell r="D13174" t="str">
            <v>BORN TO WIN</v>
          </cell>
          <cell r="M13174" t="str">
            <v>﻿Đang hoạt động</v>
          </cell>
          <cell r="N13174">
            <v>41960</v>
          </cell>
          <cell r="Q13174">
            <v>1</v>
          </cell>
          <cell r="T13174">
            <v>0</v>
          </cell>
          <cell r="U13174">
            <v>0</v>
          </cell>
          <cell r="V13174">
            <v>0</v>
          </cell>
        </row>
        <row r="13175">
          <cell r="D13175" t="str">
            <v>WHITE HORSE</v>
          </cell>
          <cell r="M13175" t="str">
            <v>﻿Đang hoạt động</v>
          </cell>
          <cell r="N13175">
            <v>41950</v>
          </cell>
          <cell r="Q13175">
            <v>1</v>
          </cell>
          <cell r="T13175">
            <v>0</v>
          </cell>
          <cell r="U13175">
            <v>0</v>
          </cell>
          <cell r="V13175">
            <v>0</v>
          </cell>
        </row>
        <row r="13176">
          <cell r="M13176" t="str">
            <v>﻿Đang hoạt động</v>
          </cell>
          <cell r="N13176">
            <v>41950</v>
          </cell>
          <cell r="Q13176">
            <v>0</v>
          </cell>
          <cell r="T13176">
            <v>0</v>
          </cell>
          <cell r="U13176">
            <v>0</v>
          </cell>
          <cell r="V13176">
            <v>0</v>
          </cell>
        </row>
        <row r="13177">
          <cell r="D13177" t="str">
            <v>COT GENCASA</v>
          </cell>
          <cell r="M13177" t="str">
            <v>﻿Đang hoạt động</v>
          </cell>
          <cell r="N13177">
            <v>41970</v>
          </cell>
          <cell r="Q13177">
            <v>0</v>
          </cell>
          <cell r="T13177">
            <v>0</v>
          </cell>
          <cell r="U13177">
            <v>1</v>
          </cell>
          <cell r="V13177">
            <v>0</v>
          </cell>
        </row>
        <row r="13178">
          <cell r="D13178" t="str">
            <v>MEGA</v>
          </cell>
          <cell r="M13178" t="str">
            <v>﻿Đang hoạt động</v>
          </cell>
          <cell r="N13178">
            <v>41963</v>
          </cell>
          <cell r="Q13178">
            <v>0</v>
          </cell>
          <cell r="T13178">
            <v>0</v>
          </cell>
          <cell r="U13178">
            <v>0</v>
          </cell>
          <cell r="V13178">
            <v>1</v>
          </cell>
        </row>
        <row r="13179">
          <cell r="D13179" t="str">
            <v>BÌNH MINH</v>
          </cell>
          <cell r="M13179" t="str">
            <v>﻿Đang hoạt động</v>
          </cell>
          <cell r="N13179">
            <v>41957</v>
          </cell>
          <cell r="Q13179">
            <v>1</v>
          </cell>
          <cell r="T13179">
            <v>0</v>
          </cell>
          <cell r="U13179">
            <v>0</v>
          </cell>
          <cell r="V13179">
            <v>0</v>
          </cell>
        </row>
        <row r="13180">
          <cell r="D13180" t="str">
            <v>MDRT BH</v>
          </cell>
          <cell r="M13180" t="str">
            <v>﻿Đang hoạt động</v>
          </cell>
          <cell r="N13180">
            <v>41956</v>
          </cell>
          <cell r="Q13180">
            <v>1</v>
          </cell>
          <cell r="T13180">
            <v>0</v>
          </cell>
          <cell r="U13180">
            <v>0</v>
          </cell>
          <cell r="V13180">
            <v>0</v>
          </cell>
        </row>
        <row r="13181">
          <cell r="D13181" t="str">
            <v>TCA TEAM</v>
          </cell>
          <cell r="M13181" t="str">
            <v>﻿Đang hoạt động</v>
          </cell>
          <cell r="N13181">
            <v>42093</v>
          </cell>
          <cell r="Q13181">
            <v>0</v>
          </cell>
          <cell r="T13181">
            <v>0</v>
          </cell>
          <cell r="U13181">
            <v>0</v>
          </cell>
          <cell r="V13181">
            <v>0</v>
          </cell>
        </row>
        <row r="13182">
          <cell r="D13182" t="str">
            <v>TCA TEAM</v>
          </cell>
          <cell r="M13182" t="str">
            <v>﻿Đang hoạt động</v>
          </cell>
          <cell r="N13182">
            <v>41990</v>
          </cell>
          <cell r="Q13182">
            <v>0</v>
          </cell>
          <cell r="T13182">
            <v>0</v>
          </cell>
          <cell r="U13182">
            <v>0</v>
          </cell>
          <cell r="V13182">
            <v>0</v>
          </cell>
        </row>
        <row r="13183">
          <cell r="D13183" t="str">
            <v>TCA TEAM</v>
          </cell>
          <cell r="M13183" t="str">
            <v>﻿Đang hoạt động</v>
          </cell>
          <cell r="N13183">
            <v>42087</v>
          </cell>
          <cell r="Q13183">
            <v>0</v>
          </cell>
          <cell r="T13183">
            <v>0</v>
          </cell>
          <cell r="U13183">
            <v>0</v>
          </cell>
          <cell r="V13183">
            <v>0</v>
          </cell>
        </row>
        <row r="13184">
          <cell r="D13184" t="str">
            <v>TCA TEAM</v>
          </cell>
          <cell r="M13184" t="str">
            <v>﻿Đang hoạt động</v>
          </cell>
          <cell r="N13184">
            <v>41956</v>
          </cell>
          <cell r="Q13184">
            <v>0</v>
          </cell>
          <cell r="T13184">
            <v>0</v>
          </cell>
          <cell r="U13184">
            <v>0</v>
          </cell>
          <cell r="V13184">
            <v>0</v>
          </cell>
        </row>
        <row r="13185">
          <cell r="D13185" t="str">
            <v>TCA TEAM</v>
          </cell>
          <cell r="M13185" t="str">
            <v>﻿Đang hoạt động</v>
          </cell>
          <cell r="N13185">
            <v>42059</v>
          </cell>
          <cell r="Q13185">
            <v>0</v>
          </cell>
          <cell r="T13185">
            <v>0</v>
          </cell>
          <cell r="U13185">
            <v>0</v>
          </cell>
          <cell r="V13185">
            <v>0</v>
          </cell>
        </row>
        <row r="13186">
          <cell r="D13186" t="str">
            <v>TCA TEAM</v>
          </cell>
          <cell r="M13186" t="str">
            <v>﻿Đang hoạt động</v>
          </cell>
          <cell r="N13186">
            <v>41956</v>
          </cell>
          <cell r="Q13186">
            <v>0</v>
          </cell>
          <cell r="T13186">
            <v>0</v>
          </cell>
          <cell r="U13186">
            <v>0</v>
          </cell>
          <cell r="V13186">
            <v>0</v>
          </cell>
        </row>
        <row r="13187">
          <cell r="D13187" t="str">
            <v>TCB SOUTH 2</v>
          </cell>
          <cell r="M13187" t="str">
            <v>﻿Đang hoạt động</v>
          </cell>
          <cell r="N13187">
            <v>41956</v>
          </cell>
          <cell r="Q13187">
            <v>0</v>
          </cell>
          <cell r="T13187">
            <v>0</v>
          </cell>
          <cell r="U13187">
            <v>0</v>
          </cell>
          <cell r="V13187">
            <v>0</v>
          </cell>
        </row>
        <row r="13188">
          <cell r="D13188" t="str">
            <v>BÌNH MINH</v>
          </cell>
          <cell r="M13188" t="str">
            <v>﻿Đang hoạt động</v>
          </cell>
          <cell r="N13188">
            <v>42048</v>
          </cell>
          <cell r="Q13188">
            <v>0</v>
          </cell>
          <cell r="T13188">
            <v>0</v>
          </cell>
          <cell r="U13188">
            <v>0</v>
          </cell>
          <cell r="V13188">
            <v>1</v>
          </cell>
        </row>
        <row r="13189">
          <cell r="D13189" t="str">
            <v>BÌNH MINH</v>
          </cell>
          <cell r="M13189" t="str">
            <v>﻿Đang hoạt động</v>
          </cell>
          <cell r="N13189">
            <v>41957</v>
          </cell>
          <cell r="Q13189">
            <v>0</v>
          </cell>
          <cell r="T13189">
            <v>0</v>
          </cell>
          <cell r="U13189">
            <v>1</v>
          </cell>
          <cell r="V13189">
            <v>0</v>
          </cell>
        </row>
        <row r="13190">
          <cell r="D13190" t="str">
            <v>BÌNH MINH</v>
          </cell>
          <cell r="M13190" t="str">
            <v>﻿Đang hoạt động</v>
          </cell>
          <cell r="N13190">
            <v>41957</v>
          </cell>
          <cell r="Q13190">
            <v>0</v>
          </cell>
          <cell r="T13190">
            <v>0</v>
          </cell>
          <cell r="U13190">
            <v>1</v>
          </cell>
          <cell r="V13190">
            <v>0</v>
          </cell>
        </row>
        <row r="13191">
          <cell r="D13191" t="str">
            <v>MDRT BH</v>
          </cell>
          <cell r="M13191" t="str">
            <v>﻿Đang hoạt động</v>
          </cell>
          <cell r="N13191">
            <v>41970</v>
          </cell>
          <cell r="Q13191">
            <v>0</v>
          </cell>
          <cell r="T13191">
            <v>0</v>
          </cell>
          <cell r="U13191">
            <v>1</v>
          </cell>
          <cell r="V13191">
            <v>0</v>
          </cell>
        </row>
        <row r="13192">
          <cell r="D13192" t="str">
            <v>BÌNH MINH</v>
          </cell>
          <cell r="M13192" t="str">
            <v>﻿Đang hoạt động</v>
          </cell>
          <cell r="N13192">
            <v>41960</v>
          </cell>
          <cell r="Q13192">
            <v>0</v>
          </cell>
          <cell r="T13192">
            <v>0</v>
          </cell>
          <cell r="U13192">
            <v>1</v>
          </cell>
          <cell r="V13192">
            <v>0</v>
          </cell>
        </row>
        <row r="13193">
          <cell r="D13193" t="str">
            <v>BÌNH MINH</v>
          </cell>
          <cell r="M13193" t="str">
            <v>﻿Đang hoạt động</v>
          </cell>
          <cell r="N13193">
            <v>41962</v>
          </cell>
          <cell r="Q13193">
            <v>1</v>
          </cell>
          <cell r="T13193">
            <v>0</v>
          </cell>
          <cell r="U13193">
            <v>0</v>
          </cell>
          <cell r="V13193">
            <v>0</v>
          </cell>
        </row>
        <row r="13194">
          <cell r="D13194" t="str">
            <v>BÌNH MINH</v>
          </cell>
          <cell r="M13194" t="str">
            <v>﻿Đang hoạt động</v>
          </cell>
          <cell r="N13194">
            <v>41960</v>
          </cell>
          <cell r="Q13194">
            <v>1</v>
          </cell>
          <cell r="T13194">
            <v>0</v>
          </cell>
          <cell r="U13194">
            <v>0</v>
          </cell>
          <cell r="V13194">
            <v>0</v>
          </cell>
        </row>
        <row r="13195">
          <cell r="D13195" t="str">
            <v>TCA TEAM</v>
          </cell>
          <cell r="M13195" t="str">
            <v>﻿Đang hoạt động</v>
          </cell>
          <cell r="N13195">
            <v>41956</v>
          </cell>
          <cell r="Q13195">
            <v>0</v>
          </cell>
          <cell r="T13195">
            <v>0</v>
          </cell>
          <cell r="U13195">
            <v>0</v>
          </cell>
          <cell r="V13195">
            <v>0</v>
          </cell>
        </row>
        <row r="13196">
          <cell r="D13196" t="str">
            <v>TCA TEAM</v>
          </cell>
          <cell r="M13196" t="str">
            <v>﻿Đang hoạt động</v>
          </cell>
          <cell r="N13196">
            <v>42012</v>
          </cell>
          <cell r="Q13196">
            <v>0</v>
          </cell>
          <cell r="T13196">
            <v>0</v>
          </cell>
          <cell r="U13196">
            <v>0</v>
          </cell>
          <cell r="V13196">
            <v>0</v>
          </cell>
        </row>
        <row r="13197">
          <cell r="D13197" t="str">
            <v>TCA TEAM</v>
          </cell>
          <cell r="M13197" t="str">
            <v>﻿Đang hoạt động</v>
          </cell>
          <cell r="N13197">
            <v>41956</v>
          </cell>
          <cell r="Q13197">
            <v>0</v>
          </cell>
          <cell r="T13197">
            <v>0</v>
          </cell>
          <cell r="U13197">
            <v>0</v>
          </cell>
          <cell r="V13197">
            <v>0</v>
          </cell>
        </row>
        <row r="13198">
          <cell r="D13198" t="str">
            <v>BORN TO WIN</v>
          </cell>
          <cell r="M13198" t="str">
            <v>﻿Đang hoạt động</v>
          </cell>
          <cell r="N13198">
            <v>41956</v>
          </cell>
          <cell r="Q13198">
            <v>1</v>
          </cell>
          <cell r="T13198">
            <v>0</v>
          </cell>
          <cell r="U13198">
            <v>0</v>
          </cell>
          <cell r="V13198">
            <v>0</v>
          </cell>
        </row>
        <row r="13199">
          <cell r="D13199" t="str">
            <v>THE CAPITAL</v>
          </cell>
          <cell r="M13199" t="str">
            <v>﻿Đang hoạt động</v>
          </cell>
          <cell r="N13199">
            <v>42150</v>
          </cell>
          <cell r="Q13199">
            <v>0</v>
          </cell>
          <cell r="T13199">
            <v>0</v>
          </cell>
          <cell r="U13199">
            <v>1</v>
          </cell>
          <cell r="V13199">
            <v>0</v>
          </cell>
        </row>
        <row r="13200">
          <cell r="D13200" t="str">
            <v>THE CAPITAL</v>
          </cell>
          <cell r="M13200" t="str">
            <v>﻿Đang hoạt động</v>
          </cell>
          <cell r="N13200">
            <v>42150</v>
          </cell>
          <cell r="Q13200">
            <v>0</v>
          </cell>
          <cell r="T13200">
            <v>1</v>
          </cell>
          <cell r="U13200">
            <v>0</v>
          </cell>
          <cell r="V13200">
            <v>0</v>
          </cell>
        </row>
        <row r="13201">
          <cell r="D13201" t="str">
            <v>TCB NORTH</v>
          </cell>
          <cell r="M13201" t="str">
            <v>﻿Đang hoạt động</v>
          </cell>
          <cell r="N13201">
            <v>41962</v>
          </cell>
          <cell r="Q13201">
            <v>0</v>
          </cell>
          <cell r="T13201">
            <v>0</v>
          </cell>
          <cell r="U13201">
            <v>0</v>
          </cell>
          <cell r="V13201">
            <v>0</v>
          </cell>
        </row>
        <row r="13202">
          <cell r="D13202" t="str">
            <v>F.B.I</v>
          </cell>
          <cell r="M13202" t="str">
            <v>﻿Đang hoạt động</v>
          </cell>
          <cell r="N13202">
            <v>41992</v>
          </cell>
          <cell r="Q13202">
            <v>1</v>
          </cell>
          <cell r="T13202">
            <v>0</v>
          </cell>
          <cell r="U13202">
            <v>0</v>
          </cell>
          <cell r="V13202">
            <v>0</v>
          </cell>
        </row>
        <row r="13203">
          <cell r="D13203" t="str">
            <v>THE CAPITAL</v>
          </cell>
          <cell r="M13203" t="str">
            <v>﻿Đang hoạt động</v>
          </cell>
          <cell r="N13203">
            <v>42241</v>
          </cell>
          <cell r="Q13203">
            <v>0</v>
          </cell>
          <cell r="T13203">
            <v>0</v>
          </cell>
          <cell r="U13203">
            <v>1</v>
          </cell>
          <cell r="V13203">
            <v>0</v>
          </cell>
        </row>
        <row r="13204">
          <cell r="D13204" t="str">
            <v>TCA TEAM</v>
          </cell>
          <cell r="M13204" t="str">
            <v>﻿Đang hoạt động</v>
          </cell>
          <cell r="N13204">
            <v>41971</v>
          </cell>
          <cell r="Q13204">
            <v>0</v>
          </cell>
          <cell r="T13204">
            <v>0</v>
          </cell>
          <cell r="U13204">
            <v>0</v>
          </cell>
          <cell r="V13204">
            <v>0</v>
          </cell>
        </row>
        <row r="13205">
          <cell r="D13205" t="str">
            <v>TCA TEAM</v>
          </cell>
          <cell r="M13205" t="str">
            <v>﻿Đang hoạt động</v>
          </cell>
          <cell r="N13205">
            <v>41963</v>
          </cell>
          <cell r="Q13205">
            <v>0</v>
          </cell>
          <cell r="T13205">
            <v>0</v>
          </cell>
          <cell r="U13205">
            <v>0</v>
          </cell>
          <cell r="V13205">
            <v>0</v>
          </cell>
        </row>
        <row r="13206">
          <cell r="D13206" t="str">
            <v>THE STARS 1</v>
          </cell>
          <cell r="M13206" t="str">
            <v>﻿Đang hoạt động</v>
          </cell>
          <cell r="N13206">
            <v>42516</v>
          </cell>
          <cell r="Q13206">
            <v>0</v>
          </cell>
          <cell r="T13206">
            <v>1</v>
          </cell>
          <cell r="U13206">
            <v>0</v>
          </cell>
          <cell r="V13206">
            <v>0</v>
          </cell>
        </row>
        <row r="13207">
          <cell r="D13207" t="str">
            <v>TCA TEAM</v>
          </cell>
          <cell r="M13207" t="str">
            <v>﻿Đang hoạt động</v>
          </cell>
          <cell r="N13207">
            <v>41963</v>
          </cell>
          <cell r="Q13207">
            <v>0</v>
          </cell>
          <cell r="T13207">
            <v>0</v>
          </cell>
          <cell r="U13207">
            <v>0</v>
          </cell>
          <cell r="V13207">
            <v>0</v>
          </cell>
        </row>
        <row r="13208">
          <cell r="D13208" t="str">
            <v>MDRT BH</v>
          </cell>
          <cell r="M13208" t="str">
            <v>﻿Đang hoạt động</v>
          </cell>
          <cell r="N13208">
            <v>41999</v>
          </cell>
          <cell r="Q13208">
            <v>1</v>
          </cell>
          <cell r="T13208">
            <v>0</v>
          </cell>
          <cell r="U13208">
            <v>0</v>
          </cell>
          <cell r="V13208">
            <v>0</v>
          </cell>
        </row>
        <row r="13209">
          <cell r="D13209" t="str">
            <v>THE STARS 1</v>
          </cell>
          <cell r="M13209" t="str">
            <v>﻿Đang hoạt động</v>
          </cell>
          <cell r="N13209">
            <v>42240</v>
          </cell>
          <cell r="Q13209">
            <v>0</v>
          </cell>
          <cell r="T13209">
            <v>0</v>
          </cell>
          <cell r="U13209">
            <v>1</v>
          </cell>
          <cell r="V13209">
            <v>0</v>
          </cell>
        </row>
        <row r="13210">
          <cell r="D13210" t="str">
            <v>THE STARS 1</v>
          </cell>
          <cell r="M13210" t="str">
            <v>﻿Đang hoạt động</v>
          </cell>
          <cell r="N13210">
            <v>41967</v>
          </cell>
          <cell r="Q13210">
            <v>0</v>
          </cell>
          <cell r="T13210">
            <v>0</v>
          </cell>
          <cell r="U13210">
            <v>1</v>
          </cell>
          <cell r="V13210">
            <v>0</v>
          </cell>
        </row>
        <row r="13211">
          <cell r="D13211" t="str">
            <v>THE KEY</v>
          </cell>
          <cell r="M13211" t="str">
            <v>﻿Đang hoạt động</v>
          </cell>
          <cell r="N13211">
            <v>42114</v>
          </cell>
          <cell r="Q13211">
            <v>1</v>
          </cell>
          <cell r="T13211">
            <v>0</v>
          </cell>
          <cell r="U13211">
            <v>0</v>
          </cell>
          <cell r="V13211">
            <v>0</v>
          </cell>
        </row>
        <row r="13212">
          <cell r="D13212" t="str">
            <v>DIAMOND</v>
          </cell>
          <cell r="M13212" t="str">
            <v>﻿Đang hoạt động</v>
          </cell>
          <cell r="N13212">
            <v>41967</v>
          </cell>
          <cell r="Q13212">
            <v>1</v>
          </cell>
          <cell r="T13212">
            <v>0</v>
          </cell>
          <cell r="U13212">
            <v>0</v>
          </cell>
          <cell r="V13212">
            <v>0</v>
          </cell>
        </row>
        <row r="13213">
          <cell r="D13213" t="str">
            <v>TCA TEAM</v>
          </cell>
          <cell r="M13213" t="str">
            <v>﻿Đang hoạt động</v>
          </cell>
          <cell r="N13213">
            <v>42004</v>
          </cell>
          <cell r="Q13213">
            <v>0</v>
          </cell>
          <cell r="T13213">
            <v>0</v>
          </cell>
          <cell r="U13213">
            <v>0</v>
          </cell>
          <cell r="V13213">
            <v>0</v>
          </cell>
        </row>
        <row r="13214">
          <cell r="D13214" t="str">
            <v>MDRT BH</v>
          </cell>
          <cell r="M13214" t="str">
            <v>﻿Đang hoạt động</v>
          </cell>
          <cell r="N13214">
            <v>41989</v>
          </cell>
          <cell r="Q13214">
            <v>1</v>
          </cell>
          <cell r="T13214">
            <v>0</v>
          </cell>
          <cell r="U13214">
            <v>0</v>
          </cell>
          <cell r="V13214">
            <v>0</v>
          </cell>
        </row>
        <row r="13215">
          <cell r="D13215" t="str">
            <v>MDRT BH</v>
          </cell>
          <cell r="M13215" t="str">
            <v>﻿Đang hoạt động</v>
          </cell>
          <cell r="N13215">
            <v>41964</v>
          </cell>
          <cell r="Q13215">
            <v>1</v>
          </cell>
          <cell r="T13215">
            <v>0</v>
          </cell>
          <cell r="U13215">
            <v>0</v>
          </cell>
          <cell r="V13215">
            <v>0</v>
          </cell>
        </row>
        <row r="13216">
          <cell r="D13216" t="str">
            <v>GENCASA LONG BIÊN</v>
          </cell>
          <cell r="M13216" t="str">
            <v>﻿Đã nghỉ việc</v>
          </cell>
          <cell r="N13216">
            <v>41969</v>
          </cell>
          <cell r="Q13216">
            <v>0</v>
          </cell>
          <cell r="T13216">
            <v>0</v>
          </cell>
          <cell r="U13216">
            <v>0</v>
          </cell>
          <cell r="V13216">
            <v>0</v>
          </cell>
        </row>
        <row r="13217">
          <cell r="D13217" t="str">
            <v>MDRT BH</v>
          </cell>
          <cell r="M13217" t="str">
            <v>﻿Đang hoạt động</v>
          </cell>
          <cell r="N13217">
            <v>41963</v>
          </cell>
          <cell r="Q13217">
            <v>0</v>
          </cell>
          <cell r="T13217">
            <v>0</v>
          </cell>
          <cell r="U13217">
            <v>1</v>
          </cell>
          <cell r="V13217">
            <v>0</v>
          </cell>
        </row>
        <row r="13218">
          <cell r="D13218" t="str">
            <v>GENCASA TÂN PHÚ</v>
          </cell>
          <cell r="M13218" t="str">
            <v>﻿Đang hoạt động</v>
          </cell>
          <cell r="N13218">
            <v>41969</v>
          </cell>
          <cell r="Q13218">
            <v>0</v>
          </cell>
          <cell r="T13218">
            <v>0</v>
          </cell>
          <cell r="U13218">
            <v>1</v>
          </cell>
          <cell r="V13218">
            <v>0</v>
          </cell>
        </row>
        <row r="13219">
          <cell r="D13219" t="str">
            <v>THE SKY</v>
          </cell>
          <cell r="M13219" t="str">
            <v>﻿Đang hoạt động</v>
          </cell>
          <cell r="N13219">
            <v>41969</v>
          </cell>
          <cell r="Q13219">
            <v>1</v>
          </cell>
          <cell r="T13219">
            <v>0</v>
          </cell>
          <cell r="U13219">
            <v>0</v>
          </cell>
          <cell r="V13219">
            <v>0</v>
          </cell>
        </row>
        <row r="13220">
          <cell r="D13220" t="str">
            <v>BIG HERO</v>
          </cell>
          <cell r="M13220" t="str">
            <v>﻿Đang hoạt động</v>
          </cell>
          <cell r="N13220">
            <v>42794</v>
          </cell>
          <cell r="Q13220">
            <v>1</v>
          </cell>
          <cell r="T13220">
            <v>0</v>
          </cell>
          <cell r="U13220">
            <v>0</v>
          </cell>
          <cell r="V13220">
            <v>0</v>
          </cell>
        </row>
        <row r="13221">
          <cell r="D13221" t="str">
            <v>PHOENIX</v>
          </cell>
          <cell r="M13221" t="str">
            <v>﻿Đang hoạt động</v>
          </cell>
          <cell r="N13221">
            <v>40996</v>
          </cell>
          <cell r="Q13221">
            <v>0</v>
          </cell>
          <cell r="T13221">
            <v>0</v>
          </cell>
          <cell r="U13221">
            <v>1</v>
          </cell>
          <cell r="V13221">
            <v>0</v>
          </cell>
        </row>
        <row r="13222">
          <cell r="D13222" t="str">
            <v>LUCKY STAR</v>
          </cell>
          <cell r="M13222" t="str">
            <v>﻿Đang hoạt động</v>
          </cell>
          <cell r="N13222">
            <v>41451</v>
          </cell>
          <cell r="Q13222">
            <v>1</v>
          </cell>
          <cell r="T13222">
            <v>0</v>
          </cell>
          <cell r="U13222">
            <v>0</v>
          </cell>
          <cell r="V13222">
            <v>0</v>
          </cell>
        </row>
        <row r="13223">
          <cell r="D13223" t="str">
            <v>COT GENCASA</v>
          </cell>
          <cell r="M13223" t="str">
            <v>﻿Đang hoạt động</v>
          </cell>
          <cell r="N13223">
            <v>41977</v>
          </cell>
          <cell r="Q13223">
            <v>0</v>
          </cell>
          <cell r="T13223">
            <v>0</v>
          </cell>
          <cell r="U13223">
            <v>1</v>
          </cell>
          <cell r="V13223">
            <v>0</v>
          </cell>
        </row>
        <row r="13224">
          <cell r="D13224" t="str">
            <v>WHITE HORSE</v>
          </cell>
          <cell r="M13224" t="str">
            <v>﻿Đang hoạt động</v>
          </cell>
          <cell r="N13224">
            <v>41989</v>
          </cell>
          <cell r="Q13224">
            <v>0</v>
          </cell>
          <cell r="T13224">
            <v>0</v>
          </cell>
          <cell r="U13224">
            <v>1</v>
          </cell>
          <cell r="V13224">
            <v>0</v>
          </cell>
        </row>
        <row r="13225">
          <cell r="D13225" t="str">
            <v>MEGA</v>
          </cell>
          <cell r="M13225" t="str">
            <v>﻿Đang hoạt động</v>
          </cell>
          <cell r="N13225">
            <v>41974</v>
          </cell>
          <cell r="Q13225">
            <v>1</v>
          </cell>
          <cell r="T13225">
            <v>0</v>
          </cell>
          <cell r="U13225">
            <v>0</v>
          </cell>
          <cell r="V13225">
            <v>0</v>
          </cell>
        </row>
        <row r="13226">
          <cell r="D13226" t="str">
            <v>MDRT HCM</v>
          </cell>
          <cell r="M13226" t="str">
            <v>﻿Đã nghỉ việc</v>
          </cell>
          <cell r="N13226">
            <v>41969</v>
          </cell>
          <cell r="Q13226">
            <v>0</v>
          </cell>
          <cell r="T13226">
            <v>0</v>
          </cell>
          <cell r="U13226">
            <v>0</v>
          </cell>
          <cell r="V13226">
            <v>0</v>
          </cell>
        </row>
        <row r="13227">
          <cell r="D13227" t="str">
            <v>MDRT HCM</v>
          </cell>
          <cell r="M13227" t="str">
            <v>﻿Đang hoạt động</v>
          </cell>
          <cell r="N13227">
            <v>42030</v>
          </cell>
          <cell r="Q13227">
            <v>1</v>
          </cell>
          <cell r="T13227">
            <v>0</v>
          </cell>
          <cell r="U13227">
            <v>0</v>
          </cell>
          <cell r="V13227">
            <v>0</v>
          </cell>
        </row>
        <row r="13228">
          <cell r="D13228" t="str">
            <v>MEGA</v>
          </cell>
          <cell r="M13228" t="str">
            <v>﻿Đang hoạt động</v>
          </cell>
          <cell r="N13228">
            <v>42292</v>
          </cell>
          <cell r="Q13228">
            <v>1</v>
          </cell>
          <cell r="T13228">
            <v>0</v>
          </cell>
          <cell r="U13228">
            <v>0</v>
          </cell>
          <cell r="V13228">
            <v>0</v>
          </cell>
        </row>
        <row r="13229">
          <cell r="D13229" t="str">
            <v>THE CAPITAL</v>
          </cell>
          <cell r="M13229" t="str">
            <v>﻿Đang hoạt động</v>
          </cell>
          <cell r="N13229">
            <v>42458</v>
          </cell>
          <cell r="Q13229">
            <v>0</v>
          </cell>
          <cell r="T13229">
            <v>0</v>
          </cell>
          <cell r="U13229">
            <v>1</v>
          </cell>
          <cell r="V13229">
            <v>0</v>
          </cell>
        </row>
        <row r="13230">
          <cell r="D13230" t="str">
            <v>MDRT HCM</v>
          </cell>
          <cell r="M13230" t="str">
            <v>﻿Đang hoạt động</v>
          </cell>
          <cell r="N13230">
            <v>41970</v>
          </cell>
          <cell r="Q13230">
            <v>0</v>
          </cell>
          <cell r="T13230">
            <v>0</v>
          </cell>
          <cell r="U13230">
            <v>1</v>
          </cell>
          <cell r="V13230">
            <v>0</v>
          </cell>
        </row>
        <row r="13231">
          <cell r="D13231" t="str">
            <v>COT GENCASA</v>
          </cell>
          <cell r="M13231" t="str">
            <v>﻿Đang hoạt động</v>
          </cell>
          <cell r="N13231">
            <v>41977</v>
          </cell>
          <cell r="Q13231">
            <v>0</v>
          </cell>
          <cell r="T13231">
            <v>0</v>
          </cell>
          <cell r="U13231">
            <v>1</v>
          </cell>
          <cell r="V13231">
            <v>0</v>
          </cell>
        </row>
        <row r="13232">
          <cell r="D13232" t="str">
            <v>COT GENCASA</v>
          </cell>
          <cell r="M13232" t="str">
            <v>﻿Đang hoạt động</v>
          </cell>
          <cell r="N13232">
            <v>41990</v>
          </cell>
          <cell r="Q13232">
            <v>1</v>
          </cell>
          <cell r="T13232">
            <v>0</v>
          </cell>
          <cell r="U13232">
            <v>0</v>
          </cell>
          <cell r="V13232">
            <v>0</v>
          </cell>
        </row>
        <row r="13233">
          <cell r="D13233" t="str">
            <v>LION 1</v>
          </cell>
          <cell r="M13233" t="str">
            <v>﻿Đang hoạt động</v>
          </cell>
          <cell r="N13233">
            <v>41467</v>
          </cell>
          <cell r="Q13233">
            <v>1</v>
          </cell>
          <cell r="T13233">
            <v>0</v>
          </cell>
          <cell r="U13233">
            <v>0</v>
          </cell>
          <cell r="V13233">
            <v>0</v>
          </cell>
        </row>
        <row r="13234">
          <cell r="D13234" t="str">
            <v>MDRT VT</v>
          </cell>
          <cell r="M13234" t="str">
            <v>﻿Đang hoạt động</v>
          </cell>
          <cell r="N13234">
            <v>41974</v>
          </cell>
          <cell r="Q13234">
            <v>1</v>
          </cell>
          <cell r="T13234">
            <v>0</v>
          </cell>
          <cell r="U13234">
            <v>0</v>
          </cell>
          <cell r="V13234">
            <v>0</v>
          </cell>
        </row>
        <row r="13235">
          <cell r="D13235" t="str">
            <v>MDRT VT</v>
          </cell>
          <cell r="M13235" t="str">
            <v>﻿Đang hoạt động</v>
          </cell>
          <cell r="N13235">
            <v>41974</v>
          </cell>
          <cell r="Q13235">
            <v>1</v>
          </cell>
          <cell r="T13235">
            <v>0</v>
          </cell>
          <cell r="U13235">
            <v>0</v>
          </cell>
          <cell r="V13235">
            <v>0</v>
          </cell>
        </row>
        <row r="13236">
          <cell r="D13236" t="str">
            <v>GENCASA TÂN PHÚ</v>
          </cell>
          <cell r="M13236" t="str">
            <v>﻿Đang hoạt động</v>
          </cell>
          <cell r="N13236">
            <v>41976</v>
          </cell>
          <cell r="Q13236">
            <v>0</v>
          </cell>
          <cell r="T13236">
            <v>0</v>
          </cell>
          <cell r="U13236">
            <v>1</v>
          </cell>
          <cell r="V13236">
            <v>0</v>
          </cell>
        </row>
        <row r="13237">
          <cell r="D13237" t="str">
            <v>GENCASA TÂN PHÚ</v>
          </cell>
          <cell r="M13237" t="str">
            <v>﻿Đang hoạt động</v>
          </cell>
          <cell r="N13237">
            <v>41988</v>
          </cell>
          <cell r="Q13237">
            <v>0</v>
          </cell>
          <cell r="T13237">
            <v>0</v>
          </cell>
          <cell r="U13237">
            <v>1</v>
          </cell>
          <cell r="V13237">
            <v>0</v>
          </cell>
        </row>
        <row r="13238">
          <cell r="D13238" t="str">
            <v>BIG HERO</v>
          </cell>
          <cell r="M13238" t="str">
            <v>﻿Đang hoạt động</v>
          </cell>
          <cell r="N13238">
            <v>41982</v>
          </cell>
          <cell r="Q13238">
            <v>0</v>
          </cell>
          <cell r="T13238">
            <v>0</v>
          </cell>
          <cell r="U13238">
            <v>1</v>
          </cell>
          <cell r="V13238">
            <v>0</v>
          </cell>
        </row>
        <row r="13239">
          <cell r="D13239" t="str">
            <v>BIG HERO</v>
          </cell>
          <cell r="M13239" t="str">
            <v>﻿Đang hoạt động</v>
          </cell>
          <cell r="N13239">
            <v>41982</v>
          </cell>
          <cell r="Q13239">
            <v>1</v>
          </cell>
          <cell r="T13239">
            <v>0</v>
          </cell>
          <cell r="U13239">
            <v>0</v>
          </cell>
          <cell r="V13239">
            <v>0</v>
          </cell>
        </row>
        <row r="13240">
          <cell r="D13240" t="str">
            <v>BORN TO WIN</v>
          </cell>
          <cell r="M13240" t="str">
            <v>﻿Đang hoạt động</v>
          </cell>
          <cell r="N13240">
            <v>41977</v>
          </cell>
          <cell r="Q13240">
            <v>0</v>
          </cell>
          <cell r="T13240">
            <v>0</v>
          </cell>
          <cell r="U13240">
            <v>1</v>
          </cell>
          <cell r="V13240">
            <v>0</v>
          </cell>
        </row>
        <row r="13241">
          <cell r="D13241" t="str">
            <v>MEGA</v>
          </cell>
          <cell r="M13241" t="str">
            <v>﻿Đang hoạt động</v>
          </cell>
          <cell r="N13241">
            <v>41969</v>
          </cell>
          <cell r="Q13241">
            <v>0</v>
          </cell>
          <cell r="T13241">
            <v>0</v>
          </cell>
          <cell r="U13241">
            <v>1</v>
          </cell>
          <cell r="V13241">
            <v>0</v>
          </cell>
        </row>
        <row r="13242">
          <cell r="D13242" t="str">
            <v>BORN TO WIN</v>
          </cell>
          <cell r="M13242" t="str">
            <v>﻿Đang hoạt động</v>
          </cell>
          <cell r="N13242">
            <v>41977</v>
          </cell>
          <cell r="Q13242">
            <v>1</v>
          </cell>
          <cell r="T13242">
            <v>0</v>
          </cell>
          <cell r="U13242">
            <v>0</v>
          </cell>
          <cell r="V13242">
            <v>0</v>
          </cell>
        </row>
        <row r="13243">
          <cell r="D13243" t="str">
            <v>TCB SOUTH 2</v>
          </cell>
          <cell r="M13243" t="str">
            <v>﻿Đang hoạt động</v>
          </cell>
          <cell r="N13243">
            <v>41991</v>
          </cell>
          <cell r="Q13243">
            <v>0</v>
          </cell>
          <cell r="T13243">
            <v>0</v>
          </cell>
          <cell r="U13243">
            <v>0</v>
          </cell>
          <cell r="V13243">
            <v>0</v>
          </cell>
        </row>
        <row r="13244">
          <cell r="D13244" t="str">
            <v>BIG HERO</v>
          </cell>
          <cell r="M13244" t="str">
            <v>﻿Đang hoạt động</v>
          </cell>
          <cell r="N13244">
            <v>41982</v>
          </cell>
          <cell r="Q13244">
            <v>1</v>
          </cell>
          <cell r="T13244">
            <v>0</v>
          </cell>
          <cell r="U13244">
            <v>0</v>
          </cell>
          <cell r="V13244">
            <v>0</v>
          </cell>
        </row>
        <row r="13245">
          <cell r="D13245" t="str">
            <v>BORN TO WIN</v>
          </cell>
          <cell r="M13245" t="str">
            <v>﻿Đang hoạt động</v>
          </cell>
          <cell r="N13245">
            <v>41978</v>
          </cell>
          <cell r="Q13245">
            <v>1</v>
          </cell>
          <cell r="T13245">
            <v>0</v>
          </cell>
          <cell r="U13245">
            <v>0</v>
          </cell>
          <cell r="V13245">
            <v>0</v>
          </cell>
        </row>
        <row r="13246">
          <cell r="D13246" t="str">
            <v>MDRT HCM</v>
          </cell>
          <cell r="M13246" t="str">
            <v>﻿Đang hoạt động</v>
          </cell>
          <cell r="N13246">
            <v>41977</v>
          </cell>
          <cell r="Q13246">
            <v>1</v>
          </cell>
          <cell r="T13246">
            <v>0</v>
          </cell>
          <cell r="U13246">
            <v>0</v>
          </cell>
          <cell r="V13246">
            <v>0</v>
          </cell>
        </row>
        <row r="13247">
          <cell r="D13247" t="str">
            <v>BIG HERO</v>
          </cell>
          <cell r="M13247" t="str">
            <v>﻿Đang hoạt động</v>
          </cell>
          <cell r="N13247">
            <v>41982</v>
          </cell>
          <cell r="Q13247">
            <v>1</v>
          </cell>
          <cell r="T13247">
            <v>0</v>
          </cell>
          <cell r="U13247">
            <v>0</v>
          </cell>
          <cell r="V13247">
            <v>0</v>
          </cell>
        </row>
        <row r="13248">
          <cell r="D13248" t="str">
            <v>BIG HERO</v>
          </cell>
          <cell r="M13248" t="str">
            <v>﻿Đang hoạt động</v>
          </cell>
          <cell r="N13248">
            <v>41982</v>
          </cell>
          <cell r="Q13248">
            <v>0</v>
          </cell>
          <cell r="T13248">
            <v>0</v>
          </cell>
          <cell r="U13248">
            <v>0</v>
          </cell>
          <cell r="V13248">
            <v>1</v>
          </cell>
        </row>
        <row r="13249">
          <cell r="D13249" t="str">
            <v>BIG HERO</v>
          </cell>
          <cell r="M13249" t="str">
            <v>﻿Đang hoạt động</v>
          </cell>
          <cell r="N13249">
            <v>41982</v>
          </cell>
          <cell r="Q13249">
            <v>0</v>
          </cell>
          <cell r="T13249">
            <v>0</v>
          </cell>
          <cell r="U13249">
            <v>1</v>
          </cell>
          <cell r="V13249">
            <v>0</v>
          </cell>
        </row>
        <row r="13250">
          <cell r="D13250" t="str">
            <v>BIG HERO</v>
          </cell>
          <cell r="M13250" t="str">
            <v>﻿Đang hoạt động</v>
          </cell>
          <cell r="N13250">
            <v>41982</v>
          </cell>
          <cell r="Q13250">
            <v>0</v>
          </cell>
          <cell r="T13250">
            <v>0</v>
          </cell>
          <cell r="U13250">
            <v>0</v>
          </cell>
          <cell r="V13250">
            <v>1</v>
          </cell>
        </row>
        <row r="13251">
          <cell r="D13251" t="str">
            <v>BIG HERO</v>
          </cell>
          <cell r="M13251" t="str">
            <v>﻿Đang hoạt động</v>
          </cell>
          <cell r="N13251">
            <v>41990</v>
          </cell>
          <cell r="Q13251">
            <v>1</v>
          </cell>
          <cell r="T13251">
            <v>0</v>
          </cell>
          <cell r="U13251">
            <v>0</v>
          </cell>
          <cell r="V13251">
            <v>0</v>
          </cell>
        </row>
        <row r="13252">
          <cell r="D13252" t="str">
            <v>PHOENIX</v>
          </cell>
          <cell r="M13252" t="str">
            <v>﻿Đang hoạt động</v>
          </cell>
          <cell r="N13252">
            <v>41990</v>
          </cell>
          <cell r="Q13252">
            <v>1</v>
          </cell>
          <cell r="T13252">
            <v>0</v>
          </cell>
          <cell r="U13252">
            <v>0</v>
          </cell>
          <cell r="V13252">
            <v>0</v>
          </cell>
        </row>
        <row r="13253">
          <cell r="D13253" t="str">
            <v>BIG HERO</v>
          </cell>
          <cell r="M13253" t="str">
            <v>﻿Đang hoạt động</v>
          </cell>
          <cell r="N13253">
            <v>41990</v>
          </cell>
          <cell r="Q13253">
            <v>1</v>
          </cell>
          <cell r="T13253">
            <v>0</v>
          </cell>
          <cell r="U13253">
            <v>0</v>
          </cell>
          <cell r="V13253">
            <v>0</v>
          </cell>
        </row>
        <row r="13254">
          <cell r="D13254" t="str">
            <v>PHOENIX</v>
          </cell>
          <cell r="M13254" t="str">
            <v>﻿Đang hoạt động</v>
          </cell>
          <cell r="N13254">
            <v>41024</v>
          </cell>
          <cell r="Q13254">
            <v>1</v>
          </cell>
          <cell r="T13254">
            <v>0</v>
          </cell>
          <cell r="U13254">
            <v>0</v>
          </cell>
          <cell r="V13254">
            <v>0</v>
          </cell>
        </row>
        <row r="13255">
          <cell r="D13255" t="str">
            <v>TCA TEAM</v>
          </cell>
          <cell r="M13255" t="str">
            <v>﻿Đang hoạt động</v>
          </cell>
          <cell r="N13255">
            <v>41978</v>
          </cell>
          <cell r="Q13255">
            <v>0</v>
          </cell>
          <cell r="T13255">
            <v>0</v>
          </cell>
          <cell r="U13255">
            <v>0</v>
          </cell>
          <cell r="V13255">
            <v>0</v>
          </cell>
        </row>
        <row r="13256">
          <cell r="D13256" t="str">
            <v>MEGA</v>
          </cell>
          <cell r="M13256" t="str">
            <v>﻿Đang hoạt động</v>
          </cell>
          <cell r="N13256">
            <v>42011</v>
          </cell>
          <cell r="Q13256">
            <v>0</v>
          </cell>
          <cell r="T13256">
            <v>0</v>
          </cell>
          <cell r="U13256">
            <v>1</v>
          </cell>
          <cell r="V13256">
            <v>0</v>
          </cell>
        </row>
        <row r="13257">
          <cell r="D13257" t="str">
            <v>LUCKY STAR</v>
          </cell>
          <cell r="M13257" t="str">
            <v>﻿Đang hoạt động</v>
          </cell>
          <cell r="N13257">
            <v>41989</v>
          </cell>
          <cell r="Q13257">
            <v>1</v>
          </cell>
          <cell r="T13257">
            <v>0</v>
          </cell>
          <cell r="U13257">
            <v>0</v>
          </cell>
          <cell r="V13257">
            <v>0</v>
          </cell>
        </row>
        <row r="13258">
          <cell r="D13258" t="str">
            <v>BIG HERO</v>
          </cell>
          <cell r="M13258" t="str">
            <v>﻿Đang hoạt động</v>
          </cell>
          <cell r="N13258">
            <v>41982</v>
          </cell>
          <cell r="Q13258">
            <v>1</v>
          </cell>
          <cell r="T13258">
            <v>0</v>
          </cell>
          <cell r="U13258">
            <v>0</v>
          </cell>
          <cell r="V13258">
            <v>0</v>
          </cell>
        </row>
        <row r="13259">
          <cell r="D13259" t="str">
            <v>PHOENIX</v>
          </cell>
          <cell r="M13259" t="str">
            <v>﻿Đang hoạt động</v>
          </cell>
          <cell r="N13259">
            <v>41977</v>
          </cell>
          <cell r="Q13259">
            <v>0</v>
          </cell>
          <cell r="T13259">
            <v>0</v>
          </cell>
          <cell r="U13259">
            <v>1</v>
          </cell>
          <cell r="V13259">
            <v>0</v>
          </cell>
        </row>
        <row r="13260">
          <cell r="D13260" t="str">
            <v>LION 1</v>
          </cell>
          <cell r="M13260" t="str">
            <v>﻿Đang hoạt động</v>
          </cell>
          <cell r="N13260">
            <v>42517</v>
          </cell>
          <cell r="Q13260">
            <v>1</v>
          </cell>
          <cell r="T13260">
            <v>0</v>
          </cell>
          <cell r="U13260">
            <v>0</v>
          </cell>
          <cell r="V13260">
            <v>0</v>
          </cell>
        </row>
        <row r="13261">
          <cell r="D13261" t="str">
            <v>THE KEY</v>
          </cell>
          <cell r="M13261" t="str">
            <v>﻿Đang hoạt động</v>
          </cell>
          <cell r="N13261">
            <v>42151</v>
          </cell>
          <cell r="Q13261">
            <v>1</v>
          </cell>
          <cell r="T13261">
            <v>0</v>
          </cell>
          <cell r="U13261">
            <v>0</v>
          </cell>
          <cell r="V13261">
            <v>0</v>
          </cell>
        </row>
        <row r="13262">
          <cell r="D13262" t="str">
            <v>THE KEY</v>
          </cell>
          <cell r="M13262" t="str">
            <v>﻿Đang hoạt động</v>
          </cell>
          <cell r="N13262">
            <v>41991</v>
          </cell>
          <cell r="Q13262">
            <v>1</v>
          </cell>
          <cell r="T13262">
            <v>0</v>
          </cell>
          <cell r="U13262">
            <v>0</v>
          </cell>
          <cell r="V13262">
            <v>0</v>
          </cell>
        </row>
        <row r="13263">
          <cell r="D13263" t="str">
            <v>GENCASA LONG BIÊN</v>
          </cell>
          <cell r="M13263" t="str">
            <v>﻿Đã nghỉ việc</v>
          </cell>
          <cell r="N13263">
            <v>42041</v>
          </cell>
          <cell r="Q13263">
            <v>0</v>
          </cell>
          <cell r="T13263">
            <v>0</v>
          </cell>
          <cell r="U13263">
            <v>0</v>
          </cell>
          <cell r="V13263">
            <v>0</v>
          </cell>
        </row>
        <row r="13264">
          <cell r="D13264" t="str">
            <v>THE STARS 2</v>
          </cell>
          <cell r="M13264" t="str">
            <v>﻿Đang hoạt động</v>
          </cell>
          <cell r="N13264">
            <v>42023</v>
          </cell>
          <cell r="Q13264">
            <v>0</v>
          </cell>
          <cell r="T13264">
            <v>0</v>
          </cell>
          <cell r="U13264">
            <v>0</v>
          </cell>
          <cell r="V13264">
            <v>1</v>
          </cell>
        </row>
        <row r="13265">
          <cell r="D13265" t="str">
            <v>THE STARS 2</v>
          </cell>
          <cell r="M13265" t="str">
            <v>﻿Đang hoạt động</v>
          </cell>
          <cell r="N13265">
            <v>42020</v>
          </cell>
          <cell r="Q13265">
            <v>1</v>
          </cell>
          <cell r="T13265">
            <v>0</v>
          </cell>
          <cell r="U13265">
            <v>0</v>
          </cell>
          <cell r="V13265">
            <v>0</v>
          </cell>
        </row>
        <row r="13266">
          <cell r="D13266" t="str">
            <v>TCB NORTH</v>
          </cell>
          <cell r="M13266" t="str">
            <v>﻿Đang hoạt động</v>
          </cell>
          <cell r="N13266">
            <v>41985</v>
          </cell>
          <cell r="Q13266">
            <v>0</v>
          </cell>
          <cell r="T13266">
            <v>0</v>
          </cell>
          <cell r="U13266">
            <v>0</v>
          </cell>
          <cell r="V13266">
            <v>0</v>
          </cell>
        </row>
        <row r="13267">
          <cell r="D13267" t="str">
            <v>ELITE</v>
          </cell>
          <cell r="M13267" t="str">
            <v>﻿Đang hoạt động</v>
          </cell>
          <cell r="N13267">
            <v>42033</v>
          </cell>
          <cell r="Q13267">
            <v>0</v>
          </cell>
          <cell r="T13267">
            <v>0</v>
          </cell>
          <cell r="U13267">
            <v>1</v>
          </cell>
          <cell r="V13267">
            <v>0</v>
          </cell>
        </row>
        <row r="13268">
          <cell r="D13268" t="str">
            <v>LION 2</v>
          </cell>
          <cell r="M13268" t="str">
            <v>﻿Đang hoạt động</v>
          </cell>
          <cell r="N13268">
            <v>41984</v>
          </cell>
          <cell r="Q13268">
            <v>1</v>
          </cell>
          <cell r="T13268">
            <v>0</v>
          </cell>
          <cell r="U13268">
            <v>0</v>
          </cell>
          <cell r="V13268">
            <v>0</v>
          </cell>
        </row>
        <row r="13269">
          <cell r="D13269" t="str">
            <v>THE STARS 2</v>
          </cell>
          <cell r="M13269" t="str">
            <v>﻿Đang hoạt động</v>
          </cell>
          <cell r="N13269">
            <v>42023</v>
          </cell>
          <cell r="Q13269">
            <v>0</v>
          </cell>
          <cell r="T13269">
            <v>0</v>
          </cell>
          <cell r="U13269">
            <v>0</v>
          </cell>
          <cell r="V13269">
            <v>1</v>
          </cell>
        </row>
        <row r="13270">
          <cell r="D13270" t="str">
            <v>THE KEY</v>
          </cell>
          <cell r="M13270" t="str">
            <v>﻿Đang hoạt động</v>
          </cell>
          <cell r="N13270">
            <v>42114</v>
          </cell>
          <cell r="Q13270">
            <v>1</v>
          </cell>
          <cell r="T13270">
            <v>0</v>
          </cell>
          <cell r="U13270">
            <v>0</v>
          </cell>
          <cell r="V13270">
            <v>0</v>
          </cell>
        </row>
        <row r="13271">
          <cell r="D13271" t="str">
            <v>COT GENCASA</v>
          </cell>
          <cell r="M13271" t="str">
            <v>﻿Đang hoạt động</v>
          </cell>
          <cell r="N13271">
            <v>41998</v>
          </cell>
          <cell r="Q13271">
            <v>1</v>
          </cell>
          <cell r="T13271">
            <v>0</v>
          </cell>
          <cell r="U13271">
            <v>0</v>
          </cell>
          <cell r="V13271">
            <v>0</v>
          </cell>
        </row>
        <row r="13272">
          <cell r="D13272" t="str">
            <v>THE STARS 1</v>
          </cell>
          <cell r="M13272" t="str">
            <v>﻿Đang hoạt động</v>
          </cell>
          <cell r="N13272">
            <v>41991</v>
          </cell>
          <cell r="Q13272">
            <v>0</v>
          </cell>
          <cell r="T13272">
            <v>1</v>
          </cell>
          <cell r="U13272">
            <v>0</v>
          </cell>
          <cell r="V13272">
            <v>0</v>
          </cell>
        </row>
        <row r="13273">
          <cell r="D13273" t="str">
            <v>MDRT BH</v>
          </cell>
          <cell r="M13273" t="str">
            <v>﻿Đã nghỉ việc</v>
          </cell>
          <cell r="N13273">
            <v>42548</v>
          </cell>
          <cell r="Q13273">
            <v>0</v>
          </cell>
          <cell r="T13273">
            <v>0</v>
          </cell>
          <cell r="U13273">
            <v>0</v>
          </cell>
          <cell r="V13273">
            <v>0</v>
          </cell>
        </row>
        <row r="13274">
          <cell r="D13274" t="str">
            <v>ALLEGRO</v>
          </cell>
          <cell r="M13274" t="str">
            <v>﻿Đang hoạt động</v>
          </cell>
          <cell r="N13274">
            <v>42034</v>
          </cell>
          <cell r="Q13274">
            <v>1</v>
          </cell>
          <cell r="T13274">
            <v>0</v>
          </cell>
          <cell r="U13274">
            <v>0</v>
          </cell>
          <cell r="V13274">
            <v>0</v>
          </cell>
        </row>
        <row r="13275">
          <cell r="D13275" t="str">
            <v>MDRT HCM</v>
          </cell>
          <cell r="M13275" t="str">
            <v>﻿Đang hoạt động</v>
          </cell>
          <cell r="N13275">
            <v>41989</v>
          </cell>
          <cell r="Q13275">
            <v>1</v>
          </cell>
          <cell r="T13275">
            <v>0</v>
          </cell>
          <cell r="U13275">
            <v>0</v>
          </cell>
          <cell r="V13275">
            <v>0</v>
          </cell>
        </row>
        <row r="13276">
          <cell r="D13276" t="str">
            <v>ALLEGRO</v>
          </cell>
          <cell r="M13276" t="str">
            <v>﻿Đang hoạt động</v>
          </cell>
          <cell r="N13276">
            <v>41996</v>
          </cell>
          <cell r="Q13276">
            <v>1</v>
          </cell>
          <cell r="T13276">
            <v>0</v>
          </cell>
          <cell r="U13276">
            <v>0</v>
          </cell>
          <cell r="V13276">
            <v>0</v>
          </cell>
        </row>
        <row r="13277">
          <cell r="D13277" t="str">
            <v>ALLEGRO</v>
          </cell>
          <cell r="M13277" t="str">
            <v>﻿Đang hoạt động</v>
          </cell>
          <cell r="N13277">
            <v>41990</v>
          </cell>
          <cell r="Q13277">
            <v>0</v>
          </cell>
          <cell r="T13277">
            <v>0</v>
          </cell>
          <cell r="U13277">
            <v>1</v>
          </cell>
          <cell r="V13277">
            <v>0</v>
          </cell>
        </row>
        <row r="13278">
          <cell r="D13278" t="str">
            <v>BIG HERO</v>
          </cell>
          <cell r="M13278" t="str">
            <v>﻿Đang hoạt động</v>
          </cell>
          <cell r="N13278">
            <v>41990</v>
          </cell>
          <cell r="Q13278">
            <v>1</v>
          </cell>
          <cell r="T13278">
            <v>0</v>
          </cell>
          <cell r="U13278">
            <v>0</v>
          </cell>
          <cell r="V13278">
            <v>0</v>
          </cell>
        </row>
        <row r="13279">
          <cell r="D13279" t="str">
            <v>THE POWER</v>
          </cell>
          <cell r="M13279" t="str">
            <v>﻿Đang hoạt động</v>
          </cell>
          <cell r="N13279">
            <v>41996</v>
          </cell>
          <cell r="Q13279">
            <v>1</v>
          </cell>
          <cell r="T13279">
            <v>0</v>
          </cell>
          <cell r="U13279">
            <v>0</v>
          </cell>
          <cell r="V13279">
            <v>0</v>
          </cell>
        </row>
        <row r="13280">
          <cell r="D13280" t="str">
            <v>MDRT HCM</v>
          </cell>
          <cell r="M13280" t="str">
            <v>﻿Đang hoạt động</v>
          </cell>
          <cell r="N13280">
            <v>41997</v>
          </cell>
          <cell r="Q13280">
            <v>1</v>
          </cell>
          <cell r="T13280">
            <v>0</v>
          </cell>
          <cell r="U13280">
            <v>0</v>
          </cell>
          <cell r="V13280">
            <v>0</v>
          </cell>
        </row>
        <row r="13281">
          <cell r="D13281" t="str">
            <v>GENCASA TÂN PHÚ</v>
          </cell>
          <cell r="M13281" t="str">
            <v>﻿Đang hoạt động</v>
          </cell>
          <cell r="N13281">
            <v>42003</v>
          </cell>
          <cell r="Q13281">
            <v>1</v>
          </cell>
          <cell r="T13281">
            <v>0</v>
          </cell>
          <cell r="U13281">
            <v>0</v>
          </cell>
          <cell r="V13281">
            <v>0</v>
          </cell>
        </row>
        <row r="13282">
          <cell r="D13282" t="str">
            <v>BIG HERO</v>
          </cell>
          <cell r="M13282" t="str">
            <v>﻿Đang hoạt động</v>
          </cell>
          <cell r="N13282">
            <v>41991</v>
          </cell>
          <cell r="Q13282">
            <v>1</v>
          </cell>
          <cell r="T13282">
            <v>0</v>
          </cell>
          <cell r="U13282">
            <v>0</v>
          </cell>
          <cell r="V13282">
            <v>0</v>
          </cell>
        </row>
        <row r="13283">
          <cell r="D13283" t="str">
            <v>COT GENCASA</v>
          </cell>
          <cell r="M13283" t="str">
            <v>﻿Đang hoạt động</v>
          </cell>
          <cell r="N13283">
            <v>41990</v>
          </cell>
          <cell r="Q13283">
            <v>0</v>
          </cell>
          <cell r="T13283">
            <v>0</v>
          </cell>
          <cell r="U13283">
            <v>1</v>
          </cell>
          <cell r="V13283">
            <v>0</v>
          </cell>
        </row>
        <row r="13284">
          <cell r="D13284" t="str">
            <v>MDRT VT</v>
          </cell>
          <cell r="M13284" t="str">
            <v>﻿Đang hoạt động</v>
          </cell>
          <cell r="N13284">
            <v>42027</v>
          </cell>
          <cell r="Q13284">
            <v>1</v>
          </cell>
          <cell r="T13284">
            <v>0</v>
          </cell>
          <cell r="U13284">
            <v>0</v>
          </cell>
          <cell r="V13284">
            <v>0</v>
          </cell>
        </row>
        <row r="13285">
          <cell r="D13285" t="str">
            <v>THE POWER</v>
          </cell>
          <cell r="M13285" t="str">
            <v>﻿Đang hoạt động</v>
          </cell>
          <cell r="N13285">
            <v>42068</v>
          </cell>
          <cell r="Q13285">
            <v>1</v>
          </cell>
          <cell r="T13285">
            <v>0</v>
          </cell>
          <cell r="U13285">
            <v>0</v>
          </cell>
          <cell r="V13285">
            <v>0</v>
          </cell>
        </row>
        <row r="13286">
          <cell r="D13286" t="str">
            <v>THE POWER</v>
          </cell>
          <cell r="M13286" t="str">
            <v>﻿Đang hoạt động</v>
          </cell>
          <cell r="N13286">
            <v>42068</v>
          </cell>
          <cell r="Q13286">
            <v>0</v>
          </cell>
          <cell r="T13286">
            <v>0</v>
          </cell>
          <cell r="U13286">
            <v>1</v>
          </cell>
          <cell r="V13286">
            <v>0</v>
          </cell>
        </row>
        <row r="13287">
          <cell r="D13287" t="str">
            <v>MDRT BH</v>
          </cell>
          <cell r="M13287" t="str">
            <v>﻿Đang hoạt động</v>
          </cell>
          <cell r="N13287">
            <v>41999</v>
          </cell>
          <cell r="Q13287">
            <v>1</v>
          </cell>
          <cell r="T13287">
            <v>0</v>
          </cell>
          <cell r="U13287">
            <v>0</v>
          </cell>
          <cell r="V13287">
            <v>0</v>
          </cell>
        </row>
        <row r="13288">
          <cell r="D13288" t="str">
            <v>GENCASA HÀ ĐÔNG</v>
          </cell>
          <cell r="M13288" t="str">
            <v>﻿Đang hoạt động</v>
          </cell>
          <cell r="N13288">
            <v>42607</v>
          </cell>
          <cell r="Q13288">
            <v>0</v>
          </cell>
          <cell r="T13288">
            <v>0</v>
          </cell>
          <cell r="U13288">
            <v>0</v>
          </cell>
          <cell r="V13288">
            <v>1</v>
          </cell>
        </row>
        <row r="13289">
          <cell r="D13289" t="str">
            <v>GENCASA HÀ ĐÔNG</v>
          </cell>
          <cell r="M13289" t="str">
            <v>﻿Đang hoạt động</v>
          </cell>
          <cell r="N13289">
            <v>42545</v>
          </cell>
          <cell r="Q13289">
            <v>1</v>
          </cell>
          <cell r="T13289">
            <v>0</v>
          </cell>
          <cell r="U13289">
            <v>0</v>
          </cell>
          <cell r="V13289">
            <v>0</v>
          </cell>
        </row>
        <row r="13290">
          <cell r="D13290" t="str">
            <v>TCB NORTH</v>
          </cell>
          <cell r="M13290" t="str">
            <v>﻿Đã nghỉ việc</v>
          </cell>
          <cell r="N13290">
            <v>41996</v>
          </cell>
          <cell r="Q13290">
            <v>0</v>
          </cell>
          <cell r="T13290">
            <v>0</v>
          </cell>
          <cell r="U13290">
            <v>0</v>
          </cell>
          <cell r="V13290">
            <v>0</v>
          </cell>
        </row>
        <row r="13291">
          <cell r="D13291" t="str">
            <v>GENCASA LONG BIÊN</v>
          </cell>
          <cell r="M13291" t="str">
            <v>﻿Đang hoạt động</v>
          </cell>
          <cell r="N13291">
            <v>42474</v>
          </cell>
          <cell r="Q13291">
            <v>1</v>
          </cell>
          <cell r="T13291">
            <v>0</v>
          </cell>
          <cell r="U13291">
            <v>0</v>
          </cell>
          <cell r="V13291">
            <v>0</v>
          </cell>
        </row>
        <row r="13292">
          <cell r="D13292" t="str">
            <v>DIAMOND</v>
          </cell>
          <cell r="M13292" t="str">
            <v>﻿Đang hoạt động</v>
          </cell>
          <cell r="N13292">
            <v>41998</v>
          </cell>
          <cell r="Q13292">
            <v>0</v>
          </cell>
          <cell r="T13292">
            <v>0</v>
          </cell>
          <cell r="U13292">
            <v>1</v>
          </cell>
          <cell r="V13292">
            <v>0</v>
          </cell>
        </row>
        <row r="13293">
          <cell r="D13293" t="str">
            <v>THIÊN SƠN</v>
          </cell>
          <cell r="M13293" t="str">
            <v>﻿Đang hoạt động</v>
          </cell>
          <cell r="N13293">
            <v>42048</v>
          </cell>
          <cell r="Q13293">
            <v>0</v>
          </cell>
          <cell r="T13293">
            <v>0</v>
          </cell>
          <cell r="U13293">
            <v>0</v>
          </cell>
          <cell r="V13293">
            <v>1</v>
          </cell>
        </row>
        <row r="13294">
          <cell r="D13294" t="str">
            <v>SUNFLOWER</v>
          </cell>
          <cell r="M13294" t="str">
            <v>﻿Đang hoạt động</v>
          </cell>
          <cell r="N13294">
            <v>41996</v>
          </cell>
          <cell r="Q13294">
            <v>1</v>
          </cell>
          <cell r="T13294">
            <v>0</v>
          </cell>
          <cell r="U13294">
            <v>0</v>
          </cell>
          <cell r="V13294">
            <v>0</v>
          </cell>
        </row>
        <row r="13295">
          <cell r="D13295" t="str">
            <v>DIAMOND</v>
          </cell>
          <cell r="M13295" t="str">
            <v>﻿Đã nghỉ việc</v>
          </cell>
          <cell r="N13295">
            <v>41998</v>
          </cell>
          <cell r="Q13295">
            <v>0</v>
          </cell>
          <cell r="T13295">
            <v>0</v>
          </cell>
          <cell r="U13295">
            <v>0</v>
          </cell>
          <cell r="V13295">
            <v>0</v>
          </cell>
        </row>
        <row r="13296">
          <cell r="D13296" t="str">
            <v>BIG HERO</v>
          </cell>
          <cell r="M13296" t="str">
            <v>﻿Đang hoạt động</v>
          </cell>
          <cell r="N13296">
            <v>42010</v>
          </cell>
          <cell r="Q13296">
            <v>0</v>
          </cell>
          <cell r="T13296">
            <v>0</v>
          </cell>
          <cell r="U13296">
            <v>1</v>
          </cell>
          <cell r="V13296">
            <v>0</v>
          </cell>
        </row>
        <row r="13297">
          <cell r="D13297" t="str">
            <v>BIG HERO</v>
          </cell>
          <cell r="M13297" t="str">
            <v>﻿Đang hoạt động</v>
          </cell>
          <cell r="N13297">
            <v>42010</v>
          </cell>
          <cell r="Q13297">
            <v>1</v>
          </cell>
          <cell r="T13297">
            <v>0</v>
          </cell>
          <cell r="U13297">
            <v>0</v>
          </cell>
          <cell r="V13297">
            <v>0</v>
          </cell>
        </row>
        <row r="13298">
          <cell r="D13298" t="str">
            <v>MDRT VT</v>
          </cell>
          <cell r="M13298" t="str">
            <v>﻿Đang hoạt động</v>
          </cell>
          <cell r="N13298">
            <v>42002</v>
          </cell>
          <cell r="Q13298">
            <v>1</v>
          </cell>
          <cell r="T13298">
            <v>0</v>
          </cell>
          <cell r="U13298">
            <v>0</v>
          </cell>
          <cell r="V13298">
            <v>0</v>
          </cell>
        </row>
        <row r="13299">
          <cell r="M13299" t="str">
            <v>﻿Đang hoạt động</v>
          </cell>
          <cell r="N13299">
            <v>41999</v>
          </cell>
          <cell r="Q13299">
            <v>0</v>
          </cell>
          <cell r="T13299">
            <v>0</v>
          </cell>
          <cell r="U13299">
            <v>0</v>
          </cell>
          <cell r="V13299">
            <v>0</v>
          </cell>
        </row>
        <row r="13300">
          <cell r="M13300" t="str">
            <v>﻿Đang hoạt động</v>
          </cell>
          <cell r="N13300">
            <v>41999</v>
          </cell>
          <cell r="Q13300">
            <v>0</v>
          </cell>
          <cell r="T13300">
            <v>0</v>
          </cell>
          <cell r="U13300">
            <v>0</v>
          </cell>
          <cell r="V13300">
            <v>0</v>
          </cell>
        </row>
        <row r="13301">
          <cell r="M13301" t="str">
            <v>﻿Đang hoạt động</v>
          </cell>
          <cell r="N13301">
            <v>41999</v>
          </cell>
          <cell r="Q13301">
            <v>0</v>
          </cell>
          <cell r="T13301">
            <v>0</v>
          </cell>
          <cell r="U13301">
            <v>0</v>
          </cell>
          <cell r="V13301">
            <v>0</v>
          </cell>
        </row>
        <row r="13302">
          <cell r="M13302" t="str">
            <v>﻿Đang hoạt động</v>
          </cell>
          <cell r="N13302">
            <v>41999</v>
          </cell>
          <cell r="Q13302">
            <v>0</v>
          </cell>
          <cell r="T13302">
            <v>0</v>
          </cell>
          <cell r="U13302">
            <v>0</v>
          </cell>
          <cell r="V13302">
            <v>0</v>
          </cell>
        </row>
        <row r="13303">
          <cell r="M13303" t="str">
            <v>﻿Đang hoạt động</v>
          </cell>
          <cell r="N13303">
            <v>41999</v>
          </cell>
          <cell r="Q13303">
            <v>0</v>
          </cell>
          <cell r="T13303">
            <v>0</v>
          </cell>
          <cell r="U13303">
            <v>0</v>
          </cell>
          <cell r="V13303">
            <v>0</v>
          </cell>
        </row>
        <row r="13304">
          <cell r="M13304" t="str">
            <v>﻿Đang hoạt động</v>
          </cell>
          <cell r="N13304">
            <v>41999</v>
          </cell>
          <cell r="Q13304">
            <v>0</v>
          </cell>
          <cell r="T13304">
            <v>0</v>
          </cell>
          <cell r="U13304">
            <v>0</v>
          </cell>
          <cell r="V13304">
            <v>0</v>
          </cell>
        </row>
        <row r="13305">
          <cell r="M13305" t="str">
            <v>﻿Đang hoạt động</v>
          </cell>
          <cell r="N13305">
            <v>41999</v>
          </cell>
          <cell r="Q13305">
            <v>0</v>
          </cell>
          <cell r="T13305">
            <v>0</v>
          </cell>
          <cell r="U13305">
            <v>0</v>
          </cell>
          <cell r="V13305">
            <v>0</v>
          </cell>
        </row>
        <row r="13306">
          <cell r="M13306" t="str">
            <v>﻿Đang hoạt động</v>
          </cell>
          <cell r="N13306">
            <v>42010</v>
          </cell>
          <cell r="Q13306">
            <v>0</v>
          </cell>
          <cell r="T13306">
            <v>0</v>
          </cell>
          <cell r="U13306">
            <v>0</v>
          </cell>
          <cell r="V13306">
            <v>0</v>
          </cell>
        </row>
        <row r="13307">
          <cell r="M13307" t="str">
            <v>﻿Đang hoạt động</v>
          </cell>
          <cell r="N13307">
            <v>42002</v>
          </cell>
          <cell r="Q13307">
            <v>0</v>
          </cell>
          <cell r="T13307">
            <v>0</v>
          </cell>
          <cell r="U13307">
            <v>0</v>
          </cell>
          <cell r="V13307">
            <v>0</v>
          </cell>
        </row>
        <row r="13308">
          <cell r="M13308" t="str">
            <v>﻿Đang hoạt động</v>
          </cell>
          <cell r="N13308">
            <v>41999</v>
          </cell>
          <cell r="Q13308">
            <v>0</v>
          </cell>
          <cell r="T13308">
            <v>0</v>
          </cell>
          <cell r="U13308">
            <v>0</v>
          </cell>
          <cell r="V13308">
            <v>0</v>
          </cell>
        </row>
        <row r="13309">
          <cell r="M13309" t="str">
            <v>﻿Đang hoạt động</v>
          </cell>
          <cell r="N13309">
            <v>41999</v>
          </cell>
          <cell r="Q13309">
            <v>0</v>
          </cell>
          <cell r="T13309">
            <v>0</v>
          </cell>
          <cell r="U13309">
            <v>0</v>
          </cell>
          <cell r="V13309">
            <v>0</v>
          </cell>
        </row>
        <row r="13310">
          <cell r="M13310" t="str">
            <v>﻿Đang hoạt động</v>
          </cell>
          <cell r="N13310">
            <v>42002</v>
          </cell>
          <cell r="Q13310">
            <v>0</v>
          </cell>
          <cell r="T13310">
            <v>0</v>
          </cell>
          <cell r="U13310">
            <v>0</v>
          </cell>
          <cell r="V13310">
            <v>0</v>
          </cell>
        </row>
        <row r="13311">
          <cell r="D13311" t="str">
            <v>GREEN DRAGON</v>
          </cell>
          <cell r="M13311" t="str">
            <v>﻿Đang hoạt động</v>
          </cell>
          <cell r="N13311">
            <v>42033</v>
          </cell>
          <cell r="Q13311">
            <v>0</v>
          </cell>
          <cell r="T13311">
            <v>0</v>
          </cell>
          <cell r="U13311">
            <v>1</v>
          </cell>
          <cell r="V13311">
            <v>0</v>
          </cell>
        </row>
        <row r="13312">
          <cell r="D13312" t="str">
            <v>VICTORY</v>
          </cell>
          <cell r="M13312" t="str">
            <v>﻿Đang hoạt động</v>
          </cell>
          <cell r="N13312">
            <v>42033</v>
          </cell>
          <cell r="Q13312">
            <v>1</v>
          </cell>
          <cell r="T13312">
            <v>0</v>
          </cell>
          <cell r="U13312">
            <v>0</v>
          </cell>
          <cell r="V13312">
            <v>0</v>
          </cell>
        </row>
        <row r="13313">
          <cell r="M13313" t="str">
            <v>﻿Đang hoạt động</v>
          </cell>
          <cell r="N13313">
            <v>41999</v>
          </cell>
          <cell r="Q13313">
            <v>0</v>
          </cell>
          <cell r="T13313">
            <v>0</v>
          </cell>
          <cell r="U13313">
            <v>0</v>
          </cell>
          <cell r="V13313">
            <v>0</v>
          </cell>
        </row>
        <row r="13314">
          <cell r="M13314" t="str">
            <v>﻿Đang hoạt động</v>
          </cell>
          <cell r="N13314">
            <v>41999</v>
          </cell>
          <cell r="Q13314">
            <v>0</v>
          </cell>
          <cell r="T13314">
            <v>0</v>
          </cell>
          <cell r="U13314">
            <v>0</v>
          </cell>
          <cell r="V13314">
            <v>0</v>
          </cell>
        </row>
        <row r="13315">
          <cell r="M13315" t="str">
            <v>﻿Đang hoạt động</v>
          </cell>
          <cell r="N13315">
            <v>41999</v>
          </cell>
          <cell r="Q13315">
            <v>0</v>
          </cell>
          <cell r="T13315">
            <v>0</v>
          </cell>
          <cell r="U13315">
            <v>0</v>
          </cell>
          <cell r="V13315">
            <v>0</v>
          </cell>
        </row>
        <row r="13316">
          <cell r="M13316" t="str">
            <v>﻿Đang hoạt động</v>
          </cell>
          <cell r="N13316">
            <v>41999</v>
          </cell>
          <cell r="Q13316">
            <v>0</v>
          </cell>
          <cell r="T13316">
            <v>0</v>
          </cell>
          <cell r="U13316">
            <v>0</v>
          </cell>
          <cell r="V13316">
            <v>0</v>
          </cell>
        </row>
        <row r="13317">
          <cell r="M13317" t="str">
            <v>﻿Đang hoạt động</v>
          </cell>
          <cell r="N13317">
            <v>41999</v>
          </cell>
          <cell r="Q13317">
            <v>0</v>
          </cell>
          <cell r="T13317">
            <v>0</v>
          </cell>
          <cell r="U13317">
            <v>0</v>
          </cell>
          <cell r="V13317">
            <v>0</v>
          </cell>
        </row>
        <row r="13318">
          <cell r="M13318" t="str">
            <v>﻿Đang hoạt động</v>
          </cell>
          <cell r="N13318">
            <v>41999</v>
          </cell>
          <cell r="Q13318">
            <v>0</v>
          </cell>
          <cell r="T13318">
            <v>0</v>
          </cell>
          <cell r="U13318">
            <v>0</v>
          </cell>
          <cell r="V13318">
            <v>0</v>
          </cell>
        </row>
        <row r="13319">
          <cell r="M13319" t="str">
            <v>﻿Đang hoạt động</v>
          </cell>
          <cell r="N13319">
            <v>41999</v>
          </cell>
          <cell r="Q13319">
            <v>0</v>
          </cell>
          <cell r="T13319">
            <v>0</v>
          </cell>
          <cell r="U13319">
            <v>0</v>
          </cell>
          <cell r="V13319">
            <v>0</v>
          </cell>
        </row>
        <row r="13320">
          <cell r="M13320" t="str">
            <v>﻿Đang hoạt động</v>
          </cell>
          <cell r="N13320">
            <v>41999</v>
          </cell>
          <cell r="Q13320">
            <v>0</v>
          </cell>
          <cell r="T13320">
            <v>0</v>
          </cell>
          <cell r="U13320">
            <v>0</v>
          </cell>
          <cell r="V13320">
            <v>0</v>
          </cell>
        </row>
        <row r="13321">
          <cell r="M13321" t="str">
            <v>﻿Đang hoạt động</v>
          </cell>
          <cell r="N13321">
            <v>41999</v>
          </cell>
          <cell r="Q13321">
            <v>0</v>
          </cell>
          <cell r="T13321">
            <v>0</v>
          </cell>
          <cell r="U13321">
            <v>0</v>
          </cell>
          <cell r="V13321">
            <v>0</v>
          </cell>
        </row>
        <row r="13322">
          <cell r="M13322" t="str">
            <v>﻿Đang hoạt động</v>
          </cell>
          <cell r="N13322">
            <v>41999</v>
          </cell>
          <cell r="Q13322">
            <v>0</v>
          </cell>
          <cell r="T13322">
            <v>0</v>
          </cell>
          <cell r="U13322">
            <v>0</v>
          </cell>
          <cell r="V13322">
            <v>0</v>
          </cell>
        </row>
        <row r="13323">
          <cell r="M13323" t="str">
            <v>﻿Đang hoạt động</v>
          </cell>
          <cell r="N13323">
            <v>41999</v>
          </cell>
          <cell r="Q13323">
            <v>0</v>
          </cell>
          <cell r="T13323">
            <v>0</v>
          </cell>
          <cell r="U13323">
            <v>0</v>
          </cell>
          <cell r="V13323">
            <v>0</v>
          </cell>
        </row>
        <row r="13324">
          <cell r="M13324" t="str">
            <v>﻿Đang hoạt động</v>
          </cell>
          <cell r="N13324">
            <v>41999</v>
          </cell>
          <cell r="Q13324">
            <v>0</v>
          </cell>
          <cell r="T13324">
            <v>0</v>
          </cell>
          <cell r="U13324">
            <v>0</v>
          </cell>
          <cell r="V13324">
            <v>0</v>
          </cell>
        </row>
        <row r="13325">
          <cell r="D13325" t="str">
            <v>MDRT BH</v>
          </cell>
          <cell r="M13325" t="str">
            <v>﻿Đang hoạt động</v>
          </cell>
          <cell r="N13325">
            <v>42108</v>
          </cell>
          <cell r="Q13325">
            <v>1</v>
          </cell>
          <cell r="T13325">
            <v>0</v>
          </cell>
          <cell r="U13325">
            <v>0</v>
          </cell>
          <cell r="V13325">
            <v>0</v>
          </cell>
        </row>
        <row r="13326">
          <cell r="M13326" t="str">
            <v>﻿Đang hoạt động</v>
          </cell>
          <cell r="N13326">
            <v>41999</v>
          </cell>
          <cell r="Q13326">
            <v>0</v>
          </cell>
          <cell r="T13326">
            <v>0</v>
          </cell>
          <cell r="U13326">
            <v>0</v>
          </cell>
          <cell r="V13326">
            <v>0</v>
          </cell>
        </row>
        <row r="13327">
          <cell r="M13327" t="str">
            <v>﻿Đang hoạt động</v>
          </cell>
          <cell r="N13327">
            <v>41999</v>
          </cell>
          <cell r="Q13327">
            <v>0</v>
          </cell>
          <cell r="T13327">
            <v>0</v>
          </cell>
          <cell r="U13327">
            <v>0</v>
          </cell>
          <cell r="V13327">
            <v>0</v>
          </cell>
        </row>
        <row r="13328">
          <cell r="M13328" t="str">
            <v>﻿Đang hoạt động</v>
          </cell>
          <cell r="N13328">
            <v>41999</v>
          </cell>
          <cell r="Q13328">
            <v>0</v>
          </cell>
          <cell r="T13328">
            <v>0</v>
          </cell>
          <cell r="U13328">
            <v>0</v>
          </cell>
          <cell r="V13328">
            <v>0</v>
          </cell>
        </row>
        <row r="13329">
          <cell r="M13329" t="str">
            <v>﻿Đang hoạt động</v>
          </cell>
          <cell r="N13329">
            <v>41999</v>
          </cell>
          <cell r="Q13329">
            <v>0</v>
          </cell>
          <cell r="T13329">
            <v>0</v>
          </cell>
          <cell r="U13329">
            <v>0</v>
          </cell>
          <cell r="V13329">
            <v>0</v>
          </cell>
        </row>
        <row r="13330">
          <cell r="M13330" t="str">
            <v>﻿Đang hoạt động</v>
          </cell>
          <cell r="N13330">
            <v>41999</v>
          </cell>
          <cell r="Q13330">
            <v>0</v>
          </cell>
          <cell r="T13330">
            <v>0</v>
          </cell>
          <cell r="U13330">
            <v>0</v>
          </cell>
          <cell r="V13330">
            <v>0</v>
          </cell>
        </row>
        <row r="13331">
          <cell r="D13331" t="str">
            <v>VICTORY</v>
          </cell>
          <cell r="M13331" t="str">
            <v>﻿Đang hoạt động</v>
          </cell>
          <cell r="N13331">
            <v>42047</v>
          </cell>
          <cell r="Q13331">
            <v>1</v>
          </cell>
          <cell r="T13331">
            <v>0</v>
          </cell>
          <cell r="U13331">
            <v>0</v>
          </cell>
          <cell r="V13331">
            <v>0</v>
          </cell>
        </row>
        <row r="13332">
          <cell r="D13332" t="str">
            <v>VICTORY</v>
          </cell>
          <cell r="M13332" t="str">
            <v>﻿Đang hoạt động</v>
          </cell>
          <cell r="N13332">
            <v>42033</v>
          </cell>
          <cell r="Q13332">
            <v>0</v>
          </cell>
          <cell r="T13332">
            <v>0</v>
          </cell>
          <cell r="U13332">
            <v>1</v>
          </cell>
          <cell r="V13332">
            <v>0</v>
          </cell>
        </row>
        <row r="13333">
          <cell r="D13333" t="str">
            <v>VICTORY</v>
          </cell>
          <cell r="M13333" t="str">
            <v>﻿Đang hoạt động</v>
          </cell>
          <cell r="N13333">
            <v>42061</v>
          </cell>
          <cell r="Q13333">
            <v>0</v>
          </cell>
          <cell r="T13333">
            <v>0</v>
          </cell>
          <cell r="U13333">
            <v>1</v>
          </cell>
          <cell r="V13333">
            <v>0</v>
          </cell>
        </row>
        <row r="13334">
          <cell r="D13334" t="str">
            <v>VICTORY</v>
          </cell>
          <cell r="M13334" t="str">
            <v>﻿Đang hoạt động</v>
          </cell>
          <cell r="N13334">
            <v>42074</v>
          </cell>
          <cell r="Q13334">
            <v>1</v>
          </cell>
          <cell r="T13334">
            <v>0</v>
          </cell>
          <cell r="U13334">
            <v>0</v>
          </cell>
          <cell r="V13334">
            <v>0</v>
          </cell>
        </row>
        <row r="13335">
          <cell r="D13335" t="str">
            <v>DIAMOND</v>
          </cell>
          <cell r="M13335" t="str">
            <v>﻿Đang hoạt động</v>
          </cell>
          <cell r="N13335">
            <v>42488</v>
          </cell>
          <cell r="Q13335">
            <v>0</v>
          </cell>
          <cell r="T13335">
            <v>0</v>
          </cell>
          <cell r="U13335">
            <v>1</v>
          </cell>
          <cell r="V13335">
            <v>0</v>
          </cell>
        </row>
        <row r="13336">
          <cell r="D13336" t="str">
            <v>VICTORY</v>
          </cell>
          <cell r="M13336" t="str">
            <v>﻿Đã nghỉ việc</v>
          </cell>
          <cell r="N13336">
            <v>42033</v>
          </cell>
          <cell r="Q13336">
            <v>0</v>
          </cell>
          <cell r="T13336">
            <v>0</v>
          </cell>
          <cell r="U13336">
            <v>0</v>
          </cell>
          <cell r="V13336">
            <v>0</v>
          </cell>
        </row>
        <row r="13337">
          <cell r="D13337" t="str">
            <v>GREEN DRAGON</v>
          </cell>
          <cell r="M13337" t="str">
            <v>﻿Đang hoạt động</v>
          </cell>
          <cell r="N13337">
            <v>42068</v>
          </cell>
          <cell r="Q13337">
            <v>1</v>
          </cell>
          <cell r="T13337">
            <v>0</v>
          </cell>
          <cell r="U13337">
            <v>0</v>
          </cell>
          <cell r="V13337">
            <v>0</v>
          </cell>
        </row>
        <row r="13338">
          <cell r="D13338" t="str">
            <v>BLUE WAVES</v>
          </cell>
          <cell r="M13338" t="str">
            <v>﻿Đã nghỉ việc</v>
          </cell>
          <cell r="N13338">
            <v>42089</v>
          </cell>
          <cell r="Q13338">
            <v>0</v>
          </cell>
          <cell r="T13338">
            <v>0</v>
          </cell>
          <cell r="U13338">
            <v>0</v>
          </cell>
          <cell r="V13338">
            <v>0</v>
          </cell>
        </row>
        <row r="13339">
          <cell r="D13339" t="str">
            <v>LUCKY STAR</v>
          </cell>
          <cell r="M13339" t="str">
            <v>﻿Đang hoạt động</v>
          </cell>
          <cell r="N13339">
            <v>42003</v>
          </cell>
          <cell r="Q13339">
            <v>0</v>
          </cell>
          <cell r="T13339">
            <v>0</v>
          </cell>
          <cell r="U13339">
            <v>1</v>
          </cell>
          <cell r="V13339">
            <v>0</v>
          </cell>
        </row>
        <row r="13340">
          <cell r="D13340" t="str">
            <v>MDRT BH</v>
          </cell>
          <cell r="M13340" t="str">
            <v>﻿Đang hoạt động</v>
          </cell>
          <cell r="N13340">
            <v>42002</v>
          </cell>
          <cell r="Q13340">
            <v>0</v>
          </cell>
          <cell r="T13340">
            <v>0</v>
          </cell>
          <cell r="U13340">
            <v>1</v>
          </cell>
          <cell r="V13340">
            <v>0</v>
          </cell>
        </row>
        <row r="13341">
          <cell r="D13341" t="str">
            <v>MDRT BH</v>
          </cell>
          <cell r="M13341" t="str">
            <v>﻿Đang hoạt động</v>
          </cell>
          <cell r="N13341">
            <v>42002</v>
          </cell>
          <cell r="Q13341">
            <v>0</v>
          </cell>
          <cell r="T13341">
            <v>0</v>
          </cell>
          <cell r="U13341">
            <v>1</v>
          </cell>
          <cell r="V13341">
            <v>0</v>
          </cell>
        </row>
        <row r="13342">
          <cell r="D13342" t="str">
            <v>LUCKY STAR</v>
          </cell>
          <cell r="M13342" t="str">
            <v>﻿Đang hoạt động</v>
          </cell>
          <cell r="N13342">
            <v>41449</v>
          </cell>
          <cell r="Q13342">
            <v>0</v>
          </cell>
          <cell r="T13342">
            <v>0</v>
          </cell>
          <cell r="U13342">
            <v>0</v>
          </cell>
          <cell r="V13342">
            <v>1</v>
          </cell>
        </row>
        <row r="13343">
          <cell r="D13343" t="str">
            <v>TCA TEAM</v>
          </cell>
          <cell r="M13343" t="str">
            <v>﻿Đang hoạt động</v>
          </cell>
          <cell r="N13343">
            <v>41998</v>
          </cell>
          <cell r="Q13343">
            <v>0</v>
          </cell>
          <cell r="T13343">
            <v>0</v>
          </cell>
          <cell r="U13343">
            <v>0</v>
          </cell>
          <cell r="V13343">
            <v>0</v>
          </cell>
        </row>
        <row r="13344">
          <cell r="D13344" t="str">
            <v>LUCKY STAR</v>
          </cell>
          <cell r="M13344" t="str">
            <v>﻿Đang hoạt động</v>
          </cell>
          <cell r="N13344">
            <v>42026</v>
          </cell>
          <cell r="Q13344">
            <v>1</v>
          </cell>
          <cell r="T13344">
            <v>0</v>
          </cell>
          <cell r="U13344">
            <v>0</v>
          </cell>
          <cell r="V13344">
            <v>0</v>
          </cell>
        </row>
        <row r="13345">
          <cell r="M13345" t="str">
            <v>﻿Đang hoạt động</v>
          </cell>
          <cell r="N13345">
            <v>41999</v>
          </cell>
          <cell r="Q13345">
            <v>0</v>
          </cell>
          <cell r="T13345">
            <v>0</v>
          </cell>
          <cell r="U13345">
            <v>0</v>
          </cell>
          <cell r="V13345">
            <v>0</v>
          </cell>
        </row>
        <row r="13346">
          <cell r="D13346" t="str">
            <v>LUCKY STAR</v>
          </cell>
          <cell r="M13346" t="str">
            <v>﻿Đang hoạt động</v>
          </cell>
          <cell r="N13346">
            <v>41467</v>
          </cell>
          <cell r="Q13346">
            <v>0</v>
          </cell>
          <cell r="T13346">
            <v>0</v>
          </cell>
          <cell r="U13346">
            <v>1</v>
          </cell>
          <cell r="V13346">
            <v>0</v>
          </cell>
        </row>
        <row r="13347">
          <cell r="D13347" t="str">
            <v>DIAMOND</v>
          </cell>
          <cell r="M13347" t="str">
            <v>﻿Đang hoạt động</v>
          </cell>
          <cell r="N13347">
            <v>41551</v>
          </cell>
          <cell r="Q13347">
            <v>0</v>
          </cell>
          <cell r="T13347">
            <v>0</v>
          </cell>
          <cell r="U13347">
            <v>0</v>
          </cell>
          <cell r="V13347">
            <v>1</v>
          </cell>
        </row>
        <row r="13348">
          <cell r="D13348" t="str">
            <v>ALLEGRO</v>
          </cell>
          <cell r="M13348" t="str">
            <v>﻿Đang hoạt động</v>
          </cell>
          <cell r="N13348">
            <v>42003</v>
          </cell>
          <cell r="Q13348">
            <v>1</v>
          </cell>
          <cell r="T13348">
            <v>0</v>
          </cell>
          <cell r="U13348">
            <v>0</v>
          </cell>
          <cell r="V13348">
            <v>0</v>
          </cell>
        </row>
        <row r="13349">
          <cell r="D13349" t="str">
            <v>VICTORY</v>
          </cell>
          <cell r="M13349" t="str">
            <v>﻿Đã nghỉ việc</v>
          </cell>
          <cell r="N13349">
            <v>42033</v>
          </cell>
          <cell r="Q13349">
            <v>0</v>
          </cell>
          <cell r="T13349">
            <v>0</v>
          </cell>
          <cell r="U13349">
            <v>0</v>
          </cell>
          <cell r="V13349">
            <v>0</v>
          </cell>
        </row>
        <row r="13350">
          <cell r="D13350" t="str">
            <v>TCA TEAM</v>
          </cell>
          <cell r="M13350" t="str">
            <v>﻿Đang hoạt động</v>
          </cell>
          <cell r="N13350">
            <v>42003</v>
          </cell>
          <cell r="Q13350">
            <v>0</v>
          </cell>
          <cell r="T13350">
            <v>0</v>
          </cell>
          <cell r="U13350">
            <v>0</v>
          </cell>
          <cell r="V13350">
            <v>0</v>
          </cell>
        </row>
        <row r="13351">
          <cell r="D13351" t="str">
            <v>TCA TEAM</v>
          </cell>
          <cell r="M13351" t="str">
            <v>﻿Đang hoạt động</v>
          </cell>
          <cell r="N13351">
            <v>42003</v>
          </cell>
          <cell r="Q13351">
            <v>0</v>
          </cell>
          <cell r="T13351">
            <v>0</v>
          </cell>
          <cell r="U13351">
            <v>0</v>
          </cell>
          <cell r="V13351">
            <v>0</v>
          </cell>
        </row>
        <row r="13352">
          <cell r="D13352" t="str">
            <v>TCA TEAM</v>
          </cell>
          <cell r="M13352" t="str">
            <v>﻿Đang hoạt động</v>
          </cell>
          <cell r="N13352">
            <v>42039</v>
          </cell>
          <cell r="Q13352">
            <v>0</v>
          </cell>
          <cell r="T13352">
            <v>0</v>
          </cell>
          <cell r="U13352">
            <v>0</v>
          </cell>
          <cell r="V13352">
            <v>0</v>
          </cell>
        </row>
        <row r="13353">
          <cell r="D13353" t="str">
            <v>TCA TEAM</v>
          </cell>
          <cell r="M13353" t="str">
            <v>﻿Đang hoạt động</v>
          </cell>
          <cell r="N13353">
            <v>42003</v>
          </cell>
          <cell r="Q13353">
            <v>0</v>
          </cell>
          <cell r="T13353">
            <v>0</v>
          </cell>
          <cell r="U13353">
            <v>0</v>
          </cell>
          <cell r="V13353">
            <v>0</v>
          </cell>
        </row>
        <row r="13354">
          <cell r="M13354" t="str">
            <v>﻿Đang hoạt động</v>
          </cell>
          <cell r="N13354">
            <v>41999</v>
          </cell>
          <cell r="Q13354">
            <v>0</v>
          </cell>
          <cell r="T13354">
            <v>0</v>
          </cell>
          <cell r="U13354">
            <v>0</v>
          </cell>
          <cell r="V13354">
            <v>0</v>
          </cell>
        </row>
        <row r="13355">
          <cell r="M13355" t="str">
            <v>﻿Đang hoạt động</v>
          </cell>
          <cell r="N13355">
            <v>41999</v>
          </cell>
          <cell r="Q13355">
            <v>0</v>
          </cell>
          <cell r="T13355">
            <v>0</v>
          </cell>
          <cell r="U13355">
            <v>0</v>
          </cell>
          <cell r="V13355">
            <v>0</v>
          </cell>
        </row>
        <row r="13356">
          <cell r="M13356" t="str">
            <v>﻿Đang hoạt động</v>
          </cell>
          <cell r="N13356">
            <v>41999</v>
          </cell>
          <cell r="Q13356">
            <v>0</v>
          </cell>
          <cell r="T13356">
            <v>0</v>
          </cell>
          <cell r="U13356">
            <v>0</v>
          </cell>
          <cell r="V13356">
            <v>0</v>
          </cell>
        </row>
        <row r="13357">
          <cell r="M13357" t="str">
            <v>﻿Đang hoạt động</v>
          </cell>
          <cell r="N13357">
            <v>41999</v>
          </cell>
          <cell r="Q13357">
            <v>0</v>
          </cell>
          <cell r="T13357">
            <v>0</v>
          </cell>
          <cell r="U13357">
            <v>0</v>
          </cell>
          <cell r="V13357">
            <v>0</v>
          </cell>
        </row>
        <row r="13358">
          <cell r="M13358" t="str">
            <v>﻿Đang hoạt động</v>
          </cell>
          <cell r="N13358">
            <v>41999</v>
          </cell>
          <cell r="Q13358">
            <v>0</v>
          </cell>
          <cell r="T13358">
            <v>0</v>
          </cell>
          <cell r="U13358">
            <v>0</v>
          </cell>
          <cell r="V13358">
            <v>0</v>
          </cell>
        </row>
        <row r="13359">
          <cell r="M13359" t="str">
            <v>﻿Đang hoạt động</v>
          </cell>
          <cell r="N13359">
            <v>42003</v>
          </cell>
          <cell r="Q13359">
            <v>0</v>
          </cell>
          <cell r="T13359">
            <v>0</v>
          </cell>
          <cell r="U13359">
            <v>0</v>
          </cell>
          <cell r="V13359">
            <v>0</v>
          </cell>
        </row>
        <row r="13360">
          <cell r="M13360" t="str">
            <v>﻿Đang hoạt động</v>
          </cell>
          <cell r="N13360">
            <v>41999</v>
          </cell>
          <cell r="Q13360">
            <v>0</v>
          </cell>
          <cell r="T13360">
            <v>0</v>
          </cell>
          <cell r="U13360">
            <v>0</v>
          </cell>
          <cell r="V13360">
            <v>0</v>
          </cell>
        </row>
        <row r="13361">
          <cell r="M13361" t="str">
            <v>﻿Đang hoạt động</v>
          </cell>
          <cell r="N13361">
            <v>42002</v>
          </cell>
          <cell r="Q13361">
            <v>0</v>
          </cell>
          <cell r="T13361">
            <v>0</v>
          </cell>
          <cell r="U13361">
            <v>0</v>
          </cell>
          <cell r="V13361">
            <v>0</v>
          </cell>
        </row>
        <row r="13362">
          <cell r="M13362" t="str">
            <v>﻿Đang hoạt động</v>
          </cell>
          <cell r="N13362">
            <v>41999</v>
          </cell>
          <cell r="Q13362">
            <v>0</v>
          </cell>
          <cell r="T13362">
            <v>0</v>
          </cell>
          <cell r="U13362">
            <v>0</v>
          </cell>
          <cell r="V13362">
            <v>0</v>
          </cell>
        </row>
        <row r="13363">
          <cell r="M13363" t="str">
            <v>﻿Đang hoạt động</v>
          </cell>
          <cell r="N13363">
            <v>41999</v>
          </cell>
          <cell r="Q13363">
            <v>0</v>
          </cell>
          <cell r="T13363">
            <v>0</v>
          </cell>
          <cell r="U13363">
            <v>0</v>
          </cell>
          <cell r="V13363">
            <v>0</v>
          </cell>
        </row>
        <row r="13364">
          <cell r="D13364" t="str">
            <v>LUCKY STAR</v>
          </cell>
          <cell r="M13364" t="str">
            <v>﻿Đang hoạt động</v>
          </cell>
          <cell r="N13364">
            <v>41486</v>
          </cell>
          <cell r="Q13364">
            <v>1</v>
          </cell>
          <cell r="T13364">
            <v>0</v>
          </cell>
          <cell r="U13364">
            <v>0</v>
          </cell>
          <cell r="V13364">
            <v>0</v>
          </cell>
        </row>
        <row r="13365">
          <cell r="D13365" t="str">
            <v>MDRT BH</v>
          </cell>
          <cell r="M13365" t="str">
            <v>﻿Đang hoạt động</v>
          </cell>
          <cell r="N13365">
            <v>42026</v>
          </cell>
          <cell r="Q13365">
            <v>1</v>
          </cell>
          <cell r="T13365">
            <v>0</v>
          </cell>
          <cell r="U13365">
            <v>0</v>
          </cell>
          <cell r="V13365">
            <v>0</v>
          </cell>
        </row>
        <row r="13366">
          <cell r="M13366" t="str">
            <v>﻿Đang hoạt động</v>
          </cell>
          <cell r="N13366">
            <v>41999</v>
          </cell>
          <cell r="Q13366">
            <v>0</v>
          </cell>
          <cell r="T13366">
            <v>0</v>
          </cell>
          <cell r="U13366">
            <v>0</v>
          </cell>
          <cell r="V13366">
            <v>0</v>
          </cell>
        </row>
        <row r="13367">
          <cell r="M13367" t="str">
            <v>﻿Đang hoạt động</v>
          </cell>
          <cell r="N13367">
            <v>41999</v>
          </cell>
          <cell r="Q13367">
            <v>0</v>
          </cell>
          <cell r="T13367">
            <v>0</v>
          </cell>
          <cell r="U13367">
            <v>0</v>
          </cell>
          <cell r="V13367">
            <v>0</v>
          </cell>
        </row>
        <row r="13368">
          <cell r="M13368" t="str">
            <v>﻿Đang hoạt động</v>
          </cell>
          <cell r="N13368">
            <v>41999</v>
          </cell>
          <cell r="Q13368">
            <v>0</v>
          </cell>
          <cell r="T13368">
            <v>0</v>
          </cell>
          <cell r="U13368">
            <v>0</v>
          </cell>
          <cell r="V13368">
            <v>0</v>
          </cell>
        </row>
        <row r="13369">
          <cell r="M13369" t="str">
            <v>﻿Đang hoạt động</v>
          </cell>
          <cell r="N13369">
            <v>41999</v>
          </cell>
          <cell r="Q13369">
            <v>0</v>
          </cell>
          <cell r="T13369">
            <v>0</v>
          </cell>
          <cell r="U13369">
            <v>0</v>
          </cell>
          <cell r="V13369">
            <v>0</v>
          </cell>
        </row>
        <row r="13370">
          <cell r="M13370" t="str">
            <v>﻿Đang hoạt động</v>
          </cell>
          <cell r="N13370">
            <v>41999</v>
          </cell>
          <cell r="Q13370">
            <v>0</v>
          </cell>
          <cell r="T13370">
            <v>0</v>
          </cell>
          <cell r="U13370">
            <v>0</v>
          </cell>
          <cell r="V13370">
            <v>0</v>
          </cell>
        </row>
        <row r="13371">
          <cell r="M13371" t="str">
            <v>﻿Đang hoạt động</v>
          </cell>
          <cell r="N13371">
            <v>41999</v>
          </cell>
          <cell r="Q13371">
            <v>0</v>
          </cell>
          <cell r="T13371">
            <v>0</v>
          </cell>
          <cell r="U13371">
            <v>0</v>
          </cell>
          <cell r="V13371">
            <v>0</v>
          </cell>
        </row>
        <row r="13372">
          <cell r="M13372" t="str">
            <v>﻿Đang hoạt động</v>
          </cell>
          <cell r="N13372">
            <v>41999</v>
          </cell>
          <cell r="Q13372">
            <v>0</v>
          </cell>
          <cell r="T13372">
            <v>0</v>
          </cell>
          <cell r="U13372">
            <v>0</v>
          </cell>
          <cell r="V13372">
            <v>0</v>
          </cell>
        </row>
        <row r="13373">
          <cell r="M13373" t="str">
            <v>﻿Đang hoạt động</v>
          </cell>
          <cell r="N13373">
            <v>41999</v>
          </cell>
          <cell r="Q13373">
            <v>0</v>
          </cell>
          <cell r="T13373">
            <v>0</v>
          </cell>
          <cell r="U13373">
            <v>0</v>
          </cell>
          <cell r="V13373">
            <v>0</v>
          </cell>
        </row>
        <row r="13374">
          <cell r="D13374" t="str">
            <v>TCA TEAM</v>
          </cell>
          <cell r="M13374" t="str">
            <v>﻿Đang hoạt động</v>
          </cell>
          <cell r="N13374">
            <v>42003</v>
          </cell>
          <cell r="Q13374">
            <v>0</v>
          </cell>
          <cell r="T13374">
            <v>0</v>
          </cell>
          <cell r="U13374">
            <v>0</v>
          </cell>
          <cell r="V13374">
            <v>0</v>
          </cell>
        </row>
        <row r="13375">
          <cell r="M13375" t="str">
            <v>﻿Đang hoạt động</v>
          </cell>
          <cell r="N13375">
            <v>42003</v>
          </cell>
          <cell r="Q13375">
            <v>0</v>
          </cell>
          <cell r="T13375">
            <v>0</v>
          </cell>
          <cell r="U13375">
            <v>0</v>
          </cell>
          <cell r="V13375">
            <v>0</v>
          </cell>
        </row>
        <row r="13376">
          <cell r="D13376" t="str">
            <v>THE STARS 2</v>
          </cell>
          <cell r="M13376" t="str">
            <v>﻿Đang hoạt động</v>
          </cell>
          <cell r="N13376">
            <v>42020</v>
          </cell>
          <cell r="Q13376">
            <v>1</v>
          </cell>
          <cell r="T13376">
            <v>0</v>
          </cell>
          <cell r="U13376">
            <v>0</v>
          </cell>
          <cell r="V13376">
            <v>0</v>
          </cell>
        </row>
        <row r="13377">
          <cell r="D13377" t="str">
            <v>THE STARS 2</v>
          </cell>
          <cell r="M13377" t="str">
            <v>﻿Đã nghỉ việc</v>
          </cell>
          <cell r="N13377">
            <v>42023</v>
          </cell>
          <cell r="Q13377">
            <v>0</v>
          </cell>
          <cell r="T13377">
            <v>0</v>
          </cell>
          <cell r="U13377">
            <v>0</v>
          </cell>
          <cell r="V13377">
            <v>0</v>
          </cell>
        </row>
        <row r="13378">
          <cell r="D13378" t="str">
            <v>THE STARS 2</v>
          </cell>
          <cell r="M13378" t="str">
            <v>﻿Đang hoạt động</v>
          </cell>
          <cell r="N13378">
            <v>42023</v>
          </cell>
          <cell r="Q13378">
            <v>0</v>
          </cell>
          <cell r="T13378">
            <v>0</v>
          </cell>
          <cell r="U13378">
            <v>1</v>
          </cell>
          <cell r="V13378">
            <v>0</v>
          </cell>
        </row>
        <row r="13379">
          <cell r="D13379" t="str">
            <v>BAB HN</v>
          </cell>
          <cell r="M13379" t="str">
            <v>﻿Đang hoạt động</v>
          </cell>
          <cell r="N13379">
            <v>42536</v>
          </cell>
          <cell r="Q13379">
            <v>0</v>
          </cell>
          <cell r="T13379">
            <v>0</v>
          </cell>
          <cell r="U13379">
            <v>0</v>
          </cell>
          <cell r="V13379">
            <v>0</v>
          </cell>
        </row>
        <row r="13380">
          <cell r="D13380" t="str">
            <v>CẦN THƠ</v>
          </cell>
          <cell r="M13380" t="str">
            <v>﻿Đang hoạt động</v>
          </cell>
          <cell r="N13380">
            <v>42018</v>
          </cell>
          <cell r="Q13380">
            <v>1</v>
          </cell>
          <cell r="T13380">
            <v>0</v>
          </cell>
          <cell r="U13380">
            <v>0</v>
          </cell>
          <cell r="V13380">
            <v>0</v>
          </cell>
        </row>
        <row r="13381">
          <cell r="D13381" t="str">
            <v>LION 2</v>
          </cell>
          <cell r="M13381" t="str">
            <v>﻿Đang hoạt động</v>
          </cell>
          <cell r="N13381">
            <v>42088</v>
          </cell>
          <cell r="Q13381">
            <v>1</v>
          </cell>
          <cell r="T13381">
            <v>0</v>
          </cell>
          <cell r="U13381">
            <v>0</v>
          </cell>
          <cell r="V13381">
            <v>0</v>
          </cell>
        </row>
        <row r="13382">
          <cell r="D13382" t="str">
            <v>VICTORY</v>
          </cell>
          <cell r="M13382" t="str">
            <v>﻿Đang hoạt động</v>
          </cell>
          <cell r="N13382">
            <v>42041</v>
          </cell>
          <cell r="Q13382">
            <v>1</v>
          </cell>
          <cell r="T13382">
            <v>0</v>
          </cell>
          <cell r="U13382">
            <v>0</v>
          </cell>
          <cell r="V13382">
            <v>0</v>
          </cell>
        </row>
        <row r="13383">
          <cell r="D13383" t="str">
            <v>VICTORY</v>
          </cell>
          <cell r="M13383" t="str">
            <v>﻿Đang hoạt động</v>
          </cell>
          <cell r="N13383">
            <v>42044</v>
          </cell>
          <cell r="Q13383">
            <v>1</v>
          </cell>
          <cell r="T13383">
            <v>0</v>
          </cell>
          <cell r="U13383">
            <v>0</v>
          </cell>
          <cell r="V13383">
            <v>0</v>
          </cell>
        </row>
        <row r="13384">
          <cell r="D13384" t="str">
            <v>VICTORY</v>
          </cell>
          <cell r="M13384" t="str">
            <v>﻿Đang hoạt động</v>
          </cell>
          <cell r="N13384">
            <v>42031</v>
          </cell>
          <cell r="Q13384">
            <v>0</v>
          </cell>
          <cell r="T13384">
            <v>0</v>
          </cell>
          <cell r="U13384">
            <v>0</v>
          </cell>
          <cell r="V13384">
            <v>1</v>
          </cell>
        </row>
        <row r="13385">
          <cell r="D13385" t="str">
            <v>VICTORY</v>
          </cell>
          <cell r="M13385" t="str">
            <v>﻿Đang hoạt động</v>
          </cell>
          <cell r="N13385">
            <v>42044</v>
          </cell>
          <cell r="Q13385">
            <v>0</v>
          </cell>
          <cell r="T13385">
            <v>0</v>
          </cell>
          <cell r="U13385">
            <v>1</v>
          </cell>
          <cell r="V13385">
            <v>0</v>
          </cell>
        </row>
        <row r="13386">
          <cell r="D13386" t="str">
            <v>CẦN THƠ</v>
          </cell>
          <cell r="M13386" t="str">
            <v>﻿Đang hoạt động</v>
          </cell>
          <cell r="N13386">
            <v>42018</v>
          </cell>
          <cell r="Q13386">
            <v>1</v>
          </cell>
          <cell r="T13386">
            <v>0</v>
          </cell>
          <cell r="U13386">
            <v>0</v>
          </cell>
          <cell r="V13386">
            <v>0</v>
          </cell>
        </row>
        <row r="13387">
          <cell r="D13387" t="str">
            <v>CẦN THƠ</v>
          </cell>
          <cell r="M13387" t="str">
            <v>﻿Đang hoạt động</v>
          </cell>
          <cell r="N13387">
            <v>42018</v>
          </cell>
          <cell r="Q13387">
            <v>0</v>
          </cell>
          <cell r="T13387">
            <v>0</v>
          </cell>
          <cell r="U13387">
            <v>1</v>
          </cell>
          <cell r="V13387">
            <v>0</v>
          </cell>
        </row>
        <row r="13388">
          <cell r="D13388" t="str">
            <v>THIÊN SƠN</v>
          </cell>
          <cell r="M13388" t="str">
            <v>﻿Đang hoạt động</v>
          </cell>
          <cell r="N13388">
            <v>42062</v>
          </cell>
          <cell r="Q13388">
            <v>1</v>
          </cell>
          <cell r="T13388">
            <v>0</v>
          </cell>
          <cell r="U13388">
            <v>0</v>
          </cell>
          <cell r="V13388">
            <v>0</v>
          </cell>
        </row>
        <row r="13389">
          <cell r="D13389" t="str">
            <v>GENCASA LONG BIÊN</v>
          </cell>
          <cell r="M13389" t="str">
            <v>﻿Đang hoạt động</v>
          </cell>
          <cell r="N13389">
            <v>42202</v>
          </cell>
          <cell r="Q13389">
            <v>1</v>
          </cell>
          <cell r="T13389">
            <v>0</v>
          </cell>
          <cell r="U13389">
            <v>0</v>
          </cell>
          <cell r="V13389">
            <v>0</v>
          </cell>
        </row>
        <row r="13390">
          <cell r="D13390" t="str">
            <v>VĨNH LONG</v>
          </cell>
          <cell r="M13390" t="str">
            <v>﻿Đang hoạt động</v>
          </cell>
          <cell r="N13390">
            <v>42018</v>
          </cell>
          <cell r="Q13390">
            <v>1</v>
          </cell>
          <cell r="T13390">
            <v>0</v>
          </cell>
          <cell r="U13390">
            <v>0</v>
          </cell>
          <cell r="V13390">
            <v>0</v>
          </cell>
        </row>
        <row r="13391">
          <cell r="D13391" t="str">
            <v>VĨNH LONG</v>
          </cell>
          <cell r="M13391" t="str">
            <v>﻿Đang hoạt động</v>
          </cell>
          <cell r="N13391">
            <v>42018</v>
          </cell>
          <cell r="Q13391">
            <v>0</v>
          </cell>
          <cell r="T13391">
            <v>0</v>
          </cell>
          <cell r="U13391">
            <v>0</v>
          </cell>
          <cell r="V13391">
            <v>1</v>
          </cell>
        </row>
        <row r="13392">
          <cell r="D13392" t="str">
            <v>LONG XUYÊN 1</v>
          </cell>
          <cell r="M13392" t="str">
            <v>﻿Đang hoạt động</v>
          </cell>
          <cell r="N13392">
            <v>42018</v>
          </cell>
          <cell r="Q13392">
            <v>0</v>
          </cell>
          <cell r="T13392">
            <v>0</v>
          </cell>
          <cell r="U13392">
            <v>1</v>
          </cell>
          <cell r="V13392">
            <v>0</v>
          </cell>
        </row>
        <row r="13393">
          <cell r="D13393" t="str">
            <v>VĨNH LONG</v>
          </cell>
          <cell r="M13393" t="str">
            <v>﻿Đang hoạt động</v>
          </cell>
          <cell r="N13393">
            <v>42018</v>
          </cell>
          <cell r="Q13393">
            <v>0</v>
          </cell>
          <cell r="T13393">
            <v>0</v>
          </cell>
          <cell r="U13393">
            <v>1</v>
          </cell>
          <cell r="V13393">
            <v>0</v>
          </cell>
        </row>
        <row r="13394">
          <cell r="D13394" t="str">
            <v>CẦN THƠ</v>
          </cell>
          <cell r="M13394" t="str">
            <v>﻿Đang hoạt động</v>
          </cell>
          <cell r="N13394">
            <v>42018</v>
          </cell>
          <cell r="Q13394">
            <v>0</v>
          </cell>
          <cell r="T13394">
            <v>0</v>
          </cell>
          <cell r="U13394">
            <v>0</v>
          </cell>
          <cell r="V13394">
            <v>1</v>
          </cell>
        </row>
        <row r="13395">
          <cell r="D13395" t="str">
            <v>VICTORY</v>
          </cell>
          <cell r="M13395" t="str">
            <v>﻿Đang hoạt động</v>
          </cell>
          <cell r="N13395">
            <v>42031</v>
          </cell>
          <cell r="Q13395">
            <v>0</v>
          </cell>
          <cell r="T13395">
            <v>0</v>
          </cell>
          <cell r="U13395">
            <v>1</v>
          </cell>
          <cell r="V13395">
            <v>0</v>
          </cell>
        </row>
        <row r="13396">
          <cell r="D13396" t="str">
            <v>TCB NORTH</v>
          </cell>
          <cell r="M13396" t="str">
            <v>﻿Đang hoạt động</v>
          </cell>
          <cell r="N13396">
            <v>42020</v>
          </cell>
          <cell r="Q13396">
            <v>0</v>
          </cell>
          <cell r="T13396">
            <v>0</v>
          </cell>
          <cell r="U13396">
            <v>0</v>
          </cell>
          <cell r="V13396">
            <v>0</v>
          </cell>
        </row>
        <row r="13397">
          <cell r="D13397" t="str">
            <v>VICTORY</v>
          </cell>
          <cell r="M13397" t="str">
            <v>﻿Đang hoạt động</v>
          </cell>
          <cell r="N13397">
            <v>42207</v>
          </cell>
          <cell r="Q13397">
            <v>0</v>
          </cell>
          <cell r="T13397">
            <v>0</v>
          </cell>
          <cell r="U13397">
            <v>1</v>
          </cell>
          <cell r="V13397">
            <v>0</v>
          </cell>
        </row>
        <row r="13398">
          <cell r="D13398" t="str">
            <v>VICTORY</v>
          </cell>
          <cell r="M13398" t="str">
            <v>﻿Đang hoạt động</v>
          </cell>
          <cell r="N13398">
            <v>42031</v>
          </cell>
          <cell r="Q13398">
            <v>0</v>
          </cell>
          <cell r="T13398">
            <v>0</v>
          </cell>
          <cell r="U13398">
            <v>1</v>
          </cell>
          <cell r="V13398">
            <v>0</v>
          </cell>
        </row>
        <row r="13399">
          <cell r="D13399" t="str">
            <v>VICTORY</v>
          </cell>
          <cell r="M13399" t="str">
            <v>﻿Đang hoạt động</v>
          </cell>
          <cell r="N13399">
            <v>42044</v>
          </cell>
          <cell r="Q13399">
            <v>0</v>
          </cell>
          <cell r="T13399">
            <v>1</v>
          </cell>
          <cell r="U13399">
            <v>0</v>
          </cell>
          <cell r="V13399">
            <v>0</v>
          </cell>
        </row>
        <row r="13400">
          <cell r="D13400" t="str">
            <v>VICTORY</v>
          </cell>
          <cell r="M13400" t="str">
            <v>﻿Đang hoạt động</v>
          </cell>
          <cell r="N13400">
            <v>42075</v>
          </cell>
          <cell r="Q13400">
            <v>1</v>
          </cell>
          <cell r="T13400">
            <v>0</v>
          </cell>
          <cell r="U13400">
            <v>0</v>
          </cell>
          <cell r="V13400">
            <v>0</v>
          </cell>
        </row>
        <row r="13401">
          <cell r="D13401" t="str">
            <v>LUCKY STAR</v>
          </cell>
          <cell r="M13401" t="str">
            <v>﻿Đang hoạt động</v>
          </cell>
          <cell r="N13401">
            <v>41472</v>
          </cell>
          <cell r="Q13401">
            <v>1</v>
          </cell>
          <cell r="T13401">
            <v>0</v>
          </cell>
          <cell r="U13401">
            <v>0</v>
          </cell>
          <cell r="V13401">
            <v>0</v>
          </cell>
        </row>
        <row r="13402">
          <cell r="D13402" t="str">
            <v>THE CAPITAL</v>
          </cell>
          <cell r="M13402" t="str">
            <v>﻿Đang hoạt động</v>
          </cell>
          <cell r="N13402">
            <v>42152</v>
          </cell>
          <cell r="Q13402">
            <v>0</v>
          </cell>
          <cell r="T13402">
            <v>0</v>
          </cell>
          <cell r="U13402">
            <v>1</v>
          </cell>
          <cell r="V13402">
            <v>0</v>
          </cell>
        </row>
        <row r="13403">
          <cell r="D13403" t="str">
            <v>THE STARS 2</v>
          </cell>
          <cell r="M13403" t="str">
            <v>﻿Đang hoạt động</v>
          </cell>
          <cell r="N13403">
            <v>42023</v>
          </cell>
          <cell r="Q13403">
            <v>1</v>
          </cell>
          <cell r="T13403">
            <v>0</v>
          </cell>
          <cell r="U13403">
            <v>0</v>
          </cell>
          <cell r="V13403">
            <v>0</v>
          </cell>
        </row>
        <row r="13404">
          <cell r="D13404" t="str">
            <v>THE STARS 2</v>
          </cell>
          <cell r="M13404" t="str">
            <v>﻿Đang hoạt động</v>
          </cell>
          <cell r="N13404">
            <v>42023</v>
          </cell>
          <cell r="Q13404">
            <v>0</v>
          </cell>
          <cell r="T13404">
            <v>0</v>
          </cell>
          <cell r="U13404">
            <v>1</v>
          </cell>
          <cell r="V13404">
            <v>0</v>
          </cell>
        </row>
        <row r="13405">
          <cell r="D13405" t="str">
            <v>BORN TO WIN</v>
          </cell>
          <cell r="M13405" t="str">
            <v>﻿Đang hoạt động</v>
          </cell>
          <cell r="N13405">
            <v>42158</v>
          </cell>
          <cell r="Q13405">
            <v>1</v>
          </cell>
          <cell r="T13405">
            <v>0</v>
          </cell>
          <cell r="U13405">
            <v>0</v>
          </cell>
          <cell r="V13405">
            <v>0</v>
          </cell>
        </row>
        <row r="13406">
          <cell r="D13406" t="str">
            <v>MDRT HCM</v>
          </cell>
          <cell r="M13406" t="str">
            <v>﻿Đang hoạt động</v>
          </cell>
          <cell r="N13406">
            <v>42026</v>
          </cell>
          <cell r="Q13406">
            <v>1</v>
          </cell>
          <cell r="T13406">
            <v>0</v>
          </cell>
          <cell r="U13406">
            <v>0</v>
          </cell>
          <cell r="V13406">
            <v>0</v>
          </cell>
        </row>
        <row r="13407">
          <cell r="D13407" t="str">
            <v>MDRT BH</v>
          </cell>
          <cell r="M13407" t="str">
            <v>﻿Đang hoạt động</v>
          </cell>
          <cell r="N13407">
            <v>42026</v>
          </cell>
          <cell r="Q13407">
            <v>1</v>
          </cell>
          <cell r="T13407">
            <v>0</v>
          </cell>
          <cell r="U13407">
            <v>0</v>
          </cell>
          <cell r="V13407">
            <v>0</v>
          </cell>
        </row>
        <row r="13408">
          <cell r="D13408" t="str">
            <v>MDRT BH</v>
          </cell>
          <cell r="M13408" t="str">
            <v>﻿Đang hoạt động</v>
          </cell>
          <cell r="N13408">
            <v>42041</v>
          </cell>
          <cell r="Q13408">
            <v>1</v>
          </cell>
          <cell r="T13408">
            <v>0</v>
          </cell>
          <cell r="U13408">
            <v>0</v>
          </cell>
          <cell r="V13408">
            <v>0</v>
          </cell>
        </row>
        <row r="13409">
          <cell r="D13409" t="str">
            <v>MDRT BH</v>
          </cell>
          <cell r="M13409" t="str">
            <v>﻿Đang hoạt động</v>
          </cell>
          <cell r="N13409">
            <v>42026</v>
          </cell>
          <cell r="Q13409">
            <v>1</v>
          </cell>
          <cell r="T13409">
            <v>0</v>
          </cell>
          <cell r="U13409">
            <v>0</v>
          </cell>
          <cell r="V13409">
            <v>0</v>
          </cell>
        </row>
        <row r="13410">
          <cell r="D13410" t="str">
            <v>CUPID</v>
          </cell>
          <cell r="M13410" t="str">
            <v>﻿Đã nghỉ việc</v>
          </cell>
          <cell r="N13410">
            <v>42109</v>
          </cell>
          <cell r="Q13410">
            <v>0</v>
          </cell>
          <cell r="T13410">
            <v>0</v>
          </cell>
          <cell r="U13410">
            <v>0</v>
          </cell>
          <cell r="V13410">
            <v>0</v>
          </cell>
        </row>
        <row r="13411">
          <cell r="D13411" t="str">
            <v>COT GENCASA</v>
          </cell>
          <cell r="M13411" t="str">
            <v>﻿Đang hoạt động</v>
          </cell>
          <cell r="N13411">
            <v>42026</v>
          </cell>
          <cell r="Q13411">
            <v>1</v>
          </cell>
          <cell r="T13411">
            <v>0</v>
          </cell>
          <cell r="U13411">
            <v>0</v>
          </cell>
          <cell r="V13411">
            <v>0</v>
          </cell>
        </row>
        <row r="13412">
          <cell r="D13412" t="str">
            <v>MDRT BH</v>
          </cell>
          <cell r="M13412" t="str">
            <v>﻿Đang hoạt động</v>
          </cell>
          <cell r="N13412">
            <v>42034</v>
          </cell>
          <cell r="Q13412">
            <v>1</v>
          </cell>
          <cell r="T13412">
            <v>0</v>
          </cell>
          <cell r="U13412">
            <v>0</v>
          </cell>
          <cell r="V13412">
            <v>0</v>
          </cell>
        </row>
        <row r="13413">
          <cell r="D13413" t="str">
            <v>THE KEY</v>
          </cell>
          <cell r="M13413" t="str">
            <v>﻿Đang hoạt động</v>
          </cell>
          <cell r="N13413">
            <v>42032</v>
          </cell>
          <cell r="Q13413">
            <v>1</v>
          </cell>
          <cell r="T13413">
            <v>0</v>
          </cell>
          <cell r="U13413">
            <v>0</v>
          </cell>
          <cell r="V13413">
            <v>0</v>
          </cell>
        </row>
        <row r="13414">
          <cell r="D13414" t="str">
            <v>EIB MIỀN BẮC 1</v>
          </cell>
          <cell r="M13414" t="str">
            <v>﻿Đang hoạt động</v>
          </cell>
          <cell r="N13414">
            <v>42627</v>
          </cell>
          <cell r="Q13414">
            <v>0</v>
          </cell>
          <cell r="T13414">
            <v>0</v>
          </cell>
          <cell r="U13414">
            <v>0</v>
          </cell>
          <cell r="V13414">
            <v>0</v>
          </cell>
        </row>
        <row r="13415">
          <cell r="D13415" t="str">
            <v>MDRT VT</v>
          </cell>
          <cell r="M13415" t="str">
            <v>﻿Đang hoạt động</v>
          </cell>
          <cell r="N13415">
            <v>42027</v>
          </cell>
          <cell r="Q13415">
            <v>0</v>
          </cell>
          <cell r="T13415">
            <v>0</v>
          </cell>
          <cell r="U13415">
            <v>1</v>
          </cell>
          <cell r="V13415">
            <v>0</v>
          </cell>
        </row>
        <row r="13416">
          <cell r="D13416" t="str">
            <v>DIAMOND</v>
          </cell>
          <cell r="M13416" t="str">
            <v>﻿Đang hoạt động</v>
          </cell>
          <cell r="N13416">
            <v>42047</v>
          </cell>
          <cell r="Q13416">
            <v>0</v>
          </cell>
          <cell r="T13416">
            <v>0</v>
          </cell>
          <cell r="U13416">
            <v>1</v>
          </cell>
          <cell r="V13416">
            <v>0</v>
          </cell>
        </row>
        <row r="13417">
          <cell r="D13417" t="str">
            <v>COT GENCASA</v>
          </cell>
          <cell r="M13417" t="str">
            <v>﻿Đang hoạt động</v>
          </cell>
          <cell r="N13417">
            <v>42033</v>
          </cell>
          <cell r="Q13417">
            <v>0</v>
          </cell>
          <cell r="T13417">
            <v>0</v>
          </cell>
          <cell r="U13417">
            <v>1</v>
          </cell>
          <cell r="V13417">
            <v>0</v>
          </cell>
        </row>
        <row r="13418">
          <cell r="D13418" t="str">
            <v>ELITE</v>
          </cell>
          <cell r="M13418" t="str">
            <v>﻿Đang hoạt động</v>
          </cell>
          <cell r="N13418">
            <v>42034</v>
          </cell>
          <cell r="Q13418">
            <v>1</v>
          </cell>
          <cell r="T13418">
            <v>0</v>
          </cell>
          <cell r="U13418">
            <v>0</v>
          </cell>
          <cell r="V13418">
            <v>0</v>
          </cell>
        </row>
        <row r="13419">
          <cell r="D13419" t="str">
            <v>MDRT VT</v>
          </cell>
          <cell r="M13419" t="str">
            <v>﻿Đang hoạt động</v>
          </cell>
          <cell r="N13419">
            <v>42027</v>
          </cell>
          <cell r="Q13419">
            <v>0</v>
          </cell>
          <cell r="T13419">
            <v>0</v>
          </cell>
          <cell r="U13419">
            <v>1</v>
          </cell>
          <cell r="V13419">
            <v>0</v>
          </cell>
        </row>
        <row r="13420">
          <cell r="D13420" t="str">
            <v>MDRT VT</v>
          </cell>
          <cell r="M13420" t="str">
            <v>﻿Đang hoạt động</v>
          </cell>
          <cell r="N13420">
            <v>42087</v>
          </cell>
          <cell r="Q13420">
            <v>1</v>
          </cell>
          <cell r="T13420">
            <v>0</v>
          </cell>
          <cell r="U13420">
            <v>0</v>
          </cell>
          <cell r="V13420">
            <v>0</v>
          </cell>
        </row>
        <row r="13421">
          <cell r="D13421" t="str">
            <v>WHITE HORSE</v>
          </cell>
          <cell r="M13421" t="str">
            <v>﻿Đang hoạt động</v>
          </cell>
          <cell r="N13421">
            <v>42089</v>
          </cell>
          <cell r="Q13421">
            <v>0</v>
          </cell>
          <cell r="T13421">
            <v>0</v>
          </cell>
          <cell r="U13421">
            <v>1</v>
          </cell>
          <cell r="V13421">
            <v>0</v>
          </cell>
        </row>
        <row r="13422">
          <cell r="D13422" t="str">
            <v>BORN TO WIN</v>
          </cell>
          <cell r="M13422" t="str">
            <v>﻿Đang hoạt động</v>
          </cell>
          <cell r="N13422">
            <v>42031</v>
          </cell>
          <cell r="Q13422">
            <v>1</v>
          </cell>
          <cell r="T13422">
            <v>0</v>
          </cell>
          <cell r="U13422">
            <v>0</v>
          </cell>
          <cell r="V13422">
            <v>0</v>
          </cell>
        </row>
        <row r="13423">
          <cell r="D13423" t="str">
            <v>THE KEY</v>
          </cell>
          <cell r="M13423" t="str">
            <v>﻿Đang hoạt động</v>
          </cell>
          <cell r="N13423">
            <v>42114</v>
          </cell>
          <cell r="Q13423">
            <v>1</v>
          </cell>
          <cell r="T13423">
            <v>0</v>
          </cell>
          <cell r="U13423">
            <v>0</v>
          </cell>
          <cell r="V13423">
            <v>0</v>
          </cell>
        </row>
        <row r="13424">
          <cell r="D13424" t="str">
            <v>LION 1</v>
          </cell>
          <cell r="M13424" t="str">
            <v>﻿Đang hoạt động</v>
          </cell>
          <cell r="N13424">
            <v>42167</v>
          </cell>
          <cell r="Q13424">
            <v>1</v>
          </cell>
          <cell r="T13424">
            <v>0</v>
          </cell>
          <cell r="U13424">
            <v>0</v>
          </cell>
          <cell r="V13424">
            <v>0</v>
          </cell>
        </row>
        <row r="13425">
          <cell r="D13425" t="str">
            <v>G-G</v>
          </cell>
          <cell r="M13425" t="str">
            <v>﻿Đang hoạt động</v>
          </cell>
          <cell r="N13425">
            <v>42075</v>
          </cell>
          <cell r="Q13425">
            <v>1</v>
          </cell>
          <cell r="T13425">
            <v>0</v>
          </cell>
          <cell r="U13425">
            <v>0</v>
          </cell>
          <cell r="V13425">
            <v>0</v>
          </cell>
        </row>
        <row r="13426">
          <cell r="D13426" t="str">
            <v>TCA TEAM</v>
          </cell>
          <cell r="M13426" t="str">
            <v>﻿Đang hoạt động</v>
          </cell>
          <cell r="N13426">
            <v>42108</v>
          </cell>
          <cell r="Q13426">
            <v>0</v>
          </cell>
          <cell r="T13426">
            <v>0</v>
          </cell>
          <cell r="U13426">
            <v>0</v>
          </cell>
          <cell r="V13426">
            <v>0</v>
          </cell>
        </row>
        <row r="13427">
          <cell r="D13427" t="str">
            <v>THE POWER</v>
          </cell>
          <cell r="M13427" t="str">
            <v>﻿Đang hoạt động</v>
          </cell>
          <cell r="N13427">
            <v>42100</v>
          </cell>
          <cell r="Q13427">
            <v>0</v>
          </cell>
          <cell r="T13427">
            <v>0</v>
          </cell>
          <cell r="U13427">
            <v>1</v>
          </cell>
          <cell r="V13427">
            <v>0</v>
          </cell>
        </row>
        <row r="13428">
          <cell r="D13428" t="str">
            <v>MDRT BH</v>
          </cell>
          <cell r="M13428" t="str">
            <v>﻿Đang hoạt động</v>
          </cell>
          <cell r="N13428">
            <v>42041</v>
          </cell>
          <cell r="Q13428">
            <v>1</v>
          </cell>
          <cell r="T13428">
            <v>0</v>
          </cell>
          <cell r="U13428">
            <v>0</v>
          </cell>
          <cell r="V13428">
            <v>0</v>
          </cell>
        </row>
        <row r="13429">
          <cell r="D13429" t="str">
            <v>LUCKY STAR</v>
          </cell>
          <cell r="M13429" t="str">
            <v>﻿Đang hoạt động</v>
          </cell>
          <cell r="N13429">
            <v>42041</v>
          </cell>
          <cell r="Q13429">
            <v>1</v>
          </cell>
          <cell r="T13429">
            <v>0</v>
          </cell>
          <cell r="U13429">
            <v>0</v>
          </cell>
          <cell r="V13429">
            <v>0</v>
          </cell>
        </row>
        <row r="13430">
          <cell r="D13430" t="str">
            <v>GENCASA YÊN BÁI</v>
          </cell>
          <cell r="M13430" t="str">
            <v>﻿Đang hoạt động</v>
          </cell>
          <cell r="N13430">
            <v>42198</v>
          </cell>
          <cell r="Q13430">
            <v>0</v>
          </cell>
          <cell r="T13430">
            <v>0</v>
          </cell>
          <cell r="U13430">
            <v>1</v>
          </cell>
          <cell r="V13430">
            <v>0</v>
          </cell>
        </row>
        <row r="13431">
          <cell r="D13431" t="str">
            <v>THE POWER</v>
          </cell>
          <cell r="M13431" t="str">
            <v>﻿Đang hoạt động</v>
          </cell>
          <cell r="N13431">
            <v>42103</v>
          </cell>
          <cell r="Q13431">
            <v>1</v>
          </cell>
          <cell r="T13431">
            <v>0</v>
          </cell>
          <cell r="U13431">
            <v>0</v>
          </cell>
          <cell r="V13431">
            <v>0</v>
          </cell>
        </row>
        <row r="13432">
          <cell r="D13432" t="str">
            <v>THE KEY</v>
          </cell>
          <cell r="M13432" t="str">
            <v>﻿Đang hoạt động</v>
          </cell>
          <cell r="N13432">
            <v>42185</v>
          </cell>
          <cell r="Q13432">
            <v>1</v>
          </cell>
          <cell r="T13432">
            <v>0</v>
          </cell>
          <cell r="U13432">
            <v>0</v>
          </cell>
          <cell r="V13432">
            <v>0</v>
          </cell>
        </row>
        <row r="13433">
          <cell r="D13433" t="str">
            <v>LION 1</v>
          </cell>
          <cell r="M13433" t="str">
            <v>﻿Đang hoạt động</v>
          </cell>
          <cell r="N13433">
            <v>42032</v>
          </cell>
          <cell r="Q13433">
            <v>1</v>
          </cell>
          <cell r="T13433">
            <v>0</v>
          </cell>
          <cell r="U13433">
            <v>0</v>
          </cell>
          <cell r="V13433">
            <v>0</v>
          </cell>
        </row>
        <row r="13434">
          <cell r="D13434" t="str">
            <v>BIG HERO</v>
          </cell>
          <cell r="M13434" t="str">
            <v>﻿Đang hoạt động</v>
          </cell>
          <cell r="N13434">
            <v>42046</v>
          </cell>
          <cell r="Q13434">
            <v>1</v>
          </cell>
          <cell r="T13434">
            <v>0</v>
          </cell>
          <cell r="U13434">
            <v>0</v>
          </cell>
          <cell r="V13434">
            <v>0</v>
          </cell>
        </row>
        <row r="13435">
          <cell r="D13435" t="str">
            <v>COT GENCASA</v>
          </cell>
          <cell r="M13435" t="str">
            <v>﻿Đang hoạt động</v>
          </cell>
          <cell r="N13435">
            <v>42041</v>
          </cell>
          <cell r="Q13435">
            <v>0</v>
          </cell>
          <cell r="T13435">
            <v>1</v>
          </cell>
          <cell r="U13435">
            <v>0</v>
          </cell>
          <cell r="V13435">
            <v>0</v>
          </cell>
        </row>
        <row r="13436">
          <cell r="D13436" t="str">
            <v>TCB SOUTH 1</v>
          </cell>
          <cell r="M13436" t="str">
            <v>﻿Đã nghỉ việc</v>
          </cell>
          <cell r="N13436">
            <v>42720</v>
          </cell>
          <cell r="Q13436">
            <v>0</v>
          </cell>
          <cell r="T13436">
            <v>0</v>
          </cell>
          <cell r="U13436">
            <v>0</v>
          </cell>
          <cell r="V13436">
            <v>0</v>
          </cell>
        </row>
        <row r="13437">
          <cell r="D13437" t="str">
            <v>MDRT HCM</v>
          </cell>
          <cell r="M13437" t="str">
            <v>﻿Đang hoạt động</v>
          </cell>
          <cell r="N13437">
            <v>42034</v>
          </cell>
          <cell r="Q13437">
            <v>1</v>
          </cell>
          <cell r="T13437">
            <v>0</v>
          </cell>
          <cell r="U13437">
            <v>0</v>
          </cell>
          <cell r="V13437">
            <v>0</v>
          </cell>
        </row>
        <row r="13438">
          <cell r="D13438" t="str">
            <v>BIG HERO</v>
          </cell>
          <cell r="M13438" t="str">
            <v>﻿Đang hoạt động</v>
          </cell>
          <cell r="N13438">
            <v>42083</v>
          </cell>
          <cell r="Q13438">
            <v>1</v>
          </cell>
          <cell r="T13438">
            <v>0</v>
          </cell>
          <cell r="U13438">
            <v>0</v>
          </cell>
          <cell r="V13438">
            <v>0</v>
          </cell>
        </row>
        <row r="13439">
          <cell r="D13439" t="str">
            <v>CUPID</v>
          </cell>
          <cell r="M13439" t="str">
            <v>﻿Đang hoạt động</v>
          </cell>
          <cell r="N13439">
            <v>42033</v>
          </cell>
          <cell r="Q13439">
            <v>1</v>
          </cell>
          <cell r="T13439">
            <v>0</v>
          </cell>
          <cell r="U13439">
            <v>0</v>
          </cell>
          <cell r="V13439">
            <v>0</v>
          </cell>
        </row>
        <row r="13440">
          <cell r="D13440" t="str">
            <v>WHITE HORSE</v>
          </cell>
          <cell r="M13440" t="str">
            <v>﻿Đang hoạt động</v>
          </cell>
          <cell r="N13440">
            <v>42032</v>
          </cell>
          <cell r="Q13440">
            <v>1</v>
          </cell>
          <cell r="T13440">
            <v>0</v>
          </cell>
          <cell r="U13440">
            <v>0</v>
          </cell>
          <cell r="V13440">
            <v>0</v>
          </cell>
        </row>
        <row r="13441">
          <cell r="D13441" t="str">
            <v>BIG HERO</v>
          </cell>
          <cell r="M13441" t="str">
            <v>﻿Đang hoạt động</v>
          </cell>
          <cell r="N13441">
            <v>42045</v>
          </cell>
          <cell r="Q13441">
            <v>1</v>
          </cell>
          <cell r="T13441">
            <v>0</v>
          </cell>
          <cell r="U13441">
            <v>0</v>
          </cell>
          <cell r="V13441">
            <v>0</v>
          </cell>
        </row>
        <row r="13442">
          <cell r="D13442" t="str">
            <v>ELITE</v>
          </cell>
          <cell r="M13442" t="str">
            <v>﻿Đang hoạt động</v>
          </cell>
          <cell r="N13442">
            <v>42033</v>
          </cell>
          <cell r="Q13442">
            <v>0</v>
          </cell>
          <cell r="T13442">
            <v>0</v>
          </cell>
          <cell r="U13442">
            <v>1</v>
          </cell>
          <cell r="V13442">
            <v>0</v>
          </cell>
        </row>
        <row r="13443">
          <cell r="D13443" t="str">
            <v>MDRT BH</v>
          </cell>
          <cell r="M13443" t="str">
            <v>﻿Đang hoạt động</v>
          </cell>
          <cell r="N13443">
            <v>42041</v>
          </cell>
          <cell r="Q13443">
            <v>1</v>
          </cell>
          <cell r="T13443">
            <v>0</v>
          </cell>
          <cell r="U13443">
            <v>0</v>
          </cell>
          <cell r="V13443">
            <v>0</v>
          </cell>
        </row>
        <row r="13444">
          <cell r="D13444" t="str">
            <v>MDRT HCM</v>
          </cell>
          <cell r="M13444" t="str">
            <v>﻿Đang hoạt động</v>
          </cell>
          <cell r="N13444">
            <v>42044</v>
          </cell>
          <cell r="Q13444">
            <v>1</v>
          </cell>
          <cell r="T13444">
            <v>0</v>
          </cell>
          <cell r="U13444">
            <v>0</v>
          </cell>
          <cell r="V13444">
            <v>0</v>
          </cell>
        </row>
        <row r="13445">
          <cell r="D13445" t="str">
            <v>THE STARS 2</v>
          </cell>
          <cell r="M13445" t="str">
            <v>﻿Đang hoạt động</v>
          </cell>
          <cell r="N13445">
            <v>42033</v>
          </cell>
          <cell r="Q13445">
            <v>1</v>
          </cell>
          <cell r="T13445">
            <v>0</v>
          </cell>
          <cell r="U13445">
            <v>0</v>
          </cell>
          <cell r="V13445">
            <v>0</v>
          </cell>
        </row>
        <row r="13446">
          <cell r="M13446" t="str">
            <v>﻿Đang hoạt động</v>
          </cell>
          <cell r="N13446">
            <v>42083</v>
          </cell>
          <cell r="Q13446">
            <v>0</v>
          </cell>
          <cell r="T13446">
            <v>0</v>
          </cell>
          <cell r="U13446">
            <v>0</v>
          </cell>
          <cell r="V13446">
            <v>0</v>
          </cell>
        </row>
        <row r="13447">
          <cell r="D13447" t="str">
            <v>LUCKY STAR</v>
          </cell>
          <cell r="M13447" t="str">
            <v>﻿Đang hoạt động</v>
          </cell>
          <cell r="N13447">
            <v>42041</v>
          </cell>
          <cell r="Q13447">
            <v>1</v>
          </cell>
          <cell r="T13447">
            <v>0</v>
          </cell>
          <cell r="U13447">
            <v>0</v>
          </cell>
          <cell r="V13447">
            <v>0</v>
          </cell>
        </row>
        <row r="13448">
          <cell r="M13448" t="str">
            <v>﻿Đang hoạt động</v>
          </cell>
          <cell r="N13448">
            <v>42040</v>
          </cell>
          <cell r="Q13448">
            <v>0</v>
          </cell>
          <cell r="T13448">
            <v>0</v>
          </cell>
          <cell r="U13448">
            <v>0</v>
          </cell>
          <cell r="V13448">
            <v>0</v>
          </cell>
        </row>
        <row r="13449">
          <cell r="M13449" t="str">
            <v>﻿Đang hoạt động</v>
          </cell>
          <cell r="N13449">
            <v>42040</v>
          </cell>
          <cell r="Q13449">
            <v>0</v>
          </cell>
          <cell r="T13449">
            <v>0</v>
          </cell>
          <cell r="U13449">
            <v>0</v>
          </cell>
          <cell r="V13449">
            <v>0</v>
          </cell>
        </row>
        <row r="13450">
          <cell r="D13450" t="str">
            <v>BÌNH MINH</v>
          </cell>
          <cell r="M13450" t="str">
            <v>﻿Đang hoạt động</v>
          </cell>
          <cell r="N13450">
            <v>42041</v>
          </cell>
          <cell r="Q13450">
            <v>1</v>
          </cell>
          <cell r="T13450">
            <v>0</v>
          </cell>
          <cell r="U13450">
            <v>0</v>
          </cell>
          <cell r="V13450">
            <v>0</v>
          </cell>
        </row>
        <row r="13451">
          <cell r="D13451" t="str">
            <v>BÌNH MINH</v>
          </cell>
          <cell r="M13451" t="str">
            <v>﻿Đang hoạt động</v>
          </cell>
          <cell r="N13451">
            <v>42041</v>
          </cell>
          <cell r="Q13451">
            <v>1</v>
          </cell>
          <cell r="T13451">
            <v>0</v>
          </cell>
          <cell r="U13451">
            <v>0</v>
          </cell>
          <cell r="V13451">
            <v>0</v>
          </cell>
        </row>
        <row r="13452">
          <cell r="D13452" t="str">
            <v>BÌNH MINH</v>
          </cell>
          <cell r="M13452" t="str">
            <v>﻿Đang hoạt động</v>
          </cell>
          <cell r="N13452">
            <v>42046</v>
          </cell>
          <cell r="Q13452">
            <v>1</v>
          </cell>
          <cell r="T13452">
            <v>0</v>
          </cell>
          <cell r="U13452">
            <v>0</v>
          </cell>
          <cell r="V13452">
            <v>0</v>
          </cell>
        </row>
        <row r="13453">
          <cell r="M13453" t="str">
            <v>﻿Đang hoạt động</v>
          </cell>
          <cell r="N13453">
            <v>42040</v>
          </cell>
          <cell r="Q13453">
            <v>0</v>
          </cell>
          <cell r="T13453">
            <v>0</v>
          </cell>
          <cell r="U13453">
            <v>0</v>
          </cell>
          <cell r="V13453">
            <v>0</v>
          </cell>
        </row>
        <row r="13454">
          <cell r="M13454" t="str">
            <v>﻿Đang hoạt động</v>
          </cell>
          <cell r="N13454">
            <v>42040</v>
          </cell>
          <cell r="Q13454">
            <v>0</v>
          </cell>
          <cell r="T13454">
            <v>0</v>
          </cell>
          <cell r="U13454">
            <v>0</v>
          </cell>
          <cell r="V13454">
            <v>0</v>
          </cell>
        </row>
        <row r="13455">
          <cell r="M13455" t="str">
            <v>﻿Đang hoạt động</v>
          </cell>
          <cell r="N13455">
            <v>42040</v>
          </cell>
          <cell r="Q13455">
            <v>0</v>
          </cell>
          <cell r="T13455">
            <v>0</v>
          </cell>
          <cell r="U13455">
            <v>0</v>
          </cell>
          <cell r="V13455">
            <v>0</v>
          </cell>
        </row>
        <row r="13456">
          <cell r="D13456" t="str">
            <v>MEGA</v>
          </cell>
          <cell r="M13456" t="str">
            <v>﻿Đã nghỉ việc</v>
          </cell>
          <cell r="N13456">
            <v>42041</v>
          </cell>
          <cell r="Q13456">
            <v>0</v>
          </cell>
          <cell r="T13456">
            <v>0</v>
          </cell>
          <cell r="U13456">
            <v>0</v>
          </cell>
          <cell r="V13456">
            <v>0</v>
          </cell>
        </row>
        <row r="13457">
          <cell r="D13457" t="str">
            <v>GREEN DRAGON</v>
          </cell>
          <cell r="M13457" t="str">
            <v>﻿Đang hoạt động</v>
          </cell>
          <cell r="N13457">
            <v>42068</v>
          </cell>
          <cell r="Q13457">
            <v>1</v>
          </cell>
          <cell r="T13457">
            <v>0</v>
          </cell>
          <cell r="U13457">
            <v>0</v>
          </cell>
          <cell r="V13457">
            <v>0</v>
          </cell>
        </row>
        <row r="13458">
          <cell r="D13458" t="str">
            <v>WHITE HORSE</v>
          </cell>
          <cell r="M13458" t="str">
            <v>﻿Đang hoạt động</v>
          </cell>
          <cell r="N13458">
            <v>42089</v>
          </cell>
          <cell r="Q13458">
            <v>1</v>
          </cell>
          <cell r="T13458">
            <v>0</v>
          </cell>
          <cell r="U13458">
            <v>0</v>
          </cell>
          <cell r="V13458">
            <v>0</v>
          </cell>
        </row>
        <row r="13459">
          <cell r="D13459" t="str">
            <v>THE STARS 2</v>
          </cell>
          <cell r="M13459" t="str">
            <v>﻿Đang hoạt động</v>
          </cell>
          <cell r="N13459">
            <v>42033</v>
          </cell>
          <cell r="Q13459">
            <v>1</v>
          </cell>
          <cell r="T13459">
            <v>0</v>
          </cell>
          <cell r="U13459">
            <v>0</v>
          </cell>
          <cell r="V13459">
            <v>0</v>
          </cell>
        </row>
        <row r="13460">
          <cell r="D13460" t="str">
            <v>BLUE WAVES</v>
          </cell>
          <cell r="M13460" t="str">
            <v>﻿Đang hoạt động</v>
          </cell>
          <cell r="N13460">
            <v>42110</v>
          </cell>
          <cell r="Q13460">
            <v>1</v>
          </cell>
          <cell r="T13460">
            <v>0</v>
          </cell>
          <cell r="U13460">
            <v>0</v>
          </cell>
          <cell r="V13460">
            <v>0</v>
          </cell>
        </row>
        <row r="13461">
          <cell r="D13461" t="str">
            <v>GREEN DRAGON</v>
          </cell>
          <cell r="M13461" t="str">
            <v>﻿Đang hoạt động</v>
          </cell>
          <cell r="N13461">
            <v>42068</v>
          </cell>
          <cell r="Q13461">
            <v>0</v>
          </cell>
          <cell r="T13461">
            <v>0</v>
          </cell>
          <cell r="U13461">
            <v>0</v>
          </cell>
          <cell r="V13461">
            <v>1</v>
          </cell>
        </row>
        <row r="13462">
          <cell r="D13462" t="str">
            <v>VICTORY</v>
          </cell>
          <cell r="M13462" t="str">
            <v>﻿Đang hoạt động</v>
          </cell>
          <cell r="N13462">
            <v>42118</v>
          </cell>
          <cell r="Q13462">
            <v>0</v>
          </cell>
          <cell r="T13462">
            <v>0</v>
          </cell>
          <cell r="U13462">
            <v>1</v>
          </cell>
          <cell r="V13462">
            <v>0</v>
          </cell>
        </row>
        <row r="13463">
          <cell r="D13463" t="str">
            <v>BORN TO WIN GENCASA PHÚ NHUẬN</v>
          </cell>
          <cell r="M13463" t="str">
            <v>﻿Đang hoạt động</v>
          </cell>
          <cell r="N13463">
            <v>42059</v>
          </cell>
          <cell r="Q13463">
            <v>0</v>
          </cell>
          <cell r="T13463">
            <v>0</v>
          </cell>
          <cell r="U13463">
            <v>1</v>
          </cell>
          <cell r="V13463">
            <v>0</v>
          </cell>
        </row>
        <row r="13464">
          <cell r="D13464" t="str">
            <v>BORN TO WIN GENCASA PHÚ NHUẬN</v>
          </cell>
          <cell r="M13464" t="str">
            <v>﻿Đang hoạt động</v>
          </cell>
          <cell r="N13464">
            <v>42059</v>
          </cell>
          <cell r="Q13464">
            <v>0</v>
          </cell>
          <cell r="T13464">
            <v>0</v>
          </cell>
          <cell r="U13464">
            <v>1</v>
          </cell>
          <cell r="V13464">
            <v>0</v>
          </cell>
        </row>
        <row r="13465">
          <cell r="D13465" t="str">
            <v>BORN TO WIN GENCASA PHÚ NHUẬN</v>
          </cell>
          <cell r="M13465" t="str">
            <v>﻿Đang hoạt động</v>
          </cell>
          <cell r="N13465">
            <v>42059</v>
          </cell>
          <cell r="Q13465">
            <v>0</v>
          </cell>
          <cell r="T13465">
            <v>0</v>
          </cell>
          <cell r="U13465">
            <v>0</v>
          </cell>
          <cell r="V13465">
            <v>1</v>
          </cell>
        </row>
        <row r="13466">
          <cell r="D13466" t="str">
            <v>THE STARS 1</v>
          </cell>
          <cell r="M13466" t="str">
            <v>﻿Đang hoạt động</v>
          </cell>
          <cell r="N13466">
            <v>42047</v>
          </cell>
          <cell r="Q13466">
            <v>0</v>
          </cell>
          <cell r="T13466">
            <v>0</v>
          </cell>
          <cell r="U13466">
            <v>1</v>
          </cell>
          <cell r="V13466">
            <v>0</v>
          </cell>
        </row>
        <row r="13467">
          <cell r="D13467" t="str">
            <v>MDRT VT</v>
          </cell>
          <cell r="M13467" t="str">
            <v>﻿Đang hoạt động</v>
          </cell>
          <cell r="N13467">
            <v>42086</v>
          </cell>
          <cell r="Q13467">
            <v>1</v>
          </cell>
          <cell r="T13467">
            <v>0</v>
          </cell>
          <cell r="U13467">
            <v>0</v>
          </cell>
          <cell r="V13467">
            <v>0</v>
          </cell>
        </row>
        <row r="13468">
          <cell r="D13468" t="str">
            <v>MEGA</v>
          </cell>
          <cell r="M13468" t="str">
            <v>﻿Đang hoạt động</v>
          </cell>
          <cell r="N13468">
            <v>42081</v>
          </cell>
          <cell r="Q13468">
            <v>1</v>
          </cell>
          <cell r="T13468">
            <v>0</v>
          </cell>
          <cell r="U13468">
            <v>0</v>
          </cell>
          <cell r="V13468">
            <v>0</v>
          </cell>
        </row>
        <row r="13469">
          <cell r="D13469" t="str">
            <v>BIG HERO</v>
          </cell>
          <cell r="M13469" t="str">
            <v>﻿Đang hoạt động</v>
          </cell>
          <cell r="N13469">
            <v>42090</v>
          </cell>
          <cell r="Q13469">
            <v>1</v>
          </cell>
          <cell r="T13469">
            <v>0</v>
          </cell>
          <cell r="U13469">
            <v>0</v>
          </cell>
          <cell r="V13469">
            <v>0</v>
          </cell>
        </row>
        <row r="13470">
          <cell r="D13470" t="str">
            <v>GENCASA TÂN PHÚ</v>
          </cell>
          <cell r="M13470" t="str">
            <v>﻿Đang hoạt động</v>
          </cell>
          <cell r="N13470">
            <v>42048</v>
          </cell>
          <cell r="Q13470">
            <v>1</v>
          </cell>
          <cell r="T13470">
            <v>0</v>
          </cell>
          <cell r="U13470">
            <v>0</v>
          </cell>
          <cell r="V13470">
            <v>0</v>
          </cell>
        </row>
        <row r="13471">
          <cell r="D13471" t="str">
            <v>BLUE OCEAN</v>
          </cell>
          <cell r="M13471" t="str">
            <v>﻿Đang hoạt động</v>
          </cell>
          <cell r="N13471">
            <v>42213</v>
          </cell>
          <cell r="Q13471">
            <v>1</v>
          </cell>
          <cell r="T13471">
            <v>0</v>
          </cell>
          <cell r="U13471">
            <v>0</v>
          </cell>
          <cell r="V13471">
            <v>0</v>
          </cell>
        </row>
        <row r="13472">
          <cell r="D13472" t="str">
            <v>THE STARS 1</v>
          </cell>
          <cell r="M13472" t="str">
            <v>﻿Đang hoạt động</v>
          </cell>
          <cell r="N13472">
            <v>42047</v>
          </cell>
          <cell r="Q13472">
            <v>1</v>
          </cell>
          <cell r="T13472">
            <v>0</v>
          </cell>
          <cell r="U13472">
            <v>0</v>
          </cell>
          <cell r="V13472">
            <v>0</v>
          </cell>
        </row>
        <row r="13473">
          <cell r="D13473" t="str">
            <v>TCA TEAM</v>
          </cell>
          <cell r="M13473" t="str">
            <v>﻿Đang hoạt động</v>
          </cell>
          <cell r="N13473">
            <v>42128</v>
          </cell>
          <cell r="Q13473">
            <v>0</v>
          </cell>
          <cell r="T13473">
            <v>0</v>
          </cell>
          <cell r="U13473">
            <v>0</v>
          </cell>
          <cell r="V13473">
            <v>0</v>
          </cell>
        </row>
        <row r="13474">
          <cell r="D13474" t="str">
            <v>TCA TEAM</v>
          </cell>
          <cell r="M13474" t="str">
            <v>﻿Đang hoạt động</v>
          </cell>
          <cell r="N13474">
            <v>42093</v>
          </cell>
          <cell r="Q13474">
            <v>0</v>
          </cell>
          <cell r="T13474">
            <v>0</v>
          </cell>
          <cell r="U13474">
            <v>0</v>
          </cell>
          <cell r="V13474">
            <v>0</v>
          </cell>
        </row>
        <row r="13475">
          <cell r="D13475" t="str">
            <v>TCA TEAM</v>
          </cell>
          <cell r="M13475" t="str">
            <v>﻿Đang hoạt động</v>
          </cell>
          <cell r="N13475">
            <v>42135</v>
          </cell>
          <cell r="Q13475">
            <v>0</v>
          </cell>
          <cell r="T13475">
            <v>0</v>
          </cell>
          <cell r="U13475">
            <v>0</v>
          </cell>
          <cell r="V13475">
            <v>0</v>
          </cell>
        </row>
        <row r="13476">
          <cell r="D13476" t="str">
            <v>THE STARS 1</v>
          </cell>
          <cell r="M13476" t="str">
            <v>﻿Đang hoạt động</v>
          </cell>
          <cell r="N13476">
            <v>42076</v>
          </cell>
          <cell r="Q13476">
            <v>1</v>
          </cell>
          <cell r="T13476">
            <v>0</v>
          </cell>
          <cell r="U13476">
            <v>0</v>
          </cell>
          <cell r="V13476">
            <v>0</v>
          </cell>
        </row>
        <row r="13477">
          <cell r="D13477" t="str">
            <v>TCA TEAM</v>
          </cell>
          <cell r="M13477" t="str">
            <v>﻿Đang hoạt động</v>
          </cell>
          <cell r="N13477">
            <v>42093</v>
          </cell>
          <cell r="Q13477">
            <v>0</v>
          </cell>
          <cell r="T13477">
            <v>0</v>
          </cell>
          <cell r="U13477">
            <v>0</v>
          </cell>
          <cell r="V13477">
            <v>0</v>
          </cell>
        </row>
        <row r="13478">
          <cell r="D13478" t="str">
            <v>TCA TEAM</v>
          </cell>
          <cell r="M13478" t="str">
            <v>﻿Đang hoạt động</v>
          </cell>
          <cell r="N13478">
            <v>42093</v>
          </cell>
          <cell r="Q13478">
            <v>0</v>
          </cell>
          <cell r="T13478">
            <v>0</v>
          </cell>
          <cell r="U13478">
            <v>0</v>
          </cell>
          <cell r="V13478">
            <v>0</v>
          </cell>
        </row>
        <row r="13479">
          <cell r="D13479" t="str">
            <v>TCA TEAM</v>
          </cell>
          <cell r="M13479" t="str">
            <v>﻿Đang hoạt động</v>
          </cell>
          <cell r="N13479">
            <v>42093</v>
          </cell>
          <cell r="Q13479">
            <v>0</v>
          </cell>
          <cell r="T13479">
            <v>0</v>
          </cell>
          <cell r="U13479">
            <v>0</v>
          </cell>
          <cell r="V13479">
            <v>0</v>
          </cell>
        </row>
        <row r="13480">
          <cell r="D13480" t="str">
            <v>TCA TEAM</v>
          </cell>
          <cell r="M13480" t="str">
            <v>﻿Đang hoạt động</v>
          </cell>
          <cell r="N13480">
            <v>42093</v>
          </cell>
          <cell r="Q13480">
            <v>0</v>
          </cell>
          <cell r="T13480">
            <v>0</v>
          </cell>
          <cell r="U13480">
            <v>0</v>
          </cell>
          <cell r="V13480">
            <v>0</v>
          </cell>
        </row>
        <row r="13481">
          <cell r="D13481" t="str">
            <v>TCA TEAM</v>
          </cell>
          <cell r="M13481" t="str">
            <v>﻿Đang hoạt động</v>
          </cell>
          <cell r="N13481">
            <v>42093</v>
          </cell>
          <cell r="Q13481">
            <v>0</v>
          </cell>
          <cell r="T13481">
            <v>0</v>
          </cell>
          <cell r="U13481">
            <v>0</v>
          </cell>
          <cell r="V13481">
            <v>0</v>
          </cell>
        </row>
        <row r="13482">
          <cell r="D13482" t="str">
            <v>THE STARS 1</v>
          </cell>
          <cell r="M13482" t="str">
            <v>﻿Đang hoạt động</v>
          </cell>
          <cell r="N13482">
            <v>42572</v>
          </cell>
          <cell r="Q13482">
            <v>1</v>
          </cell>
          <cell r="T13482">
            <v>0</v>
          </cell>
          <cell r="U13482">
            <v>0</v>
          </cell>
          <cell r="V13482">
            <v>0</v>
          </cell>
        </row>
        <row r="13483">
          <cell r="D13483" t="str">
            <v>BORN TO WIN GENCASA PHÚ NHUẬN</v>
          </cell>
          <cell r="M13483" t="str">
            <v>﻿Đang hoạt động</v>
          </cell>
          <cell r="N13483">
            <v>42109</v>
          </cell>
          <cell r="Q13483">
            <v>0</v>
          </cell>
          <cell r="T13483">
            <v>1</v>
          </cell>
          <cell r="U13483">
            <v>0</v>
          </cell>
          <cell r="V13483">
            <v>0</v>
          </cell>
        </row>
        <row r="13484">
          <cell r="D13484" t="str">
            <v>ELITE</v>
          </cell>
          <cell r="M13484" t="str">
            <v>﻿Đang hoạt động</v>
          </cell>
          <cell r="N13484">
            <v>42083</v>
          </cell>
          <cell r="Q13484">
            <v>1</v>
          </cell>
          <cell r="T13484">
            <v>0</v>
          </cell>
          <cell r="U13484">
            <v>0</v>
          </cell>
          <cell r="V13484">
            <v>0</v>
          </cell>
        </row>
        <row r="13485">
          <cell r="D13485" t="str">
            <v>TCB NORTH</v>
          </cell>
          <cell r="M13485" t="str">
            <v>﻿Đang hoạt động</v>
          </cell>
          <cell r="N13485">
            <v>42048</v>
          </cell>
          <cell r="Q13485">
            <v>0</v>
          </cell>
          <cell r="T13485">
            <v>0</v>
          </cell>
          <cell r="U13485">
            <v>0</v>
          </cell>
          <cell r="V13485">
            <v>0</v>
          </cell>
        </row>
        <row r="13486">
          <cell r="D13486" t="str">
            <v>PHOENIX</v>
          </cell>
          <cell r="M13486" t="str">
            <v>﻿Đang hoạt động</v>
          </cell>
          <cell r="N13486">
            <v>42088</v>
          </cell>
          <cell r="Q13486">
            <v>1</v>
          </cell>
          <cell r="T13486">
            <v>0</v>
          </cell>
          <cell r="U13486">
            <v>0</v>
          </cell>
          <cell r="V13486">
            <v>0</v>
          </cell>
        </row>
        <row r="13487">
          <cell r="D13487" t="str">
            <v>LUCKY STAR</v>
          </cell>
          <cell r="M13487" t="str">
            <v>﻿Đang hoạt động</v>
          </cell>
          <cell r="N13487">
            <v>41512</v>
          </cell>
          <cell r="Q13487">
            <v>1</v>
          </cell>
          <cell r="T13487">
            <v>0</v>
          </cell>
          <cell r="U13487">
            <v>0</v>
          </cell>
          <cell r="V13487">
            <v>0</v>
          </cell>
        </row>
        <row r="13488">
          <cell r="D13488" t="str">
            <v>THE ROME</v>
          </cell>
          <cell r="M13488" t="str">
            <v>﻿Đang hoạt động</v>
          </cell>
          <cell r="N13488">
            <v>42566</v>
          </cell>
          <cell r="Q13488">
            <v>0</v>
          </cell>
          <cell r="T13488">
            <v>0</v>
          </cell>
          <cell r="U13488">
            <v>0</v>
          </cell>
          <cell r="V13488">
            <v>1</v>
          </cell>
        </row>
        <row r="13489">
          <cell r="D13489" t="str">
            <v>BORN TO WIN GENCASA PHÚ NHUẬN</v>
          </cell>
          <cell r="M13489" t="str">
            <v>﻿Đang hoạt động</v>
          </cell>
          <cell r="N13489">
            <v>42059</v>
          </cell>
          <cell r="Q13489">
            <v>0</v>
          </cell>
          <cell r="T13489">
            <v>0</v>
          </cell>
          <cell r="U13489">
            <v>1</v>
          </cell>
          <cell r="V13489">
            <v>0</v>
          </cell>
        </row>
        <row r="13490">
          <cell r="D13490" t="str">
            <v>CẦN THƠ</v>
          </cell>
          <cell r="M13490" t="str">
            <v>﻿Đang hoạt động</v>
          </cell>
          <cell r="N13490">
            <v>42048</v>
          </cell>
          <cell r="Q13490">
            <v>0</v>
          </cell>
          <cell r="T13490">
            <v>0</v>
          </cell>
          <cell r="U13490">
            <v>1</v>
          </cell>
          <cell r="V13490">
            <v>0</v>
          </cell>
        </row>
        <row r="13491">
          <cell r="D13491" t="str">
            <v>LUCKY STAR</v>
          </cell>
          <cell r="M13491" t="str">
            <v>﻿Đang hoạt động</v>
          </cell>
          <cell r="N13491">
            <v>41501</v>
          </cell>
          <cell r="Q13491">
            <v>0</v>
          </cell>
          <cell r="T13491">
            <v>0</v>
          </cell>
          <cell r="U13491">
            <v>1</v>
          </cell>
          <cell r="V13491">
            <v>0</v>
          </cell>
        </row>
        <row r="13492">
          <cell r="D13492" t="str">
            <v>THE CAPITAL</v>
          </cell>
          <cell r="M13492" t="str">
            <v>﻿Đang hoạt động</v>
          </cell>
          <cell r="N13492">
            <v>42132</v>
          </cell>
          <cell r="Q13492">
            <v>0</v>
          </cell>
          <cell r="T13492">
            <v>0</v>
          </cell>
          <cell r="U13492">
            <v>1</v>
          </cell>
          <cell r="V13492">
            <v>0</v>
          </cell>
        </row>
        <row r="13493">
          <cell r="D13493" t="str">
            <v>THE KEY</v>
          </cell>
          <cell r="M13493" t="str">
            <v>﻿Đang hoạt động</v>
          </cell>
          <cell r="N13493">
            <v>42115</v>
          </cell>
          <cell r="Q13493">
            <v>1</v>
          </cell>
          <cell r="T13493">
            <v>0</v>
          </cell>
          <cell r="U13493">
            <v>0</v>
          </cell>
          <cell r="V13493">
            <v>0</v>
          </cell>
        </row>
        <row r="13494">
          <cell r="D13494" t="str">
            <v>VĨNH LONG</v>
          </cell>
          <cell r="M13494" t="str">
            <v>﻿Đang hoạt động</v>
          </cell>
          <cell r="N13494">
            <v>42060</v>
          </cell>
          <cell r="Q13494">
            <v>1</v>
          </cell>
          <cell r="T13494">
            <v>0</v>
          </cell>
          <cell r="U13494">
            <v>0</v>
          </cell>
          <cell r="V13494">
            <v>0</v>
          </cell>
        </row>
        <row r="13495">
          <cell r="M13495" t="str">
            <v>﻿Đang hoạt động</v>
          </cell>
          <cell r="N13495">
            <v>42068</v>
          </cell>
          <cell r="Q13495">
            <v>0</v>
          </cell>
          <cell r="T13495">
            <v>0</v>
          </cell>
          <cell r="U13495">
            <v>0</v>
          </cell>
          <cell r="V13495">
            <v>0</v>
          </cell>
        </row>
        <row r="13496">
          <cell r="M13496" t="str">
            <v>﻿Đang hoạt động</v>
          </cell>
          <cell r="N13496">
            <v>42228</v>
          </cell>
          <cell r="Q13496">
            <v>0</v>
          </cell>
          <cell r="T13496">
            <v>0</v>
          </cell>
          <cell r="U13496">
            <v>0</v>
          </cell>
          <cell r="V13496">
            <v>0</v>
          </cell>
        </row>
        <row r="13497">
          <cell r="M13497" t="str">
            <v>﻿Đang hoạt động</v>
          </cell>
          <cell r="N13497">
            <v>42467</v>
          </cell>
          <cell r="Q13497">
            <v>0</v>
          </cell>
          <cell r="T13497">
            <v>0</v>
          </cell>
          <cell r="U13497">
            <v>0</v>
          </cell>
          <cell r="V13497">
            <v>0</v>
          </cell>
        </row>
        <row r="13498">
          <cell r="D13498" t="str">
            <v>VĨNH LONG</v>
          </cell>
          <cell r="M13498" t="str">
            <v>﻿Đang hoạt động</v>
          </cell>
          <cell r="N13498">
            <v>42060</v>
          </cell>
          <cell r="Q13498">
            <v>0</v>
          </cell>
          <cell r="T13498">
            <v>0</v>
          </cell>
          <cell r="U13498">
            <v>1</v>
          </cell>
          <cell r="V13498">
            <v>0</v>
          </cell>
        </row>
        <row r="13499">
          <cell r="D13499" t="str">
            <v>MDRT VT</v>
          </cell>
          <cell r="M13499" t="str">
            <v>﻿Đang hoạt động</v>
          </cell>
          <cell r="N13499">
            <v>42094</v>
          </cell>
          <cell r="Q13499">
            <v>0</v>
          </cell>
          <cell r="T13499">
            <v>0</v>
          </cell>
          <cell r="U13499">
            <v>1</v>
          </cell>
          <cell r="V13499">
            <v>0</v>
          </cell>
        </row>
        <row r="13500">
          <cell r="D13500" t="str">
            <v>THE POWER</v>
          </cell>
          <cell r="M13500" t="str">
            <v>﻿Đang hoạt động</v>
          </cell>
          <cell r="N13500">
            <v>42537</v>
          </cell>
          <cell r="Q13500">
            <v>1</v>
          </cell>
          <cell r="T13500">
            <v>0</v>
          </cell>
          <cell r="U13500">
            <v>0</v>
          </cell>
          <cell r="V13500">
            <v>0</v>
          </cell>
        </row>
        <row r="13501">
          <cell r="D13501" t="str">
            <v>TCA TEAM</v>
          </cell>
          <cell r="M13501" t="str">
            <v>﻿Đang hoạt động</v>
          </cell>
          <cell r="N13501">
            <v>42090</v>
          </cell>
          <cell r="Q13501">
            <v>0</v>
          </cell>
          <cell r="T13501">
            <v>0</v>
          </cell>
          <cell r="U13501">
            <v>0</v>
          </cell>
          <cell r="V13501">
            <v>0</v>
          </cell>
        </row>
        <row r="13502">
          <cell r="D13502" t="str">
            <v>TCA TEAM</v>
          </cell>
          <cell r="M13502" t="str">
            <v>﻿Đang hoạt động</v>
          </cell>
          <cell r="N13502">
            <v>42346</v>
          </cell>
          <cell r="Q13502">
            <v>0</v>
          </cell>
          <cell r="T13502">
            <v>0</v>
          </cell>
          <cell r="U13502">
            <v>0</v>
          </cell>
          <cell r="V13502">
            <v>0</v>
          </cell>
        </row>
        <row r="13503">
          <cell r="D13503" t="str">
            <v>TCA TEAM</v>
          </cell>
          <cell r="M13503" t="str">
            <v>﻿Đang hoạt động</v>
          </cell>
          <cell r="N13503">
            <v>42061</v>
          </cell>
          <cell r="Q13503">
            <v>0</v>
          </cell>
          <cell r="T13503">
            <v>0</v>
          </cell>
          <cell r="U13503">
            <v>0</v>
          </cell>
          <cell r="V13503">
            <v>0</v>
          </cell>
        </row>
        <row r="13504">
          <cell r="D13504" t="str">
            <v>TCA TEAM</v>
          </cell>
          <cell r="M13504" t="str">
            <v>﻿Đang hoạt động</v>
          </cell>
          <cell r="N13504">
            <v>42090</v>
          </cell>
          <cell r="Q13504">
            <v>0</v>
          </cell>
          <cell r="T13504">
            <v>0</v>
          </cell>
          <cell r="U13504">
            <v>0</v>
          </cell>
          <cell r="V13504">
            <v>0</v>
          </cell>
        </row>
        <row r="13505">
          <cell r="D13505" t="str">
            <v>TCA TEAM</v>
          </cell>
          <cell r="M13505" t="str">
            <v>﻿Đang hoạt động</v>
          </cell>
          <cell r="N13505">
            <v>42109</v>
          </cell>
          <cell r="Q13505">
            <v>0</v>
          </cell>
          <cell r="T13505">
            <v>0</v>
          </cell>
          <cell r="U13505">
            <v>0</v>
          </cell>
          <cell r="V13505">
            <v>0</v>
          </cell>
        </row>
        <row r="13506">
          <cell r="D13506" t="str">
            <v>TCA TEAM</v>
          </cell>
          <cell r="M13506" t="str">
            <v>﻿Đang hoạt động</v>
          </cell>
          <cell r="N13506">
            <v>42097</v>
          </cell>
          <cell r="Q13506">
            <v>0</v>
          </cell>
          <cell r="T13506">
            <v>0</v>
          </cell>
          <cell r="U13506">
            <v>0</v>
          </cell>
          <cell r="V13506">
            <v>0</v>
          </cell>
        </row>
        <row r="13507">
          <cell r="D13507" t="str">
            <v>TCA TEAM</v>
          </cell>
          <cell r="M13507" t="str">
            <v>﻿Đang hoạt động</v>
          </cell>
          <cell r="N13507">
            <v>42090</v>
          </cell>
          <cell r="Q13507">
            <v>0</v>
          </cell>
          <cell r="T13507">
            <v>0</v>
          </cell>
          <cell r="U13507">
            <v>0</v>
          </cell>
          <cell r="V13507">
            <v>0</v>
          </cell>
        </row>
        <row r="13508">
          <cell r="D13508" t="str">
            <v>TCA TEAM</v>
          </cell>
          <cell r="M13508" t="str">
            <v>﻿Đang hoạt động</v>
          </cell>
          <cell r="N13508">
            <v>42090</v>
          </cell>
          <cell r="Q13508">
            <v>0</v>
          </cell>
          <cell r="T13508">
            <v>0</v>
          </cell>
          <cell r="U13508">
            <v>0</v>
          </cell>
          <cell r="V13508">
            <v>0</v>
          </cell>
        </row>
        <row r="13509">
          <cell r="D13509" t="str">
            <v>TCA TEAM</v>
          </cell>
          <cell r="M13509" t="str">
            <v>﻿Đang hoạt động</v>
          </cell>
          <cell r="N13509">
            <v>42382</v>
          </cell>
          <cell r="Q13509">
            <v>0</v>
          </cell>
          <cell r="T13509">
            <v>0</v>
          </cell>
          <cell r="U13509">
            <v>0</v>
          </cell>
          <cell r="V13509">
            <v>0</v>
          </cell>
        </row>
        <row r="13510">
          <cell r="D13510" t="str">
            <v>TCA TEAM</v>
          </cell>
          <cell r="M13510" t="str">
            <v>﻿Đang hoạt động</v>
          </cell>
          <cell r="N13510">
            <v>42331</v>
          </cell>
          <cell r="Q13510">
            <v>0</v>
          </cell>
          <cell r="T13510">
            <v>0</v>
          </cell>
          <cell r="U13510">
            <v>0</v>
          </cell>
          <cell r="V13510">
            <v>0</v>
          </cell>
        </row>
        <row r="13511">
          <cell r="D13511" t="str">
            <v>TCA TEAM</v>
          </cell>
          <cell r="M13511" t="str">
            <v>﻿Đang hoạt động</v>
          </cell>
          <cell r="N13511">
            <v>42093</v>
          </cell>
          <cell r="Q13511">
            <v>0</v>
          </cell>
          <cell r="T13511">
            <v>0</v>
          </cell>
          <cell r="U13511">
            <v>0</v>
          </cell>
          <cell r="V13511">
            <v>0</v>
          </cell>
        </row>
        <row r="13512">
          <cell r="D13512" t="str">
            <v>TCA TEAM</v>
          </cell>
          <cell r="M13512" t="str">
            <v>﻿Đang hoạt động</v>
          </cell>
          <cell r="N13512">
            <v>42090</v>
          </cell>
          <cell r="Q13512">
            <v>0</v>
          </cell>
          <cell r="T13512">
            <v>0</v>
          </cell>
          <cell r="U13512">
            <v>0</v>
          </cell>
          <cell r="V13512">
            <v>0</v>
          </cell>
        </row>
        <row r="13513">
          <cell r="D13513" t="str">
            <v>TCA TEAM</v>
          </cell>
          <cell r="M13513" t="str">
            <v>﻿Đang hoạt động</v>
          </cell>
          <cell r="N13513">
            <v>42090</v>
          </cell>
          <cell r="Q13513">
            <v>0</v>
          </cell>
          <cell r="T13513">
            <v>0</v>
          </cell>
          <cell r="U13513">
            <v>0</v>
          </cell>
          <cell r="V13513">
            <v>0</v>
          </cell>
        </row>
        <row r="13514">
          <cell r="D13514" t="str">
            <v>MDRT BH</v>
          </cell>
          <cell r="M13514" t="str">
            <v>﻿Đang hoạt động</v>
          </cell>
          <cell r="N13514">
            <v>42179</v>
          </cell>
          <cell r="Q13514">
            <v>0</v>
          </cell>
          <cell r="T13514">
            <v>0</v>
          </cell>
          <cell r="U13514">
            <v>1</v>
          </cell>
          <cell r="V13514">
            <v>0</v>
          </cell>
        </row>
        <row r="13515">
          <cell r="D13515" t="str">
            <v>THE STARS 1</v>
          </cell>
          <cell r="M13515" t="str">
            <v>﻿Đang hoạt động</v>
          </cell>
          <cell r="N13515">
            <v>41513</v>
          </cell>
          <cell r="Q13515">
            <v>1</v>
          </cell>
          <cell r="T13515">
            <v>0</v>
          </cell>
          <cell r="U13515">
            <v>0</v>
          </cell>
          <cell r="V13515">
            <v>0</v>
          </cell>
        </row>
        <row r="13516">
          <cell r="D13516" t="str">
            <v>TCA TEAM</v>
          </cell>
          <cell r="M13516" t="str">
            <v>﻿Đang hoạt động</v>
          </cell>
          <cell r="N13516">
            <v>42090</v>
          </cell>
          <cell r="Q13516">
            <v>0</v>
          </cell>
          <cell r="T13516">
            <v>0</v>
          </cell>
          <cell r="U13516">
            <v>0</v>
          </cell>
          <cell r="V13516">
            <v>0</v>
          </cell>
        </row>
        <row r="13517">
          <cell r="D13517" t="str">
            <v>TCA TEAM</v>
          </cell>
          <cell r="M13517" t="str">
            <v>﻿Đang hoạt động</v>
          </cell>
          <cell r="N13517">
            <v>42096</v>
          </cell>
          <cell r="Q13517">
            <v>0</v>
          </cell>
          <cell r="T13517">
            <v>0</v>
          </cell>
          <cell r="U13517">
            <v>0</v>
          </cell>
          <cell r="V13517">
            <v>0</v>
          </cell>
        </row>
        <row r="13518">
          <cell r="D13518" t="str">
            <v>TCA TEAM</v>
          </cell>
          <cell r="M13518" t="str">
            <v>﻿Đang hoạt động</v>
          </cell>
          <cell r="N13518">
            <v>42096</v>
          </cell>
          <cell r="Q13518">
            <v>0</v>
          </cell>
          <cell r="T13518">
            <v>0</v>
          </cell>
          <cell r="U13518">
            <v>0</v>
          </cell>
          <cell r="V13518">
            <v>0</v>
          </cell>
        </row>
        <row r="13519">
          <cell r="D13519" t="str">
            <v>TCA TEAM</v>
          </cell>
          <cell r="M13519" t="str">
            <v>﻿Đang hoạt động</v>
          </cell>
          <cell r="N13519">
            <v>42093</v>
          </cell>
          <cell r="Q13519">
            <v>0</v>
          </cell>
          <cell r="T13519">
            <v>0</v>
          </cell>
          <cell r="U13519">
            <v>0</v>
          </cell>
          <cell r="V13519">
            <v>0</v>
          </cell>
        </row>
        <row r="13520">
          <cell r="D13520" t="str">
            <v>TCA TEAM</v>
          </cell>
          <cell r="M13520" t="str">
            <v>﻿Đang hoạt động</v>
          </cell>
          <cell r="N13520">
            <v>42090</v>
          </cell>
          <cell r="Q13520">
            <v>0</v>
          </cell>
          <cell r="T13520">
            <v>0</v>
          </cell>
          <cell r="U13520">
            <v>0</v>
          </cell>
          <cell r="V13520">
            <v>0</v>
          </cell>
        </row>
        <row r="13521">
          <cell r="D13521" t="str">
            <v>TCA TEAM</v>
          </cell>
          <cell r="M13521" t="str">
            <v>﻿Đang hoạt động</v>
          </cell>
          <cell r="N13521">
            <v>42096</v>
          </cell>
          <cell r="Q13521">
            <v>0</v>
          </cell>
          <cell r="T13521">
            <v>0</v>
          </cell>
          <cell r="U13521">
            <v>0</v>
          </cell>
          <cell r="V13521">
            <v>0</v>
          </cell>
        </row>
        <row r="13522">
          <cell r="D13522" t="str">
            <v>TCA TEAM</v>
          </cell>
          <cell r="M13522" t="str">
            <v>﻿Đang hoạt động</v>
          </cell>
          <cell r="N13522">
            <v>42090</v>
          </cell>
          <cell r="Q13522">
            <v>0</v>
          </cell>
          <cell r="T13522">
            <v>0</v>
          </cell>
          <cell r="U13522">
            <v>0</v>
          </cell>
          <cell r="V13522">
            <v>0</v>
          </cell>
        </row>
        <row r="13523">
          <cell r="M13523" t="str">
            <v>﻿Đang hoạt động</v>
          </cell>
          <cell r="N13523">
            <v>42068</v>
          </cell>
          <cell r="Q13523">
            <v>0</v>
          </cell>
          <cell r="T13523">
            <v>0</v>
          </cell>
          <cell r="U13523">
            <v>0</v>
          </cell>
          <cell r="V13523">
            <v>0</v>
          </cell>
        </row>
        <row r="13524">
          <cell r="M13524" t="str">
            <v>﻿Đang hoạt động</v>
          </cell>
          <cell r="N13524">
            <v>42068</v>
          </cell>
          <cell r="Q13524">
            <v>0</v>
          </cell>
          <cell r="T13524">
            <v>0</v>
          </cell>
          <cell r="U13524">
            <v>0</v>
          </cell>
          <cell r="V13524">
            <v>0</v>
          </cell>
        </row>
        <row r="13525">
          <cell r="M13525" t="str">
            <v>﻿Đang hoạt động</v>
          </cell>
          <cell r="N13525">
            <v>42068</v>
          </cell>
          <cell r="Q13525">
            <v>0</v>
          </cell>
          <cell r="T13525">
            <v>0</v>
          </cell>
          <cell r="U13525">
            <v>0</v>
          </cell>
          <cell r="V13525">
            <v>0</v>
          </cell>
        </row>
        <row r="13526">
          <cell r="M13526" t="str">
            <v>﻿Đang hoạt động</v>
          </cell>
          <cell r="N13526">
            <v>42068</v>
          </cell>
          <cell r="Q13526">
            <v>0</v>
          </cell>
          <cell r="T13526">
            <v>0</v>
          </cell>
          <cell r="U13526">
            <v>0</v>
          </cell>
          <cell r="V13526">
            <v>0</v>
          </cell>
        </row>
        <row r="13527">
          <cell r="M13527" t="str">
            <v>﻿Đang hoạt động</v>
          </cell>
          <cell r="N13527">
            <v>42068</v>
          </cell>
          <cell r="Q13527">
            <v>0</v>
          </cell>
          <cell r="T13527">
            <v>0</v>
          </cell>
          <cell r="U13527">
            <v>0</v>
          </cell>
          <cell r="V13527">
            <v>0</v>
          </cell>
        </row>
        <row r="13528">
          <cell r="M13528" t="str">
            <v>﻿Đang hoạt động</v>
          </cell>
          <cell r="N13528">
            <v>42068</v>
          </cell>
          <cell r="Q13528">
            <v>0</v>
          </cell>
          <cell r="T13528">
            <v>0</v>
          </cell>
          <cell r="U13528">
            <v>0</v>
          </cell>
          <cell r="V13528">
            <v>0</v>
          </cell>
        </row>
        <row r="13529">
          <cell r="M13529" t="str">
            <v>﻿Đang hoạt động</v>
          </cell>
          <cell r="N13529">
            <v>42068</v>
          </cell>
          <cell r="Q13529">
            <v>0</v>
          </cell>
          <cell r="T13529">
            <v>0</v>
          </cell>
          <cell r="U13529">
            <v>0</v>
          </cell>
          <cell r="V13529">
            <v>0</v>
          </cell>
        </row>
        <row r="13530">
          <cell r="M13530" t="str">
            <v>﻿Đang hoạt động</v>
          </cell>
          <cell r="N13530">
            <v>42068</v>
          </cell>
          <cell r="Q13530">
            <v>0</v>
          </cell>
          <cell r="T13530">
            <v>0</v>
          </cell>
          <cell r="U13530">
            <v>0</v>
          </cell>
          <cell r="V13530">
            <v>0</v>
          </cell>
        </row>
        <row r="13531">
          <cell r="M13531" t="str">
            <v>﻿Đang hoạt động</v>
          </cell>
          <cell r="N13531">
            <v>42068</v>
          </cell>
          <cell r="Q13531">
            <v>0</v>
          </cell>
          <cell r="T13531">
            <v>0</v>
          </cell>
          <cell r="U13531">
            <v>0</v>
          </cell>
          <cell r="V13531">
            <v>0</v>
          </cell>
        </row>
        <row r="13532">
          <cell r="M13532" t="str">
            <v>﻿Đang hoạt động</v>
          </cell>
          <cell r="N13532">
            <v>42069</v>
          </cell>
          <cell r="Q13532">
            <v>0</v>
          </cell>
          <cell r="T13532">
            <v>0</v>
          </cell>
          <cell r="U13532">
            <v>0</v>
          </cell>
          <cell r="V13532">
            <v>0</v>
          </cell>
        </row>
        <row r="13533">
          <cell r="M13533" t="str">
            <v>﻿Đang hoạt động</v>
          </cell>
          <cell r="N13533">
            <v>42069</v>
          </cell>
          <cell r="Q13533">
            <v>0</v>
          </cell>
          <cell r="T13533">
            <v>0</v>
          </cell>
          <cell r="U13533">
            <v>0</v>
          </cell>
          <cell r="V13533">
            <v>0</v>
          </cell>
        </row>
        <row r="13534">
          <cell r="M13534" t="str">
            <v>﻿Đang hoạt động</v>
          </cell>
          <cell r="N13534">
            <v>42069</v>
          </cell>
          <cell r="Q13534">
            <v>0</v>
          </cell>
          <cell r="T13534">
            <v>0</v>
          </cell>
          <cell r="U13534">
            <v>0</v>
          </cell>
          <cell r="V13534">
            <v>0</v>
          </cell>
        </row>
        <row r="13535">
          <cell r="M13535" t="str">
            <v>﻿Đang hoạt động</v>
          </cell>
          <cell r="N13535">
            <v>42069</v>
          </cell>
          <cell r="Q13535">
            <v>0</v>
          </cell>
          <cell r="T13535">
            <v>0</v>
          </cell>
          <cell r="U13535">
            <v>0</v>
          </cell>
          <cell r="V13535">
            <v>0</v>
          </cell>
        </row>
        <row r="13536">
          <cell r="M13536" t="str">
            <v>﻿Đang hoạt động</v>
          </cell>
          <cell r="N13536">
            <v>42069</v>
          </cell>
          <cell r="Q13536">
            <v>0</v>
          </cell>
          <cell r="T13536">
            <v>0</v>
          </cell>
          <cell r="U13536">
            <v>0</v>
          </cell>
          <cell r="V13536">
            <v>0</v>
          </cell>
        </row>
        <row r="13537">
          <cell r="M13537" t="str">
            <v>﻿Đang hoạt động</v>
          </cell>
          <cell r="N13537">
            <v>42069</v>
          </cell>
          <cell r="Q13537">
            <v>0</v>
          </cell>
          <cell r="T13537">
            <v>0</v>
          </cell>
          <cell r="U13537">
            <v>0</v>
          </cell>
          <cell r="V13537">
            <v>0</v>
          </cell>
        </row>
        <row r="13538">
          <cell r="M13538" t="str">
            <v>﻿Đang hoạt động</v>
          </cell>
          <cell r="N13538">
            <v>42069</v>
          </cell>
          <cell r="Q13538">
            <v>0</v>
          </cell>
          <cell r="T13538">
            <v>0</v>
          </cell>
          <cell r="U13538">
            <v>0</v>
          </cell>
          <cell r="V13538">
            <v>0</v>
          </cell>
        </row>
        <row r="13539">
          <cell r="M13539" t="str">
            <v>﻿Đang hoạt động</v>
          </cell>
          <cell r="N13539">
            <v>42069</v>
          </cell>
          <cell r="Q13539">
            <v>0</v>
          </cell>
          <cell r="T13539">
            <v>0</v>
          </cell>
          <cell r="U13539">
            <v>0</v>
          </cell>
          <cell r="V13539">
            <v>0</v>
          </cell>
        </row>
        <row r="13540">
          <cell r="M13540" t="str">
            <v>﻿Đang hoạt động</v>
          </cell>
          <cell r="N13540">
            <v>42068</v>
          </cell>
          <cell r="Q13540">
            <v>0</v>
          </cell>
          <cell r="T13540">
            <v>0</v>
          </cell>
          <cell r="U13540">
            <v>0</v>
          </cell>
          <cell r="V13540">
            <v>0</v>
          </cell>
        </row>
        <row r="13541">
          <cell r="M13541" t="str">
            <v>﻿Đang hoạt động</v>
          </cell>
          <cell r="N13541">
            <v>42069</v>
          </cell>
          <cell r="Q13541">
            <v>0</v>
          </cell>
          <cell r="T13541">
            <v>0</v>
          </cell>
          <cell r="U13541">
            <v>0</v>
          </cell>
          <cell r="V13541">
            <v>0</v>
          </cell>
        </row>
        <row r="13542">
          <cell r="M13542" t="str">
            <v>﻿Đang hoạt động</v>
          </cell>
          <cell r="N13542">
            <v>42069</v>
          </cell>
          <cell r="Q13542">
            <v>0</v>
          </cell>
          <cell r="T13542">
            <v>0</v>
          </cell>
          <cell r="U13542">
            <v>0</v>
          </cell>
          <cell r="V13542">
            <v>0</v>
          </cell>
        </row>
        <row r="13543">
          <cell r="M13543" t="str">
            <v>﻿Đang hoạt động</v>
          </cell>
          <cell r="N13543">
            <v>42069</v>
          </cell>
          <cell r="Q13543">
            <v>0</v>
          </cell>
          <cell r="T13543">
            <v>0</v>
          </cell>
          <cell r="U13543">
            <v>0</v>
          </cell>
          <cell r="V13543">
            <v>0</v>
          </cell>
        </row>
        <row r="13544">
          <cell r="M13544" t="str">
            <v>﻿Đang hoạt động</v>
          </cell>
          <cell r="N13544">
            <v>42069</v>
          </cell>
          <cell r="Q13544">
            <v>0</v>
          </cell>
          <cell r="T13544">
            <v>0</v>
          </cell>
          <cell r="U13544">
            <v>0</v>
          </cell>
          <cell r="V13544">
            <v>0</v>
          </cell>
        </row>
        <row r="13545">
          <cell r="M13545" t="str">
            <v>﻿Đang hoạt động</v>
          </cell>
          <cell r="N13545">
            <v>42069</v>
          </cell>
          <cell r="Q13545">
            <v>0</v>
          </cell>
          <cell r="T13545">
            <v>0</v>
          </cell>
          <cell r="U13545">
            <v>0</v>
          </cell>
          <cell r="V13545">
            <v>0</v>
          </cell>
        </row>
        <row r="13546">
          <cell r="M13546" t="str">
            <v>﻿Đang hoạt động</v>
          </cell>
          <cell r="N13546">
            <v>42069</v>
          </cell>
          <cell r="Q13546">
            <v>0</v>
          </cell>
          <cell r="T13546">
            <v>0</v>
          </cell>
          <cell r="U13546">
            <v>0</v>
          </cell>
          <cell r="V13546">
            <v>0</v>
          </cell>
        </row>
        <row r="13547">
          <cell r="M13547" t="str">
            <v>﻿Đang hoạt động</v>
          </cell>
          <cell r="N13547">
            <v>42069</v>
          </cell>
          <cell r="Q13547">
            <v>0</v>
          </cell>
          <cell r="T13547">
            <v>0</v>
          </cell>
          <cell r="U13547">
            <v>0</v>
          </cell>
          <cell r="V13547">
            <v>0</v>
          </cell>
        </row>
        <row r="13548">
          <cell r="M13548" t="str">
            <v>﻿Đang hoạt động</v>
          </cell>
          <cell r="N13548">
            <v>42079</v>
          </cell>
          <cell r="Q13548">
            <v>0</v>
          </cell>
          <cell r="T13548">
            <v>0</v>
          </cell>
          <cell r="U13548">
            <v>0</v>
          </cell>
          <cell r="V13548">
            <v>0</v>
          </cell>
        </row>
        <row r="13549">
          <cell r="M13549" t="str">
            <v>﻿Đang hoạt động</v>
          </cell>
          <cell r="N13549">
            <v>42068</v>
          </cell>
          <cell r="Q13549">
            <v>0</v>
          </cell>
          <cell r="T13549">
            <v>0</v>
          </cell>
          <cell r="U13549">
            <v>0</v>
          </cell>
          <cell r="V13549">
            <v>0</v>
          </cell>
        </row>
        <row r="13550">
          <cell r="M13550" t="str">
            <v>﻿Đang hoạt động</v>
          </cell>
          <cell r="N13550">
            <v>42068</v>
          </cell>
          <cell r="Q13550">
            <v>0</v>
          </cell>
          <cell r="T13550">
            <v>0</v>
          </cell>
          <cell r="U13550">
            <v>0</v>
          </cell>
          <cell r="V13550">
            <v>0</v>
          </cell>
        </row>
        <row r="13551">
          <cell r="M13551" t="str">
            <v>﻿Đang hoạt động</v>
          </cell>
          <cell r="N13551">
            <v>42069</v>
          </cell>
          <cell r="Q13551">
            <v>0</v>
          </cell>
          <cell r="T13551">
            <v>0</v>
          </cell>
          <cell r="U13551">
            <v>0</v>
          </cell>
          <cell r="V13551">
            <v>0</v>
          </cell>
        </row>
        <row r="13552">
          <cell r="M13552" t="str">
            <v>﻿Đang hoạt động</v>
          </cell>
          <cell r="N13552">
            <v>42068</v>
          </cell>
          <cell r="Q13552">
            <v>0</v>
          </cell>
          <cell r="T13552">
            <v>0</v>
          </cell>
          <cell r="U13552">
            <v>0</v>
          </cell>
          <cell r="V13552">
            <v>0</v>
          </cell>
        </row>
        <row r="13553">
          <cell r="M13553" t="str">
            <v>﻿Đang hoạt động</v>
          </cell>
          <cell r="N13553">
            <v>42069</v>
          </cell>
          <cell r="Q13553">
            <v>0</v>
          </cell>
          <cell r="T13553">
            <v>0</v>
          </cell>
          <cell r="U13553">
            <v>0</v>
          </cell>
          <cell r="V13553">
            <v>0</v>
          </cell>
        </row>
        <row r="13554">
          <cell r="M13554" t="str">
            <v>﻿Đang hoạt động</v>
          </cell>
          <cell r="N13554">
            <v>42069</v>
          </cell>
          <cell r="Q13554">
            <v>0</v>
          </cell>
          <cell r="T13554">
            <v>0</v>
          </cell>
          <cell r="U13554">
            <v>0</v>
          </cell>
          <cell r="V13554">
            <v>0</v>
          </cell>
        </row>
        <row r="13555">
          <cell r="M13555" t="str">
            <v>﻿Đang hoạt động</v>
          </cell>
          <cell r="N13555">
            <v>42068</v>
          </cell>
          <cell r="Q13555">
            <v>0</v>
          </cell>
          <cell r="T13555">
            <v>0</v>
          </cell>
          <cell r="U13555">
            <v>0</v>
          </cell>
          <cell r="V13555">
            <v>0</v>
          </cell>
        </row>
        <row r="13556">
          <cell r="M13556" t="str">
            <v>﻿Đang hoạt động</v>
          </cell>
          <cell r="N13556">
            <v>42068</v>
          </cell>
          <cell r="Q13556">
            <v>0</v>
          </cell>
          <cell r="T13556">
            <v>0</v>
          </cell>
          <cell r="U13556">
            <v>0</v>
          </cell>
          <cell r="V13556">
            <v>0</v>
          </cell>
        </row>
        <row r="13557">
          <cell r="M13557" t="str">
            <v>﻿Đang hoạt động</v>
          </cell>
          <cell r="N13557">
            <v>42068</v>
          </cell>
          <cell r="Q13557">
            <v>0</v>
          </cell>
          <cell r="T13557">
            <v>0</v>
          </cell>
          <cell r="U13557">
            <v>0</v>
          </cell>
          <cell r="V13557">
            <v>0</v>
          </cell>
        </row>
        <row r="13558">
          <cell r="M13558" t="str">
            <v>﻿Đang hoạt động</v>
          </cell>
          <cell r="N13558">
            <v>42068</v>
          </cell>
          <cell r="Q13558">
            <v>0</v>
          </cell>
          <cell r="T13558">
            <v>0</v>
          </cell>
          <cell r="U13558">
            <v>0</v>
          </cell>
          <cell r="V13558">
            <v>0</v>
          </cell>
        </row>
        <row r="13559">
          <cell r="M13559" t="str">
            <v>﻿Đang hoạt động</v>
          </cell>
          <cell r="N13559">
            <v>42069</v>
          </cell>
          <cell r="Q13559">
            <v>0</v>
          </cell>
          <cell r="T13559">
            <v>0</v>
          </cell>
          <cell r="U13559">
            <v>0</v>
          </cell>
          <cell r="V13559">
            <v>0</v>
          </cell>
        </row>
        <row r="13560">
          <cell r="M13560" t="str">
            <v>﻿Đang hoạt động</v>
          </cell>
          <cell r="N13560">
            <v>42069</v>
          </cell>
          <cell r="Q13560">
            <v>0</v>
          </cell>
          <cell r="T13560">
            <v>0</v>
          </cell>
          <cell r="U13560">
            <v>0</v>
          </cell>
          <cell r="V13560">
            <v>0</v>
          </cell>
        </row>
        <row r="13561">
          <cell r="M13561" t="str">
            <v>﻿Đang hoạt động</v>
          </cell>
          <cell r="N13561">
            <v>42069</v>
          </cell>
          <cell r="Q13561">
            <v>0</v>
          </cell>
          <cell r="T13561">
            <v>0</v>
          </cell>
          <cell r="U13561">
            <v>0</v>
          </cell>
          <cell r="V13561">
            <v>0</v>
          </cell>
        </row>
        <row r="13562">
          <cell r="M13562" t="str">
            <v>﻿Đang hoạt động</v>
          </cell>
          <cell r="N13562">
            <v>42069</v>
          </cell>
          <cell r="Q13562">
            <v>0</v>
          </cell>
          <cell r="T13562">
            <v>0</v>
          </cell>
          <cell r="U13562">
            <v>0</v>
          </cell>
          <cell r="V13562">
            <v>0</v>
          </cell>
        </row>
        <row r="13563">
          <cell r="M13563" t="str">
            <v>﻿Đang hoạt động</v>
          </cell>
          <cell r="N13563">
            <v>42069</v>
          </cell>
          <cell r="Q13563">
            <v>0</v>
          </cell>
          <cell r="T13563">
            <v>0</v>
          </cell>
          <cell r="U13563">
            <v>0</v>
          </cell>
          <cell r="V13563">
            <v>0</v>
          </cell>
        </row>
        <row r="13564">
          <cell r="M13564" t="str">
            <v>﻿Đang hoạt động</v>
          </cell>
          <cell r="N13564">
            <v>42069</v>
          </cell>
          <cell r="Q13564">
            <v>0</v>
          </cell>
          <cell r="T13564">
            <v>0</v>
          </cell>
          <cell r="U13564">
            <v>0</v>
          </cell>
          <cell r="V13564">
            <v>0</v>
          </cell>
        </row>
        <row r="13565">
          <cell r="D13565" t="str">
            <v>THE POWER</v>
          </cell>
          <cell r="M13565" t="str">
            <v>﻿Đang hoạt động</v>
          </cell>
          <cell r="N13565">
            <v>42167</v>
          </cell>
          <cell r="Q13565">
            <v>1</v>
          </cell>
          <cell r="T13565">
            <v>0</v>
          </cell>
          <cell r="U13565">
            <v>0</v>
          </cell>
          <cell r="V13565">
            <v>0</v>
          </cell>
        </row>
        <row r="13566">
          <cell r="D13566" t="str">
            <v>LION 1</v>
          </cell>
          <cell r="M13566" t="str">
            <v>﻿Đang hoạt động</v>
          </cell>
          <cell r="N13566">
            <v>42074</v>
          </cell>
          <cell r="Q13566">
            <v>1</v>
          </cell>
          <cell r="T13566">
            <v>0</v>
          </cell>
          <cell r="U13566">
            <v>0</v>
          </cell>
          <cell r="V13566">
            <v>0</v>
          </cell>
        </row>
        <row r="13567">
          <cell r="D13567" t="str">
            <v>LION 2</v>
          </cell>
          <cell r="M13567" t="str">
            <v>﻿Đang hoạt động</v>
          </cell>
          <cell r="N13567">
            <v>42090</v>
          </cell>
          <cell r="Q13567">
            <v>0</v>
          </cell>
          <cell r="T13567">
            <v>1</v>
          </cell>
          <cell r="U13567">
            <v>0</v>
          </cell>
          <cell r="V13567">
            <v>0</v>
          </cell>
        </row>
        <row r="13568">
          <cell r="M13568" t="str">
            <v>﻿Đang hoạt động</v>
          </cell>
          <cell r="N13568">
            <v>42118</v>
          </cell>
          <cell r="Q13568">
            <v>0</v>
          </cell>
          <cell r="T13568">
            <v>0</v>
          </cell>
          <cell r="U13568">
            <v>0</v>
          </cell>
          <cell r="V13568">
            <v>0</v>
          </cell>
        </row>
        <row r="13569">
          <cell r="D13569" t="str">
            <v>CẦN THƠ</v>
          </cell>
          <cell r="M13569" t="str">
            <v>﻿Đang hoạt động</v>
          </cell>
          <cell r="N13569">
            <v>42335</v>
          </cell>
          <cell r="Q13569">
            <v>1</v>
          </cell>
          <cell r="T13569">
            <v>0</v>
          </cell>
          <cell r="U13569">
            <v>0</v>
          </cell>
          <cell r="V13569">
            <v>0</v>
          </cell>
        </row>
        <row r="13570">
          <cell r="D13570" t="str">
            <v>THE CAPITAL</v>
          </cell>
          <cell r="M13570" t="str">
            <v>﻿Đang hoạt động</v>
          </cell>
          <cell r="N13570">
            <v>42135</v>
          </cell>
          <cell r="Q13570">
            <v>1</v>
          </cell>
          <cell r="T13570">
            <v>0</v>
          </cell>
          <cell r="U13570">
            <v>0</v>
          </cell>
          <cell r="V13570">
            <v>0</v>
          </cell>
        </row>
        <row r="13571">
          <cell r="D13571" t="str">
            <v>LION 2</v>
          </cell>
          <cell r="M13571" t="str">
            <v>﻿Đang hoạt động</v>
          </cell>
          <cell r="N13571">
            <v>42090</v>
          </cell>
          <cell r="Q13571">
            <v>0</v>
          </cell>
          <cell r="T13571">
            <v>0</v>
          </cell>
          <cell r="U13571">
            <v>1</v>
          </cell>
          <cell r="V13571">
            <v>0</v>
          </cell>
        </row>
        <row r="13572">
          <cell r="D13572" t="str">
            <v>THE CAPITAL</v>
          </cell>
          <cell r="M13572" t="str">
            <v>﻿Đang hoạt động</v>
          </cell>
          <cell r="N13572">
            <v>42131</v>
          </cell>
          <cell r="Q13572">
            <v>1</v>
          </cell>
          <cell r="T13572">
            <v>0</v>
          </cell>
          <cell r="U13572">
            <v>0</v>
          </cell>
          <cell r="V13572">
            <v>0</v>
          </cell>
        </row>
        <row r="13573">
          <cell r="D13573" t="str">
            <v>THE CAPITAL</v>
          </cell>
          <cell r="M13573" t="str">
            <v>﻿Đang hoạt động</v>
          </cell>
          <cell r="N13573">
            <v>42131</v>
          </cell>
          <cell r="Q13573">
            <v>0</v>
          </cell>
          <cell r="T13573">
            <v>0</v>
          </cell>
          <cell r="U13573">
            <v>0</v>
          </cell>
          <cell r="V13573">
            <v>1</v>
          </cell>
        </row>
        <row r="13574">
          <cell r="D13574" t="str">
            <v>LUCKY STAR</v>
          </cell>
          <cell r="M13574" t="str">
            <v>﻿Đang hoạt động</v>
          </cell>
          <cell r="N13574">
            <v>41513</v>
          </cell>
          <cell r="Q13574">
            <v>1</v>
          </cell>
          <cell r="T13574">
            <v>0</v>
          </cell>
          <cell r="U13574">
            <v>0</v>
          </cell>
          <cell r="V13574">
            <v>0</v>
          </cell>
        </row>
        <row r="13575">
          <cell r="D13575" t="str">
            <v>THE STARS 2</v>
          </cell>
          <cell r="M13575" t="str">
            <v>﻿Đang hoạt động</v>
          </cell>
          <cell r="N13575">
            <v>42543</v>
          </cell>
          <cell r="Q13575">
            <v>1</v>
          </cell>
          <cell r="T13575">
            <v>0</v>
          </cell>
          <cell r="U13575">
            <v>0</v>
          </cell>
          <cell r="V13575">
            <v>0</v>
          </cell>
        </row>
        <row r="13576">
          <cell r="D13576" t="str">
            <v>LUCKY STAR</v>
          </cell>
          <cell r="M13576" t="str">
            <v>﻿Đang hoạt động</v>
          </cell>
          <cell r="N13576">
            <v>42094</v>
          </cell>
          <cell r="Q13576">
            <v>0</v>
          </cell>
          <cell r="T13576">
            <v>0</v>
          </cell>
          <cell r="U13576">
            <v>1</v>
          </cell>
          <cell r="V13576">
            <v>0</v>
          </cell>
        </row>
        <row r="13577">
          <cell r="D13577" t="str">
            <v>MEGA</v>
          </cell>
          <cell r="M13577" t="str">
            <v>﻿Đang hoạt động</v>
          </cell>
          <cell r="N13577">
            <v>42081</v>
          </cell>
          <cell r="Q13577">
            <v>1</v>
          </cell>
          <cell r="T13577">
            <v>0</v>
          </cell>
          <cell r="U13577">
            <v>0</v>
          </cell>
          <cell r="V13577">
            <v>0</v>
          </cell>
        </row>
        <row r="13578">
          <cell r="D13578" t="str">
            <v>LONG XUYÊN 1</v>
          </cell>
          <cell r="M13578" t="str">
            <v>﻿Đang hoạt động</v>
          </cell>
          <cell r="N13578">
            <v>42075</v>
          </cell>
          <cell r="Q13578">
            <v>1</v>
          </cell>
          <cell r="T13578">
            <v>0</v>
          </cell>
          <cell r="U13578">
            <v>0</v>
          </cell>
          <cell r="V13578">
            <v>0</v>
          </cell>
        </row>
        <row r="13579">
          <cell r="D13579" t="str">
            <v>VĨNH LONG</v>
          </cell>
          <cell r="M13579" t="str">
            <v>﻿Đang hoạt động</v>
          </cell>
          <cell r="N13579">
            <v>42094</v>
          </cell>
          <cell r="Q13579">
            <v>0</v>
          </cell>
          <cell r="T13579">
            <v>0</v>
          </cell>
          <cell r="U13579">
            <v>1</v>
          </cell>
          <cell r="V13579">
            <v>0</v>
          </cell>
        </row>
        <row r="13580">
          <cell r="D13580" t="str">
            <v>PHOENIX</v>
          </cell>
          <cell r="M13580" t="str">
            <v>﻿Đang hoạt động</v>
          </cell>
          <cell r="N13580">
            <v>42088</v>
          </cell>
          <cell r="Q13580">
            <v>1</v>
          </cell>
          <cell r="T13580">
            <v>0</v>
          </cell>
          <cell r="U13580">
            <v>0</v>
          </cell>
          <cell r="V13580">
            <v>0</v>
          </cell>
        </row>
        <row r="13581">
          <cell r="D13581" t="str">
            <v>MDRT BH</v>
          </cell>
          <cell r="M13581" t="str">
            <v>﻿Đang hoạt động</v>
          </cell>
          <cell r="N13581">
            <v>42081</v>
          </cell>
          <cell r="Q13581">
            <v>1</v>
          </cell>
          <cell r="T13581">
            <v>0</v>
          </cell>
          <cell r="U13581">
            <v>0</v>
          </cell>
          <cell r="V13581">
            <v>0</v>
          </cell>
        </row>
        <row r="13582">
          <cell r="D13582" t="str">
            <v>MDRT BH</v>
          </cell>
          <cell r="M13582" t="str">
            <v>﻿Đang hoạt động</v>
          </cell>
          <cell r="N13582">
            <v>42081</v>
          </cell>
          <cell r="Q13582">
            <v>1</v>
          </cell>
          <cell r="T13582">
            <v>0</v>
          </cell>
          <cell r="U13582">
            <v>0</v>
          </cell>
          <cell r="V13582">
            <v>0</v>
          </cell>
        </row>
        <row r="13583">
          <cell r="D13583" t="str">
            <v>MDRT VT</v>
          </cell>
          <cell r="M13583" t="str">
            <v>﻿Đang hoạt động</v>
          </cell>
          <cell r="N13583">
            <v>42082</v>
          </cell>
          <cell r="Q13583">
            <v>0</v>
          </cell>
          <cell r="T13583">
            <v>0</v>
          </cell>
          <cell r="U13583">
            <v>1</v>
          </cell>
          <cell r="V13583">
            <v>0</v>
          </cell>
        </row>
        <row r="13584">
          <cell r="D13584" t="str">
            <v>COT GENCASA</v>
          </cell>
          <cell r="M13584" t="str">
            <v>﻿Đang hoạt động</v>
          </cell>
          <cell r="N13584">
            <v>42088</v>
          </cell>
          <cell r="Q13584">
            <v>0</v>
          </cell>
          <cell r="T13584">
            <v>0</v>
          </cell>
          <cell r="U13584">
            <v>1</v>
          </cell>
          <cell r="V13584">
            <v>0</v>
          </cell>
        </row>
        <row r="13585">
          <cell r="D13585" t="str">
            <v>COT GENCASA</v>
          </cell>
          <cell r="M13585" t="str">
            <v>﻿Đang hoạt động</v>
          </cell>
          <cell r="N13585">
            <v>42088</v>
          </cell>
          <cell r="Q13585">
            <v>0</v>
          </cell>
          <cell r="T13585">
            <v>0</v>
          </cell>
          <cell r="U13585">
            <v>1</v>
          </cell>
          <cell r="V13585">
            <v>0</v>
          </cell>
        </row>
        <row r="13586">
          <cell r="D13586" t="str">
            <v>CUPID</v>
          </cell>
          <cell r="M13586" t="str">
            <v>﻿Đang hoạt động</v>
          </cell>
          <cell r="N13586">
            <v>42093</v>
          </cell>
          <cell r="Q13586">
            <v>0</v>
          </cell>
          <cell r="T13586">
            <v>0</v>
          </cell>
          <cell r="U13586">
            <v>1</v>
          </cell>
          <cell r="V13586">
            <v>0</v>
          </cell>
        </row>
        <row r="13587">
          <cell r="D13587" t="str">
            <v>MDRT HCM</v>
          </cell>
          <cell r="M13587" t="str">
            <v>﻿Đang hoạt động</v>
          </cell>
          <cell r="N13587">
            <v>42082</v>
          </cell>
          <cell r="Q13587">
            <v>0</v>
          </cell>
          <cell r="T13587">
            <v>0</v>
          </cell>
          <cell r="U13587">
            <v>1</v>
          </cell>
          <cell r="V13587">
            <v>0</v>
          </cell>
        </row>
        <row r="13588">
          <cell r="D13588" t="str">
            <v>THE KEY</v>
          </cell>
          <cell r="M13588" t="str">
            <v>﻿Đang hoạt động</v>
          </cell>
          <cell r="N13588">
            <v>42114</v>
          </cell>
          <cell r="Q13588">
            <v>1</v>
          </cell>
          <cell r="T13588">
            <v>0</v>
          </cell>
          <cell r="U13588">
            <v>0</v>
          </cell>
          <cell r="V13588">
            <v>0</v>
          </cell>
        </row>
        <row r="13589">
          <cell r="D13589" t="str">
            <v>COT GENCASA</v>
          </cell>
          <cell r="M13589" t="str">
            <v>﻿Đang hoạt động</v>
          </cell>
          <cell r="N13589">
            <v>42088</v>
          </cell>
          <cell r="Q13589">
            <v>1</v>
          </cell>
          <cell r="T13589">
            <v>0</v>
          </cell>
          <cell r="U13589">
            <v>0</v>
          </cell>
          <cell r="V13589">
            <v>0</v>
          </cell>
        </row>
        <row r="13590">
          <cell r="D13590" t="str">
            <v>MDRT BH</v>
          </cell>
          <cell r="M13590" t="str">
            <v>﻿Đang hoạt động</v>
          </cell>
          <cell r="N13590">
            <v>42086</v>
          </cell>
          <cell r="Q13590">
            <v>1</v>
          </cell>
          <cell r="T13590">
            <v>0</v>
          </cell>
          <cell r="U13590">
            <v>0</v>
          </cell>
          <cell r="V13590">
            <v>0</v>
          </cell>
        </row>
        <row r="13591">
          <cell r="D13591" t="str">
            <v>CUPID</v>
          </cell>
          <cell r="M13591" t="str">
            <v>﻿Đang hoạt động</v>
          </cell>
          <cell r="N13591">
            <v>42081</v>
          </cell>
          <cell r="Q13591">
            <v>1</v>
          </cell>
          <cell r="T13591">
            <v>0</v>
          </cell>
          <cell r="U13591">
            <v>0</v>
          </cell>
          <cell r="V13591">
            <v>0</v>
          </cell>
        </row>
        <row r="13592">
          <cell r="D13592" t="str">
            <v>VICTORY</v>
          </cell>
          <cell r="M13592" t="str">
            <v>﻿Đang hoạt động</v>
          </cell>
          <cell r="N13592">
            <v>42083</v>
          </cell>
          <cell r="Q13592">
            <v>1</v>
          </cell>
          <cell r="T13592">
            <v>0</v>
          </cell>
          <cell r="U13592">
            <v>0</v>
          </cell>
          <cell r="V13592">
            <v>0</v>
          </cell>
        </row>
        <row r="13593">
          <cell r="D13593" t="str">
            <v>GENCASA TÂN PHÚ</v>
          </cell>
          <cell r="M13593" t="str">
            <v>﻿Đang hoạt động</v>
          </cell>
          <cell r="N13593">
            <v>42081</v>
          </cell>
          <cell r="Q13593">
            <v>1</v>
          </cell>
          <cell r="T13593">
            <v>0</v>
          </cell>
          <cell r="U13593">
            <v>0</v>
          </cell>
          <cell r="V13593">
            <v>0</v>
          </cell>
        </row>
        <row r="13594">
          <cell r="D13594" t="str">
            <v>THE KEY</v>
          </cell>
          <cell r="M13594" t="str">
            <v>﻿Đang hoạt động</v>
          </cell>
          <cell r="N13594">
            <v>42114</v>
          </cell>
          <cell r="Q13594">
            <v>0</v>
          </cell>
          <cell r="T13594">
            <v>0</v>
          </cell>
          <cell r="U13594">
            <v>1</v>
          </cell>
          <cell r="V13594">
            <v>0</v>
          </cell>
        </row>
        <row r="13595">
          <cell r="D13595" t="str">
            <v>GENCASA THÁI NGUYÊN</v>
          </cell>
          <cell r="M13595" t="str">
            <v>﻿Đang hoạt động</v>
          </cell>
          <cell r="N13595">
            <v>42291</v>
          </cell>
          <cell r="Q13595">
            <v>1</v>
          </cell>
          <cell r="T13595">
            <v>0</v>
          </cell>
          <cell r="U13595">
            <v>0</v>
          </cell>
          <cell r="V13595">
            <v>0</v>
          </cell>
        </row>
        <row r="13596">
          <cell r="D13596" t="str">
            <v>ALLEGRO</v>
          </cell>
          <cell r="M13596" t="str">
            <v>﻿Đang hoạt động</v>
          </cell>
          <cell r="N13596">
            <v>42087</v>
          </cell>
          <cell r="Q13596">
            <v>1</v>
          </cell>
          <cell r="T13596">
            <v>0</v>
          </cell>
          <cell r="U13596">
            <v>0</v>
          </cell>
          <cell r="V13596">
            <v>0</v>
          </cell>
        </row>
        <row r="13597">
          <cell r="D13597" t="str">
            <v>VICTORY</v>
          </cell>
          <cell r="M13597" t="str">
            <v>﻿Đang hoạt động</v>
          </cell>
          <cell r="N13597">
            <v>42100</v>
          </cell>
          <cell r="Q13597">
            <v>1</v>
          </cell>
          <cell r="T13597">
            <v>0</v>
          </cell>
          <cell r="U13597">
            <v>0</v>
          </cell>
          <cell r="V13597">
            <v>0</v>
          </cell>
        </row>
        <row r="13598">
          <cell r="D13598" t="str">
            <v>MDRT HCM</v>
          </cell>
          <cell r="M13598" t="str">
            <v>﻿Đang hoạt động</v>
          </cell>
          <cell r="N13598">
            <v>42093</v>
          </cell>
          <cell r="Q13598">
            <v>1</v>
          </cell>
          <cell r="T13598">
            <v>0</v>
          </cell>
          <cell r="U13598">
            <v>0</v>
          </cell>
          <cell r="V13598">
            <v>0</v>
          </cell>
        </row>
        <row r="13599">
          <cell r="D13599" t="str">
            <v>GENCASA TÂN PHÚ</v>
          </cell>
          <cell r="M13599" t="str">
            <v>﻿Đang hoạt động</v>
          </cell>
          <cell r="N13599">
            <v>42081</v>
          </cell>
          <cell r="Q13599">
            <v>1</v>
          </cell>
          <cell r="T13599">
            <v>0</v>
          </cell>
          <cell r="U13599">
            <v>0</v>
          </cell>
          <cell r="V13599">
            <v>0</v>
          </cell>
        </row>
        <row r="13600">
          <cell r="D13600" t="str">
            <v>MDRT HCM</v>
          </cell>
          <cell r="M13600" t="str">
            <v>﻿Đang hoạt động</v>
          </cell>
          <cell r="N13600">
            <v>42104</v>
          </cell>
          <cell r="Q13600">
            <v>1</v>
          </cell>
          <cell r="T13600">
            <v>0</v>
          </cell>
          <cell r="U13600">
            <v>0</v>
          </cell>
          <cell r="V13600">
            <v>0</v>
          </cell>
        </row>
        <row r="13601">
          <cell r="D13601" t="str">
            <v>COT GENCASA</v>
          </cell>
          <cell r="M13601" t="str">
            <v>﻿Đã nghỉ việc</v>
          </cell>
          <cell r="N13601">
            <v>42121</v>
          </cell>
          <cell r="Q13601">
            <v>0</v>
          </cell>
          <cell r="T13601">
            <v>0</v>
          </cell>
          <cell r="U13601">
            <v>0</v>
          </cell>
          <cell r="V13601">
            <v>0</v>
          </cell>
        </row>
        <row r="13602">
          <cell r="D13602" t="str">
            <v>MEGA</v>
          </cell>
          <cell r="M13602" t="str">
            <v>﻿Đang hoạt động</v>
          </cell>
          <cell r="N13602">
            <v>42082</v>
          </cell>
          <cell r="Q13602">
            <v>0</v>
          </cell>
          <cell r="T13602">
            <v>0</v>
          </cell>
          <cell r="U13602">
            <v>1</v>
          </cell>
          <cell r="V13602">
            <v>0</v>
          </cell>
        </row>
        <row r="13603">
          <cell r="D13603" t="str">
            <v>MDRT VT</v>
          </cell>
          <cell r="M13603" t="str">
            <v>﻿Đang hoạt động</v>
          </cell>
          <cell r="N13603">
            <v>42094</v>
          </cell>
          <cell r="Q13603">
            <v>1</v>
          </cell>
          <cell r="T13603">
            <v>0</v>
          </cell>
          <cell r="U13603">
            <v>0</v>
          </cell>
          <cell r="V13603">
            <v>0</v>
          </cell>
        </row>
        <row r="13604">
          <cell r="D13604" t="str">
            <v>MDRT VT</v>
          </cell>
          <cell r="M13604" t="str">
            <v>﻿Đang hoạt động</v>
          </cell>
          <cell r="N13604">
            <v>42087</v>
          </cell>
          <cell r="Q13604">
            <v>1</v>
          </cell>
          <cell r="T13604">
            <v>0</v>
          </cell>
          <cell r="U13604">
            <v>0</v>
          </cell>
          <cell r="V13604">
            <v>0</v>
          </cell>
        </row>
        <row r="13605">
          <cell r="D13605" t="str">
            <v>MDRT VT</v>
          </cell>
          <cell r="M13605" t="str">
            <v>﻿Đang hoạt động</v>
          </cell>
          <cell r="N13605">
            <v>42086</v>
          </cell>
          <cell r="Q13605">
            <v>1</v>
          </cell>
          <cell r="T13605">
            <v>0</v>
          </cell>
          <cell r="U13605">
            <v>0</v>
          </cell>
          <cell r="V13605">
            <v>0</v>
          </cell>
        </row>
        <row r="13606">
          <cell r="D13606" t="str">
            <v>LION 1</v>
          </cell>
          <cell r="M13606" t="str">
            <v>﻿Đang hoạt động</v>
          </cell>
          <cell r="N13606">
            <v>42081</v>
          </cell>
          <cell r="Q13606">
            <v>1</v>
          </cell>
          <cell r="T13606">
            <v>0</v>
          </cell>
          <cell r="U13606">
            <v>0</v>
          </cell>
          <cell r="V13606">
            <v>0</v>
          </cell>
        </row>
        <row r="13607">
          <cell r="D13607" t="str">
            <v>TCB SOUTH 2</v>
          </cell>
          <cell r="M13607" t="str">
            <v>﻿Đang hoạt động</v>
          </cell>
          <cell r="N13607">
            <v>42081</v>
          </cell>
          <cell r="Q13607">
            <v>0</v>
          </cell>
          <cell r="T13607">
            <v>0</v>
          </cell>
          <cell r="U13607">
            <v>0</v>
          </cell>
          <cell r="V13607">
            <v>0</v>
          </cell>
        </row>
        <row r="13608">
          <cell r="D13608" t="str">
            <v>MDRT VT</v>
          </cell>
          <cell r="M13608" t="str">
            <v>﻿Đang hoạt động</v>
          </cell>
          <cell r="N13608">
            <v>42083</v>
          </cell>
          <cell r="Q13608">
            <v>0</v>
          </cell>
          <cell r="T13608">
            <v>0</v>
          </cell>
          <cell r="U13608">
            <v>0</v>
          </cell>
          <cell r="V13608">
            <v>1</v>
          </cell>
        </row>
        <row r="13609">
          <cell r="D13609" t="str">
            <v>MDRT VT</v>
          </cell>
          <cell r="M13609" t="str">
            <v>﻿Đang hoạt động</v>
          </cell>
          <cell r="N13609">
            <v>42090</v>
          </cell>
          <cell r="Q13609">
            <v>1</v>
          </cell>
          <cell r="T13609">
            <v>0</v>
          </cell>
          <cell r="U13609">
            <v>0</v>
          </cell>
          <cell r="V13609">
            <v>0</v>
          </cell>
        </row>
        <row r="13610">
          <cell r="D13610" t="str">
            <v>TCB SOUTH 2</v>
          </cell>
          <cell r="M13610" t="str">
            <v>﻿Đang hoạt động</v>
          </cell>
          <cell r="N13610">
            <v>42094</v>
          </cell>
          <cell r="Q13610">
            <v>0</v>
          </cell>
          <cell r="T13610">
            <v>0</v>
          </cell>
          <cell r="U13610">
            <v>0</v>
          </cell>
          <cell r="V13610">
            <v>0</v>
          </cell>
        </row>
        <row r="13611">
          <cell r="D13611" t="str">
            <v>MDRT HCM</v>
          </cell>
          <cell r="M13611" t="str">
            <v>﻿Đang hoạt động</v>
          </cell>
          <cell r="N13611">
            <v>42081</v>
          </cell>
          <cell r="Q13611">
            <v>1</v>
          </cell>
          <cell r="T13611">
            <v>0</v>
          </cell>
          <cell r="U13611">
            <v>0</v>
          </cell>
          <cell r="V13611">
            <v>0</v>
          </cell>
        </row>
        <row r="13612">
          <cell r="D13612" t="str">
            <v>MEGA</v>
          </cell>
          <cell r="M13612" t="str">
            <v>﻿Đang hoạt động</v>
          </cell>
          <cell r="N13612">
            <v>42082</v>
          </cell>
          <cell r="Q13612">
            <v>1</v>
          </cell>
          <cell r="T13612">
            <v>0</v>
          </cell>
          <cell r="U13612">
            <v>0</v>
          </cell>
          <cell r="V13612">
            <v>0</v>
          </cell>
        </row>
        <row r="13613">
          <cell r="D13613" t="str">
            <v>MEGA</v>
          </cell>
          <cell r="M13613" t="str">
            <v>﻿Đang hoạt động</v>
          </cell>
          <cell r="N13613">
            <v>42082</v>
          </cell>
          <cell r="Q13613">
            <v>0</v>
          </cell>
          <cell r="T13613">
            <v>0</v>
          </cell>
          <cell r="U13613">
            <v>1</v>
          </cell>
          <cell r="V13613">
            <v>0</v>
          </cell>
        </row>
        <row r="13614">
          <cell r="D13614" t="str">
            <v>MEGA</v>
          </cell>
          <cell r="M13614" t="str">
            <v>﻿Đang hoạt động</v>
          </cell>
          <cell r="N13614">
            <v>42108</v>
          </cell>
          <cell r="Q13614">
            <v>0</v>
          </cell>
          <cell r="T13614">
            <v>0</v>
          </cell>
          <cell r="U13614">
            <v>1</v>
          </cell>
          <cell r="V13614">
            <v>0</v>
          </cell>
        </row>
        <row r="13615">
          <cell r="D13615" t="str">
            <v>GENCASA TÂN PHÚ</v>
          </cell>
          <cell r="M13615" t="str">
            <v>﻿Đang hoạt động</v>
          </cell>
          <cell r="N13615">
            <v>42088</v>
          </cell>
          <cell r="Q13615">
            <v>0</v>
          </cell>
          <cell r="T13615">
            <v>0</v>
          </cell>
          <cell r="U13615">
            <v>1</v>
          </cell>
          <cell r="V13615">
            <v>0</v>
          </cell>
        </row>
        <row r="13616">
          <cell r="D13616" t="str">
            <v>G-G</v>
          </cell>
          <cell r="M13616" t="str">
            <v>﻿Đang hoạt động</v>
          </cell>
          <cell r="N13616">
            <v>42081</v>
          </cell>
          <cell r="Q13616">
            <v>0</v>
          </cell>
          <cell r="T13616">
            <v>1</v>
          </cell>
          <cell r="U13616">
            <v>0</v>
          </cell>
          <cell r="V13616">
            <v>0</v>
          </cell>
        </row>
        <row r="13617">
          <cell r="D13617" t="str">
            <v>GENCASA TÂN PHÚ</v>
          </cell>
          <cell r="M13617" t="str">
            <v>﻿Đang hoạt động</v>
          </cell>
          <cell r="N13617">
            <v>42137</v>
          </cell>
          <cell r="Q13617">
            <v>1</v>
          </cell>
          <cell r="T13617">
            <v>0</v>
          </cell>
          <cell r="U13617">
            <v>0</v>
          </cell>
          <cell r="V13617">
            <v>0</v>
          </cell>
        </row>
        <row r="13618">
          <cell r="D13618" t="str">
            <v>MEGA</v>
          </cell>
          <cell r="M13618" t="str">
            <v>﻿Đang hoạt động</v>
          </cell>
          <cell r="N13618">
            <v>42082</v>
          </cell>
          <cell r="Q13618">
            <v>1</v>
          </cell>
          <cell r="T13618">
            <v>0</v>
          </cell>
          <cell r="U13618">
            <v>0</v>
          </cell>
          <cell r="V13618">
            <v>0</v>
          </cell>
        </row>
        <row r="13619">
          <cell r="D13619" t="str">
            <v>G-G</v>
          </cell>
          <cell r="M13619" t="str">
            <v>﻿Đang hoạt động</v>
          </cell>
          <cell r="N13619">
            <v>42081</v>
          </cell>
          <cell r="Q13619">
            <v>0</v>
          </cell>
          <cell r="T13619">
            <v>0</v>
          </cell>
          <cell r="U13619">
            <v>1</v>
          </cell>
          <cell r="V13619">
            <v>0</v>
          </cell>
        </row>
        <row r="13620">
          <cell r="D13620" t="str">
            <v>MDRT HCM</v>
          </cell>
          <cell r="M13620" t="str">
            <v>﻿Đang hoạt động</v>
          </cell>
          <cell r="N13620">
            <v>42508</v>
          </cell>
          <cell r="Q13620">
            <v>1</v>
          </cell>
          <cell r="T13620">
            <v>0</v>
          </cell>
          <cell r="U13620">
            <v>0</v>
          </cell>
          <cell r="V13620">
            <v>0</v>
          </cell>
        </row>
        <row r="13621">
          <cell r="D13621" t="str">
            <v>F.B.I</v>
          </cell>
          <cell r="M13621" t="str">
            <v>﻿Đang hoạt động</v>
          </cell>
          <cell r="N13621">
            <v>42088</v>
          </cell>
          <cell r="Q13621">
            <v>0</v>
          </cell>
          <cell r="T13621">
            <v>0</v>
          </cell>
          <cell r="U13621">
            <v>1</v>
          </cell>
          <cell r="V13621">
            <v>0</v>
          </cell>
        </row>
        <row r="13622">
          <cell r="D13622" t="str">
            <v>BIG HERO</v>
          </cell>
          <cell r="M13622" t="str">
            <v>﻿Đang hoạt động</v>
          </cell>
          <cell r="N13622">
            <v>42109</v>
          </cell>
          <cell r="Q13622">
            <v>0</v>
          </cell>
          <cell r="T13622">
            <v>0</v>
          </cell>
          <cell r="U13622">
            <v>1</v>
          </cell>
          <cell r="V13622">
            <v>0</v>
          </cell>
        </row>
        <row r="13623">
          <cell r="D13623" t="str">
            <v>WHITE HORSE</v>
          </cell>
          <cell r="M13623" t="str">
            <v>﻿Đang hoạt động</v>
          </cell>
          <cell r="N13623">
            <v>42090</v>
          </cell>
          <cell r="Q13623">
            <v>1</v>
          </cell>
          <cell r="T13623">
            <v>0</v>
          </cell>
          <cell r="U13623">
            <v>0</v>
          </cell>
          <cell r="V13623">
            <v>0</v>
          </cell>
        </row>
        <row r="13624">
          <cell r="D13624" t="str">
            <v>THE KEY</v>
          </cell>
          <cell r="M13624" t="str">
            <v>﻿Đang hoạt động</v>
          </cell>
          <cell r="N13624">
            <v>42088</v>
          </cell>
          <cell r="Q13624">
            <v>0</v>
          </cell>
          <cell r="T13624">
            <v>0</v>
          </cell>
          <cell r="U13624">
            <v>1</v>
          </cell>
          <cell r="V13624">
            <v>0</v>
          </cell>
        </row>
        <row r="13625">
          <cell r="D13625" t="str">
            <v>THE STARS 1</v>
          </cell>
          <cell r="M13625" t="str">
            <v>﻿Đang hoạt động</v>
          </cell>
          <cell r="N13625">
            <v>42116</v>
          </cell>
          <cell r="Q13625">
            <v>1</v>
          </cell>
          <cell r="T13625">
            <v>0</v>
          </cell>
          <cell r="U13625">
            <v>0</v>
          </cell>
          <cell r="V13625">
            <v>0</v>
          </cell>
        </row>
        <row r="13626">
          <cell r="D13626" t="str">
            <v>COT GENCASA</v>
          </cell>
          <cell r="M13626" t="str">
            <v>﻿Đang hoạt động</v>
          </cell>
          <cell r="N13626">
            <v>42110</v>
          </cell>
          <cell r="Q13626">
            <v>1</v>
          </cell>
          <cell r="T13626">
            <v>0</v>
          </cell>
          <cell r="U13626">
            <v>0</v>
          </cell>
          <cell r="V13626">
            <v>0</v>
          </cell>
        </row>
        <row r="13627">
          <cell r="D13627" t="str">
            <v>TCA TEAM</v>
          </cell>
          <cell r="M13627" t="str">
            <v>﻿Đang hoạt động</v>
          </cell>
          <cell r="N13627">
            <v>42089</v>
          </cell>
          <cell r="Q13627">
            <v>0</v>
          </cell>
          <cell r="T13627">
            <v>0</v>
          </cell>
          <cell r="U13627">
            <v>0</v>
          </cell>
          <cell r="V13627">
            <v>0</v>
          </cell>
        </row>
        <row r="13628">
          <cell r="D13628" t="str">
            <v>TCA TEAM</v>
          </cell>
          <cell r="M13628" t="str">
            <v>﻿Đang hoạt động</v>
          </cell>
          <cell r="N13628">
            <v>42089</v>
          </cell>
          <cell r="Q13628">
            <v>0</v>
          </cell>
          <cell r="T13628">
            <v>0</v>
          </cell>
          <cell r="U13628">
            <v>0</v>
          </cell>
          <cell r="V13628">
            <v>0</v>
          </cell>
        </row>
        <row r="13629">
          <cell r="D13629" t="str">
            <v>MDRT VT</v>
          </cell>
          <cell r="M13629" t="str">
            <v>﻿Đang hoạt động</v>
          </cell>
          <cell r="N13629">
            <v>42089</v>
          </cell>
          <cell r="Q13629">
            <v>0</v>
          </cell>
          <cell r="T13629">
            <v>1</v>
          </cell>
          <cell r="U13629">
            <v>0</v>
          </cell>
          <cell r="V13629">
            <v>0</v>
          </cell>
        </row>
        <row r="13630">
          <cell r="D13630" t="str">
            <v>THE KEY</v>
          </cell>
          <cell r="M13630" t="str">
            <v>﻿Đang hoạt động</v>
          </cell>
          <cell r="N13630">
            <v>42111</v>
          </cell>
          <cell r="Q13630">
            <v>1</v>
          </cell>
          <cell r="T13630">
            <v>0</v>
          </cell>
          <cell r="U13630">
            <v>0</v>
          </cell>
          <cell r="V13630">
            <v>0</v>
          </cell>
        </row>
        <row r="13631">
          <cell r="D13631" t="str">
            <v>MDRT HCM</v>
          </cell>
          <cell r="M13631" t="str">
            <v>﻿Đang hoạt động</v>
          </cell>
          <cell r="N13631">
            <v>42088</v>
          </cell>
          <cell r="Q13631">
            <v>1</v>
          </cell>
          <cell r="T13631">
            <v>0</v>
          </cell>
          <cell r="U13631">
            <v>0</v>
          </cell>
          <cell r="V13631">
            <v>0</v>
          </cell>
        </row>
        <row r="13632">
          <cell r="D13632" t="str">
            <v>THE CAPITAL</v>
          </cell>
          <cell r="M13632" t="str">
            <v>﻿Đang hoạt động</v>
          </cell>
          <cell r="N13632">
            <v>42270</v>
          </cell>
          <cell r="Q13632">
            <v>1</v>
          </cell>
          <cell r="T13632">
            <v>0</v>
          </cell>
          <cell r="U13632">
            <v>0</v>
          </cell>
          <cell r="V13632">
            <v>0</v>
          </cell>
        </row>
        <row r="13633">
          <cell r="D13633" t="str">
            <v>TCB NORTH</v>
          </cell>
          <cell r="M13633" t="str">
            <v>﻿Đang hoạt động</v>
          </cell>
          <cell r="N13633">
            <v>42088</v>
          </cell>
          <cell r="Q13633">
            <v>0</v>
          </cell>
          <cell r="T13633">
            <v>0</v>
          </cell>
          <cell r="U13633">
            <v>0</v>
          </cell>
          <cell r="V13633">
            <v>0</v>
          </cell>
        </row>
        <row r="13634">
          <cell r="D13634" t="str">
            <v>BELIEVE IN FUTURE</v>
          </cell>
          <cell r="M13634" t="str">
            <v>﻿Đang hoạt động</v>
          </cell>
          <cell r="N13634">
            <v>42114</v>
          </cell>
          <cell r="Q13634">
            <v>0</v>
          </cell>
          <cell r="T13634">
            <v>0</v>
          </cell>
          <cell r="U13634">
            <v>1</v>
          </cell>
          <cell r="V13634">
            <v>0</v>
          </cell>
        </row>
        <row r="13635">
          <cell r="D13635" t="str">
            <v>PHOENIX</v>
          </cell>
          <cell r="M13635" t="str">
            <v>﻿Đang hoạt động</v>
          </cell>
          <cell r="N13635">
            <v>41740</v>
          </cell>
          <cell r="Q13635">
            <v>1</v>
          </cell>
          <cell r="T13635">
            <v>0</v>
          </cell>
          <cell r="U13635">
            <v>0</v>
          </cell>
          <cell r="V13635">
            <v>0</v>
          </cell>
        </row>
        <row r="13636">
          <cell r="D13636" t="str">
            <v>F.B.I</v>
          </cell>
          <cell r="M13636" t="str">
            <v>﻿Đang hoạt động</v>
          </cell>
          <cell r="N13636">
            <v>42088</v>
          </cell>
          <cell r="Q13636">
            <v>1</v>
          </cell>
          <cell r="T13636">
            <v>0</v>
          </cell>
          <cell r="U13636">
            <v>0</v>
          </cell>
          <cell r="V13636">
            <v>0</v>
          </cell>
        </row>
        <row r="13637">
          <cell r="D13637" t="str">
            <v>COT GENCASA</v>
          </cell>
          <cell r="M13637" t="str">
            <v>﻿Đang hoạt động</v>
          </cell>
          <cell r="N13637">
            <v>42094</v>
          </cell>
          <cell r="Q13637">
            <v>1</v>
          </cell>
          <cell r="T13637">
            <v>0</v>
          </cell>
          <cell r="U13637">
            <v>0</v>
          </cell>
          <cell r="V13637">
            <v>0</v>
          </cell>
        </row>
        <row r="13638">
          <cell r="D13638" t="str">
            <v>BÌNH MINH</v>
          </cell>
          <cell r="M13638" t="str">
            <v>﻿Đang hoạt động</v>
          </cell>
          <cell r="N13638">
            <v>42137</v>
          </cell>
          <cell r="Q13638">
            <v>0</v>
          </cell>
          <cell r="T13638">
            <v>0</v>
          </cell>
          <cell r="U13638">
            <v>0</v>
          </cell>
          <cell r="V13638">
            <v>1</v>
          </cell>
        </row>
        <row r="13639">
          <cell r="D13639" t="str">
            <v>BÌNH MINH</v>
          </cell>
          <cell r="M13639" t="str">
            <v>﻿Đang hoạt động</v>
          </cell>
          <cell r="N13639">
            <v>42090</v>
          </cell>
          <cell r="Q13639">
            <v>1</v>
          </cell>
          <cell r="T13639">
            <v>0</v>
          </cell>
          <cell r="U13639">
            <v>0</v>
          </cell>
          <cell r="V13639">
            <v>0</v>
          </cell>
        </row>
        <row r="13640">
          <cell r="D13640" t="str">
            <v>TCA TEAM</v>
          </cell>
          <cell r="M13640" t="str">
            <v>﻿Đang hoạt động</v>
          </cell>
          <cell r="N13640">
            <v>42093</v>
          </cell>
          <cell r="Q13640">
            <v>0</v>
          </cell>
          <cell r="T13640">
            <v>0</v>
          </cell>
          <cell r="U13640">
            <v>0</v>
          </cell>
          <cell r="V13640">
            <v>0</v>
          </cell>
        </row>
        <row r="13641">
          <cell r="D13641" t="str">
            <v>TCA TEAM</v>
          </cell>
          <cell r="M13641" t="str">
            <v>﻿Đang hoạt động</v>
          </cell>
          <cell r="N13641">
            <v>42093</v>
          </cell>
          <cell r="Q13641">
            <v>0</v>
          </cell>
          <cell r="T13641">
            <v>0</v>
          </cell>
          <cell r="U13641">
            <v>0</v>
          </cell>
          <cell r="V13641">
            <v>0</v>
          </cell>
        </row>
        <row r="13642">
          <cell r="D13642" t="str">
            <v>TCA TEAM</v>
          </cell>
          <cell r="M13642" t="str">
            <v>﻿Đang hoạt động</v>
          </cell>
          <cell r="N13642">
            <v>42117</v>
          </cell>
          <cell r="Q13642">
            <v>0</v>
          </cell>
          <cell r="T13642">
            <v>0</v>
          </cell>
          <cell r="U13642">
            <v>0</v>
          </cell>
          <cell r="V13642">
            <v>0</v>
          </cell>
        </row>
        <row r="13643">
          <cell r="D13643" t="str">
            <v>TCA TEAM</v>
          </cell>
          <cell r="M13643" t="str">
            <v>﻿Đang hoạt động</v>
          </cell>
          <cell r="N13643">
            <v>42107</v>
          </cell>
          <cell r="Q13643">
            <v>0</v>
          </cell>
          <cell r="T13643">
            <v>0</v>
          </cell>
          <cell r="U13643">
            <v>0</v>
          </cell>
          <cell r="V13643">
            <v>0</v>
          </cell>
        </row>
        <row r="13644">
          <cell r="D13644" t="str">
            <v>TCA TEAM</v>
          </cell>
          <cell r="M13644" t="str">
            <v>﻿Đang hoạt động</v>
          </cell>
          <cell r="N13644">
            <v>42107</v>
          </cell>
          <cell r="Q13644">
            <v>0</v>
          </cell>
          <cell r="T13644">
            <v>0</v>
          </cell>
          <cell r="U13644">
            <v>0</v>
          </cell>
          <cell r="V13644">
            <v>0</v>
          </cell>
        </row>
        <row r="13645">
          <cell r="D13645" t="str">
            <v>CẦN THƠ</v>
          </cell>
          <cell r="M13645" t="str">
            <v>﻿Đang hoạt động</v>
          </cell>
          <cell r="N13645">
            <v>42128</v>
          </cell>
          <cell r="Q13645">
            <v>1</v>
          </cell>
          <cell r="T13645">
            <v>0</v>
          </cell>
          <cell r="U13645">
            <v>0</v>
          </cell>
          <cell r="V13645">
            <v>0</v>
          </cell>
        </row>
        <row r="13646">
          <cell r="D13646" t="str">
            <v>TCA TEAM</v>
          </cell>
          <cell r="M13646" t="str">
            <v>﻿Đang hoạt động</v>
          </cell>
          <cell r="N13646">
            <v>42093</v>
          </cell>
          <cell r="Q13646">
            <v>0</v>
          </cell>
          <cell r="T13646">
            <v>0</v>
          </cell>
          <cell r="U13646">
            <v>0</v>
          </cell>
          <cell r="V13646">
            <v>0</v>
          </cell>
        </row>
        <row r="13647">
          <cell r="D13647" t="str">
            <v>TCA TEAM</v>
          </cell>
          <cell r="M13647" t="str">
            <v>﻿Đang hoạt động</v>
          </cell>
          <cell r="N13647">
            <v>42093</v>
          </cell>
          <cell r="Q13647">
            <v>0</v>
          </cell>
          <cell r="T13647">
            <v>0</v>
          </cell>
          <cell r="U13647">
            <v>0</v>
          </cell>
          <cell r="V13647">
            <v>0</v>
          </cell>
        </row>
        <row r="13648">
          <cell r="D13648" t="str">
            <v>LUCKY STAR</v>
          </cell>
          <cell r="M13648" t="str">
            <v>﻿Đang hoạt động</v>
          </cell>
          <cell r="N13648">
            <v>41530</v>
          </cell>
          <cell r="Q13648">
            <v>1</v>
          </cell>
          <cell r="T13648">
            <v>0</v>
          </cell>
          <cell r="U13648">
            <v>0</v>
          </cell>
          <cell r="V13648">
            <v>0</v>
          </cell>
        </row>
        <row r="13649">
          <cell r="D13649" t="str">
            <v>TCA TEAM</v>
          </cell>
          <cell r="M13649" t="str">
            <v>﻿Đang hoạt động</v>
          </cell>
          <cell r="N13649">
            <v>42090</v>
          </cell>
          <cell r="Q13649">
            <v>0</v>
          </cell>
          <cell r="T13649">
            <v>0</v>
          </cell>
          <cell r="U13649">
            <v>0</v>
          </cell>
          <cell r="V13649">
            <v>0</v>
          </cell>
        </row>
        <row r="13650">
          <cell r="D13650" t="str">
            <v>TCA TEAM</v>
          </cell>
          <cell r="M13650" t="str">
            <v>﻿Đang hoạt động</v>
          </cell>
          <cell r="N13650">
            <v>42093</v>
          </cell>
          <cell r="Q13650">
            <v>0</v>
          </cell>
          <cell r="T13650">
            <v>0</v>
          </cell>
          <cell r="U13650">
            <v>0</v>
          </cell>
          <cell r="V13650">
            <v>0</v>
          </cell>
        </row>
        <row r="13651">
          <cell r="D13651" t="str">
            <v>TCA TEAM</v>
          </cell>
          <cell r="M13651" t="str">
            <v>﻿Đang hoạt động</v>
          </cell>
          <cell r="N13651">
            <v>42090</v>
          </cell>
          <cell r="Q13651">
            <v>0</v>
          </cell>
          <cell r="T13651">
            <v>0</v>
          </cell>
          <cell r="U13651">
            <v>0</v>
          </cell>
          <cell r="V13651">
            <v>0</v>
          </cell>
        </row>
        <row r="13652">
          <cell r="D13652" t="str">
            <v>TCA TEAM</v>
          </cell>
          <cell r="M13652" t="str">
            <v>﻿Đang hoạt động</v>
          </cell>
          <cell r="N13652">
            <v>42306</v>
          </cell>
          <cell r="Q13652">
            <v>0</v>
          </cell>
          <cell r="T13652">
            <v>0</v>
          </cell>
          <cell r="U13652">
            <v>0</v>
          </cell>
          <cell r="V13652">
            <v>0</v>
          </cell>
        </row>
        <row r="13653">
          <cell r="D13653" t="str">
            <v>TCA TEAM</v>
          </cell>
          <cell r="M13653" t="str">
            <v>﻿Đang hoạt động</v>
          </cell>
          <cell r="N13653">
            <v>42093</v>
          </cell>
          <cell r="Q13653">
            <v>0</v>
          </cell>
          <cell r="T13653">
            <v>0</v>
          </cell>
          <cell r="U13653">
            <v>0</v>
          </cell>
          <cell r="V13653">
            <v>0</v>
          </cell>
        </row>
        <row r="13654">
          <cell r="D13654" t="str">
            <v>TCA TEAM</v>
          </cell>
          <cell r="M13654" t="str">
            <v>﻿Đang hoạt động</v>
          </cell>
          <cell r="N13654">
            <v>42093</v>
          </cell>
          <cell r="Q13654">
            <v>0</v>
          </cell>
          <cell r="T13654">
            <v>0</v>
          </cell>
          <cell r="U13654">
            <v>0</v>
          </cell>
          <cell r="V13654">
            <v>0</v>
          </cell>
        </row>
        <row r="13655">
          <cell r="D13655" t="str">
            <v>TCA TEAM</v>
          </cell>
          <cell r="M13655" t="str">
            <v>﻿Đang hoạt động</v>
          </cell>
          <cell r="N13655">
            <v>42093</v>
          </cell>
          <cell r="Q13655">
            <v>0</v>
          </cell>
          <cell r="T13655">
            <v>0</v>
          </cell>
          <cell r="U13655">
            <v>0</v>
          </cell>
          <cell r="V13655">
            <v>0</v>
          </cell>
        </row>
        <row r="13656">
          <cell r="D13656" t="str">
            <v>TCA TEAM</v>
          </cell>
          <cell r="M13656" t="str">
            <v>﻿Đang hoạt động</v>
          </cell>
          <cell r="N13656">
            <v>42090</v>
          </cell>
          <cell r="Q13656">
            <v>0</v>
          </cell>
          <cell r="T13656">
            <v>0</v>
          </cell>
          <cell r="U13656">
            <v>0</v>
          </cell>
          <cell r="V13656">
            <v>0</v>
          </cell>
        </row>
        <row r="13657">
          <cell r="D13657" t="str">
            <v>MDRT VT</v>
          </cell>
          <cell r="M13657" t="str">
            <v>﻿Đang hoạt động</v>
          </cell>
          <cell r="N13657">
            <v>42094</v>
          </cell>
          <cell r="Q13657">
            <v>1</v>
          </cell>
          <cell r="T13657">
            <v>0</v>
          </cell>
          <cell r="U13657">
            <v>0</v>
          </cell>
          <cell r="V13657">
            <v>0</v>
          </cell>
        </row>
        <row r="13658">
          <cell r="D13658" t="str">
            <v>TCA TEAM</v>
          </cell>
          <cell r="M13658" t="str">
            <v>﻿Đang hoạt động</v>
          </cell>
          <cell r="N13658">
            <v>42094</v>
          </cell>
          <cell r="Q13658">
            <v>0</v>
          </cell>
          <cell r="T13658">
            <v>0</v>
          </cell>
          <cell r="U13658">
            <v>0</v>
          </cell>
          <cell r="V13658">
            <v>0</v>
          </cell>
        </row>
        <row r="13659">
          <cell r="D13659" t="str">
            <v>TCA TEAM</v>
          </cell>
          <cell r="M13659" t="str">
            <v>﻿Đang hoạt động</v>
          </cell>
          <cell r="N13659">
            <v>42090</v>
          </cell>
          <cell r="Q13659">
            <v>0</v>
          </cell>
          <cell r="T13659">
            <v>0</v>
          </cell>
          <cell r="U13659">
            <v>0</v>
          </cell>
          <cell r="V13659">
            <v>0</v>
          </cell>
        </row>
        <row r="13660">
          <cell r="D13660" t="str">
            <v>MDRT VT</v>
          </cell>
          <cell r="M13660" t="str">
            <v>﻿Đang hoạt động</v>
          </cell>
          <cell r="N13660">
            <v>42094</v>
          </cell>
          <cell r="Q13660">
            <v>0</v>
          </cell>
          <cell r="T13660">
            <v>0</v>
          </cell>
          <cell r="U13660">
            <v>1</v>
          </cell>
          <cell r="V13660">
            <v>0</v>
          </cell>
        </row>
        <row r="13661">
          <cell r="D13661" t="str">
            <v>TCA TEAM</v>
          </cell>
          <cell r="M13661" t="str">
            <v>﻿Đang hoạt động</v>
          </cell>
          <cell r="N13661">
            <v>42212</v>
          </cell>
          <cell r="Q13661">
            <v>0</v>
          </cell>
          <cell r="T13661">
            <v>0</v>
          </cell>
          <cell r="U13661">
            <v>0</v>
          </cell>
          <cell r="V13661">
            <v>0</v>
          </cell>
        </row>
        <row r="13662">
          <cell r="D13662" t="str">
            <v>TCA TEAM</v>
          </cell>
          <cell r="M13662" t="str">
            <v>﻿Đang hoạt động</v>
          </cell>
          <cell r="N13662">
            <v>42096</v>
          </cell>
          <cell r="Q13662">
            <v>0</v>
          </cell>
          <cell r="T13662">
            <v>0</v>
          </cell>
          <cell r="U13662">
            <v>0</v>
          </cell>
          <cell r="V13662">
            <v>0</v>
          </cell>
        </row>
        <row r="13663">
          <cell r="D13663" t="str">
            <v>TCA TEAM</v>
          </cell>
          <cell r="M13663" t="str">
            <v>﻿Đang hoạt động</v>
          </cell>
          <cell r="N13663">
            <v>42090</v>
          </cell>
          <cell r="Q13663">
            <v>0</v>
          </cell>
          <cell r="T13663">
            <v>0</v>
          </cell>
          <cell r="U13663">
            <v>0</v>
          </cell>
          <cell r="V13663">
            <v>0</v>
          </cell>
        </row>
        <row r="13664">
          <cell r="D13664" t="str">
            <v>TCA TEAM</v>
          </cell>
          <cell r="M13664" t="str">
            <v>﻿Đang hoạt động</v>
          </cell>
          <cell r="N13664">
            <v>42090</v>
          </cell>
          <cell r="Q13664">
            <v>0</v>
          </cell>
          <cell r="T13664">
            <v>0</v>
          </cell>
          <cell r="U13664">
            <v>0</v>
          </cell>
          <cell r="V13664">
            <v>0</v>
          </cell>
        </row>
        <row r="13665">
          <cell r="D13665" t="str">
            <v>TCA TEAM</v>
          </cell>
          <cell r="M13665" t="str">
            <v>﻿Đang hoạt động</v>
          </cell>
          <cell r="N13665">
            <v>42090</v>
          </cell>
          <cell r="Q13665">
            <v>0</v>
          </cell>
          <cell r="T13665">
            <v>0</v>
          </cell>
          <cell r="U13665">
            <v>0</v>
          </cell>
          <cell r="V13665">
            <v>0</v>
          </cell>
        </row>
        <row r="13666">
          <cell r="D13666" t="str">
            <v>TCA TEAM</v>
          </cell>
          <cell r="M13666" t="str">
            <v>﻿Đang hoạt động</v>
          </cell>
          <cell r="N13666">
            <v>42090</v>
          </cell>
          <cell r="Q13666">
            <v>0</v>
          </cell>
          <cell r="T13666">
            <v>0</v>
          </cell>
          <cell r="U13666">
            <v>0</v>
          </cell>
          <cell r="V13666">
            <v>0</v>
          </cell>
        </row>
        <row r="13667">
          <cell r="D13667" t="str">
            <v>VĨNH LONG</v>
          </cell>
          <cell r="M13667" t="str">
            <v>﻿Đang hoạt động</v>
          </cell>
          <cell r="N13667">
            <v>42094</v>
          </cell>
          <cell r="Q13667">
            <v>1</v>
          </cell>
          <cell r="T13667">
            <v>0</v>
          </cell>
          <cell r="U13667">
            <v>0</v>
          </cell>
          <cell r="V13667">
            <v>0</v>
          </cell>
        </row>
        <row r="13668">
          <cell r="D13668" t="str">
            <v>CẦN THƠ</v>
          </cell>
          <cell r="M13668" t="str">
            <v>﻿Đang hoạt động</v>
          </cell>
          <cell r="N13668">
            <v>42128</v>
          </cell>
          <cell r="Q13668">
            <v>1</v>
          </cell>
          <cell r="T13668">
            <v>0</v>
          </cell>
          <cell r="U13668">
            <v>0</v>
          </cell>
          <cell r="V13668">
            <v>0</v>
          </cell>
        </row>
        <row r="13669">
          <cell r="D13669" t="str">
            <v>CẦN THƠ</v>
          </cell>
          <cell r="M13669" t="str">
            <v>﻿Đang hoạt động</v>
          </cell>
          <cell r="N13669">
            <v>42114</v>
          </cell>
          <cell r="Q13669">
            <v>1</v>
          </cell>
          <cell r="T13669">
            <v>0</v>
          </cell>
          <cell r="U13669">
            <v>0</v>
          </cell>
          <cell r="V13669">
            <v>0</v>
          </cell>
        </row>
        <row r="13670">
          <cell r="D13670" t="str">
            <v>VĨNH LONG</v>
          </cell>
          <cell r="M13670" t="str">
            <v>﻿Đang hoạt động</v>
          </cell>
          <cell r="N13670">
            <v>42094</v>
          </cell>
          <cell r="Q13670">
            <v>1</v>
          </cell>
          <cell r="T13670">
            <v>0</v>
          </cell>
          <cell r="U13670">
            <v>0</v>
          </cell>
          <cell r="V13670">
            <v>0</v>
          </cell>
        </row>
        <row r="13671">
          <cell r="D13671" t="str">
            <v>THE STARS 2</v>
          </cell>
          <cell r="M13671" t="str">
            <v>﻿Đang hoạt động</v>
          </cell>
          <cell r="N13671">
            <v>42090</v>
          </cell>
          <cell r="Q13671">
            <v>1</v>
          </cell>
          <cell r="T13671">
            <v>0</v>
          </cell>
          <cell r="U13671">
            <v>0</v>
          </cell>
          <cell r="V13671">
            <v>0</v>
          </cell>
        </row>
        <row r="13672">
          <cell r="D13672" t="str">
            <v>LUCKY STAR</v>
          </cell>
          <cell r="M13672" t="str">
            <v>﻿Đang hoạt động</v>
          </cell>
          <cell r="N13672">
            <v>41530</v>
          </cell>
          <cell r="Q13672">
            <v>0</v>
          </cell>
          <cell r="T13672">
            <v>0</v>
          </cell>
          <cell r="U13672">
            <v>1</v>
          </cell>
          <cell r="V13672">
            <v>0</v>
          </cell>
        </row>
        <row r="13673">
          <cell r="D13673" t="str">
            <v>THE STARS 2</v>
          </cell>
          <cell r="M13673" t="str">
            <v>﻿Đang hoạt động</v>
          </cell>
          <cell r="N13673">
            <v>42793</v>
          </cell>
          <cell r="Q13673">
            <v>1</v>
          </cell>
          <cell r="T13673">
            <v>0</v>
          </cell>
          <cell r="U13673">
            <v>0</v>
          </cell>
          <cell r="V13673">
            <v>0</v>
          </cell>
        </row>
        <row r="13674">
          <cell r="D13674" t="str">
            <v>LION 1</v>
          </cell>
          <cell r="M13674" t="str">
            <v>﻿Đang hoạt động</v>
          </cell>
          <cell r="N13674">
            <v>41541</v>
          </cell>
          <cell r="Q13674">
            <v>0</v>
          </cell>
          <cell r="T13674">
            <v>0</v>
          </cell>
          <cell r="U13674">
            <v>1</v>
          </cell>
          <cell r="V13674">
            <v>0</v>
          </cell>
        </row>
        <row r="13675">
          <cell r="D13675" t="str">
            <v>THANH HÓA</v>
          </cell>
          <cell r="M13675" t="str">
            <v>﻿Đang hoạt động</v>
          </cell>
          <cell r="N13675">
            <v>42209</v>
          </cell>
          <cell r="Q13675">
            <v>1</v>
          </cell>
          <cell r="T13675">
            <v>0</v>
          </cell>
          <cell r="U13675">
            <v>0</v>
          </cell>
          <cell r="V13675">
            <v>0</v>
          </cell>
        </row>
        <row r="13676">
          <cell r="D13676" t="str">
            <v>DIAMOND</v>
          </cell>
          <cell r="M13676" t="str">
            <v>﻿Đang hoạt động</v>
          </cell>
          <cell r="N13676">
            <v>42697</v>
          </cell>
          <cell r="Q13676">
            <v>1</v>
          </cell>
          <cell r="T13676">
            <v>0</v>
          </cell>
          <cell r="U13676">
            <v>0</v>
          </cell>
          <cell r="V13676">
            <v>0</v>
          </cell>
        </row>
        <row r="13677">
          <cell r="D13677" t="str">
            <v>MDRT HCM</v>
          </cell>
          <cell r="M13677" t="str">
            <v>﻿Đang hoạt động</v>
          </cell>
          <cell r="N13677">
            <v>42096</v>
          </cell>
          <cell r="Q13677">
            <v>0</v>
          </cell>
          <cell r="T13677">
            <v>1</v>
          </cell>
          <cell r="U13677">
            <v>0</v>
          </cell>
          <cell r="V13677">
            <v>0</v>
          </cell>
        </row>
        <row r="13678">
          <cell r="D13678" t="str">
            <v>BIG HERO</v>
          </cell>
          <cell r="M13678" t="str">
            <v>﻿Đang hoạt động</v>
          </cell>
          <cell r="N13678">
            <v>42115</v>
          </cell>
          <cell r="Q13678">
            <v>1</v>
          </cell>
          <cell r="T13678">
            <v>0</v>
          </cell>
          <cell r="U13678">
            <v>0</v>
          </cell>
          <cell r="V13678">
            <v>0</v>
          </cell>
        </row>
        <row r="13679">
          <cell r="D13679" t="str">
            <v>BIG HERO</v>
          </cell>
          <cell r="M13679" t="str">
            <v>﻿Đang hoạt động</v>
          </cell>
          <cell r="N13679">
            <v>42108</v>
          </cell>
          <cell r="Q13679">
            <v>1</v>
          </cell>
          <cell r="T13679">
            <v>0</v>
          </cell>
          <cell r="U13679">
            <v>0</v>
          </cell>
          <cell r="V13679">
            <v>0</v>
          </cell>
        </row>
        <row r="13680">
          <cell r="D13680" t="str">
            <v>BIG HERO</v>
          </cell>
          <cell r="M13680" t="str">
            <v>﻿Đang hoạt động</v>
          </cell>
          <cell r="N13680">
            <v>42115</v>
          </cell>
          <cell r="Q13680">
            <v>1</v>
          </cell>
          <cell r="T13680">
            <v>0</v>
          </cell>
          <cell r="U13680">
            <v>0</v>
          </cell>
          <cell r="V13680">
            <v>0</v>
          </cell>
        </row>
        <row r="13681">
          <cell r="D13681" t="str">
            <v>MDRT BH</v>
          </cell>
          <cell r="M13681" t="str">
            <v>﻿Đang hoạt động</v>
          </cell>
          <cell r="N13681">
            <v>42101</v>
          </cell>
          <cell r="Q13681">
            <v>1</v>
          </cell>
          <cell r="T13681">
            <v>0</v>
          </cell>
          <cell r="U13681">
            <v>0</v>
          </cell>
          <cell r="V13681">
            <v>0</v>
          </cell>
        </row>
        <row r="13682">
          <cell r="D13682" t="str">
            <v>MDRT BH</v>
          </cell>
          <cell r="M13682" t="str">
            <v>﻿Đang hoạt động</v>
          </cell>
          <cell r="N13682">
            <v>42101</v>
          </cell>
          <cell r="Q13682">
            <v>0</v>
          </cell>
          <cell r="T13682">
            <v>0</v>
          </cell>
          <cell r="U13682">
            <v>1</v>
          </cell>
          <cell r="V13682">
            <v>0</v>
          </cell>
        </row>
        <row r="13683">
          <cell r="D13683" t="str">
            <v>THANH HÓA</v>
          </cell>
          <cell r="M13683" t="str">
            <v>﻿Đang hoạt động</v>
          </cell>
          <cell r="N13683">
            <v>42636</v>
          </cell>
          <cell r="Q13683">
            <v>0</v>
          </cell>
          <cell r="T13683">
            <v>0</v>
          </cell>
          <cell r="U13683">
            <v>1</v>
          </cell>
          <cell r="V13683">
            <v>0</v>
          </cell>
        </row>
        <row r="13684">
          <cell r="D13684" t="str">
            <v>THANH HÓA</v>
          </cell>
          <cell r="M13684" t="str">
            <v>﻿Đang hoạt động</v>
          </cell>
          <cell r="N13684">
            <v>42327</v>
          </cell>
          <cell r="Q13684">
            <v>0</v>
          </cell>
          <cell r="T13684">
            <v>0</v>
          </cell>
          <cell r="U13684">
            <v>1</v>
          </cell>
          <cell r="V13684">
            <v>0</v>
          </cell>
        </row>
        <row r="13685">
          <cell r="D13685" t="str">
            <v>BIG HERO</v>
          </cell>
          <cell r="M13685" t="str">
            <v>﻿Đang hoạt động</v>
          </cell>
          <cell r="N13685">
            <v>42115</v>
          </cell>
          <cell r="Q13685">
            <v>1</v>
          </cell>
          <cell r="T13685">
            <v>0</v>
          </cell>
          <cell r="U13685">
            <v>0</v>
          </cell>
          <cell r="V13685">
            <v>0</v>
          </cell>
        </row>
        <row r="13686">
          <cell r="D13686" t="str">
            <v>BIG HERO</v>
          </cell>
          <cell r="M13686" t="str">
            <v>﻿Đã nghỉ việc</v>
          </cell>
          <cell r="N13686">
            <v>42115</v>
          </cell>
          <cell r="Q13686">
            <v>0</v>
          </cell>
          <cell r="T13686">
            <v>0</v>
          </cell>
          <cell r="U13686">
            <v>0</v>
          </cell>
          <cell r="V13686">
            <v>0</v>
          </cell>
        </row>
        <row r="13687">
          <cell r="D13687" t="str">
            <v>BIG HERO</v>
          </cell>
          <cell r="M13687" t="str">
            <v>﻿Đang hoạt động</v>
          </cell>
          <cell r="N13687">
            <v>42115</v>
          </cell>
          <cell r="Q13687">
            <v>1</v>
          </cell>
          <cell r="T13687">
            <v>0</v>
          </cell>
          <cell r="U13687">
            <v>0</v>
          </cell>
          <cell r="V13687">
            <v>0</v>
          </cell>
        </row>
        <row r="13688">
          <cell r="D13688" t="str">
            <v>LIB</v>
          </cell>
          <cell r="M13688" t="str">
            <v>﻿Đang hoạt động</v>
          </cell>
          <cell r="N13688">
            <v>42144</v>
          </cell>
          <cell r="Q13688">
            <v>1</v>
          </cell>
          <cell r="T13688">
            <v>0</v>
          </cell>
          <cell r="U13688">
            <v>0</v>
          </cell>
          <cell r="V13688">
            <v>0</v>
          </cell>
        </row>
        <row r="13689">
          <cell r="D13689" t="str">
            <v>MDRT HCM</v>
          </cell>
          <cell r="M13689" t="str">
            <v>﻿Đang hoạt động</v>
          </cell>
          <cell r="N13689">
            <v>42108</v>
          </cell>
          <cell r="Q13689">
            <v>0</v>
          </cell>
          <cell r="T13689">
            <v>0</v>
          </cell>
          <cell r="U13689">
            <v>1</v>
          </cell>
          <cell r="V13689">
            <v>0</v>
          </cell>
        </row>
        <row r="13690">
          <cell r="D13690" t="str">
            <v>MDRT HCM</v>
          </cell>
          <cell r="M13690" t="str">
            <v>﻿Đang hoạt động</v>
          </cell>
          <cell r="N13690">
            <v>42109</v>
          </cell>
          <cell r="Q13690">
            <v>1</v>
          </cell>
          <cell r="T13690">
            <v>0</v>
          </cell>
          <cell r="U13690">
            <v>0</v>
          </cell>
          <cell r="V13690">
            <v>0</v>
          </cell>
        </row>
        <row r="13691">
          <cell r="D13691" t="str">
            <v>BELIEVE IN FUTURE</v>
          </cell>
          <cell r="M13691" t="str">
            <v>﻿Đang hoạt động</v>
          </cell>
          <cell r="N13691">
            <v>42118</v>
          </cell>
          <cell r="Q13691">
            <v>0</v>
          </cell>
          <cell r="T13691">
            <v>0</v>
          </cell>
          <cell r="U13691">
            <v>0</v>
          </cell>
          <cell r="V13691">
            <v>1</v>
          </cell>
        </row>
        <row r="13692">
          <cell r="D13692" t="str">
            <v>LUCKY CAT</v>
          </cell>
          <cell r="M13692" t="str">
            <v>﻿Đang hoạt động</v>
          </cell>
          <cell r="N13692">
            <v>42097</v>
          </cell>
          <cell r="Q13692">
            <v>1</v>
          </cell>
          <cell r="T13692">
            <v>0</v>
          </cell>
          <cell r="U13692">
            <v>0</v>
          </cell>
          <cell r="V13692">
            <v>0</v>
          </cell>
        </row>
        <row r="13693">
          <cell r="D13693" t="str">
            <v>TCA TEAM</v>
          </cell>
          <cell r="M13693" t="str">
            <v>﻿Đang hoạt động</v>
          </cell>
          <cell r="N13693">
            <v>42269</v>
          </cell>
          <cell r="Q13693">
            <v>0</v>
          </cell>
          <cell r="T13693">
            <v>0</v>
          </cell>
          <cell r="U13693">
            <v>0</v>
          </cell>
          <cell r="V13693">
            <v>0</v>
          </cell>
        </row>
        <row r="13694">
          <cell r="D13694" t="str">
            <v>TCA TEAM</v>
          </cell>
          <cell r="M13694" t="str">
            <v>﻿Đang hoạt động</v>
          </cell>
          <cell r="N13694">
            <v>42093</v>
          </cell>
          <cell r="Q13694">
            <v>0</v>
          </cell>
          <cell r="T13694">
            <v>0</v>
          </cell>
          <cell r="U13694">
            <v>0</v>
          </cell>
          <cell r="V13694">
            <v>0</v>
          </cell>
        </row>
        <row r="13695">
          <cell r="D13695" t="str">
            <v>MDRT BH</v>
          </cell>
          <cell r="M13695" t="str">
            <v>﻿Đang hoạt động</v>
          </cell>
          <cell r="N13695">
            <v>42117</v>
          </cell>
          <cell r="Q13695">
            <v>1</v>
          </cell>
          <cell r="T13695">
            <v>0</v>
          </cell>
          <cell r="U13695">
            <v>0</v>
          </cell>
          <cell r="V13695">
            <v>0</v>
          </cell>
        </row>
        <row r="13696">
          <cell r="D13696" t="str">
            <v>TCA TEAM</v>
          </cell>
          <cell r="M13696" t="str">
            <v>﻿Đang hoạt động</v>
          </cell>
          <cell r="N13696">
            <v>42100</v>
          </cell>
          <cell r="Q13696">
            <v>0</v>
          </cell>
          <cell r="T13696">
            <v>0</v>
          </cell>
          <cell r="U13696">
            <v>0</v>
          </cell>
          <cell r="V13696">
            <v>0</v>
          </cell>
        </row>
        <row r="13697">
          <cell r="D13697" t="str">
            <v>TCA TEAM</v>
          </cell>
          <cell r="M13697" t="str">
            <v>﻿Đang hoạt động</v>
          </cell>
          <cell r="N13697">
            <v>42100</v>
          </cell>
          <cell r="Q13697">
            <v>0</v>
          </cell>
          <cell r="T13697">
            <v>0</v>
          </cell>
          <cell r="U13697">
            <v>0</v>
          </cell>
          <cell r="V13697">
            <v>0</v>
          </cell>
        </row>
        <row r="13698">
          <cell r="D13698" t="str">
            <v>TCA TEAM</v>
          </cell>
          <cell r="M13698" t="str">
            <v>﻿Đang hoạt động</v>
          </cell>
          <cell r="N13698">
            <v>42131</v>
          </cell>
          <cell r="Q13698">
            <v>0</v>
          </cell>
          <cell r="T13698">
            <v>0</v>
          </cell>
          <cell r="U13698">
            <v>0</v>
          </cell>
          <cell r="V13698">
            <v>0</v>
          </cell>
        </row>
        <row r="13699">
          <cell r="D13699" t="str">
            <v>TCA TEAM</v>
          </cell>
          <cell r="M13699" t="str">
            <v>﻿Đang hoạt động</v>
          </cell>
          <cell r="N13699">
            <v>42131</v>
          </cell>
          <cell r="Q13699">
            <v>0</v>
          </cell>
          <cell r="T13699">
            <v>0</v>
          </cell>
          <cell r="U13699">
            <v>0</v>
          </cell>
          <cell r="V13699">
            <v>0</v>
          </cell>
        </row>
        <row r="13700">
          <cell r="D13700" t="str">
            <v>TCA TEAM</v>
          </cell>
          <cell r="M13700" t="str">
            <v>﻿Đang hoạt động</v>
          </cell>
          <cell r="N13700">
            <v>42100</v>
          </cell>
          <cell r="Q13700">
            <v>0</v>
          </cell>
          <cell r="T13700">
            <v>0</v>
          </cell>
          <cell r="U13700">
            <v>0</v>
          </cell>
          <cell r="V13700">
            <v>0</v>
          </cell>
        </row>
        <row r="13701">
          <cell r="D13701" t="str">
            <v>TCA TEAM</v>
          </cell>
          <cell r="M13701" t="str">
            <v>﻿Đang hoạt động</v>
          </cell>
          <cell r="N13701">
            <v>42100</v>
          </cell>
          <cell r="Q13701">
            <v>0</v>
          </cell>
          <cell r="T13701">
            <v>0</v>
          </cell>
          <cell r="U13701">
            <v>0</v>
          </cell>
          <cell r="V13701">
            <v>0</v>
          </cell>
        </row>
        <row r="13702">
          <cell r="D13702" t="str">
            <v>TCA TEAM</v>
          </cell>
          <cell r="M13702" t="str">
            <v>﻿Đang hoạt động</v>
          </cell>
          <cell r="N13702">
            <v>42093</v>
          </cell>
          <cell r="Q13702">
            <v>0</v>
          </cell>
          <cell r="T13702">
            <v>0</v>
          </cell>
          <cell r="U13702">
            <v>0</v>
          </cell>
          <cell r="V13702">
            <v>0</v>
          </cell>
        </row>
        <row r="13703">
          <cell r="D13703" t="str">
            <v>TCA TEAM</v>
          </cell>
          <cell r="M13703" t="str">
            <v>﻿Đang hoạt động</v>
          </cell>
          <cell r="N13703">
            <v>42236</v>
          </cell>
          <cell r="Q13703">
            <v>0</v>
          </cell>
          <cell r="T13703">
            <v>0</v>
          </cell>
          <cell r="U13703">
            <v>0</v>
          </cell>
          <cell r="V13703">
            <v>0</v>
          </cell>
        </row>
        <row r="13704">
          <cell r="D13704" t="str">
            <v>TCA TEAM</v>
          </cell>
          <cell r="M13704" t="str">
            <v>﻿Đang hoạt động</v>
          </cell>
          <cell r="N13704">
            <v>42222</v>
          </cell>
          <cell r="Q13704">
            <v>0</v>
          </cell>
          <cell r="T13704">
            <v>0</v>
          </cell>
          <cell r="U13704">
            <v>0</v>
          </cell>
          <cell r="V13704">
            <v>0</v>
          </cell>
        </row>
        <row r="13705">
          <cell r="D13705" t="str">
            <v>TCA TEAM</v>
          </cell>
          <cell r="M13705" t="str">
            <v>﻿Đang hoạt động</v>
          </cell>
          <cell r="N13705">
            <v>42100</v>
          </cell>
          <cell r="Q13705">
            <v>0</v>
          </cell>
          <cell r="T13705">
            <v>0</v>
          </cell>
          <cell r="U13705">
            <v>0</v>
          </cell>
          <cell r="V13705">
            <v>0</v>
          </cell>
        </row>
        <row r="13706">
          <cell r="D13706" t="str">
            <v>TCA TEAM</v>
          </cell>
          <cell r="M13706" t="str">
            <v>﻿Đang hoạt động</v>
          </cell>
          <cell r="N13706">
            <v>42100</v>
          </cell>
          <cell r="Q13706">
            <v>0</v>
          </cell>
          <cell r="T13706">
            <v>0</v>
          </cell>
          <cell r="U13706">
            <v>0</v>
          </cell>
          <cell r="V13706">
            <v>0</v>
          </cell>
        </row>
        <row r="13707">
          <cell r="D13707" t="str">
            <v>TCA TEAM</v>
          </cell>
          <cell r="M13707" t="str">
            <v>﻿Đang hoạt động</v>
          </cell>
          <cell r="N13707">
            <v>42100</v>
          </cell>
          <cell r="Q13707">
            <v>0</v>
          </cell>
          <cell r="T13707">
            <v>0</v>
          </cell>
          <cell r="U13707">
            <v>0</v>
          </cell>
          <cell r="V13707">
            <v>0</v>
          </cell>
        </row>
        <row r="13708">
          <cell r="D13708" t="str">
            <v>TCA TEAM</v>
          </cell>
          <cell r="M13708" t="str">
            <v>﻿Đang hoạt động</v>
          </cell>
          <cell r="N13708">
            <v>42100</v>
          </cell>
          <cell r="Q13708">
            <v>0</v>
          </cell>
          <cell r="T13708">
            <v>0</v>
          </cell>
          <cell r="U13708">
            <v>0</v>
          </cell>
          <cell r="V13708">
            <v>0</v>
          </cell>
        </row>
        <row r="13709">
          <cell r="D13709" t="str">
            <v>TCA TEAM</v>
          </cell>
          <cell r="M13709" t="str">
            <v>﻿Đang hoạt động</v>
          </cell>
          <cell r="N13709">
            <v>42100</v>
          </cell>
          <cell r="Q13709">
            <v>0</v>
          </cell>
          <cell r="T13709">
            <v>0</v>
          </cell>
          <cell r="U13709">
            <v>0</v>
          </cell>
          <cell r="V13709">
            <v>0</v>
          </cell>
        </row>
        <row r="13710">
          <cell r="D13710" t="str">
            <v>TCA TEAM</v>
          </cell>
          <cell r="M13710" t="str">
            <v>﻿Đang hoạt động</v>
          </cell>
          <cell r="N13710">
            <v>42100</v>
          </cell>
          <cell r="Q13710">
            <v>0</v>
          </cell>
          <cell r="T13710">
            <v>0</v>
          </cell>
          <cell r="U13710">
            <v>0</v>
          </cell>
          <cell r="V13710">
            <v>0</v>
          </cell>
        </row>
        <row r="13711">
          <cell r="D13711" t="str">
            <v>TCA TEAM</v>
          </cell>
          <cell r="M13711" t="str">
            <v>﻿Đang hoạt động</v>
          </cell>
          <cell r="N13711">
            <v>42100</v>
          </cell>
          <cell r="Q13711">
            <v>0</v>
          </cell>
          <cell r="T13711">
            <v>0</v>
          </cell>
          <cell r="U13711">
            <v>0</v>
          </cell>
          <cell r="V13711">
            <v>0</v>
          </cell>
        </row>
        <row r="13712">
          <cell r="D13712" t="str">
            <v>TCA TEAM</v>
          </cell>
          <cell r="M13712" t="str">
            <v>﻿Đang hoạt động</v>
          </cell>
          <cell r="N13712">
            <v>42100</v>
          </cell>
          <cell r="Q13712">
            <v>0</v>
          </cell>
          <cell r="T13712">
            <v>0</v>
          </cell>
          <cell r="U13712">
            <v>0</v>
          </cell>
          <cell r="V13712">
            <v>0</v>
          </cell>
        </row>
        <row r="13713">
          <cell r="D13713" t="str">
            <v>TCA TEAM</v>
          </cell>
          <cell r="M13713" t="str">
            <v>﻿Đang hoạt động</v>
          </cell>
          <cell r="N13713">
            <v>42100</v>
          </cell>
          <cell r="Q13713">
            <v>0</v>
          </cell>
          <cell r="T13713">
            <v>0</v>
          </cell>
          <cell r="U13713">
            <v>0</v>
          </cell>
          <cell r="V13713">
            <v>0</v>
          </cell>
        </row>
        <row r="13714">
          <cell r="D13714" t="str">
            <v>TCA TEAM</v>
          </cell>
          <cell r="M13714" t="str">
            <v>﻿Đang hoạt động</v>
          </cell>
          <cell r="N13714">
            <v>42100</v>
          </cell>
          <cell r="Q13714">
            <v>0</v>
          </cell>
          <cell r="T13714">
            <v>0</v>
          </cell>
          <cell r="U13714">
            <v>0</v>
          </cell>
          <cell r="V13714">
            <v>0</v>
          </cell>
        </row>
        <row r="13715">
          <cell r="D13715" t="str">
            <v>TCA TEAM</v>
          </cell>
          <cell r="M13715" t="str">
            <v>﻿Đang hoạt động</v>
          </cell>
          <cell r="N13715">
            <v>42100</v>
          </cell>
          <cell r="Q13715">
            <v>0</v>
          </cell>
          <cell r="T13715">
            <v>0</v>
          </cell>
          <cell r="U13715">
            <v>0</v>
          </cell>
          <cell r="V13715">
            <v>0</v>
          </cell>
        </row>
        <row r="13716">
          <cell r="D13716" t="str">
            <v>TCA TEAM</v>
          </cell>
          <cell r="M13716" t="str">
            <v>﻿Đang hoạt động</v>
          </cell>
          <cell r="N13716">
            <v>42100</v>
          </cell>
          <cell r="Q13716">
            <v>0</v>
          </cell>
          <cell r="T13716">
            <v>0</v>
          </cell>
          <cell r="U13716">
            <v>0</v>
          </cell>
          <cell r="V13716">
            <v>0</v>
          </cell>
        </row>
        <row r="13717">
          <cell r="D13717" t="str">
            <v>TCA TEAM</v>
          </cell>
          <cell r="M13717" t="str">
            <v>﻿Đang hoạt động</v>
          </cell>
          <cell r="N13717">
            <v>42100</v>
          </cell>
          <cell r="Q13717">
            <v>0</v>
          </cell>
          <cell r="T13717">
            <v>0</v>
          </cell>
          <cell r="U13717">
            <v>0</v>
          </cell>
          <cell r="V13717">
            <v>0</v>
          </cell>
        </row>
        <row r="13718">
          <cell r="D13718" t="str">
            <v>TCA TEAM</v>
          </cell>
          <cell r="M13718" t="str">
            <v>﻿Đang hoạt động</v>
          </cell>
          <cell r="N13718">
            <v>42100</v>
          </cell>
          <cell r="Q13718">
            <v>0</v>
          </cell>
          <cell r="T13718">
            <v>0</v>
          </cell>
          <cell r="U13718">
            <v>0</v>
          </cell>
          <cell r="V13718">
            <v>0</v>
          </cell>
        </row>
        <row r="13719">
          <cell r="D13719" t="str">
            <v>TCA TEAM</v>
          </cell>
          <cell r="M13719" t="str">
            <v>﻿Đang hoạt động</v>
          </cell>
          <cell r="N13719">
            <v>42100</v>
          </cell>
          <cell r="Q13719">
            <v>0</v>
          </cell>
          <cell r="T13719">
            <v>0</v>
          </cell>
          <cell r="U13719">
            <v>0</v>
          </cell>
          <cell r="V13719">
            <v>0</v>
          </cell>
        </row>
        <row r="13720">
          <cell r="D13720" t="str">
            <v>TCA TEAM</v>
          </cell>
          <cell r="M13720" t="str">
            <v>﻿Đang hoạt động</v>
          </cell>
          <cell r="N13720">
            <v>42132</v>
          </cell>
          <cell r="Q13720">
            <v>0</v>
          </cell>
          <cell r="T13720">
            <v>0</v>
          </cell>
          <cell r="U13720">
            <v>0</v>
          </cell>
          <cell r="V13720">
            <v>0</v>
          </cell>
        </row>
        <row r="13721">
          <cell r="D13721" t="str">
            <v>TCA TEAM</v>
          </cell>
          <cell r="M13721" t="str">
            <v>﻿Đang hoạt động</v>
          </cell>
          <cell r="N13721">
            <v>42100</v>
          </cell>
          <cell r="Q13721">
            <v>0</v>
          </cell>
          <cell r="T13721">
            <v>0</v>
          </cell>
          <cell r="U13721">
            <v>0</v>
          </cell>
          <cell r="V13721">
            <v>0</v>
          </cell>
        </row>
        <row r="13722">
          <cell r="D13722" t="str">
            <v>TCA TEAM</v>
          </cell>
          <cell r="M13722" t="str">
            <v>﻿Đang hoạt động</v>
          </cell>
          <cell r="N13722">
            <v>42100</v>
          </cell>
          <cell r="Q13722">
            <v>0</v>
          </cell>
          <cell r="T13722">
            <v>0</v>
          </cell>
          <cell r="U13722">
            <v>0</v>
          </cell>
          <cell r="V13722">
            <v>0</v>
          </cell>
        </row>
        <row r="13723">
          <cell r="D13723" t="str">
            <v>TCA TEAM</v>
          </cell>
          <cell r="M13723" t="str">
            <v>﻿Đang hoạt động</v>
          </cell>
          <cell r="N13723">
            <v>42100</v>
          </cell>
          <cell r="Q13723">
            <v>0</v>
          </cell>
          <cell r="T13723">
            <v>0</v>
          </cell>
          <cell r="U13723">
            <v>0</v>
          </cell>
          <cell r="V13723">
            <v>0</v>
          </cell>
        </row>
        <row r="13724">
          <cell r="D13724" t="str">
            <v>TCA TEAM</v>
          </cell>
          <cell r="M13724" t="str">
            <v>﻿Đang hoạt động</v>
          </cell>
          <cell r="N13724">
            <v>42100</v>
          </cell>
          <cell r="Q13724">
            <v>0</v>
          </cell>
          <cell r="T13724">
            <v>0</v>
          </cell>
          <cell r="U13724">
            <v>0</v>
          </cell>
          <cell r="V13724">
            <v>0</v>
          </cell>
        </row>
        <row r="13725">
          <cell r="D13725" t="str">
            <v>TCA TEAM</v>
          </cell>
          <cell r="M13725" t="str">
            <v>﻿Đang hoạt động</v>
          </cell>
          <cell r="N13725">
            <v>42100</v>
          </cell>
          <cell r="Q13725">
            <v>0</v>
          </cell>
          <cell r="T13725">
            <v>0</v>
          </cell>
          <cell r="U13725">
            <v>0</v>
          </cell>
          <cell r="V13725">
            <v>0</v>
          </cell>
        </row>
        <row r="13726">
          <cell r="D13726" t="str">
            <v>TCA TEAM</v>
          </cell>
          <cell r="M13726" t="str">
            <v>﻿Đang hoạt động</v>
          </cell>
          <cell r="N13726">
            <v>42100</v>
          </cell>
          <cell r="Q13726">
            <v>0</v>
          </cell>
          <cell r="T13726">
            <v>0</v>
          </cell>
          <cell r="U13726">
            <v>0</v>
          </cell>
          <cell r="V13726">
            <v>0</v>
          </cell>
        </row>
        <row r="13727">
          <cell r="D13727" t="str">
            <v>TCA TEAM</v>
          </cell>
          <cell r="M13727" t="str">
            <v>﻿Đang hoạt động</v>
          </cell>
          <cell r="N13727">
            <v>42100</v>
          </cell>
          <cell r="Q13727">
            <v>0</v>
          </cell>
          <cell r="T13727">
            <v>0</v>
          </cell>
          <cell r="U13727">
            <v>0</v>
          </cell>
          <cell r="V13727">
            <v>0</v>
          </cell>
        </row>
        <row r="13728">
          <cell r="D13728" t="str">
            <v>TCA TEAM</v>
          </cell>
          <cell r="M13728" t="str">
            <v>﻿Đang hoạt động</v>
          </cell>
          <cell r="N13728">
            <v>42100</v>
          </cell>
          <cell r="Q13728">
            <v>0</v>
          </cell>
          <cell r="T13728">
            <v>0</v>
          </cell>
          <cell r="U13728">
            <v>0</v>
          </cell>
          <cell r="V13728">
            <v>0</v>
          </cell>
        </row>
        <row r="13729">
          <cell r="D13729" t="str">
            <v>TCA TEAM</v>
          </cell>
          <cell r="M13729" t="str">
            <v>﻿Đang hoạt động</v>
          </cell>
          <cell r="N13729">
            <v>42100</v>
          </cell>
          <cell r="Q13729">
            <v>0</v>
          </cell>
          <cell r="T13729">
            <v>0</v>
          </cell>
          <cell r="U13729">
            <v>0</v>
          </cell>
          <cell r="V13729">
            <v>0</v>
          </cell>
        </row>
        <row r="13730">
          <cell r="D13730" t="str">
            <v>LION 1</v>
          </cell>
          <cell r="M13730" t="str">
            <v>﻿Đang hoạt động</v>
          </cell>
          <cell r="N13730">
            <v>42101</v>
          </cell>
          <cell r="Q13730">
            <v>1</v>
          </cell>
          <cell r="T13730">
            <v>0</v>
          </cell>
          <cell r="U13730">
            <v>0</v>
          </cell>
          <cell r="V13730">
            <v>0</v>
          </cell>
        </row>
        <row r="13731">
          <cell r="D13731" t="str">
            <v>BLUE OCEAN</v>
          </cell>
          <cell r="M13731" t="str">
            <v>﻿Đang hoạt động</v>
          </cell>
          <cell r="N13731">
            <v>42118</v>
          </cell>
          <cell r="Q13731">
            <v>0</v>
          </cell>
          <cell r="T13731">
            <v>0</v>
          </cell>
          <cell r="U13731">
            <v>1</v>
          </cell>
          <cell r="V13731">
            <v>0</v>
          </cell>
        </row>
        <row r="13732">
          <cell r="D13732" t="str">
            <v>BLUE OCEAN</v>
          </cell>
          <cell r="M13732" t="str">
            <v>﻿Đang hoạt động</v>
          </cell>
          <cell r="N13732">
            <v>42263</v>
          </cell>
          <cell r="Q13732">
            <v>1</v>
          </cell>
          <cell r="T13732">
            <v>0</v>
          </cell>
          <cell r="U13732">
            <v>0</v>
          </cell>
          <cell r="V13732">
            <v>0</v>
          </cell>
        </row>
        <row r="13733">
          <cell r="D13733" t="str">
            <v>BLUE OCEAN</v>
          </cell>
          <cell r="M13733" t="str">
            <v>﻿Đang hoạt động</v>
          </cell>
          <cell r="N13733">
            <v>42531</v>
          </cell>
          <cell r="Q13733">
            <v>0</v>
          </cell>
          <cell r="T13733">
            <v>0</v>
          </cell>
          <cell r="U13733">
            <v>1</v>
          </cell>
          <cell r="V13733">
            <v>0</v>
          </cell>
        </row>
        <row r="13734">
          <cell r="D13734" t="str">
            <v>BLUE OCEAN</v>
          </cell>
          <cell r="M13734" t="str">
            <v>﻿Đang hoạt động</v>
          </cell>
          <cell r="N13734">
            <v>42115</v>
          </cell>
          <cell r="Q13734">
            <v>1</v>
          </cell>
          <cell r="T13734">
            <v>0</v>
          </cell>
          <cell r="U13734">
            <v>0</v>
          </cell>
          <cell r="V13734">
            <v>0</v>
          </cell>
        </row>
        <row r="13735">
          <cell r="D13735" t="str">
            <v>BLUE OCEAN</v>
          </cell>
          <cell r="M13735" t="str">
            <v>﻿Đang hoạt động</v>
          </cell>
          <cell r="N13735">
            <v>42529</v>
          </cell>
          <cell r="Q13735">
            <v>0</v>
          </cell>
          <cell r="T13735">
            <v>0</v>
          </cell>
          <cell r="U13735">
            <v>0</v>
          </cell>
          <cell r="V13735">
            <v>1</v>
          </cell>
        </row>
        <row r="13736">
          <cell r="D13736" t="str">
            <v>BLUE OCEAN</v>
          </cell>
          <cell r="M13736" t="str">
            <v>﻿Đang hoạt động</v>
          </cell>
          <cell r="N13736">
            <v>42115</v>
          </cell>
          <cell r="Q13736">
            <v>0</v>
          </cell>
          <cell r="T13736">
            <v>0</v>
          </cell>
          <cell r="U13736">
            <v>1</v>
          </cell>
          <cell r="V13736">
            <v>0</v>
          </cell>
        </row>
        <row r="13737">
          <cell r="D13737" t="str">
            <v>BLUE OCEAN</v>
          </cell>
          <cell r="M13737" t="str">
            <v>﻿Đang hoạt động</v>
          </cell>
          <cell r="N13737">
            <v>42118</v>
          </cell>
          <cell r="Q13737">
            <v>0</v>
          </cell>
          <cell r="T13737">
            <v>0</v>
          </cell>
          <cell r="U13737">
            <v>0</v>
          </cell>
          <cell r="V13737">
            <v>1</v>
          </cell>
        </row>
        <row r="13738">
          <cell r="D13738" t="str">
            <v>TCA TEAM</v>
          </cell>
          <cell r="M13738" t="str">
            <v>﻿Đang hoạt động</v>
          </cell>
          <cell r="N13738">
            <v>42184</v>
          </cell>
          <cell r="Q13738">
            <v>0</v>
          </cell>
          <cell r="T13738">
            <v>0</v>
          </cell>
          <cell r="U13738">
            <v>0</v>
          </cell>
          <cell r="V13738">
            <v>0</v>
          </cell>
        </row>
        <row r="13739">
          <cell r="D13739" t="str">
            <v>THE POWER</v>
          </cell>
          <cell r="M13739" t="str">
            <v>﻿Đang hoạt động</v>
          </cell>
          <cell r="N13739">
            <v>42200</v>
          </cell>
          <cell r="Q13739">
            <v>0</v>
          </cell>
          <cell r="T13739">
            <v>0</v>
          </cell>
          <cell r="U13739">
            <v>1</v>
          </cell>
          <cell r="V13739">
            <v>0</v>
          </cell>
        </row>
        <row r="13740">
          <cell r="D13740" t="str">
            <v>THE POWER</v>
          </cell>
          <cell r="M13740" t="str">
            <v>﻿Đang hoạt động</v>
          </cell>
          <cell r="N13740">
            <v>42487</v>
          </cell>
          <cell r="Q13740">
            <v>0</v>
          </cell>
          <cell r="T13740">
            <v>1</v>
          </cell>
          <cell r="U13740">
            <v>0</v>
          </cell>
          <cell r="V13740">
            <v>0</v>
          </cell>
        </row>
        <row r="13741">
          <cell r="D13741" t="str">
            <v>TCB NORTH</v>
          </cell>
          <cell r="M13741" t="str">
            <v>﻿Đang hoạt động</v>
          </cell>
          <cell r="N13741">
            <v>42101</v>
          </cell>
          <cell r="Q13741">
            <v>0</v>
          </cell>
          <cell r="T13741">
            <v>0</v>
          </cell>
          <cell r="U13741">
            <v>0</v>
          </cell>
          <cell r="V13741">
            <v>0</v>
          </cell>
        </row>
        <row r="13742">
          <cell r="D13742" t="str">
            <v>TCB NORTH</v>
          </cell>
          <cell r="M13742" t="str">
            <v>﻿Đang hoạt động</v>
          </cell>
          <cell r="N13742">
            <v>42101</v>
          </cell>
          <cell r="Q13742">
            <v>0</v>
          </cell>
          <cell r="T13742">
            <v>0</v>
          </cell>
          <cell r="U13742">
            <v>0</v>
          </cell>
          <cell r="V13742">
            <v>0</v>
          </cell>
        </row>
        <row r="13743">
          <cell r="D13743" t="str">
            <v>GENCASA LONG BIÊN</v>
          </cell>
          <cell r="M13743" t="str">
            <v>﻿Đang hoạt động</v>
          </cell>
          <cell r="N13743">
            <v>42151</v>
          </cell>
          <cell r="Q13743">
            <v>1</v>
          </cell>
          <cell r="T13743">
            <v>0</v>
          </cell>
          <cell r="U13743">
            <v>0</v>
          </cell>
          <cell r="V13743">
            <v>0</v>
          </cell>
        </row>
        <row r="13744">
          <cell r="D13744" t="str">
            <v>DIAMOND</v>
          </cell>
          <cell r="M13744" t="str">
            <v>﻿Đang hoạt động</v>
          </cell>
          <cell r="N13744">
            <v>42104</v>
          </cell>
          <cell r="Q13744">
            <v>1</v>
          </cell>
          <cell r="T13744">
            <v>0</v>
          </cell>
          <cell r="U13744">
            <v>0</v>
          </cell>
          <cell r="V13744">
            <v>0</v>
          </cell>
        </row>
        <row r="13745">
          <cell r="D13745" t="str">
            <v>LUCKY STAR</v>
          </cell>
          <cell r="M13745" t="str">
            <v>﻿Đang hoạt động</v>
          </cell>
          <cell r="N13745">
            <v>42108</v>
          </cell>
          <cell r="Q13745">
            <v>1</v>
          </cell>
          <cell r="T13745">
            <v>0</v>
          </cell>
          <cell r="U13745">
            <v>0</v>
          </cell>
          <cell r="V13745">
            <v>0</v>
          </cell>
        </row>
        <row r="13746">
          <cell r="D13746" t="str">
            <v>BÌNH MINH</v>
          </cell>
          <cell r="M13746" t="str">
            <v>﻿Đang hoạt động</v>
          </cell>
          <cell r="N13746">
            <v>42151</v>
          </cell>
          <cell r="Q13746">
            <v>1</v>
          </cell>
          <cell r="T13746">
            <v>0</v>
          </cell>
          <cell r="U13746">
            <v>0</v>
          </cell>
          <cell r="V13746">
            <v>0</v>
          </cell>
        </row>
        <row r="13747">
          <cell r="D13747" t="str">
            <v>BLUE OCEAN</v>
          </cell>
          <cell r="M13747" t="str">
            <v>﻿Đang hoạt động</v>
          </cell>
          <cell r="N13747">
            <v>42334</v>
          </cell>
          <cell r="Q13747">
            <v>1</v>
          </cell>
          <cell r="T13747">
            <v>0</v>
          </cell>
          <cell r="U13747">
            <v>0</v>
          </cell>
          <cell r="V13747">
            <v>0</v>
          </cell>
        </row>
        <row r="13748">
          <cell r="D13748" t="str">
            <v>MDRT BH</v>
          </cell>
          <cell r="M13748" t="str">
            <v>﻿Đang hoạt động</v>
          </cell>
          <cell r="N13748">
            <v>42173</v>
          </cell>
          <cell r="Q13748">
            <v>1</v>
          </cell>
          <cell r="T13748">
            <v>0</v>
          </cell>
          <cell r="U13748">
            <v>0</v>
          </cell>
          <cell r="V13748">
            <v>0</v>
          </cell>
        </row>
        <row r="13749">
          <cell r="D13749" t="str">
            <v>LION 1</v>
          </cell>
          <cell r="M13749" t="str">
            <v>﻿Đang hoạt động</v>
          </cell>
          <cell r="N13749">
            <v>41541</v>
          </cell>
          <cell r="Q13749">
            <v>0</v>
          </cell>
          <cell r="T13749">
            <v>0</v>
          </cell>
          <cell r="U13749">
            <v>1</v>
          </cell>
          <cell r="V13749">
            <v>0</v>
          </cell>
        </row>
        <row r="13750">
          <cell r="D13750" t="str">
            <v>THE KEY</v>
          </cell>
          <cell r="M13750" t="str">
            <v>﻿Đang hoạt động</v>
          </cell>
          <cell r="N13750">
            <v>42111</v>
          </cell>
          <cell r="Q13750">
            <v>1</v>
          </cell>
          <cell r="T13750">
            <v>0</v>
          </cell>
          <cell r="U13750">
            <v>0</v>
          </cell>
          <cell r="V13750">
            <v>0</v>
          </cell>
        </row>
        <row r="13751">
          <cell r="D13751" t="str">
            <v>BLUE OCEAN</v>
          </cell>
          <cell r="M13751" t="str">
            <v>﻿Đang hoạt động</v>
          </cell>
          <cell r="N13751">
            <v>42117</v>
          </cell>
          <cell r="Q13751">
            <v>1</v>
          </cell>
          <cell r="T13751">
            <v>0</v>
          </cell>
          <cell r="U13751">
            <v>0</v>
          </cell>
          <cell r="V13751">
            <v>0</v>
          </cell>
        </row>
        <row r="13752">
          <cell r="D13752" t="str">
            <v>BLUE OCEAN</v>
          </cell>
          <cell r="M13752" t="str">
            <v>﻿Đang hoạt động</v>
          </cell>
          <cell r="N13752">
            <v>42143</v>
          </cell>
          <cell r="Q13752">
            <v>0</v>
          </cell>
          <cell r="T13752">
            <v>0</v>
          </cell>
          <cell r="U13752">
            <v>1</v>
          </cell>
          <cell r="V13752">
            <v>0</v>
          </cell>
        </row>
        <row r="13753">
          <cell r="D13753" t="str">
            <v>BLUE OCEAN</v>
          </cell>
          <cell r="M13753" t="str">
            <v>﻿Đang hoạt động</v>
          </cell>
          <cell r="N13753">
            <v>42111</v>
          </cell>
          <cell r="Q13753">
            <v>1</v>
          </cell>
          <cell r="T13753">
            <v>0</v>
          </cell>
          <cell r="U13753">
            <v>0</v>
          </cell>
          <cell r="V13753">
            <v>0</v>
          </cell>
        </row>
        <row r="13754">
          <cell r="D13754" t="str">
            <v>BLUE OCEAN</v>
          </cell>
          <cell r="M13754" t="str">
            <v>﻿Đang hoạt động</v>
          </cell>
          <cell r="N13754">
            <v>42111</v>
          </cell>
          <cell r="Q13754">
            <v>1</v>
          </cell>
          <cell r="T13754">
            <v>0</v>
          </cell>
          <cell r="U13754">
            <v>0</v>
          </cell>
          <cell r="V13754">
            <v>0</v>
          </cell>
        </row>
        <row r="13755">
          <cell r="D13755" t="str">
            <v>BLUE OCEAN</v>
          </cell>
          <cell r="M13755" t="str">
            <v>﻿Đang hoạt động</v>
          </cell>
          <cell r="N13755">
            <v>42111</v>
          </cell>
          <cell r="Q13755">
            <v>0</v>
          </cell>
          <cell r="T13755">
            <v>0</v>
          </cell>
          <cell r="U13755">
            <v>1</v>
          </cell>
          <cell r="V13755">
            <v>0</v>
          </cell>
        </row>
        <row r="13756">
          <cell r="D13756" t="str">
            <v>MDRT HCM</v>
          </cell>
          <cell r="M13756" t="str">
            <v>﻿Đang hoạt động</v>
          </cell>
          <cell r="N13756">
            <v>42109</v>
          </cell>
          <cell r="Q13756">
            <v>1</v>
          </cell>
          <cell r="T13756">
            <v>0</v>
          </cell>
          <cell r="U13756">
            <v>0</v>
          </cell>
          <cell r="V13756">
            <v>0</v>
          </cell>
        </row>
        <row r="13757">
          <cell r="D13757" t="str">
            <v>BLUE OCEAN</v>
          </cell>
          <cell r="M13757" t="str">
            <v>﻿Đang hoạt động</v>
          </cell>
          <cell r="N13757">
            <v>42111</v>
          </cell>
          <cell r="Q13757">
            <v>1</v>
          </cell>
          <cell r="T13757">
            <v>0</v>
          </cell>
          <cell r="U13757">
            <v>0</v>
          </cell>
          <cell r="V13757">
            <v>0</v>
          </cell>
        </row>
        <row r="13758">
          <cell r="D13758" t="str">
            <v>BLUE OCEAN</v>
          </cell>
          <cell r="M13758" t="str">
            <v>﻿Đang hoạt động</v>
          </cell>
          <cell r="N13758">
            <v>42111</v>
          </cell>
          <cell r="Q13758">
            <v>0</v>
          </cell>
          <cell r="T13758">
            <v>0</v>
          </cell>
          <cell r="U13758">
            <v>1</v>
          </cell>
          <cell r="V13758">
            <v>0</v>
          </cell>
        </row>
        <row r="13759">
          <cell r="D13759" t="str">
            <v>BLUE OCEAN</v>
          </cell>
          <cell r="M13759" t="str">
            <v>﻿Đang hoạt động</v>
          </cell>
          <cell r="N13759">
            <v>42111</v>
          </cell>
          <cell r="Q13759">
            <v>0</v>
          </cell>
          <cell r="T13759">
            <v>0</v>
          </cell>
          <cell r="U13759">
            <v>1</v>
          </cell>
          <cell r="V13759">
            <v>0</v>
          </cell>
        </row>
        <row r="13760">
          <cell r="D13760" t="str">
            <v>BLUE OCEAN</v>
          </cell>
          <cell r="M13760" t="str">
            <v>﻿Đang hoạt động</v>
          </cell>
          <cell r="N13760">
            <v>42111</v>
          </cell>
          <cell r="Q13760">
            <v>0</v>
          </cell>
          <cell r="T13760">
            <v>0</v>
          </cell>
          <cell r="U13760">
            <v>0</v>
          </cell>
          <cell r="V13760">
            <v>1</v>
          </cell>
        </row>
        <row r="13761">
          <cell r="D13761" t="str">
            <v>LUCKY CAT</v>
          </cell>
          <cell r="M13761" t="str">
            <v>﻿Đang hoạt động</v>
          </cell>
          <cell r="N13761">
            <v>42115</v>
          </cell>
          <cell r="Q13761">
            <v>1</v>
          </cell>
          <cell r="T13761">
            <v>0</v>
          </cell>
          <cell r="U13761">
            <v>0</v>
          </cell>
          <cell r="V13761">
            <v>0</v>
          </cell>
        </row>
        <row r="13762">
          <cell r="D13762" t="str">
            <v>BLUE OCEAN</v>
          </cell>
          <cell r="M13762" t="str">
            <v>﻿Đang hoạt động</v>
          </cell>
          <cell r="N13762">
            <v>42111</v>
          </cell>
          <cell r="Q13762">
            <v>0</v>
          </cell>
          <cell r="T13762">
            <v>0</v>
          </cell>
          <cell r="U13762">
            <v>0</v>
          </cell>
          <cell r="V13762">
            <v>1</v>
          </cell>
        </row>
        <row r="13763">
          <cell r="D13763" t="str">
            <v>BELIEVE IN FUTURE</v>
          </cell>
          <cell r="M13763" t="str">
            <v>﻿Đang hoạt động</v>
          </cell>
          <cell r="N13763">
            <v>42114</v>
          </cell>
          <cell r="Q13763">
            <v>1</v>
          </cell>
          <cell r="T13763">
            <v>0</v>
          </cell>
          <cell r="U13763">
            <v>0</v>
          </cell>
          <cell r="V13763">
            <v>0</v>
          </cell>
        </row>
        <row r="13764">
          <cell r="D13764" t="str">
            <v>MDRT HCM</v>
          </cell>
          <cell r="M13764" t="str">
            <v>﻿Đang hoạt động</v>
          </cell>
          <cell r="N13764">
            <v>42116</v>
          </cell>
          <cell r="Q13764">
            <v>0</v>
          </cell>
          <cell r="T13764">
            <v>0</v>
          </cell>
          <cell r="U13764">
            <v>1</v>
          </cell>
          <cell r="V13764">
            <v>0</v>
          </cell>
        </row>
        <row r="13765">
          <cell r="D13765" t="str">
            <v>GENCASA TÂN PHÚ</v>
          </cell>
          <cell r="M13765" t="str">
            <v>﻿Đang hoạt động</v>
          </cell>
          <cell r="N13765">
            <v>42156</v>
          </cell>
          <cell r="Q13765">
            <v>0</v>
          </cell>
          <cell r="T13765">
            <v>0</v>
          </cell>
          <cell r="U13765">
            <v>1</v>
          </cell>
          <cell r="V13765">
            <v>0</v>
          </cell>
        </row>
        <row r="13766">
          <cell r="D13766" t="str">
            <v>WHITE HORSE</v>
          </cell>
          <cell r="M13766" t="str">
            <v>﻿Đang hoạt động</v>
          </cell>
          <cell r="N13766">
            <v>42121</v>
          </cell>
          <cell r="Q13766">
            <v>1</v>
          </cell>
          <cell r="T13766">
            <v>0</v>
          </cell>
          <cell r="U13766">
            <v>0</v>
          </cell>
          <cell r="V13766">
            <v>0</v>
          </cell>
        </row>
        <row r="13767">
          <cell r="D13767" t="str">
            <v>MDRT HCM</v>
          </cell>
          <cell r="M13767" t="str">
            <v>﻿Đang hoạt động</v>
          </cell>
          <cell r="N13767">
            <v>42109</v>
          </cell>
          <cell r="Q13767">
            <v>1</v>
          </cell>
          <cell r="T13767">
            <v>0</v>
          </cell>
          <cell r="U13767">
            <v>0</v>
          </cell>
          <cell r="V13767">
            <v>0</v>
          </cell>
        </row>
        <row r="13768">
          <cell r="D13768" t="str">
            <v>BIG HERO</v>
          </cell>
          <cell r="M13768" t="str">
            <v>﻿Đang hoạt động</v>
          </cell>
          <cell r="N13768">
            <v>42487</v>
          </cell>
          <cell r="Q13768">
            <v>1</v>
          </cell>
          <cell r="T13768">
            <v>0</v>
          </cell>
          <cell r="U13768">
            <v>0</v>
          </cell>
          <cell r="V13768">
            <v>0</v>
          </cell>
        </row>
        <row r="13769">
          <cell r="D13769" t="str">
            <v>MEGA</v>
          </cell>
          <cell r="M13769" t="str">
            <v>﻿Đang hoạt động</v>
          </cell>
          <cell r="N13769">
            <v>42109</v>
          </cell>
          <cell r="Q13769">
            <v>0</v>
          </cell>
          <cell r="T13769">
            <v>0</v>
          </cell>
          <cell r="U13769">
            <v>1</v>
          </cell>
          <cell r="V13769">
            <v>0</v>
          </cell>
        </row>
        <row r="13770">
          <cell r="D13770" t="str">
            <v>MDRT HCM</v>
          </cell>
          <cell r="M13770" t="str">
            <v>﻿Đang hoạt động</v>
          </cell>
          <cell r="N13770">
            <v>42109</v>
          </cell>
          <cell r="Q13770">
            <v>1</v>
          </cell>
          <cell r="T13770">
            <v>0</v>
          </cell>
          <cell r="U13770">
            <v>0</v>
          </cell>
          <cell r="V13770">
            <v>0</v>
          </cell>
        </row>
        <row r="13771">
          <cell r="D13771" t="str">
            <v>MDRT HCM</v>
          </cell>
          <cell r="M13771" t="str">
            <v>﻿Đang hoạt động</v>
          </cell>
          <cell r="N13771">
            <v>42116</v>
          </cell>
          <cell r="Q13771">
            <v>0</v>
          </cell>
          <cell r="T13771">
            <v>0</v>
          </cell>
          <cell r="U13771">
            <v>1</v>
          </cell>
          <cell r="V13771">
            <v>0</v>
          </cell>
        </row>
        <row r="13772">
          <cell r="D13772" t="str">
            <v>MDRT HCM</v>
          </cell>
          <cell r="M13772" t="str">
            <v>﻿Đang hoạt động</v>
          </cell>
          <cell r="N13772">
            <v>42137</v>
          </cell>
          <cell r="Q13772">
            <v>1</v>
          </cell>
          <cell r="T13772">
            <v>0</v>
          </cell>
          <cell r="U13772">
            <v>0</v>
          </cell>
          <cell r="V13772">
            <v>0</v>
          </cell>
        </row>
        <row r="13773">
          <cell r="D13773" t="str">
            <v>MDRT HCM</v>
          </cell>
          <cell r="M13773" t="str">
            <v>﻿Đang hoạt động</v>
          </cell>
          <cell r="N13773">
            <v>42116</v>
          </cell>
          <cell r="Q13773">
            <v>1</v>
          </cell>
          <cell r="T13773">
            <v>0</v>
          </cell>
          <cell r="U13773">
            <v>0</v>
          </cell>
          <cell r="V13773">
            <v>0</v>
          </cell>
        </row>
        <row r="13774">
          <cell r="D13774" t="str">
            <v>MDRT HCM</v>
          </cell>
          <cell r="M13774" t="str">
            <v>﻿Đang hoạt động</v>
          </cell>
          <cell r="N13774">
            <v>42109</v>
          </cell>
          <cell r="Q13774">
            <v>1</v>
          </cell>
          <cell r="T13774">
            <v>0</v>
          </cell>
          <cell r="U13774">
            <v>0</v>
          </cell>
          <cell r="V13774">
            <v>0</v>
          </cell>
        </row>
        <row r="13775">
          <cell r="D13775" t="str">
            <v>CUPID</v>
          </cell>
          <cell r="M13775" t="str">
            <v>﻿Đang hoạt động</v>
          </cell>
          <cell r="N13775">
            <v>42115</v>
          </cell>
          <cell r="Q13775">
            <v>1</v>
          </cell>
          <cell r="T13775">
            <v>0</v>
          </cell>
          <cell r="U13775">
            <v>0</v>
          </cell>
          <cell r="V13775">
            <v>0</v>
          </cell>
        </row>
        <row r="13776">
          <cell r="D13776" t="str">
            <v>MDRT HCM</v>
          </cell>
          <cell r="M13776" t="str">
            <v>﻿Đang hoạt động</v>
          </cell>
          <cell r="N13776">
            <v>42109</v>
          </cell>
          <cell r="Q13776">
            <v>1</v>
          </cell>
          <cell r="T13776">
            <v>0</v>
          </cell>
          <cell r="U13776">
            <v>0</v>
          </cell>
          <cell r="V13776">
            <v>0</v>
          </cell>
        </row>
        <row r="13777">
          <cell r="D13777" t="str">
            <v>TCB SOUTH 1</v>
          </cell>
          <cell r="M13777" t="str">
            <v>﻿Đang hoạt động</v>
          </cell>
          <cell r="N13777">
            <v>42109</v>
          </cell>
          <cell r="Q13777">
            <v>0</v>
          </cell>
          <cell r="T13777">
            <v>0</v>
          </cell>
          <cell r="U13777">
            <v>0</v>
          </cell>
          <cell r="V13777">
            <v>0</v>
          </cell>
        </row>
        <row r="13778">
          <cell r="D13778" t="str">
            <v>COT GENCASA</v>
          </cell>
          <cell r="M13778" t="str">
            <v>﻿Đang hoạt động</v>
          </cell>
          <cell r="N13778">
            <v>42115</v>
          </cell>
          <cell r="Q13778">
            <v>1</v>
          </cell>
          <cell r="T13778">
            <v>0</v>
          </cell>
          <cell r="U13778">
            <v>0</v>
          </cell>
          <cell r="V13778">
            <v>0</v>
          </cell>
        </row>
        <row r="13779">
          <cell r="D13779" t="str">
            <v>TCA TEAM</v>
          </cell>
          <cell r="M13779" t="str">
            <v>﻿Đang hoạt động</v>
          </cell>
          <cell r="N13779">
            <v>42172</v>
          </cell>
          <cell r="Q13779">
            <v>0</v>
          </cell>
          <cell r="T13779">
            <v>0</v>
          </cell>
          <cell r="U13779">
            <v>0</v>
          </cell>
          <cell r="V13779">
            <v>0</v>
          </cell>
        </row>
        <row r="13780">
          <cell r="D13780" t="str">
            <v>TCA TEAM</v>
          </cell>
          <cell r="M13780" t="str">
            <v>﻿Đang hoạt động</v>
          </cell>
          <cell r="N13780">
            <v>42172</v>
          </cell>
          <cell r="Q13780">
            <v>0</v>
          </cell>
          <cell r="T13780">
            <v>0</v>
          </cell>
          <cell r="U13780">
            <v>0</v>
          </cell>
          <cell r="V13780">
            <v>0</v>
          </cell>
        </row>
        <row r="13781">
          <cell r="D13781" t="str">
            <v>MEGA</v>
          </cell>
          <cell r="M13781" t="str">
            <v>﻿Đang hoạt động</v>
          </cell>
          <cell r="N13781">
            <v>42110</v>
          </cell>
          <cell r="Q13781">
            <v>1</v>
          </cell>
          <cell r="T13781">
            <v>0</v>
          </cell>
          <cell r="U13781">
            <v>0</v>
          </cell>
          <cell r="V13781">
            <v>0</v>
          </cell>
        </row>
        <row r="13782">
          <cell r="D13782" t="str">
            <v>LUCKY CAT</v>
          </cell>
          <cell r="M13782" t="str">
            <v>﻿Đang hoạt động</v>
          </cell>
          <cell r="N13782">
            <v>42109</v>
          </cell>
          <cell r="Q13782">
            <v>0</v>
          </cell>
          <cell r="T13782">
            <v>0</v>
          </cell>
          <cell r="U13782">
            <v>1</v>
          </cell>
          <cell r="V13782">
            <v>0</v>
          </cell>
        </row>
        <row r="13783">
          <cell r="D13783" t="str">
            <v>COT GENCASA</v>
          </cell>
          <cell r="M13783" t="str">
            <v>﻿Đang hoạt động</v>
          </cell>
          <cell r="N13783">
            <v>42114</v>
          </cell>
          <cell r="Q13783">
            <v>0</v>
          </cell>
          <cell r="T13783">
            <v>0</v>
          </cell>
          <cell r="U13783">
            <v>1</v>
          </cell>
          <cell r="V13783">
            <v>0</v>
          </cell>
        </row>
        <row r="13784">
          <cell r="D13784" t="str">
            <v>COT GENCASA</v>
          </cell>
          <cell r="M13784" t="str">
            <v>﻿Đang hoạt động</v>
          </cell>
          <cell r="N13784">
            <v>42136</v>
          </cell>
          <cell r="Q13784">
            <v>0</v>
          </cell>
          <cell r="T13784">
            <v>0</v>
          </cell>
          <cell r="U13784">
            <v>1</v>
          </cell>
          <cell r="V13784">
            <v>0</v>
          </cell>
        </row>
        <row r="13785">
          <cell r="D13785" t="str">
            <v>MDRT VT</v>
          </cell>
          <cell r="M13785" t="str">
            <v>﻿Đang hoạt động</v>
          </cell>
          <cell r="N13785">
            <v>42110</v>
          </cell>
          <cell r="Q13785">
            <v>0</v>
          </cell>
          <cell r="T13785">
            <v>0</v>
          </cell>
          <cell r="U13785">
            <v>1</v>
          </cell>
          <cell r="V13785">
            <v>0</v>
          </cell>
        </row>
        <row r="13786">
          <cell r="D13786" t="str">
            <v>COT GENCASA</v>
          </cell>
          <cell r="M13786" t="str">
            <v>﻿Đang hoạt động</v>
          </cell>
          <cell r="N13786">
            <v>42170</v>
          </cell>
          <cell r="Q13786">
            <v>0</v>
          </cell>
          <cell r="T13786">
            <v>0</v>
          </cell>
          <cell r="U13786">
            <v>1</v>
          </cell>
          <cell r="V13786">
            <v>0</v>
          </cell>
        </row>
        <row r="13787">
          <cell r="D13787" t="str">
            <v>CẦN THƠ</v>
          </cell>
          <cell r="M13787" t="str">
            <v>﻿Đang hoạt động</v>
          </cell>
          <cell r="N13787">
            <v>42111</v>
          </cell>
          <cell r="Q13787">
            <v>1</v>
          </cell>
          <cell r="T13787">
            <v>0</v>
          </cell>
          <cell r="U13787">
            <v>0</v>
          </cell>
          <cell r="V13787">
            <v>0</v>
          </cell>
        </row>
        <row r="13788">
          <cell r="D13788" t="str">
            <v>CẦN THƠ</v>
          </cell>
          <cell r="M13788" t="str">
            <v>﻿Đang hoạt động</v>
          </cell>
          <cell r="N13788">
            <v>42111</v>
          </cell>
          <cell r="Q13788">
            <v>1</v>
          </cell>
          <cell r="T13788">
            <v>0</v>
          </cell>
          <cell r="U13788">
            <v>0</v>
          </cell>
          <cell r="V13788">
            <v>0</v>
          </cell>
        </row>
        <row r="13789">
          <cell r="D13789" t="str">
            <v>CẦN THƠ</v>
          </cell>
          <cell r="M13789" t="str">
            <v>﻿Đang hoạt động</v>
          </cell>
          <cell r="N13789">
            <v>42111</v>
          </cell>
          <cell r="Q13789">
            <v>1</v>
          </cell>
          <cell r="T13789">
            <v>0</v>
          </cell>
          <cell r="U13789">
            <v>0</v>
          </cell>
          <cell r="V13789">
            <v>0</v>
          </cell>
        </row>
        <row r="13790">
          <cell r="D13790" t="str">
            <v>LONG XUYÊN 1</v>
          </cell>
          <cell r="M13790" t="str">
            <v>﻿Đang hoạt động</v>
          </cell>
          <cell r="N13790">
            <v>42158</v>
          </cell>
          <cell r="Q13790">
            <v>1</v>
          </cell>
          <cell r="T13790">
            <v>0</v>
          </cell>
          <cell r="U13790">
            <v>0</v>
          </cell>
          <cell r="V13790">
            <v>0</v>
          </cell>
        </row>
        <row r="13791">
          <cell r="D13791" t="str">
            <v>CẦN THƠ</v>
          </cell>
          <cell r="M13791" t="str">
            <v>﻿Đang hoạt động</v>
          </cell>
          <cell r="N13791">
            <v>42111</v>
          </cell>
          <cell r="Q13791">
            <v>0</v>
          </cell>
          <cell r="T13791">
            <v>0</v>
          </cell>
          <cell r="U13791">
            <v>1</v>
          </cell>
          <cell r="V13791">
            <v>0</v>
          </cell>
        </row>
        <row r="13792">
          <cell r="D13792" t="str">
            <v>CẦN THƠ</v>
          </cell>
          <cell r="M13792" t="str">
            <v>﻿Đang hoạt động</v>
          </cell>
          <cell r="N13792">
            <v>42111</v>
          </cell>
          <cell r="Q13792">
            <v>1</v>
          </cell>
          <cell r="T13792">
            <v>0</v>
          </cell>
          <cell r="U13792">
            <v>0</v>
          </cell>
          <cell r="V13792">
            <v>0</v>
          </cell>
        </row>
        <row r="13793">
          <cell r="D13793" t="str">
            <v>VĨNH LONG</v>
          </cell>
          <cell r="M13793" t="str">
            <v>﻿Đang hoạt động</v>
          </cell>
          <cell r="N13793">
            <v>42111</v>
          </cell>
          <cell r="Q13793">
            <v>1</v>
          </cell>
          <cell r="T13793">
            <v>0</v>
          </cell>
          <cell r="U13793">
            <v>0</v>
          </cell>
          <cell r="V13793">
            <v>0</v>
          </cell>
        </row>
        <row r="13794">
          <cell r="D13794" t="str">
            <v>CẦN THƠ</v>
          </cell>
          <cell r="M13794" t="str">
            <v>﻿Đang hoạt động</v>
          </cell>
          <cell r="N13794">
            <v>42111</v>
          </cell>
          <cell r="Q13794">
            <v>1</v>
          </cell>
          <cell r="T13794">
            <v>0</v>
          </cell>
          <cell r="U13794">
            <v>0</v>
          </cell>
          <cell r="V13794">
            <v>0</v>
          </cell>
        </row>
        <row r="13795">
          <cell r="D13795" t="str">
            <v>GENCASA BẾN TRE</v>
          </cell>
          <cell r="M13795" t="str">
            <v>﻿Đang hoạt động</v>
          </cell>
          <cell r="N13795">
            <v>42117</v>
          </cell>
          <cell r="Q13795">
            <v>1</v>
          </cell>
          <cell r="T13795">
            <v>0</v>
          </cell>
          <cell r="U13795">
            <v>0</v>
          </cell>
          <cell r="V13795">
            <v>0</v>
          </cell>
        </row>
        <row r="13796">
          <cell r="D13796" t="str">
            <v>GENCASA BẾN TRE</v>
          </cell>
          <cell r="M13796" t="str">
            <v>﻿Đang hoạt động</v>
          </cell>
          <cell r="N13796">
            <v>42117</v>
          </cell>
          <cell r="Q13796">
            <v>1</v>
          </cell>
          <cell r="T13796">
            <v>0</v>
          </cell>
          <cell r="U13796">
            <v>0</v>
          </cell>
          <cell r="V13796">
            <v>0</v>
          </cell>
        </row>
        <row r="13797">
          <cell r="D13797" t="str">
            <v>GENCASA BẾN TRE</v>
          </cell>
          <cell r="M13797" t="str">
            <v>﻿Đang hoạt động</v>
          </cell>
          <cell r="N13797">
            <v>42117</v>
          </cell>
          <cell r="Q13797">
            <v>1</v>
          </cell>
          <cell r="T13797">
            <v>0</v>
          </cell>
          <cell r="U13797">
            <v>0</v>
          </cell>
          <cell r="V13797">
            <v>0</v>
          </cell>
        </row>
        <row r="13798">
          <cell r="D13798" t="str">
            <v>THE STARS 1</v>
          </cell>
          <cell r="M13798" t="str">
            <v>﻿Đang hoạt động</v>
          </cell>
          <cell r="N13798">
            <v>42157</v>
          </cell>
          <cell r="Q13798">
            <v>0</v>
          </cell>
          <cell r="T13798">
            <v>1</v>
          </cell>
          <cell r="U13798">
            <v>0</v>
          </cell>
          <cell r="V13798">
            <v>0</v>
          </cell>
        </row>
        <row r="13799">
          <cell r="D13799" t="str">
            <v>LUCKY CAT</v>
          </cell>
          <cell r="M13799" t="str">
            <v>﻿Đang hoạt động</v>
          </cell>
          <cell r="N13799">
            <v>42116</v>
          </cell>
          <cell r="Q13799">
            <v>0</v>
          </cell>
          <cell r="T13799">
            <v>0</v>
          </cell>
          <cell r="U13799">
            <v>1</v>
          </cell>
          <cell r="V13799">
            <v>0</v>
          </cell>
        </row>
        <row r="13800">
          <cell r="D13800" t="str">
            <v>GENCASA BẾN TRE</v>
          </cell>
          <cell r="M13800" t="str">
            <v>﻿Đang hoạt động</v>
          </cell>
          <cell r="N13800">
            <v>42150</v>
          </cell>
          <cell r="Q13800">
            <v>0</v>
          </cell>
          <cell r="T13800">
            <v>0</v>
          </cell>
          <cell r="U13800">
            <v>1</v>
          </cell>
          <cell r="V13800">
            <v>0</v>
          </cell>
        </row>
        <row r="13801">
          <cell r="D13801" t="str">
            <v>LUCKY CAT</v>
          </cell>
          <cell r="M13801" t="str">
            <v>﻿Đang hoạt động</v>
          </cell>
          <cell r="N13801">
            <v>42116</v>
          </cell>
          <cell r="Q13801">
            <v>1</v>
          </cell>
          <cell r="T13801">
            <v>0</v>
          </cell>
          <cell r="U13801">
            <v>0</v>
          </cell>
          <cell r="V13801">
            <v>0</v>
          </cell>
        </row>
        <row r="13802">
          <cell r="D13802" t="str">
            <v>COT GENCASA</v>
          </cell>
          <cell r="M13802" t="str">
            <v>﻿Đang hoạt động</v>
          </cell>
          <cell r="N13802">
            <v>42138</v>
          </cell>
          <cell r="Q13802">
            <v>1</v>
          </cell>
          <cell r="T13802">
            <v>0</v>
          </cell>
          <cell r="U13802">
            <v>0</v>
          </cell>
          <cell r="V13802">
            <v>0</v>
          </cell>
        </row>
        <row r="13803">
          <cell r="D13803" t="str">
            <v>GENCASA BẾN TRE</v>
          </cell>
          <cell r="M13803" t="str">
            <v>﻿Đang hoạt động</v>
          </cell>
          <cell r="N13803">
            <v>42670</v>
          </cell>
          <cell r="Q13803">
            <v>0</v>
          </cell>
          <cell r="T13803">
            <v>0</v>
          </cell>
          <cell r="U13803">
            <v>1</v>
          </cell>
          <cell r="V13803">
            <v>0</v>
          </cell>
        </row>
        <row r="13804">
          <cell r="D13804" t="str">
            <v>GENCASA BẾN TRE</v>
          </cell>
          <cell r="M13804" t="str">
            <v>﻿Đang hoạt động</v>
          </cell>
          <cell r="N13804">
            <v>42117</v>
          </cell>
          <cell r="Q13804">
            <v>1</v>
          </cell>
          <cell r="T13804">
            <v>0</v>
          </cell>
          <cell r="U13804">
            <v>0</v>
          </cell>
          <cell r="V13804">
            <v>0</v>
          </cell>
        </row>
        <row r="13805">
          <cell r="D13805" t="str">
            <v>GENCASA BẾN TRE</v>
          </cell>
          <cell r="M13805" t="str">
            <v>﻿Đang hoạt động</v>
          </cell>
          <cell r="N13805">
            <v>42117</v>
          </cell>
          <cell r="Q13805">
            <v>1</v>
          </cell>
          <cell r="T13805">
            <v>0</v>
          </cell>
          <cell r="U13805">
            <v>0</v>
          </cell>
          <cell r="V13805">
            <v>0</v>
          </cell>
        </row>
        <row r="13806">
          <cell r="D13806" t="str">
            <v>GENCASA BẾN TRE</v>
          </cell>
          <cell r="M13806" t="str">
            <v>﻿Đang hoạt động</v>
          </cell>
          <cell r="N13806">
            <v>42150</v>
          </cell>
          <cell r="Q13806">
            <v>0</v>
          </cell>
          <cell r="T13806">
            <v>0</v>
          </cell>
          <cell r="U13806">
            <v>1</v>
          </cell>
          <cell r="V13806">
            <v>0</v>
          </cell>
        </row>
        <row r="13807">
          <cell r="D13807" t="str">
            <v>TCA TEAM</v>
          </cell>
          <cell r="M13807" t="str">
            <v>﻿Đang hoạt động</v>
          </cell>
          <cell r="N13807">
            <v>42144</v>
          </cell>
          <cell r="Q13807">
            <v>0</v>
          </cell>
          <cell r="T13807">
            <v>0</v>
          </cell>
          <cell r="U13807">
            <v>0</v>
          </cell>
          <cell r="V13807">
            <v>0</v>
          </cell>
        </row>
        <row r="13808">
          <cell r="D13808" t="str">
            <v>TCA TEAM</v>
          </cell>
          <cell r="M13808" t="str">
            <v>﻿Đang hoạt động</v>
          </cell>
          <cell r="N13808">
            <v>42115</v>
          </cell>
          <cell r="Q13808">
            <v>0</v>
          </cell>
          <cell r="T13808">
            <v>0</v>
          </cell>
          <cell r="U13808">
            <v>0</v>
          </cell>
          <cell r="V13808">
            <v>0</v>
          </cell>
        </row>
        <row r="13809">
          <cell r="D13809" t="str">
            <v>TCA TEAM</v>
          </cell>
          <cell r="M13809" t="str">
            <v>﻿Đang hoạt động</v>
          </cell>
          <cell r="N13809">
            <v>42115</v>
          </cell>
          <cell r="Q13809">
            <v>0</v>
          </cell>
          <cell r="T13809">
            <v>0</v>
          </cell>
          <cell r="U13809">
            <v>0</v>
          </cell>
          <cell r="V13809">
            <v>0</v>
          </cell>
        </row>
        <row r="13810">
          <cell r="D13810" t="str">
            <v>TCA TEAM</v>
          </cell>
          <cell r="M13810" t="str">
            <v>﻿Đang hoạt động</v>
          </cell>
          <cell r="N13810">
            <v>42131</v>
          </cell>
          <cell r="Q13810">
            <v>0</v>
          </cell>
          <cell r="T13810">
            <v>0</v>
          </cell>
          <cell r="U13810">
            <v>0</v>
          </cell>
          <cell r="V13810">
            <v>0</v>
          </cell>
        </row>
        <row r="13811">
          <cell r="D13811" t="str">
            <v>MEGA</v>
          </cell>
          <cell r="M13811" t="str">
            <v>﻿Đã nghỉ việc</v>
          </cell>
          <cell r="N13811">
            <v>42115</v>
          </cell>
          <cell r="Q13811">
            <v>0</v>
          </cell>
          <cell r="T13811">
            <v>0</v>
          </cell>
          <cell r="U13811">
            <v>0</v>
          </cell>
          <cell r="V13811">
            <v>0</v>
          </cell>
        </row>
        <row r="13812">
          <cell r="D13812" t="str">
            <v>COT GENCASA</v>
          </cell>
          <cell r="M13812" t="str">
            <v>﻿Đang hoạt động</v>
          </cell>
          <cell r="N13812">
            <v>42263</v>
          </cell>
          <cell r="Q13812">
            <v>0</v>
          </cell>
          <cell r="T13812">
            <v>0</v>
          </cell>
          <cell r="U13812">
            <v>1</v>
          </cell>
          <cell r="V13812">
            <v>0</v>
          </cell>
        </row>
        <row r="13813">
          <cell r="D13813" t="str">
            <v>MEGA</v>
          </cell>
          <cell r="M13813" t="str">
            <v>﻿Đang hoạt động</v>
          </cell>
          <cell r="N13813">
            <v>42517</v>
          </cell>
          <cell r="Q13813">
            <v>1</v>
          </cell>
          <cell r="T13813">
            <v>0</v>
          </cell>
          <cell r="U13813">
            <v>0</v>
          </cell>
          <cell r="V13813">
            <v>0</v>
          </cell>
        </row>
        <row r="13814">
          <cell r="D13814" t="str">
            <v>CUPID</v>
          </cell>
          <cell r="M13814" t="str">
            <v>﻿Đang hoạt động</v>
          </cell>
          <cell r="N13814">
            <v>42115</v>
          </cell>
          <cell r="Q13814">
            <v>1</v>
          </cell>
          <cell r="T13814">
            <v>0</v>
          </cell>
          <cell r="U13814">
            <v>0</v>
          </cell>
          <cell r="V13814">
            <v>0</v>
          </cell>
        </row>
        <row r="13815">
          <cell r="D13815" t="str">
            <v>SUNFLOWER</v>
          </cell>
          <cell r="M13815" t="str">
            <v>﻿Đang hoạt động</v>
          </cell>
          <cell r="N13815">
            <v>42118</v>
          </cell>
          <cell r="Q13815">
            <v>0</v>
          </cell>
          <cell r="T13815">
            <v>0</v>
          </cell>
          <cell r="U13815">
            <v>0</v>
          </cell>
          <cell r="V13815">
            <v>1</v>
          </cell>
        </row>
        <row r="13816">
          <cell r="D13816" t="str">
            <v>TCB SOUTH 2</v>
          </cell>
          <cell r="M13816" t="str">
            <v>﻿Đang hoạt động</v>
          </cell>
          <cell r="N13816">
            <v>42115</v>
          </cell>
          <cell r="Q13816">
            <v>0</v>
          </cell>
          <cell r="T13816">
            <v>0</v>
          </cell>
          <cell r="U13816">
            <v>0</v>
          </cell>
          <cell r="V13816">
            <v>0</v>
          </cell>
        </row>
        <row r="13817">
          <cell r="D13817" t="str">
            <v>TCB SOUTH 2</v>
          </cell>
          <cell r="M13817" t="str">
            <v>﻿Đang hoạt động</v>
          </cell>
          <cell r="N13817">
            <v>42115</v>
          </cell>
          <cell r="Q13817">
            <v>0</v>
          </cell>
          <cell r="T13817">
            <v>0</v>
          </cell>
          <cell r="U13817">
            <v>0</v>
          </cell>
          <cell r="V13817">
            <v>0</v>
          </cell>
        </row>
        <row r="13818">
          <cell r="D13818" t="str">
            <v>BELIEVE IN FUTURE</v>
          </cell>
          <cell r="M13818" t="str">
            <v>﻿Đang hoạt động</v>
          </cell>
          <cell r="N13818">
            <v>42118</v>
          </cell>
          <cell r="Q13818">
            <v>0</v>
          </cell>
          <cell r="T13818">
            <v>0</v>
          </cell>
          <cell r="U13818">
            <v>0</v>
          </cell>
          <cell r="V13818">
            <v>1</v>
          </cell>
        </row>
        <row r="13819">
          <cell r="M13819" t="str">
            <v>﻿Đang hoạt động</v>
          </cell>
          <cell r="N13819">
            <v>42115</v>
          </cell>
          <cell r="Q13819">
            <v>0</v>
          </cell>
          <cell r="T13819">
            <v>0</v>
          </cell>
          <cell r="U13819">
            <v>0</v>
          </cell>
          <cell r="V13819">
            <v>0</v>
          </cell>
        </row>
        <row r="13820">
          <cell r="D13820" t="str">
            <v>MDRT HCM</v>
          </cell>
          <cell r="M13820" t="str">
            <v>﻿Đang hoạt động</v>
          </cell>
          <cell r="N13820">
            <v>42137</v>
          </cell>
          <cell r="Q13820">
            <v>1</v>
          </cell>
          <cell r="T13820">
            <v>0</v>
          </cell>
          <cell r="U13820">
            <v>0</v>
          </cell>
          <cell r="V13820">
            <v>0</v>
          </cell>
        </row>
        <row r="13821">
          <cell r="D13821" t="str">
            <v>DIAMOND</v>
          </cell>
          <cell r="M13821" t="str">
            <v>﻿Đang hoạt động</v>
          </cell>
          <cell r="N13821">
            <v>42115</v>
          </cell>
          <cell r="Q13821">
            <v>1</v>
          </cell>
          <cell r="T13821">
            <v>0</v>
          </cell>
          <cell r="U13821">
            <v>0</v>
          </cell>
          <cell r="V13821">
            <v>0</v>
          </cell>
        </row>
        <row r="13822">
          <cell r="D13822" t="str">
            <v>G-G</v>
          </cell>
          <cell r="M13822" t="str">
            <v>﻿Đang hoạt động</v>
          </cell>
          <cell r="N13822">
            <v>42115</v>
          </cell>
          <cell r="Q13822">
            <v>1</v>
          </cell>
          <cell r="T13822">
            <v>0</v>
          </cell>
          <cell r="U13822">
            <v>0</v>
          </cell>
          <cell r="V13822">
            <v>0</v>
          </cell>
        </row>
        <row r="13823">
          <cell r="M13823" t="str">
            <v>﻿Đang hoạt động</v>
          </cell>
          <cell r="N13823">
            <v>42116</v>
          </cell>
          <cell r="Q13823">
            <v>0</v>
          </cell>
          <cell r="T13823">
            <v>0</v>
          </cell>
          <cell r="U13823">
            <v>0</v>
          </cell>
          <cell r="V13823">
            <v>0</v>
          </cell>
        </row>
        <row r="13824">
          <cell r="M13824" t="str">
            <v>﻿Đang hoạt động</v>
          </cell>
          <cell r="N13824">
            <v>42116</v>
          </cell>
          <cell r="Q13824">
            <v>0</v>
          </cell>
          <cell r="T13824">
            <v>0</v>
          </cell>
          <cell r="U13824">
            <v>0</v>
          </cell>
          <cell r="V13824">
            <v>0</v>
          </cell>
        </row>
        <row r="13825">
          <cell r="M13825" t="str">
            <v>﻿Đang hoạt động</v>
          </cell>
          <cell r="N13825">
            <v>42116</v>
          </cell>
          <cell r="Q13825">
            <v>0</v>
          </cell>
          <cell r="T13825">
            <v>0</v>
          </cell>
          <cell r="U13825">
            <v>0</v>
          </cell>
          <cell r="V13825">
            <v>0</v>
          </cell>
        </row>
        <row r="13826">
          <cell r="M13826" t="str">
            <v>﻿Đang hoạt động</v>
          </cell>
          <cell r="N13826">
            <v>42116</v>
          </cell>
          <cell r="Q13826">
            <v>0</v>
          </cell>
          <cell r="T13826">
            <v>0</v>
          </cell>
          <cell r="U13826">
            <v>0</v>
          </cell>
          <cell r="V13826">
            <v>0</v>
          </cell>
        </row>
        <row r="13827">
          <cell r="M13827" t="str">
            <v>﻿Đang hoạt động</v>
          </cell>
          <cell r="N13827">
            <v>42116</v>
          </cell>
          <cell r="Q13827">
            <v>0</v>
          </cell>
          <cell r="T13827">
            <v>0</v>
          </cell>
          <cell r="U13827">
            <v>0</v>
          </cell>
          <cell r="V13827">
            <v>0</v>
          </cell>
        </row>
        <row r="13828">
          <cell r="M13828" t="str">
            <v>﻿Đang hoạt động</v>
          </cell>
          <cell r="N13828">
            <v>42116</v>
          </cell>
          <cell r="Q13828">
            <v>0</v>
          </cell>
          <cell r="T13828">
            <v>0</v>
          </cell>
          <cell r="U13828">
            <v>0</v>
          </cell>
          <cell r="V13828">
            <v>0</v>
          </cell>
        </row>
        <row r="13829">
          <cell r="M13829" t="str">
            <v>﻿Đang hoạt động</v>
          </cell>
          <cell r="N13829">
            <v>42116</v>
          </cell>
          <cell r="Q13829">
            <v>0</v>
          </cell>
          <cell r="T13829">
            <v>0</v>
          </cell>
          <cell r="U13829">
            <v>0</v>
          </cell>
          <cell r="V13829">
            <v>0</v>
          </cell>
        </row>
        <row r="13830">
          <cell r="M13830" t="str">
            <v>﻿Đang hoạt động</v>
          </cell>
          <cell r="N13830">
            <v>42165</v>
          </cell>
          <cell r="Q13830">
            <v>0</v>
          </cell>
          <cell r="T13830">
            <v>0</v>
          </cell>
          <cell r="U13830">
            <v>0</v>
          </cell>
          <cell r="V13830">
            <v>0</v>
          </cell>
        </row>
        <row r="13831">
          <cell r="M13831" t="str">
            <v>﻿Đang hoạt động</v>
          </cell>
          <cell r="N13831">
            <v>42116</v>
          </cell>
          <cell r="Q13831">
            <v>0</v>
          </cell>
          <cell r="T13831">
            <v>0</v>
          </cell>
          <cell r="U13831">
            <v>0</v>
          </cell>
          <cell r="V13831">
            <v>0</v>
          </cell>
        </row>
        <row r="13832">
          <cell r="M13832" t="str">
            <v>﻿Đang hoạt động</v>
          </cell>
          <cell r="N13832">
            <v>42116</v>
          </cell>
          <cell r="Q13832">
            <v>0</v>
          </cell>
          <cell r="T13832">
            <v>0</v>
          </cell>
          <cell r="U13832">
            <v>0</v>
          </cell>
          <cell r="V13832">
            <v>0</v>
          </cell>
        </row>
        <row r="13833">
          <cell r="M13833" t="str">
            <v>﻿Đang hoạt động</v>
          </cell>
          <cell r="N13833">
            <v>42165</v>
          </cell>
          <cell r="Q13833">
            <v>0</v>
          </cell>
          <cell r="T13833">
            <v>0</v>
          </cell>
          <cell r="U13833">
            <v>0</v>
          </cell>
          <cell r="V13833">
            <v>0</v>
          </cell>
        </row>
        <row r="13834">
          <cell r="M13834" t="str">
            <v>﻿Đang hoạt động</v>
          </cell>
          <cell r="N13834">
            <v>42116</v>
          </cell>
          <cell r="Q13834">
            <v>0</v>
          </cell>
          <cell r="T13834">
            <v>0</v>
          </cell>
          <cell r="U13834">
            <v>0</v>
          </cell>
          <cell r="V13834">
            <v>0</v>
          </cell>
        </row>
        <row r="13835">
          <cell r="M13835" t="str">
            <v>﻿Đang hoạt động</v>
          </cell>
          <cell r="N13835">
            <v>42116</v>
          </cell>
          <cell r="Q13835">
            <v>0</v>
          </cell>
          <cell r="T13835">
            <v>0</v>
          </cell>
          <cell r="U13835">
            <v>0</v>
          </cell>
          <cell r="V13835">
            <v>0</v>
          </cell>
        </row>
        <row r="13836">
          <cell r="M13836" t="str">
            <v>﻿Đang hoạt động</v>
          </cell>
          <cell r="N13836">
            <v>42116</v>
          </cell>
          <cell r="Q13836">
            <v>0</v>
          </cell>
          <cell r="T13836">
            <v>0</v>
          </cell>
          <cell r="U13836">
            <v>0</v>
          </cell>
          <cell r="V13836">
            <v>0</v>
          </cell>
        </row>
        <row r="13837">
          <cell r="M13837" t="str">
            <v>﻿Đang hoạt động</v>
          </cell>
          <cell r="N13837">
            <v>42116</v>
          </cell>
          <cell r="Q13837">
            <v>0</v>
          </cell>
          <cell r="T13837">
            <v>0</v>
          </cell>
          <cell r="U13837">
            <v>0</v>
          </cell>
          <cell r="V13837">
            <v>0</v>
          </cell>
        </row>
        <row r="13838">
          <cell r="M13838" t="str">
            <v>﻿Đang hoạt động</v>
          </cell>
          <cell r="N13838">
            <v>42116</v>
          </cell>
          <cell r="Q13838">
            <v>0</v>
          </cell>
          <cell r="T13838">
            <v>0</v>
          </cell>
          <cell r="U13838">
            <v>0</v>
          </cell>
          <cell r="V13838">
            <v>0</v>
          </cell>
        </row>
        <row r="13839">
          <cell r="M13839" t="str">
            <v>﻿Đang hoạt động</v>
          </cell>
          <cell r="N13839">
            <v>42116</v>
          </cell>
          <cell r="Q13839">
            <v>0</v>
          </cell>
          <cell r="T13839">
            <v>0</v>
          </cell>
          <cell r="U13839">
            <v>0</v>
          </cell>
          <cell r="V13839">
            <v>0</v>
          </cell>
        </row>
        <row r="13840">
          <cell r="M13840" t="str">
            <v>﻿Đang hoạt động</v>
          </cell>
          <cell r="N13840">
            <v>42116</v>
          </cell>
          <cell r="Q13840">
            <v>0</v>
          </cell>
          <cell r="T13840">
            <v>0</v>
          </cell>
          <cell r="U13840">
            <v>0</v>
          </cell>
          <cell r="V13840">
            <v>0</v>
          </cell>
        </row>
        <row r="13841">
          <cell r="M13841" t="str">
            <v>﻿Đang hoạt động</v>
          </cell>
          <cell r="N13841">
            <v>42116</v>
          </cell>
          <cell r="Q13841">
            <v>0</v>
          </cell>
          <cell r="T13841">
            <v>0</v>
          </cell>
          <cell r="U13841">
            <v>0</v>
          </cell>
          <cell r="V13841">
            <v>0</v>
          </cell>
        </row>
        <row r="13842">
          <cell r="M13842" t="str">
            <v>﻿Đang hoạt động</v>
          </cell>
          <cell r="N13842">
            <v>42116</v>
          </cell>
          <cell r="Q13842">
            <v>0</v>
          </cell>
          <cell r="T13842">
            <v>0</v>
          </cell>
          <cell r="U13842">
            <v>0</v>
          </cell>
          <cell r="V13842">
            <v>0</v>
          </cell>
        </row>
        <row r="13843">
          <cell r="M13843" t="str">
            <v>﻿Đang hoạt động</v>
          </cell>
          <cell r="N13843">
            <v>42116</v>
          </cell>
          <cell r="Q13843">
            <v>0</v>
          </cell>
          <cell r="T13843">
            <v>0</v>
          </cell>
          <cell r="U13843">
            <v>0</v>
          </cell>
          <cell r="V13843">
            <v>0</v>
          </cell>
        </row>
        <row r="13844">
          <cell r="M13844" t="str">
            <v>﻿Đang hoạt động</v>
          </cell>
          <cell r="N13844">
            <v>42115</v>
          </cell>
          <cell r="Q13844">
            <v>0</v>
          </cell>
          <cell r="T13844">
            <v>0</v>
          </cell>
          <cell r="U13844">
            <v>0</v>
          </cell>
          <cell r="V13844">
            <v>0</v>
          </cell>
        </row>
        <row r="13845">
          <cell r="M13845" t="str">
            <v>﻿Đang hoạt động</v>
          </cell>
          <cell r="N13845">
            <v>42116</v>
          </cell>
          <cell r="Q13845">
            <v>0</v>
          </cell>
          <cell r="T13845">
            <v>0</v>
          </cell>
          <cell r="U13845">
            <v>0</v>
          </cell>
          <cell r="V13845">
            <v>0</v>
          </cell>
        </row>
        <row r="13846">
          <cell r="M13846" t="str">
            <v>﻿Đang hoạt động</v>
          </cell>
          <cell r="N13846">
            <v>42115</v>
          </cell>
          <cell r="Q13846">
            <v>0</v>
          </cell>
          <cell r="T13846">
            <v>0</v>
          </cell>
          <cell r="U13846">
            <v>0</v>
          </cell>
          <cell r="V13846">
            <v>0</v>
          </cell>
        </row>
        <row r="13847">
          <cell r="M13847" t="str">
            <v>﻿Đang hoạt động</v>
          </cell>
          <cell r="N13847">
            <v>42116</v>
          </cell>
          <cell r="Q13847">
            <v>0</v>
          </cell>
          <cell r="T13847">
            <v>0</v>
          </cell>
          <cell r="U13847">
            <v>0</v>
          </cell>
          <cell r="V13847">
            <v>0</v>
          </cell>
        </row>
        <row r="13848">
          <cell r="M13848" t="str">
            <v>﻿Đang hoạt động</v>
          </cell>
          <cell r="N13848">
            <v>42116</v>
          </cell>
          <cell r="Q13848">
            <v>0</v>
          </cell>
          <cell r="T13848">
            <v>0</v>
          </cell>
          <cell r="U13848">
            <v>0</v>
          </cell>
          <cell r="V13848">
            <v>0</v>
          </cell>
        </row>
        <row r="13849">
          <cell r="M13849" t="str">
            <v>﻿Đang hoạt động</v>
          </cell>
          <cell r="N13849">
            <v>42115</v>
          </cell>
          <cell r="Q13849">
            <v>0</v>
          </cell>
          <cell r="T13849">
            <v>0</v>
          </cell>
          <cell r="U13849">
            <v>0</v>
          </cell>
          <cell r="V13849">
            <v>0</v>
          </cell>
        </row>
        <row r="13850">
          <cell r="M13850" t="str">
            <v>﻿Đang hoạt động</v>
          </cell>
          <cell r="N13850">
            <v>42116</v>
          </cell>
          <cell r="Q13850">
            <v>0</v>
          </cell>
          <cell r="T13850">
            <v>0</v>
          </cell>
          <cell r="U13850">
            <v>0</v>
          </cell>
          <cell r="V13850">
            <v>0</v>
          </cell>
        </row>
        <row r="13851">
          <cell r="M13851" t="str">
            <v>﻿Đang hoạt động</v>
          </cell>
          <cell r="N13851">
            <v>42115</v>
          </cell>
          <cell r="Q13851">
            <v>0</v>
          </cell>
          <cell r="T13851">
            <v>0</v>
          </cell>
          <cell r="U13851">
            <v>0</v>
          </cell>
          <cell r="V13851">
            <v>0</v>
          </cell>
        </row>
        <row r="13852">
          <cell r="M13852" t="str">
            <v>﻿Đang hoạt động</v>
          </cell>
          <cell r="N13852">
            <v>42116</v>
          </cell>
          <cell r="Q13852">
            <v>0</v>
          </cell>
          <cell r="T13852">
            <v>0</v>
          </cell>
          <cell r="U13852">
            <v>0</v>
          </cell>
          <cell r="V13852">
            <v>0</v>
          </cell>
        </row>
        <row r="13853">
          <cell r="M13853" t="str">
            <v>﻿Đang hoạt động</v>
          </cell>
          <cell r="N13853">
            <v>42115</v>
          </cell>
          <cell r="Q13853">
            <v>0</v>
          </cell>
          <cell r="T13853">
            <v>0</v>
          </cell>
          <cell r="U13853">
            <v>0</v>
          </cell>
          <cell r="V13853">
            <v>0</v>
          </cell>
        </row>
        <row r="13854">
          <cell r="M13854" t="str">
            <v>﻿Đang hoạt động</v>
          </cell>
          <cell r="N13854">
            <v>42115</v>
          </cell>
          <cell r="Q13854">
            <v>0</v>
          </cell>
          <cell r="T13854">
            <v>0</v>
          </cell>
          <cell r="U13854">
            <v>0</v>
          </cell>
          <cell r="V13854">
            <v>0</v>
          </cell>
        </row>
        <row r="13855">
          <cell r="M13855" t="str">
            <v>﻿Đang hoạt động</v>
          </cell>
          <cell r="N13855">
            <v>42115</v>
          </cell>
          <cell r="Q13855">
            <v>0</v>
          </cell>
          <cell r="T13855">
            <v>0</v>
          </cell>
          <cell r="U13855">
            <v>0</v>
          </cell>
          <cell r="V13855">
            <v>0</v>
          </cell>
        </row>
        <row r="13856">
          <cell r="M13856" t="str">
            <v>﻿Đang hoạt động</v>
          </cell>
          <cell r="N13856">
            <v>42115</v>
          </cell>
          <cell r="Q13856">
            <v>0</v>
          </cell>
          <cell r="T13856">
            <v>0</v>
          </cell>
          <cell r="U13856">
            <v>0</v>
          </cell>
          <cell r="V13856">
            <v>0</v>
          </cell>
        </row>
        <row r="13857">
          <cell r="M13857" t="str">
            <v>﻿Đang hoạt động</v>
          </cell>
          <cell r="N13857">
            <v>42115</v>
          </cell>
          <cell r="Q13857">
            <v>0</v>
          </cell>
          <cell r="T13857">
            <v>0</v>
          </cell>
          <cell r="U13857">
            <v>0</v>
          </cell>
          <cell r="V13857">
            <v>0</v>
          </cell>
        </row>
        <row r="13858">
          <cell r="D13858" t="str">
            <v>TCA TEAM</v>
          </cell>
          <cell r="M13858" t="str">
            <v>﻿Đang hoạt động</v>
          </cell>
          <cell r="N13858">
            <v>42128</v>
          </cell>
          <cell r="Q13858">
            <v>0</v>
          </cell>
          <cell r="T13858">
            <v>0</v>
          </cell>
          <cell r="U13858">
            <v>0</v>
          </cell>
          <cell r="V13858">
            <v>0</v>
          </cell>
        </row>
        <row r="13859">
          <cell r="D13859" t="str">
            <v>TCA TEAM</v>
          </cell>
          <cell r="M13859" t="str">
            <v>﻿Đang hoạt động</v>
          </cell>
          <cell r="N13859">
            <v>42128</v>
          </cell>
          <cell r="Q13859">
            <v>0</v>
          </cell>
          <cell r="T13859">
            <v>0</v>
          </cell>
          <cell r="U13859">
            <v>0</v>
          </cell>
          <cell r="V13859">
            <v>0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e Leader"/>
      <sheetName val="Sheet1"/>
    </sheetNames>
    <sheetDataSet>
      <sheetData sheetId="0"/>
      <sheetData sheetId="1">
        <row r="2">
          <cell r="B2" t="str">
            <v>REPORTINGCD</v>
          </cell>
          <cell r="C2" t="str">
            <v>Team Name</v>
          </cell>
        </row>
        <row r="3">
          <cell r="B3" t="str">
            <v>AG011897</v>
          </cell>
          <cell r="C3" t="str">
            <v>GENCASA LONG BIÊN</v>
          </cell>
        </row>
        <row r="4">
          <cell r="B4" t="str">
            <v>AG017975</v>
          </cell>
          <cell r="C4" t="str">
            <v>GENCASA YÊN BÁI</v>
          </cell>
        </row>
        <row r="5">
          <cell r="B5" t="str">
            <v>AG021393</v>
          </cell>
          <cell r="C5" t="str">
            <v>GENCASA LONG BIÊN</v>
          </cell>
        </row>
        <row r="6">
          <cell r="B6" t="str">
            <v>AG015427</v>
          </cell>
          <cell r="C6" t="str">
            <v>GENCASA YÊN BÁI</v>
          </cell>
        </row>
        <row r="7">
          <cell r="B7" t="str">
            <v>AG020958</v>
          </cell>
          <cell r="C7" t="str">
            <v>GENCASA YÊN BÁI</v>
          </cell>
        </row>
        <row r="8">
          <cell r="B8" t="str">
            <v>AG019545</v>
          </cell>
          <cell r="C8" t="str">
            <v>GENCASA HÀ ĐÔNG</v>
          </cell>
        </row>
        <row r="9">
          <cell r="B9" t="str">
            <v>AG004172</v>
          </cell>
          <cell r="C9" t="str">
            <v>ELITE</v>
          </cell>
        </row>
        <row r="10">
          <cell r="B10" t="str">
            <v>AG021408</v>
          </cell>
          <cell r="C10" t="str">
            <v>GENCASA NAM ĐỊNH</v>
          </cell>
        </row>
        <row r="11">
          <cell r="B11" t="str">
            <v>AG011259</v>
          </cell>
          <cell r="C11" t="str">
            <v>GENCASA HƯNG YÊN</v>
          </cell>
        </row>
        <row r="12">
          <cell r="B12" t="str">
            <v>AG015776</v>
          </cell>
          <cell r="C12" t="str">
            <v>LONG XUYÊN 1</v>
          </cell>
        </row>
        <row r="13">
          <cell r="B13" t="str">
            <v>AG017818</v>
          </cell>
          <cell r="C13" t="str">
            <v>LONG XUYÊN</v>
          </cell>
        </row>
        <row r="14">
          <cell r="B14" t="str">
            <v>AG017883</v>
          </cell>
          <cell r="C14" t="str">
            <v>LONG XUYÊN 1</v>
          </cell>
        </row>
        <row r="15">
          <cell r="B15" t="str">
            <v>AG017830</v>
          </cell>
          <cell r="C15" t="str">
            <v>LONG XUYÊN</v>
          </cell>
        </row>
        <row r="16">
          <cell r="B16" t="str">
            <v>AG019062</v>
          </cell>
          <cell r="C16" t="str">
            <v>LONG XUYÊN</v>
          </cell>
        </row>
        <row r="17">
          <cell r="B17" t="str">
            <v>AG019127</v>
          </cell>
          <cell r="C17" t="str">
            <v>GREEN DRAGON</v>
          </cell>
        </row>
        <row r="18">
          <cell r="B18" t="str">
            <v>AG013689</v>
          </cell>
          <cell r="C18" t="str">
            <v>GENCASA NAM ĐỊNH</v>
          </cell>
        </row>
        <row r="19">
          <cell r="B19" t="str">
            <v>AG021450</v>
          </cell>
          <cell r="C19" t="str">
            <v>GENCASA ĐÀ NẴNG 1</v>
          </cell>
        </row>
        <row r="20">
          <cell r="B20" t="str">
            <v>AG011349</v>
          </cell>
          <cell r="C20" t="str">
            <v>DANANG1</v>
          </cell>
        </row>
        <row r="21">
          <cell r="B21" t="str">
            <v>AG009555</v>
          </cell>
          <cell r="C21" t="str">
            <v>GENCASA ĐÀ NẴNG 1</v>
          </cell>
        </row>
        <row r="22">
          <cell r="B22" t="str">
            <v>AG017312</v>
          </cell>
          <cell r="C22" t="str">
            <v>DANANG1</v>
          </cell>
        </row>
        <row r="23">
          <cell r="B23" t="str">
            <v>AG018466</v>
          </cell>
          <cell r="C23" t="str">
            <v>DANANG1</v>
          </cell>
        </row>
        <row r="24">
          <cell r="B24" t="str">
            <v>AG020586</v>
          </cell>
          <cell r="C24" t="str">
            <v>DANANG1</v>
          </cell>
        </row>
        <row r="25">
          <cell r="B25" t="str">
            <v>AG005208</v>
          </cell>
          <cell r="C25" t="str">
            <v>THE KEY</v>
          </cell>
        </row>
        <row r="26">
          <cell r="B26" t="str">
            <v>AG009557</v>
          </cell>
          <cell r="C26" t="str">
            <v>GENCASA ĐÀ NẴNG 1</v>
          </cell>
        </row>
        <row r="27">
          <cell r="B27" t="str">
            <v>AG021179</v>
          </cell>
          <cell r="C27" t="str">
            <v>GENCASA ĐÀ NẴNG 1</v>
          </cell>
        </row>
        <row r="28">
          <cell r="B28" t="str">
            <v>AG020813</v>
          </cell>
          <cell r="C28" t="str">
            <v>TÂY NINH</v>
          </cell>
        </row>
        <row r="29">
          <cell r="B29" t="str">
            <v>AG017634</v>
          </cell>
          <cell r="C29" t="str">
            <v>TÂY NINH</v>
          </cell>
        </row>
        <row r="30">
          <cell r="B30" t="str">
            <v>AG021394</v>
          </cell>
          <cell r="C30" t="str">
            <v>GENCASA YÊN BÁI</v>
          </cell>
        </row>
        <row r="31">
          <cell r="B31" t="str">
            <v>AG021566</v>
          </cell>
          <cell r="C31" t="str">
            <v>QUẢNG TRỊ</v>
          </cell>
        </row>
        <row r="32">
          <cell r="B32" t="str">
            <v>AG021567</v>
          </cell>
          <cell r="C32" t="str">
            <v>QUẢNG TRỊ</v>
          </cell>
        </row>
        <row r="33">
          <cell r="B33" t="str">
            <v>AG021498</v>
          </cell>
          <cell r="C33" t="str">
            <v>QUẢNG TRỊ</v>
          </cell>
        </row>
        <row r="34">
          <cell r="B34" t="str">
            <v>AG021486</v>
          </cell>
          <cell r="C34" t="str">
            <v>QUẢNG TRỊ</v>
          </cell>
        </row>
        <row r="35">
          <cell r="B35" t="str">
            <v>AG021512</v>
          </cell>
          <cell r="C35" t="str">
            <v>QUẢNG TRỊ</v>
          </cell>
        </row>
        <row r="36">
          <cell r="B36" t="str">
            <v>AG021568</v>
          </cell>
          <cell r="C36" t="str">
            <v>HUẾ 2</v>
          </cell>
        </row>
        <row r="37">
          <cell r="B37" t="str">
            <v>AG009717</v>
          </cell>
          <cell r="C37" t="str">
            <v>SUNFLOWER</v>
          </cell>
        </row>
        <row r="38">
          <cell r="B38" t="str">
            <v>AG009069</v>
          </cell>
          <cell r="C38" t="str">
            <v>F.B.I</v>
          </cell>
        </row>
        <row r="39">
          <cell r="B39" t="str">
            <v>AG015409</v>
          </cell>
          <cell r="C39" t="str">
            <v>GENCASA HÀ ĐÔNG</v>
          </cell>
        </row>
        <row r="40">
          <cell r="B40" t="str">
            <v>AG015165</v>
          </cell>
          <cell r="C40" t="str">
            <v>GENCASA HÀ ĐÔNG</v>
          </cell>
        </row>
        <row r="41">
          <cell r="B41" t="str">
            <v>AG008957</v>
          </cell>
          <cell r="C41" t="str">
            <v>THE CAPITAL</v>
          </cell>
        </row>
        <row r="42">
          <cell r="B42" t="str">
            <v>AG020879</v>
          </cell>
          <cell r="C42" t="str">
            <v>GENCASA HUẾ 1</v>
          </cell>
        </row>
        <row r="43">
          <cell r="B43" t="str">
            <v>AG020101</v>
          </cell>
          <cell r="C43" t="str">
            <v>GENCASA BẾN TRE</v>
          </cell>
        </row>
        <row r="44">
          <cell r="B44" t="str">
            <v>AG007815</v>
          </cell>
          <cell r="C44" t="str">
            <v>THE SKY</v>
          </cell>
        </row>
        <row r="45">
          <cell r="B45" t="str">
            <v>AG021096</v>
          </cell>
          <cell r="C45" t="str">
            <v>REDBULL</v>
          </cell>
        </row>
        <row r="46">
          <cell r="B46" t="str">
            <v>AG021571</v>
          </cell>
          <cell r="C46" t="str">
            <v>THE SKY</v>
          </cell>
        </row>
        <row r="47">
          <cell r="B47" t="str">
            <v>AG021572</v>
          </cell>
          <cell r="C47" t="str">
            <v>THE SKY</v>
          </cell>
        </row>
        <row r="48">
          <cell r="B48" t="str">
            <v>AG017311</v>
          </cell>
          <cell r="C48" t="str">
            <v>THE SKY</v>
          </cell>
        </row>
        <row r="49">
          <cell r="B49" t="str">
            <v>AG021601</v>
          </cell>
          <cell r="C49" t="str">
            <v>GENCASA THÁI NGUYÊN</v>
          </cell>
        </row>
        <row r="50">
          <cell r="B50" t="str">
            <v>AG012403</v>
          </cell>
          <cell r="C50" t="str">
            <v>GENCASA THÁI NGUYÊN</v>
          </cell>
        </row>
        <row r="51">
          <cell r="B51" t="str">
            <v>AG018160</v>
          </cell>
          <cell r="C51" t="str">
            <v>THE SKY</v>
          </cell>
        </row>
        <row r="52">
          <cell r="B52" t="str">
            <v>AG018523</v>
          </cell>
          <cell r="C52" t="str">
            <v>THE SKY</v>
          </cell>
        </row>
        <row r="53">
          <cell r="B53" t="str">
            <v>AG018066</v>
          </cell>
          <cell r="C53" t="str">
            <v>GENCASA YÊN BÁI</v>
          </cell>
        </row>
        <row r="54">
          <cell r="B54" t="str">
            <v>AG018823</v>
          </cell>
          <cell r="C54" t="str">
            <v>GENCASA NAM ĐỊNH</v>
          </cell>
        </row>
        <row r="55">
          <cell r="B55" t="str">
            <v>AG012413</v>
          </cell>
          <cell r="C55" t="str">
            <v>GENCASA THÁI NGUYÊN</v>
          </cell>
        </row>
        <row r="56">
          <cell r="B56" t="str">
            <v>AG018642</v>
          </cell>
          <cell r="C56" t="str">
            <v>GENCASA THÁI NGUYÊN</v>
          </cell>
        </row>
        <row r="57">
          <cell r="B57" t="str">
            <v>AG019983</v>
          </cell>
          <cell r="C57" t="str">
            <v>GENCASA THÁI NGUYÊN</v>
          </cell>
        </row>
        <row r="58">
          <cell r="B58" t="str">
            <v>AG015717</v>
          </cell>
          <cell r="C58" t="str">
            <v>SPRING</v>
          </cell>
        </row>
        <row r="59">
          <cell r="B59" t="str">
            <v>AG018947</v>
          </cell>
          <cell r="C59" t="str">
            <v>GENCASA TUYÊN QUANG</v>
          </cell>
        </row>
        <row r="60">
          <cell r="B60" t="str">
            <v>AG012423</v>
          </cell>
          <cell r="C60" t="str">
            <v>GENCASA HUẾ 1</v>
          </cell>
        </row>
        <row r="61">
          <cell r="B61" t="str">
            <v>AG021630</v>
          </cell>
          <cell r="C61" t="str">
            <v>GENCASA NGHỆ AN</v>
          </cell>
        </row>
        <row r="62">
          <cell r="B62" t="str">
            <v>AG013153</v>
          </cell>
          <cell r="C62" t="str">
            <v>THE STARS 2</v>
          </cell>
        </row>
        <row r="63">
          <cell r="B63" t="str">
            <v>AG016316</v>
          </cell>
          <cell r="C63" t="str">
            <v>GENCASA HUẾ 1</v>
          </cell>
        </row>
        <row r="64">
          <cell r="B64" t="str">
            <v>AG012526</v>
          </cell>
          <cell r="C64" t="str">
            <v>GENCASA HUẾ 1</v>
          </cell>
        </row>
        <row r="65">
          <cell r="B65" t="str">
            <v>AG020908</v>
          </cell>
          <cell r="C65" t="str">
            <v>GENCASA HUẾ 1</v>
          </cell>
        </row>
        <row r="66">
          <cell r="B66" t="str">
            <v>AG003927</v>
          </cell>
          <cell r="C66" t="str">
            <v>THE STARS 2</v>
          </cell>
        </row>
        <row r="67">
          <cell r="B67" t="str">
            <v>AG005447</v>
          </cell>
          <cell r="C67" t="str">
            <v>BLUE OCEAN</v>
          </cell>
        </row>
        <row r="68">
          <cell r="B68" t="str">
            <v>AG015777</v>
          </cell>
          <cell r="C68" t="str">
            <v>GENCASA THANH HÓA</v>
          </cell>
        </row>
        <row r="69">
          <cell r="B69" t="str">
            <v>AG009298</v>
          </cell>
          <cell r="C69" t="str">
            <v>GENCASA YÊN BÁI</v>
          </cell>
        </row>
        <row r="70">
          <cell r="B70" t="str">
            <v>AG016915</v>
          </cell>
          <cell r="C70" t="str">
            <v>GENCASA THANH HÓA</v>
          </cell>
        </row>
        <row r="71">
          <cell r="B71" t="str">
            <v>AG009188</v>
          </cell>
          <cell r="C71" t="str">
            <v>GENCASA YÊN BÁI</v>
          </cell>
        </row>
        <row r="72">
          <cell r="B72" t="str">
            <v>AG020613</v>
          </cell>
          <cell r="C72" t="str">
            <v>GENCASA THANH HÓA</v>
          </cell>
        </row>
        <row r="73">
          <cell r="B73" t="str">
            <v>AG015406</v>
          </cell>
          <cell r="C73" t="str">
            <v>GENCASA YÊN BÁI</v>
          </cell>
        </row>
        <row r="74">
          <cell r="B74" t="str">
            <v>AG021695</v>
          </cell>
          <cell r="C74" t="str">
            <v>GENCASA HUẾ 1</v>
          </cell>
        </row>
        <row r="75">
          <cell r="B75" t="str">
            <v>AG015423</v>
          </cell>
          <cell r="C75" t="str">
            <v>GENCASA YÊN BÁI</v>
          </cell>
        </row>
        <row r="76">
          <cell r="B76" t="str">
            <v>AG015463</v>
          </cell>
          <cell r="C76" t="str">
            <v>GENCASA YÊN BÁI</v>
          </cell>
        </row>
        <row r="77">
          <cell r="B77" t="str">
            <v>AG014500</v>
          </cell>
          <cell r="C77" t="str">
            <v>GENCASA NGHỆ AN</v>
          </cell>
        </row>
        <row r="78">
          <cell r="B78" t="str">
            <v>AG014495</v>
          </cell>
          <cell r="C78" t="str">
            <v>GENCASA NGHỆ AN</v>
          </cell>
        </row>
        <row r="79">
          <cell r="B79" t="str">
            <v>AG018880</v>
          </cell>
          <cell r="C79" t="str">
            <v>GENCASA NGHỆ AN</v>
          </cell>
        </row>
        <row r="80">
          <cell r="B80" t="str">
            <v>AG020952</v>
          </cell>
          <cell r="C80" t="str">
            <v>GENCASA YÊN BÁI</v>
          </cell>
        </row>
        <row r="81">
          <cell r="B81" t="str">
            <v>AG021379</v>
          </cell>
          <cell r="C81" t="str">
            <v>GENCASA NGHỆ AN</v>
          </cell>
        </row>
        <row r="82">
          <cell r="B82" t="str">
            <v>AG017974</v>
          </cell>
          <cell r="C82" t="str">
            <v>GENCASA YÊN BÁI</v>
          </cell>
        </row>
        <row r="83">
          <cell r="B83" t="str">
            <v>AG013891</v>
          </cell>
          <cell r="C83" t="str">
            <v>GENCASA NGHỆ AN</v>
          </cell>
        </row>
        <row r="84">
          <cell r="B84" t="str">
            <v>AG013876</v>
          </cell>
          <cell r="C84" t="str">
            <v>GENCASA NGHỆ AN</v>
          </cell>
        </row>
        <row r="85">
          <cell r="B85" t="str">
            <v>AG017002</v>
          </cell>
          <cell r="C85" t="str">
            <v>GENCASA NAM ĐỊNH</v>
          </cell>
        </row>
        <row r="86">
          <cell r="B86" t="str">
            <v>AG020800</v>
          </cell>
          <cell r="C86" t="str">
            <v>GENCASA NGHỆ AN</v>
          </cell>
        </row>
        <row r="87">
          <cell r="B87" t="str">
            <v>AG013672</v>
          </cell>
          <cell r="C87" t="str">
            <v>GENCASA NAM ĐỊNH</v>
          </cell>
        </row>
        <row r="88">
          <cell r="B88" t="str">
            <v>AG016326</v>
          </cell>
          <cell r="C88" t="str">
            <v>GENCASA NAM ĐỊNH</v>
          </cell>
        </row>
        <row r="89">
          <cell r="B89" t="str">
            <v>AG020107</v>
          </cell>
          <cell r="C89" t="str">
            <v>GENCASA NAM ĐỊNH</v>
          </cell>
        </row>
        <row r="90">
          <cell r="B90" t="str">
            <v>AG021615</v>
          </cell>
          <cell r="C90" t="str">
            <v>GENCASA NAM ĐỊNH</v>
          </cell>
        </row>
        <row r="91">
          <cell r="B91" t="str">
            <v>AG020267</v>
          </cell>
          <cell r="C91" t="str">
            <v>GENCASA NAM ĐỊNH</v>
          </cell>
        </row>
        <row r="92">
          <cell r="B92" t="str">
            <v>AG021513</v>
          </cell>
          <cell r="C92" t="str">
            <v>QUẢNG TRỊ</v>
          </cell>
        </row>
        <row r="93">
          <cell r="B93" t="str">
            <v>AG004413</v>
          </cell>
          <cell r="C93" t="str">
            <v>BORN TO WIN GENCASA PHÚ NHUẬN</v>
          </cell>
        </row>
        <row r="94">
          <cell r="B94" t="str">
            <v>AG012650</v>
          </cell>
          <cell r="C94" t="str">
            <v>THE QUEEN</v>
          </cell>
        </row>
        <row r="95">
          <cell r="B95" t="str">
            <v>AG003449</v>
          </cell>
          <cell r="C95" t="str">
            <v>BIG HERO</v>
          </cell>
        </row>
        <row r="96">
          <cell r="B96" t="str">
            <v>AG009553</v>
          </cell>
          <cell r="C96" t="str">
            <v>MEGA</v>
          </cell>
        </row>
        <row r="97">
          <cell r="B97" t="str">
            <v>AG020938</v>
          </cell>
          <cell r="C97" t="str">
            <v>GENCASA LẠNG SƠN</v>
          </cell>
        </row>
        <row r="98">
          <cell r="B98" t="str">
            <v>AG017090</v>
          </cell>
          <cell r="C98" t="str">
            <v>GENCASA TÂN PHÚ</v>
          </cell>
        </row>
        <row r="99">
          <cell r="B99" t="str">
            <v>AG021831</v>
          </cell>
          <cell r="C99" t="str">
            <v>GENCASA LẠNG SƠN</v>
          </cell>
        </row>
        <row r="100">
          <cell r="B100" t="str">
            <v>AG017597</v>
          </cell>
          <cell r="C100" t="str">
            <v>THE SKY</v>
          </cell>
        </row>
        <row r="101">
          <cell r="B101" t="str">
            <v>AG019968</v>
          </cell>
          <cell r="C101" t="str">
            <v>GENCASA LẠNG SƠN</v>
          </cell>
        </row>
        <row r="102">
          <cell r="B102" t="str">
            <v>AG020939</v>
          </cell>
          <cell r="C102" t="str">
            <v>GENCASA LẠNG SƠN</v>
          </cell>
        </row>
        <row r="103">
          <cell r="B103" t="str">
            <v>AG018527</v>
          </cell>
          <cell r="C103" t="str">
            <v>THE SKY</v>
          </cell>
        </row>
        <row r="104">
          <cell r="B104" t="str">
            <v>AG018534</v>
          </cell>
          <cell r="C104" t="str">
            <v>THE SKY</v>
          </cell>
        </row>
        <row r="105">
          <cell r="B105" t="str">
            <v>AG016918</v>
          </cell>
          <cell r="C105" t="str">
            <v>GENCASA THANH HÓA</v>
          </cell>
        </row>
        <row r="106">
          <cell r="B106" t="str">
            <v>AG022332</v>
          </cell>
          <cell r="C106" t="str">
            <v>THE LIGHT</v>
          </cell>
        </row>
        <row r="107">
          <cell r="B107" t="str">
            <v>AG015803</v>
          </cell>
          <cell r="C107" t="str">
            <v>DAKLAK</v>
          </cell>
        </row>
        <row r="108">
          <cell r="B108" t="str">
            <v>AG021898</v>
          </cell>
          <cell r="C108" t="str">
            <v>PHÚ YÊN</v>
          </cell>
        </row>
        <row r="109">
          <cell r="B109" t="str">
            <v>AG021894</v>
          </cell>
          <cell r="C109" t="str">
            <v>PHÚ YÊN</v>
          </cell>
        </row>
        <row r="110">
          <cell r="B110" t="str">
            <v>AG021891</v>
          </cell>
          <cell r="C110" t="str">
            <v>PHÚ YÊN</v>
          </cell>
        </row>
        <row r="111">
          <cell r="B111" t="str">
            <v>AG016045</v>
          </cell>
          <cell r="C111" t="str">
            <v>GENCASA LAM SƠN</v>
          </cell>
        </row>
        <row r="112">
          <cell r="B112" t="str">
            <v>AG004050</v>
          </cell>
          <cell r="C112" t="str">
            <v>VICTORY</v>
          </cell>
        </row>
        <row r="113">
          <cell r="B113" t="str">
            <v>AG018480</v>
          </cell>
          <cell r="C113" t="str">
            <v>VICTORY</v>
          </cell>
        </row>
        <row r="114">
          <cell r="B114" t="str">
            <v>AG005391</v>
          </cell>
          <cell r="C114" t="str">
            <v>GENCASA BẾN TRE</v>
          </cell>
        </row>
        <row r="115">
          <cell r="B115" t="str">
            <v>AG021959</v>
          </cell>
          <cell r="C115" t="str">
            <v>GENCASA BẾN TRE</v>
          </cell>
        </row>
        <row r="116">
          <cell r="B116" t="str">
            <v>AG015646</v>
          </cell>
          <cell r="C116" t="str">
            <v>WHITE HORSE-GENCASA MỸ THO</v>
          </cell>
        </row>
        <row r="117">
          <cell r="B117" t="str">
            <v>AG017985</v>
          </cell>
          <cell r="C117" t="str">
            <v>GENCASA BẾN TRE</v>
          </cell>
        </row>
        <row r="118">
          <cell r="B118" t="str">
            <v>AG005789</v>
          </cell>
          <cell r="C118" t="str">
            <v>GENCASA BẾN TRE</v>
          </cell>
        </row>
        <row r="119">
          <cell r="B119" t="str">
            <v>AG012086</v>
          </cell>
          <cell r="C119" t="str">
            <v>MEGA</v>
          </cell>
        </row>
        <row r="120">
          <cell r="B120" t="str">
            <v>AG020329</v>
          </cell>
          <cell r="C120" t="str">
            <v>CÀ MAU</v>
          </cell>
        </row>
        <row r="121">
          <cell r="B121" t="str">
            <v>AG015770</v>
          </cell>
          <cell r="C121" t="str">
            <v>WHITE HORSE-GENCASA MỸ THO</v>
          </cell>
        </row>
        <row r="122">
          <cell r="B122" t="str">
            <v>AG015629</v>
          </cell>
          <cell r="C122" t="str">
            <v>WHITE HORSE-GENCASA MỸ THO</v>
          </cell>
        </row>
        <row r="123">
          <cell r="B123" t="str">
            <v>AG019093</v>
          </cell>
          <cell r="C123" t="str">
            <v>CÀ MAU</v>
          </cell>
        </row>
        <row r="124">
          <cell r="B124" t="str">
            <v>AG021828</v>
          </cell>
          <cell r="C124" t="str">
            <v>BIG HERO</v>
          </cell>
        </row>
        <row r="125">
          <cell r="B125" t="str">
            <v>AG020449</v>
          </cell>
          <cell r="C125" t="str">
            <v>THE KEY</v>
          </cell>
        </row>
        <row r="126">
          <cell r="B126" t="str">
            <v>AG018541</v>
          </cell>
          <cell r="C126" t="str">
            <v>CÀ MAU</v>
          </cell>
        </row>
        <row r="127">
          <cell r="B127" t="str">
            <v>AG022035</v>
          </cell>
          <cell r="C127" t="str">
            <v>GENCASA HƯNG YÊN</v>
          </cell>
        </row>
        <row r="128">
          <cell r="B128" t="str">
            <v>AG015627</v>
          </cell>
          <cell r="C128" t="str">
            <v>WHITE HORSE-GENCASA MỸ THO</v>
          </cell>
        </row>
        <row r="129">
          <cell r="B129" t="str">
            <v>AG015621</v>
          </cell>
          <cell r="C129" t="str">
            <v>WHITE HORSE-GENCASA MỸ THO</v>
          </cell>
        </row>
        <row r="130">
          <cell r="B130" t="str">
            <v>AG022046</v>
          </cell>
          <cell r="C130" t="str">
            <v>GENCASA HƯNG YÊN</v>
          </cell>
        </row>
        <row r="131">
          <cell r="B131" t="str">
            <v>AG022072</v>
          </cell>
          <cell r="C131" t="str">
            <v>GENCASA HƯNG YÊN</v>
          </cell>
        </row>
        <row r="132">
          <cell r="B132" t="str">
            <v>AG013604</v>
          </cell>
          <cell r="C132" t="str">
            <v>THE QUEEN</v>
          </cell>
        </row>
        <row r="133">
          <cell r="B133" t="str">
            <v>AG022075</v>
          </cell>
          <cell r="C133" t="str">
            <v>GENCASA HƯNG YÊN</v>
          </cell>
        </row>
        <row r="134">
          <cell r="B134" t="str">
            <v>AG020695</v>
          </cell>
          <cell r="C134" t="str">
            <v>GENCASA HƯNG YÊN</v>
          </cell>
        </row>
        <row r="135">
          <cell r="B135" t="str">
            <v>AG019709</v>
          </cell>
          <cell r="C135" t="str">
            <v>REDBULL</v>
          </cell>
        </row>
        <row r="136">
          <cell r="B136" t="str">
            <v>AG021539</v>
          </cell>
          <cell r="C136" t="str">
            <v>ELITE</v>
          </cell>
        </row>
        <row r="137">
          <cell r="B137" t="str">
            <v>AG022170</v>
          </cell>
          <cell r="C137" t="str">
            <v>GENCASA HÀ TĨNH</v>
          </cell>
        </row>
        <row r="138">
          <cell r="B138" t="str">
            <v>AG022111</v>
          </cell>
          <cell r="C138" t="str">
            <v>GENCASA HÀ TĨNH</v>
          </cell>
        </row>
        <row r="139">
          <cell r="B139" t="str">
            <v>AG022104</v>
          </cell>
          <cell r="C139" t="str">
            <v>REDBULL</v>
          </cell>
        </row>
        <row r="140">
          <cell r="B140" t="str">
            <v>AG022105</v>
          </cell>
          <cell r="C140" t="str">
            <v>REDBULL</v>
          </cell>
        </row>
        <row r="141">
          <cell r="B141" t="str">
            <v>AG017152</v>
          </cell>
          <cell r="C141" t="str">
            <v>REDBULL</v>
          </cell>
        </row>
        <row r="142">
          <cell r="B142" t="str">
            <v>AG014118</v>
          </cell>
          <cell r="C142" t="str">
            <v>REDBULL</v>
          </cell>
        </row>
        <row r="143">
          <cell r="B143" t="str">
            <v>AG021407</v>
          </cell>
          <cell r="C143" t="str">
            <v>REDBULL</v>
          </cell>
        </row>
        <row r="144">
          <cell r="B144" t="str">
            <v>AG022116</v>
          </cell>
          <cell r="C144" t="str">
            <v>GENCASA HÀ TĨNH</v>
          </cell>
        </row>
        <row r="145">
          <cell r="B145" t="str">
            <v>AG022110</v>
          </cell>
          <cell r="C145" t="str">
            <v>GENCASA HÀ TĨNH</v>
          </cell>
        </row>
        <row r="146">
          <cell r="B146" t="str">
            <v>AG007216</v>
          </cell>
          <cell r="C146" t="str">
            <v>THE POWER</v>
          </cell>
        </row>
        <row r="147">
          <cell r="B147" t="str">
            <v>AG022177</v>
          </cell>
          <cell r="C147" t="str">
            <v>PATHFINDER</v>
          </cell>
        </row>
        <row r="148">
          <cell r="B148" t="str">
            <v>AG022176</v>
          </cell>
          <cell r="C148" t="str">
            <v>PATHFINDER</v>
          </cell>
        </row>
        <row r="149">
          <cell r="B149" t="str">
            <v>AG020540</v>
          </cell>
          <cell r="C149" t="str">
            <v>LONG XUYÊN</v>
          </cell>
        </row>
        <row r="150">
          <cell r="B150" t="str">
            <v>AG021317</v>
          </cell>
          <cell r="C150" t="str">
            <v>LONG XUYÊN</v>
          </cell>
        </row>
        <row r="151">
          <cell r="B151" t="str">
            <v>AG011411</v>
          </cell>
          <cell r="C151" t="str">
            <v>GENCASA LAM SƠN</v>
          </cell>
        </row>
        <row r="152">
          <cell r="B152" t="str">
            <v>AG011879</v>
          </cell>
          <cell r="C152" t="str">
            <v>GENCASA LAM SƠN</v>
          </cell>
        </row>
        <row r="153">
          <cell r="B153" t="str">
            <v>AG012608</v>
          </cell>
          <cell r="C153" t="str">
            <v>GENCASA LAM SƠN</v>
          </cell>
        </row>
        <row r="154">
          <cell r="B154" t="str">
            <v>AG013411</v>
          </cell>
          <cell r="C154" t="str">
            <v>GENCASA LAM SƠN</v>
          </cell>
        </row>
        <row r="155">
          <cell r="B155" t="str">
            <v>AG016920</v>
          </cell>
          <cell r="C155" t="str">
            <v>GENCASA THANH HÓA</v>
          </cell>
        </row>
        <row r="156">
          <cell r="B156" t="str">
            <v>AG018511</v>
          </cell>
          <cell r="C156" t="str">
            <v>GENCASA LAM SƠN</v>
          </cell>
        </row>
        <row r="157">
          <cell r="B157" t="str">
            <v>AG020605</v>
          </cell>
          <cell r="C157" t="str">
            <v>GENCASA THANH HÓA</v>
          </cell>
        </row>
        <row r="158">
          <cell r="B158" t="str">
            <v>AG016614</v>
          </cell>
          <cell r="C158" t="str">
            <v>GENCASA THÁI NGUYÊN</v>
          </cell>
        </row>
        <row r="159">
          <cell r="B159" t="str">
            <v>AG016858</v>
          </cell>
          <cell r="C159" t="str">
            <v>GENCASA THÁI NGUYÊN</v>
          </cell>
        </row>
        <row r="160">
          <cell r="B160" t="str">
            <v>AG018478</v>
          </cell>
          <cell r="C160" t="str">
            <v>VICTORY</v>
          </cell>
        </row>
        <row r="161">
          <cell r="B161" t="str">
            <v>AG011898</v>
          </cell>
          <cell r="C161" t="str">
            <v>GENCASA LONG BIÊN</v>
          </cell>
        </row>
        <row r="162">
          <cell r="B162" t="str">
            <v>AG021302</v>
          </cell>
          <cell r="C162" t="str">
            <v>GENCASA THÁI BÌNH</v>
          </cell>
        </row>
        <row r="163">
          <cell r="B163" t="str">
            <v>AG019673</v>
          </cell>
          <cell r="C163" t="str">
            <v>GENCASA THÁI BÌNH</v>
          </cell>
        </row>
        <row r="164">
          <cell r="B164" t="str">
            <v>AG018957</v>
          </cell>
          <cell r="C164" t="str">
            <v>THE LIGHT</v>
          </cell>
        </row>
        <row r="165">
          <cell r="B165" t="str">
            <v>AG014385</v>
          </cell>
          <cell r="C165" t="str">
            <v>GENCASA THÁI BÌNH</v>
          </cell>
        </row>
        <row r="166">
          <cell r="B166" t="str">
            <v>AG014478</v>
          </cell>
          <cell r="C166" t="str">
            <v>GENCASA THÁI BÌNH</v>
          </cell>
        </row>
        <row r="167">
          <cell r="B167" t="str">
            <v>AG017218</v>
          </cell>
          <cell r="C167" t="str">
            <v>GENCASA THÁI BÌNH</v>
          </cell>
        </row>
        <row r="168">
          <cell r="B168" t="str">
            <v>AG016012</v>
          </cell>
          <cell r="C168" t="str">
            <v>GENCASA THÁI BÌNH</v>
          </cell>
        </row>
        <row r="169">
          <cell r="B169" t="str">
            <v>AG013414</v>
          </cell>
          <cell r="C169" t="str">
            <v>GENCASA LAM SƠN</v>
          </cell>
        </row>
        <row r="170">
          <cell r="B170" t="str">
            <v>AG018640</v>
          </cell>
          <cell r="C170" t="str">
            <v>ĐẮK NÔNG</v>
          </cell>
        </row>
        <row r="171">
          <cell r="B171" t="str">
            <v>AG016329</v>
          </cell>
          <cell r="C171" t="str">
            <v>GENCASA NAM ĐỊNH</v>
          </cell>
        </row>
        <row r="172">
          <cell r="B172" t="str">
            <v>AG018459</v>
          </cell>
          <cell r="C172" t="str">
            <v>DANANG1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MP"/>
    </sheetNames>
    <sheetDataSet>
      <sheetData sheetId="0"/>
      <sheetData sheetId="1">
        <row r="5">
          <cell r="A5" t="str">
            <v>LUCKY STAR</v>
          </cell>
          <cell r="B5" t="str">
            <v>NGUYỄN THỊ LAN ANH</v>
          </cell>
          <cell r="C5">
            <v>114</v>
          </cell>
          <cell r="D5">
            <v>116</v>
          </cell>
          <cell r="E5">
            <v>123</v>
          </cell>
          <cell r="F5">
            <v>126</v>
          </cell>
          <cell r="G5">
            <v>129</v>
          </cell>
        </row>
        <row r="6">
          <cell r="A6" t="str">
            <v>WHITE HORSE</v>
          </cell>
          <cell r="B6" t="str">
            <v>NGUYỄN QUÝ NHÂN</v>
          </cell>
          <cell r="C6">
            <v>57</v>
          </cell>
          <cell r="D6">
            <v>59</v>
          </cell>
          <cell r="E6">
            <v>69</v>
          </cell>
          <cell r="F6">
            <v>76</v>
          </cell>
          <cell r="G6">
            <v>83</v>
          </cell>
        </row>
        <row r="7">
          <cell r="A7" t="str">
            <v>MARS</v>
          </cell>
          <cell r="B7" t="str">
            <v>NGUYỄN HỮU NGHIỆM</v>
          </cell>
          <cell r="C7">
            <v>82</v>
          </cell>
          <cell r="D7">
            <v>84</v>
          </cell>
          <cell r="E7">
            <v>93</v>
          </cell>
          <cell r="F7">
            <v>99</v>
          </cell>
          <cell r="G7">
            <v>104</v>
          </cell>
        </row>
        <row r="8">
          <cell r="A8" t="str">
            <v>PHOENIX</v>
          </cell>
          <cell r="B8" t="str">
            <v>NGUYỄN THU HẰNG</v>
          </cell>
          <cell r="C8">
            <v>46</v>
          </cell>
          <cell r="D8">
            <v>48</v>
          </cell>
          <cell r="E8">
            <v>58</v>
          </cell>
          <cell r="F8">
            <v>66</v>
          </cell>
          <cell r="G8">
            <v>73</v>
          </cell>
        </row>
        <row r="9">
          <cell r="A9" t="str">
            <v>LIB</v>
          </cell>
          <cell r="B9" t="str">
            <v>TRƯƠNG THỊ THU TRÂM</v>
          </cell>
          <cell r="C9">
            <v>94</v>
          </cell>
          <cell r="D9">
            <v>96</v>
          </cell>
          <cell r="E9">
            <v>104</v>
          </cell>
          <cell r="F9">
            <v>109</v>
          </cell>
          <cell r="G9">
            <v>113</v>
          </cell>
        </row>
        <row r="10">
          <cell r="A10" t="str">
            <v>MEGA</v>
          </cell>
          <cell r="B10" t="str">
            <v>TRẦN THỊ THÚY HẰNG</v>
          </cell>
          <cell r="C10">
            <v>108</v>
          </cell>
          <cell r="D10">
            <v>110</v>
          </cell>
          <cell r="E10">
            <v>118</v>
          </cell>
          <cell r="F10">
            <v>122</v>
          </cell>
          <cell r="G10">
            <v>125</v>
          </cell>
        </row>
        <row r="11">
          <cell r="A11" t="str">
            <v>BORN TO WIN</v>
          </cell>
          <cell r="B11" t="str">
            <v>HOÀNG NGUYỆT HẰNG</v>
          </cell>
          <cell r="C11">
            <v>58</v>
          </cell>
          <cell r="D11">
            <v>60</v>
          </cell>
          <cell r="E11">
            <v>70</v>
          </cell>
          <cell r="F11">
            <v>77</v>
          </cell>
          <cell r="G11">
            <v>84</v>
          </cell>
        </row>
        <row r="12">
          <cell r="A12" t="str">
            <v>BIG HERO</v>
          </cell>
          <cell r="B12" t="str">
            <v>LƯƠNG HỮU PHÚC</v>
          </cell>
          <cell r="C12">
            <v>78</v>
          </cell>
          <cell r="D12">
            <v>80</v>
          </cell>
          <cell r="E12">
            <v>89</v>
          </cell>
          <cell r="F12">
            <v>95</v>
          </cell>
          <cell r="G12">
            <v>100</v>
          </cell>
        </row>
        <row r="13">
          <cell r="A13" t="str">
            <v>BELIEVE IN FUTURE</v>
          </cell>
          <cell r="B13" t="str">
            <v>ĐẶNG THỊ THU THỦY</v>
          </cell>
          <cell r="C13">
            <v>44</v>
          </cell>
          <cell r="D13">
            <v>46</v>
          </cell>
          <cell r="E13">
            <v>56</v>
          </cell>
          <cell r="F13">
            <v>64</v>
          </cell>
          <cell r="G13">
            <v>72</v>
          </cell>
        </row>
        <row r="14">
          <cell r="A14" t="str">
            <v>THE SUN</v>
          </cell>
          <cell r="B14" t="str">
            <v>NGUYỄN VĂN VŨ</v>
          </cell>
          <cell r="C14">
            <v>59</v>
          </cell>
          <cell r="D14">
            <v>61</v>
          </cell>
          <cell r="E14">
            <v>106</v>
          </cell>
          <cell r="F14">
            <v>105</v>
          </cell>
          <cell r="G14">
            <v>104</v>
          </cell>
        </row>
        <row r="15">
          <cell r="A15" t="str">
            <v>THE WINNERS</v>
          </cell>
          <cell r="B15">
            <v>0</v>
          </cell>
          <cell r="E15">
            <v>13</v>
          </cell>
          <cell r="F15">
            <v>28</v>
          </cell>
          <cell r="G15">
            <v>39</v>
          </cell>
        </row>
        <row r="16">
          <cell r="A16" t="str">
            <v>THE QUEEN</v>
          </cell>
          <cell r="B16">
            <v>0</v>
          </cell>
          <cell r="E16">
            <v>13</v>
          </cell>
          <cell r="F16">
            <v>28</v>
          </cell>
          <cell r="G16">
            <v>39</v>
          </cell>
        </row>
        <row r="17">
          <cell r="A17" t="str">
            <v>TSUNAMI</v>
          </cell>
          <cell r="B17">
            <v>0</v>
          </cell>
          <cell r="E17">
            <v>11</v>
          </cell>
          <cell r="F17">
            <v>23</v>
          </cell>
          <cell r="G17">
            <v>33</v>
          </cell>
        </row>
        <row r="18">
          <cell r="A18" t="str">
            <v>NEW VISION</v>
          </cell>
          <cell r="B18" t="str">
            <v>NGUYỄN VĂN PHÚ</v>
          </cell>
          <cell r="C18">
            <v>42</v>
          </cell>
          <cell r="D18">
            <v>44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HCM3</v>
          </cell>
          <cell r="B19">
            <v>0</v>
          </cell>
          <cell r="C19">
            <v>781</v>
          </cell>
          <cell r="D19">
            <v>803</v>
          </cell>
          <cell r="E19">
            <v>922</v>
          </cell>
          <cell r="F19">
            <v>1017</v>
          </cell>
          <cell r="G19">
            <v>1098</v>
          </cell>
        </row>
        <row r="20">
          <cell r="A20" t="str">
            <v>LUCKY CAT</v>
          </cell>
          <cell r="B20" t="str">
            <v>LÊ THỊ HỒNG LĨNH</v>
          </cell>
          <cell r="C20">
            <v>76</v>
          </cell>
          <cell r="D20">
            <v>78</v>
          </cell>
          <cell r="E20">
            <v>87</v>
          </cell>
          <cell r="F20">
            <v>93</v>
          </cell>
          <cell r="G20">
            <v>98</v>
          </cell>
        </row>
        <row r="21">
          <cell r="A21" t="str">
            <v>THÁI DƯƠNG</v>
          </cell>
          <cell r="B21" t="str">
            <v>ĐỖ THỊ THANH THÚY</v>
          </cell>
          <cell r="C21">
            <v>50</v>
          </cell>
          <cell r="D21">
            <v>52</v>
          </cell>
          <cell r="E21">
            <v>62</v>
          </cell>
          <cell r="F21">
            <v>70</v>
          </cell>
          <cell r="G21">
            <v>77</v>
          </cell>
        </row>
        <row r="22">
          <cell r="A22" t="str">
            <v>RED DRAGON</v>
          </cell>
          <cell r="B22" t="str">
            <v>NGUYỄN THỊ PHƯƠNG TRINH</v>
          </cell>
          <cell r="C22">
            <v>92</v>
          </cell>
          <cell r="D22">
            <v>94</v>
          </cell>
          <cell r="E22">
            <v>102</v>
          </cell>
          <cell r="F22">
            <v>107</v>
          </cell>
          <cell r="G22">
            <v>111</v>
          </cell>
        </row>
        <row r="23">
          <cell r="A23" t="str">
            <v>MDRT HCM2</v>
          </cell>
          <cell r="B23" t="str">
            <v>NGUYỄN VĂN VŨ</v>
          </cell>
          <cell r="C23">
            <v>48</v>
          </cell>
          <cell r="D23">
            <v>50</v>
          </cell>
          <cell r="E23">
            <v>60</v>
          </cell>
          <cell r="F23">
            <v>68</v>
          </cell>
          <cell r="G23">
            <v>75</v>
          </cell>
        </row>
        <row r="24">
          <cell r="A24" t="str">
            <v>MDRT BH</v>
          </cell>
          <cell r="B24" t="str">
            <v>NGUYỄN VĂN VŨ</v>
          </cell>
          <cell r="C24">
            <v>162</v>
          </cell>
          <cell r="D24">
            <v>164</v>
          </cell>
          <cell r="E24">
            <v>169</v>
          </cell>
          <cell r="F24">
            <v>169</v>
          </cell>
          <cell r="G24">
            <v>169</v>
          </cell>
        </row>
        <row r="25">
          <cell r="A25" t="str">
            <v>THIÊN LONG</v>
          </cell>
          <cell r="B25" t="str">
            <v>QUÁCH CẨM TÚ</v>
          </cell>
          <cell r="C25">
            <v>26</v>
          </cell>
          <cell r="D25">
            <v>28</v>
          </cell>
          <cell r="E25">
            <v>39</v>
          </cell>
        </row>
        <row r="26">
          <cell r="A26" t="str">
            <v>HCM1</v>
          </cell>
          <cell r="B26">
            <v>0</v>
          </cell>
          <cell r="C26">
            <v>456</v>
          </cell>
          <cell r="D26">
            <v>468</v>
          </cell>
          <cell r="E26">
            <v>519</v>
          </cell>
          <cell r="F26">
            <v>507</v>
          </cell>
          <cell r="G26">
            <v>530</v>
          </cell>
        </row>
        <row r="27">
          <cell r="A27" t="str">
            <v>NEW IDEA</v>
          </cell>
          <cell r="B27" t="str">
            <v>NGUYỄN THỊ KIM HỒNG</v>
          </cell>
          <cell r="C27">
            <v>56</v>
          </cell>
          <cell r="D27">
            <v>58</v>
          </cell>
          <cell r="E27">
            <v>68</v>
          </cell>
          <cell r="F27">
            <v>75</v>
          </cell>
          <cell r="G27">
            <v>82</v>
          </cell>
        </row>
        <row r="28">
          <cell r="A28" t="str">
            <v>CUPID</v>
          </cell>
          <cell r="B28" t="str">
            <v>PHẠM THÀNH TRÍ</v>
          </cell>
          <cell r="C28">
            <v>77</v>
          </cell>
          <cell r="D28">
            <v>79</v>
          </cell>
          <cell r="E28">
            <v>88</v>
          </cell>
          <cell r="F28">
            <v>94</v>
          </cell>
          <cell r="G28">
            <v>99</v>
          </cell>
        </row>
        <row r="29">
          <cell r="A29" t="str">
            <v>DRAGON</v>
          </cell>
          <cell r="B29" t="str">
            <v>HỒNG KHÁNH HƯNG</v>
          </cell>
          <cell r="C29">
            <v>39</v>
          </cell>
          <cell r="D29">
            <v>41</v>
          </cell>
          <cell r="E29">
            <v>51</v>
          </cell>
          <cell r="F29">
            <v>59</v>
          </cell>
          <cell r="G29">
            <v>67</v>
          </cell>
        </row>
        <row r="30">
          <cell r="A30" t="str">
            <v>MDRT HCM</v>
          </cell>
          <cell r="B30" t="str">
            <v>HỒNG KHÁNH HƯNG</v>
          </cell>
          <cell r="C30">
            <v>69</v>
          </cell>
          <cell r="D30">
            <v>71</v>
          </cell>
          <cell r="E30">
            <v>80</v>
          </cell>
          <cell r="F30">
            <v>86</v>
          </cell>
          <cell r="G30">
            <v>92</v>
          </cell>
        </row>
        <row r="31">
          <cell r="A31" t="str">
            <v>WE ARE 1</v>
          </cell>
          <cell r="B31" t="str">
            <v>PHẠM THỊ THANH TRÚC</v>
          </cell>
          <cell r="C31">
            <v>61</v>
          </cell>
          <cell r="D31">
            <v>63</v>
          </cell>
          <cell r="E31">
            <v>72</v>
          </cell>
          <cell r="F31">
            <v>79</v>
          </cell>
          <cell r="G31">
            <v>85</v>
          </cell>
        </row>
        <row r="32">
          <cell r="A32" t="str">
            <v>MDRT VT</v>
          </cell>
          <cell r="B32" t="str">
            <v>HỒNG KHÁNH HƯNG</v>
          </cell>
          <cell r="C32">
            <v>89</v>
          </cell>
          <cell r="D32">
            <v>91</v>
          </cell>
          <cell r="E32">
            <v>99</v>
          </cell>
          <cell r="F32">
            <v>104</v>
          </cell>
          <cell r="G32">
            <v>109</v>
          </cell>
        </row>
        <row r="33">
          <cell r="A33" t="str">
            <v>GOLD DRAGON</v>
          </cell>
          <cell r="B33">
            <v>0</v>
          </cell>
          <cell r="G33">
            <v>15</v>
          </cell>
        </row>
        <row r="34">
          <cell r="A34" t="str">
            <v>EVEREST</v>
          </cell>
          <cell r="B34" t="str">
            <v>NGUYỄN DUY SƠN</v>
          </cell>
          <cell r="G34">
            <v>18</v>
          </cell>
        </row>
        <row r="35">
          <cell r="A35" t="str">
            <v>HCM2</v>
          </cell>
          <cell r="B35">
            <v>0</v>
          </cell>
          <cell r="C35">
            <v>390</v>
          </cell>
          <cell r="D35">
            <v>402</v>
          </cell>
          <cell r="E35">
            <v>459</v>
          </cell>
          <cell r="F35">
            <v>498</v>
          </cell>
          <cell r="G35">
            <v>567</v>
          </cell>
        </row>
        <row r="36">
          <cell r="A36" t="str">
            <v>MEKONG 2</v>
          </cell>
          <cell r="B36" t="str">
            <v>NGUYỄN HỮU HIỀN</v>
          </cell>
          <cell r="C36">
            <v>129</v>
          </cell>
          <cell r="D36">
            <v>133</v>
          </cell>
          <cell r="E36">
            <v>143</v>
          </cell>
          <cell r="F36">
            <v>148</v>
          </cell>
          <cell r="G36">
            <v>153</v>
          </cell>
        </row>
        <row r="37">
          <cell r="A37" t="str">
            <v>MEKONG 1</v>
          </cell>
          <cell r="B37">
            <v>0</v>
          </cell>
          <cell r="C37">
            <v>74</v>
          </cell>
          <cell r="D37">
            <v>78</v>
          </cell>
          <cell r="E37">
            <v>90</v>
          </cell>
          <cell r="F37">
            <v>99</v>
          </cell>
          <cell r="G37">
            <v>107</v>
          </cell>
        </row>
        <row r="38">
          <cell r="A38" t="str">
            <v>CTO</v>
          </cell>
          <cell r="B38">
            <v>0</v>
          </cell>
          <cell r="C38">
            <v>203</v>
          </cell>
          <cell r="D38">
            <v>211</v>
          </cell>
          <cell r="E38">
            <v>233</v>
          </cell>
          <cell r="F38">
            <v>247</v>
          </cell>
          <cell r="G38">
            <v>260</v>
          </cell>
        </row>
        <row r="39">
          <cell r="A39" t="str">
            <v>DANANG1</v>
          </cell>
          <cell r="B39" t="str">
            <v>PHAN THỊ THANH LAN</v>
          </cell>
          <cell r="C39">
            <v>131</v>
          </cell>
          <cell r="D39">
            <v>135</v>
          </cell>
          <cell r="E39">
            <v>145</v>
          </cell>
          <cell r="F39">
            <v>150</v>
          </cell>
          <cell r="G39">
            <v>155</v>
          </cell>
        </row>
        <row r="40">
          <cell r="A40" t="str">
            <v>MIDDLE</v>
          </cell>
          <cell r="B40">
            <v>0</v>
          </cell>
          <cell r="C40">
            <v>131</v>
          </cell>
          <cell r="D40">
            <v>135</v>
          </cell>
          <cell r="E40">
            <v>145</v>
          </cell>
          <cell r="F40">
            <v>150</v>
          </cell>
          <cell r="G40">
            <v>155</v>
          </cell>
        </row>
        <row r="41">
          <cell r="A41" t="str">
            <v>TỔNG HCM</v>
          </cell>
          <cell r="B41">
            <v>0</v>
          </cell>
          <cell r="C41">
            <v>1961</v>
          </cell>
          <cell r="D41">
            <v>2019</v>
          </cell>
          <cell r="E41">
            <v>2277</v>
          </cell>
          <cell r="F41">
            <v>2418</v>
          </cell>
          <cell r="G41">
            <v>2610</v>
          </cell>
        </row>
        <row r="42">
          <cell r="A42" t="str">
            <v>ONG VÀNG</v>
          </cell>
          <cell r="B42" t="str">
            <v>CHU THỊ ÁI THƯƠNG</v>
          </cell>
          <cell r="C42">
            <v>147</v>
          </cell>
          <cell r="D42">
            <v>144</v>
          </cell>
          <cell r="E42">
            <v>153</v>
          </cell>
          <cell r="F42">
            <v>159</v>
          </cell>
          <cell r="G42">
            <v>167</v>
          </cell>
        </row>
        <row r="43">
          <cell r="A43" t="str">
            <v>DIAMOND</v>
          </cell>
          <cell r="B43" t="str">
            <v>LÊ THANH HUYỀN</v>
          </cell>
          <cell r="C43">
            <v>148</v>
          </cell>
          <cell r="D43">
            <v>133</v>
          </cell>
          <cell r="E43">
            <v>153</v>
          </cell>
          <cell r="F43">
            <v>164</v>
          </cell>
          <cell r="G43">
            <v>171</v>
          </cell>
        </row>
        <row r="44">
          <cell r="A44" t="str">
            <v>LION</v>
          </cell>
          <cell r="B44" t="str">
            <v>NGUYỄN THỊ BÌNH</v>
          </cell>
          <cell r="C44">
            <v>105</v>
          </cell>
          <cell r="D44">
            <v>102</v>
          </cell>
          <cell r="E44">
            <v>106</v>
          </cell>
          <cell r="F44">
            <v>112</v>
          </cell>
          <cell r="G44">
            <v>115</v>
          </cell>
        </row>
        <row r="45">
          <cell r="A45" t="str">
            <v>ĐOÀN KẾT</v>
          </cell>
          <cell r="B45" t="str">
            <v>NGUYỄN THỊ ĐÀO</v>
          </cell>
          <cell r="C45">
            <v>101</v>
          </cell>
          <cell r="D45">
            <v>103</v>
          </cell>
          <cell r="E45">
            <v>103</v>
          </cell>
          <cell r="F45">
            <v>124</v>
          </cell>
          <cell r="G45">
            <v>131</v>
          </cell>
        </row>
        <row r="46">
          <cell r="A46" t="str">
            <v>THE POWER</v>
          </cell>
          <cell r="B46" t="str">
            <v>MAI QUỐC HUY</v>
          </cell>
          <cell r="C46">
            <v>104</v>
          </cell>
          <cell r="D46">
            <v>107</v>
          </cell>
          <cell r="E46">
            <v>93</v>
          </cell>
          <cell r="F46">
            <v>84</v>
          </cell>
          <cell r="G46">
            <v>120</v>
          </cell>
        </row>
        <row r="47">
          <cell r="A47" t="str">
            <v>THE CAPITAL</v>
          </cell>
          <cell r="B47" t="str">
            <v>NGUYỄN THỊ HOÀNG YẾN</v>
          </cell>
          <cell r="C47">
            <v>135</v>
          </cell>
          <cell r="D47">
            <v>126</v>
          </cell>
          <cell r="E47">
            <v>123</v>
          </cell>
          <cell r="F47">
            <v>127</v>
          </cell>
          <cell r="G47">
            <v>128</v>
          </cell>
        </row>
        <row r="48">
          <cell r="A48" t="str">
            <v>THE STARS</v>
          </cell>
          <cell r="B48" t="str">
            <v>NGUYỄN VĂN CÔNG</v>
          </cell>
          <cell r="C48">
            <v>205</v>
          </cell>
          <cell r="D48">
            <v>191</v>
          </cell>
          <cell r="E48">
            <v>194</v>
          </cell>
          <cell r="F48">
            <v>204</v>
          </cell>
          <cell r="G48">
            <v>214</v>
          </cell>
        </row>
        <row r="49">
          <cell r="A49" t="str">
            <v>THE SKY</v>
          </cell>
          <cell r="B49" t="str">
            <v>NGUYỄN VĂN HUỆ</v>
          </cell>
          <cell r="C49">
            <v>223</v>
          </cell>
          <cell r="D49">
            <v>204</v>
          </cell>
          <cell r="E49">
            <v>207</v>
          </cell>
          <cell r="F49">
            <v>213</v>
          </cell>
          <cell r="G49">
            <v>217</v>
          </cell>
        </row>
        <row r="50">
          <cell r="A50" t="str">
            <v>THE TIGERS</v>
          </cell>
          <cell r="B50">
            <v>0</v>
          </cell>
          <cell r="E50">
            <v>20</v>
          </cell>
          <cell r="F50">
            <v>38</v>
          </cell>
          <cell r="G50">
            <v>57</v>
          </cell>
        </row>
        <row r="51">
          <cell r="A51" t="str">
            <v>BUFFALO</v>
          </cell>
          <cell r="B51">
            <v>0</v>
          </cell>
          <cell r="C51">
            <v>48</v>
          </cell>
          <cell r="D51">
            <v>45</v>
          </cell>
          <cell r="E51">
            <v>54</v>
          </cell>
          <cell r="F51">
            <v>68</v>
          </cell>
          <cell r="G51">
            <v>118</v>
          </cell>
        </row>
        <row r="52">
          <cell r="A52" t="str">
            <v>HNA</v>
          </cell>
          <cell r="B52">
            <v>0</v>
          </cell>
          <cell r="C52">
            <v>1216</v>
          </cell>
          <cell r="D52">
            <v>1155</v>
          </cell>
          <cell r="E52">
            <v>1206</v>
          </cell>
          <cell r="F52">
            <v>1293</v>
          </cell>
          <cell r="G52">
            <v>1438</v>
          </cell>
        </row>
        <row r="53">
          <cell r="A53" t="str">
            <v>THIÊN SƠN</v>
          </cell>
          <cell r="B53" t="str">
            <v>ĐINH THỊ KIM LIÊN</v>
          </cell>
          <cell r="C53">
            <v>91</v>
          </cell>
          <cell r="D53">
            <v>89</v>
          </cell>
          <cell r="E53">
            <v>97</v>
          </cell>
          <cell r="F53">
            <v>103</v>
          </cell>
          <cell r="G53">
            <v>109</v>
          </cell>
        </row>
        <row r="54">
          <cell r="A54" t="str">
            <v>BLUE OCEAN</v>
          </cell>
          <cell r="B54" t="str">
            <v>ĐỖ THỊ MƠ</v>
          </cell>
          <cell r="C54">
            <v>111</v>
          </cell>
          <cell r="D54">
            <v>112</v>
          </cell>
          <cell r="E54">
            <v>120</v>
          </cell>
          <cell r="F54">
            <v>129</v>
          </cell>
          <cell r="G54">
            <v>132</v>
          </cell>
        </row>
        <row r="55">
          <cell r="A55" t="str">
            <v>VICTORY</v>
          </cell>
          <cell r="B55" t="str">
            <v>LÊ THỊ THƠI</v>
          </cell>
          <cell r="C55">
            <v>122</v>
          </cell>
          <cell r="D55">
            <v>123</v>
          </cell>
          <cell r="E55">
            <v>121</v>
          </cell>
          <cell r="F55">
            <v>140</v>
          </cell>
          <cell r="G55">
            <v>143</v>
          </cell>
        </row>
        <row r="56">
          <cell r="A56" t="str">
            <v>SÔNG MÃ</v>
          </cell>
          <cell r="B56" t="str">
            <v>LƯU THỊ OANH</v>
          </cell>
          <cell r="C56">
            <v>129</v>
          </cell>
          <cell r="D56">
            <v>120</v>
          </cell>
          <cell r="E56">
            <v>120</v>
          </cell>
          <cell r="F56">
            <v>124</v>
          </cell>
          <cell r="G56">
            <v>128</v>
          </cell>
        </row>
        <row r="57">
          <cell r="A57" t="str">
            <v>BLUE WAVES</v>
          </cell>
          <cell r="B57" t="str">
            <v>NGUYỄN THỊ HỒNG</v>
          </cell>
          <cell r="C57">
            <v>61</v>
          </cell>
          <cell r="D57">
            <v>62</v>
          </cell>
          <cell r="E57">
            <v>70</v>
          </cell>
          <cell r="F57">
            <v>79</v>
          </cell>
          <cell r="G57">
            <v>82</v>
          </cell>
        </row>
        <row r="58">
          <cell r="A58" t="str">
            <v>SUNFLOWER</v>
          </cell>
          <cell r="B58" t="str">
            <v>NGUYỄN THỊ KIM CHUNG</v>
          </cell>
          <cell r="C58">
            <v>102</v>
          </cell>
          <cell r="D58">
            <v>92</v>
          </cell>
          <cell r="E58">
            <v>92</v>
          </cell>
          <cell r="F58">
            <v>95</v>
          </cell>
          <cell r="G58">
            <v>99</v>
          </cell>
        </row>
        <row r="59">
          <cell r="A59" t="str">
            <v>EAGLES</v>
          </cell>
          <cell r="B59" t="str">
            <v>NGUYỄN THỊ NGỌC LAN</v>
          </cell>
          <cell r="C59">
            <v>37</v>
          </cell>
          <cell r="D59">
            <v>38</v>
          </cell>
          <cell r="E59">
            <v>33</v>
          </cell>
          <cell r="F59">
            <v>50</v>
          </cell>
          <cell r="G59">
            <v>0</v>
          </cell>
        </row>
        <row r="60">
          <cell r="A60" t="str">
            <v>HẢI ĐĂNG</v>
          </cell>
          <cell r="B60" t="str">
            <v>NGUYỄN VĂN NINH</v>
          </cell>
          <cell r="C60">
            <v>98</v>
          </cell>
          <cell r="D60">
            <v>95</v>
          </cell>
          <cell r="E60">
            <v>97</v>
          </cell>
          <cell r="F60">
            <v>108</v>
          </cell>
          <cell r="G60">
            <v>112</v>
          </cell>
        </row>
        <row r="61">
          <cell r="A61" t="str">
            <v>BÌNH MINH</v>
          </cell>
          <cell r="B61" t="str">
            <v>NGUYỄN VĂN NINH</v>
          </cell>
          <cell r="C61">
            <v>123</v>
          </cell>
          <cell r="D61">
            <v>113</v>
          </cell>
          <cell r="E61">
            <v>124</v>
          </cell>
          <cell r="F61">
            <v>139</v>
          </cell>
          <cell r="G61">
            <v>143</v>
          </cell>
        </row>
        <row r="62">
          <cell r="A62" t="str">
            <v>GREEN DRAGON</v>
          </cell>
          <cell r="B62" t="str">
            <v>VŨ THỊ LỆ HẰNG</v>
          </cell>
          <cell r="C62">
            <v>104</v>
          </cell>
          <cell r="D62">
            <v>105</v>
          </cell>
          <cell r="E62">
            <v>113</v>
          </cell>
          <cell r="F62">
            <v>122</v>
          </cell>
          <cell r="G62">
            <v>125</v>
          </cell>
        </row>
        <row r="63">
          <cell r="A63" t="str">
            <v>G&amp;G</v>
          </cell>
          <cell r="B63">
            <v>0</v>
          </cell>
          <cell r="E63">
            <v>20</v>
          </cell>
          <cell r="F63">
            <v>38</v>
          </cell>
          <cell r="G63">
            <v>57</v>
          </cell>
        </row>
        <row r="64">
          <cell r="A64" t="str">
            <v>HNB</v>
          </cell>
          <cell r="B64">
            <v>0</v>
          </cell>
          <cell r="C64">
            <v>978</v>
          </cell>
          <cell r="D64">
            <v>949</v>
          </cell>
          <cell r="E64">
            <v>1007</v>
          </cell>
          <cell r="F64">
            <v>1127</v>
          </cell>
          <cell r="G64">
            <v>1130</v>
          </cell>
        </row>
        <row r="65">
          <cell r="A65" t="str">
            <v>TỔNG HN</v>
          </cell>
          <cell r="B65">
            <v>0</v>
          </cell>
          <cell r="C65">
            <v>2194</v>
          </cell>
          <cell r="D65">
            <v>2104</v>
          </cell>
          <cell r="E65">
            <v>2213</v>
          </cell>
          <cell r="F65">
            <v>2420</v>
          </cell>
          <cell r="G65">
            <v>2568</v>
          </cell>
        </row>
        <row r="66">
          <cell r="A66" t="str">
            <v>TOÀN QUỐC</v>
          </cell>
          <cell r="B66">
            <v>0</v>
          </cell>
          <cell r="C66">
            <v>4155</v>
          </cell>
          <cell r="D66">
            <v>4123</v>
          </cell>
          <cell r="E66">
            <v>4490</v>
          </cell>
          <cell r="F66">
            <v>4838</v>
          </cell>
          <cell r="G66">
            <v>5177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5</v>
          </cell>
        </row>
        <row r="17">
          <cell r="A17">
            <v>41518</v>
          </cell>
          <cell r="B17">
            <v>5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8</v>
          </cell>
        </row>
        <row r="20">
          <cell r="A20">
            <v>41609</v>
          </cell>
          <cell r="B20">
            <v>11</v>
          </cell>
        </row>
        <row r="21">
          <cell r="A21">
            <v>41640</v>
          </cell>
          <cell r="B21">
            <v>3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13</v>
          </cell>
        </row>
        <row r="24">
          <cell r="A24">
            <v>41760</v>
          </cell>
          <cell r="B24">
            <v>23</v>
          </cell>
        </row>
        <row r="25">
          <cell r="A25">
            <v>41791</v>
          </cell>
          <cell r="B25">
            <v>33</v>
          </cell>
        </row>
        <row r="26">
          <cell r="A26">
            <v>41821</v>
          </cell>
          <cell r="B26">
            <v>23</v>
          </cell>
        </row>
        <row r="27">
          <cell r="A27">
            <v>41852</v>
          </cell>
          <cell r="B27">
            <v>28</v>
          </cell>
        </row>
        <row r="28">
          <cell r="A28">
            <v>41883</v>
          </cell>
          <cell r="B28">
            <v>29</v>
          </cell>
        </row>
        <row r="29">
          <cell r="A29">
            <v>41913</v>
          </cell>
          <cell r="B29">
            <v>38</v>
          </cell>
        </row>
        <row r="30">
          <cell r="A30">
            <v>41944</v>
          </cell>
          <cell r="B30">
            <v>53</v>
          </cell>
        </row>
        <row r="31">
          <cell r="A31">
            <v>41974</v>
          </cell>
          <cell r="B31">
            <v>77</v>
          </cell>
        </row>
        <row r="32">
          <cell r="A32">
            <v>42005</v>
          </cell>
          <cell r="B32">
            <v>69</v>
          </cell>
        </row>
        <row r="33">
          <cell r="A33">
            <v>42036</v>
          </cell>
          <cell r="B33">
            <v>41</v>
          </cell>
        </row>
        <row r="34">
          <cell r="A34">
            <v>42064</v>
          </cell>
          <cell r="B34">
            <v>90</v>
          </cell>
        </row>
        <row r="35">
          <cell r="A35">
            <v>42095</v>
          </cell>
          <cell r="B35">
            <v>139</v>
          </cell>
        </row>
        <row r="36">
          <cell r="A36">
            <v>42125</v>
          </cell>
          <cell r="B36">
            <v>86</v>
          </cell>
        </row>
        <row r="37">
          <cell r="A37">
            <v>42156</v>
          </cell>
          <cell r="B37">
            <v>131</v>
          </cell>
        </row>
        <row r="38">
          <cell r="A38">
            <v>42186</v>
          </cell>
          <cell r="B38">
            <v>135</v>
          </cell>
        </row>
        <row r="39">
          <cell r="A39">
            <v>42217</v>
          </cell>
          <cell r="B39">
            <v>141</v>
          </cell>
        </row>
        <row r="40">
          <cell r="A40">
            <v>42248</v>
          </cell>
          <cell r="B40">
            <v>222</v>
          </cell>
        </row>
        <row r="41">
          <cell r="A41">
            <v>42278</v>
          </cell>
          <cell r="B41">
            <v>145</v>
          </cell>
        </row>
        <row r="42">
          <cell r="A42">
            <v>42309</v>
          </cell>
          <cell r="B42">
            <v>321</v>
          </cell>
        </row>
        <row r="43">
          <cell r="A43">
            <v>42339</v>
          </cell>
          <cell r="B43">
            <v>262</v>
          </cell>
        </row>
        <row r="44">
          <cell r="A44">
            <v>42370</v>
          </cell>
          <cell r="B44">
            <v>117</v>
          </cell>
        </row>
        <row r="45">
          <cell r="A45">
            <v>42401</v>
          </cell>
          <cell r="B45">
            <v>112</v>
          </cell>
        </row>
        <row r="46">
          <cell r="A46">
            <v>42430</v>
          </cell>
          <cell r="B46">
            <v>501</v>
          </cell>
        </row>
        <row r="47">
          <cell r="A47">
            <v>42461</v>
          </cell>
          <cell r="B47">
            <v>511</v>
          </cell>
        </row>
        <row r="48">
          <cell r="A48">
            <v>42491</v>
          </cell>
          <cell r="B48">
            <v>711</v>
          </cell>
        </row>
        <row r="49">
          <cell r="A49">
            <v>42522</v>
          </cell>
          <cell r="B49">
            <v>1290</v>
          </cell>
        </row>
        <row r="50">
          <cell r="A50">
            <v>42552</v>
          </cell>
          <cell r="B50">
            <v>926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5</v>
          </cell>
        </row>
        <row r="17">
          <cell r="A17">
            <v>41518</v>
          </cell>
          <cell r="B17">
            <v>5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3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13</v>
          </cell>
        </row>
        <row r="24">
          <cell r="A24">
            <v>41760</v>
          </cell>
          <cell r="B24">
            <v>21</v>
          </cell>
        </row>
        <row r="25">
          <cell r="A25">
            <v>41791</v>
          </cell>
          <cell r="B25">
            <v>30</v>
          </cell>
        </row>
        <row r="26">
          <cell r="A26">
            <v>41821</v>
          </cell>
          <cell r="B26">
            <v>22</v>
          </cell>
        </row>
        <row r="27">
          <cell r="A27">
            <v>41852</v>
          </cell>
          <cell r="B27">
            <v>28</v>
          </cell>
        </row>
        <row r="28">
          <cell r="A28">
            <v>41883</v>
          </cell>
          <cell r="B28">
            <v>28</v>
          </cell>
        </row>
        <row r="29">
          <cell r="A29">
            <v>41913</v>
          </cell>
          <cell r="B29">
            <v>37</v>
          </cell>
        </row>
        <row r="30">
          <cell r="A30">
            <v>41944</v>
          </cell>
          <cell r="B30">
            <v>52</v>
          </cell>
        </row>
        <row r="31">
          <cell r="A31">
            <v>41974</v>
          </cell>
          <cell r="B31">
            <v>76</v>
          </cell>
        </row>
        <row r="32">
          <cell r="A32">
            <v>42005</v>
          </cell>
          <cell r="B32">
            <v>66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90</v>
          </cell>
        </row>
        <row r="35">
          <cell r="A35">
            <v>42095</v>
          </cell>
          <cell r="B35">
            <v>132</v>
          </cell>
        </row>
        <row r="36">
          <cell r="A36">
            <v>42125</v>
          </cell>
          <cell r="B36">
            <v>77</v>
          </cell>
        </row>
        <row r="37">
          <cell r="A37">
            <v>42156</v>
          </cell>
          <cell r="B37">
            <v>125</v>
          </cell>
        </row>
        <row r="38">
          <cell r="A38">
            <v>42186</v>
          </cell>
          <cell r="B38">
            <v>128</v>
          </cell>
        </row>
        <row r="39">
          <cell r="A39">
            <v>42217</v>
          </cell>
          <cell r="B39">
            <v>134</v>
          </cell>
        </row>
        <row r="40">
          <cell r="A40">
            <v>42248</v>
          </cell>
          <cell r="B40">
            <v>206</v>
          </cell>
        </row>
        <row r="41">
          <cell r="A41">
            <v>42278</v>
          </cell>
          <cell r="B41">
            <v>136</v>
          </cell>
        </row>
        <row r="42">
          <cell r="A42">
            <v>42309</v>
          </cell>
          <cell r="B42">
            <v>279</v>
          </cell>
        </row>
        <row r="43">
          <cell r="A43">
            <v>42339</v>
          </cell>
          <cell r="B43">
            <v>242</v>
          </cell>
        </row>
        <row r="44">
          <cell r="A44">
            <v>42370</v>
          </cell>
          <cell r="B44">
            <v>101</v>
          </cell>
        </row>
        <row r="45">
          <cell r="A45">
            <v>42401</v>
          </cell>
          <cell r="B45">
            <v>97</v>
          </cell>
        </row>
        <row r="46">
          <cell r="A46">
            <v>42430</v>
          </cell>
          <cell r="B46">
            <v>451</v>
          </cell>
        </row>
        <row r="47">
          <cell r="A47">
            <v>42461</v>
          </cell>
          <cell r="B47">
            <v>424</v>
          </cell>
        </row>
        <row r="48">
          <cell r="A48">
            <v>42491</v>
          </cell>
          <cell r="B48">
            <v>680</v>
          </cell>
        </row>
        <row r="49">
          <cell r="A49">
            <v>42522</v>
          </cell>
          <cell r="B49">
            <v>1223</v>
          </cell>
        </row>
        <row r="50">
          <cell r="A50">
            <v>42552</v>
          </cell>
          <cell r="B50">
            <v>914</v>
          </cell>
        </row>
        <row r="51">
          <cell r="A51">
            <v>42583</v>
          </cell>
          <cell r="B51">
            <v>1052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5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13</v>
          </cell>
        </row>
        <row r="24">
          <cell r="A24">
            <v>41760</v>
          </cell>
          <cell r="B24">
            <v>20</v>
          </cell>
        </row>
        <row r="25">
          <cell r="A25">
            <v>41791</v>
          </cell>
          <cell r="B25">
            <v>28</v>
          </cell>
        </row>
        <row r="26">
          <cell r="A26">
            <v>41821</v>
          </cell>
          <cell r="B26">
            <v>22</v>
          </cell>
        </row>
        <row r="27">
          <cell r="A27">
            <v>41852</v>
          </cell>
          <cell r="B27">
            <v>24</v>
          </cell>
        </row>
        <row r="28">
          <cell r="A28">
            <v>41883</v>
          </cell>
          <cell r="B28">
            <v>26</v>
          </cell>
        </row>
        <row r="29">
          <cell r="A29">
            <v>41913</v>
          </cell>
          <cell r="B29">
            <v>35</v>
          </cell>
        </row>
        <row r="30">
          <cell r="A30">
            <v>41944</v>
          </cell>
          <cell r="B30">
            <v>51</v>
          </cell>
        </row>
        <row r="31">
          <cell r="A31">
            <v>41974</v>
          </cell>
          <cell r="B31">
            <v>72</v>
          </cell>
        </row>
        <row r="32">
          <cell r="A32">
            <v>42005</v>
          </cell>
          <cell r="B32">
            <v>63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88</v>
          </cell>
        </row>
        <row r="35">
          <cell r="A35">
            <v>42095</v>
          </cell>
          <cell r="B35">
            <v>126</v>
          </cell>
        </row>
        <row r="36">
          <cell r="A36">
            <v>42125</v>
          </cell>
          <cell r="B36">
            <v>73</v>
          </cell>
        </row>
        <row r="37">
          <cell r="A37">
            <v>42156</v>
          </cell>
          <cell r="B37">
            <v>117</v>
          </cell>
        </row>
        <row r="38">
          <cell r="A38">
            <v>42186</v>
          </cell>
          <cell r="B38">
            <v>125</v>
          </cell>
        </row>
        <row r="39">
          <cell r="A39">
            <v>42217</v>
          </cell>
          <cell r="B39">
            <v>126</v>
          </cell>
        </row>
        <row r="40">
          <cell r="A40">
            <v>42248</v>
          </cell>
          <cell r="B40">
            <v>195</v>
          </cell>
        </row>
        <row r="41">
          <cell r="A41">
            <v>42278</v>
          </cell>
          <cell r="B41">
            <v>127</v>
          </cell>
        </row>
        <row r="42">
          <cell r="A42">
            <v>42309</v>
          </cell>
          <cell r="B42">
            <v>261</v>
          </cell>
        </row>
        <row r="43">
          <cell r="A43">
            <v>42339</v>
          </cell>
          <cell r="B43">
            <v>221</v>
          </cell>
        </row>
        <row r="44">
          <cell r="A44">
            <v>42370</v>
          </cell>
          <cell r="B44">
            <v>88</v>
          </cell>
        </row>
        <row r="45">
          <cell r="A45">
            <v>42401</v>
          </cell>
          <cell r="B45">
            <v>78</v>
          </cell>
        </row>
        <row r="46">
          <cell r="A46">
            <v>42430</v>
          </cell>
          <cell r="B46">
            <v>381</v>
          </cell>
        </row>
        <row r="47">
          <cell r="A47">
            <v>42461</v>
          </cell>
          <cell r="B47">
            <v>360</v>
          </cell>
        </row>
        <row r="48">
          <cell r="A48">
            <v>42491</v>
          </cell>
          <cell r="B48">
            <v>541</v>
          </cell>
        </row>
        <row r="49">
          <cell r="A49">
            <v>42522</v>
          </cell>
          <cell r="B49">
            <v>1161</v>
          </cell>
        </row>
        <row r="50">
          <cell r="A50">
            <v>42552</v>
          </cell>
          <cell r="B50">
            <v>871</v>
          </cell>
        </row>
        <row r="51">
          <cell r="A51">
            <v>42583</v>
          </cell>
          <cell r="B51">
            <v>1042</v>
          </cell>
        </row>
        <row r="52">
          <cell r="A52">
            <v>42614</v>
          </cell>
          <cell r="B52">
            <v>1267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5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11</v>
          </cell>
        </row>
        <row r="24">
          <cell r="A24">
            <v>41760</v>
          </cell>
          <cell r="B24">
            <v>20</v>
          </cell>
        </row>
        <row r="25">
          <cell r="A25">
            <v>41791</v>
          </cell>
          <cell r="B25">
            <v>26</v>
          </cell>
        </row>
        <row r="26">
          <cell r="A26">
            <v>41821</v>
          </cell>
          <cell r="B26">
            <v>21</v>
          </cell>
        </row>
        <row r="27">
          <cell r="A27">
            <v>41852</v>
          </cell>
          <cell r="B27">
            <v>24</v>
          </cell>
        </row>
        <row r="28">
          <cell r="A28">
            <v>41883</v>
          </cell>
          <cell r="B28">
            <v>25</v>
          </cell>
        </row>
        <row r="29">
          <cell r="A29">
            <v>41913</v>
          </cell>
          <cell r="B29">
            <v>33</v>
          </cell>
        </row>
        <row r="30">
          <cell r="A30">
            <v>41944</v>
          </cell>
          <cell r="B30">
            <v>47</v>
          </cell>
        </row>
        <row r="31">
          <cell r="A31">
            <v>41974</v>
          </cell>
          <cell r="B31">
            <v>69</v>
          </cell>
        </row>
        <row r="32">
          <cell r="A32">
            <v>42005</v>
          </cell>
          <cell r="B32">
            <v>62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83</v>
          </cell>
        </row>
        <row r="35">
          <cell r="A35">
            <v>42095</v>
          </cell>
          <cell r="B35">
            <v>123</v>
          </cell>
        </row>
        <row r="36">
          <cell r="A36">
            <v>42125</v>
          </cell>
          <cell r="B36">
            <v>73</v>
          </cell>
        </row>
        <row r="37">
          <cell r="A37">
            <v>42156</v>
          </cell>
          <cell r="B37">
            <v>108</v>
          </cell>
        </row>
        <row r="38">
          <cell r="A38">
            <v>42186</v>
          </cell>
          <cell r="B38">
            <v>118</v>
          </cell>
        </row>
        <row r="39">
          <cell r="A39">
            <v>42217</v>
          </cell>
          <cell r="B39">
            <v>121</v>
          </cell>
        </row>
        <row r="40">
          <cell r="A40">
            <v>42248</v>
          </cell>
          <cell r="B40">
            <v>180</v>
          </cell>
        </row>
        <row r="41">
          <cell r="A41">
            <v>42278</v>
          </cell>
          <cell r="B41">
            <v>110</v>
          </cell>
        </row>
        <row r="42">
          <cell r="A42">
            <v>42309</v>
          </cell>
          <cell r="B42">
            <v>231</v>
          </cell>
        </row>
        <row r="43">
          <cell r="A43">
            <v>42339</v>
          </cell>
          <cell r="B43">
            <v>197</v>
          </cell>
        </row>
        <row r="44">
          <cell r="A44">
            <v>42370</v>
          </cell>
          <cell r="B44">
            <v>76</v>
          </cell>
        </row>
        <row r="45">
          <cell r="A45">
            <v>42401</v>
          </cell>
          <cell r="B45">
            <v>68</v>
          </cell>
        </row>
        <row r="46">
          <cell r="A46">
            <v>42430</v>
          </cell>
          <cell r="B46">
            <v>346</v>
          </cell>
        </row>
        <row r="47">
          <cell r="A47">
            <v>42461</v>
          </cell>
          <cell r="B47">
            <v>317</v>
          </cell>
        </row>
        <row r="48">
          <cell r="A48">
            <v>42491</v>
          </cell>
          <cell r="B48">
            <v>472</v>
          </cell>
        </row>
        <row r="49">
          <cell r="A49">
            <v>42522</v>
          </cell>
          <cell r="B49">
            <v>1044</v>
          </cell>
        </row>
        <row r="50">
          <cell r="A50">
            <v>42552</v>
          </cell>
          <cell r="B50">
            <v>843</v>
          </cell>
        </row>
        <row r="51">
          <cell r="A51">
            <v>42583</v>
          </cell>
          <cell r="B51">
            <v>1009</v>
          </cell>
        </row>
        <row r="52">
          <cell r="A52">
            <v>42614</v>
          </cell>
          <cell r="B52">
            <v>1263</v>
          </cell>
        </row>
        <row r="53">
          <cell r="A53">
            <v>42644</v>
          </cell>
          <cell r="B53">
            <v>1186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17</v>
          </cell>
        </row>
        <row r="25">
          <cell r="A25">
            <v>41791</v>
          </cell>
          <cell r="B25">
            <v>27</v>
          </cell>
        </row>
        <row r="26">
          <cell r="A26">
            <v>41821</v>
          </cell>
          <cell r="B26">
            <v>20</v>
          </cell>
        </row>
        <row r="27">
          <cell r="A27">
            <v>41852</v>
          </cell>
          <cell r="B27">
            <v>24</v>
          </cell>
        </row>
        <row r="28">
          <cell r="A28">
            <v>41883</v>
          </cell>
          <cell r="B28">
            <v>24</v>
          </cell>
        </row>
        <row r="29">
          <cell r="A29">
            <v>41913</v>
          </cell>
          <cell r="B29">
            <v>33</v>
          </cell>
        </row>
        <row r="30">
          <cell r="A30">
            <v>41944</v>
          </cell>
          <cell r="B30">
            <v>44</v>
          </cell>
        </row>
        <row r="31">
          <cell r="A31">
            <v>41974</v>
          </cell>
          <cell r="B31">
            <v>65</v>
          </cell>
        </row>
        <row r="32">
          <cell r="A32">
            <v>42005</v>
          </cell>
          <cell r="B32">
            <v>59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78</v>
          </cell>
        </row>
        <row r="35">
          <cell r="A35">
            <v>42095</v>
          </cell>
          <cell r="B35">
            <v>114</v>
          </cell>
        </row>
        <row r="36">
          <cell r="A36">
            <v>42125</v>
          </cell>
          <cell r="B36">
            <v>72</v>
          </cell>
        </row>
        <row r="37">
          <cell r="A37">
            <v>42156</v>
          </cell>
          <cell r="B37">
            <v>101</v>
          </cell>
        </row>
        <row r="38">
          <cell r="A38">
            <v>42186</v>
          </cell>
          <cell r="B38">
            <v>108</v>
          </cell>
        </row>
        <row r="39">
          <cell r="A39">
            <v>42217</v>
          </cell>
          <cell r="B39">
            <v>113</v>
          </cell>
        </row>
        <row r="40">
          <cell r="A40">
            <v>42248</v>
          </cell>
          <cell r="B40">
            <v>174</v>
          </cell>
        </row>
        <row r="41">
          <cell r="A41">
            <v>42278</v>
          </cell>
          <cell r="B41">
            <v>98</v>
          </cell>
        </row>
        <row r="42">
          <cell r="A42">
            <v>42309</v>
          </cell>
          <cell r="B42">
            <v>219</v>
          </cell>
        </row>
        <row r="43">
          <cell r="A43">
            <v>42339</v>
          </cell>
          <cell r="B43">
            <v>187</v>
          </cell>
        </row>
        <row r="44">
          <cell r="A44">
            <v>42370</v>
          </cell>
          <cell r="B44">
            <v>70</v>
          </cell>
        </row>
        <row r="45">
          <cell r="A45">
            <v>42401</v>
          </cell>
          <cell r="B45">
            <v>65</v>
          </cell>
        </row>
        <row r="46">
          <cell r="A46">
            <v>42430</v>
          </cell>
          <cell r="B46">
            <v>313</v>
          </cell>
        </row>
        <row r="47">
          <cell r="A47">
            <v>42461</v>
          </cell>
          <cell r="B47">
            <v>282</v>
          </cell>
        </row>
        <row r="48">
          <cell r="A48">
            <v>42491</v>
          </cell>
          <cell r="B48">
            <v>401</v>
          </cell>
        </row>
        <row r="49">
          <cell r="A49">
            <v>42522</v>
          </cell>
          <cell r="B49">
            <v>864</v>
          </cell>
        </row>
        <row r="50">
          <cell r="A50">
            <v>42552</v>
          </cell>
          <cell r="B50">
            <v>699</v>
          </cell>
        </row>
        <row r="51">
          <cell r="A51">
            <v>42583</v>
          </cell>
          <cell r="B51">
            <v>940</v>
          </cell>
        </row>
        <row r="52">
          <cell r="A52">
            <v>42614</v>
          </cell>
          <cell r="B52">
            <v>1238</v>
          </cell>
        </row>
        <row r="53">
          <cell r="A53">
            <v>42644</v>
          </cell>
          <cell r="B53">
            <v>1177</v>
          </cell>
        </row>
        <row r="54">
          <cell r="A54">
            <v>42675</v>
          </cell>
          <cell r="B54">
            <v>1312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Data_Monthly_201612"/>
    </sheetNames>
    <sheetDataSet>
      <sheetData sheetId="0">
        <row r="5">
          <cell r="H5" t="str">
            <v>Row Labels</v>
          </cell>
        </row>
      </sheetData>
      <sheetData sheetId="1"/>
      <sheetData sheetId="2">
        <row r="6">
          <cell r="D6">
            <v>16</v>
          </cell>
        </row>
      </sheetData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15</v>
          </cell>
        </row>
        <row r="25">
          <cell r="A25">
            <v>41791</v>
          </cell>
          <cell r="B25">
            <v>27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22</v>
          </cell>
        </row>
        <row r="28">
          <cell r="A28">
            <v>41883</v>
          </cell>
          <cell r="B28">
            <v>23</v>
          </cell>
        </row>
        <row r="29">
          <cell r="A29">
            <v>41913</v>
          </cell>
          <cell r="B29">
            <v>31</v>
          </cell>
        </row>
        <row r="30">
          <cell r="A30">
            <v>41944</v>
          </cell>
          <cell r="B30">
            <v>40</v>
          </cell>
        </row>
        <row r="31">
          <cell r="A31">
            <v>41974</v>
          </cell>
          <cell r="B31">
            <v>62</v>
          </cell>
        </row>
        <row r="32">
          <cell r="A32">
            <v>42005</v>
          </cell>
          <cell r="B32">
            <v>57</v>
          </cell>
        </row>
        <row r="33">
          <cell r="A33">
            <v>42036</v>
          </cell>
          <cell r="B33">
            <v>36</v>
          </cell>
        </row>
        <row r="34">
          <cell r="A34">
            <v>42064</v>
          </cell>
          <cell r="B34">
            <v>76</v>
          </cell>
        </row>
        <row r="35">
          <cell r="A35">
            <v>42095</v>
          </cell>
          <cell r="B35">
            <v>112</v>
          </cell>
        </row>
        <row r="36">
          <cell r="A36">
            <v>42125</v>
          </cell>
          <cell r="B36">
            <v>65</v>
          </cell>
        </row>
        <row r="37">
          <cell r="A37">
            <v>42156</v>
          </cell>
          <cell r="B37">
            <v>97</v>
          </cell>
        </row>
        <row r="38">
          <cell r="A38">
            <v>42186</v>
          </cell>
          <cell r="B38">
            <v>106</v>
          </cell>
        </row>
        <row r="39">
          <cell r="A39">
            <v>42217</v>
          </cell>
          <cell r="B39">
            <v>110</v>
          </cell>
        </row>
        <row r="40">
          <cell r="A40">
            <v>42248</v>
          </cell>
          <cell r="B40">
            <v>164</v>
          </cell>
        </row>
        <row r="41">
          <cell r="A41">
            <v>42278</v>
          </cell>
          <cell r="B41">
            <v>89</v>
          </cell>
        </row>
        <row r="42">
          <cell r="A42">
            <v>42309</v>
          </cell>
          <cell r="B42">
            <v>210</v>
          </cell>
        </row>
        <row r="43">
          <cell r="A43">
            <v>42339</v>
          </cell>
          <cell r="B43">
            <v>177</v>
          </cell>
        </row>
        <row r="44">
          <cell r="A44">
            <v>42370</v>
          </cell>
          <cell r="B44">
            <v>65</v>
          </cell>
        </row>
        <row r="45">
          <cell r="A45">
            <v>42401</v>
          </cell>
          <cell r="B45">
            <v>59</v>
          </cell>
        </row>
        <row r="46">
          <cell r="A46">
            <v>42430</v>
          </cell>
          <cell r="B46">
            <v>286</v>
          </cell>
        </row>
        <row r="47">
          <cell r="A47">
            <v>42461</v>
          </cell>
          <cell r="B47">
            <v>254</v>
          </cell>
        </row>
        <row r="48">
          <cell r="A48">
            <v>42491</v>
          </cell>
          <cell r="B48">
            <v>367</v>
          </cell>
        </row>
        <row r="49">
          <cell r="A49">
            <v>42522</v>
          </cell>
          <cell r="B49">
            <v>762</v>
          </cell>
        </row>
        <row r="50">
          <cell r="A50">
            <v>42552</v>
          </cell>
          <cell r="B50">
            <v>569</v>
          </cell>
        </row>
        <row r="51">
          <cell r="A51">
            <v>42583</v>
          </cell>
          <cell r="B51">
            <v>792</v>
          </cell>
        </row>
        <row r="52">
          <cell r="A52">
            <v>42614</v>
          </cell>
          <cell r="B52">
            <v>1165</v>
          </cell>
        </row>
        <row r="53">
          <cell r="A53">
            <v>42644</v>
          </cell>
          <cell r="B53">
            <v>1128</v>
          </cell>
        </row>
        <row r="54">
          <cell r="A54">
            <v>42675</v>
          </cell>
          <cell r="B54">
            <v>1291</v>
          </cell>
        </row>
        <row r="55">
          <cell r="A55">
            <v>42705</v>
          </cell>
          <cell r="B55">
            <v>1497</v>
          </cell>
        </row>
      </sheetData>
      <sheetData sheetId="7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Data_Monthly_201701"/>
    </sheetNames>
    <sheetDataSet>
      <sheetData sheetId="0">
        <row r="5">
          <cell r="H5" t="str">
            <v>Row Labels</v>
          </cell>
        </row>
      </sheetData>
      <sheetData sheetId="1"/>
      <sheetData sheetId="2">
        <row r="6">
          <cell r="B6" t="str">
            <v>BÌNH MINH</v>
          </cell>
        </row>
      </sheetData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14</v>
          </cell>
        </row>
        <row r="25">
          <cell r="A25">
            <v>41791</v>
          </cell>
          <cell r="B25">
            <v>26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22</v>
          </cell>
        </row>
        <row r="28">
          <cell r="A28">
            <v>41883</v>
          </cell>
          <cell r="B28">
            <v>23</v>
          </cell>
        </row>
        <row r="29">
          <cell r="A29">
            <v>41913</v>
          </cell>
          <cell r="B29">
            <v>31</v>
          </cell>
        </row>
        <row r="30">
          <cell r="A30">
            <v>41944</v>
          </cell>
          <cell r="B30">
            <v>39</v>
          </cell>
        </row>
        <row r="31">
          <cell r="A31">
            <v>41974</v>
          </cell>
          <cell r="B31">
            <v>62</v>
          </cell>
        </row>
        <row r="32">
          <cell r="A32">
            <v>42005</v>
          </cell>
          <cell r="B32">
            <v>57</v>
          </cell>
        </row>
        <row r="33">
          <cell r="A33">
            <v>42036</v>
          </cell>
          <cell r="B33">
            <v>36</v>
          </cell>
        </row>
        <row r="34">
          <cell r="A34">
            <v>42064</v>
          </cell>
          <cell r="B34">
            <v>74</v>
          </cell>
        </row>
        <row r="35">
          <cell r="A35">
            <v>42095</v>
          </cell>
          <cell r="B35">
            <v>106</v>
          </cell>
        </row>
        <row r="36">
          <cell r="A36">
            <v>42125</v>
          </cell>
          <cell r="B36">
            <v>65</v>
          </cell>
        </row>
        <row r="37">
          <cell r="A37">
            <v>42156</v>
          </cell>
          <cell r="B37">
            <v>94</v>
          </cell>
        </row>
        <row r="38">
          <cell r="A38">
            <v>42186</v>
          </cell>
          <cell r="B38">
            <v>104</v>
          </cell>
        </row>
        <row r="39">
          <cell r="A39">
            <v>42217</v>
          </cell>
          <cell r="B39">
            <v>109</v>
          </cell>
        </row>
        <row r="40">
          <cell r="A40">
            <v>42248</v>
          </cell>
          <cell r="B40">
            <v>160</v>
          </cell>
        </row>
        <row r="41">
          <cell r="A41">
            <v>42278</v>
          </cell>
          <cell r="B41">
            <v>86</v>
          </cell>
        </row>
        <row r="42">
          <cell r="A42">
            <v>42309</v>
          </cell>
          <cell r="B42">
            <v>202</v>
          </cell>
        </row>
        <row r="43">
          <cell r="A43">
            <v>42339</v>
          </cell>
          <cell r="B43">
            <v>173</v>
          </cell>
        </row>
        <row r="44">
          <cell r="A44">
            <v>42370</v>
          </cell>
          <cell r="B44">
            <v>63</v>
          </cell>
        </row>
        <row r="45">
          <cell r="A45">
            <v>42401</v>
          </cell>
          <cell r="B45">
            <v>58</v>
          </cell>
        </row>
        <row r="46">
          <cell r="A46">
            <v>42430</v>
          </cell>
          <cell r="B46">
            <v>278</v>
          </cell>
        </row>
        <row r="47">
          <cell r="A47">
            <v>42461</v>
          </cell>
          <cell r="B47">
            <v>248</v>
          </cell>
        </row>
        <row r="48">
          <cell r="A48">
            <v>42491</v>
          </cell>
          <cell r="B48">
            <v>342</v>
          </cell>
        </row>
        <row r="49">
          <cell r="A49">
            <v>42522</v>
          </cell>
          <cell r="B49">
            <v>713</v>
          </cell>
        </row>
        <row r="50">
          <cell r="A50">
            <v>42552</v>
          </cell>
          <cell r="B50">
            <v>530</v>
          </cell>
        </row>
        <row r="51">
          <cell r="A51">
            <v>42583</v>
          </cell>
          <cell r="B51">
            <v>730</v>
          </cell>
        </row>
        <row r="52">
          <cell r="A52">
            <v>42614</v>
          </cell>
          <cell r="B52">
            <v>1103</v>
          </cell>
        </row>
        <row r="53">
          <cell r="A53">
            <v>42644</v>
          </cell>
          <cell r="B53">
            <v>1109</v>
          </cell>
        </row>
        <row r="54">
          <cell r="A54">
            <v>42675</v>
          </cell>
          <cell r="B54">
            <v>1278</v>
          </cell>
        </row>
        <row r="55">
          <cell r="A55">
            <v>42705</v>
          </cell>
          <cell r="B55">
            <v>1495</v>
          </cell>
        </row>
        <row r="56">
          <cell r="A56">
            <v>42736</v>
          </cell>
          <cell r="B56">
            <v>509</v>
          </cell>
        </row>
      </sheetData>
      <sheetData sheetId="7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>
        <row r="6">
          <cell r="B6" t="str">
            <v>BÌNH MINH</v>
          </cell>
        </row>
      </sheetData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14</v>
          </cell>
        </row>
        <row r="25">
          <cell r="A25">
            <v>41791</v>
          </cell>
          <cell r="B25">
            <v>26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22</v>
          </cell>
        </row>
        <row r="28">
          <cell r="A28">
            <v>41883</v>
          </cell>
          <cell r="B28">
            <v>23</v>
          </cell>
        </row>
        <row r="29">
          <cell r="A29">
            <v>41913</v>
          </cell>
          <cell r="B29">
            <v>31</v>
          </cell>
        </row>
        <row r="30">
          <cell r="A30">
            <v>41944</v>
          </cell>
          <cell r="B30">
            <v>39</v>
          </cell>
        </row>
        <row r="31">
          <cell r="A31">
            <v>41974</v>
          </cell>
          <cell r="B31">
            <v>62</v>
          </cell>
        </row>
        <row r="32">
          <cell r="A32">
            <v>42005</v>
          </cell>
          <cell r="B32">
            <v>57</v>
          </cell>
        </row>
        <row r="33">
          <cell r="A33">
            <v>42036</v>
          </cell>
          <cell r="B33">
            <v>36</v>
          </cell>
        </row>
        <row r="34">
          <cell r="A34">
            <v>42064</v>
          </cell>
          <cell r="B34">
            <v>74</v>
          </cell>
        </row>
        <row r="35">
          <cell r="A35">
            <v>42095</v>
          </cell>
          <cell r="B35">
            <v>106</v>
          </cell>
        </row>
        <row r="36">
          <cell r="A36">
            <v>42125</v>
          </cell>
          <cell r="B36">
            <v>65</v>
          </cell>
        </row>
        <row r="37">
          <cell r="A37">
            <v>42156</v>
          </cell>
          <cell r="B37">
            <v>94</v>
          </cell>
        </row>
        <row r="38">
          <cell r="A38">
            <v>42186</v>
          </cell>
          <cell r="B38">
            <v>104</v>
          </cell>
        </row>
        <row r="39">
          <cell r="A39">
            <v>42217</v>
          </cell>
          <cell r="B39">
            <v>109</v>
          </cell>
        </row>
        <row r="40">
          <cell r="A40">
            <v>42248</v>
          </cell>
          <cell r="B40">
            <v>160</v>
          </cell>
        </row>
        <row r="41">
          <cell r="A41">
            <v>42278</v>
          </cell>
          <cell r="B41">
            <v>86</v>
          </cell>
        </row>
        <row r="42">
          <cell r="A42">
            <v>42309</v>
          </cell>
          <cell r="B42">
            <v>202</v>
          </cell>
        </row>
        <row r="43">
          <cell r="A43">
            <v>42339</v>
          </cell>
          <cell r="B43">
            <v>173</v>
          </cell>
        </row>
        <row r="44">
          <cell r="A44">
            <v>42370</v>
          </cell>
          <cell r="B44">
            <v>63</v>
          </cell>
        </row>
        <row r="45">
          <cell r="A45">
            <v>42401</v>
          </cell>
          <cell r="B45">
            <v>58</v>
          </cell>
        </row>
        <row r="46">
          <cell r="A46">
            <v>42430</v>
          </cell>
          <cell r="B46">
            <v>278</v>
          </cell>
        </row>
        <row r="47">
          <cell r="A47">
            <v>42461</v>
          </cell>
          <cell r="B47">
            <v>248</v>
          </cell>
        </row>
        <row r="48">
          <cell r="A48">
            <v>42491</v>
          </cell>
          <cell r="B48">
            <v>342</v>
          </cell>
        </row>
        <row r="49">
          <cell r="A49">
            <v>42522</v>
          </cell>
          <cell r="B49">
            <v>713</v>
          </cell>
        </row>
        <row r="50">
          <cell r="A50">
            <v>42552</v>
          </cell>
          <cell r="B50">
            <v>530</v>
          </cell>
        </row>
        <row r="51">
          <cell r="A51">
            <v>42583</v>
          </cell>
          <cell r="B51">
            <v>730</v>
          </cell>
        </row>
        <row r="52">
          <cell r="A52">
            <v>42614</v>
          </cell>
          <cell r="B52">
            <v>1103</v>
          </cell>
        </row>
        <row r="53">
          <cell r="A53">
            <v>42644</v>
          </cell>
          <cell r="B53">
            <v>1109</v>
          </cell>
        </row>
        <row r="54">
          <cell r="A54">
            <v>42675</v>
          </cell>
          <cell r="B54">
            <v>1278</v>
          </cell>
        </row>
        <row r="55">
          <cell r="A55">
            <v>42705</v>
          </cell>
          <cell r="B55">
            <v>1495</v>
          </cell>
        </row>
        <row r="56">
          <cell r="A56">
            <v>42736</v>
          </cell>
          <cell r="B56">
            <v>509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ong Kim Hoang" refreshedDate="42556.432706944448" createdVersion="3" refreshedVersion="5" minRefreshableVersion="3" recordCount="1201">
  <cacheSource type="worksheet">
    <worksheetSource ref="B7:V1208" sheet="3.1 BD history"/>
  </cacheSource>
  <cacheFields count="21">
    <cacheField name="Month" numFmtId="0">
      <sharedItems containsSemiMixedTypes="0" containsString="0" containsNumber="1" containsInteger="1" minValue="201301" maxValue="201606" count="42">
        <n v="201606"/>
        <n v="201605"/>
        <n v="201604"/>
        <n v="201603"/>
        <n v="201602"/>
        <n v="201601"/>
        <n v="201512"/>
        <n v="201511"/>
        <n v="201510"/>
        <n v="201509"/>
        <n v="201508"/>
        <n v="201507"/>
        <n v="201506"/>
        <n v="201505"/>
        <n v="201504"/>
        <n v="201503"/>
        <n v="201502"/>
        <n v="201501"/>
        <n v="201412"/>
        <n v="201411"/>
        <n v="201410"/>
        <n v="201409"/>
        <n v="201408"/>
        <n v="201407"/>
        <n v="201406"/>
        <n v="201405"/>
        <n v="201404"/>
        <n v="201403"/>
        <n v="201402"/>
        <n v="201401"/>
        <n v="201312"/>
        <n v="201311"/>
        <n v="201310"/>
        <n v="201309"/>
        <n v="201308"/>
        <n v="201307"/>
        <n v="201306"/>
        <n v="201305"/>
        <n v="201304"/>
        <n v="201303"/>
        <n v="201302"/>
        <n v="201301"/>
      </sharedItems>
    </cacheField>
    <cacheField name="Region" numFmtId="0">
      <sharedItems/>
    </cacheField>
    <cacheField name="►  Team" numFmtId="0">
      <sharedItems/>
    </cacheField>
    <cacheField name="► BDM Name" numFmtId="0">
      <sharedItems containsBlank="1" count="98">
        <s v="ĐẶNG THỊ THU THỦY"/>
        <s v="LƯƠNG HỮU PHÚC"/>
        <s v="HOÀNG NGUYỆT HẰNG"/>
        <s v="PHẠM THÀNH TRÍ"/>
        <s v="PHẠM THÀNH TRÍ - DAKLAK"/>
        <s v="NGUYỄN DUY SƠN"/>
        <s v="BÙI THỊ KIM LIÊN"/>
        <s v="TRƯƠNG THỊ THU TRÂM"/>
        <s v="LÊ THỊ HỒNG LĨNH"/>
        <s v="NGUYỄN HỮU NGHIỆM - LUCKY STAR"/>
        <s v="NGUYỄN HỮU NGHIỆM"/>
        <s v="NGUYỄN VĂN VŨ - MDRT BH"/>
        <s v="HỒNG KHÁNH HƯNG - MDRT HCM"/>
        <s v="NGUYỄN THU HẰNG - MDRT HCM2"/>
        <s v="HỒNG KHÁNH HƯNG - MDRT VT"/>
        <s v="TRẦN THỊ THÚY HẰNG"/>
        <s v="LÊ SƠN TÒNG"/>
        <s v="NGUYỄN HỮU HIỀN"/>
        <s v="NGUYỄN PHƯỚC LẬP"/>
        <s v="NGUYỄN THU HẰNG"/>
        <s v="NGUYỄN THỊ PHƯƠNG TRINH"/>
        <s v="ĐỖ THỊ THANH THÚY"/>
        <s v="TRẦN HOÀNG NGÂN KHÁNH"/>
        <s v="HỒNG KHÁNH HƯNG - WE ARE 1"/>
        <s v="NGUYỄN QUÝ NHÂN"/>
        <s v="NGUYỄN VĂN NINH - BÌNH MINH"/>
        <s v="ĐỖ THỊ MƠ"/>
        <s v="NGUYỄN THỊ HỒNG"/>
        <s v="LÊ THANH HUYỀN"/>
        <s v="TRẦN THỊ HẢI YẾN"/>
        <s v="TRẦN THỊ THU GIANG"/>
        <s v="LƯƠNG THU HƯƠNG"/>
        <s v="VŨ THỊ LỆ HẰNG"/>
        <s v="NGUYỄN VĂN NINH - HẢI ĐĂNG"/>
        <s v="NGUYỄN THỊ BÌNH - LION 1"/>
        <s v="NGUYỄN THỊ BÌNH - LION 2"/>
        <s v="NGUYỄN THỊ NGỌC LAN - NGHE AN"/>
        <s v="LƯU THỊ OANH"/>
        <s v="NGUYỄN THỊ KIM CHUNG"/>
        <s v="NGUYỄN THỊ HOÀNG YẾN"/>
        <s v="NGUYỄN THỊ HỘI"/>
        <s v="NGUYỄN THỊ HOÀNG YẾN - THE POWER"/>
        <s v="ĐỖ TRƯỜNG AN"/>
        <s v="NGUYỄN VĂN HUỆ"/>
        <s v="NGUYỄN VĂN CÔNG - THE STARS 1"/>
        <s v="NGUYỄN VĂN CÔNG - THE STARS 2"/>
        <s v="NGUYỄN ĐÌNH TÙNG"/>
        <s v="ĐINH THỊ KIM LIÊN"/>
        <s v="LÊ THỊ THƠI"/>
        <s v="PHAN THỊ THANH LAN"/>
        <s v="NGUYỄN THỊ LAN ANH"/>
        <s v="NGUYỄN VĂN VŨ - MDRT HCM2"/>
        <s v="NGUYỄN VĂN VŨ - THE SUN"/>
        <s v="PHẠM TẤN PHÁT"/>
        <s v="PHẠM THỊ THANH TRÚC"/>
        <s v="NGUYỄN THỊ ĐÀO"/>
        <s v="NGUYỄN THỊ NGỌC LAN"/>
        <s v="MAI QUỐC HUY"/>
        <s v="HỒNG KHÁNH HƯNG - DRAGON"/>
        <s v="NGUYỄN TRẦN QUỐC TOẢN"/>
        <s v="NGUYỄN THỊ KIM HỒNG"/>
        <s v="NGUYỄN VĂN HẠNH"/>
        <s v="ĐỖ KIM HẠNH"/>
        <s v="NGUYỄN THỊ BÌNH"/>
        <s v="CHU THỊ ÁI THƯƠNG"/>
        <s v="TRẦN THỊ HƯƠNG THU"/>
        <s v="NGUYỄN VĂN CÔNG"/>
        <s v="QUÁCH CẨM TÚ"/>
        <s v="NGUYỄN VĂN PHÚ"/>
        <m/>
        <s v="NGUYỄN VĂN VŨ - OCEAN"/>
        <s v="VÕ MẠNH KHA"/>
        <s v="NGÔ BÁ MẠNH"/>
        <s v="NGUYỄN THỊ HIỆN"/>
        <s v=""/>
        <s v="TRẦN THỊ THU TIÊN" u="1"/>
        <s v="NGUYỄN THỊ LAN ANH - HAN" u="1"/>
        <s v="NGUYỄN VĂN NINH - BM" u="1"/>
        <s v="PHAN QUỐC HỮU TRÍ" u="1"/>
        <s v="NGUYỄN CÔNG HẢI-MDRT HCM2" u="1"/>
        <s v="PHAN THANH BÌNH" u="1"/>
        <s v="HỒNG KHÁNH HƯNG - MDRT" u="1"/>
        <s v="NGUYỄN VĂN VŨ - OC" u="1"/>
        <s v="NGUYỄN VĂN VŨ" u="1"/>
        <s v="NGUYỄN HỮU LỘC" u="1"/>
        <s v="  ĐẶNG THỊ THU THỦY " u="1"/>
        <s v="  NGUYỄN THỊ HOÀNG YẾN " u="1"/>
        <s v="HỒNG KHÁNH HƯNG" u="1"/>
        <s v="LÊ QUANG CƯƠNG" u="1"/>
        <s v="NGUYỄN CÔNG HẢI" u="1"/>
        <s v="LÊ QUỐC KHÁNH" u="1"/>
        <s v="  ĐINH THỊ KIM LIÊN " u="1"/>
        <s v="NGUYỄN ĐÌNH PHONG" u="1"/>
        <s v="  NGUYỄN VĂN HUỆ " u="1"/>
        <s v="NGUYỄN HỒNG VIỆT" u="1"/>
        <s v="TẠ HOÀNG PHÚ" u="1"/>
        <s v="NGUYỄN VĂN VŨ - TS" u="1"/>
        <s v="NGUYỄN VĂN NINH" u="1"/>
      </sharedItems>
    </cacheField>
    <cacheField name="YTD Actual FYP" numFmtId="0">
      <sharedItems containsString="0" containsBlank="1" containsNumber="1" minValue="-163.81200000000007" maxValue="20389.887999999988"/>
    </cacheField>
    <cacheField name="Actual APE (in Mth)" numFmtId="0">
      <sharedItems containsString="0" containsBlank="1" containsNumber="1" minValue="-1618.1610000000001" maxValue="4394.04"/>
    </cacheField>
    <cacheField name="Actual FYP (in Mth)" numFmtId="0">
      <sharedItems containsString="0" containsBlank="1" containsNumber="1" minValue="-1548.741" maxValue="4353.7740000000003"/>
    </cacheField>
    <cacheField name="No. active agents" numFmtId="168">
      <sharedItems containsString="0" containsBlank="1" containsNumber="1" containsInteger="1" minValue="0" maxValue="151"/>
    </cacheField>
    <cacheField name="Activity Ratio" numFmtId="9">
      <sharedItems containsString="0" containsBlank="1" containsNumber="1" minValue="0" maxValue="2"/>
    </cacheField>
    <cacheField name="Case size" numFmtId="169">
      <sharedItems containsString="0" containsBlank="1" containsNumber="1" minValue="-55.798655172414001" maxValue="91.595111111110995"/>
    </cacheField>
    <cacheField name="Cases_x000a_p active" numFmtId="169">
      <sharedItems containsString="0" containsBlank="1" containsNumber="1" minValue="-2.5" maxValue="6.8571429999999998"/>
    </cacheField>
    <cacheField name="temp" numFmtId="0">
      <sharedItems containsBlank="1"/>
    </cacheField>
    <cacheField name="Total MP" numFmtId="168">
      <sharedItems containsString="0" containsBlank="1" containsNumber="1" containsInteger="1" minValue="0" maxValue="357"/>
    </cacheField>
    <cacheField name="No. AGs " numFmtId="168">
      <sharedItems containsString="0" containsBlank="1" containsNumber="1" containsInteger="1" minValue="0" maxValue="276"/>
    </cacheField>
    <cacheField name="No. ALs_x000a_(exl US)" numFmtId="168">
      <sharedItems containsString="0" containsBlank="1" containsNumber="1" containsInteger="1" minValue="0" maxValue="92"/>
    </cacheField>
    <cacheField name="No. ALs_x000a_(US)" numFmtId="168">
      <sharedItems containsString="0" containsBlank="1" containsNumber="1" containsInteger="1" minValue="0" maxValue="15"/>
    </cacheField>
    <cacheField name="Ter AG" numFmtId="168">
      <sharedItems containsString="0" containsBlank="1" containsNumber="1" containsInteger="1" minValue="0" maxValue="63"/>
    </cacheField>
    <cacheField name="New AL" numFmtId="168">
      <sharedItems containsString="0" containsBlank="1" containsNumber="1" containsInteger="1" minValue="0" maxValue="42"/>
    </cacheField>
    <cacheField name="New AG" numFmtId="168">
      <sharedItems containsString="0" containsBlank="1" containsNumber="1" containsInteger="1" minValue="0" maxValue="147"/>
    </cacheField>
    <cacheField name="ALs with new AG" numFmtId="168">
      <sharedItems containsString="0" containsBlank="1" containsNumber="1" containsInteger="1" minValue="1" maxValue="58"/>
    </cacheField>
    <cacheField name="%active in recruitment" numFmtId="9">
      <sharedItems containsString="0" containsBlank="1" containsNumb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1">
  <r>
    <x v="0"/>
    <s v="SOUTH"/>
    <s v="BELIEVE IN FUTURE"/>
    <x v="0"/>
    <n v="2186.9289999999996"/>
    <n v="574.96699999999998"/>
    <n v="546.24099999999999"/>
    <n v="25"/>
    <n v="0.33333299999999999"/>
    <n v="14.742743589744"/>
    <n v="1.56"/>
    <s v=""/>
    <n v="73"/>
    <n v="58"/>
    <n v="10"/>
    <n v="5"/>
    <n v="13"/>
    <m/>
    <n v="9"/>
    <n v="7"/>
    <n v="0.46666666666666667"/>
  </r>
  <r>
    <x v="0"/>
    <s v="SOUTH"/>
    <s v="BIG HERO"/>
    <x v="1"/>
    <n v="2217.506000000003"/>
    <n v="739.70100000000002"/>
    <n v="536.28800000000001"/>
    <n v="21"/>
    <n v="0.25609799999999999"/>
    <n v="19.991918918919001"/>
    <n v="1.7619050000000001"/>
    <s v=""/>
    <n v="74"/>
    <n v="56"/>
    <n v="16"/>
    <n v="2"/>
    <n v="16"/>
    <m/>
    <m/>
    <m/>
    <m/>
  </r>
  <r>
    <x v="0"/>
    <s v="SOUTH"/>
    <s v="BORN TO WIN"/>
    <x v="2"/>
    <n v="7701.032000000012"/>
    <n v="1332.008"/>
    <n v="1268.518"/>
    <n v="20"/>
    <n v="0.25641000000000003"/>
    <n v="21.142984126984"/>
    <n v="3.15"/>
    <s v=""/>
    <n v="79"/>
    <n v="61"/>
    <n v="14"/>
    <n v="4"/>
    <n v="0"/>
    <m/>
    <n v="2"/>
    <n v="2"/>
    <n v="0.1111111111111111"/>
  </r>
  <r>
    <x v="0"/>
    <s v="SOUTH"/>
    <s v="CUPID"/>
    <x v="3"/>
    <n v="1855.4740000000004"/>
    <n v="510.798"/>
    <n v="481.166"/>
    <n v="19"/>
    <n v="0.17431199999999999"/>
    <n v="20.431920000000002"/>
    <n v="1.3157890000000001"/>
    <s v=""/>
    <n v="105"/>
    <n v="81"/>
    <n v="16"/>
    <n v="8"/>
    <n v="16"/>
    <m/>
    <n v="7"/>
    <n v="6"/>
    <n v="0.25"/>
  </r>
  <r>
    <x v="0"/>
    <s v="SOUTH"/>
    <s v="DAKLAK"/>
    <x v="4"/>
    <n v="10.333"/>
    <n v="10.333"/>
    <n v="10.333"/>
    <n v="1"/>
    <n v="0.125"/>
    <n v="10.333"/>
    <n v="1"/>
    <s v=""/>
    <n v="16"/>
    <n v="5"/>
    <n v="11"/>
    <n v="0"/>
    <n v="0"/>
    <n v="11"/>
    <n v="5"/>
    <n v="3"/>
    <n v="0.27272727272727271"/>
  </r>
  <r>
    <x v="0"/>
    <s v="SOUTH"/>
    <s v="EVEREST"/>
    <x v="5"/>
    <n v="158.59100000000001"/>
    <n v="158.59100000000001"/>
    <n v="158.59100000000001"/>
    <n v="11"/>
    <n v="0.53658499999999998"/>
    <n v="12.199307692307999"/>
    <n v="1.181818"/>
    <s v=""/>
    <n v="37"/>
    <n v="28"/>
    <n v="9"/>
    <n v="0"/>
    <n v="0"/>
    <n v="7"/>
    <n v="26"/>
    <n v="9"/>
    <n v="1"/>
  </r>
  <r>
    <x v="0"/>
    <s v="SOUTH"/>
    <s v="GOLD DRAGON"/>
    <x v="6"/>
    <n v="312.45299999999992"/>
    <n v="265.37599999999998"/>
    <n v="265.37599999999998"/>
    <n v="8"/>
    <n v="0.59259300000000004"/>
    <n v="16.585999999999999"/>
    <n v="2"/>
    <s v=""/>
    <n v="20"/>
    <n v="13"/>
    <n v="7"/>
    <n v="0"/>
    <n v="0"/>
    <n v="3"/>
    <n v="10"/>
    <n v="5"/>
    <n v="0.7142857142857143"/>
  </r>
  <r>
    <x v="0"/>
    <s v="SOUTH"/>
    <s v="LIB"/>
    <x v="7"/>
    <n v="4837.782000000002"/>
    <n v="1535.374"/>
    <n v="1387.337"/>
    <n v="47"/>
    <n v="0.42152499999999998"/>
    <n v="18.724073170731998"/>
    <n v="1.7446809999999999"/>
    <s v=""/>
    <n v="113"/>
    <n v="83"/>
    <n v="24"/>
    <n v="6"/>
    <n v="15"/>
    <n v="3"/>
    <n v="14"/>
    <n v="9"/>
    <n v="0.3"/>
  </r>
  <r>
    <x v="0"/>
    <s v="SOUTH"/>
    <s v="LUCKY CAT"/>
    <x v="8"/>
    <n v="3426.2690000000025"/>
    <n v="1177.068"/>
    <n v="1113.047"/>
    <n v="29"/>
    <n v="0.320442"/>
    <n v="24.52225"/>
    <n v="1.6551720000000001"/>
    <s v=""/>
    <n v="90"/>
    <n v="73"/>
    <n v="15"/>
    <n v="2"/>
    <n v="10"/>
    <m/>
    <n v="9"/>
    <n v="7"/>
    <n v="0.41176470588235292"/>
  </r>
  <r>
    <x v="0"/>
    <s v="SOUTH"/>
    <s v="LUCKY STAR"/>
    <x v="9"/>
    <n v="4854.2650000000003"/>
    <n v="1505.5170000000001"/>
    <n v="1486.4190000000001"/>
    <n v="64"/>
    <n v="0.314496"/>
    <n v="14.906108910891"/>
    <n v="1.578125"/>
    <s v=""/>
    <n v="212"/>
    <n v="153"/>
    <n v="45"/>
    <n v="14"/>
    <n v="0"/>
    <n v="1"/>
    <n v="15"/>
    <n v="8"/>
    <n v="0.13559322033898305"/>
  </r>
  <r>
    <x v="0"/>
    <s v="SOUTH"/>
    <s v="MARS"/>
    <x v="10"/>
    <n v="895.00800000000027"/>
    <n v="0"/>
    <n v="0"/>
    <n v="0"/>
    <n v="0"/>
    <n v="0"/>
    <n v="0"/>
    <s v=""/>
    <n v="0"/>
    <n v="0"/>
    <n v="0"/>
    <n v="0"/>
    <n v="0"/>
    <m/>
    <m/>
    <m/>
    <m/>
  </r>
  <r>
    <x v="0"/>
    <s v="SOUTH"/>
    <s v="MDRT BH"/>
    <x v="11"/>
    <n v="2735.6049999999973"/>
    <n v="499.14600000000002"/>
    <n v="451.34500000000003"/>
    <n v="22"/>
    <n v="0.15331"/>
    <n v="13.135421052632001"/>
    <n v="1.7272730000000001"/>
    <s v=""/>
    <n v="130"/>
    <n v="95"/>
    <n v="30"/>
    <n v="5"/>
    <n v="45"/>
    <n v="2"/>
    <n v="15"/>
    <n v="10"/>
    <n v="0.2857142857142857"/>
  </r>
  <r>
    <x v="0"/>
    <s v="SOUTH"/>
    <s v="MDRT HCM"/>
    <x v="12"/>
    <n v="7169.7289999999848"/>
    <n v="798.47900000000004"/>
    <n v="1200.298"/>
    <n v="33"/>
    <n v="0.47142899999999999"/>
    <n v="19.475097560976"/>
    <n v="1.242424"/>
    <s v=""/>
    <n v="67"/>
    <n v="47"/>
    <n v="15"/>
    <n v="5"/>
    <n v="10"/>
    <n v="1"/>
    <n v="3"/>
    <n v="2"/>
    <n v="0.1"/>
  </r>
  <r>
    <x v="0"/>
    <s v="SOUTH"/>
    <s v="MDRT HCM2"/>
    <x v="13"/>
    <n v="3666.7984999999958"/>
    <n v="1407.2650000000001"/>
    <n v="1322.62"/>
    <n v="42"/>
    <n v="0.221636"/>
    <n v="18.276168831169002"/>
    <n v="1.8333330000000001"/>
    <s v=""/>
    <n v="184"/>
    <n v="137"/>
    <n v="38"/>
    <n v="9"/>
    <n v="27"/>
    <n v="2"/>
    <n v="14"/>
    <n v="12"/>
    <n v="0.25531914893617019"/>
  </r>
  <r>
    <x v="0"/>
    <s v="SOUTH"/>
    <s v="MDRT VT"/>
    <x v="14"/>
    <n v="4542.4530000000041"/>
    <n v="686.08100000000002"/>
    <n v="678.98099999999999"/>
    <n v="23"/>
    <n v="0.24598900000000001"/>
    <n v="15.955372093023"/>
    <n v="1.8695649999999999"/>
    <s v=""/>
    <n v="89"/>
    <n v="62"/>
    <n v="21"/>
    <n v="6"/>
    <n v="18"/>
    <n v="1"/>
    <n v="8"/>
    <n v="6"/>
    <n v="0.22222222222222221"/>
  </r>
  <r>
    <x v="0"/>
    <s v="SOUTH"/>
    <s v="MEGA"/>
    <x v="15"/>
    <n v="5999.9890000000032"/>
    <n v="1297.329"/>
    <n v="1247.241"/>
    <n v="43"/>
    <n v="0.34538200000000002"/>
    <n v="16.848428571429"/>
    <n v="1.7906979999999999"/>
    <s v=""/>
    <n v="119"/>
    <n v="88"/>
    <n v="27"/>
    <n v="4"/>
    <n v="16"/>
    <m/>
    <n v="5"/>
    <n v="5"/>
    <n v="0.16129032258064516"/>
  </r>
  <r>
    <x v="0"/>
    <s v="SOUTH"/>
    <s v="MEKONG 1"/>
    <x v="16"/>
    <n v="1476.3120000000006"/>
    <n v="523.95600000000002"/>
    <n v="440.34899999999999"/>
    <n v="16"/>
    <n v="0.16494800000000001"/>
    <n v="13.788315789474"/>
    <n v="2.375"/>
    <s v=""/>
    <n v="112"/>
    <n v="85"/>
    <n v="26"/>
    <n v="1"/>
    <n v="0"/>
    <n v="5"/>
    <n v="25"/>
    <n v="8"/>
    <n v="0.29629629629629628"/>
  </r>
  <r>
    <x v="0"/>
    <s v="SOUTH"/>
    <s v="MEKONG 2"/>
    <x v="17"/>
    <n v="2493.5300000000016"/>
    <n v="321.334"/>
    <n v="328.67899999999997"/>
    <n v="14"/>
    <n v="0.100719"/>
    <n v="13.388916666666999"/>
    <n v="1.714286"/>
    <s v=""/>
    <n v="146"/>
    <n v="117"/>
    <n v="27"/>
    <n v="2"/>
    <n v="0"/>
    <n v="3"/>
    <n v="11"/>
    <n v="5"/>
    <n v="0.17241379310344829"/>
  </r>
  <r>
    <x v="0"/>
    <s v="SOUTH"/>
    <s v="PHI MÃ"/>
    <x v="18"/>
    <n v="43.616999999999997"/>
    <n v="62.118000000000002"/>
    <n v="43.616999999999997"/>
    <n v="3"/>
    <n v="8.9552000000000007E-2"/>
    <n v="15.529500000000001"/>
    <n v="1.3333330000000001"/>
    <s v=""/>
    <n v="34"/>
    <n v="25"/>
    <n v="9"/>
    <n v="0"/>
    <n v="1"/>
    <m/>
    <n v="2"/>
    <n v="2"/>
    <n v="0.22222222222222221"/>
  </r>
  <r>
    <x v="0"/>
    <s v="SOUTH"/>
    <s v="PHOENIX"/>
    <x v="19"/>
    <n v="2685.022999999996"/>
    <n v="462.25599999999997"/>
    <n v="569.96900000000005"/>
    <n v="15"/>
    <n v="0.33707900000000002"/>
    <n v="19.260666666666999"/>
    <n v="1.6"/>
    <s v=""/>
    <n v="44"/>
    <n v="34"/>
    <n v="8"/>
    <n v="2"/>
    <n v="3"/>
    <m/>
    <n v="2"/>
    <n v="2"/>
    <n v="0.2"/>
  </r>
  <r>
    <x v="0"/>
    <s v="SOUTH"/>
    <s v="RED DRAGON"/>
    <x v="20"/>
    <n v="4463.144999999995"/>
    <n v="671.61500000000001"/>
    <n v="653.42399999999998"/>
    <n v="22"/>
    <n v="0.22334999999999999"/>
    <n v="19.189"/>
    <n v="1.5909089999999999"/>
    <s v=""/>
    <n v="101"/>
    <n v="81"/>
    <n v="16"/>
    <n v="4"/>
    <n v="7"/>
    <m/>
    <n v="12"/>
    <n v="5"/>
    <n v="0.25"/>
  </r>
  <r>
    <x v="0"/>
    <s v="SOUTH"/>
    <s v="THÁI DƯƠNG"/>
    <x v="21"/>
    <n v="2066.8139999999994"/>
    <n v="242.988"/>
    <n v="234.74199999999999"/>
    <n v="16"/>
    <n v="0.25600000000000001"/>
    <n v="13.499333333333"/>
    <n v="1.125"/>
    <s v=""/>
    <n v="67"/>
    <n v="54"/>
    <n v="12"/>
    <n v="1"/>
    <n v="1"/>
    <m/>
    <n v="10"/>
    <n v="6"/>
    <n v="0.46153846153846156"/>
  </r>
  <r>
    <x v="0"/>
    <s v="SOUTH"/>
    <s v="THE QUEEN"/>
    <x v="22"/>
    <n v="1756.0449999999985"/>
    <n v="392.62799999999999"/>
    <n v="458.673"/>
    <n v="15"/>
    <n v="0.32608700000000002"/>
    <n v="13.0876"/>
    <n v="2"/>
    <s v=""/>
    <n v="51"/>
    <n v="35"/>
    <n v="16"/>
    <n v="0"/>
    <n v="0"/>
    <n v="3"/>
    <n v="7"/>
    <n v="5"/>
    <n v="0.3125"/>
  </r>
  <r>
    <x v="0"/>
    <s v="SOUTH"/>
    <s v="WE ARE 1"/>
    <x v="23"/>
    <n v="829.31099999999981"/>
    <n v="50.512"/>
    <n v="50.512"/>
    <n v="0"/>
    <n v="0"/>
    <n v="16.837333333333"/>
    <n v="0"/>
    <s v=""/>
    <n v="38"/>
    <n v="31"/>
    <n v="6"/>
    <n v="1"/>
    <n v="5"/>
    <m/>
    <n v="5"/>
    <n v="2"/>
    <n v="0.2857142857142857"/>
  </r>
  <r>
    <x v="0"/>
    <s v="SOUTH"/>
    <s v="WHITE HORSE"/>
    <x v="24"/>
    <n v="1462.3760000000016"/>
    <n v="235.13200000000001"/>
    <n v="217.5746"/>
    <n v="9"/>
    <n v="8.4506999999999999E-2"/>
    <n v="14.69575"/>
    <n v="1.7777780000000001"/>
    <s v=""/>
    <n v="113"/>
    <n v="83"/>
    <n v="28"/>
    <n v="2"/>
    <n v="1"/>
    <n v="2"/>
    <n v="12"/>
    <n v="11"/>
    <n v="0.36666666666666664"/>
  </r>
  <r>
    <x v="0"/>
    <s v="NORTH"/>
    <s v="BÌNH MINH"/>
    <x v="25"/>
    <n v="2666.0100000000048"/>
    <n v="958.04899999999998"/>
    <n v="915.053"/>
    <n v="48"/>
    <n v="0.33103399999999999"/>
    <n v="12.282679487178999"/>
    <n v="1.625"/>
    <s v=""/>
    <n v="161"/>
    <n v="131"/>
    <n v="23"/>
    <n v="7"/>
    <n v="13"/>
    <n v="2"/>
    <n v="42"/>
    <n v="15"/>
    <n v="0.5"/>
  </r>
  <r>
    <x v="0"/>
    <s v="NORTH"/>
    <s v="BLUE OCEAN"/>
    <x v="26"/>
    <n v="2942.377"/>
    <n v="1205.9970000000001"/>
    <n v="1216.098"/>
    <n v="47"/>
    <n v="0.35205999999999998"/>
    <n v="11.940564356435999"/>
    <n v="2.148936"/>
    <s v=""/>
    <n v="150"/>
    <n v="122"/>
    <n v="22"/>
    <n v="6"/>
    <n v="10"/>
    <n v="4"/>
    <n v="38"/>
    <n v="13"/>
    <n v="0.4642857142857143"/>
  </r>
  <r>
    <x v="0"/>
    <s v="NORTH"/>
    <s v="BLUE WAVES"/>
    <x v="27"/>
    <n v="693.26699999999983"/>
    <n v="48.64"/>
    <n v="48.64"/>
    <n v="5"/>
    <n v="8.6957000000000007E-2"/>
    <n v="9.7279999999999998"/>
    <n v="1"/>
    <s v=""/>
    <n v="59"/>
    <n v="44"/>
    <n v="10"/>
    <n v="5"/>
    <n v="1"/>
    <m/>
    <n v="4"/>
    <n v="3"/>
    <n v="0.2"/>
  </r>
  <r>
    <x v="0"/>
    <s v="NORTH"/>
    <s v="DIAMOND"/>
    <x v="28"/>
    <n v="11463.231000000071"/>
    <n v="3542.4749999999999"/>
    <n v="3483.86"/>
    <n v="151"/>
    <n v="0.54316500000000001"/>
    <n v="13.730523255813999"/>
    <n v="1.708609"/>
    <s v=""/>
    <n v="357"/>
    <n v="259"/>
    <n v="92"/>
    <n v="6"/>
    <n v="31"/>
    <n v="42"/>
    <n v="147"/>
    <n v="58"/>
    <n v="0.59183673469387754"/>
  </r>
  <r>
    <x v="0"/>
    <s v="NORTH"/>
    <s v="ELITE"/>
    <x v="29"/>
    <n v="441.66499999999991"/>
    <n v="426.976"/>
    <n v="441.66500000000002"/>
    <n v="11"/>
    <n v="0.44"/>
    <n v="19.408000000000001"/>
    <n v="2"/>
    <s v=""/>
    <n v="27"/>
    <n v="19"/>
    <n v="7"/>
    <n v="1"/>
    <n v="1"/>
    <m/>
    <n v="5"/>
    <n v="3"/>
    <n v="0.375"/>
  </r>
  <r>
    <x v="0"/>
    <s v="NORTH"/>
    <s v="F.B.I"/>
    <x v="30"/>
    <n v="1283.739"/>
    <n v="1342.8489999999999"/>
    <n v="1283.806"/>
    <n v="44"/>
    <n v="0.43137300000000001"/>
    <n v="16.376207317073"/>
    <n v="1.8636360000000001"/>
    <s v=""/>
    <n v="98"/>
    <n v="80"/>
    <n v="17"/>
    <n v="1"/>
    <n v="20"/>
    <m/>
    <n v="12"/>
    <n v="9"/>
    <n v="0.5"/>
  </r>
  <r>
    <x v="0"/>
    <s v="NORTH"/>
    <s v="G-G"/>
    <x v="31"/>
    <n v="2047.1469999999968"/>
    <n v="1578.2139999999999"/>
    <n v="1557.5930000000001"/>
    <n v="58"/>
    <n v="0.45136199999999999"/>
    <n v="13.151783333333"/>
    <n v="2.0689660000000001"/>
    <s v=""/>
    <n v="177"/>
    <n v="121"/>
    <n v="52"/>
    <n v="4"/>
    <n v="3"/>
    <n v="27"/>
    <n v="73"/>
    <n v="28"/>
    <n v="0.5"/>
  </r>
  <r>
    <x v="0"/>
    <s v="NORTH"/>
    <s v="GREEN DRAGON"/>
    <x v="32"/>
    <n v="2578.6390000000019"/>
    <n v="769.69600000000003"/>
    <n v="771.81399999999996"/>
    <n v="32"/>
    <n v="0.27826099999999998"/>
    <n v="12.0265"/>
    <n v="2"/>
    <s v=""/>
    <n v="126"/>
    <n v="107"/>
    <n v="13"/>
    <n v="6"/>
    <n v="0"/>
    <m/>
    <n v="22"/>
    <n v="8"/>
    <n v="0.42105263157894735"/>
  </r>
  <r>
    <x v="0"/>
    <s v="NORTH"/>
    <s v="HẢI ĐĂNG"/>
    <x v="33"/>
    <n v="2892.7589999999991"/>
    <n v="563.45799999999997"/>
    <n v="553.12199999999996"/>
    <n v="23"/>
    <n v="0.29113899999999998"/>
    <n v="16.098800000000001"/>
    <n v="1.521739"/>
    <s v=""/>
    <n v="79"/>
    <n v="59"/>
    <n v="19"/>
    <n v="1"/>
    <n v="11"/>
    <n v="2"/>
    <n v="9"/>
    <n v="5"/>
    <n v="0.25"/>
  </r>
  <r>
    <x v="0"/>
    <s v="NORTH"/>
    <s v="LION 1"/>
    <x v="34"/>
    <n v="1736.6599999999992"/>
    <n v="976.98900000000003"/>
    <n v="963.947"/>
    <n v="24"/>
    <n v="0.16724700000000001"/>
    <n v="18.092388888889001"/>
    <n v="2.25"/>
    <s v=""/>
    <n v="146"/>
    <n v="123"/>
    <n v="18"/>
    <n v="5"/>
    <n v="3"/>
    <m/>
    <n v="8"/>
    <n v="4"/>
    <n v="0.17391304347826086"/>
  </r>
  <r>
    <x v="0"/>
    <s v="NORTH"/>
    <s v="LION 2"/>
    <x v="35"/>
    <n v="561.02800000000002"/>
    <n v="119.273"/>
    <n v="103.80200000000001"/>
    <n v="7"/>
    <n v="0.19178100000000001"/>
    <n v="17.039000000000001"/>
    <n v="1"/>
    <s v=""/>
    <n v="37"/>
    <n v="27"/>
    <n v="8"/>
    <n v="2"/>
    <n v="1"/>
    <m/>
    <n v="2"/>
    <n v="2"/>
    <n v="0.2"/>
  </r>
  <r>
    <x v="0"/>
    <s v="NORTH"/>
    <s v="NGHỆ AN"/>
    <x v="36"/>
    <n v="776.16499999999985"/>
    <n v="379.58699999999999"/>
    <n v="379.58699999999999"/>
    <n v="15"/>
    <n v="0.352941"/>
    <n v="15.183479999999999"/>
    <n v="1.6666669999999999"/>
    <s v=""/>
    <n v="61"/>
    <n v="48"/>
    <n v="13"/>
    <n v="0"/>
    <n v="0"/>
    <n v="6"/>
    <n v="31"/>
    <n v="10"/>
    <n v="0.76923076923076927"/>
  </r>
  <r>
    <x v="0"/>
    <s v="NORTH"/>
    <s v="SÔNG MÃ"/>
    <x v="37"/>
    <n v="2957.7619999999984"/>
    <n v="762.16899999999998"/>
    <n v="747.78"/>
    <n v="33"/>
    <n v="0.23321600000000001"/>
    <n v="14.380547169810999"/>
    <n v="1.606061"/>
    <s v=""/>
    <n v="161"/>
    <n v="113"/>
    <n v="43"/>
    <n v="5"/>
    <n v="3"/>
    <n v="10"/>
    <n v="32"/>
    <n v="17"/>
    <n v="0.35416666666666669"/>
  </r>
  <r>
    <x v="0"/>
    <s v="NORTH"/>
    <s v="SUNFLOWER"/>
    <x v="38"/>
    <n v="4249.350000000004"/>
    <n v="1311.703"/>
    <n v="1237.49"/>
    <n v="63"/>
    <n v="0.368421"/>
    <n v="15.077045977011"/>
    <n v="1.380952"/>
    <s v=""/>
    <n v="177"/>
    <n v="144"/>
    <n v="24"/>
    <n v="9"/>
    <n v="19"/>
    <n v="2"/>
    <n v="29"/>
    <n v="18"/>
    <n v="0.54545454545454541"/>
  </r>
  <r>
    <x v="0"/>
    <s v="NORTH"/>
    <s v="THE CAPITAL"/>
    <x v="39"/>
    <n v="7331.7510000000166"/>
    <n v="1757.2809999999999"/>
    <n v="1766.6079999999999"/>
    <n v="67"/>
    <n v="0.31381700000000001"/>
    <n v="19.100880434783001"/>
    <n v="1.3731340000000001"/>
    <s v=""/>
    <n v="218"/>
    <n v="168"/>
    <n v="40"/>
    <n v="10"/>
    <n v="6"/>
    <n v="1"/>
    <n v="14"/>
    <n v="11"/>
    <n v="0.22"/>
  </r>
  <r>
    <x v="0"/>
    <s v="NORTH"/>
    <s v="THE GALAXY"/>
    <x v="40"/>
    <n v="78.289000000000016"/>
    <n v="78.289000000000001"/>
    <n v="78.289000000000001"/>
    <n v="6"/>
    <n v="1.0909089999999999"/>
    <n v="11.184142857143"/>
    <n v="1.1666669999999999"/>
    <s v=""/>
    <n v="11"/>
    <n v="4"/>
    <n v="7"/>
    <n v="0"/>
    <n v="0"/>
    <n v="7"/>
    <n v="4"/>
    <n v="2"/>
    <n v="0.2857142857142857"/>
  </r>
  <r>
    <x v="0"/>
    <s v="NORTH"/>
    <s v="THE POWER"/>
    <x v="41"/>
    <n v="3003.4859999999994"/>
    <n v="508.39400000000001"/>
    <n v="495.87099999999998"/>
    <n v="22"/>
    <n v="0.26666699999999999"/>
    <n v="19.553615384615"/>
    <n v="1.181818"/>
    <s v=""/>
    <n v="89"/>
    <n v="66"/>
    <n v="18"/>
    <n v="5"/>
    <n v="4"/>
    <m/>
    <n v="17"/>
    <n v="9"/>
    <n v="0.39130434782608697"/>
  </r>
  <r>
    <x v="0"/>
    <s v="NORTH"/>
    <s v="THE ROME"/>
    <x v="42"/>
    <n v="95.767999999999986"/>
    <n v="95.768000000000001"/>
    <n v="95.768000000000001"/>
    <n v="3"/>
    <n v="0.352941"/>
    <n v="19.153600000000001"/>
    <n v="1.6666669999999999"/>
    <s v=""/>
    <n v="17"/>
    <n v="9"/>
    <n v="8"/>
    <n v="0"/>
    <n v="0"/>
    <n v="8"/>
    <n v="9"/>
    <n v="4"/>
    <n v="0.5"/>
  </r>
  <r>
    <x v="0"/>
    <s v="NORTH"/>
    <s v="THE SKY"/>
    <x v="43"/>
    <n v="7435.2280000000328"/>
    <n v="2510.7710000000002"/>
    <n v="2495.9659999999999"/>
    <n v="109"/>
    <n v="0.36152600000000001"/>
    <n v="12.616939698492001"/>
    <n v="1.825688"/>
    <s v=""/>
    <n v="332"/>
    <n v="276"/>
    <n v="52"/>
    <n v="4"/>
    <n v="2"/>
    <n v="5"/>
    <n v="58"/>
    <n v="29"/>
    <n v="0.5178571428571429"/>
  </r>
  <r>
    <x v="0"/>
    <s v="NORTH"/>
    <s v="THE STARS 1"/>
    <x v="44"/>
    <n v="2822.8449999999984"/>
    <n v="2150.2350000000001"/>
    <n v="2141.9769999999999"/>
    <n v="79"/>
    <n v="0.34649099999999999"/>
    <n v="14.528614864865"/>
    <n v="1.873418"/>
    <s v=""/>
    <n v="239"/>
    <n v="199"/>
    <n v="32"/>
    <n v="8"/>
    <n v="34"/>
    <n v="2"/>
    <n v="53"/>
    <n v="17"/>
    <n v="0.42499999999999999"/>
  </r>
  <r>
    <x v="0"/>
    <s v="NORTH"/>
    <s v="THE STARS 2"/>
    <x v="45"/>
    <n v="1717.1049999999996"/>
    <n v="1212.5609999999999"/>
    <n v="1195.617"/>
    <n v="86"/>
    <n v="0.37554599999999999"/>
    <n v="10.826437500000001"/>
    <n v="1.3023260000000001"/>
    <s v=""/>
    <n v="287"/>
    <n v="247"/>
    <n v="33"/>
    <n v="7"/>
    <n v="11"/>
    <n v="4"/>
    <n v="123"/>
    <n v="21"/>
    <n v="0.52500000000000002"/>
  </r>
  <r>
    <x v="0"/>
    <s v="NORTH"/>
    <s v="THE TIGERS"/>
    <x v="46"/>
    <n v="1698.7800000000007"/>
    <n v="804.88"/>
    <n v="769.25300000000004"/>
    <n v="49"/>
    <n v="0.31715199999999999"/>
    <n v="14.120701754386001"/>
    <n v="1.163265"/>
    <s v=""/>
    <n v="181"/>
    <n v="124"/>
    <n v="54"/>
    <n v="3"/>
    <n v="0"/>
    <n v="14"/>
    <n v="39"/>
    <n v="20"/>
    <n v="0.35087719298245612"/>
  </r>
  <r>
    <x v="0"/>
    <s v="NORTH"/>
    <s v="THIÊN SƠN"/>
    <x v="47"/>
    <n v="3078.8009999999995"/>
    <n v="524.12199999999996"/>
    <n v="530.41"/>
    <n v="32"/>
    <n v="0.26890799999999998"/>
    <n v="12.479095238095001"/>
    <n v="1.3125"/>
    <s v=""/>
    <n v="140"/>
    <n v="120"/>
    <n v="14"/>
    <n v="6"/>
    <n v="2"/>
    <n v="1"/>
    <n v="43"/>
    <n v="12"/>
    <n v="0.6"/>
  </r>
  <r>
    <x v="0"/>
    <s v="NORTH"/>
    <s v="VICTORY"/>
    <x v="48"/>
    <n v="3768.3300000000017"/>
    <n v="1069.184"/>
    <n v="1055.0640000000001"/>
    <n v="51"/>
    <n v="0.269841"/>
    <n v="13.199802469135999"/>
    <n v="1.5882350000000001"/>
    <s v=""/>
    <n v="196"/>
    <n v="156"/>
    <n v="26"/>
    <n v="14"/>
    <n v="25"/>
    <m/>
    <n v="37"/>
    <n v="20"/>
    <n v="0.5"/>
  </r>
  <r>
    <x v="0"/>
    <s v="CENTRAL"/>
    <s v="DANANG1"/>
    <x v="49"/>
    <n v="5623.2680000000073"/>
    <n v="2012.6880000000001"/>
    <n v="1987.713"/>
    <n v="64"/>
    <n v="0.38323400000000002"/>
    <n v="14.908799999999999"/>
    <n v="2.109375"/>
    <s v=""/>
    <n v="181"/>
    <n v="145"/>
    <n v="33"/>
    <n v="3"/>
    <n v="15"/>
    <m/>
    <n v="43"/>
    <n v="18"/>
    <n v="0.5"/>
  </r>
  <r>
    <x v="1"/>
    <s v="SOUTH"/>
    <s v="BELIEVE IN FUTURE"/>
    <x v="0"/>
    <n v="1640.6880000000008"/>
    <n v="166.25299999999999"/>
    <n v="178.047"/>
    <n v="6"/>
    <n v="0.08"/>
    <n v="23.750428571428998"/>
    <n v="1.1666669999999999"/>
    <s v=""/>
    <n v="77"/>
    <n v="62"/>
    <n v="10"/>
    <n v="5"/>
    <n v="0"/>
    <m/>
    <n v="4"/>
    <n v="3"/>
    <n v="0.2"/>
  </r>
  <r>
    <x v="1"/>
    <s v="SOUTH"/>
    <s v="BIG HERO"/>
    <x v="1"/>
    <n v="1681.2180000000014"/>
    <n v="298.827"/>
    <n v="439.05900000000003"/>
    <n v="13"/>
    <n v="0.14444399999999999"/>
    <n v="14.229857142857"/>
    <n v="1.6153850000000001"/>
    <s v=""/>
    <n v="90"/>
    <n v="69"/>
    <n v="17"/>
    <n v="4"/>
    <n v="0"/>
    <m/>
    <m/>
    <m/>
    <m/>
  </r>
  <r>
    <x v="1"/>
    <s v="SOUTH"/>
    <s v="BORN TO WIN"/>
    <x v="2"/>
    <n v="6432.5140000000092"/>
    <n v="1229.896"/>
    <n v="1258.635"/>
    <n v="16"/>
    <n v="0.21052599999999999"/>
    <n v="33.240432432432002"/>
    <n v="2.3125"/>
    <s v=""/>
    <n v="77"/>
    <n v="58"/>
    <n v="14"/>
    <n v="5"/>
    <n v="0"/>
    <m/>
    <n v="2"/>
    <n v="2"/>
    <n v="0.10526315789473684"/>
  </r>
  <r>
    <x v="1"/>
    <s v="SOUTH"/>
    <s v="CUPID"/>
    <x v="3"/>
    <n v="1374.308"/>
    <n v="327.90499999999997"/>
    <n v="287.48899999999998"/>
    <n v="9"/>
    <n v="8.4905999999999995E-2"/>
    <n v="27.325416666667"/>
    <n v="1.3333330000000001"/>
    <s v=""/>
    <n v="107"/>
    <n v="83"/>
    <n v="17"/>
    <n v="7"/>
    <n v="2"/>
    <n v="1"/>
    <n v="3"/>
    <n v="2"/>
    <n v="8.3333333333333329E-2"/>
  </r>
  <r>
    <x v="1"/>
    <s v="SOUTH"/>
    <s v="EVEREST"/>
    <x v="5"/>
    <m/>
    <n v="0"/>
    <n v="0"/>
    <n v="0"/>
    <n v="0"/>
    <n v="0"/>
    <n v="0"/>
    <s v=""/>
    <n v="4"/>
    <n v="2"/>
    <n v="2"/>
    <n v="0"/>
    <n v="0"/>
    <n v="2"/>
    <n v="2"/>
    <n v="1"/>
    <n v="0.5"/>
  </r>
  <r>
    <x v="1"/>
    <s v="SOUTH"/>
    <s v="GOLD DRAGON"/>
    <x v="6"/>
    <n v="47.076999999999998"/>
    <n v="47.076999999999998"/>
    <n v="47.076999999999998"/>
    <n v="4"/>
    <n v="1.142857"/>
    <n v="11.76925"/>
    <n v="1"/>
    <s v=""/>
    <n v="7"/>
    <n v="4"/>
    <n v="3"/>
    <n v="0"/>
    <n v="0"/>
    <n v="3"/>
    <n v="4"/>
    <n v="3"/>
    <n v="1"/>
  </r>
  <r>
    <x v="1"/>
    <s v="SOUTH"/>
    <s v="LIB"/>
    <x v="7"/>
    <n v="3450.4449999999961"/>
    <n v="637.87800000000004"/>
    <n v="652.54300000000001"/>
    <n v="24"/>
    <n v="0.217195"/>
    <n v="18.225085714285999"/>
    <n v="1.4583330000000001"/>
    <s v=""/>
    <n v="111"/>
    <n v="83"/>
    <n v="22"/>
    <n v="6"/>
    <n v="8"/>
    <n v="1"/>
    <n v="8"/>
    <n v="6"/>
    <n v="0.21428571428571427"/>
  </r>
  <r>
    <x v="1"/>
    <s v="SOUTH"/>
    <s v="LUCKY CAT"/>
    <x v="8"/>
    <n v="2313.2219999999993"/>
    <n v="505.18900000000002"/>
    <n v="492.529"/>
    <n v="21"/>
    <n v="0.24277499999999999"/>
    <n v="16.296419354838999"/>
    <n v="1.4761899999999999"/>
    <s v=""/>
    <n v="91"/>
    <n v="74"/>
    <n v="16"/>
    <n v="1"/>
    <n v="0"/>
    <n v="1"/>
    <n v="8"/>
    <n v="7"/>
    <n v="0.41176470588235292"/>
  </r>
  <r>
    <x v="1"/>
    <s v="SOUTH"/>
    <s v="LUCKY STAR"/>
    <x v="50"/>
    <n v="3367.8459999999955"/>
    <n v="431.77499999999998"/>
    <n v="432.298"/>
    <n v="19"/>
    <n v="0.154472"/>
    <n v="17.990625000000001"/>
    <n v="1.263158"/>
    <s v=""/>
    <n v="127"/>
    <n v="92"/>
    <n v="28"/>
    <n v="7"/>
    <n v="0"/>
    <m/>
    <n v="8"/>
    <n v="6"/>
    <n v="0.17142857142857143"/>
  </r>
  <r>
    <x v="1"/>
    <s v="SOUTH"/>
    <s v="MARS"/>
    <x v="10"/>
    <n v="895.00800000000027"/>
    <n v="221.63"/>
    <n v="221.18600000000001"/>
    <n v="10"/>
    <n v="0.141844"/>
    <n v="12.312777777777999"/>
    <n v="1.8"/>
    <s v=""/>
    <n v="69"/>
    <n v="46"/>
    <n v="16"/>
    <n v="7"/>
    <n v="4"/>
    <m/>
    <m/>
    <m/>
    <m/>
  </r>
  <r>
    <x v="1"/>
    <s v="SOUTH"/>
    <s v="MDRT BH"/>
    <x v="11"/>
    <n v="2284.2599999999975"/>
    <n v="393.77499999999998"/>
    <n v="419.70100000000002"/>
    <n v="17"/>
    <n v="0.104615"/>
    <n v="14.063392857143"/>
    <n v="1.6470590000000001"/>
    <s v=""/>
    <n v="157"/>
    <n v="125"/>
    <n v="28"/>
    <n v="4"/>
    <n v="16"/>
    <m/>
    <n v="5"/>
    <n v="4"/>
    <n v="0.125"/>
  </r>
  <r>
    <x v="1"/>
    <s v="SOUTH"/>
    <s v="MDRT HCM"/>
    <x v="12"/>
    <n v="5969.4309999999823"/>
    <n v="795.03399999999999"/>
    <n v="930.45899999999995"/>
    <n v="16"/>
    <n v="0.19875799999999999"/>
    <n v="28.394071428570999"/>
    <n v="1.75"/>
    <s v=""/>
    <n v="73"/>
    <n v="51"/>
    <n v="17"/>
    <n v="5"/>
    <n v="21"/>
    <n v="1"/>
    <n v="3"/>
    <n v="3"/>
    <n v="0.13636363636363635"/>
  </r>
  <r>
    <x v="1"/>
    <s v="SOUTH"/>
    <s v="MDRT HCM2"/>
    <x v="51"/>
    <n v="2344.1784999999982"/>
    <n v="577.84500000000003"/>
    <n v="531.14"/>
    <n v="25"/>
    <n v="0.20325199999999999"/>
    <n v="15.617432432432"/>
    <n v="1.48"/>
    <s v=""/>
    <n v="124"/>
    <n v="92"/>
    <n v="23"/>
    <n v="9"/>
    <n v="5"/>
    <n v="1"/>
    <n v="6"/>
    <n v="5"/>
    <n v="0.15625"/>
  </r>
  <r>
    <x v="1"/>
    <s v="SOUTH"/>
    <s v="MDRT VT"/>
    <x v="14"/>
    <n v="3863.4719999999984"/>
    <n v="792.91300000000001"/>
    <n v="706.75099999999998"/>
    <n v="24"/>
    <n v="0.25"/>
    <n v="18.439837209302002"/>
    <n v="1.7916669999999999"/>
    <s v=""/>
    <n v="98"/>
    <n v="70"/>
    <n v="21"/>
    <n v="7"/>
    <n v="0"/>
    <m/>
    <n v="4"/>
    <n v="3"/>
    <n v="0.10714285714285714"/>
  </r>
  <r>
    <x v="1"/>
    <s v="SOUTH"/>
    <s v="MEGA"/>
    <x v="15"/>
    <n v="4752.7480000000032"/>
    <n v="1361.23"/>
    <n v="1293.077"/>
    <n v="37"/>
    <n v="0.30578499999999997"/>
    <n v="19.446142857142998"/>
    <n v="1.8918919999999999"/>
    <s v=""/>
    <n v="130"/>
    <n v="93"/>
    <n v="30"/>
    <n v="7"/>
    <n v="2"/>
    <n v="3"/>
    <n v="16"/>
    <n v="11"/>
    <n v="0.29729729729729731"/>
  </r>
  <r>
    <x v="1"/>
    <s v="SOUTH"/>
    <s v="MEKONG 1"/>
    <x v="16"/>
    <n v="1035.9629999999995"/>
    <n v="424.57799999999997"/>
    <n v="428.06200000000001"/>
    <n v="20"/>
    <n v="0.27397300000000002"/>
    <n v="14.640620689655"/>
    <n v="1.45"/>
    <s v=""/>
    <n v="82"/>
    <n v="61"/>
    <n v="20"/>
    <n v="1"/>
    <n v="1"/>
    <n v="1"/>
    <n v="18"/>
    <n v="8"/>
    <n v="0.38095238095238093"/>
  </r>
  <r>
    <x v="1"/>
    <s v="SOUTH"/>
    <s v="MEKONG 2"/>
    <x v="17"/>
    <n v="2164.8510000000001"/>
    <n v="412.56299999999999"/>
    <n v="412.01"/>
    <n v="12"/>
    <n v="8.6957000000000007E-2"/>
    <n v="22.920166666667001"/>
    <n v="1.5"/>
    <s v=""/>
    <n v="132"/>
    <n v="100"/>
    <n v="29"/>
    <n v="3"/>
    <n v="16"/>
    <m/>
    <n v="4"/>
    <n v="1"/>
    <n v="3.125E-2"/>
  </r>
  <r>
    <x v="1"/>
    <s v="SOUTH"/>
    <s v="PHOENIX"/>
    <x v="19"/>
    <n v="2115.0539999999974"/>
    <n v="404.17899999999997"/>
    <n v="403.41800000000001"/>
    <n v="11"/>
    <n v="0.24444399999999999"/>
    <n v="23.775235294117998"/>
    <n v="1.545455"/>
    <s v=""/>
    <n v="45"/>
    <n v="35"/>
    <n v="8"/>
    <n v="2"/>
    <n v="2"/>
    <m/>
    <n v="2"/>
    <n v="1"/>
    <n v="0.1"/>
  </r>
  <r>
    <x v="1"/>
    <s v="SOUTH"/>
    <s v="RED DRAGON"/>
    <x v="20"/>
    <n v="3809.7209999999918"/>
    <n v="258.22199999999998"/>
    <n v="222.376"/>
    <n v="13"/>
    <n v="0.134715"/>
    <n v="12.911099999999999"/>
    <n v="1.538462"/>
    <s v=""/>
    <n v="96"/>
    <n v="73"/>
    <n v="17"/>
    <n v="6"/>
    <n v="7"/>
    <m/>
    <n v="5"/>
    <n v="4"/>
    <n v="0.17391304347826086"/>
  </r>
  <r>
    <x v="1"/>
    <s v="SOUTH"/>
    <s v="TSUNAMI"/>
    <x v="18"/>
    <n v="638.10499999999979"/>
    <n v="381.87299999999999"/>
    <n v="351.69299999999998"/>
    <n v="9"/>
    <n v="0.52941199999999999"/>
    <n v="31.822749999999999"/>
    <n v="1.3333330000000001"/>
    <s v=""/>
    <n v="19"/>
    <n v="13"/>
    <n v="6"/>
    <n v="0"/>
    <n v="0"/>
    <n v="1"/>
    <n v="3"/>
    <n v="3"/>
    <n v="0.5"/>
  </r>
  <r>
    <x v="1"/>
    <s v="SOUTH"/>
    <s v="THÁI DƯƠNG"/>
    <x v="21"/>
    <n v="1832.0719999999997"/>
    <n v="529.20000000000005"/>
    <n v="461.45499999999998"/>
    <n v="11"/>
    <n v="0.203704"/>
    <n v="26.46"/>
    <n v="1.818182"/>
    <s v=""/>
    <n v="58"/>
    <n v="43"/>
    <n v="14"/>
    <n v="1"/>
    <n v="0"/>
    <m/>
    <n v="8"/>
    <n v="5"/>
    <n v="0.33333333333333331"/>
  </r>
  <r>
    <x v="1"/>
    <s v="SOUTH"/>
    <s v="THE QUEEN"/>
    <x v="22"/>
    <n v="1297.3719999999998"/>
    <n v="886.59500000000003"/>
    <n v="757.06600000000003"/>
    <n v="15"/>
    <n v="0.42857099999999998"/>
    <n v="38.547608695652002"/>
    <n v="1.5333330000000001"/>
    <s v=""/>
    <n v="39"/>
    <n v="28"/>
    <n v="11"/>
    <n v="0"/>
    <n v="0"/>
    <n v="1"/>
    <n v="7"/>
    <n v="6"/>
    <n v="0.54545454545454541"/>
  </r>
  <r>
    <x v="1"/>
    <s v="SOUTH"/>
    <s v="THE SUN"/>
    <x v="52"/>
    <n v="1579.6459999999995"/>
    <n v="756.11500000000001"/>
    <n v="730.726"/>
    <n v="16"/>
    <n v="0.225352"/>
    <n v="23.62859375"/>
    <n v="2"/>
    <s v=""/>
    <n v="71"/>
    <n v="44"/>
    <n v="25"/>
    <n v="2"/>
    <n v="10"/>
    <n v="4"/>
    <n v="6"/>
    <n v="5"/>
    <n v="0.18518518518518517"/>
  </r>
  <r>
    <x v="1"/>
    <s v="SOUTH"/>
    <s v="THE WINNERS"/>
    <x v="53"/>
    <n v="247.41800000000001"/>
    <n v="127.925"/>
    <n v="127.925"/>
    <n v="1"/>
    <n v="7.1429000000000006E-2"/>
    <n v="42.641666666667"/>
    <n v="3"/>
    <s v=""/>
    <n v="16"/>
    <n v="9"/>
    <n v="7"/>
    <n v="0"/>
    <n v="0"/>
    <n v="2"/>
    <n v="2"/>
    <n v="1"/>
    <n v="0.14285714285714285"/>
  </r>
  <r>
    <x v="1"/>
    <s v="SOUTH"/>
    <s v="WE ARE 1"/>
    <x v="54"/>
    <n v="778.79899999999975"/>
    <n v="104.325"/>
    <n v="104.325"/>
    <n v="3"/>
    <n v="6.25E-2"/>
    <n v="34.774999999999999"/>
    <n v="1"/>
    <s v=""/>
    <n v="44"/>
    <n v="32"/>
    <n v="10"/>
    <n v="2"/>
    <n v="8"/>
    <m/>
    <m/>
    <m/>
    <m/>
  </r>
  <r>
    <x v="1"/>
    <s v="SOUTH"/>
    <s v="WHITE HORSE"/>
    <x v="24"/>
    <n v="1244.8014000000012"/>
    <n v="639.01599999999996"/>
    <n v="409.899"/>
    <n v="20"/>
    <n v="0.235294"/>
    <n v="20.613419354838999"/>
    <n v="1.55"/>
    <s v=""/>
    <n v="100"/>
    <n v="71"/>
    <n v="27"/>
    <n v="2"/>
    <n v="3"/>
    <n v="11"/>
    <n v="22"/>
    <n v="12"/>
    <n v="0.41379310344827586"/>
  </r>
  <r>
    <x v="1"/>
    <s v="NORTH"/>
    <s v="BÌNH MINH"/>
    <x v="25"/>
    <n v="1750.9570000000006"/>
    <n v="472.95600000000002"/>
    <n v="463.18799999999999"/>
    <n v="22"/>
    <n v="0.19730900000000001"/>
    <n v="11.8239"/>
    <n v="1.818182"/>
    <s v=""/>
    <n v="111"/>
    <n v="91"/>
    <n v="15"/>
    <n v="5"/>
    <n v="16"/>
    <n v="2"/>
    <n v="13"/>
    <n v="5"/>
    <n v="0.25"/>
  </r>
  <r>
    <x v="1"/>
    <s v="NORTH"/>
    <s v="BLUE OCEAN"/>
    <x v="26"/>
    <n v="1726.2790000000002"/>
    <n v="440.93599999999998"/>
    <n v="448.32900000000001"/>
    <n v="27"/>
    <n v="0.24107100000000001"/>
    <n v="12.248222222222001"/>
    <n v="1.3333330000000001"/>
    <s v=""/>
    <n v="117"/>
    <n v="92"/>
    <n v="18"/>
    <n v="7"/>
    <n v="11"/>
    <n v="1"/>
    <n v="20"/>
    <n v="9"/>
    <n v="0.36"/>
  </r>
  <r>
    <x v="1"/>
    <s v="NORTH"/>
    <s v="BLUE WAVES"/>
    <x v="27"/>
    <n v="644.62699999999995"/>
    <n v="120.18899999999999"/>
    <n v="112.76300000000001"/>
    <n v="8"/>
    <n v="0.137931"/>
    <n v="10.926272727273"/>
    <n v="1.375"/>
    <s v=""/>
    <n v="56"/>
    <n v="41"/>
    <n v="10"/>
    <n v="5"/>
    <n v="6"/>
    <m/>
    <n v="2"/>
    <n v="2"/>
    <n v="0.13333333333333333"/>
  </r>
  <r>
    <x v="1"/>
    <s v="NORTH"/>
    <s v="DIAMOND"/>
    <x v="28"/>
    <n v="7979.3710000000119"/>
    <n v="1615.85"/>
    <n v="1513.48"/>
    <n v="71"/>
    <n v="0.38586999999999999"/>
    <n v="16.488265306121999"/>
    <n v="1.380282"/>
    <s v=""/>
    <n v="223"/>
    <n v="149"/>
    <n v="66"/>
    <n v="8"/>
    <n v="6"/>
    <n v="21"/>
    <n v="63"/>
    <n v="30"/>
    <n v="0.40540540540540543"/>
  </r>
  <r>
    <x v="1"/>
    <s v="NORTH"/>
    <s v="ĐOÀN KẾT"/>
    <x v="55"/>
    <n v="3292.3139999999994"/>
    <n v="568.28399999999999"/>
    <n v="660.524"/>
    <n v="26"/>
    <n v="0.25"/>
    <n v="15.359027027027"/>
    <n v="1.4230769999999999"/>
    <s v=""/>
    <n v="106"/>
    <n v="85"/>
    <n v="19"/>
    <n v="2"/>
    <n v="3"/>
    <m/>
    <n v="7"/>
    <n v="5"/>
    <n v="0.23809523809523808"/>
  </r>
  <r>
    <x v="1"/>
    <s v="NORTH"/>
    <s v="EAGLES"/>
    <x v="56"/>
    <n v="1024.1310000000001"/>
    <n v="285.48099999999999"/>
    <n v="256.09399999999999"/>
    <n v="11"/>
    <n v="0.41509400000000002"/>
    <n v="20.391500000000001"/>
    <n v="1.2727269999999999"/>
    <s v=""/>
    <n v="27"/>
    <n v="20"/>
    <n v="4"/>
    <n v="3"/>
    <n v="1"/>
    <m/>
    <n v="2"/>
    <n v="2"/>
    <n v="0.2857142857142857"/>
  </r>
  <r>
    <x v="1"/>
    <s v="NORTH"/>
    <s v="G-G"/>
    <x v="31"/>
    <n v="489.55400000000003"/>
    <n v="228.47300000000001"/>
    <n v="228.47300000000001"/>
    <n v="11"/>
    <n v="0.29729699999999998"/>
    <n v="17.574846153846"/>
    <n v="1.181818"/>
    <s v=""/>
    <n v="53"/>
    <n v="32"/>
    <n v="21"/>
    <n v="0"/>
    <n v="0"/>
    <n v="10"/>
    <n v="22"/>
    <n v="9"/>
    <n v="0.42857142857142855"/>
  </r>
  <r>
    <x v="1"/>
    <s v="NORTH"/>
    <s v="GREEN DRAGON"/>
    <x v="32"/>
    <n v="1806.8250000000005"/>
    <n v="612.62099999999998"/>
    <n v="608.27499999999998"/>
    <n v="26"/>
    <n v="0.25490200000000002"/>
    <n v="12.7629375"/>
    <n v="1.8461540000000001"/>
    <s v=""/>
    <n v="104"/>
    <n v="86"/>
    <n v="12"/>
    <n v="6"/>
    <n v="1"/>
    <m/>
    <n v="5"/>
    <n v="5"/>
    <n v="0.27777777777777779"/>
  </r>
  <r>
    <x v="1"/>
    <s v="NORTH"/>
    <s v="HẢI ĐĂNG"/>
    <x v="33"/>
    <n v="2339.6370000000011"/>
    <n v="589.529"/>
    <n v="580.36300000000006"/>
    <n v="40"/>
    <n v="0.31128400000000001"/>
    <n v="12.815847826086999"/>
    <n v="1.1499999999999999"/>
    <s v=""/>
    <n v="141"/>
    <n v="106"/>
    <n v="31"/>
    <n v="4"/>
    <n v="8"/>
    <n v="4"/>
    <n v="29"/>
    <n v="18"/>
    <n v="0.51428571428571423"/>
  </r>
  <r>
    <x v="1"/>
    <s v="NORTH"/>
    <s v="LION 1"/>
    <x v="34"/>
    <n v="757.62999999999988"/>
    <n v="922.74099999999999"/>
    <n v="898.84799999999996"/>
    <n v="25"/>
    <n v="0.17605599999999999"/>
    <n v="17.745019230769"/>
    <n v="2.08"/>
    <s v=""/>
    <n v="141"/>
    <n v="115"/>
    <n v="19"/>
    <n v="7"/>
    <n v="9"/>
    <m/>
    <n v="6"/>
    <n v="4"/>
    <n v="0.15384615384615385"/>
  </r>
  <r>
    <x v="1"/>
    <s v="NORTH"/>
    <s v="LION 2"/>
    <x v="35"/>
    <n v="457.22600000000006"/>
    <n v="465.19"/>
    <n v="465.19"/>
    <n v="5"/>
    <n v="0.140845"/>
    <n v="66.455714285713995"/>
    <n v="1.4"/>
    <s v=""/>
    <n v="36"/>
    <n v="26"/>
    <n v="8"/>
    <n v="2"/>
    <n v="0"/>
    <m/>
    <n v="1"/>
    <n v="1"/>
    <n v="0.1"/>
  </r>
  <r>
    <x v="1"/>
    <s v="NORTH"/>
    <s v="NGHỆ AN"/>
    <x v="36"/>
    <n v="396.57799999999997"/>
    <n v="396.57799999999997"/>
    <n v="396.57799999999997"/>
    <n v="8"/>
    <n v="0.66666700000000001"/>
    <n v="30.506"/>
    <n v="1.625"/>
    <s v=""/>
    <n v="24"/>
    <n v="17"/>
    <n v="7"/>
    <n v="0"/>
    <n v="0"/>
    <n v="7"/>
    <n v="17"/>
    <n v="4"/>
    <n v="0.5714285714285714"/>
  </r>
  <r>
    <x v="1"/>
    <s v="NORTH"/>
    <s v="SÔNG MÃ"/>
    <x v="37"/>
    <n v="2209.9819999999986"/>
    <n v="434.14499999999998"/>
    <n v="429.6"/>
    <n v="20"/>
    <n v="0.17467199999999999"/>
    <n v="12.404142857143"/>
    <n v="1.75"/>
    <s v=""/>
    <n v="122"/>
    <n v="84"/>
    <n v="34"/>
    <n v="4"/>
    <n v="10"/>
    <n v="10"/>
    <n v="15"/>
    <n v="9"/>
    <n v="0.23684210526315788"/>
  </r>
  <r>
    <x v="1"/>
    <s v="NORTH"/>
    <s v="SUNFLOWER"/>
    <x v="38"/>
    <n v="3011.8600000000015"/>
    <n v="916.96400000000006"/>
    <n v="884.21"/>
    <n v="49"/>
    <n v="0.32450299999999999"/>
    <n v="13.484764705882"/>
    <n v="1.3877550000000001"/>
    <s v=""/>
    <n v="165"/>
    <n v="133"/>
    <n v="23"/>
    <n v="9"/>
    <n v="11"/>
    <n v="2"/>
    <n v="37"/>
    <n v="17"/>
    <n v="0.53125"/>
  </r>
  <r>
    <x v="1"/>
    <s v="NORTH"/>
    <s v="THE CAPITAL"/>
    <x v="39"/>
    <n v="5565.1430000000055"/>
    <n v="1410.7840000000001"/>
    <n v="1383.203"/>
    <n v="66"/>
    <n v="0.32195099999999999"/>
    <n v="18.32187012987"/>
    <n v="1.1666669999999999"/>
    <s v=""/>
    <n v="209"/>
    <n v="161"/>
    <n v="39"/>
    <n v="9"/>
    <n v="25"/>
    <n v="2"/>
    <n v="31"/>
    <n v="16"/>
    <n v="0.33333333333333331"/>
  </r>
  <r>
    <x v="1"/>
    <s v="NORTH"/>
    <s v="THE POWER"/>
    <x v="57"/>
    <n v="2507.6149999999998"/>
    <n v="651.04399999999998"/>
    <n v="550.97799999999995"/>
    <n v="20"/>
    <n v="0.261438"/>
    <n v="23.251571428571001"/>
    <n v="1.4"/>
    <s v=""/>
    <n v="76"/>
    <n v="52"/>
    <n v="19"/>
    <n v="5"/>
    <n v="5"/>
    <n v="1"/>
    <n v="3"/>
    <n v="3"/>
    <n v="0.125"/>
  </r>
  <r>
    <x v="1"/>
    <s v="NORTH"/>
    <s v="THE SKY"/>
    <x v="43"/>
    <n v="4939.2620000000097"/>
    <n v="1438.029"/>
    <n v="1438.029"/>
    <n v="65"/>
    <n v="0.24904200000000001"/>
    <n v="14.38029"/>
    <n v="1.538462"/>
    <s v=""/>
    <n v="271"/>
    <n v="210"/>
    <n v="57"/>
    <n v="4"/>
    <n v="16"/>
    <n v="6"/>
    <n v="30"/>
    <n v="18"/>
    <n v="0.29508196721311475"/>
  </r>
  <r>
    <x v="1"/>
    <s v="NORTH"/>
    <s v="THE STARS 1"/>
    <x v="44"/>
    <n v="680.86800000000017"/>
    <n v="750.99099999999999"/>
    <n v="750.99099999999999"/>
    <n v="40"/>
    <n v="0.18779299999999999"/>
    <n v="13.907240740740999"/>
    <n v="1.35"/>
    <s v=""/>
    <n v="217"/>
    <n v="173"/>
    <n v="33"/>
    <n v="11"/>
    <n v="24"/>
    <n v="2"/>
    <n v="29"/>
    <n v="15"/>
    <n v="0.34090909090909088"/>
  </r>
  <r>
    <x v="1"/>
    <s v="NORTH"/>
    <s v="THE STARS 2"/>
    <x v="45"/>
    <n v="521.48799999999983"/>
    <n v="512.779"/>
    <n v="508.88600000000002"/>
    <n v="34"/>
    <n v="0.22666700000000001"/>
    <n v="11.147369565217"/>
    <n v="1.3529409999999999"/>
    <s v=""/>
    <n v="169"/>
    <n v="135"/>
    <n v="28"/>
    <n v="6"/>
    <n v="14"/>
    <n v="7"/>
    <n v="45"/>
    <n v="15"/>
    <n v="0.44117647058823528"/>
  </r>
  <r>
    <x v="1"/>
    <s v="NORTH"/>
    <s v="THE TIGERS"/>
    <x v="46"/>
    <n v="929.52700000000004"/>
    <n v="517.4"/>
    <n v="500.72199999999998"/>
    <n v="28"/>
    <n v="0.39436599999999999"/>
    <n v="11.759090909091"/>
    <n v="1.571429"/>
    <s v=""/>
    <n v="85"/>
    <n v="51"/>
    <n v="34"/>
    <n v="0"/>
    <n v="0"/>
    <n v="5"/>
    <n v="23"/>
    <n v="12"/>
    <n v="0.35294117647058826"/>
  </r>
  <r>
    <x v="1"/>
    <s v="NORTH"/>
    <s v="THIÊN SƠN"/>
    <x v="47"/>
    <n v="2548.3910000000001"/>
    <n v="551.09"/>
    <n v="571.67999999999995"/>
    <n v="28"/>
    <n v="0.31111100000000003"/>
    <n v="12.524772727273"/>
    <n v="1.571429"/>
    <s v=""/>
    <n v="98"/>
    <n v="79"/>
    <n v="14"/>
    <n v="5"/>
    <n v="10"/>
    <n v="6"/>
    <n v="20"/>
    <n v="9"/>
    <n v="0.47368421052631576"/>
  </r>
  <r>
    <x v="1"/>
    <s v="NORTH"/>
    <s v="VICTORY"/>
    <x v="48"/>
    <n v="2713.2660000000005"/>
    <n v="562.49699999999996"/>
    <n v="567.66800000000001"/>
    <n v="35"/>
    <n v="0.20114899999999999"/>
    <n v="12.228195652174"/>
    <n v="1.3142860000000001"/>
    <s v=""/>
    <n v="182"/>
    <n v="142"/>
    <n v="28"/>
    <n v="12"/>
    <n v="14"/>
    <n v="4"/>
    <n v="26"/>
    <n v="16"/>
    <n v="0.4"/>
  </r>
  <r>
    <x v="1"/>
    <s v="MIDDLE"/>
    <s v="DANANG1"/>
    <x v="49"/>
    <n v="3635.5549999999944"/>
    <n v="972.12199999999996"/>
    <n v="948.24300000000005"/>
    <n v="53"/>
    <n v="0.356902"/>
    <n v="13.887457142857"/>
    <n v="1.3207549999999999"/>
    <s v=""/>
    <n v="153"/>
    <n v="114"/>
    <n v="37"/>
    <n v="2"/>
    <n v="21"/>
    <n v="7"/>
    <n v="23"/>
    <n v="7"/>
    <n v="0.17948717948717949"/>
  </r>
  <r>
    <x v="2"/>
    <s v="SOUTH"/>
    <s v="BELIEVE IN FUTURE"/>
    <x v="0"/>
    <n v="1462.6410000000001"/>
    <n v="668.97199999999998"/>
    <n v="637.029"/>
    <n v="15"/>
    <n v="0.21582699999999999"/>
    <n v="24.776740740741001"/>
    <n v="1.8"/>
    <s v=""/>
    <n v="73"/>
    <n v="58"/>
    <n v="10"/>
    <n v="5"/>
    <n v="0"/>
    <m/>
    <n v="7"/>
    <n v="5"/>
    <n v="0.33333333333333331"/>
  </r>
  <r>
    <x v="2"/>
    <s v="SOUTH"/>
    <s v="BIG HERO"/>
    <x v="1"/>
    <n v="1242.1590000000008"/>
    <n v="674.25"/>
    <n v="390.904"/>
    <n v="14"/>
    <n v="0.157303"/>
    <n v="22.475000000000001"/>
    <n v="2.1428569999999998"/>
    <s v=""/>
    <n v="90"/>
    <n v="69"/>
    <n v="17"/>
    <n v="4"/>
    <n v="1"/>
    <m/>
    <n v="3"/>
    <n v="3"/>
    <n v="0.14285714285714285"/>
  </r>
  <r>
    <x v="2"/>
    <s v="SOUTH"/>
    <s v="BORN TO WIN"/>
    <x v="2"/>
    <n v="5173.8790000000008"/>
    <n v="4394.04"/>
    <n v="4353.7740000000003"/>
    <n v="19"/>
    <n v="0.29230800000000001"/>
    <n v="33.800307692308003"/>
    <n v="6.8421050000000001"/>
    <s v=""/>
    <n v="75"/>
    <n v="58"/>
    <n v="14"/>
    <n v="3"/>
    <n v="0"/>
    <m/>
    <n v="19"/>
    <n v="6"/>
    <n v="0.35294117647058826"/>
  </r>
  <r>
    <x v="2"/>
    <s v="SOUTH"/>
    <s v="CUPID"/>
    <x v="3"/>
    <n v="1086.8189999999995"/>
    <n v="169.785"/>
    <n v="174.785"/>
    <n v="7"/>
    <n v="0.110236"/>
    <n v="14.14875"/>
    <n v="1.714286"/>
    <s v=""/>
    <n v="64"/>
    <n v="49"/>
    <n v="14"/>
    <n v="1"/>
    <n v="0"/>
    <m/>
    <n v="1"/>
    <n v="1"/>
    <n v="6.6666666666666666E-2"/>
  </r>
  <r>
    <x v="2"/>
    <s v="SOUTH"/>
    <s v="DRAGON"/>
    <x v="58"/>
    <n v="177.90199999999996"/>
    <n v="0"/>
    <n v="15.488"/>
    <n v="0"/>
    <n v="0"/>
    <n v="0"/>
    <n v="0"/>
    <s v=""/>
    <n v="28"/>
    <n v="18"/>
    <n v="8"/>
    <n v="2"/>
    <n v="2"/>
    <m/>
    <m/>
    <m/>
    <m/>
  </r>
  <r>
    <x v="2"/>
    <s v="SOUTH"/>
    <s v="LIB"/>
    <x v="7"/>
    <n v="2797.9019999999987"/>
    <n v="1338.482"/>
    <n v="1290.8209999999999"/>
    <n v="26"/>
    <n v="0.245283"/>
    <n v="23.077275862069001"/>
    <n v="2.230769"/>
    <s v=""/>
    <n v="110"/>
    <n v="85"/>
    <n v="21"/>
    <n v="4"/>
    <n v="8"/>
    <m/>
    <n v="15"/>
    <n v="9"/>
    <n v="0.36"/>
  </r>
  <r>
    <x v="2"/>
    <s v="SOUTH"/>
    <s v="LUCKY CAT"/>
    <x v="8"/>
    <n v="1820.6929999999993"/>
    <n v="529.71100000000001"/>
    <n v="566.90599999999995"/>
    <n v="27"/>
    <n v="0.31395299999999998"/>
    <n v="14.714194444444001"/>
    <n v="1.3333330000000001"/>
    <s v=""/>
    <n v="82"/>
    <n v="66"/>
    <n v="15"/>
    <n v="1"/>
    <n v="19"/>
    <m/>
    <n v="11"/>
    <n v="8"/>
    <n v="0.5"/>
  </r>
  <r>
    <x v="2"/>
    <s v="SOUTH"/>
    <s v="LUCKY STAR"/>
    <x v="50"/>
    <n v="2935.5479999999966"/>
    <n v="952.572"/>
    <n v="940.85599999999999"/>
    <n v="34"/>
    <n v="0.28215800000000002"/>
    <n v="19.051439999999999"/>
    <n v="1.470588"/>
    <s v=""/>
    <n v="119"/>
    <n v="86"/>
    <n v="26"/>
    <n v="7"/>
    <n v="18"/>
    <n v="1"/>
    <n v="14"/>
    <n v="7"/>
    <n v="0.21212121212121213"/>
  </r>
  <r>
    <x v="2"/>
    <s v="SOUTH"/>
    <s v="MARS"/>
    <x v="10"/>
    <n v="673.82200000000023"/>
    <n v="191.15899999999999"/>
    <n v="196.9"/>
    <n v="13"/>
    <n v="0.17808199999999999"/>
    <n v="12.743933333333"/>
    <n v="1.1538459999999999"/>
    <s v=""/>
    <n v="72"/>
    <n v="49"/>
    <n v="16"/>
    <n v="7"/>
    <n v="6"/>
    <n v="1"/>
    <n v="3"/>
    <n v="2"/>
    <n v="8.6956521739130432E-2"/>
  </r>
  <r>
    <x v="2"/>
    <s v="SOUTH"/>
    <s v="MDRT BH"/>
    <x v="11"/>
    <n v="1864.5589999999982"/>
    <n v="424.46199999999999"/>
    <n v="452.24799999999999"/>
    <n v="25"/>
    <n v="0.14577300000000001"/>
    <n v="13.692322580645001"/>
    <n v="1.24"/>
    <s v=""/>
    <n v="168"/>
    <n v="136"/>
    <n v="28"/>
    <n v="4"/>
    <n v="19"/>
    <m/>
    <n v="12"/>
    <n v="6"/>
    <n v="0.1875"/>
  </r>
  <r>
    <x v="2"/>
    <s v="SOUTH"/>
    <s v="MDRT HCM"/>
    <x v="12"/>
    <n v="5038.9719999999779"/>
    <n v="895.36800000000005"/>
    <n v="900.01800000000003"/>
    <n v="16"/>
    <n v="0.25396800000000003"/>
    <n v="33.161777777777999"/>
    <n v="1.6875"/>
    <s v=""/>
    <n v="60"/>
    <n v="44"/>
    <n v="13"/>
    <n v="3"/>
    <n v="6"/>
    <m/>
    <m/>
    <m/>
    <m/>
  </r>
  <r>
    <x v="2"/>
    <s v="SOUTH"/>
    <s v="MDRT HCM2"/>
    <x v="51"/>
    <n v="1813.0384999999997"/>
    <n v="620.50300000000004"/>
    <n v="655.34550000000002"/>
    <n v="17"/>
    <n v="0.144068"/>
    <n v="24.820119999999999"/>
    <n v="1.470588"/>
    <s v=""/>
    <n v="122"/>
    <n v="90"/>
    <n v="24"/>
    <n v="8"/>
    <n v="4"/>
    <m/>
    <n v="12"/>
    <n v="7"/>
    <n v="0.21875"/>
  </r>
  <r>
    <x v="2"/>
    <s v="SOUTH"/>
    <s v="MDRT VT"/>
    <x v="14"/>
    <n v="3156.7209999999991"/>
    <n v="963.96"/>
    <n v="991.68799999999999"/>
    <n v="27"/>
    <n v="0.28723399999999999"/>
    <n v="19.672653061223997"/>
    <n v="1.8148150000000001"/>
    <s v=""/>
    <n v="94"/>
    <n v="67"/>
    <n v="21"/>
    <n v="6"/>
    <n v="11"/>
    <m/>
    <n v="10"/>
    <n v="8"/>
    <n v="0.29629629629629628"/>
  </r>
  <r>
    <x v="2"/>
    <s v="SOUTH"/>
    <s v="MEGA"/>
    <x v="15"/>
    <n v="3459.6709999999971"/>
    <n v="1233.8309999999999"/>
    <n v="1240.527"/>
    <n v="32"/>
    <n v="0.27234000000000003"/>
    <n v="19.584619047619"/>
    <n v="1.96875"/>
    <s v=""/>
    <n v="112"/>
    <n v="76"/>
    <n v="28"/>
    <n v="8"/>
    <n v="24"/>
    <n v="1"/>
    <n v="12"/>
    <n v="8"/>
    <n v="0.22222222222222221"/>
  </r>
  <r>
    <x v="2"/>
    <s v="SOUTH"/>
    <s v="MEKONG 1"/>
    <x v="59"/>
    <n v="607.90099999999984"/>
    <n v="237.471"/>
    <n v="226.53700000000001"/>
    <n v="13"/>
    <n v="0.213115"/>
    <n v="13.968882352941002"/>
    <n v="1.3076920000000001"/>
    <s v=""/>
    <n v="64"/>
    <n v="44"/>
    <n v="19"/>
    <n v="1"/>
    <n v="2"/>
    <n v="1"/>
    <n v="7"/>
    <n v="5"/>
    <n v="0.25"/>
  </r>
  <r>
    <x v="2"/>
    <s v="SOUTH"/>
    <s v="MEKONG 2"/>
    <x v="17"/>
    <n v="1752.8410000000006"/>
    <n v="871.447"/>
    <n v="870.803"/>
    <n v="15"/>
    <n v="0.108303"/>
    <n v="31.123107142857002"/>
    <n v="1.8666670000000001"/>
    <s v=""/>
    <n v="144"/>
    <n v="112"/>
    <n v="29"/>
    <n v="3"/>
    <n v="0"/>
    <n v="2"/>
    <n v="9"/>
    <n v="7"/>
    <n v="0.21875"/>
  </r>
  <r>
    <x v="2"/>
    <s v="SOUTH"/>
    <s v="NEW IDEA"/>
    <x v="60"/>
    <n v="343.35099999999994"/>
    <n v="-17.853999999999999"/>
    <n v="-17.853999999999999"/>
    <n v="4"/>
    <n v="7.2071999999999997E-2"/>
    <n v="-8.9269999999999996"/>
    <n v="0.5"/>
    <s v=""/>
    <n v="56"/>
    <n v="35"/>
    <n v="10"/>
    <n v="11"/>
    <n v="0"/>
    <m/>
    <n v="1"/>
    <n v="1"/>
    <n v="4.7619047619047616E-2"/>
  </r>
  <r>
    <x v="2"/>
    <s v="SOUTH"/>
    <s v="PHOENIX"/>
    <x v="19"/>
    <n v="1711.6359999999991"/>
    <n v="360.68900000000002"/>
    <n v="321.48500000000001"/>
    <n v="4"/>
    <n v="8.7912000000000004E-2"/>
    <n v="21.216999999999999"/>
    <n v="4.25"/>
    <s v=""/>
    <n v="45"/>
    <n v="34"/>
    <n v="9"/>
    <n v="2"/>
    <n v="2"/>
    <m/>
    <n v="1"/>
    <n v="1"/>
    <n v="9.0909090909090912E-2"/>
  </r>
  <r>
    <x v="2"/>
    <s v="SOUTH"/>
    <s v="RED DRAGON"/>
    <x v="20"/>
    <n v="3587.3449999999925"/>
    <n v="837.524"/>
    <n v="858.80100000000004"/>
    <n v="22"/>
    <n v="0.22680400000000001"/>
    <n v="27.016903225806001"/>
    <n v="1.4090910000000001"/>
    <s v=""/>
    <n v="98"/>
    <n v="74"/>
    <n v="18"/>
    <n v="6"/>
    <n v="5"/>
    <m/>
    <n v="5"/>
    <n v="5"/>
    <n v="0.20833333333333334"/>
  </r>
  <r>
    <x v="2"/>
    <s v="SOUTH"/>
    <s v="TSUNAMI"/>
    <x v="18"/>
    <n v="286.41199999999992"/>
    <n v="128.167"/>
    <n v="128.041"/>
    <n v="5"/>
    <n v="0.33333299999999999"/>
    <n v="18.309571428571001"/>
    <n v="1.4"/>
    <s v=""/>
    <n v="15"/>
    <n v="10"/>
    <n v="5"/>
    <n v="0"/>
    <n v="0"/>
    <m/>
    <m/>
    <m/>
    <m/>
  </r>
  <r>
    <x v="2"/>
    <s v="SOUTH"/>
    <s v="THÁI DƯƠNG"/>
    <x v="21"/>
    <n v="1370.617"/>
    <n v="629.745"/>
    <n v="650.13699999999994"/>
    <n v="7"/>
    <n v="0.14583299999999999"/>
    <n v="52.478749999999998"/>
    <n v="1.714286"/>
    <s v=""/>
    <n v="50"/>
    <n v="35"/>
    <n v="14"/>
    <n v="1"/>
    <n v="0"/>
    <n v="1"/>
    <n v="3"/>
    <n v="3"/>
    <n v="0.2"/>
  </r>
  <r>
    <x v="2"/>
    <s v="SOUTH"/>
    <s v="THE QUEEN"/>
    <x v="22"/>
    <n v="540.30599999999981"/>
    <n v="498.94799999999998"/>
    <n v="314.077"/>
    <n v="11"/>
    <n v="0.45833299999999999"/>
    <n v="20.7895"/>
    <n v="2.1818179999999998"/>
    <s v=""/>
    <n v="31"/>
    <n v="21"/>
    <n v="10"/>
    <n v="0"/>
    <n v="0"/>
    <n v="4"/>
    <n v="10"/>
    <n v="5"/>
    <n v="0.5"/>
  </r>
  <r>
    <x v="2"/>
    <s v="SOUTH"/>
    <s v="THE SUN"/>
    <x v="52"/>
    <n v="848.91999999999962"/>
    <n v="402.84800000000001"/>
    <n v="393.548"/>
    <n v="10"/>
    <n v="0.14388500000000001"/>
    <n v="21.202526315789001"/>
    <n v="1.9"/>
    <s v=""/>
    <n v="71"/>
    <n v="48"/>
    <n v="21"/>
    <n v="2"/>
    <n v="9"/>
    <n v="2"/>
    <n v="10"/>
    <n v="4"/>
    <n v="0.17391304347826086"/>
  </r>
  <r>
    <x v="2"/>
    <s v="SOUTH"/>
    <s v="THE WINNERS"/>
    <x v="53"/>
    <n v="119.49300000000001"/>
    <n v="53.063000000000002"/>
    <n v="53.063000000000002"/>
    <n v="1"/>
    <n v="9.5238000000000003E-2"/>
    <n v="53.063000000000002"/>
    <n v="1"/>
    <s v=""/>
    <n v="12"/>
    <n v="7"/>
    <n v="5"/>
    <n v="0"/>
    <n v="0"/>
    <n v="2"/>
    <n v="1"/>
    <n v="1"/>
    <n v="0.2"/>
  </r>
  <r>
    <x v="2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2"/>
    <s v="SOUTH"/>
    <s v="WE ARE 1"/>
    <x v="54"/>
    <n v="674.47399999999971"/>
    <n v="129.49199999999999"/>
    <n v="141.67599999999999"/>
    <n v="5"/>
    <n v="9.3457999999999999E-2"/>
    <n v="18.498857142857002"/>
    <n v="1.4"/>
    <s v=""/>
    <n v="52"/>
    <n v="40"/>
    <n v="10"/>
    <n v="2"/>
    <n v="5"/>
    <m/>
    <n v="2"/>
    <n v="2"/>
    <n v="0.16666666666666666"/>
  </r>
  <r>
    <x v="2"/>
    <s v="SOUTH"/>
    <s v="WHITE HORSE"/>
    <x v="24"/>
    <n v="834.90240000000074"/>
    <n v="236.90899999999999"/>
    <n v="227.214"/>
    <n v="13"/>
    <n v="0.20155000000000001"/>
    <n v="13.935823529412"/>
    <n v="1.3076920000000001"/>
    <s v=""/>
    <n v="70"/>
    <n v="51"/>
    <n v="17"/>
    <n v="2"/>
    <n v="0"/>
    <n v="1"/>
    <n v="10"/>
    <n v="5"/>
    <n v="0.26315789473684209"/>
  </r>
  <r>
    <x v="2"/>
    <s v="NORTH"/>
    <s v="BÌNH MINH"/>
    <x v="25"/>
    <n v="1287.7690000000007"/>
    <n v="267.59899999999999"/>
    <n v="281.209"/>
    <n v="19"/>
    <n v="0.16309000000000001"/>
    <n v="11.634739130434999"/>
    <n v="1.210526"/>
    <s v=""/>
    <n v="112"/>
    <n v="87"/>
    <n v="19"/>
    <n v="6"/>
    <n v="13"/>
    <m/>
    <n v="4"/>
    <n v="3"/>
    <n v="0.12"/>
  </r>
  <r>
    <x v="2"/>
    <s v="NORTH"/>
    <s v="BLUE OCEAN"/>
    <x v="26"/>
    <n v="1277.9500000000003"/>
    <n v="364.79500000000002"/>
    <n v="346.42599999999999"/>
    <n v="22"/>
    <n v="0.20091300000000001"/>
    <n v="11.39984375"/>
    <n v="1.454545"/>
    <s v=""/>
    <n v="107"/>
    <n v="82"/>
    <n v="19"/>
    <n v="6"/>
    <n v="13"/>
    <n v="1"/>
    <n v="7"/>
    <n v="5"/>
    <n v="0.2"/>
  </r>
  <r>
    <x v="2"/>
    <s v="NORTH"/>
    <s v="BLUE WAVES"/>
    <x v="27"/>
    <n v="531.86399999999992"/>
    <n v="114.49299999999999"/>
    <n v="106.604"/>
    <n v="7"/>
    <n v="0.11666700000000001"/>
    <n v="14.311624999999999"/>
    <n v="1.142857"/>
    <s v=""/>
    <n v="60"/>
    <n v="43"/>
    <n v="13"/>
    <n v="4"/>
    <n v="7"/>
    <m/>
    <n v="7"/>
    <n v="3"/>
    <n v="0.17647058823529413"/>
  </r>
  <r>
    <x v="2"/>
    <s v="NORTH"/>
    <s v="BUFFALO"/>
    <x v="62"/>
    <n v="660.71500000000003"/>
    <n v="143.04900000000001"/>
    <n v="136.92099999999999"/>
    <n v="6"/>
    <n v="0.17910400000000001"/>
    <n v="23.8415"/>
    <n v="1"/>
    <s v=""/>
    <n v="34"/>
    <n v="24"/>
    <n v="8"/>
    <n v="2"/>
    <n v="0"/>
    <m/>
    <n v="1"/>
    <n v="1"/>
    <n v="0.1"/>
  </r>
  <r>
    <x v="2"/>
    <s v="NORTH"/>
    <s v="DIAMOND"/>
    <x v="28"/>
    <n v="6465.8909999999996"/>
    <n v="3297.424"/>
    <n v="3321.268"/>
    <n v="38"/>
    <n v="0.26760600000000001"/>
    <n v="91.595111111110995"/>
    <n v="0.94736799999999999"/>
    <s v=""/>
    <n v="145"/>
    <n v="90"/>
    <n v="50"/>
    <n v="5"/>
    <n v="28"/>
    <n v="13"/>
    <n v="20"/>
    <n v="10"/>
    <n v="0.18181818181818182"/>
  </r>
  <r>
    <x v="2"/>
    <s v="NORTH"/>
    <s v="ĐOÀN KẾT"/>
    <x v="55"/>
    <n v="2631.7899999999991"/>
    <n v="288.77699999999999"/>
    <n v="461.89400000000001"/>
    <n v="17"/>
    <n v="0.16037699999999999"/>
    <n v="14.43885"/>
    <n v="1.176471"/>
    <s v=""/>
    <n v="102"/>
    <n v="79"/>
    <n v="21"/>
    <n v="2"/>
    <n v="15"/>
    <m/>
    <n v="7"/>
    <n v="6"/>
    <n v="0.2608695652173913"/>
  </r>
  <r>
    <x v="2"/>
    <s v="NORTH"/>
    <s v="EAGLES"/>
    <x v="56"/>
    <n v="768.03700000000015"/>
    <n v="219.49700000000001"/>
    <n v="225.2"/>
    <n v="5"/>
    <n v="0.18181800000000001"/>
    <n v="18.291416666667001"/>
    <n v="2.4"/>
    <s v=""/>
    <n v="26"/>
    <n v="19"/>
    <n v="4"/>
    <n v="3"/>
    <n v="4"/>
    <m/>
    <n v="1"/>
    <n v="1"/>
    <n v="0.14285714285714285"/>
  </r>
  <r>
    <x v="2"/>
    <s v="NORTH"/>
    <s v="G-G"/>
    <x v="31"/>
    <n v="261.08100000000007"/>
    <n v="223.215"/>
    <n v="223.215"/>
    <n v="7"/>
    <n v="0.4375"/>
    <n v="24.801666666667"/>
    <n v="1.285714"/>
    <s v=""/>
    <n v="21"/>
    <n v="10"/>
    <n v="11"/>
    <n v="0"/>
    <n v="0"/>
    <n v="5"/>
    <n v="5"/>
    <n v="4"/>
    <n v="0.36363636363636365"/>
  </r>
  <r>
    <x v="2"/>
    <s v="NORTH"/>
    <s v="GREEN DRAGON"/>
    <x v="32"/>
    <n v="1198.5500000000004"/>
    <n v="227.72499999999999"/>
    <n v="248.71600000000001"/>
    <n v="15"/>
    <n v="0.143541"/>
    <n v="14.2328125"/>
    <n v="1.066667"/>
    <s v=""/>
    <n v="100"/>
    <n v="83"/>
    <n v="12"/>
    <n v="5"/>
    <n v="19"/>
    <m/>
    <n v="10"/>
    <n v="6"/>
    <n v="0.35294117647058826"/>
  </r>
  <r>
    <x v="2"/>
    <s v="NORTH"/>
    <s v="HẢI ĐĂNG"/>
    <x v="33"/>
    <n v="1759.2739999999992"/>
    <n v="361.37200000000001"/>
    <n v="361.37200000000001"/>
    <n v="24"/>
    <n v="0.206009"/>
    <n v="12.461103448276001"/>
    <n v="1.2083330000000001"/>
    <s v=""/>
    <n v="116"/>
    <n v="83"/>
    <n v="29"/>
    <n v="4"/>
    <n v="11"/>
    <m/>
    <n v="9"/>
    <n v="5"/>
    <n v="0.15151515151515152"/>
  </r>
  <r>
    <x v="2"/>
    <s v="NORTH"/>
    <s v="LION"/>
    <x v="63"/>
    <n v="3355.2529999999979"/>
    <n v="724.55700000000002"/>
    <n v="722.67600000000004"/>
    <n v="19"/>
    <n v="0.139706"/>
    <n v="18.578384615385001"/>
    <n v="2.052632"/>
    <s v=""/>
    <n v="143"/>
    <n v="116"/>
    <n v="20"/>
    <n v="7"/>
    <n v="0"/>
    <m/>
    <n v="14"/>
    <n v="9"/>
    <n v="0.33333333333333331"/>
  </r>
  <r>
    <x v="2"/>
    <s v="NORTH"/>
    <s v="ONG VÀNG"/>
    <x v="64"/>
    <n v="1439.9089999999994"/>
    <n v="496.85399999999998"/>
    <n v="496.85399999999998"/>
    <n v="31"/>
    <n v="0.23754800000000001"/>
    <n v="11.554744186047001"/>
    <n v="1.387097"/>
    <s v=""/>
    <n v="132"/>
    <n v="102"/>
    <n v="24"/>
    <n v="6"/>
    <n v="20"/>
    <n v="2"/>
    <n v="21"/>
    <n v="8"/>
    <n v="0.26666666666666666"/>
  </r>
  <r>
    <x v="2"/>
    <s v="NORTH"/>
    <s v="SÔNG MÃ"/>
    <x v="37"/>
    <n v="1780.3819999999987"/>
    <n v="372.322"/>
    <n v="362.26100000000002"/>
    <n v="29"/>
    <n v="0.237705"/>
    <n v="12.010387096774"/>
    <n v="1.0689660000000001"/>
    <s v=""/>
    <n v="107"/>
    <n v="76"/>
    <n v="28"/>
    <n v="3"/>
    <n v="38"/>
    <n v="2"/>
    <n v="6"/>
    <n v="4"/>
    <n v="0.12903225806451613"/>
  </r>
  <r>
    <x v="2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2"/>
    <s v="NORTH"/>
    <s v="SUNFLOWER"/>
    <x v="38"/>
    <n v="2127.6499999999983"/>
    <n v="725.25300000000004"/>
    <n v="734.60500000000002"/>
    <n v="42"/>
    <n v="0.33466099999999999"/>
    <n v="14.220647058824001"/>
    <n v="1.214286"/>
    <s v=""/>
    <n v="137"/>
    <n v="108"/>
    <n v="21"/>
    <n v="8"/>
    <n v="10"/>
    <n v="2"/>
    <n v="30"/>
    <n v="13"/>
    <n v="0.44827586206896552"/>
  </r>
  <r>
    <x v="2"/>
    <s v="NORTH"/>
    <s v="THE CAPITAL"/>
    <x v="39"/>
    <n v="4181.9399999999951"/>
    <n v="1074.213"/>
    <n v="1133.3710000000001"/>
    <n v="70"/>
    <n v="0.374332"/>
    <n v="14.516391891891999"/>
    <n v="1.0571429999999999"/>
    <s v=""/>
    <n v="201"/>
    <n v="151"/>
    <n v="41"/>
    <n v="9"/>
    <n v="5"/>
    <n v="1"/>
    <n v="32"/>
    <n v="17"/>
    <n v="0.34"/>
  </r>
  <r>
    <x v="2"/>
    <s v="NORTH"/>
    <s v="THE POWER"/>
    <x v="57"/>
    <n v="1956.6369999999995"/>
    <n v="514.28800000000001"/>
    <n v="519.05600000000004"/>
    <n v="23"/>
    <n v="0.30065399999999998"/>
    <n v="17.142933333333001"/>
    <n v="1.3043480000000001"/>
    <s v=""/>
    <n v="77"/>
    <n v="54"/>
    <n v="18"/>
    <n v="5"/>
    <n v="7"/>
    <m/>
    <n v="5"/>
    <n v="4"/>
    <n v="0.17391304347826086"/>
  </r>
  <r>
    <x v="2"/>
    <s v="NORTH"/>
    <s v="THE SKY"/>
    <x v="43"/>
    <n v="3501.2330000000061"/>
    <n v="1031.68"/>
    <n v="1012.753"/>
    <n v="71"/>
    <n v="0.31140400000000001"/>
    <n v="11.996279069767001"/>
    <n v="1.211268"/>
    <s v=""/>
    <n v="251"/>
    <n v="195"/>
    <n v="52"/>
    <n v="4"/>
    <n v="0"/>
    <n v="5"/>
    <n v="41"/>
    <n v="17"/>
    <n v="0.30357142857142855"/>
  </r>
  <r>
    <x v="2"/>
    <s v="NORTH"/>
    <s v="THE STARS"/>
    <x v="66"/>
    <n v="2760.6639999999979"/>
    <n v="499.25200000000001"/>
    <n v="499.25200000000001"/>
    <n v="29"/>
    <n v="0.14043600000000001"/>
    <n v="13.493297297297001"/>
    <n v="1.2758620000000001"/>
    <s v=""/>
    <n v="209"/>
    <n v="165"/>
    <n v="33"/>
    <n v="11"/>
    <n v="22"/>
    <n v="3"/>
    <n v="24"/>
    <n v="13"/>
    <n v="0.29545454545454547"/>
  </r>
  <r>
    <x v="2"/>
    <s v="NORTH"/>
    <s v="THE TIGERS"/>
    <x v="46"/>
    <n v="428.80500000000006"/>
    <n v="334.565"/>
    <n v="304.43900000000002"/>
    <n v="17"/>
    <n v="0.49275400000000003"/>
    <n v="13.3826"/>
    <n v="1.470588"/>
    <s v=""/>
    <n v="57"/>
    <n v="28"/>
    <n v="29"/>
    <n v="0"/>
    <n v="0"/>
    <n v="23"/>
    <n v="22"/>
    <n v="10"/>
    <n v="0.34482758620689657"/>
  </r>
  <r>
    <x v="2"/>
    <s v="NORTH"/>
    <s v="THIÊN SƠN"/>
    <x v="47"/>
    <n v="1976.7109999999993"/>
    <n v="695.29600000000005"/>
    <n v="714.67700000000002"/>
    <n v="22"/>
    <n v="0.261905"/>
    <n v="19.313777777778"/>
    <n v="1.6363639999999999"/>
    <s v=""/>
    <n v="82"/>
    <n v="67"/>
    <n v="8"/>
    <n v="7"/>
    <n v="5"/>
    <m/>
    <n v="1"/>
    <n v="1"/>
    <n v="6.6666666666666666E-2"/>
  </r>
  <r>
    <x v="2"/>
    <s v="NORTH"/>
    <s v="VICTORY"/>
    <x v="48"/>
    <n v="2145.597999999999"/>
    <n v="579.33000000000004"/>
    <n v="574.95600000000002"/>
    <n v="40"/>
    <n v="0.25078400000000001"/>
    <n v="10.930754716980999"/>
    <n v="1.325"/>
    <s v=""/>
    <n v="166"/>
    <n v="130"/>
    <n v="23"/>
    <n v="13"/>
    <n v="2"/>
    <m/>
    <n v="15"/>
    <n v="9"/>
    <n v="0.25"/>
  </r>
  <r>
    <x v="2"/>
    <s v="MIDDLE"/>
    <s v="DANANG1"/>
    <x v="49"/>
    <n v="2687.3119999999967"/>
    <n v="903.96100000000001"/>
    <n v="863.00199999999995"/>
    <n v="44"/>
    <n v="0.30137000000000003"/>
    <n v="12.215689189189"/>
    <n v="1.681818"/>
    <s v=""/>
    <n v="144"/>
    <n v="112"/>
    <n v="31"/>
    <n v="1"/>
    <n v="16"/>
    <n v="1"/>
    <n v="11"/>
    <n v="8"/>
    <n v="0.25"/>
  </r>
  <r>
    <x v="3"/>
    <s v="SOUTH"/>
    <s v="BELIEVE IN FUTURE"/>
    <x v="0"/>
    <n v="825.61200000000008"/>
    <n v="369.601"/>
    <n v="381.54199999999997"/>
    <n v="9"/>
    <n v="0.15789500000000001"/>
    <n v="23.1000625"/>
    <n v="1.7777780000000001"/>
    <s v=""/>
    <n v="66"/>
    <n v="54"/>
    <n v="7"/>
    <n v="5"/>
    <n v="0"/>
    <m/>
    <n v="18"/>
    <n v="9"/>
    <n v="0.75"/>
  </r>
  <r>
    <x v="3"/>
    <s v="SOUTH"/>
    <s v="BIG HERO"/>
    <x v="1"/>
    <n v="851.25500000000045"/>
    <n v="540.91600000000005"/>
    <n v="534.82100000000003"/>
    <n v="19"/>
    <n v="0.222222"/>
    <n v="20.033925925925999"/>
    <n v="1.4210529999999999"/>
    <s v=""/>
    <n v="88"/>
    <n v="67"/>
    <n v="16"/>
    <n v="5"/>
    <n v="5"/>
    <m/>
    <n v="10"/>
    <n v="7"/>
    <n v="0.33333333333333331"/>
  </r>
  <r>
    <x v="3"/>
    <s v="SOUTH"/>
    <s v="BORN TO WIN"/>
    <x v="2"/>
    <n v="820.10499999999968"/>
    <n v="658.16300000000001"/>
    <n v="638.51900000000001"/>
    <n v="10"/>
    <n v="0.18348600000000001"/>
    <n v="21.231064516128999"/>
    <n v="3.1"/>
    <s v=""/>
    <n v="55"/>
    <n v="38"/>
    <n v="13"/>
    <n v="4"/>
    <n v="0"/>
    <m/>
    <n v="1"/>
    <n v="1"/>
    <n v="5.8823529411764705E-2"/>
  </r>
  <r>
    <x v="3"/>
    <s v="SOUTH"/>
    <s v="CUPID"/>
    <x v="3"/>
    <n v="912.03399999999976"/>
    <n v="752.29499999999996"/>
    <n v="668.952"/>
    <n v="12"/>
    <n v="0.19512199999999999"/>
    <n v="25.941206896552"/>
    <n v="2.4166669999999999"/>
    <s v=""/>
    <n v="63"/>
    <n v="48"/>
    <n v="14"/>
    <n v="1"/>
    <n v="0"/>
    <m/>
    <n v="3"/>
    <n v="2"/>
    <n v="0.13333333333333333"/>
  </r>
  <r>
    <x v="3"/>
    <s v="SOUTH"/>
    <s v="DRAGON"/>
    <x v="58"/>
    <n v="162.41400000000002"/>
    <n v="23.414000000000001"/>
    <n v="73.287999999999997"/>
    <n v="2"/>
    <n v="6.8966E-2"/>
    <n v="11.707000000000001"/>
    <n v="1"/>
    <s v=""/>
    <n v="29"/>
    <n v="19"/>
    <n v="8"/>
    <n v="2"/>
    <n v="0"/>
    <m/>
    <m/>
    <m/>
    <m/>
  </r>
  <r>
    <x v="3"/>
    <s v="SOUTH"/>
    <s v="LIB"/>
    <x v="7"/>
    <n v="1507.0809999999974"/>
    <n v="940.17600000000004"/>
    <n v="982.75099999999998"/>
    <n v="23"/>
    <n v="0.240838"/>
    <n v="23.5044"/>
    <n v="1.7391300000000001"/>
    <s v=""/>
    <n v="102"/>
    <n v="79"/>
    <n v="21"/>
    <n v="2"/>
    <n v="6"/>
    <m/>
    <n v="19"/>
    <n v="11"/>
    <n v="0.47826086956521741"/>
  </r>
  <r>
    <x v="3"/>
    <s v="SOUTH"/>
    <s v="LUCKY CAT"/>
    <x v="8"/>
    <n v="1253.787"/>
    <n v="769.32899999999995"/>
    <n v="750.19799999999998"/>
    <n v="24"/>
    <n v="0.28571400000000002"/>
    <n v="16.724543478261001"/>
    <n v="1.9166669999999999"/>
    <s v=""/>
    <n v="90"/>
    <n v="75"/>
    <n v="15"/>
    <n v="0"/>
    <n v="7"/>
    <m/>
    <n v="19"/>
    <n v="9"/>
    <n v="0.6"/>
  </r>
  <r>
    <x v="3"/>
    <s v="SOUTH"/>
    <s v="LUCKY STAR"/>
    <x v="50"/>
    <n v="1994.6919999999964"/>
    <n v="1043.941"/>
    <n v="1023.149"/>
    <n v="29"/>
    <n v="0.24576300000000001"/>
    <n v="20.075788461537996"/>
    <n v="1.7931029999999999"/>
    <s v=""/>
    <n v="122"/>
    <n v="91"/>
    <n v="25"/>
    <n v="6"/>
    <n v="9"/>
    <m/>
    <n v="17"/>
    <n v="11"/>
    <n v="0.35483870967741937"/>
  </r>
  <r>
    <x v="3"/>
    <s v="SOUTH"/>
    <s v="MARS"/>
    <x v="10"/>
    <n v="476.92199999999991"/>
    <n v="178.70599999999999"/>
    <n v="178.70599999999999"/>
    <n v="13"/>
    <n v="0.16883100000000001"/>
    <n v="11.913733333333001"/>
    <n v="1.1538459999999999"/>
    <s v=""/>
    <n v="74"/>
    <n v="53"/>
    <n v="15"/>
    <n v="6"/>
    <n v="15"/>
    <m/>
    <n v="9"/>
    <n v="5"/>
    <n v="0.23809523809523808"/>
  </r>
  <r>
    <x v="3"/>
    <s v="SOUTH"/>
    <s v="MDRT BH"/>
    <x v="11"/>
    <n v="1412.3109999999986"/>
    <n v="1150.675"/>
    <n v="1004.793"/>
    <n v="34"/>
    <n v="0.203593"/>
    <n v="19.502966101695002"/>
    <n v="1.7352939999999999"/>
    <s v=""/>
    <n v="175"/>
    <n v="144"/>
    <n v="28"/>
    <n v="3"/>
    <n v="8"/>
    <n v="1"/>
    <n v="23"/>
    <n v="7"/>
    <n v="0.22580645161290322"/>
  </r>
  <r>
    <x v="3"/>
    <s v="SOUTH"/>
    <s v="MDRT HCM"/>
    <x v="12"/>
    <n v="4138.9539999999542"/>
    <n v="2467.297"/>
    <n v="2223.3200000000002"/>
    <n v="38"/>
    <n v="0.58015300000000003"/>
    <n v="35.757927536232003"/>
    <n v="1.8157890000000001"/>
    <s v=""/>
    <n v="66"/>
    <n v="51"/>
    <n v="13"/>
    <n v="2"/>
    <n v="7"/>
    <m/>
    <n v="7"/>
    <n v="4"/>
    <n v="0.26666666666666666"/>
  </r>
  <r>
    <x v="3"/>
    <s v="SOUTH"/>
    <s v="MDRT HCM2"/>
    <x v="51"/>
    <n v="1157.6929999999993"/>
    <n v="407.61399999999998"/>
    <n v="424.99900000000002"/>
    <n v="13"/>
    <n v="0.30232599999999998"/>
    <n v="21.453368421053"/>
    <n v="1.461538"/>
    <s v=""/>
    <n v="42"/>
    <n v="30"/>
    <n v="10"/>
    <n v="2"/>
    <n v="6"/>
    <m/>
    <n v="4"/>
    <n v="3"/>
    <n v="0.25"/>
  </r>
  <r>
    <x v="3"/>
    <s v="SOUTH"/>
    <s v="MDRT VT"/>
    <x v="14"/>
    <n v="2165.032999999999"/>
    <n v="1111.904"/>
    <n v="1085.1369999999999"/>
    <n v="23"/>
    <n v="0.26136399999999999"/>
    <n v="16.595582089552"/>
    <n v="2.913043"/>
    <s v=""/>
    <n v="96"/>
    <n v="69"/>
    <n v="22"/>
    <n v="5"/>
    <n v="2"/>
    <n v="2"/>
    <n v="16"/>
    <n v="8"/>
    <n v="0.29629629629629628"/>
  </r>
  <r>
    <x v="3"/>
    <s v="SOUTH"/>
    <s v="MEGA"/>
    <x v="15"/>
    <n v="2219.143999999997"/>
    <n v="1293.4760000000001"/>
    <n v="1281"/>
    <n v="30"/>
    <n v="0.25210100000000002"/>
    <n v="20.862516129032002"/>
    <n v="2.0666669999999998"/>
    <s v=""/>
    <n v="123"/>
    <n v="92"/>
    <n v="26"/>
    <n v="5"/>
    <n v="13"/>
    <n v="1"/>
    <n v="20"/>
    <n v="13"/>
    <n v="0.41935483870967744"/>
  </r>
  <r>
    <x v="3"/>
    <s v="SOUTH"/>
    <s v="MEKONG 1"/>
    <x v="59"/>
    <n v="381.36399999999998"/>
    <n v="228.762"/>
    <n v="245.959"/>
    <n v="6"/>
    <n v="0.108108"/>
    <n v="17.597076923076997"/>
    <n v="2.1666669999999999"/>
    <s v=""/>
    <n v="58"/>
    <n v="37"/>
    <n v="20"/>
    <n v="1"/>
    <n v="14"/>
    <n v="8"/>
    <n v="11"/>
    <n v="7"/>
    <n v="0.33333333333333331"/>
  </r>
  <r>
    <x v="3"/>
    <s v="SOUTH"/>
    <s v="MEKONG 2"/>
    <x v="17"/>
    <n v="882.03799999999978"/>
    <n v="501.92099999999999"/>
    <n v="493.98200000000003"/>
    <n v="16"/>
    <n v="0.118519"/>
    <n v="19.304653846154"/>
    <n v="1.625"/>
    <s v=""/>
    <n v="133"/>
    <n v="102"/>
    <n v="28"/>
    <n v="3"/>
    <n v="17"/>
    <m/>
    <n v="13"/>
    <n v="4"/>
    <n v="0.12903225806451613"/>
  </r>
  <r>
    <x v="3"/>
    <s v="SOUTH"/>
    <s v="NEW IDEA"/>
    <x v="60"/>
    <n v="361.20499999999993"/>
    <n v="247.85400000000001"/>
    <n v="254.667"/>
    <n v="9"/>
    <n v="0.16822400000000001"/>
    <n v="17.703857142857"/>
    <n v="1.5555559999999999"/>
    <s v=""/>
    <n v="55"/>
    <n v="34"/>
    <n v="10"/>
    <n v="11"/>
    <n v="2"/>
    <m/>
    <n v="5"/>
    <n v="4"/>
    <n v="0.19047619047619047"/>
  </r>
  <r>
    <x v="3"/>
    <s v="SOUTH"/>
    <s v="PHOENIX"/>
    <x v="19"/>
    <n v="1390.1509999999994"/>
    <n v="379.84500000000003"/>
    <n v="409.86399999999998"/>
    <n v="11"/>
    <n v="0.24719099999999999"/>
    <n v="15.1938"/>
    <n v="2.2727270000000002"/>
    <s v=""/>
    <n v="46"/>
    <n v="34"/>
    <n v="10"/>
    <n v="2"/>
    <n v="1"/>
    <m/>
    <n v="4"/>
    <n v="2"/>
    <n v="0.16666666666666666"/>
  </r>
  <r>
    <x v="3"/>
    <s v="SOUTH"/>
    <s v="RED DRAGON"/>
    <x v="20"/>
    <n v="2728.5439999999944"/>
    <n v="1300.4259999999999"/>
    <n v="1209.99"/>
    <n v="25"/>
    <n v="0.27933000000000002"/>
    <n v="25.498549019607999"/>
    <n v="2.04"/>
    <s v=""/>
    <n v="98"/>
    <n v="73"/>
    <n v="18"/>
    <n v="7"/>
    <n v="3"/>
    <n v="2"/>
    <n v="16"/>
    <n v="8"/>
    <n v="0.32"/>
  </r>
  <r>
    <x v="3"/>
    <s v="SOUTH"/>
    <s v="TSUNAMI"/>
    <x v="18"/>
    <n v="158.37100000000001"/>
    <n v="193.87700000000001"/>
    <n v="158.37100000000001"/>
    <n v="8"/>
    <n v="1.066667"/>
    <n v="16.156416666666999"/>
    <n v="1.5"/>
    <s v=""/>
    <n v="15"/>
    <n v="10"/>
    <n v="5"/>
    <n v="0"/>
    <n v="0"/>
    <n v="5"/>
    <n v="10"/>
    <n v="5"/>
    <n v="1"/>
  </r>
  <r>
    <x v="3"/>
    <s v="SOUTH"/>
    <s v="THÁI DƯƠNG"/>
    <x v="21"/>
    <n v="720.48000000000013"/>
    <n v="387.30799999999999"/>
    <n v="439.428"/>
    <n v="12"/>
    <n v="0.25806499999999999"/>
    <n v="21.517111111110999"/>
    <n v="1.5"/>
    <s v=""/>
    <n v="46"/>
    <n v="32"/>
    <n v="13"/>
    <n v="1"/>
    <n v="6"/>
    <n v="1"/>
    <n v="4"/>
    <n v="2"/>
    <n v="0.14285714285714285"/>
  </r>
  <r>
    <x v="3"/>
    <s v="SOUTH"/>
    <s v="THE QUEEN"/>
    <x v="22"/>
    <n v="226.22900000000004"/>
    <n v="387.08699999999999"/>
    <n v="226.22900000000001"/>
    <n v="8"/>
    <n v="0.94117600000000001"/>
    <n v="20.373000000000001"/>
    <n v="2.375"/>
    <s v=""/>
    <n v="17"/>
    <n v="11"/>
    <n v="6"/>
    <n v="0"/>
    <n v="0"/>
    <n v="6"/>
    <n v="11"/>
    <n v="5"/>
    <n v="0.83333333333333337"/>
  </r>
  <r>
    <x v="3"/>
    <s v="SOUTH"/>
    <s v="THE SUN"/>
    <x v="52"/>
    <n v="455.37199999999996"/>
    <n v="242.18299999999999"/>
    <n v="271.88499999999999"/>
    <n v="4"/>
    <n v="5.1612999999999999E-2"/>
    <n v="30.272874999999999"/>
    <n v="2"/>
    <s v=""/>
    <n v="68"/>
    <n v="48"/>
    <n v="19"/>
    <n v="1"/>
    <n v="25"/>
    <n v="1"/>
    <n v="5"/>
    <n v="3"/>
    <n v="0.15"/>
  </r>
  <r>
    <x v="3"/>
    <s v="SOUTH"/>
    <s v="THE WINNERS"/>
    <x v="53"/>
    <n v="66.430000000000007"/>
    <n v="66.430000000000007"/>
    <n v="66.430000000000007"/>
    <n v="2"/>
    <n v="0.44444400000000001"/>
    <n v="33.215000000000003"/>
    <n v="1"/>
    <s v=""/>
    <n v="9"/>
    <n v="6"/>
    <n v="3"/>
    <n v="0"/>
    <n v="0"/>
    <n v="3"/>
    <n v="5"/>
    <n v="2"/>
    <n v="0.66666666666666663"/>
  </r>
  <r>
    <x v="3"/>
    <s v="SOUTH"/>
    <s v="THIÊN LONG"/>
    <x v="67"/>
    <n v="532.94000000000005"/>
    <n v="388.56700000000001"/>
    <n v="331.5"/>
    <n v="16"/>
    <n v="0.21768699999999999"/>
    <n v="12.952233333333"/>
    <n v="1.875"/>
    <s v=""/>
    <n v="70"/>
    <n v="51"/>
    <n v="14"/>
    <n v="5"/>
    <n v="13"/>
    <m/>
    <n v="6"/>
    <n v="4"/>
    <n v="0.21052631578947367"/>
  </r>
  <r>
    <x v="3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3"/>
    <s v="SOUTH"/>
    <s v="WE ARE 1"/>
    <x v="54"/>
    <n v="532.79799999999977"/>
    <n v="286.67500000000001"/>
    <n v="244.10300000000001"/>
    <n v="7"/>
    <n v="0.127273"/>
    <n v="15.088157894737"/>
    <n v="2.714286"/>
    <s v=""/>
    <n v="55"/>
    <n v="39"/>
    <n v="13"/>
    <n v="3"/>
    <n v="0"/>
    <m/>
    <m/>
    <m/>
    <m/>
  </r>
  <r>
    <x v="3"/>
    <s v="SOUTH"/>
    <s v="WHITE HORSE"/>
    <x v="24"/>
    <n v="607.68840000000034"/>
    <n v="317.12200000000001"/>
    <n v="334.54469999999998"/>
    <n v="10"/>
    <n v="0.17543900000000001"/>
    <n v="17.617888888888999"/>
    <n v="1.8"/>
    <s v=""/>
    <n v="59"/>
    <n v="41"/>
    <n v="16"/>
    <n v="2"/>
    <n v="7"/>
    <n v="2"/>
    <n v="9"/>
    <n v="7"/>
    <n v="0.3888888888888889"/>
  </r>
  <r>
    <x v="3"/>
    <s v="NORTH"/>
    <s v="BÌNH MINH"/>
    <x v="25"/>
    <n v="1006.5600000000002"/>
    <n v="480.72500000000002"/>
    <n v="487.24400000000003"/>
    <n v="24"/>
    <n v="0.19672100000000001"/>
    <n v="13.734999999999999"/>
    <n v="1.4583330000000001"/>
    <s v=""/>
    <n v="121"/>
    <n v="95"/>
    <n v="19"/>
    <n v="7"/>
    <n v="22"/>
    <n v="1"/>
    <n v="19"/>
    <n v="8"/>
    <n v="0.30769230769230771"/>
  </r>
  <r>
    <x v="3"/>
    <s v="NORTH"/>
    <s v="BLUE OCEAN"/>
    <x v="26"/>
    <n v="931.524"/>
    <n v="642.64099999999996"/>
    <n v="638.92399999999998"/>
    <n v="29"/>
    <n v="0.25550699999999998"/>
    <n v="13.115122448979999"/>
    <n v="1.6896549999999999"/>
    <s v=""/>
    <n v="112"/>
    <n v="87"/>
    <n v="18"/>
    <n v="7"/>
    <n v="15"/>
    <m/>
    <n v="12"/>
    <n v="8"/>
    <n v="0.32"/>
  </r>
  <r>
    <x v="3"/>
    <s v="NORTH"/>
    <s v="BLUE WAVES"/>
    <x v="27"/>
    <n v="425.25999999999993"/>
    <n v="222.589"/>
    <n v="222.589"/>
    <n v="12"/>
    <n v="0.20869599999999999"/>
    <n v="13.093470588235"/>
    <n v="1.4166669999999999"/>
    <s v=""/>
    <n v="60"/>
    <n v="42"/>
    <n v="14"/>
    <n v="4"/>
    <n v="0"/>
    <n v="1"/>
    <n v="4"/>
    <n v="3"/>
    <n v="0.16666666666666666"/>
  </r>
  <r>
    <x v="3"/>
    <s v="NORTH"/>
    <s v="BUFFALO"/>
    <x v="62"/>
    <n v="523.79399999999998"/>
    <n v="238.536"/>
    <n v="252.74100000000001"/>
    <n v="8"/>
    <n v="0.24615400000000001"/>
    <n v="14.031529411765"/>
    <n v="2.125"/>
    <s v=""/>
    <n v="33"/>
    <n v="23"/>
    <n v="8"/>
    <n v="2"/>
    <n v="5"/>
    <m/>
    <n v="6"/>
    <n v="3"/>
    <n v="0.3"/>
  </r>
  <r>
    <x v="3"/>
    <s v="NORTH"/>
    <s v="DIAMOND"/>
    <x v="28"/>
    <n v="3144.623"/>
    <n v="1811.2639999999999"/>
    <n v="1750.4960000000001"/>
    <n v="73"/>
    <n v="0.51773000000000002"/>
    <n v="15.349694915254"/>
    <n v="1.616438"/>
    <s v=""/>
    <n v="139"/>
    <n v="94"/>
    <n v="41"/>
    <n v="4"/>
    <n v="17"/>
    <m/>
    <n v="12"/>
    <n v="8"/>
    <n v="0.17777777777777778"/>
  </r>
  <r>
    <x v="3"/>
    <s v="NORTH"/>
    <s v="ĐOÀN KẾT"/>
    <x v="55"/>
    <n v="2169.8959999999993"/>
    <n v="1299.336"/>
    <n v="1085.3409999999999"/>
    <n v="30"/>
    <n v="0.301508"/>
    <n v="19.686909090909001"/>
    <n v="2.2000000000000002"/>
    <s v=""/>
    <n v="110"/>
    <n v="85"/>
    <n v="22"/>
    <n v="3"/>
    <n v="0"/>
    <n v="1"/>
    <n v="18"/>
    <n v="13"/>
    <n v="0.52"/>
  </r>
  <r>
    <x v="3"/>
    <s v="NORTH"/>
    <s v="EAGLES"/>
    <x v="56"/>
    <n v="542.83699999999999"/>
    <n v="101.02"/>
    <n v="90.72"/>
    <n v="4"/>
    <n v="0.137931"/>
    <n v="20.204000000000001"/>
    <n v="1.25"/>
    <s v=""/>
    <n v="29"/>
    <n v="22"/>
    <n v="4"/>
    <n v="3"/>
    <n v="2"/>
    <m/>
    <n v="1"/>
    <n v="1"/>
    <n v="0.14285714285714285"/>
  </r>
  <r>
    <x v="3"/>
    <s v="NORTH"/>
    <s v="G-G"/>
    <x v="31"/>
    <n v="37.866"/>
    <n v="37.866"/>
    <n v="37.866"/>
    <n v="3"/>
    <n v="0.54545500000000002"/>
    <n v="12.622"/>
    <n v="1"/>
    <s v=""/>
    <n v="11"/>
    <n v="5"/>
    <n v="6"/>
    <n v="0"/>
    <n v="0"/>
    <n v="6"/>
    <n v="5"/>
    <n v="2"/>
    <n v="0.33333333333333331"/>
  </r>
  <r>
    <x v="3"/>
    <s v="NORTH"/>
    <s v="GREEN DRAGON"/>
    <x v="32"/>
    <n v="949.83399999999972"/>
    <n v="544.39499999999998"/>
    <n v="533.16300000000001"/>
    <n v="21"/>
    <n v="0.197183"/>
    <n v="11.582872340426"/>
    <n v="2.2380949999999999"/>
    <s v=""/>
    <n v="109"/>
    <n v="94"/>
    <n v="13"/>
    <n v="2"/>
    <n v="12"/>
    <m/>
    <n v="17"/>
    <n v="8"/>
    <n v="0.53333333333333333"/>
  </r>
  <r>
    <x v="3"/>
    <s v="NORTH"/>
    <s v="HẢI ĐĂNG"/>
    <x v="33"/>
    <n v="1397.902"/>
    <n v="626.68299999999999"/>
    <n v="635.04200000000003"/>
    <n v="31"/>
    <n v="0.27802700000000002"/>
    <n v="13.333680851064001"/>
    <n v="1.5161290000000001"/>
    <s v=""/>
    <n v="117"/>
    <n v="83"/>
    <n v="31"/>
    <n v="3"/>
    <n v="14"/>
    <n v="8"/>
    <n v="17"/>
    <n v="12"/>
    <n v="0.35294117647058826"/>
  </r>
  <r>
    <x v="3"/>
    <s v="NORTH"/>
    <s v="LION"/>
    <x v="63"/>
    <n v="2632.5769999999993"/>
    <n v="1572.942"/>
    <n v="1554.8530000000001"/>
    <n v="46"/>
    <n v="0.37398399999999998"/>
    <n v="20.427818181818001"/>
    <n v="1.673913"/>
    <s v=""/>
    <n v="129"/>
    <n v="104"/>
    <n v="20"/>
    <n v="5"/>
    <n v="8"/>
    <n v="1"/>
    <n v="19"/>
    <n v="10"/>
    <n v="0.4"/>
  </r>
  <r>
    <x v="3"/>
    <s v="NORTH"/>
    <s v="ONG VÀNG"/>
    <x v="64"/>
    <n v="943.05500000000052"/>
    <n v="356.32299999999998"/>
    <n v="356.32299999999998"/>
    <n v="20"/>
    <n v="0.16460900000000001"/>
    <n v="11.877433333333"/>
    <n v="1.5"/>
    <s v=""/>
    <n v="129"/>
    <n v="102"/>
    <n v="23"/>
    <n v="4"/>
    <n v="14"/>
    <n v="1"/>
    <n v="28"/>
    <n v="15"/>
    <n v="0.55555555555555558"/>
  </r>
  <r>
    <x v="3"/>
    <s v="NORTH"/>
    <s v="SÔNG MÃ"/>
    <x v="37"/>
    <n v="1418.1209999999992"/>
    <n v="790.07899999999995"/>
    <n v="769.93399999999997"/>
    <n v="32"/>
    <n v="0.22939100000000001"/>
    <n v="14.907150943396001"/>
    <n v="1.65625"/>
    <s v=""/>
    <n v="137"/>
    <n v="102"/>
    <n v="32"/>
    <n v="3"/>
    <n v="23"/>
    <n v="2"/>
    <n v="16"/>
    <n v="10"/>
    <n v="0.2857142857142857"/>
  </r>
  <r>
    <x v="3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3"/>
    <s v="NORTH"/>
    <s v="SUNFLOWER"/>
    <x v="38"/>
    <n v="1393.0449999999994"/>
    <n v="897.54499999999996"/>
    <n v="872.58299999999997"/>
    <n v="40"/>
    <n v="0.38461499999999998"/>
    <n v="13.808384615385"/>
    <n v="1.625"/>
    <s v=""/>
    <n v="114"/>
    <n v="90"/>
    <n v="19"/>
    <n v="5"/>
    <n v="3"/>
    <m/>
    <n v="23"/>
    <n v="12"/>
    <n v="0.5"/>
  </r>
  <r>
    <x v="3"/>
    <s v="NORTH"/>
    <s v="THE CAPITAL"/>
    <x v="39"/>
    <n v="3048.5690000000009"/>
    <n v="1789.7380000000001"/>
    <n v="1760.4449999999999"/>
    <n v="66"/>
    <n v="0.411215"/>
    <n v="18.450907216495001"/>
    <n v="1.469697"/>
    <s v=""/>
    <n v="173"/>
    <n v="128"/>
    <n v="38"/>
    <n v="7"/>
    <n v="6"/>
    <n v="4"/>
    <n v="27"/>
    <n v="16"/>
    <n v="0.35555555555555557"/>
  </r>
  <r>
    <x v="3"/>
    <s v="NORTH"/>
    <s v="THE POWER"/>
    <x v="57"/>
    <n v="1437.5809999999994"/>
    <n v="655.45699999999999"/>
    <n v="644.58399999999995"/>
    <n v="25"/>
    <n v="0.32894699999999999"/>
    <n v="19.862333333333002"/>
    <n v="1.32"/>
    <s v=""/>
    <n v="76"/>
    <n v="55"/>
    <n v="19"/>
    <n v="2"/>
    <n v="8"/>
    <m/>
    <n v="8"/>
    <n v="5"/>
    <n v="0.23809523809523808"/>
  </r>
  <r>
    <x v="3"/>
    <s v="NORTH"/>
    <s v="THE SKY"/>
    <x v="43"/>
    <n v="2488.48"/>
    <n v="1404.0119999999999"/>
    <n v="1388.596"/>
    <n v="70"/>
    <n v="0.33898299999999998"/>
    <n v="12.000102564102999"/>
    <n v="1.6714290000000001"/>
    <s v=""/>
    <n v="205"/>
    <n v="154"/>
    <n v="50"/>
    <n v="1"/>
    <n v="37"/>
    <m/>
    <n v="34"/>
    <n v="22"/>
    <n v="0.43137254901960786"/>
  </r>
  <r>
    <x v="3"/>
    <s v="NORTH"/>
    <s v="THE STARS"/>
    <x v="66"/>
    <n v="2261.411999999998"/>
    <n v="1341.242"/>
    <n v="1343.6089999999999"/>
    <n v="50"/>
    <n v="0.238095"/>
    <n v="14.738923076922999"/>
    <n v="1.82"/>
    <s v=""/>
    <n v="204"/>
    <n v="162"/>
    <n v="32"/>
    <n v="10"/>
    <n v="28"/>
    <m/>
    <n v="16"/>
    <n v="9"/>
    <n v="0.21428571428571427"/>
  </r>
  <r>
    <x v="3"/>
    <s v="NORTH"/>
    <s v="THE TIGERS"/>
    <x v="46"/>
    <n v="124.366"/>
    <n v="124.366"/>
    <n v="124.366"/>
    <n v="4"/>
    <n v="0.66666700000000001"/>
    <n v="20.727666666666998"/>
    <n v="1.5"/>
    <s v=""/>
    <n v="12"/>
    <n v="6"/>
    <n v="6"/>
    <n v="0"/>
    <n v="0"/>
    <n v="5"/>
    <n v="6"/>
    <n v="2"/>
    <n v="0.33333333333333331"/>
  </r>
  <r>
    <x v="3"/>
    <s v="NORTH"/>
    <s v="THIÊN SƠN"/>
    <x v="47"/>
    <n v="1262.0340000000001"/>
    <n v="561.17499999999995"/>
    <n v="625.33199999999999"/>
    <n v="24"/>
    <n v="0.275862"/>
    <n v="17.536718749999999"/>
    <n v="1.3333330000000001"/>
    <s v=""/>
    <n v="86"/>
    <n v="74"/>
    <n v="8"/>
    <n v="4"/>
    <n v="17"/>
    <m/>
    <n v="15"/>
    <n v="5"/>
    <n v="0.41666666666666669"/>
  </r>
  <r>
    <x v="3"/>
    <s v="NORTH"/>
    <s v="VICTORY"/>
    <x v="48"/>
    <n v="1570.6419999999989"/>
    <n v="859.22900000000004"/>
    <n v="849.50099999999998"/>
    <n v="43"/>
    <n v="0.302817"/>
    <n v="11.611202702702998"/>
    <n v="1.7209300000000001"/>
    <s v=""/>
    <n v="153"/>
    <n v="119"/>
    <n v="23"/>
    <n v="11"/>
    <n v="9"/>
    <n v="1"/>
    <n v="30"/>
    <n v="12"/>
    <n v="0.35294117647058826"/>
  </r>
  <r>
    <x v="3"/>
    <s v="MIDDLE"/>
    <s v="DANANG1"/>
    <x v="49"/>
    <n v="1824.309999999999"/>
    <n v="1185.201"/>
    <n v="1179.587"/>
    <n v="48"/>
    <n v="0.32107000000000002"/>
    <n v="13.781406976744"/>
    <n v="1.7916669999999999"/>
    <s v=""/>
    <n v="148"/>
    <n v="117"/>
    <n v="31"/>
    <n v="0"/>
    <n v="27"/>
    <n v="2"/>
    <n v="22"/>
    <n v="11"/>
    <n v="0.35483870967741937"/>
  </r>
  <r>
    <x v="4"/>
    <s v="SOUTH"/>
    <s v="BELIEVE IN FUTURE"/>
    <x v="0"/>
    <n v="444.07000000000011"/>
    <n v="272.50299999999999"/>
    <n v="287.29899999999998"/>
    <n v="8"/>
    <n v="0.17391300000000001"/>
    <n v="20.961769230769001"/>
    <n v="1.625"/>
    <s v=""/>
    <n v="48"/>
    <n v="36"/>
    <n v="7"/>
    <n v="5"/>
    <n v="0"/>
    <m/>
    <n v="4"/>
    <n v="3"/>
    <n v="0.25"/>
  </r>
  <r>
    <x v="4"/>
    <s v="SOUTH"/>
    <s v="BIG HERO"/>
    <x v="1"/>
    <n v="316.43400000000008"/>
    <n v="134.042"/>
    <n v="106.67"/>
    <n v="7"/>
    <n v="8.5889999999999994E-2"/>
    <n v="14.893555555555999"/>
    <n v="1.285714"/>
    <s v=""/>
    <n v="83"/>
    <n v="62"/>
    <n v="16"/>
    <n v="5"/>
    <n v="0"/>
    <m/>
    <n v="3"/>
    <n v="2"/>
    <n v="9.5238095238095233E-2"/>
  </r>
  <r>
    <x v="4"/>
    <s v="SOUTH"/>
    <s v="BORN TO WIN"/>
    <x v="2"/>
    <n v="181.58600000000001"/>
    <n v="139.94"/>
    <n v="181.387"/>
    <n v="14"/>
    <n v="0.25925900000000002"/>
    <n v="9.9957142857140013"/>
    <n v="1"/>
    <s v=""/>
    <n v="54"/>
    <n v="39"/>
    <n v="13"/>
    <n v="2"/>
    <n v="0"/>
    <m/>
    <m/>
    <m/>
    <m/>
  </r>
  <r>
    <x v="4"/>
    <s v="SOUTH"/>
    <s v="CUPID"/>
    <x v="3"/>
    <n v="243.08200000000008"/>
    <n v="84.35"/>
    <n v="48.066000000000003"/>
    <n v="4"/>
    <n v="6.0606E-2"/>
    <n v="28.116666666667001"/>
    <n v="0.75"/>
    <s v=""/>
    <n v="60"/>
    <n v="45"/>
    <n v="14"/>
    <n v="1"/>
    <n v="12"/>
    <m/>
    <m/>
    <m/>
    <m/>
  </r>
  <r>
    <x v="4"/>
    <s v="SOUTH"/>
    <s v="DRAGON"/>
    <x v="58"/>
    <n v="89.125999999999976"/>
    <n v="33.340000000000003"/>
    <n v="50.095999999999997"/>
    <n v="2"/>
    <n v="6.7796999999999996E-2"/>
    <n v="11.113333333333001"/>
    <n v="1.5"/>
    <s v=""/>
    <n v="29"/>
    <n v="19"/>
    <n v="8"/>
    <n v="2"/>
    <n v="1"/>
    <m/>
    <m/>
    <m/>
    <m/>
  </r>
  <r>
    <x v="4"/>
    <s v="SOUTH"/>
    <s v="LIB"/>
    <x v="7"/>
    <n v="524.32999999999993"/>
    <n v="215.52699999999999"/>
    <n v="211.126"/>
    <n v="11"/>
    <n v="0.122905"/>
    <n v="17.960583333333002"/>
    <n v="1.0909089999999999"/>
    <s v=""/>
    <n v="89"/>
    <n v="66"/>
    <n v="21"/>
    <n v="2"/>
    <n v="5"/>
    <m/>
    <n v="4"/>
    <n v="3"/>
    <n v="0.13043478260869565"/>
  </r>
  <r>
    <x v="4"/>
    <s v="SOUTH"/>
    <s v="LUCKY CAT"/>
    <x v="8"/>
    <n v="503.589"/>
    <n v="222.452"/>
    <n v="217.47200000000001"/>
    <n v="16"/>
    <n v="0.207792"/>
    <n v="10.592952380952001"/>
    <n v="1.3125"/>
    <s v=""/>
    <n v="78"/>
    <n v="62"/>
    <n v="16"/>
    <n v="0"/>
    <n v="1"/>
    <m/>
    <n v="3"/>
    <n v="3"/>
    <n v="0.1875"/>
  </r>
  <r>
    <x v="4"/>
    <s v="SOUTH"/>
    <s v="LUCKY STAR"/>
    <x v="50"/>
    <n v="971.54299999999989"/>
    <n v="631.66899999999998"/>
    <n v="657.08199999999999"/>
    <n v="16"/>
    <n v="0.141593"/>
    <n v="19.739656249999999"/>
    <n v="2"/>
    <s v=""/>
    <n v="114"/>
    <n v="84"/>
    <n v="24"/>
    <n v="6"/>
    <n v="3"/>
    <m/>
    <n v="4"/>
    <n v="4"/>
    <n v="0.13333333333333333"/>
  </r>
  <r>
    <x v="4"/>
    <s v="SOUTH"/>
    <s v="MARS"/>
    <x v="10"/>
    <n v="298.21599999999995"/>
    <n v="108.402"/>
    <n v="107.49299999999999"/>
    <n v="8"/>
    <n v="0.100629"/>
    <n v="12.044666666667"/>
    <n v="1.125"/>
    <s v=""/>
    <n v="80"/>
    <n v="59"/>
    <n v="15"/>
    <n v="6"/>
    <n v="0"/>
    <m/>
    <n v="1"/>
    <n v="1"/>
    <n v="4.7619047619047616E-2"/>
  </r>
  <r>
    <x v="4"/>
    <s v="SOUTH"/>
    <s v="MDRT BH"/>
    <x v="11"/>
    <n v="407.51799999999986"/>
    <n v="122.489"/>
    <n v="176.072"/>
    <n v="10"/>
    <n v="6.3492000000000007E-2"/>
    <n v="10.207416666666999"/>
    <n v="1.2"/>
    <s v=""/>
    <n v="159"/>
    <n v="129"/>
    <n v="27"/>
    <n v="3"/>
    <n v="0"/>
    <m/>
    <n v="3"/>
    <n v="1"/>
    <n v="3.3333333333333333E-2"/>
  </r>
  <r>
    <x v="4"/>
    <s v="SOUTH"/>
    <s v="MDRT HCM"/>
    <x v="12"/>
    <n v="1915.633999999972"/>
    <n v="856.221"/>
    <n v="838.41600000000005"/>
    <n v="11"/>
    <n v="0.162963"/>
    <n v="53.5138125"/>
    <n v="1.454545"/>
    <s v=""/>
    <n v="65"/>
    <n v="50"/>
    <n v="13"/>
    <n v="2"/>
    <n v="6"/>
    <m/>
    <n v="1"/>
    <n v="1"/>
    <n v="6.6666666666666666E-2"/>
  </r>
  <r>
    <x v="4"/>
    <s v="SOUTH"/>
    <s v="MDRT HCM2"/>
    <x v="51"/>
    <n v="732.69399999999973"/>
    <n v="401.84899999999999"/>
    <n v="426.62200000000001"/>
    <n v="8"/>
    <n v="0.18181800000000001"/>
    <n v="30.911461538462003"/>
    <n v="1.625"/>
    <s v=""/>
    <n v="44"/>
    <n v="31"/>
    <n v="11"/>
    <n v="2"/>
    <n v="0"/>
    <m/>
    <m/>
    <m/>
    <m/>
  </r>
  <r>
    <x v="4"/>
    <s v="SOUTH"/>
    <s v="MDRT VT"/>
    <x v="14"/>
    <n v="1079.8959999999995"/>
    <n v="637.85400000000004"/>
    <n v="620.20699999999999"/>
    <n v="14"/>
    <n v="0.16666700000000001"/>
    <n v="19.932937500000001"/>
    <n v="2.285714"/>
    <s v=""/>
    <n v="80"/>
    <n v="55"/>
    <n v="19"/>
    <n v="6"/>
    <n v="10"/>
    <m/>
    <n v="2"/>
    <n v="1"/>
    <n v="0.04"/>
  </r>
  <r>
    <x v="4"/>
    <s v="SOUTH"/>
    <s v="MEGA"/>
    <x v="15"/>
    <n v="938.14399999999898"/>
    <n v="426.78399999999999"/>
    <n v="431.541"/>
    <n v="16"/>
    <n v="0.141593"/>
    <n v="15.242285714286"/>
    <n v="1.75"/>
    <s v=""/>
    <n v="115"/>
    <n v="85"/>
    <n v="25"/>
    <n v="5"/>
    <n v="0"/>
    <m/>
    <n v="4"/>
    <n v="4"/>
    <n v="0.13333333333333333"/>
  </r>
  <r>
    <x v="4"/>
    <s v="SOUTH"/>
    <s v="MEKONG 1"/>
    <x v="59"/>
    <n v="135.40499999999997"/>
    <n v="52.198999999999998"/>
    <n v="66.100999999999999"/>
    <n v="3"/>
    <n v="5.4053999999999998E-2"/>
    <n v="13.04975"/>
    <n v="1.3333330000000001"/>
    <s v=""/>
    <n v="53"/>
    <n v="38"/>
    <n v="15"/>
    <n v="0"/>
    <n v="5"/>
    <m/>
    <n v="3"/>
    <n v="1"/>
    <n v="6.6666666666666666E-2"/>
  </r>
  <r>
    <x v="4"/>
    <s v="SOUTH"/>
    <s v="MEKONG 2"/>
    <x v="17"/>
    <n v="388.05599999999993"/>
    <n v="242.70500000000001"/>
    <n v="261.637"/>
    <n v="20"/>
    <n v="0.143369"/>
    <n v="10.112708333333"/>
    <n v="1.2"/>
    <s v=""/>
    <n v="137"/>
    <n v="105"/>
    <n v="29"/>
    <n v="3"/>
    <n v="7"/>
    <n v="2"/>
    <n v="11"/>
    <n v="7"/>
    <n v="0.21875"/>
  </r>
  <r>
    <x v="4"/>
    <s v="SOUTH"/>
    <s v="NEW IDEA"/>
    <x v="60"/>
    <n v="106.53799999999995"/>
    <n v="0"/>
    <n v="5.4720000000000004"/>
    <n v="0"/>
    <n v="0"/>
    <n v="0"/>
    <n v="0"/>
    <s v=""/>
    <n v="52"/>
    <n v="31"/>
    <n v="10"/>
    <n v="11"/>
    <n v="3"/>
    <m/>
    <n v="1"/>
    <n v="1"/>
    <n v="4.7619047619047616E-2"/>
  </r>
  <r>
    <x v="4"/>
    <s v="SOUTH"/>
    <s v="PHOENIX"/>
    <x v="19"/>
    <n v="980.28700000000026"/>
    <n v="854.274"/>
    <n v="757.07299999999998"/>
    <n v="7"/>
    <n v="0.16470599999999999"/>
    <n v="71.189499999999995"/>
    <n v="1.714286"/>
    <s v=""/>
    <n v="43"/>
    <n v="31"/>
    <n v="10"/>
    <n v="2"/>
    <n v="0"/>
    <m/>
    <n v="1"/>
    <n v="1"/>
    <n v="8.3333333333333329E-2"/>
  </r>
  <r>
    <x v="4"/>
    <s v="SOUTH"/>
    <s v="RED DRAGON"/>
    <x v="20"/>
    <n v="1518.5539999999996"/>
    <n v="464.52600000000001"/>
    <n v="665.87099999999998"/>
    <n v="6"/>
    <n v="7.2727E-2"/>
    <n v="58.065750000000001"/>
    <n v="1.3333330000000001"/>
    <s v=""/>
    <n v="83"/>
    <n v="60"/>
    <n v="16"/>
    <n v="7"/>
    <n v="2"/>
    <m/>
    <n v="1"/>
    <n v="1"/>
    <n v="4.3478260869565216E-2"/>
  </r>
  <r>
    <x v="4"/>
    <s v="SOUTH"/>
    <s v="THÁI DƯƠNG"/>
    <x v="21"/>
    <n v="281.05200000000008"/>
    <n v="196.404"/>
    <n v="202.39599999999999"/>
    <n v="9"/>
    <n v="0.193548"/>
    <n v="17.854909090909"/>
    <n v="1.2222219999999999"/>
    <s v=""/>
    <n v="47"/>
    <n v="34"/>
    <n v="12"/>
    <n v="1"/>
    <n v="0"/>
    <m/>
    <n v="1"/>
    <n v="1"/>
    <n v="7.6923076923076927E-2"/>
  </r>
  <r>
    <x v="4"/>
    <s v="SOUTH"/>
    <s v="THE SUN"/>
    <x v="52"/>
    <n v="183.48700000000002"/>
    <n v="97.075000000000003"/>
    <n v="104.009"/>
    <n v="5"/>
    <n v="5.7471000000000001E-2"/>
    <n v="12.134375"/>
    <n v="1.6"/>
    <s v=""/>
    <n v="87"/>
    <n v="67"/>
    <n v="19"/>
    <n v="1"/>
    <n v="0"/>
    <m/>
    <m/>
    <m/>
    <m/>
  </r>
  <r>
    <x v="4"/>
    <s v="SOUTH"/>
    <s v="THIÊN LONG"/>
    <x v="67"/>
    <n v="201.44000000000005"/>
    <n v="87.13"/>
    <n v="125.354"/>
    <n v="6"/>
    <n v="7.6923000000000005E-2"/>
    <n v="10.891249999999999"/>
    <n v="1.3333330000000001"/>
    <s v=""/>
    <n v="77"/>
    <n v="58"/>
    <n v="15"/>
    <n v="4"/>
    <n v="2"/>
    <m/>
    <m/>
    <m/>
    <m/>
  </r>
  <r>
    <x v="4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4"/>
    <s v="SOUTH"/>
    <s v="WE ARE 1"/>
    <x v="54"/>
    <n v="288.69500000000011"/>
    <n v="81.863"/>
    <n v="89.656999999999996"/>
    <n v="4"/>
    <n v="7.0795999999999998E-2"/>
    <n v="11.694714285714001"/>
    <n v="1.75"/>
    <s v=""/>
    <n v="55"/>
    <n v="40"/>
    <n v="13"/>
    <n v="2"/>
    <n v="5"/>
    <m/>
    <n v="2"/>
    <n v="1"/>
    <n v="6.6666666666666666E-2"/>
  </r>
  <r>
    <x v="4"/>
    <s v="SOUTH"/>
    <s v="WHITE HORSE"/>
    <x v="24"/>
    <n v="273.14370000000025"/>
    <n v="156.858"/>
    <n v="162.57"/>
    <n v="9"/>
    <n v="0.16666700000000001"/>
    <n v="13.0715"/>
    <n v="1.3333330000000001"/>
    <s v=""/>
    <n v="55"/>
    <n v="40"/>
    <n v="14"/>
    <n v="1"/>
    <n v="0"/>
    <m/>
    <n v="2"/>
    <n v="1"/>
    <n v="6.6666666666666666E-2"/>
  </r>
  <r>
    <x v="4"/>
    <s v="NORTH"/>
    <s v="BÌNH MINH"/>
    <x v="25"/>
    <n v="519.31600000000003"/>
    <n v="319.00799999999998"/>
    <n v="315.17"/>
    <n v="19"/>
    <n v="0.151394"/>
    <n v="11.815111111110999"/>
    <n v="1.4210529999999999"/>
    <s v=""/>
    <n v="123"/>
    <n v="96"/>
    <n v="20"/>
    <n v="7"/>
    <n v="11"/>
    <m/>
    <n v="6"/>
    <n v="6"/>
    <n v="0.22222222222222221"/>
  </r>
  <r>
    <x v="4"/>
    <s v="NORTH"/>
    <s v="BLUE OCEAN"/>
    <x v="26"/>
    <n v="292.60000000000002"/>
    <n v="73.406000000000006"/>
    <n v="76.832999999999998"/>
    <n v="10"/>
    <n v="8.9286000000000004E-2"/>
    <n v="10.486571428571001"/>
    <n v="0.7"/>
    <s v=""/>
    <n v="115"/>
    <n v="90"/>
    <n v="18"/>
    <n v="7"/>
    <n v="0"/>
    <m/>
    <n v="6"/>
    <n v="6"/>
    <n v="0.24"/>
  </r>
  <r>
    <x v="4"/>
    <s v="NORTH"/>
    <s v="BLUE WAVES"/>
    <x v="27"/>
    <n v="202.67099999999999"/>
    <n v="112.203"/>
    <n v="112.203"/>
    <n v="10"/>
    <n v="0.18018000000000001"/>
    <n v="11.2203"/>
    <n v="1"/>
    <s v=""/>
    <n v="55"/>
    <n v="38"/>
    <n v="13"/>
    <n v="4"/>
    <n v="3"/>
    <n v="1"/>
    <n v="2"/>
    <n v="2"/>
    <n v="0.11764705882352941"/>
  </r>
  <r>
    <x v="4"/>
    <s v="NORTH"/>
    <s v="BUFFALO"/>
    <x v="62"/>
    <n v="271.05300000000005"/>
    <n v="188.95"/>
    <n v="210.63200000000001"/>
    <n v="7"/>
    <n v="0.202899"/>
    <n v="15.745833333333001"/>
    <n v="1.714286"/>
    <s v=""/>
    <n v="32"/>
    <n v="22"/>
    <n v="8"/>
    <n v="2"/>
    <n v="5"/>
    <m/>
    <n v="1"/>
    <n v="1"/>
    <n v="0.1"/>
  </r>
  <r>
    <x v="4"/>
    <s v="NORTH"/>
    <s v="DIAMOND"/>
    <x v="28"/>
    <n v="1394.127"/>
    <n v="619.72699999999998"/>
    <n v="614.04399999999998"/>
    <n v="14"/>
    <n v="8.9172000000000001E-2"/>
    <n v="28.169409090908999"/>
    <n v="1.571429"/>
    <s v=""/>
    <n v="143"/>
    <n v="97"/>
    <n v="43"/>
    <n v="3"/>
    <n v="29"/>
    <n v="1"/>
    <n v="2"/>
    <n v="2"/>
    <n v="4.3478260869565216E-2"/>
  </r>
  <r>
    <x v="4"/>
    <s v="NORTH"/>
    <s v="ĐOÀN KẾT"/>
    <x v="55"/>
    <n v="1084.5549999999992"/>
    <n v="439.69299999999998"/>
    <n v="450.10399999999998"/>
    <n v="23"/>
    <n v="0.247312"/>
    <n v="15.161827586207"/>
    <n v="1.2608699999999999"/>
    <s v=""/>
    <n v="89"/>
    <n v="65"/>
    <n v="21"/>
    <n v="3"/>
    <n v="15"/>
    <m/>
    <n v="7"/>
    <n v="4"/>
    <n v="0.16666666666666666"/>
  </r>
  <r>
    <x v="4"/>
    <s v="NORTH"/>
    <s v="EAGLES"/>
    <x v="56"/>
    <n v="452.11699999999985"/>
    <n v="262.62700000000001"/>
    <n v="256.315"/>
    <n v="8"/>
    <n v="0.25396800000000003"/>
    <n v="32.828375000000001"/>
    <n v="1"/>
    <s v=""/>
    <n v="29"/>
    <n v="23"/>
    <n v="4"/>
    <n v="2"/>
    <n v="13"/>
    <m/>
    <n v="8"/>
    <n v="4"/>
    <n v="0.66666666666666663"/>
  </r>
  <r>
    <x v="4"/>
    <s v="NORTH"/>
    <s v="GREEN DRAGON"/>
    <x v="32"/>
    <n v="416.67099999999999"/>
    <n v="192.24299999999999"/>
    <n v="192.24299999999999"/>
    <n v="14"/>
    <n v="0.13658500000000001"/>
    <n v="12.0151875"/>
    <n v="1.142857"/>
    <s v=""/>
    <n v="104"/>
    <n v="89"/>
    <n v="14"/>
    <n v="1"/>
    <n v="0"/>
    <m/>
    <n v="3"/>
    <n v="3"/>
    <n v="0.2"/>
  </r>
  <r>
    <x v="4"/>
    <s v="NORTH"/>
    <s v="HẢI ĐĂNG"/>
    <x v="33"/>
    <n v="762.86000000000047"/>
    <n v="364.42399999999998"/>
    <n v="351.63099999999997"/>
    <n v="25"/>
    <n v="0.22935800000000001"/>
    <n v="13.015142857142999"/>
    <n v="1.1200000000000001"/>
    <s v=""/>
    <n v="106"/>
    <n v="78"/>
    <n v="25"/>
    <n v="3"/>
    <n v="12"/>
    <m/>
    <n v="7"/>
    <n v="3"/>
    <n v="0.10714285714285714"/>
  </r>
  <r>
    <x v="4"/>
    <s v="NORTH"/>
    <s v="LION"/>
    <x v="63"/>
    <n v="1077.7239999999999"/>
    <n v="475.76400000000001"/>
    <n v="471.505"/>
    <n v="22"/>
    <n v="0.18884100000000001"/>
    <n v="12.858486486485999"/>
    <n v="1.681818"/>
    <s v=""/>
    <n v="117"/>
    <n v="94"/>
    <n v="19"/>
    <n v="4"/>
    <n v="4"/>
    <m/>
    <n v="6"/>
    <n v="6"/>
    <n v="0.2608695652173913"/>
  </r>
  <r>
    <x v="4"/>
    <s v="NORTH"/>
    <s v="ONG VÀNG"/>
    <x v="64"/>
    <n v="586.73200000000031"/>
    <n v="100.346"/>
    <n v="114.38"/>
    <n v="8"/>
    <n v="6.7511000000000002E-2"/>
    <n v="10.034599999999999"/>
    <n v="1.25"/>
    <s v=""/>
    <n v="114"/>
    <n v="87"/>
    <n v="23"/>
    <n v="4"/>
    <n v="9"/>
    <m/>
    <m/>
    <m/>
    <m/>
  </r>
  <r>
    <x v="4"/>
    <s v="NORTH"/>
    <s v="SÔNG MÃ"/>
    <x v="37"/>
    <n v="648.1869999999999"/>
    <n v="263.45400000000001"/>
    <n v="259.41800000000001"/>
    <n v="23"/>
    <n v="0.16254399999999999"/>
    <n v="10.97725"/>
    <n v="1.0434779999999999"/>
    <s v=""/>
    <n v="142"/>
    <n v="112"/>
    <n v="30"/>
    <n v="0"/>
    <n v="0"/>
    <m/>
    <n v="1"/>
    <n v="1"/>
    <n v="3.3333333333333333E-2"/>
  </r>
  <r>
    <x v="4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4"/>
    <s v="NORTH"/>
    <s v="SUNFLOWER"/>
    <x v="38"/>
    <n v="520.46199999999976"/>
    <n v="381.983"/>
    <n v="348.78300000000002"/>
    <n v="27"/>
    <n v="0.28571400000000002"/>
    <n v="11.93696875"/>
    <n v="1.1851849999999999"/>
    <s v=""/>
    <n v="94"/>
    <n v="70"/>
    <n v="19"/>
    <n v="5"/>
    <n v="14"/>
    <n v="2"/>
    <n v="10"/>
    <n v="6"/>
    <n v="0.25"/>
  </r>
  <r>
    <x v="4"/>
    <s v="NORTH"/>
    <s v="THE CAPITAL"/>
    <x v="39"/>
    <n v="1288.1239999999996"/>
    <n v="721.33"/>
    <n v="597.12"/>
    <n v="37"/>
    <n v="0.25964900000000002"/>
    <n v="18.033249999999999"/>
    <n v="1.081081"/>
    <s v=""/>
    <n v="148"/>
    <n v="107"/>
    <n v="34"/>
    <n v="7"/>
    <n v="4"/>
    <m/>
    <n v="15"/>
    <n v="10"/>
    <n v="0.24390243902439024"/>
  </r>
  <r>
    <x v="4"/>
    <s v="NORTH"/>
    <s v="THE POWER"/>
    <x v="57"/>
    <n v="792.99699999999984"/>
    <n v="491.13299999999998"/>
    <n v="491.13299999999998"/>
    <n v="18"/>
    <n v="0.244898"/>
    <n v="20.463875000000002"/>
    <n v="1.3333330000000001"/>
    <s v=""/>
    <n v="76"/>
    <n v="55"/>
    <n v="19"/>
    <n v="2"/>
    <n v="0"/>
    <m/>
    <n v="5"/>
    <n v="4"/>
    <n v="0.19047619047619047"/>
  </r>
  <r>
    <x v="4"/>
    <s v="NORTH"/>
    <s v="THE SKY"/>
    <x v="43"/>
    <n v="1099.8839999999998"/>
    <n v="643.08900000000006"/>
    <n v="643.08900000000006"/>
    <n v="44"/>
    <n v="0.205128"/>
    <n v="11.087741379310001"/>
    <n v="1.318182"/>
    <s v=""/>
    <n v="208"/>
    <n v="154"/>
    <n v="53"/>
    <n v="1"/>
    <n v="20"/>
    <n v="2"/>
    <n v="5"/>
    <n v="3"/>
    <n v="5.5555555555555552E-2"/>
  </r>
  <r>
    <x v="4"/>
    <s v="NORTH"/>
    <s v="THE STARS"/>
    <x v="66"/>
    <n v="917.80300000000011"/>
    <n v="469.13200000000001"/>
    <n v="469.13200000000001"/>
    <n v="29"/>
    <n v="0.123667"/>
    <n v="13.403771428571"/>
    <n v="1.2068970000000001"/>
    <s v=""/>
    <n v="216"/>
    <n v="170"/>
    <n v="36"/>
    <n v="10"/>
    <n v="39"/>
    <n v="1"/>
    <n v="1"/>
    <n v="1"/>
    <n v="2.1739130434782608E-2"/>
  </r>
  <r>
    <x v="4"/>
    <s v="NORTH"/>
    <s v="THIÊN SƠN"/>
    <x v="47"/>
    <n v="636.70200000000023"/>
    <n v="535.97799999999995"/>
    <n v="513.98800000000006"/>
    <n v="30"/>
    <n v="0.3125"/>
    <n v="14.888277777777999"/>
    <n v="1.2"/>
    <s v=""/>
    <n v="88"/>
    <n v="75"/>
    <n v="10"/>
    <n v="3"/>
    <n v="28"/>
    <n v="1"/>
    <n v="10"/>
    <n v="5"/>
    <n v="0.38461538461538464"/>
  </r>
  <r>
    <x v="4"/>
    <s v="NORTH"/>
    <s v="VICTORY"/>
    <x v="48"/>
    <n v="721.14099999999985"/>
    <n v="319.38799999999998"/>
    <n v="315.01499999999999"/>
    <n v="19"/>
    <n v="0.152"/>
    <n v="11.406714285714001"/>
    <n v="1.473684"/>
    <s v=""/>
    <n v="131"/>
    <n v="99"/>
    <n v="22"/>
    <n v="10"/>
    <n v="8"/>
    <m/>
    <n v="20"/>
    <n v="8"/>
    <n v="0.25"/>
  </r>
  <r>
    <x v="4"/>
    <s v="MIDDLE"/>
    <s v="DANANG1"/>
    <x v="49"/>
    <n v="644.72300000000007"/>
    <n v="278.97899999999998"/>
    <n v="290.21199999999999"/>
    <n v="19"/>
    <n v="0.129693"/>
    <n v="12.12952173913"/>
    <n v="1.210526"/>
    <s v=""/>
    <n v="151"/>
    <n v="117"/>
    <n v="34"/>
    <n v="0"/>
    <n v="11"/>
    <m/>
    <n v="20"/>
    <n v="11"/>
    <n v="0.3235294117647059"/>
  </r>
  <r>
    <x v="5"/>
    <s v="SOUTH"/>
    <s v="BELIEVE IN FUTURE"/>
    <x v="0"/>
    <n v="156.77100000000004"/>
    <n v="191.27099999999999"/>
    <n v="156.77099999999999"/>
    <n v="11"/>
    <n v="0.261905"/>
    <n v="12.7514"/>
    <n v="1.3636360000000001"/>
    <s v=""/>
    <n v="44"/>
    <n v="34"/>
    <n v="7"/>
    <n v="3"/>
    <n v="0"/>
    <m/>
    <n v="4"/>
    <n v="3"/>
    <n v="0.3"/>
  </r>
  <r>
    <x v="5"/>
    <s v="SOUTH"/>
    <s v="BIG HERO"/>
    <x v="1"/>
    <n v="209.76400000000001"/>
    <n v="95.385999999999996"/>
    <n v="209.76400000000001"/>
    <n v="10"/>
    <n v="0.12903200000000001"/>
    <n v="5.9616249999999997"/>
    <n v="1.6"/>
    <s v=""/>
    <n v="80"/>
    <n v="59"/>
    <n v="16"/>
    <n v="5"/>
    <n v="0"/>
    <m/>
    <n v="5"/>
    <n v="5"/>
    <n v="0.23809523809523808"/>
  </r>
  <r>
    <x v="5"/>
    <s v="SOUTH"/>
    <s v="BORN TO WIN"/>
    <x v="2"/>
    <n v="0.19900000000001228"/>
    <n v="-37.966999999999999"/>
    <n v="0.19900000000000001"/>
    <n v="1"/>
    <n v="1.8519000000000001E-2"/>
    <n v="0"/>
    <n v="0"/>
    <s v=""/>
    <n v="54"/>
    <n v="39"/>
    <n v="13"/>
    <n v="2"/>
    <n v="0"/>
    <m/>
    <m/>
    <m/>
    <m/>
  </r>
  <r>
    <x v="5"/>
    <s v="SOUTH"/>
    <s v="CUPID"/>
    <x v="3"/>
    <n v="195.01600000000005"/>
    <n v="146.23099999999999"/>
    <n v="195.01599999999999"/>
    <n v="6"/>
    <n v="8.2192000000000001E-2"/>
    <n v="18.278874999999999"/>
    <n v="1.3333330000000001"/>
    <s v=""/>
    <n v="72"/>
    <n v="52"/>
    <n v="19"/>
    <n v="1"/>
    <n v="4"/>
    <m/>
    <n v="2"/>
    <n v="2"/>
    <n v="0.1"/>
  </r>
  <r>
    <x v="5"/>
    <s v="SOUTH"/>
    <s v="DRAGON"/>
    <x v="58"/>
    <n v="39.03"/>
    <n v="-0.50800000000000001"/>
    <n v="39.03"/>
    <n v="0"/>
    <n v="0"/>
    <n v="-0.50800000000000001"/>
    <n v="0"/>
    <s v=""/>
    <n v="30"/>
    <n v="19"/>
    <n v="9"/>
    <n v="2"/>
    <n v="4"/>
    <m/>
    <m/>
    <m/>
    <m/>
  </r>
  <r>
    <x v="5"/>
    <s v="SOUTH"/>
    <s v="LIB"/>
    <x v="7"/>
    <n v="313.20400000000006"/>
    <n v="239.898"/>
    <n v="313.20400000000001"/>
    <n v="14"/>
    <n v="0.15384600000000001"/>
    <n v="15.9932"/>
    <n v="1.071429"/>
    <s v=""/>
    <n v="90"/>
    <n v="64"/>
    <n v="24"/>
    <n v="2"/>
    <n v="6"/>
    <m/>
    <n v="4"/>
    <n v="3"/>
    <n v="0.11538461538461539"/>
  </r>
  <r>
    <x v="5"/>
    <s v="SOUTH"/>
    <s v="LUCKY CAT"/>
    <x v="8"/>
    <n v="286.11699999999996"/>
    <n v="281.06"/>
    <n v="286.11700000000002"/>
    <n v="14"/>
    <n v="0.187919"/>
    <n v="14.792631578947001"/>
    <n v="1.357143"/>
    <s v=""/>
    <n v="76"/>
    <n v="59"/>
    <n v="17"/>
    <n v="0"/>
    <n v="5"/>
    <n v="1"/>
    <n v="7"/>
    <n v="4"/>
    <n v="0.23529411764705882"/>
  </r>
  <r>
    <x v="5"/>
    <s v="SOUTH"/>
    <s v="LUCKY STAR"/>
    <x v="50"/>
    <n v="314.46099999999996"/>
    <n v="309.00599999999997"/>
    <n v="314.46100000000001"/>
    <n v="13"/>
    <n v="0.116592"/>
    <n v="17.167000000000002"/>
    <n v="1.3846149999999999"/>
    <s v=""/>
    <n v="113"/>
    <n v="79"/>
    <n v="28"/>
    <n v="6"/>
    <n v="0"/>
    <m/>
    <n v="1"/>
    <n v="1"/>
    <n v="2.9411764705882353E-2"/>
  </r>
  <r>
    <x v="5"/>
    <s v="SOUTH"/>
    <s v="MARS"/>
    <x v="10"/>
    <n v="190.72299999999998"/>
    <n v="215.108"/>
    <n v="190.72300000000001"/>
    <n v="11"/>
    <n v="0.139241"/>
    <n v="15.364857142857"/>
    <n v="1.2727269999999999"/>
    <s v=""/>
    <n v="79"/>
    <n v="58"/>
    <n v="15"/>
    <n v="6"/>
    <n v="0"/>
    <m/>
    <m/>
    <m/>
    <m/>
  </r>
  <r>
    <x v="5"/>
    <s v="SOUTH"/>
    <s v="MDRT BH"/>
    <x v="11"/>
    <n v="231.44599999999994"/>
    <n v="244.071"/>
    <n v="231.446"/>
    <n v="14"/>
    <n v="8.7774000000000005E-2"/>
    <n v="14.357117647058999"/>
    <n v="1.214286"/>
    <s v=""/>
    <n v="156"/>
    <n v="125"/>
    <n v="28"/>
    <n v="3"/>
    <n v="8"/>
    <m/>
    <n v="1"/>
    <n v="1"/>
    <n v="3.2258064516129031E-2"/>
  </r>
  <r>
    <x v="5"/>
    <s v="SOUTH"/>
    <s v="MDRT HCM"/>
    <x v="12"/>
    <n v="1077.2180000000001"/>
    <n v="1163.5229999999999"/>
    <n v="1077.2180000000001"/>
    <n v="18"/>
    <n v="0.264706"/>
    <n v="40.121482758620999"/>
    <n v="1.611111"/>
    <s v=""/>
    <n v="70"/>
    <n v="54"/>
    <n v="14"/>
    <n v="2"/>
    <n v="0"/>
    <n v="1"/>
    <n v="3"/>
    <n v="3"/>
    <n v="0.1875"/>
  </r>
  <r>
    <x v="5"/>
    <s v="SOUTH"/>
    <s v="MDRT HCM2"/>
    <x v="51"/>
    <n v="306.072"/>
    <n v="304.73099999999999"/>
    <n v="306.072"/>
    <n v="6"/>
    <n v="0.13636400000000001"/>
    <n v="23.440846153846"/>
    <n v="2.1666669999999999"/>
    <s v=""/>
    <n v="44"/>
    <n v="31"/>
    <n v="11"/>
    <n v="2"/>
    <n v="0"/>
    <m/>
    <m/>
    <m/>
    <m/>
  </r>
  <r>
    <x v="5"/>
    <s v="SOUTH"/>
    <s v="MDRT VT"/>
    <x v="14"/>
    <n v="459.68899999999985"/>
    <n v="416.66399999999999"/>
    <n v="459.68900000000002"/>
    <n v="13"/>
    <n v="0.149425"/>
    <n v="18.115826086957"/>
    <n v="1.769231"/>
    <s v=""/>
    <n v="88"/>
    <n v="63"/>
    <n v="20"/>
    <n v="5"/>
    <n v="2"/>
    <m/>
    <n v="4"/>
    <n v="4"/>
    <n v="0.16"/>
  </r>
  <r>
    <x v="5"/>
    <s v="SOUTH"/>
    <s v="MEGA"/>
    <x v="15"/>
    <n v="506.60300000000007"/>
    <n v="524.72199999999998"/>
    <n v="506.60300000000001"/>
    <n v="21"/>
    <n v="0.193548"/>
    <n v="18.740071428571"/>
    <n v="1.3333330000000001"/>
    <s v=""/>
    <n v="111"/>
    <n v="81"/>
    <n v="25"/>
    <n v="5"/>
    <n v="0"/>
    <m/>
    <n v="5"/>
    <n v="5"/>
    <n v="0.16666666666666666"/>
  </r>
  <r>
    <x v="5"/>
    <s v="SOUTH"/>
    <s v="MEKONG 1"/>
    <x v="59"/>
    <n v="69.304000000000002"/>
    <n v="64.233999999999995"/>
    <n v="69.304000000000002"/>
    <n v="3"/>
    <n v="4.9180000000000001E-2"/>
    <n v="10.705666666667"/>
    <n v="2"/>
    <s v=""/>
    <n v="55"/>
    <n v="40"/>
    <n v="15"/>
    <n v="0"/>
    <n v="12"/>
    <m/>
    <m/>
    <m/>
    <m/>
  </r>
  <r>
    <x v="5"/>
    <s v="SOUTH"/>
    <s v="MEKONG 2"/>
    <x v="17"/>
    <n v="126.41899999999995"/>
    <n v="140.28700000000001"/>
    <n v="126.419"/>
    <n v="12"/>
    <n v="9.4488000000000003E-2"/>
    <n v="12.753363636364"/>
    <n v="0.91666700000000001"/>
    <s v=""/>
    <n v="130"/>
    <n v="99"/>
    <n v="28"/>
    <n v="3"/>
    <n v="0"/>
    <n v="1"/>
    <n v="5"/>
    <n v="4"/>
    <n v="0.12903225806451613"/>
  </r>
  <r>
    <x v="5"/>
    <s v="SOUTH"/>
    <s v="NEW IDEA"/>
    <x v="60"/>
    <n v="101.06599999999996"/>
    <n v="102.34"/>
    <n v="101.066"/>
    <n v="5"/>
    <n v="9.4339999999999993E-2"/>
    <n v="10.234"/>
    <n v="2"/>
    <s v=""/>
    <n v="54"/>
    <n v="33"/>
    <n v="10"/>
    <n v="11"/>
    <n v="0"/>
    <m/>
    <n v="2"/>
    <n v="2"/>
    <n v="9.5238095238095233E-2"/>
  </r>
  <r>
    <x v="5"/>
    <s v="SOUTH"/>
    <s v="NEW VISION"/>
    <x v="68"/>
    <n v="90.447000000000017"/>
    <n v="90.447000000000003"/>
    <n v="90.447000000000003"/>
    <n v="4"/>
    <n v="0.112676"/>
    <n v="18.089400000000001"/>
    <n v="1.25"/>
    <s v=""/>
    <n v="34"/>
    <n v="28"/>
    <n v="5"/>
    <n v="1"/>
    <n v="4"/>
    <m/>
    <n v="1"/>
    <n v="1"/>
    <n v="0.16666666666666666"/>
  </r>
  <r>
    <x v="5"/>
    <s v="SOUTH"/>
    <s v="PHOENIX"/>
    <x v="19"/>
    <n v="223.2140000000002"/>
    <n v="139.161"/>
    <n v="223.214"/>
    <n v="5"/>
    <n v="0.119048"/>
    <n v="19.880142857142999"/>
    <n v="1.4"/>
    <s v=""/>
    <n v="42"/>
    <n v="30"/>
    <n v="10"/>
    <n v="2"/>
    <n v="0"/>
    <m/>
    <m/>
    <m/>
    <m/>
  </r>
  <r>
    <x v="5"/>
    <s v="SOUTH"/>
    <s v="RED DRAGON"/>
    <x v="20"/>
    <n v="852.68300000000011"/>
    <n v="393.02800000000002"/>
    <n v="852.68299999999999"/>
    <n v="12"/>
    <n v="0.13953499999999999"/>
    <n v="18.715619047619001"/>
    <n v="1.75"/>
    <s v=""/>
    <n v="84"/>
    <n v="60"/>
    <n v="16"/>
    <n v="8"/>
    <n v="7"/>
    <m/>
    <n v="1"/>
    <n v="1"/>
    <n v="4.1666666666666664E-2"/>
  </r>
  <r>
    <x v="5"/>
    <s v="SOUTH"/>
    <s v="THÁI DƯƠNG"/>
    <x v="21"/>
    <n v="78.656000000000006"/>
    <n v="25.24"/>
    <n v="78.656000000000006"/>
    <n v="3"/>
    <n v="6.5216999999999997E-2"/>
    <n v="12.62"/>
    <n v="0.66666700000000001"/>
    <s v=""/>
    <n v="46"/>
    <n v="33"/>
    <n v="12"/>
    <n v="1"/>
    <n v="0"/>
    <m/>
    <m/>
    <m/>
    <m/>
  </r>
  <r>
    <x v="5"/>
    <s v="SOUTH"/>
    <s v="THE SUN"/>
    <x v="52"/>
    <n v="79.47799999999998"/>
    <n v="79.477999999999994"/>
    <n v="79.477999999999994"/>
    <n v="4"/>
    <n v="7.2727E-2"/>
    <n v="11.353999999999999"/>
    <n v="1.75"/>
    <s v=""/>
    <n v="55"/>
    <n v="39"/>
    <n v="15"/>
    <n v="1"/>
    <n v="0"/>
    <m/>
    <m/>
    <m/>
    <m/>
  </r>
  <r>
    <x v="5"/>
    <s v="SOUTH"/>
    <s v="THIÊN LONG"/>
    <x v="67"/>
    <n v="76.085999999999984"/>
    <n v="84.533000000000001"/>
    <n v="76.085999999999999"/>
    <n v="1"/>
    <n v="0.05"/>
    <n v="21.13325"/>
    <n v="4"/>
    <s v=""/>
    <n v="19"/>
    <n v="15"/>
    <n v="4"/>
    <n v="0"/>
    <n v="3"/>
    <m/>
    <n v="1"/>
    <n v="1"/>
    <n v="0.25"/>
  </r>
  <r>
    <x v="5"/>
    <s v="SOUTH"/>
    <s v="VENUS"/>
    <x v="61"/>
    <n v="111.14800000000002"/>
    <n v="100.74"/>
    <n v="111.148"/>
    <n v="3"/>
    <n v="0.05"/>
    <n v="14.391428571429"/>
    <n v="2.3333330000000001"/>
    <s v=""/>
    <n v="60"/>
    <n v="45"/>
    <n v="11"/>
    <n v="4"/>
    <n v="0"/>
    <m/>
    <m/>
    <m/>
    <m/>
  </r>
  <r>
    <x v="5"/>
    <s v="SOUTH"/>
    <s v="WE ARE 1"/>
    <x v="54"/>
    <n v="199.03800000000001"/>
    <n v="183.774"/>
    <n v="199.03800000000001"/>
    <n v="10"/>
    <n v="0.17391300000000001"/>
    <n v="15.314500000000001"/>
    <n v="1.2"/>
    <s v=""/>
    <n v="58"/>
    <n v="44"/>
    <n v="13"/>
    <n v="1"/>
    <n v="0"/>
    <m/>
    <n v="1"/>
    <n v="1"/>
    <n v="7.1428571428571425E-2"/>
  </r>
  <r>
    <x v="5"/>
    <s v="SOUTH"/>
    <s v="WHITE HORSE"/>
    <x v="24"/>
    <n v="110.57370000000007"/>
    <n v="160.613"/>
    <n v="110.5737"/>
    <n v="6"/>
    <n v="0.113208"/>
    <n v="11.472357142857"/>
    <n v="2.3333330000000001"/>
    <s v=""/>
    <n v="53"/>
    <n v="38"/>
    <n v="14"/>
    <n v="1"/>
    <n v="3"/>
    <m/>
    <n v="3"/>
    <n v="2"/>
    <n v="0.13333333333333333"/>
  </r>
  <r>
    <x v="5"/>
    <s v="NORTH"/>
    <s v="BÌNH MINH"/>
    <x v="25"/>
    <n v="204.14599999999996"/>
    <n v="204.14599999999999"/>
    <n v="204.14599999999999"/>
    <n v="13"/>
    <n v="9.5940999999999999E-2"/>
    <n v="11.341444444444001"/>
    <n v="1.3846149999999999"/>
    <s v=""/>
    <n v="128"/>
    <n v="97"/>
    <n v="23"/>
    <n v="8"/>
    <n v="24"/>
    <m/>
    <n v="9"/>
    <n v="6"/>
    <n v="0.19354838709677419"/>
  </r>
  <r>
    <x v="5"/>
    <s v="NORTH"/>
    <s v="BLUE OCEAN"/>
    <x v="26"/>
    <n v="215.76700000000011"/>
    <n v="226.20500000000001"/>
    <n v="215.767"/>
    <n v="17"/>
    <n v="0.15740699999999999"/>
    <n v="12.566944444444001"/>
    <n v="1.058824"/>
    <s v=""/>
    <n v="109"/>
    <n v="84"/>
    <n v="18"/>
    <n v="7"/>
    <n v="1"/>
    <m/>
    <n v="3"/>
    <n v="2"/>
    <n v="0.08"/>
  </r>
  <r>
    <x v="5"/>
    <s v="NORTH"/>
    <s v="BLUE WAVES"/>
    <x v="27"/>
    <n v="90.468000000000004"/>
    <n v="90.468000000000004"/>
    <n v="90.468000000000004"/>
    <n v="8"/>
    <n v="0.148148"/>
    <n v="11.3085"/>
    <n v="1"/>
    <s v=""/>
    <n v="55"/>
    <n v="39"/>
    <n v="12"/>
    <n v="4"/>
    <n v="0"/>
    <m/>
    <n v="2"/>
    <n v="2"/>
    <n v="0.125"/>
  </r>
  <r>
    <x v="5"/>
    <s v="NORTH"/>
    <s v="BUFFALO"/>
    <x v="62"/>
    <n v="60.420999999999999"/>
    <n v="87.096000000000004"/>
    <n v="60.420999999999999"/>
    <n v="3"/>
    <n v="8.5713999999999999E-2"/>
    <n v="14.516"/>
    <n v="2"/>
    <s v=""/>
    <n v="36"/>
    <n v="25"/>
    <n v="9"/>
    <n v="2"/>
    <n v="0"/>
    <m/>
    <n v="2"/>
    <n v="1"/>
    <n v="9.0909090909090912E-2"/>
  </r>
  <r>
    <x v="5"/>
    <s v="NORTH"/>
    <s v="DIAMOND"/>
    <x v="28"/>
    <n v="780.08299999999997"/>
    <n v="740.63699999999994"/>
    <n v="780.08299999999997"/>
    <n v="26"/>
    <n v="0.15757599999999999"/>
    <n v="21.161057142857"/>
    <n v="1.3461540000000001"/>
    <s v=""/>
    <n v="169"/>
    <n v="125"/>
    <n v="43"/>
    <n v="1"/>
    <n v="1"/>
    <n v="2"/>
    <n v="7"/>
    <n v="4"/>
    <n v="9.0909090909090912E-2"/>
  </r>
  <r>
    <x v="5"/>
    <s v="NORTH"/>
    <s v="ĐOÀN KẾT"/>
    <x v="55"/>
    <n v="634.45099999999991"/>
    <n v="348.90600000000001"/>
    <n v="634.45100000000002"/>
    <n v="13"/>
    <n v="0.134715"/>
    <n v="19.383666666667001"/>
    <n v="1.3846149999999999"/>
    <s v=""/>
    <n v="97"/>
    <n v="72"/>
    <n v="22"/>
    <n v="3"/>
    <n v="0"/>
    <m/>
    <n v="1"/>
    <n v="1"/>
    <n v="0.04"/>
  </r>
  <r>
    <x v="5"/>
    <s v="NORTH"/>
    <s v="EAGLES"/>
    <x v="56"/>
    <n v="195.80199999999996"/>
    <n v="195.80199999999999"/>
    <n v="195.80199999999999"/>
    <n v="4"/>
    <n v="0.121212"/>
    <n v="21.755777777778"/>
    <n v="2.25"/>
    <s v=""/>
    <n v="34"/>
    <n v="28"/>
    <n v="5"/>
    <n v="1"/>
    <n v="0"/>
    <m/>
    <n v="2"/>
    <n v="2"/>
    <n v="0.33333333333333331"/>
  </r>
  <r>
    <x v="5"/>
    <s v="NORTH"/>
    <s v="GREEN DRAGON"/>
    <x v="32"/>
    <n v="224.428"/>
    <n v="232.22300000000001"/>
    <n v="224.428"/>
    <n v="13"/>
    <n v="0.129353"/>
    <n v="13.660176470588"/>
    <n v="1.3076920000000001"/>
    <s v=""/>
    <n v="101"/>
    <n v="86"/>
    <n v="14"/>
    <n v="1"/>
    <n v="7"/>
    <m/>
    <n v="8"/>
    <n v="6"/>
    <n v="0.4"/>
  </r>
  <r>
    <x v="5"/>
    <s v="NORTH"/>
    <s v="HẢI ĐĂNG"/>
    <x v="33"/>
    <n v="411.2290000000001"/>
    <n v="411.22899999999998"/>
    <n v="411.22899999999998"/>
    <n v="30"/>
    <n v="0.26548699999999997"/>
    <n v="12.461484848485"/>
    <n v="1.1000000000000001"/>
    <s v=""/>
    <n v="111"/>
    <n v="81"/>
    <n v="26"/>
    <n v="4"/>
    <n v="9"/>
    <n v="1"/>
    <n v="4"/>
    <n v="3"/>
    <n v="0.1"/>
  </r>
  <r>
    <x v="5"/>
    <s v="NORTH"/>
    <s v="LION"/>
    <x v="63"/>
    <n v="606.21900000000016"/>
    <n v="633.55200000000002"/>
    <n v="606.21900000000005"/>
    <n v="32"/>
    <n v="0.294931"/>
    <n v="15.838800000000001"/>
    <n v="1.25"/>
    <s v=""/>
    <n v="115"/>
    <n v="92"/>
    <n v="19"/>
    <n v="4"/>
    <n v="1"/>
    <n v="1"/>
    <n v="13"/>
    <n v="9"/>
    <n v="0.39130434782608697"/>
  </r>
  <r>
    <x v="5"/>
    <s v="NORTH"/>
    <s v="ONG VÀNG"/>
    <x v="64"/>
    <n v="472.35200000000015"/>
    <n v="588.43499999999995"/>
    <n v="472.35199999999998"/>
    <n v="41"/>
    <n v="0.33064500000000002"/>
    <n v="12.519893617020999"/>
    <n v="1.1463410000000001"/>
    <s v=""/>
    <n v="123"/>
    <n v="98"/>
    <n v="23"/>
    <n v="2"/>
    <n v="13"/>
    <m/>
    <n v="11"/>
    <n v="8"/>
    <n v="0.32"/>
  </r>
  <r>
    <x v="5"/>
    <s v="NORTH"/>
    <s v="SÔNG MÃ"/>
    <x v="37"/>
    <n v="388.76899999999978"/>
    <n v="408.89299999999997"/>
    <n v="388.76900000000001"/>
    <n v="28"/>
    <n v="0.21621599999999999"/>
    <n v="11.051162162162001"/>
    <n v="1.321429"/>
    <s v=""/>
    <n v="141"/>
    <n v="111"/>
    <n v="30"/>
    <n v="0"/>
    <n v="0"/>
    <n v="1"/>
    <n v="22"/>
    <n v="15"/>
    <n v="0.5"/>
  </r>
  <r>
    <x v="5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5"/>
    <s v="NORTH"/>
    <s v="SUNFLOWER"/>
    <x v="38"/>
    <n v="171.679"/>
    <n v="163.726"/>
    <n v="171.679"/>
    <n v="15"/>
    <n v="0.147783"/>
    <n v="10.915066666667"/>
    <n v="1"/>
    <s v=""/>
    <n v="95"/>
    <n v="75"/>
    <n v="17"/>
    <n v="3"/>
    <n v="19"/>
    <n v="1"/>
    <n v="5"/>
    <n v="5"/>
    <n v="0.25"/>
  </r>
  <r>
    <x v="5"/>
    <s v="NORTH"/>
    <s v="THE CAPITAL"/>
    <x v="39"/>
    <n v="691.00399999999991"/>
    <n v="773.27700000000004"/>
    <n v="691.00400000000002"/>
    <n v="46"/>
    <n v="0.34328399999999998"/>
    <n v="13.566263157895001"/>
    <n v="1.2391300000000001"/>
    <s v=""/>
    <n v="137"/>
    <n v="95"/>
    <n v="35"/>
    <n v="7"/>
    <n v="3"/>
    <m/>
    <n v="9"/>
    <n v="7"/>
    <n v="0.16666666666666666"/>
  </r>
  <r>
    <x v="5"/>
    <s v="NORTH"/>
    <s v="THE POWER"/>
    <x v="57"/>
    <n v="301.86400000000003"/>
    <n v="240.24100000000001"/>
    <n v="301.86399999999998"/>
    <n v="10"/>
    <n v="0.14388500000000001"/>
    <n v="30.030125000000002"/>
    <n v="0.8"/>
    <s v=""/>
    <n v="71"/>
    <n v="50"/>
    <n v="19"/>
    <n v="2"/>
    <n v="0"/>
    <m/>
    <n v="3"/>
    <n v="3"/>
    <n v="0.14285714285714285"/>
  </r>
  <r>
    <x v="5"/>
    <s v="NORTH"/>
    <s v="THE SKY"/>
    <x v="43"/>
    <n v="456.79499999999996"/>
    <n v="456.79500000000002"/>
    <n v="456.79500000000002"/>
    <n v="37"/>
    <n v="0.163717"/>
    <n v="11.419874999999999"/>
    <n v="1.081081"/>
    <s v=""/>
    <n v="221"/>
    <n v="167"/>
    <n v="53"/>
    <n v="1"/>
    <n v="20"/>
    <m/>
    <n v="10"/>
    <n v="7"/>
    <n v="0.12962962962962962"/>
  </r>
  <r>
    <x v="5"/>
    <s v="NORTH"/>
    <s v="THE STARS"/>
    <x v="66"/>
    <n v="448.67099999999999"/>
    <n v="440.55799999999999"/>
    <n v="448.67099999999999"/>
    <n v="30"/>
    <n v="0.119048"/>
    <n v="14.211548387096999"/>
    <n v="1.0333330000000001"/>
    <s v=""/>
    <n v="253"/>
    <n v="211"/>
    <n v="35"/>
    <n v="7"/>
    <n v="9"/>
    <n v="1"/>
    <n v="10"/>
    <n v="7"/>
    <n v="0.16666666666666666"/>
  </r>
  <r>
    <x v="5"/>
    <s v="NORTH"/>
    <s v="THIÊN SƠN"/>
    <x v="47"/>
    <n v="122.71399999999996"/>
    <n v="116.65"/>
    <n v="122.714"/>
    <n v="7"/>
    <n v="6.7960999999999994E-2"/>
    <n v="19.441666666667"/>
    <n v="0.85714299999999999"/>
    <s v=""/>
    <n v="104"/>
    <n v="91"/>
    <n v="10"/>
    <n v="3"/>
    <n v="0"/>
    <m/>
    <n v="2"/>
    <n v="1"/>
    <n v="7.6923076923076927E-2"/>
  </r>
  <r>
    <x v="5"/>
    <s v="NORTH"/>
    <s v="VICTORY"/>
    <x v="48"/>
    <n v="406.12599999999998"/>
    <n v="416.923"/>
    <n v="406.12599999999998"/>
    <n v="21"/>
    <n v="0.17948700000000001"/>
    <n v="16.676919999999999"/>
    <n v="1.1904760000000001"/>
    <s v=""/>
    <n v="119"/>
    <n v="89"/>
    <n v="22"/>
    <n v="8"/>
    <n v="0"/>
    <n v="1"/>
    <n v="3"/>
    <n v="2"/>
    <n v="6.6666666666666666E-2"/>
  </r>
  <r>
    <x v="5"/>
    <s v="MIDDLE"/>
    <s v="DANANG1"/>
    <x v="49"/>
    <n v="354.51099999999997"/>
    <n v="405.452"/>
    <n v="354.51100000000002"/>
    <n v="21"/>
    <n v="0.15671599999999999"/>
    <n v="15.016740740741"/>
    <n v="1.285714"/>
    <s v=""/>
    <n v="142"/>
    <n v="108"/>
    <n v="34"/>
    <n v="0"/>
    <n v="3"/>
    <n v="3"/>
    <n v="16"/>
    <n v="11"/>
    <n v="0.3235294117647059"/>
  </r>
  <r>
    <x v="6"/>
    <s v="SOUTH"/>
    <s v="BELIEVE IN FUTURE"/>
    <x v="0"/>
    <n v="2752.5869999999986"/>
    <n v="1003.664"/>
    <n v="1021.489"/>
    <n v="20"/>
    <n v="0.54054100000000005"/>
    <n v="20.909666666667"/>
    <n v="2.4"/>
    <s v=""/>
    <n v="40"/>
    <n v="30"/>
    <n v="7"/>
    <n v="3"/>
    <n v="0"/>
    <m/>
    <n v="6"/>
    <n v="4"/>
    <n v="0.4"/>
  </r>
  <r>
    <x v="6"/>
    <s v="SOUTH"/>
    <s v="BIG HERO"/>
    <x v="1"/>
    <n v="8213.8420000000388"/>
    <n v="946.42"/>
    <n v="1280.7239999999999"/>
    <n v="34"/>
    <n v="0.44444400000000001"/>
    <n v="18.200384615385001"/>
    <n v="1.529412"/>
    <s v=""/>
    <n v="75"/>
    <n v="54"/>
    <n v="16"/>
    <n v="5"/>
    <n v="14"/>
    <n v="2"/>
    <n v="9"/>
    <n v="5"/>
    <n v="0.23809523809523808"/>
  </r>
  <r>
    <x v="6"/>
    <s v="SOUTH"/>
    <s v="BORN TO WIN"/>
    <x v="2"/>
    <n v="9471.8790000000099"/>
    <n v="2797.998"/>
    <n v="2802.6469999999999"/>
    <n v="22"/>
    <n v="0.41509400000000002"/>
    <n v="37.810783783784004"/>
    <n v="3.3636360000000001"/>
    <s v=""/>
    <n v="54"/>
    <n v="40"/>
    <n v="13"/>
    <n v="1"/>
    <n v="6"/>
    <n v="1"/>
    <n v="7"/>
    <n v="5"/>
    <n v="0.35714285714285715"/>
  </r>
  <r>
    <x v="6"/>
    <s v="SOUTH"/>
    <s v="CUPID"/>
    <x v="3"/>
    <n v="6348.5950000000121"/>
    <n v="1010.614"/>
    <n v="986.40300000000002"/>
    <n v="24"/>
    <n v="0.32"/>
    <n v="22.458088888889002"/>
    <n v="1.875"/>
    <s v=""/>
    <n v="74"/>
    <n v="53"/>
    <n v="17"/>
    <n v="4"/>
    <n v="7"/>
    <m/>
    <n v="5"/>
    <n v="4"/>
    <n v="0.19047619047619047"/>
  </r>
  <r>
    <x v="6"/>
    <s v="SOUTH"/>
    <s v="DRAGON"/>
    <x v="58"/>
    <n v="1741.0189999999973"/>
    <n v="266.83199999999999"/>
    <n v="280.46699999999998"/>
    <n v="9"/>
    <n v="0.264706"/>
    <n v="22.236000000000001"/>
    <n v="1.3333330000000001"/>
    <s v=""/>
    <n v="34"/>
    <n v="18"/>
    <n v="13"/>
    <n v="3"/>
    <n v="0"/>
    <m/>
    <m/>
    <m/>
    <m/>
  </r>
  <r>
    <x v="6"/>
    <s v="SOUTH"/>
    <s v="LIB"/>
    <x v="7"/>
    <n v="6100.2700000000023"/>
    <n v="2247.2710000000002"/>
    <n v="2305.9789999999998"/>
    <n v="38"/>
    <n v="0.43428600000000001"/>
    <n v="24.426858695652001"/>
    <n v="2.4210530000000001"/>
    <s v=""/>
    <n v="92"/>
    <n v="68"/>
    <n v="24"/>
    <n v="0"/>
    <n v="9"/>
    <n v="2"/>
    <n v="14"/>
    <n v="9"/>
    <n v="0.375"/>
  </r>
  <r>
    <x v="6"/>
    <s v="SOUTH"/>
    <s v="LUCKY CAT"/>
    <x v="8"/>
    <n v="8069.0280000000548"/>
    <n v="1265.2049999999999"/>
    <n v="1393.145"/>
    <n v="30"/>
    <n v="0.41666700000000001"/>
    <n v="19.169772727272999"/>
    <n v="2.2000000000000002"/>
    <s v=""/>
    <n v="73"/>
    <n v="57"/>
    <n v="16"/>
    <n v="0"/>
    <n v="9"/>
    <m/>
    <n v="9"/>
    <n v="6"/>
    <n v="0.375"/>
  </r>
  <r>
    <x v="6"/>
    <s v="SOUTH"/>
    <s v="LUCKY STAR"/>
    <x v="50"/>
    <n v="11288.053000000093"/>
    <n v="2105.1210000000001"/>
    <n v="2062.5039999999999"/>
    <n v="50"/>
    <n v="0.456621"/>
    <n v="19.674028037383"/>
    <n v="2.14"/>
    <s v=""/>
    <n v="112"/>
    <n v="80"/>
    <n v="27"/>
    <n v="5"/>
    <n v="6"/>
    <m/>
    <n v="9"/>
    <n v="7"/>
    <n v="0.21875"/>
  </r>
  <r>
    <x v="6"/>
    <s v="SOUTH"/>
    <s v="MARS"/>
    <x v="10"/>
    <n v="3817.5139999999974"/>
    <n v="513.63300000000004"/>
    <n v="539.649"/>
    <n v="29"/>
    <n v="0.37662299999999999"/>
    <n v="11.165934782609002"/>
    <n v="1.5862069999999999"/>
    <s v=""/>
    <n v="79"/>
    <n v="59"/>
    <n v="14"/>
    <n v="6"/>
    <n v="7"/>
    <m/>
    <n v="11"/>
    <n v="8"/>
    <n v="0.4"/>
  </r>
  <r>
    <x v="6"/>
    <s v="SOUTH"/>
    <s v="MDRT BH"/>
    <x v="11"/>
    <n v="12758.761000000057"/>
    <n v="2234.114"/>
    <n v="2219.3440000000001"/>
    <n v="48"/>
    <n v="0.28656700000000002"/>
    <n v="17.454015625"/>
    <n v="2.6666669999999999"/>
    <s v=""/>
    <n v="163"/>
    <n v="132"/>
    <n v="28"/>
    <n v="3"/>
    <n v="24"/>
    <m/>
    <n v="15"/>
    <n v="8"/>
    <n v="0.25806451612903225"/>
  </r>
  <r>
    <x v="6"/>
    <s v="SOUTH"/>
    <s v="MDRT HCM"/>
    <x v="12"/>
    <n v="15796.846000000131"/>
    <n v="3274.7040000000002"/>
    <n v="3143.1590000000001"/>
    <n v="33"/>
    <n v="0.5"/>
    <n v="34.111499999999999"/>
    <n v="2.9090910000000001"/>
    <s v=""/>
    <n v="66"/>
    <n v="48"/>
    <n v="15"/>
    <n v="3"/>
    <n v="14"/>
    <n v="1"/>
    <n v="13"/>
    <n v="5"/>
    <n v="0.27777777777777779"/>
  </r>
  <r>
    <x v="6"/>
    <s v="SOUTH"/>
    <s v="MDRT HCM2"/>
    <x v="51"/>
    <n v="7239.1310000000294"/>
    <n v="1606.6880000000001"/>
    <n v="1605.2829999999999"/>
    <n v="20"/>
    <n v="0.449438"/>
    <n v="21.422506666667001"/>
    <n v="3.75"/>
    <s v=""/>
    <n v="44"/>
    <n v="31"/>
    <n v="11"/>
    <n v="2"/>
    <n v="5"/>
    <m/>
    <n v="4"/>
    <n v="4"/>
    <n v="0.30769230769230771"/>
  </r>
  <r>
    <x v="6"/>
    <s v="SOUTH"/>
    <s v="MDRT VT"/>
    <x v="14"/>
    <n v="8601.3600000000242"/>
    <n v="1020.942"/>
    <n v="1082.798"/>
    <n v="34"/>
    <n v="0.379888"/>
    <n v="16.205428571429"/>
    <n v="1.8529409999999999"/>
    <s v=""/>
    <n v="86"/>
    <n v="62"/>
    <n v="20"/>
    <n v="4"/>
    <n v="17"/>
    <m/>
    <n v="10"/>
    <n v="7"/>
    <n v="0.29166666666666669"/>
  </r>
  <r>
    <x v="6"/>
    <s v="SOUTH"/>
    <s v="MEGA"/>
    <x v="15"/>
    <n v="10113.826000000039"/>
    <n v="1548.1110000000001"/>
    <n v="1565.26"/>
    <n v="44"/>
    <n v="0.43137300000000001"/>
    <n v="17.394505617977998"/>
    <n v="2.0227270000000002"/>
    <s v=""/>
    <n v="106"/>
    <n v="78"/>
    <n v="23"/>
    <n v="5"/>
    <n v="14"/>
    <n v="3"/>
    <n v="19"/>
    <n v="14"/>
    <n v="0.5"/>
  </r>
  <r>
    <x v="6"/>
    <s v="SOUTH"/>
    <s v="MEKONG 1"/>
    <x v="59"/>
    <n v="2708.8900000000017"/>
    <n v="397.048"/>
    <n v="410.55200000000002"/>
    <n v="9"/>
    <n v="0.132353"/>
    <n v="15.271076923077"/>
    <n v="2.8888889999999998"/>
    <s v=""/>
    <n v="67"/>
    <n v="52"/>
    <n v="15"/>
    <n v="0"/>
    <n v="7"/>
    <m/>
    <n v="8"/>
    <n v="5"/>
    <n v="0.33333333333333331"/>
  </r>
  <r>
    <x v="6"/>
    <s v="SOUTH"/>
    <s v="MEKONG 2"/>
    <x v="17"/>
    <n v="6781.1990000000005"/>
    <n v="1361.9459999999999"/>
    <n v="1414.0530000000001"/>
    <n v="56"/>
    <n v="0.493392"/>
    <n v="19.182338028168999"/>
    <n v="1.267857"/>
    <s v=""/>
    <n v="124"/>
    <n v="95"/>
    <n v="27"/>
    <n v="2"/>
    <n v="15"/>
    <n v="6"/>
    <n v="32"/>
    <n v="11"/>
    <n v="0.37931034482758619"/>
  </r>
  <r>
    <x v="6"/>
    <s v="SOUTH"/>
    <s v="NEW IDEA"/>
    <x v="60"/>
    <n v="3635.4009999999885"/>
    <n v="576.29499999999996"/>
    <n v="576.50699999999995"/>
    <n v="23"/>
    <n v="0.44230799999999998"/>
    <n v="12.806555555555999"/>
    <n v="1.9565220000000001"/>
    <s v=""/>
    <n v="52"/>
    <n v="32"/>
    <n v="10"/>
    <n v="10"/>
    <n v="3"/>
    <m/>
    <n v="3"/>
    <n v="2"/>
    <n v="0.1"/>
  </r>
  <r>
    <x v="6"/>
    <s v="SOUTH"/>
    <s v="NEW VISION"/>
    <x v="68"/>
    <n v="1456.0289999999998"/>
    <n v="482.685"/>
    <n v="478.43900000000002"/>
    <n v="14"/>
    <n v="0.37837799999999999"/>
    <n v="19.307400000000001"/>
    <n v="1.785714"/>
    <s v=""/>
    <n v="37"/>
    <n v="32"/>
    <n v="5"/>
    <n v="0"/>
    <n v="5"/>
    <m/>
    <n v="5"/>
    <n v="3"/>
    <n v="0.6"/>
  </r>
  <r>
    <x v="6"/>
    <s v="SOUTH"/>
    <s v="PHOENIX"/>
    <x v="19"/>
    <n v="6331.3290000000052"/>
    <n v="903.16399999999999"/>
    <n v="837.51700000000005"/>
    <n v="14"/>
    <n v="0.33333299999999999"/>
    <n v="29.134322580644998"/>
    <n v="2.214286"/>
    <s v=""/>
    <n v="42"/>
    <n v="30"/>
    <n v="10"/>
    <n v="2"/>
    <n v="3"/>
    <m/>
    <n v="3"/>
    <n v="3"/>
    <n v="0.25"/>
  </r>
  <r>
    <x v="6"/>
    <s v="SOUTH"/>
    <s v="RED DRAGON"/>
    <x v="20"/>
    <n v="11337.9450000001"/>
    <n v="2737.625"/>
    <n v="2031.664"/>
    <n v="45"/>
    <n v="0.483871"/>
    <n v="30.759831460674"/>
    <n v="1.977778"/>
    <s v=""/>
    <n v="90"/>
    <n v="65"/>
    <n v="17"/>
    <n v="8"/>
    <n v="24"/>
    <m/>
    <n v="16"/>
    <n v="7"/>
    <n v="0.28000000000000003"/>
  </r>
  <r>
    <x v="6"/>
    <s v="SOUTH"/>
    <s v="THÁI DƯƠNG"/>
    <x v="21"/>
    <n v="6873.9000000000087"/>
    <n v="863.06799999999998"/>
    <n v="840.50099999999998"/>
    <n v="23"/>
    <n v="0.43809500000000001"/>
    <n v="19.179288888889001"/>
    <n v="1.9565220000000001"/>
    <s v=""/>
    <n v="46"/>
    <n v="34"/>
    <n v="12"/>
    <n v="0"/>
    <n v="15"/>
    <m/>
    <n v="1"/>
    <n v="1"/>
    <n v="8.3333333333333329E-2"/>
  </r>
  <r>
    <x v="6"/>
    <s v="SOUTH"/>
    <s v="THE SUN"/>
    <x v="52"/>
    <n v="3420.09"/>
    <n v="806.34"/>
    <n v="816.61199999999997"/>
    <n v="25"/>
    <n v="0.44642900000000002"/>
    <n v="17.918666666667001"/>
    <n v="1.8"/>
    <s v=""/>
    <n v="55"/>
    <n v="37"/>
    <n v="15"/>
    <n v="3"/>
    <n v="6"/>
    <n v="1"/>
    <n v="3"/>
    <n v="3"/>
    <n v="0.16666666666666666"/>
  </r>
  <r>
    <x v="6"/>
    <s v="SOUTH"/>
    <s v="THIÊN LONG"/>
    <x v="67"/>
    <n v="1311.5559999999991"/>
    <n v="571.47199999999998"/>
    <n v="565.02"/>
    <n v="9"/>
    <n v="0.40909099999999998"/>
    <n v="30.077473684211"/>
    <n v="2.1111110000000002"/>
    <s v=""/>
    <n v="21"/>
    <n v="17"/>
    <n v="4"/>
    <n v="0"/>
    <n v="3"/>
    <m/>
    <n v="1"/>
    <n v="1"/>
    <n v="0.25"/>
  </r>
  <r>
    <x v="6"/>
    <s v="SOUTH"/>
    <s v="VENUS"/>
    <x v="61"/>
    <n v="3531.289499999993"/>
    <n v="394.24599999999998"/>
    <n v="413.09249999999997"/>
    <n v="20"/>
    <n v="0.33613399999999999"/>
    <n v="13.594689655171999"/>
    <n v="1.45"/>
    <s v=""/>
    <n v="60"/>
    <n v="45"/>
    <n v="10"/>
    <n v="5"/>
    <n v="3"/>
    <m/>
    <n v="4"/>
    <n v="4"/>
    <n v="0.26666666666666666"/>
  </r>
  <r>
    <x v="6"/>
    <s v="SOUTH"/>
    <s v="WE ARE 1"/>
    <x v="54"/>
    <n v="9187.2470000000103"/>
    <n v="1336.45"/>
    <n v="1385.5350000000001"/>
    <n v="20"/>
    <n v="0.37735800000000003"/>
    <n v="28.435106382979001"/>
    <n v="2.35"/>
    <s v=""/>
    <n v="57"/>
    <n v="42"/>
    <n v="12"/>
    <n v="3"/>
    <n v="3"/>
    <m/>
    <n v="11"/>
    <n v="7"/>
    <n v="0.46666666666666667"/>
  </r>
  <r>
    <x v="6"/>
    <s v="SOUTH"/>
    <s v="WHITE HORSE"/>
    <x v="24"/>
    <n v="3891.1259999999888"/>
    <n v="630.15"/>
    <n v="551.41600000000005"/>
    <n v="20"/>
    <n v="0.38095200000000001"/>
    <n v="16.582894736842"/>
    <n v="1.9"/>
    <s v=""/>
    <n v="53"/>
    <n v="36"/>
    <n v="15"/>
    <n v="2"/>
    <n v="10"/>
    <n v="3"/>
    <n v="8"/>
    <n v="5"/>
    <n v="0.29411764705882354"/>
  </r>
  <r>
    <x v="6"/>
    <s v="NORTH"/>
    <s v="BÌNH MINH"/>
    <x v="25"/>
    <n v="8049.6280000000734"/>
    <n v="779.27599999999995"/>
    <n v="779.27599999999995"/>
    <n v="43"/>
    <n v="0.28956199999999999"/>
    <n v="14.431037037037001"/>
    <n v="1.255814"/>
    <s v=""/>
    <n v="143"/>
    <n v="112"/>
    <n v="22"/>
    <n v="9"/>
    <n v="27"/>
    <n v="1"/>
    <n v="15"/>
    <n v="9"/>
    <n v="0.29032258064516131"/>
  </r>
  <r>
    <x v="6"/>
    <s v="NORTH"/>
    <s v="BLUE OCEAN"/>
    <x v="26"/>
    <n v="4884.6460000000097"/>
    <n v="745.07600000000002"/>
    <n v="736.15599999999995"/>
    <n v="44"/>
    <n v="0.42926799999999998"/>
    <n v="11.462707692307999"/>
    <n v="1.4772730000000001"/>
    <s v=""/>
    <n v="107"/>
    <n v="83"/>
    <n v="18"/>
    <n v="6"/>
    <n v="9"/>
    <n v="1"/>
    <n v="17"/>
    <n v="12"/>
    <n v="0.5"/>
  </r>
  <r>
    <x v="6"/>
    <s v="NORTH"/>
    <s v="BLUE WAVES"/>
    <x v="27"/>
    <n v="2539.645"/>
    <n v="298.19600000000003"/>
    <n v="311.512"/>
    <n v="15"/>
    <n v="0.26548699999999997"/>
    <n v="13.554363636364"/>
    <n v="1.4666669999999999"/>
    <s v=""/>
    <n v="53"/>
    <n v="37"/>
    <n v="12"/>
    <n v="4"/>
    <n v="13"/>
    <m/>
    <n v="6"/>
    <n v="5"/>
    <n v="0.3125"/>
  </r>
  <r>
    <x v="6"/>
    <s v="NORTH"/>
    <s v="BUFFALO"/>
    <x v="62"/>
    <n v="2880.2529999999983"/>
    <n v="411.29899999999998"/>
    <n v="400.18799999999999"/>
    <n v="11"/>
    <n v="0.30137000000000003"/>
    <n v="31.638384615385"/>
    <n v="1.181818"/>
    <s v=""/>
    <n v="34"/>
    <n v="23"/>
    <n v="9"/>
    <n v="2"/>
    <n v="8"/>
    <m/>
    <n v="3"/>
    <n v="2"/>
    <n v="0.18181818181818182"/>
  </r>
  <r>
    <x v="6"/>
    <s v="NORTH"/>
    <s v="DIAMOND"/>
    <x v="28"/>
    <n v="14743.404000000108"/>
    <n v="2359.9369999999999"/>
    <n v="2558.8090000000002"/>
    <n v="61"/>
    <n v="0.38730199999999998"/>
    <n v="19.343745901639"/>
    <n v="2"/>
    <s v=""/>
    <n v="161"/>
    <n v="119"/>
    <n v="40"/>
    <n v="2"/>
    <n v="9"/>
    <n v="2"/>
    <n v="14"/>
    <n v="10"/>
    <n v="0.23809523809523808"/>
  </r>
  <r>
    <x v="6"/>
    <s v="NORTH"/>
    <s v="ĐOÀN KẾT"/>
    <x v="55"/>
    <n v="11382.064000000002"/>
    <n v="3285.6"/>
    <n v="2923.7759999999998"/>
    <n v="45"/>
    <n v="0.483871"/>
    <n v="25.668749999999999"/>
    <n v="2.8444440000000002"/>
    <s v=""/>
    <n v="96"/>
    <n v="71"/>
    <n v="22"/>
    <n v="3"/>
    <n v="9"/>
    <n v="2"/>
    <n v="13"/>
    <n v="10"/>
    <n v="0.4"/>
  </r>
  <r>
    <x v="6"/>
    <s v="NORTH"/>
    <s v="EAGLES"/>
    <x v="56"/>
    <n v="2532.5849999999996"/>
    <n v="99.453000000000003"/>
    <n v="110.182"/>
    <n v="6"/>
    <n v="0.15789500000000001"/>
    <n v="19.890599999999999"/>
    <n v="0.83333299999999999"/>
    <s v=""/>
    <n v="32"/>
    <n v="26"/>
    <n v="5"/>
    <n v="1"/>
    <n v="15"/>
    <m/>
    <n v="3"/>
    <n v="2"/>
    <n v="0.33333333333333331"/>
  </r>
  <r>
    <x v="6"/>
    <s v="NORTH"/>
    <s v="GREEN DRAGON"/>
    <x v="32"/>
    <n v="3376.6700000000028"/>
    <n v="500.74099999999999"/>
    <n v="447.166"/>
    <n v="26"/>
    <n v="0.25490200000000002"/>
    <n v="12.213195121951001"/>
    <n v="1.5769230000000001"/>
    <s v=""/>
    <n v="100"/>
    <n v="84"/>
    <n v="15"/>
    <n v="1"/>
    <n v="12"/>
    <m/>
    <n v="8"/>
    <n v="6"/>
    <n v="0.375"/>
  </r>
  <r>
    <x v="6"/>
    <s v="NORTH"/>
    <s v="HẢI ĐĂNG"/>
    <x v="33"/>
    <n v="4561.6710000000057"/>
    <n v="637.005"/>
    <n v="626.92399999999998"/>
    <n v="41"/>
    <n v="0.38862600000000003"/>
    <n v="12.7401"/>
    <n v="1.2195119999999999"/>
    <s v=""/>
    <n v="115"/>
    <n v="88"/>
    <n v="25"/>
    <n v="2"/>
    <n v="7"/>
    <n v="3"/>
    <n v="23"/>
    <n v="13"/>
    <n v="0.48148148148148145"/>
  </r>
  <r>
    <x v="6"/>
    <s v="NORTH"/>
    <s v="LION"/>
    <x v="63"/>
    <n v="7944.1650000000363"/>
    <n v="1915.3209999999999"/>
    <n v="1950.037"/>
    <n v="45"/>
    <n v="0.45226100000000002"/>
    <n v="21.520460674157"/>
    <n v="1.977778"/>
    <s v=""/>
    <n v="102"/>
    <n v="80"/>
    <n v="18"/>
    <n v="4"/>
    <n v="4"/>
    <n v="1"/>
    <n v="8"/>
    <n v="8"/>
    <n v="0.36363636363636365"/>
  </r>
  <r>
    <x v="6"/>
    <s v="NORTH"/>
    <s v="ONG VÀNG"/>
    <x v="64"/>
    <n v="6283.7010000000291"/>
    <n v="1188.3599999999999"/>
    <n v="1165.6469999999999"/>
    <n v="37"/>
    <n v="0.28352500000000003"/>
    <n v="12.916956521739001"/>
    <n v="2.4864860000000002"/>
    <s v=""/>
    <n v="125"/>
    <n v="101"/>
    <n v="22"/>
    <n v="2"/>
    <n v="19"/>
    <m/>
    <n v="8"/>
    <n v="5"/>
    <n v="0.20833333333333334"/>
  </r>
  <r>
    <x v="6"/>
    <s v="NORTH"/>
    <s v="SÔNG MÃ"/>
    <x v="37"/>
    <n v="2807.2389999999987"/>
    <n v="762.67700000000002"/>
    <n v="762.67700000000002"/>
    <n v="47"/>
    <n v="0.39830500000000002"/>
    <n v="12.502901639344"/>
    <n v="1.2978719999999999"/>
    <s v=""/>
    <n v="118"/>
    <n v="89"/>
    <n v="29"/>
    <n v="0"/>
    <n v="32"/>
    <n v="6"/>
    <n v="26"/>
    <n v="15"/>
    <n v="0.51724137931034486"/>
  </r>
  <r>
    <x v="6"/>
    <s v="NORTH"/>
    <s v="SÔNG THU"/>
    <x v="65"/>
    <n v="570.25200000000018"/>
    <n v="0"/>
    <n v="0"/>
    <n v="0"/>
    <n v="0"/>
    <n v="0"/>
    <n v="0"/>
    <s v=""/>
    <n v="0"/>
    <n v="0"/>
    <n v="0"/>
    <n v="0"/>
    <n v="0"/>
    <m/>
    <m/>
    <m/>
    <m/>
  </r>
  <r>
    <x v="6"/>
    <s v="NORTH"/>
    <s v="SUNFLOWER"/>
    <x v="38"/>
    <n v="5248.9790000000085"/>
    <n v="789.53899999999999"/>
    <n v="776.68899999999996"/>
    <n v="28"/>
    <n v="0.25806499999999999"/>
    <n v="15.79078"/>
    <n v="1.785714"/>
    <s v=""/>
    <n v="108"/>
    <n v="91"/>
    <n v="16"/>
    <n v="1"/>
    <n v="12"/>
    <m/>
    <n v="11"/>
    <n v="7"/>
    <n v="0.41176470588235292"/>
  </r>
  <r>
    <x v="6"/>
    <s v="NORTH"/>
    <s v="THE CAPITAL"/>
    <x v="39"/>
    <n v="7314.9150000000191"/>
    <n v="2193.288"/>
    <n v="2169.6320000000001"/>
    <n v="71"/>
    <n v="0.56799999999999995"/>
    <n v="16.009401459854001"/>
    <n v="1.9295770000000001"/>
    <s v=""/>
    <n v="131"/>
    <n v="91"/>
    <n v="35"/>
    <n v="5"/>
    <n v="13"/>
    <n v="6"/>
    <n v="19"/>
    <n v="13"/>
    <n v="0.32500000000000001"/>
  </r>
  <r>
    <x v="6"/>
    <s v="NORTH"/>
    <s v="THE POWER"/>
    <x v="57"/>
    <n v="9916.0600000000377"/>
    <n v="1943.106"/>
    <n v="1932.3979999999999"/>
    <n v="27"/>
    <n v="0.39416099999999998"/>
    <n v="28.160956521738999"/>
    <n v="2.5555560000000002"/>
    <s v=""/>
    <n v="68"/>
    <n v="48"/>
    <n v="19"/>
    <n v="1"/>
    <n v="11"/>
    <m/>
    <n v="10"/>
    <n v="7"/>
    <n v="0.35"/>
  </r>
  <r>
    <x v="6"/>
    <s v="NORTH"/>
    <s v="THE SKY"/>
    <x v="43"/>
    <n v="9117.478000000021"/>
    <n v="2064.9299999999998"/>
    <n v="2064.9299999999998"/>
    <n v="93"/>
    <n v="0.41150399999999998"/>
    <n v="12.146647058824001"/>
    <n v="1.8279570000000001"/>
    <s v=""/>
    <n v="231"/>
    <n v="173"/>
    <n v="57"/>
    <n v="1"/>
    <n v="18"/>
    <n v="2"/>
    <n v="26"/>
    <n v="18"/>
    <n v="0.31034482758620691"/>
  </r>
  <r>
    <x v="6"/>
    <s v="NORTH"/>
    <s v="THE STARS"/>
    <x v="66"/>
    <n v="20389.887999999988"/>
    <n v="2390.7269999999999"/>
    <n v="2419.444"/>
    <n v="90"/>
    <n v="0.39045600000000003"/>
    <n v="18.111568181818001"/>
    <n v="1.4666669999999999"/>
    <s v=""/>
    <n v="251"/>
    <n v="211"/>
    <n v="34"/>
    <n v="6"/>
    <n v="7"/>
    <n v="5"/>
    <n v="43"/>
    <n v="22"/>
    <n v="0.55000000000000004"/>
  </r>
  <r>
    <x v="6"/>
    <s v="NORTH"/>
    <s v="THIÊN SƠN"/>
    <x v="47"/>
    <n v="2650.3720000000012"/>
    <n v="671.87300000000005"/>
    <n v="665.77099999999996"/>
    <n v="34"/>
    <n v="0.38418099999999999"/>
    <n v="13.997354166667"/>
    <n v="1.4117649999999999"/>
    <s v=""/>
    <n v="102"/>
    <n v="91"/>
    <n v="11"/>
    <n v="0"/>
    <n v="16"/>
    <n v="1"/>
    <n v="42"/>
    <n v="7"/>
    <n v="0.63636363636363635"/>
  </r>
  <r>
    <x v="6"/>
    <s v="NORTH"/>
    <s v="VICTORY"/>
    <x v="48"/>
    <n v="5749.5760000000055"/>
    <n v="1020.511"/>
    <n v="994.19"/>
    <n v="44"/>
    <n v="0.38260899999999998"/>
    <n v="12.598901234568"/>
    <n v="1.8409089999999999"/>
    <s v=""/>
    <n v="115"/>
    <n v="86"/>
    <n v="21"/>
    <n v="8"/>
    <n v="25"/>
    <n v="2"/>
    <n v="23"/>
    <n v="11"/>
    <n v="0.37931034482758619"/>
  </r>
  <r>
    <x v="6"/>
    <s v="MIDDLE"/>
    <s v="DANANG1"/>
    <x v="49"/>
    <n v="3059.6239999999966"/>
    <n v="1401.248"/>
    <n v="1331.3009999999999"/>
    <n v="47"/>
    <n v="0.38524599999999998"/>
    <n v="13.345219047619"/>
    <n v="2.2340429999999998"/>
    <s v=""/>
    <n v="126"/>
    <n v="95"/>
    <n v="31"/>
    <n v="0"/>
    <n v="3"/>
    <n v="2"/>
    <n v="13"/>
    <n v="9"/>
    <n v="0.29032258064516131"/>
  </r>
  <r>
    <x v="7"/>
    <s v="SOUTH"/>
    <s v="BELIEVE IN FUTURE"/>
    <x v="0"/>
    <n v="1731.098"/>
    <n v="484.96199999999999"/>
    <n v="495.92700000000002"/>
    <n v="14"/>
    <n v="0.48275899999999999"/>
    <n v="16.165400000000002"/>
    <n v="2.1428569999999998"/>
    <m/>
    <n v="34"/>
    <n v="26"/>
    <n v="7"/>
    <n v="1"/>
    <n v="0"/>
    <m/>
    <n v="10"/>
    <n v="6"/>
    <n v="0.75"/>
  </r>
  <r>
    <x v="7"/>
    <s v="SOUTH"/>
    <s v="BIG HERO"/>
    <x v="1"/>
    <n v="6933.1180000000204"/>
    <n v="1201.6020000000001"/>
    <n v="786.01900000000001"/>
    <n v="23"/>
    <n v="0.31292500000000001"/>
    <n v="23.560823529412001"/>
    <n v="2.2173910000000001"/>
    <m/>
    <n v="78"/>
    <n v="59"/>
    <n v="14"/>
    <n v="5"/>
    <n v="0"/>
    <m/>
    <n v="9"/>
    <n v="7"/>
    <n v="0.36842105263157898"/>
  </r>
  <r>
    <x v="7"/>
    <s v="SOUTH"/>
    <s v="BORN TO WIN"/>
    <x v="2"/>
    <n v="6669.23200000001"/>
    <n v="840.66399999999999"/>
    <n v="865.76400000000001"/>
    <n v="18"/>
    <n v="0.38297900000000001"/>
    <n v="24.725411764705999"/>
    <n v="1.888889"/>
    <m/>
    <n v="52"/>
    <n v="37"/>
    <n v="14"/>
    <n v="1"/>
    <n v="2"/>
    <n v="1"/>
    <n v="11"/>
    <n v="6"/>
    <n v="0.4"/>
  </r>
  <r>
    <x v="7"/>
    <s v="SOUTH"/>
    <s v="CUPID"/>
    <x v="3"/>
    <n v="5362.192"/>
    <n v="1001.869"/>
    <n v="1001.765"/>
    <n v="25"/>
    <n v="0.33556999999999998"/>
    <n v="21.779760869564999"/>
    <n v="1.84"/>
    <m/>
    <n v="76"/>
    <n v="55"/>
    <n v="18"/>
    <n v="3"/>
    <n v="16"/>
    <m/>
    <n v="19"/>
    <n v="10"/>
    <n v="0.476190476190476"/>
  </r>
  <r>
    <x v="7"/>
    <s v="SOUTH"/>
    <s v="DRAGON"/>
    <x v="58"/>
    <n v="1460.5519999999999"/>
    <n v="204.821"/>
    <n v="164.39500000000001"/>
    <n v="8"/>
    <n v="0.21917800000000001"/>
    <n v="18.620090909091001"/>
    <n v="1.375"/>
    <m/>
    <n v="34"/>
    <n v="18"/>
    <n v="13"/>
    <n v="3"/>
    <n v="6"/>
    <m/>
    <n v="1"/>
    <n v="1"/>
    <n v="6.25E-2"/>
  </r>
  <r>
    <x v="7"/>
    <s v="SOUTH"/>
    <s v="LIB"/>
    <x v="7"/>
    <n v="3794.2909999999902"/>
    <n v="781.12599999999998"/>
    <n v="666.67100000000005"/>
    <n v="27"/>
    <n v="0.343949"/>
    <n v="16.981000000000002"/>
    <n v="1.7037040000000001"/>
    <m/>
    <n v="85"/>
    <n v="62"/>
    <n v="23"/>
    <n v="0"/>
    <n v="8"/>
    <n v="2"/>
    <n v="17"/>
    <n v="10"/>
    <n v="0.434782608695652"/>
  </r>
  <r>
    <x v="7"/>
    <s v="SOUTH"/>
    <s v="LUCKY CAT"/>
    <x v="8"/>
    <n v="6675.8830000000198"/>
    <n v="1181.6600000000001"/>
    <n v="1167.2349999999999"/>
    <n v="30"/>
    <n v="0.48"/>
    <n v="14.77075"/>
    <n v="2.6666669999999999"/>
    <m/>
    <n v="71"/>
    <n v="52"/>
    <n v="19"/>
    <n v="0"/>
    <n v="0"/>
    <n v="1"/>
    <n v="16"/>
    <n v="8"/>
    <n v="0.42105263157894701"/>
  </r>
  <r>
    <x v="7"/>
    <s v="SOUTH"/>
    <s v="LUCKY STAR"/>
    <x v="50"/>
    <n v="9225.54900000007"/>
    <n v="1981.6410000000001"/>
    <n v="1912.501"/>
    <n v="53"/>
    <n v="0.49074099999999998"/>
    <n v="18.348527777777999"/>
    <n v="2.0377360000000002"/>
    <m/>
    <n v="109"/>
    <n v="79"/>
    <n v="25"/>
    <n v="5"/>
    <n v="14"/>
    <m/>
    <n v="11"/>
    <n v="6"/>
    <n v="0.2"/>
  </r>
  <r>
    <x v="7"/>
    <s v="SOUTH"/>
    <s v="MARS"/>
    <x v="10"/>
    <n v="3277.8649999999998"/>
    <n v="346.19"/>
    <n v="350.07100000000003"/>
    <n v="19"/>
    <n v="0.246753"/>
    <n v="13.8476"/>
    <n v="1.3157890000000001"/>
    <m/>
    <n v="75"/>
    <n v="54"/>
    <n v="15"/>
    <n v="6"/>
    <n v="7"/>
    <m/>
    <n v="3"/>
    <n v="2"/>
    <n v="9.5238095238095205E-2"/>
  </r>
  <r>
    <x v="7"/>
    <s v="SOUTH"/>
    <s v="MDRT BH"/>
    <x v="11"/>
    <n v="10539.416999999999"/>
    <n v="1383.346"/>
    <n v="1433.5930000000001"/>
    <n v="32"/>
    <n v="0.18604699999999999"/>
    <n v="20.048492753623002"/>
    <n v="2.15625"/>
    <m/>
    <n v="172"/>
    <n v="129"/>
    <n v="39"/>
    <n v="4"/>
    <n v="19"/>
    <n v="1"/>
    <n v="17"/>
    <n v="11"/>
    <n v="0.25581395348837199"/>
  </r>
  <r>
    <x v="7"/>
    <s v="SOUTH"/>
    <s v="MDRT HCM"/>
    <x v="12"/>
    <n v="12653.6870000001"/>
    <n v="1605.855"/>
    <n v="1525.731"/>
    <n v="27"/>
    <n v="0.40298499999999998"/>
    <n v="25.900887096773999"/>
    <n v="2.2962959999999999"/>
    <m/>
    <n v="66"/>
    <n v="49"/>
    <n v="14"/>
    <n v="3"/>
    <n v="13"/>
    <n v="2"/>
    <n v="9"/>
    <n v="5"/>
    <n v="0.29411764705882398"/>
  </r>
  <r>
    <x v="7"/>
    <s v="SOUTH"/>
    <s v="MDRT HCM2"/>
    <x v="51"/>
    <n v="5633.84800000001"/>
    <n v="670.822"/>
    <n v="690.39200000000005"/>
    <n v="16"/>
    <n v="0.344086"/>
    <n v="19.166342857143"/>
    <n v="2.1875"/>
    <m/>
    <n v="45"/>
    <n v="32"/>
    <n v="11"/>
    <n v="2"/>
    <n v="4"/>
    <m/>
    <n v="1"/>
    <n v="1"/>
    <n v="7.69230769230769E-2"/>
  </r>
  <r>
    <x v="7"/>
    <s v="SOUTH"/>
    <s v="MDRT VT"/>
    <x v="14"/>
    <n v="7518.5620000000099"/>
    <n v="981.79300000000001"/>
    <n v="1028.6289999999999"/>
    <n v="25"/>
    <n v="0.26455000000000001"/>
    <n v="18.524396226415"/>
    <n v="2.12"/>
    <m/>
    <n v="93"/>
    <n v="68"/>
    <n v="19"/>
    <n v="6"/>
    <n v="6"/>
    <m/>
    <n v="3"/>
    <n v="3"/>
    <n v="0.12"/>
  </r>
  <r>
    <x v="7"/>
    <s v="SOUTH"/>
    <s v="MEGA"/>
    <x v="15"/>
    <n v="8548.5660000000098"/>
    <n v="1354.847"/>
    <n v="1363.963"/>
    <n v="38"/>
    <n v="0.38383800000000001"/>
    <n v="18.817319444443999"/>
    <n v="1.8947369999999999"/>
    <m/>
    <n v="98"/>
    <n v="70"/>
    <n v="22"/>
    <n v="6"/>
    <n v="14"/>
    <n v="1"/>
    <n v="11"/>
    <n v="8"/>
    <n v="0.28571428571428598"/>
  </r>
  <r>
    <x v="7"/>
    <s v="SOUTH"/>
    <s v="MEKONG 1"/>
    <x v="59"/>
    <n v="2298.3380000000002"/>
    <n v="389.863"/>
    <n v="424.24599999999998"/>
    <n v="13"/>
    <n v="0.195489"/>
    <n v="14.43937037037"/>
    <n v="2.0769229999999999"/>
    <m/>
    <n v="66"/>
    <n v="51"/>
    <n v="15"/>
    <n v="0"/>
    <n v="16"/>
    <n v="1"/>
    <n v="14"/>
    <n v="7"/>
    <n v="0.46666666666666701"/>
  </r>
  <r>
    <x v="7"/>
    <s v="SOUTH"/>
    <s v="MEKONG 2"/>
    <x v="17"/>
    <n v="5367.1459999999997"/>
    <n v="774.68299999999999"/>
    <n v="707.06299999999999"/>
    <n v="30"/>
    <n v="0.3125"/>
    <n v="14.89775"/>
    <n v="1.733333"/>
    <m/>
    <n v="101"/>
    <n v="76"/>
    <n v="23"/>
    <n v="2"/>
    <n v="19"/>
    <n v="3"/>
    <n v="26"/>
    <n v="11"/>
    <n v="0.44"/>
  </r>
  <r>
    <x v="7"/>
    <s v="SOUTH"/>
    <s v="NEW IDEA"/>
    <x v="60"/>
    <n v="3058.8939999999898"/>
    <n v="327.88799999999998"/>
    <n v="319.947"/>
    <n v="18"/>
    <n v="0.375"/>
    <n v="11.710285714286"/>
    <n v="1.5555559999999999"/>
    <m/>
    <n v="52"/>
    <n v="35"/>
    <n v="10"/>
    <n v="7"/>
    <n v="1"/>
    <m/>
    <n v="9"/>
    <n v="4"/>
    <n v="0.23529411764705899"/>
  </r>
  <r>
    <x v="7"/>
    <s v="SOUTH"/>
    <s v="NEW VISION"/>
    <x v="68"/>
    <n v="977.59"/>
    <n v="210.16800000000001"/>
    <n v="210.16800000000001"/>
    <n v="7"/>
    <n v="0.19178100000000001"/>
    <n v="14.011200000000001"/>
    <n v="2.1428569999999998"/>
    <m/>
    <n v="37"/>
    <n v="31"/>
    <n v="6"/>
    <n v="0"/>
    <n v="4"/>
    <m/>
    <n v="5"/>
    <n v="3"/>
    <n v="0.5"/>
  </r>
  <r>
    <x v="7"/>
    <s v="SOUTH"/>
    <s v="PHOENIX"/>
    <x v="19"/>
    <n v="5493.8119999999999"/>
    <n v="726.58500000000004"/>
    <n v="586.36699999999996"/>
    <n v="17"/>
    <n v="0.4"/>
    <n v="23.438225806451999"/>
    <n v="1.823529"/>
    <m/>
    <n v="42"/>
    <n v="29"/>
    <n v="11"/>
    <n v="2"/>
    <n v="4"/>
    <m/>
    <n v="3"/>
    <n v="2"/>
    <n v="0.15384615384615399"/>
  </r>
  <r>
    <x v="7"/>
    <s v="SOUTH"/>
    <s v="RED DRAGON"/>
    <x v="20"/>
    <n v="9306.28100000007"/>
    <n v="867.94500000000005"/>
    <n v="845.27800000000002"/>
    <n v="32"/>
    <n v="0.33155099999999998"/>
    <n v="13.999112903226001"/>
    <n v="1.9375"/>
    <m/>
    <n v="98"/>
    <n v="74"/>
    <n v="17"/>
    <n v="7"/>
    <n v="6"/>
    <m/>
    <n v="14"/>
    <n v="8"/>
    <n v="0.33333333333333298"/>
  </r>
  <r>
    <x v="7"/>
    <s v="SOUTH"/>
    <s v="THÁI DƯƠNG"/>
    <x v="21"/>
    <n v="6033.3990000000003"/>
    <n v="725.27800000000002"/>
    <n v="708.43600000000004"/>
    <n v="21"/>
    <n v="0.32061099999999998"/>
    <n v="15.766913043478"/>
    <n v="2.1904759999999999"/>
    <m/>
    <n v="59"/>
    <n v="42"/>
    <n v="17"/>
    <n v="0"/>
    <n v="21"/>
    <m/>
    <n v="8"/>
    <n v="4"/>
    <n v="0.23529411764705899"/>
  </r>
  <r>
    <x v="7"/>
    <s v="SOUTH"/>
    <s v="THE SUN"/>
    <x v="52"/>
    <n v="2603.4780000000001"/>
    <n v="597.40899999999999"/>
    <n v="597.40899999999999"/>
    <n v="19"/>
    <n v="0.351852"/>
    <n v="18.66903125"/>
    <n v="1.6842109999999999"/>
    <m/>
    <n v="57"/>
    <n v="40"/>
    <n v="13"/>
    <n v="4"/>
    <n v="6"/>
    <n v="1"/>
    <n v="11"/>
    <n v="5"/>
    <n v="0.29411764705882398"/>
  </r>
  <r>
    <x v="7"/>
    <s v="SOUTH"/>
    <s v="THIÊN LONG"/>
    <x v="67"/>
    <n v="746.53599999999994"/>
    <n v="293.99200000000002"/>
    <n v="281.28399999999999"/>
    <n v="8"/>
    <n v="0.41025600000000001"/>
    <n v="17.293647058824"/>
    <n v="2.125"/>
    <m/>
    <n v="23"/>
    <n v="19"/>
    <n v="4"/>
    <n v="0"/>
    <n v="4"/>
    <n v="1"/>
    <n v="10"/>
    <n v="4"/>
    <n v="1"/>
  </r>
  <r>
    <x v="7"/>
    <s v="SOUTH"/>
    <s v="VENUS"/>
    <x v="61"/>
    <n v="3118.1969999999901"/>
    <n v="356.77499999999998"/>
    <n v="345.07499999999999"/>
    <n v="12"/>
    <n v="0.2"/>
    <n v="15.511956521739"/>
    <n v="1.9166669999999999"/>
    <m/>
    <n v="59"/>
    <n v="42"/>
    <n v="11"/>
    <n v="6"/>
    <n v="11"/>
    <m/>
    <n v="9"/>
    <n v="6"/>
    <n v="0.35294117647058798"/>
  </r>
  <r>
    <x v="7"/>
    <s v="SOUTH"/>
    <s v="WE ARE 1"/>
    <x v="54"/>
    <n v="7801.7120000000104"/>
    <n v="696.59799999999996"/>
    <n v="693.70899999999995"/>
    <n v="19"/>
    <n v="0.37623800000000002"/>
    <n v="20.488176470588002"/>
    <n v="1.789474"/>
    <m/>
    <n v="49"/>
    <n v="34"/>
    <n v="12"/>
    <n v="3"/>
    <n v="10"/>
    <n v="1"/>
    <n v="5"/>
    <n v="3"/>
    <n v="0.2"/>
  </r>
  <r>
    <x v="7"/>
    <s v="SOUTH"/>
    <s v="WHITE HORSE"/>
    <x v="24"/>
    <n v="3339.70999999999"/>
    <n v="477.86099999999999"/>
    <n v="437.49700000000001"/>
    <n v="20"/>
    <n v="0.39215699999999998"/>
    <n v="17.066464285714002"/>
    <n v="1.4"/>
    <m/>
    <n v="52"/>
    <n v="37"/>
    <n v="13"/>
    <n v="2"/>
    <n v="9"/>
    <m/>
    <n v="11"/>
    <n v="3"/>
    <n v="0.2"/>
  </r>
  <r>
    <x v="7"/>
    <s v="NORTH"/>
    <s v="BÌNH MINH"/>
    <x v="25"/>
    <n v="7270.3520000000599"/>
    <n v="1049.5"/>
    <n v="1058.173"/>
    <n v="51"/>
    <n v="0.32484099999999999"/>
    <n v="12.956790123457001"/>
    <n v="1.5882350000000001"/>
    <m/>
    <n v="154"/>
    <n v="114"/>
    <n v="30"/>
    <n v="10"/>
    <n v="40"/>
    <n v="2"/>
    <n v="33"/>
    <n v="17"/>
    <n v="0.42499999999999999"/>
  </r>
  <r>
    <x v="7"/>
    <s v="NORTH"/>
    <s v="BLUE OCEAN"/>
    <x v="26"/>
    <n v="4148.49"/>
    <n v="1096.6959999999999"/>
    <n v="1058.9390000000001"/>
    <n v="44"/>
    <n v="0.46560800000000002"/>
    <n v="13.539456790122999"/>
    <n v="1.8409089999999999"/>
    <m/>
    <n v="98"/>
    <n v="75"/>
    <n v="19"/>
    <n v="4"/>
    <n v="9"/>
    <n v="2"/>
    <n v="14"/>
    <n v="9"/>
    <n v="0.39130434782608697"/>
  </r>
  <r>
    <x v="7"/>
    <s v="NORTH"/>
    <s v="BLUE WAVES"/>
    <x v="27"/>
    <n v="2228.1329999999998"/>
    <n v="640.89700000000005"/>
    <n v="618.97900000000004"/>
    <n v="22"/>
    <n v="0.483516"/>
    <n v="14.565840909090999"/>
    <n v="2"/>
    <m/>
    <n v="60"/>
    <n v="45"/>
    <n v="12"/>
    <n v="3"/>
    <n v="0"/>
    <n v="4"/>
    <n v="25"/>
    <n v="10"/>
    <n v="0.66666666666666696"/>
  </r>
  <r>
    <x v="7"/>
    <s v="NORTH"/>
    <s v="BUFFALO"/>
    <x v="62"/>
    <n v="2480.0650000000001"/>
    <n v="127.608"/>
    <n v="127.608"/>
    <n v="9"/>
    <n v="0.2"/>
    <n v="10.634"/>
    <n v="1.3333330000000001"/>
    <m/>
    <n v="39"/>
    <n v="28"/>
    <n v="9"/>
    <n v="2"/>
    <n v="14"/>
    <m/>
    <n v="2"/>
    <n v="2"/>
    <n v="0.18181818181818199"/>
  </r>
  <r>
    <x v="7"/>
    <s v="NORTH"/>
    <s v="DIAMOND"/>
    <x v="28"/>
    <n v="12184.595000000099"/>
    <n v="1893.711"/>
    <n v="1816.9770000000001"/>
    <n v="52"/>
    <n v="0.37142900000000001"/>
    <n v="18.385543689319999"/>
    <n v="1.980769"/>
    <m/>
    <n v="154"/>
    <n v="112"/>
    <n v="40"/>
    <n v="2"/>
    <n v="4"/>
    <n v="3"/>
    <n v="29"/>
    <n v="11"/>
    <n v="0.26190476190476197"/>
  </r>
  <r>
    <x v="7"/>
    <s v="NORTH"/>
    <s v="ĐOÀN KẾT"/>
    <x v="55"/>
    <n v="8458.2880000000005"/>
    <n v="1494.9939999999999"/>
    <n v="1515.7460000000001"/>
    <n v="36"/>
    <n v="0.418605"/>
    <n v="17.18383908046"/>
    <n v="2.4166669999999999"/>
    <m/>
    <n v="90"/>
    <n v="65"/>
    <n v="22"/>
    <n v="3"/>
    <n v="5"/>
    <n v="3"/>
    <n v="10"/>
    <n v="7"/>
    <n v="0.28000000000000003"/>
  </r>
  <r>
    <x v="7"/>
    <s v="NORTH"/>
    <s v="EAGLES"/>
    <x v="56"/>
    <n v="2422.4029999999998"/>
    <n v="137.04499999999999"/>
    <n v="145.89099999999999"/>
    <n v="8"/>
    <n v="0.17777799999999999"/>
    <n v="13.704499999999999"/>
    <n v="1.25"/>
    <m/>
    <n v="44"/>
    <n v="35"/>
    <n v="7"/>
    <n v="2"/>
    <n v="7"/>
    <m/>
    <n v="5"/>
    <n v="3"/>
    <n v="0.33333333333333298"/>
  </r>
  <r>
    <x v="7"/>
    <s v="NORTH"/>
    <s v="GREEN DRAGON"/>
    <x v="32"/>
    <n v="2929.5039999999999"/>
    <n v="850.79399999999998"/>
    <n v="846.65700000000004"/>
    <n v="34"/>
    <n v="0.36363600000000001"/>
    <n v="11.983014084506999"/>
    <n v="2.0882350000000001"/>
    <m/>
    <n v="104"/>
    <n v="88"/>
    <n v="15"/>
    <n v="1"/>
    <n v="3"/>
    <n v="1"/>
    <n v="23"/>
    <n v="13"/>
    <n v="0.8125"/>
  </r>
  <r>
    <x v="7"/>
    <s v="NORTH"/>
    <s v="HẢI ĐĂNG"/>
    <x v="33"/>
    <n v="3934.7469999999998"/>
    <n v="522.15899999999999"/>
    <n v="522.15899999999999"/>
    <n v="32"/>
    <n v="0.376471"/>
    <n v="12.143232558139999"/>
    <n v="1.34375"/>
    <m/>
    <n v="96"/>
    <n v="71"/>
    <n v="22"/>
    <n v="3"/>
    <n v="10"/>
    <n v="8"/>
    <n v="24"/>
    <n v="13"/>
    <n v="0.52"/>
  </r>
  <r>
    <x v="7"/>
    <s v="NORTH"/>
    <s v="LION"/>
    <x v="63"/>
    <n v="5994.1280000000197"/>
    <n v="1478.6130000000001"/>
    <n v="1414.5260000000001"/>
    <n v="45"/>
    <n v="0.51428600000000002"/>
    <n v="16.613629213483001"/>
    <n v="1.977778"/>
    <m/>
    <n v="97"/>
    <n v="78"/>
    <n v="17"/>
    <n v="2"/>
    <n v="5"/>
    <n v="1"/>
    <n v="22"/>
    <n v="14"/>
    <n v="0.73684210526315796"/>
  </r>
  <r>
    <x v="7"/>
    <s v="NORTH"/>
    <s v="ONG VÀNG"/>
    <x v="64"/>
    <n v="5118.0540000000301"/>
    <n v="698.72799999999995"/>
    <n v="691.08699999999999"/>
    <n v="39"/>
    <n v="0.28676499999999999"/>
    <n v="10.917624999999999"/>
    <n v="1.6410260000000001"/>
    <m/>
    <n v="136"/>
    <n v="112"/>
    <n v="22"/>
    <n v="2"/>
    <n v="24"/>
    <n v="2"/>
    <n v="22"/>
    <n v="11"/>
    <n v="0.45833333333333298"/>
  </r>
  <r>
    <x v="7"/>
    <s v="NORTH"/>
    <s v="SÔNG MÃ"/>
    <x v="37"/>
    <n v="2044.5619999999999"/>
    <n v="733.13099999999997"/>
    <n v="733.13099999999997"/>
    <n v="39"/>
    <n v="0.37142900000000001"/>
    <n v="13.329654545455"/>
    <n v="1.410256"/>
    <m/>
    <n v="118"/>
    <n v="89"/>
    <n v="28"/>
    <n v="1"/>
    <n v="25"/>
    <n v="9"/>
    <n v="42"/>
    <n v="20"/>
    <n v="0.68965517241379304"/>
  </r>
  <r>
    <x v="7"/>
    <s v="NORTH"/>
    <s v="SÔNG THU"/>
    <x v="65"/>
    <n v="570.25199999999995"/>
    <n v="0"/>
    <n v="0"/>
    <n v="0"/>
    <n v="0"/>
    <n v="0"/>
    <n v="0"/>
    <m/>
    <n v="0"/>
    <n v="0"/>
    <n v="0"/>
    <n v="0"/>
    <n v="0"/>
    <m/>
    <m/>
    <m/>
    <m/>
  </r>
  <r>
    <x v="7"/>
    <s v="NORTH"/>
    <s v="SUNFLOWER"/>
    <x v="38"/>
    <n v="4472.29"/>
    <n v="1334.963"/>
    <n v="1316.1959999999999"/>
    <n v="44"/>
    <n v="0.44897999999999999"/>
    <n v="15.892416666667"/>
    <n v="1.9090910000000001"/>
    <m/>
    <n v="109"/>
    <n v="91"/>
    <n v="17"/>
    <n v="1"/>
    <n v="8"/>
    <n v="1"/>
    <n v="29"/>
    <n v="9"/>
    <n v="0.5"/>
  </r>
  <r>
    <x v="7"/>
    <s v="NORTH"/>
    <s v="THE CAPITAL"/>
    <x v="39"/>
    <n v="5145.2830000000104"/>
    <n v="1742.0219999999999"/>
    <n v="1720.751"/>
    <n v="46"/>
    <n v="0.43601899999999999"/>
    <n v="15.693891891891999"/>
    <n v="2.413043"/>
    <m/>
    <n v="119"/>
    <n v="84"/>
    <n v="30"/>
    <n v="5"/>
    <n v="5"/>
    <n v="3"/>
    <n v="29"/>
    <n v="16"/>
    <n v="0.45714285714285702"/>
  </r>
  <r>
    <x v="7"/>
    <s v="NORTH"/>
    <s v="THE POWER"/>
    <x v="57"/>
    <n v="7983.6620000000203"/>
    <n v="1059.8610000000001"/>
    <n v="1059.8610000000001"/>
    <n v="27"/>
    <n v="0.37241400000000002"/>
    <n v="23.552466666667002"/>
    <n v="1.6666669999999999"/>
    <m/>
    <n v="69"/>
    <n v="46"/>
    <n v="22"/>
    <n v="1"/>
    <n v="10"/>
    <m/>
    <n v="3"/>
    <n v="3"/>
    <n v="0.13043478260869601"/>
  </r>
  <r>
    <x v="7"/>
    <s v="NORTH"/>
    <s v="THE SKY"/>
    <x v="43"/>
    <n v="7052.5480000000198"/>
    <n v="2172.9940000000001"/>
    <n v="2172.9940000000001"/>
    <n v="82"/>
    <n v="0.39234400000000003"/>
    <n v="12.707567251462001"/>
    <n v="2.0853660000000001"/>
    <m/>
    <n v="221"/>
    <n v="164"/>
    <n v="56"/>
    <n v="1"/>
    <n v="26"/>
    <n v="6"/>
    <n v="44"/>
    <n v="24"/>
    <n v="0.42105263157894701"/>
  </r>
  <r>
    <x v="7"/>
    <s v="NORTH"/>
    <s v="THE STARS"/>
    <x v="66"/>
    <n v="17970.444"/>
    <n v="2178.0770000000002"/>
    <n v="2151.5839999999998"/>
    <n v="74"/>
    <n v="0.38144299999999998"/>
    <n v="16.254305970149002"/>
    <n v="1.8108109999999999"/>
    <m/>
    <n v="210"/>
    <n v="177"/>
    <n v="29"/>
    <n v="4"/>
    <n v="24"/>
    <n v="2"/>
    <n v="53"/>
    <n v="23"/>
    <n v="0.69696969696969702"/>
  </r>
  <r>
    <x v="7"/>
    <s v="NORTH"/>
    <s v="THIÊN SƠN"/>
    <x v="47"/>
    <n v="1984.6010000000001"/>
    <n v="751.15499999999997"/>
    <n v="765.20100000000002"/>
    <n v="31"/>
    <n v="0.42758600000000002"/>
    <n v="13.910277777777999"/>
    <n v="1.741935"/>
    <m/>
    <n v="75"/>
    <n v="61"/>
    <n v="14"/>
    <n v="0"/>
    <n v="19"/>
    <n v="2"/>
    <n v="22"/>
    <n v="4"/>
    <n v="0.28571428571428598"/>
  </r>
  <r>
    <x v="7"/>
    <s v="NORTH"/>
    <s v="VICTORY"/>
    <x v="48"/>
    <n v="4755.3860000000004"/>
    <n v="1164.866"/>
    <n v="1158.336"/>
    <n v="40"/>
    <n v="0.36866399999999999"/>
    <n v="12.134020833333"/>
    <n v="2.4"/>
    <m/>
    <n v="115"/>
    <n v="86"/>
    <n v="21"/>
    <n v="8"/>
    <n v="6"/>
    <m/>
    <n v="17"/>
    <n v="12"/>
    <n v="0.41379310344827602"/>
  </r>
  <r>
    <x v="7"/>
    <s v="MIDDLE"/>
    <s v="DANANG1"/>
    <x v="49"/>
    <n v="1728.3230000000001"/>
    <n v="1144.0260000000001"/>
    <n v="1136.04"/>
    <n v="40"/>
    <n v="0.41450799999999999"/>
    <n v="12.711399999999999"/>
    <n v="2.25"/>
    <m/>
    <n v="114"/>
    <n v="84"/>
    <n v="30"/>
    <n v="0"/>
    <n v="0"/>
    <n v="3"/>
    <n v="32"/>
    <n v="22"/>
    <n v="0.73333333333333295"/>
  </r>
  <r>
    <x v="8"/>
    <s v="SOUTH"/>
    <s v="BELIEVE IN FUTURE"/>
    <x v="0"/>
    <n v="1235.171"/>
    <n v="279.53100000000001"/>
    <n v="279.53100000000001"/>
    <n v="8"/>
    <n v="0.33333299999999999"/>
    <n v="25.411909090908999"/>
    <n v="1.375"/>
    <m/>
    <n v="24"/>
    <n v="17"/>
    <n v="7"/>
    <n v="0"/>
    <n v="3"/>
    <m/>
    <n v="3"/>
    <n v="3"/>
    <n v="0.42857142857142899"/>
  </r>
  <r>
    <x v="8"/>
    <s v="SOUTH"/>
    <s v="BIG HERO"/>
    <x v="1"/>
    <n v="6147.0990000000102"/>
    <n v="636.06600000000003"/>
    <n v="694.91600000000005"/>
    <n v="20"/>
    <n v="0.30075200000000002"/>
    <n v="18.707823529412"/>
    <n v="1.7"/>
    <m/>
    <n v="69"/>
    <n v="52"/>
    <n v="13"/>
    <n v="4"/>
    <n v="4"/>
    <m/>
    <n v="9"/>
    <n v="6"/>
    <n v="0.35294117647058798"/>
  </r>
  <r>
    <x v="8"/>
    <s v="SOUTH"/>
    <s v="BORN TO WIN"/>
    <x v="2"/>
    <n v="5803.4679999999998"/>
    <n v="1003.913"/>
    <n v="1042.079"/>
    <n v="13"/>
    <n v="0.29885099999999998"/>
    <n v="26.418763157895"/>
    <n v="2.9230770000000001"/>
    <m/>
    <n v="42"/>
    <n v="27"/>
    <n v="14"/>
    <n v="1"/>
    <n v="5"/>
    <m/>
    <n v="2"/>
    <n v="2"/>
    <n v="0.133333333333333"/>
  </r>
  <r>
    <x v="8"/>
    <s v="SOUTH"/>
    <s v="CUPID"/>
    <x v="3"/>
    <n v="4360.4269999999897"/>
    <n v="463.36500000000001"/>
    <n v="464.59"/>
    <n v="21"/>
    <n v="0.30434800000000001"/>
    <n v="17.161666666666999"/>
    <n v="1.285714"/>
    <m/>
    <n v="73"/>
    <n v="50"/>
    <n v="20"/>
    <n v="3"/>
    <n v="5"/>
    <n v="4"/>
    <n v="9"/>
    <n v="6"/>
    <n v="0.26086956521739102"/>
  </r>
  <r>
    <x v="8"/>
    <s v="SOUTH"/>
    <s v="DRAGON"/>
    <x v="58"/>
    <n v="1296.1569999999999"/>
    <n v="167.702"/>
    <n v="108.685"/>
    <n v="7"/>
    <n v="0.155556"/>
    <n v="18.633555555556001"/>
    <n v="1.285714"/>
    <m/>
    <n v="39"/>
    <n v="23"/>
    <n v="13"/>
    <n v="3"/>
    <n v="13"/>
    <m/>
    <n v="1"/>
    <n v="1"/>
    <n v="6.25E-2"/>
  </r>
  <r>
    <x v="8"/>
    <s v="SOUTH"/>
    <s v="LIB"/>
    <x v="7"/>
    <n v="3127.6199999999899"/>
    <n v="288.86"/>
    <n v="301.09199999999998"/>
    <n v="22"/>
    <n v="0.31654700000000002"/>
    <n v="12.559130434783"/>
    <n v="1.045455"/>
    <m/>
    <n v="74"/>
    <n v="53"/>
    <n v="21"/>
    <n v="0"/>
    <n v="2"/>
    <n v="1"/>
    <n v="7"/>
    <n v="6"/>
    <n v="0.28571428571428598"/>
  </r>
  <r>
    <x v="8"/>
    <s v="SOUTH"/>
    <s v="LUCKY CAT"/>
    <x v="8"/>
    <n v="5508.6480000000101"/>
    <n v="622.59799999999996"/>
    <n v="649.52"/>
    <n v="20"/>
    <n v="0.38834999999999997"/>
    <n v="19.456187499999999"/>
    <n v="1.6"/>
    <m/>
    <n v="54"/>
    <n v="36"/>
    <n v="18"/>
    <n v="0"/>
    <n v="0"/>
    <n v="3"/>
    <n v="2"/>
    <n v="2"/>
    <n v="0.11111111111111099"/>
  </r>
  <r>
    <x v="8"/>
    <s v="SOUTH"/>
    <s v="LUCKY STAR"/>
    <x v="50"/>
    <n v="7313.0480000000298"/>
    <n v="822.63699999999994"/>
    <n v="794.60599999999999"/>
    <n v="29"/>
    <n v="0.26794299999999999"/>
    <n v="20.064317073171001"/>
    <n v="1.4137930000000001"/>
    <m/>
    <n v="112"/>
    <n v="82"/>
    <n v="25"/>
    <n v="5"/>
    <n v="1"/>
    <m/>
    <n v="10"/>
    <n v="6"/>
    <n v="0.2"/>
  </r>
  <r>
    <x v="8"/>
    <s v="SOUTH"/>
    <s v="MARS"/>
    <x v="10"/>
    <n v="2927.7939999999999"/>
    <n v="547.41"/>
    <n v="521.024"/>
    <n v="23"/>
    <n v="0.33576600000000001"/>
    <n v="15.640285714286"/>
    <n v="1.521739"/>
    <m/>
    <n v="79"/>
    <n v="62"/>
    <n v="15"/>
    <n v="2"/>
    <n v="0"/>
    <n v="1"/>
    <n v="20"/>
    <n v="9"/>
    <n v="0.52941176470588203"/>
  </r>
  <r>
    <x v="8"/>
    <s v="SOUTH"/>
    <s v="MDRT BH"/>
    <x v="11"/>
    <n v="9105.8240000000205"/>
    <n v="1472.8710000000001"/>
    <n v="1278.6949999999999"/>
    <n v="41"/>
    <n v="0.23631099999999999"/>
    <n v="22.316227272727001"/>
    <n v="1.609756"/>
    <m/>
    <n v="172"/>
    <n v="129"/>
    <n v="39"/>
    <n v="4"/>
    <n v="9"/>
    <n v="1"/>
    <n v="5"/>
    <n v="4"/>
    <n v="9.3023255813953501E-2"/>
  </r>
  <r>
    <x v="8"/>
    <s v="SOUTH"/>
    <s v="MDRT HCM"/>
    <x v="12"/>
    <n v="11127.9560000001"/>
    <n v="940.50900000000001"/>
    <n v="882.98699999999997"/>
    <n v="20"/>
    <n v="0.28169"/>
    <n v="26.871685714285999"/>
    <n v="1.75"/>
    <m/>
    <n v="68"/>
    <n v="54"/>
    <n v="12"/>
    <n v="2"/>
    <n v="9"/>
    <m/>
    <n v="3"/>
    <n v="3"/>
    <n v="0.214285714285714"/>
  </r>
  <r>
    <x v="8"/>
    <s v="SOUTH"/>
    <s v="MDRT HCM2"/>
    <x v="51"/>
    <n v="4943.4560000000001"/>
    <n v="787.21400000000006"/>
    <n v="805.66899999999998"/>
    <n v="12"/>
    <n v="0.25263200000000002"/>
    <n v="24.600437500000002"/>
    <n v="2.6666669999999999"/>
    <m/>
    <n v="48"/>
    <n v="35"/>
    <n v="11"/>
    <n v="2"/>
    <n v="0"/>
    <m/>
    <n v="1"/>
    <n v="1"/>
    <n v="7.69230769230769E-2"/>
  </r>
  <r>
    <x v="8"/>
    <s v="SOUTH"/>
    <s v="MDRT VT"/>
    <x v="14"/>
    <n v="6489.93300000001"/>
    <n v="913.22900000000004"/>
    <n v="907.63300000000004"/>
    <n v="31"/>
    <n v="0.31794899999999998"/>
    <n v="16.021561403509001"/>
    <n v="1.8387100000000001"/>
    <m/>
    <n v="96"/>
    <n v="70"/>
    <n v="20"/>
    <n v="6"/>
    <n v="3"/>
    <m/>
    <m/>
    <m/>
    <m/>
  </r>
  <r>
    <x v="8"/>
    <s v="SOUTH"/>
    <s v="MEGA"/>
    <x v="15"/>
    <n v="7184.6030000000101"/>
    <n v="849.11"/>
    <n v="828.99300000000005"/>
    <n v="31"/>
    <n v="0.31472099999999997"/>
    <n v="17.689791666666999"/>
    <n v="1.548387"/>
    <m/>
    <n v="100"/>
    <n v="69"/>
    <n v="25"/>
    <n v="6"/>
    <n v="5"/>
    <m/>
    <n v="7"/>
    <n v="3"/>
    <n v="9.6774193548387094E-2"/>
  </r>
  <r>
    <x v="8"/>
    <s v="SOUTH"/>
    <s v="MEKONG 1"/>
    <x v="59"/>
    <n v="1874.0920000000001"/>
    <n v="123.279"/>
    <n v="107.88200000000001"/>
    <n v="7"/>
    <n v="0.105263"/>
    <n v="13.697666666667001"/>
    <n v="1.285714"/>
    <m/>
    <n v="67"/>
    <n v="47"/>
    <n v="20"/>
    <n v="0"/>
    <n v="2"/>
    <m/>
    <n v="3"/>
    <n v="3"/>
    <n v="0.15"/>
  </r>
  <r>
    <x v="8"/>
    <s v="SOUTH"/>
    <s v="MEKONG 2"/>
    <x v="17"/>
    <n v="4660.0829999999996"/>
    <n v="396.83300000000003"/>
    <n v="364.565"/>
    <n v="23"/>
    <n v="0.25555600000000001"/>
    <n v="14.172607142857"/>
    <n v="1.2173909999999999"/>
    <m/>
    <n v="91"/>
    <n v="71"/>
    <n v="20"/>
    <n v="0"/>
    <n v="16"/>
    <n v="2"/>
    <n v="16"/>
    <n v="9"/>
    <n v="0.45"/>
  </r>
  <r>
    <x v="8"/>
    <s v="SOUTH"/>
    <s v="NEW IDEA"/>
    <x v="60"/>
    <n v="2738.9469999999901"/>
    <n v="216.90799999999999"/>
    <n v="212.68100000000001"/>
    <n v="11"/>
    <n v="0.24444399999999999"/>
    <n v="15.493428571429"/>
    <n v="1.2727269999999999"/>
    <m/>
    <n v="44"/>
    <n v="27"/>
    <n v="10"/>
    <n v="7"/>
    <n v="4"/>
    <m/>
    <n v="1"/>
    <n v="1"/>
    <n v="5.8823529411764698E-2"/>
  </r>
  <r>
    <x v="8"/>
    <s v="SOUTH"/>
    <s v="NEW VISION"/>
    <x v="68"/>
    <n v="767.42200000000003"/>
    <n v="272.17399999999998"/>
    <n v="261.91800000000001"/>
    <n v="8"/>
    <n v="0.23188400000000001"/>
    <n v="27.217400000000001"/>
    <n v="1.25"/>
    <m/>
    <n v="36"/>
    <n v="30"/>
    <n v="6"/>
    <n v="0"/>
    <n v="0"/>
    <m/>
    <n v="3"/>
    <n v="2"/>
    <n v="0.33333333333333298"/>
  </r>
  <r>
    <x v="8"/>
    <s v="SOUTH"/>
    <s v="PHOENIX"/>
    <x v="19"/>
    <n v="4907.4449999999897"/>
    <n v="1548.0840000000001"/>
    <n v="1528.721"/>
    <n v="16"/>
    <n v="0.35164800000000002"/>
    <n v="64.503500000000003"/>
    <n v="1.5"/>
    <m/>
    <n v="43"/>
    <n v="31"/>
    <n v="11"/>
    <n v="1"/>
    <n v="7"/>
    <m/>
    <n v="2"/>
    <n v="2"/>
    <n v="0.16666666666666699"/>
  </r>
  <r>
    <x v="8"/>
    <s v="SOUTH"/>
    <s v="RED DRAGON"/>
    <x v="20"/>
    <n v="8461.0030000000497"/>
    <n v="-1618.1610000000001"/>
    <n v="-1548.741"/>
    <n v="24"/>
    <n v="0.26666699999999999"/>
    <n v="-55.798655172414001"/>
    <n v="1.2083330000000001"/>
    <m/>
    <n v="90"/>
    <n v="66"/>
    <n v="16"/>
    <n v="8"/>
    <n v="5"/>
    <m/>
    <n v="5"/>
    <n v="4"/>
    <n v="0.16666666666666699"/>
  </r>
  <r>
    <x v="8"/>
    <s v="SOUTH"/>
    <s v="THÁI DƯƠNG"/>
    <x v="21"/>
    <n v="5324.9629999999997"/>
    <n v="342.041"/>
    <n v="318.34100000000001"/>
    <n v="12"/>
    <n v="0.17266200000000001"/>
    <n v="21.3775625"/>
    <n v="1.3333330000000001"/>
    <m/>
    <n v="72"/>
    <n v="51"/>
    <n v="20"/>
    <n v="1"/>
    <n v="2"/>
    <m/>
    <n v="7"/>
    <n v="6"/>
    <n v="0.28571428571428598"/>
  </r>
  <r>
    <x v="8"/>
    <s v="SOUTH"/>
    <s v="THE SUN"/>
    <x v="52"/>
    <n v="2006.069"/>
    <n v="456.44600000000003"/>
    <n v="463.38"/>
    <n v="16"/>
    <n v="0.35555599999999998"/>
    <n v="19.845478260869999"/>
    <n v="1.4375"/>
    <m/>
    <n v="51"/>
    <n v="33"/>
    <n v="14"/>
    <n v="4"/>
    <n v="3"/>
    <n v="3"/>
    <n v="12"/>
    <n v="7"/>
    <n v="0.38888888888888901"/>
  </r>
  <r>
    <x v="8"/>
    <s v="SOUTH"/>
    <s v="THIÊN LONG"/>
    <x v="67"/>
    <n v="465.25200000000001"/>
    <n v="102.02"/>
    <n v="95.070999999999998"/>
    <n v="6"/>
    <n v="0.375"/>
    <n v="17.003333333333"/>
    <n v="1"/>
    <m/>
    <n v="16"/>
    <n v="13"/>
    <n v="3"/>
    <n v="0"/>
    <n v="1"/>
    <m/>
    <n v="1"/>
    <n v="1"/>
    <n v="0.33333333333333298"/>
  </r>
  <r>
    <x v="8"/>
    <s v="SOUTH"/>
    <s v="VENUS"/>
    <x v="61"/>
    <n v="2773.1219999999898"/>
    <n v="189.727"/>
    <n v="247.99600000000001"/>
    <n v="19"/>
    <n v="0.296875"/>
    <n v="9.9856315789470003"/>
    <n v="1"/>
    <m/>
    <n v="61"/>
    <n v="44"/>
    <n v="11"/>
    <n v="6"/>
    <n v="7"/>
    <n v="1"/>
    <m/>
    <m/>
    <m/>
  </r>
  <r>
    <x v="8"/>
    <s v="SOUTH"/>
    <s v="WE ARE 1"/>
    <x v="54"/>
    <n v="7108.0030000000097"/>
    <n v="1257.2059999999999"/>
    <n v="1266.73"/>
    <n v="16"/>
    <n v="0.31068000000000001"/>
    <n v="30.66356097561"/>
    <n v="2.5625"/>
    <m/>
    <n v="52"/>
    <n v="36"/>
    <n v="12"/>
    <n v="4"/>
    <n v="3"/>
    <m/>
    <n v="4"/>
    <n v="4"/>
    <n v="0.25"/>
  </r>
  <r>
    <x v="8"/>
    <s v="SOUTH"/>
    <s v="WHITE HORSE"/>
    <x v="24"/>
    <n v="2902.2129999999902"/>
    <n v="251.07"/>
    <n v="257.14999999999998"/>
    <n v="16"/>
    <n v="0.30769200000000002"/>
    <n v="13.948333333333"/>
    <n v="1.125"/>
    <m/>
    <n v="50"/>
    <n v="35"/>
    <n v="13"/>
    <n v="2"/>
    <n v="10"/>
    <m/>
    <n v="6"/>
    <n v="4"/>
    <n v="0.266666666666667"/>
  </r>
  <r>
    <x v="8"/>
    <s v="NORTH"/>
    <s v="BÌNH MINH"/>
    <x v="25"/>
    <n v="6212.1790000000501"/>
    <n v="472.21"/>
    <n v="457.11399999999998"/>
    <n v="33"/>
    <n v="0.206897"/>
    <n v="13.491714285714"/>
    <n v="1.0606059999999999"/>
    <m/>
    <n v="160"/>
    <n v="121"/>
    <n v="29"/>
    <n v="10"/>
    <n v="13"/>
    <n v="2"/>
    <n v="12"/>
    <n v="10"/>
    <n v="0.256410256410256"/>
  </r>
  <r>
    <x v="8"/>
    <s v="NORTH"/>
    <s v="BLUE OCEAN"/>
    <x v="26"/>
    <n v="3089.5509999999999"/>
    <n v="480.41899999999998"/>
    <n v="455.47500000000002"/>
    <n v="31"/>
    <n v="0.33879799999999999"/>
    <n v="11.717536585366"/>
    <n v="1.322581"/>
    <m/>
    <n v="91"/>
    <n v="71"/>
    <n v="17"/>
    <n v="3"/>
    <n v="14"/>
    <n v="1"/>
    <n v="12"/>
    <n v="8"/>
    <n v="0.4"/>
  </r>
  <r>
    <x v="8"/>
    <s v="NORTH"/>
    <s v="BLUE WAVES"/>
    <x v="27"/>
    <n v="1609.154"/>
    <n v="322.36900000000003"/>
    <n v="318.32"/>
    <n v="12"/>
    <n v="0.38095200000000001"/>
    <n v="23.026357142857002"/>
    <n v="1.1666669999999999"/>
    <m/>
    <n v="31"/>
    <n v="23"/>
    <n v="8"/>
    <n v="0"/>
    <n v="5"/>
    <n v="1"/>
    <n v="3"/>
    <n v="3"/>
    <n v="0.375"/>
  </r>
  <r>
    <x v="8"/>
    <s v="NORTH"/>
    <s v="BUFFALO"/>
    <x v="62"/>
    <n v="2352.4569999999999"/>
    <n v="259.61"/>
    <n v="250.714"/>
    <n v="7"/>
    <n v="0.12844"/>
    <n v="37.087142857143"/>
    <n v="1"/>
    <m/>
    <n v="51"/>
    <n v="34"/>
    <n v="12"/>
    <n v="5"/>
    <n v="7"/>
    <m/>
    <m/>
    <m/>
    <m/>
  </r>
  <r>
    <x v="8"/>
    <s v="NORTH"/>
    <s v="DIAMOND"/>
    <x v="28"/>
    <n v="10367.618"/>
    <n v="1070.5630000000001"/>
    <n v="998.34699999999998"/>
    <n v="65"/>
    <n v="0.50387599999999999"/>
    <n v="14.665246575342"/>
    <n v="1.1230770000000001"/>
    <m/>
    <n v="126"/>
    <n v="81"/>
    <n v="43"/>
    <n v="2"/>
    <n v="20"/>
    <n v="2"/>
    <n v="12"/>
    <n v="10"/>
    <n v="0.22222222222222199"/>
  </r>
  <r>
    <x v="8"/>
    <s v="NORTH"/>
    <s v="ĐOÀN KẾT"/>
    <x v="55"/>
    <n v="6942.5420000000004"/>
    <n v="772.04100000000005"/>
    <n v="752.85199999999998"/>
    <n v="31"/>
    <n v="0.38036799999999998"/>
    <n v="22.058314285714001"/>
    <n v="1.129032"/>
    <m/>
    <n v="82"/>
    <n v="61"/>
    <n v="19"/>
    <n v="2"/>
    <n v="6"/>
    <m/>
    <n v="7"/>
    <n v="4"/>
    <n v="0.19047619047618999"/>
  </r>
  <r>
    <x v="8"/>
    <s v="NORTH"/>
    <s v="EAGLES"/>
    <x v="56"/>
    <n v="2276.5120000000002"/>
    <n v="296.30599999999998"/>
    <n v="328.72899999999998"/>
    <n v="13"/>
    <n v="0.27083299999999999"/>
    <n v="18.519124999999999"/>
    <n v="1.230769"/>
    <m/>
    <n v="46"/>
    <n v="35"/>
    <n v="9"/>
    <n v="2"/>
    <n v="6"/>
    <m/>
    <n v="2"/>
    <n v="2"/>
    <n v="0.18181818181818199"/>
  </r>
  <r>
    <x v="8"/>
    <s v="NORTH"/>
    <s v="GREEN DRAGON"/>
    <x v="32"/>
    <n v="2082.8470000000002"/>
    <n v="575.45600000000002"/>
    <n v="543.59799999999996"/>
    <n v="42"/>
    <n v="0.52830200000000005"/>
    <n v="11.283450980392001"/>
    <n v="1.214286"/>
    <m/>
    <n v="83"/>
    <n v="66"/>
    <n v="17"/>
    <n v="0"/>
    <n v="7"/>
    <m/>
    <n v="14"/>
    <n v="10"/>
    <n v="0.58823529411764697"/>
  </r>
  <r>
    <x v="8"/>
    <s v="NORTH"/>
    <s v="HẢI ĐĂNG"/>
    <x v="33"/>
    <n v="3412.5880000000002"/>
    <n v="520.09100000000001"/>
    <n v="520.09100000000001"/>
    <n v="25"/>
    <n v="0.35460999999999998"/>
    <n v="13.002274999999999"/>
    <n v="1.6"/>
    <m/>
    <n v="74"/>
    <n v="54"/>
    <n v="17"/>
    <n v="3"/>
    <n v="5"/>
    <n v="3"/>
    <n v="9"/>
    <n v="6"/>
    <n v="0.3"/>
  </r>
  <r>
    <x v="8"/>
    <s v="NORTH"/>
    <s v="LION"/>
    <x v="63"/>
    <n v="4579.6019999999999"/>
    <n v="541.53399999999999"/>
    <n v="552.33699999999999"/>
    <n v="24"/>
    <n v="0.305732"/>
    <n v="15.4724"/>
    <n v="1.4583330000000001"/>
    <m/>
    <n v="78"/>
    <n v="60"/>
    <n v="16"/>
    <n v="2"/>
    <n v="7"/>
    <n v="2"/>
    <n v="3"/>
    <n v="3"/>
    <n v="0.16666666666666699"/>
  </r>
  <r>
    <x v="8"/>
    <s v="NORTH"/>
    <s v="ONG VÀNG"/>
    <x v="64"/>
    <n v="4426.9670000000096"/>
    <n v="737.27300000000002"/>
    <n v="743.38199999999995"/>
    <n v="52"/>
    <n v="0.40154400000000001"/>
    <n v="11.004074626866"/>
    <n v="1.288462"/>
    <m/>
    <n v="136"/>
    <n v="114"/>
    <n v="20"/>
    <n v="2"/>
    <n v="10"/>
    <n v="3"/>
    <n v="20"/>
    <n v="11"/>
    <n v="0.5"/>
  </r>
  <r>
    <x v="8"/>
    <s v="NORTH"/>
    <s v="SÔNG MÃ"/>
    <x v="37"/>
    <n v="1311.431"/>
    <n v="365.51600000000002"/>
    <n v="365.51600000000002"/>
    <n v="25"/>
    <n v="0.29585800000000001"/>
    <n v="12.603999999999999"/>
    <n v="1.1599999999999999"/>
    <m/>
    <n v="92"/>
    <n v="67"/>
    <n v="24"/>
    <n v="1"/>
    <n v="0"/>
    <m/>
    <n v="15"/>
    <n v="13"/>
    <n v="0.52"/>
  </r>
  <r>
    <x v="8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8"/>
    <s v="NORTH"/>
    <s v="SUNFLOWER"/>
    <x v="38"/>
    <n v="3156.0940000000001"/>
    <n v="724.63499999999999"/>
    <n v="672.65899999999999"/>
    <n v="26"/>
    <n v="0.34210499999999999"/>
    <n v="18.115874999999999"/>
    <n v="1.538462"/>
    <m/>
    <n v="87"/>
    <n v="69"/>
    <n v="17"/>
    <n v="1"/>
    <n v="4"/>
    <n v="3"/>
    <n v="23"/>
    <n v="9"/>
    <n v="0.5"/>
  </r>
  <r>
    <x v="8"/>
    <s v="NORTH"/>
    <s v="THE CAPITAL"/>
    <x v="39"/>
    <n v="3424.5320000000002"/>
    <n v="789.04600000000005"/>
    <n v="756.26700000000005"/>
    <n v="34"/>
    <n v="0.38202199999999997"/>
    <n v="16.788212765956999"/>
    <n v="1.3823529999999999"/>
    <m/>
    <n v="92"/>
    <n v="61"/>
    <n v="27"/>
    <n v="4"/>
    <n v="4"/>
    <n v="1"/>
    <n v="9"/>
    <n v="6"/>
    <n v="0.19354838709677399"/>
  </r>
  <r>
    <x v="8"/>
    <s v="NORTH"/>
    <s v="THE POWER"/>
    <x v="57"/>
    <n v="6923.8010000000104"/>
    <n v="627.11"/>
    <n v="642.32399999999996"/>
    <n v="24"/>
    <n v="0.29447899999999999"/>
    <n v="20.229354838710002"/>
    <n v="1.2916669999999999"/>
    <m/>
    <n v="76"/>
    <n v="51"/>
    <n v="24"/>
    <n v="1"/>
    <n v="14"/>
    <m/>
    <n v="3"/>
    <n v="3"/>
    <n v="0.12"/>
  </r>
  <r>
    <x v="8"/>
    <s v="NORTH"/>
    <s v="THE SKY"/>
    <x v="43"/>
    <n v="4879.5540000000001"/>
    <n v="1430.3579999999999"/>
    <n v="1430.3579999999999"/>
    <n v="80"/>
    <n v="0.47619"/>
    <n v="12.225282051282001"/>
    <n v="1.4624999999999999"/>
    <m/>
    <n v="197"/>
    <n v="142"/>
    <n v="54"/>
    <n v="1"/>
    <n v="9"/>
    <n v="9"/>
    <n v="58"/>
    <n v="30"/>
    <n v="0.54545454545454497"/>
  </r>
  <r>
    <x v="8"/>
    <s v="NORTH"/>
    <s v="THE STARS"/>
    <x v="66"/>
    <n v="15818.86"/>
    <n v="1140.2940000000001"/>
    <n v="1136.299"/>
    <n v="65"/>
    <n v="0.38461499999999998"/>
    <n v="15.003868421052999"/>
    <n v="1.1692309999999999"/>
    <m/>
    <n v="178"/>
    <n v="145"/>
    <n v="30"/>
    <n v="3"/>
    <n v="12"/>
    <n v="4"/>
    <n v="26"/>
    <n v="15"/>
    <n v="0.45454545454545497"/>
  </r>
  <r>
    <x v="8"/>
    <s v="NORTH"/>
    <s v="THIÊN SƠN"/>
    <x v="47"/>
    <n v="1219.4000000000001"/>
    <n v="285.77800000000002"/>
    <n v="247.11600000000001"/>
    <n v="15"/>
    <n v="0.23255799999999999"/>
    <n v="16.810470588234999"/>
    <n v="1.1333329999999999"/>
    <m/>
    <n v="70"/>
    <n v="55"/>
    <n v="15"/>
    <n v="0"/>
    <n v="0"/>
    <n v="2"/>
    <n v="9"/>
    <n v="6"/>
    <n v="0.4"/>
  </r>
  <r>
    <x v="8"/>
    <s v="NORTH"/>
    <s v="VICTORY"/>
    <x v="48"/>
    <n v="3597.05"/>
    <n v="513.197"/>
    <n v="513.197"/>
    <n v="32"/>
    <n v="0.30188700000000002"/>
    <n v="11.156456521739001"/>
    <n v="1.4375"/>
    <m/>
    <n v="102"/>
    <n v="77"/>
    <n v="20"/>
    <n v="5"/>
    <n v="17"/>
    <m/>
    <n v="9"/>
    <n v="8"/>
    <n v="0.32"/>
  </r>
  <r>
    <x v="8"/>
    <s v="MIDDLE"/>
    <s v="DANANG1"/>
    <x v="49"/>
    <n v="592.28300000000002"/>
    <n v="492.64"/>
    <n v="468.9"/>
    <n v="23"/>
    <n v="0.359375"/>
    <n v="14.928484848485001"/>
    <n v="1.4347829999999999"/>
    <m/>
    <n v="79"/>
    <n v="52"/>
    <n v="27"/>
    <n v="0"/>
    <n v="0"/>
    <n v="9"/>
    <n v="21"/>
    <n v="13"/>
    <n v="0.48148148148148101"/>
  </r>
  <r>
    <x v="9"/>
    <s v="SOUTH"/>
    <s v="BELIEVE IN FUTURE"/>
    <x v="0"/>
    <n v="955.63999999999896"/>
    <n v="285.39299999999997"/>
    <n v="285.39299999999997"/>
    <n v="11"/>
    <n v="0.42307699999999998"/>
    <n v="23.78275"/>
    <n v="1.0909089999999999"/>
    <m/>
    <n v="24"/>
    <n v="17"/>
    <n v="7"/>
    <n v="0"/>
    <n v="4"/>
    <m/>
    <m/>
    <m/>
    <m/>
  </r>
  <r>
    <x v="9"/>
    <s v="SOUTH"/>
    <s v="BIG HERO"/>
    <x v="1"/>
    <n v="5452.18300000001"/>
    <n v="953.48"/>
    <n v="829.19"/>
    <n v="31"/>
    <n v="0.49206299999999997"/>
    <n v="22.701904761904999"/>
    <n v="1.3548389999999999"/>
    <m/>
    <n v="64"/>
    <n v="48"/>
    <n v="13"/>
    <n v="3"/>
    <n v="3"/>
    <n v="1"/>
    <n v="4"/>
    <n v="3"/>
    <n v="0.1875"/>
  </r>
  <r>
    <x v="9"/>
    <s v="SOUTH"/>
    <s v="BORN TO WIN"/>
    <x v="2"/>
    <n v="4761.3890000000001"/>
    <n v="1052.2470000000001"/>
    <n v="1056.896"/>
    <n v="17"/>
    <n v="0.40476200000000001"/>
    <n v="31.886272727272999"/>
    <n v="1.941176"/>
    <m/>
    <n v="45"/>
    <n v="30"/>
    <n v="14"/>
    <n v="1"/>
    <n v="5"/>
    <n v="2"/>
    <n v="9"/>
    <n v="6"/>
    <n v="0.4"/>
  </r>
  <r>
    <x v="9"/>
    <s v="SOUTH"/>
    <s v="CUPID"/>
    <x v="3"/>
    <n v="3895.83699999999"/>
    <n v="762.255"/>
    <n v="770.83699999999999"/>
    <n v="25"/>
    <n v="0.38461499999999998"/>
    <n v="23.82046875"/>
    <n v="1.28"/>
    <m/>
    <n v="65"/>
    <n v="46"/>
    <n v="16"/>
    <n v="3"/>
    <n v="5"/>
    <n v="1"/>
    <n v="4"/>
    <n v="3"/>
    <n v="0.157894736842105"/>
  </r>
  <r>
    <x v="9"/>
    <s v="SOUTH"/>
    <s v="DRAGON"/>
    <x v="58"/>
    <n v="1187.472"/>
    <n v="204.32"/>
    <n v="160.374"/>
    <n v="6"/>
    <n v="0.105263"/>
    <n v="25.54"/>
    <n v="1.3333330000000001"/>
    <m/>
    <n v="51"/>
    <n v="31"/>
    <n v="16"/>
    <n v="4"/>
    <n v="12"/>
    <m/>
    <m/>
    <m/>
    <m/>
  </r>
  <r>
    <x v="9"/>
    <s v="SOUTH"/>
    <s v="LIB"/>
    <x v="7"/>
    <n v="2826.5279999999898"/>
    <n v="354.21100000000001"/>
    <n v="354.06"/>
    <n v="26"/>
    <n v="0.39097700000000002"/>
    <n v="13.6235"/>
    <n v="1"/>
    <m/>
    <n v="68"/>
    <n v="48"/>
    <n v="20"/>
    <n v="0"/>
    <n v="9"/>
    <n v="1"/>
    <n v="7"/>
    <n v="6"/>
    <n v="0.3"/>
  </r>
  <r>
    <x v="9"/>
    <s v="SOUTH"/>
    <s v="LUCKY CAT"/>
    <x v="8"/>
    <n v="4859.1279999999997"/>
    <n v="1023.543"/>
    <n v="956.65300000000002"/>
    <n v="24"/>
    <n v="0.46601900000000002"/>
    <n v="18.277553571428999"/>
    <n v="2.3333330000000001"/>
    <m/>
    <n v="49"/>
    <n v="34"/>
    <n v="15"/>
    <n v="0"/>
    <n v="7"/>
    <m/>
    <n v="2"/>
    <n v="2"/>
    <n v="0.133333333333333"/>
  </r>
  <r>
    <x v="9"/>
    <s v="SOUTH"/>
    <s v="LUCKY STAR"/>
    <x v="50"/>
    <n v="6518.44200000002"/>
    <n v="1022.467"/>
    <n v="1023.396"/>
    <n v="43"/>
    <n v="0.42364499999999999"/>
    <n v="17.62874137931"/>
    <n v="1.3488370000000001"/>
    <m/>
    <n v="103"/>
    <n v="73"/>
    <n v="26"/>
    <n v="4"/>
    <n v="12"/>
    <m/>
    <n v="9"/>
    <n v="6"/>
    <n v="0.2"/>
  </r>
  <r>
    <x v="9"/>
    <s v="SOUTH"/>
    <s v="MARS"/>
    <x v="10"/>
    <n v="2406.77"/>
    <n v="347.13600000000002"/>
    <n v="368.892"/>
    <n v="24"/>
    <n v="0.4"/>
    <n v="11.571199999999999"/>
    <n v="1.25"/>
    <m/>
    <n v="58"/>
    <n v="41"/>
    <n v="15"/>
    <n v="2"/>
    <n v="5"/>
    <m/>
    <n v="1"/>
    <n v="1"/>
    <n v="5.8823529411764698E-2"/>
  </r>
  <r>
    <x v="9"/>
    <s v="SOUTH"/>
    <s v="MDRT BH"/>
    <x v="11"/>
    <n v="7827.1290000000099"/>
    <n v="1642.5039999999999"/>
    <n v="1616.454"/>
    <n v="49"/>
    <n v="0.26415100000000002"/>
    <n v="21.057743589744"/>
    <n v="1.5918369999999999"/>
    <m/>
    <n v="175"/>
    <n v="132"/>
    <n v="39"/>
    <n v="4"/>
    <n v="44"/>
    <n v="3"/>
    <n v="20"/>
    <n v="11"/>
    <n v="0.25581395348837199"/>
  </r>
  <r>
    <x v="9"/>
    <s v="SOUTH"/>
    <s v="MDRT HCM"/>
    <x v="12"/>
    <n v="10244.968999999999"/>
    <n v="2553.444"/>
    <n v="2231.7080000000001"/>
    <n v="25"/>
    <n v="0.33112599999999998"/>
    <n v="50.067529411765001"/>
    <n v="2.04"/>
    <m/>
    <n v="74"/>
    <n v="59"/>
    <n v="13"/>
    <n v="2"/>
    <n v="8"/>
    <m/>
    <n v="4"/>
    <n v="1"/>
    <n v="6.6666666666666693E-2"/>
  </r>
  <r>
    <x v="9"/>
    <s v="SOUTH"/>
    <s v="MDRT HCM2"/>
    <x v="51"/>
    <n v="4137.7870000000003"/>
    <n v="1072.2660000000001"/>
    <n v="1144.758"/>
    <n v="23"/>
    <n v="0.47916700000000001"/>
    <n v="21.024823529412"/>
    <n v="2.2173910000000001"/>
    <m/>
    <n v="47"/>
    <n v="34"/>
    <n v="11"/>
    <n v="2"/>
    <n v="6"/>
    <m/>
    <n v="4"/>
    <n v="3"/>
    <n v="0.230769230769231"/>
  </r>
  <r>
    <x v="9"/>
    <s v="SOUTH"/>
    <s v="MDRT VT"/>
    <x v="14"/>
    <n v="5582.3000000000102"/>
    <n v="940.06500000000005"/>
    <n v="833.38699999999994"/>
    <n v="20"/>
    <n v="0.20202000000000001"/>
    <n v="16.786874999999998"/>
    <n v="2.8"/>
    <m/>
    <n v="99"/>
    <n v="73"/>
    <n v="21"/>
    <n v="5"/>
    <n v="12"/>
    <m/>
    <n v="12"/>
    <n v="8"/>
    <n v="0.30769230769230799"/>
  </r>
  <r>
    <x v="9"/>
    <s v="SOUTH"/>
    <s v="MEGA"/>
    <x v="15"/>
    <n v="6355.61"/>
    <n v="956.69500000000005"/>
    <n v="881.76400000000001"/>
    <n v="38"/>
    <n v="0.39583299999999999"/>
    <n v="18.758725490195999"/>
    <n v="1.3421050000000001"/>
    <m/>
    <n v="97"/>
    <n v="65"/>
    <n v="27"/>
    <n v="5"/>
    <n v="11"/>
    <n v="2"/>
    <n v="11"/>
    <n v="8"/>
    <n v="0.25"/>
  </r>
  <r>
    <x v="9"/>
    <s v="SOUTH"/>
    <s v="MEKONG 1"/>
    <x v="59"/>
    <n v="1766.21"/>
    <n v="156.62700000000001"/>
    <n v="197.83500000000001"/>
    <n v="10"/>
    <n v="0.15625"/>
    <n v="14.238818181818001"/>
    <n v="1.1000000000000001"/>
    <m/>
    <n v="66"/>
    <n v="46"/>
    <n v="20"/>
    <n v="0"/>
    <n v="12"/>
    <n v="3"/>
    <n v="13"/>
    <n v="10"/>
    <n v="0.5"/>
  </r>
  <r>
    <x v="9"/>
    <s v="SOUTH"/>
    <s v="MEKONG 2"/>
    <x v="17"/>
    <n v="4295.518"/>
    <n v="1173.6289999999999"/>
    <n v="1190.604"/>
    <n v="28"/>
    <n v="0.290155"/>
    <n v="18.929500000000001"/>
    <n v="2.214286"/>
    <m/>
    <n v="89"/>
    <n v="71"/>
    <n v="18"/>
    <n v="0"/>
    <n v="21"/>
    <m/>
    <n v="6"/>
    <n v="5"/>
    <n v="0.27777777777777801"/>
  </r>
  <r>
    <x v="9"/>
    <s v="SOUTH"/>
    <s v="NEW IDEA"/>
    <x v="60"/>
    <n v="2526.2659999999901"/>
    <n v="508.99099999999999"/>
    <n v="508.01"/>
    <n v="21"/>
    <n v="0.45161299999999999"/>
    <n v="13.051051282051001"/>
    <n v="1.857143"/>
    <m/>
    <n v="46"/>
    <n v="28"/>
    <n v="11"/>
    <n v="7"/>
    <n v="7"/>
    <m/>
    <n v="6"/>
    <n v="3"/>
    <n v="0.16666666666666699"/>
  </r>
  <r>
    <x v="9"/>
    <s v="SOUTH"/>
    <s v="NEW VISION"/>
    <x v="68"/>
    <n v="505.50400000000002"/>
    <n v="180.441"/>
    <n v="158.12299999999999"/>
    <n v="8"/>
    <n v="0.26666699999999999"/>
    <n v="20.048999999999999"/>
    <n v="1.125"/>
    <m/>
    <n v="33"/>
    <n v="27"/>
    <n v="6"/>
    <n v="0"/>
    <n v="0"/>
    <m/>
    <n v="6"/>
    <n v="4"/>
    <n v="0.66666666666666696"/>
  </r>
  <r>
    <x v="9"/>
    <s v="SOUTH"/>
    <s v="PHOENIX"/>
    <x v="19"/>
    <n v="3378.7239999999902"/>
    <n v="454.923"/>
    <n v="368.88900000000001"/>
    <n v="17"/>
    <n v="0.35416700000000001"/>
    <n v="18.955124999999999"/>
    <n v="1.4117649999999999"/>
    <m/>
    <n v="48"/>
    <n v="36"/>
    <n v="11"/>
    <n v="1"/>
    <n v="2"/>
    <m/>
    <n v="2"/>
    <n v="2"/>
    <n v="0.16666666666666699"/>
  </r>
  <r>
    <x v="9"/>
    <s v="SOUTH"/>
    <s v="RED DRAGON"/>
    <x v="20"/>
    <n v="10009.744000000001"/>
    <n v="3172.92"/>
    <n v="3138.8620000000001"/>
    <n v="42"/>
    <n v="0.46067399999999997"/>
    <n v="52.881999999999998"/>
    <n v="1.428571"/>
    <m/>
    <n v="90"/>
    <n v="70"/>
    <n v="16"/>
    <n v="4"/>
    <n v="13"/>
    <n v="2"/>
    <n v="12"/>
    <n v="7"/>
    <n v="0.35"/>
  </r>
  <r>
    <x v="9"/>
    <s v="SOUTH"/>
    <s v="THÁI DƯƠNG"/>
    <x v="21"/>
    <n v="5006.6220000000003"/>
    <n v="687.94799999999998"/>
    <n v="683.06700000000001"/>
    <n v="24"/>
    <n v="0.34782600000000002"/>
    <n v="18.593189189189001"/>
    <n v="1.5416669999999999"/>
    <m/>
    <n v="67"/>
    <n v="45"/>
    <n v="21"/>
    <n v="1"/>
    <n v="11"/>
    <n v="1"/>
    <n v="6"/>
    <n v="4"/>
    <n v="0.18181818181818199"/>
  </r>
  <r>
    <x v="9"/>
    <s v="SOUTH"/>
    <s v="THE SUN"/>
    <x v="52"/>
    <n v="1542.6890000000001"/>
    <n v="312.91399999999999"/>
    <n v="312.91399999999999"/>
    <n v="15"/>
    <n v="0.35714299999999999"/>
    <n v="17.384111111111"/>
    <n v="1.2"/>
    <m/>
    <n v="39"/>
    <n v="25"/>
    <n v="11"/>
    <n v="3"/>
    <n v="14"/>
    <n v="1"/>
    <n v="7"/>
    <n v="5"/>
    <n v="0.35714285714285698"/>
  </r>
  <r>
    <x v="9"/>
    <s v="SOUTH"/>
    <s v="THIÊN LONG"/>
    <x v="67"/>
    <n v="370.18099999999998"/>
    <n v="223.36"/>
    <n v="211.75700000000001"/>
    <n v="6"/>
    <n v="0.375"/>
    <n v="20.305454545455"/>
    <n v="1.8333330000000001"/>
    <m/>
    <n v="16"/>
    <n v="13"/>
    <n v="3"/>
    <n v="0"/>
    <n v="0"/>
    <m/>
    <m/>
    <m/>
    <m/>
  </r>
  <r>
    <x v="9"/>
    <s v="SOUTH"/>
    <s v="VENUS"/>
    <x v="61"/>
    <n v="2525.1260000000002"/>
    <n v="284.75700000000001"/>
    <n v="248.756"/>
    <n v="22"/>
    <n v="0.32352900000000001"/>
    <n v="11.390280000000001"/>
    <n v="1.1363639999999999"/>
    <m/>
    <n v="67"/>
    <n v="51"/>
    <n v="11"/>
    <n v="5"/>
    <n v="9"/>
    <m/>
    <n v="7"/>
    <n v="5"/>
    <n v="0.3125"/>
  </r>
  <r>
    <x v="9"/>
    <s v="SOUTH"/>
    <s v="WE ARE 1"/>
    <x v="54"/>
    <n v="5841.2730000000001"/>
    <n v="1148.1990000000001"/>
    <n v="1154.279"/>
    <n v="23"/>
    <n v="0.446602"/>
    <n v="29.440999999999999"/>
    <n v="1.6956519999999999"/>
    <m/>
    <n v="51"/>
    <n v="35"/>
    <n v="11"/>
    <n v="5"/>
    <n v="3"/>
    <m/>
    <n v="2"/>
    <n v="2"/>
    <n v="0.125"/>
  </r>
  <r>
    <x v="9"/>
    <s v="SOUTH"/>
    <s v="WHITE HORSE"/>
    <x v="24"/>
    <n v="2645.0629999999901"/>
    <n v="330.29899999999998"/>
    <n v="286.40100000000001"/>
    <n v="15"/>
    <n v="0.27027000000000001"/>
    <n v="18.349944444443999"/>
    <n v="1.2"/>
    <m/>
    <n v="54"/>
    <n v="39"/>
    <n v="13"/>
    <n v="2"/>
    <n v="8"/>
    <m/>
    <n v="5"/>
    <n v="2"/>
    <n v="0.133333333333333"/>
  </r>
  <r>
    <x v="9"/>
    <s v="NORTH"/>
    <s v="BÌNH MINH"/>
    <x v="25"/>
    <n v="5755.0650000000396"/>
    <n v="938.32299999999998"/>
    <n v="931.68700000000001"/>
    <n v="68"/>
    <n v="0.454849"/>
    <n v="11.170511904762"/>
    <n v="1.2352939999999999"/>
    <m/>
    <n v="159"/>
    <n v="124"/>
    <n v="28"/>
    <n v="7"/>
    <n v="12"/>
    <n v="4"/>
    <n v="27"/>
    <n v="13"/>
    <n v="0.371428571428571"/>
  </r>
  <r>
    <x v="9"/>
    <s v="NORTH"/>
    <s v="BLUE OCEAN"/>
    <x v="26"/>
    <n v="2634.076"/>
    <n v="692.84299999999996"/>
    <n v="692.84299999999996"/>
    <n v="40"/>
    <n v="0.43478299999999998"/>
    <n v="12.372196428571"/>
    <n v="1.4"/>
    <m/>
    <n v="92"/>
    <n v="74"/>
    <n v="16"/>
    <n v="2"/>
    <n v="9"/>
    <m/>
    <n v="9"/>
    <n v="6"/>
    <n v="0.33333333333333298"/>
  </r>
  <r>
    <x v="9"/>
    <s v="NORTH"/>
    <s v="BLUE WAVES"/>
    <x v="27"/>
    <n v="1290.8340000000001"/>
    <n v="542.32100000000003"/>
    <n v="542.67899999999997"/>
    <n v="17"/>
    <n v="0.55737700000000001"/>
    <n v="23.579173913043"/>
    <n v="1.3529409999999999"/>
    <m/>
    <n v="32"/>
    <n v="25"/>
    <n v="7"/>
    <n v="0"/>
    <n v="5"/>
    <n v="1"/>
    <n v="7"/>
    <n v="4"/>
    <n v="0.57142857142857095"/>
  </r>
  <r>
    <x v="9"/>
    <s v="NORTH"/>
    <s v="BUFFALO"/>
    <x v="62"/>
    <n v="2101.7429999999999"/>
    <n v="271.26799999999997"/>
    <n v="262.005"/>
    <n v="16"/>
    <n v="0.262295"/>
    <n v="14.277263157895"/>
    <n v="1.1875"/>
    <m/>
    <n v="58"/>
    <n v="42"/>
    <n v="12"/>
    <n v="4"/>
    <n v="11"/>
    <m/>
    <n v="6"/>
    <n v="4"/>
    <n v="0.25"/>
  </r>
  <r>
    <x v="9"/>
    <s v="NORTH"/>
    <s v="DIAMOND"/>
    <x v="28"/>
    <n v="9369.2710000000407"/>
    <n v="1639.415"/>
    <n v="1703.932"/>
    <n v="62"/>
    <n v="0.46268700000000001"/>
    <n v="16.90118556701"/>
    <n v="1.564516"/>
    <m/>
    <n v="132"/>
    <n v="90"/>
    <n v="40"/>
    <n v="2"/>
    <n v="27"/>
    <n v="8"/>
    <n v="15"/>
    <n v="10"/>
    <n v="0.238095238095238"/>
  </r>
  <r>
    <x v="9"/>
    <s v="NORTH"/>
    <s v="ĐOÀN KẾT"/>
    <x v="55"/>
    <n v="6189.6900000000096"/>
    <n v="1068.789"/>
    <n v="1012.1559999999999"/>
    <n v="38"/>
    <n v="0.45508999999999999"/>
    <n v="18.115067796609999"/>
    <n v="1.552632"/>
    <m/>
    <n v="81"/>
    <n v="60"/>
    <n v="19"/>
    <n v="2"/>
    <n v="19"/>
    <n v="2"/>
    <n v="12"/>
    <n v="8"/>
    <n v="0.38095238095238099"/>
  </r>
  <r>
    <x v="9"/>
    <s v="NORTH"/>
    <s v="EAGLES"/>
    <x v="56"/>
    <n v="1947.7829999999999"/>
    <n v="299.73599999999999"/>
    <n v="299.73599999999999"/>
    <n v="19"/>
    <n v="0.38383800000000001"/>
    <n v="14.273142857143"/>
    <n v="1.1052630000000001"/>
    <m/>
    <n v="50"/>
    <n v="38"/>
    <n v="11"/>
    <n v="1"/>
    <n v="4"/>
    <m/>
    <n v="5"/>
    <n v="3"/>
    <n v="0.25"/>
  </r>
  <r>
    <x v="9"/>
    <s v="NORTH"/>
    <s v="GREEN DRAGON"/>
    <x v="32"/>
    <n v="1539.249"/>
    <n v="676.22699999999998"/>
    <n v="666.51"/>
    <n v="36"/>
    <n v="0.47368399999999999"/>
    <n v="12.522722222222001"/>
    <n v="1.5"/>
    <m/>
    <n v="76"/>
    <n v="58"/>
    <n v="18"/>
    <n v="0"/>
    <n v="14"/>
    <n v="1"/>
    <n v="13"/>
    <n v="5"/>
    <n v="0.27777777777777801"/>
  </r>
  <r>
    <x v="9"/>
    <s v="NORTH"/>
    <s v="HẢI ĐĂNG"/>
    <x v="33"/>
    <n v="2892.4969999999998"/>
    <n v="1025.0889999999999"/>
    <n v="1016.73"/>
    <n v="29"/>
    <n v="0.47933900000000002"/>
    <n v="22.779755555556001"/>
    <n v="1.5517240000000001"/>
    <m/>
    <n v="67"/>
    <n v="49"/>
    <n v="14"/>
    <n v="4"/>
    <n v="5"/>
    <n v="5"/>
    <n v="13"/>
    <n v="6"/>
    <n v="0.33333333333333298"/>
  </r>
  <r>
    <x v="9"/>
    <s v="NORTH"/>
    <s v="LION"/>
    <x v="63"/>
    <n v="4027.2649999999999"/>
    <n v="1112.395"/>
    <n v="1082.645"/>
    <n v="43"/>
    <n v="0.58108099999999996"/>
    <n v="16.602910447761001"/>
    <n v="1.5581400000000001"/>
    <m/>
    <n v="79"/>
    <n v="64"/>
    <n v="12"/>
    <n v="3"/>
    <n v="6"/>
    <n v="2"/>
    <n v="14"/>
    <n v="6"/>
    <n v="0.4"/>
  </r>
  <r>
    <x v="9"/>
    <s v="NORTH"/>
    <s v="ONG VÀNG"/>
    <x v="64"/>
    <n v="3683.58500000001"/>
    <n v="709.31899999999996"/>
    <n v="709.31899999999996"/>
    <n v="48"/>
    <n v="0.40851100000000001"/>
    <n v="11.083109374999999"/>
    <n v="1.3333330000000001"/>
    <m/>
    <n v="123"/>
    <n v="103"/>
    <n v="19"/>
    <n v="1"/>
    <n v="6"/>
    <n v="4"/>
    <n v="12"/>
    <n v="8"/>
    <n v="0.4"/>
  </r>
  <r>
    <x v="9"/>
    <s v="NORTH"/>
    <s v="SÔNG MÃ"/>
    <x v="37"/>
    <n v="945.91499999999905"/>
    <n v="508.94499999999999"/>
    <n v="508.94499999999999"/>
    <n v="23"/>
    <n v="0.35384599999999999"/>
    <n v="12.723625"/>
    <n v="1.7391300000000001"/>
    <m/>
    <n v="77"/>
    <n v="52"/>
    <n v="24"/>
    <n v="1"/>
    <n v="0"/>
    <n v="8"/>
    <n v="16"/>
    <n v="11"/>
    <n v="0.44"/>
  </r>
  <r>
    <x v="9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9"/>
    <s v="NORTH"/>
    <s v="SUNFLOWER"/>
    <x v="38"/>
    <n v="2483.4349999999999"/>
    <n v="688.904"/>
    <n v="653.05100000000004"/>
    <n v="35"/>
    <n v="0.59321999999999997"/>
    <n v="14.059265306122001"/>
    <n v="1.4"/>
    <m/>
    <n v="65"/>
    <n v="50"/>
    <n v="14"/>
    <n v="1"/>
    <n v="5"/>
    <n v="1"/>
    <n v="16"/>
    <n v="10"/>
    <n v="0.66666666666666696"/>
  </r>
  <r>
    <x v="9"/>
    <s v="NORTH"/>
    <s v="THE CAPITAL"/>
    <x v="39"/>
    <n v="2668.2649999999999"/>
    <n v="889.85900000000004"/>
    <n v="872.94"/>
    <n v="42"/>
    <n v="0.53164599999999995"/>
    <n v="16.78979245283"/>
    <n v="1.2619050000000001"/>
    <m/>
    <n v="86"/>
    <n v="59"/>
    <n v="26"/>
    <n v="1"/>
    <n v="10"/>
    <n v="5"/>
    <n v="19"/>
    <n v="12"/>
    <n v="0.44444444444444398"/>
  </r>
  <r>
    <x v="9"/>
    <s v="NORTH"/>
    <s v="THE POWER"/>
    <x v="57"/>
    <n v="6281.4770000000099"/>
    <n v="1027.261"/>
    <n v="1050.5650000000001"/>
    <n v="33"/>
    <n v="0.36871500000000001"/>
    <n v="17.121016666667"/>
    <n v="1.818182"/>
    <m/>
    <n v="87"/>
    <n v="56"/>
    <n v="30"/>
    <n v="1"/>
    <n v="16"/>
    <n v="1"/>
    <n v="10"/>
    <n v="8"/>
    <n v="0.25806451612903197"/>
  </r>
  <r>
    <x v="9"/>
    <s v="NORTH"/>
    <s v="THE SKY"/>
    <x v="43"/>
    <n v="3449.1959999999999"/>
    <n v="1419.557"/>
    <n v="1419.557"/>
    <n v="71"/>
    <n v="0.57723599999999997"/>
    <n v="12.030144067797"/>
    <n v="1.661972"/>
    <m/>
    <n v="139"/>
    <n v="93"/>
    <n v="45"/>
    <n v="1"/>
    <n v="12"/>
    <n v="18"/>
    <n v="26"/>
    <n v="18"/>
    <n v="0.39130434782608697"/>
  </r>
  <r>
    <x v="9"/>
    <s v="NORTH"/>
    <s v="THE STARS"/>
    <x v="66"/>
    <n v="14682.561"/>
    <n v="2276.018"/>
    <n v="2268.1550000000002"/>
    <n v="81"/>
    <n v="0.54545500000000002"/>
    <n v="21.074240740741001"/>
    <n v="1.3333330000000001"/>
    <m/>
    <n v="160"/>
    <n v="128"/>
    <n v="28"/>
    <n v="4"/>
    <n v="12"/>
    <n v="2"/>
    <n v="32"/>
    <n v="17"/>
    <n v="0.53125"/>
  </r>
  <r>
    <x v="9"/>
    <s v="NORTH"/>
    <s v="THIÊN SƠN"/>
    <x v="47"/>
    <n v="972.28399999999999"/>
    <n v="481.81599999999997"/>
    <n v="413.733"/>
    <n v="25"/>
    <n v="0.46728999999999998"/>
    <n v="14.171058823529"/>
    <n v="1.36"/>
    <m/>
    <n v="59"/>
    <n v="46"/>
    <n v="13"/>
    <n v="0"/>
    <n v="2"/>
    <n v="1"/>
    <n v="12"/>
    <n v="7"/>
    <n v="0.53846153846153799"/>
  </r>
  <r>
    <x v="9"/>
    <s v="NORTH"/>
    <s v="VICTORY"/>
    <x v="48"/>
    <n v="3083.8530000000001"/>
    <n v="650.46199999999999"/>
    <n v="650.46199999999999"/>
    <n v="39"/>
    <n v="0.36448599999999998"/>
    <n v="11.826581818181999"/>
    <n v="1.410256"/>
    <m/>
    <n v="110"/>
    <n v="86"/>
    <n v="20"/>
    <n v="4"/>
    <n v="17"/>
    <n v="4"/>
    <n v="19"/>
    <n v="14"/>
    <n v="0.58333333333333304"/>
  </r>
  <r>
    <x v="9"/>
    <s v="MIDDLE"/>
    <s v="DANANG1"/>
    <x v="49"/>
    <n v="123.383"/>
    <n v="153.35599999999999"/>
    <n v="123.383"/>
    <n v="6"/>
    <n v="0.244898"/>
    <n v="12.779666666667"/>
    <n v="2"/>
    <m/>
    <n v="49"/>
    <n v="31"/>
    <n v="18"/>
    <n v="0"/>
    <n v="0"/>
    <n v="18"/>
    <n v="31"/>
    <n v="16"/>
    <n v="0.88888888888888895"/>
  </r>
  <r>
    <x v="10"/>
    <s v="SOUTH"/>
    <s v="BELIEVE IN FUTURE"/>
    <x v="0"/>
    <n v="670.24699999999996"/>
    <n v="198.54900000000001"/>
    <n v="159.41999999999999"/>
    <n v="9"/>
    <n v="0.33333299999999999"/>
    <n v="16.545750000000002"/>
    <n v="1.3333330000000001"/>
    <m/>
    <n v="28"/>
    <n v="19"/>
    <n v="8"/>
    <n v="1"/>
    <n v="0"/>
    <m/>
    <n v="2"/>
    <n v="2"/>
    <n v="0.22222222222222199"/>
  </r>
  <r>
    <x v="10"/>
    <s v="SOUTH"/>
    <s v="BIG HERO"/>
    <x v="1"/>
    <n v="4622.9930000000004"/>
    <n v="481.38"/>
    <n v="491.80599999999998"/>
    <n v="26"/>
    <n v="0.42623"/>
    <n v="15.043125"/>
    <n v="1.230769"/>
    <m/>
    <n v="62"/>
    <n v="47"/>
    <n v="13"/>
    <n v="2"/>
    <n v="0"/>
    <m/>
    <n v="1"/>
    <n v="1"/>
    <n v="6.6666666666666693E-2"/>
  </r>
  <r>
    <x v="10"/>
    <s v="SOUTH"/>
    <s v="BORN TO WIN"/>
    <x v="2"/>
    <n v="3704.4929999999999"/>
    <n v="141.61099999999999"/>
    <n v="175.14699999999999"/>
    <n v="8"/>
    <n v="0.23188400000000001"/>
    <n v="14.161099999999999"/>
    <n v="1.25"/>
    <m/>
    <n v="39"/>
    <n v="26"/>
    <n v="12"/>
    <n v="1"/>
    <n v="0"/>
    <n v="4"/>
    <n v="5"/>
    <n v="4"/>
    <n v="0.30769230769230799"/>
  </r>
  <r>
    <x v="10"/>
    <s v="SOUTH"/>
    <s v="CUPID"/>
    <x v="3"/>
    <n v="3125"/>
    <n v="212.51499999999999"/>
    <n v="238.501"/>
    <n v="11"/>
    <n v="0.18032799999999999"/>
    <n v="15.179642857143"/>
    <n v="1.2727269999999999"/>
    <m/>
    <n v="65"/>
    <n v="47"/>
    <n v="16"/>
    <n v="2"/>
    <n v="5"/>
    <n v="3"/>
    <n v="10"/>
    <n v="7"/>
    <n v="0.38888888888888901"/>
  </r>
  <r>
    <x v="10"/>
    <s v="SOUTH"/>
    <s v="DRAGON"/>
    <x v="58"/>
    <n v="1027.098"/>
    <n v="125.866"/>
    <n v="121.505"/>
    <n v="6"/>
    <n v="9.375E-2"/>
    <n v="12.586600000000001"/>
    <n v="1.6666669999999999"/>
    <m/>
    <n v="63"/>
    <n v="42"/>
    <n v="16"/>
    <n v="5"/>
    <n v="5"/>
    <m/>
    <n v="3"/>
    <n v="2"/>
    <n v="9.5238095238095205E-2"/>
  </r>
  <r>
    <x v="10"/>
    <s v="SOUTH"/>
    <s v="LIB"/>
    <x v="7"/>
    <n v="2472.4679999999998"/>
    <n v="481.74900000000002"/>
    <n v="407.11500000000001"/>
    <n v="24"/>
    <n v="0.36363600000000001"/>
    <n v="17.205321428571001"/>
    <n v="1.1666669999999999"/>
    <m/>
    <n v="69"/>
    <n v="49"/>
    <n v="20"/>
    <n v="0"/>
    <n v="5"/>
    <n v="2"/>
    <n v="6"/>
    <n v="5"/>
    <n v="0.25"/>
  </r>
  <r>
    <x v="10"/>
    <s v="SOUTH"/>
    <s v="LUCKY CAT"/>
    <x v="8"/>
    <n v="3902.4749999999999"/>
    <n v="449.33699999999999"/>
    <n v="436.42700000000002"/>
    <n v="13"/>
    <n v="0.25"/>
    <n v="21.396999999999998"/>
    <n v="1.6153850000000001"/>
    <m/>
    <n v="54"/>
    <n v="38"/>
    <n v="16"/>
    <n v="0"/>
    <n v="0"/>
    <m/>
    <n v="4"/>
    <n v="4"/>
    <n v="0.25"/>
  </r>
  <r>
    <x v="10"/>
    <s v="SOUTH"/>
    <s v="LUCKY STAR"/>
    <x v="50"/>
    <n v="5495.0460000000103"/>
    <n v="659.24599999999998"/>
    <n v="683.32500000000005"/>
    <n v="31"/>
    <n v="0.28985499999999997"/>
    <n v="13.454000000000001"/>
    <n v="1.5806450000000001"/>
    <m/>
    <n v="106"/>
    <n v="76"/>
    <n v="25"/>
    <n v="5"/>
    <n v="11"/>
    <m/>
    <n v="10"/>
    <n v="7"/>
    <n v="0.233333333333333"/>
  </r>
  <r>
    <x v="10"/>
    <s v="SOUTH"/>
    <s v="MARS"/>
    <x v="10"/>
    <n v="2037.8779999999999"/>
    <n v="269.072"/>
    <n v="278.69499999999999"/>
    <n v="15"/>
    <n v="0.25210100000000002"/>
    <n v="13.4536"/>
    <n v="1.3333330000000001"/>
    <m/>
    <n v="62"/>
    <n v="45"/>
    <n v="15"/>
    <n v="2"/>
    <n v="4"/>
    <m/>
    <n v="9"/>
    <n v="8"/>
    <n v="0.47058823529411797"/>
  </r>
  <r>
    <x v="10"/>
    <s v="SOUTH"/>
    <s v="MDRT BH"/>
    <x v="11"/>
    <n v="6210.6750000000102"/>
    <n v="852.71900000000005"/>
    <n v="761.11099999999999"/>
    <n v="29"/>
    <n v="0.149871"/>
    <n v="21.864589743589999"/>
    <n v="1.3448279999999999"/>
    <m/>
    <n v="196"/>
    <n v="153"/>
    <n v="39"/>
    <n v="4"/>
    <n v="18"/>
    <n v="1"/>
    <n v="21"/>
    <n v="13"/>
    <n v="0.30232558139534899"/>
  </r>
  <r>
    <x v="10"/>
    <s v="SOUTH"/>
    <s v="MDRT HCM"/>
    <x v="12"/>
    <n v="8013.2610000000204"/>
    <n v="1125.252"/>
    <n v="1036.25"/>
    <n v="29"/>
    <n v="0.38095200000000001"/>
    <n v="25.573909090909002"/>
    <n v="1.5172410000000001"/>
    <m/>
    <n v="77"/>
    <n v="62"/>
    <n v="13"/>
    <n v="2"/>
    <n v="4"/>
    <n v="1"/>
    <n v="6"/>
    <n v="4"/>
    <n v="0.266666666666667"/>
  </r>
  <r>
    <x v="10"/>
    <s v="SOUTH"/>
    <s v="MDRT HCM2"/>
    <x v="51"/>
    <n v="2993.029"/>
    <n v="294.59500000000003"/>
    <n v="355.82499999999999"/>
    <n v="10"/>
    <n v="0.215054"/>
    <n v="18.412187500000002"/>
    <n v="1.6"/>
    <m/>
    <n v="49"/>
    <n v="36"/>
    <n v="11"/>
    <n v="2"/>
    <n v="0"/>
    <m/>
    <n v="5"/>
    <n v="4"/>
    <n v="0.30769230769230799"/>
  </r>
  <r>
    <x v="10"/>
    <s v="SOUTH"/>
    <s v="MDRT VT"/>
    <x v="14"/>
    <n v="4748.9130000000096"/>
    <n v="560.95100000000002"/>
    <n v="530.39099999999996"/>
    <n v="23"/>
    <n v="0.24598900000000001"/>
    <n v="15.581972222221999"/>
    <n v="1.5652170000000001"/>
    <m/>
    <n v="99"/>
    <n v="74"/>
    <n v="20"/>
    <n v="5"/>
    <n v="12"/>
    <n v="2"/>
    <n v="21"/>
    <n v="14"/>
    <n v="0.56000000000000005"/>
  </r>
  <r>
    <x v="10"/>
    <s v="SOUTH"/>
    <s v="MEGA"/>
    <x v="15"/>
    <n v="5473.8459999999995"/>
    <n v="994.47"/>
    <n v="957.78499999999997"/>
    <n v="31"/>
    <n v="0.33155099999999998"/>
    <n v="18.081272727272999"/>
    <n v="1.774194"/>
    <m/>
    <n v="95"/>
    <n v="66"/>
    <n v="26"/>
    <n v="3"/>
    <n v="6"/>
    <n v="1"/>
    <n v="8"/>
    <n v="8"/>
    <n v="0.27586206896551702"/>
  </r>
  <r>
    <x v="10"/>
    <s v="SOUTH"/>
    <s v="MEKONG 1"/>
    <x v="59"/>
    <n v="1568.375"/>
    <n v="155.11199999999999"/>
    <n v="153.96100000000001"/>
    <n v="13"/>
    <n v="0.24761900000000001"/>
    <n v="11.931692307692"/>
    <n v="1"/>
    <m/>
    <n v="62"/>
    <n v="43"/>
    <n v="19"/>
    <n v="0"/>
    <n v="0"/>
    <n v="5"/>
    <n v="14"/>
    <n v="9"/>
    <n v="0.47368421052631599"/>
  </r>
  <r>
    <x v="10"/>
    <s v="SOUTH"/>
    <s v="MEKONG 2"/>
    <x v="17"/>
    <n v="3104.9140000000002"/>
    <n v="410.30200000000002"/>
    <n v="382.608"/>
    <n v="24"/>
    <n v="0.24870500000000001"/>
    <n v="10.797421052632"/>
    <n v="1.5833330000000001"/>
    <m/>
    <n v="104"/>
    <n v="80"/>
    <n v="24"/>
    <n v="0"/>
    <n v="2"/>
    <n v="2"/>
    <n v="15"/>
    <n v="7"/>
    <n v="0.29166666666666702"/>
  </r>
  <r>
    <x v="10"/>
    <s v="SOUTH"/>
    <s v="NEW IDEA"/>
    <x v="60"/>
    <n v="2018.2560000000001"/>
    <n v="182.63900000000001"/>
    <n v="182.63900000000001"/>
    <n v="9"/>
    <n v="0.19148899999999999"/>
    <n v="13.045642857142999"/>
    <n v="1.5555559999999999"/>
    <m/>
    <n v="47"/>
    <n v="26"/>
    <n v="14"/>
    <n v="7"/>
    <n v="3"/>
    <m/>
    <n v="3"/>
    <n v="3"/>
    <n v="0.14285714285714299"/>
  </r>
  <r>
    <x v="10"/>
    <s v="SOUTH"/>
    <s v="NEW VISION"/>
    <x v="68"/>
    <n v="347.38099999999997"/>
    <n v="146.101"/>
    <n v="140.74600000000001"/>
    <n v="10"/>
    <n v="0.45454499999999998"/>
    <n v="11.238538461538001"/>
    <n v="1.3"/>
    <m/>
    <n v="27"/>
    <n v="21"/>
    <n v="6"/>
    <n v="0"/>
    <n v="0"/>
    <n v="1"/>
    <n v="9"/>
    <n v="6"/>
    <n v="1"/>
  </r>
  <r>
    <x v="10"/>
    <s v="SOUTH"/>
    <s v="PHOENIX"/>
    <x v="19"/>
    <n v="3009.83499999999"/>
    <n v="309.14299999999997"/>
    <n v="302.274"/>
    <n v="15"/>
    <n v="0.30612200000000001"/>
    <n v="16.270684210525999"/>
    <n v="1.266667"/>
    <m/>
    <n v="48"/>
    <n v="36"/>
    <n v="11"/>
    <n v="1"/>
    <n v="5"/>
    <m/>
    <n v="3"/>
    <n v="3"/>
    <n v="0.25"/>
  </r>
  <r>
    <x v="10"/>
    <s v="SOUTH"/>
    <s v="RED DRAGON"/>
    <x v="20"/>
    <n v="6870.8820000000296"/>
    <n v="535.63699999999994"/>
    <n v="542.61500000000001"/>
    <n v="17"/>
    <n v="0.17977499999999999"/>
    <n v="21.42548"/>
    <n v="1.470588"/>
    <m/>
    <n v="89"/>
    <n v="71"/>
    <n v="13"/>
    <n v="5"/>
    <n v="8"/>
    <m/>
    <n v="6"/>
    <n v="6"/>
    <n v="0.33333333333333298"/>
  </r>
  <r>
    <x v="10"/>
    <s v="SOUTH"/>
    <s v="THÁI DƯƠNG"/>
    <x v="21"/>
    <n v="4323.5549999999903"/>
    <n v="419.51499999999999"/>
    <n v="354.68900000000002"/>
    <n v="17"/>
    <n v="0.24285699999999999"/>
    <n v="20.975750000000001"/>
    <n v="1.176471"/>
    <m/>
    <n v="71"/>
    <n v="46"/>
    <n v="21"/>
    <n v="4"/>
    <n v="11"/>
    <n v="2"/>
    <n v="11"/>
    <n v="9"/>
    <n v="0.36"/>
  </r>
  <r>
    <x v="10"/>
    <s v="SOUTH"/>
    <s v="THE SUN"/>
    <x v="52"/>
    <n v="1229.7750000000001"/>
    <n v="397.13200000000001"/>
    <n v="390.73200000000003"/>
    <n v="10"/>
    <n v="0.235294"/>
    <n v="22.062888888888999"/>
    <n v="1.8"/>
    <m/>
    <n v="45"/>
    <n v="32"/>
    <n v="10"/>
    <n v="3"/>
    <n v="4"/>
    <m/>
    <n v="9"/>
    <n v="6"/>
    <n v="0.46153846153846201"/>
  </r>
  <r>
    <x v="10"/>
    <s v="SOUTH"/>
    <s v="THIÊN LONG"/>
    <x v="67"/>
    <n v="158.42400000000001"/>
    <n v="35.319000000000003"/>
    <n v="35.319000000000003"/>
    <n v="2"/>
    <n v="0.12903200000000001"/>
    <n v="17.659500000000001"/>
    <n v="1"/>
    <m/>
    <n v="16"/>
    <n v="13"/>
    <n v="3"/>
    <n v="0"/>
    <n v="0"/>
    <m/>
    <n v="1"/>
    <n v="1"/>
    <n v="0.33333333333333298"/>
  </r>
  <r>
    <x v="10"/>
    <s v="SOUTH"/>
    <s v="VENUS"/>
    <x v="61"/>
    <n v="2276.37"/>
    <n v="106.655"/>
    <n v="128.12100000000001"/>
    <n v="11"/>
    <n v="0.151724"/>
    <n v="9.6959090909089998"/>
    <n v="1"/>
    <m/>
    <n v="69"/>
    <n v="50"/>
    <n v="14"/>
    <n v="5"/>
    <n v="14"/>
    <m/>
    <n v="7"/>
    <n v="6"/>
    <n v="0.31578947368421101"/>
  </r>
  <r>
    <x v="10"/>
    <s v="SOUTH"/>
    <s v="WE ARE 1"/>
    <x v="54"/>
    <n v="4686.9939999999997"/>
    <n v="209.23699999999999"/>
    <n v="200.11699999999999"/>
    <n v="12"/>
    <n v="0.23300999999999999"/>
    <n v="16.095153846153998"/>
    <n v="1.0833330000000001"/>
    <m/>
    <n v="52"/>
    <n v="37"/>
    <n v="11"/>
    <n v="4"/>
    <n v="6"/>
    <m/>
    <n v="7"/>
    <n v="5"/>
    <n v="0.33333333333333298"/>
  </r>
  <r>
    <x v="10"/>
    <s v="SOUTH"/>
    <s v="WHITE HORSE"/>
    <x v="24"/>
    <n v="2358.6619999999898"/>
    <n v="303.31099999999998"/>
    <n v="285.798"/>
    <n v="19"/>
    <n v="0.34234199999999998"/>
    <n v="14.443380952381"/>
    <n v="1.1052630000000001"/>
    <m/>
    <n v="57"/>
    <n v="43"/>
    <n v="12"/>
    <n v="2"/>
    <n v="5"/>
    <m/>
    <n v="8"/>
    <n v="7"/>
    <n v="0.5"/>
  </r>
  <r>
    <x v="10"/>
    <s v="NORTH"/>
    <s v="BÌNH MINH"/>
    <x v="25"/>
    <n v="4823.3780000000097"/>
    <n v="423.04899999999998"/>
    <n v="399.55"/>
    <n v="34"/>
    <n v="0.24727299999999999"/>
    <n v="11.751361111111001"/>
    <n v="1.058824"/>
    <m/>
    <n v="140"/>
    <n v="110"/>
    <n v="23"/>
    <n v="7"/>
    <n v="0"/>
    <n v="1"/>
    <n v="4"/>
    <n v="4"/>
    <n v="0.133333333333333"/>
  </r>
  <r>
    <x v="10"/>
    <s v="NORTH"/>
    <s v="BLUE OCEAN"/>
    <x v="26"/>
    <n v="1941.2329999999999"/>
    <n v="271.14499999999998"/>
    <n v="260.86399999999998"/>
    <n v="21"/>
    <n v="0.235955"/>
    <n v="10.845800000000001"/>
    <n v="1.1904760000000001"/>
    <m/>
    <n v="92"/>
    <n v="76"/>
    <n v="16"/>
    <n v="0"/>
    <n v="13"/>
    <n v="1"/>
    <n v="18"/>
    <n v="12"/>
    <n v="0.75"/>
  </r>
  <r>
    <x v="10"/>
    <s v="NORTH"/>
    <s v="BLUE WAVES"/>
    <x v="27"/>
    <n v="748.15499999999997"/>
    <n v="117.72"/>
    <n v="106.46899999999999"/>
    <n v="6"/>
    <n v="0.22641500000000001"/>
    <n v="11.772"/>
    <n v="1.6666669999999999"/>
    <m/>
    <n v="29"/>
    <n v="22"/>
    <n v="7"/>
    <n v="0"/>
    <n v="1"/>
    <m/>
    <n v="6"/>
    <n v="4"/>
    <n v="0.57142857142857095"/>
  </r>
  <r>
    <x v="10"/>
    <s v="NORTH"/>
    <s v="BUFFALO"/>
    <x v="62"/>
    <n v="1839.7380000000001"/>
    <n v="243.768"/>
    <n v="237.405"/>
    <n v="8"/>
    <n v="0.119403"/>
    <n v="20.314"/>
    <n v="1.5"/>
    <m/>
    <n v="63"/>
    <n v="46"/>
    <n v="13"/>
    <n v="4"/>
    <n v="12"/>
    <m/>
    <n v="4"/>
    <n v="4"/>
    <n v="0.23529411764705899"/>
  </r>
  <r>
    <x v="10"/>
    <s v="NORTH"/>
    <s v="DIAMOND"/>
    <x v="28"/>
    <n v="7665.33900000002"/>
    <n v="779.322"/>
    <n v="745.45299999999997"/>
    <n v="43"/>
    <n v="0.27741900000000003"/>
    <n v="14.169490909091"/>
    <n v="1.2790699999999999"/>
    <m/>
    <n v="136"/>
    <n v="99"/>
    <n v="35"/>
    <n v="2"/>
    <n v="63"/>
    <n v="3"/>
    <n v="22"/>
    <n v="10"/>
    <n v="0.27027027027027001"/>
  </r>
  <r>
    <x v="10"/>
    <s v="NORTH"/>
    <s v="ĐOÀN KẾT"/>
    <x v="55"/>
    <n v="5177.5339999999997"/>
    <n v="242.58600000000001"/>
    <n v="288.11599999999999"/>
    <n v="16"/>
    <n v="0.18390799999999999"/>
    <n v="16.1724"/>
    <n v="0.9375"/>
    <m/>
    <n v="86"/>
    <n v="67"/>
    <n v="17"/>
    <n v="2"/>
    <n v="11"/>
    <m/>
    <n v="9"/>
    <n v="7"/>
    <n v="0.36842105263157898"/>
  </r>
  <r>
    <x v="10"/>
    <s v="NORTH"/>
    <s v="EAGLES"/>
    <x v="56"/>
    <n v="1648.047"/>
    <n v="108.471"/>
    <n v="112.89100000000001"/>
    <n v="8"/>
    <n v="0.158416"/>
    <n v="13.558875"/>
    <n v="1"/>
    <m/>
    <n v="49"/>
    <n v="37"/>
    <n v="11"/>
    <n v="1"/>
    <n v="7"/>
    <n v="1"/>
    <n v="3"/>
    <n v="3"/>
    <n v="0.25"/>
  </r>
  <r>
    <x v="10"/>
    <s v="NORTH"/>
    <s v="GREEN DRAGON"/>
    <x v="32"/>
    <n v="872.73900000000003"/>
    <n v="222.364"/>
    <n v="218.631"/>
    <n v="17"/>
    <n v="0.25757600000000003"/>
    <n v="11.1182"/>
    <n v="1.176471"/>
    <m/>
    <n v="76"/>
    <n v="58"/>
    <n v="18"/>
    <n v="0"/>
    <n v="0"/>
    <n v="3"/>
    <n v="17"/>
    <n v="9"/>
    <n v="0.5"/>
  </r>
  <r>
    <x v="10"/>
    <s v="NORTH"/>
    <s v="HẢI ĐĂNG"/>
    <x v="33"/>
    <n v="1875.7670000000001"/>
    <n v="176.67400000000001"/>
    <n v="176.67400000000001"/>
    <n v="16"/>
    <n v="0.30476199999999998"/>
    <n v="8.8337000000000003"/>
    <n v="1.25"/>
    <m/>
    <n v="54"/>
    <n v="41"/>
    <n v="9"/>
    <n v="4"/>
    <n v="4"/>
    <n v="2"/>
    <n v="5"/>
    <n v="3"/>
    <n v="0.230769230769231"/>
  </r>
  <r>
    <x v="10"/>
    <s v="NORTH"/>
    <s v="LION"/>
    <x v="63"/>
    <n v="2944.62"/>
    <n v="480.03199999999998"/>
    <n v="459.666"/>
    <n v="24"/>
    <n v="0.375"/>
    <n v="15.000999999999999"/>
    <n v="1.3333330000000001"/>
    <m/>
    <n v="69"/>
    <n v="55"/>
    <n v="10"/>
    <n v="4"/>
    <n v="2"/>
    <m/>
    <n v="12"/>
    <n v="8"/>
    <n v="0.57142857142857095"/>
  </r>
  <r>
    <x v="10"/>
    <s v="NORTH"/>
    <s v="ONG VÀNG"/>
    <x v="64"/>
    <n v="2974.2660000000001"/>
    <n v="226.137"/>
    <n v="226.137"/>
    <n v="19"/>
    <n v="0.18181800000000001"/>
    <n v="10.768428571429"/>
    <n v="1.1052630000000001"/>
    <m/>
    <n v="112"/>
    <n v="95"/>
    <n v="16"/>
    <n v="1"/>
    <n v="3"/>
    <m/>
    <n v="18"/>
    <n v="7"/>
    <n v="0.41176470588235298"/>
  </r>
  <r>
    <x v="10"/>
    <s v="NORTH"/>
    <s v="SÔNG MÃ"/>
    <x v="37"/>
    <n v="436.97"/>
    <n v="159.32"/>
    <n v="159.32"/>
    <n v="14"/>
    <n v="0.30769200000000002"/>
    <n v="13.276666666666999"/>
    <n v="0.85714299999999999"/>
    <m/>
    <n v="53"/>
    <n v="36"/>
    <n v="16"/>
    <n v="1"/>
    <n v="0"/>
    <n v="5"/>
    <n v="9"/>
    <n v="6"/>
    <n v="0.35294117647058798"/>
  </r>
  <r>
    <x v="10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10"/>
    <s v="NORTH"/>
    <s v="SUNFLOWER"/>
    <x v="38"/>
    <n v="1830.384"/>
    <n v="256.55399999999997"/>
    <n v="254.125"/>
    <n v="17"/>
    <n v="0.34"/>
    <n v="12.8277"/>
    <n v="1.176471"/>
    <m/>
    <n v="53"/>
    <n v="38"/>
    <n v="14"/>
    <n v="1"/>
    <n v="4"/>
    <n v="3"/>
    <n v="7"/>
    <n v="4"/>
    <n v="0.266666666666667"/>
  </r>
  <r>
    <x v="10"/>
    <s v="NORTH"/>
    <s v="THE CAPITAL"/>
    <x v="39"/>
    <n v="1795.325"/>
    <n v="586.03599999999994"/>
    <n v="556.24400000000003"/>
    <n v="19"/>
    <n v="0.29921300000000001"/>
    <n v="24.418166666666998"/>
    <n v="1.263158"/>
    <m/>
    <n v="72"/>
    <n v="50"/>
    <n v="21"/>
    <n v="1"/>
    <n v="1"/>
    <n v="7"/>
    <n v="11"/>
    <n v="7"/>
    <n v="0.31818181818181801"/>
  </r>
  <r>
    <x v="10"/>
    <s v="NORTH"/>
    <s v="THE POWER"/>
    <x v="57"/>
    <n v="5230.9120000000003"/>
    <n v="540.82899999999995"/>
    <n v="525.03700000000003"/>
    <n v="26"/>
    <n v="0.29545500000000002"/>
    <n v="21.63316"/>
    <n v="0.961538"/>
    <m/>
    <n v="92"/>
    <n v="62"/>
    <n v="29"/>
    <n v="1"/>
    <n v="8"/>
    <n v="3"/>
    <n v="13"/>
    <n v="8"/>
    <n v="0.266666666666667"/>
  </r>
  <r>
    <x v="10"/>
    <s v="NORTH"/>
    <s v="THE SKY"/>
    <x v="43"/>
    <n v="2029.6389999999999"/>
    <n v="598.24599999999998"/>
    <n v="598.24599999999998"/>
    <n v="32"/>
    <n v="0.344086"/>
    <n v="11.287660377358"/>
    <n v="1.65625"/>
    <m/>
    <n v="107"/>
    <n v="80"/>
    <n v="27"/>
    <n v="0"/>
    <n v="5"/>
    <n v="6"/>
    <n v="27"/>
    <n v="14"/>
    <n v="0.51851851851851805"/>
  </r>
  <r>
    <x v="10"/>
    <s v="NORTH"/>
    <s v="THE STARS"/>
    <x v="66"/>
    <n v="12414.406000000001"/>
    <n v="636.85"/>
    <n v="636.85"/>
    <n v="53"/>
    <n v="0.36551699999999998"/>
    <n v="13.844565217391001"/>
    <n v="0.86792499999999995"/>
    <m/>
    <n v="137"/>
    <n v="106"/>
    <n v="27"/>
    <n v="4"/>
    <n v="34"/>
    <n v="4"/>
    <n v="14"/>
    <n v="10"/>
    <n v="0.32258064516128998"/>
  </r>
  <r>
    <x v="10"/>
    <s v="NORTH"/>
    <s v="THIÊN SƠN"/>
    <x v="47"/>
    <n v="558.55100000000004"/>
    <n v="190.42"/>
    <n v="116.271"/>
    <n v="9"/>
    <n v="0.20224700000000001"/>
    <n v="21.157777777778001"/>
    <n v="1"/>
    <m/>
    <n v="48"/>
    <n v="36"/>
    <n v="12"/>
    <n v="0"/>
    <n v="2"/>
    <m/>
    <n v="9"/>
    <n v="5"/>
    <n v="0.41666666666666702"/>
  </r>
  <r>
    <x v="10"/>
    <s v="NORTH"/>
    <s v="VICTORY"/>
    <x v="48"/>
    <n v="2433.3910000000001"/>
    <n v="502.49799999999999"/>
    <n v="490.83499999999998"/>
    <n v="29"/>
    <n v="0.29145700000000002"/>
    <n v="12.256048780487999"/>
    <n v="1.4137930000000001"/>
    <m/>
    <n v="104"/>
    <n v="85"/>
    <n v="15"/>
    <n v="4"/>
    <n v="8"/>
    <m/>
    <n v="17"/>
    <n v="6"/>
    <n v="0.31578947368421101"/>
  </r>
  <r>
    <x v="11"/>
    <s v="SOUTH"/>
    <s v="BELIEVE IN FUTURE"/>
    <x v="0"/>
    <n v="510.827"/>
    <n v="157.952"/>
    <n v="157.952"/>
    <n v="7"/>
    <n v="0.29787200000000003"/>
    <n v="22.564571430000001"/>
    <n v="1"/>
    <m/>
    <n v="26"/>
    <n v="17"/>
    <n v="8"/>
    <n v="1"/>
    <n v="0"/>
    <n v="1"/>
    <n v="4"/>
    <n v="4"/>
    <n v="0.44444444444444398"/>
  </r>
  <r>
    <x v="11"/>
    <s v="SOUTH"/>
    <s v="BIG HERO"/>
    <x v="1"/>
    <n v="4131.1869999999999"/>
    <n v="1071.037"/>
    <n v="934.13400000000001"/>
    <n v="23"/>
    <n v="0.39655200000000002"/>
    <n v="28.94694595"/>
    <n v="1.6086959999999999"/>
    <m/>
    <n v="61"/>
    <n v="46"/>
    <n v="13"/>
    <n v="2"/>
    <n v="2"/>
    <n v="1"/>
    <n v="5"/>
    <n v="5"/>
    <n v="0.33333333333333298"/>
  </r>
  <r>
    <x v="11"/>
    <s v="SOUTH"/>
    <s v="BORN TO WIN"/>
    <x v="2"/>
    <n v="3529.346"/>
    <n v="1090.086"/>
    <n v="1084.046"/>
    <n v="11"/>
    <n v="0.35483900000000002"/>
    <n v="33.032909089999997"/>
    <n v="3"/>
    <m/>
    <n v="30"/>
    <n v="21"/>
    <n v="8"/>
    <n v="1"/>
    <n v="5"/>
    <m/>
    <n v="3"/>
    <n v="2"/>
    <n v="0.22222222222222199"/>
  </r>
  <r>
    <x v="11"/>
    <s v="SOUTH"/>
    <s v="CUPID"/>
    <x v="3"/>
    <n v="2886.4989999999998"/>
    <n v="711.71199999999999"/>
    <n v="796.29300000000001"/>
    <n v="20"/>
    <n v="0.36363600000000001"/>
    <n v="20.33462857"/>
    <n v="1.75"/>
    <m/>
    <n v="57"/>
    <n v="42"/>
    <n v="13"/>
    <n v="2"/>
    <n v="6"/>
    <n v="2"/>
    <n v="8"/>
    <n v="5"/>
    <n v="0.33333333333333298"/>
  </r>
  <r>
    <x v="11"/>
    <s v="SOUTH"/>
    <s v="DRAGON"/>
    <x v="58"/>
    <n v="905.59299999999996"/>
    <n v="162.52600000000001"/>
    <n v="118.04600000000001"/>
    <n v="8"/>
    <n v="0.128"/>
    <n v="16.252600000000001"/>
    <n v="1.25"/>
    <m/>
    <n v="65"/>
    <n v="43"/>
    <n v="17"/>
    <n v="5"/>
    <n v="1"/>
    <n v="1"/>
    <n v="5"/>
    <n v="3"/>
    <n v="0.13636363636363599"/>
  </r>
  <r>
    <x v="11"/>
    <s v="SOUTH"/>
    <s v="LIB"/>
    <x v="7"/>
    <n v="2065.3530000000001"/>
    <n v="574.678"/>
    <n v="485.49299999999999"/>
    <n v="24"/>
    <n v="0.36363600000000001"/>
    <n v="15.96327778"/>
    <n v="1.5"/>
    <m/>
    <n v="66"/>
    <n v="47"/>
    <n v="19"/>
    <n v="0"/>
    <n v="16"/>
    <n v="1"/>
    <n v="14"/>
    <n v="9"/>
    <n v="0.47368421052631599"/>
  </r>
  <r>
    <x v="11"/>
    <s v="SOUTH"/>
    <s v="LUCKY CAT"/>
    <x v="8"/>
    <n v="3466.0479999999998"/>
    <n v="444.33600000000001"/>
    <n v="435.64299999999997"/>
    <n v="18"/>
    <n v="0.38297900000000001"/>
    <n v="17.08984615"/>
    <n v="1.4444440000000001"/>
    <m/>
    <n v="50"/>
    <n v="34"/>
    <n v="16"/>
    <n v="0"/>
    <n v="1"/>
    <m/>
    <n v="6"/>
    <n v="4"/>
    <n v="0.25"/>
  </r>
  <r>
    <x v="11"/>
    <s v="SOUTH"/>
    <s v="LUCKY STAR"/>
    <x v="50"/>
    <n v="4811.7209999999995"/>
    <n v="1240.1179999999999"/>
    <n v="1235.3699999999999"/>
    <n v="40"/>
    <n v="0.36199100000000001"/>
    <n v="18.789666669999999"/>
    <n v="1.65"/>
    <m/>
    <n v="107"/>
    <n v="78"/>
    <n v="26"/>
    <n v="3"/>
    <n v="26"/>
    <n v="1"/>
    <n v="14"/>
    <n v="10"/>
    <n v="0.34482758620689702"/>
  </r>
  <r>
    <x v="11"/>
    <s v="SOUTH"/>
    <s v="MARS"/>
    <x v="10"/>
    <n v="1759.183"/>
    <n v="387.63900000000001"/>
    <n v="407.8"/>
    <n v="28"/>
    <n v="0.44444400000000001"/>
    <n v="11.40114706"/>
    <n v="1.214286"/>
    <m/>
    <n v="57"/>
    <n v="40"/>
    <n v="15"/>
    <n v="2"/>
    <n v="18"/>
    <m/>
    <n v="5"/>
    <n v="4"/>
    <n v="0.23529411764705899"/>
  </r>
  <r>
    <x v="11"/>
    <s v="SOUTH"/>
    <s v="MDRT BH"/>
    <x v="11"/>
    <n v="5449.5640000000003"/>
    <n v="888.14300000000003"/>
    <n v="980.66300000000001"/>
    <n v="36"/>
    <n v="0.19406999999999999"/>
    <n v="21.146261899999999"/>
    <n v="1.1666669999999999"/>
    <m/>
    <n v="191"/>
    <n v="149"/>
    <n v="38"/>
    <n v="4"/>
    <n v="15"/>
    <n v="3"/>
    <n v="23"/>
    <n v="13"/>
    <n v="0.30952380952380998"/>
  </r>
  <r>
    <x v="11"/>
    <s v="SOUTH"/>
    <s v="MDRT HCM"/>
    <x v="12"/>
    <n v="6977.0110000000104"/>
    <n v="1512.5440000000001"/>
    <n v="1497.0530000000001"/>
    <n v="26"/>
    <n v="0.37410100000000002"/>
    <n v="32.181787229999998"/>
    <n v="1.8076920000000001"/>
    <m/>
    <n v="74"/>
    <n v="60"/>
    <n v="12"/>
    <n v="2"/>
    <n v="3"/>
    <m/>
    <n v="8"/>
    <n v="5"/>
    <n v="0.35714285714285698"/>
  </r>
  <r>
    <x v="11"/>
    <s v="SOUTH"/>
    <s v="MDRT HCM2"/>
    <x v="51"/>
    <n v="2637.2040000000002"/>
    <n v="400.75700000000001"/>
    <n v="318.19299999999998"/>
    <n v="17"/>
    <n v="0.42499999999999999"/>
    <n v="18.216227270000001"/>
    <n v="1.2941180000000001"/>
    <m/>
    <n v="44"/>
    <n v="31"/>
    <n v="11"/>
    <n v="2"/>
    <n v="0"/>
    <n v="2"/>
    <n v="6"/>
    <n v="3"/>
    <n v="0.230769230769231"/>
  </r>
  <r>
    <x v="11"/>
    <s v="SOUTH"/>
    <s v="MDRT VT"/>
    <x v="14"/>
    <n v="4218.5219999999999"/>
    <n v="837.16300000000001"/>
    <n v="830.58799999999997"/>
    <n v="18"/>
    <n v="0.21052599999999999"/>
    <n v="22.030605260000002"/>
    <n v="2.1111110000000002"/>
    <m/>
    <n v="88"/>
    <n v="66"/>
    <n v="18"/>
    <n v="4"/>
    <n v="4"/>
    <m/>
    <n v="9"/>
    <n v="6"/>
    <n v="0.27272727272727298"/>
  </r>
  <r>
    <x v="11"/>
    <s v="SOUTH"/>
    <s v="MEGA"/>
    <x v="15"/>
    <n v="4516.0609999999997"/>
    <n v="873.44299999999998"/>
    <n v="812.27099999999996"/>
    <n v="37"/>
    <n v="0.39784900000000001"/>
    <n v="16.480056600000001"/>
    <n v="1.4324319999999999"/>
    <m/>
    <n v="92"/>
    <n v="64"/>
    <n v="25"/>
    <n v="3"/>
    <n v="11"/>
    <m/>
    <n v="9"/>
    <n v="7"/>
    <n v="0.25"/>
  </r>
  <r>
    <x v="11"/>
    <s v="SOUTH"/>
    <s v="MEKONG 1"/>
    <x v="59"/>
    <n v="1414.414"/>
    <n v="220.16399999999999"/>
    <n v="207.91"/>
    <n v="16"/>
    <n v="0.40506300000000001"/>
    <n v="11.587578949999999"/>
    <n v="1.1875"/>
    <m/>
    <n v="43"/>
    <n v="29"/>
    <n v="14"/>
    <n v="0"/>
    <n v="2"/>
    <n v="2"/>
    <n v="7"/>
    <n v="4"/>
    <n v="0.28571428571428598"/>
  </r>
  <r>
    <x v="11"/>
    <s v="SOUTH"/>
    <s v="MEKONG 2"/>
    <x v="17"/>
    <n v="2722.306"/>
    <n v="677.529"/>
    <n v="650.87400000000002"/>
    <n v="28"/>
    <n v="0.33734900000000001"/>
    <n v="18.311594589999999"/>
    <n v="1.321429"/>
    <m/>
    <n v="89"/>
    <n v="61"/>
    <n v="28"/>
    <n v="0"/>
    <n v="7"/>
    <n v="2"/>
    <n v="17"/>
    <n v="10"/>
    <n v="0.35714285714285698"/>
  </r>
  <r>
    <x v="11"/>
    <s v="SOUTH"/>
    <s v="NEW IDEA"/>
    <x v="60"/>
    <n v="1835.617"/>
    <n v="373.05099999999999"/>
    <n v="379.16500000000002"/>
    <n v="12"/>
    <n v="0.24"/>
    <n v="14.922040000000001"/>
    <n v="2.0833330000000001"/>
    <m/>
    <n v="47"/>
    <n v="26"/>
    <n v="14"/>
    <n v="7"/>
    <n v="8"/>
    <m/>
    <n v="2"/>
    <n v="2"/>
    <n v="9.5238095238095205E-2"/>
  </r>
  <r>
    <x v="11"/>
    <s v="SOUTH"/>
    <s v="NEW VISION"/>
    <x v="68"/>
    <n v="206.63499999999999"/>
    <n v="176.53100000000001"/>
    <n v="181.47399999999999"/>
    <n v="11"/>
    <n v="0.91666700000000001"/>
    <n v="11.0331875"/>
    <n v="1.454545"/>
    <m/>
    <n v="17"/>
    <n v="12"/>
    <n v="5"/>
    <n v="0"/>
    <n v="0"/>
    <n v="3"/>
    <n v="7"/>
    <n v="3"/>
    <n v="0.6"/>
  </r>
  <r>
    <x v="11"/>
    <s v="SOUTH"/>
    <s v="PHOENIX"/>
    <x v="19"/>
    <n v="2707.5610000000001"/>
    <n v="270.755"/>
    <n v="261.35700000000003"/>
    <n v="14"/>
    <n v="0.27722799999999997"/>
    <n v="14.250263159999999"/>
    <n v="1.357143"/>
    <m/>
    <n v="50"/>
    <n v="35"/>
    <n v="14"/>
    <n v="1"/>
    <n v="5"/>
    <m/>
    <n v="4"/>
    <n v="3"/>
    <n v="0.2"/>
  </r>
  <r>
    <x v="11"/>
    <s v="SOUTH"/>
    <s v="RED DRAGON"/>
    <x v="20"/>
    <n v="6328.2670000000198"/>
    <n v="781.89400000000001"/>
    <n v="754.202"/>
    <n v="26"/>
    <n v="0.26738000000000001"/>
    <n v="19.547350000000002"/>
    <n v="1.538462"/>
    <m/>
    <n v="91"/>
    <n v="67"/>
    <n v="16"/>
    <n v="8"/>
    <n v="18"/>
    <n v="1"/>
    <n v="10"/>
    <n v="9"/>
    <n v="0.375"/>
  </r>
  <r>
    <x v="11"/>
    <s v="SOUTH"/>
    <s v="THÁI DƯƠNG"/>
    <x v="21"/>
    <n v="3968.86599999999"/>
    <n v="429.435"/>
    <n v="431.28199999999998"/>
    <n v="16"/>
    <n v="0.225352"/>
    <n v="17.177399999999999"/>
    <n v="1.5625"/>
    <m/>
    <n v="69"/>
    <n v="43"/>
    <n v="22"/>
    <n v="4"/>
    <n v="14"/>
    <n v="3"/>
    <n v="7"/>
    <n v="6"/>
    <n v="0.230769230769231"/>
  </r>
  <r>
    <x v="11"/>
    <s v="SOUTH"/>
    <s v="THE SUN"/>
    <x v="52"/>
    <n v="839.04299999999898"/>
    <n v="399.80399999999997"/>
    <n v="393.73099999999999"/>
    <n v="13"/>
    <n v="0.35135100000000002"/>
    <n v="18.172909090000001"/>
    <n v="1.6923079999999999"/>
    <m/>
    <n v="40"/>
    <n v="25"/>
    <n v="12"/>
    <n v="3"/>
    <n v="5"/>
    <n v="2"/>
    <n v="9"/>
    <n v="6"/>
    <n v="0.4"/>
  </r>
  <r>
    <x v="11"/>
    <s v="SOUTH"/>
    <s v="THIÊN LONG"/>
    <x v="67"/>
    <n v="123.105"/>
    <n v="163.53"/>
    <n v="107.97199999999999"/>
    <n v="5"/>
    <n v="0.47619"/>
    <n v="27.254999999999999"/>
    <n v="1.2"/>
    <m/>
    <n v="15"/>
    <n v="12"/>
    <n v="3"/>
    <n v="0"/>
    <n v="0"/>
    <m/>
    <n v="9"/>
    <n v="3"/>
    <n v="1"/>
  </r>
  <r>
    <x v="11"/>
    <s v="SOUTH"/>
    <s v="VENUS"/>
    <x v="61"/>
    <n v="2148.2489999999998"/>
    <n v="328.56200000000001"/>
    <n v="318.971"/>
    <n v="22"/>
    <n v="0.28571400000000002"/>
    <n v="14.285304350000001"/>
    <n v="1.045455"/>
    <m/>
    <n v="76"/>
    <n v="56"/>
    <n v="15"/>
    <n v="5"/>
    <n v="12"/>
    <m/>
    <n v="10"/>
    <n v="9"/>
    <n v="0.45"/>
  </r>
  <r>
    <x v="11"/>
    <s v="SOUTH"/>
    <s v="WE ARE 1"/>
    <x v="54"/>
    <n v="4486.8770000000004"/>
    <n v="2149.9180000000001"/>
    <n v="2134.125"/>
    <n v="23"/>
    <n v="0.41071400000000002"/>
    <n v="51.18852381"/>
    <n v="1.826087"/>
    <m/>
    <n v="51"/>
    <n v="35"/>
    <n v="12"/>
    <n v="4"/>
    <n v="12"/>
    <m/>
    <n v="2"/>
    <n v="2"/>
    <n v="0.125"/>
  </r>
  <r>
    <x v="11"/>
    <s v="SOUTH"/>
    <s v="WHITE HORSE"/>
    <x v="24"/>
    <n v="2072.864"/>
    <n v="279.23899999999998"/>
    <n v="265.24900000000002"/>
    <n v="18"/>
    <n v="0.30769200000000002"/>
    <n v="12.692681820000001"/>
    <n v="1.2222219999999999"/>
    <m/>
    <n v="54"/>
    <n v="40"/>
    <n v="12"/>
    <n v="2"/>
    <n v="12"/>
    <m/>
    <n v="3"/>
    <n v="3"/>
    <n v="0.214285714285714"/>
  </r>
  <r>
    <x v="11"/>
    <s v="NORTH"/>
    <s v="BÌNH MINH"/>
    <x v="25"/>
    <n v="4423.8280000000104"/>
    <n v="1256.518"/>
    <n v="1244.0440000000001"/>
    <n v="66"/>
    <n v="0.54320999999999997"/>
    <n v="11.9668381"/>
    <n v="1.5909089999999999"/>
    <m/>
    <n v="135"/>
    <n v="102"/>
    <n v="25"/>
    <n v="8"/>
    <n v="12"/>
    <n v="4"/>
    <n v="35"/>
    <n v="18"/>
    <n v="0.54545454545454497"/>
  </r>
  <r>
    <x v="11"/>
    <s v="NORTH"/>
    <s v="BLUE OCEAN"/>
    <x v="26"/>
    <n v="1680.3689999999999"/>
    <n v="581.72799999999995"/>
    <n v="592.87099999999998"/>
    <n v="30"/>
    <n v="0.34883700000000001"/>
    <n v="11.63456"/>
    <n v="1.6666669999999999"/>
    <m/>
    <n v="86"/>
    <n v="70"/>
    <n v="16"/>
    <n v="0"/>
    <n v="6"/>
    <m/>
    <n v="6"/>
    <n v="4"/>
    <n v="0.25"/>
  </r>
  <r>
    <x v="11"/>
    <s v="NORTH"/>
    <s v="BLUE WAVES"/>
    <x v="27"/>
    <n v="641.68600000000004"/>
    <n v="239.29300000000001"/>
    <n v="239.29300000000001"/>
    <n v="11"/>
    <n v="0.45833299999999999"/>
    <n v="11.964650000000001"/>
    <n v="1.818182"/>
    <m/>
    <n v="24"/>
    <n v="16"/>
    <n v="8"/>
    <n v="0"/>
    <n v="2"/>
    <m/>
    <n v="2"/>
    <n v="1"/>
    <n v="0.125"/>
  </r>
  <r>
    <x v="11"/>
    <s v="NORTH"/>
    <s v="BUFFALO"/>
    <x v="62"/>
    <n v="1602.3330000000001"/>
    <n v="211.084"/>
    <n v="113.529"/>
    <n v="6"/>
    <n v="8.5106000000000001E-2"/>
    <n v="30.154857140000001"/>
    <n v="1.1666669999999999"/>
    <m/>
    <n v="71"/>
    <n v="48"/>
    <n v="19"/>
    <n v="4"/>
    <n v="11"/>
    <n v="4"/>
    <n v="8"/>
    <n v="8"/>
    <n v="0.34782608695652201"/>
  </r>
  <r>
    <x v="11"/>
    <s v="NORTH"/>
    <s v="DIAMOND"/>
    <x v="28"/>
    <n v="6919.8860000000204"/>
    <n v="831.72699999999998"/>
    <n v="730.60299999999995"/>
    <n v="32"/>
    <n v="0.16580300000000001"/>
    <n v="23.763628570000002"/>
    <n v="1.09375"/>
    <m/>
    <n v="174"/>
    <n v="121"/>
    <n v="51"/>
    <n v="2"/>
    <n v="53"/>
    <n v="5"/>
    <n v="10"/>
    <n v="9"/>
    <n v="0.169811320754717"/>
  </r>
  <r>
    <x v="11"/>
    <s v="NORTH"/>
    <s v="ĐOÀN KẾT"/>
    <x v="55"/>
    <n v="4889.4179999999997"/>
    <n v="1501.9349999999999"/>
    <n v="1444.856"/>
    <n v="38"/>
    <n v="0.40860200000000002"/>
    <n v="21.76717391"/>
    <n v="1.8157890000000001"/>
    <m/>
    <n v="88"/>
    <n v="65"/>
    <n v="18"/>
    <n v="5"/>
    <n v="22"/>
    <n v="1"/>
    <n v="11"/>
    <n v="7"/>
    <n v="0.30434782608695699"/>
  </r>
  <r>
    <x v="11"/>
    <s v="NORTH"/>
    <s v="EAGLES"/>
    <x v="56"/>
    <n v="1535.1559999999999"/>
    <n v="337.05200000000002"/>
    <n v="339.416"/>
    <n v="21"/>
    <n v="0.47191"/>
    <n v="13.48208"/>
    <n v="1.1904760000000001"/>
    <m/>
    <n v="40"/>
    <n v="28"/>
    <n v="10"/>
    <n v="2"/>
    <n v="15"/>
    <m/>
    <n v="6"/>
    <n v="4"/>
    <n v="0.33333333333333298"/>
  </r>
  <r>
    <x v="11"/>
    <s v="NORTH"/>
    <s v="GREEN DRAGON"/>
    <x v="32"/>
    <n v="654.10799999999995"/>
    <n v="190.75899999999999"/>
    <n v="190.75899999999999"/>
    <n v="14"/>
    <n v="0.28000000000000003"/>
    <n v="11.22111765"/>
    <n v="1.214286"/>
    <m/>
    <n v="56"/>
    <n v="41"/>
    <n v="15"/>
    <n v="0"/>
    <n v="10"/>
    <n v="4"/>
    <n v="18"/>
    <n v="8"/>
    <n v="0.53333333333333299"/>
  </r>
  <r>
    <x v="11"/>
    <s v="NORTH"/>
    <s v="HẢI ĐĂNG"/>
    <x v="33"/>
    <n v="1699.0930000000001"/>
    <n v="283.28100000000001"/>
    <n v="276.67899999999997"/>
    <n v="22"/>
    <n v="0.38260899999999998"/>
    <n v="10.89542308"/>
    <n v="1.181818"/>
    <m/>
    <n v="57"/>
    <n v="44"/>
    <n v="9"/>
    <n v="4"/>
    <n v="8"/>
    <m/>
    <n v="7"/>
    <n v="5"/>
    <n v="0.38461538461538503"/>
  </r>
  <r>
    <x v="11"/>
    <s v="NORTH"/>
    <s v="LION"/>
    <x v="63"/>
    <n v="2484.9540000000002"/>
    <n v="604.11400000000003"/>
    <n v="604.11400000000003"/>
    <n v="22"/>
    <n v="0.40366999999999997"/>
    <n v="16.780944439999999"/>
    <n v="1.6363639999999999"/>
    <m/>
    <n v="59"/>
    <n v="44"/>
    <n v="11"/>
    <n v="4"/>
    <n v="9"/>
    <n v="3"/>
    <n v="15"/>
    <n v="8"/>
    <n v="0.53333333333333299"/>
  </r>
  <r>
    <x v="11"/>
    <s v="NORTH"/>
    <s v="ONG VÀNG"/>
    <x v="64"/>
    <n v="2748.1289999999999"/>
    <n v="283.77699999999999"/>
    <n v="286.88200000000001"/>
    <n v="22"/>
    <n v="0.20853099999999999"/>
    <n v="10.51025926"/>
    <n v="1.2272730000000001"/>
    <m/>
    <n v="97"/>
    <n v="79"/>
    <n v="17"/>
    <n v="1"/>
    <n v="30"/>
    <m/>
    <n v="13"/>
    <n v="7"/>
    <n v="0.38888888888888901"/>
  </r>
  <r>
    <x v="11"/>
    <s v="NORTH"/>
    <s v="RUBY"/>
    <x v="69"/>
    <n v="1355.6610000000001"/>
    <n v="21.527999999999999"/>
    <n v="21.763000000000002"/>
    <n v="2"/>
    <n v="0.125"/>
    <n v="10.763999999999999"/>
    <n v="1"/>
    <m/>
    <n v="12"/>
    <n v="9"/>
    <n v="3"/>
    <n v="0"/>
    <n v="8"/>
    <m/>
    <m/>
    <m/>
    <m/>
  </r>
  <r>
    <x v="11"/>
    <s v="NORTH"/>
    <s v="SÔNG MÃ"/>
    <x v="37"/>
    <n v="277.64999999999998"/>
    <n v="203.78200000000001"/>
    <n v="203.78200000000001"/>
    <n v="10"/>
    <n v="0.41666700000000001"/>
    <n v="11.98717647"/>
    <n v="1.7"/>
    <m/>
    <n v="32"/>
    <n v="23"/>
    <n v="9"/>
    <n v="0"/>
    <n v="0"/>
    <n v="1"/>
    <n v="15"/>
    <n v="6"/>
    <n v="0.66666666666666696"/>
  </r>
  <r>
    <x v="11"/>
    <s v="NORTH"/>
    <s v="SÔNG THU"/>
    <x v="69"/>
    <n v="570.25199999999995"/>
    <n v="0"/>
    <n v="0"/>
    <n v="0"/>
    <n v="0"/>
    <n v="0"/>
    <n v="0"/>
    <m/>
    <n v="0"/>
    <n v="0"/>
    <n v="0"/>
    <n v="0"/>
    <n v="1"/>
    <m/>
    <m/>
    <m/>
    <m/>
  </r>
  <r>
    <x v="11"/>
    <s v="NORTH"/>
    <s v="SUNFLOWER"/>
    <x v="38"/>
    <n v="1576.259"/>
    <n v="418.49299999999999"/>
    <n v="425.42899999999997"/>
    <n v="22"/>
    <n v="0.46808499999999997"/>
    <n v="13.07790625"/>
    <n v="1.454545"/>
    <m/>
    <n v="47"/>
    <n v="34"/>
    <n v="12"/>
    <n v="1"/>
    <n v="8"/>
    <m/>
    <n v="8"/>
    <n v="6"/>
    <n v="0.46153846153846201"/>
  </r>
  <r>
    <x v="11"/>
    <s v="NORTH"/>
    <s v="THE CAPITAL"/>
    <x v="39"/>
    <n v="1239.0809999999999"/>
    <n v="545.78700000000003"/>
    <n v="558.19899999999996"/>
    <n v="25"/>
    <n v="0.50505100000000003"/>
    <n v="16.052558820000002"/>
    <n v="1.36"/>
    <m/>
    <n v="55"/>
    <n v="40"/>
    <n v="14"/>
    <n v="1"/>
    <n v="3"/>
    <m/>
    <n v="13"/>
    <n v="6"/>
    <n v="0.4"/>
  </r>
  <r>
    <x v="11"/>
    <s v="NORTH"/>
    <s v="THE POWER"/>
    <x v="57"/>
    <n v="4705.875"/>
    <n v="441.98700000000002"/>
    <n v="439.62400000000002"/>
    <n v="26"/>
    <n v="0.30057800000000001"/>
    <n v="16.999500000000001"/>
    <n v="1"/>
    <m/>
    <n v="84"/>
    <n v="53"/>
    <n v="29"/>
    <n v="2"/>
    <n v="22"/>
    <n v="4"/>
    <n v="12"/>
    <n v="8"/>
    <n v="0.25806451612903197"/>
  </r>
  <r>
    <x v="11"/>
    <s v="NORTH"/>
    <s v="THE SKY"/>
    <x v="43"/>
    <n v="1431.393"/>
    <n v="656.47699999999998"/>
    <n v="656.47699999999998"/>
    <n v="33"/>
    <n v="0.46478900000000001"/>
    <n v="11.126728809999999"/>
    <n v="1.787879"/>
    <m/>
    <n v="79"/>
    <n v="56"/>
    <n v="23"/>
    <n v="0"/>
    <n v="4"/>
    <n v="6"/>
    <n v="14"/>
    <n v="8"/>
    <n v="0.34782608695652201"/>
  </r>
  <r>
    <x v="11"/>
    <s v="NORTH"/>
    <s v="THE STARS"/>
    <x v="66"/>
    <n v="11777.556"/>
    <n v="3140.192"/>
    <n v="3118.7869999999998"/>
    <n v="56"/>
    <n v="0.34891"/>
    <n v="37.3832381"/>
    <n v="1.5"/>
    <m/>
    <n v="153"/>
    <n v="123"/>
    <n v="25"/>
    <n v="5"/>
    <n v="40"/>
    <m/>
    <n v="25"/>
    <n v="16"/>
    <n v="0.53333333333333299"/>
  </r>
  <r>
    <x v="11"/>
    <s v="NORTH"/>
    <s v="THIÊN SƠN"/>
    <x v="47"/>
    <n v="442.28"/>
    <n v="368.93099999999998"/>
    <n v="309.286"/>
    <n v="18"/>
    <n v="0.51428600000000002"/>
    <n v="16.04047826"/>
    <n v="1.2777780000000001"/>
    <m/>
    <n v="41"/>
    <n v="29"/>
    <n v="12"/>
    <n v="0"/>
    <n v="1"/>
    <n v="3"/>
    <n v="10"/>
    <n v="6"/>
    <n v="0.5"/>
  </r>
  <r>
    <x v="11"/>
    <s v="NORTH"/>
    <s v="VICTORY"/>
    <x v="48"/>
    <n v="1942.556"/>
    <n v="498.90600000000001"/>
    <n v="498.90600000000001"/>
    <n v="26"/>
    <n v="0.27225100000000002"/>
    <n v="13.858499999999999"/>
    <n v="1.3846149999999999"/>
    <m/>
    <n v="95"/>
    <n v="76"/>
    <n v="15"/>
    <n v="4"/>
    <n v="14"/>
    <n v="1"/>
    <n v="12"/>
    <n v="7"/>
    <n v="0.36842105263157898"/>
  </r>
  <r>
    <x v="12"/>
    <s v="SOUTH"/>
    <s v="BELIEVE IN FUTURE"/>
    <x v="0"/>
    <n v="352.875"/>
    <n v="138.053"/>
    <n v="138.053"/>
    <n v="7"/>
    <n v="0.4375"/>
    <n v="17.256625"/>
    <n v="1.142857"/>
    <m/>
    <n v="21"/>
    <n v="13"/>
    <n v="7"/>
    <n v="1"/>
    <n v="0"/>
    <n v="3"/>
    <n v="7"/>
    <n v="5"/>
    <n v="0.625"/>
  </r>
  <r>
    <x v="12"/>
    <s v="SOUTH"/>
    <s v="BIG HERO"/>
    <x v="1"/>
    <n v="3197.0529999999999"/>
    <n v="574.04200000000003"/>
    <n v="608.83399999999995"/>
    <n v="24"/>
    <n v="0.44036700000000001"/>
    <n v="17.938812500000001"/>
    <n v="1.3333330000000001"/>
    <m/>
    <n v="57"/>
    <n v="43"/>
    <n v="12"/>
    <n v="2"/>
    <n v="4"/>
    <m/>
    <n v="7"/>
    <n v="5"/>
    <n v="0.35714285714285698"/>
  </r>
  <r>
    <x v="12"/>
    <s v="SOUTH"/>
    <s v="BORN TO WIN"/>
    <x v="2"/>
    <n v="2445.3000000000002"/>
    <n v="627.274"/>
    <n v="498.82900000000001"/>
    <n v="12"/>
    <n v="0.44444400000000001"/>
    <n v="27.272782608696001"/>
    <n v="1.9166669999999999"/>
    <m/>
    <n v="32"/>
    <n v="23"/>
    <n v="8"/>
    <n v="1"/>
    <n v="0"/>
    <n v="2"/>
    <n v="9"/>
    <n v="6"/>
    <n v="0.66666666666666696"/>
  </r>
  <r>
    <x v="12"/>
    <s v="SOUTH"/>
    <s v="CUPID"/>
    <x v="3"/>
    <n v="2090.2060000000001"/>
    <n v="858.51099999999997"/>
    <n v="877.88"/>
    <n v="20"/>
    <n v="0.35714299999999999"/>
    <n v="22.013102564103001"/>
    <n v="1.95"/>
    <m/>
    <n v="53"/>
    <n v="37"/>
    <n v="14"/>
    <n v="2"/>
    <n v="10"/>
    <m/>
    <n v="4"/>
    <n v="4"/>
    <n v="0.25"/>
  </r>
  <r>
    <x v="12"/>
    <s v="SOUTH"/>
    <s v="DRAGON"/>
    <x v="58"/>
    <n v="787.54700000000003"/>
    <n v="341.685"/>
    <n v="248.09700000000001"/>
    <n v="36"/>
    <n v="0.67289699999999997"/>
    <n v="10.354090909090999"/>
    <n v="0.91666700000000001"/>
    <m/>
    <n v="60"/>
    <n v="39"/>
    <n v="16"/>
    <n v="5"/>
    <n v="4"/>
    <n v="4"/>
    <n v="13"/>
    <n v="6"/>
    <n v="0.28571428571428598"/>
  </r>
  <r>
    <x v="12"/>
    <s v="SOUTH"/>
    <s v="LIB"/>
    <x v="7"/>
    <n v="1579.86"/>
    <n v="354.14600000000002"/>
    <n v="327.81799999999998"/>
    <n v="17"/>
    <n v="0.25954199999999999"/>
    <n v="16.864095238095"/>
    <n v="1.2352939999999999"/>
    <m/>
    <n v="67"/>
    <n v="49"/>
    <n v="18"/>
    <n v="0"/>
    <n v="6"/>
    <n v="1"/>
    <n v="9"/>
    <n v="7"/>
    <n v="0.38888888888888901"/>
  </r>
  <r>
    <x v="12"/>
    <s v="SOUTH"/>
    <s v="LUCKY CAT"/>
    <x v="8"/>
    <n v="3030.4050000000002"/>
    <n v="1184.115"/>
    <n v="1107.576"/>
    <n v="18"/>
    <n v="0.37113400000000002"/>
    <n v="23.682300000000001"/>
    <n v="2.7777780000000001"/>
    <m/>
    <n v="44"/>
    <n v="27"/>
    <n v="17"/>
    <n v="0"/>
    <n v="14"/>
    <m/>
    <n v="5"/>
    <n v="4"/>
    <n v="0.23529411764705899"/>
  </r>
  <r>
    <x v="12"/>
    <s v="SOUTH"/>
    <s v="LUCKY STAR"/>
    <x v="50"/>
    <n v="3576.3510000000001"/>
    <n v="1193.971"/>
    <n v="1170.3920000000001"/>
    <n v="30"/>
    <n v="0.36363600000000001"/>
    <n v="25.403638297872"/>
    <n v="1.566667"/>
    <m/>
    <n v="86"/>
    <n v="65"/>
    <n v="18"/>
    <n v="3"/>
    <n v="9"/>
    <m/>
    <n v="13"/>
    <n v="8"/>
    <n v="0.38095238095238099"/>
  </r>
  <r>
    <x v="12"/>
    <s v="SOUTH"/>
    <s v="MARS"/>
    <x v="10"/>
    <n v="1351.383"/>
    <n v="264.85199999999998"/>
    <n v="274.745"/>
    <n v="14"/>
    <n v="0.224"/>
    <n v="17.6568"/>
    <n v="1.071429"/>
    <m/>
    <n v="69"/>
    <n v="52"/>
    <n v="15"/>
    <n v="2"/>
    <n v="2"/>
    <m/>
    <n v="15"/>
    <n v="12"/>
    <n v="0.70588235294117696"/>
  </r>
  <r>
    <x v="12"/>
    <s v="SOUTH"/>
    <s v="MDRT BH"/>
    <x v="11"/>
    <n v="4468.9009999999998"/>
    <n v="1529.4090000000001"/>
    <n v="1396.925"/>
    <n v="26"/>
    <n v="0.17508399999999999"/>
    <n v="33.986866666666998"/>
    <n v="1.730769"/>
    <m/>
    <n v="140"/>
    <n v="107"/>
    <n v="31"/>
    <n v="2"/>
    <n v="37"/>
    <n v="2"/>
    <n v="16"/>
    <n v="9"/>
    <n v="0.27272727272727298"/>
  </r>
  <r>
    <x v="12"/>
    <s v="SOUTH"/>
    <s v="MDRT HCM"/>
    <x v="12"/>
    <n v="5479.9579999999996"/>
    <n v="1250.075"/>
    <n v="1300.6969999999999"/>
    <n v="30"/>
    <n v="0.461538"/>
    <n v="27.779444444444"/>
    <n v="1.5"/>
    <m/>
    <n v="69"/>
    <n v="55"/>
    <n v="12"/>
    <n v="2"/>
    <n v="2"/>
    <n v="1"/>
    <n v="7"/>
    <n v="5"/>
    <n v="0.35714285714285698"/>
  </r>
  <r>
    <x v="12"/>
    <s v="SOUTH"/>
    <s v="MDRT HCM2"/>
    <x v="51"/>
    <n v="2319.011"/>
    <n v="541.21299999999997"/>
    <n v="507.05099999999999"/>
    <n v="18"/>
    <n v="0.48648599999999997"/>
    <n v="17.458483870967999"/>
    <n v="1.7222219999999999"/>
    <m/>
    <n v="36"/>
    <n v="25"/>
    <n v="9"/>
    <n v="2"/>
    <n v="6"/>
    <m/>
    <n v="4"/>
    <n v="3"/>
    <n v="0.27272727272727298"/>
  </r>
  <r>
    <x v="12"/>
    <s v="SOUTH"/>
    <s v="MDRT VT"/>
    <x v="14"/>
    <n v="3387.9340000000002"/>
    <n v="1217.9480000000001"/>
    <n v="1096.94"/>
    <n v="34"/>
    <n v="0.41717799999999999"/>
    <n v="17.651420289855"/>
    <n v="2.0294120000000002"/>
    <m/>
    <n v="83"/>
    <n v="57"/>
    <n v="18"/>
    <n v="8"/>
    <n v="2"/>
    <m/>
    <n v="5"/>
    <n v="4"/>
    <n v="0.15384615384615399"/>
  </r>
  <r>
    <x v="12"/>
    <s v="SOUTH"/>
    <s v="MEGA"/>
    <x v="15"/>
    <n v="3703.78999999999"/>
    <n v="752.56700000000001"/>
    <n v="733.024"/>
    <n v="30"/>
    <n v="0.324324"/>
    <n v="16.012063829786999"/>
    <n v="1.566667"/>
    <m/>
    <n v="94"/>
    <n v="65"/>
    <n v="25"/>
    <n v="4"/>
    <n v="9"/>
    <n v="2"/>
    <n v="10"/>
    <n v="8"/>
    <n v="0.27586206896551702"/>
  </r>
  <r>
    <x v="12"/>
    <s v="SOUTH"/>
    <s v="MEKONG 1"/>
    <x v="59"/>
    <n v="1206.5039999999999"/>
    <n v="390.78300000000002"/>
    <n v="360.88200000000001"/>
    <n v="15"/>
    <n v="0.34883700000000001"/>
    <n v="20.567526315788999"/>
    <n v="1.266667"/>
    <m/>
    <n v="36"/>
    <n v="22"/>
    <n v="14"/>
    <n v="0"/>
    <n v="20"/>
    <n v="2"/>
    <n v="4"/>
    <n v="3"/>
    <n v="0.214285714285714"/>
  </r>
  <r>
    <x v="12"/>
    <s v="SOUTH"/>
    <s v="MEKONG 2"/>
    <x v="17"/>
    <n v="2071.4319999999998"/>
    <n v="856.73199999999997"/>
    <n v="833.07399999999996"/>
    <n v="25"/>
    <n v="0.390625"/>
    <n v="26.772874999999999"/>
    <n v="1.28"/>
    <m/>
    <n v="77"/>
    <n v="50"/>
    <n v="26"/>
    <n v="1"/>
    <n v="9"/>
    <n v="12"/>
    <n v="23"/>
    <n v="12"/>
    <n v="0.44444444444444398"/>
  </r>
  <r>
    <x v="12"/>
    <s v="SOUTH"/>
    <s v="NEW IDEA"/>
    <x v="60"/>
    <n v="1456.452"/>
    <n v="305.29199999999997"/>
    <n v="317.20800000000003"/>
    <n v="14"/>
    <n v="0.243478"/>
    <n v="14.537714285713999"/>
    <n v="1.5"/>
    <m/>
    <n v="53"/>
    <n v="32"/>
    <n v="14"/>
    <n v="7"/>
    <n v="14"/>
    <m/>
    <n v="5"/>
    <n v="4"/>
    <n v="0.19047619047618999"/>
  </r>
  <r>
    <x v="12"/>
    <s v="SOUTH"/>
    <s v="NEW VISION"/>
    <x v="68"/>
    <n v="25.161000000000001"/>
    <n v="30.103999999999999"/>
    <n v="25.161000000000001"/>
    <n v="2"/>
    <n v="0.57142899999999996"/>
    <n v="15.052"/>
    <n v="1"/>
    <m/>
    <n v="7"/>
    <n v="5"/>
    <n v="2"/>
    <n v="0"/>
    <n v="0"/>
    <n v="2"/>
    <n v="5"/>
    <n v="2"/>
    <n v="1"/>
  </r>
  <r>
    <x v="12"/>
    <s v="SOUTH"/>
    <s v="OCEAN"/>
    <x v="70"/>
    <n v="1264.1510000000001"/>
    <n v="382.25700000000001"/>
    <n v="305.452"/>
    <n v="23"/>
    <n v="0.328571"/>
    <n v="14.702192307692"/>
    <n v="1.1304350000000001"/>
    <m/>
    <n v="72"/>
    <n v="58"/>
    <n v="10"/>
    <n v="4"/>
    <n v="7"/>
    <m/>
    <n v="11"/>
    <n v="7"/>
    <n v="0.5"/>
  </r>
  <r>
    <x v="12"/>
    <s v="SOUTH"/>
    <s v="PHOENIX"/>
    <x v="19"/>
    <n v="2446.2040000000002"/>
    <n v="438.22500000000002"/>
    <n v="421.18200000000002"/>
    <n v="15"/>
    <n v="0.28301900000000002"/>
    <n v="19.919318181817999"/>
    <n v="1.4666669999999999"/>
    <m/>
    <n v="51"/>
    <n v="36"/>
    <n v="14"/>
    <n v="1"/>
    <n v="7"/>
    <m/>
    <n v="4"/>
    <n v="3"/>
    <n v="0.2"/>
  </r>
  <r>
    <x v="12"/>
    <s v="SOUTH"/>
    <s v="RED DRAGON"/>
    <x v="20"/>
    <n v="5574.0650000000096"/>
    <n v="3516.4760000000001"/>
    <n v="3550.8890000000001"/>
    <n v="37"/>
    <n v="0.36815900000000001"/>
    <n v="71.764816326531005"/>
    <n v="1.3243240000000001"/>
    <m/>
    <n v="98"/>
    <n v="75"/>
    <n v="15"/>
    <n v="8"/>
    <n v="16"/>
    <m/>
    <n v="9"/>
    <n v="7"/>
    <n v="0.30434782608695699"/>
  </r>
  <r>
    <x v="12"/>
    <s v="SOUTH"/>
    <s v="TIGER"/>
    <x v="71"/>
    <n v="841.63700000000097"/>
    <n v="20.024000000000001"/>
    <n v="20.024000000000001"/>
    <n v="0"/>
    <n v="0"/>
    <n v="20.024000000000001"/>
    <n v="0"/>
    <m/>
    <n v="1"/>
    <n v="0"/>
    <n v="1"/>
    <n v="0"/>
    <n v="1"/>
    <m/>
    <m/>
    <m/>
    <m/>
  </r>
  <r>
    <x v="12"/>
    <s v="SOUTH"/>
    <s v="THÁI DƯƠNG"/>
    <x v="21"/>
    <n v="3537.5839999999898"/>
    <n v="737.49400000000003"/>
    <n v="646.98299999999995"/>
    <n v="31"/>
    <n v="0.36257299999999998"/>
    <n v="19.407736842104999"/>
    <n v="1.225806"/>
    <m/>
    <n v="73"/>
    <n v="46"/>
    <n v="22"/>
    <n v="5"/>
    <n v="36"/>
    <n v="3"/>
    <n v="8"/>
    <n v="5"/>
    <n v="0.18518518518518501"/>
  </r>
  <r>
    <x v="12"/>
    <s v="SOUTH"/>
    <s v="THE SUN"/>
    <x v="52"/>
    <n v="445.31200000000001"/>
    <n v="377.49200000000002"/>
    <n v="315.61500000000001"/>
    <n v="12"/>
    <n v="0.38709700000000002"/>
    <n v="17.158727272726999"/>
    <n v="1.8333330000000001"/>
    <m/>
    <n v="34"/>
    <n v="21"/>
    <n v="10"/>
    <n v="3"/>
    <n v="1"/>
    <n v="1"/>
    <n v="6"/>
    <n v="6"/>
    <n v="0.46153846153846201"/>
  </r>
  <r>
    <x v="12"/>
    <s v="SOUTH"/>
    <s v="THIÊN LONG"/>
    <x v="67"/>
    <n v="15.132999999999999"/>
    <n v="15.132999999999999"/>
    <n v="15.132999999999999"/>
    <n v="1"/>
    <n v="0.33333299999999999"/>
    <n v="15.132999999999999"/>
    <n v="1"/>
    <m/>
    <n v="6"/>
    <n v="3"/>
    <n v="3"/>
    <n v="0"/>
    <n v="0"/>
    <n v="3"/>
    <n v="3"/>
    <n v="2"/>
    <n v="0.66666666666666696"/>
  </r>
  <r>
    <x v="12"/>
    <s v="SOUTH"/>
    <s v="VENUS"/>
    <x v="61"/>
    <n v="1829.278"/>
    <n v="337.26600000000002"/>
    <n v="334.42399999999998"/>
    <n v="24"/>
    <n v="0.305732"/>
    <n v="12.045214285714"/>
    <n v="1.1666669999999999"/>
    <m/>
    <n v="78"/>
    <n v="58"/>
    <n v="15"/>
    <n v="5"/>
    <n v="10"/>
    <m/>
    <n v="9"/>
    <n v="6"/>
    <n v="0.3"/>
  </r>
  <r>
    <x v="12"/>
    <s v="SOUTH"/>
    <s v="WE ARE 1"/>
    <x v="54"/>
    <n v="2352.752"/>
    <n v="211.95599999999999"/>
    <n v="192.91900000000001"/>
    <n v="14"/>
    <n v="0.235294"/>
    <n v="13.247249999999999"/>
    <n v="1.142857"/>
    <m/>
    <n v="61"/>
    <n v="45"/>
    <n v="12"/>
    <n v="4"/>
    <n v="0"/>
    <m/>
    <n v="3"/>
    <n v="3"/>
    <n v="0.1875"/>
  </r>
  <r>
    <x v="12"/>
    <s v="SOUTH"/>
    <s v="WHITE HORSE"/>
    <x v="24"/>
    <n v="1807.615"/>
    <n v="405.37099999999998"/>
    <n v="380.51400000000001"/>
    <n v="16"/>
    <n v="0.25806499999999999"/>
    <n v="16.890458333333001"/>
    <n v="1.5"/>
    <m/>
    <n v="63"/>
    <n v="47"/>
    <n v="14"/>
    <n v="2"/>
    <n v="4"/>
    <m/>
    <n v="6"/>
    <n v="3"/>
    <n v="0.1875"/>
  </r>
  <r>
    <x v="12"/>
    <s v="NORTH"/>
    <s v="BÌNH MINH"/>
    <x v="25"/>
    <n v="3179.7840000000001"/>
    <n v="606.303"/>
    <n v="580.20399999999995"/>
    <n v="46"/>
    <n v="0.38983099999999998"/>
    <n v="13.1805"/>
    <n v="1"/>
    <m/>
    <n v="108"/>
    <n v="84"/>
    <n v="20"/>
    <n v="4"/>
    <n v="30"/>
    <m/>
    <n v="10"/>
    <n v="7"/>
    <n v="0.29166666666666702"/>
  </r>
  <r>
    <x v="12"/>
    <s v="NORTH"/>
    <s v="BLUE OCEAN"/>
    <x v="26"/>
    <n v="1087.498"/>
    <n v="460.22800000000001"/>
    <n v="449.08499999999998"/>
    <n v="26"/>
    <n v="0.348993"/>
    <n v="11.225073170731999"/>
    <n v="1.5769230000000001"/>
    <m/>
    <n v="86"/>
    <n v="69"/>
    <n v="17"/>
    <n v="0"/>
    <n v="2"/>
    <n v="2"/>
    <n v="23"/>
    <n v="10"/>
    <n v="0.58823529411764697"/>
  </r>
  <r>
    <x v="12"/>
    <s v="NORTH"/>
    <s v="BLUE WAVES"/>
    <x v="27"/>
    <n v="402.39299999999997"/>
    <n v="271.54500000000002"/>
    <n v="271.54500000000002"/>
    <n v="8"/>
    <n v="0.44444400000000001"/>
    <n v="24.685909090909"/>
    <n v="1.375"/>
    <m/>
    <n v="24"/>
    <n v="16"/>
    <n v="8"/>
    <n v="0"/>
    <n v="0"/>
    <n v="3"/>
    <n v="9"/>
    <n v="2"/>
    <n v="0.25"/>
  </r>
  <r>
    <x v="12"/>
    <s v="NORTH"/>
    <s v="BUFFALO"/>
    <x v="62"/>
    <n v="1488.8040000000001"/>
    <n v="86.183999999999997"/>
    <n v="90.182000000000002"/>
    <n v="3"/>
    <n v="6.8966E-2"/>
    <n v="86.183999999999997"/>
    <n v="0.33333299999999999"/>
    <m/>
    <n v="44"/>
    <n v="32"/>
    <n v="8"/>
    <n v="4"/>
    <n v="0"/>
    <m/>
    <n v="1"/>
    <n v="1"/>
    <n v="8.3333333333333301E-2"/>
  </r>
  <r>
    <x v="12"/>
    <s v="NORTH"/>
    <s v="DIAMOND"/>
    <x v="28"/>
    <n v="6189.2830000000104"/>
    <n v="1124.8309999999999"/>
    <n v="988.48599999999999"/>
    <n v="64"/>
    <n v="0.29767399999999999"/>
    <n v="14.060387499999999"/>
    <n v="1.25"/>
    <m/>
    <n v="212"/>
    <n v="157"/>
    <n v="54"/>
    <n v="1"/>
    <n v="23"/>
    <n v="3"/>
    <n v="14"/>
    <n v="10"/>
    <n v="0.18181818181818199"/>
  </r>
  <r>
    <x v="12"/>
    <s v="NORTH"/>
    <s v="ĐOÀN KẾT"/>
    <x v="55"/>
    <n v="3444.5619999999999"/>
    <n v="620.25099999999998"/>
    <n v="619.19200000000001"/>
    <n v="31"/>
    <n v="0.30392200000000003"/>
    <n v="15.128073170732"/>
    <n v="1.322581"/>
    <m/>
    <n v="98"/>
    <n v="71"/>
    <n v="18"/>
    <n v="9"/>
    <n v="25"/>
    <m/>
    <n v="17"/>
    <n v="12"/>
    <n v="0.44444444444444398"/>
  </r>
  <r>
    <x v="12"/>
    <s v="NORTH"/>
    <s v="EAGLES"/>
    <x v="56"/>
    <n v="1195.74"/>
    <n v="184.37"/>
    <n v="191.19300000000001"/>
    <n v="15"/>
    <n v="0.29411799999999999"/>
    <n v="12.291333333333"/>
    <n v="1"/>
    <m/>
    <n v="49"/>
    <n v="35"/>
    <n v="13"/>
    <n v="1"/>
    <n v="11"/>
    <n v="1"/>
    <n v="6"/>
    <n v="5"/>
    <n v="0.35714285714285698"/>
  </r>
  <r>
    <x v="12"/>
    <s v="NORTH"/>
    <s v="GREEN DRAGON"/>
    <x v="32"/>
    <n v="463.34899999999999"/>
    <n v="108.51"/>
    <n v="108.51"/>
    <n v="10"/>
    <n v="0.20833299999999999"/>
    <n v="9.8645454545450004"/>
    <n v="1.1000000000000001"/>
    <m/>
    <n v="44"/>
    <n v="32"/>
    <n v="11"/>
    <n v="1"/>
    <n v="18"/>
    <n v="2"/>
    <n v="8"/>
    <n v="6"/>
    <n v="0.5"/>
  </r>
  <r>
    <x v="12"/>
    <s v="NORTH"/>
    <s v="HẢI ĐĂNG"/>
    <x v="33"/>
    <n v="1422.414"/>
    <n v="291.33499999999998"/>
    <n v="284.80500000000001"/>
    <n v="18"/>
    <n v="0.29268300000000003"/>
    <n v="10.790185185185001"/>
    <n v="1.5"/>
    <m/>
    <n v="58"/>
    <n v="45"/>
    <n v="9"/>
    <n v="4"/>
    <n v="17"/>
    <n v="1"/>
    <n v="9"/>
    <n v="6"/>
    <n v="0.46153846153846201"/>
  </r>
  <r>
    <x v="12"/>
    <s v="NORTH"/>
    <s v="LION"/>
    <x v="63"/>
    <n v="1880.84"/>
    <n v="629.274"/>
    <n v="601.822"/>
    <n v="18"/>
    <n v="0.36363600000000001"/>
    <n v="20.299161290322999"/>
    <n v="1.7222219999999999"/>
    <m/>
    <n v="50"/>
    <n v="38"/>
    <n v="8"/>
    <n v="4"/>
    <n v="3"/>
    <m/>
    <n v="4"/>
    <n v="3"/>
    <n v="0.25"/>
  </r>
  <r>
    <x v="12"/>
    <s v="NORTH"/>
    <s v="ONG VÀNG"/>
    <x v="64"/>
    <n v="2461.2469999999998"/>
    <n v="481.94499999999999"/>
    <n v="488.48399999999998"/>
    <n v="26"/>
    <n v="0.213115"/>
    <n v="13.387361111111"/>
    <n v="1.3846149999999999"/>
    <m/>
    <n v="113"/>
    <n v="92"/>
    <n v="18"/>
    <n v="3"/>
    <n v="30"/>
    <n v="1"/>
    <n v="11"/>
    <n v="6"/>
    <n v="0.28571428571428598"/>
  </r>
  <r>
    <x v="12"/>
    <s v="NORTH"/>
    <s v="RUBY"/>
    <x v="69"/>
    <n v="1333.8979999999999"/>
    <n v="60.914999999999999"/>
    <n v="82.057000000000002"/>
    <n v="5"/>
    <n v="0.196078"/>
    <n v="20.305"/>
    <n v="0.6"/>
    <m/>
    <n v="20"/>
    <n v="12"/>
    <n v="7"/>
    <n v="1"/>
    <n v="15"/>
    <n v="1"/>
    <n v="3"/>
    <n v="1"/>
    <n v="0.125"/>
  </r>
  <r>
    <x v="12"/>
    <s v="NORTH"/>
    <s v="SÔNG MÃ"/>
    <x v="37"/>
    <n v="73.867999999999995"/>
    <n v="73.867999999999995"/>
    <n v="73.867999999999995"/>
    <n v="5"/>
    <n v="0.625"/>
    <n v="12.311333333333"/>
    <n v="1.2"/>
    <m/>
    <n v="16"/>
    <n v="8"/>
    <n v="8"/>
    <n v="0"/>
    <n v="0"/>
    <n v="8"/>
    <n v="8"/>
    <n v="5"/>
    <n v="0.625"/>
  </r>
  <r>
    <x v="12"/>
    <s v="NORTH"/>
    <s v="SÔNG THU"/>
    <x v="69"/>
    <n v="570.25199999999995"/>
    <n v="-14.337999999999999"/>
    <n v="-14.337999999999999"/>
    <n v="2"/>
    <n v="7.6923000000000005E-2"/>
    <n v="2.8675999999999999"/>
    <n v="-2.5"/>
    <m/>
    <n v="27"/>
    <n v="16"/>
    <n v="10"/>
    <n v="1"/>
    <n v="0"/>
    <m/>
    <n v="2"/>
    <n v="2"/>
    <n v="0.18181818181818199"/>
  </r>
  <r>
    <x v="12"/>
    <s v="NORTH"/>
    <s v="SUNFLOWER"/>
    <x v="38"/>
    <n v="1150.83"/>
    <n v="330.97199999999998"/>
    <n v="333.30900000000003"/>
    <n v="15"/>
    <n v="0.34090900000000002"/>
    <n v="13.7905"/>
    <n v="1.6"/>
    <m/>
    <n v="47"/>
    <n v="33"/>
    <n v="13"/>
    <n v="1"/>
    <n v="2"/>
    <n v="1"/>
    <n v="7"/>
    <n v="4"/>
    <n v="0.28571428571428598"/>
  </r>
  <r>
    <x v="12"/>
    <s v="NORTH"/>
    <s v="THE CAPITAL"/>
    <x v="39"/>
    <n v="680.88199999999995"/>
    <n v="350.75099999999998"/>
    <n v="338.78800000000001"/>
    <n v="19"/>
    <n v="0.493506"/>
    <n v="14.03004"/>
    <n v="1.3157890000000001"/>
    <m/>
    <n v="44"/>
    <n v="29"/>
    <n v="14"/>
    <n v="1"/>
    <n v="1"/>
    <n v="4"/>
    <n v="8"/>
    <n v="6"/>
    <n v="0.4"/>
  </r>
  <r>
    <x v="12"/>
    <s v="NORTH"/>
    <s v="THE POWER"/>
    <x v="57"/>
    <n v="4266.2510000000002"/>
    <n v="397.28399999999999"/>
    <n v="366.00900000000001"/>
    <n v="20"/>
    <n v="0.23255799999999999"/>
    <n v="18.058363636364"/>
    <n v="1.1000000000000001"/>
    <m/>
    <n v="89"/>
    <n v="60"/>
    <n v="27"/>
    <n v="2"/>
    <n v="14"/>
    <n v="4"/>
    <n v="16"/>
    <n v="8"/>
    <n v="0.27586206896551702"/>
  </r>
  <r>
    <x v="12"/>
    <s v="NORTH"/>
    <s v="THE SKY"/>
    <x v="43"/>
    <n v="774.91600000000005"/>
    <n v="456.87400000000002"/>
    <n v="456.87400000000002"/>
    <n v="27"/>
    <n v="0.45378200000000002"/>
    <n v="11.143268292683"/>
    <n v="1.518519"/>
    <m/>
    <n v="63"/>
    <n v="46"/>
    <n v="17"/>
    <n v="0"/>
    <n v="4"/>
    <n v="2"/>
    <n v="9"/>
    <n v="7"/>
    <n v="0.41176470588235298"/>
  </r>
  <r>
    <x v="12"/>
    <s v="NORTH"/>
    <s v="THE STARS"/>
    <x v="66"/>
    <n v="8658.7690000000002"/>
    <n v="1440.67"/>
    <n v="1432.557"/>
    <n v="60"/>
    <n v="0.36036000000000001"/>
    <n v="17.569146341463"/>
    <n v="1.3666670000000001"/>
    <m/>
    <n v="168"/>
    <n v="134"/>
    <n v="27"/>
    <n v="7"/>
    <n v="18"/>
    <n v="1"/>
    <n v="20"/>
    <n v="12"/>
    <n v="0.35294117647058798"/>
  </r>
  <r>
    <x v="12"/>
    <s v="NORTH"/>
    <s v="THIÊN SƠN"/>
    <x v="47"/>
    <n v="132.994"/>
    <n v="92.450999999999993"/>
    <n v="82.531000000000006"/>
    <n v="8"/>
    <n v="0.4"/>
    <n v="13.207285714286"/>
    <n v="0.875"/>
    <m/>
    <n v="29"/>
    <n v="19"/>
    <n v="10"/>
    <n v="0"/>
    <n v="0"/>
    <n v="6"/>
    <n v="12"/>
    <n v="7"/>
    <n v="0.7"/>
  </r>
  <r>
    <x v="12"/>
    <s v="NORTH"/>
    <s v="VICTORY"/>
    <x v="48"/>
    <n v="1443.65"/>
    <n v="399.11799999999999"/>
    <n v="399.11799999999999"/>
    <n v="27"/>
    <n v="0.28421099999999999"/>
    <n v="12.094484848484999"/>
    <n v="1.2222219999999999"/>
    <m/>
    <n v="96"/>
    <n v="77"/>
    <n v="14"/>
    <n v="5"/>
    <n v="10"/>
    <m/>
    <n v="12"/>
    <n v="10"/>
    <n v="0.52631578947368396"/>
  </r>
  <r>
    <x v="13"/>
    <s v="SOUTH"/>
    <s v="BELIEVE IN FUTURE"/>
    <x v="0"/>
    <n v="214.822"/>
    <n v="248.512"/>
    <n v="214.822"/>
    <n v="5"/>
    <n v="0.58823499999999995"/>
    <n v="31.064"/>
    <n v="1.6"/>
    <s v=""/>
    <n v="11"/>
    <n v="6"/>
    <n v="5"/>
    <n v="0"/>
    <n v="0"/>
    <n v="2"/>
    <n v="3"/>
    <n v="3"/>
    <n v="0.6"/>
  </r>
  <r>
    <x v="13"/>
    <s v="SOUTH"/>
    <s v="BIG HERO"/>
    <x v="1"/>
    <n v="2588.2189999999991"/>
    <n v="638.31799999999998"/>
    <n v="956.79700000000003"/>
    <n v="27"/>
    <n v="0.47787600000000002"/>
    <n v="19.342969696970002"/>
    <n v="1.2222219999999999"/>
    <s v=""/>
    <n v="54"/>
    <n v="38"/>
    <n v="14"/>
    <n v="2"/>
    <n v="8"/>
    <m/>
    <n v="1"/>
    <n v="1"/>
    <n v="6.25E-2"/>
  </r>
  <r>
    <x v="13"/>
    <s v="SOUTH"/>
    <s v="BORN TO WIN"/>
    <x v="2"/>
    <n v="1946.4710000000009"/>
    <n v="175.58099999999999"/>
    <n v="175.58099999999999"/>
    <n v="8"/>
    <n v="0.33333299999999999"/>
    <n v="14.63175"/>
    <n v="1.5"/>
    <s v=""/>
    <n v="21"/>
    <n v="13"/>
    <n v="7"/>
    <n v="1"/>
    <n v="8"/>
    <m/>
    <n v="1"/>
    <n v="1"/>
    <n v="0.125"/>
  </r>
  <r>
    <x v="13"/>
    <s v="SOUTH"/>
    <s v="CUPID"/>
    <x v="3"/>
    <n v="1212.3259999999993"/>
    <n v="442.69299999999998"/>
    <n v="426.875"/>
    <n v="20"/>
    <n v="0.31496099999999999"/>
    <n v="17.026653846154002"/>
    <n v="1.3"/>
    <s v=""/>
    <n v="59"/>
    <n v="38"/>
    <n v="17"/>
    <n v="4"/>
    <n v="25"/>
    <n v="4"/>
    <n v="12"/>
    <n v="6"/>
    <n v="0.2857142857142857"/>
  </r>
  <r>
    <x v="13"/>
    <s v="SOUTH"/>
    <s v="DRAGON"/>
    <x v="58"/>
    <n v="539.45000000000016"/>
    <n v="167.40600000000001"/>
    <n v="155.898"/>
    <n v="17"/>
    <n v="0.346939"/>
    <n v="9.8474117647060009"/>
    <n v="1"/>
    <s v=""/>
    <n v="47"/>
    <n v="28"/>
    <n v="14"/>
    <n v="5"/>
    <n v="7"/>
    <m/>
    <n v="3"/>
    <n v="2"/>
    <n v="0.10526315789473684"/>
  </r>
  <r>
    <x v="13"/>
    <s v="SOUTH"/>
    <s v="LIB"/>
    <x v="7"/>
    <n v="1252.0419999999999"/>
    <n v="321.49900000000002"/>
    <n v="296.45800000000003"/>
    <n v="19"/>
    <n v="0.319328"/>
    <n v="14.613590909091"/>
    <n v="1.1578949999999999"/>
    <s v=""/>
    <n v="63"/>
    <n v="45"/>
    <n v="17"/>
    <n v="1"/>
    <n v="5"/>
    <n v="3"/>
    <n v="9"/>
    <n v="6"/>
    <n v="0.33333333333333331"/>
  </r>
  <r>
    <x v="13"/>
    <s v="SOUTH"/>
    <s v="LUCKY CAT"/>
    <x v="8"/>
    <n v="1922.8289999999977"/>
    <n v="542.77300000000002"/>
    <n v="540.10299999999995"/>
    <n v="20"/>
    <n v="0.373832"/>
    <n v="18.716310344827999"/>
    <n v="1.45"/>
    <s v=""/>
    <n v="53"/>
    <n v="35"/>
    <n v="18"/>
    <n v="0"/>
    <n v="9"/>
    <m/>
    <n v="8"/>
    <n v="6"/>
    <n v="0.33333333333333331"/>
  </r>
  <r>
    <x v="13"/>
    <s v="SOUTH"/>
    <s v="LUCKY STAR"/>
    <x v="50"/>
    <n v="2405.9589999999971"/>
    <n v="683.66700000000003"/>
    <n v="618.702"/>
    <n v="28"/>
    <n v="0.32748500000000003"/>
    <n v="20.107852941176002"/>
    <n v="1.214286"/>
    <s v=""/>
    <n v="81"/>
    <n v="59"/>
    <n v="19"/>
    <n v="3"/>
    <n v="17"/>
    <n v="1"/>
    <n v="6"/>
    <n v="5"/>
    <n v="0.22727272727272727"/>
  </r>
  <r>
    <x v="13"/>
    <s v="SOUTH"/>
    <s v="MARS"/>
    <x v="10"/>
    <n v="1076.6379999999999"/>
    <n v="222.26900000000001"/>
    <n v="262.01600000000002"/>
    <n v="12"/>
    <n v="0.22018299999999999"/>
    <n v="17.097615384615001"/>
    <n v="1.0833330000000001"/>
    <s v=""/>
    <n v="56"/>
    <n v="36"/>
    <n v="18"/>
    <n v="2"/>
    <n v="13"/>
    <n v="5"/>
    <n v="11"/>
    <n v="9"/>
    <n v="0.45"/>
  </r>
  <r>
    <x v="13"/>
    <s v="SOUTH"/>
    <s v="MDRT BH"/>
    <x v="11"/>
    <n v="3071.9759999999983"/>
    <n v="525.94200000000001"/>
    <n v="638.79600000000005"/>
    <n v="14"/>
    <n v="9.0615000000000001E-2"/>
    <n v="26.2971"/>
    <n v="1.428571"/>
    <s v=""/>
    <n v="157"/>
    <n v="127"/>
    <n v="30"/>
    <n v="0"/>
    <n v="12"/>
    <n v="4"/>
    <n v="13"/>
    <n v="9"/>
    <n v="0.3"/>
  </r>
  <r>
    <x v="13"/>
    <s v="SOUTH"/>
    <s v="MDRT HCM"/>
    <x v="12"/>
    <n v="4179.2609999999959"/>
    <n v="1604.423"/>
    <n v="1486.787"/>
    <n v="30"/>
    <n v="0.483871"/>
    <n v="29.711537037037001"/>
    <n v="1.8"/>
    <s v=""/>
    <n v="63"/>
    <n v="51"/>
    <n v="11"/>
    <n v="1"/>
    <n v="10"/>
    <n v="2"/>
    <n v="10"/>
    <n v="4"/>
    <n v="0.33333333333333331"/>
  </r>
  <r>
    <x v="13"/>
    <s v="SOUTH"/>
    <s v="MDRT HCM2"/>
    <x v="51"/>
    <n v="1811.9599999999998"/>
    <n v="492.50299999999999"/>
    <n v="439.726"/>
    <n v="12"/>
    <n v="0.324324"/>
    <n v="21.413173913043"/>
    <n v="1.9166669999999999"/>
    <s v=""/>
    <n v="38"/>
    <n v="25"/>
    <n v="11"/>
    <n v="2"/>
    <n v="1"/>
    <m/>
    <n v="3"/>
    <n v="2"/>
    <n v="0.15384615384615385"/>
  </r>
  <r>
    <x v="13"/>
    <s v="SOUTH"/>
    <s v="MDRT VT"/>
    <x v="14"/>
    <n v="2290.993999999997"/>
    <n v="829.69899999999996"/>
    <n v="745.17200000000003"/>
    <n v="27"/>
    <n v="0.32142900000000002"/>
    <n v="14.816053571428998"/>
    <n v="2.074074"/>
    <s v=""/>
    <n v="80"/>
    <n v="54"/>
    <n v="18"/>
    <n v="8"/>
    <n v="22"/>
    <n v="1"/>
    <n v="13"/>
    <n v="8"/>
    <n v="0.30769230769230771"/>
  </r>
  <r>
    <x v="13"/>
    <s v="SOUTH"/>
    <s v="MEGA"/>
    <x v="15"/>
    <n v="2970.7659999999942"/>
    <n v="622.88800000000003"/>
    <n v="598.84799999999996"/>
    <n v="27"/>
    <n v="0.29834300000000002"/>
    <n v="16.391789473684"/>
    <n v="1.4074070000000001"/>
    <s v=""/>
    <n v="91"/>
    <n v="63"/>
    <n v="25"/>
    <n v="3"/>
    <n v="9"/>
    <n v="2"/>
    <n v="8"/>
    <n v="7"/>
    <n v="0.25"/>
  </r>
  <r>
    <x v="13"/>
    <s v="SOUTH"/>
    <s v="MEKONG 1"/>
    <x v="59"/>
    <n v="845.6219999999995"/>
    <n v="234.07"/>
    <n v="219"/>
    <n v="9"/>
    <n v="0.16666700000000001"/>
    <n v="16.719285714285999"/>
    <n v="1.5555559999999999"/>
    <s v=""/>
    <n v="50"/>
    <n v="34"/>
    <n v="16"/>
    <n v="0"/>
    <n v="17"/>
    <n v="2"/>
    <n v="7"/>
    <n v="5"/>
    <n v="0.3125"/>
  </r>
  <r>
    <x v="13"/>
    <s v="SOUTH"/>
    <s v="MEKONG 2"/>
    <x v="17"/>
    <n v="1238.3579999999995"/>
    <n v="267.70499999999998"/>
    <n v="267.44200000000001"/>
    <n v="14"/>
    <n v="0.27450999999999998"/>
    <n v="11.639347826087"/>
    <n v="1.642857"/>
    <s v=""/>
    <n v="51"/>
    <n v="35"/>
    <n v="15"/>
    <n v="1"/>
    <n v="8"/>
    <m/>
    <n v="8"/>
    <n v="7"/>
    <n v="0.4375"/>
  </r>
  <r>
    <x v="13"/>
    <s v="SOUTH"/>
    <s v="NEW IDEA"/>
    <x v="60"/>
    <n v="1139.2439999999979"/>
    <n v="288.97899999999998"/>
    <n v="284.13200000000001"/>
    <n v="16"/>
    <n v="0.25396800000000003"/>
    <n v="12.040791666666999"/>
    <n v="1.5"/>
    <s v=""/>
    <n v="62"/>
    <n v="37"/>
    <n v="19"/>
    <n v="6"/>
    <n v="7"/>
    <m/>
    <n v="5"/>
    <n v="3"/>
    <n v="0.12"/>
  </r>
  <r>
    <x v="13"/>
    <s v="SOUTH"/>
    <s v="OCEAN"/>
    <x v="70"/>
    <n v="958.69899999999984"/>
    <n v="297.33199999999999"/>
    <n v="290.12599999999998"/>
    <n v="24"/>
    <n v="0.30463600000000002"/>
    <n v="10.619"/>
    <n v="1.1666669999999999"/>
    <s v=""/>
    <n v="68"/>
    <n v="53"/>
    <n v="11"/>
    <n v="4"/>
    <n v="22"/>
    <m/>
    <n v="7"/>
    <n v="5"/>
    <n v="0.33333333333333331"/>
  </r>
  <r>
    <x v="13"/>
    <s v="SOUTH"/>
    <s v="PHOENIX"/>
    <x v="19"/>
    <n v="2025.0219999999986"/>
    <n v="562.65099999999995"/>
    <n v="545.601"/>
    <n v="20"/>
    <n v="0.33613399999999999"/>
    <n v="20.094678571429"/>
    <n v="1.4"/>
    <s v=""/>
    <n v="54"/>
    <n v="38"/>
    <n v="15"/>
    <n v="1"/>
    <n v="13"/>
    <n v="1"/>
    <n v="1"/>
    <n v="1"/>
    <n v="6.25E-2"/>
  </r>
  <r>
    <x v="13"/>
    <s v="SOUTH"/>
    <s v="RED DRAGON"/>
    <x v="20"/>
    <n v="2023.1759999999961"/>
    <n v="434.69099999999997"/>
    <n v="425.95"/>
    <n v="27"/>
    <n v="0.256158"/>
    <n v="13.172454545454999"/>
    <n v="1.2222219999999999"/>
    <s v=""/>
    <n v="105"/>
    <n v="82"/>
    <n v="14"/>
    <n v="9"/>
    <n v="15"/>
    <n v="1"/>
    <n v="19"/>
    <n v="9"/>
    <n v="0.39130434782608697"/>
  </r>
  <r>
    <x v="13"/>
    <s v="SOUTH"/>
    <s v="TIGER"/>
    <x v="71"/>
    <n v="821.61300000000051"/>
    <n v="220.63399999999999"/>
    <n v="214.19499999999999"/>
    <n v="7"/>
    <n v="0.117647"/>
    <n v="27.579249999999998"/>
    <n v="1.142857"/>
    <s v=""/>
    <n v="57"/>
    <n v="38"/>
    <n v="13"/>
    <n v="6"/>
    <n v="6"/>
    <m/>
    <n v="1"/>
    <n v="1"/>
    <n v="5.2631578947368418E-2"/>
  </r>
  <r>
    <x v="13"/>
    <s v="SOUTH"/>
    <s v="THÁI DƯƠNG"/>
    <x v="21"/>
    <n v="2890.6009999999956"/>
    <n v="548.25699999999995"/>
    <n v="438.08"/>
    <n v="18"/>
    <n v="0.305085"/>
    <n v="23.837260869565"/>
    <n v="1.2777780000000001"/>
    <s v=""/>
    <n v="61"/>
    <n v="45"/>
    <n v="13"/>
    <n v="3"/>
    <n v="5"/>
    <m/>
    <n v="9"/>
    <n v="6"/>
    <n v="0.375"/>
  </r>
  <r>
    <x v="13"/>
    <s v="SOUTH"/>
    <s v="THE SUN"/>
    <x v="52"/>
    <n v="129.69699999999997"/>
    <n v="93.625"/>
    <n v="93.625"/>
    <n v="8"/>
    <n v="0.43243199999999998"/>
    <n v="11.703125"/>
    <n v="1"/>
    <s v=""/>
    <n v="28"/>
    <n v="16"/>
    <n v="9"/>
    <n v="3"/>
    <n v="0"/>
    <n v="7"/>
    <n v="12"/>
    <n v="7"/>
    <n v="0.58333333333333337"/>
  </r>
  <r>
    <x v="13"/>
    <s v="SOUTH"/>
    <s v="VENUS"/>
    <x v="61"/>
    <n v="1494.8539999999996"/>
    <n v="353.18"/>
    <n v="264.58499999999998"/>
    <n v="22"/>
    <n v="0.258824"/>
    <n v="12.178620689655"/>
    <n v="1.318182"/>
    <s v=""/>
    <n v="79"/>
    <n v="56"/>
    <n v="16"/>
    <n v="7"/>
    <n v="16"/>
    <m/>
    <n v="4"/>
    <n v="4"/>
    <n v="0.17391304347826086"/>
  </r>
  <r>
    <x v="13"/>
    <s v="SOUTH"/>
    <s v="WE ARE 1"/>
    <x v="54"/>
    <n v="2159.8329999999992"/>
    <n v="249.44300000000001"/>
    <n v="209.93700000000001"/>
    <n v="15"/>
    <n v="0.36585400000000001"/>
    <n v="11.878238095238"/>
    <n v="1.4"/>
    <s v=""/>
    <n v="40"/>
    <n v="31"/>
    <n v="7"/>
    <n v="2"/>
    <n v="4"/>
    <m/>
    <n v="2"/>
    <n v="2"/>
    <n v="0.22222222222222221"/>
  </r>
  <r>
    <x v="13"/>
    <s v="SOUTH"/>
    <s v="WHITE HORSE"/>
    <x v="24"/>
    <n v="1427.1009999999962"/>
    <n v="288.83600000000001"/>
    <n v="291.04000000000002"/>
    <n v="22"/>
    <n v="0.37606800000000001"/>
    <n v="14.441800000000001"/>
    <n v="0.90909099999999998"/>
    <s v=""/>
    <n v="61"/>
    <n v="42"/>
    <n v="17"/>
    <n v="2"/>
    <n v="7"/>
    <n v="1"/>
    <n v="11"/>
    <n v="7"/>
    <n v="0.36842105263157893"/>
  </r>
  <r>
    <x v="13"/>
    <s v="NORTH"/>
    <s v="BÌNH MINH"/>
    <x v="25"/>
    <n v="2599.5799999999986"/>
    <n v="457.423"/>
    <n v="462.80399999999997"/>
    <n v="21"/>
    <n v="0.15849099999999999"/>
    <n v="13.861303030302999"/>
    <n v="1.571429"/>
    <s v=""/>
    <n v="128"/>
    <n v="98"/>
    <n v="25"/>
    <n v="5"/>
    <n v="48"/>
    <n v="5"/>
    <n v="34"/>
    <n v="19"/>
    <n v="0.6333333333333333"/>
  </r>
  <r>
    <x v="13"/>
    <s v="NORTH"/>
    <s v="BLUE OCEAN"/>
    <x v="26"/>
    <n v="638.4129999999999"/>
    <n v="444.49700000000001"/>
    <n v="444.49700000000001"/>
    <n v="22"/>
    <n v="0.37606800000000001"/>
    <n v="10.583261904762001"/>
    <n v="1.9090910000000001"/>
    <s v=""/>
    <n v="63"/>
    <n v="48"/>
    <n v="15"/>
    <n v="0"/>
    <n v="0"/>
    <n v="2"/>
    <n v="7"/>
    <n v="6"/>
    <n v="0.4"/>
  </r>
  <r>
    <x v="13"/>
    <s v="NORTH"/>
    <s v="BLUE WAVES"/>
    <x v="27"/>
    <n v="130.84800000000001"/>
    <n v="92.700999999999993"/>
    <n v="92.700999999999993"/>
    <n v="8"/>
    <n v="0.72727299999999995"/>
    <n v="11.587624999999999"/>
    <n v="1"/>
    <s v=""/>
    <n v="12"/>
    <n v="7"/>
    <n v="5"/>
    <n v="0"/>
    <n v="3"/>
    <n v="2"/>
    <n v="3"/>
    <n v="2"/>
    <n v="0.4"/>
  </r>
  <r>
    <x v="13"/>
    <s v="NORTH"/>
    <s v="BUFFALO"/>
    <x v="62"/>
    <n v="1398.6219999999996"/>
    <n v="211.64"/>
    <n v="222.791"/>
    <n v="14"/>
    <n v="0.31818200000000002"/>
    <n v="11.757777777777999"/>
    <n v="1.285714"/>
    <s v=""/>
    <n v="43"/>
    <n v="31"/>
    <n v="8"/>
    <n v="4"/>
    <n v="10"/>
    <m/>
    <n v="8"/>
    <n v="6"/>
    <n v="0.5"/>
  </r>
  <r>
    <x v="13"/>
    <s v="NORTH"/>
    <s v="DIAMOND"/>
    <x v="28"/>
    <n v="5200.7970000000059"/>
    <n v="957.71600000000001"/>
    <n v="930.51800000000003"/>
    <n v="45"/>
    <n v="0.196078"/>
    <n v="17.735481481480999"/>
    <n v="1.2"/>
    <s v=""/>
    <n v="218"/>
    <n v="146"/>
    <n v="67"/>
    <n v="5"/>
    <n v="50"/>
    <n v="4"/>
    <n v="23"/>
    <n v="18"/>
    <n v="0.25"/>
  </r>
  <r>
    <x v="13"/>
    <s v="NORTH"/>
    <s v="ĐOÀN KẾT"/>
    <x v="55"/>
    <n v="2825.3700000000017"/>
    <n v="463.65"/>
    <n v="469.07499999999999"/>
    <n v="30"/>
    <n v="0.29126200000000002"/>
    <n v="12.879166666666999"/>
    <n v="1.2"/>
    <s v=""/>
    <n v="106"/>
    <n v="75"/>
    <n v="19"/>
    <n v="12"/>
    <n v="18"/>
    <n v="2"/>
    <n v="22"/>
    <n v="12"/>
    <n v="0.38709677419354838"/>
  </r>
  <r>
    <x v="13"/>
    <s v="NORTH"/>
    <s v="EAGLES"/>
    <x v="56"/>
    <n v="1004.5469999999999"/>
    <n v="206.18100000000001"/>
    <n v="187.017"/>
    <n v="14"/>
    <n v="0.245614"/>
    <n v="12.886312500000001"/>
    <n v="1.142857"/>
    <s v=""/>
    <n v="53"/>
    <n v="37"/>
    <n v="14"/>
    <n v="2"/>
    <n v="16"/>
    <n v="2"/>
    <n v="6"/>
    <n v="5"/>
    <n v="0.3125"/>
  </r>
  <r>
    <x v="13"/>
    <s v="NORTH"/>
    <s v="GREEN DRAGON"/>
    <x v="32"/>
    <n v="354.83899999999994"/>
    <n v="170.381"/>
    <n v="170.381"/>
    <n v="15"/>
    <n v="0.32967000000000002"/>
    <n v="10.022411764706"/>
    <n v="1.1333329999999999"/>
    <s v=""/>
    <n v="52"/>
    <n v="40"/>
    <n v="11"/>
    <n v="1"/>
    <n v="4"/>
    <n v="3"/>
    <n v="14"/>
    <n v="7"/>
    <n v="0.58333333333333337"/>
  </r>
  <r>
    <x v="13"/>
    <s v="NORTH"/>
    <s v="HẢI ĐĂNG"/>
    <x v="33"/>
    <n v="1137.6089999999997"/>
    <n v="196.78399999999999"/>
    <n v="196.78399999999999"/>
    <n v="20"/>
    <n v="0.25974000000000003"/>
    <n v="9.8391999999999999"/>
    <n v="1"/>
    <s v=""/>
    <n v="65"/>
    <n v="50"/>
    <n v="11"/>
    <n v="4"/>
    <n v="30"/>
    <m/>
    <n v="6"/>
    <n v="3"/>
    <n v="0.2"/>
  </r>
  <r>
    <x v="13"/>
    <s v="NORTH"/>
    <s v="LION"/>
    <x v="63"/>
    <n v="1279.0179999999982"/>
    <n v="231.643"/>
    <n v="222.32"/>
    <n v="16"/>
    <n v="0.316832"/>
    <n v="15.442866666666999"/>
    <n v="0.9375"/>
    <s v=""/>
    <n v="49"/>
    <n v="36"/>
    <n v="8"/>
    <n v="5"/>
    <n v="8"/>
    <m/>
    <n v="5"/>
    <n v="4"/>
    <n v="0.30769230769230771"/>
  </r>
  <r>
    <x v="13"/>
    <s v="NORTH"/>
    <s v="ONG VÀNG"/>
    <x v="64"/>
    <n v="1972.7629999999983"/>
    <n v="384.58699999999999"/>
    <n v="390.35"/>
    <n v="25"/>
    <n v="0.18587400000000001"/>
    <n v="10.394243243243"/>
    <n v="1.48"/>
    <s v=""/>
    <n v="131"/>
    <n v="107"/>
    <n v="21"/>
    <n v="3"/>
    <n v="19"/>
    <m/>
    <n v="12"/>
    <n v="6"/>
    <n v="0.25"/>
  </r>
  <r>
    <x v="13"/>
    <s v="NORTH"/>
    <s v="RUBY"/>
    <x v="69"/>
    <n v="1251.8409999999994"/>
    <n v="155.89599999999999"/>
    <n v="155.89599999999999"/>
    <n v="10"/>
    <n v="0.30769200000000002"/>
    <n v="14.172363636364"/>
    <n v="1.1000000000000001"/>
    <s v=""/>
    <n v="31"/>
    <n v="22"/>
    <n v="7"/>
    <n v="2"/>
    <n v="6"/>
    <m/>
    <n v="3"/>
    <n v="2"/>
    <n v="0.22222222222222221"/>
  </r>
  <r>
    <x v="13"/>
    <s v="NORTH"/>
    <s v="SÔNG THU"/>
    <x v="69"/>
    <n v="584.59"/>
    <n v="167.429"/>
    <n v="174.434"/>
    <n v="13"/>
    <n v="0.33766200000000002"/>
    <n v="11.161933333333"/>
    <n v="1.1538459999999999"/>
    <s v=""/>
    <n v="25"/>
    <n v="14"/>
    <n v="10"/>
    <n v="1"/>
    <n v="30"/>
    <m/>
    <n v="3"/>
    <n v="2"/>
    <n v="0.18181818181818182"/>
  </r>
  <r>
    <x v="13"/>
    <s v="NORTH"/>
    <s v="SUNFLOWER"/>
    <x v="38"/>
    <n v="817.52099999999962"/>
    <n v="197.74100000000001"/>
    <n v="191.124"/>
    <n v="16"/>
    <n v="0.31068000000000001"/>
    <n v="10.407421052631999"/>
    <n v="1.1875"/>
    <s v=""/>
    <n v="51"/>
    <n v="33"/>
    <n v="17"/>
    <n v="1"/>
    <n v="10"/>
    <m/>
    <n v="9"/>
    <n v="5"/>
    <n v="0.27777777777777779"/>
  </r>
  <r>
    <x v="13"/>
    <s v="NORTH"/>
    <s v="THE CAPITAL"/>
    <x v="39"/>
    <n v="342.09399999999999"/>
    <n v="342.09399999999999"/>
    <n v="342.09399999999999"/>
    <n v="13"/>
    <n v="0.55319099999999999"/>
    <n v="22.806266666667"/>
    <n v="1.1538459999999999"/>
    <s v=""/>
    <n v="33"/>
    <n v="22"/>
    <n v="10"/>
    <n v="1"/>
    <n v="3"/>
    <n v="8"/>
    <n v="14"/>
    <n v="5"/>
    <n v="0.45454545454545453"/>
  </r>
  <r>
    <x v="13"/>
    <s v="NORTH"/>
    <s v="THE POWER"/>
    <x v="57"/>
    <n v="3900.2419999999984"/>
    <n v="895.71699999999998"/>
    <n v="900.39300000000003"/>
    <n v="28"/>
    <n v="0.36129"/>
    <n v="20.357204545455001"/>
    <n v="1.571429"/>
    <s v=""/>
    <n v="83"/>
    <n v="55"/>
    <n v="26"/>
    <n v="2"/>
    <n v="5"/>
    <n v="4"/>
    <n v="12"/>
    <n v="9"/>
    <n v="0.32142857142857145"/>
  </r>
  <r>
    <x v="13"/>
    <s v="NORTH"/>
    <s v="THE SKY"/>
    <x v="43"/>
    <n v="318.04200000000009"/>
    <n v="318.04199999999997"/>
    <n v="318.04199999999997"/>
    <n v="25"/>
    <n v="0.44642900000000002"/>
    <n v="10.966965517240999"/>
    <n v="1.1599999999999999"/>
    <s v=""/>
    <n v="56"/>
    <n v="39"/>
    <n v="17"/>
    <n v="0"/>
    <n v="9"/>
    <m/>
    <n v="9"/>
    <n v="5"/>
    <n v="0.29411764705882354"/>
  </r>
  <r>
    <x v="13"/>
    <s v="NORTH"/>
    <s v="THE STARS"/>
    <x v="66"/>
    <n v="7226.2119999999977"/>
    <n v="959.39800000000002"/>
    <n v="959.39800000000002"/>
    <n v="53"/>
    <n v="0.31268400000000002"/>
    <n v="16.541344827586002"/>
    <n v="1.0943400000000001"/>
    <s v=""/>
    <n v="165"/>
    <n v="127"/>
    <n v="30"/>
    <n v="8"/>
    <n v="21"/>
    <m/>
    <n v="12"/>
    <n v="10"/>
    <n v="0.26315789473684209"/>
  </r>
  <r>
    <x v="13"/>
    <s v="NORTH"/>
    <s v="THIÊN SƠN"/>
    <x v="47"/>
    <n v="50.463000000000001"/>
    <n v="50.463000000000001"/>
    <n v="50.463000000000001"/>
    <n v="1"/>
    <n v="2"/>
    <n v="25.2315"/>
    <n v="2"/>
    <s v=""/>
    <n v="1"/>
    <n v="0"/>
    <n v="1"/>
    <n v="0"/>
    <n v="0"/>
    <n v="1"/>
    <m/>
    <m/>
    <m/>
  </r>
  <r>
    <x v="13"/>
    <s v="NORTH"/>
    <s v="VICTORY"/>
    <x v="48"/>
    <n v="1044.5319999999999"/>
    <n v="324.69600000000003"/>
    <n v="324.69600000000003"/>
    <n v="26"/>
    <n v="0.29050300000000001"/>
    <n v="10.8232"/>
    <n v="1.1538459999999999"/>
    <s v=""/>
    <n v="94"/>
    <n v="74"/>
    <n v="14"/>
    <n v="6"/>
    <n v="7"/>
    <n v="1"/>
    <n v="15"/>
    <n v="8"/>
    <n v="0.4"/>
  </r>
  <r>
    <x v="14"/>
    <s v="SOUTH"/>
    <s v="BELIEVE IN FUTURE"/>
    <x v="0"/>
    <n v="17.309000000000001"/>
    <n v="17.309000000000001"/>
    <n v="17.309000000000001"/>
    <n v="1"/>
    <n v="0.33333299999999999"/>
    <n v="17.309000000000001"/>
    <n v="1"/>
    <m/>
    <n v="6"/>
    <n v="3"/>
    <n v="3"/>
    <n v="0"/>
    <n v="0"/>
    <n v="3"/>
    <n v="3"/>
    <n v="2"/>
    <n v="0.66666666666666696"/>
  </r>
  <r>
    <x v="14"/>
    <s v="SOUTH"/>
    <s v="BIG HERO"/>
    <x v="1"/>
    <n v="1631.422"/>
    <n v="1046.2750000000001"/>
    <n v="897.33399999999995"/>
    <n v="17"/>
    <n v="0.31481500000000001"/>
    <n v="23.778977272727001"/>
    <n v="2.5882350000000001"/>
    <m/>
    <n v="61"/>
    <n v="44"/>
    <n v="14"/>
    <n v="3"/>
    <n v="2"/>
    <n v="4"/>
    <n v="10"/>
    <n v="5"/>
    <n v="0.29411764705882398"/>
  </r>
  <r>
    <x v="14"/>
    <s v="SOUTH"/>
    <s v="BORN TO WIN"/>
    <x v="2"/>
    <n v="1770.89"/>
    <n v="543.12800000000004"/>
    <n v="418.78699999999998"/>
    <n v="8"/>
    <n v="0.28070200000000001"/>
    <n v="30.173777777778"/>
    <n v="2.25"/>
    <m/>
    <n v="27"/>
    <n v="18"/>
    <n v="8"/>
    <n v="1"/>
    <n v="6"/>
    <m/>
    <n v="3"/>
    <n v="3"/>
    <n v="0.33333333333333298"/>
  </r>
  <r>
    <x v="14"/>
    <s v="SOUTH"/>
    <s v="CUPID"/>
    <x v="3"/>
    <n v="785.45100000000002"/>
    <n v="244.411"/>
    <n v="297.02600000000001"/>
    <n v="12"/>
    <n v="0.17777799999999999"/>
    <n v="18.800846153845999"/>
    <n v="1.0833330000000001"/>
    <m/>
    <n v="68"/>
    <n v="51"/>
    <n v="13"/>
    <n v="4"/>
    <n v="3"/>
    <m/>
    <n v="4"/>
    <n v="3"/>
    <n v="0.17647058823529399"/>
  </r>
  <r>
    <x v="14"/>
    <s v="SOUTH"/>
    <s v="DRAGON"/>
    <x v="58"/>
    <n v="383.55200000000002"/>
    <n v="172.24700000000001"/>
    <n v="152.59899999999999"/>
    <n v="12"/>
    <n v="0.23300999999999999"/>
    <n v="12.303357142856999"/>
    <n v="1.1666669999999999"/>
    <m/>
    <n v="51"/>
    <n v="31"/>
    <n v="15"/>
    <n v="5"/>
    <n v="5"/>
    <n v="1"/>
    <n v="3"/>
    <n v="2"/>
    <n v="0.1"/>
  </r>
  <r>
    <x v="14"/>
    <s v="SOUTH"/>
    <s v="LIB"/>
    <x v="7"/>
    <n v="955.58399999999995"/>
    <n v="283.26900000000001"/>
    <n v="250.78200000000001"/>
    <n v="16"/>
    <n v="0.31372499999999998"/>
    <n v="13.489000000000001"/>
    <n v="1.3125"/>
    <m/>
    <n v="56"/>
    <n v="40"/>
    <n v="14"/>
    <n v="2"/>
    <n v="0"/>
    <n v="2"/>
    <n v="8"/>
    <n v="5"/>
    <n v="0.3125"/>
  </r>
  <r>
    <x v="14"/>
    <s v="SOUTH"/>
    <s v="LUCKY CAT"/>
    <x v="8"/>
    <n v="1382.7260000000001"/>
    <n v="805.553"/>
    <n v="752.79200000000003"/>
    <n v="10"/>
    <n v="0.21052599999999999"/>
    <n v="33.564708333333002"/>
    <n v="2.4"/>
    <m/>
    <n v="54"/>
    <n v="35"/>
    <n v="19"/>
    <n v="0"/>
    <n v="8"/>
    <n v="8"/>
    <n v="13"/>
    <n v="8"/>
    <n v="0.42105263157894701"/>
  </r>
  <r>
    <x v="14"/>
    <s v="SOUTH"/>
    <s v="LUCKY STAR"/>
    <x v="50"/>
    <n v="1787.2570000000001"/>
    <n v="490.69499999999999"/>
    <n v="488.31099999999998"/>
    <n v="22"/>
    <n v="0.222222"/>
    <n v="16.3565"/>
    <n v="1.3636360000000001"/>
    <m/>
    <n v="91"/>
    <n v="69"/>
    <n v="19"/>
    <n v="3"/>
    <n v="26"/>
    <m/>
    <n v="10"/>
    <n v="8"/>
    <n v="0.36363636363636398"/>
  </r>
  <r>
    <x v="14"/>
    <s v="SOUTH"/>
    <s v="MARS"/>
    <x v="10"/>
    <n v="814.62199999999996"/>
    <n v="339.02499999999998"/>
    <n v="345.07400000000001"/>
    <n v="12"/>
    <n v="0.242424"/>
    <n v="18.834722222221998"/>
    <n v="1.5"/>
    <m/>
    <n v="53"/>
    <n v="38"/>
    <n v="13"/>
    <n v="2"/>
    <n v="6"/>
    <n v="4"/>
    <n v="9"/>
    <n v="4"/>
    <n v="0.266666666666667"/>
  </r>
  <r>
    <x v="14"/>
    <s v="SOUTH"/>
    <s v="MDRT BH"/>
    <x v="11"/>
    <n v="2433.1799999999998"/>
    <n v="1128.5160000000001"/>
    <n v="987.28599999999994"/>
    <n v="26"/>
    <n v="0.18181800000000001"/>
    <n v="30.500432432432"/>
    <n v="1.4230769999999999"/>
    <m/>
    <n v="152"/>
    <n v="124"/>
    <n v="27"/>
    <n v="1"/>
    <n v="5"/>
    <n v="5"/>
    <n v="29"/>
    <n v="14"/>
    <n v="0.5"/>
  </r>
  <r>
    <x v="14"/>
    <s v="SOUTH"/>
    <s v="MDRT HCM"/>
    <x v="12"/>
    <n v="2692.4740000000002"/>
    <n v="1268.9739999999999"/>
    <n v="1199.7049999999999"/>
    <n v="17"/>
    <n v="0.30630600000000002"/>
    <n v="31.724350000000001"/>
    <n v="2.3529409999999999"/>
    <m/>
    <n v="61"/>
    <n v="51"/>
    <n v="9"/>
    <n v="1"/>
    <n v="1"/>
    <n v="2"/>
    <n v="10"/>
    <n v="8"/>
    <n v="0.8"/>
  </r>
  <r>
    <x v="14"/>
    <s v="SOUTH"/>
    <s v="MDRT HCM2"/>
    <x v="51"/>
    <n v="1372.2339999999999"/>
    <n v="878.20399999999995"/>
    <n v="611.70399999999995"/>
    <n v="11"/>
    <n v="0.33333299999999999"/>
    <n v="24.394555555556"/>
    <n v="3.2727270000000002"/>
    <m/>
    <n v="36"/>
    <n v="23"/>
    <n v="11"/>
    <n v="2"/>
    <n v="0"/>
    <n v="1"/>
    <n v="5"/>
    <n v="3"/>
    <n v="0.230769230769231"/>
  </r>
  <r>
    <x v="14"/>
    <s v="SOUTH"/>
    <s v="MDRT VT"/>
    <x v="14"/>
    <n v="1545.8219999999999"/>
    <n v="875.92"/>
    <n v="771.91800000000001"/>
    <n v="22"/>
    <n v="0.27672999999999998"/>
    <n v="15.925818181818"/>
    <n v="2.5"/>
    <m/>
    <n v="88"/>
    <n v="55"/>
    <n v="18"/>
    <n v="15"/>
    <n v="4"/>
    <n v="4"/>
    <n v="17"/>
    <n v="14"/>
    <n v="0.42424242424242398"/>
  </r>
  <r>
    <x v="14"/>
    <s v="SOUTH"/>
    <s v="MEGA"/>
    <x v="15"/>
    <n v="2371.9180000000001"/>
    <n v="1112.8979999999999"/>
    <n v="1066.53"/>
    <n v="33"/>
    <n v="0.43421100000000001"/>
    <n v="20.234509090909"/>
    <n v="1.6666669999999999"/>
    <m/>
    <n v="90"/>
    <n v="63"/>
    <n v="24"/>
    <n v="3"/>
    <n v="1"/>
    <n v="7"/>
    <n v="22"/>
    <n v="14"/>
    <n v="0.51851851851851805"/>
  </r>
  <r>
    <x v="14"/>
    <s v="SOUTH"/>
    <s v="MEKONG 1"/>
    <x v="59"/>
    <n v="626.62199999999996"/>
    <n v="146.744"/>
    <n v="121.849"/>
    <n v="9"/>
    <n v="0.19780200000000001"/>
    <n v="13.340363636364"/>
    <n v="1.2222219999999999"/>
    <m/>
    <n v="58"/>
    <n v="42"/>
    <n v="16"/>
    <n v="0"/>
    <n v="0"/>
    <n v="7"/>
    <n v="18"/>
    <n v="8"/>
    <n v="0.5"/>
  </r>
  <r>
    <x v="14"/>
    <s v="SOUTH"/>
    <s v="MEKONG 2"/>
    <x v="17"/>
    <n v="970.91600000000005"/>
    <n v="577.98800000000006"/>
    <n v="532.76400000000001"/>
    <n v="12"/>
    <n v="0.27906999999999998"/>
    <n v="26.272181818181998"/>
    <n v="1.8333330000000001"/>
    <m/>
    <n v="51"/>
    <n v="35"/>
    <n v="15"/>
    <n v="1"/>
    <n v="0"/>
    <n v="5"/>
    <n v="11"/>
    <n v="7"/>
    <n v="0.4375"/>
  </r>
  <r>
    <x v="14"/>
    <s v="SOUTH"/>
    <s v="NEW IDEA"/>
    <x v="60"/>
    <n v="855.11199999999894"/>
    <n v="272.20299999999997"/>
    <n v="252.03100000000001"/>
    <n v="14"/>
    <n v="0.21538499999999999"/>
    <n v="14.326473684211001"/>
    <n v="1.357143"/>
    <m/>
    <n v="64"/>
    <n v="42"/>
    <n v="19"/>
    <n v="3"/>
    <n v="10"/>
    <n v="1"/>
    <n v="7"/>
    <n v="5"/>
    <n v="0.22727272727272699"/>
  </r>
  <r>
    <x v="14"/>
    <s v="SOUTH"/>
    <s v="OCEAN"/>
    <x v="70"/>
    <n v="668.57299999999998"/>
    <n v="201.048"/>
    <n v="201.91900000000001"/>
    <n v="14"/>
    <n v="0.16867499999999999"/>
    <n v="11.826352941175999"/>
    <n v="1.214286"/>
    <m/>
    <n v="83"/>
    <n v="68"/>
    <n v="12"/>
    <n v="3"/>
    <n v="5"/>
    <m/>
    <n v="5"/>
    <n v="4"/>
    <n v="0.266666666666667"/>
  </r>
  <r>
    <x v="14"/>
    <s v="SOUTH"/>
    <s v="PHOENIX"/>
    <x v="19"/>
    <n v="1479.421"/>
    <n v="580.71500000000003"/>
    <n v="646.53200000000004"/>
    <n v="12"/>
    <n v="0.17391300000000001"/>
    <n v="34.159705882353002"/>
    <n v="1.4166669999999999"/>
    <m/>
    <n v="65"/>
    <n v="51"/>
    <n v="14"/>
    <n v="0"/>
    <n v="16"/>
    <m/>
    <n v="8"/>
    <n v="5"/>
    <n v="0.35714285714285698"/>
  </r>
  <r>
    <x v="14"/>
    <s v="SOUTH"/>
    <s v="RED DRAGON"/>
    <x v="20"/>
    <n v="1597.2260000000001"/>
    <n v="457.68"/>
    <n v="509.98700000000002"/>
    <n v="21"/>
    <n v="0.21649499999999999"/>
    <n v="17.603076923077001"/>
    <n v="1.2380949999999999"/>
    <m/>
    <n v="100"/>
    <n v="80"/>
    <n v="13"/>
    <n v="7"/>
    <n v="16"/>
    <n v="3"/>
    <n v="17"/>
    <n v="9"/>
    <n v="0.45"/>
  </r>
  <r>
    <x v="14"/>
    <s v="SOUTH"/>
    <s v="TIGER"/>
    <x v="71"/>
    <n v="607.41800000000001"/>
    <n v="157.62100000000001"/>
    <n v="144.59700000000001"/>
    <n v="9"/>
    <n v="0.15254200000000001"/>
    <n v="13.135083333333"/>
    <n v="1.3333330000000001"/>
    <m/>
    <n v="62"/>
    <n v="43"/>
    <n v="13"/>
    <n v="6"/>
    <n v="0"/>
    <m/>
    <n v="6"/>
    <n v="5"/>
    <n v="0.26315789473684198"/>
  </r>
  <r>
    <x v="14"/>
    <s v="SOUTH"/>
    <s v="THÁI DƯƠNG"/>
    <x v="21"/>
    <n v="2452.5210000000002"/>
    <n v="1002.033"/>
    <n v="1015.316"/>
    <n v="21"/>
    <n v="0.33871000000000001"/>
    <n v="28.629514285713999"/>
    <n v="1.6666669999999999"/>
    <m/>
    <n v="57"/>
    <n v="43"/>
    <n v="14"/>
    <n v="0"/>
    <n v="18"/>
    <n v="1"/>
    <n v="7"/>
    <n v="5"/>
    <n v="0.35714285714285698"/>
  </r>
  <r>
    <x v="14"/>
    <s v="SOUTH"/>
    <s v="THE SUN"/>
    <x v="52"/>
    <n v="36.072000000000003"/>
    <n v="36.072000000000003"/>
    <n v="36.072000000000003"/>
    <n v="2"/>
    <n v="0.44444400000000001"/>
    <n v="12.023999999999999"/>
    <n v="1.5"/>
    <m/>
    <n v="9"/>
    <n v="4"/>
    <n v="5"/>
    <n v="0"/>
    <n v="0"/>
    <n v="5"/>
    <n v="4"/>
    <n v="4"/>
    <n v="0.8"/>
  </r>
  <r>
    <x v="14"/>
    <s v="SOUTH"/>
    <s v="VENUS"/>
    <x v="61"/>
    <n v="1230.269"/>
    <n v="467.63400000000001"/>
    <n v="397.17599999999999"/>
    <n v="30"/>
    <n v="0.324324"/>
    <n v="12.989833333332999"/>
    <n v="1.2"/>
    <m/>
    <n v="91"/>
    <n v="68"/>
    <n v="16"/>
    <n v="7"/>
    <n v="11"/>
    <n v="1"/>
    <n v="7"/>
    <n v="6"/>
    <n v="0.26086956521739102"/>
  </r>
  <r>
    <x v="14"/>
    <s v="SOUTH"/>
    <s v="WE ARE 1"/>
    <x v="54"/>
    <n v="1949.896"/>
    <n v="272.12"/>
    <n v="287.54700000000003"/>
    <n v="11"/>
    <n v="0.27160499999999999"/>
    <n v="20.932307692308001"/>
    <n v="1.181818"/>
    <m/>
    <n v="42"/>
    <n v="34"/>
    <n v="8"/>
    <n v="0"/>
    <n v="5"/>
    <m/>
    <n v="8"/>
    <n v="4"/>
    <n v="0.5"/>
  </r>
  <r>
    <x v="14"/>
    <s v="SOUTH"/>
    <s v="WHITE HORSE"/>
    <x v="24"/>
    <n v="1136.0609999999999"/>
    <n v="638.89"/>
    <n v="607.65899999999999"/>
    <n v="27"/>
    <n v="0.46551700000000001"/>
    <n v="15.582682926828999"/>
    <n v="1.518519"/>
    <m/>
    <n v="56"/>
    <n v="38"/>
    <n v="16"/>
    <n v="2"/>
    <n v="8"/>
    <n v="1"/>
    <n v="3"/>
    <n v="3"/>
    <n v="0.16666666666666699"/>
  </r>
  <r>
    <x v="14"/>
    <s v="NORTH"/>
    <s v="BÌNH MINH"/>
    <x v="25"/>
    <n v="2136.7759999999998"/>
    <n v="545.80100000000004"/>
    <n v="540.41999999999996"/>
    <n v="34"/>
    <n v="0.25"/>
    <n v="13.312219512195"/>
    <n v="1.2058819999999999"/>
    <m/>
    <n v="137"/>
    <n v="110"/>
    <n v="22"/>
    <n v="5"/>
    <n v="16"/>
    <n v="2"/>
    <n v="16"/>
    <n v="11"/>
    <n v="0.407407407407407"/>
  </r>
  <r>
    <x v="14"/>
    <s v="NORTH"/>
    <s v="BLUE OCEAN"/>
    <x v="26"/>
    <n v="193.916"/>
    <n v="193.916"/>
    <n v="193.916"/>
    <n v="13"/>
    <n v="0.48148099999999999"/>
    <n v="10.773111111111"/>
    <n v="1.3846149999999999"/>
    <m/>
    <n v="54"/>
    <n v="41"/>
    <n v="13"/>
    <n v="0"/>
    <n v="0"/>
    <n v="13"/>
    <n v="41"/>
    <n v="13"/>
    <n v="1"/>
  </r>
  <r>
    <x v="14"/>
    <s v="NORTH"/>
    <s v="BLUE WAVES"/>
    <x v="27"/>
    <n v="38.146999999999998"/>
    <n v="38.146999999999998"/>
    <n v="38.146999999999998"/>
    <n v="3"/>
    <n v="0.352941"/>
    <n v="9.5367499999999996"/>
    <n v="1.3333330000000001"/>
    <m/>
    <n v="10"/>
    <n v="7"/>
    <n v="3"/>
    <n v="0"/>
    <n v="0"/>
    <m/>
    <n v="2"/>
    <n v="1"/>
    <n v="0.33333333333333298"/>
  </r>
  <r>
    <x v="14"/>
    <s v="NORTH"/>
    <s v="BUFFALO"/>
    <x v="62"/>
    <n v="1175.8309999999999"/>
    <n v="355.61200000000002"/>
    <n v="321.47500000000002"/>
    <n v="6"/>
    <n v="0.13333300000000001"/>
    <n v="25.400857142856999"/>
    <n v="2.3333330000000001"/>
    <m/>
    <n v="45"/>
    <n v="32"/>
    <n v="8"/>
    <n v="5"/>
    <n v="3"/>
    <n v="1"/>
    <n v="1"/>
    <n v="1"/>
    <n v="7.69230769230769E-2"/>
  </r>
  <r>
    <x v="14"/>
    <s v="NORTH"/>
    <s v="DIAMOND"/>
    <x v="28"/>
    <n v="4270.2790000000005"/>
    <n v="957.34199999999998"/>
    <n v="899.404"/>
    <n v="45"/>
    <n v="0.19736799999999999"/>
    <n v="18.063056603774001"/>
    <n v="1.177778"/>
    <m/>
    <n v="241"/>
    <n v="169"/>
    <n v="67"/>
    <n v="5"/>
    <n v="9"/>
    <n v="6"/>
    <n v="28"/>
    <n v="16"/>
    <n v="0.22222222222222199"/>
  </r>
  <r>
    <x v="14"/>
    <s v="NORTH"/>
    <s v="ĐOÀN KẾT"/>
    <x v="55"/>
    <n v="2356.2950000000001"/>
    <n v="1424.4659999999999"/>
    <n v="1352.268"/>
    <n v="31"/>
    <n v="0.32124399999999997"/>
    <n v="26.876716981131999"/>
    <n v="1.7096769999999999"/>
    <m/>
    <n v="100"/>
    <n v="70"/>
    <n v="18"/>
    <n v="12"/>
    <n v="16"/>
    <n v="3"/>
    <n v="20"/>
    <n v="11"/>
    <n v="0.36666666666666697"/>
  </r>
  <r>
    <x v="14"/>
    <s v="NORTH"/>
    <s v="EAGLES"/>
    <x v="56"/>
    <n v="817.53"/>
    <n v="447.73599999999999"/>
    <n v="428.23200000000003"/>
    <n v="11"/>
    <n v="0.17599999999999999"/>
    <n v="26.337411764706001"/>
    <n v="1.545455"/>
    <m/>
    <n v="61"/>
    <n v="45"/>
    <n v="13"/>
    <n v="3"/>
    <n v="12"/>
    <m/>
    <n v="9"/>
    <n v="6"/>
    <n v="0.375"/>
  </r>
  <r>
    <x v="14"/>
    <s v="NORTH"/>
    <s v="GREEN DRAGON"/>
    <x v="32"/>
    <n v="184.458"/>
    <n v="83.224000000000004"/>
    <n v="83.224000000000004"/>
    <n v="5"/>
    <n v="0.147059"/>
    <n v="13.870666666667001"/>
    <n v="1.2"/>
    <m/>
    <n v="39"/>
    <n v="30"/>
    <n v="8"/>
    <n v="1"/>
    <n v="0"/>
    <n v="1"/>
    <n v="9"/>
    <n v="4"/>
    <n v="0.44444444444444398"/>
  </r>
  <r>
    <x v="14"/>
    <s v="NORTH"/>
    <s v="HẢI ĐĂNG"/>
    <x v="33"/>
    <n v="940.82500000000005"/>
    <n v="198.95500000000001"/>
    <n v="205.12200000000001"/>
    <n v="14"/>
    <n v="0.152174"/>
    <n v="11.053055555556"/>
    <n v="1.285714"/>
    <m/>
    <n v="89"/>
    <n v="71"/>
    <n v="15"/>
    <n v="3"/>
    <n v="14"/>
    <m/>
    <n v="8"/>
    <n v="5"/>
    <n v="0.27777777777777801"/>
  </r>
  <r>
    <x v="14"/>
    <s v="NORTH"/>
    <s v="LION"/>
    <x v="63"/>
    <n v="1056.6980000000001"/>
    <n v="144.60900000000001"/>
    <n v="134.977"/>
    <n v="9"/>
    <n v="0.17821799999999999"/>
    <n v="13.146272727273001"/>
    <n v="1.2222219999999999"/>
    <m/>
    <n v="52"/>
    <n v="39"/>
    <n v="7"/>
    <n v="6"/>
    <n v="1"/>
    <m/>
    <n v="4"/>
    <n v="4"/>
    <n v="0.30769230769230799"/>
  </r>
  <r>
    <x v="14"/>
    <s v="NORTH"/>
    <s v="ONG VÀNG"/>
    <x v="64"/>
    <n v="1582.413"/>
    <n v="342.87700000000001"/>
    <n v="362.233"/>
    <n v="24"/>
    <n v="0.17910400000000001"/>
    <n v="12.699148148148"/>
    <n v="1.125"/>
    <m/>
    <n v="136"/>
    <n v="111"/>
    <n v="19"/>
    <n v="6"/>
    <n v="0"/>
    <m/>
    <n v="4"/>
    <n v="4"/>
    <n v="0.16"/>
  </r>
  <r>
    <x v="14"/>
    <s v="NORTH"/>
    <s v="RUBY"/>
    <x v="69"/>
    <n v="1095.9449999999999"/>
    <n v="202.773"/>
    <n v="202.773"/>
    <n v="8"/>
    <n v="0.228571"/>
    <n v="13.5182"/>
    <n v="1.875"/>
    <m/>
    <n v="34"/>
    <n v="25"/>
    <n v="7"/>
    <n v="2"/>
    <n v="2"/>
    <m/>
    <m/>
    <m/>
    <m/>
  </r>
  <r>
    <x v="14"/>
    <s v="NORTH"/>
    <s v="SÔNG THU"/>
    <x v="69"/>
    <n v="410.15600000000001"/>
    <n v="29.402000000000001"/>
    <n v="29.402000000000001"/>
    <n v="3"/>
    <n v="5.9406E-2"/>
    <n v="9.8006666666670004"/>
    <n v="1"/>
    <m/>
    <n v="52"/>
    <n v="41"/>
    <n v="10"/>
    <n v="1"/>
    <n v="0"/>
    <m/>
    <n v="3"/>
    <n v="2"/>
    <n v="0.18181818181818199"/>
  </r>
  <r>
    <x v="14"/>
    <s v="NORTH"/>
    <s v="SUNFLOWER"/>
    <x v="38"/>
    <n v="626.39699999999903"/>
    <n v="188.27500000000001"/>
    <n v="177.666"/>
    <n v="12"/>
    <n v="0.235294"/>
    <n v="11.074999999999999"/>
    <n v="1.4166669999999999"/>
    <m/>
    <n v="52"/>
    <n v="33"/>
    <n v="18"/>
    <n v="1"/>
    <n v="7"/>
    <n v="3"/>
    <n v="6"/>
    <n v="4"/>
    <n v="0.21052631578947401"/>
  </r>
  <r>
    <x v="14"/>
    <s v="NORTH"/>
    <s v="THE POWER"/>
    <x v="57"/>
    <n v="2999.8490000000002"/>
    <n v="1326.404"/>
    <n v="1308.2149999999999"/>
    <n v="48"/>
    <n v="0.37944699999999998"/>
    <n v="20.406215384614999"/>
    <n v="1.3541669999999999"/>
    <m/>
    <n v="142"/>
    <n v="97"/>
    <n v="43"/>
    <n v="2"/>
    <n v="15"/>
    <n v="14"/>
    <n v="32"/>
    <n v="20"/>
    <n v="0.44444444444444398"/>
  </r>
  <r>
    <x v="14"/>
    <s v="NORTH"/>
    <s v="THE STARS"/>
    <x v="66"/>
    <n v="6266.8140000000003"/>
    <n v="3049.8890000000001"/>
    <n v="3049.8890000000001"/>
    <n v="59"/>
    <n v="0.34402300000000002"/>
    <n v="28.772537735848999"/>
    <n v="1.79661"/>
    <m/>
    <n v="174"/>
    <n v="140"/>
    <n v="29"/>
    <n v="5"/>
    <n v="20"/>
    <n v="2"/>
    <n v="22"/>
    <n v="12"/>
    <n v="0.35294117647058798"/>
  </r>
  <r>
    <x v="14"/>
    <s v="NORTH"/>
    <s v="VICTORY"/>
    <x v="48"/>
    <n v="719.83600000000001"/>
    <n v="291.86599999999999"/>
    <n v="291.86599999999999"/>
    <n v="19"/>
    <n v="0.26950400000000002"/>
    <n v="12.161083333333"/>
    <n v="1.263158"/>
    <m/>
    <n v="85"/>
    <n v="66"/>
    <n v="13"/>
    <n v="6"/>
    <n v="0"/>
    <n v="4"/>
    <n v="25"/>
    <n v="15"/>
    <n v="0.78947368421052599"/>
  </r>
  <r>
    <x v="15"/>
    <s v="SOUTH"/>
    <s v="BIG HERO"/>
    <x v="1"/>
    <n v="734.08799999999997"/>
    <n v="842.47699999999998"/>
    <n v="524.50400000000002"/>
    <n v="15"/>
    <n v="0.33707865168539303"/>
    <n v="24.070771428571401"/>
    <n v="2.3333333333333299"/>
    <m/>
    <n v="49"/>
    <n v="36"/>
    <n v="12"/>
    <n v="1"/>
    <n v="0"/>
    <m/>
    <n v="8"/>
    <n v="5"/>
    <n v="0.38461538461538503"/>
  </r>
  <r>
    <x v="15"/>
    <s v="SOUTH"/>
    <s v="BORN TO WIN"/>
    <x v="2"/>
    <n v="1352.1030000000001"/>
    <n v="495.12400000000002"/>
    <n v="495.12400000000002"/>
    <n v="7"/>
    <n v="0.24561403508771901"/>
    <n v="20.6301666666667"/>
    <n v="3.4285714285714302"/>
    <m/>
    <n v="30"/>
    <n v="21"/>
    <n v="8"/>
    <n v="1"/>
    <n v="0"/>
    <m/>
    <n v="3"/>
    <n v="2"/>
    <n v="0.22222222222222199"/>
  </r>
  <r>
    <x v="15"/>
    <s v="SOUTH"/>
    <s v="CUPID"/>
    <x v="3"/>
    <n v="488.42500000000001"/>
    <n v="263.41800000000001"/>
    <n v="292.17700000000002"/>
    <n v="6"/>
    <n v="8.7591240875912399E-2"/>
    <n v="21.951499999999999"/>
    <n v="2"/>
    <m/>
    <n v="67"/>
    <n v="50"/>
    <n v="13"/>
    <n v="4"/>
    <n v="9"/>
    <n v="2"/>
    <n v="4"/>
    <n v="3"/>
    <n v="0.17647058823529399"/>
  </r>
  <r>
    <x v="15"/>
    <s v="SOUTH"/>
    <s v="DRAGON"/>
    <x v="58"/>
    <n v="230.953"/>
    <n v="70.212000000000003"/>
    <n v="75.278000000000006"/>
    <n v="9"/>
    <n v="0.17142857142857101"/>
    <n v="7.8013333333333303"/>
    <n v="1"/>
    <m/>
    <n v="52"/>
    <n v="33"/>
    <n v="14"/>
    <n v="5"/>
    <n v="7"/>
    <n v="2"/>
    <n v="4"/>
    <n v="3"/>
    <n v="0.157894736842105"/>
  </r>
  <r>
    <x v="15"/>
    <s v="SOUTH"/>
    <s v="LIB"/>
    <x v="7"/>
    <n v="704.80200000000002"/>
    <n v="373.94499999999999"/>
    <n v="328.29700000000003"/>
    <n v="16"/>
    <n v="0.415584415584416"/>
    <n v="15.5810416666667"/>
    <n v="1.5"/>
    <m/>
    <n v="46"/>
    <n v="32"/>
    <n v="12"/>
    <n v="2"/>
    <n v="1"/>
    <n v="4"/>
    <n v="12"/>
    <n v="9"/>
    <n v="0.64285714285714302"/>
  </r>
  <r>
    <x v="15"/>
    <s v="SOUTH"/>
    <s v="LUCKY CAT"/>
    <x v="8"/>
    <n v="629.93399999999997"/>
    <n v="178.25700000000001"/>
    <n v="218.136"/>
    <n v="5"/>
    <n v="0.116279069767442"/>
    <n v="17.825700000000001"/>
    <n v="2"/>
    <m/>
    <n v="41"/>
    <n v="30"/>
    <n v="11"/>
    <n v="0"/>
    <n v="7"/>
    <n v="1"/>
    <n v="2"/>
    <n v="2"/>
    <n v="0.18181818181818199"/>
  </r>
  <r>
    <x v="15"/>
    <s v="SOUTH"/>
    <s v="LUCKY STAR"/>
    <x v="50"/>
    <n v="1298.9459999999999"/>
    <n v="415.66500000000002"/>
    <n v="435.05200000000002"/>
    <n v="16"/>
    <n v="0.14285714285714299"/>
    <n v="21.877105263157901"/>
    <n v="1.1875"/>
    <m/>
    <n v="107"/>
    <n v="83"/>
    <n v="21"/>
    <n v="3"/>
    <n v="14"/>
    <n v="1"/>
    <n v="3"/>
    <n v="2"/>
    <n v="8.3333333333333301E-2"/>
  </r>
  <r>
    <x v="15"/>
    <s v="SOUTH"/>
    <s v="MARS"/>
    <x v="10"/>
    <n v="469.548"/>
    <n v="159.715"/>
    <n v="144.44300000000001"/>
    <n v="7"/>
    <n v="0.15730337078651699"/>
    <n v="17.746111111111102"/>
    <n v="1.28571428571429"/>
    <m/>
    <n v="46"/>
    <n v="35"/>
    <n v="9"/>
    <n v="2"/>
    <n v="0"/>
    <n v="1"/>
    <n v="2"/>
    <n v="2"/>
    <n v="0.18181818181818199"/>
  </r>
  <r>
    <x v="15"/>
    <s v="SOUTH"/>
    <s v="MDRT BH"/>
    <x v="11"/>
    <n v="1445.894"/>
    <n v="639.94000000000005"/>
    <n v="555.35799999999995"/>
    <n v="21"/>
    <n v="0.17004048582996001"/>
    <n v="20.6432258064516"/>
    <n v="1.47619047619048"/>
    <m/>
    <n v="123"/>
    <n v="97"/>
    <n v="25"/>
    <n v="1"/>
    <n v="7"/>
    <m/>
    <n v="6"/>
    <n v="5"/>
    <n v="0.19230769230769201"/>
  </r>
  <r>
    <x v="15"/>
    <s v="SOUTH"/>
    <s v="MDRT HCM"/>
    <x v="12"/>
    <n v="1492.769"/>
    <n v="1046.3530000000001"/>
    <n v="1124.9749999999999"/>
    <n v="19"/>
    <n v="0.39175257731958801"/>
    <n v="33.753322580645197"/>
    <n v="1.6315789473684199"/>
    <m/>
    <n v="50"/>
    <n v="41"/>
    <n v="7"/>
    <n v="2"/>
    <n v="9"/>
    <n v="2"/>
    <n v="10"/>
    <n v="5"/>
    <n v="0.55555555555555602"/>
  </r>
  <r>
    <x v="15"/>
    <s v="SOUTH"/>
    <s v="MDRT HCM2"/>
    <x v="51"/>
    <n v="760.53"/>
    <n v="312.45999999999998"/>
    <n v="324.04500000000002"/>
    <n v="4"/>
    <n v="0.13559322033898299"/>
    <n v="15.622999999999999"/>
    <n v="5"/>
    <m/>
    <n v="30"/>
    <n v="18"/>
    <n v="10"/>
    <n v="2"/>
    <n v="4"/>
    <n v="3"/>
    <n v="2"/>
    <n v="2"/>
    <n v="0.16666666666666699"/>
  </r>
  <r>
    <x v="15"/>
    <s v="SOUTH"/>
    <s v="MDRT VT"/>
    <x v="14"/>
    <n v="773.904"/>
    <n v="411.483"/>
    <n v="361.20299999999997"/>
    <n v="18"/>
    <n v="0.3"/>
    <n v="11.1211621621622"/>
    <n v="2.0555555555555598"/>
    <m/>
    <n v="71"/>
    <n v="41"/>
    <n v="16"/>
    <n v="14"/>
    <n v="3"/>
    <n v="12"/>
    <n v="13"/>
    <n v="8"/>
    <n v="0.266666666666667"/>
  </r>
  <r>
    <x v="15"/>
    <s v="SOUTH"/>
    <s v="MEGA"/>
    <x v="15"/>
    <n v="1305.3879999999999"/>
    <n v="742.73800000000006"/>
    <n v="768.93499999999995"/>
    <n v="25"/>
    <n v="0.49019607843137297"/>
    <n v="17.684238095238101"/>
    <n v="1.68"/>
    <m/>
    <n v="62"/>
    <n v="42"/>
    <n v="17"/>
    <n v="3"/>
    <n v="2"/>
    <n v="9"/>
    <n v="15"/>
    <n v="10"/>
    <n v="0.5"/>
  </r>
  <r>
    <x v="15"/>
    <s v="SOUTH"/>
    <s v="MEKONG 1"/>
    <x v="59"/>
    <n v="504.77300000000002"/>
    <n v="259.07799999999997"/>
    <n v="249.74"/>
    <n v="5"/>
    <n v="0.18181818181818199"/>
    <n v="37.0111428571429"/>
    <n v="1.4"/>
    <m/>
    <n v="33"/>
    <n v="23"/>
    <n v="9"/>
    <n v="1"/>
    <n v="0"/>
    <m/>
    <n v="11"/>
    <n v="6"/>
    <n v="0.6"/>
  </r>
  <r>
    <x v="15"/>
    <s v="SOUTH"/>
    <s v="MEKONG 2"/>
    <x v="17"/>
    <n v="438.15199999999999"/>
    <n v="342.59399999999999"/>
    <n v="260.24099999999999"/>
    <n v="10"/>
    <n v="0.36363636363636398"/>
    <n v="24.471"/>
    <n v="1.4"/>
    <m/>
    <n v="35"/>
    <n v="23"/>
    <n v="10"/>
    <n v="2"/>
    <n v="0"/>
    <n v="5"/>
    <n v="10"/>
    <n v="6"/>
    <n v="0.5"/>
  </r>
  <r>
    <x v="15"/>
    <s v="SOUTH"/>
    <s v="NEW IDEA"/>
    <x v="60"/>
    <n v="603.08100000000002"/>
    <n v="189.08600000000001"/>
    <n v="186.941"/>
    <n v="9"/>
    <n v="0.13740458015267201"/>
    <n v="12.605733333333299"/>
    <n v="1.6666666666666701"/>
    <m/>
    <n v="66"/>
    <n v="45"/>
    <n v="19"/>
    <n v="2"/>
    <n v="5"/>
    <m/>
    <n v="6"/>
    <n v="5"/>
    <n v="0.238095238095238"/>
  </r>
  <r>
    <x v="15"/>
    <s v="SOUTH"/>
    <s v="OCEAN"/>
    <x v="70"/>
    <n v="466.654"/>
    <n v="189.29300000000001"/>
    <n v="191.51900000000001"/>
    <n v="14"/>
    <n v="0.177215189873418"/>
    <n v="13.5209285714286"/>
    <n v="1"/>
    <m/>
    <n v="83"/>
    <n v="68"/>
    <n v="12"/>
    <n v="3"/>
    <n v="18"/>
    <n v="4"/>
    <n v="22"/>
    <n v="10"/>
    <n v="0.66666666666666696"/>
  </r>
  <r>
    <x v="15"/>
    <s v="SOUTH"/>
    <s v="PHOENIX"/>
    <x v="19"/>
    <n v="832.88900000000001"/>
    <n v="468.27199999999999"/>
    <n v="493.017"/>
    <n v="9"/>
    <n v="0.125874125874126"/>
    <n v="29.266999999999999"/>
    <n v="1.7777777777777799"/>
    <m/>
    <n v="73"/>
    <n v="59"/>
    <n v="14"/>
    <n v="0"/>
    <n v="4"/>
    <m/>
    <n v="7"/>
    <n v="4"/>
    <n v="0.28571428571428598"/>
  </r>
  <r>
    <x v="15"/>
    <s v="SOUTH"/>
    <s v="RED DRAGON"/>
    <x v="20"/>
    <n v="1087.239"/>
    <n v="581.05999999999995"/>
    <n v="561.08600000000001"/>
    <n v="16"/>
    <n v="0.16080402010050299"/>
    <n v="17.6078787878788"/>
    <n v="2.0625"/>
    <m/>
    <n v="96"/>
    <n v="79"/>
    <n v="10"/>
    <n v="7"/>
    <n v="17"/>
    <m/>
    <n v="9"/>
    <n v="7"/>
    <n v="0.41176470588235298"/>
  </r>
  <r>
    <x v="15"/>
    <s v="SOUTH"/>
    <s v="TIGER"/>
    <x v="71"/>
    <n v="462.82100000000003"/>
    <n v="142.40600000000001"/>
    <n v="173.887"/>
    <n v="7"/>
    <n v="0.123893805309735"/>
    <n v="20.343714285714299"/>
    <n v="1"/>
    <m/>
    <n v="56"/>
    <n v="37"/>
    <n v="13"/>
    <n v="6"/>
    <n v="5"/>
    <m/>
    <n v="3"/>
    <n v="3"/>
    <n v="0.157894736842105"/>
  </r>
  <r>
    <x v="15"/>
    <s v="SOUTH"/>
    <s v="THÁI DƯƠNG"/>
    <x v="21"/>
    <n v="1437.2049999999999"/>
    <n v="658.57899999999995"/>
    <n v="664.75"/>
    <n v="14"/>
    <n v="0.20437956204379601"/>
    <n v="20.580593749999998"/>
    <n v="2.28571428571429"/>
    <m/>
    <n v="67"/>
    <n v="49"/>
    <n v="16"/>
    <n v="2"/>
    <n v="10"/>
    <m/>
    <n v="6"/>
    <n v="4"/>
    <n v="0.22222222222222199"/>
  </r>
  <r>
    <x v="15"/>
    <s v="SOUTH"/>
    <s v="VENUS"/>
    <x v="61"/>
    <n v="833.09299999999996"/>
    <n v="369.02"/>
    <n v="372.35700000000003"/>
    <n v="21"/>
    <n v="0.22702702702702701"/>
    <n v="12.724827586206899"/>
    <n v="1.38095238095238"/>
    <m/>
    <n v="94"/>
    <n v="73"/>
    <n v="15"/>
    <n v="6"/>
    <n v="9"/>
    <n v="1"/>
    <n v="11"/>
    <n v="7"/>
    <n v="0.33333333333333298"/>
  </r>
  <r>
    <x v="15"/>
    <s v="SOUTH"/>
    <s v="WE ARE 1"/>
    <x v="54"/>
    <n v="1662.3489999999999"/>
    <n v="1482.248"/>
    <n v="1449.76"/>
    <n v="19"/>
    <n v="0.47499999999999998"/>
    <n v="52.937428571428597"/>
    <n v="1.4736842105263199"/>
    <m/>
    <n v="39"/>
    <n v="30"/>
    <n v="9"/>
    <n v="0"/>
    <n v="5"/>
    <m/>
    <n v="3"/>
    <n v="2"/>
    <n v="0.22222222222222199"/>
  </r>
  <r>
    <x v="15"/>
    <s v="SOUTH"/>
    <s v="WHITE HORSE"/>
    <x v="24"/>
    <n v="528.40200000000004"/>
    <n v="234.452"/>
    <n v="253.523"/>
    <n v="14"/>
    <n v="0.24347826086956501"/>
    <n v="14.65325"/>
    <n v="1.1428571428571399"/>
    <m/>
    <n v="60"/>
    <n v="43"/>
    <n v="15"/>
    <n v="2"/>
    <n v="4"/>
    <n v="3"/>
    <n v="6"/>
    <n v="3"/>
    <n v="0.17647058823529399"/>
  </r>
  <r>
    <x v="15"/>
    <s v="NORTH"/>
    <s v="BÌNH MINH"/>
    <x v="25"/>
    <n v="1596.356"/>
    <n v="648.83799999999997"/>
    <n v="648.83799999999997"/>
    <n v="35"/>
    <n v="0.2734375"/>
    <n v="13.5174583333333"/>
    <n v="1.3714285714285701"/>
    <m/>
    <n v="135"/>
    <n v="106"/>
    <n v="22"/>
    <n v="7"/>
    <n v="3"/>
    <m/>
    <n v="17"/>
    <n v="11"/>
    <n v="0.37931034482758602"/>
  </r>
  <r>
    <x v="15"/>
    <s v="NORTH"/>
    <s v="BLUE WAVES"/>
    <x v="27"/>
    <m/>
    <n v="0"/>
    <n v="0"/>
    <n v="0"/>
    <n v="0"/>
    <n v="0"/>
    <n v="0"/>
    <m/>
    <n v="7"/>
    <n v="5"/>
    <n v="2"/>
    <n v="0"/>
    <n v="1"/>
    <n v="3"/>
    <n v="5"/>
    <n v="2"/>
    <n v="1"/>
  </r>
  <r>
    <x v="15"/>
    <s v="NORTH"/>
    <s v="BUFFALO"/>
    <x v="62"/>
    <n v="854.35599999999999"/>
    <n v="443.779"/>
    <n v="436.86599999999999"/>
    <n v="20"/>
    <n v="0.45977011494252901"/>
    <n v="13.4478484848485"/>
    <n v="1.65"/>
    <m/>
    <n v="45"/>
    <n v="33"/>
    <n v="7"/>
    <n v="5"/>
    <n v="4"/>
    <n v="2"/>
    <n v="5"/>
    <n v="4"/>
    <n v="0.33333333333333298"/>
  </r>
  <r>
    <x v="15"/>
    <s v="NORTH"/>
    <s v="DIAMOND"/>
    <x v="28"/>
    <n v="3370.875"/>
    <n v="1846.3"/>
    <n v="1839.9380000000001"/>
    <n v="73"/>
    <n v="0.36499999999999999"/>
    <n v="17.583809523809499"/>
    <n v="1.4383561643835601"/>
    <m/>
    <n v="215"/>
    <n v="149"/>
    <n v="61"/>
    <n v="5"/>
    <n v="19"/>
    <n v="7"/>
    <n v="42"/>
    <n v="27"/>
    <n v="0.40909090909090901"/>
  </r>
  <r>
    <x v="15"/>
    <s v="NORTH"/>
    <s v="ĐOÀN KẾT"/>
    <x v="55"/>
    <n v="1004.027"/>
    <n v="503.75599999999997"/>
    <n v="499.57499999999999"/>
    <n v="14"/>
    <n v="0.155555555555556"/>
    <n v="20.15024"/>
    <n v="1.78571428571429"/>
    <m/>
    <n v="93"/>
    <n v="67"/>
    <n v="16"/>
    <n v="10"/>
    <n v="10"/>
    <n v="2"/>
    <n v="14"/>
    <n v="9"/>
    <n v="0.34615384615384598"/>
  </r>
  <r>
    <x v="15"/>
    <s v="NORTH"/>
    <s v="EAGLES"/>
    <x v="56"/>
    <n v="389.298"/>
    <n v="174.05199999999999"/>
    <n v="163.54300000000001"/>
    <n v="9"/>
    <n v="0.146341463414634"/>
    <n v="12.432285714285699"/>
    <n v="1.55555555555556"/>
    <m/>
    <n v="64"/>
    <n v="48"/>
    <n v="13"/>
    <n v="3"/>
    <n v="4"/>
    <m/>
    <n v="9"/>
    <n v="6"/>
    <n v="0.375"/>
  </r>
  <r>
    <x v="15"/>
    <s v="NORTH"/>
    <s v="GREEN DRAGON"/>
    <x v="32"/>
    <n v="101.23399999999999"/>
    <n v="38.906999999999996"/>
    <n v="38.906999999999996"/>
    <n v="4"/>
    <n v="0.186046511627907"/>
    <n v="9.7267499999999991"/>
    <n v="1"/>
    <m/>
    <n v="29"/>
    <n v="21"/>
    <n v="7"/>
    <n v="1"/>
    <n v="0"/>
    <n v="3"/>
    <n v="12"/>
    <n v="5"/>
    <n v="0.625"/>
  </r>
  <r>
    <x v="15"/>
    <s v="NORTH"/>
    <s v="HẢI ĐĂNG"/>
    <x v="33"/>
    <n v="735.70299999999997"/>
    <n v="218.95099999999999"/>
    <n v="218.95099999999999"/>
    <n v="9"/>
    <n v="9.5238095238095205E-2"/>
    <n v="12.1639444444444"/>
    <n v="2"/>
    <m/>
    <n v="95"/>
    <n v="74"/>
    <n v="18"/>
    <n v="3"/>
    <n v="5"/>
    <m/>
    <n v="6"/>
    <n v="5"/>
    <n v="0.238095238095238"/>
  </r>
  <r>
    <x v="15"/>
    <s v="NORTH"/>
    <s v="LION"/>
    <x v="63"/>
    <n v="921.72099999999898"/>
    <n v="342.065"/>
    <n v="342.065"/>
    <n v="13"/>
    <n v="0.26262626262626299"/>
    <n v="17.103249999999999"/>
    <n v="1.5384615384615401"/>
    <m/>
    <n v="49"/>
    <n v="36"/>
    <n v="7"/>
    <n v="6"/>
    <n v="6"/>
    <m/>
    <n v="5"/>
    <n v="4"/>
    <n v="0.30769230769230799"/>
  </r>
  <r>
    <x v="15"/>
    <s v="NORTH"/>
    <s v="ONG VÀNG"/>
    <x v="64"/>
    <n v="1220.18"/>
    <n v="467.41500000000002"/>
    <n v="467.41500000000002"/>
    <n v="31"/>
    <n v="0.28440366972477099"/>
    <n v="10.8701162790698"/>
    <n v="1.38709677419355"/>
    <m/>
    <n v="128"/>
    <n v="107"/>
    <n v="15"/>
    <n v="6"/>
    <n v="11"/>
    <n v="1"/>
    <n v="48"/>
    <n v="16"/>
    <n v="0.76190476190476197"/>
  </r>
  <r>
    <x v="15"/>
    <s v="NORTH"/>
    <s v="RUBY"/>
    <x v="69"/>
    <n v="893.17200000000003"/>
    <n v="470.39400000000001"/>
    <n v="458.46300000000002"/>
    <n v="7"/>
    <n v="0.18918918918918901"/>
    <n v="24.757578947368401"/>
    <n v="2.71428571428571"/>
    <m/>
    <n v="36"/>
    <n v="25"/>
    <n v="9"/>
    <n v="2"/>
    <n v="5"/>
    <m/>
    <n v="3"/>
    <n v="2"/>
    <n v="0.18181818181818199"/>
  </r>
  <r>
    <x v="15"/>
    <s v="NORTH"/>
    <s v="SÔNG THU"/>
    <x v="69"/>
    <n v="380.75400000000002"/>
    <n v="170.43799999999999"/>
    <n v="149.45699999999999"/>
    <n v="16"/>
    <n v="0.32"/>
    <n v="9.4687777777777793"/>
    <n v="1.125"/>
    <m/>
    <n v="49"/>
    <n v="38"/>
    <n v="10"/>
    <n v="1"/>
    <n v="10"/>
    <m/>
    <n v="8"/>
    <n v="4"/>
    <n v="0.36363636363636398"/>
  </r>
  <r>
    <x v="15"/>
    <s v="NORTH"/>
    <s v="SUNFLOWER"/>
    <x v="38"/>
    <n v="448.73099999999999"/>
    <n v="131.577"/>
    <n v="135.68299999999999"/>
    <n v="9"/>
    <n v="0.18181818181818199"/>
    <n v="11.961545454545501"/>
    <n v="1.2222222222222201"/>
    <m/>
    <n v="50"/>
    <n v="33"/>
    <n v="15"/>
    <n v="2"/>
    <n v="2"/>
    <m/>
    <n v="3"/>
    <n v="2"/>
    <n v="0.11764705882352899"/>
  </r>
  <r>
    <x v="15"/>
    <s v="NORTH"/>
    <s v="THE POWER"/>
    <x v="57"/>
    <n v="1691.634"/>
    <n v="584.697"/>
    <n v="565.101"/>
    <n v="20"/>
    <n v="0.18779342723004699"/>
    <n v="17.7180909090909"/>
    <n v="1.65"/>
    <m/>
    <n v="111"/>
    <n v="78"/>
    <n v="31"/>
    <n v="2"/>
    <n v="6"/>
    <n v="4"/>
    <n v="11"/>
    <n v="8"/>
    <n v="0.24242424242424199"/>
  </r>
  <r>
    <x v="15"/>
    <s v="NORTH"/>
    <s v="THE STARS"/>
    <x v="66"/>
    <n v="3216.9250000000002"/>
    <n v="1943.7329999999999"/>
    <n v="1951.306"/>
    <n v="61"/>
    <n v="0.35362318840579698"/>
    <n v="24.604215189873401"/>
    <n v="1.29508196721311"/>
    <m/>
    <n v="169"/>
    <n v="136"/>
    <n v="27"/>
    <n v="6"/>
    <n v="18"/>
    <m/>
    <n v="11"/>
    <n v="8"/>
    <n v="0.24242424242424199"/>
  </r>
  <r>
    <x v="15"/>
    <s v="NORTH"/>
    <s v="VICTORY"/>
    <x v="48"/>
    <n v="427.97"/>
    <n v="151.04"/>
    <n v="151.04"/>
    <n v="15"/>
    <n v="0.29411764705882398"/>
    <n v="9.44"/>
    <n v="1.06666666666667"/>
    <m/>
    <n v="56"/>
    <n v="41"/>
    <n v="9"/>
    <n v="6"/>
    <n v="0"/>
    <n v="1"/>
    <n v="9"/>
    <n v="7"/>
    <n v="0.46666666666666701"/>
  </r>
  <r>
    <x v="16"/>
    <s v="SOUTH"/>
    <s v="BIG HERO"/>
    <x v="1"/>
    <n v="209.584"/>
    <n v="274.69900000000001"/>
    <n v="209.584"/>
    <n v="13"/>
    <n v="0.337662337662338"/>
    <n v="14.4578421052632"/>
    <n v="1.4615384615384599"/>
    <m/>
    <n v="40"/>
    <n v="28"/>
    <n v="11"/>
    <n v="1"/>
    <n v="0"/>
    <n v="1"/>
    <n v="2"/>
    <n v="2"/>
    <n v="0.16666666666666699"/>
  </r>
  <r>
    <x v="16"/>
    <s v="SOUTH"/>
    <s v="BORN TO WIN"/>
    <x v="2"/>
    <n v="856.97900000000004"/>
    <n v="58.277999999999999"/>
    <n v="297.97699999999998"/>
    <n v="2"/>
    <n v="8.6956521739130405E-2"/>
    <n v="19.425999999999998"/>
    <n v="1.5"/>
    <m/>
    <n v="27"/>
    <n v="17"/>
    <n v="7"/>
    <n v="3"/>
    <n v="0"/>
    <n v="5"/>
    <n v="3"/>
    <n v="2"/>
    <n v="0.2"/>
  </r>
  <r>
    <x v="16"/>
    <s v="SOUTH"/>
    <s v="CUPID"/>
    <x v="3"/>
    <n v="196.24799999999999"/>
    <n v="105.967"/>
    <n v="89.709000000000003"/>
    <n v="6"/>
    <n v="8.4507042253521097E-2"/>
    <n v="17.661166666666698"/>
    <n v="1"/>
    <m/>
    <n v="70"/>
    <n v="55"/>
    <n v="11"/>
    <n v="4"/>
    <n v="3"/>
    <m/>
    <n v="1"/>
    <n v="1"/>
    <n v="6.6666666666666693E-2"/>
  </r>
  <r>
    <x v="16"/>
    <s v="SOUTH"/>
    <s v="DRAGON"/>
    <x v="58"/>
    <n v="155.67500000000001"/>
    <n v="25.61"/>
    <n v="56.576999999999998"/>
    <n v="3"/>
    <n v="5.7142857142857099E-2"/>
    <n v="8.5366666666666706"/>
    <n v="1"/>
    <m/>
    <n v="53"/>
    <n v="36"/>
    <n v="12"/>
    <n v="5"/>
    <n v="1"/>
    <m/>
    <n v="2"/>
    <n v="2"/>
    <n v="0.11764705882352899"/>
  </r>
  <r>
    <x v="16"/>
    <s v="SOUTH"/>
    <s v="LIB"/>
    <x v="7"/>
    <n v="376.505"/>
    <n v="207.32599999999999"/>
    <n v="174.13499999999999"/>
    <n v="11"/>
    <n v="0.36666666666666697"/>
    <n v="12.957875"/>
    <n v="1.4545454545454499"/>
    <m/>
    <n v="31"/>
    <n v="21"/>
    <n v="9"/>
    <n v="1"/>
    <n v="0"/>
    <m/>
    <n v="2"/>
    <n v="2"/>
    <n v="0.2"/>
  </r>
  <r>
    <x v="16"/>
    <s v="SOUTH"/>
    <s v="LUCKY CAT"/>
    <x v="8"/>
    <n v="411.798"/>
    <n v="244.26300000000001"/>
    <n v="265.75900000000001"/>
    <n v="5"/>
    <n v="0.11111111111111099"/>
    <n v="17.447357142857101"/>
    <n v="2.8"/>
    <m/>
    <n v="45"/>
    <n v="33"/>
    <n v="12"/>
    <n v="0"/>
    <n v="2"/>
    <m/>
    <n v="2"/>
    <n v="2"/>
    <n v="0.16666666666666699"/>
  </r>
  <r>
    <x v="16"/>
    <s v="SOUTH"/>
    <s v="LUCKY STAR"/>
    <x v="50"/>
    <n v="863.89400000000001"/>
    <n v="394.68299999999999"/>
    <n v="366.60500000000002"/>
    <n v="19"/>
    <n v="0.16239316239316201"/>
    <n v="17.940136363636402"/>
    <n v="1.15789473684211"/>
    <m/>
    <n v="116"/>
    <n v="93"/>
    <n v="20"/>
    <n v="3"/>
    <n v="5"/>
    <m/>
    <n v="3"/>
    <n v="2"/>
    <n v="8.6956521739130405E-2"/>
  </r>
  <r>
    <x v="16"/>
    <s v="SOUTH"/>
    <s v="MARS"/>
    <x v="10"/>
    <n v="325.10500000000002"/>
    <n v="139.08799999999999"/>
    <n v="195.65"/>
    <n v="6"/>
    <n v="0.12631578947368399"/>
    <n v="19.869714285714299"/>
    <n v="1.1666666666666701"/>
    <m/>
    <n v="43"/>
    <n v="32"/>
    <n v="10"/>
    <n v="1"/>
    <n v="9"/>
    <m/>
    <m/>
    <m/>
    <m/>
  </r>
  <r>
    <x v="16"/>
    <s v="SOUTH"/>
    <s v="MDRT BH"/>
    <x v="11"/>
    <n v="890.53599999999994"/>
    <n v="460.45299999999997"/>
    <n v="416.37599999999998"/>
    <n v="20"/>
    <n v="0.16666666666666699"/>
    <n v="17.0538148148148"/>
    <n v="1.35"/>
    <m/>
    <n v="124"/>
    <n v="98"/>
    <n v="25"/>
    <n v="1"/>
    <n v="0"/>
    <n v="3"/>
    <n v="5"/>
    <n v="2"/>
    <n v="7.69230769230769E-2"/>
  </r>
  <r>
    <x v="16"/>
    <s v="SOUTH"/>
    <s v="MDRT HCM"/>
    <x v="12"/>
    <n v="367.79399999999998"/>
    <n v="520.91300000000001"/>
    <n v="531.60599999999999"/>
    <n v="16"/>
    <n v="0.340425531914894"/>
    <n v="16.803645161290302"/>
    <n v="1.9375"/>
    <m/>
    <n v="47"/>
    <n v="40"/>
    <n v="5"/>
    <n v="2"/>
    <n v="0"/>
    <m/>
    <m/>
    <m/>
    <m/>
  </r>
  <r>
    <x v="16"/>
    <s v="SOUTH"/>
    <s v="MDRT HCM2"/>
    <x v="51"/>
    <n v="436.48500000000001"/>
    <n v="236.82499999999999"/>
    <n v="238.90299999999999"/>
    <n v="6"/>
    <n v="0.21052631578947401"/>
    <n v="15.7883333333333"/>
    <n v="2.5"/>
    <m/>
    <n v="29"/>
    <n v="20"/>
    <n v="8"/>
    <n v="1"/>
    <n v="0"/>
    <m/>
    <n v="1"/>
    <n v="1"/>
    <n v="0.11111111111111099"/>
  </r>
  <r>
    <x v="16"/>
    <s v="SOUTH"/>
    <s v="MDRT VT"/>
    <x v="14"/>
    <n v="412.70100000000002"/>
    <n v="247.17599999999999"/>
    <n v="215.79900000000001"/>
    <n v="11"/>
    <n v="0.22448979591836701"/>
    <n v="13.731999999999999"/>
    <n v="1.63636363636364"/>
    <m/>
    <n v="49"/>
    <n v="31"/>
    <n v="10"/>
    <n v="8"/>
    <n v="1"/>
    <n v="1"/>
    <m/>
    <m/>
    <m/>
  </r>
  <r>
    <x v="16"/>
    <s v="SOUTH"/>
    <s v="MEGA"/>
    <x v="15"/>
    <n v="536.45299999999997"/>
    <n v="252.303"/>
    <n v="214.71799999999999"/>
    <n v="11"/>
    <n v="0.28571428571428598"/>
    <n v="19.407923076923101"/>
    <n v="1.1818181818181801"/>
    <m/>
    <n v="40"/>
    <n v="29"/>
    <n v="9"/>
    <n v="2"/>
    <n v="0"/>
    <n v="1"/>
    <n v="2"/>
    <n v="2"/>
    <n v="0.18181818181818199"/>
  </r>
  <r>
    <x v="16"/>
    <s v="SOUTH"/>
    <s v="MEKONG 1"/>
    <x v="59"/>
    <n v="255.03299999999999"/>
    <n v="137.51499999999999"/>
    <n v="107.26"/>
    <n v="5"/>
    <n v="0.28571428571428598"/>
    <n v="19.645"/>
    <n v="1.4"/>
    <m/>
    <n v="22"/>
    <n v="12"/>
    <n v="9"/>
    <n v="1"/>
    <n v="0"/>
    <n v="3"/>
    <n v="6"/>
    <n v="4"/>
    <n v="0.4"/>
  </r>
  <r>
    <x v="16"/>
    <s v="SOUTH"/>
    <s v="MEKONG 2"/>
    <x v="17"/>
    <n v="177.911"/>
    <n v="120.90300000000001"/>
    <n v="120.90300000000001"/>
    <n v="3"/>
    <n v="0.19354838709677399"/>
    <n v="40.301000000000002"/>
    <n v="1"/>
    <m/>
    <n v="20"/>
    <n v="13"/>
    <n v="6"/>
    <n v="1"/>
    <n v="0"/>
    <n v="1"/>
    <n v="8"/>
    <n v="5"/>
    <n v="0.71428571428571397"/>
  </r>
  <r>
    <x v="16"/>
    <s v="SOUTH"/>
    <s v="NEW IDEA"/>
    <x v="60"/>
    <n v="416.14"/>
    <n v="220.71199999999999"/>
    <n v="220.71199999999999"/>
    <n v="14"/>
    <n v="0.21212121212121199"/>
    <n v="11.616421052631599"/>
    <n v="1.3571428571428601"/>
    <m/>
    <n v="65"/>
    <n v="44"/>
    <n v="20"/>
    <n v="1"/>
    <n v="4"/>
    <m/>
    <n v="2"/>
    <n v="2"/>
    <n v="9.5238095238095205E-2"/>
  </r>
  <r>
    <x v="16"/>
    <s v="SOUTH"/>
    <s v="OCEAN"/>
    <x v="70"/>
    <n v="275.13499999999999"/>
    <n v="93.158000000000001"/>
    <n v="82.378"/>
    <n v="6"/>
    <n v="7.9470198675496706E-2"/>
    <n v="15.5263333333333"/>
    <n v="1"/>
    <m/>
    <n v="75"/>
    <n v="64"/>
    <n v="9"/>
    <n v="2"/>
    <n v="1"/>
    <m/>
    <m/>
    <m/>
    <m/>
  </r>
  <r>
    <x v="16"/>
    <s v="SOUTH"/>
    <s v="PHOENIX"/>
    <x v="19"/>
    <n v="339.87200000000001"/>
    <n v="120.884"/>
    <n v="130.261"/>
    <n v="10"/>
    <n v="0.13986013986014001"/>
    <n v="10.9894545454545"/>
    <n v="1.1000000000000001"/>
    <m/>
    <n v="70"/>
    <n v="56"/>
    <n v="14"/>
    <n v="0"/>
    <n v="4"/>
    <m/>
    <n v="1"/>
    <n v="1"/>
    <n v="7.1428571428571397E-2"/>
  </r>
  <r>
    <x v="16"/>
    <s v="SOUTH"/>
    <s v="RED DRAGON"/>
    <x v="20"/>
    <n v="526.15300000000002"/>
    <n v="225.68199999999999"/>
    <n v="308.04500000000002"/>
    <n v="11"/>
    <n v="0.105769230769231"/>
    <n v="14.105124999999999"/>
    <n v="1.4545454545454499"/>
    <m/>
    <n v="104"/>
    <n v="87"/>
    <n v="10"/>
    <n v="7"/>
    <n v="2"/>
    <m/>
    <n v="2"/>
    <n v="2"/>
    <n v="0.11764705882352899"/>
  </r>
  <r>
    <x v="16"/>
    <s v="SOUTH"/>
    <s v="TIGER"/>
    <x v="71"/>
    <n v="288.93400000000003"/>
    <n v="188.40600000000001"/>
    <n v="182.59100000000001"/>
    <n v="10"/>
    <n v="0.17857142857142899"/>
    <n v="13.4575714285714"/>
    <n v="1.4"/>
    <m/>
    <n v="57"/>
    <n v="38"/>
    <n v="13"/>
    <n v="6"/>
    <n v="1"/>
    <m/>
    <n v="3"/>
    <n v="1"/>
    <n v="5.2631578947368397E-2"/>
  </r>
  <r>
    <x v="16"/>
    <s v="SOUTH"/>
    <s v="THÁI DƯƠNG"/>
    <x v="21"/>
    <n v="772.45500000000004"/>
    <n v="285.19400000000002"/>
    <n v="275.28199999999998"/>
    <n v="11"/>
    <n v="0.160583941605839"/>
    <n v="19.012933333333301"/>
    <n v="1.36363636363636"/>
    <m/>
    <n v="69"/>
    <n v="52"/>
    <n v="15"/>
    <n v="2"/>
    <n v="5"/>
    <m/>
    <n v="6"/>
    <n v="5"/>
    <n v="0.29411764705882398"/>
  </r>
  <r>
    <x v="16"/>
    <s v="SOUTH"/>
    <s v="VENUS"/>
    <x v="61"/>
    <n v="460.73599999999999"/>
    <n v="125.29300000000001"/>
    <n v="116.833"/>
    <n v="11"/>
    <n v="0.11891891891891899"/>
    <n v="10.4410833333333"/>
    <n v="1.0909090909090899"/>
    <m/>
    <n v="91"/>
    <n v="71"/>
    <n v="15"/>
    <n v="5"/>
    <n v="6"/>
    <m/>
    <n v="3"/>
    <n v="3"/>
    <n v="0.15"/>
  </r>
  <r>
    <x v="16"/>
    <s v="SOUTH"/>
    <s v="WE ARE 1"/>
    <x v="54"/>
    <n v="212.589"/>
    <n v="125.509"/>
    <n v="125.509"/>
    <n v="7"/>
    <n v="0.17499999999999999"/>
    <n v="15.688625"/>
    <n v="1.1428571428571399"/>
    <m/>
    <n v="41"/>
    <n v="32"/>
    <n v="9"/>
    <n v="0"/>
    <n v="0"/>
    <m/>
    <n v="2"/>
    <n v="2"/>
    <n v="0.22222222222222199"/>
  </r>
  <r>
    <x v="16"/>
    <s v="SOUTH"/>
    <s v="WHITE HORSE"/>
    <x v="24"/>
    <n v="274.87900000000002"/>
    <n v="142.58799999999999"/>
    <n v="117.14"/>
    <n v="10"/>
    <n v="0.18518518518518501"/>
    <n v="11.8823333333333"/>
    <n v="1.2"/>
    <m/>
    <n v="55"/>
    <n v="41"/>
    <n v="13"/>
    <n v="1"/>
    <n v="0"/>
    <m/>
    <n v="2"/>
    <n v="2"/>
    <n v="0.14285714285714299"/>
  </r>
  <r>
    <x v="16"/>
    <s v="NORTH"/>
    <s v="BÌNH MINH"/>
    <x v="25"/>
    <n v="947.51800000000003"/>
    <n v="423.75"/>
    <n v="423.75"/>
    <n v="26"/>
    <n v="0.244131455399061"/>
    <n v="13.669354838709699"/>
    <n v="1.1923076923076901"/>
    <m/>
    <n v="121"/>
    <n v="94"/>
    <n v="22"/>
    <n v="5"/>
    <n v="4"/>
    <n v="4"/>
    <n v="29"/>
    <n v="16"/>
    <n v="0.592592592592593"/>
  </r>
  <r>
    <x v="16"/>
    <s v="NORTH"/>
    <s v="BUFFALO"/>
    <x v="62"/>
    <n v="417.49"/>
    <n v="128.178"/>
    <n v="128.178"/>
    <n v="6"/>
    <n v="0.14457831325301199"/>
    <n v="18.311142857142901"/>
    <n v="1.1666666666666701"/>
    <m/>
    <n v="42"/>
    <n v="32"/>
    <n v="6"/>
    <n v="4"/>
    <n v="0"/>
    <m/>
    <n v="1"/>
    <n v="1"/>
    <n v="0.1"/>
  </r>
  <r>
    <x v="16"/>
    <s v="NORTH"/>
    <s v="DIAMOND"/>
    <x v="28"/>
    <n v="1530.9369999999999"/>
    <n v="700.89599999999996"/>
    <n v="670.298"/>
    <n v="38"/>
    <n v="0.20596205962059599"/>
    <n v="15.2368695652174"/>
    <n v="1.2105263157894699"/>
    <m/>
    <n v="185"/>
    <n v="123"/>
    <n v="57"/>
    <n v="5"/>
    <n v="17"/>
    <n v="1"/>
    <n v="17"/>
    <n v="11"/>
    <n v="0.17741935483870999"/>
  </r>
  <r>
    <x v="16"/>
    <s v="NORTH"/>
    <s v="ĐOÀN KẾT"/>
    <x v="55"/>
    <n v="504.452"/>
    <n v="241.38200000000001"/>
    <n v="205.76499999999999"/>
    <n v="10"/>
    <n v="0.10752688172043"/>
    <n v="20.115166666666699"/>
    <n v="1.2"/>
    <m/>
    <n v="87"/>
    <n v="64"/>
    <n v="14"/>
    <n v="9"/>
    <n v="18"/>
    <m/>
    <n v="6"/>
    <n v="3"/>
    <n v="0.13043478260869601"/>
  </r>
  <r>
    <x v="16"/>
    <s v="NORTH"/>
    <s v="EAGLES"/>
    <x v="56"/>
    <n v="225.755"/>
    <n v="149.06200000000001"/>
    <n v="149.06200000000001"/>
    <n v="11"/>
    <n v="0.18181818181818199"/>
    <n v="13.551090909090901"/>
    <n v="1"/>
    <m/>
    <n v="59"/>
    <n v="42"/>
    <n v="13"/>
    <n v="4"/>
    <n v="5"/>
    <n v="1"/>
    <n v="1"/>
    <n v="1"/>
    <n v="5.8823529411764698E-2"/>
  </r>
  <r>
    <x v="16"/>
    <s v="NORTH"/>
    <s v="GREEN DRAGON"/>
    <x v="32"/>
    <n v="62.326999999999998"/>
    <n v="52.162999999999997"/>
    <n v="52.162999999999997"/>
    <n v="3"/>
    <n v="0.24"/>
    <n v="17.3876666666667"/>
    <n v="1"/>
    <m/>
    <n v="14"/>
    <n v="9"/>
    <n v="4"/>
    <n v="1"/>
    <n v="0"/>
    <m/>
    <n v="3"/>
    <n v="3"/>
    <n v="0.6"/>
  </r>
  <r>
    <x v="16"/>
    <s v="NORTH"/>
    <s v="HẢI ĐĂNG"/>
    <x v="33"/>
    <n v="516.75199999999995"/>
    <n v="146.23099999999999"/>
    <n v="146.23099999999999"/>
    <n v="10"/>
    <n v="0.10752688172043"/>
    <n v="12.185916666666699"/>
    <n v="1.2"/>
    <m/>
    <n v="94"/>
    <n v="70"/>
    <n v="20"/>
    <n v="4"/>
    <n v="7"/>
    <n v="1"/>
    <n v="8"/>
    <n v="4"/>
    <n v="0.16666666666666699"/>
  </r>
  <r>
    <x v="16"/>
    <s v="NORTH"/>
    <s v="LION"/>
    <x v="63"/>
    <n v="579.65599999999995"/>
    <n v="216.35300000000001"/>
    <n v="218.44300000000001"/>
    <n v="10"/>
    <n v="0.2"/>
    <n v="15.453785714285701"/>
    <n v="1.4"/>
    <m/>
    <n v="50"/>
    <n v="36"/>
    <n v="7"/>
    <n v="7"/>
    <n v="0"/>
    <m/>
    <m/>
    <m/>
    <m/>
  </r>
  <r>
    <x v="16"/>
    <s v="NORTH"/>
    <s v="ONG VÀNG"/>
    <x v="64"/>
    <n v="752.76499999999999"/>
    <n v="276.78899999999999"/>
    <n v="276.78899999999999"/>
    <n v="17"/>
    <n v="0.19428571428571401"/>
    <n v="11.532875000000001"/>
    <n v="1.4117647058823499"/>
    <m/>
    <n v="89"/>
    <n v="70"/>
    <n v="14"/>
    <n v="5"/>
    <n v="0"/>
    <m/>
    <n v="3"/>
    <n v="2"/>
    <n v="0.105263157894737"/>
  </r>
  <r>
    <x v="16"/>
    <s v="NORTH"/>
    <s v="RUBY"/>
    <x v="69"/>
    <n v="434.709"/>
    <n v="202.608"/>
    <n v="223.75"/>
    <n v="17"/>
    <n v="0.45333333333333298"/>
    <n v="11.9181176470588"/>
    <n v="1"/>
    <m/>
    <n v="38"/>
    <n v="27"/>
    <n v="9"/>
    <n v="2"/>
    <n v="0"/>
    <m/>
    <n v="1"/>
    <n v="1"/>
    <n v="9.0909090909090898E-2"/>
  </r>
  <r>
    <x v="16"/>
    <s v="NORTH"/>
    <s v="SÔNG THU"/>
    <x v="69"/>
    <n v="231.297"/>
    <n v="118.842"/>
    <n v="118.842"/>
    <n v="11"/>
    <n v="0.23913043478260901"/>
    <n v="9.9034999999999993"/>
    <n v="1.0909090909090899"/>
    <m/>
    <n v="51"/>
    <n v="39"/>
    <n v="11"/>
    <n v="1"/>
    <n v="0"/>
    <n v="2"/>
    <n v="8"/>
    <n v="5"/>
    <n v="0.41666666666666702"/>
  </r>
  <r>
    <x v="16"/>
    <s v="NORTH"/>
    <s v="SUNFLOWER"/>
    <x v="38"/>
    <n v="313.048"/>
    <n v="148.13999999999999"/>
    <n v="145.041"/>
    <n v="11"/>
    <n v="0.22680412371134001"/>
    <n v="11.3953846153846"/>
    <n v="1.1818181818181801"/>
    <m/>
    <n v="49"/>
    <n v="30"/>
    <n v="16"/>
    <n v="3"/>
    <n v="7"/>
    <n v="2"/>
    <n v="6"/>
    <n v="3"/>
    <n v="0.157894736842105"/>
  </r>
  <r>
    <x v="16"/>
    <s v="NORTH"/>
    <s v="THE POWER"/>
    <x v="57"/>
    <n v="1126.5329999999999"/>
    <n v="587.46799999999996"/>
    <n v="579.298"/>
    <n v="17"/>
    <n v="0.164251207729469"/>
    <n v="26.7030909090909"/>
    <n v="1.29411764705882"/>
    <m/>
    <n v="102"/>
    <n v="73"/>
    <n v="27"/>
    <n v="2"/>
    <n v="6"/>
    <m/>
    <n v="3"/>
    <n v="3"/>
    <n v="0.10344827586206901"/>
  </r>
  <r>
    <x v="16"/>
    <s v="NORTH"/>
    <s v="THE STARS"/>
    <x v="66"/>
    <n v="1265.6189999999999"/>
    <n v="477.363"/>
    <n v="477.363"/>
    <n v="37"/>
    <n v="0.20963172804532601"/>
    <n v="11.3657857142857"/>
    <n v="1.13513513513514"/>
    <m/>
    <n v="176"/>
    <n v="142"/>
    <n v="27"/>
    <n v="7"/>
    <n v="21"/>
    <m/>
    <n v="20"/>
    <n v="11"/>
    <n v="0.32352941176470601"/>
  </r>
  <r>
    <x v="16"/>
    <s v="NORTH"/>
    <s v="VICTORY"/>
    <x v="48"/>
    <n v="276.93"/>
    <n v="226.35400000000001"/>
    <n v="226.35400000000001"/>
    <n v="14"/>
    <n v="0.43076923076923102"/>
    <n v="14.147125000000001"/>
    <n v="1.1428571428571399"/>
    <m/>
    <n v="46"/>
    <n v="32"/>
    <n v="8"/>
    <n v="6"/>
    <n v="0"/>
    <n v="7"/>
    <n v="20"/>
    <n v="10"/>
    <n v="0.71428571428571397"/>
  </r>
  <r>
    <x v="17"/>
    <s v="SOUTH"/>
    <s v="BORN TO WIN"/>
    <x v="2"/>
    <n v="559.00199999999973"/>
    <n v="664.03300000000002"/>
    <n v="559.00199999999995"/>
    <n v="20"/>
    <n v="0.449438202247191"/>
    <n v="21.4204193548387"/>
    <n v="1.55"/>
    <s v=""/>
    <n v="56"/>
    <n v="40"/>
    <n v="15"/>
    <n v="1"/>
    <n v="0"/>
    <n v="5"/>
    <n v="18"/>
    <n v="12"/>
    <n v="0.75"/>
  </r>
  <r>
    <x v="17"/>
    <s v="SOUTH"/>
    <s v="CUPID"/>
    <x v="3"/>
    <n v="106.53899999999994"/>
    <n v="105.857"/>
    <n v="106.539"/>
    <n v="6"/>
    <n v="9.375E-2"/>
    <n v="26.46425"/>
    <n v="0.66666666666666696"/>
    <s v=""/>
    <n v="72"/>
    <n v="57"/>
    <n v="11"/>
    <n v="4"/>
    <n v="1"/>
    <n v="1"/>
    <n v="16"/>
    <n v="6"/>
    <n v="0.4"/>
  </r>
  <r>
    <x v="17"/>
    <s v="SOUTH"/>
    <s v="DRAGON"/>
    <x v="58"/>
    <n v="99.097999999999999"/>
    <n v="109.23699999999999"/>
    <n v="99.097999999999999"/>
    <n v="9"/>
    <n v="0.169811320754717"/>
    <n v="12.1374444444444"/>
    <n v="1"/>
    <s v=""/>
    <n v="52"/>
    <n v="35"/>
    <n v="12"/>
    <n v="5"/>
    <n v="4"/>
    <m/>
    <n v="2"/>
    <n v="2"/>
    <n v="0.11764705882352941"/>
  </r>
  <r>
    <x v="17"/>
    <s v="SOUTH"/>
    <s v="LIB"/>
    <x v="7"/>
    <n v="202.36999999999998"/>
    <n v="213.102"/>
    <n v="202.37"/>
    <n v="10"/>
    <n v="0.37037037037037002"/>
    <n v="17.758500000000002"/>
    <n v="1.2"/>
    <s v=""/>
    <n v="29"/>
    <n v="19"/>
    <n v="9"/>
    <n v="1"/>
    <n v="0"/>
    <n v="1"/>
    <n v="3"/>
    <n v="3"/>
    <n v="0.3"/>
  </r>
  <r>
    <x v="17"/>
    <s v="SOUTH"/>
    <s v="LUCKY CAT"/>
    <x v="8"/>
    <n v="146.03900000000002"/>
    <n v="165.465"/>
    <n v="146.03899999999999"/>
    <n v="8"/>
    <n v="0.15686274509803899"/>
    <n v="20.683125"/>
    <n v="1"/>
    <s v=""/>
    <n v="45"/>
    <n v="33"/>
    <n v="12"/>
    <n v="0"/>
    <n v="15"/>
    <m/>
    <n v="3"/>
    <n v="2"/>
    <n v="0.16666666666666666"/>
  </r>
  <r>
    <x v="17"/>
    <s v="SOUTH"/>
    <s v="LUCKY STAR"/>
    <x v="50"/>
    <n v="497.28899999999976"/>
    <n v="493.93900000000002"/>
    <n v="497.28899999999999"/>
    <n v="26"/>
    <n v="0.22608695652173899"/>
    <n v="15.435593750000001"/>
    <n v="1.2307692307692299"/>
    <s v=""/>
    <n v="118"/>
    <n v="95"/>
    <n v="20"/>
    <n v="3"/>
    <n v="4"/>
    <m/>
    <n v="10"/>
    <n v="6"/>
    <n v="0.2608695652173913"/>
  </r>
  <r>
    <x v="17"/>
    <s v="SOUTH"/>
    <s v="MARS"/>
    <x v="10"/>
    <n v="129.45500000000004"/>
    <n v="129.45500000000001"/>
    <n v="129.45500000000001"/>
    <n v="9"/>
    <n v="0.17142857142857101"/>
    <n v="16.181875000000002"/>
    <n v="0.88888888888888895"/>
    <s v=""/>
    <n v="52"/>
    <n v="39"/>
    <n v="12"/>
    <n v="1"/>
    <n v="4"/>
    <m/>
    <n v="3"/>
    <n v="2"/>
    <n v="0.15384615384615385"/>
  </r>
  <r>
    <x v="17"/>
    <s v="SOUTH"/>
    <s v="MDRT BH"/>
    <x v="11"/>
    <n v="474.16000000000008"/>
    <n v="543.572"/>
    <n v="474.16"/>
    <n v="18"/>
    <n v="0.168224299065421"/>
    <n v="21.74288"/>
    <n v="1.3888888888888899"/>
    <s v=""/>
    <n v="116"/>
    <n v="91"/>
    <n v="24"/>
    <n v="1"/>
    <n v="4"/>
    <n v="1"/>
    <n v="21"/>
    <n v="12"/>
    <n v="0.48"/>
  </r>
  <r>
    <x v="17"/>
    <s v="SOUTH"/>
    <s v="MDRT HCM"/>
    <x v="12"/>
    <n v="-163.81200000000007"/>
    <n v="-303.99900000000002"/>
    <n v="-163.81200000000001"/>
    <n v="16"/>
    <n v="0.34782608695652201"/>
    <n v="-15.9999473684211"/>
    <n v="1.1875"/>
    <s v=""/>
    <n v="47"/>
    <n v="40"/>
    <n v="5"/>
    <n v="2"/>
    <n v="1"/>
    <m/>
    <n v="3"/>
    <n v="2"/>
    <n v="0.2857142857142857"/>
  </r>
  <r>
    <x v="17"/>
    <s v="SOUTH"/>
    <s v="MDRT HCM2"/>
    <x v="51"/>
    <n v="197.58200000000002"/>
    <n v="191.62700000000001"/>
    <n v="197.58199999999999"/>
    <n v="9"/>
    <n v="0.33333333333333298"/>
    <n v="12.775133333333301"/>
    <n v="1.6666666666666701"/>
    <s v=""/>
    <n v="28"/>
    <n v="20"/>
    <n v="8"/>
    <n v="0"/>
    <n v="0"/>
    <m/>
    <n v="2"/>
    <n v="2"/>
    <n v="0.25"/>
  </r>
  <r>
    <x v="17"/>
    <s v="SOUTH"/>
    <s v="MDRT VT"/>
    <x v="14"/>
    <n v="196.90199999999999"/>
    <n v="201.208"/>
    <n v="196.90199999999999"/>
    <n v="7"/>
    <n v="0.194444444444444"/>
    <n v="14.372"/>
    <n v="2"/>
    <s v=""/>
    <n v="49"/>
    <n v="32"/>
    <n v="9"/>
    <n v="8"/>
    <n v="0"/>
    <n v="12"/>
    <n v="14"/>
    <n v="9"/>
    <n v="0.52941176470588236"/>
  </r>
  <r>
    <x v="17"/>
    <s v="SOUTH"/>
    <s v="MEGA"/>
    <x v="15"/>
    <n v="321.7349999999999"/>
    <n v="321.73500000000001"/>
    <n v="321.73500000000001"/>
    <n v="14"/>
    <n v="0.41791044776119401"/>
    <n v="13.9884782608696"/>
    <n v="1.6428571428571399"/>
    <s v=""/>
    <n v="37"/>
    <n v="27"/>
    <n v="9"/>
    <n v="1"/>
    <n v="0"/>
    <n v="2"/>
    <n v="5"/>
    <n v="5"/>
    <n v="0.5"/>
  </r>
  <r>
    <x v="17"/>
    <s v="SOUTH"/>
    <s v="MEKONG 1"/>
    <x v="59"/>
    <n v="147.77300000000002"/>
    <n v="202.553"/>
    <n v="147.773"/>
    <n v="8"/>
    <n v="1.2307692307692299"/>
    <n v="16.879416666666703"/>
    <n v="1.5"/>
    <s v=""/>
    <n v="13"/>
    <n v="6"/>
    <n v="6"/>
    <n v="1"/>
    <n v="0"/>
    <n v="7"/>
    <n v="6"/>
    <n v="4"/>
    <n v="0.5714285714285714"/>
  </r>
  <r>
    <x v="17"/>
    <s v="SOUTH"/>
    <s v="MEKONG 2"/>
    <x v="17"/>
    <n v="57.008000000000003"/>
    <n v="63.914999999999999"/>
    <n v="57.008000000000003"/>
    <n v="5"/>
    <n v="0.90909090909090895"/>
    <n v="10.6525"/>
    <n v="1.2"/>
    <s v=""/>
    <n v="11"/>
    <n v="3"/>
    <n v="7"/>
    <n v="1"/>
    <n v="0"/>
    <n v="8"/>
    <n v="3"/>
    <n v="2"/>
    <n v="0.25"/>
  </r>
  <r>
    <x v="17"/>
    <s v="SOUTH"/>
    <s v="NEW IDEA"/>
    <x v="60"/>
    <n v="195.42800000000011"/>
    <n v="193.14400000000001"/>
    <n v="195.428"/>
    <n v="13"/>
    <n v="0.19847328244274801"/>
    <n v="12.0715"/>
    <n v="1.2307692307692299"/>
    <s v=""/>
    <n v="67"/>
    <n v="46"/>
    <n v="20"/>
    <n v="1"/>
    <n v="4"/>
    <m/>
    <n v="7"/>
    <n v="5"/>
    <n v="0.23809523809523808"/>
  </r>
  <r>
    <x v="17"/>
    <s v="SOUTH"/>
    <s v="OCEAN"/>
    <x v="70"/>
    <n v="192.75700000000006"/>
    <n v="248.22900000000001"/>
    <n v="192.75700000000001"/>
    <n v="17"/>
    <n v="0.228187919463087"/>
    <n v="13.0646842105263"/>
    <n v="1.1176470588235301"/>
    <s v=""/>
    <n v="76"/>
    <n v="66"/>
    <n v="9"/>
    <n v="1"/>
    <n v="0"/>
    <m/>
    <n v="3"/>
    <n v="3"/>
    <n v="0.3"/>
  </r>
  <r>
    <x v="17"/>
    <s v="SOUTH"/>
    <s v="PHOENIX"/>
    <x v="19"/>
    <n v="209.61100000000005"/>
    <n v="200.66900000000001"/>
    <n v="209.61099999999999"/>
    <n v="14"/>
    <n v="0.18300653594771199"/>
    <n v="13.377933333333299"/>
    <n v="1.0714285714285701"/>
    <s v=""/>
    <n v="73"/>
    <n v="59"/>
    <n v="14"/>
    <n v="0"/>
    <n v="7"/>
    <m/>
    <m/>
    <m/>
    <m/>
  </r>
  <r>
    <x v="17"/>
    <s v="SOUTH"/>
    <s v="RED DRAGON"/>
    <x v="20"/>
    <n v="218.10800000000009"/>
    <n v="261.34699999999998"/>
    <n v="218.108"/>
    <n v="18"/>
    <n v="0.17910447761194001"/>
    <n v="13.755105263157899"/>
    <n v="1.05555555555556"/>
    <s v=""/>
    <n v="104"/>
    <n v="85"/>
    <n v="12"/>
    <n v="7"/>
    <n v="8"/>
    <n v="1"/>
    <n v="14"/>
    <n v="9"/>
    <n v="0.47368421052631576"/>
  </r>
  <r>
    <x v="17"/>
    <s v="SOUTH"/>
    <s v="TIGER"/>
    <x v="71"/>
    <n v="106.34300000000002"/>
    <n v="43.076999999999998"/>
    <n v="106.343"/>
    <n v="7"/>
    <n v="0.13592233009708701"/>
    <n v="6.1538571428571398"/>
    <n v="1"/>
    <s v=""/>
    <n v="55"/>
    <n v="38"/>
    <n v="13"/>
    <n v="4"/>
    <n v="6"/>
    <n v="2"/>
    <n v="11"/>
    <n v="6"/>
    <n v="0.35294117647058826"/>
  </r>
  <r>
    <x v="17"/>
    <s v="SOUTH"/>
    <s v="THÁI DƯƠNG"/>
    <x v="21"/>
    <n v="497.17299999999983"/>
    <n v="516.64300000000003"/>
    <n v="497.173"/>
    <n v="18"/>
    <n v="0.26865671641791"/>
    <n v="21.5267916666667"/>
    <n v="1.3333333333333299"/>
    <s v=""/>
    <n v="68"/>
    <n v="51"/>
    <n v="15"/>
    <n v="2"/>
    <n v="8"/>
    <n v="1"/>
    <n v="9"/>
    <n v="8"/>
    <n v="0.47058823529411764"/>
  </r>
  <r>
    <x v="17"/>
    <s v="SOUTH"/>
    <s v="VENUS"/>
    <x v="61"/>
    <n v="343.90300000000019"/>
    <n v="361.529"/>
    <n v="343.90300000000002"/>
    <n v="20"/>
    <n v="0.22857142857142901"/>
    <n v="12.4665172413793"/>
    <n v="1.45"/>
    <s v=""/>
    <n v="94"/>
    <n v="74"/>
    <n v="15"/>
    <n v="5"/>
    <n v="1"/>
    <m/>
    <n v="14"/>
    <n v="12"/>
    <n v="0.6"/>
  </r>
  <r>
    <x v="17"/>
    <s v="SOUTH"/>
    <s v="WE ARE 1"/>
    <x v="54"/>
    <n v="87.07999999999997"/>
    <n v="133.36099999999999"/>
    <n v="87.08"/>
    <n v="7"/>
    <n v="0.18918918918918901"/>
    <n v="14.817888888888902"/>
    <n v="1.28571428571429"/>
    <s v=""/>
    <n v="39"/>
    <n v="30"/>
    <n v="9"/>
    <n v="0"/>
    <n v="0"/>
    <m/>
    <n v="4"/>
    <n v="4"/>
    <n v="0.44444444444444442"/>
  </r>
  <r>
    <x v="17"/>
    <s v="SOUTH"/>
    <s v="WHITE HORSE"/>
    <x v="24"/>
    <n v="157.73900000000015"/>
    <n v="169.762"/>
    <n v="157.739"/>
    <n v="16"/>
    <n v="0.32"/>
    <n v="9.9860000000000007"/>
    <n v="1.0625"/>
    <s v=""/>
    <n v="53"/>
    <n v="39"/>
    <n v="13"/>
    <n v="1"/>
    <n v="0"/>
    <n v="2"/>
    <n v="4"/>
    <n v="3"/>
    <n v="0.21428571428571427"/>
  </r>
  <r>
    <x v="17"/>
    <s v="NORTH"/>
    <s v="BÌNH MINH"/>
    <x v="25"/>
    <n v="523.76799999999992"/>
    <n v="523.76800000000003"/>
    <n v="523.76800000000003"/>
    <n v="35"/>
    <n v="0.42944785276073599"/>
    <n v="13.7833684210526"/>
    <n v="1.0857142857142901"/>
    <s v=""/>
    <n v="91"/>
    <n v="69"/>
    <n v="17"/>
    <n v="5"/>
    <n v="4"/>
    <n v="3"/>
    <n v="20"/>
    <n v="11"/>
    <n v="0.5"/>
  </r>
  <r>
    <x v="17"/>
    <s v="NORTH"/>
    <s v="BUFFALO"/>
    <x v="62"/>
    <n v="289.31200000000001"/>
    <n v="303.55599999999998"/>
    <n v="289.31200000000001"/>
    <n v="7"/>
    <n v="0.17499999999999999"/>
    <n v="23.350461538461499"/>
    <n v="1.8571428571428601"/>
    <s v=""/>
    <n v="41"/>
    <n v="31"/>
    <n v="6"/>
    <n v="4"/>
    <n v="0"/>
    <m/>
    <n v="2"/>
    <n v="1"/>
    <n v="0.1"/>
  </r>
  <r>
    <x v="17"/>
    <s v="NORTH"/>
    <s v="DIAMOND"/>
    <x v="28"/>
    <n v="860.63900000000001"/>
    <n v="887.01400000000001"/>
    <n v="860.63900000000001"/>
    <n v="27"/>
    <n v="0.16413373860182401"/>
    <n v="18.479458333333302"/>
    <n v="1.7777777777777799"/>
    <s v=""/>
    <n v="184"/>
    <n v="122"/>
    <n v="57"/>
    <n v="5"/>
    <n v="6"/>
    <n v="18"/>
    <n v="27"/>
    <n v="15"/>
    <n v="0.24193548387096775"/>
  </r>
  <r>
    <x v="17"/>
    <s v="NORTH"/>
    <s v="ĐOÀN KẾT"/>
    <x v="55"/>
    <n v="298.68699999999995"/>
    <n v="328.76"/>
    <n v="298.68700000000001"/>
    <n v="17"/>
    <n v="0.17346938775510201"/>
    <n v="14.943636363636401"/>
    <n v="1.29411764705882"/>
    <s v=""/>
    <n v="99"/>
    <n v="76"/>
    <n v="14"/>
    <n v="9"/>
    <n v="7"/>
    <m/>
    <n v="9"/>
    <n v="5"/>
    <n v="0.21739130434782608"/>
  </r>
  <r>
    <x v="17"/>
    <s v="NORTH"/>
    <s v="EAGLES"/>
    <x v="56"/>
    <n v="76.692999999999998"/>
    <n v="94.153999999999996"/>
    <n v="76.692999999999998"/>
    <n v="12"/>
    <n v="0.19512195121951201"/>
    <n v="9.4154"/>
    <n v="0.83333333333333304"/>
    <s v=""/>
    <n v="62"/>
    <n v="46"/>
    <n v="12"/>
    <n v="4"/>
    <n v="5"/>
    <m/>
    <n v="6"/>
    <n v="5"/>
    <n v="0.3125"/>
  </r>
  <r>
    <x v="17"/>
    <s v="NORTH"/>
    <s v="HẢI ĐĂNG"/>
    <x v="33"/>
    <n v="370.52099999999984"/>
    <n v="370.52100000000002"/>
    <n v="370.52100000000002"/>
    <n v="20"/>
    <n v="0.232558139534884"/>
    <n v="11.9522903225806"/>
    <n v="1.55"/>
    <s v=""/>
    <n v="91"/>
    <n v="69"/>
    <n v="19"/>
    <n v="3"/>
    <n v="1"/>
    <m/>
    <n v="11"/>
    <n v="8"/>
    <n v="0.36363636363636365"/>
  </r>
  <r>
    <x v="17"/>
    <s v="NORTH"/>
    <s v="LION"/>
    <x v="63"/>
    <n v="361.21300000000002"/>
    <n v="361.21300000000002"/>
    <n v="361.21300000000002"/>
    <n v="14"/>
    <n v="0.28571428571428598"/>
    <n v="17.200619047619099"/>
    <n v="1.5"/>
    <s v=""/>
    <n v="50"/>
    <n v="37"/>
    <n v="7"/>
    <n v="6"/>
    <n v="3"/>
    <m/>
    <n v="5"/>
    <n v="4"/>
    <n v="0.30769230769230771"/>
  </r>
  <r>
    <x v="17"/>
    <s v="NORTH"/>
    <s v="ONG VÀNG"/>
    <x v="64"/>
    <n v="475.976"/>
    <n v="462.846"/>
    <n v="475.976"/>
    <n v="25"/>
    <n v="0.38167938931297701"/>
    <n v="12.5093513513514"/>
    <n v="1.48"/>
    <s v=""/>
    <n v="86"/>
    <n v="67"/>
    <n v="13"/>
    <n v="6"/>
    <n v="8"/>
    <n v="9"/>
    <n v="40"/>
    <n v="16"/>
    <n v="0.84210526315789469"/>
  </r>
  <r>
    <x v="17"/>
    <s v="NORTH"/>
    <s v="RUBY"/>
    <x v="69"/>
    <n v="210.95899999999997"/>
    <n v="210.959"/>
    <n v="210.959"/>
    <n v="15"/>
    <n v="0.434782608695652"/>
    <n v="13.1849375"/>
    <n v="1.06666666666667"/>
    <s v=""/>
    <n v="37"/>
    <n v="27"/>
    <n v="9"/>
    <n v="1"/>
    <n v="2"/>
    <n v="1"/>
    <n v="6"/>
    <n v="3"/>
    <n v="0.3"/>
  </r>
  <r>
    <x v="17"/>
    <s v="NORTH"/>
    <s v="SÔNG THU"/>
    <x v="69"/>
    <n v="112.45499999999998"/>
    <n v="112.455"/>
    <n v="112.455"/>
    <n v="7"/>
    <n v="0.18181818181818199"/>
    <n v="18.7425"/>
    <n v="0.85714285714285698"/>
    <s v=""/>
    <n v="41"/>
    <n v="31"/>
    <n v="9"/>
    <n v="1"/>
    <n v="0"/>
    <m/>
    <n v="5"/>
    <n v="5"/>
    <n v="0.5"/>
  </r>
  <r>
    <x v="17"/>
    <s v="NORTH"/>
    <s v="SUNFLOWER"/>
    <x v="38"/>
    <n v="168.00700000000001"/>
    <n v="162.482"/>
    <n v="168.00700000000001"/>
    <n v="9"/>
    <n v="0.183673469387755"/>
    <n v="12.4986153846154"/>
    <n v="1.44444444444444"/>
    <s v=""/>
    <n v="48"/>
    <n v="32"/>
    <n v="14"/>
    <n v="2"/>
    <n v="4"/>
    <n v="1"/>
    <n v="1"/>
    <n v="1"/>
    <n v="6.25E-2"/>
  </r>
  <r>
    <x v="17"/>
    <s v="NORTH"/>
    <s v="THE POWER"/>
    <x v="57"/>
    <n v="547.23499999999979"/>
    <n v="521.45500000000004"/>
    <n v="547.23500000000001"/>
    <n v="28"/>
    <n v="0.28426395939086302"/>
    <n v="14.8987142857143"/>
    <n v="1.25"/>
    <s v=""/>
    <n v="105"/>
    <n v="76"/>
    <n v="27"/>
    <n v="2"/>
    <n v="3"/>
    <n v="3"/>
    <n v="13"/>
    <n v="11"/>
    <n v="0.37931034482758619"/>
  </r>
  <r>
    <x v="17"/>
    <s v="NORTH"/>
    <s v="THE STARS"/>
    <x v="66"/>
    <n v="788.25599999999986"/>
    <n v="788.25599999999997"/>
    <n v="788.25599999999997"/>
    <n v="41"/>
    <n v="0.23163841807909599"/>
    <n v="17.135999999999999"/>
    <n v="1.1219512195121999"/>
    <s v=""/>
    <n v="177"/>
    <n v="144"/>
    <n v="27"/>
    <n v="6"/>
    <n v="18"/>
    <n v="3"/>
    <n v="15"/>
    <n v="9"/>
    <n v="0.27272727272727271"/>
  </r>
  <r>
    <x v="18"/>
    <s v="SOUTH"/>
    <s v="BORN TO WIN"/>
    <x v="2"/>
    <n v="1097.598"/>
    <n v="1330.432"/>
    <n v="1097.598"/>
    <n v="17"/>
    <n v="0.94444399999999995"/>
    <n v="21.117968253968002"/>
    <n v="3.7058819999999999"/>
    <m/>
    <n v="31"/>
    <n v="22"/>
    <n v="9"/>
    <n v="0"/>
    <n v="0"/>
    <n v="8"/>
    <n v="18"/>
    <n v="10"/>
    <n v="1.1111111111111101"/>
  </r>
  <r>
    <x v="18"/>
    <s v="SOUTH"/>
    <s v="CUPID"/>
    <x v="3"/>
    <n v="3475.4209999999898"/>
    <n v="1167.817"/>
    <n v="976.36500000000001"/>
    <n v="25"/>
    <n v="0.46296300000000001"/>
    <n v="22.034283018867999"/>
    <n v="2.12"/>
    <m/>
    <n v="56"/>
    <n v="41"/>
    <n v="11"/>
    <n v="4"/>
    <n v="3"/>
    <n v="2"/>
    <n v="5"/>
    <n v="3"/>
    <n v="0.2"/>
  </r>
  <r>
    <x v="18"/>
    <s v="SOUTH"/>
    <s v="DRAGON"/>
    <x v="58"/>
    <n v="1807.989"/>
    <n v="522.40700000000004"/>
    <n v="527.47299999999996"/>
    <n v="16"/>
    <n v="0.29357800000000001"/>
    <n v="17.413566666666998"/>
    <n v="1.875"/>
    <m/>
    <n v="54"/>
    <n v="39"/>
    <n v="12"/>
    <n v="3"/>
    <n v="8"/>
    <n v="2"/>
    <n v="5"/>
    <n v="3"/>
    <n v="0.2"/>
  </r>
  <r>
    <x v="18"/>
    <s v="SOUTH"/>
    <s v="LIB"/>
    <x v="7"/>
    <n v="309.74400000000003"/>
    <n v="268.98099999999999"/>
    <n v="227.143"/>
    <n v="10"/>
    <n v="0.55555600000000005"/>
    <n v="17.932066666667001"/>
    <n v="1.5"/>
    <m/>
    <n v="25"/>
    <n v="16"/>
    <n v="8"/>
    <n v="1"/>
    <n v="0"/>
    <n v="4"/>
    <n v="10"/>
    <n v="5"/>
    <n v="0.55555555555555602"/>
  </r>
  <r>
    <x v="18"/>
    <s v="SOUTH"/>
    <s v="LUCKY CAT"/>
    <x v="8"/>
    <n v="2599.7809999999799"/>
    <n v="850.12300000000005"/>
    <n v="872.24800000000005"/>
    <n v="15"/>
    <n v="0.25862099999999999"/>
    <n v="22.976297297296998"/>
    <n v="2.4666670000000002"/>
    <m/>
    <n v="57"/>
    <n v="43"/>
    <n v="14"/>
    <n v="0"/>
    <n v="11"/>
    <m/>
    <n v="9"/>
    <n v="5"/>
    <n v="0.35714285714285698"/>
  </r>
  <r>
    <x v="18"/>
    <s v="SOUTH"/>
    <s v="LUCKY STAR"/>
    <x v="50"/>
    <n v="10008.674000000099"/>
    <n v="2351.7840000000001"/>
    <n v="2262.828"/>
    <n v="47"/>
    <n v="0.42922399999999999"/>
    <n v="25.288"/>
    <n v="1.978723"/>
    <m/>
    <n v="112"/>
    <n v="89"/>
    <n v="20"/>
    <n v="3"/>
    <n v="14"/>
    <n v="5"/>
    <n v="14"/>
    <n v="7"/>
    <n v="0.30434782608695699"/>
  </r>
  <r>
    <x v="18"/>
    <s v="SOUTH"/>
    <s v="MARS"/>
    <x v="10"/>
    <n v="4471.1090000000004"/>
    <n v="885.86900000000003"/>
    <n v="944.84199999999998"/>
    <n v="17"/>
    <n v="0.293103"/>
    <n v="20.133386363635999"/>
    <n v="2.5882350000000001"/>
    <m/>
    <n v="53"/>
    <n v="40"/>
    <n v="12"/>
    <n v="1"/>
    <n v="18"/>
    <m/>
    <n v="8"/>
    <n v="4"/>
    <n v="0.30769230769230799"/>
  </r>
  <r>
    <x v="18"/>
    <s v="SOUTH"/>
    <s v="MDRT BH"/>
    <x v="11"/>
    <n v="2815.6260000000002"/>
    <n v="1175.019"/>
    <n v="1082.5820000000001"/>
    <n v="17"/>
    <n v="0.19653200000000001"/>
    <n v="19.262606557377001"/>
    <n v="3.5882350000000001"/>
    <m/>
    <n v="98"/>
    <n v="75"/>
    <n v="23"/>
    <n v="0"/>
    <n v="0"/>
    <n v="5"/>
    <n v="18"/>
    <n v="10"/>
    <n v="0.434782608695652"/>
  </r>
  <r>
    <x v="18"/>
    <s v="SOUTH"/>
    <s v="MDRT HCM"/>
    <x v="12"/>
    <n v="10546.984"/>
    <n v="3399.241"/>
    <n v="3489.2829999999999"/>
    <n v="19"/>
    <n v="0.44185999999999998"/>
    <n v="44.145987012987"/>
    <n v="4.052632"/>
    <m/>
    <n v="45"/>
    <n v="38"/>
    <n v="5"/>
    <n v="2"/>
    <n v="4"/>
    <m/>
    <n v="8"/>
    <n v="4"/>
    <n v="0.57142857142857095"/>
  </r>
  <r>
    <x v="18"/>
    <s v="SOUTH"/>
    <s v="MDRT HCM2"/>
    <x v="51"/>
    <n v="4233.6360000000004"/>
    <n v="1160.473"/>
    <n v="1181.203"/>
    <n v="12"/>
    <n v="0.52173899999999995"/>
    <n v="23.683122448980001"/>
    <n v="4.0833329999999997"/>
    <m/>
    <n v="26"/>
    <n v="18"/>
    <n v="8"/>
    <n v="0"/>
    <n v="0"/>
    <n v="1"/>
    <n v="5"/>
    <n v="3"/>
    <n v="0.375"/>
  </r>
  <r>
    <x v="18"/>
    <s v="SOUTH"/>
    <s v="MDRT VT"/>
    <x v="14"/>
    <n v="214.44900000000001"/>
    <n v="203.17400000000001"/>
    <n v="199.375"/>
    <n v="6"/>
    <n v="0.38709700000000002"/>
    <n v="11.287444444444001"/>
    <n v="3"/>
    <m/>
    <n v="23"/>
    <n v="18"/>
    <n v="4"/>
    <n v="1"/>
    <n v="0"/>
    <n v="3"/>
    <n v="14"/>
    <n v="3"/>
    <n v="0.6"/>
  </r>
  <r>
    <x v="18"/>
    <s v="SOUTH"/>
    <s v="MEGA"/>
    <x v="15"/>
    <n v="695.67700000000002"/>
    <n v="534.15499999999997"/>
    <n v="514.95699999999999"/>
    <n v="12"/>
    <n v="0.54545500000000002"/>
    <n v="19.783518518518999"/>
    <n v="2.25"/>
    <m/>
    <n v="28"/>
    <n v="22"/>
    <n v="6"/>
    <n v="0"/>
    <n v="0"/>
    <n v="1"/>
    <n v="12"/>
    <n v="8"/>
    <n v="1.3333333333333299"/>
  </r>
  <r>
    <x v="18"/>
    <s v="SOUTH"/>
    <s v="NEW IDEA"/>
    <x v="60"/>
    <n v="3036.2559999999899"/>
    <n v="769.46799999999996"/>
    <n v="728.77599999999995"/>
    <n v="26"/>
    <n v="0.40944900000000001"/>
    <n v="15.38936"/>
    <n v="1.9230769999999999"/>
    <m/>
    <n v="64"/>
    <n v="43"/>
    <n v="20"/>
    <n v="1"/>
    <n v="4"/>
    <m/>
    <n v="5"/>
    <n v="4"/>
    <n v="0.19047619047618999"/>
  </r>
  <r>
    <x v="18"/>
    <s v="SOUTH"/>
    <s v="OCEAN"/>
    <x v="70"/>
    <n v="2335.5059999999999"/>
    <n v="726.64099999999996"/>
    <n v="704.65499999999997"/>
    <n v="32"/>
    <n v="0.45070399999999999"/>
    <n v="13.211654545455"/>
    <n v="1.71875"/>
    <m/>
    <n v="73"/>
    <n v="64"/>
    <n v="9"/>
    <n v="0"/>
    <n v="1"/>
    <m/>
    <n v="5"/>
    <n v="4"/>
    <n v="0.44444444444444398"/>
  </r>
  <r>
    <x v="18"/>
    <s v="SOUTH"/>
    <s v="PHOENIX"/>
    <x v="19"/>
    <n v="5608.0039999999999"/>
    <n v="1744.288"/>
    <n v="1721.662"/>
    <n v="28"/>
    <n v="0.36363600000000001"/>
    <n v="26.428606060606"/>
    <n v="2.3571430000000002"/>
    <m/>
    <n v="80"/>
    <n v="64"/>
    <n v="15"/>
    <n v="1"/>
    <n v="2"/>
    <n v="1"/>
    <n v="7"/>
    <n v="5"/>
    <n v="0.3125"/>
  </r>
  <r>
    <x v="18"/>
    <s v="SOUTH"/>
    <s v="RED DRAGON"/>
    <x v="20"/>
    <n v="5690.1700000000301"/>
    <n v="2507.4589999999998"/>
    <n v="2377.9029999999998"/>
    <n v="32"/>
    <n v="0.33160600000000001"/>
    <n v="23.880561904762001"/>
    <n v="3.28125"/>
    <m/>
    <n v="97"/>
    <n v="80"/>
    <n v="11"/>
    <n v="6"/>
    <n v="6"/>
    <m/>
    <n v="8"/>
    <n v="7"/>
    <n v="0.41176470588235298"/>
  </r>
  <r>
    <x v="18"/>
    <s v="SOUTH"/>
    <s v="THÁI DƯƠNG"/>
    <x v="21"/>
    <n v="2131.0920000000001"/>
    <n v="1185.162"/>
    <n v="1148.529"/>
    <n v="21"/>
    <n v="0.35593200000000003"/>
    <n v="32.921166666666998"/>
    <n v="1.714286"/>
    <m/>
    <n v="64"/>
    <n v="50"/>
    <n v="12"/>
    <n v="2"/>
    <n v="5"/>
    <n v="1"/>
    <n v="14"/>
    <n v="10"/>
    <n v="0.71428571428571397"/>
  </r>
  <r>
    <x v="18"/>
    <s v="SOUTH"/>
    <s v="TIGER"/>
    <x v="71"/>
    <n v="2301.3149999999901"/>
    <n v="895.79600000000005"/>
    <n v="851.94399999999996"/>
    <n v="10"/>
    <n v="0.2"/>
    <n v="37.324833333332997"/>
    <n v="2.4"/>
    <m/>
    <n v="48"/>
    <n v="32"/>
    <n v="12"/>
    <n v="4"/>
    <n v="7"/>
    <n v="1"/>
    <n v="2"/>
    <n v="1"/>
    <n v="6.25E-2"/>
  </r>
  <r>
    <x v="18"/>
    <s v="SOUTH"/>
    <s v="VENUS"/>
    <x v="61"/>
    <n v="2451.1320000000001"/>
    <n v="1096.846"/>
    <n v="1028.4290000000001"/>
    <n v="33"/>
    <n v="0.45833299999999999"/>
    <n v="14.244753246753"/>
    <n v="2.3333330000000001"/>
    <m/>
    <n v="81"/>
    <n v="62"/>
    <n v="16"/>
    <n v="3"/>
    <n v="7"/>
    <n v="4"/>
    <n v="21"/>
    <n v="10"/>
    <n v="0.52631578947368396"/>
  </r>
  <r>
    <x v="18"/>
    <s v="SOUTH"/>
    <s v="WE ARE 1"/>
    <x v="54"/>
    <n v="1209.3030000000001"/>
    <n v="969.13300000000004"/>
    <n v="962.28499999999997"/>
    <n v="13"/>
    <n v="0.44827600000000001"/>
    <n v="25.503499999999999"/>
    <n v="2.9230770000000001"/>
    <m/>
    <n v="35"/>
    <n v="26"/>
    <n v="9"/>
    <n v="0"/>
    <n v="0"/>
    <n v="3"/>
    <n v="9"/>
    <n v="6"/>
    <n v="0.66666666666666696"/>
  </r>
  <r>
    <x v="18"/>
    <s v="SOUTH"/>
    <s v="WHITE HORSE"/>
    <x v="24"/>
    <n v="1847.66"/>
    <n v="563.91099999999994"/>
    <n v="555.88300000000004"/>
    <n v="19"/>
    <n v="0.44705899999999998"/>
    <n v="18.797033333333001"/>
    <n v="1.5789470000000001"/>
    <m/>
    <n v="47"/>
    <n v="36"/>
    <n v="11"/>
    <n v="0"/>
    <n v="2"/>
    <n v="2"/>
    <n v="9"/>
    <n v="6"/>
    <n v="0.54545454545454497"/>
  </r>
  <r>
    <x v="18"/>
    <s v="NORTH"/>
    <s v="BUFFALO"/>
    <x v="62"/>
    <n v="2043.856"/>
    <n v="600.70100000000002"/>
    <n v="600.70100000000002"/>
    <n v="16"/>
    <n v="0.39024399999999998"/>
    <n v="15.402589743589999"/>
    <n v="2.4375"/>
    <m/>
    <n v="39"/>
    <n v="26"/>
    <n v="9"/>
    <n v="4"/>
    <n v="8"/>
    <m/>
    <n v="4"/>
    <n v="3"/>
    <n v="0.230769230769231"/>
  </r>
  <r>
    <x v="18"/>
    <s v="NORTH"/>
    <s v="DIAMOND"/>
    <x v="28"/>
    <n v="7618.4690000000101"/>
    <n v="1713.02"/>
    <n v="1836.19"/>
    <n v="52"/>
    <n v="0.37681199999999998"/>
    <n v="16.471346153846"/>
    <n v="2"/>
    <m/>
    <n v="145"/>
    <n v="99"/>
    <n v="41"/>
    <n v="5"/>
    <n v="14"/>
    <n v="8"/>
    <n v="19"/>
    <n v="14"/>
    <n v="0.30434782608695699"/>
  </r>
  <r>
    <x v="18"/>
    <s v="NORTH"/>
    <s v="ĐOÀN KẾT"/>
    <x v="55"/>
    <n v="4798.5420000000004"/>
    <n v="1413.701"/>
    <n v="1398.17"/>
    <n v="41"/>
    <n v="0.46590900000000002"/>
    <n v="17.894949367089001"/>
    <n v="1.9268289999999999"/>
    <m/>
    <n v="96"/>
    <n v="77"/>
    <n v="13"/>
    <n v="6"/>
    <n v="0"/>
    <n v="2"/>
    <n v="13"/>
    <n v="8"/>
    <n v="0.42105263157894701"/>
  </r>
  <r>
    <x v="18"/>
    <s v="NORTH"/>
    <s v="EAGLES"/>
    <x v="56"/>
    <n v="2322.29"/>
    <n v="776.87300000000005"/>
    <n v="776.48599999999999"/>
    <n v="19"/>
    <n v="0.351852"/>
    <n v="18.066813953488001"/>
    <n v="2.2631579999999998"/>
    <m/>
    <n v="61"/>
    <n v="43"/>
    <n v="14"/>
    <n v="4"/>
    <n v="6"/>
    <n v="5"/>
    <n v="15"/>
    <n v="10"/>
    <n v="0.55555555555555602"/>
  </r>
  <r>
    <x v="18"/>
    <s v="NORTH"/>
    <s v="HẢI ĐĂNG"/>
    <x v="33"/>
    <n v="3365.7920000000099"/>
    <n v="1403.49"/>
    <n v="1403.49"/>
    <n v="62"/>
    <n v="0.47328199999999998"/>
    <n v="12.759"/>
    <n v="1.774194"/>
    <m/>
    <n v="153"/>
    <n v="112"/>
    <n v="34"/>
    <n v="7"/>
    <n v="0"/>
    <n v="8"/>
    <n v="36"/>
    <n v="23"/>
    <n v="0.56097560975609795"/>
  </r>
  <r>
    <x v="18"/>
    <s v="NORTH"/>
    <s v="LION"/>
    <x v="63"/>
    <n v="2576.5219999999999"/>
    <n v="713.65800000000002"/>
    <n v="722.13800000000003"/>
    <n v="21"/>
    <n v="0.42857099999999998"/>
    <n v="16.596697674419001"/>
    <n v="2.0476190000000001"/>
    <m/>
    <n v="48"/>
    <n v="32"/>
    <n v="10"/>
    <n v="6"/>
    <n v="8"/>
    <m/>
    <n v="6"/>
    <n v="4"/>
    <n v="0.25"/>
  </r>
  <r>
    <x v="18"/>
    <s v="NORTH"/>
    <s v="ONG VÀNG"/>
    <x v="64"/>
    <n v="1345.681"/>
    <n v="93.11"/>
    <n v="93.11"/>
    <n v="6"/>
    <n v="0.14285700000000001"/>
    <n v="11.63875"/>
    <n v="1.3333330000000001"/>
    <m/>
    <n v="45"/>
    <n v="35"/>
    <n v="8"/>
    <n v="2"/>
    <n v="1"/>
    <n v="1"/>
    <n v="6"/>
    <n v="5"/>
    <n v="0.5"/>
  </r>
  <r>
    <x v="18"/>
    <s v="NORTH"/>
    <s v="RUBY"/>
    <x v="69"/>
    <n v="1346.3340000000001"/>
    <n v="459.077"/>
    <n v="459.077"/>
    <n v="16"/>
    <n v="0.5"/>
    <n v="19.959869565217002"/>
    <n v="1.4375"/>
    <m/>
    <n v="32"/>
    <n v="23"/>
    <n v="8"/>
    <n v="1"/>
    <n v="0"/>
    <m/>
    <m/>
    <m/>
    <m/>
  </r>
  <r>
    <x v="18"/>
    <s v="NORTH"/>
    <s v="SÔNG THU"/>
    <x v="69"/>
    <n v="2169.1979999999999"/>
    <n v="579.34699999999998"/>
    <n v="611.00199999999995"/>
    <n v="12"/>
    <n v="0.324324"/>
    <n v="18.688612903226002"/>
    <n v="2.5833330000000001"/>
    <m/>
    <n v="36"/>
    <n v="26"/>
    <n v="9"/>
    <n v="1"/>
    <n v="4"/>
    <m/>
    <n v="2"/>
    <n v="2"/>
    <n v="0.2"/>
  </r>
  <r>
    <x v="18"/>
    <s v="NORTH"/>
    <s v="SUNFLOWER"/>
    <x v="38"/>
    <n v="1587.6310000000001"/>
    <n v="569.96400000000006"/>
    <n v="554.30600000000004"/>
    <n v="19"/>
    <n v="0.42222199999999999"/>
    <n v="16.763647058823999"/>
    <n v="1.789474"/>
    <m/>
    <n v="49"/>
    <n v="35"/>
    <n v="13"/>
    <n v="1"/>
    <n v="0"/>
    <m/>
    <n v="9"/>
    <n v="6"/>
    <n v="0.42857142857142899"/>
  </r>
  <r>
    <x v="18"/>
    <s v="NORTH"/>
    <s v="THE POWER"/>
    <x v="57"/>
    <n v="7887.7670000000098"/>
    <n v="1903.8"/>
    <n v="1808.527"/>
    <n v="35"/>
    <n v="0.40462399999999998"/>
    <n v="21.153333333332998"/>
    <n v="2.5714290000000002"/>
    <m/>
    <n v="92"/>
    <n v="64"/>
    <n v="26"/>
    <n v="2"/>
    <n v="4"/>
    <n v="3"/>
    <n v="12"/>
    <n v="9"/>
    <n v="0.32142857142857101"/>
  </r>
  <r>
    <x v="18"/>
    <s v="NORTH"/>
    <s v="THE STARS"/>
    <x v="66"/>
    <n v="9741.5240000000194"/>
    <n v="3929.2449999999999"/>
    <n v="3933.0169999999998"/>
    <n v="77"/>
    <n v="0.4375"/>
    <n v="21.829138888888998"/>
    <n v="2.3376619999999999"/>
    <m/>
    <n v="177"/>
    <n v="144"/>
    <n v="28"/>
    <n v="5"/>
    <n v="17"/>
    <m/>
    <n v="20"/>
    <n v="10"/>
    <n v="0.30303030303030298"/>
  </r>
  <r>
    <x v="19"/>
    <s v="SOUTH"/>
    <s v="BORN TO WIN"/>
    <x v="2"/>
    <m/>
    <n v="0"/>
    <n v="0"/>
    <n v="0"/>
    <n v="0"/>
    <n v="0"/>
    <n v="0"/>
    <m/>
    <n v="5"/>
    <n v="4"/>
    <n v="1"/>
    <n v="0"/>
    <n v="0"/>
    <n v="1"/>
    <n v="4"/>
    <n v="2"/>
    <n v="2"/>
  </r>
  <r>
    <x v="19"/>
    <s v="SOUTH"/>
    <s v="CUPID"/>
    <x v="3"/>
    <n v="2499.056"/>
    <n v="530.13400000000001"/>
    <n v="391.30799999999999"/>
    <n v="12"/>
    <n v="0.26086999999999999"/>
    <n v="26.506699999999999"/>
    <n v="1.6666669999999999"/>
    <m/>
    <n v="52"/>
    <n v="42"/>
    <n v="9"/>
    <n v="1"/>
    <n v="0"/>
    <n v="1"/>
    <n v="11"/>
    <n v="6"/>
    <n v="0.6"/>
  </r>
  <r>
    <x v="19"/>
    <s v="SOUTH"/>
    <s v="DRAGON"/>
    <x v="58"/>
    <n v="1280.5160000000001"/>
    <n v="262.52600000000001"/>
    <n v="262.52600000000001"/>
    <n v="16"/>
    <n v="0.31068000000000001"/>
    <n v="13.817157894737001"/>
    <n v="1.1875"/>
    <m/>
    <n v="55"/>
    <n v="42"/>
    <n v="10"/>
    <n v="3"/>
    <n v="3"/>
    <m/>
    <n v="10"/>
    <n v="5"/>
    <n v="0.38461538461538503"/>
  </r>
  <r>
    <x v="19"/>
    <s v="SOUTH"/>
    <s v="LIB"/>
    <x v="7"/>
    <n v="82.600999999999999"/>
    <n v="107.911"/>
    <n v="82.600999999999999"/>
    <n v="5"/>
    <n v="0.66666700000000001"/>
    <n v="13.488875"/>
    <n v="1.6"/>
    <m/>
    <n v="10"/>
    <n v="6"/>
    <n v="4"/>
    <n v="0"/>
    <n v="0"/>
    <n v="2"/>
    <n v="3"/>
    <n v="2"/>
    <n v="0.5"/>
  </r>
  <r>
    <x v="19"/>
    <s v="SOUTH"/>
    <s v="LUCKY CAT"/>
    <x v="8"/>
    <n v="1727.5329999999999"/>
    <n v="324.30599999999998"/>
    <n v="287.976"/>
    <n v="8"/>
    <n v="0.13913"/>
    <n v="19.076823529412"/>
    <n v="2.125"/>
    <m/>
    <n v="59"/>
    <n v="45"/>
    <n v="14"/>
    <n v="0"/>
    <n v="2"/>
    <m/>
    <n v="5"/>
    <n v="4"/>
    <n v="0.28571428571428598"/>
  </r>
  <r>
    <x v="19"/>
    <s v="SOUTH"/>
    <s v="LUCKY STAR"/>
    <x v="50"/>
    <n v="7745.8460000000396"/>
    <n v="870.67399999999998"/>
    <n v="871.91099999999994"/>
    <n v="29"/>
    <n v="0.26363599999999998"/>
    <n v="18.524978723404001"/>
    <n v="1.62069"/>
    <m/>
    <n v="107"/>
    <n v="84"/>
    <n v="20"/>
    <n v="3"/>
    <n v="8"/>
    <m/>
    <n v="2"/>
    <n v="2"/>
    <n v="8.6956521739130405E-2"/>
  </r>
  <r>
    <x v="19"/>
    <s v="SOUTH"/>
    <s v="MARS"/>
    <x v="10"/>
    <n v="3526.2669999999998"/>
    <n v="520.31200000000001"/>
    <n v="519.125"/>
    <n v="15"/>
    <n v="0.24590200000000001"/>
    <n v="19.270814814815001"/>
    <n v="1.8"/>
    <m/>
    <n v="63"/>
    <n v="46"/>
    <n v="16"/>
    <n v="1"/>
    <n v="4"/>
    <n v="2"/>
    <n v="6"/>
    <n v="4"/>
    <n v="0.23529411764705899"/>
  </r>
  <r>
    <x v="19"/>
    <s v="SOUTH"/>
    <s v="MDRT BH"/>
    <x v="11"/>
    <n v="1733.0440000000001"/>
    <n v="580.64700000000005"/>
    <n v="480.84399999999999"/>
    <n v="21"/>
    <n v="0.30215799999999998"/>
    <n v="15.693162162162"/>
    <n v="1.7619050000000001"/>
    <m/>
    <n v="75"/>
    <n v="57"/>
    <n v="18"/>
    <n v="0"/>
    <n v="3"/>
    <n v="3"/>
    <n v="11"/>
    <n v="9"/>
    <n v="0.5"/>
  </r>
  <r>
    <x v="19"/>
    <s v="SOUTH"/>
    <s v="MDRT HCM"/>
    <x v="12"/>
    <n v="7057.70100000002"/>
    <n v="1263.694"/>
    <n v="1204.655"/>
    <n v="15"/>
    <n v="0.38961000000000001"/>
    <n v="21.418542372880999"/>
    <n v="3.9333330000000002"/>
    <m/>
    <n v="41"/>
    <n v="34"/>
    <n v="5"/>
    <n v="2"/>
    <n v="0"/>
    <n v="1"/>
    <n v="4"/>
    <n v="3"/>
    <n v="0.42857142857142899"/>
  </r>
  <r>
    <x v="19"/>
    <s v="SOUTH"/>
    <s v="MDRT HCM2"/>
    <x v="51"/>
    <n v="3052.433"/>
    <n v="966.70699999999999"/>
    <n v="972.61900000000003"/>
    <n v="7"/>
    <n v="0.4375"/>
    <n v="20.139729166666999"/>
    <n v="6.8571429999999998"/>
    <m/>
    <n v="20"/>
    <n v="13"/>
    <n v="7"/>
    <n v="0"/>
    <n v="0"/>
    <n v="4"/>
    <n v="4"/>
    <n v="2"/>
    <n v="0.28571428571428598"/>
  </r>
  <r>
    <x v="19"/>
    <s v="SOUTH"/>
    <s v="MDRT VT"/>
    <x v="14"/>
    <n v="15.074"/>
    <n v="15.074"/>
    <n v="15.074"/>
    <n v="1"/>
    <n v="0.33333299999999999"/>
    <n v="15.074"/>
    <n v="1"/>
    <m/>
    <n v="6"/>
    <n v="4"/>
    <n v="2"/>
    <n v="0"/>
    <n v="0"/>
    <n v="2"/>
    <n v="4"/>
    <n v="2"/>
    <n v="1"/>
  </r>
  <r>
    <x v="19"/>
    <s v="SOUTH"/>
    <s v="MEGA"/>
    <x v="15"/>
    <n v="180.72"/>
    <n v="149.678"/>
    <n v="165.19900000000001"/>
    <n v="5"/>
    <n v="0.71428599999999998"/>
    <n v="24.946333333333001"/>
    <n v="1.2"/>
    <m/>
    <n v="11"/>
    <n v="10"/>
    <n v="1"/>
    <n v="0"/>
    <n v="0"/>
    <m/>
    <n v="8"/>
    <n v="6"/>
    <n v="6"/>
  </r>
  <r>
    <x v="19"/>
    <s v="SOUTH"/>
    <s v="NEW IDEA"/>
    <x v="60"/>
    <n v="2307.47999999999"/>
    <n v="398.72500000000002"/>
    <n v="376.81099999999998"/>
    <n v="13"/>
    <n v="0.209677"/>
    <n v="18.986904761904999"/>
    <n v="1.6153850000000001"/>
    <m/>
    <n v="63"/>
    <n v="43"/>
    <n v="20"/>
    <n v="0"/>
    <n v="6"/>
    <m/>
    <n v="8"/>
    <n v="5"/>
    <n v="0.25"/>
  </r>
  <r>
    <x v="19"/>
    <s v="SOUTH"/>
    <s v="OCEAN"/>
    <x v="70"/>
    <n v="1630.8510000000001"/>
    <n v="435.45100000000002"/>
    <n v="430.11900000000003"/>
    <n v="25"/>
    <n v="0.43103399999999997"/>
    <n v="13.195484848485"/>
    <n v="1.32"/>
    <m/>
    <n v="69"/>
    <n v="60"/>
    <n v="9"/>
    <n v="0"/>
    <n v="2"/>
    <n v="1"/>
    <n v="23"/>
    <n v="6"/>
    <n v="0.66666666666666696"/>
  </r>
  <r>
    <x v="19"/>
    <s v="SOUTH"/>
    <s v="PHOENIX"/>
    <x v="19"/>
    <n v="3886.3419999999901"/>
    <n v="517.44899999999996"/>
    <n v="544.69399999999996"/>
    <n v="26"/>
    <n v="0.346667"/>
    <n v="14.784257142856999"/>
    <n v="1.3461540000000001"/>
    <m/>
    <n v="74"/>
    <n v="55"/>
    <n v="17"/>
    <n v="2"/>
    <n v="8"/>
    <n v="1"/>
    <n v="5"/>
    <n v="3"/>
    <n v="0.157894736842105"/>
  </r>
  <r>
    <x v="19"/>
    <s v="SOUTH"/>
    <s v="RED DRAGON"/>
    <x v="20"/>
    <n v="3312.2669999999898"/>
    <n v="876.46299999999997"/>
    <n v="792.28"/>
    <n v="25"/>
    <n v="0.28571400000000002"/>
    <n v="21.377146341463"/>
    <n v="1.64"/>
    <m/>
    <n v="95"/>
    <n v="83"/>
    <n v="11"/>
    <n v="1"/>
    <n v="0"/>
    <m/>
    <n v="15"/>
    <n v="6"/>
    <n v="0.5"/>
  </r>
  <r>
    <x v="19"/>
    <s v="SOUTH"/>
    <s v="THÁI DƯƠNG"/>
    <x v="21"/>
    <n v="982.56299999999999"/>
    <n v="255.197"/>
    <n v="240.376"/>
    <n v="15"/>
    <n v="0.32608700000000002"/>
    <n v="14.177611111111"/>
    <n v="1.2"/>
    <m/>
    <n v="53"/>
    <n v="42"/>
    <n v="10"/>
    <n v="1"/>
    <n v="0"/>
    <n v="2"/>
    <n v="12"/>
    <n v="7"/>
    <n v="0.63636363636363602"/>
  </r>
  <r>
    <x v="19"/>
    <s v="SOUTH"/>
    <s v="TIGER"/>
    <x v="71"/>
    <n v="1449.3709999999901"/>
    <n v="149.5"/>
    <n v="149.5"/>
    <n v="6"/>
    <n v="0.111111"/>
    <n v="14.95"/>
    <n v="1.6666669999999999"/>
    <m/>
    <n v="52"/>
    <n v="38"/>
    <n v="11"/>
    <n v="3"/>
    <n v="10"/>
    <m/>
    <n v="6"/>
    <n v="3"/>
    <n v="0.214285714285714"/>
  </r>
  <r>
    <x v="19"/>
    <s v="SOUTH"/>
    <s v="VENUS"/>
    <x v="61"/>
    <n v="1422.703"/>
    <n v="288.233"/>
    <n v="309.83300000000003"/>
    <n v="17"/>
    <n v="0.288136"/>
    <n v="10.294035714286"/>
    <n v="1.6470590000000001"/>
    <m/>
    <n v="63"/>
    <n v="48"/>
    <n v="13"/>
    <n v="2"/>
    <n v="11"/>
    <n v="2"/>
    <n v="17"/>
    <n v="10"/>
    <n v="0.66666666666666696"/>
  </r>
  <r>
    <x v="19"/>
    <s v="SOUTH"/>
    <s v="WE ARE 1"/>
    <x v="54"/>
    <n v="247.018"/>
    <n v="137.86600000000001"/>
    <n v="137.86600000000001"/>
    <n v="6"/>
    <n v="0.31578899999999999"/>
    <n v="15.318444444443999"/>
    <n v="1.5"/>
    <m/>
    <n v="23"/>
    <n v="17"/>
    <n v="6"/>
    <n v="0"/>
    <n v="0"/>
    <n v="1"/>
    <n v="7"/>
    <n v="4"/>
    <n v="0.66666666666666696"/>
  </r>
  <r>
    <x v="19"/>
    <s v="SOUTH"/>
    <s v="WHITE HORSE"/>
    <x v="24"/>
    <n v="1291.777"/>
    <n v="271.93400000000003"/>
    <n v="286.95499999999998"/>
    <n v="13"/>
    <n v="0.36619699999999999"/>
    <n v="13.5967"/>
    <n v="1.538462"/>
    <m/>
    <n v="38"/>
    <n v="26"/>
    <n v="12"/>
    <n v="0"/>
    <n v="2"/>
    <n v="3"/>
    <n v="4"/>
    <n v="3"/>
    <n v="0.25"/>
  </r>
  <r>
    <x v="19"/>
    <s v="NORTH"/>
    <s v="BUFFALO"/>
    <x v="62"/>
    <n v="1443.155"/>
    <n v="196.19200000000001"/>
    <n v="199.37799999999999"/>
    <n v="10"/>
    <n v="0.24390200000000001"/>
    <n v="13.079466666667001"/>
    <n v="1.5"/>
    <m/>
    <n v="43"/>
    <n v="31"/>
    <n v="9"/>
    <n v="3"/>
    <n v="5"/>
    <n v="1"/>
    <n v="8"/>
    <n v="3"/>
    <n v="0.25"/>
  </r>
  <r>
    <x v="19"/>
    <s v="NORTH"/>
    <s v="DIAMOND"/>
    <x v="28"/>
    <n v="5782.2790000000095"/>
    <n v="1255.6679999999999"/>
    <n v="898.15300000000002"/>
    <n v="27"/>
    <n v="0.21774199999999999"/>
    <n v="30.626048780487999"/>
    <n v="1.518519"/>
    <m/>
    <n v="131"/>
    <n v="93"/>
    <n v="33"/>
    <n v="5"/>
    <n v="14"/>
    <n v="8"/>
    <n v="20"/>
    <n v="11"/>
    <n v="0.28947368421052599"/>
  </r>
  <r>
    <x v="19"/>
    <s v="NORTH"/>
    <s v="ĐOÀN KẾT"/>
    <x v="55"/>
    <n v="3400.3719999999998"/>
    <n v="862.60500000000002"/>
    <n v="872.77099999999996"/>
    <n v="36"/>
    <n v="0.461538"/>
    <n v="14.14106557377"/>
    <n v="1.6944440000000001"/>
    <m/>
    <n v="80"/>
    <n v="65"/>
    <n v="11"/>
    <n v="4"/>
    <n v="8"/>
    <m/>
    <n v="12"/>
    <n v="7"/>
    <n v="0.46666666666666701"/>
  </r>
  <r>
    <x v="19"/>
    <s v="NORTH"/>
    <s v="EAGLES"/>
    <x v="56"/>
    <n v="1545.8040000000001"/>
    <n v="297.35500000000002"/>
    <n v="297.35500000000002"/>
    <n v="13"/>
    <n v="0.31707299999999999"/>
    <n v="16.519722222222001"/>
    <n v="1.3846149999999999"/>
    <m/>
    <n v="46"/>
    <n v="34"/>
    <n v="9"/>
    <n v="3"/>
    <n v="0"/>
    <n v="2"/>
    <n v="8"/>
    <n v="6"/>
    <n v="0.5"/>
  </r>
  <r>
    <x v="19"/>
    <s v="NORTH"/>
    <s v="HẢI ĐĂNG"/>
    <x v="33"/>
    <n v="1962.3019999999999"/>
    <n v="985.86900000000003"/>
    <n v="985.86900000000003"/>
    <n v="50"/>
    <n v="0.68965500000000002"/>
    <n v="12.171222222221999"/>
    <n v="1.62"/>
    <m/>
    <n v="108"/>
    <n v="77"/>
    <n v="27"/>
    <n v="4"/>
    <n v="0"/>
    <n v="21"/>
    <n v="50"/>
    <n v="25"/>
    <n v="0.80645161290322598"/>
  </r>
  <r>
    <x v="19"/>
    <s v="NORTH"/>
    <s v="LION"/>
    <x v="63"/>
    <n v="1854.384"/>
    <n v="337.82"/>
    <n v="355.36900000000003"/>
    <n v="12"/>
    <n v="0.21238899999999999"/>
    <n v="18.767777777778001"/>
    <n v="1.5"/>
    <m/>
    <n v="50"/>
    <n v="35"/>
    <n v="10"/>
    <n v="5"/>
    <n v="19"/>
    <n v="1"/>
    <n v="5"/>
    <n v="4"/>
    <n v="0.266666666666667"/>
  </r>
  <r>
    <x v="19"/>
    <s v="NORTH"/>
    <s v="ONG VÀNG"/>
    <x v="64"/>
    <n v="1252.5709999999999"/>
    <n v="125.60899999999999"/>
    <n v="125.60899999999999"/>
    <n v="9"/>
    <n v="0.25"/>
    <n v="11.419"/>
    <n v="1.2222219999999999"/>
    <m/>
    <n v="39"/>
    <n v="31"/>
    <n v="7"/>
    <n v="1"/>
    <n v="0"/>
    <n v="1"/>
    <n v="5"/>
    <n v="4"/>
    <n v="0.5"/>
  </r>
  <r>
    <x v="19"/>
    <s v="NORTH"/>
    <s v="RUBY"/>
    <x v="69"/>
    <n v="887.25699999999995"/>
    <n v="269.76100000000002"/>
    <n v="164.441"/>
    <n v="13"/>
    <n v="0.38806000000000002"/>
    <n v="19.268642857143"/>
    <n v="1.0769230000000001"/>
    <m/>
    <n v="32"/>
    <n v="24"/>
    <n v="8"/>
    <n v="0"/>
    <n v="4"/>
    <m/>
    <n v="1"/>
    <n v="1"/>
    <n v="0.125"/>
  </r>
  <r>
    <x v="19"/>
    <s v="NORTH"/>
    <s v="SÔNG THU"/>
    <x v="69"/>
    <n v="1558.1959999999999"/>
    <n v="302.25200000000001"/>
    <n v="295.24700000000001"/>
    <n v="15"/>
    <n v="0.38961000000000001"/>
    <n v="13.141391304348"/>
    <n v="1.5333330000000001"/>
    <m/>
    <n v="38"/>
    <n v="29"/>
    <n v="9"/>
    <n v="0"/>
    <n v="5"/>
    <n v="2"/>
    <n v="2"/>
    <n v="2"/>
    <n v="0.22222222222222199"/>
  </r>
  <r>
    <x v="19"/>
    <s v="NORTH"/>
    <s v="SUNFLOWER"/>
    <x v="38"/>
    <n v="1033.325"/>
    <n v="331.42200000000003"/>
    <n v="307.39800000000002"/>
    <n v="17"/>
    <n v="0.47887299999999999"/>
    <n v="11.836499999999999"/>
    <n v="1.6470590000000001"/>
    <m/>
    <n v="40"/>
    <n v="25"/>
    <n v="14"/>
    <n v="1"/>
    <n v="0"/>
    <n v="6"/>
    <n v="3"/>
    <n v="3"/>
    <n v="0.2"/>
  </r>
  <r>
    <x v="19"/>
    <s v="NORTH"/>
    <s v="THE POWER"/>
    <x v="57"/>
    <n v="6079.24"/>
    <n v="588.47"/>
    <n v="581.34400000000005"/>
    <n v="30"/>
    <n v="0.42253499999999999"/>
    <n v="14.352926829268"/>
    <n v="1.3666670000000001"/>
    <m/>
    <n v="79"/>
    <n v="56"/>
    <n v="21"/>
    <n v="2"/>
    <n v="11"/>
    <n v="5"/>
    <n v="22"/>
    <n v="13"/>
    <n v="0.565217391304348"/>
  </r>
  <r>
    <x v="19"/>
    <s v="NORTH"/>
    <s v="THE STARS"/>
    <x v="66"/>
    <n v="5808.5070000000096"/>
    <n v="1407.951"/>
    <n v="1418.585"/>
    <n v="50"/>
    <n v="0.29325499999999999"/>
    <n v="17.382111111111001"/>
    <n v="1.62"/>
    <m/>
    <n v="174"/>
    <n v="142"/>
    <n v="27"/>
    <n v="5"/>
    <n v="14"/>
    <m/>
    <n v="21"/>
    <n v="12"/>
    <n v="0.375"/>
  </r>
  <r>
    <x v="20"/>
    <s v="SOUTH"/>
    <s v="CUPID"/>
    <x v="3"/>
    <n v="2107.748"/>
    <n v="581.94100000000003"/>
    <n v="563.30600000000004"/>
    <n v="14"/>
    <n v="0.35443000000000002"/>
    <n v="25.301782608696001"/>
    <n v="1.642857"/>
    <m/>
    <n v="40"/>
    <n v="32"/>
    <n v="8"/>
    <n v="0"/>
    <n v="0"/>
    <m/>
    <n v="1"/>
    <n v="1"/>
    <n v="0.125"/>
  </r>
  <r>
    <x v="20"/>
    <s v="SOUTH"/>
    <s v="DRAGON"/>
    <x v="58"/>
    <n v="1017.99"/>
    <n v="363.61"/>
    <n v="360.73099999999999"/>
    <n v="16"/>
    <n v="0.35555599999999998"/>
    <n v="15.150416666667001"/>
    <n v="1.5"/>
    <m/>
    <n v="48"/>
    <n v="38"/>
    <n v="10"/>
    <n v="0"/>
    <n v="0"/>
    <m/>
    <n v="6"/>
    <n v="5"/>
    <n v="0.5"/>
  </r>
  <r>
    <x v="20"/>
    <s v="SOUTH"/>
    <s v="LIB"/>
    <x v="7"/>
    <m/>
    <n v="0"/>
    <n v="0"/>
    <n v="0"/>
    <n v="0"/>
    <n v="0"/>
    <n v="0"/>
    <m/>
    <n v="5"/>
    <n v="3"/>
    <n v="2"/>
    <n v="0"/>
    <n v="0"/>
    <n v="2"/>
    <n v="3"/>
    <n v="1"/>
    <n v="0.5"/>
  </r>
  <r>
    <x v="20"/>
    <s v="SOUTH"/>
    <s v="LUCKY CAT"/>
    <x v="8"/>
    <n v="1439.557"/>
    <n v="439.27300000000002"/>
    <n v="419.846"/>
    <n v="11"/>
    <n v="0.19298199999999999"/>
    <n v="23.119631578947001"/>
    <n v="1.7272730000000001"/>
    <m/>
    <n v="56"/>
    <n v="39"/>
    <n v="17"/>
    <n v="0"/>
    <n v="6"/>
    <n v="2"/>
    <n v="5"/>
    <n v="4"/>
    <n v="0.23529411764705899"/>
  </r>
  <r>
    <x v="20"/>
    <s v="SOUTH"/>
    <s v="LUCKY STAR"/>
    <x v="50"/>
    <n v="6873.9350000000304"/>
    <n v="828.54"/>
    <n v="816.74199999999996"/>
    <n v="35"/>
    <n v="0.30973499999999998"/>
    <n v="18.830454545455002"/>
    <n v="1.2571429999999999"/>
    <m/>
    <n v="113"/>
    <n v="88"/>
    <n v="21"/>
    <n v="4"/>
    <n v="6"/>
    <m/>
    <n v="6"/>
    <n v="4"/>
    <n v="0.16"/>
  </r>
  <r>
    <x v="20"/>
    <s v="SOUTH"/>
    <s v="MARS"/>
    <x v="10"/>
    <n v="3007.1419999999998"/>
    <n v="444.47500000000002"/>
    <n v="473.63799999999998"/>
    <n v="18"/>
    <n v="0.305085"/>
    <n v="21.165476190475999"/>
    <n v="1.1666669999999999"/>
    <m/>
    <n v="59"/>
    <n v="45"/>
    <n v="14"/>
    <n v="0"/>
    <n v="5"/>
    <m/>
    <n v="6"/>
    <n v="4"/>
    <n v="0.28571428571428598"/>
  </r>
  <r>
    <x v="20"/>
    <s v="SOUTH"/>
    <s v="MDRT BH"/>
    <x v="11"/>
    <n v="1252.2"/>
    <n v="403.29199999999997"/>
    <n v="353.06099999999998"/>
    <n v="15"/>
    <n v="0.27777800000000002"/>
    <n v="13.906620689655"/>
    <n v="1.933333"/>
    <m/>
    <n v="64"/>
    <n v="49"/>
    <n v="15"/>
    <n v="0"/>
    <n v="0"/>
    <n v="5"/>
    <n v="15"/>
    <n v="11"/>
    <n v="0.73333333333333295"/>
  </r>
  <r>
    <x v="20"/>
    <s v="SOUTH"/>
    <s v="MDRT HCM"/>
    <x v="12"/>
    <n v="5853.0460000000203"/>
    <n v="2222.5189999999998"/>
    <n v="2180.9859999999999"/>
    <n v="20"/>
    <n v="0.57142899999999996"/>
    <n v="27.781487500000001"/>
    <n v="4"/>
    <m/>
    <n v="36"/>
    <n v="30"/>
    <n v="4"/>
    <n v="2"/>
    <n v="0"/>
    <m/>
    <n v="3"/>
    <n v="2"/>
    <n v="0.33333333333333298"/>
  </r>
  <r>
    <x v="20"/>
    <s v="SOUTH"/>
    <s v="MDRT HCM2"/>
    <x v="51"/>
    <n v="2079.8139999999999"/>
    <n v="608.95299999999997"/>
    <n v="555.44100000000003"/>
    <n v="7"/>
    <n v="0.58333299999999999"/>
    <n v="20.998379310345001"/>
    <n v="4.1428570000000002"/>
    <m/>
    <n v="12"/>
    <n v="9"/>
    <n v="3"/>
    <n v="0"/>
    <n v="0"/>
    <m/>
    <m/>
    <m/>
    <m/>
  </r>
  <r>
    <x v="20"/>
    <s v="SOUTH"/>
    <s v="MEGA"/>
    <x v="15"/>
    <n v="15.521000000000001"/>
    <n v="31.042000000000002"/>
    <n v="15.521000000000001"/>
    <n v="1"/>
    <n v="0.66666700000000001"/>
    <n v="31.042000000000002"/>
    <n v="1"/>
    <m/>
    <n v="3"/>
    <n v="2"/>
    <n v="1"/>
    <n v="0"/>
    <n v="0"/>
    <n v="1"/>
    <n v="2"/>
    <n v="2"/>
    <n v="2"/>
  </r>
  <r>
    <x v="20"/>
    <s v="SOUTH"/>
    <s v="NEW IDEA"/>
    <x v="60"/>
    <n v="1930.6689999999901"/>
    <n v="367.14"/>
    <n v="368.03399999999999"/>
    <n v="17"/>
    <n v="0.269841"/>
    <n v="13.597777777777999"/>
    <n v="1.5882350000000001"/>
    <m/>
    <n v="61"/>
    <n v="41"/>
    <n v="20"/>
    <n v="0"/>
    <n v="10"/>
    <m/>
    <n v="6"/>
    <n v="5"/>
    <n v="0.25"/>
  </r>
  <r>
    <x v="20"/>
    <s v="SOUTH"/>
    <s v="OCEAN"/>
    <x v="70"/>
    <n v="1200.732"/>
    <n v="514.524"/>
    <n v="522.14599999999996"/>
    <n v="21"/>
    <n v="0.47191"/>
    <n v="13.540105263158001"/>
    <n v="1.8095239999999999"/>
    <m/>
    <n v="47"/>
    <n v="38"/>
    <n v="9"/>
    <n v="0"/>
    <n v="0"/>
    <m/>
    <n v="5"/>
    <n v="4"/>
    <n v="0.44444444444444398"/>
  </r>
  <r>
    <x v="20"/>
    <s v="SOUTH"/>
    <s v="PHOENIX"/>
    <x v="19"/>
    <n v="3341.6479999999901"/>
    <n v="484.69099999999997"/>
    <n v="465.57900000000001"/>
    <n v="15"/>
    <n v="0.18987299999999999"/>
    <n v="18.641961538461999"/>
    <n v="1.733333"/>
    <m/>
    <n v="76"/>
    <n v="57"/>
    <n v="17"/>
    <n v="2"/>
    <n v="7"/>
    <m/>
    <n v="1"/>
    <n v="1"/>
    <n v="5.2631578947368397E-2"/>
  </r>
  <r>
    <x v="20"/>
    <s v="SOUTH"/>
    <s v="RED DRAGON"/>
    <x v="20"/>
    <n v="2519.9869999999901"/>
    <n v="753.40300000000002"/>
    <n v="664.92"/>
    <n v="28"/>
    <n v="0.36363600000000001"/>
    <n v="16.029851063830002"/>
    <n v="1.678571"/>
    <m/>
    <n v="80"/>
    <n v="68"/>
    <n v="11"/>
    <n v="1"/>
    <n v="0"/>
    <m/>
    <n v="6"/>
    <n v="5"/>
    <n v="0.41666666666666702"/>
  </r>
  <r>
    <x v="20"/>
    <s v="SOUTH"/>
    <s v="THÁI DƯƠNG"/>
    <x v="21"/>
    <n v="742.18700000000001"/>
    <n v="281.54000000000002"/>
    <n v="250.45"/>
    <n v="12"/>
    <n v="0.32876699999999998"/>
    <n v="20.11"/>
    <n v="1.1666669999999999"/>
    <m/>
    <n v="39"/>
    <n v="31"/>
    <n v="8"/>
    <n v="0"/>
    <n v="0"/>
    <m/>
    <n v="5"/>
    <n v="4"/>
    <n v="0.5"/>
  </r>
  <r>
    <x v="20"/>
    <s v="SOUTH"/>
    <s v="TIGER"/>
    <x v="71"/>
    <n v="1299.8710000000001"/>
    <n v="252.34899999999999"/>
    <n v="229.626"/>
    <n v="12"/>
    <n v="0.21621599999999999"/>
    <n v="15.771812499999999"/>
    <n v="1.3333330000000001"/>
    <m/>
    <n v="56"/>
    <n v="43"/>
    <n v="11"/>
    <n v="2"/>
    <n v="2"/>
    <m/>
    <n v="3"/>
    <n v="3"/>
    <n v="0.230769230769231"/>
  </r>
  <r>
    <x v="20"/>
    <s v="SOUTH"/>
    <s v="VENUS"/>
    <x v="61"/>
    <n v="1112.8699999999999"/>
    <n v="415.35599999999999"/>
    <n v="393.226"/>
    <n v="22"/>
    <n v="0.38938099999999998"/>
    <n v="13.398580645160999"/>
    <n v="1.4090910000000001"/>
    <m/>
    <n v="55"/>
    <n v="43"/>
    <n v="12"/>
    <n v="0"/>
    <n v="7"/>
    <m/>
    <n v="5"/>
    <n v="5"/>
    <n v="0.41666666666666702"/>
  </r>
  <r>
    <x v="20"/>
    <s v="SOUTH"/>
    <s v="WE ARE 1"/>
    <x v="54"/>
    <n v="109.152"/>
    <n v="122.822"/>
    <n v="109.152"/>
    <n v="5"/>
    <n v="0.66666700000000001"/>
    <n v="13.646888888889"/>
    <n v="1.8"/>
    <m/>
    <n v="15"/>
    <n v="10"/>
    <n v="5"/>
    <n v="0"/>
    <n v="0"/>
    <n v="5"/>
    <n v="10"/>
    <n v="5"/>
    <n v="1"/>
  </r>
  <r>
    <x v="20"/>
    <s v="SOUTH"/>
    <s v="WHITE HORSE"/>
    <x v="24"/>
    <n v="1004.822"/>
    <n v="200.73099999999999"/>
    <n v="173.399"/>
    <n v="9"/>
    <n v="0.26086999999999999"/>
    <n v="14.337928571429"/>
    <n v="1.5555559999999999"/>
    <m/>
    <n v="33"/>
    <n v="23"/>
    <n v="10"/>
    <n v="0"/>
    <n v="5"/>
    <m/>
    <n v="2"/>
    <n v="1"/>
    <n v="0.1"/>
  </r>
  <r>
    <x v="20"/>
    <s v="NORTH"/>
    <s v="BUFFALO"/>
    <x v="62"/>
    <n v="1243.777"/>
    <n v="257.91500000000002"/>
    <n v="236.041"/>
    <n v="15"/>
    <n v="0.38961000000000001"/>
    <n v="14.328611111111"/>
    <n v="1.2"/>
    <m/>
    <n v="39"/>
    <n v="28"/>
    <n v="8"/>
    <n v="3"/>
    <n v="6"/>
    <m/>
    <n v="7"/>
    <n v="4"/>
    <n v="0.36363636363636398"/>
  </r>
  <r>
    <x v="20"/>
    <s v="NORTH"/>
    <s v="DIAMOND"/>
    <x v="28"/>
    <n v="4884.1260000000002"/>
    <n v="975.07"/>
    <n v="875.95500000000004"/>
    <n v="26"/>
    <n v="0.22317600000000001"/>
    <n v="22.676046511628002"/>
    <n v="1.6538459999999999"/>
    <m/>
    <n v="117"/>
    <n v="83"/>
    <n v="29"/>
    <n v="5"/>
    <n v="7"/>
    <n v="3"/>
    <n v="5"/>
    <n v="5"/>
    <n v="0.14705882352941199"/>
  </r>
  <r>
    <x v="20"/>
    <s v="NORTH"/>
    <s v="ĐOÀN KẾT"/>
    <x v="55"/>
    <n v="2527.6010000000001"/>
    <n v="717.20500000000004"/>
    <n v="703.07500000000005"/>
    <n v="25"/>
    <n v="0.35211300000000001"/>
    <n v="15.259680851063999"/>
    <n v="1.88"/>
    <m/>
    <n v="76"/>
    <n v="63"/>
    <n v="9"/>
    <n v="4"/>
    <n v="2"/>
    <m/>
    <n v="12"/>
    <n v="7"/>
    <n v="0.53846153846153799"/>
  </r>
  <r>
    <x v="20"/>
    <s v="NORTH"/>
    <s v="EAGLES"/>
    <x v="56"/>
    <n v="1248.4490000000001"/>
    <n v="244.45"/>
    <n v="238.03399999999999"/>
    <n v="15"/>
    <n v="0.44117600000000001"/>
    <n v="13.580555555556"/>
    <n v="1.2"/>
    <m/>
    <n v="36"/>
    <n v="28"/>
    <n v="7"/>
    <n v="1"/>
    <n v="0"/>
    <n v="1"/>
    <n v="3"/>
    <n v="3"/>
    <n v="0.375"/>
  </r>
  <r>
    <x v="20"/>
    <s v="NORTH"/>
    <s v="HẢI ĐĂNG"/>
    <x v="33"/>
    <n v="976.43299999999999"/>
    <n v="498.33199999999999"/>
    <n v="498.33199999999999"/>
    <n v="24"/>
    <n v="0.81355900000000003"/>
    <n v="13.468432432432"/>
    <n v="1.5416669999999999"/>
    <m/>
    <n v="37"/>
    <n v="27"/>
    <n v="10"/>
    <n v="0"/>
    <n v="0"/>
    <n v="2"/>
    <n v="13"/>
    <n v="7"/>
    <n v="0.7"/>
  </r>
  <r>
    <x v="20"/>
    <s v="NORTH"/>
    <s v="LION"/>
    <x v="63"/>
    <n v="1499.0150000000001"/>
    <n v="220.17500000000001"/>
    <n v="221.886"/>
    <n v="9"/>
    <n v="0.141732"/>
    <n v="14.678333333333001"/>
    <n v="1.6666669999999999"/>
    <m/>
    <n v="63"/>
    <n v="46"/>
    <n v="12"/>
    <n v="5"/>
    <n v="6"/>
    <m/>
    <n v="4"/>
    <n v="3"/>
    <n v="0.17647058823529399"/>
  </r>
  <r>
    <x v="20"/>
    <s v="NORTH"/>
    <s v="ONG VÀNG"/>
    <x v="64"/>
    <n v="1126.962"/>
    <n v="254.334"/>
    <n v="258.596"/>
    <n v="13"/>
    <n v="0.4"/>
    <n v="12.111142857142999"/>
    <n v="1.6153850000000001"/>
    <m/>
    <n v="33"/>
    <n v="26"/>
    <n v="6"/>
    <n v="1"/>
    <n v="0"/>
    <m/>
    <n v="1"/>
    <n v="1"/>
    <n v="0.14285714285714299"/>
  </r>
  <r>
    <x v="20"/>
    <s v="NORTH"/>
    <s v="RUBY"/>
    <x v="69"/>
    <n v="722.81600000000003"/>
    <n v="187.59700000000001"/>
    <n v="187.59700000000001"/>
    <n v="11"/>
    <n v="0.34920600000000002"/>
    <n v="17.054272727272998"/>
    <n v="1"/>
    <m/>
    <n v="35"/>
    <n v="26"/>
    <n v="9"/>
    <n v="0"/>
    <n v="1"/>
    <n v="2"/>
    <n v="6"/>
    <n v="3"/>
    <n v="0.33333333333333298"/>
  </r>
  <r>
    <x v="20"/>
    <s v="NORTH"/>
    <s v="SÔNG THU"/>
    <x v="69"/>
    <n v="1262.9490000000001"/>
    <n v="281.75799999999998"/>
    <n v="281.75799999999998"/>
    <n v="12"/>
    <n v="0.34285700000000002"/>
    <n v="13.417047619048001"/>
    <n v="1.75"/>
    <m/>
    <n v="39"/>
    <n v="32"/>
    <n v="7"/>
    <n v="0"/>
    <n v="0"/>
    <m/>
    <n v="8"/>
    <n v="3"/>
    <n v="0.42857142857142899"/>
  </r>
  <r>
    <x v="20"/>
    <s v="NORTH"/>
    <s v="SUNFLOWER"/>
    <x v="38"/>
    <n v="725.92700000000002"/>
    <n v="281.31099999999998"/>
    <n v="281.31099999999998"/>
    <n v="15"/>
    <n v="0.54545500000000002"/>
    <n v="14.06555"/>
    <n v="1.3333330000000001"/>
    <m/>
    <n v="31"/>
    <n v="22"/>
    <n v="9"/>
    <n v="0"/>
    <n v="0"/>
    <n v="1"/>
    <n v="6"/>
    <n v="3"/>
    <n v="0.33333333333333298"/>
  </r>
  <r>
    <x v="20"/>
    <s v="NORTH"/>
    <s v="THE POWER"/>
    <x v="57"/>
    <n v="5497.8959999999997"/>
    <n v="740.73400000000004"/>
    <n v="755.84"/>
    <n v="25"/>
    <n v="0.42016799999999999"/>
    <n v="19.492999999999999"/>
    <n v="1.52"/>
    <m/>
    <n v="63"/>
    <n v="43"/>
    <n v="16"/>
    <n v="4"/>
    <n v="13"/>
    <n v="2"/>
    <n v="16"/>
    <n v="9"/>
    <n v="0.45"/>
  </r>
  <r>
    <x v="20"/>
    <s v="NORTH"/>
    <s v="THE STARS"/>
    <x v="66"/>
    <n v="4389.9219999999996"/>
    <n v="1243.8620000000001"/>
    <n v="1248.3440000000001"/>
    <n v="50"/>
    <n v="0.323625"/>
    <n v="17.519183098591999"/>
    <n v="1.42"/>
    <m/>
    <n v="166"/>
    <n v="135"/>
    <n v="26"/>
    <n v="5"/>
    <n v="3"/>
    <n v="1"/>
    <n v="25"/>
    <n v="11"/>
    <n v="0.35483870967741898"/>
  </r>
  <r>
    <x v="21"/>
    <s v="SOUTH"/>
    <s v="CUPID"/>
    <x v="3"/>
    <n v="1544.442"/>
    <n v="698.85500000000002"/>
    <n v="530.70899999999995"/>
    <n v="13"/>
    <n v="0.33766200000000002"/>
    <n v="34.942749999999997"/>
    <n v="1.538462"/>
    <m/>
    <n v="39"/>
    <n v="30"/>
    <n v="9"/>
    <n v="0"/>
    <n v="4"/>
    <n v="1"/>
    <n v="4"/>
    <n v="4"/>
    <n v="0.44444444444444398"/>
  </r>
  <r>
    <x v="21"/>
    <s v="SOUTH"/>
    <s v="DRAGON"/>
    <x v="58"/>
    <n v="657.25900000000001"/>
    <n v="343.6"/>
    <n v="291.721"/>
    <n v="13"/>
    <n v="0.30952400000000002"/>
    <n v="14.316666666667"/>
    <n v="1.8461540000000001"/>
    <m/>
    <n v="42"/>
    <n v="32"/>
    <n v="10"/>
    <n v="0"/>
    <n v="3"/>
    <m/>
    <n v="3"/>
    <n v="2"/>
    <n v="0.2"/>
  </r>
  <r>
    <x v="21"/>
    <s v="SOUTH"/>
    <s v="LUCKY CAT"/>
    <x v="8"/>
    <n v="1019.711"/>
    <n v="320.81400000000002"/>
    <n v="325.61500000000001"/>
    <n v="13"/>
    <n v="0.24299100000000001"/>
    <n v="15.276857142857001"/>
    <n v="1.6153850000000001"/>
    <m/>
    <n v="55"/>
    <n v="40"/>
    <n v="15"/>
    <n v="0"/>
    <n v="10"/>
    <n v="2"/>
    <n v="11"/>
    <n v="5"/>
    <n v="0.33333333333333298"/>
  </r>
  <r>
    <x v="21"/>
    <s v="SOUTH"/>
    <s v="LUCKY STAR"/>
    <x v="50"/>
    <n v="6057.1930000000102"/>
    <n v="1215.741"/>
    <n v="1185.644"/>
    <n v="36"/>
    <n v="0.324324"/>
    <n v="18.420318181818001"/>
    <n v="1.8333330000000001"/>
    <m/>
    <n v="113"/>
    <n v="86"/>
    <n v="19"/>
    <n v="8"/>
    <n v="10"/>
    <m/>
    <n v="14"/>
    <n v="8"/>
    <n v="0.296296296296296"/>
  </r>
  <r>
    <x v="21"/>
    <s v="SOUTH"/>
    <s v="MARS"/>
    <x v="10"/>
    <n v="2533.5039999999999"/>
    <n v="294.92899999999997"/>
    <n v="289.875"/>
    <n v="7"/>
    <n v="0.12069000000000001"/>
    <n v="29.492899999999999"/>
    <n v="1.428571"/>
    <m/>
    <n v="58"/>
    <n v="44"/>
    <n v="13"/>
    <n v="1"/>
    <n v="8"/>
    <n v="2"/>
    <n v="6"/>
    <n v="4"/>
    <n v="0.28571428571428598"/>
  </r>
  <r>
    <x v="21"/>
    <s v="SOUTH"/>
    <s v="MDRT BH"/>
    <x v="11"/>
    <n v="899.13900000000001"/>
    <n v="481.26400000000001"/>
    <n v="405.70800000000003"/>
    <n v="10"/>
    <n v="0.27777800000000002"/>
    <n v="22.917333333333001"/>
    <n v="2.1"/>
    <m/>
    <n v="44"/>
    <n v="34"/>
    <n v="10"/>
    <n v="0"/>
    <n v="0"/>
    <n v="1"/>
    <n v="15"/>
    <n v="6"/>
    <n v="0.6"/>
  </r>
  <r>
    <x v="21"/>
    <s v="SOUTH"/>
    <s v="MDRT HCM"/>
    <x v="12"/>
    <n v="3672.0599999999899"/>
    <n v="1205.4949999999999"/>
    <n v="1125.701"/>
    <n v="14"/>
    <n v="0.48275899999999999"/>
    <n v="25.648829787234"/>
    <n v="3.3571430000000002"/>
    <m/>
    <n v="33"/>
    <n v="29"/>
    <n v="4"/>
    <n v="0"/>
    <n v="0"/>
    <n v="1"/>
    <n v="7"/>
    <n v="4"/>
    <n v="1"/>
  </r>
  <r>
    <x v="21"/>
    <s v="SOUTH"/>
    <s v="MDRT HCM2"/>
    <x v="51"/>
    <n v="1524.373"/>
    <n v="698.07100000000003"/>
    <n v="682.93"/>
    <n v="5"/>
    <n v="0.43478299999999998"/>
    <n v="20.531500000000001"/>
    <n v="6.8"/>
    <m/>
    <n v="12"/>
    <n v="9"/>
    <n v="3"/>
    <n v="0"/>
    <n v="0"/>
    <n v="1"/>
    <m/>
    <m/>
    <m/>
  </r>
  <r>
    <x v="21"/>
    <s v="SOUTH"/>
    <s v="NEW IDEA"/>
    <x v="60"/>
    <n v="1562.635"/>
    <n v="529.80899999999997"/>
    <n v="524.47900000000004"/>
    <n v="21"/>
    <n v="0.32061099999999998"/>
    <n v="12.922170731707"/>
    <n v="1.9523809999999999"/>
    <m/>
    <n v="65"/>
    <n v="43"/>
    <n v="22"/>
    <n v="0"/>
    <n v="8"/>
    <n v="2"/>
    <n v="5"/>
    <n v="4"/>
    <n v="0.18181818181818199"/>
  </r>
  <r>
    <x v="21"/>
    <s v="SOUTH"/>
    <s v="OCEAN"/>
    <x v="70"/>
    <n v="678.58600000000001"/>
    <n v="308.245"/>
    <n v="302.16500000000002"/>
    <n v="15"/>
    <n v="0.44117600000000001"/>
    <n v="11.416481481481"/>
    <n v="1.8"/>
    <m/>
    <n v="42"/>
    <n v="32"/>
    <n v="10"/>
    <n v="0"/>
    <n v="1"/>
    <n v="4"/>
    <n v="13"/>
    <n v="6"/>
    <n v="0.6"/>
  </r>
  <r>
    <x v="21"/>
    <s v="SOUTH"/>
    <s v="PHOENIX"/>
    <x v="19"/>
    <n v="2876.069"/>
    <n v="394.08600000000001"/>
    <n v="386.76400000000001"/>
    <n v="14"/>
    <n v="0.16867499999999999"/>
    <n v="15.763439999999999"/>
    <n v="1.785714"/>
    <m/>
    <n v="82"/>
    <n v="63"/>
    <n v="17"/>
    <n v="2"/>
    <n v="11"/>
    <n v="2"/>
    <n v="7"/>
    <n v="4"/>
    <n v="0.21052631578947401"/>
  </r>
  <r>
    <x v="21"/>
    <s v="SOUTH"/>
    <s v="RED DRAGON"/>
    <x v="20"/>
    <n v="1855.06699999999"/>
    <n v="736.68299999999999"/>
    <n v="659.31299999999999"/>
    <n v="21"/>
    <n v="0.32061099999999998"/>
    <n v="15.3475625"/>
    <n v="2.285714"/>
    <m/>
    <n v="74"/>
    <n v="63"/>
    <n v="11"/>
    <n v="0"/>
    <n v="0"/>
    <m/>
    <n v="17"/>
    <n v="9"/>
    <n v="0.81818181818181801"/>
  </r>
  <r>
    <x v="21"/>
    <s v="SOUTH"/>
    <s v="THÁI DƯƠNG"/>
    <x v="21"/>
    <n v="491.73700000000002"/>
    <n v="174.31399999999999"/>
    <n v="188.221"/>
    <n v="9"/>
    <n v="0.34615400000000002"/>
    <n v="12.451000000000001"/>
    <n v="1.5555559999999999"/>
    <m/>
    <n v="34"/>
    <n v="26"/>
    <n v="8"/>
    <n v="0"/>
    <n v="0"/>
    <m/>
    <n v="13"/>
    <n v="7"/>
    <n v="0.875"/>
  </r>
  <r>
    <x v="21"/>
    <s v="SOUTH"/>
    <s v="TIGER"/>
    <x v="71"/>
    <n v="1070.2449999999999"/>
    <n v="302.74400000000003"/>
    <n v="285.15300000000002"/>
    <n v="15"/>
    <n v="0.28037400000000001"/>
    <n v="11.212740740740999"/>
    <n v="1.8"/>
    <m/>
    <n v="55"/>
    <n v="42"/>
    <n v="11"/>
    <n v="2"/>
    <n v="4"/>
    <n v="1"/>
    <n v="6"/>
    <n v="4"/>
    <n v="0.30769230769230799"/>
  </r>
  <r>
    <x v="21"/>
    <s v="SOUTH"/>
    <s v="VENUS"/>
    <x v="61"/>
    <n v="719.64400000000103"/>
    <n v="187.41499999999999"/>
    <n v="158.673"/>
    <n v="14"/>
    <n v="0.26415100000000002"/>
    <n v="11.024411764706"/>
    <n v="1.214286"/>
    <m/>
    <n v="57"/>
    <n v="44"/>
    <n v="13"/>
    <n v="0"/>
    <n v="4"/>
    <n v="2"/>
    <n v="10"/>
    <n v="5"/>
    <n v="0.38461538461538503"/>
  </r>
  <r>
    <x v="21"/>
    <s v="SOUTH"/>
    <s v="WHITE HORSE"/>
    <x v="24"/>
    <n v="831.423"/>
    <n v="253.13900000000001"/>
    <n v="245.79400000000001"/>
    <n v="8"/>
    <n v="0.222222"/>
    <n v="21.094916666667"/>
    <n v="1.5"/>
    <m/>
    <n v="36"/>
    <n v="26"/>
    <n v="10"/>
    <n v="0"/>
    <n v="4"/>
    <m/>
    <n v="4"/>
    <n v="3"/>
    <n v="0.3"/>
  </r>
  <r>
    <x v="21"/>
    <s v="NORTH"/>
    <s v="BUFFALO"/>
    <x v="62"/>
    <n v="1007.736"/>
    <n v="394.74799999999999"/>
    <n v="354.03100000000001"/>
    <n v="14"/>
    <n v="0.38356200000000001"/>
    <n v="15.78992"/>
    <n v="1.785714"/>
    <m/>
    <n v="38"/>
    <n v="29"/>
    <n v="7"/>
    <n v="2"/>
    <n v="7"/>
    <m/>
    <n v="10"/>
    <n v="5"/>
    <n v="0.55555555555555602"/>
  </r>
  <r>
    <x v="21"/>
    <s v="NORTH"/>
    <s v="DIAMOND"/>
    <x v="28"/>
    <n v="4008.1709999999998"/>
    <n v="728.71400000000006"/>
    <n v="799.25900000000001"/>
    <n v="33"/>
    <n v="0.30275200000000002"/>
    <n v="18.217849999999999"/>
    <n v="1.212121"/>
    <m/>
    <n v="116"/>
    <n v="86"/>
    <n v="26"/>
    <n v="4"/>
    <n v="7"/>
    <n v="3"/>
    <n v="18"/>
    <n v="13"/>
    <n v="0.43333333333333302"/>
  </r>
  <r>
    <x v="21"/>
    <s v="NORTH"/>
    <s v="ĐOÀN KẾT"/>
    <x v="55"/>
    <n v="1824.5260000000001"/>
    <n v="618.59"/>
    <n v="629.41700000000003"/>
    <n v="20"/>
    <n v="0.33613399999999999"/>
    <n v="15.46475"/>
    <n v="2"/>
    <m/>
    <n v="66"/>
    <n v="54"/>
    <n v="9"/>
    <n v="3"/>
    <n v="6"/>
    <n v="1"/>
    <n v="18"/>
    <n v="9"/>
    <n v="0.75"/>
  </r>
  <r>
    <x v="21"/>
    <s v="NORTH"/>
    <s v="EAGLES"/>
    <x v="56"/>
    <n v="1010.415"/>
    <n v="332.29599999999999"/>
    <n v="326.19499999999999"/>
    <n v="13"/>
    <n v="0.46428599999999998"/>
    <n v="15.823619047618999"/>
    <n v="1.6153850000000001"/>
    <m/>
    <n v="32"/>
    <n v="26"/>
    <n v="6"/>
    <n v="0"/>
    <n v="2"/>
    <m/>
    <n v="10"/>
    <n v="4"/>
    <n v="0.66666666666666696"/>
  </r>
  <r>
    <x v="21"/>
    <s v="NORTH"/>
    <s v="HẢI ĐĂNG"/>
    <x v="33"/>
    <n v="478.101"/>
    <n v="393.93799999999999"/>
    <n v="385.33199999999999"/>
    <n v="15"/>
    <n v="0.96774199999999999"/>
    <n v="15.151461538462"/>
    <n v="1.733333"/>
    <m/>
    <n v="22"/>
    <n v="14"/>
    <n v="8"/>
    <n v="0"/>
    <n v="0"/>
    <n v="4"/>
    <n v="9"/>
    <n v="5"/>
    <n v="0.625"/>
  </r>
  <r>
    <x v="21"/>
    <s v="NORTH"/>
    <s v="LION"/>
    <x v="63"/>
    <n v="1277.1289999999999"/>
    <n v="304.42"/>
    <n v="309.78399999999999"/>
    <n v="9"/>
    <n v="0.15789500000000001"/>
    <n v="17.907058823528999"/>
    <n v="1.888889"/>
    <m/>
    <n v="54"/>
    <n v="41"/>
    <n v="10"/>
    <n v="3"/>
    <n v="9"/>
    <m/>
    <n v="3"/>
    <n v="3"/>
    <n v="0.230769230769231"/>
  </r>
  <r>
    <x v="21"/>
    <s v="NORTH"/>
    <s v="ONG VÀNG"/>
    <x v="64"/>
    <n v="868.36599999999999"/>
    <n v="149.87299999999999"/>
    <n v="158.54"/>
    <n v="11"/>
    <n v="0.33333299999999999"/>
    <n v="11.528692307691999"/>
    <n v="1.181818"/>
    <m/>
    <n v="32"/>
    <n v="25"/>
    <n v="6"/>
    <n v="1"/>
    <n v="6"/>
    <m/>
    <n v="4"/>
    <n v="3"/>
    <n v="0.42857142857142899"/>
  </r>
  <r>
    <x v="21"/>
    <s v="NORTH"/>
    <s v="RUBY"/>
    <x v="69"/>
    <n v="535.21900000000005"/>
    <n v="240.60300000000001"/>
    <n v="240.60300000000001"/>
    <n v="14"/>
    <n v="0.5"/>
    <n v="12.663315789474"/>
    <n v="1.357143"/>
    <m/>
    <n v="28"/>
    <n v="21"/>
    <n v="7"/>
    <n v="0"/>
    <n v="2"/>
    <m/>
    <n v="2"/>
    <n v="2"/>
    <n v="0.28571428571428598"/>
  </r>
  <r>
    <x v="21"/>
    <s v="NORTH"/>
    <s v="SÔNG THU"/>
    <x v="69"/>
    <n v="981.19100000000003"/>
    <n v="264.24700000000001"/>
    <n v="264.24700000000001"/>
    <n v="12"/>
    <n v="0.42105300000000001"/>
    <n v="13.907736842105001"/>
    <n v="1.5833330000000001"/>
    <m/>
    <n v="31"/>
    <n v="24"/>
    <n v="7"/>
    <n v="0"/>
    <n v="8"/>
    <n v="2"/>
    <n v="11"/>
    <n v="5"/>
    <n v="0.71428571428571397"/>
  </r>
  <r>
    <x v="21"/>
    <s v="NORTH"/>
    <s v="SUNFLOWER"/>
    <x v="38"/>
    <n v="444.61599999999999"/>
    <n v="184.89099999999999"/>
    <n v="181.43100000000001"/>
    <n v="14"/>
    <n v="0.68292699999999995"/>
    <n v="12.326066666667"/>
    <n v="1.071429"/>
    <m/>
    <n v="24"/>
    <n v="16"/>
    <n v="8"/>
    <n v="0"/>
    <n v="0"/>
    <n v="1"/>
    <n v="6"/>
    <n v="3"/>
    <n v="0.375"/>
  </r>
  <r>
    <x v="21"/>
    <s v="NORTH"/>
    <s v="THE POWER"/>
    <x v="57"/>
    <n v="4742.0559999999996"/>
    <n v="1308.221"/>
    <n v="1299.615"/>
    <n v="35"/>
    <n v="0.31390099999999999"/>
    <n v="20.765412698413002"/>
    <n v="1.8"/>
    <m/>
    <n v="109"/>
    <n v="72"/>
    <n v="29"/>
    <n v="8"/>
    <n v="25"/>
    <n v="4"/>
    <n v="16"/>
    <n v="10"/>
    <n v="0.27027027027027001"/>
  </r>
  <r>
    <x v="21"/>
    <s v="NORTH"/>
    <s v="THE STARS"/>
    <x v="66"/>
    <n v="3141.578"/>
    <n v="721.274"/>
    <n v="773.06700000000001"/>
    <n v="43"/>
    <n v="0.45263199999999998"/>
    <n v="13.870653846153999"/>
    <n v="1.2093020000000001"/>
    <m/>
    <n v="100"/>
    <n v="81"/>
    <n v="15"/>
    <n v="4"/>
    <n v="8"/>
    <n v="1"/>
    <n v="17"/>
    <n v="9"/>
    <n v="0.47368421052631599"/>
  </r>
  <r>
    <x v="22"/>
    <s v="SOUTH"/>
    <s v="CUPID"/>
    <x v="3"/>
    <n v="1013.7329999999999"/>
    <n v="179.94200000000001"/>
    <n v="157.07300000000001"/>
    <n v="8"/>
    <n v="0.21333299999999999"/>
    <n v="17.994199999999999"/>
    <n v="1.25"/>
    <m/>
    <n v="38"/>
    <n v="30"/>
    <n v="8"/>
    <n v="0"/>
    <n v="6"/>
    <m/>
    <n v="7"/>
    <n v="6"/>
    <n v="0.75"/>
  </r>
  <r>
    <x v="22"/>
    <s v="SOUTH"/>
    <s v="DRAGON"/>
    <x v="58"/>
    <n v="365.53800000000001"/>
    <n v="121.143"/>
    <n v="115.30800000000001"/>
    <n v="10"/>
    <n v="0.28571400000000002"/>
    <n v="10.09525"/>
    <n v="1.2"/>
    <m/>
    <n v="42"/>
    <n v="32"/>
    <n v="10"/>
    <n v="0"/>
    <n v="0"/>
    <n v="1"/>
    <n v="13"/>
    <n v="8"/>
    <n v="0.8"/>
  </r>
  <r>
    <x v="22"/>
    <s v="SOUTH"/>
    <s v="LUCKY CAT"/>
    <x v="8"/>
    <n v="694.096"/>
    <n v="217.66300000000001"/>
    <n v="186.07"/>
    <n v="11"/>
    <n v="0.234043"/>
    <n v="15.547357142857001"/>
    <n v="1.2727269999999999"/>
    <m/>
    <n v="51"/>
    <n v="39"/>
    <n v="12"/>
    <n v="0"/>
    <n v="3"/>
    <m/>
    <n v="11"/>
    <n v="6"/>
    <n v="0.5"/>
  </r>
  <r>
    <x v="22"/>
    <s v="SOUTH"/>
    <s v="LUCKY STAR"/>
    <x v="50"/>
    <n v="4871.549"/>
    <n v="795.92"/>
    <n v="807.36300000000006"/>
    <n v="35"/>
    <n v="0.32710299999999998"/>
    <n v="15.9184"/>
    <n v="1.428571"/>
    <m/>
    <n v="109"/>
    <n v="82"/>
    <n v="20"/>
    <n v="7"/>
    <n v="9"/>
    <n v="1"/>
    <n v="12"/>
    <n v="7"/>
    <n v="0.25925925925925924"/>
  </r>
  <r>
    <x v="22"/>
    <s v="SOUTH"/>
    <s v="MARS"/>
    <x v="10"/>
    <n v="2243.6289999999999"/>
    <n v="564.55899999999997"/>
    <n v="485.27600000000001"/>
    <n v="17"/>
    <n v="0.31481500000000001"/>
    <n v="26.883761904762"/>
    <n v="1.2352939999999999"/>
    <m/>
    <n v="58"/>
    <n v="46"/>
    <n v="11"/>
    <n v="1"/>
    <n v="2"/>
    <n v="1"/>
    <n v="9"/>
    <n v="5"/>
    <n v="0.41666666666666669"/>
  </r>
  <r>
    <x v="22"/>
    <s v="SOUTH"/>
    <s v="MDRT BH"/>
    <x v="11"/>
    <n v="493.43099999999998"/>
    <n v="137.52000000000001"/>
    <n v="158.327"/>
    <n v="4"/>
    <n v="0.21621599999999999"/>
    <n v="17.190000000000001"/>
    <n v="2"/>
    <m/>
    <n v="28"/>
    <n v="19"/>
    <n v="9"/>
    <n v="0"/>
    <n v="0"/>
    <n v="5"/>
    <n v="14"/>
    <n v="6"/>
    <n v="0.66666666666666663"/>
  </r>
  <r>
    <x v="22"/>
    <s v="SOUTH"/>
    <s v="MDRT HCM"/>
    <x v="12"/>
    <n v="2546.3589999999999"/>
    <n v="758.94899999999996"/>
    <n v="680.03899999999999"/>
    <n v="14"/>
    <n v="0.58333299999999999"/>
    <n v="25.298300000000001"/>
    <n v="2.1428569999999998"/>
    <m/>
    <n v="25"/>
    <n v="22"/>
    <n v="3"/>
    <n v="0"/>
    <n v="0"/>
    <m/>
    <n v="2"/>
    <n v="1"/>
    <n v="0.33333333333333331"/>
  </r>
  <r>
    <x v="22"/>
    <s v="SOUTH"/>
    <s v="MDRT HCM2"/>
    <x v="51"/>
    <n v="841.44299999999998"/>
    <n v="712.16600000000005"/>
    <n v="671.16"/>
    <n v="6"/>
    <n v="0.70588200000000001"/>
    <n v="22.973096774194001"/>
    <n v="5.1666670000000003"/>
    <m/>
    <n v="11"/>
    <n v="9"/>
    <n v="2"/>
    <n v="0"/>
    <n v="0"/>
    <n v="1"/>
    <n v="4"/>
    <n v="1"/>
    <n v="0.5"/>
  </r>
  <r>
    <x v="22"/>
    <s v="SOUTH"/>
    <s v="NEW IDEA"/>
    <x v="60"/>
    <n v="1038.1559999999999"/>
    <n v="99.828000000000003"/>
    <n v="113.547"/>
    <n v="7"/>
    <n v="0.104478"/>
    <n v="11.092000000000001"/>
    <n v="1.285714"/>
    <m/>
    <n v="66"/>
    <n v="44"/>
    <n v="22"/>
    <n v="0"/>
    <n v="13"/>
    <n v="2"/>
    <n v="9"/>
    <n v="6"/>
    <n v="0.27272727272727271"/>
  </r>
  <r>
    <x v="22"/>
    <s v="SOUTH"/>
    <s v="OCEAN"/>
    <x v="70"/>
    <n v="376.42099999999999"/>
    <n v="146.30099999999999"/>
    <n v="130.40899999999999"/>
    <n v="9"/>
    <n v="0.38297900000000001"/>
    <n v="12.191750000000001"/>
    <n v="1.3333330000000001"/>
    <m/>
    <n v="26"/>
    <n v="20"/>
    <n v="6"/>
    <n v="0"/>
    <n v="3"/>
    <n v="1"/>
    <n v="7"/>
    <n v="3"/>
    <n v="0.5"/>
  </r>
  <r>
    <x v="22"/>
    <s v="SOUTH"/>
    <s v="PHOENIX"/>
    <x v="19"/>
    <n v="2489.3049999999998"/>
    <n v="138.517"/>
    <n v="169.17599999999999"/>
    <n v="9"/>
    <n v="0.105882"/>
    <n v="12.592454545455"/>
    <n v="1.2222219999999999"/>
    <m/>
    <n v="84"/>
    <n v="67"/>
    <n v="15"/>
    <n v="2"/>
    <n v="7"/>
    <m/>
    <n v="5"/>
    <n v="3"/>
    <n v="0.17647058823529413"/>
  </r>
  <r>
    <x v="22"/>
    <s v="SOUTH"/>
    <s v="RED DRAGON"/>
    <x v="20"/>
    <n v="1195.7539999999999"/>
    <n v="782.73400000000004"/>
    <n v="636.41399999999999"/>
    <n v="20"/>
    <n v="0.44444400000000001"/>
    <n v="19.568349999999999"/>
    <n v="2"/>
    <m/>
    <n v="57"/>
    <n v="46"/>
    <n v="11"/>
    <n v="0"/>
    <n v="0"/>
    <n v="2"/>
    <n v="22"/>
    <n v="9"/>
    <n v="0.81818181818181823"/>
  </r>
  <r>
    <x v="22"/>
    <s v="SOUTH"/>
    <s v="THÁI DƯƠNG"/>
    <x v="21"/>
    <n v="303.51600000000002"/>
    <n v="146.44200000000001"/>
    <n v="93.599000000000004"/>
    <n v="7"/>
    <n v="0.51851899999999995"/>
    <n v="16.271333333333001"/>
    <n v="1.285714"/>
    <m/>
    <n v="18"/>
    <n v="11"/>
    <n v="7"/>
    <n v="0"/>
    <n v="0"/>
    <n v="3"/>
    <n v="6"/>
    <n v="3"/>
    <n v="0.42857142857142855"/>
  </r>
  <r>
    <x v="22"/>
    <s v="SOUTH"/>
    <s v="TIGER"/>
    <x v="71"/>
    <n v="785.09199999999896"/>
    <n v="209.20400000000001"/>
    <n v="210.07900000000001"/>
    <n v="15"/>
    <n v="0.33707900000000002"/>
    <n v="13.07525"/>
    <n v="1.066667"/>
    <m/>
    <n v="52"/>
    <n v="40"/>
    <n v="11"/>
    <n v="1"/>
    <n v="1"/>
    <m/>
    <n v="16"/>
    <n v="9"/>
    <n v="0.75"/>
  </r>
  <r>
    <x v="22"/>
    <s v="SOUTH"/>
    <s v="VENUS"/>
    <x v="61"/>
    <n v="560.971"/>
    <n v="165.864"/>
    <n v="136.98699999999999"/>
    <n v="8"/>
    <n v="0.172043"/>
    <n v="12.758769230768999"/>
    <n v="1.625"/>
    <m/>
    <n v="49"/>
    <n v="37"/>
    <n v="12"/>
    <n v="0"/>
    <n v="5"/>
    <n v="2"/>
    <n v="8"/>
    <n v="6"/>
    <n v="0.5"/>
  </r>
  <r>
    <x v="22"/>
    <s v="SOUTH"/>
    <s v="WHITE HORSE"/>
    <x v="24"/>
    <n v="585.62900000000002"/>
    <n v="224.30099999999999"/>
    <n v="224.30099999999999"/>
    <n v="8"/>
    <n v="0.24615400000000001"/>
    <n v="20.390999999999998"/>
    <n v="1.375"/>
    <m/>
    <n v="36"/>
    <n v="25"/>
    <n v="11"/>
    <n v="0"/>
    <n v="0"/>
    <m/>
    <n v="7"/>
    <n v="4"/>
    <n v="0.36363636363636365"/>
  </r>
  <r>
    <x v="22"/>
    <s v="NORTH"/>
    <s v="BUFFALO"/>
    <x v="62"/>
    <n v="653.70500000000004"/>
    <n v="195.64599999999999"/>
    <n v="195.64599999999999"/>
    <n v="6"/>
    <n v="0.17910400000000001"/>
    <n v="17.786000000000001"/>
    <n v="1.8333330000000001"/>
    <m/>
    <n v="35"/>
    <n v="26"/>
    <n v="7"/>
    <n v="2"/>
    <n v="2"/>
    <m/>
    <n v="5"/>
    <n v="3"/>
    <n v="0.33333333333333331"/>
  </r>
  <r>
    <x v="22"/>
    <s v="NORTH"/>
    <s v="DIAMOND"/>
    <x v="28"/>
    <n v="3208.9119999999998"/>
    <n v="793.86699999999996"/>
    <n v="663.45100000000002"/>
    <n v="30"/>
    <n v="0.32608700000000002"/>
    <n v="16.890787234043"/>
    <n v="1.566667"/>
    <m/>
    <n v="102"/>
    <n v="77"/>
    <n v="22"/>
    <n v="3"/>
    <n v="4"/>
    <n v="6"/>
    <n v="18"/>
    <n v="10"/>
    <n v="0.4"/>
  </r>
  <r>
    <x v="22"/>
    <s v="NORTH"/>
    <s v="ĐOÀN KẾT"/>
    <x v="55"/>
    <n v="1195.1089999999999"/>
    <n v="405.62700000000001"/>
    <n v="371.15699999999998"/>
    <n v="15"/>
    <n v="0.29703000000000002"/>
    <n v="17.635956521739001"/>
    <n v="1.5333330000000001"/>
    <m/>
    <n v="53"/>
    <n v="42"/>
    <n v="8"/>
    <n v="3"/>
    <n v="4"/>
    <m/>
    <n v="9"/>
    <n v="5"/>
    <n v="0.45454545454545453"/>
  </r>
  <r>
    <x v="22"/>
    <s v="NORTH"/>
    <s v="EAGLES"/>
    <x v="56"/>
    <n v="684.22"/>
    <n v="240.56100000000001"/>
    <n v="240.56100000000001"/>
    <n v="7"/>
    <n v="0.35"/>
    <n v="17.182928571428999"/>
    <n v="2"/>
    <m/>
    <n v="23"/>
    <n v="18"/>
    <n v="5"/>
    <n v="0"/>
    <n v="1"/>
    <n v="1"/>
    <n v="6"/>
    <n v="4"/>
    <n v="0.8"/>
  </r>
  <r>
    <x v="22"/>
    <s v="NORTH"/>
    <s v="HẢI ĐĂNG"/>
    <x v="33"/>
    <n v="92.769000000000005"/>
    <n v="105.282"/>
    <n v="92.769000000000005"/>
    <n v="4"/>
    <n v="1"/>
    <n v="15.040285714286"/>
    <n v="1.75"/>
    <m/>
    <n v="8"/>
    <n v="6"/>
    <n v="2"/>
    <n v="0"/>
    <n v="0"/>
    <n v="2"/>
    <n v="6"/>
    <n v="3"/>
    <n v="1.5"/>
  </r>
  <r>
    <x v="22"/>
    <s v="NORTH"/>
    <s v="LION"/>
    <x v="63"/>
    <n v="967.344999999999"/>
    <n v="87.88"/>
    <n v="132.84299999999999"/>
    <n v="5"/>
    <n v="8.4746000000000002E-2"/>
    <n v="10.984999999999999"/>
    <n v="1.6"/>
    <m/>
    <n v="60"/>
    <n v="47"/>
    <n v="10"/>
    <n v="3"/>
    <n v="2"/>
    <m/>
    <n v="4"/>
    <n v="3"/>
    <n v="0.23076923076923078"/>
  </r>
  <r>
    <x v="22"/>
    <s v="NORTH"/>
    <s v="ONG VÀNG"/>
    <x v="64"/>
    <n v="709.82600000000002"/>
    <n v="278.27999999999997"/>
    <n v="236.464"/>
    <n v="9"/>
    <n v="0.26865699999999998"/>
    <n v="11.595000000000001"/>
    <n v="2.6666669999999999"/>
    <m/>
    <n v="34"/>
    <n v="28"/>
    <n v="6"/>
    <n v="0"/>
    <n v="3"/>
    <m/>
    <n v="4"/>
    <n v="4"/>
    <n v="0.66666666666666663"/>
  </r>
  <r>
    <x v="22"/>
    <s v="NORTH"/>
    <s v="RUBY"/>
    <x v="69"/>
    <n v="294.61599999999999"/>
    <n v="112.361"/>
    <n v="112.361"/>
    <n v="9"/>
    <n v="0.34615400000000002"/>
    <n v="12.484555555556"/>
    <n v="1"/>
    <m/>
    <n v="28"/>
    <n v="21"/>
    <n v="7"/>
    <n v="0"/>
    <n v="0"/>
    <m/>
    <n v="4"/>
    <n v="3"/>
    <n v="0.42857142857142855"/>
  </r>
  <r>
    <x v="22"/>
    <s v="NORTH"/>
    <s v="SÔNG THU"/>
    <x v="69"/>
    <n v="716.94399999999996"/>
    <n v="283.04399999999998"/>
    <n v="283.04399999999998"/>
    <n v="8"/>
    <n v="0.35555599999999998"/>
    <n v="17.690249999999999"/>
    <n v="2"/>
    <m/>
    <n v="26"/>
    <n v="21"/>
    <n v="5"/>
    <n v="0"/>
    <n v="0"/>
    <n v="2"/>
    <n v="5"/>
    <n v="3"/>
    <n v="0.6"/>
  </r>
  <r>
    <x v="22"/>
    <s v="NORTH"/>
    <s v="SUNFLOWER"/>
    <x v="38"/>
    <n v="263.185"/>
    <n v="145.10900000000001"/>
    <n v="133.91499999999999"/>
    <n v="12"/>
    <n v="1.142857"/>
    <n v="11.162230769231"/>
    <n v="1.0833330000000001"/>
    <m/>
    <n v="16"/>
    <n v="10"/>
    <n v="6"/>
    <n v="0"/>
    <n v="0"/>
    <n v="4"/>
    <n v="7"/>
    <n v="5"/>
    <n v="0.83333333333333337"/>
  </r>
  <r>
    <x v="22"/>
    <s v="NORTH"/>
    <s v="THE POWER"/>
    <x v="57"/>
    <n v="3442.4409999999998"/>
    <n v="518.22900000000004"/>
    <n v="529.99800000000005"/>
    <n v="30"/>
    <n v="0.242678"/>
    <n v="14.006189189189"/>
    <n v="1.233333"/>
    <m/>
    <n v="114"/>
    <n v="82"/>
    <n v="26"/>
    <n v="6"/>
    <n v="26"/>
    <m/>
    <n v="13"/>
    <n v="10"/>
    <n v="0.3125"/>
  </r>
  <r>
    <x v="22"/>
    <s v="NORTH"/>
    <s v="THE STARS"/>
    <x v="66"/>
    <n v="2368.511"/>
    <n v="663.07"/>
    <n v="677.21799999999996"/>
    <n v="38"/>
    <n v="0.46060600000000002"/>
    <n v="13.2614"/>
    <n v="1.3157890000000001"/>
    <m/>
    <n v="90"/>
    <n v="71"/>
    <n v="15"/>
    <n v="4"/>
    <n v="6"/>
    <n v="2"/>
    <n v="19"/>
    <n v="10"/>
    <n v="0.52631578947368418"/>
  </r>
  <r>
    <x v="23"/>
    <s v="SOUTH"/>
    <s v="CUPID"/>
    <x v="3"/>
    <n v="856.66"/>
    <n v="553.101"/>
    <n v="442.41800000000001"/>
    <n v="13"/>
    <n v="0.40625"/>
    <n v="25.140954545454999"/>
    <n v="1.6923079999999999"/>
    <m/>
    <n v="37"/>
    <n v="29"/>
    <n v="8"/>
    <n v="0"/>
    <n v="0"/>
    <n v="3"/>
    <n v="7"/>
    <n v="4"/>
    <n v="0.5"/>
  </r>
  <r>
    <x v="23"/>
    <s v="SOUTH"/>
    <s v="DRAGON"/>
    <x v="58"/>
    <n v="250.23"/>
    <n v="111.459"/>
    <n v="111.459"/>
    <n v="9"/>
    <n v="0.352941"/>
    <n v="10.132636363635999"/>
    <n v="1.2222219999999999"/>
    <m/>
    <n v="28"/>
    <n v="19"/>
    <n v="9"/>
    <n v="0"/>
    <n v="0"/>
    <n v="1"/>
    <n v="4"/>
    <n v="4"/>
    <n v="0.44444444444444442"/>
  </r>
  <r>
    <x v="23"/>
    <s v="SOUTH"/>
    <s v="LUCKY CAT"/>
    <x v="8"/>
    <n v="508.02600000000001"/>
    <n v="260.392"/>
    <n v="234.90600000000001"/>
    <n v="13"/>
    <n v="0.320988"/>
    <n v="14.466222222221999"/>
    <n v="1.3846149999999999"/>
    <m/>
    <n v="43"/>
    <n v="31"/>
    <n v="12"/>
    <n v="0"/>
    <n v="0"/>
    <n v="1"/>
    <n v="4"/>
    <n v="2"/>
    <n v="0.16666666666666666"/>
  </r>
  <r>
    <x v="23"/>
    <s v="SOUTH"/>
    <s v="LUCKY STAR"/>
    <x v="50"/>
    <n v="4064.1860000000001"/>
    <n v="461.45699999999999"/>
    <n v="472.68200000000002"/>
    <n v="28"/>
    <n v="0.26794299999999999"/>
    <n v="11.536424999999999"/>
    <n v="1.428571"/>
    <m/>
    <n v="105"/>
    <n v="79"/>
    <n v="20"/>
    <n v="6"/>
    <n v="6"/>
    <m/>
    <n v="6"/>
    <n v="5"/>
    <n v="0.19230769230769232"/>
  </r>
  <r>
    <x v="23"/>
    <s v="SOUTH"/>
    <s v="MARS"/>
    <x v="10"/>
    <n v="1758.3530000000001"/>
    <n v="321.423"/>
    <n v="306.48200000000003"/>
    <n v="19"/>
    <n v="0.32758599999999999"/>
    <n v="16.071149999999999"/>
    <n v="1.052632"/>
    <m/>
    <n v="50"/>
    <n v="40"/>
    <n v="10"/>
    <n v="0"/>
    <n v="18"/>
    <m/>
    <n v="2"/>
    <n v="2"/>
    <n v="0.2"/>
  </r>
  <r>
    <x v="23"/>
    <s v="SOUTH"/>
    <s v="MDRT BH"/>
    <x v="11"/>
    <n v="335.10399999999998"/>
    <n v="331.52300000000002"/>
    <n v="286.315"/>
    <n v="3"/>
    <n v="0.42857099999999998"/>
    <n v="23.680214285714001"/>
    <n v="4.6666670000000003"/>
    <m/>
    <n v="9"/>
    <n v="5"/>
    <n v="4"/>
    <n v="0"/>
    <n v="0"/>
    <n v="1"/>
    <n v="3"/>
    <n v="2"/>
    <n v="0.5"/>
  </r>
  <r>
    <x v="23"/>
    <s v="SOUTH"/>
    <s v="MDRT HCM"/>
    <x v="12"/>
    <n v="1866.32"/>
    <n v="1191.3810000000001"/>
    <n v="1081.5319999999999"/>
    <n v="15"/>
    <n v="0.769231"/>
    <n v="27.706534883721002"/>
    <n v="2.8666670000000001"/>
    <m/>
    <n v="23"/>
    <n v="20"/>
    <n v="3"/>
    <n v="0"/>
    <n v="0"/>
    <m/>
    <n v="7"/>
    <n v="2"/>
    <n v="0.66666666666666663"/>
  </r>
  <r>
    <x v="23"/>
    <s v="SOUTH"/>
    <s v="MDRT HCM2"/>
    <x v="51"/>
    <n v="170.28299999999999"/>
    <n v="189.76"/>
    <n v="170.28299999999999"/>
    <n v="5"/>
    <n v="1.6666669999999999"/>
    <n v="21.084444444443999"/>
    <n v="1.8"/>
    <m/>
    <n v="6"/>
    <n v="5"/>
    <n v="1"/>
    <n v="0"/>
    <n v="0"/>
    <n v="1"/>
    <n v="5"/>
    <n v="1"/>
    <n v="1"/>
  </r>
  <r>
    <x v="23"/>
    <s v="SOUTH"/>
    <s v="NEW IDEA"/>
    <x v="60"/>
    <n v="924.60899999999901"/>
    <n v="232.239"/>
    <n v="220.41399999999999"/>
    <n v="15"/>
    <n v="0.21897800000000001"/>
    <n v="12.223105263158001"/>
    <n v="1.266667"/>
    <m/>
    <n v="68"/>
    <n v="47"/>
    <n v="21"/>
    <n v="0"/>
    <n v="8"/>
    <m/>
    <n v="7"/>
    <n v="6"/>
    <n v="0.2857142857142857"/>
  </r>
  <r>
    <x v="23"/>
    <s v="SOUTH"/>
    <s v="OCEAN"/>
    <x v="70"/>
    <n v="246.012"/>
    <n v="110.005"/>
    <n v="49.6"/>
    <n v="5"/>
    <n v="0.227273"/>
    <n v="18.334166666666999"/>
    <n v="1.2"/>
    <m/>
    <n v="21"/>
    <n v="16"/>
    <n v="5"/>
    <n v="0"/>
    <n v="3"/>
    <m/>
    <n v="1"/>
    <n v="1"/>
    <n v="0.2"/>
  </r>
  <r>
    <x v="23"/>
    <s v="SOUTH"/>
    <s v="PHOENIX"/>
    <x v="19"/>
    <n v="2320.1289999999999"/>
    <n v="387.15"/>
    <n v="330.61"/>
    <n v="13"/>
    <n v="0.143646"/>
    <n v="21.508333333332999"/>
    <n v="1.3846149999999999"/>
    <m/>
    <n v="86"/>
    <n v="69"/>
    <n v="15"/>
    <n v="2"/>
    <n v="13"/>
    <m/>
    <n v="4"/>
    <n v="3"/>
    <n v="0.17647058823529413"/>
  </r>
  <r>
    <x v="23"/>
    <s v="SOUTH"/>
    <s v="RED DRAGON"/>
    <x v="20"/>
    <n v="559.34"/>
    <n v="472.786"/>
    <n v="438.04599999999999"/>
    <n v="17"/>
    <n v="0.66666700000000001"/>
    <n v="15.251161290322999"/>
    <n v="1.823529"/>
    <m/>
    <n v="32"/>
    <n v="24"/>
    <n v="8"/>
    <n v="0"/>
    <n v="0"/>
    <n v="4"/>
    <n v="11"/>
    <n v="6"/>
    <n v="0.75"/>
  </r>
  <r>
    <x v="23"/>
    <s v="SOUTH"/>
    <s v="THÁI DƯƠNG"/>
    <x v="21"/>
    <n v="209.917"/>
    <n v="209.917"/>
    <n v="209.917"/>
    <n v="4"/>
    <n v="1"/>
    <n v="41.983400000000003"/>
    <n v="1.25"/>
    <m/>
    <n v="8"/>
    <n v="5"/>
    <n v="3"/>
    <n v="0"/>
    <n v="0"/>
    <n v="4"/>
    <n v="5"/>
    <n v="3"/>
    <n v="1"/>
  </r>
  <r>
    <x v="23"/>
    <s v="SOUTH"/>
    <s v="TIGER"/>
    <x v="71"/>
    <n v="575.01300000000003"/>
    <n v="290.11200000000002"/>
    <n v="231.04300000000001"/>
    <n v="15"/>
    <n v="0.46875"/>
    <n v="13.186909090908999"/>
    <n v="1.4666669999999999"/>
    <m/>
    <n v="37"/>
    <n v="25"/>
    <n v="11"/>
    <n v="1"/>
    <n v="0"/>
    <n v="3"/>
    <n v="7"/>
    <n v="5"/>
    <n v="0.41666666666666669"/>
  </r>
  <r>
    <x v="23"/>
    <s v="SOUTH"/>
    <s v="VENUS"/>
    <x v="61"/>
    <n v="423.98399999999998"/>
    <n v="149.964"/>
    <n v="141.69200000000001"/>
    <n v="8"/>
    <n v="0.19047600000000001"/>
    <n v="11.535692307692001"/>
    <n v="1.625"/>
    <m/>
    <n v="43"/>
    <n v="34"/>
    <n v="9"/>
    <n v="0"/>
    <n v="6"/>
    <n v="2"/>
    <n v="7"/>
    <n v="5"/>
    <n v="0.55555555555555558"/>
  </r>
  <r>
    <x v="23"/>
    <s v="SOUTH"/>
    <s v="WHITE HORSE"/>
    <x v="24"/>
    <n v="361.32799999999997"/>
    <n v="150.523"/>
    <n v="150.523"/>
    <n v="11"/>
    <n v="0.46808499999999997"/>
    <n v="10.751642857143"/>
    <n v="1.2727269999999999"/>
    <m/>
    <n v="29"/>
    <n v="18"/>
    <n v="11"/>
    <n v="0"/>
    <n v="0"/>
    <n v="4"/>
    <n v="7"/>
    <n v="5"/>
    <n v="0.45454545454545453"/>
  </r>
  <r>
    <x v="23"/>
    <s v="NORTH"/>
    <s v="BUFFALO"/>
    <x v="62"/>
    <n v="458.05900000000003"/>
    <n v="146.03200000000001"/>
    <n v="140.339"/>
    <n v="11"/>
    <n v="0.27160499999999999"/>
    <n v="11.233230769231"/>
    <n v="1.181818"/>
    <m/>
    <n v="32"/>
    <n v="23"/>
    <n v="7"/>
    <n v="2"/>
    <n v="19"/>
    <m/>
    <n v="2"/>
    <n v="2"/>
    <n v="0.22222222222222221"/>
  </r>
  <r>
    <x v="23"/>
    <s v="NORTH"/>
    <s v="DIAMOND"/>
    <x v="28"/>
    <n v="2545.4609999999998"/>
    <n v="539.37699999999995"/>
    <n v="510.92099999999999"/>
    <n v="24"/>
    <n v="0.28235300000000002"/>
    <n v="19.263464285714001"/>
    <n v="1.1666669999999999"/>
    <m/>
    <n v="82"/>
    <n v="62"/>
    <n v="17"/>
    <n v="3"/>
    <n v="17"/>
    <n v="3"/>
    <n v="8"/>
    <n v="7"/>
    <n v="0.35"/>
  </r>
  <r>
    <x v="23"/>
    <s v="NORTH"/>
    <s v="ĐOÀN KẾT"/>
    <x v="55"/>
    <n v="823.952"/>
    <n v="345.87099999999998"/>
    <n v="280.77699999999999"/>
    <n v="19"/>
    <n v="0.41758200000000001"/>
    <n v="14.411291666666999"/>
    <n v="1.263158"/>
    <m/>
    <n v="48"/>
    <n v="38"/>
    <n v="10"/>
    <n v="0"/>
    <n v="4"/>
    <m/>
    <n v="9"/>
    <n v="5"/>
    <n v="0.5"/>
  </r>
  <r>
    <x v="23"/>
    <s v="NORTH"/>
    <s v="EAGLES"/>
    <x v="56"/>
    <n v="443.65899999999999"/>
    <n v="285.524"/>
    <n v="281.52999999999997"/>
    <n v="10"/>
    <n v="0.625"/>
    <n v="16.795529411764999"/>
    <n v="1.7"/>
    <m/>
    <n v="17"/>
    <n v="13"/>
    <n v="4"/>
    <n v="0"/>
    <n v="0"/>
    <m/>
    <n v="2"/>
    <n v="1"/>
    <n v="0.25"/>
  </r>
  <r>
    <x v="23"/>
    <s v="NORTH"/>
    <s v="LION"/>
    <x v="63"/>
    <n v="834.50199999999995"/>
    <n v="129.62100000000001"/>
    <n v="107.70099999999999"/>
    <n v="5"/>
    <n v="8.3333000000000004E-2"/>
    <n v="18.517285714286"/>
    <n v="1.4"/>
    <m/>
    <n v="58"/>
    <n v="45"/>
    <n v="10"/>
    <n v="3"/>
    <n v="6"/>
    <m/>
    <n v="2"/>
    <n v="2"/>
    <n v="0.15384615384615385"/>
  </r>
  <r>
    <x v="23"/>
    <s v="NORTH"/>
    <s v="ONG VÀNG"/>
    <x v="64"/>
    <n v="473.36200000000002"/>
    <n v="213.721"/>
    <n v="237.261"/>
    <n v="8"/>
    <n v="0.27118599999999998"/>
    <n v="17.810083333333001"/>
    <n v="1.5"/>
    <m/>
    <n v="33"/>
    <n v="27"/>
    <n v="6"/>
    <n v="0"/>
    <n v="0"/>
    <n v="1"/>
    <n v="6"/>
    <n v="3"/>
    <n v="0.5"/>
  </r>
  <r>
    <x v="23"/>
    <s v="NORTH"/>
    <s v="RUBY"/>
    <x v="69"/>
    <n v="182.255"/>
    <n v="98.025000000000006"/>
    <n v="98.025000000000006"/>
    <n v="10"/>
    <n v="0.45454499999999998"/>
    <n v="9.8025000000000002"/>
    <n v="1"/>
    <m/>
    <n v="24"/>
    <n v="17"/>
    <n v="7"/>
    <n v="0"/>
    <n v="0"/>
    <m/>
    <n v="4"/>
    <n v="4"/>
    <n v="0.5714285714285714"/>
  </r>
  <r>
    <x v="23"/>
    <s v="NORTH"/>
    <s v="SÔNG THU"/>
    <x v="69"/>
    <n v="433.9"/>
    <n v="137.62299999999999"/>
    <n v="137.62299999999999"/>
    <n v="7"/>
    <n v="0.4"/>
    <n v="17.202874999999999"/>
    <n v="1.142857"/>
    <m/>
    <n v="19"/>
    <n v="16"/>
    <n v="3"/>
    <n v="0"/>
    <n v="0"/>
    <m/>
    <n v="3"/>
    <n v="2"/>
    <n v="0.66666666666666663"/>
  </r>
  <r>
    <x v="23"/>
    <s v="NORTH"/>
    <s v="SUNFLOWER"/>
    <x v="38"/>
    <n v="129.27000000000001"/>
    <n v="152.721"/>
    <n v="129.27000000000001"/>
    <n v="5"/>
    <n v="2"/>
    <n v="13.883727272727"/>
    <n v="2.2000000000000002"/>
    <m/>
    <n v="5"/>
    <n v="3"/>
    <n v="2"/>
    <n v="0"/>
    <n v="0"/>
    <n v="2"/>
    <n v="3"/>
    <n v="2"/>
    <n v="1"/>
  </r>
  <r>
    <x v="23"/>
    <s v="NORTH"/>
    <s v="THE POWER"/>
    <x v="57"/>
    <n v="2912.4430000000002"/>
    <n v="355.13600000000002"/>
    <n v="363.28300000000002"/>
    <n v="19"/>
    <n v="0.15261"/>
    <n v="15.440695652174"/>
    <n v="1.210526"/>
    <m/>
    <n v="125"/>
    <n v="91"/>
    <n v="28"/>
    <n v="6"/>
    <n v="20"/>
    <m/>
    <n v="21"/>
    <n v="12"/>
    <n v="0.35294117647058826"/>
  </r>
  <r>
    <x v="23"/>
    <s v="NORTH"/>
    <s v="THE STARS"/>
    <x v="66"/>
    <n v="1691.2929999999999"/>
    <n v="593.221"/>
    <n v="441.48200000000003"/>
    <n v="24"/>
    <n v="0.31788100000000002"/>
    <n v="19.136161290322999"/>
    <n v="1.2916669999999999"/>
    <m/>
    <n v="75"/>
    <n v="57"/>
    <n v="13"/>
    <n v="5"/>
    <n v="17"/>
    <m/>
    <n v="16"/>
    <n v="9"/>
    <n v="0.5"/>
  </r>
  <r>
    <x v="24"/>
    <s v="SOUTH"/>
    <s v="CUPID"/>
    <x v="3"/>
    <n v="414.24200000000002"/>
    <n v="186.27699999999999"/>
    <n v="132.452"/>
    <n v="10"/>
    <n v="0.408163"/>
    <n v="14.329000000000001"/>
    <n v="1.3"/>
    <m/>
    <n v="27"/>
    <n v="22"/>
    <n v="5"/>
    <n v="0"/>
    <n v="0"/>
    <m/>
    <n v="5"/>
    <n v="3"/>
    <n v="0.6"/>
  </r>
  <r>
    <x v="24"/>
    <s v="SOUTH"/>
    <s v="DRAGON"/>
    <x v="58"/>
    <n v="138.77099999999999"/>
    <n v="102.3"/>
    <n v="96.025999999999996"/>
    <n v="6"/>
    <n v="0.36363600000000001"/>
    <n v="11.366666666666999"/>
    <n v="1.5"/>
    <m/>
    <n v="23"/>
    <n v="15"/>
    <n v="8"/>
    <n v="0"/>
    <n v="0"/>
    <n v="5"/>
    <n v="8"/>
    <n v="5"/>
    <n v="0.625"/>
  </r>
  <r>
    <x v="24"/>
    <s v="SOUTH"/>
    <s v="LUCKY CAT"/>
    <x v="8"/>
    <n v="273.12"/>
    <n v="227.404"/>
    <n v="202.91"/>
    <n v="9"/>
    <n v="0.31578899999999999"/>
    <n v="16.243142857142999"/>
    <n v="1.5555559999999999"/>
    <m/>
    <n v="38"/>
    <n v="27"/>
    <n v="11"/>
    <n v="0"/>
    <n v="0"/>
    <n v="3"/>
    <n v="16"/>
    <n v="9"/>
    <n v="0.81818181818181801"/>
  </r>
  <r>
    <x v="24"/>
    <s v="SOUTH"/>
    <s v="LUCKY STAR"/>
    <x v="50"/>
    <n v="3591.5039999999999"/>
    <n v="858.94799999999998"/>
    <n v="877.61099999999999"/>
    <n v="40"/>
    <n v="0.34782600000000002"/>
    <n v="14.558440677966001"/>
    <n v="1.4750000000000001"/>
    <m/>
    <n v="104"/>
    <n v="78"/>
    <n v="21"/>
    <n v="5"/>
    <n v="35"/>
    <n v="2"/>
    <n v="11"/>
    <n v="8"/>
    <n v="0.30769230769230799"/>
  </r>
  <r>
    <x v="24"/>
    <s v="SOUTH"/>
    <s v="MARS"/>
    <x v="10"/>
    <n v="1451.8710000000001"/>
    <n v="356.15"/>
    <n v="382.17099999999999"/>
    <n v="16"/>
    <n v="0.23880599999999999"/>
    <n v="16.188636363636"/>
    <n v="1.375"/>
    <m/>
    <n v="66"/>
    <n v="54"/>
    <n v="12"/>
    <n v="0"/>
    <n v="12"/>
    <n v="2"/>
    <n v="8"/>
    <n v="4"/>
    <n v="0.33333333333333298"/>
  </r>
  <r>
    <x v="24"/>
    <s v="SOUTH"/>
    <s v="MDRT BH"/>
    <x v="11"/>
    <n v="48.789000000000001"/>
    <n v="48.789000000000001"/>
    <n v="48.789000000000001"/>
    <n v="1"/>
    <n v="0.4"/>
    <n v="16.263000000000002"/>
    <n v="3"/>
    <m/>
    <n v="5"/>
    <n v="2"/>
    <n v="3"/>
    <n v="0"/>
    <n v="0"/>
    <n v="3"/>
    <n v="2"/>
    <n v="1"/>
    <n v="0.33333333333333298"/>
  </r>
  <r>
    <x v="24"/>
    <s v="SOUTH"/>
    <s v="MDRT HCM"/>
    <x v="12"/>
    <n v="784.78800000000001"/>
    <n v="850.65099999999995"/>
    <n v="784.78800000000001"/>
    <n v="9"/>
    <n v="1"/>
    <n v="50.038294117646998"/>
    <n v="1.888889"/>
    <m/>
    <n v="16"/>
    <n v="13"/>
    <n v="3"/>
    <n v="0"/>
    <n v="0"/>
    <n v="1"/>
    <n v="13"/>
    <n v="3"/>
    <n v="1"/>
  </r>
  <r>
    <x v="24"/>
    <s v="SOUTH"/>
    <s v="NEW IDEA"/>
    <x v="60"/>
    <n v="704.19500000000005"/>
    <n v="338.46800000000002"/>
    <n v="325.56799999999998"/>
    <n v="22"/>
    <n v="0.37606800000000001"/>
    <n v="13.018000000000001"/>
    <n v="1.181818"/>
    <m/>
    <n v="69"/>
    <n v="48"/>
    <n v="21"/>
    <n v="0"/>
    <n v="0"/>
    <n v="8"/>
    <n v="13"/>
    <n v="11"/>
    <n v="0.52380952380952395"/>
  </r>
  <r>
    <x v="24"/>
    <s v="SOUTH"/>
    <s v="OCEAN"/>
    <x v="70"/>
    <n v="196.41200000000001"/>
    <n v="82.710999999999999"/>
    <n v="82.710999999999999"/>
    <n v="6"/>
    <n v="0.272727"/>
    <n v="13.785166666666999"/>
    <n v="1"/>
    <m/>
    <n v="23"/>
    <n v="18"/>
    <n v="5"/>
    <n v="0"/>
    <n v="0"/>
    <m/>
    <n v="2"/>
    <n v="1"/>
    <n v="0.2"/>
  </r>
  <r>
    <x v="24"/>
    <s v="SOUTH"/>
    <s v="PHOENIX"/>
    <x v="19"/>
    <n v="1989.519"/>
    <n v="779.00599999999997"/>
    <n v="751.74400000000003"/>
    <n v="29"/>
    <n v="0.27884599999999998"/>
    <n v="17.704681818181999"/>
    <n v="1.5172410000000001"/>
    <m/>
    <n v="95"/>
    <n v="75"/>
    <n v="17"/>
    <n v="3"/>
    <n v="22"/>
    <m/>
    <n v="4"/>
    <n v="3"/>
    <n v="0.15"/>
  </r>
  <r>
    <x v="24"/>
    <s v="SOUTH"/>
    <s v="RED DRAGON"/>
    <x v="20"/>
    <n v="121.294"/>
    <n v="126.111"/>
    <n v="121.294"/>
    <n v="8"/>
    <n v="0.59259300000000004"/>
    <n v="14.012333333333"/>
    <n v="1.125"/>
    <m/>
    <n v="18"/>
    <n v="13"/>
    <n v="5"/>
    <n v="0"/>
    <n v="0"/>
    <m/>
    <n v="9"/>
    <n v="4"/>
    <n v="0.8"/>
  </r>
  <r>
    <x v="24"/>
    <s v="SOUTH"/>
    <s v="TIGER"/>
    <x v="71"/>
    <n v="343.97"/>
    <n v="223.43100000000001"/>
    <n v="209.98"/>
    <n v="11"/>
    <n v="0.44897999999999999"/>
    <n v="10.639571428570999"/>
    <n v="1.9090910000000001"/>
    <m/>
    <n v="27"/>
    <n v="19"/>
    <n v="8"/>
    <n v="0"/>
    <n v="0"/>
    <m/>
    <n v="5"/>
    <n v="3"/>
    <n v="0.375"/>
  </r>
  <r>
    <x v="24"/>
    <s v="SOUTH"/>
    <s v="VENUS"/>
    <x v="61"/>
    <n v="282.29199999999997"/>
    <n v="163.73500000000001"/>
    <n v="118.977"/>
    <n v="12"/>
    <n v="0.289157"/>
    <n v="12.595000000000001"/>
    <n v="1.0833330000000001"/>
    <m/>
    <n v="41"/>
    <n v="32"/>
    <n v="9"/>
    <n v="0"/>
    <n v="9"/>
    <n v="1"/>
    <n v="7"/>
    <n v="5"/>
    <n v="0.55555555555555602"/>
  </r>
  <r>
    <x v="24"/>
    <s v="SOUTH"/>
    <s v="WHITE HORSE"/>
    <x v="24"/>
    <n v="210.80500000000001"/>
    <n v="174.08"/>
    <n v="174.08"/>
    <n v="9"/>
    <n v="0.62068999999999996"/>
    <n v="13.390769230768999"/>
    <n v="1.4444440000000001"/>
    <m/>
    <n v="18"/>
    <n v="11"/>
    <n v="7"/>
    <n v="0"/>
    <n v="0"/>
    <n v="3"/>
    <n v="4"/>
    <n v="3"/>
    <n v="0.42857142857142899"/>
  </r>
  <r>
    <x v="24"/>
    <s v="NORTH"/>
    <s v="BUFFALO"/>
    <x v="62"/>
    <n v="317.72000000000003"/>
    <n v="114.834"/>
    <n v="107.586"/>
    <n v="4"/>
    <n v="0.08"/>
    <n v="12.759333333333"/>
    <n v="2.25"/>
    <m/>
    <n v="49"/>
    <n v="38"/>
    <n v="8"/>
    <n v="3"/>
    <n v="7"/>
    <m/>
    <n v="5"/>
    <n v="5"/>
    <n v="0.45454545454545497"/>
  </r>
  <r>
    <x v="24"/>
    <s v="NORTH"/>
    <s v="DIAMOND"/>
    <x v="28"/>
    <n v="2034.54"/>
    <n v="751.25"/>
    <n v="714.75400000000002"/>
    <n v="30"/>
    <n v="0.32608700000000002"/>
    <n v="17.886904761905001"/>
    <n v="1.4"/>
    <m/>
    <n v="88"/>
    <n v="67"/>
    <n v="19"/>
    <n v="2"/>
    <n v="22"/>
    <n v="2"/>
    <n v="12"/>
    <n v="7"/>
    <n v="0.33333333333333298"/>
  </r>
  <r>
    <x v="24"/>
    <s v="NORTH"/>
    <s v="ĐOÀN KẾT"/>
    <x v="55"/>
    <n v="543.17499999999995"/>
    <n v="311.16000000000003"/>
    <n v="311.16000000000003"/>
    <n v="11"/>
    <n v="0.34375"/>
    <n v="16.376842105263002"/>
    <n v="1.7272730000000001"/>
    <m/>
    <n v="43"/>
    <n v="33"/>
    <n v="10"/>
    <n v="0"/>
    <n v="0"/>
    <n v="3"/>
    <n v="19"/>
    <n v="6"/>
    <n v="0.6"/>
  </r>
  <r>
    <x v="24"/>
    <s v="NORTH"/>
    <s v="EAGLES"/>
    <x v="56"/>
    <n v="162.12899999999999"/>
    <n v="168.48400000000001"/>
    <n v="162.12899999999999"/>
    <n v="8"/>
    <n v="1.066667"/>
    <n v="12.034571428571001"/>
    <n v="1.75"/>
    <m/>
    <n v="15"/>
    <n v="11"/>
    <n v="4"/>
    <n v="0"/>
    <n v="0"/>
    <n v="4"/>
    <n v="11"/>
    <n v="3"/>
    <n v="0.75"/>
  </r>
  <r>
    <x v="24"/>
    <s v="NORTH"/>
    <s v="LION"/>
    <x v="63"/>
    <n v="726.80100000000004"/>
    <n v="302.40199999999999"/>
    <n v="323.35599999999999"/>
    <n v="18"/>
    <n v="0.26865699999999998"/>
    <n v="12.096080000000001"/>
    <n v="1.388889"/>
    <m/>
    <n v="62"/>
    <n v="47"/>
    <n v="11"/>
    <n v="4"/>
    <n v="18"/>
    <n v="1"/>
    <n v="7"/>
    <n v="5"/>
    <n v="0.33333333333333298"/>
  </r>
  <r>
    <x v="24"/>
    <s v="NORTH"/>
    <s v="ONG VÀNG"/>
    <x v="64"/>
    <n v="236.101"/>
    <n v="183.923"/>
    <n v="130.30799999999999"/>
    <n v="8"/>
    <n v="0.38095200000000001"/>
    <n v="18.392299999999999"/>
    <n v="1.25"/>
    <m/>
    <n v="26"/>
    <n v="21"/>
    <n v="5"/>
    <n v="0"/>
    <n v="0"/>
    <m/>
    <n v="10"/>
    <n v="5"/>
    <n v="1"/>
  </r>
  <r>
    <x v="24"/>
    <s v="NORTH"/>
    <s v="RUBY"/>
    <x v="69"/>
    <n v="84.23"/>
    <n v="84.23"/>
    <n v="84.23"/>
    <n v="8"/>
    <n v="0.8"/>
    <n v="10.52875"/>
    <n v="1"/>
    <m/>
    <n v="20"/>
    <n v="13"/>
    <n v="7"/>
    <n v="0"/>
    <n v="0"/>
    <n v="7"/>
    <n v="13"/>
    <n v="6"/>
    <n v="0.85714285714285698"/>
  </r>
  <r>
    <x v="24"/>
    <s v="NORTH"/>
    <s v="SÔNG THU"/>
    <x v="69"/>
    <n v="296.27699999999999"/>
    <n v="204.78800000000001"/>
    <n v="173.13300000000001"/>
    <n v="5"/>
    <n v="0.37036999999999998"/>
    <n v="18.617090909091001"/>
    <n v="2.2000000000000002"/>
    <m/>
    <n v="16"/>
    <n v="13"/>
    <n v="3"/>
    <n v="0"/>
    <n v="0"/>
    <n v="1"/>
    <n v="4"/>
    <n v="2"/>
    <n v="0.66666666666666696"/>
  </r>
  <r>
    <x v="24"/>
    <s v="NORTH"/>
    <s v="THE POWER"/>
    <x v="57"/>
    <n v="2549.16"/>
    <n v="1304.348"/>
    <n v="1291.7850000000001"/>
    <n v="42"/>
    <n v="0.33201599999999998"/>
    <n v="17.867780821918"/>
    <n v="1.7380949999999999"/>
    <m/>
    <n v="124"/>
    <n v="88"/>
    <n v="30"/>
    <n v="6"/>
    <n v="39"/>
    <n v="6"/>
    <n v="28"/>
    <n v="17"/>
    <n v="0.47222222222222199"/>
  </r>
  <r>
    <x v="24"/>
    <s v="NORTH"/>
    <s v="THE STARS"/>
    <x v="66"/>
    <n v="1249.8109999999999"/>
    <n v="650.34500000000003"/>
    <n v="656.60500000000002"/>
    <n v="23"/>
    <n v="0.27710800000000002"/>
    <n v="13.548854166667001"/>
    <n v="2.086957"/>
    <m/>
    <n v="76"/>
    <n v="54"/>
    <n v="17"/>
    <n v="5"/>
    <n v="40"/>
    <n v="4"/>
    <n v="22"/>
    <n v="10"/>
    <n v="0.45454545454545497"/>
  </r>
  <r>
    <x v="25"/>
    <s v="SOUTH"/>
    <s v="CUPID"/>
    <x v="3"/>
    <n v="281.79000000000002"/>
    <n v="257.8"/>
    <n v="202.11"/>
    <n v="5"/>
    <n v="0.26319999999999999"/>
    <n v="25.78"/>
    <n v="2"/>
    <m/>
    <n v="22"/>
    <n v="17"/>
    <n v="5"/>
    <n v="0"/>
    <n v="2"/>
    <n v="1"/>
    <n v="7"/>
    <n v="3"/>
    <n v="0.6"/>
  </r>
  <r>
    <x v="25"/>
    <s v="SOUTH"/>
    <s v="DRAGON"/>
    <x v="58"/>
    <n v="42.744999999999997"/>
    <n v="64.41"/>
    <n v="42.75"/>
    <n v="5"/>
    <n v="0.58819999999999995"/>
    <n v="10.74"/>
    <n v="1.2"/>
    <m/>
    <n v="10"/>
    <n v="7"/>
    <n v="3"/>
    <n v="0"/>
    <n v="0"/>
    <n v="0"/>
    <n v="3"/>
    <n v="2"/>
    <n v="0.66666666666666663"/>
  </r>
  <r>
    <x v="25"/>
    <s v="SOUTH"/>
    <s v="LUCKY CAT"/>
    <x v="8"/>
    <n v="70.209999999999994"/>
    <n v="114.26"/>
    <n v="70.209999999999994"/>
    <n v="4"/>
    <n v="0.32"/>
    <n v="22.85"/>
    <n v="1.25"/>
    <m/>
    <n v="19"/>
    <n v="11"/>
    <n v="8"/>
    <n v="0"/>
    <n v="0"/>
    <n v="5"/>
    <n v="8"/>
    <n v="5"/>
    <n v="0.625"/>
  </r>
  <r>
    <x v="25"/>
    <s v="SOUTH"/>
    <s v="LUCKY STAR"/>
    <x v="50"/>
    <n v="2713.893"/>
    <n v="565.77"/>
    <n v="592.73"/>
    <n v="37"/>
    <n v="0.2868"/>
    <n v="14.89"/>
    <n v="1.03"/>
    <m/>
    <n v="126"/>
    <n v="102"/>
    <n v="19"/>
    <n v="5"/>
    <n v="25"/>
    <n v="2"/>
    <n v="17"/>
    <n v="12"/>
    <n v="0.5"/>
  </r>
  <r>
    <x v="25"/>
    <s v="SOUTH"/>
    <s v="MARS"/>
    <x v="10"/>
    <n v="1069.7"/>
    <n v="543.5"/>
    <n v="429.74"/>
    <n v="12"/>
    <n v="0.17649999999999999"/>
    <n v="24.7"/>
    <n v="1.83"/>
    <m/>
    <n v="68"/>
    <n v="57"/>
    <n v="10"/>
    <n v="1"/>
    <n v="9"/>
    <n v="1"/>
    <n v="7"/>
    <n v="5"/>
    <n v="0.45454545454545453"/>
  </r>
  <r>
    <x v="25"/>
    <s v="SOUTH"/>
    <s v="NEW IDEA"/>
    <x v="60"/>
    <n v="378.62700000000001"/>
    <n v="151.12"/>
    <n v="151.12"/>
    <n v="12"/>
    <n v="0.2697"/>
    <n v="15.11"/>
    <n v="0.83"/>
    <m/>
    <n v="48"/>
    <n v="35"/>
    <n v="13"/>
    <n v="0"/>
    <n v="0"/>
    <n v="1"/>
    <n v="6"/>
    <n v="5"/>
    <n v="0.38461538461538464"/>
  </r>
  <r>
    <x v="25"/>
    <s v="SOUTH"/>
    <s v="NTPTRINH"/>
    <x v="20"/>
    <n v="0"/>
    <n v="0"/>
    <n v="0"/>
    <n v="0"/>
    <n v="0"/>
    <n v="0"/>
    <n v="0"/>
    <m/>
    <n v="5"/>
    <n v="4"/>
    <n v="1"/>
    <n v="0"/>
    <n v="0"/>
    <n v="5"/>
    <n v="4"/>
    <n v="2"/>
    <n v="2"/>
  </r>
  <r>
    <x v="25"/>
    <s v="SOUTH"/>
    <s v="OCEAN"/>
    <x v="70"/>
    <n v="113.70099999999999"/>
    <n v="39.58"/>
    <n v="39.58"/>
    <n v="2"/>
    <n v="0.1081"/>
    <n v="13.19"/>
    <n v="1.5"/>
    <m/>
    <n v="21"/>
    <n v="16"/>
    <n v="5"/>
    <n v="0"/>
    <n v="0"/>
    <n v="1"/>
    <n v="4"/>
    <n v="3"/>
    <n v="0.6"/>
  </r>
  <r>
    <x v="25"/>
    <s v="SOUTH"/>
    <s v="PHOENIX"/>
    <x v="19"/>
    <n v="1237.7750000000001"/>
    <n v="440.77"/>
    <n v="373.71"/>
    <n v="19"/>
    <n v="0.17269999999999999"/>
    <n v="19.16"/>
    <n v="1.21"/>
    <m/>
    <n v="113"/>
    <n v="91"/>
    <n v="19"/>
    <n v="3"/>
    <n v="14"/>
    <n v="4"/>
    <n v="16"/>
    <n v="7"/>
    <n v="0.31818181818181818"/>
  </r>
  <r>
    <x v="25"/>
    <s v="SOUTH"/>
    <s v="TIGER"/>
    <x v="71"/>
    <n v="133.99"/>
    <n v="93.68"/>
    <n v="93.68"/>
    <n v="6"/>
    <n v="0.5"/>
    <n v="13.38"/>
    <n v="1.17"/>
    <m/>
    <n v="22"/>
    <n v="14"/>
    <n v="8"/>
    <n v="0"/>
    <n v="0"/>
    <n v="7"/>
    <n v="13"/>
    <n v="6"/>
    <n v="0.75"/>
  </r>
  <r>
    <x v="25"/>
    <s v="SOUTH"/>
    <s v="VENUS"/>
    <x v="61"/>
    <n v="234.79499999999999"/>
    <n v="113.52"/>
    <n v="84.98"/>
    <n v="4"/>
    <n v="0.1096"/>
    <n v="18.920000000000002"/>
    <n v="1.5"/>
    <m/>
    <n v="42"/>
    <n v="33"/>
    <n v="9"/>
    <n v="0"/>
    <n v="0"/>
    <n v="0"/>
    <n v="11"/>
    <n v="3"/>
    <n v="0.33333333333333331"/>
  </r>
  <r>
    <x v="25"/>
    <s v="SOUTH"/>
    <s v="WHITE HORSE"/>
    <x v="24"/>
    <n v="36.725000000000001"/>
    <n v="36.729999999999997"/>
    <n v="36.729999999999997"/>
    <n v="3"/>
    <n v="0.54549999999999998"/>
    <n v="12.24"/>
    <n v="1"/>
    <m/>
    <n v="10"/>
    <n v="7"/>
    <n v="3"/>
    <n v="0"/>
    <n v="0"/>
    <n v="4"/>
    <n v="6"/>
    <n v="3"/>
    <n v="1"/>
  </r>
  <r>
    <x v="25"/>
    <s v="NORTH"/>
    <s v="BUFFALO"/>
    <x v="62"/>
    <n v="210.13399999999999"/>
    <n v="69.650000000000006"/>
    <n v="69.650000000000006"/>
    <n v="8"/>
    <n v="0.5333"/>
    <n v="7.74"/>
    <n v="1.1299999999999999"/>
    <m/>
    <n v="20"/>
    <n v="15"/>
    <n v="5"/>
    <n v="0"/>
    <n v="0"/>
    <n v="2"/>
    <n v="8"/>
    <n v="4"/>
    <n v="0.8"/>
  </r>
  <r>
    <x v="25"/>
    <s v="NORTH"/>
    <s v="DIAMOND"/>
    <x v="28"/>
    <n v="1319.7860000000001"/>
    <n v="383.8"/>
    <n v="387.55"/>
    <n v="8"/>
    <n v="0.1019"/>
    <n v="31.98"/>
    <n v="1.5"/>
    <m/>
    <n v="69"/>
    <n v="54"/>
    <n v="14"/>
    <n v="1"/>
    <n v="23"/>
    <n v="1"/>
    <n v="3"/>
    <n v="2"/>
    <n v="0.13333333333333333"/>
  </r>
  <r>
    <x v="25"/>
    <s v="NORTH"/>
    <s v="ĐOÀN KẾT"/>
    <x v="55"/>
    <n v="232.01499999999999"/>
    <n v="173.12"/>
    <n v="173.12"/>
    <n v="7"/>
    <n v="0.4516"/>
    <n v="15.74"/>
    <n v="1.57"/>
    <m/>
    <n v="21"/>
    <n v="14"/>
    <n v="7"/>
    <n v="0"/>
    <n v="0"/>
    <n v="1"/>
    <n v="10"/>
    <n v="5"/>
    <n v="0.7142857142857143"/>
  </r>
  <r>
    <x v="25"/>
    <s v="NORTH"/>
    <s v="LION"/>
    <x v="63"/>
    <n v="403.44499999999999"/>
    <n v="84.1"/>
    <n v="76.25"/>
    <n v="7"/>
    <n v="9.9299999999999999E-2"/>
    <n v="10.51"/>
    <n v="1.1399999999999999"/>
    <m/>
    <n v="72"/>
    <n v="57"/>
    <n v="11"/>
    <n v="4"/>
    <n v="2"/>
    <n v="1"/>
    <n v="4"/>
    <n v="3"/>
    <n v="0.2"/>
  </r>
  <r>
    <x v="25"/>
    <s v="NORTH"/>
    <s v="ONG VÀNG"/>
    <x v="64"/>
    <n v="105.79300000000001"/>
    <n v="96.46"/>
    <n v="96.46"/>
    <n v="8"/>
    <n v="0.88890000000000002"/>
    <n v="12.06"/>
    <n v="1"/>
    <m/>
    <n v="16"/>
    <n v="10"/>
    <n v="6"/>
    <n v="0"/>
    <n v="0"/>
    <n v="5"/>
    <n v="9"/>
    <n v="5"/>
    <n v="0.83333333333333337"/>
  </r>
  <r>
    <x v="25"/>
    <s v="NORTH"/>
    <s v="SÔNG THU"/>
    <x v="69"/>
    <n v="123.14400000000001"/>
    <n v="123.14"/>
    <n v="123.14"/>
    <n v="6"/>
    <n v="1.0909"/>
    <n v="17.59"/>
    <n v="1.17"/>
    <m/>
    <n v="11"/>
    <n v="9"/>
    <n v="2"/>
    <n v="0"/>
    <n v="0"/>
    <n v="2"/>
    <n v="9"/>
    <n v="2"/>
    <n v="1"/>
  </r>
  <r>
    <x v="25"/>
    <s v="NORTH"/>
    <s v="THE POWER"/>
    <x v="57"/>
    <n v="1257.375"/>
    <n v="415.68"/>
    <n v="406.33"/>
    <n v="30"/>
    <n v="0.23810000000000001"/>
    <n v="11.88"/>
    <n v="1.17"/>
    <m/>
    <n v="129"/>
    <n v="94"/>
    <n v="26"/>
    <n v="9"/>
    <n v="17"/>
    <n v="5"/>
    <n v="18"/>
    <n v="11"/>
    <n v="0.31428571428571428"/>
  </r>
  <r>
    <x v="25"/>
    <s v="NORTH"/>
    <s v="THE STARS"/>
    <x v="66"/>
    <n v="593.20600000000002"/>
    <n v="250.16"/>
    <n v="231.5"/>
    <n v="11"/>
    <n v="0.13020000000000001"/>
    <n v="13.17"/>
    <n v="1.73"/>
    <m/>
    <n v="90"/>
    <n v="72"/>
    <n v="13"/>
    <n v="5"/>
    <n v="9"/>
    <n v="6"/>
    <n v="14"/>
    <n v="8"/>
    <n v="0.44444444444444442"/>
  </r>
  <r>
    <x v="25"/>
    <s v="NORTH"/>
    <s v="TRƯỜNG GIANG"/>
    <x v="72"/>
    <n v="652.20100000000002"/>
    <n v="14.59"/>
    <n v="36.4"/>
    <n v="4"/>
    <n v="6.3E-2"/>
    <n v="7.3"/>
    <n v="0.5"/>
    <m/>
    <n v="61"/>
    <n v="51"/>
    <n v="6"/>
    <n v="4"/>
    <n v="5"/>
    <n v="0"/>
    <n v="0"/>
    <m/>
    <n v="0"/>
  </r>
  <r>
    <x v="25"/>
    <s v="NORTH"/>
    <s v="EAGLES"/>
    <x v="56"/>
    <m/>
    <m/>
    <m/>
    <m/>
    <m/>
    <m/>
    <m/>
    <m/>
    <m/>
    <m/>
    <m/>
    <m/>
    <m/>
    <m/>
    <m/>
    <m/>
    <m/>
  </r>
  <r>
    <x v="26"/>
    <s v="SOUTH"/>
    <s v="CUPID"/>
    <x v="3"/>
    <n v="79.680000000000007"/>
    <n v="108.64"/>
    <n v="79.680000000000007"/>
    <n v="7"/>
    <n v="0.875"/>
    <n v="15.52"/>
    <n v="1"/>
    <m/>
    <n v="16"/>
    <n v="12"/>
    <n v="4"/>
    <n v="0"/>
    <n v="0"/>
    <n v="4"/>
    <n v="12"/>
    <n v="4"/>
    <n v="1"/>
  </r>
  <r>
    <x v="26"/>
    <s v="SOUTH"/>
    <s v="DRAGON"/>
    <x v="58"/>
    <n v="0"/>
    <n v="0"/>
    <n v="0"/>
    <n v="0"/>
    <n v="0"/>
    <n v="0"/>
    <n v="0"/>
    <m/>
    <n v="7"/>
    <n v="4"/>
    <n v="3"/>
    <n v="0"/>
    <n v="0"/>
    <n v="3"/>
    <n v="4"/>
    <n v="3"/>
    <n v="1"/>
  </r>
  <r>
    <x v="26"/>
    <s v="SOUTH"/>
    <s v="LUCKY CAT"/>
    <x v="8"/>
    <n v="0"/>
    <n v="0"/>
    <n v="0"/>
    <n v="0"/>
    <n v="0"/>
    <n v="0"/>
    <n v="0"/>
    <m/>
    <n v="6"/>
    <n v="3"/>
    <n v="3"/>
    <n v="0"/>
    <n v="0"/>
    <n v="3"/>
    <n v="3"/>
    <n v="3"/>
    <n v="1"/>
  </r>
  <r>
    <x v="26"/>
    <s v="SOUTH"/>
    <s v="LUCKY STAR"/>
    <x v="50"/>
    <n v="2121.1640000000002"/>
    <n v="605.13"/>
    <n v="607.76"/>
    <n v="31"/>
    <n v="0.251"/>
    <n v="16.350000000000001"/>
    <n v="1.19"/>
    <m/>
    <n v="132"/>
    <n v="108"/>
    <n v="17"/>
    <n v="7"/>
    <n v="0"/>
    <n v="1"/>
    <n v="15"/>
    <n v="10"/>
    <n v="0.41666666666666669"/>
  </r>
  <r>
    <x v="26"/>
    <s v="SOUTH"/>
    <s v="MARS"/>
    <x v="10"/>
    <n v="639.95799999999997"/>
    <n v="334.17"/>
    <n v="257.12"/>
    <n v="9"/>
    <n v="0.13739999999999999"/>
    <n v="18.559999999999999"/>
    <n v="2"/>
    <m/>
    <n v="68"/>
    <n v="57"/>
    <n v="10"/>
    <n v="1"/>
    <n v="2"/>
    <n v="0"/>
    <n v="7"/>
    <n v="2"/>
    <n v="0.18181818181818182"/>
  </r>
  <r>
    <x v="26"/>
    <s v="SOUTH"/>
    <s v="NEW IDEA"/>
    <x v="60"/>
    <n v="227.512"/>
    <n v="178.9"/>
    <n v="144.69"/>
    <n v="13"/>
    <n v="0.41270000000000001"/>
    <n v="9.94"/>
    <n v="1.38"/>
    <m/>
    <n v="41"/>
    <n v="29"/>
    <n v="12"/>
    <n v="0"/>
    <n v="0"/>
    <n v="3"/>
    <n v="16"/>
    <n v="8"/>
    <n v="0.66666666666666663"/>
  </r>
  <r>
    <x v="26"/>
    <s v="SOUTH"/>
    <s v="OCEAN"/>
    <x v="70"/>
    <n v="74.12"/>
    <n v="79.400000000000006"/>
    <n v="60.82"/>
    <n v="5"/>
    <n v="0.45450000000000002"/>
    <n v="15.88"/>
    <n v="1"/>
    <m/>
    <n v="16"/>
    <n v="12"/>
    <n v="4"/>
    <n v="0"/>
    <n v="0"/>
    <n v="4"/>
    <n v="6"/>
    <n v="3"/>
    <n v="0.75"/>
  </r>
  <r>
    <x v="26"/>
    <s v="SOUTH"/>
    <s v="PHOENIX"/>
    <x v="19"/>
    <n v="864.06299999999999"/>
    <n v="401.58"/>
    <n v="318.11"/>
    <n v="18"/>
    <n v="0.17480000000000001"/>
    <n v="21.14"/>
    <n v="1.06"/>
    <m/>
    <n v="107"/>
    <n v="86"/>
    <n v="18"/>
    <n v="3"/>
    <n v="1"/>
    <n v="1"/>
    <n v="7"/>
    <n v="6"/>
    <n v="0.2857142857142857"/>
  </r>
  <r>
    <x v="26"/>
    <s v="SOUTH"/>
    <s v="TIGER"/>
    <x v="71"/>
    <n v="40.31"/>
    <n v="40.31"/>
    <n v="40.31"/>
    <n v="2"/>
    <n v="2"/>
    <n v="13.44"/>
    <n v="1.5"/>
    <m/>
    <n v="2"/>
    <n v="1"/>
    <n v="1"/>
    <n v="0"/>
    <n v="0"/>
    <n v="1"/>
    <n v="1"/>
    <n v="1"/>
    <n v="1"/>
  </r>
  <r>
    <x v="26"/>
    <s v="SOUTH"/>
    <s v="VENUS"/>
    <x v="61"/>
    <n v="149.815"/>
    <n v="58.15"/>
    <n v="58.15"/>
    <n v="6"/>
    <n v="0.24490000000000001"/>
    <n v="9.69"/>
    <n v="1"/>
    <m/>
    <n v="31"/>
    <n v="22"/>
    <n v="9"/>
    <n v="0"/>
    <n v="0"/>
    <n v="3"/>
    <n v="10"/>
    <n v="5"/>
    <n v="0.55555555555555558"/>
  </r>
  <r>
    <x v="26"/>
    <s v="SOUTH"/>
    <s v="WHITE HORSE"/>
    <x v="24"/>
    <n v="0"/>
    <n v="0"/>
    <n v="0"/>
    <n v="0"/>
    <n v="0"/>
    <n v="0"/>
    <n v="0"/>
    <m/>
    <n v="1"/>
    <n v="1"/>
    <n v="0"/>
    <n v="0"/>
    <n v="0"/>
    <m/>
    <n v="1"/>
    <m/>
    <n v="0"/>
  </r>
  <r>
    <x v="26"/>
    <s v="NORTH"/>
    <s v="BUFFALO"/>
    <x v="62"/>
    <n v="140.489"/>
    <n v="140.49"/>
    <n v="140.49"/>
    <n v="8"/>
    <n v="1.6"/>
    <n v="10.81"/>
    <n v="1.63"/>
    <m/>
    <n v="10"/>
    <n v="7"/>
    <n v="3"/>
    <n v="0"/>
    <n v="0"/>
    <n v="3"/>
    <n v="7"/>
    <n v="3"/>
    <n v="1"/>
  </r>
  <r>
    <x v="26"/>
    <s v="NORTH"/>
    <s v="DIAMOND"/>
    <x v="28"/>
    <n v="932.23699999999997"/>
    <n v="321.45"/>
    <n v="318.95"/>
    <n v="10"/>
    <n v="0.1099"/>
    <n v="24.73"/>
    <n v="1.3"/>
    <m/>
    <n v="88"/>
    <n v="72"/>
    <n v="15"/>
    <n v="1"/>
    <n v="11"/>
    <n v="1"/>
    <n v="4"/>
    <n v="3"/>
    <n v="0.1875"/>
  </r>
  <r>
    <x v="26"/>
    <s v="NORTH"/>
    <s v="ĐOÀN KẾT"/>
    <x v="55"/>
    <n v="58.893000000000001"/>
    <n v="58.89"/>
    <n v="58.89"/>
    <n v="2"/>
    <n v="0.4"/>
    <n v="19.63"/>
    <n v="1.5"/>
    <m/>
    <n v="10"/>
    <n v="4"/>
    <n v="6"/>
    <n v="0"/>
    <n v="0"/>
    <n v="6"/>
    <n v="4"/>
    <n v="3"/>
    <n v="0.5"/>
  </r>
  <r>
    <x v="26"/>
    <s v="NORTH"/>
    <s v="LION"/>
    <x v="63"/>
    <n v="327.19799999999998"/>
    <n v="99.07"/>
    <n v="117.23"/>
    <n v="6"/>
    <n v="9.3799999999999994E-2"/>
    <n v="12.38"/>
    <n v="1.33"/>
    <m/>
    <n v="69"/>
    <n v="56"/>
    <n v="10"/>
    <n v="3"/>
    <n v="0"/>
    <n v="2"/>
    <n v="8"/>
    <n v="8"/>
    <n v="0.61538461538461542"/>
  </r>
  <r>
    <x v="26"/>
    <s v="NORTH"/>
    <s v="ONG VÀNG"/>
    <x v="64"/>
    <n v="9.3290000000000006"/>
    <n v="9.33"/>
    <n v="9.33"/>
    <n v="1"/>
    <n v="1"/>
    <n v="9.33"/>
    <n v="1"/>
    <m/>
    <n v="2"/>
    <n v="1"/>
    <n v="1"/>
    <n v="0"/>
    <n v="0"/>
    <n v="1"/>
    <n v="1"/>
    <n v="1"/>
    <n v="1"/>
  </r>
  <r>
    <x v="26"/>
    <s v="NORTH"/>
    <s v="THE POWER"/>
    <x v="57"/>
    <n v="851.04200000000003"/>
    <n v="416.72"/>
    <n v="435.34"/>
    <n v="23"/>
    <n v="0.2072"/>
    <n v="13.02"/>
    <n v="1.39"/>
    <m/>
    <n v="123"/>
    <n v="91"/>
    <n v="23"/>
    <n v="9"/>
    <n v="1"/>
    <n v="6"/>
    <n v="19"/>
    <n v="10"/>
    <n v="0.3125"/>
  </r>
  <r>
    <x v="26"/>
    <s v="NORTH"/>
    <s v="THE STARS"/>
    <x v="66"/>
    <n v="361.70600000000002"/>
    <n v="87.64"/>
    <n v="103.38"/>
    <n v="3"/>
    <n v="3.95E-2"/>
    <n v="12.52"/>
    <n v="2.33"/>
    <m/>
    <n v="79"/>
    <n v="67"/>
    <n v="7"/>
    <n v="5"/>
    <n v="0"/>
    <n v="0"/>
    <n v="6"/>
    <n v="4"/>
    <n v="0.33333333333333331"/>
  </r>
  <r>
    <x v="26"/>
    <s v="NORTH"/>
    <s v="TRƯỜNG GIANG"/>
    <x v="72"/>
    <n v="615.79999999999995"/>
    <n v="205.95"/>
    <n v="233.16"/>
    <n v="5"/>
    <n v="7.7499999999999999E-2"/>
    <n v="22.88"/>
    <n v="1.8"/>
    <m/>
    <n v="66"/>
    <n v="52"/>
    <n v="10"/>
    <n v="4"/>
    <n v="4"/>
    <n v="0"/>
    <n v="7"/>
    <n v="6"/>
    <n v="0.42857142857142855"/>
  </r>
  <r>
    <x v="27"/>
    <s v="SOUTH"/>
    <s v="LUCKY STAR"/>
    <x v="50"/>
    <n v="1513.405"/>
    <n v="646.14"/>
    <n v="614.33000000000004"/>
    <n v="30"/>
    <n v="0.27779999999999999"/>
    <n v="17"/>
    <n v="1.27"/>
    <m/>
    <n v="115"/>
    <n v="92"/>
    <n v="17"/>
    <n v="6"/>
    <n v="0"/>
    <n v="0"/>
    <n v="14"/>
    <n v="7"/>
    <n v="0.30434782608695654"/>
  </r>
  <r>
    <x v="27"/>
    <s v="SOUTH"/>
    <s v="MARS"/>
    <x v="10"/>
    <n v="382.839"/>
    <n v="225.87"/>
    <n v="120.38"/>
    <n v="6"/>
    <n v="9.6000000000000002E-2"/>
    <n v="28.23"/>
    <n v="1.33"/>
    <m/>
    <n v="63"/>
    <n v="50"/>
    <n v="12"/>
    <n v="1"/>
    <n v="2"/>
    <n v="0"/>
    <n v="3"/>
    <n v="3"/>
    <n v="0.23076923076923078"/>
  </r>
  <r>
    <x v="27"/>
    <s v="SOUTH"/>
    <s v="NEW IDEA"/>
    <x v="60"/>
    <n v="82.826999999999998"/>
    <n v="94.15"/>
    <n v="82.83"/>
    <n v="9"/>
    <n v="0.81820000000000004"/>
    <n v="8.56"/>
    <n v="1.22"/>
    <m/>
    <n v="22"/>
    <n v="13"/>
    <n v="9"/>
    <n v="0"/>
    <n v="0"/>
    <n v="9"/>
    <n v="13"/>
    <n v="6"/>
    <n v="0.66666666666666663"/>
  </r>
  <r>
    <x v="27"/>
    <s v="SOUTH"/>
    <s v="OCEAN"/>
    <x v="70"/>
    <n v="13.298"/>
    <n v="7.49"/>
    <n v="7.49"/>
    <n v="1"/>
    <n v="0.22220000000000001"/>
    <n v="7.49"/>
    <n v="1"/>
    <m/>
    <n v="6"/>
    <n v="6"/>
    <n v="0"/>
    <n v="0"/>
    <n v="0"/>
    <m/>
    <n v="3"/>
    <m/>
    <n v="0"/>
  </r>
  <r>
    <x v="27"/>
    <s v="SOUTH"/>
    <s v="PHOENIX"/>
    <x v="19"/>
    <n v="545.95699999999999"/>
    <n v="263.73"/>
    <n v="231.15"/>
    <n v="18"/>
    <n v="0.18459999999999999"/>
    <n v="13.19"/>
    <n v="1.1100000000000001"/>
    <m/>
    <n v="99"/>
    <n v="79"/>
    <n v="17"/>
    <n v="3"/>
    <n v="1"/>
    <n v="0"/>
    <n v="4"/>
    <n v="4"/>
    <n v="0.2"/>
  </r>
  <r>
    <x v="27"/>
    <s v="SOUTH"/>
    <s v="VENUS"/>
    <x v="61"/>
    <n v="91.662000000000006"/>
    <n v="20.18"/>
    <n v="20.18"/>
    <n v="1"/>
    <n v="6.4500000000000002E-2"/>
    <n v="10.09"/>
    <n v="2"/>
    <m/>
    <n v="18"/>
    <n v="12"/>
    <n v="6"/>
    <n v="0"/>
    <n v="0"/>
    <n v="2"/>
    <n v="3"/>
    <n v="2"/>
    <n v="0.33333333333333331"/>
  </r>
  <r>
    <x v="27"/>
    <s v="NORTH"/>
    <s v="DIAMOND"/>
    <x v="28"/>
    <n v="613.28700000000003"/>
    <n v="266.57"/>
    <n v="296.36"/>
    <n v="12"/>
    <n v="0.12180000000000001"/>
    <n v="15.68"/>
    <n v="1.42"/>
    <m/>
    <n v="94"/>
    <n v="80"/>
    <n v="12"/>
    <n v="2"/>
    <n v="18"/>
    <n v="1"/>
    <n v="8"/>
    <n v="5"/>
    <n v="0.35714285714285715"/>
  </r>
  <r>
    <x v="27"/>
    <s v="NORTH"/>
    <s v="LION"/>
    <x v="63"/>
    <n v="209.96600000000001"/>
    <n v="52.41"/>
    <n v="44.01"/>
    <n v="5"/>
    <n v="8.3299999999999999E-2"/>
    <n v="10.48"/>
    <n v="1"/>
    <m/>
    <n v="59"/>
    <n v="47"/>
    <n v="9"/>
    <n v="3"/>
    <n v="3"/>
    <n v="0"/>
    <n v="1"/>
    <n v="1"/>
    <n v="8.3333333333333329E-2"/>
  </r>
  <r>
    <x v="27"/>
    <s v="NORTH"/>
    <s v="THE POWER"/>
    <x v="57"/>
    <n v="415.702"/>
    <n v="62.5"/>
    <n v="70.180000000000007"/>
    <n v="8"/>
    <n v="7.6600000000000001E-2"/>
    <n v="20.83"/>
    <n v="0.38"/>
    <m/>
    <n v="99"/>
    <n v="72"/>
    <n v="17"/>
    <n v="10"/>
    <n v="23"/>
    <n v="3"/>
    <n v="9"/>
    <n v="5"/>
    <n v="0.18518518518518517"/>
  </r>
  <r>
    <x v="27"/>
    <s v="NORTH"/>
    <s v="THE STARS"/>
    <x v="66"/>
    <n v="258.32799999999997"/>
    <n v="59.24"/>
    <n v="90.35"/>
    <n v="4"/>
    <n v="5.2999999999999999E-2"/>
    <n v="14.81"/>
    <n v="1"/>
    <m/>
    <n v="73"/>
    <n v="58"/>
    <n v="6"/>
    <n v="9"/>
    <n v="10"/>
    <n v="0"/>
    <n v="5"/>
    <n v="4"/>
    <n v="0.26666666666666666"/>
  </r>
  <r>
    <x v="27"/>
    <s v="NORTH"/>
    <s v="TRƯỜNG GIANG"/>
    <x v="72"/>
    <n v="382.64400000000001"/>
    <n v="120.18"/>
    <n v="163.13999999999999"/>
    <n v="11"/>
    <n v="0.15490000000000001"/>
    <n v="10.02"/>
    <n v="1.0900000000000001"/>
    <m/>
    <n v="63"/>
    <n v="47"/>
    <n v="12"/>
    <n v="4"/>
    <n v="21"/>
    <n v="0"/>
    <n v="5"/>
    <n v="3"/>
    <n v="0.1875"/>
  </r>
  <r>
    <x v="28"/>
    <s v="SOUTH"/>
    <s v="LUCKY STAR"/>
    <x v="50"/>
    <n v="899.077"/>
    <n v="513.07000000000005"/>
    <n v="475.69"/>
    <n v="23"/>
    <n v="0.22220000000000001"/>
    <n v="17.100000000000001"/>
    <n v="1.3"/>
    <m/>
    <n v="101"/>
    <n v="77"/>
    <n v="20"/>
    <n v="4"/>
    <n v="15"/>
    <n v="1"/>
    <n v="9"/>
    <n v="7"/>
    <n v="0.29166666666666669"/>
  </r>
  <r>
    <x v="28"/>
    <s v="SOUTH"/>
    <s v="LUCKY STAR 2"/>
    <x v="61"/>
    <n v="71.48"/>
    <n v="69.040000000000006"/>
    <n v="20.350000000000001"/>
    <n v="3"/>
    <n v="0.26090000000000002"/>
    <n v="23.01"/>
    <n v="1"/>
    <m/>
    <n v="13"/>
    <n v="9"/>
    <n v="4"/>
    <n v="0"/>
    <n v="0"/>
    <n v="1"/>
    <n v="2"/>
    <n v="1"/>
    <n v="0.25"/>
  </r>
  <r>
    <x v="28"/>
    <s v="SOUTH"/>
    <s v="MARS"/>
    <x v="10"/>
    <n v="262.46100000000001"/>
    <n v="121.1"/>
    <n v="153.55000000000001"/>
    <n v="11"/>
    <n v="0.156"/>
    <n v="10.09"/>
    <n v="1.0900000000000001"/>
    <m/>
    <n v="62"/>
    <n v="45"/>
    <n v="16"/>
    <n v="1"/>
    <n v="20"/>
    <n v="0"/>
    <n v="3"/>
    <n v="1"/>
    <n v="5.8823529411764705E-2"/>
  </r>
  <r>
    <x v="28"/>
    <s v="SOUTH"/>
    <s v="OCEAN"/>
    <x v="70"/>
    <n v="5.8129999999999997"/>
    <n v="5.81"/>
    <n v="5.81"/>
    <n v="1"/>
    <n v="0.33329999999999999"/>
    <n v="5.81"/>
    <n v="1"/>
    <m/>
    <n v="3"/>
    <n v="3"/>
    <n v="0"/>
    <n v="0"/>
    <n v="0"/>
    <m/>
    <n v="0"/>
    <m/>
    <n v="0"/>
  </r>
  <r>
    <x v="28"/>
    <s v="SOUTH"/>
    <s v="PHOENIX"/>
    <x v="19"/>
    <n v="314.80700000000002"/>
    <n v="201.46"/>
    <n v="180.44"/>
    <n v="9"/>
    <n v="9.3799999999999994E-2"/>
    <n v="18.309999999999999"/>
    <n v="1.22"/>
    <m/>
    <n v="96"/>
    <n v="75"/>
    <n v="18"/>
    <n v="3"/>
    <n v="6"/>
    <n v="0"/>
    <n v="6"/>
    <n v="6"/>
    <n v="0.2857142857142857"/>
  </r>
  <r>
    <x v="28"/>
    <s v="SOUTH"/>
    <s v="SOLAR STAR"/>
    <x v="69"/>
    <m/>
    <n v="0"/>
    <n v="0"/>
    <n v="0"/>
    <n v="0"/>
    <n v="0"/>
    <n v="0"/>
    <m/>
    <n v="2"/>
    <n v="1"/>
    <n v="1"/>
    <n v="0"/>
    <n v="0"/>
    <n v="0"/>
    <n v="0"/>
    <m/>
    <n v="0"/>
  </r>
  <r>
    <x v="28"/>
    <s v="NORTH"/>
    <s v="DIAMOND"/>
    <x v="28"/>
    <n v="316.92500000000001"/>
    <n v="129.93"/>
    <n v="146.26"/>
    <n v="11"/>
    <n v="0.1043"/>
    <n v="11.81"/>
    <n v="1"/>
    <m/>
    <n v="103"/>
    <n v="88"/>
    <n v="13"/>
    <n v="2"/>
    <n v="10"/>
    <n v="0"/>
    <n v="5"/>
    <n v="4"/>
    <n v="0.26666666666666666"/>
  </r>
  <r>
    <x v="28"/>
    <s v="NORTH"/>
    <s v="LION"/>
    <x v="63"/>
    <n v="165.95599999999999"/>
    <n v="131.66999999999999"/>
    <n v="112.59"/>
    <n v="11"/>
    <n v="0.16919999999999999"/>
    <n v="10.97"/>
    <n v="1.0900000000000001"/>
    <m/>
    <n v="61"/>
    <n v="46"/>
    <n v="12"/>
    <n v="3"/>
    <n v="10"/>
    <n v="0"/>
    <n v="2"/>
    <n v="1"/>
    <n v="6.6666666666666666E-2"/>
  </r>
  <r>
    <x v="28"/>
    <s v="NORTH"/>
    <s v="PLATINUM"/>
    <x v="73"/>
    <n v="171.85499999999999"/>
    <n v="154.78"/>
    <n v="131.25"/>
    <n v="7"/>
    <n v="0.56000000000000005"/>
    <n v="15.48"/>
    <n v="1.43"/>
    <m/>
    <n v="14"/>
    <n v="10"/>
    <n v="4"/>
    <n v="0"/>
    <n v="0"/>
    <n v="0"/>
    <n v="3"/>
    <n v="1"/>
    <n v="0.25"/>
  </r>
  <r>
    <x v="28"/>
    <s v="NORTH"/>
    <s v="THE POWER"/>
    <x v="57"/>
    <n v="345.51799999999997"/>
    <n v="238.11"/>
    <n v="230.57"/>
    <n v="18"/>
    <n v="0.17910000000000001"/>
    <n v="10.35"/>
    <n v="1.28"/>
    <m/>
    <n v="96"/>
    <n v="76"/>
    <n v="10"/>
    <n v="10"/>
    <n v="17"/>
    <n v="0"/>
    <n v="8"/>
    <n v="4"/>
    <n v="0.2"/>
  </r>
  <r>
    <x v="28"/>
    <s v="NORTH"/>
    <s v="THE STARS"/>
    <x v="66"/>
    <n v="167.977"/>
    <n v="105.77"/>
    <n v="107.03"/>
    <n v="7"/>
    <n v="8.0500000000000002E-2"/>
    <n v="13.22"/>
    <n v="1.1399999999999999"/>
    <m/>
    <n v="78"/>
    <n v="63"/>
    <n v="6"/>
    <n v="9"/>
    <n v="20"/>
    <n v="0"/>
    <n v="2"/>
    <n v="2"/>
    <n v="0.13333333333333333"/>
  </r>
  <r>
    <x v="28"/>
    <s v="NORTH"/>
    <s v="TRƯỜNG GIANG"/>
    <x v="72"/>
    <n v="219.5"/>
    <n v="185.55"/>
    <n v="183.1"/>
    <n v="11"/>
    <n v="0.1366"/>
    <n v="12.37"/>
    <n v="1.36"/>
    <m/>
    <n v="79"/>
    <n v="64"/>
    <n v="12"/>
    <n v="3"/>
    <n v="9"/>
    <n v="0"/>
    <n v="6"/>
    <n v="3"/>
    <n v="0.2"/>
  </r>
  <r>
    <x v="29"/>
    <s v="SOUTH"/>
    <s v="LUCKY STAR"/>
    <x v="50"/>
    <n v="423.38"/>
    <n v="433.96"/>
    <n v="423.38"/>
    <n v="24"/>
    <n v="0.22969999999999999"/>
    <n v="18.87"/>
    <n v="0.96"/>
    <m/>
    <n v="106"/>
    <n v="80"/>
    <n v="22"/>
    <n v="4"/>
    <n v="5"/>
    <n v="0"/>
    <n v="8"/>
    <n v="5"/>
    <n v="0.19230769230769232"/>
  </r>
  <r>
    <x v="29"/>
    <s v="SOUTH"/>
    <s v="LUCKY STAR 2"/>
    <x v="61"/>
    <n v="51.13"/>
    <n v="76.52"/>
    <n v="51.13"/>
    <n v="5"/>
    <n v="0.5"/>
    <n v="15.3"/>
    <n v="1"/>
    <m/>
    <n v="10"/>
    <n v="7"/>
    <n v="3"/>
    <n v="0"/>
    <n v="0"/>
    <n v="0"/>
    <n v="0"/>
    <m/>
    <n v="0"/>
  </r>
  <r>
    <x v="29"/>
    <s v="SOUTH"/>
    <s v="MARS"/>
    <x v="10"/>
    <n v="108.91"/>
    <n v="119.39"/>
    <n v="108.91"/>
    <n v="7"/>
    <n v="0.12959999999999999"/>
    <n v="17.059999999999999"/>
    <n v="1"/>
    <m/>
    <n v="52"/>
    <n v="37"/>
    <n v="14"/>
    <n v="1"/>
    <n v="4"/>
    <n v="0"/>
    <n v="0"/>
    <m/>
    <n v="0"/>
  </r>
  <r>
    <x v="29"/>
    <s v="SOUTH"/>
    <s v="OCEAN"/>
    <x v="70"/>
    <n v="0"/>
    <n v="0"/>
    <n v="0"/>
    <n v="0"/>
    <n v="0"/>
    <n v="0"/>
    <n v="0"/>
    <m/>
    <n v="3"/>
    <n v="3"/>
    <n v="0"/>
    <n v="0"/>
    <n v="0"/>
    <m/>
    <n v="3"/>
    <m/>
    <n v="0"/>
  </r>
  <r>
    <x v="29"/>
    <s v="SOUTH"/>
    <s v="PHOENIX"/>
    <x v="19"/>
    <n v="134.36000000000001"/>
    <n v="162.96"/>
    <n v="134.36000000000001"/>
    <n v="10"/>
    <n v="0.1036"/>
    <n v="13.58"/>
    <n v="1.2"/>
    <m/>
    <n v="96"/>
    <n v="74"/>
    <n v="19"/>
    <n v="3"/>
    <n v="5"/>
    <n v="0"/>
    <n v="4"/>
    <n v="4"/>
    <n v="0.18181818181818182"/>
  </r>
  <r>
    <x v="29"/>
    <s v="SOUTH"/>
    <s v="SOLAR STAR"/>
    <x v="69"/>
    <m/>
    <n v="0"/>
    <n v="0"/>
    <n v="0"/>
    <n v="0"/>
    <n v="0"/>
    <n v="0"/>
    <m/>
    <n v="2"/>
    <n v="1"/>
    <n v="1"/>
    <n v="0"/>
    <n v="0"/>
    <n v="0"/>
    <n v="0"/>
    <m/>
    <n v="0"/>
  </r>
  <r>
    <x v="29"/>
    <s v="NORTH"/>
    <s v="DIAMOND"/>
    <x v="28"/>
    <n v="170.67"/>
    <n v="170.67"/>
    <n v="170.67"/>
    <n v="8"/>
    <n v="7.51E-2"/>
    <n v="13.13"/>
    <n v="1.63"/>
    <m/>
    <n v="108"/>
    <n v="93"/>
    <n v="13"/>
    <n v="2"/>
    <n v="9"/>
    <n v="2"/>
    <n v="10"/>
    <n v="5"/>
    <n v="0.33333333333333331"/>
  </r>
  <r>
    <x v="29"/>
    <s v="NORTH"/>
    <s v="LION"/>
    <x v="63"/>
    <n v="53.37"/>
    <n v="53.37"/>
    <n v="53.37"/>
    <n v="4"/>
    <n v="5.9299999999999999E-2"/>
    <n v="13.34"/>
    <n v="1"/>
    <m/>
    <n v="69"/>
    <n v="54"/>
    <n v="12"/>
    <n v="3"/>
    <n v="2"/>
    <n v="1"/>
    <n v="4"/>
    <n v="4"/>
    <n v="0.26666666666666666"/>
  </r>
  <r>
    <x v="29"/>
    <s v="NORTH"/>
    <s v="PLATINUM"/>
    <x v="73"/>
    <n v="40.61"/>
    <n v="48.54"/>
    <n v="40.61"/>
    <n v="2"/>
    <n v="0.21049999999999999"/>
    <n v="16.18"/>
    <n v="1.5"/>
    <m/>
    <n v="11"/>
    <n v="7"/>
    <n v="4"/>
    <n v="0"/>
    <n v="0"/>
    <n v="1"/>
    <n v="2"/>
    <n v="2"/>
    <n v="0.5"/>
  </r>
  <r>
    <x v="29"/>
    <s v="NORTH"/>
    <s v="THE POWER"/>
    <x v="57"/>
    <n v="114.95"/>
    <n v="129.94999999999999"/>
    <n v="114.95"/>
    <n v="8"/>
    <n v="7.6899999999999996E-2"/>
    <n v="14.44"/>
    <n v="1.1299999999999999"/>
    <m/>
    <n v="105"/>
    <n v="87"/>
    <n v="11"/>
    <n v="7"/>
    <n v="3"/>
    <n v="0"/>
    <n v="5"/>
    <n v="3"/>
    <n v="0.16666666666666666"/>
  </r>
  <r>
    <x v="29"/>
    <s v="NORTH"/>
    <s v="THE STARS"/>
    <x v="66"/>
    <n v="60.95"/>
    <n v="71.290000000000006"/>
    <n v="60.95"/>
    <n v="3"/>
    <n v="3.0499999999999999E-2"/>
    <n v="23.76"/>
    <n v="1"/>
    <m/>
    <n v="96"/>
    <n v="79"/>
    <n v="8"/>
    <n v="9"/>
    <n v="13"/>
    <n v="0"/>
    <n v="8"/>
    <n v="5"/>
    <n v="0.29411764705882354"/>
  </r>
  <r>
    <x v="29"/>
    <s v="NORTH"/>
    <s v="TRƯỜNG GIANG"/>
    <x v="72"/>
    <n v="36.4"/>
    <n v="43.16"/>
    <n v="36.4"/>
    <n v="5"/>
    <n v="5.4600000000000003E-2"/>
    <n v="10.79"/>
    <n v="0.8"/>
    <m/>
    <n v="82"/>
    <n v="66"/>
    <n v="13"/>
    <n v="3"/>
    <n v="21"/>
    <n v="0"/>
    <n v="2"/>
    <n v="2"/>
    <n v="0.125"/>
  </r>
  <r>
    <x v="30"/>
    <s v="SOUTH"/>
    <s v="LUCKY STAR"/>
    <x v="50"/>
    <n v="2931.598"/>
    <n v="584.17999999999995"/>
    <n v="488.79"/>
    <n v="28"/>
    <n v="0.29020000000000001"/>
    <n v="12.17"/>
    <n v="1.71"/>
    <m/>
    <n v="103"/>
    <n v="77"/>
    <n v="22"/>
    <n v="4"/>
    <n v="0"/>
    <n v="2"/>
    <n v="11"/>
    <n v="8"/>
    <n v="0.30769230769230771"/>
  </r>
  <r>
    <x v="30"/>
    <s v="SOUTH"/>
    <s v="LUCKY STAR 2"/>
    <x v="61"/>
    <n v="33.549999999999997"/>
    <n v="43.74"/>
    <n v="33.549999999999997"/>
    <n v="3"/>
    <n v="0.6"/>
    <n v="14.58"/>
    <n v="1"/>
    <m/>
    <n v="10"/>
    <n v="7"/>
    <n v="3"/>
    <n v="0"/>
    <n v="0"/>
    <n v="3"/>
    <n v="7"/>
    <n v="3"/>
    <n v="1"/>
  </r>
  <r>
    <x v="30"/>
    <s v="SOUTH"/>
    <s v="MARS"/>
    <x v="10"/>
    <n v="868.80200000000013"/>
    <n v="238.54"/>
    <n v="217.96"/>
    <n v="12"/>
    <n v="0.23300000000000001"/>
    <n v="14.91"/>
    <n v="1.33"/>
    <m/>
    <n v="56"/>
    <n v="41"/>
    <n v="14"/>
    <n v="1"/>
    <n v="0"/>
    <n v="4"/>
    <n v="5"/>
    <n v="3"/>
    <n v="0.2"/>
  </r>
  <r>
    <x v="30"/>
    <s v="SOUTH"/>
    <s v="PHOENIX"/>
    <x v="19"/>
    <n v="2120.9629999999997"/>
    <n v="342"/>
    <n v="352.99"/>
    <n v="7"/>
    <n v="0.14430000000000001"/>
    <n v="17.100000000000001"/>
    <n v="2.86"/>
    <m/>
    <n v="53"/>
    <n v="41"/>
    <n v="10"/>
    <n v="2"/>
    <n v="0"/>
    <n v="1"/>
    <n v="8"/>
    <n v="5"/>
    <n v="0.41666666666666669"/>
  </r>
  <r>
    <x v="30"/>
    <s v="SOUTH"/>
    <s v="SOLAR STAR"/>
    <x v="69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0"/>
    <s v="NORTH"/>
    <s v="DIAMOND"/>
    <x v="28"/>
    <n v="2045.0749999999998"/>
    <n v="525.65"/>
    <n v="520.57000000000005"/>
    <n v="15"/>
    <n v="0.18179999999999999"/>
    <n v="19.47"/>
    <n v="1.8"/>
    <m/>
    <n v="105"/>
    <n v="90"/>
    <n v="15"/>
    <n v="0"/>
    <n v="2"/>
    <n v="0"/>
    <n v="47"/>
    <n v="8"/>
    <n v="0.53333333333333333"/>
  </r>
  <r>
    <x v="30"/>
    <s v="NORTH"/>
    <s v="LION"/>
    <x v="63"/>
    <n v="1559.5969999999998"/>
    <n v="352.49"/>
    <n v="290.14999999999998"/>
    <n v="19"/>
    <n v="0.30399999999999999"/>
    <n v="13.06"/>
    <n v="1.42"/>
    <m/>
    <n v="66"/>
    <n v="54"/>
    <n v="11"/>
    <n v="1"/>
    <n v="1"/>
    <n v="0"/>
    <n v="8"/>
    <n v="4"/>
    <n v="0.33333333333333331"/>
  </r>
  <r>
    <x v="30"/>
    <s v="NORTH"/>
    <s v="PLATINUM"/>
    <x v="73"/>
    <n v="121.54900000000001"/>
    <n v="47.52"/>
    <n v="47.52"/>
    <n v="2"/>
    <n v="0.30769999999999997"/>
    <n v="15.84"/>
    <n v="1.5"/>
    <m/>
    <n v="8"/>
    <n v="5"/>
    <n v="3"/>
    <n v="0"/>
    <n v="0"/>
    <n v="1"/>
    <n v="2"/>
    <n v="2"/>
    <n v="0.66666666666666663"/>
  </r>
  <r>
    <x v="30"/>
    <s v="NORTH"/>
    <s v="THE POWER"/>
    <x v="57"/>
    <n v="2752.627"/>
    <n v="781.99"/>
    <n v="775.17"/>
    <n v="36"/>
    <n v="0.38300000000000001"/>
    <n v="12.22"/>
    <n v="1.78"/>
    <m/>
    <n v="103"/>
    <n v="88"/>
    <n v="11"/>
    <n v="4"/>
    <n v="1"/>
    <n v="0"/>
    <n v="19"/>
    <n v="8"/>
    <n v="0.53333333333333333"/>
  </r>
  <r>
    <x v="30"/>
    <s v="NORTH"/>
    <s v="THE STARS"/>
    <x v="66"/>
    <n v="2550.7060000000001"/>
    <n v="604.70000000000005"/>
    <n v="593.71"/>
    <n v="19"/>
    <n v="0.20649999999999999"/>
    <n v="18.899999999999999"/>
    <n v="1.68"/>
    <m/>
    <n v="101"/>
    <n v="89"/>
    <n v="8"/>
    <n v="4"/>
    <n v="0"/>
    <n v="0"/>
    <n v="18"/>
    <n v="6"/>
    <n v="0.5"/>
  </r>
  <r>
    <x v="30"/>
    <s v="NORTH"/>
    <s v="TRƯỜNG GIANG"/>
    <x v="72"/>
    <n v="1664.0349999999999"/>
    <n v="401.9"/>
    <n v="398.75"/>
    <n v="16"/>
    <n v="0.16750000000000001"/>
    <n v="16.079999999999998"/>
    <n v="1.56"/>
    <m/>
    <n v="101"/>
    <n v="85"/>
    <n v="13"/>
    <n v="3"/>
    <n v="0"/>
    <n v="1"/>
    <n v="10"/>
    <n v="6"/>
    <n v="0.375"/>
  </r>
  <r>
    <x v="31"/>
    <s v="SOUTH"/>
    <s v="LUCKY STAR"/>
    <x v="50"/>
    <n v="2442.808"/>
    <n v="439.62099999999998"/>
    <n v="399.99"/>
    <n v="16"/>
    <n v="0.192771"/>
    <n v="17.58484"/>
    <n v="1.5625"/>
    <m/>
    <n v="90"/>
    <n v="69"/>
    <n v="20"/>
    <n v="1"/>
    <n v="1"/>
    <n v="4"/>
    <n v="11"/>
    <n v="6"/>
    <n v="0.2857142857142857"/>
  </r>
  <r>
    <x v="31"/>
    <s v="SOUTH"/>
    <s v="MARS"/>
    <x v="10"/>
    <n v="650.8420000000001"/>
    <n v="111.235"/>
    <n v="95.355000000000004"/>
    <n v="8"/>
    <n v="0.17777799999999999"/>
    <n v="10.112272727273"/>
    <n v="1.375"/>
    <m/>
    <n v="47"/>
    <n v="35"/>
    <n v="12"/>
    <n v="0"/>
    <n v="5"/>
    <n v="2"/>
    <n v="7"/>
    <n v="4"/>
    <n v="0.33333333333333331"/>
  </r>
  <r>
    <x v="31"/>
    <s v="SOUTH"/>
    <s v="PHOENIX"/>
    <x v="19"/>
    <n v="1767.973"/>
    <n v="119.61199999999999"/>
    <n v="156.047"/>
    <n v="7"/>
    <n v="0.157303"/>
    <n v="17.087428571429001"/>
    <n v="1"/>
    <m/>
    <n v="44"/>
    <n v="33"/>
    <n v="9"/>
    <n v="2"/>
    <n v="2"/>
    <n v="0"/>
    <n v="1"/>
    <n v="1"/>
    <n v="9.0909090909090912E-2"/>
  </r>
  <r>
    <x v="31"/>
    <s v="SOUTH"/>
    <s v="SOLAR STAR"/>
    <x v="74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1"/>
    <s v="NORTH"/>
    <s v="DIAMOND"/>
    <x v="28"/>
    <n v="1524.5049999999999"/>
    <n v="283.92700000000002"/>
    <n v="240.67699999999999"/>
    <n v="6"/>
    <n v="9.6773999999999999E-2"/>
    <n v="25.811545454544998"/>
    <n v="1.8333330000000001"/>
    <m/>
    <n v="60"/>
    <n v="42"/>
    <n v="17"/>
    <n v="1"/>
    <n v="9"/>
    <n v="1"/>
    <n v="4"/>
    <n v="4"/>
    <n v="0.22222222222222221"/>
  </r>
  <r>
    <x v="31"/>
    <s v="NORTH"/>
    <s v="LION"/>
    <x v="63"/>
    <n v="1269.4469999999999"/>
    <n v="185.214"/>
    <n v="164.25299999999999"/>
    <n v="10"/>
    <n v="0.17391300000000001"/>
    <n v="14.247230769231001"/>
    <n v="1.3"/>
    <m/>
    <n v="59"/>
    <n v="46"/>
    <n v="12"/>
    <n v="1"/>
    <n v="4"/>
    <n v="1"/>
    <n v="6"/>
    <n v="4"/>
    <n v="0.30769230769230771"/>
  </r>
  <r>
    <x v="31"/>
    <s v="NORTH"/>
    <s v="PLATINUM"/>
    <x v="73"/>
    <n v="74.028999999999996"/>
    <n v="107.18600000000001"/>
    <n v="74.028999999999996"/>
    <n v="3"/>
    <n v="1.2"/>
    <n v="26.796500000000002"/>
    <n v="1.3333330000000001"/>
    <m/>
    <n v="5"/>
    <n v="3"/>
    <n v="2"/>
    <n v="0"/>
    <n v="0"/>
    <n v="2"/>
    <n v="3"/>
    <n v="2"/>
    <n v="1"/>
  </r>
  <r>
    <x v="31"/>
    <s v="NORTH"/>
    <s v="THE POWER"/>
    <x v="57"/>
    <n v="1977.4570000000001"/>
    <n v="380.38600000000002"/>
    <n v="354.90100000000001"/>
    <n v="17"/>
    <n v="0.216561"/>
    <n v="14.630230769231002"/>
    <n v="1.529412"/>
    <m/>
    <n v="85"/>
    <n v="70"/>
    <n v="12"/>
    <n v="3"/>
    <n v="4"/>
    <n v="2"/>
    <n v="15"/>
    <n v="9"/>
    <n v="0.6"/>
  </r>
  <r>
    <x v="31"/>
    <s v="NORTH"/>
    <s v="THE STARS"/>
    <x v="66"/>
    <n v="1956.9959999999999"/>
    <n v="444.16199999999998"/>
    <n v="419.53100000000001"/>
    <n v="16"/>
    <n v="0.20125799999999999"/>
    <n v="18.50675"/>
    <n v="1.5"/>
    <m/>
    <n v="83"/>
    <n v="71"/>
    <n v="9"/>
    <n v="3"/>
    <n v="7"/>
    <n v="0"/>
    <n v="14"/>
    <n v="5"/>
    <n v="0.41666666666666669"/>
  </r>
  <r>
    <x v="31"/>
    <s v="NORTH"/>
    <s v="TRƯỜNG GIANG"/>
    <x v="72"/>
    <n v="1265.2849999999999"/>
    <n v="236.77099999999999"/>
    <n v="218.53399999999999"/>
    <n v="14"/>
    <n v="0.16969699999999999"/>
    <n v="13.153944444444001"/>
    <n v="1.285714"/>
    <m/>
    <n v="90"/>
    <n v="75"/>
    <n v="12"/>
    <n v="3"/>
    <n v="1"/>
    <n v="1"/>
    <n v="15"/>
    <n v="8"/>
    <n v="0.53333333333333333"/>
  </r>
  <r>
    <x v="32"/>
    <s v="HCMC"/>
    <s v="LUCKY STAR"/>
    <x v="50"/>
    <n v="2042.818"/>
    <n v="659.83900000000006"/>
    <n v="618.01099999999997"/>
    <n v="23"/>
    <n v="0.31506800000000001"/>
    <n v="17.833486486485999"/>
    <n v="1.6086959999999999"/>
    <m/>
    <n v="76"/>
    <n v="59"/>
    <n v="16"/>
    <n v="1"/>
    <n v="8"/>
    <n v="0"/>
    <n v="14"/>
    <n v="10"/>
    <n v="0.58823529411764708"/>
  </r>
  <r>
    <x v="32"/>
    <s v="HCMC"/>
    <s v="MARS"/>
    <x v="10"/>
    <n v="555.48700000000008"/>
    <n v="209.85"/>
    <n v="129.858"/>
    <n v="9"/>
    <n v="0.214286"/>
    <n v="13.115625"/>
    <n v="1.7777780000000001"/>
    <m/>
    <n v="43"/>
    <n v="31"/>
    <n v="12"/>
    <n v="0"/>
    <n v="2"/>
    <n v="0"/>
    <n v="4"/>
    <n v="4"/>
    <n v="0.33333333333333331"/>
  </r>
  <r>
    <x v="32"/>
    <s v="HCMC"/>
    <s v="PHOENIX"/>
    <x v="19"/>
    <n v="1611.9259999999999"/>
    <n v="259.22399999999999"/>
    <n v="259.14999999999998"/>
    <n v="10"/>
    <n v="0.222222"/>
    <n v="28.802666666667001"/>
    <n v="0.9"/>
    <m/>
    <n v="45"/>
    <n v="34"/>
    <n v="9"/>
    <n v="2"/>
    <n v="7"/>
    <n v="4"/>
    <n v="3"/>
    <n v="3"/>
    <n v="0.27272727272727271"/>
  </r>
  <r>
    <x v="32"/>
    <s v="HCMC"/>
    <s v="SOLAR STAR"/>
    <x v="74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2"/>
    <s v="HN"/>
    <s v="DIAMOND"/>
    <x v="28"/>
    <n v="1283.828"/>
    <n v="125.58499999999999"/>
    <n v="125.58499999999999"/>
    <n v="9"/>
    <n v="0.140625"/>
    <n v="17.940714285714002"/>
    <n v="0.77777799999999997"/>
    <m/>
    <n v="64"/>
    <n v="47"/>
    <n v="16"/>
    <n v="1"/>
    <n v="5"/>
    <n v="0"/>
    <n v="5"/>
    <n v="4"/>
    <n v="0.23529411764705882"/>
  </r>
  <r>
    <x v="32"/>
    <s v="HN"/>
    <s v="LION"/>
    <x v="63"/>
    <n v="1105.194"/>
    <n v="138.63300000000001"/>
    <n v="173.77500000000001"/>
    <n v="10"/>
    <n v="0.19802"/>
    <n v="12.603"/>
    <n v="1.1000000000000001"/>
    <m/>
    <n v="56"/>
    <n v="44"/>
    <n v="11"/>
    <n v="1"/>
    <n v="1"/>
    <n v="0"/>
    <n v="12"/>
    <n v="7"/>
    <n v="0.58333333333333337"/>
  </r>
  <r>
    <x v="32"/>
    <s v="HN"/>
    <s v="THE POWER"/>
    <x v="57"/>
    <n v="1622.556"/>
    <n v="322.68400000000003"/>
    <n v="299.40499999999997"/>
    <n v="15"/>
    <n v="0.22058800000000001"/>
    <n v="16.1342"/>
    <n v="1.3333330000000001"/>
    <m/>
    <n v="72"/>
    <n v="59"/>
    <n v="11"/>
    <n v="2"/>
    <n v="5"/>
    <n v="1"/>
    <n v="12"/>
    <n v="7"/>
    <n v="0.53846153846153844"/>
  </r>
  <r>
    <x v="32"/>
    <s v="HN"/>
    <s v="THE STARS"/>
    <x v="66"/>
    <n v="1537.4649999999999"/>
    <n v="299.82400000000001"/>
    <n v="232.22300000000001"/>
    <n v="15"/>
    <n v="0.21126800000000001"/>
    <n v="16.656888888889"/>
    <n v="1.2"/>
    <m/>
    <n v="76"/>
    <n v="62"/>
    <n v="12"/>
    <n v="2"/>
    <n v="6"/>
    <n v="0"/>
    <n v="16"/>
    <n v="4"/>
    <n v="0.2857142857142857"/>
  </r>
  <r>
    <x v="32"/>
    <s v="HN"/>
    <s v="TRƯỜNG GIANG"/>
    <x v="72"/>
    <n v="1046.751"/>
    <n v="166.79400000000001"/>
    <n v="174.56299999999999"/>
    <n v="17"/>
    <n v="0.24113499999999999"/>
    <n v="9.2663333333329998"/>
    <n v="1.058824"/>
    <m/>
    <n v="75"/>
    <n v="62"/>
    <n v="11"/>
    <n v="2"/>
    <n v="9"/>
    <n v="2"/>
    <n v="16"/>
    <n v="9"/>
    <n v="0.69230769230769229"/>
  </r>
  <r>
    <x v="33"/>
    <s v="HCM"/>
    <s v="LUCKY STAR"/>
    <x v="50"/>
    <n v="1424.807"/>
    <n v="397.34899999999999"/>
    <n v="397.34899999999999"/>
    <n v="17"/>
    <n v="0.27419354838709697"/>
    <n v="18.061318181818201"/>
    <n v="1.29411764705882"/>
    <m/>
    <n v="70"/>
    <n v="53"/>
    <n v="16"/>
    <n v="1"/>
    <n v="7"/>
    <n v="8"/>
    <n v="15"/>
    <n v="7"/>
    <n v="0.41176470588235292"/>
  </r>
  <r>
    <x v="33"/>
    <s v="HCM"/>
    <s v="MARS"/>
    <x v="10"/>
    <n v="425.62900000000002"/>
    <n v="120.167"/>
    <n v="87.792000000000002"/>
    <n v="6"/>
    <n v="0.148148148148148"/>
    <n v="20.027833333333302"/>
    <n v="1"/>
    <m/>
    <n v="41"/>
    <n v="28"/>
    <n v="13"/>
    <n v="0"/>
    <n v="7"/>
    <n v="1"/>
    <n v="7"/>
    <n v="5"/>
    <n v="0.38461538461538464"/>
  </r>
  <r>
    <x v="33"/>
    <s v="HCM"/>
    <s v="PHOENIX"/>
    <x v="19"/>
    <n v="1352.7760000000001"/>
    <n v="272.76600000000002"/>
    <n v="278.40899999999999"/>
    <n v="11"/>
    <n v="0.23913043478260901"/>
    <n v="16.045058823529398"/>
    <n v="1.5454545454545501"/>
    <m/>
    <n v="45"/>
    <n v="37"/>
    <n v="4"/>
    <n v="4"/>
    <n v="6"/>
    <n v="0"/>
    <n v="3"/>
    <n v="3"/>
    <n v="0.375"/>
  </r>
  <r>
    <x v="33"/>
    <s v="HCM"/>
    <s v="SOLAR STAR"/>
    <x v="69"/>
    <n v="426.59199999999998"/>
    <n v="0"/>
    <n v="0"/>
    <n v="0"/>
    <n v="0"/>
    <m/>
    <n v="0"/>
    <m/>
    <n v="2"/>
    <n v="0"/>
    <n v="2"/>
    <n v="0"/>
    <n v="1"/>
    <n v="0"/>
    <n v="0"/>
    <m/>
    <n v="0"/>
  </r>
  <r>
    <x v="33"/>
    <s v="HN"/>
    <s v="DIAMOND"/>
    <x v="28"/>
    <n v="1158.2429999999999"/>
    <n v="400.43599999999998"/>
    <n v="372.32299999999998"/>
    <n v="12"/>
    <n v="0.19672131147541"/>
    <n v="23.5550588235294"/>
    <n v="1.4166666666666701"/>
    <m/>
    <n v="64"/>
    <n v="47"/>
    <n v="16"/>
    <n v="1"/>
    <n v="5"/>
    <n v="3"/>
    <n v="8"/>
    <n v="5"/>
    <n v="0.29411764705882354"/>
  </r>
  <r>
    <x v="33"/>
    <s v="HN"/>
    <s v="LION"/>
    <x v="63"/>
    <n v="931.41899999999998"/>
    <n v="425.27199999999999"/>
    <n v="358.63499999999999"/>
    <n v="20"/>
    <n v="0.476190476190476"/>
    <n v="17.01088"/>
    <n v="1.25"/>
    <m/>
    <n v="45"/>
    <n v="31"/>
    <n v="13"/>
    <n v="1"/>
    <n v="1"/>
    <n v="2"/>
    <n v="5"/>
    <n v="5"/>
    <n v="0.35714285714285715"/>
  </r>
  <r>
    <x v="33"/>
    <s v="HN"/>
    <s v="THE POWER"/>
    <x v="57"/>
    <n v="1323.1510000000001"/>
    <n v="427.88299999999998"/>
    <n v="427.88299999999998"/>
    <n v="22"/>
    <n v="0.36666666666666697"/>
    <n v="16.457038461538499"/>
    <n v="1.1818181818181801"/>
    <m/>
    <n v="64"/>
    <n v="49"/>
    <n v="15"/>
    <n v="0"/>
    <n v="6"/>
    <n v="2"/>
    <n v="12"/>
    <n v="6"/>
    <n v="0.4"/>
  </r>
  <r>
    <x v="33"/>
    <s v="HN"/>
    <s v="THE STARS"/>
    <x v="66"/>
    <n v="1305.242"/>
    <n v="538.81700000000001"/>
    <n v="515.625"/>
    <n v="11"/>
    <n v="0.17886178861788599"/>
    <n v="22.450708333333299"/>
    <n v="2.1818181818181799"/>
    <m/>
    <n v="66"/>
    <n v="48"/>
    <n v="16"/>
    <n v="2"/>
    <n v="3"/>
    <n v="0"/>
    <n v="12"/>
    <n v="5"/>
    <n v="0.27777777777777779"/>
  </r>
  <r>
    <x v="33"/>
    <s v="HN"/>
    <s v="TRƯỜNG GIANG"/>
    <x v="72"/>
    <n v="872.18799999999999"/>
    <n v="301.88099999999997"/>
    <n v="251.62299999999999"/>
    <n v="12"/>
    <n v="0.208695652173913"/>
    <n v="15.888473684210499"/>
    <n v="1.5833333333333299"/>
    <m/>
    <n v="66"/>
    <n v="52"/>
    <n v="12"/>
    <n v="2"/>
    <n v="5"/>
    <n v="1"/>
    <n v="21"/>
    <n v="4"/>
    <n v="0.2857142857142857"/>
  </r>
  <r>
    <x v="34"/>
    <s v="HCM"/>
    <s v="LUCKY STAR"/>
    <x v="50"/>
    <n v="1027.4580000000001"/>
    <n v="263.52999999999997"/>
    <n v="259.45999999999998"/>
    <n v="9"/>
    <n v="0.1875"/>
    <n v="21.96"/>
    <n v="1.33"/>
    <m/>
    <n v="53"/>
    <n v="42"/>
    <n v="7"/>
    <n v="4"/>
    <n v="0"/>
    <n v="3"/>
    <n v="7"/>
    <n v="5"/>
    <n v="0.45454545454545453"/>
  </r>
  <r>
    <x v="34"/>
    <s v="HCM"/>
    <s v="MARS"/>
    <x v="10"/>
    <n v="337.83699999999999"/>
    <n v="45.94"/>
    <n v="39.65"/>
    <n v="3"/>
    <n v="0.08"/>
    <n v="15.31"/>
    <n v="1"/>
    <m/>
    <n v="39"/>
    <n v="28"/>
    <n v="11"/>
    <n v="0"/>
    <n v="6"/>
    <n v="2"/>
    <n v="7"/>
    <n v="5"/>
    <n v="0.45454545454545453"/>
  </r>
  <r>
    <x v="34"/>
    <s v="HCM"/>
    <s v="PHOENIX"/>
    <x v="19"/>
    <n v="1074.367"/>
    <n v="82"/>
    <n v="106.67"/>
    <n v="5"/>
    <n v="0.10204081632653061"/>
    <n v="13.67"/>
    <n v="1.2"/>
    <m/>
    <n v="48"/>
    <n v="39"/>
    <n v="4"/>
    <n v="5"/>
    <n v="3"/>
    <n v="0"/>
    <n v="1"/>
    <n v="1"/>
    <n v="0.1111111111111111"/>
  </r>
  <r>
    <x v="34"/>
    <s v="HCM"/>
    <s v="SOLAR STAR"/>
    <x v="69"/>
    <n v="426.59199999999998"/>
    <n v="0"/>
    <n v="0"/>
    <n v="0"/>
    <n v="0"/>
    <n v="0"/>
    <n v="0"/>
    <m/>
    <n v="5"/>
    <n v="1"/>
    <n v="4"/>
    <n v="0"/>
    <n v="0"/>
    <n v="0"/>
    <n v="0"/>
    <m/>
    <n v="0"/>
  </r>
  <r>
    <x v="34"/>
    <s v="HN"/>
    <s v="DIAMOND"/>
    <x v="28"/>
    <n v="785.92"/>
    <n v="180.3"/>
    <n v="162.94"/>
    <n v="8"/>
    <n v="0.14814814814814814"/>
    <n v="22.54"/>
    <n v="1"/>
    <m/>
    <n v="58"/>
    <n v="44"/>
    <n v="13"/>
    <n v="1"/>
    <n v="4"/>
    <n v="1"/>
    <n v="11"/>
    <n v="5"/>
    <n v="0.35714285714285715"/>
  </r>
  <r>
    <x v="34"/>
    <s v="HN"/>
    <s v="LION"/>
    <x v="63"/>
    <n v="572.78399999999999"/>
    <n v="69.56"/>
    <n v="65.06"/>
    <n v="7"/>
    <n v="0.19444444444444445"/>
    <n v="9.94"/>
    <n v="1"/>
    <m/>
    <n v="39"/>
    <n v="27"/>
    <n v="11"/>
    <n v="1"/>
    <n v="3"/>
    <n v="2"/>
    <n v="7"/>
    <n v="6"/>
    <n v="0.5"/>
  </r>
  <r>
    <x v="34"/>
    <s v="HN"/>
    <s v="THE POWER"/>
    <x v="57"/>
    <n v="895.26800000000003"/>
    <n v="222.56"/>
    <n v="212.56"/>
    <n v="14"/>
    <n v="0.25225225225225223"/>
    <n v="13.09"/>
    <n v="1.21"/>
    <m/>
    <n v="56"/>
    <n v="41"/>
    <n v="15"/>
    <n v="0"/>
    <n v="4"/>
    <n v="0"/>
    <n v="5"/>
    <n v="2"/>
    <n v="0.13333333333333333"/>
  </r>
  <r>
    <x v="34"/>
    <s v="HN"/>
    <s v="THE STARS"/>
    <x v="66"/>
    <n v="789.61699999999996"/>
    <n v="197.71"/>
    <n v="185.18"/>
    <n v="8"/>
    <n v="0.15094339622641509"/>
    <n v="14.12"/>
    <n v="1.75"/>
    <m/>
    <n v="57"/>
    <n v="39"/>
    <n v="16"/>
    <n v="2"/>
    <n v="5"/>
    <n v="1"/>
    <n v="12"/>
    <n v="6"/>
    <n v="0.33333333333333331"/>
  </r>
  <r>
    <x v="34"/>
    <s v="HN"/>
    <s v="TRƯỜNG GIANG"/>
    <x v="72"/>
    <n v="620.56500000000005"/>
    <n v="131.07"/>
    <n v="114.21"/>
    <n v="9"/>
    <n v="0.19354838709677419"/>
    <n v="9.36"/>
    <n v="1.56"/>
    <m/>
    <n v="49"/>
    <n v="37"/>
    <n v="11"/>
    <n v="1"/>
    <n v="5"/>
    <n v="0"/>
    <n v="10"/>
    <n v="6"/>
    <n v="0.5"/>
  </r>
  <r>
    <x v="35"/>
    <s v="HCM"/>
    <s v="LEO STARS"/>
    <x v="69"/>
    <n v="20.079999999999998"/>
    <n v="0"/>
    <n v="0"/>
    <n v="0"/>
    <m/>
    <m/>
    <m/>
    <m/>
    <n v="3"/>
    <n v="1"/>
    <n v="2"/>
    <m/>
    <n v="0"/>
    <m/>
    <m/>
    <m/>
    <n v="0"/>
  </r>
  <r>
    <x v="35"/>
    <s v="HCM"/>
    <s v="LUCKY STAR"/>
    <x v="50"/>
    <n v="767.995"/>
    <n v="135.31299999999999"/>
    <n v="124.714"/>
    <n v="7"/>
    <n v="0.14893617021276601"/>
    <n v="19.330428571428602"/>
    <n v="1"/>
    <m/>
    <n v="43"/>
    <n v="35"/>
    <n v="4"/>
    <n v="4"/>
    <n v="13"/>
    <n v="1"/>
    <n v="4"/>
    <n v="3"/>
    <n v="0.375"/>
  </r>
  <r>
    <x v="35"/>
    <s v="HCM"/>
    <s v="MARS"/>
    <x v="10"/>
    <n v="298.19"/>
    <n v="49.758000000000003"/>
    <n v="34.113"/>
    <n v="3"/>
    <n v="8.8235294117647106E-2"/>
    <n v="12.439500000000001"/>
    <n v="1.3333333333333299"/>
    <m/>
    <n v="36"/>
    <n v="26"/>
    <n v="10"/>
    <n v="0"/>
    <n v="1"/>
    <n v="1"/>
    <n v="4"/>
    <n v="2"/>
    <n v="0.2"/>
  </r>
  <r>
    <x v="35"/>
    <s v="HCM"/>
    <s v="PHOENIX"/>
    <x v="19"/>
    <n v="967.69600000000003"/>
    <n v="177.34299999999999"/>
    <n v="187.95099999999999"/>
    <n v="8"/>
    <n v="0.16"/>
    <n v="14.7785833333333"/>
    <n v="1.5"/>
    <m/>
    <n v="50"/>
    <n v="41"/>
    <n v="4"/>
    <n v="5"/>
    <n v="4"/>
    <m/>
    <m/>
    <m/>
    <n v="0"/>
  </r>
  <r>
    <x v="35"/>
    <s v="HCM"/>
    <s v="SOLAR STAR"/>
    <x v="69"/>
    <n v="426.59199999999998"/>
    <n v="28.18"/>
    <n v="20.774999999999999"/>
    <n v="1"/>
    <n v="0"/>
    <n v="14.09"/>
    <n v="2"/>
    <m/>
    <n v="2"/>
    <n v="0"/>
    <n v="2"/>
    <n v="0"/>
    <n v="6"/>
    <m/>
    <m/>
    <m/>
    <n v="0"/>
  </r>
  <r>
    <x v="35"/>
    <s v="HN"/>
    <s v="DIAMOND"/>
    <x v="28"/>
    <n v="622.98500000000001"/>
    <n v="99.084000000000003"/>
    <n v="99.084000000000003"/>
    <n v="6"/>
    <n v="0.133333333333333"/>
    <n v="16.513999999999999"/>
    <n v="1"/>
    <m/>
    <n v="50"/>
    <n v="38"/>
    <n v="12"/>
    <n v="0"/>
    <n v="0"/>
    <m/>
    <n v="10"/>
    <n v="7"/>
    <n v="0.58333333333333337"/>
  </r>
  <r>
    <x v="35"/>
    <s v="HN"/>
    <s v="LION"/>
    <x v="63"/>
    <n v="507.721"/>
    <n v="117.51900000000001"/>
    <n v="113.16"/>
    <n v="6"/>
    <n v="0.2"/>
    <n v="16.7884285714286"/>
    <n v="1.1666666666666701"/>
    <m/>
    <n v="33"/>
    <n v="22"/>
    <n v="10"/>
    <n v="1"/>
    <n v="0"/>
    <m/>
    <n v="6"/>
    <n v="6"/>
    <n v="0.54545454545454541"/>
  </r>
  <r>
    <x v="35"/>
    <s v="HN"/>
    <s v="THE POWER"/>
    <x v="57"/>
    <n v="682.70899999999995"/>
    <n v="154.047"/>
    <n v="154.047"/>
    <n v="11"/>
    <n v="0.21782178217821799"/>
    <n v="11.0033571428571"/>
    <n v="1.27272727272727"/>
    <m/>
    <n v="55"/>
    <n v="40"/>
    <n v="15"/>
    <n v="0"/>
    <n v="2"/>
    <n v="1"/>
    <n v="10"/>
    <n v="6"/>
    <n v="0.4"/>
  </r>
  <r>
    <x v="35"/>
    <s v="HN"/>
    <s v="THE STARS"/>
    <x v="66"/>
    <n v="604.43899999999996"/>
    <n v="68.477000000000004"/>
    <n v="64.096000000000004"/>
    <n v="3"/>
    <n v="6.3829787234042507E-2"/>
    <n v="17.119250000000001"/>
    <n v="1.3333333333333299"/>
    <m/>
    <n v="49"/>
    <n v="33"/>
    <n v="15"/>
    <n v="1"/>
    <n v="3"/>
    <m/>
    <n v="7"/>
    <n v="5"/>
    <n v="0.3125"/>
  </r>
  <r>
    <x v="35"/>
    <s v="HN"/>
    <s v="TRƯỜNG GIANG"/>
    <x v="72"/>
    <n v="506.36"/>
    <n v="185.32"/>
    <n v="107.76"/>
    <n v="6"/>
    <n v="0.13636363636363599"/>
    <n v="18.532"/>
    <n v="1.6666666666666701"/>
    <m/>
    <n v="44"/>
    <n v="32"/>
    <n v="11"/>
    <n v="1"/>
    <n v="2"/>
    <m/>
    <n v="2"/>
    <n v="2"/>
    <n v="0.16666666666666666"/>
  </r>
  <r>
    <x v="36"/>
    <s v="HCM"/>
    <s v="LUCKY STAR"/>
    <x v="50"/>
    <n v="643.28099999999995"/>
    <n v="-41.433999999999997"/>
    <n v="113.01"/>
    <n v="9"/>
    <n v="0.219512195121951"/>
    <n v="-3.4528333333333299"/>
    <n v="1.3333333333333299"/>
    <m/>
    <n v="47"/>
    <n v="37"/>
    <n v="6"/>
    <n v="4"/>
    <n v="0"/>
    <n v="1"/>
    <n v="11"/>
    <n v="3"/>
    <n v="0.3"/>
  </r>
  <r>
    <x v="36"/>
    <s v="HCM"/>
    <s v="MARS"/>
    <x v="10"/>
    <n v="264.077"/>
    <n v="148.59899999999999"/>
    <n v="115.371"/>
    <n v="4"/>
    <n v="0.133333333333333"/>
    <n v="21.228428571428601"/>
    <n v="1.75"/>
    <m/>
    <n v="32"/>
    <n v="22"/>
    <n v="10"/>
    <n v="0"/>
    <n v="0"/>
    <n v="2"/>
    <n v="2"/>
    <n v="2"/>
    <n v="0.2"/>
  </r>
  <r>
    <x v="36"/>
    <s v="HCM"/>
    <s v="PHOENIX"/>
    <x v="19"/>
    <n v="779.745"/>
    <n v="128.92099999999999"/>
    <n v="134.98500000000001"/>
    <n v="7"/>
    <n v="0.15730337078651699"/>
    <n v="14.3245555555556"/>
    <n v="1.28571428571429"/>
    <m/>
    <n v="49"/>
    <n v="38"/>
    <n v="8"/>
    <n v="3"/>
    <n v="1"/>
    <n v="0"/>
    <n v="6"/>
    <n v="4"/>
    <n v="0.36363636363636365"/>
  </r>
  <r>
    <x v="36"/>
    <s v="HN"/>
    <s v="DIAMOND"/>
    <x v="28"/>
    <n v="523.90099999999995"/>
    <n v="169.68100000000001"/>
    <n v="169.68100000000001"/>
    <n v="11"/>
    <n v="0.328358208955224"/>
    <n v="10.605062500000001"/>
    <n v="1.4545454545454499"/>
    <m/>
    <n v="40"/>
    <n v="28"/>
    <n v="12"/>
    <n v="0"/>
    <n v="0"/>
    <n v="3"/>
    <n v="10"/>
    <n v="6"/>
    <n v="0.5"/>
  </r>
  <r>
    <x v="36"/>
    <s v="HN"/>
    <s v="LION"/>
    <x v="63"/>
    <n v="394.56099999999998"/>
    <n v="126.455"/>
    <n v="111.837"/>
    <n v="9"/>
    <n v="0.40909090909090901"/>
    <n v="9.72730769230769"/>
    <n v="1.44444444444444"/>
    <m/>
    <n v="27"/>
    <n v="17"/>
    <n v="10"/>
    <n v="0"/>
    <n v="1"/>
    <n v="4"/>
    <n v="7"/>
    <n v="4"/>
    <n v="0.4"/>
  </r>
  <r>
    <x v="36"/>
    <s v="HN"/>
    <s v="THE POWER"/>
    <x v="57"/>
    <n v="528.66200000000003"/>
    <n v="199.50899999999999"/>
    <n v="195.928"/>
    <n v="12"/>
    <n v="0.292682926829268"/>
    <n v="10.500473684210499"/>
    <n v="1.5833333333333299"/>
    <m/>
    <n v="46"/>
    <n v="32"/>
    <n v="14"/>
    <n v="0"/>
    <n v="0"/>
    <n v="2"/>
    <n v="8"/>
    <n v="5"/>
    <n v="0.35714285714285715"/>
  </r>
  <r>
    <x v="36"/>
    <s v="HN"/>
    <s v="THE STARS"/>
    <x v="66"/>
    <n v="540.34299999999996"/>
    <n v="143.172"/>
    <n v="123.414"/>
    <n v="10"/>
    <n v="0.24390243902438999"/>
    <n v="11.930999999999999"/>
    <n v="1.2"/>
    <m/>
    <n v="45"/>
    <n v="29"/>
    <n v="16"/>
    <n v="0"/>
    <n v="0"/>
    <n v="0"/>
    <n v="8"/>
    <n v="6"/>
    <n v="0.375"/>
  </r>
  <r>
    <x v="36"/>
    <s v="HN"/>
    <s v="TRƯỜNG GIANG"/>
    <x v="72"/>
    <n v="398.6"/>
    <n v="123.072"/>
    <n v="126.90600000000001"/>
    <n v="11"/>
    <n v="0.28571428571428598"/>
    <n v="9.4670769230769203"/>
    <n v="1.1818181818181801"/>
    <m/>
    <n v="44"/>
    <n v="32"/>
    <n v="12"/>
    <n v="0"/>
    <n v="0"/>
    <n v="1"/>
    <n v="10"/>
    <n v="4"/>
    <n v="0.33333333333333331"/>
  </r>
  <r>
    <x v="37"/>
    <s v="HCM"/>
    <s v="LUCKY STAR"/>
    <x v="50"/>
    <n v="530.27099999999996"/>
    <n v="306.99"/>
    <n v="142.691"/>
    <n v="7"/>
    <n v="0.22580600000000001"/>
    <n v="34.11"/>
    <n v="1.285714"/>
    <m/>
    <n v="35"/>
    <n v="26"/>
    <n v="5"/>
    <n v="4"/>
    <n v="0"/>
    <n v="1"/>
    <n v="7"/>
    <n v="3"/>
    <n v="0.33333333333333331"/>
  </r>
  <r>
    <x v="37"/>
    <s v="HCM"/>
    <s v="MARS"/>
    <x v="10"/>
    <n v="148.70600000000002"/>
    <n v="124.464"/>
    <n v="68.903999999999996"/>
    <n v="9"/>
    <n v="0.418605"/>
    <n v="12.446400000000001"/>
    <n v="1.111111"/>
    <m/>
    <n v="28"/>
    <n v="20"/>
    <n v="8"/>
    <n v="0"/>
    <n v="0"/>
    <n v="2"/>
    <n v="11"/>
    <n v="5"/>
    <n v="0.625"/>
  </r>
  <r>
    <x v="37"/>
    <s v="HCM"/>
    <s v="PHOENIX"/>
    <x v="19"/>
    <n v="644.76"/>
    <n v="172.38900000000001"/>
    <n v="161.88300000000001"/>
    <n v="6"/>
    <n v="0.17391300000000001"/>
    <n v="19.154333333333"/>
    <n v="1.5"/>
    <m/>
    <n v="37"/>
    <n v="27"/>
    <n v="7"/>
    <n v="3"/>
    <n v="1"/>
    <n v="0"/>
    <n v="4"/>
    <n v="3"/>
    <n v="0.3"/>
  </r>
  <r>
    <x v="37"/>
    <s v="HN"/>
    <s v="DIAMOND"/>
    <x v="28"/>
    <n v="354.22"/>
    <n v="167.53"/>
    <n v="158.81100000000001"/>
    <n v="11"/>
    <n v="0.5"/>
    <n v="11.966428571428999"/>
    <n v="1.2727269999999999"/>
    <m/>
    <n v="27"/>
    <n v="18"/>
    <n v="9"/>
    <n v="0"/>
    <n v="0"/>
    <n v="0"/>
    <n v="10"/>
    <n v="5"/>
    <n v="0.55555555555555558"/>
  </r>
  <r>
    <x v="37"/>
    <s v="HN"/>
    <s v="LION"/>
    <x v="63"/>
    <n v="282.72399999999999"/>
    <n v="174.745"/>
    <n v="174.745"/>
    <n v="7"/>
    <n v="0.4375"/>
    <n v="17.474499999999999"/>
    <n v="1.428571"/>
    <m/>
    <n v="17"/>
    <n v="11"/>
    <n v="6"/>
    <n v="0"/>
    <n v="0"/>
    <n v="0"/>
    <n v="2"/>
    <n v="2"/>
    <n v="0.33333333333333331"/>
  </r>
  <r>
    <x v="37"/>
    <s v="HN"/>
    <s v="THE POWER"/>
    <x v="57"/>
    <n v="332.73400000000004"/>
    <n v="156.49700000000001"/>
    <n v="146.708"/>
    <n v="10"/>
    <n v="0.32786900000000002"/>
    <n v="11.178357142857001"/>
    <n v="1.4"/>
    <m/>
    <n v="36"/>
    <n v="24"/>
    <n v="12"/>
    <n v="0"/>
    <n v="0"/>
    <n v="3"/>
    <n v="8"/>
    <n v="6"/>
    <n v="0.5"/>
  </r>
  <r>
    <x v="37"/>
    <s v="HN"/>
    <s v="THE STARS"/>
    <x v="66"/>
    <n v="416.92899999999997"/>
    <n v="123.01600000000001"/>
    <n v="105.124"/>
    <n v="12"/>
    <n v="0.4"/>
    <n v="11.183272727273"/>
    <n v="0.91666700000000001"/>
    <m/>
    <n v="37"/>
    <n v="21"/>
    <n v="16"/>
    <n v="0"/>
    <n v="0"/>
    <n v="5"/>
    <n v="9"/>
    <n v="6"/>
    <n v="0.375"/>
  </r>
  <r>
    <x v="37"/>
    <s v="HN"/>
    <s v="TRƯỜNG GIANG"/>
    <x v="72"/>
    <n v="271.69399999999996"/>
    <n v="230.75700000000001"/>
    <n v="208.15899999999999"/>
    <n v="10"/>
    <n v="0.43478299999999998"/>
    <n v="14.4223125"/>
    <n v="1.6"/>
    <m/>
    <n v="33"/>
    <n v="22"/>
    <n v="11"/>
    <n v="0"/>
    <n v="0"/>
    <n v="7"/>
    <n v="13"/>
    <n v="6"/>
    <n v="0.54545454545454541"/>
  </r>
  <r>
    <x v="38"/>
    <s v="HCM"/>
    <s v="LUCKY STAR"/>
    <x v="50"/>
    <n v="387.58"/>
    <n v="27.625"/>
    <n v="29.414999999999999"/>
    <n v="3"/>
    <n v="0.113207547169811"/>
    <n v="13.8125"/>
    <n v="0.66666666666666696"/>
    <m/>
    <n v="27"/>
    <n v="19"/>
    <n v="4"/>
    <n v="4"/>
    <n v="1"/>
    <n v="0"/>
    <n v="2"/>
    <n v="2"/>
    <n v="0.25"/>
  </r>
  <r>
    <x v="38"/>
    <s v="HCM"/>
    <s v="MARS"/>
    <x v="10"/>
    <n v="79.802000000000007"/>
    <n v="92.759"/>
    <n v="79.802000000000007"/>
    <n v="6"/>
    <n v="0.8"/>
    <n v="15.4598333333333"/>
    <n v="1"/>
    <m/>
    <n v="15"/>
    <n v="9"/>
    <n v="6"/>
    <n v="0"/>
    <n v="0"/>
    <n v="6"/>
    <n v="9"/>
    <n v="4"/>
    <n v="0.66666666666666663"/>
  </r>
  <r>
    <x v="38"/>
    <s v="HCM"/>
    <s v="PHOENIX"/>
    <x v="19"/>
    <n v="482.87700000000001"/>
    <n v="164.89500000000001"/>
    <n v="197.31899999999999"/>
    <n v="7"/>
    <n v="0.21212121212121199"/>
    <n v="13.741250000000001"/>
    <n v="1.71428571428571"/>
    <m/>
    <n v="34"/>
    <n v="24"/>
    <n v="7"/>
    <n v="3"/>
    <n v="3"/>
    <n v="0"/>
    <n v="4"/>
    <n v="4"/>
    <n v="0.4"/>
  </r>
  <r>
    <x v="38"/>
    <s v="HN"/>
    <s v="DIAMOND"/>
    <x v="28"/>
    <n v="195.40899999999999"/>
    <n v="198.81100000000001"/>
    <n v="174.75899999999999"/>
    <n v="9"/>
    <n v="0.9"/>
    <n v="14.200785714285701"/>
    <n v="1.55555555555556"/>
    <m/>
    <n v="17"/>
    <n v="8"/>
    <n v="9"/>
    <n v="0"/>
    <n v="0"/>
    <n v="8"/>
    <n v="6"/>
    <n v="5"/>
    <n v="0.55555555555555558"/>
  </r>
  <r>
    <x v="38"/>
    <s v="HN"/>
    <s v="LION"/>
    <x v="63"/>
    <n v="107.979"/>
    <n v="79.853999999999999"/>
    <n v="79.853999999999999"/>
    <n v="7"/>
    <n v="0.82352941176470595"/>
    <n v="11.407714285714301"/>
    <n v="1"/>
    <m/>
    <n v="15"/>
    <n v="9"/>
    <n v="6"/>
    <n v="0"/>
    <n v="0"/>
    <n v="6"/>
    <n v="7"/>
    <n v="4"/>
    <n v="0.66666666666666663"/>
  </r>
  <r>
    <x v="38"/>
    <s v="HN"/>
    <s v="THE POWER"/>
    <x v="57"/>
    <n v="186.02600000000001"/>
    <n v="120.736"/>
    <n v="120.736"/>
    <n v="8"/>
    <n v="0.47058823529411797"/>
    <n v="13.4151111111111"/>
    <n v="1.125"/>
    <m/>
    <n v="25"/>
    <n v="16"/>
    <n v="9"/>
    <n v="0"/>
    <n v="0"/>
    <n v="5"/>
    <n v="11"/>
    <n v="5"/>
    <n v="0.55555555555555558"/>
  </r>
  <r>
    <x v="38"/>
    <s v="HN"/>
    <s v="THE STARS"/>
    <x v="66"/>
    <n v="311.80500000000001"/>
    <n v="167.34100000000001"/>
    <n v="167.34100000000001"/>
    <n v="5"/>
    <n v="0.30303030303030298"/>
    <n v="13.945083333333301"/>
    <n v="2.4"/>
    <m/>
    <n v="23"/>
    <n v="12"/>
    <n v="11"/>
    <n v="0"/>
    <n v="0"/>
    <n v="7"/>
    <n v="6"/>
    <n v="4"/>
    <n v="0.36363636363636365"/>
  </r>
  <r>
    <x v="38"/>
    <s v="HN"/>
    <s v="TRƯỜNG GIANG"/>
    <x v="72"/>
    <n v="63.534999999999997"/>
    <n v="63.347000000000001"/>
    <n v="43.149000000000001"/>
    <n v="3"/>
    <n v="0.4"/>
    <n v="21.115666666666701"/>
    <n v="1"/>
    <m/>
    <n v="13"/>
    <n v="9"/>
    <n v="4"/>
    <n v="0"/>
    <n v="0"/>
    <n v="2"/>
    <n v="9"/>
    <n v="3"/>
    <n v="0.75"/>
  </r>
  <r>
    <x v="39"/>
    <s v="HN"/>
    <s v="DIAMOND"/>
    <x v="28"/>
    <m/>
    <n v="20.65"/>
    <n v="20.65"/>
    <n v="2"/>
    <n v="1.3333333333333299"/>
    <n v="10.324999999999999"/>
    <n v="1"/>
    <m/>
    <n v="3"/>
    <n v="2"/>
    <n v="1"/>
    <n v="0"/>
    <n v="0"/>
    <n v="1"/>
    <n v="2"/>
    <n v="1"/>
    <n v="1"/>
  </r>
  <r>
    <x v="39"/>
    <s v="HN"/>
    <s v="LION"/>
    <x v="63"/>
    <m/>
    <n v="28.125"/>
    <n v="28.125"/>
    <n v="1"/>
    <n v="1"/>
    <n v="14.0625"/>
    <n v="2"/>
    <m/>
    <n v="2"/>
    <n v="2"/>
    <n v="0"/>
    <n v="0"/>
    <n v="0"/>
    <m/>
    <n v="2"/>
    <m/>
    <n v="0"/>
  </r>
  <r>
    <x v="39"/>
    <s v="HCM"/>
    <s v="LUCKY STAR"/>
    <x v="50"/>
    <m/>
    <n v="107.093"/>
    <n v="102.64400000000001"/>
    <n v="8"/>
    <n v="0.38095238095238099"/>
    <n v="11.8992222222222"/>
    <n v="1.125"/>
    <m/>
    <n v="26"/>
    <n v="22"/>
    <n v="4"/>
    <n v="0"/>
    <n v="1"/>
    <n v="0"/>
    <n v="11"/>
    <n v="4"/>
    <n v="1"/>
  </r>
  <r>
    <x v="39"/>
    <s v="HCM"/>
    <s v="MARS"/>
    <x v="10"/>
    <m/>
    <n v="0"/>
    <n v="0"/>
    <m/>
    <m/>
    <n v="0"/>
    <n v="0"/>
    <m/>
    <m/>
    <m/>
    <m/>
    <m/>
    <n v="0"/>
    <m/>
    <m/>
    <m/>
    <n v="0"/>
  </r>
  <r>
    <x v="39"/>
    <s v="HCM"/>
    <s v="PHOENIX"/>
    <x v="19"/>
    <m/>
    <n v="178.23699999999999"/>
    <n v="138.113"/>
    <n v="6"/>
    <n v="0.19354838709677399"/>
    <n v="16.203363636363601"/>
    <n v="1.8333333333333299"/>
    <m/>
    <n v="33"/>
    <n v="25"/>
    <n v="7"/>
    <n v="1"/>
    <n v="0"/>
    <n v="0"/>
    <n v="4"/>
    <n v="3"/>
    <n v="0.375"/>
  </r>
  <r>
    <x v="39"/>
    <s v="HN"/>
    <s v="THE POWER"/>
    <x v="57"/>
    <m/>
    <n v="65.290000000000006"/>
    <n v="65.290000000000006"/>
    <n v="5"/>
    <n v="1.1111111111111101"/>
    <n v="10.8816666666667"/>
    <n v="1.2"/>
    <m/>
    <n v="9"/>
    <n v="5"/>
    <n v="4"/>
    <n v="0"/>
    <n v="0"/>
    <n v="4"/>
    <n v="5"/>
    <n v="3"/>
    <n v="0.75"/>
  </r>
  <r>
    <x v="39"/>
    <s v="HN"/>
    <s v="THE STARS"/>
    <x v="66"/>
    <m/>
    <n v="144.464"/>
    <n v="144.464"/>
    <n v="6"/>
    <n v="1.2"/>
    <n v="20.637714285714299"/>
    <n v="1.1666666666666701"/>
    <m/>
    <n v="10"/>
    <n v="6"/>
    <n v="4"/>
    <n v="0"/>
    <n v="0"/>
    <n v="4"/>
    <n v="6"/>
    <n v="3"/>
    <n v="0.75"/>
  </r>
  <r>
    <x v="39"/>
    <s v="HN"/>
    <s v="TRƯỜNG GIANG"/>
    <x v="72"/>
    <m/>
    <n v="20.385999999999999"/>
    <n v="20.385999999999999"/>
    <n v="2"/>
    <n v="2"/>
    <n v="10.193"/>
    <n v="1"/>
    <m/>
    <n v="2"/>
    <n v="0"/>
    <n v="2"/>
    <n v="0"/>
    <n v="0"/>
    <n v="2"/>
    <m/>
    <m/>
    <n v="0"/>
  </r>
  <r>
    <x v="40"/>
    <s v="HCM"/>
    <s v="LUCKY STAR"/>
    <x v="50"/>
    <m/>
    <n v="88.28"/>
    <n v="72.257000000000005"/>
    <n v="5"/>
    <n v="0.32258064516128998"/>
    <n v="12.611428571428601"/>
    <n v="1.4"/>
    <m/>
    <n v="16"/>
    <n v="12"/>
    <n v="4"/>
    <n v="0"/>
    <n v="0"/>
    <n v="0"/>
    <n v="1"/>
    <n v="1"/>
    <n v="0.25"/>
  </r>
  <r>
    <x v="40"/>
    <s v="HCM"/>
    <s v="PHOENIX"/>
    <x v="19"/>
    <m/>
    <n v="22.359000000000002"/>
    <n v="36.244999999999997"/>
    <n v="2"/>
    <n v="6.8965517241379296E-2"/>
    <n v="11.179500000000001"/>
    <n v="1"/>
    <m/>
    <n v="29"/>
    <n v="21"/>
    <n v="7"/>
    <n v="1"/>
    <n v="0"/>
    <n v="0"/>
    <n v="0"/>
    <m/>
    <n v="0"/>
  </r>
  <r>
    <x v="41"/>
    <s v="HCM"/>
    <s v="LUCKY STAR"/>
    <x v="50"/>
    <m/>
    <n v="183.26400000000001"/>
    <n v="183.26400000000001"/>
    <n v="10"/>
    <n v="0.76923076923076905"/>
    <n v="12.217599999999999"/>
    <n v="1.5"/>
    <m/>
    <n v="15"/>
    <n v="11"/>
    <n v="4"/>
    <n v="0"/>
    <n v="0"/>
    <n v="2"/>
    <n v="2"/>
    <n v="1"/>
    <n v="0.25"/>
  </r>
  <r>
    <x v="41"/>
    <s v="HCM"/>
    <s v="PHOENIX"/>
    <x v="19"/>
    <m/>
    <n v="99.763000000000005"/>
    <n v="111.2"/>
    <n v="7"/>
    <n v="0.25"/>
    <n v="9.9763000000000002"/>
    <n v="1.4285714285714299"/>
    <m/>
    <n v="29"/>
    <n v="21"/>
    <n v="7"/>
    <n v="1"/>
    <n v="3"/>
    <n v="1"/>
    <n v="4"/>
    <n v="2"/>
    <n v="0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9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881:AS958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ew AL" fld="17" baseField="0" baseItem="0" numFmtId="219"/>
  </dataFields>
  <formats count="2">
    <format dxfId="52">
      <pivotArea type="origin" dataOnly="0" labelOnly="1" outline="0" fieldPosition="0"/>
    </format>
    <format dxfId="51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2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053:AS113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x="74"/>
        <item m="1" x="88"/>
        <item x="28"/>
        <item x="57"/>
        <item x="72"/>
        <item m="1" x="92"/>
        <item m="1" x="84"/>
        <item x="10"/>
        <item x="63"/>
        <item x="73"/>
        <item x="50"/>
        <item x="19"/>
        <item x="66"/>
        <item x="61"/>
        <item m="1" x="78"/>
        <item m="1" x="80"/>
        <item m="1" x="95"/>
        <item m="1" x="75"/>
        <item x="69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m="1" x="82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dataField="1"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3"/>
    </i>
    <i>
      <x v="18"/>
    </i>
    <i>
      <x v="20"/>
    </i>
    <i>
      <x v="21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5"/>
    </i>
    <i>
      <x v="37"/>
    </i>
    <i>
      <x v="38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4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Actual FYP (in Mth)" fld="6" baseField="0" baseItem="0" numFmtId="219"/>
  </dataFields>
  <formats count="2">
    <format dxfId="54">
      <pivotArea type="origin" dataOnly="0" labelOnly="1" outline="0" fieldPosition="0"/>
    </format>
    <format dxfId="53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48:AS125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Average of Activity Ratio" fld="8" subtotal="average" baseField="0" baseItem="0" numFmtId="219"/>
  </dataFields>
  <formats count="7">
    <format dxfId="61">
      <pivotArea collapsedLevelsAreSubtotals="1" fieldPosition="0">
        <references count="1">
          <reference field="3" count="0"/>
        </references>
      </pivotArea>
    </format>
    <format dxfId="60">
      <pivotArea grandRow="1" outline="0" collapsedLevelsAreSubtotals="1" fieldPosition="0"/>
    </format>
    <format dxfId="59">
      <pivotArea type="origin" dataOnly="0" labelOnly="1" outline="0" fieldPosition="0"/>
    </format>
    <format dxfId="58">
      <pivotArea field="0" type="button" dataOnly="0" labelOnly="1" outline="0" axis="axisCol" fieldPosition="0"/>
    </format>
    <format dxfId="57">
      <pivotArea type="topRight" dataOnly="0" labelOnly="1" outline="0" fieldPosition="0"/>
    </format>
    <format dxfId="56">
      <pivotArea dataOnly="0" labelOnly="1" fieldPosition="0">
        <references count="1">
          <reference field="0" count="0"/>
        </references>
      </pivotArea>
    </format>
    <format dxfId="55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0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698:AS775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Ls (US)" fld="15" baseField="0" baseItem="0" numFmtId="219"/>
  </dataFields>
  <formats count="2">
    <format dxfId="63">
      <pivotArea type="origin" dataOnly="0" labelOnly="1" outline="0" fieldPosition="0"/>
    </format>
    <format dxfId="62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1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966:AS1043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x="74"/>
        <item m="1" x="88"/>
        <item x="28"/>
        <item x="57"/>
        <item x="72"/>
        <item m="1" x="92"/>
        <item m="1" x="84"/>
        <item x="10"/>
        <item x="63"/>
        <item x="73"/>
        <item x="50"/>
        <item x="19"/>
        <item x="66"/>
        <item m="1" x="78"/>
        <item m="1" x="80"/>
        <item m="1" x="95"/>
        <item m="1" x="75"/>
        <item x="69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m="1" x="82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7"/>
    </i>
    <i>
      <x v="18"/>
    </i>
    <i>
      <x v="20"/>
    </i>
    <i>
      <x v="21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5"/>
    </i>
    <i>
      <x v="37"/>
    </i>
    <i>
      <x v="38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4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ctive agents" fld="7" baseField="0" baseItem="0" numFmtId="219"/>
  </dataFields>
  <formats count="4">
    <format dxfId="67">
      <pivotArea type="origin" dataOnly="0" labelOnly="1" outline="0" fieldPosition="0"/>
    </format>
    <format dxfId="66">
      <pivotArea type="origin" dataOnly="0" labelOnly="1" outline="0" fieldPosition="0"/>
    </format>
    <format dxfId="65">
      <pivotArea type="origin" dataOnly="0" labelOnly="1" outline="0" fieldPosition="0"/>
    </format>
    <format dxfId="64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323:AS40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Cases per active" fld="10" baseField="0" baseItem="0" numFmtId="219"/>
  </dataFields>
  <formats count="10">
    <format dxfId="77">
      <pivotArea type="origin" dataOnly="0" labelOnly="1" outline="0" fieldPosition="0"/>
    </format>
    <format dxfId="76">
      <pivotArea collapsedLevelsAreSubtotals="1" fieldPosition="0">
        <references count="1">
          <reference field="3" count="0"/>
        </references>
      </pivotArea>
    </format>
    <format dxfId="75">
      <pivotArea type="origin" dataOnly="0" labelOnly="1" outline="0" fieldPosition="0"/>
    </format>
    <format dxfId="74">
      <pivotArea field="3" type="button" dataOnly="0" labelOnly="1" outline="0" axis="axisRow" fieldPosition="0"/>
    </format>
    <format dxfId="73">
      <pivotArea field="0" type="button" dataOnly="0" labelOnly="1" outline="0" axis="axisCol" fieldPosition="0"/>
    </format>
    <format dxfId="72">
      <pivotArea type="topRight" dataOnly="0" labelOnly="1" outline="0" fieldPosition="0"/>
    </format>
    <format dxfId="71">
      <pivotArea dataOnly="0" labelOnly="1" fieldPosition="0">
        <references count="1">
          <reference field="0" count="0"/>
        </references>
      </pivotArea>
    </format>
    <format dxfId="70">
      <pivotArea dataOnly="0" labelOnly="1" grandCol="1" outline="0" fieldPosition="0"/>
    </format>
    <format dxfId="69">
      <pivotArea grandRow="1" outline="0" collapsedLevelsAreSubtotals="1" fieldPosition="0"/>
    </format>
    <format dxfId="68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7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605:AS682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Ls (exl US)" fld="14" baseField="0" baseItem="0" numFmtId="219"/>
  </dataFields>
  <formats count="2">
    <format dxfId="79">
      <pivotArea type="origin" dataOnly="0" labelOnly="1" outline="0" fieldPosition="0"/>
    </format>
    <format dxfId="78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791:AS868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ew AG" fld="18" baseField="0" baseItem="0" numFmtId="219"/>
  </dataFields>
  <formats count="2">
    <format dxfId="81">
      <pivotArea type="origin" dataOnly="0" labelOnly="1" outline="0" fieldPosition="0"/>
    </format>
    <format dxfId="8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419:AS496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Total MP" fld="12" baseField="0" baseItem="0"/>
  </dataFields>
  <formats count="10">
    <format dxfId="91">
      <pivotArea type="origin" dataOnly="0" labelOnly="1" outline="0" fieldPosition="0"/>
    </format>
    <format dxfId="90">
      <pivotArea type="origin" dataOnly="0" labelOnly="1" outline="0" fieldPosition="0"/>
    </format>
    <format dxfId="89">
      <pivotArea field="3" type="button" dataOnly="0" labelOnly="1" outline="0" axis="axisRow" fieldPosition="0"/>
    </format>
    <format dxfId="88">
      <pivotArea field="0" type="button" dataOnly="0" labelOnly="1" outline="0" axis="axisCol" fieldPosition="0"/>
    </format>
    <format dxfId="87">
      <pivotArea type="topRight" dataOnly="0" labelOnly="1" outline="0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Col="1" outline="0" fieldPosition="0"/>
    </format>
    <format dxfId="84">
      <pivotArea outline="0" collapsedLevelsAreSubtotals="1" fieldPosition="0"/>
    </format>
    <format dxfId="83">
      <pivotArea dataOnly="0" labelOnly="1" fieldPosition="0">
        <references count="1">
          <reference field="3" count="0"/>
        </references>
      </pivotArea>
    </format>
    <format dxfId="82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233:AS31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Case size" fld="9" baseField="0" baseItem="0" numFmtId="219"/>
  </dataFields>
  <formats count="10">
    <format dxfId="101">
      <pivotArea type="origin" dataOnly="0" labelOnly="1" outline="0" fieldPosition="0"/>
    </format>
    <format dxfId="100">
      <pivotArea collapsedLevelsAreSubtotals="1" fieldPosition="0">
        <references count="1">
          <reference field="3" count="0"/>
        </references>
      </pivotArea>
    </format>
    <format dxfId="99">
      <pivotArea type="origin" dataOnly="0" labelOnly="1" outline="0" fieldPosition="0"/>
    </format>
    <format dxfId="98">
      <pivotArea field="3" type="button" dataOnly="0" labelOnly="1" outline="0" axis="axisRow" fieldPosition="0"/>
    </format>
    <format dxfId="97">
      <pivotArea field="0" type="button" dataOnly="0" labelOnly="1" outline="0" axis="axisCol" fieldPosition="0"/>
    </format>
    <format dxfId="96">
      <pivotArea type="topRight" dataOnly="0" labelOnly="1" outline="0" fieldPosition="0"/>
    </format>
    <format dxfId="95">
      <pivotArea dataOnly="0" labelOnly="1" fieldPosition="0">
        <references count="1">
          <reference field="0" count="0"/>
        </references>
      </pivotArea>
    </format>
    <format dxfId="94">
      <pivotArea dataOnly="0" labelOnly="1" grandCol="1" outline="0" fieldPosition="0"/>
    </format>
    <format dxfId="93">
      <pivotArea grandRow="1" outline="0" collapsedLevelsAreSubtotals="1" fieldPosition="0"/>
    </format>
    <format dxfId="92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516:AS593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%active in recruitment" fld="20" baseField="0" baseItem="0" numFmtId="219"/>
  </dataFields>
  <formats count="8">
    <format dxfId="109">
      <pivotArea type="origin" dataOnly="0" labelOnly="1" outline="0" fieldPosition="0"/>
    </format>
    <format dxfId="108">
      <pivotArea collapsedLevelsAreSubtotals="1" fieldPosition="0">
        <references count="1">
          <reference field="3" count="0"/>
        </references>
      </pivotArea>
    </format>
    <format dxfId="107">
      <pivotArea field="0" type="button" dataOnly="0" labelOnly="1" outline="0" axis="axisCol" fieldPosition="0"/>
    </format>
    <format dxfId="106">
      <pivotArea type="topRight" dataOnly="0" labelOnly="1" outline="0" fieldPosition="0"/>
    </format>
    <format dxfId="105">
      <pivotArea dataOnly="0" labelOnly="1" fieldPosition="0">
        <references count="1">
          <reference field="0" count="0"/>
        </references>
      </pivotArea>
    </format>
    <format dxfId="104">
      <pivotArea dataOnly="0" labelOnly="1" grandCol="1" outline="0" fieldPosition="0"/>
    </format>
    <format dxfId="103">
      <pivotArea grandRow="1" outline="0" collapsedLevelsAreSubtotals="1" fieldPosition="0"/>
    </format>
    <format dxfId="102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PivotTable13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142:AS1219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x="74"/>
        <item m="1" x="88"/>
        <item x="28"/>
        <item x="57"/>
        <item x="72"/>
        <item m="1" x="92"/>
        <item m="1" x="84"/>
        <item x="10"/>
        <item x="63"/>
        <item x="73"/>
        <item x="50"/>
        <item x="19"/>
        <item x="66"/>
        <item x="61"/>
        <item m="1" x="78"/>
        <item m="1" x="80"/>
        <item m="1" x="95"/>
        <item m="1" x="75"/>
        <item x="69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1"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Ter AG" fld="16" baseField="0" baseItem="0" numFmtId="219"/>
  </dataFields>
  <formats count="2">
    <format dxfId="111">
      <pivotArea type="origin" dataOnly="0" labelOnly="1" outline="0" fieldPosition="0"/>
    </format>
    <format dxfId="11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42:AS219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2"/>
        <item m="1" x="88"/>
        <item x="28"/>
        <item x="57"/>
        <item x="72"/>
        <item m="1" x="92"/>
        <item m="1" x="84"/>
        <item x="10"/>
        <item x="63"/>
        <item x="50"/>
        <item x="19"/>
        <item x="66"/>
        <item m="1" x="78"/>
        <item m="1" x="80"/>
        <item m="1" x="95"/>
        <item m="1" x="75"/>
        <item x="69"/>
        <item x="74"/>
        <item x="73"/>
        <item x="61"/>
        <item m="1" x="90"/>
        <item x="60"/>
        <item x="3"/>
        <item m="1" x="87"/>
        <item x="8"/>
        <item x="71"/>
        <item x="24"/>
        <item m="1" x="94"/>
        <item x="55"/>
        <item x="64"/>
        <item x="20"/>
        <item x="65"/>
        <item x="56"/>
        <item m="1" x="89"/>
        <item m="1" x="81"/>
        <item m="1" x="76"/>
        <item x="12"/>
        <item m="1" x="79"/>
        <item x="21"/>
        <item x="38"/>
        <item m="1" x="97"/>
        <item m="1" x="83"/>
        <item x="15"/>
        <item x="54"/>
        <item x="2"/>
        <item x="14"/>
        <item x="7"/>
        <item x="59"/>
        <item x="17"/>
        <item m="1" x="77"/>
        <item x="1"/>
        <item x="27"/>
        <item x="48"/>
        <item x="32"/>
        <item m="1" x="96"/>
        <item x="26"/>
        <item m="1" x="85"/>
        <item m="1" x="86"/>
        <item m="1" x="93"/>
        <item m="1" x="91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dataField="1"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Actual APE (in Mth)" fld="5" baseField="0" baseItem="0" numFmtId="219"/>
  </dataFields>
  <formats count="10">
    <format dxfId="121">
      <pivotArea type="origin" dataOnly="0" labelOnly="1" outline="0" fieldPosition="0"/>
    </format>
    <format dxfId="120">
      <pivotArea collapsedLevelsAreSubtotals="1" fieldPosition="0">
        <references count="1">
          <reference field="3" count="0"/>
        </references>
      </pivotArea>
    </format>
    <format dxfId="119">
      <pivotArea grandRow="1" outline="0" collapsedLevelsAreSubtotals="1" fieldPosition="0"/>
    </format>
    <format dxfId="118">
      <pivotArea dataOnly="0" labelOnly="1" grandRow="1" outline="0" fieldPosition="0"/>
    </format>
    <format dxfId="117">
      <pivotArea type="origin" dataOnly="0" labelOnly="1" outline="0" fieldPosition="0"/>
    </format>
    <format dxfId="116">
      <pivotArea field="3" type="button" dataOnly="0" labelOnly="1" outline="0" axis="axisRow" fieldPosition="0"/>
    </format>
    <format dxfId="115">
      <pivotArea field="0" type="button" dataOnly="0" labelOnly="1" outline="0" axis="axisCol" fieldPosition="0"/>
    </format>
    <format dxfId="114">
      <pivotArea type="topRight" dataOnly="0" labelOnly="1" outline="0" fieldPosition="0"/>
    </format>
    <format dxfId="113">
      <pivotArea dataOnly="0" labelOnly="1" fieldPosition="0">
        <references count="1">
          <reference field="0" count="0"/>
        </references>
      </pivotArea>
    </format>
    <format dxfId="112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2" displayName="Table2" ref="A6:Y83" totalsRowCount="1" headerRowDxfId="46">
  <autoFilter ref="A6:Y8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sortState ref="A7:Y82">
    <sortCondition ref="A7:A82"/>
    <sortCondition ref="B7:B82"/>
    <sortCondition ref="C7:C82"/>
  </sortState>
  <tableColumns count="25">
    <tableColumn id="1" name="Region" totalsRowDxfId="45"/>
    <tableColumn id="2" name="Zone" totalsRowDxfId="44"/>
    <tableColumn id="3" name="Team" totalsRowDxfId="43"/>
    <tableColumn id="4" name="Team Head " totalsRowDxfId="42"/>
    <tableColumn id="5" name="Start" totalsRowFunction="sum" dataDxfId="41" totalsRowDxfId="40"/>
    <tableColumn id="6" name="End" totalsRowFunction="sum" dataDxfId="39" totalsRowDxfId="38"/>
    <tableColumn id="7" name="SA" totalsRowFunction="sum" dataDxfId="37" totalsRowDxfId="36"/>
    <tableColumn id="8" name="AG" totalsRowFunction="sum" dataDxfId="35" totalsRowDxfId="34"/>
    <tableColumn id="9" name="US" totalsRowFunction="sum" dataDxfId="33" totalsRowDxfId="32"/>
    <tableColumn id="10" name="AL" totalsRowFunction="sum" dataDxfId="31" totalsRowDxfId="30"/>
    <tableColumn id="11" name="Ter" totalsRowFunction="sum" dataDxfId="29" totalsRowDxfId="28"/>
    <tableColumn id="12" name="Recruit" totalsRowFunction="sum" dataDxfId="27" totalsRowDxfId="26"/>
    <tableColumn id="13" name="New AG,US" totalsRowFunction="sum" dataDxfId="25" totalsRowDxfId="24"/>
    <tableColumn id="14" name="New AL" totalsRowFunction="sum" dataDxfId="23" totalsRowDxfId="22"/>
    <tableColumn id="15" name="Actv AL" totalsRowFunction="sum" dataDxfId="21" totalsRowDxfId="20"/>
    <tableColumn id="16" name="% Actv AL" dataDxfId="19" totalsRowDxfId="18"/>
    <tableColumn id="17" name="Actv US" totalsRowFunction="sum" dataDxfId="17" totalsRowDxfId="16"/>
    <tableColumn id="18" name="%Actv US" dataDxfId="15" totalsRowDxfId="14"/>
    <tableColumn id="19" name="Actv AG" totalsRowFunction="sum" dataDxfId="13" totalsRowDxfId="12"/>
    <tableColumn id="20" name="Actv Ratio" dataDxfId="11" totalsRowDxfId="10"/>
    <tableColumn id="21" name="Jan APE" totalsRowFunction="sum" dataDxfId="9" totalsRowDxfId="8"/>
    <tableColumn id="22" name="Feb APE" totalsRowFunction="sum" dataDxfId="7" totalsRowDxfId="6"/>
    <tableColumn id="23" name="Feb Case" totalsRowFunction="sum" dataDxfId="5" totalsRowDxfId="4"/>
    <tableColumn id="24" name="CSize" totalsRowFunction="custom" dataDxfId="3" totalsRowDxfId="2">
      <totalsRowFormula>Table2[[#Totals],[Feb APE]]/Table2[[#Totals],[Feb Case]]</totalsRowFormula>
    </tableColumn>
    <tableColumn id="25" name="YTD APE" totalsRowFunction="sum" dataDxfId="1" totalsRow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2700"/>
      </a:spPr>
      <a:bodyPr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E9"/>
  <sheetViews>
    <sheetView workbookViewId="0">
      <selection activeCell="E15" sqref="E15"/>
    </sheetView>
  </sheetViews>
  <sheetFormatPr defaultRowHeight="12.75"/>
  <cols>
    <col min="2" max="2" width="27.7109375" bestFit="1" customWidth="1"/>
  </cols>
  <sheetData>
    <row r="3" spans="2:5">
      <c r="B3" t="s">
        <v>4311</v>
      </c>
      <c r="D3" t="s">
        <v>4236</v>
      </c>
      <c r="E3" t="s">
        <v>128</v>
      </c>
    </row>
    <row r="4" spans="2:5">
      <c r="B4" t="s">
        <v>63</v>
      </c>
      <c r="E4" t="s">
        <v>4238</v>
      </c>
    </row>
    <row r="5" spans="2:5">
      <c r="B5" t="s">
        <v>4312</v>
      </c>
      <c r="E5" t="s">
        <v>7</v>
      </c>
    </row>
    <row r="6" spans="2:5">
      <c r="B6" t="s">
        <v>4313</v>
      </c>
      <c r="E6" t="s">
        <v>4224</v>
      </c>
    </row>
    <row r="7" spans="2:5">
      <c r="B7" t="s">
        <v>4314</v>
      </c>
      <c r="E7" t="s">
        <v>8</v>
      </c>
    </row>
    <row r="8" spans="2:5">
      <c r="B8" t="s">
        <v>4315</v>
      </c>
    </row>
    <row r="9" spans="2:5">
      <c r="B9" t="s">
        <v>4316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B3:C3"/>
  <sheetViews>
    <sheetView workbookViewId="0">
      <selection activeCell="C4" sqref="C4"/>
    </sheetView>
  </sheetViews>
  <sheetFormatPr defaultRowHeight="12.75"/>
  <cols>
    <col min="3" max="3" width="18.28515625" bestFit="1" customWidth="1"/>
  </cols>
  <sheetData>
    <row r="3" spans="2:3">
      <c r="B3" t="s">
        <v>40</v>
      </c>
      <c r="C3" t="s">
        <v>4251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2:J19"/>
  <sheetViews>
    <sheetView showGridLines="0" zoomScale="85" zoomScaleNormal="85" workbookViewId="0">
      <selection activeCell="E18" sqref="E18:I18"/>
    </sheetView>
  </sheetViews>
  <sheetFormatPr defaultRowHeight="12.75"/>
  <cols>
    <col min="1" max="1" width="1.85546875" customWidth="1"/>
    <col min="2" max="2" width="4" customWidth="1"/>
    <col min="3" max="3" width="3" customWidth="1"/>
    <col min="4" max="4" width="5" customWidth="1"/>
    <col min="6" max="6" width="10.85546875" customWidth="1"/>
    <col min="7" max="7" width="17.42578125" customWidth="1"/>
    <col min="8" max="8" width="14.140625" customWidth="1"/>
    <col min="9" max="9" width="8.5703125" customWidth="1"/>
    <col min="10" max="10" width="9.42578125" bestFit="1" customWidth="1"/>
    <col min="11" max="11" width="13.28515625" bestFit="1" customWidth="1"/>
  </cols>
  <sheetData>
    <row r="2" spans="2:10" s="34" customFormat="1" ht="6" customHeight="1">
      <c r="B2" s="35"/>
      <c r="C2" s="35"/>
      <c r="D2" s="35"/>
      <c r="E2" s="35"/>
      <c r="F2" s="35"/>
      <c r="G2" s="35"/>
      <c r="H2" s="35"/>
      <c r="I2" s="35"/>
    </row>
    <row r="3" spans="2:10" s="34" customFormat="1" ht="20.25">
      <c r="B3" s="1720" t="s">
        <v>18</v>
      </c>
      <c r="C3" s="1720"/>
      <c r="D3" s="1720"/>
      <c r="E3" s="1720"/>
      <c r="F3" s="1720"/>
      <c r="G3" s="1720"/>
      <c r="H3" s="1720"/>
      <c r="I3" s="1720"/>
    </row>
    <row r="4" spans="2:10" s="34" customFormat="1" ht="20.25">
      <c r="B4" s="1720" t="s">
        <v>20</v>
      </c>
      <c r="C4" s="1720"/>
      <c r="D4" s="1720"/>
      <c r="E4" s="1720"/>
      <c r="F4" s="1720"/>
      <c r="G4" s="1720"/>
      <c r="H4" s="1720"/>
      <c r="I4" s="1720"/>
    </row>
    <row r="5" spans="2:10" s="34" customFormat="1" ht="20.45" customHeight="1">
      <c r="B5" s="588" t="s">
        <v>21</v>
      </c>
      <c r="C5" s="39"/>
      <c r="D5" s="39"/>
      <c r="E5" s="39"/>
      <c r="F5" s="567"/>
      <c r="G5" s="1145">
        <v>42794</v>
      </c>
      <c r="H5" s="39"/>
      <c r="I5" s="39"/>
      <c r="J5" s="34" t="s">
        <v>1311</v>
      </c>
    </row>
    <row r="6" spans="2:10" s="34" customFormat="1" ht="20.25">
      <c r="B6" s="35"/>
      <c r="C6" s="35"/>
      <c r="D6" s="35"/>
      <c r="E6" s="35"/>
      <c r="F6" s="35"/>
      <c r="G6" s="35"/>
      <c r="H6" s="35"/>
      <c r="I6" s="35"/>
    </row>
    <row r="7" spans="2:10" s="34" customFormat="1" ht="20.25">
      <c r="B7" s="36"/>
      <c r="C7" s="37" t="s">
        <v>19</v>
      </c>
      <c r="D7" s="38"/>
      <c r="E7" s="36"/>
      <c r="F7" s="36"/>
      <c r="G7" s="36"/>
      <c r="H7" s="36"/>
      <c r="I7" s="36"/>
    </row>
    <row r="8" spans="2:10" s="34" customFormat="1" ht="33.6" customHeight="1">
      <c r="B8" s="36"/>
      <c r="C8" s="36"/>
      <c r="D8" s="300" t="s">
        <v>146</v>
      </c>
      <c r="E8" s="1721" t="s">
        <v>148</v>
      </c>
      <c r="F8" s="1721"/>
      <c r="G8" s="1721"/>
      <c r="H8" s="1721"/>
      <c r="I8" s="1721"/>
    </row>
    <row r="9" spans="2:10" s="34" customFormat="1" ht="33.6" customHeight="1">
      <c r="B9" s="36"/>
      <c r="C9" s="36"/>
      <c r="D9" s="300" t="s">
        <v>391</v>
      </c>
      <c r="E9" s="1721" t="s">
        <v>296</v>
      </c>
      <c r="F9" s="1721"/>
      <c r="G9" s="1721"/>
      <c r="H9" s="1721"/>
      <c r="I9" s="1721"/>
    </row>
    <row r="10" spans="2:10" s="34" customFormat="1" ht="33.6" customHeight="1">
      <c r="B10" s="36"/>
      <c r="C10" s="36"/>
      <c r="D10" s="300" t="s">
        <v>147</v>
      </c>
      <c r="E10" s="1721" t="s">
        <v>295</v>
      </c>
      <c r="F10" s="1721"/>
      <c r="G10" s="1721"/>
      <c r="H10" s="1721"/>
      <c r="I10" s="1721"/>
    </row>
    <row r="11" spans="2:10" s="34" customFormat="1" ht="33.6" customHeight="1">
      <c r="B11" s="36"/>
      <c r="C11" s="36"/>
      <c r="D11" s="300" t="s">
        <v>392</v>
      </c>
      <c r="E11" s="1721" t="s">
        <v>297</v>
      </c>
      <c r="F11" s="1721"/>
      <c r="G11" s="1721"/>
      <c r="H11" s="1721"/>
      <c r="I11" s="1721"/>
    </row>
    <row r="12" spans="2:10" s="34" customFormat="1" ht="33.6" customHeight="1">
      <c r="B12" s="36"/>
      <c r="C12" s="36"/>
      <c r="D12" s="300" t="s">
        <v>291</v>
      </c>
      <c r="E12" s="1721" t="s">
        <v>294</v>
      </c>
      <c r="F12" s="1721"/>
      <c r="G12" s="1721"/>
      <c r="H12" s="1721"/>
      <c r="I12" s="1721"/>
    </row>
    <row r="13" spans="2:10" s="34" customFormat="1" ht="33.6" customHeight="1">
      <c r="B13" s="36"/>
      <c r="C13" s="36"/>
      <c r="D13" s="300" t="s">
        <v>298</v>
      </c>
      <c r="E13" s="1721" t="s">
        <v>532</v>
      </c>
      <c r="F13" s="1721"/>
      <c r="G13" s="1721"/>
      <c r="H13" s="1721"/>
      <c r="I13" s="1721"/>
    </row>
    <row r="14" spans="2:10" s="34" customFormat="1" ht="33.6" hidden="1" customHeight="1">
      <c r="B14" s="36"/>
      <c r="C14" s="36"/>
      <c r="D14" s="300" t="s">
        <v>369</v>
      </c>
      <c r="E14" s="1721" t="s">
        <v>533</v>
      </c>
      <c r="F14" s="1721"/>
      <c r="G14" s="1721"/>
      <c r="H14" s="1721"/>
      <c r="I14" s="1721"/>
    </row>
    <row r="15" spans="2:10" s="34" customFormat="1" ht="31.5" customHeight="1">
      <c r="B15" s="36"/>
      <c r="C15" s="36"/>
      <c r="D15" s="300" t="s">
        <v>847</v>
      </c>
      <c r="E15" s="1721" t="s">
        <v>848</v>
      </c>
      <c r="F15" s="1721"/>
      <c r="G15" s="1721"/>
      <c r="H15" s="1721"/>
      <c r="I15" s="1721"/>
    </row>
    <row r="16" spans="2:10" s="34" customFormat="1" ht="30" customHeight="1">
      <c r="B16" s="36"/>
      <c r="C16" s="36"/>
      <c r="D16" s="1492" t="s">
        <v>4012</v>
      </c>
      <c r="E16" s="1719" t="s">
        <v>4013</v>
      </c>
      <c r="F16" s="1719"/>
      <c r="G16" s="1719"/>
      <c r="H16" s="1719"/>
      <c r="I16" s="1719"/>
    </row>
    <row r="17" spans="1:9" ht="8.25" customHeight="1">
      <c r="A17" s="34"/>
      <c r="B17" s="36"/>
      <c r="C17" s="36"/>
      <c r="D17" s="36"/>
      <c r="E17" s="36"/>
      <c r="F17" s="36"/>
      <c r="G17" s="36"/>
      <c r="H17" s="40"/>
      <c r="I17" s="36"/>
    </row>
    <row r="18" spans="1:9" ht="18">
      <c r="B18" s="36"/>
      <c r="C18" s="36"/>
      <c r="D18" s="1492" t="s">
        <v>4060</v>
      </c>
      <c r="E18" s="1719" t="s">
        <v>4059</v>
      </c>
      <c r="F18" s="1719"/>
      <c r="G18" s="1719"/>
      <c r="H18" s="1719"/>
      <c r="I18" s="1719"/>
    </row>
    <row r="19" spans="1:9" ht="18">
      <c r="B19" s="36"/>
      <c r="C19" s="36"/>
      <c r="D19" s="36"/>
      <c r="E19" s="36"/>
      <c r="F19" s="36"/>
      <c r="G19" s="36"/>
      <c r="H19" s="36"/>
      <c r="I19" s="36"/>
    </row>
  </sheetData>
  <mergeCells count="12">
    <mergeCell ref="E18:I18"/>
    <mergeCell ref="E16:I16"/>
    <mergeCell ref="B3:I3"/>
    <mergeCell ref="B4:I4"/>
    <mergeCell ref="E8:I8"/>
    <mergeCell ref="E9:I9"/>
    <mergeCell ref="E11:I11"/>
    <mergeCell ref="E15:I15"/>
    <mergeCell ref="E10:I10"/>
    <mergeCell ref="E13:I13"/>
    <mergeCell ref="E12:I12"/>
    <mergeCell ref="E14:I14"/>
  </mergeCells>
  <hyperlinks>
    <hyperlink ref="E8" location="'1. SP KPIs'!A1" display="Strategic Plan KPIs"/>
    <hyperlink ref="E9" location="'3. Products'!A1" display="Products"/>
    <hyperlink ref="E10" location="'4. Group'!A1" display="Agency Performance"/>
    <hyperlink ref="E8:I8" location="'1.0 Production (GVL)'!A1" display="Production &amp; Productivities (GVL)"/>
    <hyperlink ref="E9:I9" location="'1.1 Production by Region'!A1" display="Production &amp; Productivities (by region)"/>
    <hyperlink ref="E10:I10" location="'2.0 MP (GVL)'!A1" display="MP (GVL)"/>
    <hyperlink ref="E13:I13" location="'4.0 BD'!A1" display="BD Performance in Month."/>
    <hyperlink ref="E11:I11" location="'2.1 MP by Region'!A1" display="MP (by region)"/>
    <hyperlink ref="E14:I14" location="'4.1 BD Review'!A1" display="BD Performance Review"/>
    <hyperlink ref="E12:I12" location="'3.0 New AGs'!A1" display="Rookies performance by BD"/>
    <hyperlink ref="E15:I15" location="'5.0 AG retention'!A1" display="AG retention"/>
    <hyperlink ref="E16:I16" location="'5.0 AG retention'!A1" display="AG retention"/>
    <hyperlink ref="E18:I18" location="'7.0 Product Mix'!A1" display="Agency Product mix"/>
  </hyperlinks>
  <pageMargins left="2.48" right="0.41" top="0.75" bottom="0.75" header="0.3" footer="0.3"/>
  <pageSetup paperSize="9" orientation="landscape" r:id="rId1"/>
  <ignoredErrors>
    <ignoredError sqref="D8 D12:D15 D10 D9 D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C00"/>
  </sheetPr>
  <dimension ref="A1:BM161"/>
  <sheetViews>
    <sheetView showGridLines="0" topLeftCell="A47" zoomScaleNormal="100" workbookViewId="0">
      <selection activeCell="A51" sqref="A51"/>
    </sheetView>
  </sheetViews>
  <sheetFormatPr defaultRowHeight="12.75"/>
  <cols>
    <col min="1" max="1" width="18.5703125" customWidth="1"/>
    <col min="2" max="4" width="9.42578125" bestFit="1" customWidth="1"/>
    <col min="5" max="6" width="10.28515625" bestFit="1" customWidth="1"/>
    <col min="7" max="11" width="9.42578125" bestFit="1" customWidth="1"/>
    <col min="12" max="13" width="9.42578125" customWidth="1"/>
    <col min="14" max="14" width="9.42578125" bestFit="1" customWidth="1"/>
    <col min="15" max="17" width="10.140625" bestFit="1" customWidth="1"/>
    <col min="18" max="20" width="10.28515625" bestFit="1" customWidth="1"/>
  </cols>
  <sheetData>
    <row r="1" hidden="1"/>
    <row r="2" hidden="1"/>
    <row r="3" hidden="1"/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9" spans="1:65">
      <c r="A49" t="s">
        <v>128</v>
      </c>
      <c r="B49" s="101" t="s">
        <v>22</v>
      </c>
      <c r="C49" s="101" t="s">
        <v>23</v>
      </c>
      <c r="D49" s="101" t="s">
        <v>24</v>
      </c>
      <c r="E49" s="101" t="s">
        <v>25</v>
      </c>
      <c r="F49" s="101" t="s">
        <v>26</v>
      </c>
      <c r="G49" s="101" t="s">
        <v>27</v>
      </c>
      <c r="H49" s="101" t="s">
        <v>28</v>
      </c>
      <c r="I49" s="101" t="s">
        <v>29</v>
      </c>
      <c r="J49" s="101" t="s">
        <v>30</v>
      </c>
      <c r="K49" s="101" t="s">
        <v>31</v>
      </c>
      <c r="L49" s="101" t="s">
        <v>32</v>
      </c>
      <c r="M49" s="101" t="s">
        <v>33</v>
      </c>
      <c r="N49" s="101" t="s">
        <v>466</v>
      </c>
      <c r="O49" s="101" t="s">
        <v>23</v>
      </c>
      <c r="P49" s="101" t="s">
        <v>24</v>
      </c>
      <c r="Q49" s="101" t="s">
        <v>25</v>
      </c>
      <c r="R49" s="101" t="s">
        <v>26</v>
      </c>
      <c r="S49" s="101" t="s">
        <v>27</v>
      </c>
      <c r="T49" s="101" t="s">
        <v>28</v>
      </c>
      <c r="U49" s="101" t="s">
        <v>29</v>
      </c>
      <c r="V49" s="101" t="s">
        <v>30</v>
      </c>
      <c r="W49" s="101" t="s">
        <v>31</v>
      </c>
      <c r="X49" s="101" t="s">
        <v>32</v>
      </c>
      <c r="Y49" s="101" t="s">
        <v>33</v>
      </c>
      <c r="Z49" s="101" t="s">
        <v>995</v>
      </c>
      <c r="AA49" s="1126" t="s">
        <v>23</v>
      </c>
      <c r="AB49" s="101" t="s">
        <v>24</v>
      </c>
      <c r="AC49" s="101" t="s">
        <v>25</v>
      </c>
      <c r="AD49" s="101" t="s">
        <v>26</v>
      </c>
      <c r="AE49" s="101" t="s">
        <v>27</v>
      </c>
      <c r="AF49" s="101" t="s">
        <v>28</v>
      </c>
      <c r="AG49" s="101" t="s">
        <v>29</v>
      </c>
      <c r="AH49" s="101" t="s">
        <v>30</v>
      </c>
      <c r="AI49" s="101" t="s">
        <v>31</v>
      </c>
      <c r="AJ49" s="101" t="s">
        <v>32</v>
      </c>
      <c r="AK49" s="101" t="s">
        <v>33</v>
      </c>
      <c r="AL49" s="101" t="s">
        <v>2444</v>
      </c>
      <c r="AM49" s="101" t="s">
        <v>23</v>
      </c>
      <c r="AN49" s="101" t="s">
        <v>24</v>
      </c>
      <c r="AO49" s="101" t="s">
        <v>25</v>
      </c>
      <c r="AP49" s="101" t="s">
        <v>26</v>
      </c>
      <c r="AQ49" s="101" t="s">
        <v>27</v>
      </c>
      <c r="AR49" s="101" t="s">
        <v>28</v>
      </c>
      <c r="AS49" s="101" t="s">
        <v>29</v>
      </c>
      <c r="AT49" s="101" t="s">
        <v>30</v>
      </c>
      <c r="AU49" s="101" t="s">
        <v>31</v>
      </c>
      <c r="AV49" s="101" t="s">
        <v>32</v>
      </c>
      <c r="AW49" s="101" t="s">
        <v>33</v>
      </c>
      <c r="AX49" s="1496" t="s">
        <v>4021</v>
      </c>
      <c r="AY49" s="101" t="s">
        <v>23</v>
      </c>
      <c r="AZ49" s="101" t="s">
        <v>24</v>
      </c>
      <c r="BA49" s="101" t="s">
        <v>25</v>
      </c>
      <c r="BB49" s="101" t="s">
        <v>26</v>
      </c>
      <c r="BC49" s="101" t="s">
        <v>27</v>
      </c>
      <c r="BD49" s="101" t="s">
        <v>28</v>
      </c>
      <c r="BE49" s="101" t="s">
        <v>29</v>
      </c>
      <c r="BF49" s="101" t="s">
        <v>30</v>
      </c>
      <c r="BG49" s="101" t="s">
        <v>31</v>
      </c>
      <c r="BH49" s="101" t="s">
        <v>32</v>
      </c>
      <c r="BI49" s="101" t="s">
        <v>33</v>
      </c>
      <c r="BJ49" s="242" t="s">
        <v>117</v>
      </c>
      <c r="BK49" s="101"/>
      <c r="BL49" s="101"/>
    </row>
    <row r="50" spans="1:65">
      <c r="A50" s="180" t="s">
        <v>194</v>
      </c>
      <c r="B50" s="214">
        <f>Plan!E6/1000</f>
        <v>0.498</v>
      </c>
      <c r="C50" s="214">
        <f>Plan!F6/1000</f>
        <v>0.45650000000000002</v>
      </c>
      <c r="D50" s="214">
        <f>Plan!G6/1000</f>
        <v>0.70550000000000002</v>
      </c>
      <c r="E50" s="214">
        <f>Plan!H6/1000</f>
        <v>0.91300000000000003</v>
      </c>
      <c r="F50" s="214">
        <f>Plan!I6/1000</f>
        <v>1.5355000000000001</v>
      </c>
      <c r="G50" s="214">
        <f>Plan!J6/1000</f>
        <v>2.1995</v>
      </c>
      <c r="H50" s="214">
        <f>Plan!K6/1000</f>
        <v>2.2410000000000001</v>
      </c>
      <c r="I50" s="214">
        <f>Plan!L6/1000</f>
        <v>2.7389999999999999</v>
      </c>
      <c r="J50" s="214">
        <f>Plan!M6/1000</f>
        <v>3.32</v>
      </c>
      <c r="K50" s="214">
        <f>Plan!N6/1000</f>
        <v>2.6560000000000001</v>
      </c>
      <c r="L50" s="214">
        <f>Plan!O6/1000</f>
        <v>3.32</v>
      </c>
      <c r="M50" s="214">
        <f>Plan!P6/1000</f>
        <v>4.0670000000000002</v>
      </c>
      <c r="N50" s="214">
        <f>Plan!Q6/1000</f>
        <v>2.5111999999999997</v>
      </c>
      <c r="O50" s="214">
        <f>Plan!R6/1000</f>
        <v>2.5628000000000002</v>
      </c>
      <c r="P50" s="214">
        <f>Plan!S6/1000</f>
        <v>3.44</v>
      </c>
      <c r="Q50" s="214">
        <f>Plan!T6/1000</f>
        <v>4.0591999999999997</v>
      </c>
      <c r="R50" s="214">
        <f>Plan!U6/1000</f>
        <v>5.16</v>
      </c>
      <c r="S50" s="214">
        <f>Plan!V6/1000</f>
        <v>7.3357999999999999</v>
      </c>
      <c r="T50" s="214">
        <f>Plan!W6/1000</f>
        <v>7.5164000000000009</v>
      </c>
      <c r="U50" s="214">
        <f>Plan!X6/1000</f>
        <v>8.8063999999999982</v>
      </c>
      <c r="V50" s="214">
        <f>Plan!Y6/1000</f>
        <v>11.609999999999998</v>
      </c>
      <c r="W50" s="214">
        <f>Plan!Z6/1000</f>
        <v>10.853200000000001</v>
      </c>
      <c r="X50" s="214">
        <f>Plan!AA6/1000</f>
        <v>11.61</v>
      </c>
      <c r="Y50" s="214">
        <f>Plan!AB6/1000</f>
        <v>14.535</v>
      </c>
      <c r="Z50" s="214">
        <f>Plan!AC6/1000</f>
        <v>15.128</v>
      </c>
      <c r="AA50" s="214">
        <f>Plan!AD6/1000</f>
        <v>9.0630000000000006</v>
      </c>
      <c r="AB50" s="214">
        <f>Plan!AE6/1000</f>
        <v>22.466999999999999</v>
      </c>
      <c r="AC50" s="214">
        <f>Plan!AF6/1000</f>
        <v>21.745999999999999</v>
      </c>
      <c r="AD50" s="214">
        <f>Plan!AG6/1000</f>
        <v>24.899000000000001</v>
      </c>
      <c r="AE50" s="214">
        <f>Plan!AH6/1000</f>
        <v>30.062999999999999</v>
      </c>
      <c r="AF50" s="214">
        <f>Plan!AI6/1000</f>
        <v>23.417000000000002</v>
      </c>
      <c r="AG50" s="214">
        <f>Plan!AJ6/1000</f>
        <v>26.928999999999998</v>
      </c>
      <c r="AH50" s="214">
        <f>Plan!AK6/1000</f>
        <v>36.555999999999997</v>
      </c>
      <c r="AI50" s="214">
        <f>Plan!AL6/1000</f>
        <v>30.812000000000001</v>
      </c>
      <c r="AJ50" s="214">
        <f>Plan!AM6/1000</f>
        <v>39.472999999999999</v>
      </c>
      <c r="AK50" s="214">
        <f>Plan!AN6/1000</f>
        <v>60.247</v>
      </c>
      <c r="AL50" s="1431">
        <f>Plan!AO6/1000</f>
        <v>16</v>
      </c>
      <c r="AM50" s="1431">
        <f>Plan!AP6/1000</f>
        <v>12</v>
      </c>
      <c r="AN50" s="1431">
        <f>Plan!AQ6/1000</f>
        <v>32</v>
      </c>
      <c r="AO50" s="1431">
        <f>Plan!AR6/1000</f>
        <v>42</v>
      </c>
      <c r="AP50" s="1431">
        <f>Plan!AS6/1000</f>
        <v>36</v>
      </c>
      <c r="AQ50" s="1431">
        <f>Plan!AT6/1000</f>
        <v>47</v>
      </c>
      <c r="AR50" s="1431">
        <f>Plan!AU6/1000</f>
        <v>45.603000000000002</v>
      </c>
      <c r="AS50" s="1431">
        <f>Plan!AV6/1000</f>
        <v>52.172121516872927</v>
      </c>
      <c r="AT50" s="1431">
        <f>Plan!AW6/1000</f>
        <v>67.800203175747683</v>
      </c>
      <c r="AU50" s="1431">
        <f>Plan!AX6/1000</f>
        <v>57.10653705874109</v>
      </c>
      <c r="AV50" s="1431">
        <f>Plan!AY6/1000</f>
        <v>64.722593531540085</v>
      </c>
      <c r="AW50" s="1431">
        <f>Plan!AZ6/1000</f>
        <v>84.587779647807821</v>
      </c>
      <c r="AX50" s="1431">
        <f>Plan!BA6/1000</f>
        <v>25.305565345046649</v>
      </c>
      <c r="AY50" s="1431">
        <f>Plan!BB6/1000</f>
        <v>24.938221326939484</v>
      </c>
      <c r="AZ50" s="1431">
        <f>Plan!BC6/1000</f>
        <v>60.041536426717997</v>
      </c>
      <c r="BA50" s="1431">
        <f>Plan!BD6/1000</f>
        <v>59.277489840514491</v>
      </c>
      <c r="BB50" s="1431">
        <f>Plan!BE6/1000</f>
        <v>69.308784021573928</v>
      </c>
      <c r="BC50" s="1431">
        <f>Plan!BF6/1000</f>
        <v>77.683144129818359</v>
      </c>
      <c r="BD50" s="1431">
        <f>Plan!BG6/1000</f>
        <v>71.746850269853411</v>
      </c>
      <c r="BE50" s="1431">
        <f>Plan!BH6/1000</f>
        <v>79.590711856756656</v>
      </c>
      <c r="BF50" s="1431">
        <f>Plan!BI6/1000</f>
        <v>88.598373090939887</v>
      </c>
      <c r="BG50" s="1431">
        <f>Plan!BJ6/1000</f>
        <v>84.023868666390456</v>
      </c>
      <c r="BH50" s="1431">
        <f>Plan!BK6/1000</f>
        <v>93.122713768598388</v>
      </c>
      <c r="BI50" s="1431">
        <f>Plan!BL6/1000</f>
        <v>104.01103766435673</v>
      </c>
      <c r="BJ50" s="214"/>
      <c r="BK50" s="214"/>
      <c r="BL50" s="214"/>
      <c r="BM50" t="s">
        <v>195</v>
      </c>
    </row>
    <row r="51" spans="1:65">
      <c r="A51" s="215" t="s">
        <v>42</v>
      </c>
      <c r="B51" s="216">
        <f>Country!V5/1000</f>
        <v>0.417879</v>
      </c>
      <c r="C51" s="216">
        <f>Country!W5/1000</f>
        <v>0.177839</v>
      </c>
      <c r="D51" s="216">
        <f>Country!X5/1000</f>
        <v>0.63353500000000007</v>
      </c>
      <c r="E51" s="216">
        <f>Country!Y5/1000</f>
        <v>1.015684</v>
      </c>
      <c r="F51" s="216">
        <f>Country!Z5/1000</f>
        <v>1.3170990000000002</v>
      </c>
      <c r="G51" s="216">
        <f>Country!AA5/1000</f>
        <v>1.1630750000000001</v>
      </c>
      <c r="H51" s="216">
        <f>Country!AB5/1000</f>
        <v>0.95437400000000006</v>
      </c>
      <c r="I51" s="216">
        <f>Country!AC5/1000</f>
        <v>1.3192910000000002</v>
      </c>
      <c r="J51" s="216">
        <f>Country!AD5/1000</f>
        <v>2.8209949999999999</v>
      </c>
      <c r="K51" s="216">
        <f>Country!AE5/1000</f>
        <v>2.2106509999999999</v>
      </c>
      <c r="L51" s="216">
        <f>Country!AF5/1000</f>
        <v>2.3320639999999999</v>
      </c>
      <c r="M51" s="216">
        <f>Country!AG5/1000</f>
        <v>3.9344139999999999</v>
      </c>
      <c r="N51" s="216">
        <f>Country!AH5/1000</f>
        <v>1.2211920000000001</v>
      </c>
      <c r="O51" s="216">
        <f>Country!AI5/1000</f>
        <v>1.7562840000000002</v>
      </c>
      <c r="P51" s="216">
        <f>Country!AJ5/1000</f>
        <v>1.7526619999999997</v>
      </c>
      <c r="Q51" s="216">
        <f>Country!AK5/1000</f>
        <v>2.9834009999999997</v>
      </c>
      <c r="R51" s="216">
        <f>Country!AL5/1000</f>
        <v>3.7177340000000005</v>
      </c>
      <c r="S51" s="216">
        <f>Country!AM5/1000</f>
        <v>8.2758889999999994</v>
      </c>
      <c r="T51" s="216">
        <f>Country!AN5/1000</f>
        <v>7.606134</v>
      </c>
      <c r="U51" s="216">
        <f>Country!AO5/1000</f>
        <v>8.6445550000000004</v>
      </c>
      <c r="V51" s="216">
        <f>Country!AP5/1000</f>
        <v>13.309986</v>
      </c>
      <c r="W51" s="216">
        <f>Country!AQ5/1000</f>
        <v>14.702573000000001</v>
      </c>
      <c r="X51" s="216">
        <f>Country!AR5/1000</f>
        <v>15.023790999999999</v>
      </c>
      <c r="Y51" s="216">
        <f>Country!AS5/1000</f>
        <v>37.652177000000002</v>
      </c>
      <c r="Z51" s="216">
        <f>Country!AT5/1000</f>
        <v>10.123743000000001</v>
      </c>
      <c r="AA51" s="216">
        <f>Country!AU5/1000</f>
        <v>9.1016389999999987</v>
      </c>
      <c r="AB51" s="216">
        <f>Country!AV5/1000</f>
        <v>18.571496</v>
      </c>
      <c r="AC51" s="216">
        <f>Country!AW5/1000</f>
        <v>22.629835</v>
      </c>
      <c r="AD51" s="216">
        <f>Country!AX5/1000</f>
        <v>18.306072</v>
      </c>
      <c r="AE51" s="216">
        <f>Country!AY5/1000</f>
        <v>26.230601999999998</v>
      </c>
      <c r="AF51" s="216">
        <f>Country!AZ5/1000</f>
        <v>28.538014</v>
      </c>
      <c r="AG51" s="216">
        <f>Country!BA5/1000</f>
        <v>16.287662000000001</v>
      </c>
      <c r="AH51" s="216">
        <f>Country!BB5/1000</f>
        <v>37.854292000000001</v>
      </c>
      <c r="AI51" s="216">
        <f>Country!BC5/1000</f>
        <v>25.289308999999999</v>
      </c>
      <c r="AJ51" s="216">
        <f>Country!BD5/1000</f>
        <v>41.639970999999996</v>
      </c>
      <c r="AK51" s="216">
        <f>Country!BE5/1000</f>
        <v>57.736464500000004</v>
      </c>
      <c r="AL51" s="1432">
        <f>Country!BF5/1000</f>
        <v>13.641924699999999</v>
      </c>
      <c r="AM51" s="1432">
        <f>Country!BG5/1000</f>
        <v>13.892638999999999</v>
      </c>
      <c r="AN51" s="1432">
        <f>Country!BH5/1000</f>
        <v>33.141966699999998</v>
      </c>
      <c r="AO51" s="1432">
        <f>Country!BI5/1000</f>
        <v>30.639373500000001</v>
      </c>
      <c r="AP51" s="1432">
        <f>Country!BJ5/1000</f>
        <v>27.458015</v>
      </c>
      <c r="AQ51" s="1432">
        <f>Country!BK5/1000</f>
        <v>41.468133600000002</v>
      </c>
      <c r="AR51" s="1432">
        <f>Country!BL5/1000</f>
        <v>29.747921000000012</v>
      </c>
      <c r="AS51" s="1432">
        <f>Country!BM5/1000</f>
        <v>31.02438900000001</v>
      </c>
      <c r="AT51" s="1432">
        <f>Country!BN5/1000</f>
        <v>48.843573000000085</v>
      </c>
      <c r="AU51" s="1432">
        <f>Country!BO5/1000</f>
        <v>39.101215000000018</v>
      </c>
      <c r="AV51" s="1432">
        <f>Country!BP5/1000</f>
        <v>50.426896000000063</v>
      </c>
      <c r="AW51" s="1432">
        <f>Country!BQ5/1000</f>
        <v>94.434854000000229</v>
      </c>
      <c r="AX51" s="1432">
        <f>Country!BR5/1000</f>
        <v>27.131550000000004</v>
      </c>
      <c r="AY51" s="1432">
        <f>Country!BS5/1000</f>
        <v>40.723482300000043</v>
      </c>
      <c r="AZ51" s="1432">
        <f>Country!BT5/1000</f>
        <v>0</v>
      </c>
      <c r="BA51" s="1432">
        <f>Country!BU5/1000</f>
        <v>0</v>
      </c>
      <c r="BB51" s="1432">
        <f>Country!BV5/1000</f>
        <v>0</v>
      </c>
      <c r="BC51" s="1432">
        <f>Country!BW5/1000</f>
        <v>0</v>
      </c>
      <c r="BD51" s="1432">
        <f>Country!BX5/1000</f>
        <v>0</v>
      </c>
      <c r="BE51" s="1432">
        <f>Country!BY5/1000</f>
        <v>0</v>
      </c>
      <c r="BF51" s="1432">
        <f>Country!BZ5/1000</f>
        <v>0</v>
      </c>
      <c r="BG51" s="1432">
        <f>Country!CA5/1000</f>
        <v>0</v>
      </c>
      <c r="BH51" s="1432">
        <f>Country!CB5/1000</f>
        <v>0</v>
      </c>
      <c r="BI51" s="1432">
        <f>Country!CC5/1000</f>
        <v>0</v>
      </c>
      <c r="BJ51" s="216"/>
      <c r="BK51" s="216"/>
      <c r="BL51" s="216"/>
    </row>
    <row r="55" spans="1:65">
      <c r="A55" t="s">
        <v>219</v>
      </c>
      <c r="B55" s="101" t="s">
        <v>71</v>
      </c>
      <c r="C55" s="101" t="s">
        <v>23</v>
      </c>
      <c r="D55" s="101" t="s">
        <v>24</v>
      </c>
      <c r="E55" s="101" t="s">
        <v>25</v>
      </c>
      <c r="F55" s="101" t="s">
        <v>26</v>
      </c>
      <c r="G55" s="101" t="s">
        <v>27</v>
      </c>
      <c r="H55" s="101" t="s">
        <v>28</v>
      </c>
      <c r="I55" s="101" t="s">
        <v>29</v>
      </c>
      <c r="J55" s="101" t="s">
        <v>30</v>
      </c>
      <c r="K55" s="101" t="s">
        <v>31</v>
      </c>
      <c r="L55" s="101" t="s">
        <v>32</v>
      </c>
      <c r="M55" s="101" t="s">
        <v>33</v>
      </c>
      <c r="N55" s="101" t="s">
        <v>466</v>
      </c>
      <c r="O55" s="101" t="s">
        <v>23</v>
      </c>
      <c r="P55" s="101" t="s">
        <v>24</v>
      </c>
      <c r="Q55" s="101" t="s">
        <v>25</v>
      </c>
      <c r="R55" s="101" t="s">
        <v>26</v>
      </c>
      <c r="S55" s="101" t="s">
        <v>27</v>
      </c>
      <c r="T55" s="101" t="s">
        <v>28</v>
      </c>
      <c r="U55" s="101" t="s">
        <v>29</v>
      </c>
      <c r="V55" s="101" t="s">
        <v>30</v>
      </c>
      <c r="W55" s="101" t="s">
        <v>31</v>
      </c>
      <c r="X55" s="101" t="s">
        <v>32</v>
      </c>
      <c r="Y55" s="101" t="s">
        <v>33</v>
      </c>
      <c r="Z55" s="101" t="s">
        <v>995</v>
      </c>
      <c r="AA55" s="101" t="s">
        <v>23</v>
      </c>
      <c r="AB55" s="101" t="s">
        <v>24</v>
      </c>
      <c r="AC55" s="101" t="s">
        <v>25</v>
      </c>
      <c r="AD55" s="101" t="s">
        <v>26</v>
      </c>
      <c r="AE55" s="101" t="s">
        <v>27</v>
      </c>
      <c r="AF55" s="101" t="s">
        <v>28</v>
      </c>
      <c r="AG55" s="101" t="s">
        <v>29</v>
      </c>
      <c r="AH55" s="101" t="s">
        <v>30</v>
      </c>
      <c r="AI55" s="101" t="s">
        <v>31</v>
      </c>
      <c r="AJ55" s="101" t="s">
        <v>32</v>
      </c>
      <c r="AK55" s="101" t="s">
        <v>33</v>
      </c>
    </row>
    <row r="56" spans="1:65">
      <c r="A56" s="90" t="s">
        <v>220</v>
      </c>
      <c r="B56" s="243">
        <f>Plan!E7</f>
        <v>87</v>
      </c>
      <c r="C56" s="243">
        <f>Plan!F7</f>
        <v>94</v>
      </c>
      <c r="D56" s="243">
        <f>Plan!G7</f>
        <v>125</v>
      </c>
      <c r="E56" s="243">
        <f>Plan!H7</f>
        <v>166</v>
      </c>
      <c r="F56" s="243">
        <f>Plan!I7</f>
        <v>267</v>
      </c>
      <c r="G56" s="243">
        <f>Plan!J7</f>
        <v>365</v>
      </c>
      <c r="H56" s="243">
        <f>Plan!K7</f>
        <v>457</v>
      </c>
      <c r="I56" s="243">
        <f>Plan!L7</f>
        <v>539</v>
      </c>
      <c r="J56" s="243">
        <f>Plan!M7</f>
        <v>622</v>
      </c>
      <c r="K56" s="243">
        <f>Plan!N7</f>
        <v>710</v>
      </c>
      <c r="L56" s="243">
        <f>Plan!O7</f>
        <v>776</v>
      </c>
      <c r="M56" s="243">
        <f>Plan!P7</f>
        <v>826</v>
      </c>
      <c r="N56" s="243">
        <f>Plan!Q7</f>
        <v>714</v>
      </c>
      <c r="O56" s="243">
        <f>Plan!R7</f>
        <v>706</v>
      </c>
      <c r="P56" s="243">
        <f>Plan!S7</f>
        <v>758</v>
      </c>
      <c r="Q56" s="243">
        <f>Plan!T7</f>
        <v>960</v>
      </c>
      <c r="R56" s="243">
        <f>Plan!U7</f>
        <v>1208</v>
      </c>
      <c r="S56" s="243">
        <f>Plan!V7</f>
        <v>1454</v>
      </c>
      <c r="T56" s="243">
        <f>Plan!W7</f>
        <v>1742</v>
      </c>
      <c r="U56" s="243">
        <f>Plan!X7</f>
        <v>2030</v>
      </c>
      <c r="V56" s="243">
        <f>Plan!Y7</f>
        <v>2286</v>
      </c>
      <c r="W56" s="243">
        <f>Plan!Z7</f>
        <v>2506</v>
      </c>
      <c r="X56" s="243">
        <f>Plan!AA7</f>
        <v>2708</v>
      </c>
      <c r="Y56" s="243">
        <f>Plan!AB7</f>
        <v>2888</v>
      </c>
      <c r="Z56" s="243">
        <f>Plan!AC7</f>
        <v>2383</v>
      </c>
      <c r="AA56" s="243">
        <f>Plan!AD7</f>
        <v>2535</v>
      </c>
      <c r="AB56" s="243">
        <f>Plan!AE7</f>
        <v>2917</v>
      </c>
      <c r="AC56" s="243">
        <f>Plan!AF7</f>
        <v>3321</v>
      </c>
      <c r="AD56" s="243">
        <f>Plan!AG7</f>
        <v>3747</v>
      </c>
      <c r="AE56" s="243">
        <f>Plan!AH7</f>
        <v>4117</v>
      </c>
      <c r="AF56" s="243">
        <f>Plan!AI7</f>
        <v>4551</v>
      </c>
      <c r="AG56" s="243"/>
      <c r="AH56" s="243"/>
      <c r="AI56" s="243"/>
      <c r="AJ56" s="243"/>
      <c r="AK56" s="243"/>
    </row>
    <row r="57" spans="1:65">
      <c r="A57" t="s">
        <v>221</v>
      </c>
      <c r="B57" s="1512">
        <f>Country!V7</f>
        <v>77</v>
      </c>
      <c r="C57" s="1512">
        <f>Country!W7</f>
        <v>74</v>
      </c>
      <c r="D57" s="1512">
        <f>Country!X7</f>
        <v>118</v>
      </c>
      <c r="E57" s="1512">
        <f>Country!Y7</f>
        <v>212</v>
      </c>
      <c r="F57" s="1512">
        <f>Country!Z7</f>
        <v>308</v>
      </c>
      <c r="G57" s="1512">
        <f>Country!AA7</f>
        <v>376</v>
      </c>
      <c r="H57" s="1512">
        <f>Country!AB7</f>
        <v>405</v>
      </c>
      <c r="I57" s="1512">
        <f>Country!AC7</f>
        <v>452</v>
      </c>
      <c r="J57" s="1512">
        <f>Country!AD7</f>
        <v>518</v>
      </c>
      <c r="K57" s="1512">
        <f>Country!AE7</f>
        <v>571</v>
      </c>
      <c r="L57" s="1512">
        <f>Country!AF7</f>
        <v>633</v>
      </c>
      <c r="M57" s="1512">
        <f>Country!AG7</f>
        <v>783</v>
      </c>
      <c r="N57" s="1512">
        <f>Country!AH7</f>
        <v>767</v>
      </c>
      <c r="O57" s="1512">
        <f>Country!AI7</f>
        <v>708</v>
      </c>
      <c r="P57" s="1512">
        <f>Country!AJ7</f>
        <v>711</v>
      </c>
      <c r="Q57" s="1512">
        <f>Country!AK7</f>
        <v>874</v>
      </c>
      <c r="R57" s="1512">
        <f>Country!AL7</f>
        <v>995</v>
      </c>
      <c r="S57" s="1512">
        <f>Country!AM7</f>
        <v>1089</v>
      </c>
    </row>
    <row r="58" spans="1:65">
      <c r="A58" t="s">
        <v>222</v>
      </c>
      <c r="B58" s="1512">
        <f>Country!V12</f>
        <v>22</v>
      </c>
      <c r="C58" s="1512">
        <f>Country!W12</f>
        <v>9</v>
      </c>
      <c r="D58" s="1512">
        <f>Country!X12</f>
        <v>36</v>
      </c>
      <c r="E58" s="1512">
        <f>Country!Y12</f>
        <v>57</v>
      </c>
      <c r="F58" s="1512">
        <f>Country!Z12</f>
        <v>81</v>
      </c>
      <c r="G58" s="1512">
        <f>Country!AA12</f>
        <v>82</v>
      </c>
      <c r="H58" s="1512">
        <f>Country!AB12</f>
        <v>55</v>
      </c>
      <c r="I58" s="1512">
        <f>Country!AC12</f>
        <v>76</v>
      </c>
      <c r="J58" s="1512">
        <f>Country!AD12</f>
        <v>117</v>
      </c>
      <c r="K58" s="1512">
        <f>Country!AE12</f>
        <v>118</v>
      </c>
      <c r="L58" s="1512">
        <f>Country!AF12</f>
        <v>104</v>
      </c>
      <c r="M58" s="1512">
        <f>Country!AG12</f>
        <v>169</v>
      </c>
      <c r="N58" s="1512">
        <f>Country!AH12</f>
        <v>78</v>
      </c>
      <c r="O58" s="1512">
        <f>Country!AI12</f>
        <v>112</v>
      </c>
      <c r="P58" s="1512">
        <f>Country!AJ12</f>
        <v>105</v>
      </c>
      <c r="Q58" s="1512">
        <f>Country!AK12</f>
        <v>149</v>
      </c>
      <c r="R58" s="1512">
        <f>Country!AL12</f>
        <v>198</v>
      </c>
      <c r="S58" s="1512">
        <f>Country!AM12</f>
        <v>345</v>
      </c>
    </row>
    <row r="59" spans="1:65">
      <c r="A59" t="s">
        <v>223</v>
      </c>
      <c r="B59" s="62">
        <f>Plan!E11</f>
        <v>29</v>
      </c>
      <c r="C59" s="62">
        <f>Plan!F11</f>
        <v>27</v>
      </c>
      <c r="D59" s="62">
        <f>Plan!G11</f>
        <v>41</v>
      </c>
      <c r="E59" s="62">
        <f>Plan!H11</f>
        <v>53</v>
      </c>
      <c r="F59" s="62">
        <f>Plan!I11</f>
        <v>90</v>
      </c>
      <c r="G59" s="62">
        <f>Plan!J11</f>
        <v>129</v>
      </c>
      <c r="H59" s="62">
        <f>Plan!K11</f>
        <v>132</v>
      </c>
      <c r="I59" s="62">
        <f>Plan!L11</f>
        <v>161</v>
      </c>
      <c r="J59" s="62">
        <f>Plan!M11</f>
        <v>195</v>
      </c>
      <c r="K59" s="62">
        <f>Plan!N11</f>
        <v>157</v>
      </c>
      <c r="L59" s="62">
        <f>Plan!O11</f>
        <v>196</v>
      </c>
      <c r="M59" s="62">
        <f>Plan!P11</f>
        <v>240</v>
      </c>
      <c r="N59" s="62">
        <f>Plan!Q11</f>
        <v>140</v>
      </c>
      <c r="O59" s="62">
        <f>Plan!R11</f>
        <v>142</v>
      </c>
      <c r="P59" s="62">
        <f>Plan!S11</f>
        <v>190</v>
      </c>
      <c r="Q59" s="62">
        <f>Plan!T11</f>
        <v>228</v>
      </c>
      <c r="R59" s="62">
        <f>Plan!U11</f>
        <v>292</v>
      </c>
      <c r="S59" s="62">
        <f>Plan!V11</f>
        <v>420</v>
      </c>
    </row>
    <row r="63" spans="1:65">
      <c r="A63" s="85" t="s">
        <v>424</v>
      </c>
    </row>
    <row r="64" spans="1:65">
      <c r="A64" s="85" t="s">
        <v>96</v>
      </c>
      <c r="B64" s="101" t="s">
        <v>22</v>
      </c>
      <c r="C64" s="101" t="s">
        <v>23</v>
      </c>
      <c r="D64" s="101" t="s">
        <v>24</v>
      </c>
      <c r="E64" s="101" t="s">
        <v>25</v>
      </c>
      <c r="F64" s="101" t="s">
        <v>26</v>
      </c>
      <c r="G64" s="101" t="s">
        <v>27</v>
      </c>
      <c r="H64" s="101" t="s">
        <v>28</v>
      </c>
      <c r="I64" s="101" t="s">
        <v>29</v>
      </c>
      <c r="J64" s="101" t="s">
        <v>30</v>
      </c>
      <c r="K64" s="101" t="s">
        <v>31</v>
      </c>
      <c r="L64" s="101" t="s">
        <v>32</v>
      </c>
      <c r="M64" s="101" t="s">
        <v>33</v>
      </c>
      <c r="N64" s="101" t="s">
        <v>22</v>
      </c>
      <c r="O64" s="101" t="s">
        <v>23</v>
      </c>
      <c r="P64" s="101" t="s">
        <v>24</v>
      </c>
      <c r="Q64" s="101" t="s">
        <v>25</v>
      </c>
      <c r="R64" s="101" t="s">
        <v>26</v>
      </c>
    </row>
    <row r="65" spans="1:18">
      <c r="A65" t="s">
        <v>429</v>
      </c>
      <c r="B65" s="1512">
        <f>Plan!E30</f>
        <v>17</v>
      </c>
      <c r="C65" s="1512">
        <f>Plan!F30</f>
        <v>17</v>
      </c>
      <c r="D65" s="1512">
        <f>Plan!G30</f>
        <v>32</v>
      </c>
      <c r="E65" s="1512">
        <f>Plan!H30</f>
        <v>47</v>
      </c>
      <c r="F65" s="1512">
        <f>Plan!I30</f>
        <v>62</v>
      </c>
      <c r="G65" s="1512">
        <f>Plan!J30</f>
        <v>72</v>
      </c>
      <c r="H65" s="1512">
        <f>Plan!K30</f>
        <v>82</v>
      </c>
      <c r="I65" s="1512">
        <f>Plan!L30</f>
        <v>92</v>
      </c>
      <c r="J65" s="1512">
        <f>Plan!M30</f>
        <v>102</v>
      </c>
      <c r="K65" s="1512">
        <f>Plan!N30</f>
        <v>127</v>
      </c>
      <c r="L65" s="1512">
        <f>Plan!O30</f>
        <v>127</v>
      </c>
      <c r="M65" s="1512">
        <f>Plan!P30</f>
        <v>127</v>
      </c>
      <c r="N65" s="1512">
        <f>Plan!Q30</f>
        <v>77</v>
      </c>
      <c r="O65" s="1512">
        <f>Plan!R30</f>
        <v>75</v>
      </c>
      <c r="P65" s="1512">
        <f>Plan!S30</f>
        <v>73</v>
      </c>
      <c r="Q65" s="1512">
        <f>Plan!T30</f>
        <v>85</v>
      </c>
      <c r="R65" s="1512">
        <f>Plan!U30</f>
        <v>98</v>
      </c>
    </row>
    <row r="66" spans="1:18">
      <c r="A66" t="s">
        <v>426</v>
      </c>
      <c r="B66" s="1512">
        <f>HCM!R10</f>
        <v>18</v>
      </c>
      <c r="C66" s="1512">
        <f>HCM!S10</f>
        <v>16</v>
      </c>
      <c r="D66" s="1512">
        <f>HCM!T10</f>
        <v>16</v>
      </c>
      <c r="E66" s="1512">
        <f>HCM!U10</f>
        <v>31</v>
      </c>
      <c r="F66" s="1512">
        <f>HCM!V10</f>
        <v>37</v>
      </c>
      <c r="G66" s="1512">
        <f>HCM!W10</f>
        <v>36</v>
      </c>
      <c r="H66" s="1512">
        <f>HCM!X10</f>
        <v>33</v>
      </c>
      <c r="I66" s="1512">
        <f>HCM!Y10</f>
        <v>38</v>
      </c>
      <c r="J66" s="1512">
        <f>HCM!Z10</f>
        <v>47</v>
      </c>
      <c r="K66" s="1512">
        <f>HCM!AA10</f>
        <v>51</v>
      </c>
      <c r="L66" s="1512">
        <f>HCM!AB10</f>
        <v>56</v>
      </c>
      <c r="M66" s="1512">
        <f>HCM!AC10</f>
        <v>65</v>
      </c>
      <c r="N66" s="1512">
        <f>HCM!AD10</f>
        <v>64</v>
      </c>
      <c r="O66" s="1512">
        <f>HCM!AE10</f>
        <v>59</v>
      </c>
      <c r="P66" s="1512">
        <f>HCM!AF10</f>
        <v>61</v>
      </c>
      <c r="Q66" s="1512">
        <f>HCM!AG10</f>
        <v>81</v>
      </c>
      <c r="R66" s="1512">
        <f>HCM!AH10</f>
        <v>103</v>
      </c>
    </row>
    <row r="67" spans="1:18">
      <c r="A67" t="s">
        <v>427</v>
      </c>
      <c r="B67" s="314">
        <f>HCM!R59</f>
        <v>0.26315789473684209</v>
      </c>
      <c r="C67" s="314">
        <f>HCM!S59</f>
        <v>5.8823529411764705E-2</v>
      </c>
      <c r="D67" s="314">
        <f>HCM!T59</f>
        <v>0.52941176470588236</v>
      </c>
      <c r="E67" s="314">
        <f>HCM!U59</f>
        <v>0.4358974358974359</v>
      </c>
      <c r="F67" s="314">
        <f>HCM!V59</f>
        <v>0.44444444444444442</v>
      </c>
      <c r="G67" s="314">
        <f>HCM!W59</f>
        <v>0.27272727272727271</v>
      </c>
      <c r="H67" s="314">
        <f>HCM!X59</f>
        <v>0.30952380952380953</v>
      </c>
      <c r="I67" s="314">
        <f>HCM!Y59</f>
        <v>0.31914893617021278</v>
      </c>
      <c r="J67" s="314">
        <f>HCM!Z59</f>
        <v>0.42307692307692307</v>
      </c>
      <c r="K67" s="314">
        <f>HCM!AA59</f>
        <v>0.46296296296296297</v>
      </c>
      <c r="L67" s="314">
        <f>HCM!AB59</f>
        <v>0.2711864406779661</v>
      </c>
      <c r="M67" s="314">
        <f>HCM!AC59</f>
        <v>0.35616438356164382</v>
      </c>
      <c r="N67" s="314">
        <f>HCM!AD59</f>
        <v>0.1388888888888889</v>
      </c>
      <c r="O67" s="314">
        <f>HCM!AE59</f>
        <v>0.22388059701492538</v>
      </c>
      <c r="P67" s="314">
        <f>HCM!AF59</f>
        <v>0.30985915492957744</v>
      </c>
      <c r="Q67" s="314">
        <f>HCM!AG59</f>
        <v>0.52173913043478259</v>
      </c>
      <c r="R67" s="314">
        <f>HCM!AH59</f>
        <v>0.5178571428571429</v>
      </c>
    </row>
    <row r="68" spans="1:18">
      <c r="A68" t="s">
        <v>428</v>
      </c>
    </row>
    <row r="69" spans="1:18">
      <c r="A69" t="s">
        <v>430</v>
      </c>
      <c r="B69" s="1512">
        <f>Plan!E28</f>
        <v>87</v>
      </c>
      <c r="C69" s="1512">
        <f>Plan!F28</f>
        <v>94</v>
      </c>
      <c r="D69" s="1512">
        <f>Plan!G28</f>
        <v>125</v>
      </c>
      <c r="E69" s="1512">
        <f>Plan!H28</f>
        <v>166</v>
      </c>
      <c r="F69" s="1512">
        <f>Plan!I28</f>
        <v>227</v>
      </c>
      <c r="G69" s="1512">
        <f>Plan!J28</f>
        <v>280</v>
      </c>
      <c r="H69" s="1512">
        <f>Plan!K28</f>
        <v>317</v>
      </c>
      <c r="I69" s="1512">
        <f>Plan!L28</f>
        <v>349</v>
      </c>
      <c r="J69" s="1512">
        <f>Plan!M28</f>
        <v>382</v>
      </c>
      <c r="K69" s="1512">
        <f>Plan!N28</f>
        <v>410</v>
      </c>
      <c r="L69" s="1512">
        <f>Plan!O28</f>
        <v>434</v>
      </c>
      <c r="M69" s="1512">
        <f>Plan!P28</f>
        <v>457</v>
      </c>
      <c r="N69" s="1512">
        <f>Plan!Q28</f>
        <v>357</v>
      </c>
      <c r="O69" s="1512">
        <f>Plan!R28</f>
        <v>353</v>
      </c>
      <c r="P69" s="1512">
        <f>Plan!S28</f>
        <v>379</v>
      </c>
      <c r="Q69" s="1512">
        <f>Plan!T28</f>
        <v>450</v>
      </c>
      <c r="R69" s="1512">
        <f>Plan!U28</f>
        <v>529</v>
      </c>
    </row>
    <row r="70" spans="1:18">
      <c r="A70" t="s">
        <v>431</v>
      </c>
      <c r="B70" s="1512">
        <f>HCM!R7</f>
        <v>77</v>
      </c>
      <c r="C70" s="1512">
        <f>HCM!S7</f>
        <v>74</v>
      </c>
      <c r="D70" s="1512">
        <f>HCM!T7</f>
        <v>92</v>
      </c>
      <c r="E70" s="1512">
        <f>HCM!U7</f>
        <v>119</v>
      </c>
      <c r="F70" s="1512">
        <f>HCM!V7</f>
        <v>158</v>
      </c>
      <c r="G70" s="1512">
        <f>HCM!W7</f>
        <v>174</v>
      </c>
      <c r="H70" s="1512">
        <f>HCM!X7</f>
        <v>174</v>
      </c>
      <c r="I70" s="1512">
        <f>HCM!Y7</f>
        <v>193</v>
      </c>
      <c r="J70" s="1512">
        <f>HCM!Z7</f>
        <v>213</v>
      </c>
      <c r="K70" s="1512">
        <f>HCM!AA7</f>
        <v>228</v>
      </c>
      <c r="L70" s="1512">
        <f>HCM!AB7</f>
        <v>251</v>
      </c>
      <c r="M70" s="1512">
        <f>HCM!AC7</f>
        <v>299</v>
      </c>
      <c r="N70" s="1512">
        <f>HCM!AD7</f>
        <v>296</v>
      </c>
      <c r="O70" s="1512">
        <f>HCM!AE7</f>
        <v>277</v>
      </c>
      <c r="P70" s="1512">
        <f>HCM!AF7</f>
        <v>323</v>
      </c>
      <c r="Q70" s="1512">
        <f>HCM!AG7</f>
        <v>427</v>
      </c>
      <c r="R70" s="1512">
        <f>HCM!AH7</f>
        <v>506</v>
      </c>
    </row>
    <row r="110" spans="1:25">
      <c r="A110" s="85" t="s">
        <v>97</v>
      </c>
      <c r="B110" s="101" t="s">
        <v>466</v>
      </c>
      <c r="C110" s="101" t="s">
        <v>23</v>
      </c>
      <c r="D110" s="101" t="s">
        <v>24</v>
      </c>
      <c r="E110" s="101" t="s">
        <v>25</v>
      </c>
      <c r="F110" s="101" t="s">
        <v>26</v>
      </c>
      <c r="G110" s="101" t="s">
        <v>27</v>
      </c>
      <c r="H110" s="101" t="s">
        <v>28</v>
      </c>
      <c r="I110" s="101" t="s">
        <v>29</v>
      </c>
      <c r="J110" s="101" t="s">
        <v>30</v>
      </c>
      <c r="K110" s="101" t="s">
        <v>31</v>
      </c>
      <c r="L110" s="101" t="s">
        <v>32</v>
      </c>
      <c r="M110" s="101" t="s">
        <v>33</v>
      </c>
      <c r="N110" s="1126" t="s">
        <v>995</v>
      </c>
      <c r="O110" s="101" t="s">
        <v>23</v>
      </c>
      <c r="P110" s="101" t="s">
        <v>24</v>
      </c>
      <c r="Q110" s="101" t="s">
        <v>25</v>
      </c>
      <c r="R110" s="101" t="s">
        <v>26</v>
      </c>
      <c r="S110" s="101" t="s">
        <v>27</v>
      </c>
      <c r="T110" s="101" t="s">
        <v>28</v>
      </c>
      <c r="U110" s="101" t="s">
        <v>29</v>
      </c>
      <c r="V110" s="101" t="s">
        <v>30</v>
      </c>
      <c r="W110" s="101" t="s">
        <v>31</v>
      </c>
      <c r="X110" s="101" t="s">
        <v>32</v>
      </c>
      <c r="Y110" s="101" t="s">
        <v>33</v>
      </c>
    </row>
    <row r="111" spans="1:25">
      <c r="A111" t="s">
        <v>425</v>
      </c>
      <c r="B111">
        <f>Plan!E53</f>
        <v>0</v>
      </c>
      <c r="C111">
        <f>Plan!F53</f>
        <v>0</v>
      </c>
      <c r="D111">
        <f>Plan!G53</f>
        <v>20</v>
      </c>
      <c r="E111">
        <f>Plan!H53</f>
        <v>35</v>
      </c>
      <c r="F111">
        <f>Plan!I53</f>
        <v>50</v>
      </c>
      <c r="G111">
        <f>Plan!J53</f>
        <v>60</v>
      </c>
      <c r="H111">
        <f>Plan!K53</f>
        <v>70</v>
      </c>
      <c r="I111">
        <f>Plan!L53</f>
        <v>75</v>
      </c>
      <c r="J111">
        <f>Plan!M53</f>
        <v>75</v>
      </c>
      <c r="K111">
        <f>Plan!N53</f>
        <v>75</v>
      </c>
      <c r="L111">
        <f>Plan!O53</f>
        <v>78</v>
      </c>
      <c r="M111">
        <f>Plan!P53</f>
        <v>83</v>
      </c>
      <c r="N111">
        <f>Plan!AC53</f>
        <v>211.2</v>
      </c>
      <c r="O111">
        <f>Plan!AD53</f>
        <v>215.64</v>
      </c>
      <c r="P111">
        <f>Plan!AE53</f>
        <v>239.85799999999998</v>
      </c>
      <c r="Q111">
        <f>Plan!AF53</f>
        <v>253.86509999999996</v>
      </c>
      <c r="R111">
        <f>Plan!AG53</f>
        <v>271.17184499999996</v>
      </c>
      <c r="S111">
        <f>Plan!AH53</f>
        <v>283.61325274999996</v>
      </c>
      <c r="T111">
        <f>Plan!AI53</f>
        <v>302.43259011249995</v>
      </c>
    </row>
    <row r="112" spans="1:25">
      <c r="A112" t="s">
        <v>426</v>
      </c>
      <c r="B112">
        <f>HN!R10</f>
        <v>0</v>
      </c>
      <c r="C112">
        <f>HN!S10</f>
        <v>0</v>
      </c>
      <c r="D112">
        <f>HN!T10</f>
        <v>11</v>
      </c>
      <c r="E112">
        <f>HN!U10</f>
        <v>39</v>
      </c>
      <c r="F112">
        <f>HN!V10</f>
        <v>54</v>
      </c>
      <c r="G112">
        <f>HN!W10</f>
        <v>64</v>
      </c>
      <c r="H112">
        <f>HN!X10</f>
        <v>63</v>
      </c>
      <c r="I112">
        <f>HN!Y10</f>
        <v>66</v>
      </c>
      <c r="J112">
        <f>HN!Z10</f>
        <v>72</v>
      </c>
      <c r="K112">
        <f>HN!AA10</f>
        <v>61</v>
      </c>
      <c r="L112">
        <f>HN!AB10</f>
        <v>64</v>
      </c>
      <c r="M112">
        <f>HN!AC10</f>
        <v>61</v>
      </c>
      <c r="N112">
        <f>HN!AD10</f>
        <v>61</v>
      </c>
      <c r="O112">
        <f>HN!AE10</f>
        <v>57</v>
      </c>
      <c r="P112">
        <f>HN!AF10</f>
        <v>56</v>
      </c>
      <c r="Q112">
        <f>HN!AG10</f>
        <v>75</v>
      </c>
      <c r="R112">
        <f>HN!AH10</f>
        <v>90</v>
      </c>
      <c r="S112">
        <f>HN!AI10</f>
        <v>114</v>
      </c>
      <c r="T112">
        <f>HN!AJ10</f>
        <v>107</v>
      </c>
    </row>
    <row r="113" spans="1:20">
      <c r="A113" t="s">
        <v>427</v>
      </c>
      <c r="B113" s="314">
        <f>HN!R59</f>
        <v>0</v>
      </c>
      <c r="C113" s="314">
        <f>HN!S59</f>
        <v>0</v>
      </c>
      <c r="D113" s="314">
        <f>HN!T59</f>
        <v>0.63636363636363635</v>
      </c>
      <c r="E113" s="314">
        <f>HN!U59</f>
        <v>0.53846153846153844</v>
      </c>
      <c r="F113" s="314">
        <f>HN!V59</f>
        <v>0.46296296296296297</v>
      </c>
      <c r="G113" s="314">
        <f>HN!W59</f>
        <v>0.390625</v>
      </c>
      <c r="H113" s="314">
        <f>HN!X59</f>
        <v>0.39393939393939392</v>
      </c>
      <c r="I113" s="314">
        <f>HN!Y59</f>
        <v>0.352112676056338</v>
      </c>
      <c r="J113" s="314">
        <f>HN!Z59</f>
        <v>0.32051282051282054</v>
      </c>
      <c r="K113" s="314">
        <f>HN!AA59</f>
        <v>0.44927536231884058</v>
      </c>
      <c r="L113" s="314">
        <f>HN!AB59</f>
        <v>0.42666666666666669</v>
      </c>
      <c r="M113" s="314">
        <f>HN!AC59</f>
        <v>0.46575342465753422</v>
      </c>
      <c r="N113" s="314">
        <f>HN!AD59</f>
        <v>0.24705882352941178</v>
      </c>
      <c r="O113" s="314">
        <f>HN!AE59</f>
        <v>0.17857142857142858</v>
      </c>
      <c r="P113" s="314">
        <f>HN!AF59</f>
        <v>0.21428571428571427</v>
      </c>
      <c r="Q113" s="314">
        <f>HN!AG59</f>
        <v>0.39175257731958762</v>
      </c>
      <c r="R113" s="314">
        <f>HN!AH59</f>
        <v>0.35398230088495575</v>
      </c>
      <c r="S113" s="314">
        <f>HN!AI59</f>
        <v>0.4925373134328358</v>
      </c>
      <c r="T113" s="314">
        <f>HN!AJ59</f>
        <v>0.49206349206349204</v>
      </c>
    </row>
    <row r="114" spans="1:20">
      <c r="A114" t="s">
        <v>428</v>
      </c>
    </row>
    <row r="115" spans="1:20">
      <c r="A115" t="s">
        <v>430</v>
      </c>
      <c r="B115">
        <f>Plan!E51</f>
        <v>0</v>
      </c>
      <c r="C115">
        <f>Plan!F51</f>
        <v>0</v>
      </c>
      <c r="D115">
        <f>Plan!G51</f>
        <v>40</v>
      </c>
      <c r="E115">
        <f>Plan!H51</f>
        <v>85</v>
      </c>
      <c r="F115">
        <f>Plan!I51</f>
        <v>140</v>
      </c>
      <c r="G115">
        <f>Plan!J51</f>
        <v>190</v>
      </c>
      <c r="H115">
        <f>Plan!K51</f>
        <v>240</v>
      </c>
      <c r="I115">
        <f>Plan!L51</f>
        <v>300</v>
      </c>
      <c r="J115">
        <f>Plan!M51</f>
        <v>342</v>
      </c>
      <c r="K115">
        <f>Plan!N51</f>
        <v>369</v>
      </c>
      <c r="L115">
        <f>Plan!O51</f>
        <v>412</v>
      </c>
      <c r="M115">
        <f>Plan!P51</f>
        <v>457</v>
      </c>
      <c r="N115">
        <f>Plan!AB51</f>
        <v>834</v>
      </c>
      <c r="O115">
        <f>Plan!AC51</f>
        <v>1024</v>
      </c>
      <c r="P115">
        <f>Plan!AD51</f>
        <v>1092</v>
      </c>
      <c r="Q115">
        <f>Plan!AE51</f>
        <v>1244</v>
      </c>
      <c r="R115">
        <f>Plan!AF51</f>
        <v>1437</v>
      </c>
      <c r="S115">
        <f>Plan!AG51</f>
        <v>1653</v>
      </c>
      <c r="T115">
        <f>Plan!AH51</f>
        <v>1824</v>
      </c>
    </row>
    <row r="116" spans="1:20">
      <c r="A116" t="s">
        <v>431</v>
      </c>
      <c r="B116">
        <f>HN!R7</f>
        <v>0</v>
      </c>
      <c r="C116">
        <f>HN!S7</f>
        <v>0</v>
      </c>
      <c r="D116">
        <f>HN!T7</f>
        <v>26</v>
      </c>
      <c r="E116">
        <f>HN!U7</f>
        <v>93</v>
      </c>
      <c r="F116">
        <f>HN!V7</f>
        <v>150</v>
      </c>
      <c r="G116">
        <f>HN!W7</f>
        <v>202</v>
      </c>
      <c r="H116">
        <f>HN!X7</f>
        <v>231</v>
      </c>
      <c r="I116">
        <f>HN!Y7</f>
        <v>259</v>
      </c>
      <c r="J116">
        <f>HN!Z7</f>
        <v>305</v>
      </c>
      <c r="K116">
        <f>HN!AA7</f>
        <v>343</v>
      </c>
      <c r="L116">
        <f>HN!AB7</f>
        <v>382</v>
      </c>
      <c r="M116">
        <f>HN!AC7</f>
        <v>484</v>
      </c>
      <c r="N116">
        <f>HN!AD7</f>
        <v>471</v>
      </c>
      <c r="O116">
        <f>HN!AE7</f>
        <v>431</v>
      </c>
      <c r="P116">
        <f>HN!AF7</f>
        <v>388</v>
      </c>
      <c r="Q116">
        <f>HN!AG7</f>
        <v>447</v>
      </c>
      <c r="R116">
        <f>HN!AH7</f>
        <v>489</v>
      </c>
      <c r="S116">
        <f>HN!AI7</f>
        <v>519</v>
      </c>
      <c r="T116">
        <f>HN!AJ7</f>
        <v>518</v>
      </c>
    </row>
    <row r="155" spans="1:61">
      <c r="A155" t="s">
        <v>96</v>
      </c>
      <c r="B155" s="101" t="s">
        <v>22</v>
      </c>
      <c r="C155" s="101" t="s">
        <v>23</v>
      </c>
      <c r="D155" s="101" t="s">
        <v>24</v>
      </c>
      <c r="E155" s="101" t="s">
        <v>25</v>
      </c>
      <c r="F155" s="101" t="s">
        <v>26</v>
      </c>
      <c r="G155" s="101" t="s">
        <v>27</v>
      </c>
      <c r="H155" s="101" t="s">
        <v>28</v>
      </c>
      <c r="I155" s="101" t="s">
        <v>29</v>
      </c>
      <c r="J155" s="101" t="s">
        <v>30</v>
      </c>
      <c r="K155" s="101" t="s">
        <v>31</v>
      </c>
      <c r="L155" s="101" t="s">
        <v>32</v>
      </c>
      <c r="M155" s="101" t="s">
        <v>33</v>
      </c>
      <c r="N155" s="1126" t="s">
        <v>466</v>
      </c>
      <c r="O155" s="101" t="s">
        <v>23</v>
      </c>
      <c r="P155" s="101" t="s">
        <v>24</v>
      </c>
      <c r="Q155" s="101" t="s">
        <v>25</v>
      </c>
      <c r="R155" s="101" t="s">
        <v>26</v>
      </c>
      <c r="S155" s="101" t="s">
        <v>27</v>
      </c>
      <c r="T155" s="101" t="s">
        <v>28</v>
      </c>
      <c r="U155" s="101" t="s">
        <v>29</v>
      </c>
      <c r="V155" s="101" t="s">
        <v>30</v>
      </c>
      <c r="W155" s="101" t="s">
        <v>31</v>
      </c>
      <c r="X155" s="101" t="s">
        <v>32</v>
      </c>
      <c r="Y155" s="101" t="s">
        <v>33</v>
      </c>
      <c r="Z155" s="1126" t="s">
        <v>995</v>
      </c>
      <c r="AA155" s="101" t="s">
        <v>23</v>
      </c>
      <c r="AB155" s="101" t="s">
        <v>24</v>
      </c>
      <c r="AC155" s="101" t="s">
        <v>25</v>
      </c>
      <c r="AD155" s="101" t="s">
        <v>26</v>
      </c>
      <c r="AE155" s="101" t="s">
        <v>27</v>
      </c>
      <c r="AF155" s="101" t="s">
        <v>28</v>
      </c>
      <c r="AG155" s="101" t="s">
        <v>29</v>
      </c>
      <c r="AH155" s="101" t="s">
        <v>30</v>
      </c>
      <c r="AI155" s="101" t="s">
        <v>31</v>
      </c>
      <c r="AJ155" s="101" t="s">
        <v>32</v>
      </c>
      <c r="AK155" s="101" t="s">
        <v>33</v>
      </c>
      <c r="AL155" s="1126" t="s">
        <v>2444</v>
      </c>
      <c r="AM155" s="101" t="s">
        <v>23</v>
      </c>
      <c r="AN155" s="101" t="s">
        <v>24</v>
      </c>
      <c r="AO155" s="101" t="s">
        <v>25</v>
      </c>
      <c r="AP155" s="101" t="s">
        <v>26</v>
      </c>
      <c r="AQ155" s="101" t="s">
        <v>27</v>
      </c>
      <c r="AR155" s="101" t="s">
        <v>28</v>
      </c>
      <c r="AS155" s="101" t="s">
        <v>29</v>
      </c>
      <c r="AT155" s="101" t="s">
        <v>30</v>
      </c>
      <c r="AU155" s="101" t="s">
        <v>31</v>
      </c>
      <c r="AV155" s="101" t="s">
        <v>32</v>
      </c>
      <c r="AW155" s="101" t="s">
        <v>33</v>
      </c>
      <c r="AX155" s="1126" t="s">
        <v>4021</v>
      </c>
      <c r="AY155" s="101" t="s">
        <v>23</v>
      </c>
      <c r="AZ155" s="101" t="s">
        <v>24</v>
      </c>
      <c r="BA155" s="101" t="s">
        <v>25</v>
      </c>
      <c r="BB155" s="101" t="s">
        <v>26</v>
      </c>
      <c r="BC155" s="101" t="s">
        <v>27</v>
      </c>
      <c r="BD155" s="101" t="s">
        <v>28</v>
      </c>
      <c r="BE155" s="101" t="s">
        <v>29</v>
      </c>
      <c r="BF155" s="101" t="s">
        <v>30</v>
      </c>
      <c r="BG155" s="101" t="s">
        <v>31</v>
      </c>
      <c r="BH155" s="101" t="s">
        <v>32</v>
      </c>
      <c r="BI155" s="101" t="s">
        <v>33</v>
      </c>
    </row>
    <row r="156" spans="1:61">
      <c r="A156" s="180" t="s">
        <v>194</v>
      </c>
      <c r="B156" s="1125">
        <f>Plan!E27/1000</f>
        <v>0.498</v>
      </c>
      <c r="C156" s="1125">
        <f>Plan!F27/1000</f>
        <v>0.45650000000000002</v>
      </c>
      <c r="D156" s="1125">
        <f>Plan!G27/1000</f>
        <v>0.70550000000000002</v>
      </c>
      <c r="E156" s="1125">
        <f>Plan!H27/1000</f>
        <v>0.91300000000000003</v>
      </c>
      <c r="F156" s="1125">
        <f>Plan!I27/1000</f>
        <v>1.2450000000000001</v>
      </c>
      <c r="G156" s="1125">
        <f>Plan!J27/1000</f>
        <v>1.66</v>
      </c>
      <c r="H156" s="1125">
        <f>Plan!K27/1000</f>
        <v>1.411</v>
      </c>
      <c r="I156" s="1125">
        <f>Plan!L27/1000</f>
        <v>1.66</v>
      </c>
      <c r="J156" s="1125">
        <f>Plan!M27/1000</f>
        <v>2.0750000000000002</v>
      </c>
      <c r="K156" s="1125">
        <f>Plan!N27/1000</f>
        <v>1.411</v>
      </c>
      <c r="L156" s="1125">
        <f>Plan!O27/1000</f>
        <v>1.8260000000000001</v>
      </c>
      <c r="M156" s="1125">
        <f>Plan!P27/1000</f>
        <v>2.1579999999999999</v>
      </c>
      <c r="N156" s="1127">
        <f>Plan!Q27/1000</f>
        <v>1.2555999999999998</v>
      </c>
      <c r="O156" s="1125">
        <f>Plan!R27/1000</f>
        <v>1.2814000000000001</v>
      </c>
      <c r="P156" s="1125">
        <f>Plan!S27/1000</f>
        <v>1.72</v>
      </c>
      <c r="Q156" s="1125">
        <f>Plan!T27/1000</f>
        <v>1.9436</v>
      </c>
      <c r="R156" s="1125">
        <f>Plan!U27/1000</f>
        <v>2.2961999999999998</v>
      </c>
      <c r="S156" s="1125">
        <f>Plan!V27/1000</f>
        <v>3.0659000000000001</v>
      </c>
      <c r="T156" s="1125">
        <f>Plan!W27/1000</f>
        <v>2.9756</v>
      </c>
      <c r="U156" s="1125">
        <f>Plan!X27/1000</f>
        <v>3.2507999999999999</v>
      </c>
      <c r="V156" s="1125">
        <f>Plan!Y27/1000</f>
        <v>3.9731999999999998</v>
      </c>
      <c r="W156" s="1125">
        <f>Plan!Z27/1000</f>
        <v>3.5947999999999998</v>
      </c>
      <c r="X156" s="1125">
        <f>Plan!AA27/1000</f>
        <v>3.7324000000000002</v>
      </c>
      <c r="Y156" s="1125">
        <f>Plan!AB27/1000</f>
        <v>4.4548000000000005</v>
      </c>
      <c r="Z156" s="1125">
        <f>Plan!AC27/1000</f>
        <v>9.35</v>
      </c>
      <c r="AA156" s="1125">
        <f>Plan!AD27/1000</f>
        <v>5.61</v>
      </c>
      <c r="AB156" s="1125">
        <f>Plan!AE27/1000</f>
        <v>11.22</v>
      </c>
      <c r="AC156" s="1125">
        <f>Plan!AF27/1000</f>
        <v>13.090000000000002</v>
      </c>
      <c r="AD156" s="1125">
        <f>Plan!AG27/1000</f>
        <v>14.96</v>
      </c>
      <c r="AE156" s="1125">
        <f>Plan!AH27/1000</f>
        <v>16.829999999999998</v>
      </c>
      <c r="AF156" s="1125">
        <f>Plan!AI27/1000</f>
        <v>11.22</v>
      </c>
      <c r="AG156" s="1125">
        <f>Plan!AJ27/1000</f>
        <v>13.090000000000002</v>
      </c>
      <c r="AH156" s="1125">
        <f>Plan!AK27/1000</f>
        <v>18.7</v>
      </c>
      <c r="AI156" s="1125">
        <f>Plan!AL27/1000</f>
        <v>14.96</v>
      </c>
      <c r="AJ156" s="1125">
        <f>Plan!AM27/1000</f>
        <v>20.57</v>
      </c>
      <c r="AK156" s="1125">
        <f>Plan!AN27/1000</f>
        <v>37.4</v>
      </c>
      <c r="AL156" s="1125">
        <f>Plan!AO27/1000</f>
        <v>8.8000000000000007</v>
      </c>
      <c r="AM156" s="1125">
        <f>Plan!AP27/1000</f>
        <v>6.6000000000000005</v>
      </c>
      <c r="AN156" s="1125">
        <f>Plan!AQ27/1000</f>
        <v>17.600000000000001</v>
      </c>
      <c r="AO156" s="1125">
        <f>Plan!AR27/1000</f>
        <v>23.100000000000005</v>
      </c>
      <c r="AP156" s="1125">
        <f>Plan!AS27/1000</f>
        <v>19.8</v>
      </c>
      <c r="AQ156" s="1125">
        <f>Plan!AT27/1000</f>
        <v>25.850000000000005</v>
      </c>
      <c r="AR156" s="1125">
        <f>Plan!AU27/1000</f>
        <v>22.800999999999998</v>
      </c>
      <c r="AS156" s="1125">
        <f>Plan!AV27/1000</f>
        <v>27.385954527868147</v>
      </c>
      <c r="AT156" s="1125">
        <f>Plan!AW27/1000</f>
        <v>32.801442167981193</v>
      </c>
      <c r="AU156" s="1125">
        <f>Plan!AX27/1000</f>
        <v>30.591790649000213</v>
      </c>
      <c r="AV156" s="1125">
        <f>Plan!AY27/1000</f>
        <v>34.930105516904469</v>
      </c>
      <c r="AW156" s="1125">
        <f>Plan!AZ27/1000</f>
        <v>46.417645139949393</v>
      </c>
      <c r="AX156" s="1125">
        <f>Plan!BA27/1000</f>
        <v>13.228588833991378</v>
      </c>
      <c r="AY156" s="1125">
        <f>Plan!BB27/1000</f>
        <v>12.94096417402732</v>
      </c>
      <c r="AZ156" s="1125">
        <f>Plan!BC27/1000</f>
        <v>34.664105325423442</v>
      </c>
      <c r="BA156" s="1125">
        <f>Plan!BD27/1000</f>
        <v>32.60229369668707</v>
      </c>
      <c r="BB156" s="1125">
        <f>Plan!BE27/1000</f>
        <v>37.689990265678993</v>
      </c>
      <c r="BC156" s="1125">
        <f>Plan!BF27/1000</f>
        <v>40.416434454433571</v>
      </c>
      <c r="BD156" s="1125">
        <f>Plan!BG27/1000</f>
        <v>38.128375757742084</v>
      </c>
      <c r="BE156" s="1125">
        <f>Plan!BH27/1000</f>
        <v>41.582097020413372</v>
      </c>
      <c r="BF156" s="1125">
        <f>Plan!BI27/1000</f>
        <v>44.619979919815549</v>
      </c>
      <c r="BG156" s="1125">
        <f>Plan!BJ27/1000</f>
        <v>43.352114671919175</v>
      </c>
      <c r="BH156" s="1125">
        <f>Plan!BK27/1000</f>
        <v>47.95040800363261</v>
      </c>
      <c r="BI156" s="1125">
        <f>Plan!BL27/1000</f>
        <v>52.268068333684639</v>
      </c>
    </row>
    <row r="157" spans="1:61">
      <c r="A157" s="215" t="s">
        <v>42</v>
      </c>
      <c r="B157" s="1125">
        <f>HCM!R5/1000</f>
        <v>0.417879</v>
      </c>
      <c r="C157" s="1125">
        <f>HCM!S5/1000</f>
        <v>0.177839</v>
      </c>
      <c r="D157" s="1125">
        <f>HCM!T5/1000</f>
        <v>0.35461999999999999</v>
      </c>
      <c r="E157" s="1125">
        <f>HCM!U5/1000</f>
        <v>0.42984500000000003</v>
      </c>
      <c r="F157" s="1125">
        <f>HCM!V5/1000</f>
        <v>0.52355200000000002</v>
      </c>
      <c r="G157" s="1125">
        <f>HCM!W5/1000</f>
        <v>0.435309</v>
      </c>
      <c r="H157" s="1125">
        <f>HCM!X5/1000</f>
        <v>0.41622699999999996</v>
      </c>
      <c r="I157" s="1125">
        <f>HCM!Y5/1000</f>
        <v>0.57935099999999995</v>
      </c>
      <c r="J157" s="1125">
        <f>HCM!Z5/1000</f>
        <v>0.89490599999999998</v>
      </c>
      <c r="K157" s="1125">
        <f>HCM!AA5/1000</f>
        <v>1.2050999999999998</v>
      </c>
      <c r="L157" s="1125">
        <f>HCM!AB5/1000</f>
        <v>0.86013899999999999</v>
      </c>
      <c r="M157" s="1125">
        <f>HCM!AC5/1000</f>
        <v>1.3085499999999999</v>
      </c>
      <c r="N157" s="1127">
        <f>HCM!AD5/1000</f>
        <v>0.74424999999999997</v>
      </c>
      <c r="O157" s="1125">
        <f>HCM!AE5/1000</f>
        <v>0.845495</v>
      </c>
      <c r="P157" s="1125">
        <f>HCM!AF5/1000</f>
        <v>1.0805719999999999</v>
      </c>
      <c r="Q157" s="1125">
        <f>HCM!AG5/1000</f>
        <v>1.5666340000000001</v>
      </c>
      <c r="R157" s="1125">
        <f>HCM!AH5/1000</f>
        <v>2.1173290000000002</v>
      </c>
      <c r="S157" s="1125">
        <f>HCM!AI5/1000</f>
        <v>4.2603119999999999</v>
      </c>
      <c r="T157" s="1125">
        <f>HCM!AJ5/1000</f>
        <v>4.5916069999999998</v>
      </c>
      <c r="U157" s="1125">
        <f>HCM!AK5/1000</f>
        <v>4.8168010000000008</v>
      </c>
      <c r="V157" s="1125">
        <f>HCM!AL5/1000</f>
        <v>7.1827569999999996</v>
      </c>
      <c r="W157" s="1125">
        <f>HCM!AM5/1000</f>
        <v>8.5627430000000011</v>
      </c>
      <c r="X157" s="1125">
        <f>HCM!AN5/1000</f>
        <v>8.0414279999999998</v>
      </c>
      <c r="Y157" s="1125">
        <f>HCM!AO5/1000</f>
        <v>22.373381000000002</v>
      </c>
      <c r="Z157" s="1125">
        <f>HCM!AP5/1000</f>
        <v>4.9792820000000004</v>
      </c>
      <c r="AA157" s="1125">
        <f>HCM!AQ5/1000</f>
        <v>5.0603119999999997</v>
      </c>
      <c r="AB157" s="1125">
        <f>HCM!AR5/1000</f>
        <v>10.504348</v>
      </c>
      <c r="AC157" s="1125">
        <f>HCM!AS5/1000</f>
        <v>13.010605999999999</v>
      </c>
      <c r="AD157" s="1125">
        <f>HCM!AT5/1000</f>
        <v>11.100294</v>
      </c>
      <c r="AE157" s="1125">
        <f>HCM!AU5/1000</f>
        <v>18.006321</v>
      </c>
      <c r="AF157" s="1125">
        <f>HCM!AV5/1000</f>
        <v>16.242715</v>
      </c>
      <c r="AG157" s="1125">
        <f>HCM!AW5/1000</f>
        <v>9.7329220000000003</v>
      </c>
      <c r="AH157" s="1125">
        <f>HCM!AX5/1000</f>
        <v>21.096641999999999</v>
      </c>
      <c r="AI157" s="1125">
        <f>HCM!AY5/1000</f>
        <v>13.604614</v>
      </c>
      <c r="AJ157" s="1125">
        <f>HCM!AZ5/1000</f>
        <v>20.745175</v>
      </c>
      <c r="AK157" s="1125">
        <f>HCM!BA5/1000</f>
        <v>33.941060499999999</v>
      </c>
      <c r="AL157" s="1125">
        <f>HCM!BB5/1000</f>
        <v>6.7589367000000005</v>
      </c>
      <c r="AM157" s="1125">
        <f>HCM!BC5/1000</f>
        <v>7.0899010000000002</v>
      </c>
      <c r="AN157" s="1125">
        <f>HCM!BD5/1000</f>
        <v>17.117714700000001</v>
      </c>
      <c r="AO157" s="1125">
        <f>HCM!BE5/1000</f>
        <v>17.8516485</v>
      </c>
      <c r="AP157" s="1125">
        <f>HCM!BF5/1000</f>
        <v>13.239942999999998</v>
      </c>
      <c r="AQ157" s="1125">
        <f>HCM!BG5/1000</f>
        <v>17.1390536</v>
      </c>
      <c r="AR157" s="1125">
        <f>HCM!BH5/1000</f>
        <v>14.083947000000002</v>
      </c>
      <c r="AS157" s="1125">
        <f>HCM!BI5/1000</f>
        <v>13.458544</v>
      </c>
      <c r="AT157" s="1125">
        <f>HCM!BJ5/1000</f>
        <v>19.973662000000012</v>
      </c>
      <c r="AU157" s="1125">
        <f>HCM!BK5/1000</f>
        <v>17.507514</v>
      </c>
      <c r="AV157" s="1125">
        <f>HCM!BL5/1000</f>
        <v>27.275495000000021</v>
      </c>
      <c r="AW157" s="1125">
        <f>HCM!BM5/1000</f>
        <v>44.739436000000019</v>
      </c>
      <c r="AX157" s="1125">
        <f>HCM!BN5/1000</f>
        <v>13.201143</v>
      </c>
      <c r="AY157" s="1125">
        <f>HCM!BO5/1000</f>
        <v>21.017186300000009</v>
      </c>
      <c r="AZ157" s="1125">
        <f>HCM!BP5/1000</f>
        <v>0</v>
      </c>
      <c r="BA157" s="1125">
        <f>HCM!BQ5/1000</f>
        <v>0</v>
      </c>
      <c r="BB157" s="1125">
        <f>HCM!BR5/1000</f>
        <v>0</v>
      </c>
      <c r="BC157" s="1125">
        <f>HCM!BS5/1000</f>
        <v>0</v>
      </c>
      <c r="BD157" s="1125">
        <f>HCM!BT5/1000</f>
        <v>0</v>
      </c>
      <c r="BE157" s="1125">
        <f>HCM!BU5/1000</f>
        <v>0</v>
      </c>
      <c r="BF157" s="1125">
        <f>HCM!BV5/1000</f>
        <v>0</v>
      </c>
      <c r="BG157" s="1125">
        <f>HCM!BW5/1000</f>
        <v>0</v>
      </c>
      <c r="BH157" s="1125">
        <f>HCM!BX5/1000</f>
        <v>0</v>
      </c>
      <c r="BI157" s="1125">
        <f>HCM!BY5/1000</f>
        <v>0</v>
      </c>
    </row>
    <row r="158" spans="1:61">
      <c r="N158" s="155"/>
    </row>
    <row r="159" spans="1:61">
      <c r="A159" t="s">
        <v>83</v>
      </c>
      <c r="N159" s="155"/>
    </row>
    <row r="160" spans="1:61">
      <c r="A160" s="180" t="s">
        <v>194</v>
      </c>
      <c r="B160" s="1125">
        <f>Plan!E50/1000</f>
        <v>0</v>
      </c>
      <c r="C160" s="1125">
        <f>Plan!F50/1000</f>
        <v>0</v>
      </c>
      <c r="D160" s="1125">
        <f>Plan!G50/1000</f>
        <v>0.28643299999999994</v>
      </c>
      <c r="E160" s="1125">
        <f>Plan!H50/1000</f>
        <v>0.53916799999999987</v>
      </c>
      <c r="F160" s="1125">
        <f>Plan!I50/1000</f>
        <v>0.70133962499999991</v>
      </c>
      <c r="G160" s="1125">
        <f>Plan!J50/1000</f>
        <v>1.0783359999999997</v>
      </c>
      <c r="H160" s="1125">
        <f>Plan!K50/1000</f>
        <v>1.2468259999999998</v>
      </c>
      <c r="I160" s="1125">
        <f>Plan!L50/1000</f>
        <v>1.3647689999999999</v>
      </c>
      <c r="J160" s="1125">
        <f>Plan!M50/1000</f>
        <v>1.6225586999999999</v>
      </c>
      <c r="K160" s="1125">
        <f>Plan!N50/1000</f>
        <v>1.7969458499999993</v>
      </c>
      <c r="L160" s="1125">
        <f>Plan!O50/1000</f>
        <v>1.9763877000000001</v>
      </c>
      <c r="M160" s="1125">
        <f>Plan!P50/1000</f>
        <v>2.1987945</v>
      </c>
      <c r="N160" s="1127">
        <f>Plan!Q50/1000</f>
        <v>1.2555999999999998</v>
      </c>
      <c r="O160" s="1125">
        <f>Plan!R50/1000</f>
        <v>1.2814000000000001</v>
      </c>
      <c r="P160" s="1125">
        <f>Plan!S50/1000</f>
        <v>1.72</v>
      </c>
      <c r="Q160" s="1125">
        <f>Plan!T50/1000</f>
        <v>1.9436</v>
      </c>
      <c r="R160" s="1125">
        <f>Plan!U50/1000</f>
        <v>2.2961999999999998</v>
      </c>
      <c r="S160" s="1125">
        <f>Plan!V50/1000</f>
        <v>3.0659000000000001</v>
      </c>
      <c r="T160" s="1125">
        <f>Plan!W50/1000</f>
        <v>2.9756</v>
      </c>
      <c r="U160" s="1125">
        <f>Plan!X50/1000</f>
        <v>3.2507999999999999</v>
      </c>
      <c r="V160" s="1125">
        <f>Plan!Y50/1000</f>
        <v>3.9731999999999998</v>
      </c>
      <c r="W160" s="1125">
        <f>Plan!Z50/1000</f>
        <v>3.5947999999999998</v>
      </c>
      <c r="X160" s="1125">
        <f>Plan!AA50/1000</f>
        <v>3.7324000000000002</v>
      </c>
      <c r="Y160" s="1125">
        <f>Plan!AB50/1000</f>
        <v>4.4548000000000005</v>
      </c>
      <c r="Z160" s="1125">
        <f>Plan!AC50/1000</f>
        <v>5.7779999999999996</v>
      </c>
      <c r="AA160" s="1125">
        <f>Plan!AD50/1000</f>
        <v>3.4529999999999998</v>
      </c>
      <c r="AB160" s="1125">
        <f>Plan!AE50/1000</f>
        <v>11.247</v>
      </c>
      <c r="AC160" s="1125">
        <f>Plan!AF50/1000</f>
        <v>8.6560000000000006</v>
      </c>
      <c r="AD160" s="1125">
        <f>Plan!AG50/1000</f>
        <v>9.9390000000000001</v>
      </c>
      <c r="AE160" s="1125">
        <f>Plan!AH50/1000</f>
        <v>13.233000000000001</v>
      </c>
      <c r="AF160" s="1125">
        <f>Plan!AI50/1000</f>
        <v>12.196999999999999</v>
      </c>
      <c r="AG160" s="1125">
        <f>Plan!AJ50/1000</f>
        <v>13.839</v>
      </c>
      <c r="AH160" s="1125">
        <f>Plan!AK50/1000</f>
        <v>17.856000000000002</v>
      </c>
      <c r="AI160" s="1125">
        <f>Plan!AL50/1000</f>
        <v>15.852</v>
      </c>
      <c r="AJ160" s="1125">
        <f>Plan!AM50/1000</f>
        <v>18.902999999999999</v>
      </c>
      <c r="AK160" s="1125">
        <f>Plan!AN50/1000</f>
        <v>22.847000000000001</v>
      </c>
      <c r="AL160" s="1125">
        <f>Plan!AO50/1000</f>
        <v>7.2</v>
      </c>
      <c r="AM160" s="1125">
        <f>Plan!AP50/1000</f>
        <v>5.4</v>
      </c>
      <c r="AN160" s="1125">
        <f>Plan!AQ50/1000</f>
        <v>14.4</v>
      </c>
      <c r="AO160" s="1125">
        <f>Plan!AR50/1000</f>
        <v>18.899999999999999</v>
      </c>
      <c r="AP160" s="1125">
        <f>Plan!AS50/1000</f>
        <v>16.2</v>
      </c>
      <c r="AQ160" s="1125">
        <f>Plan!AT50/1000</f>
        <v>21.15</v>
      </c>
      <c r="AR160" s="1125">
        <f>Plan!AU50/1000</f>
        <v>22.802</v>
      </c>
      <c r="AS160" s="1125">
        <f>Plan!AV50/1000</f>
        <v>24.786166989004773</v>
      </c>
      <c r="AT160" s="1125">
        <f>Plan!AW50/1000</f>
        <v>34.998761007766497</v>
      </c>
      <c r="AU160" s="1125">
        <f>Plan!AX50/1000</f>
        <v>26.514746409740869</v>
      </c>
      <c r="AV160" s="1125">
        <f>Plan!AY50/1000</f>
        <v>29.792488014635619</v>
      </c>
      <c r="AW160" s="1125">
        <f>Plan!AZ50/1000</f>
        <v>38.170134507858421</v>
      </c>
      <c r="AX160" s="1125">
        <f>Plan!BA50/1000</f>
        <v>12.076976511055273</v>
      </c>
      <c r="AY160" s="1125">
        <f>Plan!BB50/1000</f>
        <v>11.997257152912164</v>
      </c>
      <c r="AZ160" s="1125">
        <f>Plan!BC50/1000</f>
        <v>25.377431101294551</v>
      </c>
      <c r="BA160" s="1125">
        <f>Plan!BD50/1000</f>
        <v>26.675196143827424</v>
      </c>
      <c r="BB160" s="1125">
        <f>Plan!BE50/1000</f>
        <v>31.618793755894931</v>
      </c>
      <c r="BC160" s="1125">
        <f>Plan!BF50/1000</f>
        <v>37.266709675384803</v>
      </c>
      <c r="BD160" s="1125">
        <f>Plan!BG50/1000</f>
        <v>33.618474512111327</v>
      </c>
      <c r="BE160" s="1125">
        <f>Plan!BH50/1000</f>
        <v>38.008614836343277</v>
      </c>
      <c r="BF160" s="1125">
        <f>Plan!BI50/1000</f>
        <v>43.978393171124338</v>
      </c>
      <c r="BG160" s="1125">
        <f>Plan!BJ50/1000</f>
        <v>40.671753994471267</v>
      </c>
      <c r="BH160" s="1125">
        <f>Plan!BK50/1000</f>
        <v>45.172305764965778</v>
      </c>
      <c r="BI160" s="1125">
        <f>Plan!BL50/1000</f>
        <v>51.742969330672096</v>
      </c>
    </row>
    <row r="161" spans="1:61">
      <c r="A161" s="215" t="s">
        <v>42</v>
      </c>
      <c r="B161" s="1125">
        <f>HN!R5/1000</f>
        <v>0</v>
      </c>
      <c r="C161" s="1125">
        <f>HN!S5/1000</f>
        <v>0</v>
      </c>
      <c r="D161" s="1125">
        <f>HN!T5/1000</f>
        <v>0.27891500000000002</v>
      </c>
      <c r="E161" s="1125">
        <f>HN!U5/1000</f>
        <v>0.58583900000000011</v>
      </c>
      <c r="F161" s="1125">
        <f>HN!V5/1000</f>
        <v>0.793547</v>
      </c>
      <c r="G161" s="1125">
        <f>HN!W5/1000</f>
        <v>0.72776599999999991</v>
      </c>
      <c r="H161" s="1125">
        <f>HN!X5/1000</f>
        <v>0.53814700000000004</v>
      </c>
      <c r="I161" s="1125">
        <f>HN!Y5/1000</f>
        <v>0.73994000000000004</v>
      </c>
      <c r="J161" s="1125">
        <f>HN!Z5/1000</f>
        <v>1.9260889999999999</v>
      </c>
      <c r="K161" s="1125">
        <f>HN!AA5/1000</f>
        <v>1.0055510000000001</v>
      </c>
      <c r="L161" s="1125">
        <f>HN!AB5/1000</f>
        <v>1.4719249999999999</v>
      </c>
      <c r="M161" s="1125">
        <f>HN!AC5/1000</f>
        <v>2.625864</v>
      </c>
      <c r="N161" s="1127">
        <f>HN!AD5/1000</f>
        <v>0.47694200000000003</v>
      </c>
      <c r="O161" s="1125">
        <f>HN!AE5/1000</f>
        <v>0.91078899999999996</v>
      </c>
      <c r="P161" s="1125">
        <f>HN!AF5/1000</f>
        <v>0.67209000000000008</v>
      </c>
      <c r="Q161" s="1125">
        <f>HN!AG5/1000</f>
        <v>1.4167670000000001</v>
      </c>
      <c r="R161" s="1125">
        <f>HN!AH5/1000</f>
        <v>1.6004050000000001</v>
      </c>
      <c r="S161" s="1125">
        <f>HN!AI5/1000</f>
        <v>3.9667880000000002</v>
      </c>
      <c r="T161" s="1125">
        <f>HN!AJ5/1000</f>
        <v>2.7282120000000001</v>
      </c>
      <c r="U161" s="1125">
        <f>HN!AK5/1000</f>
        <v>3.6694270000000002</v>
      </c>
      <c r="V161" s="1125">
        <f>HN!AL5/1000</f>
        <v>5.7215210000000001</v>
      </c>
      <c r="W161" s="1125">
        <f>HN!AM5/1000</f>
        <v>5.7867690000000005</v>
      </c>
      <c r="X161" s="1125">
        <f>HN!AN5/1000</f>
        <v>6.501519</v>
      </c>
      <c r="Y161" s="1125">
        <f>HN!AO5/1000</f>
        <v>14.196213999999999</v>
      </c>
      <c r="Z161" s="1125">
        <f>HN!AP5/1000</f>
        <v>5.1444610000000006</v>
      </c>
      <c r="AA161" s="1125">
        <f>HN!AQ5/1000</f>
        <v>4.0413269999999999</v>
      </c>
      <c r="AB161" s="1125">
        <f>HN!AR5/1000</f>
        <v>8.0671479999999995</v>
      </c>
      <c r="AC161" s="1125">
        <f>HN!AS5/1000</f>
        <v>9.6192289999999989</v>
      </c>
      <c r="AD161" s="1125">
        <f>HN!AT5/1000</f>
        <v>7.2057780000000005</v>
      </c>
      <c r="AE161" s="1125">
        <f>HN!AU5/1000</f>
        <v>8.2242810000000013</v>
      </c>
      <c r="AF161" s="1125">
        <f>HN!AV5/1000</f>
        <v>12.295299000000002</v>
      </c>
      <c r="AG161" s="1125">
        <f>HN!AW5/1000</f>
        <v>6.5547399999999998</v>
      </c>
      <c r="AH161" s="1125">
        <f>HN!AX5/1000</f>
        <v>16.757650000000002</v>
      </c>
      <c r="AI161" s="1125">
        <f>HN!AY5/1000</f>
        <v>11.684695</v>
      </c>
      <c r="AJ161" s="1125">
        <f>HN!AZ5/1000</f>
        <v>20.894795999999999</v>
      </c>
      <c r="AK161" s="1125">
        <f>HN!BA5/1000</f>
        <v>23.795403999999998</v>
      </c>
      <c r="AL161" s="1125">
        <f>HN!BB5/1000</f>
        <v>6.8829880000000001</v>
      </c>
      <c r="AM161" s="1125">
        <f>HN!BC5/1000</f>
        <v>6.8027380000000006</v>
      </c>
      <c r="AN161" s="1125">
        <f>HN!BD5/1000</f>
        <v>16.024252000000001</v>
      </c>
      <c r="AO161" s="1125">
        <f>HN!BE5/1000</f>
        <v>12.787725</v>
      </c>
      <c r="AP161" s="1125">
        <f>HN!BF5/1000</f>
        <v>14.218071999999999</v>
      </c>
      <c r="AQ161" s="1125">
        <f>HN!BG5/1000</f>
        <v>24.329080000000001</v>
      </c>
      <c r="AR161" s="1125">
        <f>HN!BH5/1000</f>
        <v>15.66397400000001</v>
      </c>
      <c r="AS161" s="1125">
        <f>HN!BI5/1000</f>
        <v>17.56584500000001</v>
      </c>
      <c r="AT161" s="1125">
        <f>HN!BJ5/1000</f>
        <v>28.869911000000073</v>
      </c>
      <c r="AU161" s="1125">
        <f>HN!BK5/1000</f>
        <v>21.593701000000021</v>
      </c>
      <c r="AV161" s="1125">
        <f>HN!BL5/1000</f>
        <v>23.15140100000005</v>
      </c>
      <c r="AW161" s="1125">
        <f>HN!BM5/1000</f>
        <v>49.695418000000217</v>
      </c>
      <c r="AX161" s="1125">
        <f>HN!BN5/1000</f>
        <v>13.930407000000002</v>
      </c>
      <c r="AY161" s="1125">
        <f>HN!BO5/1000</f>
        <v>19.70629600000003</v>
      </c>
      <c r="AZ161" s="1125">
        <f>HN!BP5/1000</f>
        <v>0</v>
      </c>
      <c r="BA161" s="1125">
        <f>HN!BQ5/1000</f>
        <v>0</v>
      </c>
      <c r="BB161" s="1125">
        <f>HN!BR5/1000</f>
        <v>0</v>
      </c>
      <c r="BC161" s="1125">
        <f>HN!BS5/1000</f>
        <v>0</v>
      </c>
      <c r="BD161" s="1125">
        <f>HN!BT5/1000</f>
        <v>0</v>
      </c>
      <c r="BE161" s="1125">
        <f>HN!BU5/1000</f>
        <v>0</v>
      </c>
      <c r="BF161" s="1125">
        <f>HN!BV5/1000</f>
        <v>0</v>
      </c>
      <c r="BG161" s="1125">
        <f>HN!BW5/1000</f>
        <v>0</v>
      </c>
      <c r="BH161" s="1125">
        <f>HN!BX5/1000</f>
        <v>0</v>
      </c>
      <c r="BI161" s="1125">
        <f>HN!BY5/1000</f>
        <v>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FF0000"/>
  </sheetPr>
  <dimension ref="A1:CC126"/>
  <sheetViews>
    <sheetView showGridLines="0" topLeftCell="A24" zoomScaleNormal="100" workbookViewId="0">
      <pane xSplit="2" topLeftCell="BO1" activePane="topRight" state="frozen"/>
      <selection activeCell="A51" sqref="A51"/>
      <selection pane="topRight" activeCell="A51" sqref="A51"/>
    </sheetView>
  </sheetViews>
  <sheetFormatPr defaultColWidth="9.140625" defaultRowHeight="12.75" outlineLevelCol="1"/>
  <cols>
    <col min="1" max="1" width="26" style="112" customWidth="1"/>
    <col min="2" max="2" width="13.28515625" style="113" bestFit="1" customWidth="1"/>
    <col min="3" max="3" width="3.28515625" style="114" customWidth="1"/>
    <col min="4" max="6" width="9.140625" style="113" hidden="1" customWidth="1"/>
    <col min="7" max="10" width="0" style="113" hidden="1" customWidth="1"/>
    <col min="11" max="11" width="10.5703125" style="113" bestFit="1" customWidth="1"/>
    <col min="12" max="12" width="3.42578125" style="114" customWidth="1"/>
    <col min="13" max="14" width="10.28515625" style="116" customWidth="1" outlineLevel="1"/>
    <col min="15" max="20" width="9.28515625" style="116" customWidth="1" outlineLevel="1"/>
    <col min="21" max="21" width="9.5703125" style="116" customWidth="1" outlineLevel="1"/>
    <col min="22" max="24" width="9.28515625" style="116" customWidth="1" outlineLevel="1"/>
    <col min="25" max="29" width="9.7109375" style="116" customWidth="1" outlineLevel="1"/>
    <col min="30" max="30" width="9.85546875" style="116" customWidth="1" outlineLevel="1"/>
    <col min="31" max="31" width="9.7109375" style="116" customWidth="1" outlineLevel="1"/>
    <col min="32" max="33" width="9.5703125" style="116" customWidth="1" outlineLevel="1"/>
    <col min="34" max="35" width="9.5703125" style="117" customWidth="1" outlineLevel="1"/>
    <col min="36" max="38" width="9.140625" style="117" customWidth="1" outlineLevel="1"/>
    <col min="39" max="39" width="10.5703125" style="117" customWidth="1" outlineLevel="1"/>
    <col min="40" max="40" width="10.28515625" style="117" customWidth="1" outlineLevel="1"/>
    <col min="41" max="42" width="8.7109375" style="117" customWidth="1" outlineLevel="1"/>
    <col min="43" max="43" width="11.140625" style="117" customWidth="1" outlineLevel="1"/>
    <col min="44" max="45" width="9.140625" style="117" customWidth="1" outlineLevel="1"/>
    <col min="46" max="46" width="11.140625" style="117" customWidth="1" outlineLevel="1"/>
    <col min="47" max="47" width="10.140625" style="117" customWidth="1" outlineLevel="1"/>
    <col min="48" max="51" width="9.140625" style="117" customWidth="1" outlineLevel="1"/>
    <col min="52" max="52" width="12" style="117" customWidth="1" outlineLevel="1"/>
    <col min="53" max="54" width="8" style="117" customWidth="1" outlineLevel="1"/>
    <col min="55" max="56" width="11.42578125" style="117" customWidth="1" outlineLevel="1"/>
    <col min="57" max="57" width="11.5703125" style="117" customWidth="1" outlineLevel="1"/>
    <col min="58" max="58" width="12" style="117" customWidth="1"/>
    <col min="59" max="68" width="9.140625" style="117" customWidth="1" outlineLevel="1"/>
    <col min="69" max="16384" width="9.140625" style="117"/>
  </cols>
  <sheetData>
    <row r="1" spans="1:81">
      <c r="A1" s="151" t="s">
        <v>128</v>
      </c>
    </row>
    <row r="2" spans="1:81" s="689" customFormat="1">
      <c r="A2" s="685"/>
      <c r="B2" s="762">
        <f>MONTH(Cover!G5)</f>
        <v>2</v>
      </c>
      <c r="C2" s="686"/>
      <c r="D2" s="687"/>
      <c r="E2" s="687"/>
      <c r="F2" s="687"/>
      <c r="G2" s="687">
        <v>3</v>
      </c>
      <c r="H2" s="687"/>
      <c r="I2" s="687"/>
      <c r="J2" s="687"/>
      <c r="K2" s="687"/>
      <c r="L2" s="686"/>
      <c r="M2" s="688">
        <v>4</v>
      </c>
      <c r="N2" s="688">
        <v>5</v>
      </c>
      <c r="O2" s="688">
        <v>6</v>
      </c>
      <c r="P2" s="688">
        <v>7</v>
      </c>
      <c r="Q2" s="688">
        <v>8</v>
      </c>
      <c r="R2" s="688">
        <v>9</v>
      </c>
      <c r="S2" s="688">
        <v>10</v>
      </c>
      <c r="T2" s="688">
        <v>11</v>
      </c>
      <c r="U2" s="688">
        <v>12</v>
      </c>
      <c r="V2" s="688">
        <v>1</v>
      </c>
      <c r="W2" s="688">
        <v>2</v>
      </c>
      <c r="X2" s="688">
        <v>3</v>
      </c>
      <c r="Y2" s="688">
        <v>4</v>
      </c>
      <c r="Z2" s="688">
        <v>5</v>
      </c>
      <c r="AA2" s="688">
        <v>6</v>
      </c>
      <c r="AB2" s="688">
        <v>7</v>
      </c>
      <c r="AC2" s="688">
        <v>8</v>
      </c>
      <c r="AD2" s="688">
        <v>9</v>
      </c>
      <c r="AE2" s="688">
        <v>10</v>
      </c>
      <c r="AF2" s="688">
        <v>11</v>
      </c>
      <c r="AG2" s="688">
        <v>12</v>
      </c>
      <c r="AH2" s="688">
        <v>1</v>
      </c>
      <c r="AI2" s="688">
        <v>2</v>
      </c>
      <c r="AJ2" s="688">
        <v>3</v>
      </c>
      <c r="AK2" s="688">
        <v>4</v>
      </c>
      <c r="AL2" s="688">
        <v>5</v>
      </c>
      <c r="AM2" s="688">
        <v>6</v>
      </c>
      <c r="AN2" s="688">
        <v>7</v>
      </c>
      <c r="AO2" s="688">
        <v>8</v>
      </c>
      <c r="AP2" s="688">
        <v>9</v>
      </c>
      <c r="AQ2" s="688">
        <v>10</v>
      </c>
      <c r="AR2" s="688">
        <v>11</v>
      </c>
      <c r="AS2" s="688">
        <v>12</v>
      </c>
      <c r="AT2" s="688">
        <v>1</v>
      </c>
      <c r="AU2" s="688">
        <v>2</v>
      </c>
      <c r="AV2" s="688">
        <v>3</v>
      </c>
      <c r="AW2" s="688">
        <v>4</v>
      </c>
      <c r="AX2" s="688">
        <v>5</v>
      </c>
      <c r="AY2" s="688">
        <v>6</v>
      </c>
      <c r="AZ2" s="688">
        <v>7</v>
      </c>
      <c r="BA2" s="688">
        <v>8</v>
      </c>
      <c r="BB2" s="688">
        <v>9</v>
      </c>
      <c r="BC2" s="688">
        <v>10</v>
      </c>
      <c r="BD2" s="688">
        <v>11</v>
      </c>
      <c r="BE2" s="688">
        <v>12</v>
      </c>
      <c r="BF2" s="688">
        <v>1</v>
      </c>
      <c r="BG2" s="688">
        <v>2</v>
      </c>
      <c r="BH2" s="688">
        <v>3</v>
      </c>
      <c r="BI2" s="688">
        <v>4</v>
      </c>
      <c r="BJ2" s="688">
        <v>5</v>
      </c>
      <c r="BK2" s="688">
        <v>6</v>
      </c>
      <c r="BL2" s="688">
        <v>7</v>
      </c>
      <c r="BM2" s="688">
        <v>8</v>
      </c>
      <c r="BN2" s="688">
        <v>9</v>
      </c>
      <c r="BO2" s="688">
        <v>10</v>
      </c>
      <c r="BP2" s="688">
        <v>11</v>
      </c>
      <c r="BQ2" s="688">
        <v>12</v>
      </c>
      <c r="BR2" s="688">
        <v>1</v>
      </c>
      <c r="BS2" s="688">
        <v>2</v>
      </c>
      <c r="BT2" s="688">
        <v>3</v>
      </c>
      <c r="BU2" s="688">
        <v>4</v>
      </c>
      <c r="BV2" s="688">
        <v>5</v>
      </c>
      <c r="BW2" s="688">
        <v>6</v>
      </c>
      <c r="BX2" s="688">
        <v>7</v>
      </c>
      <c r="BY2" s="688">
        <v>8</v>
      </c>
      <c r="BZ2" s="688">
        <v>9</v>
      </c>
      <c r="CA2" s="688">
        <v>10</v>
      </c>
      <c r="CB2" s="688">
        <v>11</v>
      </c>
      <c r="CC2" s="688">
        <v>12</v>
      </c>
    </row>
    <row r="3" spans="1:81" s="696" customFormat="1" ht="16.5" customHeight="1">
      <c r="A3" s="692" t="s">
        <v>120</v>
      </c>
      <c r="B3" s="693" t="s">
        <v>117</v>
      </c>
      <c r="C3" s="693"/>
      <c r="D3" s="694" t="s">
        <v>43</v>
      </c>
      <c r="E3" s="694" t="s">
        <v>67</v>
      </c>
      <c r="F3" s="694" t="s">
        <v>70</v>
      </c>
      <c r="G3" s="694" t="s">
        <v>104</v>
      </c>
      <c r="H3" s="694" t="s">
        <v>422</v>
      </c>
      <c r="I3" s="694" t="s">
        <v>423</v>
      </c>
      <c r="J3" s="694" t="s">
        <v>473</v>
      </c>
      <c r="K3" s="694">
        <v>2013</v>
      </c>
      <c r="L3" s="695"/>
      <c r="M3" s="111" t="s">
        <v>41</v>
      </c>
      <c r="N3" s="111" t="s">
        <v>26</v>
      </c>
      <c r="O3" s="111">
        <v>41061</v>
      </c>
      <c r="P3" s="111" t="s">
        <v>28</v>
      </c>
      <c r="Q3" s="111" t="s">
        <v>29</v>
      </c>
      <c r="R3" s="111" t="s">
        <v>30</v>
      </c>
      <c r="S3" s="111" t="s">
        <v>31</v>
      </c>
      <c r="T3" s="111" t="s">
        <v>32</v>
      </c>
      <c r="U3" s="111" t="s">
        <v>33</v>
      </c>
      <c r="V3" s="152" t="s">
        <v>71</v>
      </c>
      <c r="W3" s="111" t="s">
        <v>72</v>
      </c>
      <c r="X3" s="111" t="s">
        <v>73</v>
      </c>
      <c r="Y3" s="111" t="s">
        <v>74</v>
      </c>
      <c r="Z3" s="111" t="s">
        <v>642</v>
      </c>
      <c r="AA3" s="111" t="s">
        <v>27</v>
      </c>
      <c r="AB3" s="111" t="s">
        <v>28</v>
      </c>
      <c r="AC3" s="111" t="s">
        <v>29</v>
      </c>
      <c r="AD3" s="111" t="s">
        <v>30</v>
      </c>
      <c r="AE3" s="111" t="s">
        <v>31</v>
      </c>
      <c r="AF3" s="111" t="s">
        <v>32</v>
      </c>
      <c r="AG3" s="111" t="s">
        <v>33</v>
      </c>
      <c r="AH3" s="111" t="s">
        <v>466</v>
      </c>
      <c r="AI3" s="111" t="s">
        <v>23</v>
      </c>
      <c r="AJ3" s="111" t="s">
        <v>24</v>
      </c>
      <c r="AK3" s="111" t="s">
        <v>25</v>
      </c>
      <c r="AL3" s="111" t="s">
        <v>26</v>
      </c>
      <c r="AM3" s="111" t="s">
        <v>27</v>
      </c>
      <c r="AN3" s="111" t="s">
        <v>28</v>
      </c>
      <c r="AO3" s="111" t="s">
        <v>29</v>
      </c>
      <c r="AP3" s="111" t="s">
        <v>30</v>
      </c>
      <c r="AQ3" s="111" t="s">
        <v>31</v>
      </c>
      <c r="AR3" s="111" t="s">
        <v>32</v>
      </c>
      <c r="AS3" s="111" t="s">
        <v>33</v>
      </c>
      <c r="AT3" s="152" t="s">
        <v>995</v>
      </c>
      <c r="AU3" s="111" t="s">
        <v>23</v>
      </c>
      <c r="AV3" s="111" t="s">
        <v>24</v>
      </c>
      <c r="AW3" s="111" t="s">
        <v>25</v>
      </c>
      <c r="AX3" s="111" t="s">
        <v>26</v>
      </c>
      <c r="AY3" s="111" t="s">
        <v>27</v>
      </c>
      <c r="AZ3" s="111" t="s">
        <v>28</v>
      </c>
      <c r="BA3" s="111" t="s">
        <v>29</v>
      </c>
      <c r="BB3" s="111" t="s">
        <v>30</v>
      </c>
      <c r="BC3" s="111" t="s">
        <v>31</v>
      </c>
      <c r="BD3" s="111" t="s">
        <v>32</v>
      </c>
      <c r="BE3" s="111" t="s">
        <v>33</v>
      </c>
      <c r="BF3" s="1429" t="s">
        <v>2444</v>
      </c>
      <c r="BG3" s="1430" t="s">
        <v>23</v>
      </c>
      <c r="BH3" s="1430" t="s">
        <v>24</v>
      </c>
      <c r="BI3" s="1430" t="s">
        <v>25</v>
      </c>
      <c r="BJ3" s="1430" t="s">
        <v>26</v>
      </c>
      <c r="BK3" s="1430" t="s">
        <v>27</v>
      </c>
      <c r="BL3" s="1430" t="s">
        <v>28</v>
      </c>
      <c r="BM3" s="1430" t="s">
        <v>29</v>
      </c>
      <c r="BN3" s="1430" t="s">
        <v>30</v>
      </c>
      <c r="BO3" s="1430" t="s">
        <v>31</v>
      </c>
      <c r="BP3" s="1430" t="s">
        <v>32</v>
      </c>
      <c r="BQ3" s="1430" t="s">
        <v>33</v>
      </c>
      <c r="BR3" s="1429" t="s">
        <v>4021</v>
      </c>
      <c r="BS3" s="1430" t="s">
        <v>23</v>
      </c>
      <c r="BT3" s="1430" t="s">
        <v>24</v>
      </c>
      <c r="BU3" s="1430" t="s">
        <v>25</v>
      </c>
      <c r="BV3" s="1430" t="s">
        <v>26</v>
      </c>
      <c r="BW3" s="1430" t="s">
        <v>27</v>
      </c>
      <c r="BX3" s="1430" t="s">
        <v>28</v>
      </c>
      <c r="BY3" s="1430" t="s">
        <v>29</v>
      </c>
      <c r="BZ3" s="1430" t="s">
        <v>30</v>
      </c>
      <c r="CA3" s="1430" t="s">
        <v>31</v>
      </c>
      <c r="CB3" s="1430" t="s">
        <v>32</v>
      </c>
      <c r="CC3" s="1430" t="s">
        <v>33</v>
      </c>
    </row>
    <row r="4" spans="1:81">
      <c r="A4" s="112" t="s">
        <v>124</v>
      </c>
      <c r="B4" s="1532">
        <f>SUM($BR$4:INDEX(BR4:CC4,B2))</f>
        <v>68400.822040000028</v>
      </c>
      <c r="G4" s="143">
        <f>SUM(V4:X4)</f>
        <v>1246.5990000000002</v>
      </c>
      <c r="H4" s="143">
        <f>SUM(Y4:AA4)</f>
        <v>3796.9390000000003</v>
      </c>
      <c r="I4" s="143">
        <f>SUM(AB4:AD4)</f>
        <v>5518.6399999999994</v>
      </c>
      <c r="J4" s="143"/>
      <c r="K4" s="143">
        <v>19726.835999999999</v>
      </c>
      <c r="M4" s="192">
        <f>M74</f>
        <v>292.24</v>
      </c>
      <c r="N4" s="192">
        <f t="shared" ref="N4:X4" si="0">N74</f>
        <v>343.76400000000001</v>
      </c>
      <c r="O4" s="192">
        <f t="shared" si="0"/>
        <v>816.25900000000001</v>
      </c>
      <c r="P4" s="192">
        <f t="shared" si="0"/>
        <v>234.95</v>
      </c>
      <c r="Q4" s="192">
        <f t="shared" si="0"/>
        <v>324.42099999999999</v>
      </c>
      <c r="R4" s="192">
        <f t="shared" si="0"/>
        <v>535.95699999999999</v>
      </c>
      <c r="S4" s="192">
        <f t="shared" si="0"/>
        <v>211.88800000000001</v>
      </c>
      <c r="T4" s="192">
        <f t="shared" si="0"/>
        <v>180.74700000000001</v>
      </c>
      <c r="U4" s="192">
        <f t="shared" si="0"/>
        <v>1188.4769999999999</v>
      </c>
      <c r="V4" s="192">
        <f t="shared" si="0"/>
        <v>413.94600000000003</v>
      </c>
      <c r="W4" s="192">
        <f t="shared" si="0"/>
        <v>167.935</v>
      </c>
      <c r="X4" s="192">
        <f t="shared" si="0"/>
        <v>664.71800000000007</v>
      </c>
      <c r="Y4" s="439">
        <f t="shared" ref="Y4:AD4" si="1">Y74</f>
        <v>1080.1970000000001</v>
      </c>
      <c r="Z4" s="439">
        <f t="shared" si="1"/>
        <v>1623.2910000000002</v>
      </c>
      <c r="AA4" s="439">
        <f t="shared" si="1"/>
        <v>1093.451</v>
      </c>
      <c r="AB4" s="439">
        <f t="shared" si="1"/>
        <v>1075.9879999999998</v>
      </c>
      <c r="AC4" s="439">
        <f t="shared" si="1"/>
        <v>1409</v>
      </c>
      <c r="AD4" s="439">
        <f t="shared" si="1"/>
        <v>3033.652</v>
      </c>
      <c r="AE4" s="439">
        <f t="shared" ref="AE4:AJ4" si="2">AE74</f>
        <v>2427.0319999999997</v>
      </c>
      <c r="AF4" s="439">
        <f t="shared" si="2"/>
        <v>2564.2170000000001</v>
      </c>
      <c r="AG4" s="439">
        <f t="shared" si="2"/>
        <v>4173.4090000000006</v>
      </c>
      <c r="AH4" s="439">
        <f t="shared" si="2"/>
        <v>1344.5190000000002</v>
      </c>
      <c r="AI4" s="439">
        <f t="shared" si="2"/>
        <v>1874.9910000000002</v>
      </c>
      <c r="AJ4" s="439">
        <f t="shared" si="2"/>
        <v>1826.171</v>
      </c>
      <c r="AK4" s="439">
        <f t="shared" ref="AK4:AS4" si="3">AK74</f>
        <v>3145.8280000000004</v>
      </c>
      <c r="AL4" s="439">
        <f t="shared" si="3"/>
        <v>4031.8249999999998</v>
      </c>
      <c r="AM4" s="439">
        <f t="shared" si="3"/>
        <v>8600.1650000000009</v>
      </c>
      <c r="AN4" s="439">
        <f t="shared" si="3"/>
        <v>8420.0640000000003</v>
      </c>
      <c r="AO4" s="439">
        <f t="shared" si="3"/>
        <v>9230.009</v>
      </c>
      <c r="AP4" s="439">
        <f t="shared" si="3"/>
        <v>13787.019</v>
      </c>
      <c r="AQ4" s="439">
        <f t="shared" si="3"/>
        <v>15218.944</v>
      </c>
      <c r="AR4" s="439">
        <f t="shared" si="3"/>
        <v>15883.455</v>
      </c>
      <c r="AS4" s="439">
        <f t="shared" si="3"/>
        <v>38464.165000000001</v>
      </c>
      <c r="AT4" s="439">
        <f>AT74</f>
        <v>10417.638999999999</v>
      </c>
      <c r="AU4" s="439">
        <f>AU74</f>
        <v>9049.0069999999996</v>
      </c>
      <c r="AV4" s="439">
        <f>AV74</f>
        <v>19003.816999999999</v>
      </c>
      <c r="AW4" s="439">
        <f>AW74</f>
        <v>23838.466</v>
      </c>
      <c r="AX4" s="439">
        <f t="shared" ref="AX4:BC4" si="4">AX74</f>
        <v>18586.255000000001</v>
      </c>
      <c r="AY4" s="439">
        <f t="shared" si="4"/>
        <v>27305.807000000001</v>
      </c>
      <c r="AZ4" s="439">
        <f t="shared" si="4"/>
        <v>29199.374</v>
      </c>
      <c r="BA4" s="439">
        <f t="shared" si="4"/>
        <v>16805.392</v>
      </c>
      <c r="BB4" s="439">
        <f t="shared" si="4"/>
        <v>38876.936999999998</v>
      </c>
      <c r="BC4" s="439">
        <f t="shared" si="4"/>
        <v>25749.088</v>
      </c>
      <c r="BD4" s="439">
        <f>BD74</f>
        <v>42738.082999999999</v>
      </c>
      <c r="BE4" s="439">
        <f>BE74</f>
        <v>58359.968999999997</v>
      </c>
      <c r="BF4" s="1391">
        <f>BF74</f>
        <v>13422.264399999998</v>
      </c>
      <c r="BG4" s="1391">
        <f>BG74</f>
        <v>13983.777799999969</v>
      </c>
      <c r="BH4" s="1391">
        <f>BH74</f>
        <v>34363.530299999991</v>
      </c>
      <c r="BI4" s="1391">
        <f t="shared" ref="BI4:BQ4" si="5">BI74</f>
        <v>31029.739200000011</v>
      </c>
      <c r="BJ4" s="1391">
        <f t="shared" si="5"/>
        <v>29098.451900000004</v>
      </c>
      <c r="BK4" s="1391">
        <f t="shared" si="5"/>
        <v>42616.913540000067</v>
      </c>
      <c r="BL4" s="1391">
        <f t="shared" si="5"/>
        <v>30649.18507000001</v>
      </c>
      <c r="BM4" s="1391">
        <f t="shared" si="5"/>
        <v>32361.144800000031</v>
      </c>
      <c r="BN4" s="1391">
        <f t="shared" si="5"/>
        <v>49563.993800000069</v>
      </c>
      <c r="BO4" s="1391">
        <f t="shared" si="5"/>
        <v>40919.720650000017</v>
      </c>
      <c r="BP4" s="1391">
        <f t="shared" si="5"/>
        <v>52866.932160000091</v>
      </c>
      <c r="BQ4" s="1391">
        <f t="shared" si="5"/>
        <v>97022.200140000321</v>
      </c>
      <c r="BR4" s="1391">
        <f>BR74</f>
        <v>26687.802739999999</v>
      </c>
      <c r="BS4" s="1391">
        <f>BS74+BS73</f>
        <v>41713.019300000036</v>
      </c>
    </row>
    <row r="5" spans="1:81" s="677" customFormat="1">
      <c r="A5" s="671" t="s">
        <v>125</v>
      </c>
      <c r="B5" s="1393">
        <f>SUMIF($BR$2:$CC$2, "&lt;=" &amp; $B$2,$BR$5:$CC$5)</f>
        <v>67855.03230000005</v>
      </c>
      <c r="C5" s="673"/>
      <c r="D5" s="674"/>
      <c r="E5" s="674"/>
      <c r="F5" s="674"/>
      <c r="G5" s="672">
        <f>SUM(V5:X5)</f>
        <v>1229.2530000000002</v>
      </c>
      <c r="H5" s="672">
        <f>SUM(Y5:AA5)</f>
        <v>3495.8580000000002</v>
      </c>
      <c r="I5" s="672">
        <f>SUM(AB5:AD5)</f>
        <v>5094.66</v>
      </c>
      <c r="J5" s="672"/>
      <c r="K5" s="672">
        <v>18296.900000000001</v>
      </c>
      <c r="L5" s="673"/>
      <c r="M5" s="675">
        <v>220</v>
      </c>
      <c r="N5" s="675">
        <v>214.602</v>
      </c>
      <c r="O5" s="675">
        <v>713.33</v>
      </c>
      <c r="P5" s="675">
        <v>174.649</v>
      </c>
      <c r="Q5" s="675">
        <v>286.2</v>
      </c>
      <c r="R5" s="675">
        <v>341.46699999999998</v>
      </c>
      <c r="S5" s="675">
        <v>164.99600000000001</v>
      </c>
      <c r="T5" s="675">
        <v>157.32299999999998</v>
      </c>
      <c r="U5" s="675">
        <v>1140.7040000000002</v>
      </c>
      <c r="V5" s="675">
        <v>417.87900000000002</v>
      </c>
      <c r="W5" s="675">
        <v>177.839</v>
      </c>
      <c r="X5" s="675">
        <f>HCM!T5+HN!T5</f>
        <v>633.53500000000008</v>
      </c>
      <c r="Y5" s="676">
        <f>HCM!U5+HN!U5</f>
        <v>1015.6840000000001</v>
      </c>
      <c r="Z5" s="676">
        <f>HCM!V5+HN!V5</f>
        <v>1317.0990000000002</v>
      </c>
      <c r="AA5" s="676">
        <f>HCM!W5+HN!W5</f>
        <v>1163.075</v>
      </c>
      <c r="AB5" s="676">
        <f>HCM!X5+HN!X5</f>
        <v>954.37400000000002</v>
      </c>
      <c r="AC5" s="676">
        <f>HCM!Y5+HN!Y5</f>
        <v>1319.2910000000002</v>
      </c>
      <c r="AD5" s="676">
        <f>HCM!Z5+HN!Z5</f>
        <v>2820.9949999999999</v>
      </c>
      <c r="AE5" s="676">
        <f>HCM!AA5+HN!AA5</f>
        <v>2210.6509999999998</v>
      </c>
      <c r="AF5" s="676">
        <f>HCM!AB5+HN!AB5</f>
        <v>2332.0639999999999</v>
      </c>
      <c r="AG5" s="676">
        <f>HCM!AC5+HN!AC5</f>
        <v>3934.4139999999998</v>
      </c>
      <c r="AH5" s="676">
        <f>HCM!AD5+HN!AD5</f>
        <v>1221.192</v>
      </c>
      <c r="AI5" s="676">
        <f>HCM!AE5+HN!AE5</f>
        <v>1756.2840000000001</v>
      </c>
      <c r="AJ5" s="676">
        <f>HCM!AF5+HN!AF5</f>
        <v>1752.6619999999998</v>
      </c>
      <c r="AK5" s="676">
        <f>HCM!AG5+HN!AG5</f>
        <v>2983.4009999999998</v>
      </c>
      <c r="AL5" s="676">
        <f>HCM!AH5+HN!AH5</f>
        <v>3717.7340000000004</v>
      </c>
      <c r="AM5" s="676">
        <v>8275.8889999999992</v>
      </c>
      <c r="AN5" s="676">
        <v>7606.134</v>
      </c>
      <c r="AO5" s="676">
        <v>8644.5550000000003</v>
      </c>
      <c r="AP5" s="676">
        <v>13309.986000000001</v>
      </c>
      <c r="AQ5" s="676">
        <v>14702.573</v>
      </c>
      <c r="AR5" s="676">
        <v>15023.790999999999</v>
      </c>
      <c r="AS5" s="676">
        <v>37652.177000000003</v>
      </c>
      <c r="AT5" s="676">
        <v>10123.743</v>
      </c>
      <c r="AU5" s="676">
        <v>9101.6389999999992</v>
      </c>
      <c r="AV5" s="676">
        <v>18571.495999999999</v>
      </c>
      <c r="AW5" s="676">
        <v>22629.834999999999</v>
      </c>
      <c r="AX5" s="676">
        <v>18306.072</v>
      </c>
      <c r="AY5" s="676">
        <v>26230.601999999999</v>
      </c>
      <c r="AZ5" s="676">
        <v>28538.013999999999</v>
      </c>
      <c r="BA5" s="676">
        <v>16287.662</v>
      </c>
      <c r="BB5" s="676">
        <v>37854.292000000001</v>
      </c>
      <c r="BC5" s="676">
        <v>25289.309000000001</v>
      </c>
      <c r="BD5" s="676">
        <v>41639.970999999998</v>
      </c>
      <c r="BE5" s="676">
        <v>57736.464500000002</v>
      </c>
      <c r="BF5" s="1394">
        <v>13641.9247</v>
      </c>
      <c r="BG5" s="1394">
        <v>13892.638999999999</v>
      </c>
      <c r="BH5" s="1394">
        <v>33141.966699999997</v>
      </c>
      <c r="BI5" s="1394">
        <v>30639.373500000002</v>
      </c>
      <c r="BJ5" s="1394">
        <v>27458.014999999999</v>
      </c>
      <c r="BK5" s="1394">
        <v>41468.133600000001</v>
      </c>
      <c r="BL5" s="1394">
        <f>+HCM!BH5+HN!BH5</f>
        <v>29747.921000000013</v>
      </c>
      <c r="BM5" s="1394">
        <f>+HCM!BI5+HN!BI5</f>
        <v>31024.38900000001</v>
      </c>
      <c r="BN5" s="1394">
        <f>+HCM!BJ5+HN!BJ5</f>
        <v>48843.573000000084</v>
      </c>
      <c r="BO5" s="1394">
        <f>+HCM!BK5+HN!BK5</f>
        <v>39101.215000000018</v>
      </c>
      <c r="BP5" s="1394">
        <f>+HCM!BL5+HN!BL5</f>
        <v>50426.896000000066</v>
      </c>
      <c r="BQ5" s="1394">
        <f>+HCM!BM5+HN!BM5</f>
        <v>94434.854000000225</v>
      </c>
      <c r="BR5" s="1394">
        <f>+HCM!BN5+HN!BN5</f>
        <v>27131.550000000003</v>
      </c>
      <c r="BS5" s="1394">
        <f>+HCM!BO5+HN!BO5</f>
        <v>40723.48230000004</v>
      </c>
    </row>
    <row r="6" spans="1:81" s="677" customFormat="1">
      <c r="A6" s="671" t="s">
        <v>996</v>
      </c>
      <c r="B6" s="1393">
        <f>SUMIF($BR$2:$CC$2, "=" &amp; $B$2, $BR$6:$CC$6)</f>
        <v>10030</v>
      </c>
      <c r="C6" s="673"/>
      <c r="D6" s="674"/>
      <c r="E6" s="674"/>
      <c r="F6" s="674"/>
      <c r="G6" s="672"/>
      <c r="H6" s="672"/>
      <c r="I6" s="672"/>
      <c r="J6" s="672"/>
      <c r="K6" s="672"/>
      <c r="L6" s="673"/>
      <c r="M6" s="675"/>
      <c r="N6" s="675"/>
      <c r="O6" s="675"/>
      <c r="P6" s="675"/>
      <c r="Q6" s="675"/>
      <c r="R6" s="675"/>
      <c r="S6" s="675"/>
      <c r="T6" s="675"/>
      <c r="U6" s="675"/>
      <c r="V6" s="675"/>
      <c r="W6" s="675"/>
      <c r="X6" s="675"/>
      <c r="Y6" s="676"/>
      <c r="Z6" s="676"/>
      <c r="AA6" s="676"/>
      <c r="AB6" s="676"/>
      <c r="AC6" s="676"/>
      <c r="AD6" s="676"/>
      <c r="AE6" s="676"/>
      <c r="AF6" s="676"/>
      <c r="AG6" s="676"/>
      <c r="AH6" s="676"/>
      <c r="AI6" s="676"/>
      <c r="AJ6" s="676"/>
      <c r="AK6" s="676"/>
      <c r="AL6" s="676"/>
      <c r="AM6" s="676"/>
      <c r="AN6" s="676"/>
      <c r="AO6" s="676"/>
      <c r="AP6" s="676"/>
      <c r="AQ6" s="676"/>
      <c r="AR6" s="676"/>
      <c r="AS6" s="676"/>
      <c r="AT6" s="676">
        <v>2182</v>
      </c>
      <c r="AU6" s="676">
        <v>2496</v>
      </c>
      <c r="AV6" s="676">
        <v>2586</v>
      </c>
      <c r="AW6" s="676">
        <v>2807</v>
      </c>
      <c r="AX6" s="676">
        <f>AW7</f>
        <v>3135</v>
      </c>
      <c r="AY6" s="676">
        <f>AX7</f>
        <v>3049</v>
      </c>
      <c r="AZ6" s="676">
        <v>3101</v>
      </c>
      <c r="BA6" s="676">
        <v>3127</v>
      </c>
      <c r="BB6" s="676">
        <v>3318</v>
      </c>
      <c r="BC6" s="676">
        <v>3461</v>
      </c>
      <c r="BD6" s="676">
        <v>3651</v>
      </c>
      <c r="BE6" s="676">
        <v>4011</v>
      </c>
      <c r="BF6" s="1394">
        <v>4118</v>
      </c>
      <c r="BG6" s="1394">
        <v>4177</v>
      </c>
      <c r="BH6" s="1394">
        <v>4067</v>
      </c>
      <c r="BI6" s="1394">
        <v>4326</v>
      </c>
      <c r="BJ6" s="1394">
        <v>4505</v>
      </c>
      <c r="BK6" s="1394">
        <v>4930</v>
      </c>
      <c r="BL6" s="1394">
        <f t="shared" ref="BL6:BR6" si="6">BK7</f>
        <v>5819</v>
      </c>
      <c r="BM6" s="1394">
        <f t="shared" si="6"/>
        <v>6335</v>
      </c>
      <c r="BN6" s="1394">
        <f t="shared" si="6"/>
        <v>6970</v>
      </c>
      <c r="BO6" s="1394">
        <f t="shared" si="6"/>
        <v>7706</v>
      </c>
      <c r="BP6" s="1394">
        <f t="shared" si="6"/>
        <v>8408</v>
      </c>
      <c r="BQ6" s="1394">
        <f t="shared" si="6"/>
        <v>9051</v>
      </c>
      <c r="BR6" s="1394">
        <f t="shared" si="6"/>
        <v>9845</v>
      </c>
      <c r="BS6" s="1394">
        <f>BR7</f>
        <v>10030</v>
      </c>
    </row>
    <row r="7" spans="1:81" s="758" customFormat="1">
      <c r="A7" s="754" t="s">
        <v>5</v>
      </c>
      <c r="B7" s="1393">
        <f>SUMIF($BR$2:$CC$2, "=" &amp; $B$2, $BR$7:$CC$7)</f>
        <v>7676</v>
      </c>
      <c r="C7" s="755"/>
      <c r="D7" s="756"/>
      <c r="E7" s="756"/>
      <c r="F7" s="756"/>
      <c r="G7" s="672">
        <f>X7</f>
        <v>118</v>
      </c>
      <c r="H7" s="672">
        <f>AA7</f>
        <v>376</v>
      </c>
      <c r="I7" s="672">
        <f>AD7</f>
        <v>518</v>
      </c>
      <c r="J7" s="672"/>
      <c r="K7" s="672">
        <v>783</v>
      </c>
      <c r="L7" s="755"/>
      <c r="M7" s="757">
        <f>M35</f>
        <v>32</v>
      </c>
      <c r="N7" s="757">
        <f t="shared" ref="N7:X7" si="7">N35</f>
        <v>40</v>
      </c>
      <c r="O7" s="757">
        <f t="shared" si="7"/>
        <v>58</v>
      </c>
      <c r="P7" s="757">
        <f t="shared" si="7"/>
        <v>67</v>
      </c>
      <c r="Q7" s="757">
        <f t="shared" si="7"/>
        <v>68</v>
      </c>
      <c r="R7" s="757">
        <f t="shared" si="7"/>
        <v>63</v>
      </c>
      <c r="S7" s="757">
        <f t="shared" si="7"/>
        <v>62</v>
      </c>
      <c r="T7" s="757">
        <f t="shared" si="7"/>
        <v>60</v>
      </c>
      <c r="U7" s="757">
        <f t="shared" si="7"/>
        <v>73</v>
      </c>
      <c r="V7" s="757">
        <f t="shared" si="7"/>
        <v>77</v>
      </c>
      <c r="W7" s="757">
        <f>W35</f>
        <v>74</v>
      </c>
      <c r="X7" s="757">
        <f t="shared" si="7"/>
        <v>118</v>
      </c>
      <c r="Y7" s="757">
        <f t="shared" ref="Y7:AE7" si="8">Y35</f>
        <v>212</v>
      </c>
      <c r="Z7" s="757">
        <f t="shared" si="8"/>
        <v>308</v>
      </c>
      <c r="AA7" s="757">
        <f t="shared" si="8"/>
        <v>376</v>
      </c>
      <c r="AB7" s="757">
        <f t="shared" si="8"/>
        <v>405</v>
      </c>
      <c r="AC7" s="757">
        <f t="shared" si="8"/>
        <v>452</v>
      </c>
      <c r="AD7" s="757">
        <f t="shared" si="8"/>
        <v>518</v>
      </c>
      <c r="AE7" s="757">
        <f t="shared" si="8"/>
        <v>571</v>
      </c>
      <c r="AF7" s="757">
        <f>AF35</f>
        <v>633</v>
      </c>
      <c r="AG7" s="757">
        <f>AG35</f>
        <v>783</v>
      </c>
      <c r="AH7" s="757">
        <f>AH35</f>
        <v>767</v>
      </c>
      <c r="AI7" s="757">
        <f>AI35</f>
        <v>708</v>
      </c>
      <c r="AJ7" s="757">
        <f>AJ35</f>
        <v>711</v>
      </c>
      <c r="AK7" s="757">
        <f t="shared" ref="AK7:AS7" si="9">AK35</f>
        <v>874</v>
      </c>
      <c r="AL7" s="757">
        <f t="shared" si="9"/>
        <v>995</v>
      </c>
      <c r="AM7" s="758">
        <f t="shared" si="9"/>
        <v>1089</v>
      </c>
      <c r="AN7" s="758">
        <f t="shared" si="9"/>
        <v>1143</v>
      </c>
      <c r="AO7" s="758">
        <f t="shared" si="9"/>
        <v>1339</v>
      </c>
      <c r="AP7" s="758">
        <f t="shared" si="9"/>
        <v>1493</v>
      </c>
      <c r="AQ7" s="758">
        <f t="shared" si="9"/>
        <v>1633</v>
      </c>
      <c r="AR7" s="758">
        <f t="shared" si="9"/>
        <v>1894</v>
      </c>
      <c r="AS7" s="758">
        <f t="shared" si="9"/>
        <v>2176</v>
      </c>
      <c r="AT7" s="758">
        <f t="shared" ref="AT7:AY7" si="10">AT35</f>
        <v>2496</v>
      </c>
      <c r="AU7" s="758">
        <f t="shared" si="10"/>
        <v>2586</v>
      </c>
      <c r="AV7" s="758">
        <f t="shared" si="10"/>
        <v>2807</v>
      </c>
      <c r="AW7" s="758">
        <f t="shared" si="10"/>
        <v>3135</v>
      </c>
      <c r="AX7" s="758">
        <f t="shared" si="10"/>
        <v>3049</v>
      </c>
      <c r="AY7" s="758">
        <f t="shared" si="10"/>
        <v>3106</v>
      </c>
      <c r="AZ7" s="758">
        <v>3127</v>
      </c>
      <c r="BA7" s="758">
        <v>3315</v>
      </c>
      <c r="BB7" s="758">
        <v>3461</v>
      </c>
      <c r="BC7" s="758">
        <v>3650</v>
      </c>
      <c r="BD7" s="758">
        <v>4000</v>
      </c>
      <c r="BE7" s="758">
        <v>4117</v>
      </c>
      <c r="BF7" s="1197">
        <v>4156</v>
      </c>
      <c r="BG7" s="1197">
        <v>4067</v>
      </c>
      <c r="BH7" s="1197">
        <v>4326</v>
      </c>
      <c r="BI7" s="1197">
        <v>4505</v>
      </c>
      <c r="BJ7" s="1197">
        <v>4930</v>
      </c>
      <c r="BK7" s="1197">
        <v>5819</v>
      </c>
      <c r="BL7" s="1394">
        <f>+HCM!BH7+HN!BH7</f>
        <v>6335</v>
      </c>
      <c r="BM7" s="1394">
        <f>+HCM!BI7+HN!BI7</f>
        <v>6970</v>
      </c>
      <c r="BN7" s="1394">
        <f>+HCM!BJ7+HN!BJ7</f>
        <v>7706</v>
      </c>
      <c r="BO7" s="1394">
        <f>+HCM!BK7+HN!BK7</f>
        <v>8408</v>
      </c>
      <c r="BP7" s="1394">
        <f>+HCM!BL7+HN!BL7</f>
        <v>9051</v>
      </c>
      <c r="BQ7" s="1394">
        <f>+HCM!BM7+HN!BM7</f>
        <v>9845</v>
      </c>
      <c r="BR7" s="1394">
        <f>+HCM!BN7+HN!BN7</f>
        <v>10030</v>
      </c>
      <c r="BS7" s="1394">
        <f>+HCM!BO7+HN!BO7</f>
        <v>7676</v>
      </c>
    </row>
    <row r="8" spans="1:81">
      <c r="A8" s="112" t="s">
        <v>119</v>
      </c>
      <c r="B8" s="1392">
        <f>SUMIF($BR$2:$CC$2, "&lt;=" &amp; $B$2,$BR$8:$CC$8)/$B$2</f>
        <v>9395.25</v>
      </c>
      <c r="G8" s="142">
        <f>AVERAGE(V8:X8)</f>
        <v>82.166666666666671</v>
      </c>
      <c r="H8" s="142">
        <f>AVERAGE(Y8:AA8)</f>
        <v>255.66666666666666</v>
      </c>
      <c r="I8" s="142">
        <f>AVERAGE(AB8:AD8)</f>
        <v>434.66666666666669</v>
      </c>
      <c r="J8" s="142"/>
      <c r="K8" s="142">
        <v>347.66666666666669</v>
      </c>
      <c r="M8" s="115">
        <f>AVERAGE(0, M7)</f>
        <v>16</v>
      </c>
      <c r="N8" s="115">
        <f>AVERAGE(M7,N7)</f>
        <v>36</v>
      </c>
      <c r="O8" s="115">
        <f t="shared" ref="O8:V8" si="11">AVERAGE(N7,O7)</f>
        <v>49</v>
      </c>
      <c r="P8" s="115">
        <f t="shared" si="11"/>
        <v>62.5</v>
      </c>
      <c r="Q8" s="115">
        <f t="shared" si="11"/>
        <v>67.5</v>
      </c>
      <c r="R8" s="115">
        <f t="shared" si="11"/>
        <v>65.5</v>
      </c>
      <c r="S8" s="115">
        <f t="shared" si="11"/>
        <v>62.5</v>
      </c>
      <c r="T8" s="115">
        <f t="shared" si="11"/>
        <v>61</v>
      </c>
      <c r="U8" s="115">
        <f t="shared" si="11"/>
        <v>66.5</v>
      </c>
      <c r="V8" s="115">
        <f t="shared" si="11"/>
        <v>75</v>
      </c>
      <c r="W8" s="115">
        <f t="shared" ref="W8:AG8" si="12">AVERAGE(V7,W7)</f>
        <v>75.5</v>
      </c>
      <c r="X8" s="115">
        <f t="shared" si="12"/>
        <v>96</v>
      </c>
      <c r="Y8" s="115">
        <f t="shared" si="12"/>
        <v>165</v>
      </c>
      <c r="Z8" s="115">
        <f t="shared" si="12"/>
        <v>260</v>
      </c>
      <c r="AA8" s="115">
        <f t="shared" si="12"/>
        <v>342</v>
      </c>
      <c r="AB8" s="115">
        <f t="shared" si="12"/>
        <v>390.5</v>
      </c>
      <c r="AC8" s="115">
        <f t="shared" si="12"/>
        <v>428.5</v>
      </c>
      <c r="AD8" s="115">
        <f t="shared" si="12"/>
        <v>485</v>
      </c>
      <c r="AE8" s="115">
        <f t="shared" si="12"/>
        <v>544.5</v>
      </c>
      <c r="AF8" s="115">
        <f t="shared" si="12"/>
        <v>602</v>
      </c>
      <c r="AG8" s="115">
        <f t="shared" si="12"/>
        <v>708</v>
      </c>
      <c r="AH8" s="115">
        <f t="shared" ref="AH8:AO8" si="13">AVERAGE(AG7,AH7)</f>
        <v>775</v>
      </c>
      <c r="AI8" s="115">
        <f t="shared" si="13"/>
        <v>737.5</v>
      </c>
      <c r="AJ8" s="115">
        <f t="shared" si="13"/>
        <v>709.5</v>
      </c>
      <c r="AK8" s="115">
        <f t="shared" si="13"/>
        <v>792.5</v>
      </c>
      <c r="AL8" s="115">
        <f t="shared" si="13"/>
        <v>934.5</v>
      </c>
      <c r="AM8" s="115">
        <f t="shared" si="13"/>
        <v>1042</v>
      </c>
      <c r="AN8" s="115">
        <f t="shared" si="13"/>
        <v>1116</v>
      </c>
      <c r="AO8" s="115">
        <f t="shared" si="13"/>
        <v>1241</v>
      </c>
      <c r="AP8" s="115">
        <f>AVERAGE(AO7,AP7)</f>
        <v>1416</v>
      </c>
      <c r="AQ8" s="115">
        <f>AVERAGE(AP7,AQ7)</f>
        <v>1563</v>
      </c>
      <c r="AR8" s="115">
        <f>AVERAGE(AQ7,AR7)</f>
        <v>1763.5</v>
      </c>
      <c r="AS8" s="115">
        <f>AVERAGE(AR7,AS7)</f>
        <v>2035</v>
      </c>
      <c r="AT8" s="115">
        <f t="shared" ref="AT8:BA8" si="14">AVERAGE(AT6:AT7)</f>
        <v>2339</v>
      </c>
      <c r="AU8" s="115">
        <f t="shared" si="14"/>
        <v>2541</v>
      </c>
      <c r="AV8" s="115">
        <f t="shared" si="14"/>
        <v>2696.5</v>
      </c>
      <c r="AW8" s="115">
        <f t="shared" si="14"/>
        <v>2971</v>
      </c>
      <c r="AX8" s="115">
        <f t="shared" si="14"/>
        <v>3092</v>
      </c>
      <c r="AY8" s="115">
        <f t="shared" si="14"/>
        <v>3077.5</v>
      </c>
      <c r="AZ8" s="115">
        <f t="shared" si="14"/>
        <v>3114</v>
      </c>
      <c r="BA8" s="115">
        <f t="shared" si="14"/>
        <v>3221</v>
      </c>
      <c r="BB8" s="115">
        <f t="shared" ref="BB8:BG8" si="15">AVERAGE(BB6:BB7)</f>
        <v>3389.5</v>
      </c>
      <c r="BC8" s="115">
        <f t="shared" si="15"/>
        <v>3555.5</v>
      </c>
      <c r="BD8" s="115">
        <f t="shared" si="15"/>
        <v>3825.5</v>
      </c>
      <c r="BE8" s="115">
        <f t="shared" si="15"/>
        <v>4064</v>
      </c>
      <c r="BF8" s="1196">
        <f t="shared" si="15"/>
        <v>4137</v>
      </c>
      <c r="BG8" s="1196">
        <f t="shared" si="15"/>
        <v>4122</v>
      </c>
      <c r="BH8" s="1196">
        <f t="shared" ref="BH8:BQ8" si="16">AVERAGE(BH6:BH7)</f>
        <v>4196.5</v>
      </c>
      <c r="BI8" s="1196">
        <f t="shared" si="16"/>
        <v>4415.5</v>
      </c>
      <c r="BJ8" s="1196">
        <f t="shared" si="16"/>
        <v>4717.5</v>
      </c>
      <c r="BK8" s="1196">
        <f t="shared" si="16"/>
        <v>5374.5</v>
      </c>
      <c r="BL8" s="1196">
        <f t="shared" si="16"/>
        <v>6077</v>
      </c>
      <c r="BM8" s="115">
        <f t="shared" si="16"/>
        <v>6652.5</v>
      </c>
      <c r="BN8" s="115">
        <f>AVERAGE(BN6:BN7)</f>
        <v>7338</v>
      </c>
      <c r="BO8" s="115">
        <f t="shared" si="16"/>
        <v>8057</v>
      </c>
      <c r="BP8" s="115">
        <f t="shared" si="16"/>
        <v>8729.5</v>
      </c>
      <c r="BQ8" s="1196">
        <f t="shared" si="16"/>
        <v>9448</v>
      </c>
      <c r="BR8" s="1196">
        <f>AVERAGE(BR6:BR7)</f>
        <v>9937.5</v>
      </c>
      <c r="BS8" s="1196">
        <f>AVERAGE(BS6:BS7)</f>
        <v>8853</v>
      </c>
    </row>
    <row r="9" spans="1:81">
      <c r="AE9" s="424"/>
      <c r="AF9" s="424"/>
      <c r="AG9" s="424"/>
      <c r="AH9" s="424"/>
      <c r="AI9" s="424"/>
      <c r="AJ9" s="424"/>
      <c r="AK9" s="424"/>
      <c r="AL9" s="424"/>
      <c r="AY9" s="1415">
        <f>SUM(AW12:AY12)/SUM(AW8,AX8,AY8)</f>
        <v>0.287292817679558</v>
      </c>
      <c r="AZ9" s="1415">
        <f>SUM(AT12:AY12)/SUM(AT8:AY8)</f>
        <v>0.25662499252258181</v>
      </c>
      <c r="BK9" s="1415">
        <f>SUM(BI12:BK12)/SUM(BI8,BJ8,BK8)</f>
        <v>0.25614337411683613</v>
      </c>
      <c r="BL9" s="1415">
        <f>SUM(BF12:BK12)/SUM(BF8:BK8)</f>
        <v>0.22575381077773246</v>
      </c>
    </row>
    <row r="10" spans="1:81" s="689" customFormat="1">
      <c r="A10" s="685" t="s">
        <v>79</v>
      </c>
      <c r="B10" s="143">
        <f>SUMIF($BR$2:$CC$2, "=" &amp; $B$2,$BR$10:$CC$10)</f>
        <v>1744</v>
      </c>
      <c r="C10" s="686"/>
      <c r="D10" s="687"/>
      <c r="E10" s="687"/>
      <c r="F10" s="687"/>
      <c r="G10" s="143">
        <f>X10</f>
        <v>27</v>
      </c>
      <c r="H10" s="143">
        <f>AA10</f>
        <v>100</v>
      </c>
      <c r="I10" s="143">
        <f>AD10</f>
        <v>119</v>
      </c>
      <c r="J10" s="143"/>
      <c r="K10" s="143">
        <v>126</v>
      </c>
      <c r="L10" s="686"/>
      <c r="M10" s="691">
        <f>SUM(M40:M42)</f>
        <v>11</v>
      </c>
      <c r="N10" s="691">
        <f t="shared" ref="N10:W10" si="17">SUM(N40:N42)</f>
        <v>12</v>
      </c>
      <c r="O10" s="691">
        <f t="shared" si="17"/>
        <v>15</v>
      </c>
      <c r="P10" s="691">
        <f t="shared" si="17"/>
        <v>16</v>
      </c>
      <c r="Q10" s="691">
        <f t="shared" si="17"/>
        <v>15</v>
      </c>
      <c r="R10" s="691">
        <f t="shared" si="17"/>
        <v>14</v>
      </c>
      <c r="S10" s="691">
        <f t="shared" si="17"/>
        <v>13</v>
      </c>
      <c r="T10" s="691">
        <f t="shared" si="17"/>
        <v>14</v>
      </c>
      <c r="U10" s="691">
        <f t="shared" si="17"/>
        <v>16</v>
      </c>
      <c r="V10" s="691">
        <f t="shared" si="17"/>
        <v>18</v>
      </c>
      <c r="W10" s="691">
        <f t="shared" si="17"/>
        <v>16</v>
      </c>
      <c r="X10" s="691">
        <f t="shared" ref="X10:AC10" si="18">SUM(X40:X42)</f>
        <v>27</v>
      </c>
      <c r="Y10" s="691">
        <f t="shared" si="18"/>
        <v>70</v>
      </c>
      <c r="Z10" s="691">
        <f t="shared" si="18"/>
        <v>91</v>
      </c>
      <c r="AA10" s="691">
        <f t="shared" si="18"/>
        <v>100</v>
      </c>
      <c r="AB10" s="691">
        <f t="shared" si="18"/>
        <v>96</v>
      </c>
      <c r="AC10" s="691">
        <f t="shared" si="18"/>
        <v>104</v>
      </c>
      <c r="AD10" s="691">
        <f t="shared" ref="AD10:AL10" si="19">SUM(AD40:AD42)</f>
        <v>119</v>
      </c>
      <c r="AE10" s="697">
        <f t="shared" si="19"/>
        <v>112</v>
      </c>
      <c r="AF10" s="697">
        <f t="shared" si="19"/>
        <v>120</v>
      </c>
      <c r="AG10" s="697">
        <f t="shared" si="19"/>
        <v>126</v>
      </c>
      <c r="AH10" s="697">
        <f t="shared" si="19"/>
        <v>125</v>
      </c>
      <c r="AI10" s="697">
        <f t="shared" si="19"/>
        <v>116</v>
      </c>
      <c r="AJ10" s="697">
        <f t="shared" si="19"/>
        <v>117</v>
      </c>
      <c r="AK10" s="697">
        <f t="shared" si="19"/>
        <v>156</v>
      </c>
      <c r="AL10" s="697">
        <f t="shared" si="19"/>
        <v>193</v>
      </c>
      <c r="AM10" s="786">
        <f t="shared" ref="AM10:BB10" si="20">SUM(AM40:AM43)</f>
        <v>249</v>
      </c>
      <c r="AN10" s="786">
        <f t="shared" si="20"/>
        <v>257</v>
      </c>
      <c r="AO10" s="786">
        <f t="shared" si="20"/>
        <v>289</v>
      </c>
      <c r="AP10" s="786">
        <f t="shared" si="20"/>
        <v>323</v>
      </c>
      <c r="AQ10" s="786">
        <f t="shared" si="20"/>
        <v>346</v>
      </c>
      <c r="AR10" s="786">
        <f t="shared" si="20"/>
        <v>401</v>
      </c>
      <c r="AS10" s="786">
        <f t="shared" si="20"/>
        <v>463</v>
      </c>
      <c r="AT10" s="786">
        <f t="shared" si="20"/>
        <v>519</v>
      </c>
      <c r="AU10" s="786">
        <f t="shared" si="20"/>
        <v>537</v>
      </c>
      <c r="AV10" s="786">
        <f t="shared" si="20"/>
        <v>586</v>
      </c>
      <c r="AW10" s="786">
        <f t="shared" si="20"/>
        <v>681</v>
      </c>
      <c r="AX10" s="786">
        <f t="shared" si="20"/>
        <v>725</v>
      </c>
      <c r="AY10" s="786">
        <f t="shared" si="20"/>
        <v>723</v>
      </c>
      <c r="AZ10" s="786">
        <f t="shared" si="20"/>
        <v>747</v>
      </c>
      <c r="BA10" s="786">
        <f t="shared" si="20"/>
        <v>744</v>
      </c>
      <c r="BB10" s="786">
        <f t="shared" si="20"/>
        <v>819</v>
      </c>
      <c r="BC10" s="786">
        <f t="shared" ref="BC10:BH10" si="21">SUM(BC40:BC43)</f>
        <v>854</v>
      </c>
      <c r="BD10" s="786">
        <f t="shared" si="21"/>
        <v>866</v>
      </c>
      <c r="BE10" s="786">
        <f t="shared" si="21"/>
        <v>857</v>
      </c>
      <c r="BF10" s="1385">
        <f t="shared" si="21"/>
        <v>868</v>
      </c>
      <c r="BG10" s="1385">
        <f t="shared" si="21"/>
        <v>847</v>
      </c>
      <c r="BH10" s="1385">
        <f t="shared" si="21"/>
        <v>885</v>
      </c>
      <c r="BI10" s="1385">
        <f>SUM(BI40:BI43)</f>
        <v>936</v>
      </c>
      <c r="BJ10" s="1385">
        <f>SUM(BJ40:BJ43)</f>
        <v>1014</v>
      </c>
      <c r="BK10" s="1385">
        <f t="shared" ref="BK10:BQ10" si="22">SUM(BK40:BK43)</f>
        <v>1124</v>
      </c>
      <c r="BL10" s="1385">
        <f t="shared" si="22"/>
        <v>1126</v>
      </c>
      <c r="BM10" s="1385">
        <f t="shared" si="22"/>
        <v>1211</v>
      </c>
      <c r="BN10" s="1385">
        <f t="shared" si="22"/>
        <v>1343</v>
      </c>
      <c r="BO10" s="1385">
        <f t="shared" si="22"/>
        <v>1458</v>
      </c>
      <c r="BP10" s="1385">
        <f t="shared" si="22"/>
        <v>1500</v>
      </c>
      <c r="BQ10" s="1385">
        <f t="shared" si="22"/>
        <v>1663</v>
      </c>
      <c r="BR10" s="1385">
        <f>SUM(BR40:BR43)</f>
        <v>1656</v>
      </c>
      <c r="BS10" s="1385">
        <f>SUM(BS40:BS43)</f>
        <v>1744</v>
      </c>
    </row>
    <row r="11" spans="1:81">
      <c r="A11" s="112" t="s">
        <v>126</v>
      </c>
      <c r="B11" s="150">
        <f>B12/(B8*$B$2)</f>
        <v>0.13107687395226311</v>
      </c>
      <c r="G11" s="150">
        <f>G12/(G8*$G$2)</f>
        <v>0.27180527383367142</v>
      </c>
      <c r="H11" s="150">
        <f>H12/(H8*$G$2)</f>
        <v>0.28683181225554105</v>
      </c>
      <c r="I11" s="150">
        <f>I12/(I8*$G$2)</f>
        <v>0.19018404907975461</v>
      </c>
      <c r="J11" s="150"/>
      <c r="K11" s="150">
        <v>0.22195589645254074</v>
      </c>
      <c r="M11" s="140">
        <f>M12/M8</f>
        <v>0.875</v>
      </c>
      <c r="N11" s="140">
        <f t="shared" ref="N11:W11" si="23">N12/N8</f>
        <v>0.69444444444444442</v>
      </c>
      <c r="O11" s="140">
        <f t="shared" si="23"/>
        <v>0.46938775510204084</v>
      </c>
      <c r="P11" s="140">
        <f t="shared" si="23"/>
        <v>0.20799999999999999</v>
      </c>
      <c r="Q11" s="140">
        <f t="shared" si="23"/>
        <v>0.2814814814814815</v>
      </c>
      <c r="R11" s="140">
        <f t="shared" si="23"/>
        <v>0.30534351145038169</v>
      </c>
      <c r="S11" s="140">
        <f t="shared" si="23"/>
        <v>0.16</v>
      </c>
      <c r="T11" s="140">
        <f t="shared" si="23"/>
        <v>0.11475409836065574</v>
      </c>
      <c r="U11" s="140">
        <f t="shared" si="23"/>
        <v>0.48120300751879697</v>
      </c>
      <c r="V11" s="140">
        <f t="shared" si="23"/>
        <v>0.29333333333333333</v>
      </c>
      <c r="W11" s="140">
        <f t="shared" si="23"/>
        <v>0.11920529801324503</v>
      </c>
      <c r="X11" s="140">
        <f t="shared" ref="X11:AC11" si="24">X12/X8</f>
        <v>0.375</v>
      </c>
      <c r="Y11" s="140">
        <f t="shared" si="24"/>
        <v>0.34545454545454546</v>
      </c>
      <c r="Z11" s="140">
        <f t="shared" si="24"/>
        <v>0.31153846153846154</v>
      </c>
      <c r="AA11" s="140">
        <f t="shared" si="24"/>
        <v>0.23976608187134502</v>
      </c>
      <c r="AB11" s="140">
        <f t="shared" si="24"/>
        <v>0.14084507042253522</v>
      </c>
      <c r="AC11" s="140">
        <f t="shared" si="24"/>
        <v>0.17736289381563594</v>
      </c>
      <c r="AD11" s="403">
        <f>AD12/AD8</f>
        <v>0.24123711340206186</v>
      </c>
      <c r="AE11" s="417">
        <f t="shared" ref="AE11:AJ11" si="25">AE12/AE8</f>
        <v>0.21671258034894397</v>
      </c>
      <c r="AF11" s="405">
        <f t="shared" si="25"/>
        <v>0.17275747508305647</v>
      </c>
      <c r="AG11" s="417">
        <f t="shared" si="25"/>
        <v>0.23870056497175141</v>
      </c>
      <c r="AH11" s="405">
        <f t="shared" si="25"/>
        <v>0.10064516129032258</v>
      </c>
      <c r="AI11" s="417">
        <f t="shared" si="25"/>
        <v>0.15186440677966101</v>
      </c>
      <c r="AJ11" s="417">
        <f t="shared" si="25"/>
        <v>0.14799154334038056</v>
      </c>
      <c r="AK11" s="417">
        <f t="shared" ref="AK11:AS11" si="26">AK12/AK8</f>
        <v>0.18801261829652996</v>
      </c>
      <c r="AL11" s="417">
        <f t="shared" si="26"/>
        <v>0.21187800963081863</v>
      </c>
      <c r="AM11" s="417">
        <f t="shared" si="26"/>
        <v>0.33109404990403069</v>
      </c>
      <c r="AN11" s="417">
        <f t="shared" si="26"/>
        <v>0.30017921146953402</v>
      </c>
      <c r="AO11" s="417">
        <f t="shared" si="26"/>
        <v>0.29089443996776793</v>
      </c>
      <c r="AP11" s="417">
        <f t="shared" si="26"/>
        <v>0.32556497175141241</v>
      </c>
      <c r="AQ11" s="417">
        <f t="shared" si="26"/>
        <v>0.33141394753678821</v>
      </c>
      <c r="AR11" s="417">
        <f t="shared" si="26"/>
        <v>0.31868443436348171</v>
      </c>
      <c r="AS11" s="417">
        <f t="shared" si="26"/>
        <v>0.39459459459459462</v>
      </c>
      <c r="AT11" s="417">
        <f>AT12/AT8</f>
        <v>0.23813595553655409</v>
      </c>
      <c r="AU11" s="417">
        <f>AU12/AU8</f>
        <v>0.18299881936245574</v>
      </c>
      <c r="AV11" s="417">
        <f>AV12/AV8</f>
        <v>0.23808640830706471</v>
      </c>
      <c r="AW11" s="417">
        <f>AW12/AW8</f>
        <v>0.25075732076741836</v>
      </c>
      <c r="AX11" s="417">
        <f>AX12/AX8</f>
        <v>0.2855756791720569</v>
      </c>
      <c r="AY11" s="417">
        <f t="shared" ref="AY11:BD11" si="27">AY12/AY8</f>
        <v>0.32428919577579202</v>
      </c>
      <c r="AZ11" s="417">
        <f t="shared" si="27"/>
        <v>0.32723185613359024</v>
      </c>
      <c r="BA11" s="417">
        <f t="shared" si="27"/>
        <v>0.25923626203042532</v>
      </c>
      <c r="BB11" s="417">
        <f t="shared" si="27"/>
        <v>0.40241923587549788</v>
      </c>
      <c r="BC11" s="417">
        <f t="shared" si="27"/>
        <v>0.31809872029250458</v>
      </c>
      <c r="BD11" s="417">
        <f t="shared" si="27"/>
        <v>0.35707750620833878</v>
      </c>
      <c r="BE11" s="417">
        <f>BE12/BE8</f>
        <v>0.38582677165354329</v>
      </c>
      <c r="BF11" s="417">
        <f>BF12/BF8</f>
        <v>0.15349286922890984</v>
      </c>
      <c r="BG11" s="417">
        <f>BG12/BG8</f>
        <v>0.15041242115477924</v>
      </c>
      <c r="BH11" s="417">
        <f>BH12/BH8</f>
        <v>0.2659358989634219</v>
      </c>
      <c r="BI11" s="417">
        <f t="shared" ref="BI11:BQ11" si="28">BI12/BI8</f>
        <v>0.22171894462688257</v>
      </c>
      <c r="BJ11" s="417">
        <f t="shared" si="28"/>
        <v>0.23105458399576045</v>
      </c>
      <c r="BK11" s="417">
        <f t="shared" si="28"/>
        <v>0.30644711135919622</v>
      </c>
      <c r="BL11" s="417">
        <f t="shared" si="28"/>
        <v>0.21556689155833469</v>
      </c>
      <c r="BM11" s="417">
        <f t="shared" si="28"/>
        <v>0.21345358887636226</v>
      </c>
      <c r="BN11" s="417">
        <f t="shared" si="28"/>
        <v>0.23630417007358953</v>
      </c>
      <c r="BO11" s="417">
        <f t="shared" si="28"/>
        <v>0.18195358073724713</v>
      </c>
      <c r="BP11" s="417">
        <f t="shared" si="28"/>
        <v>0.17629875708803483</v>
      </c>
      <c r="BQ11" s="417">
        <f t="shared" si="28"/>
        <v>0.26672311600338694</v>
      </c>
      <c r="BR11" s="417">
        <f>BR12/BR8</f>
        <v>0.10274213836477987</v>
      </c>
      <c r="BS11" s="417">
        <f>BS12/BS8</f>
        <v>0.16288263865356375</v>
      </c>
    </row>
    <row r="12" spans="1:81" s="689" customFormat="1">
      <c r="A12" s="685" t="s">
        <v>44</v>
      </c>
      <c r="B12" s="143">
        <f>SUMIF($BR$2:$CC$2, "&lt;=" &amp; $B$2, $BR$12:$CC$12)</f>
        <v>2463</v>
      </c>
      <c r="C12" s="686"/>
      <c r="D12" s="687"/>
      <c r="E12" s="687"/>
      <c r="F12" s="687"/>
      <c r="G12" s="143">
        <f>SUM(V12:X12)</f>
        <v>67</v>
      </c>
      <c r="H12" s="143">
        <f>SUM(Y12:AA12)</f>
        <v>220</v>
      </c>
      <c r="I12" s="143">
        <f>SUM(AB12:AD12)</f>
        <v>248</v>
      </c>
      <c r="J12" s="143"/>
      <c r="K12" s="143">
        <v>926</v>
      </c>
      <c r="L12" s="686"/>
      <c r="M12" s="691">
        <f>M85</f>
        <v>14</v>
      </c>
      <c r="N12" s="691">
        <f t="shared" ref="N12:W12" si="29">N85</f>
        <v>25</v>
      </c>
      <c r="O12" s="691">
        <f t="shared" si="29"/>
        <v>23</v>
      </c>
      <c r="P12" s="691">
        <f t="shared" si="29"/>
        <v>13</v>
      </c>
      <c r="Q12" s="691">
        <f t="shared" si="29"/>
        <v>19</v>
      </c>
      <c r="R12" s="691">
        <f t="shared" si="29"/>
        <v>20</v>
      </c>
      <c r="S12" s="691">
        <f t="shared" si="29"/>
        <v>10</v>
      </c>
      <c r="T12" s="691">
        <f t="shared" si="29"/>
        <v>7</v>
      </c>
      <c r="U12" s="691">
        <f t="shared" si="29"/>
        <v>32</v>
      </c>
      <c r="V12" s="691">
        <f t="shared" si="29"/>
        <v>22</v>
      </c>
      <c r="W12" s="691">
        <f t="shared" si="29"/>
        <v>9</v>
      </c>
      <c r="X12" s="691">
        <f t="shared" ref="X12:AC12" si="30">X85</f>
        <v>36</v>
      </c>
      <c r="Y12" s="691">
        <f t="shared" si="30"/>
        <v>57</v>
      </c>
      <c r="Z12" s="691">
        <f t="shared" si="30"/>
        <v>81</v>
      </c>
      <c r="AA12" s="691">
        <f t="shared" si="30"/>
        <v>82</v>
      </c>
      <c r="AB12" s="691">
        <f t="shared" si="30"/>
        <v>55</v>
      </c>
      <c r="AC12" s="691">
        <f t="shared" si="30"/>
        <v>76</v>
      </c>
      <c r="AD12" s="691">
        <f t="shared" ref="AD12:AJ12" si="31">AD85</f>
        <v>117</v>
      </c>
      <c r="AE12" s="697">
        <f t="shared" si="31"/>
        <v>118</v>
      </c>
      <c r="AF12" s="697">
        <f t="shared" si="31"/>
        <v>104</v>
      </c>
      <c r="AG12" s="697">
        <f t="shared" si="31"/>
        <v>169</v>
      </c>
      <c r="AH12" s="697">
        <f t="shared" si="31"/>
        <v>78</v>
      </c>
      <c r="AI12" s="697">
        <f t="shared" si="31"/>
        <v>112</v>
      </c>
      <c r="AJ12" s="697">
        <f t="shared" si="31"/>
        <v>105</v>
      </c>
      <c r="AK12" s="697">
        <f t="shared" ref="AK12:AS12" si="32">AK85</f>
        <v>149</v>
      </c>
      <c r="AL12" s="697">
        <f t="shared" si="32"/>
        <v>198</v>
      </c>
      <c r="AM12" s="689">
        <f t="shared" si="32"/>
        <v>345</v>
      </c>
      <c r="AN12" s="689">
        <f t="shared" si="32"/>
        <v>335</v>
      </c>
      <c r="AO12" s="689">
        <f t="shared" si="32"/>
        <v>361</v>
      </c>
      <c r="AP12" s="689">
        <f t="shared" si="32"/>
        <v>461</v>
      </c>
      <c r="AQ12" s="689">
        <f t="shared" si="32"/>
        <v>518</v>
      </c>
      <c r="AR12" s="689">
        <f t="shared" si="32"/>
        <v>562</v>
      </c>
      <c r="AS12" s="689">
        <f t="shared" si="32"/>
        <v>803</v>
      </c>
      <c r="AT12" s="689">
        <f t="shared" ref="AT12:BH12" si="33">AT85</f>
        <v>557</v>
      </c>
      <c r="AU12" s="689">
        <f t="shared" si="33"/>
        <v>465</v>
      </c>
      <c r="AV12" s="689">
        <f t="shared" si="33"/>
        <v>642</v>
      </c>
      <c r="AW12" s="689">
        <f t="shared" si="33"/>
        <v>745</v>
      </c>
      <c r="AX12" s="689">
        <f t="shared" si="33"/>
        <v>883</v>
      </c>
      <c r="AY12" s="689">
        <f t="shared" si="33"/>
        <v>998</v>
      </c>
      <c r="AZ12" s="689">
        <f t="shared" si="33"/>
        <v>1019</v>
      </c>
      <c r="BA12" s="689">
        <f t="shared" si="33"/>
        <v>835</v>
      </c>
      <c r="BB12" s="689">
        <f t="shared" si="33"/>
        <v>1364</v>
      </c>
      <c r="BC12" s="689">
        <f t="shared" si="33"/>
        <v>1131</v>
      </c>
      <c r="BD12" s="689">
        <f t="shared" si="33"/>
        <v>1366</v>
      </c>
      <c r="BE12" s="1276">
        <f t="shared" si="33"/>
        <v>1568</v>
      </c>
      <c r="BF12" s="1385">
        <f t="shared" si="33"/>
        <v>635</v>
      </c>
      <c r="BG12" s="1385">
        <f t="shared" si="33"/>
        <v>620</v>
      </c>
      <c r="BH12" s="1385">
        <f t="shared" si="33"/>
        <v>1116</v>
      </c>
      <c r="BI12" s="1385">
        <f t="shared" ref="BI12:BQ12" si="34">BI85</f>
        <v>979</v>
      </c>
      <c r="BJ12" s="1385">
        <f t="shared" si="34"/>
        <v>1090</v>
      </c>
      <c r="BK12" s="1385">
        <f t="shared" si="34"/>
        <v>1647</v>
      </c>
      <c r="BL12" s="1276">
        <f t="shared" si="34"/>
        <v>1310</v>
      </c>
      <c r="BM12" s="1276">
        <f t="shared" si="34"/>
        <v>1420</v>
      </c>
      <c r="BN12" s="1276">
        <f t="shared" si="34"/>
        <v>1734</v>
      </c>
      <c r="BO12" s="1276">
        <f t="shared" si="34"/>
        <v>1466</v>
      </c>
      <c r="BP12" s="1276">
        <f t="shared" si="34"/>
        <v>1539</v>
      </c>
      <c r="BQ12" s="1276">
        <f t="shared" si="34"/>
        <v>2520</v>
      </c>
      <c r="BR12" s="1276">
        <f>BR85</f>
        <v>1021</v>
      </c>
      <c r="BS12" s="1276">
        <f>BS85</f>
        <v>1442</v>
      </c>
    </row>
    <row r="13" spans="1:81">
      <c r="A13" s="112" t="s">
        <v>45</v>
      </c>
      <c r="B13" s="142">
        <f>B14/B12</f>
        <v>1.5458790093382055</v>
      </c>
      <c r="G13" s="142">
        <f>G14/G12</f>
        <v>1.3582089552238805</v>
      </c>
      <c r="H13" s="142">
        <f>H14/H12</f>
        <v>1.3454545454545455</v>
      </c>
      <c r="I13" s="142">
        <f>I14/I12</f>
        <v>1.3387096774193548</v>
      </c>
      <c r="J13" s="142"/>
      <c r="K13" s="142">
        <v>1.4028077753779697</v>
      </c>
      <c r="M13" s="115">
        <f>M14/M12</f>
        <v>1.6428571428571428</v>
      </c>
      <c r="N13" s="115">
        <f t="shared" ref="N13:X13" si="35">N14/N12</f>
        <v>1.08</v>
      </c>
      <c r="O13" s="115">
        <f t="shared" si="35"/>
        <v>1.2608695652173914</v>
      </c>
      <c r="P13" s="115">
        <f t="shared" si="35"/>
        <v>1.3076923076923077</v>
      </c>
      <c r="Q13" s="115">
        <f t="shared" si="35"/>
        <v>1.263157894736842</v>
      </c>
      <c r="R13" s="115">
        <f t="shared" si="35"/>
        <v>1.45</v>
      </c>
      <c r="S13" s="115">
        <f t="shared" si="35"/>
        <v>1.5</v>
      </c>
      <c r="T13" s="115">
        <f t="shared" si="35"/>
        <v>2</v>
      </c>
      <c r="U13" s="115">
        <f t="shared" si="35"/>
        <v>2.28125</v>
      </c>
      <c r="V13" s="115">
        <f t="shared" si="35"/>
        <v>1.4545454545454546</v>
      </c>
      <c r="W13" s="115">
        <f t="shared" si="35"/>
        <v>1.2222222222222223</v>
      </c>
      <c r="X13" s="115">
        <f t="shared" si="35"/>
        <v>1.3333333333333333</v>
      </c>
      <c r="Y13" s="115">
        <f t="shared" ref="Y13:AD13" si="36">Y14/Y12</f>
        <v>1.4210526315789473</v>
      </c>
      <c r="Z13" s="115">
        <f t="shared" si="36"/>
        <v>1.308641975308642</v>
      </c>
      <c r="AA13" s="115">
        <f t="shared" si="36"/>
        <v>1.3292682926829269</v>
      </c>
      <c r="AB13" s="115">
        <f t="shared" si="36"/>
        <v>1.3090909090909091</v>
      </c>
      <c r="AC13" s="115">
        <f t="shared" si="36"/>
        <v>1.2763157894736843</v>
      </c>
      <c r="AD13" s="115">
        <f t="shared" si="36"/>
        <v>1.3931623931623931</v>
      </c>
      <c r="AE13" s="415">
        <f t="shared" ref="AE13:AJ13" si="37">AE14/AE12</f>
        <v>1.271186440677966</v>
      </c>
      <c r="AF13" s="415">
        <f t="shared" si="37"/>
        <v>1.4326923076923077</v>
      </c>
      <c r="AG13" s="415">
        <f t="shared" si="37"/>
        <v>1.6627218934911243</v>
      </c>
      <c r="AH13" s="415">
        <f t="shared" si="37"/>
        <v>1.0897435897435896</v>
      </c>
      <c r="AI13" s="415">
        <f t="shared" si="37"/>
        <v>1.2232142857142858</v>
      </c>
      <c r="AJ13" s="415">
        <f t="shared" si="37"/>
        <v>1.180952380952381</v>
      </c>
      <c r="AK13" s="415">
        <f t="shared" ref="AK13:AS13" si="38">AK14/AK12</f>
        <v>1.3355704697986577</v>
      </c>
      <c r="AL13" s="415">
        <f t="shared" si="38"/>
        <v>1.2323232323232323</v>
      </c>
      <c r="AM13" s="415">
        <f t="shared" si="38"/>
        <v>1.5333333333333334</v>
      </c>
      <c r="AN13" s="415">
        <f t="shared" si="38"/>
        <v>1.4597014925373135</v>
      </c>
      <c r="AO13" s="415">
        <f t="shared" si="38"/>
        <v>1.5401662049861495</v>
      </c>
      <c r="AP13" s="415">
        <f t="shared" si="38"/>
        <v>1.7440347071583515</v>
      </c>
      <c r="AQ13" s="415">
        <f t="shared" si="38"/>
        <v>1.6447876447876448</v>
      </c>
      <c r="AR13" s="415">
        <f>AR14/AR12</f>
        <v>1.6654804270462633</v>
      </c>
      <c r="AS13" s="415">
        <f t="shared" si="38"/>
        <v>2.2814445828144456</v>
      </c>
      <c r="AT13" s="415">
        <f t="shared" ref="AT13:BH13" si="39">AT14/AT12</f>
        <v>1.2836624775583483</v>
      </c>
      <c r="AU13" s="415">
        <f t="shared" si="39"/>
        <v>1.2881720430107526</v>
      </c>
      <c r="AV13" s="415">
        <f t="shared" si="39"/>
        <v>1.557632398753894</v>
      </c>
      <c r="AW13" s="415">
        <f t="shared" si="39"/>
        <v>1.5436241610738255</v>
      </c>
      <c r="AX13" s="415">
        <f t="shared" si="39"/>
        <v>1.3171007927519818</v>
      </c>
      <c r="AY13" s="415">
        <f t="shared" si="39"/>
        <v>1.3867735470941884</v>
      </c>
      <c r="AZ13" s="415">
        <f t="shared" si="39"/>
        <v>1.4828263002944062</v>
      </c>
      <c r="BA13" s="415">
        <f t="shared" si="39"/>
        <v>1.288622754491018</v>
      </c>
      <c r="BB13" s="415">
        <f t="shared" si="39"/>
        <v>1.5065982404692082</v>
      </c>
      <c r="BC13" s="415">
        <f t="shared" si="39"/>
        <v>1.3925729442970822</v>
      </c>
      <c r="BD13" s="415">
        <f t="shared" si="39"/>
        <v>1.9341142020497804</v>
      </c>
      <c r="BE13" s="415">
        <f t="shared" si="39"/>
        <v>1.9368622448979591</v>
      </c>
      <c r="BF13" s="415">
        <f t="shared" si="39"/>
        <v>1.2866141732283465</v>
      </c>
      <c r="BG13" s="415">
        <f t="shared" si="39"/>
        <v>1.3177419354838709</v>
      </c>
      <c r="BH13" s="415">
        <f t="shared" si="39"/>
        <v>1.7508960573476702</v>
      </c>
      <c r="BI13" s="415">
        <f t="shared" ref="BI13:BQ13" si="40">BI14/BI12</f>
        <v>1.5372829417773237</v>
      </c>
      <c r="BJ13" s="415">
        <f t="shared" si="40"/>
        <v>1.4944954128440366</v>
      </c>
      <c r="BK13" s="415">
        <f t="shared" si="40"/>
        <v>1.6927747419550698</v>
      </c>
      <c r="BL13" s="415">
        <f t="shared" si="40"/>
        <v>1.4343511450381679</v>
      </c>
      <c r="BM13" s="415">
        <f t="shared" si="40"/>
        <v>1.4732394366197183</v>
      </c>
      <c r="BN13" s="415">
        <f t="shared" si="40"/>
        <v>1.814878892733564</v>
      </c>
      <c r="BO13" s="415">
        <f t="shared" si="40"/>
        <v>1.5675306957708048</v>
      </c>
      <c r="BP13" s="415">
        <f>BP14/BP12</f>
        <v>1.8960363872644574</v>
      </c>
      <c r="BQ13" s="415">
        <f t="shared" si="40"/>
        <v>2.0249999999999999</v>
      </c>
      <c r="BR13" s="415">
        <f>BR14/BR12</f>
        <v>1.5690499510284035</v>
      </c>
      <c r="BS13" s="415">
        <f>BS14/BS12</f>
        <v>1.5294729542302359</v>
      </c>
    </row>
    <row r="14" spans="1:81">
      <c r="A14" s="112" t="s">
        <v>3</v>
      </c>
      <c r="B14" s="142">
        <f>SUMIF($BR$2:$CC$2, "&lt;=" &amp; $B$2,$BR$14:$CC$14)</f>
        <v>3807.5</v>
      </c>
      <c r="G14" s="142">
        <f>SUM(V14:X14)</f>
        <v>91</v>
      </c>
      <c r="H14" s="142">
        <f>SUM(Y14:AA14)</f>
        <v>296</v>
      </c>
      <c r="I14" s="142">
        <f>SUM(AB14:AD14)</f>
        <v>332</v>
      </c>
      <c r="J14" s="142"/>
      <c r="K14" s="142">
        <v>1299</v>
      </c>
      <c r="M14" s="1196">
        <f>M96</f>
        <v>23</v>
      </c>
      <c r="N14" s="1196">
        <f t="shared" ref="N14:W14" si="41">N96</f>
        <v>27</v>
      </c>
      <c r="O14" s="1196">
        <f t="shared" si="41"/>
        <v>29</v>
      </c>
      <c r="P14" s="1196">
        <f t="shared" si="41"/>
        <v>17</v>
      </c>
      <c r="Q14" s="1196">
        <f t="shared" si="41"/>
        <v>24</v>
      </c>
      <c r="R14" s="1196">
        <f t="shared" si="41"/>
        <v>29</v>
      </c>
      <c r="S14" s="1196">
        <f t="shared" si="41"/>
        <v>15</v>
      </c>
      <c r="T14" s="1196">
        <f t="shared" si="41"/>
        <v>14</v>
      </c>
      <c r="U14" s="1196">
        <f t="shared" si="41"/>
        <v>73</v>
      </c>
      <c r="V14" s="1196">
        <f t="shared" si="41"/>
        <v>32</v>
      </c>
      <c r="W14" s="1196">
        <f t="shared" si="41"/>
        <v>11</v>
      </c>
      <c r="X14" s="1196">
        <f t="shared" ref="X14:AC14" si="42">X96</f>
        <v>48</v>
      </c>
      <c r="Y14" s="1196">
        <f t="shared" si="42"/>
        <v>81</v>
      </c>
      <c r="Z14" s="1196">
        <f t="shared" si="42"/>
        <v>106</v>
      </c>
      <c r="AA14" s="1196">
        <f t="shared" si="42"/>
        <v>109</v>
      </c>
      <c r="AB14" s="1196">
        <f t="shared" si="42"/>
        <v>72</v>
      </c>
      <c r="AC14" s="1196">
        <f t="shared" si="42"/>
        <v>97</v>
      </c>
      <c r="AD14" s="1196">
        <f t="shared" ref="AD14:AJ14" si="43">AD96</f>
        <v>163</v>
      </c>
      <c r="AE14" s="1196">
        <f t="shared" si="43"/>
        <v>150</v>
      </c>
      <c r="AF14" s="1196">
        <f t="shared" si="43"/>
        <v>149</v>
      </c>
      <c r="AG14" s="1196">
        <f t="shared" si="43"/>
        <v>281</v>
      </c>
      <c r="AH14" s="1196">
        <f t="shared" si="43"/>
        <v>85</v>
      </c>
      <c r="AI14" s="1196">
        <f t="shared" si="43"/>
        <v>137</v>
      </c>
      <c r="AJ14" s="1196">
        <f t="shared" si="43"/>
        <v>124</v>
      </c>
      <c r="AK14" s="1196">
        <f t="shared" ref="AK14:AR14" si="44">AK96</f>
        <v>199</v>
      </c>
      <c r="AL14" s="1196">
        <f t="shared" si="44"/>
        <v>244</v>
      </c>
      <c r="AM14" s="1196">
        <f t="shared" si="44"/>
        <v>529</v>
      </c>
      <c r="AN14" s="1196">
        <f t="shared" si="44"/>
        <v>489</v>
      </c>
      <c r="AO14" s="1196">
        <f t="shared" si="44"/>
        <v>556</v>
      </c>
      <c r="AP14" s="1196">
        <f t="shared" si="44"/>
        <v>804</v>
      </c>
      <c r="AQ14" s="1196">
        <f t="shared" si="44"/>
        <v>852</v>
      </c>
      <c r="AR14" s="1196">
        <f t="shared" si="44"/>
        <v>936</v>
      </c>
      <c r="AS14" s="1196">
        <f t="shared" ref="AS14:AX14" si="45">AS96</f>
        <v>1832</v>
      </c>
      <c r="AT14" s="1196">
        <f t="shared" si="45"/>
        <v>715</v>
      </c>
      <c r="AU14" s="1196">
        <f t="shared" si="45"/>
        <v>599</v>
      </c>
      <c r="AV14" s="1196">
        <f t="shared" si="45"/>
        <v>1000</v>
      </c>
      <c r="AW14" s="1196">
        <f t="shared" si="45"/>
        <v>1150</v>
      </c>
      <c r="AX14" s="1196">
        <f t="shared" si="45"/>
        <v>1163</v>
      </c>
      <c r="AY14" s="1196">
        <f t="shared" ref="AY14:BF14" si="46">AY96</f>
        <v>1384</v>
      </c>
      <c r="AZ14" s="1196">
        <f t="shared" si="46"/>
        <v>1511</v>
      </c>
      <c r="BA14" s="1196">
        <f t="shared" si="46"/>
        <v>1076</v>
      </c>
      <c r="BB14" s="1196">
        <f t="shared" si="46"/>
        <v>2055</v>
      </c>
      <c r="BC14" s="1196">
        <f t="shared" si="46"/>
        <v>1575</v>
      </c>
      <c r="BD14" s="1196">
        <f t="shared" si="46"/>
        <v>2642</v>
      </c>
      <c r="BE14" s="1196">
        <f t="shared" si="46"/>
        <v>3037</v>
      </c>
      <c r="BF14" s="1196">
        <f t="shared" si="46"/>
        <v>817</v>
      </c>
      <c r="BG14" s="1196">
        <f t="shared" ref="BG14:BQ14" si="47">BG96</f>
        <v>817</v>
      </c>
      <c r="BH14" s="1196">
        <f t="shared" si="47"/>
        <v>1954</v>
      </c>
      <c r="BI14" s="1196">
        <f t="shared" si="47"/>
        <v>1505</v>
      </c>
      <c r="BJ14" s="1196">
        <f t="shared" si="47"/>
        <v>1629</v>
      </c>
      <c r="BK14" s="1196">
        <f t="shared" si="47"/>
        <v>2788</v>
      </c>
      <c r="BL14" s="1196">
        <f t="shared" si="47"/>
        <v>1879</v>
      </c>
      <c r="BM14" s="1196">
        <f t="shared" si="47"/>
        <v>2092</v>
      </c>
      <c r="BN14" s="1196">
        <f t="shared" si="47"/>
        <v>3147</v>
      </c>
      <c r="BO14" s="1196">
        <f t="shared" si="47"/>
        <v>2298</v>
      </c>
      <c r="BP14" s="1196">
        <f t="shared" si="47"/>
        <v>2918</v>
      </c>
      <c r="BQ14" s="1196">
        <f t="shared" si="47"/>
        <v>5103</v>
      </c>
      <c r="BR14" s="1196">
        <f>BR96</f>
        <v>1602</v>
      </c>
      <c r="BS14" s="1196">
        <f>BS96</f>
        <v>2205.5</v>
      </c>
    </row>
    <row r="15" spans="1:81">
      <c r="A15" s="112" t="s">
        <v>46</v>
      </c>
      <c r="B15" s="142">
        <f>B4/B14</f>
        <v>17.964759564018394</v>
      </c>
      <c r="G15" s="142">
        <f>G4/G14</f>
        <v>13.698890109890112</v>
      </c>
      <c r="H15" s="142">
        <f>H4/H14</f>
        <v>12.827496621621624</v>
      </c>
      <c r="I15" s="142">
        <f>I4/I14</f>
        <v>16.622409638554217</v>
      </c>
      <c r="J15" s="142"/>
      <c r="K15" s="142">
        <v>15.18617090069284</v>
      </c>
      <c r="M15" s="115">
        <f>M4/M14</f>
        <v>12.706086956521739</v>
      </c>
      <c r="N15" s="115">
        <f t="shared" ref="N15:X15" si="48">N4/N14</f>
        <v>12.732000000000001</v>
      </c>
      <c r="O15" s="115">
        <f t="shared" si="48"/>
        <v>28.146862068965518</v>
      </c>
      <c r="P15" s="115">
        <f t="shared" si="48"/>
        <v>13.820588235294117</v>
      </c>
      <c r="Q15" s="115">
        <f t="shared" si="48"/>
        <v>13.517541666666666</v>
      </c>
      <c r="R15" s="115">
        <f t="shared" si="48"/>
        <v>18.481275862068966</v>
      </c>
      <c r="S15" s="115">
        <f t="shared" si="48"/>
        <v>14.125866666666667</v>
      </c>
      <c r="T15" s="115">
        <f t="shared" si="48"/>
        <v>12.910500000000001</v>
      </c>
      <c r="U15" s="115">
        <f t="shared" si="48"/>
        <v>16.280506849315067</v>
      </c>
      <c r="V15" s="115">
        <f t="shared" si="48"/>
        <v>12.935812500000001</v>
      </c>
      <c r="W15" s="115">
        <f t="shared" si="48"/>
        <v>15.266818181818183</v>
      </c>
      <c r="X15" s="115">
        <f t="shared" si="48"/>
        <v>13.848291666666668</v>
      </c>
      <c r="Y15" s="115">
        <f t="shared" ref="Y15:AD15" si="49">Y4/Y14</f>
        <v>13.335765432098768</v>
      </c>
      <c r="Z15" s="115">
        <f t="shared" si="49"/>
        <v>15.31406603773585</v>
      </c>
      <c r="AA15" s="115">
        <f t="shared" si="49"/>
        <v>10.031660550458716</v>
      </c>
      <c r="AB15" s="115">
        <f t="shared" si="49"/>
        <v>14.944277777777776</v>
      </c>
      <c r="AC15" s="115">
        <f t="shared" si="49"/>
        <v>14.525773195876289</v>
      </c>
      <c r="AD15" s="404">
        <f t="shared" si="49"/>
        <v>18.611361963190184</v>
      </c>
      <c r="AE15" s="415">
        <f t="shared" ref="AE15:AJ15" si="50">AE4/AE14</f>
        <v>16.180213333333331</v>
      </c>
      <c r="AF15" s="415">
        <f t="shared" si="50"/>
        <v>17.209510067114095</v>
      </c>
      <c r="AG15" s="415">
        <f t="shared" si="50"/>
        <v>14.851989323843418</v>
      </c>
      <c r="AH15" s="415">
        <f t="shared" si="50"/>
        <v>15.817870588235296</v>
      </c>
      <c r="AI15" s="415">
        <f t="shared" si="50"/>
        <v>13.686065693430658</v>
      </c>
      <c r="AJ15" s="415">
        <f t="shared" si="50"/>
        <v>14.727185483870969</v>
      </c>
      <c r="AK15" s="415">
        <f t="shared" ref="AK15:AS15" si="51">AK4/AK14</f>
        <v>15.808180904522615</v>
      </c>
      <c r="AL15" s="415">
        <f t="shared" si="51"/>
        <v>16.523872950819673</v>
      </c>
      <c r="AM15" s="415">
        <f t="shared" si="51"/>
        <v>16.257400756143667</v>
      </c>
      <c r="AN15" s="415">
        <f t="shared" si="51"/>
        <v>17.218944785276076</v>
      </c>
      <c r="AO15" s="415">
        <f t="shared" si="51"/>
        <v>16.600735611510792</v>
      </c>
      <c r="AP15" s="415">
        <f t="shared" si="51"/>
        <v>17.148033582089553</v>
      </c>
      <c r="AQ15" s="415">
        <f t="shared" si="51"/>
        <v>17.862610328638496</v>
      </c>
      <c r="AR15" s="415">
        <f t="shared" si="51"/>
        <v>16.969503205128206</v>
      </c>
      <c r="AS15" s="415">
        <f t="shared" si="51"/>
        <v>20.995723253275109</v>
      </c>
      <c r="AT15" s="415">
        <f t="shared" ref="AT15:BH15" si="52">AT4/AT14</f>
        <v>14.570124475524475</v>
      </c>
      <c r="AU15" s="415">
        <f t="shared" si="52"/>
        <v>15.106856427378965</v>
      </c>
      <c r="AV15" s="415">
        <f t="shared" si="52"/>
        <v>19.003816999999998</v>
      </c>
      <c r="AW15" s="415">
        <f t="shared" si="52"/>
        <v>20.729100869565219</v>
      </c>
      <c r="AX15" s="415">
        <f t="shared" si="52"/>
        <v>15.981302665520207</v>
      </c>
      <c r="AY15" s="415">
        <f t="shared" si="52"/>
        <v>19.729629335260118</v>
      </c>
      <c r="AZ15" s="415">
        <f t="shared" si="52"/>
        <v>19.324536068828589</v>
      </c>
      <c r="BA15" s="415">
        <f t="shared" si="52"/>
        <v>15.618394052044609</v>
      </c>
      <c r="BB15" s="415">
        <f t="shared" si="52"/>
        <v>18.918217518248174</v>
      </c>
      <c r="BC15" s="415">
        <f t="shared" si="52"/>
        <v>16.348627301587303</v>
      </c>
      <c r="BD15" s="415">
        <f t="shared" si="52"/>
        <v>16.176412944738832</v>
      </c>
      <c r="BE15" s="415">
        <f t="shared" si="52"/>
        <v>19.21632169904511</v>
      </c>
      <c r="BF15" s="415">
        <f t="shared" si="52"/>
        <v>16.42872019583843</v>
      </c>
      <c r="BG15" s="415">
        <f t="shared" si="52"/>
        <v>17.116007099143168</v>
      </c>
      <c r="BH15" s="415">
        <f t="shared" si="52"/>
        <v>17.586248874104395</v>
      </c>
      <c r="BI15" s="415">
        <f t="shared" ref="BI15:BQ15" si="53">BI4/BI14</f>
        <v>20.617766910299011</v>
      </c>
      <c r="BJ15" s="415">
        <f t="shared" si="53"/>
        <v>17.86276973603438</v>
      </c>
      <c r="BK15" s="415">
        <f t="shared" si="53"/>
        <v>15.285836994261143</v>
      </c>
      <c r="BL15" s="415">
        <f t="shared" si="53"/>
        <v>16.311434310803623</v>
      </c>
      <c r="BM15" s="415">
        <f t="shared" si="53"/>
        <v>15.468998470363303</v>
      </c>
      <c r="BN15" s="415">
        <f t="shared" si="53"/>
        <v>15.74960082618369</v>
      </c>
      <c r="BO15" s="415">
        <f t="shared" si="53"/>
        <v>17.806666949521329</v>
      </c>
      <c r="BP15" s="415">
        <f t="shared" si="53"/>
        <v>18.117523015764252</v>
      </c>
      <c r="BQ15" s="415">
        <f t="shared" si="53"/>
        <v>19.012776825396887</v>
      </c>
      <c r="BR15" s="415">
        <f>BR4/BR14</f>
        <v>16.659052896379524</v>
      </c>
      <c r="BS15" s="415">
        <f>BS4/BS14</f>
        <v>18.913180367263674</v>
      </c>
    </row>
    <row r="16" spans="1:81">
      <c r="A16" s="112" t="s">
        <v>82</v>
      </c>
      <c r="B16" s="143">
        <f>SUMIF($BR$2:$CC$2, "&lt;=" &amp; $B$2, $BR$16:$CC$16)</f>
        <v>1350</v>
      </c>
      <c r="G16" s="143">
        <f>SUM(V16:X16)</f>
        <v>43</v>
      </c>
      <c r="H16" s="143">
        <f>SUM(Y16:AA16)</f>
        <v>210</v>
      </c>
      <c r="I16" s="143">
        <f>SUM(AB16:AD16)</f>
        <v>216</v>
      </c>
      <c r="J16" s="143"/>
      <c r="K16" s="143">
        <v>784</v>
      </c>
      <c r="M16" s="118">
        <f>M48</f>
        <v>21</v>
      </c>
      <c r="N16" s="118">
        <f t="shared" ref="N16:X16" si="54">N48</f>
        <v>7</v>
      </c>
      <c r="O16" s="118">
        <f t="shared" si="54"/>
        <v>15</v>
      </c>
      <c r="P16" s="118">
        <f t="shared" si="54"/>
        <v>9</v>
      </c>
      <c r="Q16" s="118">
        <f t="shared" si="54"/>
        <v>4</v>
      </c>
      <c r="R16" s="118">
        <f t="shared" si="54"/>
        <v>2</v>
      </c>
      <c r="S16" s="118">
        <f t="shared" si="54"/>
        <v>6</v>
      </c>
      <c r="T16" s="118">
        <f t="shared" si="54"/>
        <v>3</v>
      </c>
      <c r="U16" s="118">
        <f t="shared" si="54"/>
        <v>12</v>
      </c>
      <c r="V16" s="118">
        <f t="shared" si="54"/>
        <v>8</v>
      </c>
      <c r="W16" s="118">
        <f t="shared" si="54"/>
        <v>1</v>
      </c>
      <c r="X16" s="118">
        <f t="shared" si="54"/>
        <v>34</v>
      </c>
      <c r="Y16" s="118">
        <f t="shared" ref="Y16:AD16" si="55">Y48</f>
        <v>66</v>
      </c>
      <c r="Z16" s="118">
        <f t="shared" si="55"/>
        <v>77</v>
      </c>
      <c r="AA16" s="118">
        <f t="shared" si="55"/>
        <v>67</v>
      </c>
      <c r="AB16" s="118">
        <f t="shared" si="55"/>
        <v>52</v>
      </c>
      <c r="AC16" s="118">
        <f t="shared" si="55"/>
        <v>68</v>
      </c>
      <c r="AD16" s="118">
        <f t="shared" si="55"/>
        <v>96</v>
      </c>
      <c r="AE16" s="118">
        <f t="shared" ref="AE16:AJ16" si="56">AE48</f>
        <v>90</v>
      </c>
      <c r="AF16" s="118">
        <f t="shared" si="56"/>
        <v>83</v>
      </c>
      <c r="AG16" s="118">
        <f t="shared" si="56"/>
        <v>142</v>
      </c>
      <c r="AH16" s="118">
        <f t="shared" si="56"/>
        <v>47</v>
      </c>
      <c r="AI16" s="118">
        <f t="shared" si="56"/>
        <v>46</v>
      </c>
      <c r="AJ16" s="118">
        <f t="shared" si="56"/>
        <v>68</v>
      </c>
      <c r="AK16" s="118">
        <f t="shared" ref="AK16:AS16" si="57">AK48</f>
        <v>138</v>
      </c>
      <c r="AL16" s="118">
        <f t="shared" si="57"/>
        <v>177</v>
      </c>
      <c r="AM16" s="118">
        <f t="shared" si="57"/>
        <v>238</v>
      </c>
      <c r="AN16" s="118">
        <f t="shared" si="57"/>
        <v>163</v>
      </c>
      <c r="AO16" s="118">
        <f t="shared" si="57"/>
        <v>252</v>
      </c>
      <c r="AP16" s="118">
        <f t="shared" si="57"/>
        <v>259</v>
      </c>
      <c r="AQ16" s="118">
        <f t="shared" si="57"/>
        <v>196</v>
      </c>
      <c r="AR16" s="118">
        <f t="shared" si="57"/>
        <v>326</v>
      </c>
      <c r="AS16" s="118">
        <f t="shared" si="57"/>
        <v>351</v>
      </c>
      <c r="AT16" s="118">
        <f t="shared" ref="AT16:BF16" si="58">AT48</f>
        <v>350</v>
      </c>
      <c r="AU16" s="118">
        <f t="shared" si="58"/>
        <v>184</v>
      </c>
      <c r="AV16" s="118">
        <f t="shared" si="58"/>
        <v>386</v>
      </c>
      <c r="AW16" s="118">
        <f t="shared" si="58"/>
        <v>477</v>
      </c>
      <c r="AX16" s="118">
        <f t="shared" si="58"/>
        <v>404</v>
      </c>
      <c r="AY16" s="118">
        <f t="shared" si="58"/>
        <v>429</v>
      </c>
      <c r="AZ16" s="118">
        <f t="shared" si="58"/>
        <v>446</v>
      </c>
      <c r="BA16" s="118">
        <f t="shared" si="58"/>
        <v>429</v>
      </c>
      <c r="BB16" s="118">
        <f t="shared" si="58"/>
        <v>473</v>
      </c>
      <c r="BC16" s="118">
        <f t="shared" si="58"/>
        <v>406</v>
      </c>
      <c r="BD16" s="118">
        <f t="shared" si="58"/>
        <v>742</v>
      </c>
      <c r="BE16" s="118">
        <f t="shared" si="58"/>
        <v>557</v>
      </c>
      <c r="BF16" s="118">
        <f t="shared" si="58"/>
        <v>192</v>
      </c>
      <c r="BG16" s="118">
        <f t="shared" ref="BG16:BQ16" si="59">BG48</f>
        <v>186</v>
      </c>
      <c r="BH16" s="118">
        <f t="shared" si="59"/>
        <v>620</v>
      </c>
      <c r="BI16" s="118">
        <f t="shared" si="59"/>
        <v>471</v>
      </c>
      <c r="BJ16" s="118">
        <f t="shared" si="59"/>
        <v>619</v>
      </c>
      <c r="BK16" s="118">
        <f>BK48</f>
        <v>1120</v>
      </c>
      <c r="BL16" s="118">
        <f t="shared" si="59"/>
        <v>826</v>
      </c>
      <c r="BM16" s="118">
        <f t="shared" si="59"/>
        <v>949</v>
      </c>
      <c r="BN16" s="118">
        <f t="shared" si="59"/>
        <v>1083</v>
      </c>
      <c r="BO16" s="118">
        <f t="shared" si="59"/>
        <v>1014</v>
      </c>
      <c r="BP16" s="118">
        <f t="shared" si="59"/>
        <v>1068</v>
      </c>
      <c r="BQ16" s="118">
        <f t="shared" si="59"/>
        <v>1354</v>
      </c>
      <c r="BR16" s="118">
        <f>BR48</f>
        <v>431</v>
      </c>
      <c r="BS16" s="118">
        <f>BS48</f>
        <v>919</v>
      </c>
    </row>
    <row r="17" spans="1:81">
      <c r="A17" s="112" t="s">
        <v>81</v>
      </c>
      <c r="B17" s="143">
        <f>SUMIF($BR$2:$CC$2, "&lt;=" &amp; $B$2, $BR$17:$CC$17)</f>
        <v>210</v>
      </c>
      <c r="G17" s="143">
        <f>SUM(V17:X17)</f>
        <v>14</v>
      </c>
      <c r="H17" s="143">
        <f>SUM(Y17:AA17)</f>
        <v>77</v>
      </c>
      <c r="I17" s="143">
        <f>SUM(AB17:AD17)</f>
        <v>36</v>
      </c>
      <c r="J17" s="143"/>
      <c r="K17" s="143">
        <v>163</v>
      </c>
      <c r="M17" s="118">
        <f>SUM(M50:M52)</f>
        <v>1</v>
      </c>
      <c r="N17" s="118">
        <f t="shared" ref="N17:X17" si="60">SUM(N50:N52)</f>
        <v>1</v>
      </c>
      <c r="O17" s="118">
        <f t="shared" si="60"/>
        <v>3</v>
      </c>
      <c r="P17" s="118">
        <f t="shared" si="60"/>
        <v>1</v>
      </c>
      <c r="Q17" s="118">
        <f t="shared" si="60"/>
        <v>0</v>
      </c>
      <c r="R17" s="118">
        <f t="shared" si="60"/>
        <v>0</v>
      </c>
      <c r="S17" s="118">
        <f t="shared" si="60"/>
        <v>1</v>
      </c>
      <c r="T17" s="118">
        <f t="shared" si="60"/>
        <v>3</v>
      </c>
      <c r="U17" s="118">
        <f t="shared" si="60"/>
        <v>2</v>
      </c>
      <c r="V17" s="118">
        <f t="shared" si="60"/>
        <v>3</v>
      </c>
      <c r="W17" s="118">
        <f t="shared" si="60"/>
        <v>0</v>
      </c>
      <c r="X17" s="118">
        <f t="shared" si="60"/>
        <v>11</v>
      </c>
      <c r="Y17" s="118">
        <f t="shared" ref="Y17:AD17" si="61">SUM(Y50:Y52)</f>
        <v>43</v>
      </c>
      <c r="Z17" s="118">
        <f t="shared" si="61"/>
        <v>21</v>
      </c>
      <c r="AA17" s="118">
        <f t="shared" si="61"/>
        <v>13</v>
      </c>
      <c r="AB17" s="118">
        <f t="shared" si="61"/>
        <v>8</v>
      </c>
      <c r="AC17" s="118">
        <f t="shared" si="61"/>
        <v>11</v>
      </c>
      <c r="AD17" s="118">
        <f t="shared" si="61"/>
        <v>17</v>
      </c>
      <c r="AE17" s="118">
        <f t="shared" ref="AE17:AK17" si="62">SUM(AE50:AE52)</f>
        <v>8</v>
      </c>
      <c r="AF17" s="118">
        <f t="shared" si="62"/>
        <v>15</v>
      </c>
      <c r="AG17" s="118">
        <f t="shared" si="62"/>
        <v>13</v>
      </c>
      <c r="AH17" s="118">
        <f t="shared" si="62"/>
        <v>4</v>
      </c>
      <c r="AI17" s="118">
        <f t="shared" si="62"/>
        <v>2</v>
      </c>
      <c r="AJ17" s="118">
        <f t="shared" si="62"/>
        <v>15</v>
      </c>
      <c r="AK17" s="118">
        <f t="shared" si="62"/>
        <v>42</v>
      </c>
      <c r="AL17" s="118">
        <f t="shared" ref="AL17:AS17" si="63">SUM(AL50:AL53)</f>
        <v>49</v>
      </c>
      <c r="AM17" s="118">
        <f t="shared" si="63"/>
        <v>56</v>
      </c>
      <c r="AN17" s="118">
        <f t="shared" si="63"/>
        <v>27</v>
      </c>
      <c r="AO17" s="118">
        <f t="shared" si="63"/>
        <v>36</v>
      </c>
      <c r="AP17" s="118">
        <f t="shared" si="63"/>
        <v>35</v>
      </c>
      <c r="AQ17" s="118">
        <f t="shared" si="63"/>
        <v>27</v>
      </c>
      <c r="AR17" s="118">
        <f t="shared" si="63"/>
        <v>68</v>
      </c>
      <c r="AS17" s="118">
        <f t="shared" si="63"/>
        <v>67</v>
      </c>
      <c r="AT17" s="118">
        <f t="shared" ref="AT17:BA17" si="64">SUM(AT49:AT53)</f>
        <v>90</v>
      </c>
      <c r="AU17" s="118">
        <f t="shared" si="64"/>
        <v>33</v>
      </c>
      <c r="AV17" s="118">
        <f t="shared" si="64"/>
        <v>73</v>
      </c>
      <c r="AW17" s="118">
        <f t="shared" si="64"/>
        <v>114</v>
      </c>
      <c r="AX17" s="118">
        <f t="shared" si="64"/>
        <v>70</v>
      </c>
      <c r="AY17" s="118">
        <f t="shared" si="64"/>
        <v>78</v>
      </c>
      <c r="AZ17" s="118">
        <f t="shared" si="64"/>
        <v>61</v>
      </c>
      <c r="BA17" s="118">
        <f t="shared" si="64"/>
        <v>63</v>
      </c>
      <c r="BB17" s="118">
        <f>SUM(BB49:BB53)</f>
        <v>102</v>
      </c>
      <c r="BC17" s="118">
        <f>SUM(BC49:BC53)</f>
        <v>58</v>
      </c>
      <c r="BD17" s="118">
        <f>SUM(BD49:BD53)</f>
        <v>67</v>
      </c>
      <c r="BE17" s="118">
        <f>SUM(BE49:BE53)</f>
        <v>53</v>
      </c>
      <c r="BF17" s="118">
        <f>SUM(BF49:BF53)</f>
        <v>14</v>
      </c>
      <c r="BG17" s="118">
        <f t="shared" ref="BG17:BQ17" si="65">SUM(BG49:BG53)</f>
        <v>10</v>
      </c>
      <c r="BH17" s="118">
        <f t="shared" si="65"/>
        <v>65</v>
      </c>
      <c r="BI17" s="118">
        <f t="shared" si="65"/>
        <v>74</v>
      </c>
      <c r="BJ17" s="118">
        <f t="shared" si="65"/>
        <v>130</v>
      </c>
      <c r="BK17" s="118">
        <f t="shared" si="65"/>
        <v>180</v>
      </c>
      <c r="BL17" s="118">
        <f t="shared" si="65"/>
        <v>103</v>
      </c>
      <c r="BM17" s="118">
        <f t="shared" si="65"/>
        <v>112</v>
      </c>
      <c r="BN17" s="118">
        <f t="shared" si="65"/>
        <v>192</v>
      </c>
      <c r="BO17" s="118">
        <f t="shared" si="65"/>
        <v>176</v>
      </c>
      <c r="BP17" s="118">
        <f t="shared" si="65"/>
        <v>192</v>
      </c>
      <c r="BQ17" s="118">
        <f t="shared" si="65"/>
        <v>153</v>
      </c>
      <c r="BR17" s="118">
        <f>SUM(BR49:BR53)</f>
        <v>78</v>
      </c>
      <c r="BS17" s="118">
        <f>SUM(BS49:BS53)</f>
        <v>132</v>
      </c>
    </row>
    <row r="18" spans="1:81">
      <c r="AH18" s="116"/>
      <c r="AI18" s="116"/>
      <c r="AJ18" s="116"/>
      <c r="AK18" s="116"/>
      <c r="AL18" s="116"/>
      <c r="AY18" s="1416">
        <f>SUM(AW14:AY14)/SUM(AW12:AY12)</f>
        <v>1.4078446306169079</v>
      </c>
      <c r="AZ18" s="117">
        <f>SUM(AT14:AY14)/SUM(AT12:AY12)</f>
        <v>1.4011655011655011</v>
      </c>
      <c r="BK18" s="1416">
        <f>SUM(BI14:BK14)/SUM(BI12:BK12)</f>
        <v>1.593649085037675</v>
      </c>
      <c r="BL18" s="117">
        <f>SUM(BF14:BK14)/SUM(BF12:BK12)</f>
        <v>1.5623459832429769</v>
      </c>
    </row>
    <row r="19" spans="1:81">
      <c r="A19" s="112" t="s">
        <v>47</v>
      </c>
      <c r="B19" s="142">
        <f>B4/ (B8 *$B$2)</f>
        <v>3.6401810510630388</v>
      </c>
      <c r="G19" s="142">
        <f>G4/ (G8 * 3)</f>
        <v>5.0571967545638952</v>
      </c>
      <c r="H19" s="142">
        <f>H4/ (H8 * 3)</f>
        <v>4.9503767926988269</v>
      </c>
      <c r="I19" s="142">
        <f>I4/ (I8 * 3)</f>
        <v>4.232085889570552</v>
      </c>
      <c r="J19" s="142"/>
      <c r="K19" s="142">
        <v>4.7283883029721956</v>
      </c>
      <c r="M19" s="115">
        <f>M4/ (M8 )</f>
        <v>18.265000000000001</v>
      </c>
      <c r="N19" s="115">
        <f t="shared" ref="N19:W19" si="66">N4/ (N8 )</f>
        <v>9.5489999999999995</v>
      </c>
      <c r="O19" s="115">
        <f t="shared" si="66"/>
        <v>16.658346938775509</v>
      </c>
      <c r="P19" s="115">
        <f t="shared" si="66"/>
        <v>3.7591999999999999</v>
      </c>
      <c r="Q19" s="115">
        <f t="shared" si="66"/>
        <v>4.8062370370370369</v>
      </c>
      <c r="R19" s="115">
        <f t="shared" si="66"/>
        <v>8.1825496183206106</v>
      </c>
      <c r="S19" s="115">
        <f t="shared" si="66"/>
        <v>3.3902079999999999</v>
      </c>
      <c r="T19" s="115">
        <f t="shared" si="66"/>
        <v>2.9630655737704918</v>
      </c>
      <c r="U19" s="115">
        <f t="shared" si="66"/>
        <v>17.871834586466164</v>
      </c>
      <c r="V19" s="115">
        <f t="shared" si="66"/>
        <v>5.5192800000000002</v>
      </c>
      <c r="W19" s="115">
        <f t="shared" si="66"/>
        <v>2.2243046357615897</v>
      </c>
      <c r="X19" s="115">
        <f t="shared" ref="X19:AC19" si="67">X4/ (X8 )</f>
        <v>6.9241458333333341</v>
      </c>
      <c r="Y19" s="115">
        <f t="shared" si="67"/>
        <v>6.5466484848484852</v>
      </c>
      <c r="Z19" s="115">
        <f t="shared" si="67"/>
        <v>6.2434269230769237</v>
      </c>
      <c r="AA19" s="115">
        <f t="shared" si="67"/>
        <v>3.1972251461988304</v>
      </c>
      <c r="AB19" s="115">
        <f t="shared" si="67"/>
        <v>2.7554110115236869</v>
      </c>
      <c r="AC19" s="115">
        <f t="shared" si="67"/>
        <v>3.2882147024504085</v>
      </c>
      <c r="AD19" s="115">
        <f>AD4/ (AD8 )</f>
        <v>6.254952577319588</v>
      </c>
      <c r="AE19" s="115">
        <f>AE4/ (AE8 )</f>
        <v>4.4573590449954077</v>
      </c>
      <c r="AF19" s="115">
        <f>AF4/ (AF8 )</f>
        <v>4.2594966777408638</v>
      </c>
      <c r="AG19" s="115">
        <f>AG4/ (AG8 )</f>
        <v>5.8946454802259893</v>
      </c>
      <c r="AH19" s="115">
        <f t="shared" ref="AH19:AS19" si="68">AH4/ (AH8 )</f>
        <v>1.7348632258064518</v>
      </c>
      <c r="AI19" s="115">
        <f t="shared" si="68"/>
        <v>2.5423606779661019</v>
      </c>
      <c r="AJ19" s="115">
        <f t="shared" si="68"/>
        <v>2.5738844256518676</v>
      </c>
      <c r="AK19" s="115">
        <f t="shared" si="68"/>
        <v>3.9694990536277608</v>
      </c>
      <c r="AL19" s="115">
        <f t="shared" si="68"/>
        <v>4.3144194756554306</v>
      </c>
      <c r="AM19" s="115">
        <f t="shared" si="68"/>
        <v>8.2535172744721699</v>
      </c>
      <c r="AN19" s="115">
        <f t="shared" si="68"/>
        <v>7.544860215053764</v>
      </c>
      <c r="AO19" s="115">
        <f t="shared" si="68"/>
        <v>7.437557614826753</v>
      </c>
      <c r="AP19" s="115">
        <f t="shared" si="68"/>
        <v>9.7365953389830509</v>
      </c>
      <c r="AQ19" s="115">
        <f t="shared" si="68"/>
        <v>9.7370083173384518</v>
      </c>
      <c r="AR19" s="115">
        <f t="shared" si="68"/>
        <v>9.0067791324071447</v>
      </c>
      <c r="AS19" s="115">
        <f t="shared" si="68"/>
        <v>18.901309582309583</v>
      </c>
      <c r="AT19" s="115">
        <f t="shared" ref="AT19:BH19" si="69">AT4/ (AT8 )</f>
        <v>4.45388584865327</v>
      </c>
      <c r="AU19" s="115">
        <f t="shared" si="69"/>
        <v>3.5611991341991343</v>
      </c>
      <c r="AV19" s="115">
        <f t="shared" si="69"/>
        <v>7.0475865010198406</v>
      </c>
      <c r="AW19" s="115">
        <f t="shared" si="69"/>
        <v>8.0237179400875132</v>
      </c>
      <c r="AX19" s="115">
        <f t="shared" si="69"/>
        <v>6.0110785899094443</v>
      </c>
      <c r="AY19" s="115">
        <f t="shared" si="69"/>
        <v>8.8727236393176288</v>
      </c>
      <c r="AZ19" s="115">
        <f t="shared" si="69"/>
        <v>9.3768060372511233</v>
      </c>
      <c r="BA19" s="115">
        <f t="shared" si="69"/>
        <v>5.2174455138155853</v>
      </c>
      <c r="BB19" s="115">
        <f t="shared" si="69"/>
        <v>11.469814721935387</v>
      </c>
      <c r="BC19" s="115">
        <f t="shared" si="69"/>
        <v>7.2420441569399525</v>
      </c>
      <c r="BD19" s="115">
        <f t="shared" si="69"/>
        <v>11.171894654293556</v>
      </c>
      <c r="BE19" s="115">
        <f t="shared" si="69"/>
        <v>14.360228592519684</v>
      </c>
      <c r="BF19" s="115">
        <f t="shared" si="69"/>
        <v>3.2444438965433884</v>
      </c>
      <c r="BG19" s="115">
        <f t="shared" si="69"/>
        <v>3.3924739932071732</v>
      </c>
      <c r="BH19" s="115">
        <f t="shared" si="69"/>
        <v>8.1886167758846629</v>
      </c>
      <c r="BI19" s="115">
        <f t="shared" ref="BI19:BQ19" si="70">BI4/ (BI8 )</f>
        <v>7.0274576378666085</v>
      </c>
      <c r="BJ19" s="115">
        <f>BJ4/ (BJ8 )</f>
        <v>6.1681933015368315</v>
      </c>
      <c r="BK19" s="115">
        <f t="shared" si="70"/>
        <v>7.9294657251837508</v>
      </c>
      <c r="BL19" s="115">
        <f t="shared" si="70"/>
        <v>5.0434729422412392</v>
      </c>
      <c r="BM19" s="115">
        <f t="shared" si="70"/>
        <v>4.8645088012025601</v>
      </c>
      <c r="BN19" s="115">
        <f t="shared" si="70"/>
        <v>6.7544281548105847</v>
      </c>
      <c r="BO19" s="115">
        <f t="shared" si="70"/>
        <v>5.0787787824252222</v>
      </c>
      <c r="BP19" s="115">
        <f t="shared" si="70"/>
        <v>6.0561237367546932</v>
      </c>
      <c r="BQ19" s="115">
        <f t="shared" si="70"/>
        <v>10.269072834462355</v>
      </c>
      <c r="BR19" s="115">
        <f>BR4/ (BR8 )</f>
        <v>2.6855650555974844</v>
      </c>
      <c r="BS19" s="115">
        <f>BS4/ (BS8 )</f>
        <v>4.7117383146955873</v>
      </c>
    </row>
    <row r="20" spans="1:81">
      <c r="A20" s="112" t="s">
        <v>48</v>
      </c>
      <c r="B20" s="142">
        <f>B4/B12</f>
        <v>27.771344717823805</v>
      </c>
      <c r="G20" s="142">
        <f>G4/G12</f>
        <v>18.605955223880599</v>
      </c>
      <c r="H20" s="142">
        <f>H4/H12</f>
        <v>17.258813636363637</v>
      </c>
      <c r="I20" s="142">
        <f>I4/I12</f>
        <v>22.252580645161288</v>
      </c>
      <c r="J20" s="142"/>
      <c r="K20" s="142">
        <v>21.303278617710582</v>
      </c>
      <c r="M20" s="115">
        <f>M4/M12</f>
        <v>20.874285714285715</v>
      </c>
      <c r="N20" s="115">
        <f t="shared" ref="N20:X20" si="71">N4/N12</f>
        <v>13.75056</v>
      </c>
      <c r="O20" s="115">
        <f t="shared" si="71"/>
        <v>35.489521739130439</v>
      </c>
      <c r="P20" s="115">
        <f t="shared" si="71"/>
        <v>18.073076923076922</v>
      </c>
      <c r="Q20" s="115">
        <f t="shared" si="71"/>
        <v>17.074789473684209</v>
      </c>
      <c r="R20" s="115">
        <f t="shared" si="71"/>
        <v>26.79785</v>
      </c>
      <c r="S20" s="115">
        <f t="shared" si="71"/>
        <v>21.188800000000001</v>
      </c>
      <c r="T20" s="115">
        <f t="shared" si="71"/>
        <v>25.821000000000002</v>
      </c>
      <c r="U20" s="115">
        <f t="shared" si="71"/>
        <v>37.139906249999996</v>
      </c>
      <c r="V20" s="115">
        <f t="shared" si="71"/>
        <v>18.815727272727273</v>
      </c>
      <c r="W20" s="115">
        <f t="shared" si="71"/>
        <v>18.659444444444446</v>
      </c>
      <c r="X20" s="115">
        <f t="shared" si="71"/>
        <v>18.464388888888891</v>
      </c>
      <c r="Y20" s="115">
        <f t="shared" ref="Y20:AD20" si="72">Y4/Y12</f>
        <v>18.950824561403511</v>
      </c>
      <c r="Z20" s="115">
        <f t="shared" si="72"/>
        <v>20.040629629629631</v>
      </c>
      <c r="AA20" s="115">
        <f t="shared" si="72"/>
        <v>13.334768292682927</v>
      </c>
      <c r="AB20" s="115">
        <f t="shared" si="72"/>
        <v>19.563418181818179</v>
      </c>
      <c r="AC20" s="115">
        <f t="shared" si="72"/>
        <v>18.539473684210527</v>
      </c>
      <c r="AD20" s="115">
        <f t="shared" si="72"/>
        <v>25.928649572649572</v>
      </c>
      <c r="AE20" s="115">
        <f>AE4/AE12</f>
        <v>20.568067796610165</v>
      </c>
      <c r="AF20" s="115">
        <f>AF4/AF12</f>
        <v>24.655932692307694</v>
      </c>
      <c r="AG20" s="115">
        <f>AG4/AG12</f>
        <v>24.694727810650893</v>
      </c>
      <c r="AH20" s="115">
        <f t="shared" ref="AH20:AS20" si="73">AH4/AH12</f>
        <v>17.237423076923079</v>
      </c>
      <c r="AI20" s="115">
        <f t="shared" si="73"/>
        <v>16.740991071428574</v>
      </c>
      <c r="AJ20" s="115">
        <f t="shared" si="73"/>
        <v>17.392104761904761</v>
      </c>
      <c r="AK20" s="115">
        <f t="shared" si="73"/>
        <v>21.112939597315439</v>
      </c>
      <c r="AL20" s="115">
        <f t="shared" si="73"/>
        <v>20.362752525252525</v>
      </c>
      <c r="AM20" s="115">
        <f t="shared" si="73"/>
        <v>24.928014492753626</v>
      </c>
      <c r="AN20" s="115">
        <f t="shared" si="73"/>
        <v>25.134519402985074</v>
      </c>
      <c r="AO20" s="115">
        <f t="shared" si="73"/>
        <v>25.567891966759003</v>
      </c>
      <c r="AP20" s="115">
        <f t="shared" si="73"/>
        <v>29.90676572668113</v>
      </c>
      <c r="AQ20" s="115">
        <f t="shared" si="73"/>
        <v>29.380200772200773</v>
      </c>
      <c r="AR20" s="115">
        <f t="shared" si="73"/>
        <v>28.262375444839858</v>
      </c>
      <c r="AS20" s="115">
        <f t="shared" si="73"/>
        <v>47.900579078455792</v>
      </c>
      <c r="AT20" s="115">
        <f t="shared" ref="AT20:BH20" si="74">AT4/AT12</f>
        <v>18.703122082585278</v>
      </c>
      <c r="AU20" s="115">
        <f t="shared" si="74"/>
        <v>19.460230107526883</v>
      </c>
      <c r="AV20" s="115">
        <f t="shared" si="74"/>
        <v>29.600961059190031</v>
      </c>
      <c r="AW20" s="115">
        <f t="shared" si="74"/>
        <v>31.997940939597317</v>
      </c>
      <c r="AX20" s="115">
        <f t="shared" si="74"/>
        <v>21.048986409966027</v>
      </c>
      <c r="AY20" s="115">
        <f t="shared" si="74"/>
        <v>27.360528056112226</v>
      </c>
      <c r="AZ20" s="115">
        <f t="shared" si="74"/>
        <v>28.654930323846909</v>
      </c>
      <c r="BA20" s="115">
        <f t="shared" si="74"/>
        <v>20.126217964071856</v>
      </c>
      <c r="BB20" s="115">
        <f t="shared" si="74"/>
        <v>28.502153225806449</v>
      </c>
      <c r="BC20" s="115">
        <f t="shared" si="74"/>
        <v>22.766656056587092</v>
      </c>
      <c r="BD20" s="115">
        <f t="shared" si="74"/>
        <v>31.287030014641289</v>
      </c>
      <c r="BE20" s="115">
        <f t="shared" si="74"/>
        <v>37.219367984693875</v>
      </c>
      <c r="BF20" s="115">
        <f t="shared" si="74"/>
        <v>21.1374242519685</v>
      </c>
      <c r="BG20" s="115">
        <f t="shared" si="74"/>
        <v>22.554480322580595</v>
      </c>
      <c r="BH20" s="115">
        <f t="shared" si="74"/>
        <v>30.791693817204294</v>
      </c>
      <c r="BI20" s="115">
        <f t="shared" ref="BI20:BQ20" si="75">BI4/BI12</f>
        <v>31.695341368743627</v>
      </c>
      <c r="BJ20" s="115">
        <f t="shared" si="75"/>
        <v>26.695827431192665</v>
      </c>
      <c r="BK20" s="115">
        <f t="shared" si="75"/>
        <v>25.875478773527668</v>
      </c>
      <c r="BL20" s="115">
        <f t="shared" si="75"/>
        <v>23.396324480916039</v>
      </c>
      <c r="BM20" s="115">
        <f t="shared" si="75"/>
        <v>22.789538591549316</v>
      </c>
      <c r="BN20" s="115">
        <f t="shared" si="75"/>
        <v>28.583618108419877</v>
      </c>
      <c r="BO20" s="115">
        <f t="shared" si="75"/>
        <v>27.912497032742166</v>
      </c>
      <c r="BP20" s="115">
        <f t="shared" si="75"/>
        <v>34.351482884990311</v>
      </c>
      <c r="BQ20" s="115">
        <f t="shared" si="75"/>
        <v>38.5008730714287</v>
      </c>
      <c r="BR20" s="115">
        <f>BR4/BR12</f>
        <v>26.138886131243879</v>
      </c>
      <c r="BS20" s="115">
        <f>BS4/BS12</f>
        <v>28.927197850208071</v>
      </c>
    </row>
    <row r="21" spans="1:81">
      <c r="A21" s="112" t="s">
        <v>49</v>
      </c>
      <c r="B21" s="142">
        <f>B5/ (B8 *$B$2)</f>
        <v>3.611135004390519</v>
      </c>
      <c r="G21" s="142">
        <f>G5/ (G8 *3)</f>
        <v>4.9868275862068971</v>
      </c>
      <c r="H21" s="142">
        <f>H5/ (H8 *3)</f>
        <v>4.5578331160365062</v>
      </c>
      <c r="I21" s="142">
        <f>I5/ (I8 *3)</f>
        <v>3.906947852760736</v>
      </c>
      <c r="J21" s="142"/>
      <c r="K21" s="142">
        <v>4.3856423777564721</v>
      </c>
      <c r="M21" s="115">
        <f>M5/ (M8)</f>
        <v>13.75</v>
      </c>
      <c r="N21" s="115">
        <f t="shared" ref="N21:X21" si="76">N5/ (N8)</f>
        <v>5.9611666666666672</v>
      </c>
      <c r="O21" s="115">
        <f t="shared" si="76"/>
        <v>14.557755102040817</v>
      </c>
      <c r="P21" s="115">
        <f t="shared" si="76"/>
        <v>2.794384</v>
      </c>
      <c r="Q21" s="115">
        <f t="shared" si="76"/>
        <v>4.24</v>
      </c>
      <c r="R21" s="115">
        <f t="shared" si="76"/>
        <v>5.213236641221374</v>
      </c>
      <c r="S21" s="115">
        <f t="shared" si="76"/>
        <v>2.6399360000000001</v>
      </c>
      <c r="T21" s="115">
        <f t="shared" si="76"/>
        <v>2.5790655737704915</v>
      </c>
      <c r="U21" s="115">
        <f t="shared" si="76"/>
        <v>17.15344360902256</v>
      </c>
      <c r="V21" s="115">
        <f t="shared" si="76"/>
        <v>5.57172</v>
      </c>
      <c r="W21" s="115">
        <f t="shared" si="76"/>
        <v>2.3554834437086094</v>
      </c>
      <c r="X21" s="115">
        <f t="shared" si="76"/>
        <v>6.5993229166666678</v>
      </c>
      <c r="Y21" s="115">
        <f t="shared" ref="Y21:AD21" si="77">Y5/ (Y8)</f>
        <v>6.1556606060606063</v>
      </c>
      <c r="Z21" s="115">
        <f t="shared" si="77"/>
        <v>5.0657653846153856</v>
      </c>
      <c r="AA21" s="115">
        <f t="shared" si="77"/>
        <v>3.4008040935672517</v>
      </c>
      <c r="AB21" s="115">
        <f t="shared" si="77"/>
        <v>2.4439795134443023</v>
      </c>
      <c r="AC21" s="115">
        <f t="shared" si="77"/>
        <v>3.0788588098016341</v>
      </c>
      <c r="AD21" s="115">
        <f t="shared" si="77"/>
        <v>5.8164845360824744</v>
      </c>
      <c r="AE21" s="115">
        <f t="shared" ref="AE21:AL21" si="78">AE5/ (AE8)</f>
        <v>4.0599651056014689</v>
      </c>
      <c r="AF21" s="115">
        <f t="shared" si="78"/>
        <v>3.8738604651162789</v>
      </c>
      <c r="AG21" s="115">
        <f t="shared" si="78"/>
        <v>5.5570819209039541</v>
      </c>
      <c r="AH21" s="115">
        <f t="shared" si="78"/>
        <v>1.5757316129032257</v>
      </c>
      <c r="AI21" s="115">
        <f t="shared" si="78"/>
        <v>2.3814020338983051</v>
      </c>
      <c r="AJ21" s="115">
        <f t="shared" si="78"/>
        <v>2.4702776603241716</v>
      </c>
      <c r="AK21" s="115">
        <f t="shared" si="78"/>
        <v>3.7645438485804412</v>
      </c>
      <c r="AL21" s="115">
        <f t="shared" si="78"/>
        <v>3.9783135366506155</v>
      </c>
    </row>
    <row r="22" spans="1:81" s="234" customFormat="1">
      <c r="A22" s="230" t="s">
        <v>50</v>
      </c>
      <c r="B22" s="231">
        <f>B5/B12</f>
        <v>27.549749208282602</v>
      </c>
      <c r="C22" s="232"/>
      <c r="D22" s="233"/>
      <c r="E22" s="233"/>
      <c r="F22" s="233"/>
      <c r="G22" s="231">
        <f>G5/G12</f>
        <v>18.34705970149254</v>
      </c>
      <c r="H22" s="231">
        <f>H5/H12</f>
        <v>15.890263636363636</v>
      </c>
      <c r="I22" s="231">
        <f>I5/I12</f>
        <v>20.542983870967742</v>
      </c>
      <c r="J22" s="231"/>
      <c r="K22" s="231">
        <v>19.759071274298059</v>
      </c>
      <c r="L22" s="232"/>
      <c r="M22" s="438">
        <f>M5/M12</f>
        <v>15.714285714285714</v>
      </c>
      <c r="N22" s="438">
        <f t="shared" ref="N22:X22" si="79">N5/N12</f>
        <v>8.5840800000000002</v>
      </c>
      <c r="O22" s="438">
        <f t="shared" si="79"/>
        <v>31.014347826086958</v>
      </c>
      <c r="P22" s="438">
        <f t="shared" si="79"/>
        <v>13.434538461538462</v>
      </c>
      <c r="Q22" s="438">
        <f t="shared" si="79"/>
        <v>15.063157894736841</v>
      </c>
      <c r="R22" s="438">
        <f t="shared" si="79"/>
        <v>17.073349999999998</v>
      </c>
      <c r="S22" s="438">
        <f t="shared" si="79"/>
        <v>16.499600000000001</v>
      </c>
      <c r="T22" s="438">
        <f t="shared" si="79"/>
        <v>22.474714285714281</v>
      </c>
      <c r="U22" s="438">
        <f t="shared" si="79"/>
        <v>35.647000000000006</v>
      </c>
      <c r="V22" s="438">
        <f t="shared" si="79"/>
        <v>18.994500000000002</v>
      </c>
      <c r="W22" s="438">
        <f t="shared" si="79"/>
        <v>19.759888888888888</v>
      </c>
      <c r="X22" s="438">
        <f t="shared" si="79"/>
        <v>17.598194444444445</v>
      </c>
      <c r="Y22" s="438">
        <f t="shared" ref="Y22:AD22" si="80">Y5/Y12</f>
        <v>17.819017543859651</v>
      </c>
      <c r="Z22" s="438">
        <f t="shared" si="80"/>
        <v>16.260481481481484</v>
      </c>
      <c r="AA22" s="438">
        <f t="shared" si="80"/>
        <v>14.183841463414634</v>
      </c>
      <c r="AB22" s="438">
        <f t="shared" si="80"/>
        <v>17.352254545454546</v>
      </c>
      <c r="AC22" s="438">
        <f t="shared" si="80"/>
        <v>17.359092105263159</v>
      </c>
      <c r="AD22" s="438">
        <f t="shared" si="80"/>
        <v>24.111068376068374</v>
      </c>
      <c r="AE22" s="438">
        <f t="shared" ref="AE22:AL22" si="81">AE5/AE12</f>
        <v>18.734330508474574</v>
      </c>
      <c r="AF22" s="438">
        <f t="shared" si="81"/>
        <v>22.423692307692306</v>
      </c>
      <c r="AG22" s="438">
        <f t="shared" si="81"/>
        <v>23.28055621301775</v>
      </c>
      <c r="AH22" s="438">
        <f t="shared" si="81"/>
        <v>15.656307692307692</v>
      </c>
      <c r="AI22" s="438">
        <f t="shared" si="81"/>
        <v>15.681107142857144</v>
      </c>
      <c r="AJ22" s="438">
        <f t="shared" si="81"/>
        <v>16.692019047619045</v>
      </c>
      <c r="AK22" s="438">
        <f t="shared" si="81"/>
        <v>20.022825503355705</v>
      </c>
      <c r="AL22" s="438">
        <f t="shared" si="81"/>
        <v>18.776434343434346</v>
      </c>
    </row>
    <row r="23" spans="1:81">
      <c r="A23" s="112" t="s">
        <v>51</v>
      </c>
      <c r="B23" s="142">
        <f>B14/B12</f>
        <v>1.5458790093382055</v>
      </c>
      <c r="G23" s="142">
        <f>G14/G12</f>
        <v>1.3582089552238805</v>
      </c>
      <c r="H23" s="142">
        <f>H14/H12</f>
        <v>1.3454545454545455</v>
      </c>
      <c r="I23" s="142">
        <f>I14/I12</f>
        <v>1.3387096774193548</v>
      </c>
      <c r="J23" s="142"/>
      <c r="K23" s="142">
        <v>1.4028077753779697</v>
      </c>
      <c r="M23" s="115">
        <f>M14/M12</f>
        <v>1.6428571428571428</v>
      </c>
      <c r="N23" s="115">
        <f t="shared" ref="N23:X23" si="82">N14/N12</f>
        <v>1.08</v>
      </c>
      <c r="O23" s="115">
        <f t="shared" si="82"/>
        <v>1.2608695652173914</v>
      </c>
      <c r="P23" s="115">
        <f t="shared" si="82"/>
        <v>1.3076923076923077</v>
      </c>
      <c r="Q23" s="115">
        <f t="shared" si="82"/>
        <v>1.263157894736842</v>
      </c>
      <c r="R23" s="115">
        <f t="shared" si="82"/>
        <v>1.45</v>
      </c>
      <c r="S23" s="115">
        <f t="shared" si="82"/>
        <v>1.5</v>
      </c>
      <c r="T23" s="115">
        <f t="shared" si="82"/>
        <v>2</v>
      </c>
      <c r="U23" s="115">
        <f t="shared" si="82"/>
        <v>2.28125</v>
      </c>
      <c r="V23" s="115">
        <f t="shared" si="82"/>
        <v>1.4545454545454546</v>
      </c>
      <c r="W23" s="115">
        <f t="shared" si="82"/>
        <v>1.2222222222222223</v>
      </c>
      <c r="X23" s="115">
        <f t="shared" si="82"/>
        <v>1.3333333333333333</v>
      </c>
      <c r="Y23" s="115">
        <f t="shared" ref="Y23:AD23" si="83">Y14/Y12</f>
        <v>1.4210526315789473</v>
      </c>
      <c r="Z23" s="115">
        <f t="shared" si="83"/>
        <v>1.308641975308642</v>
      </c>
      <c r="AA23" s="115">
        <f t="shared" si="83"/>
        <v>1.3292682926829269</v>
      </c>
      <c r="AB23" s="115">
        <f t="shared" si="83"/>
        <v>1.3090909090909091</v>
      </c>
      <c r="AC23" s="115">
        <f t="shared" si="83"/>
        <v>1.2763157894736843</v>
      </c>
      <c r="AD23" s="115">
        <f t="shared" si="83"/>
        <v>1.3931623931623931</v>
      </c>
      <c r="AE23" s="115">
        <f t="shared" ref="AE23:AL23" si="84">AE14/AE12</f>
        <v>1.271186440677966</v>
      </c>
      <c r="AF23" s="115">
        <f t="shared" si="84"/>
        <v>1.4326923076923077</v>
      </c>
      <c r="AG23" s="115">
        <f t="shared" si="84"/>
        <v>1.6627218934911243</v>
      </c>
      <c r="AH23" s="115">
        <f t="shared" si="84"/>
        <v>1.0897435897435896</v>
      </c>
      <c r="AI23" s="115">
        <f t="shared" si="84"/>
        <v>1.2232142857142858</v>
      </c>
      <c r="AJ23" s="115">
        <f t="shared" si="84"/>
        <v>1.180952380952381</v>
      </c>
      <c r="AK23" s="115">
        <f t="shared" si="84"/>
        <v>1.3355704697986577</v>
      </c>
      <c r="AL23" s="115">
        <f t="shared" si="84"/>
        <v>1.2323232323232323</v>
      </c>
      <c r="BE23" s="1415">
        <f>BE14/BE7</f>
        <v>0.73767306290988588</v>
      </c>
    </row>
    <row r="24" spans="1:81">
      <c r="A24" s="112" t="s">
        <v>52</v>
      </c>
      <c r="B24" s="142">
        <f>B8/(SUM(B40:B42))</f>
        <v>11.388181818181819</v>
      </c>
      <c r="G24" s="142">
        <f>G8/(SUM(G40:G42))</f>
        <v>4.0409836065573774</v>
      </c>
      <c r="H24" s="142">
        <f>H8/(SUM(H40:H42))</f>
        <v>2.9386973180076628</v>
      </c>
      <c r="I24" s="142">
        <f>I8/(SUM(I40:I42))</f>
        <v>4.0877742946708464</v>
      </c>
      <c r="J24" s="142"/>
      <c r="K24" s="142">
        <v>4.1761761761761766</v>
      </c>
      <c r="M24" s="115">
        <f>M8/(SUM(M40:M42))</f>
        <v>1.4545454545454546</v>
      </c>
      <c r="N24" s="115">
        <f t="shared" ref="N24:W24" si="85">N8/(SUM(N40:N42))</f>
        <v>3</v>
      </c>
      <c r="O24" s="115">
        <f t="shared" si="85"/>
        <v>3.2666666666666666</v>
      </c>
      <c r="P24" s="115">
        <f t="shared" si="85"/>
        <v>3.90625</v>
      </c>
      <c r="Q24" s="115">
        <f t="shared" si="85"/>
        <v>4.5</v>
      </c>
      <c r="R24" s="115">
        <f t="shared" si="85"/>
        <v>4.6785714285714288</v>
      </c>
      <c r="S24" s="115">
        <f t="shared" si="85"/>
        <v>4.8076923076923075</v>
      </c>
      <c r="T24" s="115">
        <f t="shared" si="85"/>
        <v>4.3571428571428568</v>
      </c>
      <c r="U24" s="115">
        <f t="shared" si="85"/>
        <v>4.15625</v>
      </c>
      <c r="V24" s="115">
        <f t="shared" si="85"/>
        <v>4.166666666666667</v>
      </c>
      <c r="W24" s="115">
        <f t="shared" si="85"/>
        <v>4.71875</v>
      </c>
      <c r="X24" s="115">
        <f t="shared" ref="X24:AC24" si="86">X8/(SUM(X40:X42))</f>
        <v>3.5555555555555554</v>
      </c>
      <c r="Y24" s="115">
        <f t="shared" si="86"/>
        <v>2.3571428571428572</v>
      </c>
      <c r="Z24" s="115">
        <f t="shared" si="86"/>
        <v>2.8571428571428572</v>
      </c>
      <c r="AA24" s="115">
        <f t="shared" si="86"/>
        <v>3.42</v>
      </c>
      <c r="AB24" s="115">
        <f t="shared" si="86"/>
        <v>4.067708333333333</v>
      </c>
      <c r="AC24" s="115">
        <f t="shared" si="86"/>
        <v>4.1201923076923075</v>
      </c>
      <c r="AD24" s="115">
        <f t="shared" ref="AD24:AL24" si="87">AD8/(SUM(AD40:AD42))</f>
        <v>4.0756302521008401</v>
      </c>
      <c r="AE24" s="115">
        <f t="shared" si="87"/>
        <v>4.8616071428571432</v>
      </c>
      <c r="AF24" s="115">
        <f t="shared" si="87"/>
        <v>5.0166666666666666</v>
      </c>
      <c r="AG24" s="115">
        <f t="shared" si="87"/>
        <v>5.6190476190476186</v>
      </c>
      <c r="AH24" s="115">
        <f t="shared" si="87"/>
        <v>6.2</v>
      </c>
      <c r="AI24" s="115">
        <f t="shared" si="87"/>
        <v>6.3577586206896548</v>
      </c>
      <c r="AJ24" s="115">
        <f t="shared" si="87"/>
        <v>6.0641025641025639</v>
      </c>
      <c r="AK24" s="115">
        <f t="shared" si="87"/>
        <v>5.0801282051282053</v>
      </c>
      <c r="AL24" s="115">
        <f t="shared" si="87"/>
        <v>4.8419689119170988</v>
      </c>
    </row>
    <row r="25" spans="1:81">
      <c r="AH25" s="116"/>
      <c r="AX25" s="1416">
        <f>SUM(AW4:AY4)/SUM(AW14:AY14)</f>
        <v>18.86138166080606</v>
      </c>
      <c r="AY25" s="1416">
        <f>SUM(AT4:AY4)/SUM(AT14:AY14)</f>
        <v>18.000497587755781</v>
      </c>
      <c r="BJ25" s="1416">
        <f>SUM(BI4:BK4)/SUM(BI14:BK14)</f>
        <v>17.349730604525512</v>
      </c>
      <c r="BK25" s="1416">
        <f>SUM(BF4:BK4)/SUM(BF14:BK14)</f>
        <v>17.299124830704525</v>
      </c>
    </row>
    <row r="26" spans="1:81" s="123" customFormat="1" ht="16.5" customHeight="1">
      <c r="A26" s="119" t="s">
        <v>11</v>
      </c>
      <c r="B26" s="120"/>
      <c r="C26" s="121"/>
      <c r="D26" s="120"/>
      <c r="E26" s="120"/>
      <c r="F26" s="120"/>
      <c r="G26" s="120"/>
      <c r="H26" s="120"/>
      <c r="I26" s="120"/>
      <c r="J26" s="120"/>
      <c r="K26" s="120"/>
      <c r="L26" s="121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2"/>
      <c r="AX26" s="1417">
        <f>SUM(AW4:AY4)/SUM(AW7:AY7)</f>
        <v>7.5059771797631871</v>
      </c>
      <c r="AY26" s="1417">
        <f>SUM(AT4:AY4)/SUM(AT7:AY7)</f>
        <v>6.2984452529250836</v>
      </c>
      <c r="BJ26" s="1417">
        <f>SUM(BI4:BK4)/SUM(BI7:BK7)</f>
        <v>6.7356171915563179</v>
      </c>
      <c r="BK26" s="1417">
        <f>SUM(BF4:BK4)/SUM(BF7:BK7)</f>
        <v>5.9171555997554233</v>
      </c>
    </row>
    <row r="27" spans="1:81" s="128" customFormat="1">
      <c r="A27" s="124" t="s">
        <v>118</v>
      </c>
      <c r="B27" s="125" t="s">
        <v>117</v>
      </c>
      <c r="C27" s="125"/>
      <c r="D27" s="126" t="s">
        <v>43</v>
      </c>
      <c r="E27" s="126" t="s">
        <v>67</v>
      </c>
      <c r="F27" s="126" t="s">
        <v>70</v>
      </c>
      <c r="G27" s="126" t="s">
        <v>104</v>
      </c>
      <c r="H27" s="126" t="s">
        <v>422</v>
      </c>
      <c r="I27" s="126" t="s">
        <v>423</v>
      </c>
      <c r="J27" s="126"/>
      <c r="K27" s="126" t="s">
        <v>117</v>
      </c>
      <c r="L27" s="125"/>
      <c r="M27" s="127">
        <v>41000</v>
      </c>
      <c r="N27" s="127">
        <v>41030</v>
      </c>
      <c r="O27" s="127">
        <v>41061</v>
      </c>
      <c r="P27" s="127">
        <v>41091</v>
      </c>
      <c r="Q27" s="127">
        <v>41122</v>
      </c>
      <c r="R27" s="127">
        <v>41153</v>
      </c>
      <c r="S27" s="127">
        <v>41183</v>
      </c>
      <c r="T27" s="127">
        <v>41214</v>
      </c>
      <c r="U27" s="127">
        <v>41244</v>
      </c>
      <c r="V27" s="127">
        <v>41275</v>
      </c>
      <c r="W27" s="127">
        <v>41306</v>
      </c>
      <c r="X27" s="127">
        <v>41334</v>
      </c>
      <c r="Y27" s="127">
        <v>41365</v>
      </c>
      <c r="Z27" s="127">
        <v>41395</v>
      </c>
      <c r="AA27" s="127">
        <v>41426</v>
      </c>
      <c r="AB27" s="127">
        <v>41456</v>
      </c>
      <c r="AC27" s="127">
        <v>41487</v>
      </c>
      <c r="AD27" s="127">
        <v>41518</v>
      </c>
      <c r="AE27" s="127">
        <v>41548</v>
      </c>
      <c r="AF27" s="127">
        <v>41579</v>
      </c>
      <c r="AG27" s="127">
        <v>41609</v>
      </c>
      <c r="AH27" s="127">
        <v>41640</v>
      </c>
      <c r="AI27" s="127">
        <v>41671</v>
      </c>
      <c r="AJ27" s="127">
        <v>41699</v>
      </c>
      <c r="AK27" s="127">
        <v>41730</v>
      </c>
      <c r="AL27" s="127">
        <v>41760</v>
      </c>
      <c r="AM27" s="127">
        <v>41791</v>
      </c>
      <c r="AN27" s="127">
        <v>41821</v>
      </c>
      <c r="AO27" s="127">
        <v>41852</v>
      </c>
      <c r="AP27" s="127">
        <v>41883</v>
      </c>
      <c r="AQ27" s="127">
        <v>41913</v>
      </c>
      <c r="AR27" s="127">
        <v>41944</v>
      </c>
      <c r="AS27" s="127">
        <v>41974</v>
      </c>
      <c r="AT27" s="152">
        <v>42005</v>
      </c>
      <c r="AU27" s="111" t="s">
        <v>23</v>
      </c>
      <c r="AV27" s="111" t="s">
        <v>24</v>
      </c>
      <c r="AW27" s="111" t="s">
        <v>25</v>
      </c>
      <c r="AX27" s="111" t="s">
        <v>26</v>
      </c>
      <c r="AY27" s="111" t="s">
        <v>27</v>
      </c>
      <c r="AZ27" s="111" t="s">
        <v>28</v>
      </c>
      <c r="BA27" s="111" t="str">
        <f>BA3</f>
        <v>Aug</v>
      </c>
      <c r="BB27" s="111" t="s">
        <v>29</v>
      </c>
      <c r="BC27" s="111" t="str">
        <f>BC3</f>
        <v>Oct</v>
      </c>
      <c r="BD27" s="111" t="str">
        <f>BD3</f>
        <v>Nov</v>
      </c>
      <c r="BE27" s="111" t="str">
        <f>BE3</f>
        <v>Dec</v>
      </c>
      <c r="BF27" s="1429" t="s">
        <v>2444</v>
      </c>
      <c r="BG27" s="1430" t="s">
        <v>23</v>
      </c>
      <c r="BH27" s="1430" t="s">
        <v>24</v>
      </c>
      <c r="BI27" s="1430" t="s">
        <v>25</v>
      </c>
      <c r="BJ27" s="1430" t="s">
        <v>26</v>
      </c>
      <c r="BK27" s="1430" t="s">
        <v>27</v>
      </c>
      <c r="BL27" s="1430" t="s">
        <v>28</v>
      </c>
      <c r="BM27" s="1430" t="s">
        <v>29</v>
      </c>
      <c r="BN27" s="1430" t="s">
        <v>30</v>
      </c>
      <c r="BO27" s="1430" t="s">
        <v>31</v>
      </c>
      <c r="BP27" s="1430" t="s">
        <v>32</v>
      </c>
      <c r="BQ27" s="1430" t="s">
        <v>33</v>
      </c>
      <c r="BR27" s="1429" t="s">
        <v>4021</v>
      </c>
      <c r="BS27" s="1430" t="s">
        <v>23</v>
      </c>
      <c r="BT27" s="1430" t="s">
        <v>24</v>
      </c>
      <c r="BU27" s="1430" t="s">
        <v>25</v>
      </c>
      <c r="BV27" s="1430" t="s">
        <v>26</v>
      </c>
      <c r="BW27" s="1430" t="s">
        <v>27</v>
      </c>
      <c r="BX27" s="1430" t="s">
        <v>28</v>
      </c>
      <c r="BY27" s="1430" t="s">
        <v>29</v>
      </c>
      <c r="BZ27" s="1430" t="s">
        <v>30</v>
      </c>
      <c r="CA27" s="1430" t="s">
        <v>31</v>
      </c>
      <c r="CB27" s="1430" t="s">
        <v>32</v>
      </c>
      <c r="CC27" s="1430" t="s">
        <v>33</v>
      </c>
    </row>
    <row r="28" spans="1:81">
      <c r="A28" s="1142" t="s">
        <v>106</v>
      </c>
      <c r="B28" s="142">
        <f>SUMIF($AH$2:$AS$2, "&lt;=" &amp; $B$2, $AH28:$AS28)/$B$2</f>
        <v>46.5</v>
      </c>
      <c r="G28" s="142">
        <f t="shared" ref="G28:G35" si="88">SUM(V28:X28)/3</f>
        <v>14.333333333333334</v>
      </c>
      <c r="H28" s="142">
        <f t="shared" ref="H28:H35" si="89">SUM(Y28:AA28)/3</f>
        <v>70</v>
      </c>
      <c r="I28" s="142">
        <f t="shared" ref="I28:I35" si="90">SUM(AB28:AD28)/3</f>
        <v>72</v>
      </c>
      <c r="J28" s="142"/>
      <c r="K28" s="142">
        <v>65.333333333333329</v>
      </c>
      <c r="M28" s="115">
        <v>21</v>
      </c>
      <c r="N28" s="115">
        <v>7</v>
      </c>
      <c r="O28" s="115">
        <v>15</v>
      </c>
      <c r="P28" s="115">
        <v>9</v>
      </c>
      <c r="Q28" s="115">
        <v>4</v>
      </c>
      <c r="R28" s="115">
        <v>2</v>
      </c>
      <c r="S28" s="115">
        <v>6</v>
      </c>
      <c r="T28" s="115">
        <v>3</v>
      </c>
      <c r="U28" s="115">
        <v>12</v>
      </c>
      <c r="V28" s="115">
        <v>8</v>
      </c>
      <c r="W28" s="115">
        <v>1</v>
      </c>
      <c r="X28" s="115">
        <f>HCM!T28+HN!T28</f>
        <v>34</v>
      </c>
      <c r="Y28" s="115">
        <f>HCM!U28+HN!U28</f>
        <v>66</v>
      </c>
      <c r="Z28" s="115">
        <f>HCM!V28+HN!V28</f>
        <v>77</v>
      </c>
      <c r="AA28" s="115">
        <f>HCM!W28+HN!W28</f>
        <v>67</v>
      </c>
      <c r="AB28" s="115">
        <f>HCM!X28+HN!X28</f>
        <v>52</v>
      </c>
      <c r="AC28" s="115">
        <f>HCM!Y28+HN!Y28</f>
        <v>68</v>
      </c>
      <c r="AD28" s="115">
        <f>HCM!Z28+HN!Z28</f>
        <v>96</v>
      </c>
      <c r="AE28" s="115">
        <f>HCM!AA28+HN!AA28</f>
        <v>90</v>
      </c>
      <c r="AF28" s="115">
        <f>HCM!AB28+HN!AB28</f>
        <v>83</v>
      </c>
      <c r="AG28" s="115">
        <f>HCM!AC28+HN!AC28</f>
        <v>142</v>
      </c>
      <c r="AH28" s="115">
        <f>HCM!AD28+HN!AD28</f>
        <v>47</v>
      </c>
      <c r="AI28" s="115">
        <f>HCM!AE28+HN!AE28</f>
        <v>46</v>
      </c>
      <c r="AJ28" s="115">
        <f>HCM!AF28+HN!AF28</f>
        <v>68</v>
      </c>
      <c r="AK28" s="115">
        <f>HCM!AG28+HN!AG28</f>
        <v>138</v>
      </c>
      <c r="AL28" s="115">
        <f>HCM!AH28+HN!AH28</f>
        <v>177</v>
      </c>
      <c r="AM28" s="115"/>
    </row>
    <row r="29" spans="1:81">
      <c r="A29" s="1142" t="s">
        <v>107</v>
      </c>
      <c r="B29" s="142">
        <f t="shared" ref="B29:B34" si="91">SUMIF($AH$2:$AS$2, "&lt;=" &amp; $B$2, $AH29:$AS29)/$B$2</f>
        <v>99</v>
      </c>
      <c r="G29" s="142">
        <f t="shared" si="88"/>
        <v>7.333333333333333</v>
      </c>
      <c r="H29" s="142">
        <f t="shared" si="89"/>
        <v>58.333333333333336</v>
      </c>
      <c r="I29" s="142">
        <f t="shared" si="90"/>
        <v>62.333333333333336</v>
      </c>
      <c r="J29" s="142"/>
      <c r="K29" s="142">
        <v>54.666666666666664</v>
      </c>
      <c r="M29" s="115"/>
      <c r="N29" s="115">
        <v>21</v>
      </c>
      <c r="O29" s="115">
        <v>7</v>
      </c>
      <c r="P29" s="115">
        <v>15</v>
      </c>
      <c r="Q29" s="115">
        <v>7</v>
      </c>
      <c r="R29" s="115">
        <v>4</v>
      </c>
      <c r="S29" s="115">
        <v>2</v>
      </c>
      <c r="T29" s="115">
        <v>6</v>
      </c>
      <c r="U29" s="115">
        <v>3</v>
      </c>
      <c r="V29" s="115">
        <v>12</v>
      </c>
      <c r="W29" s="115">
        <v>8</v>
      </c>
      <c r="X29" s="115">
        <f>HCM!T29+HN!T29</f>
        <v>2</v>
      </c>
      <c r="Y29" s="115">
        <f>HCM!U29+HN!U29</f>
        <v>34</v>
      </c>
      <c r="Z29" s="115">
        <f>HCM!V29+HN!V29</f>
        <v>66</v>
      </c>
      <c r="AA29" s="115">
        <f>HCM!W29+HN!W29</f>
        <v>75</v>
      </c>
      <c r="AB29" s="115">
        <f>HCM!X29+HN!X29</f>
        <v>67</v>
      </c>
      <c r="AC29" s="115">
        <f>HCM!Y29+HN!Y29</f>
        <v>52</v>
      </c>
      <c r="AD29" s="115">
        <f>HCM!Z29+HN!Z29</f>
        <v>68</v>
      </c>
      <c r="AE29" s="115">
        <f>HCM!AA29+HN!AA29</f>
        <v>96</v>
      </c>
      <c r="AF29" s="115">
        <f>HCM!AB29+HN!AB29</f>
        <v>90</v>
      </c>
      <c r="AG29" s="115">
        <f>HCM!AC29+HN!AC29</f>
        <v>86</v>
      </c>
      <c r="AH29" s="115">
        <f>HCM!AD29+HN!AD29</f>
        <v>141</v>
      </c>
      <c r="AI29" s="115">
        <f>HCM!AE29+HN!AE29</f>
        <v>57</v>
      </c>
      <c r="AJ29" s="115">
        <f>HCM!AF29+HN!AF29</f>
        <v>46</v>
      </c>
      <c r="AK29" s="115">
        <f>HCM!AG29+HN!AG29</f>
        <v>68</v>
      </c>
      <c r="AL29" s="115">
        <f>HCM!AH29+HN!AH29</f>
        <v>133</v>
      </c>
      <c r="AM29" s="115"/>
    </row>
    <row r="30" spans="1:81">
      <c r="A30" s="1142" t="s">
        <v>54</v>
      </c>
      <c r="B30" s="142">
        <f t="shared" si="91"/>
        <v>107</v>
      </c>
      <c r="G30" s="142">
        <f t="shared" si="88"/>
        <v>7.333333333333333</v>
      </c>
      <c r="H30" s="142">
        <f t="shared" si="89"/>
        <v>32.333333333333336</v>
      </c>
      <c r="I30" s="142">
        <f t="shared" si="90"/>
        <v>64.333333333333329</v>
      </c>
      <c r="J30" s="142"/>
      <c r="K30" s="142">
        <v>46.916666666666664</v>
      </c>
      <c r="M30" s="115"/>
      <c r="N30" s="115"/>
      <c r="O30" s="115">
        <v>21</v>
      </c>
      <c r="P30" s="115">
        <v>7</v>
      </c>
      <c r="Q30" s="115">
        <v>16</v>
      </c>
      <c r="R30" s="115">
        <v>8</v>
      </c>
      <c r="S30" s="115">
        <v>4</v>
      </c>
      <c r="T30" s="115">
        <v>2</v>
      </c>
      <c r="U30" s="115">
        <v>6</v>
      </c>
      <c r="V30" s="115">
        <v>3</v>
      </c>
      <c r="W30" s="115">
        <v>12</v>
      </c>
      <c r="X30" s="115">
        <f>HCM!T30+HN!T30</f>
        <v>7</v>
      </c>
      <c r="Y30" s="115">
        <f>HCM!U30+HN!U30</f>
        <v>2</v>
      </c>
      <c r="Z30" s="115">
        <f>HCM!V30+HN!V30</f>
        <v>34</v>
      </c>
      <c r="AA30" s="115">
        <f>HCM!W30+HN!W30</f>
        <v>61</v>
      </c>
      <c r="AB30" s="115">
        <f>HCM!X30+HN!X30</f>
        <v>74</v>
      </c>
      <c r="AC30" s="115">
        <f>HCM!Y30+HN!Y30</f>
        <v>67</v>
      </c>
      <c r="AD30" s="115">
        <f>HCM!Z30+HN!Z30</f>
        <v>52</v>
      </c>
      <c r="AE30" s="115">
        <f>HCM!AA30+HN!AA30</f>
        <v>68</v>
      </c>
      <c r="AF30" s="115">
        <f>HCM!AB30+HN!AB30</f>
        <v>96</v>
      </c>
      <c r="AG30" s="115">
        <f>HCM!AC30+HN!AC30</f>
        <v>87</v>
      </c>
      <c r="AH30" s="115">
        <f>HCM!AD30+HN!AD30</f>
        <v>83</v>
      </c>
      <c r="AI30" s="115">
        <f>HCM!AE30+HN!AE30</f>
        <v>131</v>
      </c>
      <c r="AJ30" s="115">
        <f>HCM!AF30+HN!AF30</f>
        <v>46</v>
      </c>
      <c r="AK30" s="115">
        <f>HCM!AG30+HN!AG30</f>
        <v>46</v>
      </c>
      <c r="AL30" s="115">
        <f>HCM!AH30+HN!AH30</f>
        <v>57</v>
      </c>
      <c r="AM30" s="115"/>
    </row>
    <row r="31" spans="1:81">
      <c r="A31" s="1142" t="s">
        <v>55</v>
      </c>
      <c r="B31" s="142">
        <f t="shared" si="91"/>
        <v>190.5</v>
      </c>
      <c r="G31" s="142">
        <f t="shared" si="88"/>
        <v>13</v>
      </c>
      <c r="H31" s="142">
        <f t="shared" si="89"/>
        <v>27</v>
      </c>
      <c r="I31" s="142">
        <f t="shared" si="90"/>
        <v>111.66666666666667</v>
      </c>
      <c r="J31" s="142"/>
      <c r="K31" s="142">
        <v>74.25</v>
      </c>
      <c r="M31" s="115"/>
      <c r="N31" s="115"/>
      <c r="O31" s="115"/>
      <c r="P31" s="115">
        <v>20</v>
      </c>
      <c r="Q31" s="115">
        <v>26</v>
      </c>
      <c r="R31" s="115">
        <v>35</v>
      </c>
      <c r="S31" s="115">
        <v>23</v>
      </c>
      <c r="T31" s="115">
        <v>19</v>
      </c>
      <c r="U31" s="115">
        <v>11</v>
      </c>
      <c r="V31" s="115">
        <v>12</v>
      </c>
      <c r="W31" s="115">
        <v>9</v>
      </c>
      <c r="X31" s="115">
        <f>HCM!T31+HN!T31</f>
        <v>18</v>
      </c>
      <c r="Y31" s="115">
        <f>HCM!U31+HN!U31</f>
        <v>19</v>
      </c>
      <c r="Z31" s="115">
        <f>HCM!V31+HN!V31</f>
        <v>19</v>
      </c>
      <c r="AA31" s="115">
        <f>HCM!W31+HN!W31</f>
        <v>43</v>
      </c>
      <c r="AB31" s="115">
        <f>HCM!X31+HN!X31</f>
        <v>80</v>
      </c>
      <c r="AC31" s="115">
        <f>HCM!Y31+HN!Y31</f>
        <v>124</v>
      </c>
      <c r="AD31" s="115">
        <f>HCM!Z31+HN!Z31</f>
        <v>131</v>
      </c>
      <c r="AE31" s="115">
        <f>HCM!AA31+HN!AA31</f>
        <v>124</v>
      </c>
      <c r="AF31" s="115">
        <f>HCM!AB31+HN!AB31</f>
        <v>128</v>
      </c>
      <c r="AG31" s="115">
        <f>HCM!AC31+HN!AC31</f>
        <v>184</v>
      </c>
      <c r="AH31" s="115">
        <f>HCM!AD31+HN!AD31</f>
        <v>191</v>
      </c>
      <c r="AI31" s="115">
        <f>HCM!AE31+HN!AE31</f>
        <v>190</v>
      </c>
      <c r="AJ31" s="115">
        <f>HCM!AF31+HN!AF31</f>
        <v>238</v>
      </c>
      <c r="AK31" s="115">
        <f>HCM!AG31+HN!AG31</f>
        <v>214</v>
      </c>
      <c r="AL31" s="115">
        <f>HCM!AH31+HN!AH31</f>
        <v>163</v>
      </c>
      <c r="AM31" s="115"/>
    </row>
    <row r="32" spans="1:81">
      <c r="A32" s="1142" t="s">
        <v>56</v>
      </c>
      <c r="B32" s="142">
        <f t="shared" si="91"/>
        <v>119.5</v>
      </c>
      <c r="G32" s="142">
        <f t="shared" si="88"/>
        <v>25</v>
      </c>
      <c r="H32" s="142">
        <f t="shared" si="89"/>
        <v>12.666666666666666</v>
      </c>
      <c r="I32" s="142">
        <f t="shared" si="90"/>
        <v>21</v>
      </c>
      <c r="J32" s="142"/>
      <c r="K32" s="142">
        <v>34.416666666666664</v>
      </c>
      <c r="M32" s="115"/>
      <c r="N32" s="115"/>
      <c r="O32" s="115"/>
      <c r="P32" s="115"/>
      <c r="Q32" s="115"/>
      <c r="R32" s="115"/>
      <c r="S32" s="115">
        <v>13</v>
      </c>
      <c r="T32" s="115">
        <v>15</v>
      </c>
      <c r="U32" s="115">
        <v>24</v>
      </c>
      <c r="V32" s="115">
        <v>23</v>
      </c>
      <c r="W32" s="115">
        <v>27</v>
      </c>
      <c r="X32" s="115">
        <f>HCM!T32+HN!T32</f>
        <v>25</v>
      </c>
      <c r="Y32" s="115">
        <f>HCM!U32+HN!U32</f>
        <v>11</v>
      </c>
      <c r="Z32" s="115">
        <f>HCM!V32+HN!V32</f>
        <v>10</v>
      </c>
      <c r="AA32" s="115">
        <f>HCM!W32+HN!W32</f>
        <v>17</v>
      </c>
      <c r="AB32" s="115">
        <f>HCM!X32+HN!X32</f>
        <v>16</v>
      </c>
      <c r="AC32" s="115">
        <f>HCM!Y32+HN!Y32</f>
        <v>16</v>
      </c>
      <c r="AD32" s="115">
        <f>HCM!Z32+HN!Z32</f>
        <v>31</v>
      </c>
      <c r="AE32" s="115">
        <f>HCM!AA32+HN!AA32</f>
        <v>49</v>
      </c>
      <c r="AF32" s="115">
        <f>HCM!AB32+HN!AB32</f>
        <v>79</v>
      </c>
      <c r="AG32" s="115">
        <f>HCM!AC32+HN!AC32</f>
        <v>109</v>
      </c>
      <c r="AH32" s="115">
        <f>HCM!AD32+HN!AD32</f>
        <v>124</v>
      </c>
      <c r="AI32" s="115">
        <f>HCM!AE32+HN!AE32</f>
        <v>115</v>
      </c>
      <c r="AJ32" s="115">
        <f>HCM!AF32+HN!AF32</f>
        <v>125</v>
      </c>
      <c r="AK32" s="115">
        <f>HCM!AG32+HN!AG32</f>
        <v>168</v>
      </c>
      <c r="AL32" s="115">
        <f>HCM!AH32+HN!AH32</f>
        <v>184</v>
      </c>
      <c r="AM32" s="115"/>
    </row>
    <row r="33" spans="1:81">
      <c r="A33" s="1142" t="s">
        <v>57</v>
      </c>
      <c r="B33" s="142">
        <f t="shared" si="91"/>
        <v>174</v>
      </c>
      <c r="G33" s="142">
        <f t="shared" si="88"/>
        <v>22.666666666666668</v>
      </c>
      <c r="H33" s="142">
        <f t="shared" si="89"/>
        <v>98.333333333333329</v>
      </c>
      <c r="I33" s="142">
        <f t="shared" si="90"/>
        <v>127</v>
      </c>
      <c r="J33" s="142"/>
      <c r="K33" s="142">
        <v>101.66666666666667</v>
      </c>
      <c r="M33" s="115">
        <v>11</v>
      </c>
      <c r="N33" s="115">
        <v>12</v>
      </c>
      <c r="O33" s="115">
        <v>15</v>
      </c>
      <c r="P33" s="115">
        <v>16</v>
      </c>
      <c r="Q33" s="115">
        <v>15</v>
      </c>
      <c r="R33" s="115">
        <v>14</v>
      </c>
      <c r="S33" s="115">
        <v>14</v>
      </c>
      <c r="T33" s="115">
        <v>15</v>
      </c>
      <c r="U33" s="115">
        <v>17</v>
      </c>
      <c r="V33" s="115">
        <v>19</v>
      </c>
      <c r="W33" s="115">
        <v>17</v>
      </c>
      <c r="X33" s="115">
        <f>HCM!T33+HN!T33</f>
        <v>32</v>
      </c>
      <c r="Y33" s="115">
        <f>HCM!U33+HN!U33</f>
        <v>80</v>
      </c>
      <c r="Z33" s="115">
        <f>HCM!V33+HN!V33</f>
        <v>102</v>
      </c>
      <c r="AA33" s="115">
        <f>HCM!W33+HN!W33</f>
        <v>113</v>
      </c>
      <c r="AB33" s="115">
        <f>HCM!X33+HN!X33</f>
        <v>116</v>
      </c>
      <c r="AC33" s="115">
        <f>HCM!Y33+HN!Y33</f>
        <v>125</v>
      </c>
      <c r="AD33" s="115">
        <f>HCM!Z33+HN!Z33</f>
        <v>140</v>
      </c>
      <c r="AE33" s="115">
        <f>HCM!AA33+HN!AA33</f>
        <v>144</v>
      </c>
      <c r="AF33" s="115">
        <f>HCM!AB33+HN!AB33</f>
        <v>157</v>
      </c>
      <c r="AG33" s="115">
        <f>HCM!AC33+HN!AC33</f>
        <v>175</v>
      </c>
      <c r="AH33" s="115">
        <f>HCM!AD33+HN!AD33</f>
        <v>181</v>
      </c>
      <c r="AI33" s="115">
        <f>HCM!AE33+HN!AE33</f>
        <v>167</v>
      </c>
      <c r="AJ33" s="115">
        <f>HCM!AF33+HN!AF33</f>
        <v>180</v>
      </c>
      <c r="AK33" s="115">
        <f>HCM!AG33+HN!AG33</f>
        <v>230</v>
      </c>
      <c r="AL33" s="115">
        <f>HCM!AH33+HN!AH33</f>
        <v>270</v>
      </c>
      <c r="AM33" s="115"/>
    </row>
    <row r="34" spans="1:81">
      <c r="A34" s="1142" t="s">
        <v>58</v>
      </c>
      <c r="B34" s="142">
        <f t="shared" si="91"/>
        <v>1</v>
      </c>
      <c r="G34" s="142">
        <f t="shared" si="88"/>
        <v>0</v>
      </c>
      <c r="H34" s="142">
        <f t="shared" si="89"/>
        <v>0</v>
      </c>
      <c r="I34" s="142">
        <f t="shared" si="90"/>
        <v>0</v>
      </c>
      <c r="J34" s="142"/>
      <c r="K34" s="142">
        <v>0</v>
      </c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>
        <f>HCM!AE34+HN!AE34</f>
        <v>2</v>
      </c>
      <c r="AJ34" s="115">
        <f>HCM!AF34+HN!AF34</f>
        <v>8</v>
      </c>
      <c r="AK34" s="115">
        <f>HCM!AG34+HN!AG34</f>
        <v>10</v>
      </c>
      <c r="AL34" s="115">
        <f>HCM!AH34+HN!AH34</f>
        <v>11</v>
      </c>
      <c r="AM34" s="115"/>
    </row>
    <row r="35" spans="1:81" s="1308" customFormat="1">
      <c r="A35" s="1309" t="s">
        <v>37</v>
      </c>
      <c r="B35" s="1310">
        <f>SUM(B28:B34)</f>
        <v>737.5</v>
      </c>
      <c r="C35" s="1305"/>
      <c r="D35" s="1306"/>
      <c r="E35" s="1306"/>
      <c r="F35" s="1306"/>
      <c r="G35" s="1310">
        <f t="shared" si="88"/>
        <v>89.666666666666671</v>
      </c>
      <c r="H35" s="1310">
        <f t="shared" si="89"/>
        <v>298.66666666666669</v>
      </c>
      <c r="I35" s="1310">
        <f t="shared" si="90"/>
        <v>458.33333333333331</v>
      </c>
      <c r="J35" s="1310"/>
      <c r="K35" s="1310">
        <v>377.25</v>
      </c>
      <c r="L35" s="1305"/>
      <c r="M35" s="415">
        <f>SUM(M28:M34)</f>
        <v>32</v>
      </c>
      <c r="N35" s="415">
        <f t="shared" ref="N35:AA35" si="92">SUM(N28:N34)</f>
        <v>40</v>
      </c>
      <c r="O35" s="415">
        <f t="shared" si="92"/>
        <v>58</v>
      </c>
      <c r="P35" s="415">
        <f t="shared" si="92"/>
        <v>67</v>
      </c>
      <c r="Q35" s="415">
        <f t="shared" si="92"/>
        <v>68</v>
      </c>
      <c r="R35" s="415">
        <f t="shared" si="92"/>
        <v>63</v>
      </c>
      <c r="S35" s="415">
        <f t="shared" si="92"/>
        <v>62</v>
      </c>
      <c r="T35" s="415">
        <f t="shared" si="92"/>
        <v>60</v>
      </c>
      <c r="U35" s="415">
        <f t="shared" si="92"/>
        <v>73</v>
      </c>
      <c r="V35" s="415">
        <f t="shared" si="92"/>
        <v>77</v>
      </c>
      <c r="W35" s="415">
        <f t="shared" si="92"/>
        <v>74</v>
      </c>
      <c r="X35" s="415">
        <f>SUM(X28:X34)</f>
        <v>118</v>
      </c>
      <c r="Y35" s="415">
        <f t="shared" si="92"/>
        <v>212</v>
      </c>
      <c r="Z35" s="415">
        <f>SUM(Z28:Z34)</f>
        <v>308</v>
      </c>
      <c r="AA35" s="415">
        <f t="shared" si="92"/>
        <v>376</v>
      </c>
      <c r="AB35" s="415">
        <f t="shared" ref="AB35:AG35" si="93">SUM(AB28:AB34)</f>
        <v>405</v>
      </c>
      <c r="AC35" s="415">
        <f t="shared" si="93"/>
        <v>452</v>
      </c>
      <c r="AD35" s="415">
        <f t="shared" si="93"/>
        <v>518</v>
      </c>
      <c r="AE35" s="415">
        <f t="shared" si="93"/>
        <v>571</v>
      </c>
      <c r="AF35" s="415">
        <f t="shared" si="93"/>
        <v>633</v>
      </c>
      <c r="AG35" s="415">
        <f t="shared" si="93"/>
        <v>783</v>
      </c>
      <c r="AH35" s="415">
        <f>SUM(AH28:AH34)</f>
        <v>767</v>
      </c>
      <c r="AI35" s="415">
        <f>SUM(AI28:AI34)</f>
        <v>708</v>
      </c>
      <c r="AJ35" s="415">
        <f>SUM(AJ28:AJ34)</f>
        <v>711</v>
      </c>
      <c r="AK35" s="415">
        <f>SUM(AK28:AK34)</f>
        <v>874</v>
      </c>
      <c r="AL35" s="415">
        <f>SUM(AL28:AL34)</f>
        <v>995</v>
      </c>
      <c r="AM35" s="415">
        <v>1089</v>
      </c>
      <c r="AN35" s="415">
        <f>AN45</f>
        <v>1143</v>
      </c>
      <c r="AO35" s="415">
        <f>AO45</f>
        <v>1339</v>
      </c>
      <c r="AP35" s="415">
        <f t="shared" ref="AP35:BD35" si="94">AP45</f>
        <v>1493</v>
      </c>
      <c r="AQ35" s="415">
        <f t="shared" si="94"/>
        <v>1633</v>
      </c>
      <c r="AR35" s="415">
        <f t="shared" si="94"/>
        <v>1894</v>
      </c>
      <c r="AS35" s="415">
        <f t="shared" si="94"/>
        <v>2176</v>
      </c>
      <c r="AT35" s="415">
        <f t="shared" si="94"/>
        <v>2496</v>
      </c>
      <c r="AU35" s="415">
        <f t="shared" si="94"/>
        <v>2586</v>
      </c>
      <c r="AV35" s="415">
        <f t="shared" si="94"/>
        <v>2807</v>
      </c>
      <c r="AW35" s="415">
        <f t="shared" si="94"/>
        <v>3135</v>
      </c>
      <c r="AX35" s="415">
        <f t="shared" si="94"/>
        <v>3049</v>
      </c>
      <c r="AY35" s="415">
        <f t="shared" si="94"/>
        <v>3106</v>
      </c>
      <c r="AZ35" s="415">
        <f t="shared" si="94"/>
        <v>3135</v>
      </c>
      <c r="BA35" s="415">
        <f t="shared" si="94"/>
        <v>3323</v>
      </c>
      <c r="BB35" s="415">
        <f t="shared" si="94"/>
        <v>3466</v>
      </c>
      <c r="BC35" s="415">
        <f t="shared" si="94"/>
        <v>3654</v>
      </c>
      <c r="BD35" s="415">
        <f t="shared" si="94"/>
        <v>4000</v>
      </c>
      <c r="BE35" s="415">
        <f>BE45</f>
        <v>4120</v>
      </c>
      <c r="BF35" s="1395">
        <f>BF45</f>
        <v>4158</v>
      </c>
      <c r="BG35" s="1395">
        <f>BG45</f>
        <v>4068</v>
      </c>
      <c r="BH35" s="1395">
        <f>BH45</f>
        <v>4327</v>
      </c>
      <c r="BI35" s="1395">
        <f t="shared" ref="BI35:BS35" si="95">BI45</f>
        <v>4506</v>
      </c>
      <c r="BJ35" s="1395">
        <f t="shared" si="95"/>
        <v>4930</v>
      </c>
      <c r="BK35" s="1395">
        <f t="shared" si="95"/>
        <v>5821</v>
      </c>
      <c r="BL35" s="1395">
        <f t="shared" si="95"/>
        <v>6335</v>
      </c>
      <c r="BM35" s="1395">
        <f t="shared" si="95"/>
        <v>6970</v>
      </c>
      <c r="BN35" s="1395">
        <f t="shared" si="95"/>
        <v>7706</v>
      </c>
      <c r="BO35" s="1395">
        <f t="shared" si="95"/>
        <v>8408</v>
      </c>
      <c r="BP35" s="1395">
        <f t="shared" si="95"/>
        <v>8627</v>
      </c>
      <c r="BQ35" s="1395">
        <f t="shared" si="95"/>
        <v>9845</v>
      </c>
      <c r="BR35" s="1395">
        <f t="shared" si="95"/>
        <v>10030</v>
      </c>
      <c r="BS35" s="1395">
        <f t="shared" si="95"/>
        <v>7676</v>
      </c>
    </row>
    <row r="36" spans="1:81">
      <c r="AH36" s="116"/>
    </row>
    <row r="37" spans="1:81" s="128" customFormat="1">
      <c r="A37" s="124" t="s">
        <v>121</v>
      </c>
      <c r="B37" s="125" t="s">
        <v>117</v>
      </c>
      <c r="C37" s="125"/>
      <c r="D37" s="126" t="s">
        <v>43</v>
      </c>
      <c r="E37" s="126" t="s">
        <v>67</v>
      </c>
      <c r="F37" s="126" t="s">
        <v>70</v>
      </c>
      <c r="G37" s="126" t="s">
        <v>104</v>
      </c>
      <c r="H37" s="126" t="s">
        <v>422</v>
      </c>
      <c r="I37" s="126" t="s">
        <v>423</v>
      </c>
      <c r="J37" s="126"/>
      <c r="K37" s="126" t="s">
        <v>117</v>
      </c>
      <c r="L37" s="125"/>
      <c r="M37" s="127">
        <v>41000</v>
      </c>
      <c r="N37" s="127">
        <v>41030</v>
      </c>
      <c r="O37" s="127">
        <v>41061</v>
      </c>
      <c r="P37" s="127">
        <v>41091</v>
      </c>
      <c r="Q37" s="127">
        <v>41122</v>
      </c>
      <c r="R37" s="127">
        <v>41153</v>
      </c>
      <c r="S37" s="127">
        <v>41183</v>
      </c>
      <c r="T37" s="127">
        <v>41214</v>
      </c>
      <c r="U37" s="127">
        <v>41244</v>
      </c>
      <c r="V37" s="127">
        <v>41275</v>
      </c>
      <c r="W37" s="127">
        <v>41306</v>
      </c>
      <c r="X37" s="127">
        <v>41334</v>
      </c>
      <c r="Y37" s="127">
        <v>41365</v>
      </c>
      <c r="Z37" s="127">
        <v>41395</v>
      </c>
      <c r="AA37" s="127">
        <v>41426</v>
      </c>
      <c r="AB37" s="127">
        <v>41456</v>
      </c>
      <c r="AC37" s="127">
        <v>41487</v>
      </c>
      <c r="AD37" s="127">
        <v>41518</v>
      </c>
      <c r="AE37" s="127">
        <v>41548</v>
      </c>
      <c r="AF37" s="127">
        <v>41579</v>
      </c>
      <c r="AG37" s="127">
        <v>41609</v>
      </c>
      <c r="AH37" s="127">
        <v>41640</v>
      </c>
      <c r="AI37" s="127">
        <v>41671</v>
      </c>
      <c r="AJ37" s="127">
        <v>41699</v>
      </c>
      <c r="AK37" s="127">
        <v>41730</v>
      </c>
      <c r="AL37" s="127">
        <v>41760</v>
      </c>
      <c r="AM37" s="127">
        <v>41791</v>
      </c>
      <c r="AN37" s="127">
        <v>41821</v>
      </c>
      <c r="AO37" s="127">
        <v>41852</v>
      </c>
      <c r="AP37" s="127">
        <v>41883</v>
      </c>
      <c r="AQ37" s="127">
        <v>41913</v>
      </c>
      <c r="AR37" s="127">
        <v>41944</v>
      </c>
      <c r="AS37" s="127">
        <v>41974</v>
      </c>
      <c r="AT37" s="152">
        <v>42005</v>
      </c>
      <c r="AU37" s="111" t="s">
        <v>23</v>
      </c>
      <c r="AV37" s="111" t="s">
        <v>24</v>
      </c>
      <c r="AW37" s="111" t="s">
        <v>25</v>
      </c>
      <c r="AX37" s="111" t="s">
        <v>26</v>
      </c>
      <c r="AY37" s="111" t="s">
        <v>27</v>
      </c>
      <c r="AZ37" s="111" t="s">
        <v>28</v>
      </c>
      <c r="BA37" s="111" t="str">
        <f>BA27</f>
        <v>Aug</v>
      </c>
      <c r="BB37" s="111" t="s">
        <v>30</v>
      </c>
      <c r="BC37" s="111" t="str">
        <f>BC27</f>
        <v>Oct</v>
      </c>
      <c r="BD37" s="111" t="str">
        <f>BD27</f>
        <v>Nov</v>
      </c>
      <c r="BE37" s="111" t="str">
        <f>BE27</f>
        <v>Dec</v>
      </c>
      <c r="BF37" s="1429" t="s">
        <v>2444</v>
      </c>
      <c r="BG37" s="1430" t="s">
        <v>23</v>
      </c>
      <c r="BH37" s="1430" t="s">
        <v>24</v>
      </c>
      <c r="BI37" s="1430" t="s">
        <v>25</v>
      </c>
      <c r="BJ37" s="1430" t="s">
        <v>26</v>
      </c>
      <c r="BK37" s="1430" t="s">
        <v>27</v>
      </c>
      <c r="BL37" s="1430" t="s">
        <v>28</v>
      </c>
      <c r="BM37" s="1430" t="s">
        <v>29</v>
      </c>
      <c r="BN37" s="1430" t="s">
        <v>30</v>
      </c>
      <c r="BO37" s="1430" t="s">
        <v>31</v>
      </c>
      <c r="BP37" s="1430" t="s">
        <v>32</v>
      </c>
      <c r="BQ37" s="1430" t="s">
        <v>33</v>
      </c>
      <c r="BR37" s="1429" t="s">
        <v>4021</v>
      </c>
      <c r="BS37" s="1430" t="s">
        <v>23</v>
      </c>
      <c r="BT37" s="1430" t="s">
        <v>24</v>
      </c>
      <c r="BU37" s="1430" t="s">
        <v>25</v>
      </c>
      <c r="BV37" s="1430" t="s">
        <v>26</v>
      </c>
      <c r="BW37" s="1430" t="s">
        <v>27</v>
      </c>
      <c r="BX37" s="1430" t="s">
        <v>28</v>
      </c>
      <c r="BY37" s="1430" t="s">
        <v>29</v>
      </c>
      <c r="BZ37" s="1430" t="s">
        <v>30</v>
      </c>
      <c r="CA37" s="1430" t="s">
        <v>31</v>
      </c>
      <c r="CB37" s="1430" t="s">
        <v>32</v>
      </c>
      <c r="CC37" s="1430" t="s">
        <v>33</v>
      </c>
    </row>
    <row r="38" spans="1:81" s="758" customFormat="1">
      <c r="A38" s="754" t="s">
        <v>108</v>
      </c>
      <c r="B38" s="672">
        <f>SUMIF($BF$2:$BQ$2, "&lt;=" &amp; $B$2, $BF$38:$BQ$38)/$B$2</f>
        <v>3104.5</v>
      </c>
      <c r="C38" s="755"/>
      <c r="D38" s="756"/>
      <c r="E38" s="756"/>
      <c r="F38" s="756"/>
      <c r="G38" s="672">
        <f t="shared" ref="G38:G45" si="96">SUM(V38:X38)/3</f>
        <v>68.333333333333329</v>
      </c>
      <c r="H38" s="672">
        <f t="shared" ref="H38:H45" si="97">SUM(Y38:AA38)/3</f>
        <v>203.66666666666666</v>
      </c>
      <c r="I38" s="672">
        <f t="shared" ref="I38:I45" si="98">SUM(AB38:AD38)/3</f>
        <v>339.66666666666669</v>
      </c>
      <c r="J38" s="672"/>
      <c r="K38" s="672">
        <v>284.91666666666669</v>
      </c>
      <c r="L38" s="755"/>
      <c r="M38" s="757">
        <v>21</v>
      </c>
      <c r="N38" s="757">
        <v>28</v>
      </c>
      <c r="O38" s="757">
        <v>43</v>
      </c>
      <c r="P38" s="757">
        <v>51</v>
      </c>
      <c r="Q38" s="757">
        <v>53</v>
      </c>
      <c r="R38" s="757">
        <v>49</v>
      </c>
      <c r="S38" s="757">
        <v>48</v>
      </c>
      <c r="T38" s="757">
        <v>45</v>
      </c>
      <c r="U38" s="757">
        <v>56</v>
      </c>
      <c r="V38" s="757">
        <v>58</v>
      </c>
      <c r="W38" s="757">
        <v>57</v>
      </c>
      <c r="X38" s="757">
        <f>HCM!T38 + HN!T38</f>
        <v>90</v>
      </c>
      <c r="Y38" s="757">
        <f>HCM!U38 + HN!U38</f>
        <v>134</v>
      </c>
      <c r="Z38" s="757">
        <f>HCM!V38 + HN!V38</f>
        <v>209</v>
      </c>
      <c r="AA38" s="757">
        <f>HCM!W38 + HN!W38</f>
        <v>268</v>
      </c>
      <c r="AB38" s="757">
        <f>HCM!X38 + HN!X38</f>
        <v>297</v>
      </c>
      <c r="AC38" s="757">
        <f>HCM!Y38 + HN!Y38</f>
        <v>334</v>
      </c>
      <c r="AD38" s="757">
        <f>HCM!Z38 + HN!Z38</f>
        <v>388</v>
      </c>
      <c r="AE38" s="757">
        <f>HCM!AA38 + HN!AA38</f>
        <v>448</v>
      </c>
      <c r="AF38" s="757">
        <f>HCM!AB38 + HN!AB38</f>
        <v>499</v>
      </c>
      <c r="AG38" s="757">
        <f>HCM!AC38 + HN!AC38</f>
        <v>637</v>
      </c>
      <c r="AH38" s="757">
        <f>HCM!AD38 + HN!AD38</f>
        <v>610</v>
      </c>
      <c r="AI38" s="757">
        <f>HCM!AE38 + HN!AE38</f>
        <v>557</v>
      </c>
      <c r="AJ38" s="757">
        <f>HCM!AF38 + HN!AF38</f>
        <v>556</v>
      </c>
      <c r="AK38" s="757">
        <f>HCM!AG38 + HN!AG38</f>
        <v>685</v>
      </c>
      <c r="AL38" s="757">
        <f>HCM!AH38 + HN!AH38</f>
        <v>770</v>
      </c>
      <c r="AM38" s="758">
        <v>812</v>
      </c>
      <c r="AN38" s="758">
        <v>858</v>
      </c>
      <c r="AO38" s="758">
        <v>1018</v>
      </c>
      <c r="AP38" s="758">
        <v>1132</v>
      </c>
      <c r="AQ38" s="758">
        <v>1248</v>
      </c>
      <c r="AR38" s="758">
        <v>1441</v>
      </c>
      <c r="AS38" s="758">
        <v>1637</v>
      </c>
      <c r="AT38" s="758">
        <v>1870</v>
      </c>
      <c r="AU38" s="758">
        <v>1926</v>
      </c>
      <c r="AV38" s="758">
        <v>2085</v>
      </c>
      <c r="AW38" s="758">
        <v>2320</v>
      </c>
      <c r="AX38" s="758">
        <v>2186</v>
      </c>
      <c r="AY38" s="758">
        <v>2260</v>
      </c>
      <c r="AZ38" s="758">
        <v>2280</v>
      </c>
      <c r="BA38" s="758">
        <v>2477</v>
      </c>
      <c r="BB38" s="758">
        <v>2545</v>
      </c>
      <c r="BC38" s="758">
        <v>2682</v>
      </c>
      <c r="BD38" s="758">
        <v>3001</v>
      </c>
      <c r="BE38" s="758">
        <v>3126</v>
      </c>
      <c r="BF38" s="758">
        <v>3145</v>
      </c>
      <c r="BG38" s="758">
        <v>3064</v>
      </c>
      <c r="BH38" s="758">
        <v>3271</v>
      </c>
      <c r="BI38" s="758">
        <v>3366</v>
      </c>
      <c r="BJ38" s="758">
        <v>3707</v>
      </c>
      <c r="BK38" s="758">
        <v>4496</v>
      </c>
      <c r="BL38" s="1394">
        <f>+HCM!BH38+HN!BH38</f>
        <v>5001</v>
      </c>
      <c r="BM38" s="1394">
        <f>+HCM!BI38+HN!BI38</f>
        <v>5521</v>
      </c>
      <c r="BN38" s="1394">
        <f>+HCM!BJ38+HN!BJ38</f>
        <v>6102</v>
      </c>
      <c r="BO38" s="1394">
        <f>+HCM!BK38+HN!BK38</f>
        <v>6665</v>
      </c>
      <c r="BP38" s="1394">
        <f>+HCM!BL38+HN!BL38</f>
        <v>6848</v>
      </c>
      <c r="BQ38" s="1394">
        <f>+HCM!BM38+HN!BM38</f>
        <v>7861</v>
      </c>
      <c r="BR38" s="1394">
        <f>+HCM!BN38+HN!BN38</f>
        <v>8036</v>
      </c>
      <c r="BS38" s="1394">
        <f>+HCM!BO38+HN!BO38</f>
        <v>5563</v>
      </c>
    </row>
    <row r="39" spans="1:81" s="758" customFormat="1">
      <c r="A39" s="754" t="s">
        <v>109</v>
      </c>
      <c r="B39" s="672">
        <f>SUMIF($BF$2:$BQ$2, "&lt;=" &amp; $B$2,$BF$39:$BQ$39)/$B$2</f>
        <v>151</v>
      </c>
      <c r="C39" s="755"/>
      <c r="D39" s="756"/>
      <c r="E39" s="756"/>
      <c r="F39" s="756"/>
      <c r="G39" s="672">
        <f t="shared" si="96"/>
        <v>1</v>
      </c>
      <c r="H39" s="672">
        <f t="shared" si="97"/>
        <v>8</v>
      </c>
      <c r="I39" s="672">
        <f t="shared" si="98"/>
        <v>12.333333333333334</v>
      </c>
      <c r="J39" s="672"/>
      <c r="K39" s="672">
        <v>9.0833333333333339</v>
      </c>
      <c r="L39" s="755"/>
      <c r="M39" s="757"/>
      <c r="N39" s="757"/>
      <c r="O39" s="757"/>
      <c r="P39" s="757"/>
      <c r="Q39" s="757"/>
      <c r="R39" s="757"/>
      <c r="S39" s="757">
        <v>1</v>
      </c>
      <c r="T39" s="757">
        <v>1</v>
      </c>
      <c r="U39" s="757">
        <v>1</v>
      </c>
      <c r="V39" s="757">
        <v>1</v>
      </c>
      <c r="W39" s="757">
        <v>1</v>
      </c>
      <c r="X39" s="757">
        <f>HCM!T39 + HN!T39</f>
        <v>1</v>
      </c>
      <c r="Y39" s="757">
        <f>HCM!U39 + HN!U39</f>
        <v>8</v>
      </c>
      <c r="Z39" s="757">
        <f>HCM!V39 + HN!V39</f>
        <v>8</v>
      </c>
      <c r="AA39" s="757">
        <f>HCM!W39 + HN!W39</f>
        <v>8</v>
      </c>
      <c r="AB39" s="757">
        <f>HCM!X39 + HN!X39</f>
        <v>12</v>
      </c>
      <c r="AC39" s="757">
        <f>HCM!Y39 + HN!Y39</f>
        <v>14</v>
      </c>
      <c r="AD39" s="757">
        <f>HCM!Z39 + HN!Z39</f>
        <v>11</v>
      </c>
      <c r="AE39" s="757">
        <f>HCM!AA39 + HN!AA39</f>
        <v>11</v>
      </c>
      <c r="AF39" s="757">
        <f>HCM!AB39 + HN!AB39</f>
        <v>14</v>
      </c>
      <c r="AG39" s="757">
        <f>HCM!AC39 + HN!AC39</f>
        <v>20</v>
      </c>
      <c r="AH39" s="757">
        <f>HCM!AD39 + HN!AD39</f>
        <v>32</v>
      </c>
      <c r="AI39" s="757">
        <f>HCM!AE39 + HN!AE39</f>
        <v>35</v>
      </c>
      <c r="AJ39" s="757">
        <f>HCM!AF39 + HN!AF39</f>
        <v>38</v>
      </c>
      <c r="AK39" s="757">
        <f>HCM!AG39 + HN!AG39</f>
        <v>33</v>
      </c>
      <c r="AL39" s="757">
        <f>HCM!AH39 + HN!AH39</f>
        <v>32</v>
      </c>
      <c r="AM39" s="758">
        <v>28</v>
      </c>
      <c r="AN39" s="758">
        <v>28</v>
      </c>
      <c r="AO39" s="758">
        <v>32</v>
      </c>
      <c r="AP39" s="758">
        <v>38</v>
      </c>
      <c r="AQ39" s="758">
        <v>39</v>
      </c>
      <c r="AR39" s="758">
        <v>52</v>
      </c>
      <c r="AS39" s="758">
        <v>76</v>
      </c>
      <c r="AT39" s="758">
        <v>107</v>
      </c>
      <c r="AU39" s="758">
        <v>123</v>
      </c>
      <c r="AV39" s="758">
        <v>136</v>
      </c>
      <c r="AW39" s="758">
        <v>134</v>
      </c>
      <c r="AX39" s="758">
        <v>138</v>
      </c>
      <c r="AY39" s="758">
        <v>123</v>
      </c>
      <c r="AZ39" s="758">
        <v>108</v>
      </c>
      <c r="BA39" s="758">
        <v>102</v>
      </c>
      <c r="BB39" s="758">
        <v>102</v>
      </c>
      <c r="BC39" s="758">
        <v>118</v>
      </c>
      <c r="BD39" s="758">
        <v>133</v>
      </c>
      <c r="BE39" s="758">
        <v>137</v>
      </c>
      <c r="BF39" s="758">
        <v>145</v>
      </c>
      <c r="BG39" s="758">
        <v>157</v>
      </c>
      <c r="BH39" s="758">
        <v>171</v>
      </c>
      <c r="BI39" s="758">
        <v>204</v>
      </c>
      <c r="BJ39" s="758">
        <v>209</v>
      </c>
      <c r="BK39" s="758">
        <v>201</v>
      </c>
      <c r="BL39" s="1394">
        <f>+HCM!BH39+HN!BH39</f>
        <v>208</v>
      </c>
      <c r="BM39" s="1394">
        <f>+HCM!BI39+HN!BI39</f>
        <v>238</v>
      </c>
      <c r="BN39" s="1394">
        <f>+HCM!BJ39+HN!BJ39</f>
        <v>261</v>
      </c>
      <c r="BO39" s="1394">
        <f>+HCM!BK39+HN!BK39</f>
        <v>285</v>
      </c>
      <c r="BP39" s="1394">
        <f>+HCM!BL39+HN!BL39</f>
        <v>279</v>
      </c>
      <c r="BQ39" s="1394">
        <f>+HCM!BM39+HN!BM39</f>
        <v>321</v>
      </c>
      <c r="BR39" s="1394">
        <f>+HCM!BN39+HN!BN39</f>
        <v>338</v>
      </c>
      <c r="BS39" s="1394">
        <f>+HCM!BO39+HN!BO39</f>
        <v>369</v>
      </c>
    </row>
    <row r="40" spans="1:81" s="758" customFormat="1">
      <c r="A40" s="754" t="s">
        <v>110</v>
      </c>
      <c r="B40" s="672">
        <f>SUMIF($BF$2:$BQ$2, "&lt;=" &amp; $B$2, $BF$40:$BQ$40)/$B$2</f>
        <v>552</v>
      </c>
      <c r="C40" s="755"/>
      <c r="D40" s="756"/>
      <c r="E40" s="756"/>
      <c r="F40" s="756"/>
      <c r="G40" s="672">
        <f t="shared" si="96"/>
        <v>19</v>
      </c>
      <c r="H40" s="672">
        <f t="shared" si="97"/>
        <v>58.666666666666664</v>
      </c>
      <c r="I40" s="672">
        <f t="shared" si="98"/>
        <v>71</v>
      </c>
      <c r="J40" s="672"/>
      <c r="K40" s="672">
        <v>57.75</v>
      </c>
      <c r="L40" s="755"/>
      <c r="M40" s="757">
        <v>11</v>
      </c>
      <c r="N40" s="757">
        <v>12</v>
      </c>
      <c r="O40" s="757">
        <v>15</v>
      </c>
      <c r="P40" s="757">
        <v>16</v>
      </c>
      <c r="Q40" s="757">
        <v>15</v>
      </c>
      <c r="R40" s="757">
        <v>14</v>
      </c>
      <c r="S40" s="757">
        <v>13</v>
      </c>
      <c r="T40" s="757">
        <v>14</v>
      </c>
      <c r="U40" s="757">
        <v>16</v>
      </c>
      <c r="V40" s="757">
        <v>18</v>
      </c>
      <c r="W40" s="757">
        <v>16</v>
      </c>
      <c r="X40" s="757">
        <f>HCM!T40 + HN!T40</f>
        <v>23</v>
      </c>
      <c r="Y40" s="757">
        <f>HCM!U40 + HN!U40</f>
        <v>46</v>
      </c>
      <c r="Z40" s="757">
        <f>HCM!V40 + HN!V40</f>
        <v>61</v>
      </c>
      <c r="AA40" s="757">
        <f>HCM!W40 + HN!W40</f>
        <v>69</v>
      </c>
      <c r="AB40" s="757">
        <f>HCM!X40 + HN!X40</f>
        <v>62</v>
      </c>
      <c r="AC40" s="757">
        <f>HCM!Y40 + HN!Y40</f>
        <v>69</v>
      </c>
      <c r="AD40" s="757">
        <f>HCM!Z40 + HN!Z40</f>
        <v>82</v>
      </c>
      <c r="AE40" s="757">
        <f>HCM!AA40 + HN!AA40</f>
        <v>78</v>
      </c>
      <c r="AF40" s="757">
        <f>HCM!AB40 + HN!AB40</f>
        <v>82</v>
      </c>
      <c r="AG40" s="757">
        <f>HCM!AC40 + HN!AC40</f>
        <v>87</v>
      </c>
      <c r="AH40" s="757">
        <f>HCM!AD40 + HN!AD40</f>
        <v>86</v>
      </c>
      <c r="AI40" s="757">
        <f>HCM!AE40 + HN!AE40</f>
        <v>79</v>
      </c>
      <c r="AJ40" s="757">
        <f>HCM!AF40 + HN!AF40</f>
        <v>78</v>
      </c>
      <c r="AK40" s="757">
        <f>HCM!AG40 + HN!AG40</f>
        <v>108</v>
      </c>
      <c r="AL40" s="757">
        <f>HCM!AH40 + HN!AH40</f>
        <v>131</v>
      </c>
      <c r="AM40" s="758">
        <v>166</v>
      </c>
      <c r="AN40" s="758">
        <v>167</v>
      </c>
      <c r="AO40" s="758">
        <v>188</v>
      </c>
      <c r="AP40" s="758">
        <v>212</v>
      </c>
      <c r="AQ40" s="758">
        <v>224</v>
      </c>
      <c r="AR40" s="758">
        <v>259</v>
      </c>
      <c r="AS40" s="758">
        <v>298</v>
      </c>
      <c r="AT40" s="758">
        <v>334</v>
      </c>
      <c r="AU40" s="758">
        <v>348</v>
      </c>
      <c r="AV40" s="758">
        <v>378</v>
      </c>
      <c r="AW40" s="758">
        <v>435</v>
      </c>
      <c r="AX40" s="758">
        <v>465</v>
      </c>
      <c r="AY40" s="758">
        <v>455</v>
      </c>
      <c r="AZ40" s="758">
        <v>469</v>
      </c>
      <c r="BA40" s="758">
        <v>471</v>
      </c>
      <c r="BB40" s="758">
        <v>526</v>
      </c>
      <c r="BC40" s="758">
        <v>552</v>
      </c>
      <c r="BD40" s="758">
        <v>570</v>
      </c>
      <c r="BE40" s="758">
        <v>560</v>
      </c>
      <c r="BF40" s="758">
        <v>562</v>
      </c>
      <c r="BG40" s="758">
        <v>542</v>
      </c>
      <c r="BH40" s="758">
        <v>565</v>
      </c>
      <c r="BI40" s="758">
        <v>595</v>
      </c>
      <c r="BJ40" s="758">
        <v>652</v>
      </c>
      <c r="BK40" s="758">
        <v>728</v>
      </c>
      <c r="BL40" s="1394">
        <f>+HCM!BH40+HN!BH40</f>
        <v>719</v>
      </c>
      <c r="BM40" s="1394">
        <f>+HCM!BI40+HN!BI40</f>
        <v>784</v>
      </c>
      <c r="BN40" s="1394">
        <f>+HCM!BJ40+HN!BJ40</f>
        <v>867</v>
      </c>
      <c r="BO40" s="1394">
        <f>+HCM!BK40+HN!BK40</f>
        <v>953</v>
      </c>
      <c r="BP40" s="1394">
        <f>+HCM!BL40+HN!BL40</f>
        <v>987</v>
      </c>
      <c r="BQ40" s="1394">
        <f>+HCM!BM40+HN!BM40</f>
        <v>1093</v>
      </c>
      <c r="BR40" s="1394">
        <f>+HCM!BN40+HN!BN40</f>
        <v>1078</v>
      </c>
      <c r="BS40" s="1394">
        <f>+HCM!BO40+HN!BO40</f>
        <v>1137</v>
      </c>
    </row>
    <row r="41" spans="1:81" s="758" customFormat="1">
      <c r="A41" s="754" t="s">
        <v>111</v>
      </c>
      <c r="B41" s="672">
        <f>SUMIF($BF$2:$BQ$2, "&lt;=" &amp; $B$2, $BF$41:$BQ$41)/$B$2</f>
        <v>204.5</v>
      </c>
      <c r="C41" s="755"/>
      <c r="D41" s="756"/>
      <c r="E41" s="756"/>
      <c r="F41" s="756"/>
      <c r="G41" s="672">
        <f t="shared" si="96"/>
        <v>1</v>
      </c>
      <c r="H41" s="672">
        <f t="shared" si="97"/>
        <v>16.666666666666668</v>
      </c>
      <c r="I41" s="672">
        <f t="shared" si="98"/>
        <v>22.333333333333332</v>
      </c>
      <c r="J41" s="672"/>
      <c r="K41" s="672">
        <v>15.25</v>
      </c>
      <c r="L41" s="755"/>
      <c r="M41" s="757"/>
      <c r="N41" s="757"/>
      <c r="O41" s="757"/>
      <c r="P41" s="757"/>
      <c r="Q41" s="757"/>
      <c r="R41" s="757"/>
      <c r="S41" s="757"/>
      <c r="T41" s="757"/>
      <c r="U41" s="757"/>
      <c r="V41" s="757"/>
      <c r="W41" s="757"/>
      <c r="X41" s="757">
        <f>HCM!T41 + HN!T41</f>
        <v>3</v>
      </c>
      <c r="Y41" s="757">
        <f>HCM!U41 + HN!U41</f>
        <v>13</v>
      </c>
      <c r="Z41" s="757">
        <f>HCM!V41 + HN!V41</f>
        <v>18</v>
      </c>
      <c r="AA41" s="757">
        <f>HCM!W41 + HN!W41</f>
        <v>19</v>
      </c>
      <c r="AB41" s="757">
        <f>HCM!X41 + HN!X41</f>
        <v>22</v>
      </c>
      <c r="AC41" s="757">
        <f>HCM!Y41 + HN!Y41</f>
        <v>22</v>
      </c>
      <c r="AD41" s="757">
        <f>HCM!Z41 + HN!Z41</f>
        <v>23</v>
      </c>
      <c r="AE41" s="757">
        <f>HCM!AA41 + HN!AA41</f>
        <v>19</v>
      </c>
      <c r="AF41" s="757">
        <f>HCM!AB41 + HN!AB41</f>
        <v>22</v>
      </c>
      <c r="AG41" s="757">
        <f>HCM!AC41 + HN!AC41</f>
        <v>22</v>
      </c>
      <c r="AH41" s="757">
        <f>HCM!AD41 + HN!AD41</f>
        <v>22</v>
      </c>
      <c r="AI41" s="757">
        <f>HCM!AE41 + HN!AE41</f>
        <v>20</v>
      </c>
      <c r="AJ41" s="757">
        <f>HCM!AF41 + HN!AF41</f>
        <v>19</v>
      </c>
      <c r="AK41" s="757">
        <f>HCM!AG41 + HN!AG41</f>
        <v>28</v>
      </c>
      <c r="AL41" s="757">
        <f>HCM!AH41 + HN!AH41</f>
        <v>34</v>
      </c>
      <c r="AM41" s="758">
        <v>44</v>
      </c>
      <c r="AN41" s="758">
        <v>51</v>
      </c>
      <c r="AO41" s="758">
        <v>59</v>
      </c>
      <c r="AP41" s="758">
        <v>66</v>
      </c>
      <c r="AQ41" s="758">
        <v>73</v>
      </c>
      <c r="AR41" s="758">
        <v>86</v>
      </c>
      <c r="AS41" s="758">
        <v>97</v>
      </c>
      <c r="AT41" s="758">
        <v>111</v>
      </c>
      <c r="AU41" s="758">
        <v>113</v>
      </c>
      <c r="AV41" s="758">
        <v>125</v>
      </c>
      <c r="AW41" s="758">
        <v>152</v>
      </c>
      <c r="AX41" s="758">
        <v>162</v>
      </c>
      <c r="AY41" s="758">
        <v>170</v>
      </c>
      <c r="AZ41" s="758">
        <v>178</v>
      </c>
      <c r="BA41" s="758">
        <v>175</v>
      </c>
      <c r="BB41" s="758">
        <v>191</v>
      </c>
      <c r="BC41" s="758">
        <v>200</v>
      </c>
      <c r="BD41" s="758">
        <v>198</v>
      </c>
      <c r="BE41" s="758">
        <v>198</v>
      </c>
      <c r="BF41" s="758">
        <v>204</v>
      </c>
      <c r="BG41" s="758">
        <v>205</v>
      </c>
      <c r="BH41" s="758">
        <v>216</v>
      </c>
      <c r="BI41" s="758">
        <v>235</v>
      </c>
      <c r="BJ41" s="758">
        <v>255</v>
      </c>
      <c r="BK41" s="758">
        <v>276</v>
      </c>
      <c r="BL41" s="1394">
        <f>+HCM!BH41+HN!BH41</f>
        <v>282</v>
      </c>
      <c r="BM41" s="1394">
        <f>+HCM!BI41+HN!BI41</f>
        <v>297</v>
      </c>
      <c r="BN41" s="1394">
        <f>+HCM!BJ41+HN!BJ41</f>
        <v>326</v>
      </c>
      <c r="BO41" s="1394">
        <f>+HCM!BK41+HN!BK41</f>
        <v>340</v>
      </c>
      <c r="BP41" s="1394">
        <f>+HCM!BL41+HN!BL41</f>
        <v>346</v>
      </c>
      <c r="BQ41" s="1394">
        <f>+HCM!BM41+HN!BM41</f>
        <v>393</v>
      </c>
      <c r="BR41" s="1394">
        <f>+HCM!BN41+HN!BN41</f>
        <v>398</v>
      </c>
      <c r="BS41" s="1394">
        <f>+HCM!BO41+HN!BO41</f>
        <v>410</v>
      </c>
    </row>
    <row r="42" spans="1:81" s="758" customFormat="1">
      <c r="A42" s="754" t="s">
        <v>112</v>
      </c>
      <c r="B42" s="672">
        <f>SUMIF($BF$2:$BQ$2, "&lt;=" &amp; $B$2, $BF$42:$BQ$42)/$B$2</f>
        <v>68.5</v>
      </c>
      <c r="C42" s="755"/>
      <c r="D42" s="756"/>
      <c r="E42" s="756"/>
      <c r="F42" s="756"/>
      <c r="G42" s="672">
        <f t="shared" si="96"/>
        <v>0.33333333333333331</v>
      </c>
      <c r="H42" s="672">
        <f t="shared" si="97"/>
        <v>11.666666666666666</v>
      </c>
      <c r="I42" s="672">
        <f t="shared" si="98"/>
        <v>13</v>
      </c>
      <c r="J42" s="672"/>
      <c r="K42" s="672">
        <v>10.25</v>
      </c>
      <c r="L42" s="755"/>
      <c r="M42" s="757"/>
      <c r="N42" s="757"/>
      <c r="O42" s="757"/>
      <c r="P42" s="757"/>
      <c r="Q42" s="757"/>
      <c r="R42" s="757"/>
      <c r="S42" s="757"/>
      <c r="T42" s="757"/>
      <c r="U42" s="757"/>
      <c r="V42" s="757"/>
      <c r="W42" s="757"/>
      <c r="X42" s="757">
        <f>HCM!T42 + HN!T42</f>
        <v>1</v>
      </c>
      <c r="Y42" s="757">
        <f>HCM!U42 + HN!U42</f>
        <v>11</v>
      </c>
      <c r="Z42" s="757">
        <f>HCM!V42 + HN!V42</f>
        <v>12</v>
      </c>
      <c r="AA42" s="757">
        <f>HCM!W42 + HN!W42</f>
        <v>12</v>
      </c>
      <c r="AB42" s="757">
        <f>HCM!X42 + HN!X42</f>
        <v>12</v>
      </c>
      <c r="AC42" s="757">
        <f>HCM!Y42 + HN!Y42</f>
        <v>13</v>
      </c>
      <c r="AD42" s="757">
        <f>HCM!Z42 + HN!Z42</f>
        <v>14</v>
      </c>
      <c r="AE42" s="757">
        <f>HCM!AA42 + HN!AA42</f>
        <v>15</v>
      </c>
      <c r="AF42" s="757">
        <f>HCM!AB42 + HN!AB42</f>
        <v>16</v>
      </c>
      <c r="AG42" s="757">
        <f>HCM!AC42 + HN!AC42</f>
        <v>17</v>
      </c>
      <c r="AH42" s="757">
        <f>HCM!AD42 + HN!AD42</f>
        <v>17</v>
      </c>
      <c r="AI42" s="757">
        <f>HCM!AE42 + HN!AE42</f>
        <v>17</v>
      </c>
      <c r="AJ42" s="757">
        <f>HCM!AF42 + HN!AF42</f>
        <v>20</v>
      </c>
      <c r="AK42" s="757">
        <f>HCM!AG42 + HN!AG42</f>
        <v>20</v>
      </c>
      <c r="AL42" s="757">
        <f>HCM!AH42 + HN!AH42</f>
        <v>28</v>
      </c>
      <c r="AM42" s="758">
        <v>35</v>
      </c>
      <c r="AN42" s="758">
        <v>35</v>
      </c>
      <c r="AO42" s="758">
        <v>37</v>
      </c>
      <c r="AP42" s="758">
        <v>38</v>
      </c>
      <c r="AQ42" s="758">
        <v>41</v>
      </c>
      <c r="AR42" s="758">
        <v>47</v>
      </c>
      <c r="AS42" s="758">
        <v>58</v>
      </c>
      <c r="AT42" s="758">
        <v>63</v>
      </c>
      <c r="AU42" s="758">
        <v>64</v>
      </c>
      <c r="AV42" s="758">
        <v>70</v>
      </c>
      <c r="AW42" s="758">
        <v>76</v>
      </c>
      <c r="AX42" s="758">
        <v>77</v>
      </c>
      <c r="AY42" s="758">
        <v>76</v>
      </c>
      <c r="AZ42" s="758">
        <v>75</v>
      </c>
      <c r="BA42" s="758">
        <v>71</v>
      </c>
      <c r="BB42" s="758">
        <v>72</v>
      </c>
      <c r="BC42" s="758">
        <v>72</v>
      </c>
      <c r="BD42" s="758">
        <v>68</v>
      </c>
      <c r="BE42" s="758">
        <v>68</v>
      </c>
      <c r="BF42" s="758">
        <v>70</v>
      </c>
      <c r="BG42" s="758">
        <v>67</v>
      </c>
      <c r="BH42" s="758">
        <v>68</v>
      </c>
      <c r="BI42" s="758">
        <v>68</v>
      </c>
      <c r="BJ42" s="758">
        <v>69</v>
      </c>
      <c r="BK42" s="758">
        <v>76</v>
      </c>
      <c r="BL42" s="1394">
        <f>+HCM!BH42+HN!BH42</f>
        <v>78</v>
      </c>
      <c r="BM42" s="1394">
        <f>+HCM!BI42+HN!BI42</f>
        <v>80</v>
      </c>
      <c r="BN42" s="1394">
        <f>+HCM!BJ42+HN!BJ42</f>
        <v>94</v>
      </c>
      <c r="BO42" s="1394">
        <f>+HCM!BK42+HN!BK42</f>
        <v>105</v>
      </c>
      <c r="BP42" s="1394">
        <f>+HCM!BL42+HN!BL42</f>
        <v>106</v>
      </c>
      <c r="BQ42" s="1394">
        <f>+HCM!BM42+HN!BM42</f>
        <v>109</v>
      </c>
      <c r="BR42" s="1394">
        <f>+HCM!BN42+HN!BN42</f>
        <v>111</v>
      </c>
      <c r="BS42" s="1394">
        <f>+HCM!BO42+HN!BO42</f>
        <v>123</v>
      </c>
    </row>
    <row r="43" spans="1:81" s="758" customFormat="1">
      <c r="A43" s="754" t="s">
        <v>647</v>
      </c>
      <c r="B43" s="672">
        <f>AVERAGE($BF$43:$BQ$43)</f>
        <v>46.916666666666664</v>
      </c>
      <c r="C43" s="755"/>
      <c r="D43" s="756"/>
      <c r="E43" s="756"/>
      <c r="F43" s="756"/>
      <c r="G43" s="672"/>
      <c r="H43" s="672"/>
      <c r="I43" s="672"/>
      <c r="J43" s="672"/>
      <c r="K43" s="672"/>
      <c r="L43" s="755"/>
      <c r="M43" s="757"/>
      <c r="N43" s="757"/>
      <c r="O43" s="757"/>
      <c r="P43" s="757"/>
      <c r="Q43" s="757"/>
      <c r="R43" s="757"/>
      <c r="S43" s="757"/>
      <c r="T43" s="757"/>
      <c r="U43" s="757"/>
      <c r="V43" s="757"/>
      <c r="W43" s="757"/>
      <c r="X43" s="757"/>
      <c r="Y43" s="757"/>
      <c r="Z43" s="757"/>
      <c r="AA43" s="757"/>
      <c r="AB43" s="757"/>
      <c r="AC43" s="757"/>
      <c r="AD43" s="757"/>
      <c r="AE43" s="757"/>
      <c r="AF43" s="757"/>
      <c r="AG43" s="757"/>
      <c r="AH43" s="757"/>
      <c r="AI43" s="757"/>
      <c r="AJ43" s="757"/>
      <c r="AK43" s="757"/>
      <c r="AL43" s="757">
        <v>2</v>
      </c>
      <c r="AM43" s="758">
        <v>4</v>
      </c>
      <c r="AN43" s="758">
        <v>4</v>
      </c>
      <c r="AO43" s="758">
        <v>5</v>
      </c>
      <c r="AP43" s="758">
        <v>7</v>
      </c>
      <c r="AQ43" s="758">
        <v>8</v>
      </c>
      <c r="AR43" s="758">
        <v>9</v>
      </c>
      <c r="AS43" s="758">
        <v>10</v>
      </c>
      <c r="AT43" s="758">
        <v>11</v>
      </c>
      <c r="AU43" s="758">
        <v>12</v>
      </c>
      <c r="AV43" s="758">
        <v>13</v>
      </c>
      <c r="AW43" s="758">
        <v>18</v>
      </c>
      <c r="AX43" s="758">
        <v>21</v>
      </c>
      <c r="AY43" s="758">
        <v>22</v>
      </c>
      <c r="AZ43" s="758">
        <v>25</v>
      </c>
      <c r="BA43" s="758">
        <v>27</v>
      </c>
      <c r="BB43" s="758">
        <v>30</v>
      </c>
      <c r="BC43" s="758">
        <v>30</v>
      </c>
      <c r="BD43" s="758">
        <v>30</v>
      </c>
      <c r="BE43" s="758">
        <v>31</v>
      </c>
      <c r="BF43" s="758">
        <v>32</v>
      </c>
      <c r="BG43" s="758">
        <v>33</v>
      </c>
      <c r="BH43" s="758">
        <v>36</v>
      </c>
      <c r="BI43" s="758">
        <v>38</v>
      </c>
      <c r="BJ43" s="758">
        <v>38</v>
      </c>
      <c r="BK43" s="758">
        <v>44</v>
      </c>
      <c r="BL43" s="1394">
        <f>+HCM!BH43+HN!BH43</f>
        <v>47</v>
      </c>
      <c r="BM43" s="1394">
        <f>+HCM!BI43+HN!BI43</f>
        <v>50</v>
      </c>
      <c r="BN43" s="1394">
        <f>+HCM!BJ43+HN!BJ43</f>
        <v>56</v>
      </c>
      <c r="BO43" s="1394">
        <f>+HCM!BK43+HN!BK43</f>
        <v>60</v>
      </c>
      <c r="BP43" s="1394">
        <f>+HCM!BL43+HN!BL43</f>
        <v>61</v>
      </c>
      <c r="BQ43" s="1394">
        <f>+HCM!BM43+HN!BM43</f>
        <v>68</v>
      </c>
      <c r="BR43" s="1394">
        <f>+HCM!BN43+HN!BN43</f>
        <v>69</v>
      </c>
      <c r="BS43" s="1394">
        <f>+HCM!BO43+HN!BO43</f>
        <v>74</v>
      </c>
    </row>
    <row r="44" spans="1:81" s="758" customFormat="1">
      <c r="A44" s="1688" t="s">
        <v>4223</v>
      </c>
      <c r="B44" s="672"/>
      <c r="C44" s="755"/>
      <c r="D44" s="756"/>
      <c r="E44" s="756"/>
      <c r="F44" s="756"/>
      <c r="G44" s="672"/>
      <c r="H44" s="672"/>
      <c r="I44" s="672"/>
      <c r="J44" s="672"/>
      <c r="K44" s="672"/>
      <c r="L44" s="755"/>
      <c r="M44" s="757"/>
      <c r="N44" s="757"/>
      <c r="O44" s="757"/>
      <c r="P44" s="757"/>
      <c r="Q44" s="757"/>
      <c r="R44" s="757"/>
      <c r="S44" s="757"/>
      <c r="T44" s="757"/>
      <c r="U44" s="757"/>
      <c r="V44" s="757"/>
      <c r="W44" s="757"/>
      <c r="X44" s="757"/>
      <c r="Y44" s="757"/>
      <c r="Z44" s="757"/>
      <c r="AA44" s="757"/>
      <c r="AB44" s="757"/>
      <c r="AC44" s="757"/>
      <c r="AD44" s="757"/>
      <c r="AE44" s="757"/>
      <c r="AF44" s="757"/>
      <c r="AG44" s="757"/>
      <c r="AH44" s="757"/>
      <c r="AI44" s="757"/>
      <c r="AJ44" s="757"/>
      <c r="AK44" s="757"/>
      <c r="AL44" s="757"/>
      <c r="BL44" s="1394"/>
      <c r="BM44" s="1394"/>
      <c r="BN44" s="1394"/>
      <c r="BO44" s="1394"/>
      <c r="BP44" s="1394"/>
      <c r="BQ44" s="1394"/>
      <c r="BR44" s="1394"/>
      <c r="BS44" s="1394">
        <f>+HCM!BO44+HN!BO44</f>
        <v>2354</v>
      </c>
    </row>
    <row r="45" spans="1:81" s="1308" customFormat="1">
      <c r="A45" s="868" t="s">
        <v>4235</v>
      </c>
      <c r="B45" s="1304">
        <f>SUMIF($BF$2:$BQ$2, "=" &amp; $B$2, $BF$45:$BQ$45)</f>
        <v>4068</v>
      </c>
      <c r="C45" s="1305"/>
      <c r="D45" s="1306"/>
      <c r="E45" s="1306"/>
      <c r="F45" s="1306"/>
      <c r="G45" s="869">
        <f t="shared" si="96"/>
        <v>89.666666666666671</v>
      </c>
      <c r="H45" s="869">
        <f t="shared" si="97"/>
        <v>298.66666666666669</v>
      </c>
      <c r="I45" s="869">
        <f t="shared" si="98"/>
        <v>458.33333333333331</v>
      </c>
      <c r="J45" s="869"/>
      <c r="K45" s="869">
        <v>377.25</v>
      </c>
      <c r="L45" s="1305"/>
      <c r="M45" s="1307">
        <f>SUM(M38:M42)</f>
        <v>32</v>
      </c>
      <c r="N45" s="1307">
        <f t="shared" ref="N45:AA45" si="99">SUM(N38:N42)</f>
        <v>40</v>
      </c>
      <c r="O45" s="1307">
        <f t="shared" si="99"/>
        <v>58</v>
      </c>
      <c r="P45" s="1307">
        <f t="shared" si="99"/>
        <v>67</v>
      </c>
      <c r="Q45" s="1307">
        <f t="shared" si="99"/>
        <v>68</v>
      </c>
      <c r="R45" s="1307">
        <f t="shared" si="99"/>
        <v>63</v>
      </c>
      <c r="S45" s="1307">
        <f t="shared" si="99"/>
        <v>62</v>
      </c>
      <c r="T45" s="1307">
        <f t="shared" si="99"/>
        <v>60</v>
      </c>
      <c r="U45" s="1307">
        <f t="shared" si="99"/>
        <v>73</v>
      </c>
      <c r="V45" s="1307">
        <f t="shared" si="99"/>
        <v>77</v>
      </c>
      <c r="W45" s="1307">
        <f t="shared" si="99"/>
        <v>74</v>
      </c>
      <c r="X45" s="1307">
        <f t="shared" si="99"/>
        <v>118</v>
      </c>
      <c r="Y45" s="1307">
        <f t="shared" si="99"/>
        <v>212</v>
      </c>
      <c r="Z45" s="1307">
        <f>SUM(Z38:Z42)</f>
        <v>308</v>
      </c>
      <c r="AA45" s="1307">
        <f t="shared" si="99"/>
        <v>376</v>
      </c>
      <c r="AB45" s="1307">
        <f t="shared" ref="AB45:AG45" si="100">SUM(AB38:AB42)</f>
        <v>405</v>
      </c>
      <c r="AC45" s="1307">
        <f t="shared" si="100"/>
        <v>452</v>
      </c>
      <c r="AD45" s="1307">
        <f t="shared" si="100"/>
        <v>518</v>
      </c>
      <c r="AE45" s="1307">
        <f t="shared" si="100"/>
        <v>571</v>
      </c>
      <c r="AF45" s="1307">
        <f t="shared" si="100"/>
        <v>633</v>
      </c>
      <c r="AG45" s="1307">
        <f t="shared" si="100"/>
        <v>783</v>
      </c>
      <c r="AH45" s="1307">
        <f>SUM(AH38:AH42)</f>
        <v>767</v>
      </c>
      <c r="AI45" s="1307">
        <f>SUM(AI38:AI42)</f>
        <v>708</v>
      </c>
      <c r="AJ45" s="1307">
        <f>SUM(AJ38:AJ42)</f>
        <v>711</v>
      </c>
      <c r="AK45" s="1307">
        <f>SUM(AK38:AK42)</f>
        <v>874</v>
      </c>
      <c r="AL45" s="1307">
        <f>SUM(AL38:AL42)</f>
        <v>995</v>
      </c>
      <c r="AM45" s="1307">
        <v>1089</v>
      </c>
      <c r="AN45" s="1307">
        <v>1143</v>
      </c>
      <c r="AO45" s="1307">
        <v>1339</v>
      </c>
      <c r="AP45" s="1307">
        <v>1493</v>
      </c>
      <c r="AQ45" s="1307">
        <v>1633</v>
      </c>
      <c r="AR45" s="1307">
        <v>1894</v>
      </c>
      <c r="AS45" s="1307">
        <v>2176</v>
      </c>
      <c r="AT45" s="1307">
        <v>2496</v>
      </c>
      <c r="AU45" s="1307">
        <v>2586</v>
      </c>
      <c r="AV45" s="1307">
        <v>2807</v>
      </c>
      <c r="AW45" s="1307">
        <v>3135</v>
      </c>
      <c r="AX45" s="1307">
        <v>3049</v>
      </c>
      <c r="AY45" s="1307">
        <v>3106</v>
      </c>
      <c r="AZ45" s="1307">
        <v>3135</v>
      </c>
      <c r="BA45" s="1307">
        <v>3323</v>
      </c>
      <c r="BB45" s="1307">
        <f t="shared" ref="BB45:BG45" si="101">SUM(BB38:BB43)</f>
        <v>3466</v>
      </c>
      <c r="BC45" s="1307">
        <f t="shared" si="101"/>
        <v>3654</v>
      </c>
      <c r="BD45" s="1307">
        <f t="shared" si="101"/>
        <v>4000</v>
      </c>
      <c r="BE45" s="1307">
        <f t="shared" si="101"/>
        <v>4120</v>
      </c>
      <c r="BF45" s="1307">
        <f t="shared" si="101"/>
        <v>4158</v>
      </c>
      <c r="BG45" s="1307">
        <f t="shared" si="101"/>
        <v>4068</v>
      </c>
      <c r="BH45" s="1307">
        <f>SUM(BH38:BH43)</f>
        <v>4327</v>
      </c>
      <c r="BI45" s="1307">
        <f t="shared" ref="BI45:BR45" si="102">SUM(BI38:BI43)</f>
        <v>4506</v>
      </c>
      <c r="BJ45" s="1307">
        <f t="shared" si="102"/>
        <v>4930</v>
      </c>
      <c r="BK45" s="1307">
        <f t="shared" si="102"/>
        <v>5821</v>
      </c>
      <c r="BL45" s="1395">
        <f t="shared" si="102"/>
        <v>6335</v>
      </c>
      <c r="BM45" s="1307">
        <f t="shared" si="102"/>
        <v>6970</v>
      </c>
      <c r="BN45" s="1307">
        <f t="shared" si="102"/>
        <v>7706</v>
      </c>
      <c r="BO45" s="1307">
        <f t="shared" si="102"/>
        <v>8408</v>
      </c>
      <c r="BP45" s="1307">
        <f t="shared" si="102"/>
        <v>8627</v>
      </c>
      <c r="BQ45" s="1307">
        <f t="shared" si="102"/>
        <v>9845</v>
      </c>
      <c r="BR45" s="1307">
        <f t="shared" si="102"/>
        <v>10030</v>
      </c>
      <c r="BS45" s="1307">
        <f>SUM(BS38:BS43)</f>
        <v>7676</v>
      </c>
    </row>
    <row r="46" spans="1:81">
      <c r="AH46" s="116"/>
    </row>
    <row r="47" spans="1:81" s="128" customFormat="1">
      <c r="A47" s="124" t="s">
        <v>122</v>
      </c>
      <c r="B47" s="125" t="s">
        <v>117</v>
      </c>
      <c r="C47" s="125"/>
      <c r="D47" s="126" t="s">
        <v>43</v>
      </c>
      <c r="E47" s="126" t="s">
        <v>67</v>
      </c>
      <c r="F47" s="126" t="s">
        <v>70</v>
      </c>
      <c r="G47" s="126" t="s">
        <v>104</v>
      </c>
      <c r="H47" s="126" t="s">
        <v>422</v>
      </c>
      <c r="I47" s="126" t="s">
        <v>423</v>
      </c>
      <c r="J47" s="126"/>
      <c r="K47" s="126" t="s">
        <v>117</v>
      </c>
      <c r="L47" s="125"/>
      <c r="M47" s="127">
        <v>41000</v>
      </c>
      <c r="N47" s="127">
        <v>41030</v>
      </c>
      <c r="O47" s="127">
        <v>41061</v>
      </c>
      <c r="P47" s="127">
        <v>41091</v>
      </c>
      <c r="Q47" s="127">
        <v>41122</v>
      </c>
      <c r="R47" s="127">
        <v>41153</v>
      </c>
      <c r="S47" s="127">
        <v>41183</v>
      </c>
      <c r="T47" s="127">
        <v>41214</v>
      </c>
      <c r="U47" s="127">
        <v>41244</v>
      </c>
      <c r="V47" s="127">
        <v>41275</v>
      </c>
      <c r="W47" s="127">
        <v>41306</v>
      </c>
      <c r="X47" s="127">
        <v>41334</v>
      </c>
      <c r="Y47" s="127">
        <v>41365</v>
      </c>
      <c r="Z47" s="127">
        <v>41395</v>
      </c>
      <c r="AA47" s="127">
        <v>41426</v>
      </c>
      <c r="AB47" s="127">
        <v>41456</v>
      </c>
      <c r="AC47" s="127">
        <v>41487</v>
      </c>
      <c r="AD47" s="127">
        <v>41518</v>
      </c>
      <c r="AE47" s="127">
        <v>41548</v>
      </c>
      <c r="AF47" s="127">
        <v>41579</v>
      </c>
      <c r="AG47" s="127">
        <v>41609</v>
      </c>
      <c r="AH47" s="127">
        <v>41640</v>
      </c>
      <c r="AI47" s="127">
        <v>41671</v>
      </c>
      <c r="AJ47" s="127">
        <v>41699</v>
      </c>
      <c r="AK47" s="127">
        <v>41730</v>
      </c>
      <c r="AL47" s="127">
        <v>41760</v>
      </c>
      <c r="AM47" s="127">
        <v>41791</v>
      </c>
      <c r="AN47" s="127">
        <v>41821</v>
      </c>
      <c r="AO47" s="127">
        <v>41852</v>
      </c>
      <c r="AP47" s="127">
        <v>41883</v>
      </c>
      <c r="AQ47" s="127">
        <v>41913</v>
      </c>
      <c r="AR47" s="127">
        <v>41944</v>
      </c>
      <c r="AS47" s="127">
        <v>41974</v>
      </c>
      <c r="AT47" s="152">
        <v>42005</v>
      </c>
      <c r="AU47" s="111" t="s">
        <v>23</v>
      </c>
      <c r="AV47" s="111" t="s">
        <v>24</v>
      </c>
      <c r="AW47" s="111" t="s">
        <v>25</v>
      </c>
      <c r="AX47" s="111" t="s">
        <v>26</v>
      </c>
      <c r="AY47" s="111" t="s">
        <v>27</v>
      </c>
      <c r="AZ47" s="111" t="s">
        <v>28</v>
      </c>
      <c r="BA47" s="111" t="str">
        <f>BA37</f>
        <v>Aug</v>
      </c>
      <c r="BB47" s="111" t="str">
        <f>BB37</f>
        <v>Sep</v>
      </c>
      <c r="BC47" s="111" t="str">
        <f>BC37</f>
        <v>Oct</v>
      </c>
      <c r="BD47" s="111" t="str">
        <f>BD37</f>
        <v>Nov</v>
      </c>
      <c r="BE47" s="111" t="str">
        <f>BE37</f>
        <v>Dec</v>
      </c>
      <c r="BF47" s="1429" t="s">
        <v>2444</v>
      </c>
      <c r="BG47" s="1430" t="s">
        <v>23</v>
      </c>
      <c r="BH47" s="1430" t="s">
        <v>24</v>
      </c>
      <c r="BI47" s="1430" t="s">
        <v>25</v>
      </c>
      <c r="BJ47" s="1430" t="s">
        <v>26</v>
      </c>
      <c r="BK47" s="1430" t="s">
        <v>27</v>
      </c>
      <c r="BL47" s="1430" t="s">
        <v>28</v>
      </c>
      <c r="BM47" s="1430" t="s">
        <v>29</v>
      </c>
      <c r="BN47" s="1430" t="s">
        <v>30</v>
      </c>
      <c r="BO47" s="1430" t="s">
        <v>31</v>
      </c>
      <c r="BP47" s="1430" t="s">
        <v>32</v>
      </c>
      <c r="BQ47" s="1430" t="s">
        <v>33</v>
      </c>
      <c r="BR47" s="1429" t="s">
        <v>4021</v>
      </c>
      <c r="BS47" s="1430" t="s">
        <v>23</v>
      </c>
      <c r="BT47" s="1430" t="s">
        <v>24</v>
      </c>
      <c r="BU47" s="1430" t="s">
        <v>25</v>
      </c>
      <c r="BV47" s="1430" t="s">
        <v>26</v>
      </c>
      <c r="BW47" s="1430" t="s">
        <v>27</v>
      </c>
      <c r="BX47" s="1430" t="s">
        <v>28</v>
      </c>
      <c r="BY47" s="1430" t="s">
        <v>29</v>
      </c>
      <c r="BZ47" s="1430" t="s">
        <v>30</v>
      </c>
      <c r="CA47" s="1430" t="s">
        <v>31</v>
      </c>
      <c r="CB47" s="1430" t="s">
        <v>32</v>
      </c>
      <c r="CC47" s="1430" t="s">
        <v>33</v>
      </c>
    </row>
    <row r="48" spans="1:81" s="758" customFormat="1">
      <c r="A48" s="754" t="s">
        <v>108</v>
      </c>
      <c r="B48" s="672">
        <f>SUMIF($BF$2:$BQ$2, "&lt;=" &amp; $B$2, $BF$48:$BQ$48)</f>
        <v>378</v>
      </c>
      <c r="C48" s="755"/>
      <c r="D48" s="756"/>
      <c r="E48" s="756"/>
      <c r="F48" s="756"/>
      <c r="G48" s="672">
        <f>SUM(V48:X48)</f>
        <v>43</v>
      </c>
      <c r="H48" s="672">
        <f>SUM(Y48:AA48)</f>
        <v>210</v>
      </c>
      <c r="I48" s="672">
        <f>SUM(AB48:AD48)</f>
        <v>216</v>
      </c>
      <c r="J48" s="672"/>
      <c r="K48" s="672">
        <v>784</v>
      </c>
      <c r="L48" s="755"/>
      <c r="M48" s="757">
        <v>21</v>
      </c>
      <c r="N48" s="757">
        <v>7</v>
      </c>
      <c r="O48" s="757">
        <v>15</v>
      </c>
      <c r="P48" s="757">
        <v>9</v>
      </c>
      <c r="Q48" s="757">
        <v>4</v>
      </c>
      <c r="R48" s="757">
        <v>2</v>
      </c>
      <c r="S48" s="757">
        <v>6</v>
      </c>
      <c r="T48" s="757">
        <v>3</v>
      </c>
      <c r="U48" s="757">
        <v>12</v>
      </c>
      <c r="V48" s="757">
        <v>8</v>
      </c>
      <c r="W48" s="757">
        <v>1</v>
      </c>
      <c r="X48" s="757">
        <f>HCM!T48+HN!T48</f>
        <v>34</v>
      </c>
      <c r="Y48" s="757">
        <f>HCM!U48+HN!U48</f>
        <v>66</v>
      </c>
      <c r="Z48" s="757">
        <f>HCM!V48+HN!V48</f>
        <v>77</v>
      </c>
      <c r="AA48" s="757">
        <f>HCM!W48+HN!W48</f>
        <v>67</v>
      </c>
      <c r="AB48" s="757">
        <f>HCM!X48+HN!X48</f>
        <v>52</v>
      </c>
      <c r="AC48" s="757">
        <f>HCM!Y48+HN!Y48</f>
        <v>68</v>
      </c>
      <c r="AD48" s="757">
        <f>HCM!Z48+HN!Z48</f>
        <v>96</v>
      </c>
      <c r="AE48" s="757">
        <f>HCM!AA48+HN!AA48</f>
        <v>90</v>
      </c>
      <c r="AF48" s="757">
        <f>HCM!AB48+HN!AB48</f>
        <v>83</v>
      </c>
      <c r="AG48" s="757">
        <f>HCM!AC48+HN!AC48</f>
        <v>142</v>
      </c>
      <c r="AH48" s="757">
        <f>HCM!AD48+HN!AD48</f>
        <v>47</v>
      </c>
      <c r="AI48" s="757">
        <f>HCM!AE48+HN!AE48</f>
        <v>46</v>
      </c>
      <c r="AJ48" s="757">
        <f>HCM!AF48+HN!AF48</f>
        <v>68</v>
      </c>
      <c r="AK48" s="757">
        <f>HCM!AG48+HN!AG48</f>
        <v>138</v>
      </c>
      <c r="AL48" s="757">
        <f>HCM!AH48+HN!AH48</f>
        <v>177</v>
      </c>
      <c r="AM48" s="758">
        <v>238</v>
      </c>
      <c r="AN48" s="758">
        <v>163</v>
      </c>
      <c r="AO48" s="758">
        <v>252</v>
      </c>
      <c r="AP48" s="758">
        <v>259</v>
      </c>
      <c r="AQ48" s="758">
        <v>196</v>
      </c>
      <c r="AR48" s="758">
        <v>326</v>
      </c>
      <c r="AS48" s="758">
        <v>351</v>
      </c>
      <c r="AT48" s="758">
        <v>350</v>
      </c>
      <c r="AU48" s="758">
        <v>184</v>
      </c>
      <c r="AV48" s="758">
        <v>386</v>
      </c>
      <c r="AW48" s="758">
        <v>477</v>
      </c>
      <c r="AX48" s="758">
        <v>404</v>
      </c>
      <c r="AY48" s="758">
        <v>429</v>
      </c>
      <c r="AZ48" s="758">
        <v>446</v>
      </c>
      <c r="BA48" s="758">
        <v>429</v>
      </c>
      <c r="BB48" s="758">
        <v>473</v>
      </c>
      <c r="BC48" s="758">
        <v>406</v>
      </c>
      <c r="BD48" s="758">
        <v>742</v>
      </c>
      <c r="BE48" s="758">
        <v>557</v>
      </c>
      <c r="BF48" s="758">
        <v>192</v>
      </c>
      <c r="BG48" s="758">
        <v>186</v>
      </c>
      <c r="BH48" s="758">
        <v>620</v>
      </c>
      <c r="BI48" s="758">
        <v>471</v>
      </c>
      <c r="BJ48" s="758">
        <v>619</v>
      </c>
      <c r="BK48" s="758">
        <v>1120</v>
      </c>
      <c r="BL48" s="676">
        <f>+HCM!BH48+HN!BH48</f>
        <v>826</v>
      </c>
      <c r="BM48" s="676">
        <f>+HCM!BI48+HN!BI48</f>
        <v>949</v>
      </c>
      <c r="BN48" s="676">
        <f>+HCM!BJ48+HN!BJ48</f>
        <v>1083</v>
      </c>
      <c r="BO48" s="676">
        <f>+HCM!BK48+HN!BK48</f>
        <v>1014</v>
      </c>
      <c r="BP48" s="676">
        <f>+HCM!BL48+HN!BL48</f>
        <v>1068</v>
      </c>
      <c r="BQ48" s="676">
        <f>+HCM!BM48+HN!BM48</f>
        <v>1354</v>
      </c>
      <c r="BR48" s="676">
        <f>+HCM!BN48+HN!BN48</f>
        <v>431</v>
      </c>
      <c r="BS48" s="676">
        <f>+HCM!BO48+HN!BO48</f>
        <v>919</v>
      </c>
    </row>
    <row r="49" spans="1:81" s="758" customFormat="1">
      <c r="A49" s="754" t="s">
        <v>109</v>
      </c>
      <c r="B49" s="672">
        <f>SUMIF($BF$2:$BQ$2, "&lt;=" &amp; $B$2, $BF$49:$BQ$49)</f>
        <v>0</v>
      </c>
      <c r="C49" s="755"/>
      <c r="D49" s="756"/>
      <c r="E49" s="756"/>
      <c r="F49" s="756"/>
      <c r="G49" s="672"/>
      <c r="H49" s="672"/>
      <c r="I49" s="672"/>
      <c r="J49" s="672"/>
      <c r="K49" s="672"/>
      <c r="L49" s="755"/>
      <c r="M49" s="757"/>
      <c r="N49" s="757"/>
      <c r="O49" s="757"/>
      <c r="P49" s="757"/>
      <c r="Q49" s="757"/>
      <c r="R49" s="757"/>
      <c r="S49" s="757"/>
      <c r="T49" s="757"/>
      <c r="U49" s="757"/>
      <c r="V49" s="757"/>
      <c r="W49" s="757"/>
      <c r="X49" s="757"/>
      <c r="Y49" s="757"/>
      <c r="Z49" s="757"/>
      <c r="AA49" s="757"/>
      <c r="AB49" s="757"/>
      <c r="AC49" s="757"/>
      <c r="AD49" s="757"/>
      <c r="AE49" s="757"/>
      <c r="AF49" s="757"/>
      <c r="AG49" s="757"/>
      <c r="AH49" s="757"/>
      <c r="AI49" s="757"/>
      <c r="AJ49" s="757"/>
      <c r="AK49" s="757"/>
      <c r="AL49" s="757"/>
      <c r="AR49" s="758">
        <v>5</v>
      </c>
      <c r="AS49" s="758">
        <v>6</v>
      </c>
      <c r="AT49" s="758">
        <v>19</v>
      </c>
      <c r="AU49" s="758">
        <v>8</v>
      </c>
      <c r="AV49" s="758">
        <v>16</v>
      </c>
      <c r="AW49" s="758">
        <v>6</v>
      </c>
      <c r="AX49" s="758">
        <v>4</v>
      </c>
      <c r="AY49" s="758">
        <v>2</v>
      </c>
      <c r="BH49" s="758">
        <v>0</v>
      </c>
      <c r="BL49" s="676">
        <f>+HCM!BH49+HN!BH49</f>
        <v>0</v>
      </c>
      <c r="BM49" s="676">
        <f>+HCM!BI49+HN!BI49</f>
        <v>0</v>
      </c>
      <c r="BN49" s="676">
        <f>+HCM!BJ49+HN!BJ49</f>
        <v>0</v>
      </c>
      <c r="BO49" s="676">
        <f>+HCM!BK49+HN!BK49</f>
        <v>0</v>
      </c>
      <c r="BP49" s="676">
        <f>+HCM!BL49+HN!BL49</f>
        <v>0</v>
      </c>
      <c r="BQ49" s="676">
        <f>+HCM!BM49+HN!BM49</f>
        <v>0</v>
      </c>
      <c r="BR49" s="676">
        <f>+HCM!BN49+HN!BN49</f>
        <v>0</v>
      </c>
      <c r="BS49" s="676">
        <f>+HCM!BO49+HN!BO49</f>
        <v>1</v>
      </c>
    </row>
    <row r="50" spans="1:81" s="758" customFormat="1">
      <c r="A50" s="754" t="s">
        <v>101</v>
      </c>
      <c r="B50" s="672">
        <f>SUMIF($BF$2:$BQ$2, "&lt;=" &amp; $B$2, $BF$50:$BQ$50)</f>
        <v>19</v>
      </c>
      <c r="C50" s="755"/>
      <c r="D50" s="756"/>
      <c r="E50" s="756"/>
      <c r="F50" s="756"/>
      <c r="G50" s="672">
        <f>SUM(V50:X50)</f>
        <v>10</v>
      </c>
      <c r="H50" s="672">
        <f>SUM(Y50:AA50)</f>
        <v>47</v>
      </c>
      <c r="I50" s="672">
        <f>SUM(AB50:AD50)</f>
        <v>27</v>
      </c>
      <c r="J50" s="672"/>
      <c r="K50" s="672">
        <v>109</v>
      </c>
      <c r="L50" s="755"/>
      <c r="M50" s="757">
        <v>1</v>
      </c>
      <c r="N50" s="757">
        <v>1</v>
      </c>
      <c r="O50" s="757">
        <v>3</v>
      </c>
      <c r="P50" s="757">
        <v>1</v>
      </c>
      <c r="Q50" s="757"/>
      <c r="R50" s="757"/>
      <c r="S50" s="757">
        <v>1</v>
      </c>
      <c r="T50" s="757">
        <v>3</v>
      </c>
      <c r="U50" s="757">
        <v>2</v>
      </c>
      <c r="V50" s="757">
        <v>3</v>
      </c>
      <c r="W50" s="757"/>
      <c r="X50" s="757">
        <f>HCM!T50+HN!T50</f>
        <v>7</v>
      </c>
      <c r="Y50" s="757">
        <f>HCM!U50+HN!U50</f>
        <v>23</v>
      </c>
      <c r="Z50" s="757">
        <f>HCM!V50+HN!V50</f>
        <v>15</v>
      </c>
      <c r="AA50" s="757">
        <f>HCM!W50+HN!W50</f>
        <v>9</v>
      </c>
      <c r="AB50" s="757">
        <f>HCM!X50+HN!X50</f>
        <v>5</v>
      </c>
      <c r="AC50" s="757">
        <f>HCM!Y50+HN!Y50</f>
        <v>9</v>
      </c>
      <c r="AD50" s="757">
        <f>HCM!Z50+HN!Z50</f>
        <v>13</v>
      </c>
      <c r="AE50" s="757">
        <f>HCM!AA50+HN!AA50</f>
        <v>4</v>
      </c>
      <c r="AF50" s="757">
        <f>HCM!AB50+HN!AB50</f>
        <v>11</v>
      </c>
      <c r="AG50" s="757">
        <f>HCM!AC50+HN!AC50</f>
        <v>10</v>
      </c>
      <c r="AH50" s="757">
        <f>HCM!AD50+HN!AD50</f>
        <v>3</v>
      </c>
      <c r="AI50" s="757">
        <f>HCM!AE50+HN!AE50</f>
        <v>2</v>
      </c>
      <c r="AJ50" s="757">
        <f>HCM!AF50+HN!AF50</f>
        <v>10</v>
      </c>
      <c r="AK50" s="757">
        <f>HCM!AG50+HN!AG50</f>
        <v>31</v>
      </c>
      <c r="AL50" s="757">
        <f>HCM!AH50+HN!AH50</f>
        <v>32</v>
      </c>
      <c r="AM50" s="758">
        <v>38</v>
      </c>
      <c r="AN50" s="758">
        <v>18</v>
      </c>
      <c r="AO50" s="758">
        <v>25</v>
      </c>
      <c r="AP50" s="758">
        <v>26</v>
      </c>
      <c r="AQ50" s="758">
        <v>17</v>
      </c>
      <c r="AR50" s="758">
        <v>48</v>
      </c>
      <c r="AS50" s="758">
        <v>47</v>
      </c>
      <c r="AT50" s="758">
        <v>51</v>
      </c>
      <c r="AU50" s="758">
        <v>20</v>
      </c>
      <c r="AV50" s="758">
        <v>39</v>
      </c>
      <c r="AW50" s="758">
        <v>71</v>
      </c>
      <c r="AX50" s="758">
        <v>51</v>
      </c>
      <c r="AY50" s="758">
        <v>55</v>
      </c>
      <c r="AZ50" s="758">
        <v>44</v>
      </c>
      <c r="BA50" s="758">
        <v>51</v>
      </c>
      <c r="BB50" s="758">
        <v>75</v>
      </c>
      <c r="BC50" s="758">
        <v>47</v>
      </c>
      <c r="BD50" s="758">
        <v>57</v>
      </c>
      <c r="BE50" s="758">
        <v>40</v>
      </c>
      <c r="BF50" s="758">
        <v>12</v>
      </c>
      <c r="BG50" s="758">
        <v>7</v>
      </c>
      <c r="BH50" s="758">
        <v>44</v>
      </c>
      <c r="BI50" s="758">
        <v>52</v>
      </c>
      <c r="BJ50" s="758">
        <v>96</v>
      </c>
      <c r="BK50" s="758">
        <v>133</v>
      </c>
      <c r="BL50" s="676">
        <f>+HCM!BH50+HN!BH50</f>
        <v>81</v>
      </c>
      <c r="BM50" s="676">
        <f>+HCM!BI50+HN!BI50</f>
        <v>85</v>
      </c>
      <c r="BN50" s="676">
        <f>+HCM!BJ50+HN!BJ50</f>
        <v>127</v>
      </c>
      <c r="BO50" s="676">
        <f>+HCM!BK50+HN!BK50</f>
        <v>131</v>
      </c>
      <c r="BP50" s="676">
        <f>+HCM!BL50+HN!BL50</f>
        <v>147</v>
      </c>
      <c r="BQ50" s="676">
        <f>+HCM!BM50+HN!BM50</f>
        <v>116</v>
      </c>
      <c r="BR50" s="676">
        <f>+HCM!BN50+HN!BN50</f>
        <v>51</v>
      </c>
      <c r="BS50" s="676">
        <f>+HCM!BO50+HN!BO50</f>
        <v>89</v>
      </c>
    </row>
    <row r="51" spans="1:81" s="758" customFormat="1">
      <c r="A51" s="754" t="s">
        <v>103</v>
      </c>
      <c r="B51" s="672">
        <f>SUMIF($BF$2:$BQ$2, "&lt;=" &amp; $B$2, $BF$51:$BQ$51)</f>
        <v>2</v>
      </c>
      <c r="C51" s="755"/>
      <c r="D51" s="756"/>
      <c r="E51" s="756"/>
      <c r="F51" s="756"/>
      <c r="G51" s="672">
        <f>SUM(V51:X51)</f>
        <v>3</v>
      </c>
      <c r="H51" s="672">
        <f>SUM(Y51:AA51)</f>
        <v>18</v>
      </c>
      <c r="I51" s="672">
        <f>SUM(AB51:AD51)</f>
        <v>7</v>
      </c>
      <c r="J51" s="672"/>
      <c r="K51" s="672">
        <v>35</v>
      </c>
      <c r="L51" s="755"/>
      <c r="M51" s="757"/>
      <c r="N51" s="757"/>
      <c r="O51" s="757"/>
      <c r="P51" s="757"/>
      <c r="Q51" s="757"/>
      <c r="R51" s="757"/>
      <c r="S51" s="757"/>
      <c r="T51" s="757"/>
      <c r="U51" s="757"/>
      <c r="V51" s="757"/>
      <c r="W51" s="757"/>
      <c r="X51" s="757">
        <f>HCM!T51+HN!T51</f>
        <v>3</v>
      </c>
      <c r="Y51" s="757">
        <f>HCM!U51+HN!U51</f>
        <v>10</v>
      </c>
      <c r="Z51" s="757">
        <f>HCM!V51+HN!V51</f>
        <v>5</v>
      </c>
      <c r="AA51" s="757">
        <f>HCM!W51+HN!W51</f>
        <v>3</v>
      </c>
      <c r="AB51" s="757">
        <f>HCM!X51+HN!X51</f>
        <v>3</v>
      </c>
      <c r="AC51" s="757">
        <f>HCM!Y51+HN!Y51</f>
        <v>1</v>
      </c>
      <c r="AD51" s="757">
        <f>HCM!Z51+HN!Z51</f>
        <v>3</v>
      </c>
      <c r="AE51" s="757">
        <f>HCM!AA51+HN!AA51</f>
        <v>2</v>
      </c>
      <c r="AF51" s="757">
        <f>HCM!AB51+HN!AB51</f>
        <v>3</v>
      </c>
      <c r="AG51" s="757">
        <f>HCM!AC51+HN!AC51</f>
        <v>2</v>
      </c>
      <c r="AH51" s="757">
        <f>HCM!AD51+HN!AD51</f>
        <v>1</v>
      </c>
      <c r="AI51" s="757">
        <f>HCM!AE51+HN!AE51</f>
        <v>0</v>
      </c>
      <c r="AJ51" s="757">
        <f>HCM!AF51+HN!AF51</f>
        <v>2</v>
      </c>
      <c r="AK51" s="757">
        <f>HCM!AG51+HN!AG51</f>
        <v>6</v>
      </c>
      <c r="AL51" s="757">
        <f>HCM!AH51+HN!AH51</f>
        <v>8</v>
      </c>
      <c r="AM51" s="758">
        <v>9</v>
      </c>
      <c r="AN51" s="758">
        <v>7</v>
      </c>
      <c r="AO51" s="758">
        <v>9</v>
      </c>
      <c r="AP51" s="758">
        <v>5</v>
      </c>
      <c r="AQ51" s="758">
        <v>5</v>
      </c>
      <c r="AR51" s="758">
        <v>13</v>
      </c>
      <c r="AS51" s="758">
        <v>9</v>
      </c>
      <c r="AT51" s="758">
        <v>12</v>
      </c>
      <c r="AU51" s="758">
        <v>2</v>
      </c>
      <c r="AV51" s="758">
        <v>11</v>
      </c>
      <c r="AW51" s="758">
        <v>27</v>
      </c>
      <c r="AX51" s="758">
        <v>10</v>
      </c>
      <c r="AY51" s="758">
        <v>17</v>
      </c>
      <c r="AZ51" s="758">
        <v>13</v>
      </c>
      <c r="BA51" s="758">
        <v>9</v>
      </c>
      <c r="BB51" s="758">
        <v>19</v>
      </c>
      <c r="BC51" s="758">
        <v>8</v>
      </c>
      <c r="BD51" s="758">
        <v>8</v>
      </c>
      <c r="BE51" s="758">
        <v>11</v>
      </c>
      <c r="BF51" s="758">
        <v>1</v>
      </c>
      <c r="BG51" s="758">
        <v>1</v>
      </c>
      <c r="BH51" s="758">
        <v>15</v>
      </c>
      <c r="BI51" s="758">
        <v>17</v>
      </c>
      <c r="BJ51" s="758">
        <v>23</v>
      </c>
      <c r="BK51" s="758">
        <v>31</v>
      </c>
      <c r="BL51" s="676">
        <f>+HCM!BH51+HN!BH51</f>
        <v>14</v>
      </c>
      <c r="BM51" s="676">
        <f>+HCM!BI51+HN!BI51</f>
        <v>18</v>
      </c>
      <c r="BN51" s="676">
        <f>+HCM!BJ51+HN!BJ51</f>
        <v>40</v>
      </c>
      <c r="BO51" s="676">
        <f>+HCM!BK51+HN!BK51</f>
        <v>26</v>
      </c>
      <c r="BP51" s="676">
        <f>+HCM!BL51+HN!BL51</f>
        <v>28</v>
      </c>
      <c r="BQ51" s="676">
        <f>+HCM!BM51+HN!BM51</f>
        <v>29</v>
      </c>
      <c r="BR51" s="676">
        <f>+HCM!BN51+HN!BN51</f>
        <v>20</v>
      </c>
      <c r="BS51" s="676">
        <f>+HCM!BO51+HN!BO51</f>
        <v>25</v>
      </c>
    </row>
    <row r="52" spans="1:81" s="758" customFormat="1">
      <c r="A52" s="754" t="s">
        <v>102</v>
      </c>
      <c r="B52" s="672">
        <f>SUMIF($BF$2:$BQ$2, "&lt;=" &amp; $B$2,$BF$52:$BQ$52)</f>
        <v>2</v>
      </c>
      <c r="C52" s="755"/>
      <c r="D52" s="756"/>
      <c r="E52" s="756"/>
      <c r="F52" s="756"/>
      <c r="G52" s="672">
        <f>SUM(V52:X52)</f>
        <v>1</v>
      </c>
      <c r="H52" s="672">
        <f>SUM(Y52:AA52)</f>
        <v>12</v>
      </c>
      <c r="I52" s="672">
        <f>SUM(AB52:AD52)</f>
        <v>2</v>
      </c>
      <c r="J52" s="672"/>
      <c r="K52" s="672">
        <v>19</v>
      </c>
      <c r="L52" s="755"/>
      <c r="M52" s="757"/>
      <c r="N52" s="757"/>
      <c r="O52" s="757"/>
      <c r="P52" s="757"/>
      <c r="Q52" s="757"/>
      <c r="R52" s="757"/>
      <c r="S52" s="757"/>
      <c r="T52" s="757"/>
      <c r="U52" s="757"/>
      <c r="V52" s="757"/>
      <c r="W52" s="757"/>
      <c r="X52" s="757">
        <f>HCM!T52+HN!T52</f>
        <v>1</v>
      </c>
      <c r="Y52" s="757">
        <f>HCM!U52+HN!U52</f>
        <v>10</v>
      </c>
      <c r="Z52" s="757">
        <f>HCM!V52+HN!V52</f>
        <v>1</v>
      </c>
      <c r="AA52" s="757">
        <f>HCM!W52+HN!W52</f>
        <v>1</v>
      </c>
      <c r="AB52" s="757">
        <f>HCM!X52+HN!X52</f>
        <v>0</v>
      </c>
      <c r="AC52" s="757">
        <f>HCM!Y52+HN!Y52</f>
        <v>1</v>
      </c>
      <c r="AD52" s="757">
        <f>HCM!Z52+HN!Z52</f>
        <v>1</v>
      </c>
      <c r="AE52" s="757">
        <f>HCM!AA52+HN!AA52</f>
        <v>2</v>
      </c>
      <c r="AF52" s="757">
        <f>HCM!AB52+HN!AB52</f>
        <v>1</v>
      </c>
      <c r="AG52" s="757">
        <f>HCM!AC52+HN!AC52</f>
        <v>1</v>
      </c>
      <c r="AH52" s="757">
        <f>HCM!AD52+HN!AD52</f>
        <v>0</v>
      </c>
      <c r="AI52" s="757">
        <f>HCM!AE52+HN!AE52</f>
        <v>0</v>
      </c>
      <c r="AJ52" s="757">
        <f>HCM!AF52+HN!AF52</f>
        <v>3</v>
      </c>
      <c r="AK52" s="757">
        <f>HCM!AG52+HN!AG52</f>
        <v>5</v>
      </c>
      <c r="AL52" s="757">
        <f>HCM!AH52+HN!AH52</f>
        <v>9</v>
      </c>
      <c r="AM52" s="758">
        <v>7</v>
      </c>
      <c r="AN52" s="758">
        <v>2</v>
      </c>
      <c r="AO52" s="758">
        <v>1</v>
      </c>
      <c r="AP52" s="758">
        <v>3</v>
      </c>
      <c r="AQ52" s="758">
        <v>4</v>
      </c>
      <c r="AR52" s="758">
        <v>6</v>
      </c>
      <c r="AS52" s="758">
        <v>10</v>
      </c>
      <c r="AT52" s="758">
        <v>8</v>
      </c>
      <c r="AU52" s="758">
        <v>2</v>
      </c>
      <c r="AV52" s="758">
        <v>7</v>
      </c>
      <c r="AW52" s="758">
        <v>6</v>
      </c>
      <c r="AX52" s="758">
        <v>3</v>
      </c>
      <c r="AY52" s="758">
        <v>3</v>
      </c>
      <c r="AZ52" s="758">
        <v>2</v>
      </c>
      <c r="BA52" s="758">
        <v>2</v>
      </c>
      <c r="BB52" s="758">
        <v>5</v>
      </c>
      <c r="BC52" s="758">
        <v>1</v>
      </c>
      <c r="BD52" s="758">
        <v>2</v>
      </c>
      <c r="BE52" s="758">
        <v>1</v>
      </c>
      <c r="BF52" s="758">
        <v>1</v>
      </c>
      <c r="BG52" s="758">
        <v>1</v>
      </c>
      <c r="BH52" s="758">
        <v>3</v>
      </c>
      <c r="BI52" s="758">
        <v>2</v>
      </c>
      <c r="BJ52" s="758">
        <v>8</v>
      </c>
      <c r="BK52" s="758">
        <v>9</v>
      </c>
      <c r="BL52" s="676">
        <f>+HCM!BH52+HN!BH52</f>
        <v>5</v>
      </c>
      <c r="BM52" s="676">
        <f>+HCM!BI52+HN!BI52</f>
        <v>5</v>
      </c>
      <c r="BN52" s="676">
        <f>+HCM!BJ52+HN!BJ52</f>
        <v>16</v>
      </c>
      <c r="BO52" s="676">
        <f>+HCM!BK52+HN!BK52</f>
        <v>14</v>
      </c>
      <c r="BP52" s="676">
        <f>+HCM!BL52+HN!BL52</f>
        <v>12</v>
      </c>
      <c r="BQ52" s="676">
        <f>+HCM!BM52+HN!BM52</f>
        <v>4</v>
      </c>
      <c r="BR52" s="676">
        <f>+HCM!BN52+HN!BN52</f>
        <v>4</v>
      </c>
      <c r="BS52" s="676">
        <f>+HCM!BO52+HN!BO52</f>
        <v>11</v>
      </c>
    </row>
    <row r="53" spans="1:81" s="758" customFormat="1">
      <c r="A53" s="754" t="s">
        <v>648</v>
      </c>
      <c r="B53" s="672">
        <f>SUM($BF$53:$BQ$53)</f>
        <v>47</v>
      </c>
      <c r="C53" s="755"/>
      <c r="D53" s="756"/>
      <c r="E53" s="756"/>
      <c r="F53" s="756"/>
      <c r="G53" s="672"/>
      <c r="H53" s="672"/>
      <c r="I53" s="672"/>
      <c r="J53" s="672"/>
      <c r="K53" s="672">
        <v>0</v>
      </c>
      <c r="L53" s="755"/>
      <c r="M53" s="757"/>
      <c r="N53" s="757"/>
      <c r="O53" s="757"/>
      <c r="P53" s="757"/>
      <c r="Q53" s="757"/>
      <c r="R53" s="757"/>
      <c r="S53" s="757"/>
      <c r="T53" s="757"/>
      <c r="U53" s="757"/>
      <c r="V53" s="757"/>
      <c r="W53" s="757"/>
      <c r="X53" s="757"/>
      <c r="Y53" s="757"/>
      <c r="Z53" s="757"/>
      <c r="AA53" s="757"/>
      <c r="AB53" s="757"/>
      <c r="AC53" s="757"/>
      <c r="AD53" s="757"/>
      <c r="AE53" s="757"/>
      <c r="AF53" s="757"/>
      <c r="AG53" s="757"/>
      <c r="AH53" s="757"/>
      <c r="AI53" s="757"/>
      <c r="AJ53" s="757"/>
      <c r="AK53" s="757"/>
      <c r="AL53" s="757"/>
      <c r="AM53" s="758">
        <v>2</v>
      </c>
      <c r="AO53" s="758">
        <v>1</v>
      </c>
      <c r="AP53" s="758">
        <v>1</v>
      </c>
      <c r="AQ53" s="758">
        <v>1</v>
      </c>
      <c r="AR53" s="758">
        <v>1</v>
      </c>
      <c r="AS53" s="758">
        <v>1</v>
      </c>
      <c r="AT53" s="758">
        <v>0</v>
      </c>
      <c r="AU53" s="758">
        <v>1</v>
      </c>
      <c r="AV53" s="758">
        <v>0</v>
      </c>
      <c r="AW53" s="758">
        <v>4</v>
      </c>
      <c r="AX53" s="758">
        <v>2</v>
      </c>
      <c r="AY53" s="758">
        <v>1</v>
      </c>
      <c r="AZ53" s="758">
        <v>2</v>
      </c>
      <c r="BA53" s="758">
        <v>1</v>
      </c>
      <c r="BB53" s="758">
        <v>3</v>
      </c>
      <c r="BC53" s="758">
        <v>2</v>
      </c>
      <c r="BE53" s="758">
        <v>1</v>
      </c>
      <c r="BG53" s="758">
        <v>1</v>
      </c>
      <c r="BH53" s="758">
        <v>3</v>
      </c>
      <c r="BI53" s="758">
        <v>3</v>
      </c>
      <c r="BJ53" s="758">
        <v>3</v>
      </c>
      <c r="BK53" s="758">
        <v>7</v>
      </c>
      <c r="BL53" s="676">
        <f>+HCM!BH53+HN!BH53</f>
        <v>3</v>
      </c>
      <c r="BM53" s="676">
        <f>+HCM!BI53+HN!BI53</f>
        <v>4</v>
      </c>
      <c r="BN53" s="676">
        <f>+HCM!BJ53+HN!BJ53</f>
        <v>9</v>
      </c>
      <c r="BO53" s="676">
        <f>+HCM!BK53+HN!BK53</f>
        <v>5</v>
      </c>
      <c r="BP53" s="676">
        <f>+HCM!BL53+HN!BL53</f>
        <v>5</v>
      </c>
      <c r="BQ53" s="676">
        <f>+HCM!BM53+HN!BM53</f>
        <v>4</v>
      </c>
      <c r="BR53" s="676">
        <f>+HCM!BN53+HN!BN53</f>
        <v>3</v>
      </c>
      <c r="BS53" s="676">
        <f>+HCM!BO53+HN!BO53</f>
        <v>6</v>
      </c>
    </row>
    <row r="54" spans="1:81" s="1308" customFormat="1">
      <c r="A54" s="1303" t="s">
        <v>37</v>
      </c>
      <c r="B54" s="869">
        <f>SUMIF($AT$2:$BE$2, "&lt;=" &amp; $B$2, $BF$54:$BQ$54)</f>
        <v>402</v>
      </c>
      <c r="C54" s="1305"/>
      <c r="D54" s="1306"/>
      <c r="E54" s="1306"/>
      <c r="F54" s="1306"/>
      <c r="G54" s="869">
        <f>SUM(V54:X54)</f>
        <v>57</v>
      </c>
      <c r="H54" s="869">
        <f>SUM(Y54:AA54)</f>
        <v>287</v>
      </c>
      <c r="I54" s="869">
        <f>SUM(AB54:AD54)</f>
        <v>252</v>
      </c>
      <c r="J54" s="869"/>
      <c r="K54" s="869">
        <v>947</v>
      </c>
      <c r="L54" s="1305"/>
      <c r="M54" s="1307">
        <f>SUM(M48:M52)</f>
        <v>22</v>
      </c>
      <c r="N54" s="1307">
        <f t="shared" ref="N54:AA54" si="103">SUM(N48:N52)</f>
        <v>8</v>
      </c>
      <c r="O54" s="1307">
        <f t="shared" si="103"/>
        <v>18</v>
      </c>
      <c r="P54" s="1307">
        <f t="shared" si="103"/>
        <v>10</v>
      </c>
      <c r="Q54" s="1307">
        <f t="shared" si="103"/>
        <v>4</v>
      </c>
      <c r="R54" s="1307">
        <f t="shared" si="103"/>
        <v>2</v>
      </c>
      <c r="S54" s="1307">
        <f t="shared" si="103"/>
        <v>7</v>
      </c>
      <c r="T54" s="1307">
        <f t="shared" si="103"/>
        <v>6</v>
      </c>
      <c r="U54" s="1307">
        <f t="shared" si="103"/>
        <v>14</v>
      </c>
      <c r="V54" s="1307">
        <f t="shared" si="103"/>
        <v>11</v>
      </c>
      <c r="W54" s="1307">
        <f t="shared" si="103"/>
        <v>1</v>
      </c>
      <c r="X54" s="1307">
        <f t="shared" si="103"/>
        <v>45</v>
      </c>
      <c r="Y54" s="1307">
        <f t="shared" si="103"/>
        <v>109</v>
      </c>
      <c r="Z54" s="1307">
        <f>SUM(Z48:Z52)</f>
        <v>98</v>
      </c>
      <c r="AA54" s="1307">
        <f t="shared" si="103"/>
        <v>80</v>
      </c>
      <c r="AB54" s="1307">
        <f t="shared" ref="AB54:AG54" si="104">SUM(AB48:AB52)</f>
        <v>60</v>
      </c>
      <c r="AC54" s="1307">
        <f t="shared" si="104"/>
        <v>79</v>
      </c>
      <c r="AD54" s="1307">
        <f t="shared" si="104"/>
        <v>113</v>
      </c>
      <c r="AE54" s="1307">
        <f t="shared" si="104"/>
        <v>98</v>
      </c>
      <c r="AF54" s="1307">
        <f t="shared" si="104"/>
        <v>98</v>
      </c>
      <c r="AG54" s="1307">
        <f t="shared" si="104"/>
        <v>155</v>
      </c>
      <c r="AH54" s="1307">
        <f>SUM(AH48:AH52)</f>
        <v>51</v>
      </c>
      <c r="AI54" s="1307">
        <f>SUM(AI48:AI52)</f>
        <v>48</v>
      </c>
      <c r="AJ54" s="1307">
        <f>SUM(AJ48:AJ52)</f>
        <v>83</v>
      </c>
      <c r="AK54" s="1307">
        <f>SUM(AK48:AK52)</f>
        <v>180</v>
      </c>
      <c r="AL54" s="1307">
        <f>SUM(AL48:AL52)</f>
        <v>226</v>
      </c>
      <c r="AM54" s="1307">
        <v>294</v>
      </c>
      <c r="AN54" s="1307">
        <v>190</v>
      </c>
      <c r="AO54" s="1307">
        <v>288</v>
      </c>
      <c r="AP54" s="1307">
        <v>294</v>
      </c>
      <c r="AQ54" s="1307">
        <v>223</v>
      </c>
      <c r="AR54" s="1307">
        <v>399</v>
      </c>
      <c r="AS54" s="1307">
        <v>424</v>
      </c>
      <c r="AT54" s="1307">
        <v>440</v>
      </c>
      <c r="AU54" s="1307">
        <v>217</v>
      </c>
      <c r="AV54" s="1311">
        <v>459</v>
      </c>
      <c r="AW54" s="1311">
        <v>591</v>
      </c>
      <c r="AX54" s="1311">
        <v>474</v>
      </c>
      <c r="AY54" s="1311">
        <v>507</v>
      </c>
      <c r="AZ54" s="1311">
        <v>507</v>
      </c>
      <c r="BA54" s="1311">
        <v>492</v>
      </c>
      <c r="BB54" s="1311">
        <v>575</v>
      </c>
      <c r="BC54" s="1311">
        <v>464</v>
      </c>
      <c r="BD54" s="1311">
        <v>809</v>
      </c>
      <c r="BE54" s="1311">
        <v>610</v>
      </c>
      <c r="BF54" s="1311">
        <f>SUM(BF48:BF53)</f>
        <v>206</v>
      </c>
      <c r="BG54" s="1311">
        <f>SUM(BG48:BG53)</f>
        <v>196</v>
      </c>
      <c r="BH54" s="1311">
        <f>SUM(BH48:BH53)</f>
        <v>685</v>
      </c>
      <c r="BI54" s="1311">
        <f t="shared" ref="BI54:BQ54" si="105">SUM(BI48:BI53)</f>
        <v>545</v>
      </c>
      <c r="BJ54" s="1311">
        <f>SUM(BJ48:BJ53)</f>
        <v>749</v>
      </c>
      <c r="BK54" s="1311">
        <f t="shared" si="105"/>
        <v>1300</v>
      </c>
      <c r="BL54" s="1311">
        <f t="shared" si="105"/>
        <v>929</v>
      </c>
      <c r="BM54" s="1311">
        <f t="shared" si="105"/>
        <v>1061</v>
      </c>
      <c r="BN54" s="1311">
        <f t="shared" si="105"/>
        <v>1275</v>
      </c>
      <c r="BO54" s="1311">
        <f t="shared" si="105"/>
        <v>1190</v>
      </c>
      <c r="BP54" s="1490">
        <f>SUM(BP48:BP53)</f>
        <v>1260</v>
      </c>
      <c r="BQ54" s="1311">
        <f t="shared" si="105"/>
        <v>1507</v>
      </c>
      <c r="BR54" s="1311">
        <f>SUM(BR48:BR53)</f>
        <v>509</v>
      </c>
      <c r="BS54" s="1311">
        <f>SUM(BS48:BS53)</f>
        <v>1051</v>
      </c>
    </row>
    <row r="55" spans="1:81">
      <c r="AH55" s="116"/>
    </row>
    <row r="56" spans="1:81" s="128" customFormat="1">
      <c r="A56" s="124" t="s">
        <v>113</v>
      </c>
      <c r="B56" s="125" t="s">
        <v>117</v>
      </c>
      <c r="C56" s="125"/>
      <c r="D56" s="126" t="s">
        <v>43</v>
      </c>
      <c r="E56" s="126" t="s">
        <v>67</v>
      </c>
      <c r="F56" s="126" t="s">
        <v>70</v>
      </c>
      <c r="G56" s="126" t="s">
        <v>104</v>
      </c>
      <c r="H56" s="126" t="s">
        <v>422</v>
      </c>
      <c r="I56" s="126" t="s">
        <v>423</v>
      </c>
      <c r="J56" s="126"/>
      <c r="K56" s="126" t="s">
        <v>117</v>
      </c>
      <c r="L56" s="125"/>
      <c r="M56" s="127">
        <v>41000</v>
      </c>
      <c r="N56" s="127">
        <v>41030</v>
      </c>
      <c r="O56" s="127">
        <v>41061</v>
      </c>
      <c r="P56" s="127">
        <v>41091</v>
      </c>
      <c r="Q56" s="127">
        <v>41122</v>
      </c>
      <c r="R56" s="127">
        <v>41153</v>
      </c>
      <c r="S56" s="127">
        <v>41183</v>
      </c>
      <c r="T56" s="127">
        <v>41214</v>
      </c>
      <c r="U56" s="127">
        <v>41244</v>
      </c>
      <c r="V56" s="127">
        <v>41275</v>
      </c>
      <c r="W56" s="127">
        <v>41306</v>
      </c>
      <c r="X56" s="127">
        <v>41334</v>
      </c>
      <c r="Y56" s="127">
        <v>41365</v>
      </c>
      <c r="Z56" s="127">
        <v>41395</v>
      </c>
      <c r="AA56" s="127">
        <v>41426</v>
      </c>
      <c r="AB56" s="127">
        <v>41456</v>
      </c>
      <c r="AC56" s="127">
        <v>41487</v>
      </c>
      <c r="AD56" s="127">
        <v>41518</v>
      </c>
      <c r="AE56" s="127">
        <v>41548</v>
      </c>
      <c r="AF56" s="127">
        <v>41579</v>
      </c>
      <c r="AG56" s="127">
        <v>41609</v>
      </c>
      <c r="AH56" s="127">
        <v>41640</v>
      </c>
      <c r="AI56" s="127">
        <v>41671</v>
      </c>
      <c r="AJ56" s="127">
        <v>41699</v>
      </c>
      <c r="AK56" s="127">
        <v>41730</v>
      </c>
      <c r="AL56" s="127">
        <v>41760</v>
      </c>
      <c r="AM56" s="127">
        <v>41791</v>
      </c>
      <c r="AN56" s="127">
        <v>41821</v>
      </c>
      <c r="AO56" s="127">
        <v>41852</v>
      </c>
      <c r="AP56" s="127">
        <v>41883</v>
      </c>
      <c r="AQ56" s="127">
        <v>41913</v>
      </c>
      <c r="AR56" s="127">
        <v>41944</v>
      </c>
      <c r="AS56" s="127">
        <v>41974</v>
      </c>
      <c r="AT56" s="152">
        <v>42005</v>
      </c>
      <c r="AU56" s="111" t="s">
        <v>23</v>
      </c>
      <c r="AV56" s="111" t="s">
        <v>24</v>
      </c>
      <c r="AW56" s="111" t="s">
        <v>25</v>
      </c>
      <c r="AX56" s="111" t="s">
        <v>26</v>
      </c>
      <c r="AY56" s="111" t="s">
        <v>27</v>
      </c>
      <c r="AZ56" s="111" t="s">
        <v>28</v>
      </c>
      <c r="BA56" s="111" t="str">
        <f>BA47</f>
        <v>Aug</v>
      </c>
      <c r="BB56" s="111" t="str">
        <f>BB47</f>
        <v>Sep</v>
      </c>
      <c r="BC56" s="111" t="str">
        <f>BC47</f>
        <v>Oct</v>
      </c>
      <c r="BD56" s="111" t="str">
        <f>BD47</f>
        <v>Nov</v>
      </c>
      <c r="BE56" s="111" t="str">
        <f>BE47</f>
        <v>Dec</v>
      </c>
      <c r="BF56" s="1429" t="s">
        <v>2444</v>
      </c>
      <c r="BG56" s="1430" t="s">
        <v>23</v>
      </c>
      <c r="BH56" s="1430" t="s">
        <v>24</v>
      </c>
      <c r="BI56" s="1430" t="s">
        <v>25</v>
      </c>
      <c r="BJ56" s="1430" t="s">
        <v>26</v>
      </c>
      <c r="BK56" s="1430" t="s">
        <v>27</v>
      </c>
      <c r="BL56" s="1430" t="s">
        <v>28</v>
      </c>
      <c r="BM56" s="1430" t="s">
        <v>29</v>
      </c>
      <c r="BN56" s="1430" t="s">
        <v>30</v>
      </c>
      <c r="BO56" s="1430" t="s">
        <v>31</v>
      </c>
      <c r="BP56" s="1430" t="s">
        <v>32</v>
      </c>
      <c r="BQ56" s="1430" t="s">
        <v>33</v>
      </c>
      <c r="BR56" s="1429" t="s">
        <v>4021</v>
      </c>
      <c r="BS56" s="1430" t="s">
        <v>23</v>
      </c>
      <c r="BT56" s="1430" t="s">
        <v>24</v>
      </c>
      <c r="BU56" s="1430" t="s">
        <v>25</v>
      </c>
      <c r="BV56" s="1430" t="s">
        <v>26</v>
      </c>
      <c r="BW56" s="1430" t="s">
        <v>27</v>
      </c>
      <c r="BX56" s="1430" t="s">
        <v>28</v>
      </c>
      <c r="BY56" s="1430" t="s">
        <v>29</v>
      </c>
      <c r="BZ56" s="1430" t="s">
        <v>30</v>
      </c>
      <c r="CA56" s="1430" t="s">
        <v>31</v>
      </c>
      <c r="CB56" s="1430" t="s">
        <v>32</v>
      </c>
      <c r="CC56" s="1430" t="s">
        <v>33</v>
      </c>
    </row>
    <row r="57" spans="1:81" s="689" customFormat="1">
      <c r="A57" s="685" t="s">
        <v>123</v>
      </c>
      <c r="B57" s="143">
        <f>SUMIF($BF$2:$BQ$2, "&lt;=" &amp; $B$2,$BF$57:$BQ$57) / $B$2</f>
        <v>1008.5</v>
      </c>
      <c r="C57" s="686"/>
      <c r="D57" s="687"/>
      <c r="E57" s="687"/>
      <c r="F57" s="687"/>
      <c r="G57" s="143">
        <f>SUM(V57:X57)/3</f>
        <v>21.333333333333332</v>
      </c>
      <c r="H57" s="143">
        <f>SUM(Y57:AA57)/3</f>
        <v>95</v>
      </c>
      <c r="I57" s="143">
        <f>SUM(AB57:AD57)/3</f>
        <v>118.66666666666667</v>
      </c>
      <c r="J57" s="143"/>
      <c r="K57" s="143">
        <v>92.333333333333329</v>
      </c>
      <c r="L57" s="686"/>
      <c r="M57" s="691">
        <f>SUM(M39:M42)</f>
        <v>11</v>
      </c>
      <c r="N57" s="691">
        <f t="shared" ref="N57:W57" si="106">SUM(N39:N42)</f>
        <v>12</v>
      </c>
      <c r="O57" s="691">
        <f t="shared" si="106"/>
        <v>15</v>
      </c>
      <c r="P57" s="691">
        <f t="shared" si="106"/>
        <v>16</v>
      </c>
      <c r="Q57" s="691">
        <f t="shared" si="106"/>
        <v>15</v>
      </c>
      <c r="R57" s="691">
        <f t="shared" si="106"/>
        <v>14</v>
      </c>
      <c r="S57" s="691">
        <f t="shared" si="106"/>
        <v>14</v>
      </c>
      <c r="T57" s="691">
        <f t="shared" si="106"/>
        <v>15</v>
      </c>
      <c r="U57" s="691">
        <f t="shared" si="106"/>
        <v>17</v>
      </c>
      <c r="V57" s="691">
        <f t="shared" si="106"/>
        <v>19</v>
      </c>
      <c r="W57" s="691">
        <f t="shared" si="106"/>
        <v>17</v>
      </c>
      <c r="X57" s="691">
        <f t="shared" ref="X57:AC57" si="107">SUM(X39:X42)</f>
        <v>28</v>
      </c>
      <c r="Y57" s="691">
        <f t="shared" si="107"/>
        <v>78</v>
      </c>
      <c r="Z57" s="691">
        <f t="shared" si="107"/>
        <v>99</v>
      </c>
      <c r="AA57" s="691">
        <f t="shared" si="107"/>
        <v>108</v>
      </c>
      <c r="AB57" s="691">
        <f t="shared" si="107"/>
        <v>108</v>
      </c>
      <c r="AC57" s="691">
        <f t="shared" si="107"/>
        <v>118</v>
      </c>
      <c r="AD57" s="691">
        <f t="shared" ref="AD57:AL57" si="108">SUM(AD39:AD42)</f>
        <v>130</v>
      </c>
      <c r="AE57" s="691">
        <f t="shared" si="108"/>
        <v>123</v>
      </c>
      <c r="AF57" s="691">
        <f t="shared" si="108"/>
        <v>134</v>
      </c>
      <c r="AG57" s="691">
        <f t="shared" si="108"/>
        <v>146</v>
      </c>
      <c r="AH57" s="691">
        <f t="shared" si="108"/>
        <v>157</v>
      </c>
      <c r="AI57" s="691">
        <f t="shared" si="108"/>
        <v>151</v>
      </c>
      <c r="AJ57" s="691">
        <f t="shared" si="108"/>
        <v>155</v>
      </c>
      <c r="AK57" s="691">
        <f t="shared" si="108"/>
        <v>189</v>
      </c>
      <c r="AL57" s="691">
        <f t="shared" si="108"/>
        <v>225</v>
      </c>
      <c r="AM57" s="689">
        <f t="shared" ref="AM57:BF57" si="109">SUM(AM39:AM43)</f>
        <v>277</v>
      </c>
      <c r="AN57" s="689">
        <f t="shared" si="109"/>
        <v>285</v>
      </c>
      <c r="AO57" s="689">
        <f t="shared" si="109"/>
        <v>321</v>
      </c>
      <c r="AP57" s="689">
        <f t="shared" si="109"/>
        <v>361</v>
      </c>
      <c r="AQ57" s="689">
        <f t="shared" si="109"/>
        <v>385</v>
      </c>
      <c r="AR57" s="689">
        <f t="shared" si="109"/>
        <v>453</v>
      </c>
      <c r="AS57" s="689">
        <f t="shared" si="109"/>
        <v>539</v>
      </c>
      <c r="AT57" s="689">
        <f t="shared" si="109"/>
        <v>626</v>
      </c>
      <c r="AU57" s="689">
        <f t="shared" si="109"/>
        <v>660</v>
      </c>
      <c r="AV57" s="689">
        <f t="shared" si="109"/>
        <v>722</v>
      </c>
      <c r="AW57" s="689">
        <f t="shared" si="109"/>
        <v>815</v>
      </c>
      <c r="AX57" s="689">
        <f t="shared" si="109"/>
        <v>863</v>
      </c>
      <c r="AY57" s="689">
        <f t="shared" si="109"/>
        <v>846</v>
      </c>
      <c r="AZ57" s="689">
        <f t="shared" si="109"/>
        <v>855</v>
      </c>
      <c r="BA57" s="689">
        <f t="shared" si="109"/>
        <v>846</v>
      </c>
      <c r="BB57" s="689">
        <f t="shared" si="109"/>
        <v>921</v>
      </c>
      <c r="BC57" s="689">
        <f t="shared" si="109"/>
        <v>972</v>
      </c>
      <c r="BD57" s="689">
        <f t="shared" si="109"/>
        <v>999</v>
      </c>
      <c r="BE57" s="689">
        <f t="shared" si="109"/>
        <v>994</v>
      </c>
      <c r="BF57" s="689">
        <f t="shared" si="109"/>
        <v>1013</v>
      </c>
      <c r="BG57" s="689">
        <f t="shared" ref="BG57:BQ57" si="110">SUM(BG39:BG43)</f>
        <v>1004</v>
      </c>
      <c r="BH57" s="689">
        <f>SUM(BH39:BH43)</f>
        <v>1056</v>
      </c>
      <c r="BI57" s="689">
        <f t="shared" si="110"/>
        <v>1140</v>
      </c>
      <c r="BJ57" s="689">
        <f t="shared" si="110"/>
        <v>1223</v>
      </c>
      <c r="BK57" s="689">
        <f t="shared" si="110"/>
        <v>1325</v>
      </c>
      <c r="BL57" s="689">
        <f t="shared" si="110"/>
        <v>1334</v>
      </c>
      <c r="BM57" s="689">
        <f t="shared" si="110"/>
        <v>1449</v>
      </c>
      <c r="BN57" s="689">
        <f t="shared" si="110"/>
        <v>1604</v>
      </c>
      <c r="BO57" s="689">
        <f t="shared" si="110"/>
        <v>1743</v>
      </c>
      <c r="BP57" s="689">
        <f t="shared" si="110"/>
        <v>1779</v>
      </c>
      <c r="BQ57" s="689">
        <f t="shared" si="110"/>
        <v>1984</v>
      </c>
      <c r="BR57" s="689">
        <f>SUM(BR39:BR43)</f>
        <v>1994</v>
      </c>
      <c r="BS57" s="689">
        <f>SUM(BS39:BS43)</f>
        <v>2113</v>
      </c>
    </row>
    <row r="58" spans="1:81" s="758" customFormat="1">
      <c r="A58" s="754" t="s">
        <v>99</v>
      </c>
      <c r="B58" s="672">
        <f>SUMIF($BF$2:$BQ$2, "&lt;=" &amp; $B$2, $BF$58:$BQ$58)</f>
        <v>268</v>
      </c>
      <c r="C58" s="755"/>
      <c r="D58" s="756"/>
      <c r="E58" s="756"/>
      <c r="F58" s="756"/>
      <c r="G58" s="756">
        <f>SUM(V58:X58)</f>
        <v>22</v>
      </c>
      <c r="H58" s="756">
        <f>SUM(Y58:AA58)</f>
        <v>120</v>
      </c>
      <c r="I58" s="756">
        <f>SUM(AB58:AD58)</f>
        <v>126</v>
      </c>
      <c r="J58" s="756"/>
      <c r="K58" s="756">
        <v>432</v>
      </c>
      <c r="L58" s="755"/>
      <c r="M58" s="757">
        <v>7</v>
      </c>
      <c r="N58" s="757">
        <v>5</v>
      </c>
      <c r="O58" s="757">
        <v>7</v>
      </c>
      <c r="P58" s="757">
        <v>7</v>
      </c>
      <c r="Q58" s="757">
        <v>3</v>
      </c>
      <c r="R58" s="757">
        <v>2</v>
      </c>
      <c r="S58" s="757">
        <v>6</v>
      </c>
      <c r="T58" s="757">
        <v>2</v>
      </c>
      <c r="U58" s="757">
        <v>4</v>
      </c>
      <c r="V58" s="757">
        <v>5</v>
      </c>
      <c r="W58" s="757">
        <v>1</v>
      </c>
      <c r="X58" s="757">
        <f>HCM!T58+HN!T58</f>
        <v>16</v>
      </c>
      <c r="Y58" s="757">
        <f>HCM!U58+HN!U58</f>
        <v>38</v>
      </c>
      <c r="Z58" s="757">
        <f>HCM!V58+HN!V58</f>
        <v>45</v>
      </c>
      <c r="AA58" s="757">
        <f>HCM!W58+HN!W58</f>
        <v>37</v>
      </c>
      <c r="AB58" s="757">
        <f>HCM!X58+HN!X58</f>
        <v>39</v>
      </c>
      <c r="AC58" s="757">
        <f>HCM!Y58+HN!Y58</f>
        <v>40</v>
      </c>
      <c r="AD58" s="757">
        <f>HCM!Z58+HN!Z58</f>
        <v>47</v>
      </c>
      <c r="AE58" s="757">
        <f>HCM!AA58+HN!AA58</f>
        <v>56</v>
      </c>
      <c r="AF58" s="757">
        <f>HCM!AB58+HN!AB58</f>
        <v>48</v>
      </c>
      <c r="AG58" s="757">
        <f>HCM!AC58+HN!AC58</f>
        <v>60</v>
      </c>
      <c r="AH58" s="757">
        <f>HCM!AD58+HN!AD58</f>
        <v>31</v>
      </c>
      <c r="AI58" s="757">
        <f>HCM!AE58+HN!AE58</f>
        <v>30</v>
      </c>
      <c r="AJ58" s="757">
        <f>HCM!AF58+HN!AF58</f>
        <v>40</v>
      </c>
      <c r="AK58" s="757">
        <f>HCM!AG58+HN!AG58</f>
        <v>86</v>
      </c>
      <c r="AL58" s="757">
        <f>HCM!AH58+HN!AH58</f>
        <v>98</v>
      </c>
      <c r="AM58" s="758">
        <v>129</v>
      </c>
      <c r="AN58" s="758">
        <v>150</v>
      </c>
      <c r="AO58" s="758">
        <v>146</v>
      </c>
      <c r="AP58" s="758">
        <v>146</v>
      </c>
      <c r="AQ58" s="758">
        <v>126</v>
      </c>
      <c r="AR58" s="758">
        <v>185</v>
      </c>
      <c r="AS58" s="758">
        <v>215</v>
      </c>
      <c r="AT58" s="1156">
        <v>220</v>
      </c>
      <c r="AU58" s="758">
        <v>119</v>
      </c>
      <c r="AV58" s="758">
        <v>120</v>
      </c>
      <c r="AW58" s="758">
        <v>287</v>
      </c>
      <c r="AX58" s="758">
        <v>260</v>
      </c>
      <c r="AY58" s="758">
        <v>279</v>
      </c>
      <c r="AZ58" s="758">
        <v>282</v>
      </c>
      <c r="BA58" s="758">
        <v>282</v>
      </c>
      <c r="BB58" s="758">
        <v>293</v>
      </c>
      <c r="BC58" s="758">
        <v>265</v>
      </c>
      <c r="BD58" s="758">
        <v>387</v>
      </c>
      <c r="BE58" s="758">
        <v>329</v>
      </c>
      <c r="BF58" s="758">
        <v>145</v>
      </c>
      <c r="BG58" s="758">
        <v>123</v>
      </c>
      <c r="BH58" s="758">
        <v>338</v>
      </c>
      <c r="BI58" s="758">
        <v>266</v>
      </c>
      <c r="BJ58" s="758">
        <v>333</v>
      </c>
      <c r="BK58" s="758">
        <v>493</v>
      </c>
      <c r="BL58" s="676">
        <f>+HCM!BH58+HN!BH58</f>
        <v>366</v>
      </c>
      <c r="BM58" s="676">
        <f>+HCM!BI58+HN!BI58</f>
        <v>392</v>
      </c>
      <c r="BN58" s="676">
        <f>+HCM!BJ58+HN!BJ58</f>
        <v>597</v>
      </c>
      <c r="BO58" s="676">
        <f>+HCM!BK58+HN!BK58</f>
        <v>570</v>
      </c>
      <c r="BP58" s="676">
        <f>+HCM!BL58+HN!BL58</f>
        <v>638</v>
      </c>
      <c r="BQ58" s="676">
        <f>+HCM!BM58+HN!BM58</f>
        <v>715</v>
      </c>
      <c r="BR58" s="676">
        <f>+HCM!BN58+HN!BN58</f>
        <v>314</v>
      </c>
      <c r="BS58" s="676">
        <f>+HCM!BO58+HN!BO58</f>
        <v>513</v>
      </c>
    </row>
    <row r="59" spans="1:81">
      <c r="A59" s="112" t="s">
        <v>98</v>
      </c>
      <c r="B59" s="145">
        <f>IF(B57&lt;&gt;0,B58/ (B57 * $B$2),0)</f>
        <v>0.13287059990084282</v>
      </c>
      <c r="G59" s="145">
        <f>IF(G57&lt;&gt;0,G58/ (G57 * $G$2),0)</f>
        <v>0.34375</v>
      </c>
      <c r="H59" s="145">
        <f>IF(H57&lt;&gt;0,H58/ (H57 * $G$2),0)</f>
        <v>0.42105263157894735</v>
      </c>
      <c r="I59" s="145">
        <f>IF(I57&lt;&gt;0,I58/ (I57 * $G$2),0)</f>
        <v>0.3539325842696629</v>
      </c>
      <c r="J59" s="145"/>
      <c r="K59" s="145">
        <v>0.38989169675090252</v>
      </c>
      <c r="M59" s="140">
        <f>IF(M57&lt;&gt;0,M58/M57,0)</f>
        <v>0.63636363636363635</v>
      </c>
      <c r="N59" s="140">
        <f t="shared" ref="N59:W59" si="111">IF(N57&lt;&gt;0,N58/N57,0)</f>
        <v>0.41666666666666669</v>
      </c>
      <c r="O59" s="140">
        <f t="shared" si="111"/>
        <v>0.46666666666666667</v>
      </c>
      <c r="P59" s="140">
        <f t="shared" si="111"/>
        <v>0.4375</v>
      </c>
      <c r="Q59" s="140">
        <f t="shared" si="111"/>
        <v>0.2</v>
      </c>
      <c r="R59" s="140">
        <f t="shared" si="111"/>
        <v>0.14285714285714285</v>
      </c>
      <c r="S59" s="140">
        <f t="shared" si="111"/>
        <v>0.42857142857142855</v>
      </c>
      <c r="T59" s="140">
        <f t="shared" si="111"/>
        <v>0.13333333333333333</v>
      </c>
      <c r="U59" s="140">
        <f t="shared" si="111"/>
        <v>0.23529411764705882</v>
      </c>
      <c r="V59" s="140">
        <f t="shared" si="111"/>
        <v>0.26315789473684209</v>
      </c>
      <c r="W59" s="140">
        <f t="shared" si="111"/>
        <v>5.8823529411764705E-2</v>
      </c>
      <c r="X59" s="140">
        <f t="shared" ref="X59:AC59" si="112">IF(X57&lt;&gt;0,X58/X57,0)</f>
        <v>0.5714285714285714</v>
      </c>
      <c r="Y59" s="140">
        <f t="shared" si="112"/>
        <v>0.48717948717948717</v>
      </c>
      <c r="Z59" s="140">
        <f t="shared" si="112"/>
        <v>0.45454545454545453</v>
      </c>
      <c r="AA59" s="140">
        <f t="shared" si="112"/>
        <v>0.34259259259259262</v>
      </c>
      <c r="AB59" s="140">
        <f t="shared" si="112"/>
        <v>0.3611111111111111</v>
      </c>
      <c r="AC59" s="140">
        <f t="shared" si="112"/>
        <v>0.33898305084745761</v>
      </c>
      <c r="AD59" s="140">
        <f t="shared" ref="AD59:AK59" si="113">IF(AD57&lt;&gt;0,AD58/AD57,0)</f>
        <v>0.36153846153846153</v>
      </c>
      <c r="AE59" s="140">
        <f t="shared" si="113"/>
        <v>0.45528455284552843</v>
      </c>
      <c r="AF59" s="140">
        <f t="shared" si="113"/>
        <v>0.35820895522388058</v>
      </c>
      <c r="AG59" s="140">
        <f t="shared" si="113"/>
        <v>0.41095890410958902</v>
      </c>
      <c r="AH59" s="140">
        <f t="shared" si="113"/>
        <v>0.19745222929936307</v>
      </c>
      <c r="AI59" s="140">
        <f t="shared" si="113"/>
        <v>0.19867549668874171</v>
      </c>
      <c r="AJ59" s="140">
        <f t="shared" si="113"/>
        <v>0.25806451612903225</v>
      </c>
      <c r="AK59" s="140">
        <f t="shared" si="113"/>
        <v>0.455026455026455</v>
      </c>
      <c r="AL59" s="140">
        <f t="shared" ref="AL59:AS59" si="114">IF(AL57&lt;&gt;0,AL58/AL57,0)</f>
        <v>0.43555555555555553</v>
      </c>
      <c r="AM59" s="140">
        <f t="shared" si="114"/>
        <v>0.46570397111913359</v>
      </c>
      <c r="AN59" s="140">
        <f t="shared" si="114"/>
        <v>0.52631578947368418</v>
      </c>
      <c r="AO59" s="140">
        <f t="shared" si="114"/>
        <v>0.45482866043613707</v>
      </c>
      <c r="AP59" s="140">
        <f t="shared" si="114"/>
        <v>0.40443213296398894</v>
      </c>
      <c r="AQ59" s="140">
        <f t="shared" si="114"/>
        <v>0.32727272727272727</v>
      </c>
      <c r="AR59" s="140">
        <f t="shared" si="114"/>
        <v>0.4083885209713024</v>
      </c>
      <c r="AS59" s="140">
        <f t="shared" si="114"/>
        <v>0.39888682745825604</v>
      </c>
      <c r="AT59" s="140">
        <f t="shared" ref="AT59:BF59" si="115">IF(AT57&lt;&gt;0,AT58/AT57,0)</f>
        <v>0.3514376996805112</v>
      </c>
      <c r="AU59" s="140">
        <f t="shared" si="115"/>
        <v>0.1803030303030303</v>
      </c>
      <c r="AV59" s="140">
        <f t="shared" si="115"/>
        <v>0.16620498614958448</v>
      </c>
      <c r="AW59" s="140">
        <f t="shared" si="115"/>
        <v>0.3521472392638037</v>
      </c>
      <c r="AX59" s="140">
        <f t="shared" si="115"/>
        <v>0.30127462340672073</v>
      </c>
      <c r="AY59" s="140">
        <f t="shared" si="115"/>
        <v>0.32978723404255317</v>
      </c>
      <c r="AZ59" s="140">
        <f t="shared" si="115"/>
        <v>0.3298245614035088</v>
      </c>
      <c r="BA59" s="140">
        <f t="shared" si="115"/>
        <v>0.33333333333333331</v>
      </c>
      <c r="BB59" s="140">
        <f t="shared" si="115"/>
        <v>0.31813246471226925</v>
      </c>
      <c r="BC59" s="140">
        <f t="shared" si="115"/>
        <v>0.27263374485596709</v>
      </c>
      <c r="BD59" s="140">
        <f t="shared" si="115"/>
        <v>0.38738738738738737</v>
      </c>
      <c r="BE59" s="140">
        <f t="shared" si="115"/>
        <v>0.33098591549295775</v>
      </c>
      <c r="BF59" s="140">
        <f t="shared" si="115"/>
        <v>0.14313919052319843</v>
      </c>
      <c r="BG59" s="140">
        <f t="shared" ref="BG59:BQ59" si="116">IF(BG57&lt;&gt;0,BG58/BG57,0)</f>
        <v>0.12250996015936255</v>
      </c>
      <c r="BH59" s="140">
        <f>IF(BH57&lt;&gt;0,BH58/BH57,0)</f>
        <v>0.32007575757575757</v>
      </c>
      <c r="BI59" s="140">
        <f t="shared" si="116"/>
        <v>0.23333333333333334</v>
      </c>
      <c r="BJ59" s="140">
        <f t="shared" si="116"/>
        <v>0.2722812755519215</v>
      </c>
      <c r="BK59" s="140">
        <f t="shared" si="116"/>
        <v>0.37207547169811322</v>
      </c>
      <c r="BL59" s="140">
        <f t="shared" si="116"/>
        <v>0.27436281859070466</v>
      </c>
      <c r="BM59" s="140">
        <f t="shared" si="116"/>
        <v>0.27053140096618356</v>
      </c>
      <c r="BN59" s="140">
        <f t="shared" si="116"/>
        <v>0.37219451371571072</v>
      </c>
      <c r="BO59" s="140">
        <f t="shared" si="116"/>
        <v>0.32702237521514632</v>
      </c>
      <c r="BP59" s="140">
        <f t="shared" si="116"/>
        <v>0.35862844294547497</v>
      </c>
      <c r="BQ59" s="140">
        <f t="shared" si="116"/>
        <v>0.36038306451612906</v>
      </c>
      <c r="BR59" s="140">
        <f>IF(BR57&lt;&gt;0,BR58/BR57,0)</f>
        <v>0.15747241725175526</v>
      </c>
      <c r="BS59" s="140">
        <f>IF(BS57&lt;&gt;0,BS58/BS57,0)</f>
        <v>0.24278277330809275</v>
      </c>
    </row>
    <row r="60" spans="1:81">
      <c r="A60" s="112" t="s">
        <v>100</v>
      </c>
      <c r="B60" s="142">
        <f>IF(B58&lt;&gt;0,B48/B58,0)</f>
        <v>1.4104477611940298</v>
      </c>
      <c r="G60" s="142">
        <f>IF(G58&lt;&gt;0,G48/G58,0)</f>
        <v>1.9545454545454546</v>
      </c>
      <c r="H60" s="142">
        <f>IF(H58&lt;&gt;0,H48/H58,0)</f>
        <v>1.75</v>
      </c>
      <c r="I60" s="142">
        <f>IF(I58&lt;&gt;0,I48/I58,0)</f>
        <v>1.7142857142857142</v>
      </c>
      <c r="J60" s="142"/>
      <c r="K60" s="142">
        <v>1.8148148148148149</v>
      </c>
      <c r="M60" s="115">
        <f>M48/M58</f>
        <v>3</v>
      </c>
      <c r="N60" s="115">
        <f t="shared" ref="N60:X60" si="117">N48/N58</f>
        <v>1.4</v>
      </c>
      <c r="O60" s="115">
        <f t="shared" si="117"/>
        <v>2.1428571428571428</v>
      </c>
      <c r="P60" s="115">
        <f t="shared" si="117"/>
        <v>1.2857142857142858</v>
      </c>
      <c r="Q60" s="115">
        <f t="shared" si="117"/>
        <v>1.3333333333333333</v>
      </c>
      <c r="R60" s="115">
        <f t="shared" si="117"/>
        <v>1</v>
      </c>
      <c r="S60" s="115">
        <f t="shared" si="117"/>
        <v>1</v>
      </c>
      <c r="T60" s="115">
        <f t="shared" si="117"/>
        <v>1.5</v>
      </c>
      <c r="U60" s="115">
        <f t="shared" si="117"/>
        <v>3</v>
      </c>
      <c r="V60" s="115">
        <f t="shared" si="117"/>
        <v>1.6</v>
      </c>
      <c r="W60" s="115">
        <f t="shared" si="117"/>
        <v>1</v>
      </c>
      <c r="X60" s="115">
        <f t="shared" si="117"/>
        <v>2.125</v>
      </c>
      <c r="Y60" s="115">
        <f t="shared" ref="Y60:AD60" si="118">Y48/Y58</f>
        <v>1.736842105263158</v>
      </c>
      <c r="Z60" s="115">
        <f t="shared" si="118"/>
        <v>1.711111111111111</v>
      </c>
      <c r="AA60" s="115">
        <f t="shared" si="118"/>
        <v>1.8108108108108107</v>
      </c>
      <c r="AB60" s="115">
        <f t="shared" si="118"/>
        <v>1.3333333333333333</v>
      </c>
      <c r="AC60" s="115">
        <f t="shared" si="118"/>
        <v>1.7</v>
      </c>
      <c r="AD60" s="415">
        <f t="shared" si="118"/>
        <v>2.0425531914893615</v>
      </c>
      <c r="AE60" s="404">
        <f>AE48/AE58</f>
        <v>1.6071428571428572</v>
      </c>
      <c r="AF60" s="404">
        <f>AF48/AF58</f>
        <v>1.7291666666666667</v>
      </c>
      <c r="AG60" s="404">
        <f>AG48/AG58</f>
        <v>2.3666666666666667</v>
      </c>
      <c r="AH60" s="404">
        <f>AH48/AH58</f>
        <v>1.5161290322580645</v>
      </c>
      <c r="AI60" s="415">
        <f t="shared" ref="AI60:AS60" si="119">AI48/AI58</f>
        <v>1.5333333333333334</v>
      </c>
      <c r="AJ60" s="415">
        <f t="shared" si="119"/>
        <v>1.7</v>
      </c>
      <c r="AK60" s="415">
        <f t="shared" si="119"/>
        <v>1.6046511627906976</v>
      </c>
      <c r="AL60" s="415">
        <f t="shared" si="119"/>
        <v>1.8061224489795917</v>
      </c>
      <c r="AM60" s="415">
        <f t="shared" si="119"/>
        <v>1.8449612403100775</v>
      </c>
      <c r="AN60" s="415">
        <f t="shared" si="119"/>
        <v>1.0866666666666667</v>
      </c>
      <c r="AO60" s="415">
        <f t="shared" si="119"/>
        <v>1.726027397260274</v>
      </c>
      <c r="AP60" s="415">
        <f t="shared" si="119"/>
        <v>1.773972602739726</v>
      </c>
      <c r="AQ60" s="415">
        <f t="shared" si="119"/>
        <v>1.5555555555555556</v>
      </c>
      <c r="AR60" s="415">
        <f t="shared" si="119"/>
        <v>1.7621621621621621</v>
      </c>
      <c r="AS60" s="415">
        <f t="shared" si="119"/>
        <v>1.6325581395348838</v>
      </c>
      <c r="AT60" s="415">
        <f t="shared" ref="AT60:BF60" si="120">AT48/AT58</f>
        <v>1.5909090909090908</v>
      </c>
      <c r="AU60" s="415">
        <f t="shared" si="120"/>
        <v>1.546218487394958</v>
      </c>
      <c r="AV60" s="415">
        <f t="shared" si="120"/>
        <v>3.2166666666666668</v>
      </c>
      <c r="AW60" s="415">
        <f t="shared" si="120"/>
        <v>1.6620209059233448</v>
      </c>
      <c r="AX60" s="415">
        <f t="shared" si="120"/>
        <v>1.5538461538461539</v>
      </c>
      <c r="AY60" s="415">
        <f t="shared" si="120"/>
        <v>1.5376344086021505</v>
      </c>
      <c r="AZ60" s="415">
        <f t="shared" si="120"/>
        <v>1.5815602836879432</v>
      </c>
      <c r="BA60" s="415">
        <f t="shared" si="120"/>
        <v>1.5212765957446808</v>
      </c>
      <c r="BB60" s="415">
        <f t="shared" si="120"/>
        <v>1.6143344709897611</v>
      </c>
      <c r="BC60" s="415">
        <f t="shared" si="120"/>
        <v>1.5320754716981133</v>
      </c>
      <c r="BD60" s="415">
        <f t="shared" si="120"/>
        <v>1.9173126614987079</v>
      </c>
      <c r="BE60" s="415">
        <f t="shared" si="120"/>
        <v>1.6930091185410334</v>
      </c>
      <c r="BF60" s="415">
        <f t="shared" si="120"/>
        <v>1.3241379310344827</v>
      </c>
      <c r="BG60" s="415">
        <f t="shared" ref="BG60:BQ60" si="121">BG48/BG58</f>
        <v>1.5121951219512195</v>
      </c>
      <c r="BH60" s="415">
        <f>BH48/BH58</f>
        <v>1.834319526627219</v>
      </c>
      <c r="BI60" s="415">
        <f t="shared" si="121"/>
        <v>1.7706766917293233</v>
      </c>
      <c r="BJ60" s="415">
        <f>BJ48/BJ58</f>
        <v>1.8588588588588588</v>
      </c>
      <c r="BK60" s="415">
        <f t="shared" si="121"/>
        <v>2.2718052738336714</v>
      </c>
      <c r="BL60" s="415">
        <f t="shared" si="121"/>
        <v>2.2568306010928962</v>
      </c>
      <c r="BM60" s="415">
        <f t="shared" si="121"/>
        <v>2.420918367346939</v>
      </c>
      <c r="BN60" s="415">
        <f t="shared" si="121"/>
        <v>1.8140703517587939</v>
      </c>
      <c r="BO60" s="415">
        <f t="shared" si="121"/>
        <v>1.7789473684210526</v>
      </c>
      <c r="BP60" s="415">
        <f t="shared" si="121"/>
        <v>1.6739811912225706</v>
      </c>
      <c r="BQ60" s="415">
        <f t="shared" si="121"/>
        <v>1.8937062937062936</v>
      </c>
      <c r="BR60" s="415">
        <f>BR48/BR58</f>
        <v>1.3726114649681529</v>
      </c>
      <c r="BS60" s="415">
        <f>BS48/BS58</f>
        <v>1.7914230019493178</v>
      </c>
    </row>
    <row r="61" spans="1:81">
      <c r="A61" s="112" t="s">
        <v>135</v>
      </c>
      <c r="B61" s="142">
        <f>B48/ (B57 *$B$2)</f>
        <v>0.18740704015865145</v>
      </c>
      <c r="G61" s="142">
        <f>G48/ (G58 *3)</f>
        <v>0.65151515151515149</v>
      </c>
      <c r="H61" s="142">
        <f>H48/ (H58 *3)</f>
        <v>0.58333333333333337</v>
      </c>
      <c r="I61" s="142">
        <f>I48/ (I58 *3)</f>
        <v>0.5714285714285714</v>
      </c>
      <c r="J61" s="142"/>
      <c r="K61" s="142">
        <v>0.70758122743682306</v>
      </c>
      <c r="M61" s="115">
        <f>M48/M57</f>
        <v>1.9090909090909092</v>
      </c>
      <c r="N61" s="115">
        <f t="shared" ref="N61:W61" si="122">N48/N57</f>
        <v>0.58333333333333337</v>
      </c>
      <c r="O61" s="115">
        <f t="shared" si="122"/>
        <v>1</v>
      </c>
      <c r="P61" s="115">
        <f t="shared" si="122"/>
        <v>0.5625</v>
      </c>
      <c r="Q61" s="115">
        <f t="shared" si="122"/>
        <v>0.26666666666666666</v>
      </c>
      <c r="R61" s="115">
        <f t="shared" si="122"/>
        <v>0.14285714285714285</v>
      </c>
      <c r="S61" s="115">
        <f t="shared" si="122"/>
        <v>0.42857142857142855</v>
      </c>
      <c r="T61" s="115">
        <f t="shared" si="122"/>
        <v>0.2</v>
      </c>
      <c r="U61" s="115">
        <f t="shared" si="122"/>
        <v>0.70588235294117652</v>
      </c>
      <c r="V61" s="115">
        <f t="shared" si="122"/>
        <v>0.42105263157894735</v>
      </c>
      <c r="W61" s="115">
        <f t="shared" si="122"/>
        <v>5.8823529411764705E-2</v>
      </c>
      <c r="X61" s="115">
        <f t="shared" ref="X61:AC61" si="123">X48/X57</f>
        <v>1.2142857142857142</v>
      </c>
      <c r="Y61" s="115">
        <f t="shared" si="123"/>
        <v>0.84615384615384615</v>
      </c>
      <c r="Z61" s="115">
        <f t="shared" si="123"/>
        <v>0.77777777777777779</v>
      </c>
      <c r="AA61" s="115">
        <f t="shared" si="123"/>
        <v>0.62037037037037035</v>
      </c>
      <c r="AB61" s="115">
        <f t="shared" si="123"/>
        <v>0.48148148148148145</v>
      </c>
      <c r="AC61" s="115">
        <f t="shared" si="123"/>
        <v>0.57627118644067798</v>
      </c>
      <c r="AD61" s="115">
        <f>AD48/AD57</f>
        <v>0.7384615384615385</v>
      </c>
      <c r="AE61" s="115">
        <f>AE48/AE57</f>
        <v>0.73170731707317072</v>
      </c>
      <c r="AF61" s="115">
        <f>AF48/AF57</f>
        <v>0.61940298507462688</v>
      </c>
      <c r="AG61" s="115">
        <f>AG48/AG57</f>
        <v>0.9726027397260274</v>
      </c>
      <c r="AH61" s="115">
        <f>AH48/AH57</f>
        <v>0.29936305732484075</v>
      </c>
      <c r="AI61" s="115">
        <f t="shared" ref="AI61:AS61" si="124">AI48/AI57</f>
        <v>0.30463576158940397</v>
      </c>
      <c r="AJ61" s="115">
        <f t="shared" si="124"/>
        <v>0.43870967741935485</v>
      </c>
      <c r="AK61" s="115">
        <f t="shared" si="124"/>
        <v>0.73015873015873012</v>
      </c>
      <c r="AL61" s="115">
        <f t="shared" si="124"/>
        <v>0.78666666666666663</v>
      </c>
      <c r="AM61" s="115">
        <f t="shared" si="124"/>
        <v>0.8592057761732852</v>
      </c>
      <c r="AN61" s="115">
        <f t="shared" si="124"/>
        <v>0.57192982456140351</v>
      </c>
      <c r="AO61" s="115">
        <f t="shared" si="124"/>
        <v>0.78504672897196259</v>
      </c>
      <c r="AP61" s="115">
        <f t="shared" si="124"/>
        <v>0.7174515235457064</v>
      </c>
      <c r="AQ61" s="115">
        <f t="shared" si="124"/>
        <v>0.50909090909090904</v>
      </c>
      <c r="AR61" s="115">
        <f t="shared" si="124"/>
        <v>0.7196467991169978</v>
      </c>
      <c r="AS61" s="115">
        <f t="shared" si="124"/>
        <v>0.65120593692022266</v>
      </c>
      <c r="AT61" s="115">
        <f t="shared" ref="AT61:BF61" si="125">AT48/AT57</f>
        <v>0.5591054313099042</v>
      </c>
      <c r="AU61" s="115">
        <f t="shared" si="125"/>
        <v>0.27878787878787881</v>
      </c>
      <c r="AV61" s="115">
        <f t="shared" si="125"/>
        <v>0.53462603878116344</v>
      </c>
      <c r="AW61" s="115">
        <f t="shared" si="125"/>
        <v>0.58527607361963185</v>
      </c>
      <c r="AX61" s="115">
        <f t="shared" si="125"/>
        <v>0.46813441483198148</v>
      </c>
      <c r="AY61" s="115">
        <f t="shared" si="125"/>
        <v>0.50709219858156029</v>
      </c>
      <c r="AZ61" s="115">
        <f t="shared" si="125"/>
        <v>0.52163742690058479</v>
      </c>
      <c r="BA61" s="115">
        <f t="shared" si="125"/>
        <v>0.50709219858156029</v>
      </c>
      <c r="BB61" s="115">
        <f t="shared" si="125"/>
        <v>0.51357220412595006</v>
      </c>
      <c r="BC61" s="115">
        <f t="shared" si="125"/>
        <v>0.41769547325102879</v>
      </c>
      <c r="BD61" s="115">
        <f t="shared" si="125"/>
        <v>0.74274274274274277</v>
      </c>
      <c r="BE61" s="115">
        <f t="shared" si="125"/>
        <v>0.56036217303822933</v>
      </c>
      <c r="BF61" s="115">
        <f t="shared" si="125"/>
        <v>0.1895360315893386</v>
      </c>
      <c r="BG61" s="115">
        <f t="shared" ref="BG61:BQ61" si="126">BG48/BG57</f>
        <v>0.1852589641434263</v>
      </c>
      <c r="BH61" s="115">
        <f>BH48/BH57</f>
        <v>0.58712121212121215</v>
      </c>
      <c r="BI61" s="115">
        <f t="shared" si="126"/>
        <v>0.41315789473684211</v>
      </c>
      <c r="BJ61" s="115">
        <f t="shared" si="126"/>
        <v>0.50613246116107935</v>
      </c>
      <c r="BK61" s="115">
        <f t="shared" si="126"/>
        <v>0.84528301886792456</v>
      </c>
      <c r="BL61" s="115">
        <f t="shared" si="126"/>
        <v>0.61919040479760123</v>
      </c>
      <c r="BM61" s="115">
        <f t="shared" si="126"/>
        <v>0.65493443754313319</v>
      </c>
      <c r="BN61" s="115">
        <f t="shared" si="126"/>
        <v>0.67518703241895262</v>
      </c>
      <c r="BO61" s="115">
        <f t="shared" si="126"/>
        <v>0.58175559380378661</v>
      </c>
      <c r="BP61" s="115">
        <f t="shared" si="126"/>
        <v>0.6003372681281619</v>
      </c>
      <c r="BQ61" s="115">
        <f t="shared" si="126"/>
        <v>0.68245967741935487</v>
      </c>
      <c r="BR61" s="115">
        <f>BR48/BR57</f>
        <v>0.21614844533600802</v>
      </c>
      <c r="BS61" s="115">
        <f>BS48/BS57</f>
        <v>0.4349266445811642</v>
      </c>
    </row>
    <row r="62" spans="1:81">
      <c r="A62" s="112" t="s">
        <v>189</v>
      </c>
      <c r="B62" s="142">
        <f>SUMIF($BF$2:$BQ$2, "=" &amp; $B$2, $BF$57:$BQ$57)</f>
        <v>1004</v>
      </c>
      <c r="G62" s="142"/>
      <c r="H62" s="142"/>
      <c r="I62" s="142"/>
      <c r="J62" s="142"/>
      <c r="K62" s="142">
        <v>146</v>
      </c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H62" s="116"/>
    </row>
    <row r="63" spans="1:81">
      <c r="AH63" s="116"/>
    </row>
    <row r="64" spans="1:81" s="138" customFormat="1" ht="16.5" customHeight="1">
      <c r="A64" s="119" t="s">
        <v>114</v>
      </c>
      <c r="B64" s="135"/>
      <c r="C64" s="136"/>
      <c r="D64" s="135"/>
      <c r="E64" s="135"/>
      <c r="F64" s="135"/>
      <c r="G64" s="135"/>
      <c r="H64" s="135"/>
      <c r="I64" s="135"/>
      <c r="J64" s="135"/>
      <c r="K64" s="135"/>
      <c r="L64" s="136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</row>
    <row r="65" spans="1:81" s="128" customFormat="1">
      <c r="A65" s="124" t="s">
        <v>1</v>
      </c>
      <c r="B65" s="125" t="s">
        <v>117</v>
      </c>
      <c r="C65" s="125"/>
      <c r="D65" s="126" t="s">
        <v>43</v>
      </c>
      <c r="E65" s="126" t="s">
        <v>67</v>
      </c>
      <c r="F65" s="126" t="s">
        <v>70</v>
      </c>
      <c r="G65" s="126" t="s">
        <v>104</v>
      </c>
      <c r="H65" s="126" t="s">
        <v>422</v>
      </c>
      <c r="I65" s="126" t="s">
        <v>423</v>
      </c>
      <c r="J65" s="126"/>
      <c r="K65" s="126" t="s">
        <v>117</v>
      </c>
      <c r="L65" s="125"/>
      <c r="M65" s="127">
        <v>41000</v>
      </c>
      <c r="N65" s="127">
        <v>41030</v>
      </c>
      <c r="O65" s="127">
        <v>41061</v>
      </c>
      <c r="P65" s="127">
        <v>41091</v>
      </c>
      <c r="Q65" s="127">
        <v>41122</v>
      </c>
      <c r="R65" s="127">
        <v>41153</v>
      </c>
      <c r="S65" s="127">
        <v>41183</v>
      </c>
      <c r="T65" s="127">
        <v>41214</v>
      </c>
      <c r="U65" s="127">
        <v>41244</v>
      </c>
      <c r="V65" s="127">
        <v>41275</v>
      </c>
      <c r="W65" s="127">
        <v>41306</v>
      </c>
      <c r="X65" s="127">
        <v>41334</v>
      </c>
      <c r="Y65" s="127">
        <v>41365</v>
      </c>
      <c r="Z65" s="127">
        <v>41395</v>
      </c>
      <c r="AA65" s="127">
        <v>41426</v>
      </c>
      <c r="AB65" s="127">
        <v>41456</v>
      </c>
      <c r="AC65" s="127">
        <v>41487</v>
      </c>
      <c r="AD65" s="127">
        <v>41518</v>
      </c>
      <c r="AE65" s="127">
        <v>41548</v>
      </c>
      <c r="AF65" s="127">
        <v>41579</v>
      </c>
      <c r="AG65" s="127">
        <v>41609</v>
      </c>
      <c r="AH65" s="127">
        <v>41640</v>
      </c>
      <c r="AI65" s="127">
        <v>41671</v>
      </c>
      <c r="AJ65" s="127">
        <v>41699</v>
      </c>
      <c r="AK65" s="127">
        <v>41730</v>
      </c>
      <c r="AL65" s="127">
        <v>41760</v>
      </c>
      <c r="AM65" s="127">
        <v>41791</v>
      </c>
      <c r="AN65" s="127">
        <v>41821</v>
      </c>
      <c r="AO65" s="127">
        <v>41852</v>
      </c>
      <c r="AP65" s="127">
        <v>41883</v>
      </c>
      <c r="AQ65" s="127">
        <v>41913</v>
      </c>
      <c r="AR65" s="127">
        <v>41944</v>
      </c>
      <c r="AS65" s="127">
        <v>41974</v>
      </c>
      <c r="AT65" s="152">
        <v>42005</v>
      </c>
      <c r="AU65" s="111" t="s">
        <v>23</v>
      </c>
      <c r="AV65" s="111" t="s">
        <v>24</v>
      </c>
      <c r="AW65" s="111" t="s">
        <v>25</v>
      </c>
      <c r="AX65" s="111" t="s">
        <v>26</v>
      </c>
      <c r="AY65" s="111" t="s">
        <v>27</v>
      </c>
      <c r="AZ65" s="111" t="s">
        <v>28</v>
      </c>
      <c r="BA65" s="111" t="str">
        <f>BA56</f>
        <v>Aug</v>
      </c>
      <c r="BB65" s="111" t="str">
        <f>BB56</f>
        <v>Sep</v>
      </c>
      <c r="BC65" s="111" t="str">
        <f>BC56</f>
        <v>Oct</v>
      </c>
      <c r="BD65" s="111" t="str">
        <f>BD56</f>
        <v>Nov</v>
      </c>
      <c r="BE65" s="111" t="str">
        <f>BE56</f>
        <v>Dec</v>
      </c>
      <c r="BF65" s="1429" t="s">
        <v>2444</v>
      </c>
      <c r="BG65" s="1430" t="s">
        <v>23</v>
      </c>
      <c r="BH65" s="1430" t="s">
        <v>24</v>
      </c>
      <c r="BI65" s="1430" t="s">
        <v>25</v>
      </c>
      <c r="BJ65" s="1430" t="s">
        <v>26</v>
      </c>
      <c r="BK65" s="1430" t="s">
        <v>27</v>
      </c>
      <c r="BL65" s="1430" t="s">
        <v>28</v>
      </c>
      <c r="BM65" s="1430" t="s">
        <v>29</v>
      </c>
      <c r="BN65" s="1430" t="s">
        <v>30</v>
      </c>
      <c r="BO65" s="1430" t="s">
        <v>31</v>
      </c>
      <c r="BP65" s="1430" t="s">
        <v>32</v>
      </c>
      <c r="BQ65" s="1430" t="s">
        <v>33</v>
      </c>
      <c r="BR65" s="1429" t="s">
        <v>4021</v>
      </c>
      <c r="BS65" s="1430" t="s">
        <v>23</v>
      </c>
      <c r="BT65" s="1430" t="s">
        <v>24</v>
      </c>
      <c r="BU65" s="1430" t="s">
        <v>25</v>
      </c>
      <c r="BV65" s="1430" t="s">
        <v>26</v>
      </c>
      <c r="BW65" s="1430" t="s">
        <v>27</v>
      </c>
      <c r="BX65" s="1430" t="s">
        <v>28</v>
      </c>
      <c r="BY65" s="1430" t="s">
        <v>29</v>
      </c>
      <c r="BZ65" s="1430" t="s">
        <v>30</v>
      </c>
      <c r="CA65" s="1430" t="s">
        <v>31</v>
      </c>
      <c r="CB65" s="1430" t="s">
        <v>32</v>
      </c>
      <c r="CC65" s="1430" t="s">
        <v>33</v>
      </c>
    </row>
    <row r="66" spans="1:81">
      <c r="A66" s="1142" t="s">
        <v>106</v>
      </c>
      <c r="B66" s="142">
        <f t="shared" ref="B66:B72" si="127">SUMIF($AH$2:$AS$2, "&lt;=" &amp; $B$2, $AH66:$AS66)</f>
        <v>586.22199999999998</v>
      </c>
      <c r="G66" s="143">
        <f t="shared" ref="G66:G74" si="128">SUM(V66:X66)</f>
        <v>325.29200000000003</v>
      </c>
      <c r="H66" s="143">
        <f t="shared" ref="H66:H74" si="129">SUM(Y66:AA66)</f>
        <v>971.67600000000004</v>
      </c>
      <c r="I66" s="143">
        <f t="shared" ref="I66:I74" si="130">SUM(AB66:AD66)</f>
        <v>1414.4079999999999</v>
      </c>
      <c r="J66" s="143"/>
      <c r="K66" s="143">
        <v>5403.6880000000001</v>
      </c>
      <c r="M66" s="115">
        <v>173.05699999999999</v>
      </c>
      <c r="N66" s="115">
        <v>90.444000000000003</v>
      </c>
      <c r="O66" s="115">
        <v>26.955999999999996</v>
      </c>
      <c r="P66" s="115">
        <v>21.574999999999999</v>
      </c>
      <c r="Q66" s="115">
        <v>40.497999999999998</v>
      </c>
      <c r="R66" s="115">
        <v>16.643999999999998</v>
      </c>
      <c r="S66" s="115">
        <v>34.04</v>
      </c>
      <c r="T66" s="115">
        <v>0</v>
      </c>
      <c r="U66" s="115">
        <v>432.70600000000002</v>
      </c>
      <c r="V66" s="192">
        <v>46.716000000000001</v>
      </c>
      <c r="W66" s="192">
        <v>0</v>
      </c>
      <c r="X66" s="192">
        <f xml:space="preserve"> HCM!T66+HN!T66</f>
        <v>278.57600000000002</v>
      </c>
      <c r="Y66" s="192">
        <f xml:space="preserve"> HCM!U66+HN!U66</f>
        <v>276.93400000000003</v>
      </c>
      <c r="Z66" s="192">
        <f xml:space="preserve"> HCM!V66+HN!V66</f>
        <v>352.59300000000002</v>
      </c>
      <c r="AA66" s="192">
        <f xml:space="preserve"> HCM!W66+HN!W66</f>
        <v>342.149</v>
      </c>
      <c r="AB66" s="192">
        <f xml:space="preserve"> HCM!X66+HN!X66</f>
        <v>316.625</v>
      </c>
      <c r="AC66" s="192">
        <f xml:space="preserve"> HCM!Y66+HN!Y66</f>
        <v>453.596</v>
      </c>
      <c r="AD66" s="192">
        <f xml:space="preserve"> HCM!Z66+HN!Z66</f>
        <v>644.18700000000001</v>
      </c>
      <c r="AE66" s="192">
        <f xml:space="preserve"> HCM!AA66+HN!AA66</f>
        <v>741.60899999999992</v>
      </c>
      <c r="AF66" s="192">
        <f xml:space="preserve"> HCM!AB66+HN!AB66</f>
        <v>560.79099999999994</v>
      </c>
      <c r="AG66" s="192">
        <f xml:space="preserve"> HCM!AC66+HN!AC66</f>
        <v>1389.912</v>
      </c>
      <c r="AH66" s="192">
        <f xml:space="preserve"> HCM!AD66+HN!AD66</f>
        <v>194.09199999999998</v>
      </c>
      <c r="AI66" s="192">
        <f xml:space="preserve"> HCM!AE66+HN!AE66</f>
        <v>392.13</v>
      </c>
      <c r="AJ66" s="192">
        <f xml:space="preserve"> HCM!AF66+HN!AF66</f>
        <v>275.173</v>
      </c>
      <c r="AK66" s="192">
        <f xml:space="preserve"> HCM!AG66+HN!AG66</f>
        <v>664.59300000000007</v>
      </c>
      <c r="AL66" s="192">
        <f xml:space="preserve"> HCM!AH66+HN!AH66</f>
        <v>871.43599999999992</v>
      </c>
    </row>
    <row r="67" spans="1:81">
      <c r="A67" s="1142" t="s">
        <v>107</v>
      </c>
      <c r="B67" s="142">
        <f t="shared" si="127"/>
        <v>552.79600000000005</v>
      </c>
      <c r="G67" s="143">
        <f t="shared" si="128"/>
        <v>145.05500000000001</v>
      </c>
      <c r="H67" s="143">
        <f t="shared" si="129"/>
        <v>850.02300000000002</v>
      </c>
      <c r="I67" s="143">
        <f t="shared" si="130"/>
        <v>1015.973</v>
      </c>
      <c r="J67" s="143"/>
      <c r="K67" s="143">
        <v>3429.3679999999999</v>
      </c>
      <c r="M67" s="115"/>
      <c r="N67" s="115">
        <v>133.339</v>
      </c>
      <c r="O67" s="115">
        <v>126.37899999999999</v>
      </c>
      <c r="P67" s="115">
        <v>16.544999999999998</v>
      </c>
      <c r="Q67" s="115">
        <v>72.686000000000007</v>
      </c>
      <c r="R67" s="115">
        <v>36.513999999999996</v>
      </c>
      <c r="S67" s="115"/>
      <c r="T67" s="115">
        <v>0</v>
      </c>
      <c r="U67" s="115">
        <v>21.294</v>
      </c>
      <c r="V67" s="192">
        <v>145.05500000000001</v>
      </c>
      <c r="W67" s="192">
        <v>0</v>
      </c>
      <c r="X67" s="192">
        <f xml:space="preserve"> HCM!T67+HN!T67</f>
        <v>0</v>
      </c>
      <c r="Y67" s="192">
        <f xml:space="preserve"> HCM!U67+HN!U67</f>
        <v>229.63800000000001</v>
      </c>
      <c r="Z67" s="192">
        <f xml:space="preserve"> HCM!V67+HN!V67</f>
        <v>402.80700000000002</v>
      </c>
      <c r="AA67" s="192">
        <f xml:space="preserve"> HCM!W67+HN!W67</f>
        <v>217.578</v>
      </c>
      <c r="AB67" s="192">
        <f xml:space="preserve"> HCM!X67+HN!X67</f>
        <v>238.773</v>
      </c>
      <c r="AC67" s="192">
        <f xml:space="preserve"> HCM!Y67+HN!Y67</f>
        <v>227.904</v>
      </c>
      <c r="AD67" s="192">
        <f xml:space="preserve"> HCM!Z67+HN!Z67</f>
        <v>549.29599999999994</v>
      </c>
      <c r="AE67" s="192">
        <f xml:space="preserve"> HCM!AA67+HN!AA67</f>
        <v>628.85</v>
      </c>
      <c r="AF67" s="192">
        <f xml:space="preserve"> HCM!AB67+HN!AB67</f>
        <v>357.327</v>
      </c>
      <c r="AG67" s="192">
        <f xml:space="preserve"> HCM!AC67+HN!AC67</f>
        <v>432.14</v>
      </c>
      <c r="AH67" s="192">
        <f xml:space="preserve"> HCM!AD67+HN!AD67</f>
        <v>397.83500000000004</v>
      </c>
      <c r="AI67" s="192">
        <f xml:space="preserve"> HCM!AE67+HN!AE67</f>
        <v>154.96100000000001</v>
      </c>
      <c r="AJ67" s="192">
        <f xml:space="preserve"> HCM!AF67+HN!AF67</f>
        <v>89.635000000000005</v>
      </c>
      <c r="AK67" s="192">
        <f xml:space="preserve"> HCM!AG67+HN!AG67</f>
        <v>328.02600000000001</v>
      </c>
      <c r="AL67" s="192">
        <f xml:space="preserve"> HCM!AH67+HN!AH67</f>
        <v>555.97799999999995</v>
      </c>
    </row>
    <row r="68" spans="1:81">
      <c r="A68" s="1142" t="s">
        <v>54</v>
      </c>
      <c r="B68" s="142">
        <f t="shared" si="127"/>
        <v>352.56200000000001</v>
      </c>
      <c r="G68" s="143">
        <f t="shared" si="128"/>
        <v>61.686999999999998</v>
      </c>
      <c r="H68" s="143">
        <f t="shared" si="129"/>
        <v>332.76900000000001</v>
      </c>
      <c r="I68" s="143">
        <f t="shared" si="130"/>
        <v>328.07399999999996</v>
      </c>
      <c r="J68" s="143"/>
      <c r="K68" s="143">
        <v>1723.9349999999999</v>
      </c>
      <c r="M68" s="115"/>
      <c r="N68" s="115"/>
      <c r="O68" s="115">
        <v>148.17250000000001</v>
      </c>
      <c r="P68" s="115">
        <v>61.872999999999998</v>
      </c>
      <c r="Q68" s="115">
        <v>11.02</v>
      </c>
      <c r="R68" s="115">
        <v>177.84100000000001</v>
      </c>
      <c r="S68" s="115">
        <v>21.707999999999998</v>
      </c>
      <c r="T68" s="115">
        <v>0</v>
      </c>
      <c r="U68" s="115">
        <v>29.55</v>
      </c>
      <c r="V68" s="192"/>
      <c r="W68" s="192">
        <v>51.454999999999998</v>
      </c>
      <c r="X68" s="192">
        <f xml:space="preserve"> HCM!T68+HN!T68</f>
        <v>10.231999999999999</v>
      </c>
      <c r="Y68" s="192">
        <f xml:space="preserve"> HCM!U68+HN!U68</f>
        <v>0</v>
      </c>
      <c r="Z68" s="192">
        <f xml:space="preserve"> HCM!V68+HN!V68</f>
        <v>205.92099999999999</v>
      </c>
      <c r="AA68" s="192">
        <f xml:space="preserve"> HCM!W68+HN!W68</f>
        <v>126.84799999999998</v>
      </c>
      <c r="AB68" s="192">
        <f xml:space="preserve"> HCM!X68+HN!X68</f>
        <v>22.692</v>
      </c>
      <c r="AC68" s="192">
        <f xml:space="preserve"> HCM!Y68+HN!Y68</f>
        <v>117.587</v>
      </c>
      <c r="AD68" s="192">
        <f xml:space="preserve"> HCM!Z68+HN!Z68</f>
        <v>187.79499999999999</v>
      </c>
      <c r="AE68" s="192">
        <f xml:space="preserve"> HCM!AA68+HN!AA68</f>
        <v>317.39499999999998</v>
      </c>
      <c r="AF68" s="192">
        <f xml:space="preserve"> HCM!AB68+HN!AB68</f>
        <v>388.98500000000001</v>
      </c>
      <c r="AG68" s="192">
        <f xml:space="preserve"> HCM!AC68+HN!AC68</f>
        <v>295.02499999999998</v>
      </c>
      <c r="AH68" s="192">
        <f xml:space="preserve"> HCM!AD68+HN!AD68</f>
        <v>116.50399999999999</v>
      </c>
      <c r="AI68" s="192">
        <f xml:space="preserve"> HCM!AE68+HN!AE68</f>
        <v>236.05799999999999</v>
      </c>
      <c r="AJ68" s="192">
        <f xml:space="preserve"> HCM!AF68+HN!AF68</f>
        <v>185.39700000000002</v>
      </c>
      <c r="AK68" s="192">
        <f xml:space="preserve"> HCM!AG68+HN!AG68</f>
        <v>182.96299999999999</v>
      </c>
      <c r="AL68" s="192">
        <f xml:space="preserve"> HCM!AH68+HN!AH68</f>
        <v>94.320999999999998</v>
      </c>
    </row>
    <row r="69" spans="1:81">
      <c r="A69" s="1142" t="s">
        <v>55</v>
      </c>
      <c r="B69" s="142">
        <f t="shared" si="127"/>
        <v>567.9670000000001</v>
      </c>
      <c r="G69" s="143">
        <f t="shared" si="128"/>
        <v>88.187999999999988</v>
      </c>
      <c r="H69" s="143">
        <f t="shared" si="129"/>
        <v>147.59000000000003</v>
      </c>
      <c r="I69" s="143">
        <f t="shared" si="130"/>
        <v>658.93200000000002</v>
      </c>
      <c r="J69" s="143"/>
      <c r="K69" s="143">
        <v>2260.5230000000001</v>
      </c>
      <c r="M69" s="115"/>
      <c r="N69" s="115"/>
      <c r="O69" s="115"/>
      <c r="P69" s="115">
        <v>22.585000000000001</v>
      </c>
      <c r="Q69" s="115">
        <v>133.28899999999999</v>
      </c>
      <c r="R69" s="115">
        <v>208.447</v>
      </c>
      <c r="S69" s="115">
        <v>58.027999999999999</v>
      </c>
      <c r="T69" s="115">
        <v>0</v>
      </c>
      <c r="U69" s="115">
        <v>16.177</v>
      </c>
      <c r="V69" s="192">
        <v>0</v>
      </c>
      <c r="W69" s="192">
        <v>10.792999999999999</v>
      </c>
      <c r="X69" s="192">
        <f xml:space="preserve"> HCM!T69+HN!T69</f>
        <v>77.394999999999996</v>
      </c>
      <c r="Y69" s="192">
        <f xml:space="preserve"> HCM!U69+HN!U69</f>
        <v>17.321000000000002</v>
      </c>
      <c r="Z69" s="192">
        <f xml:space="preserve"> HCM!V69+HN!V69</f>
        <v>34.898000000000003</v>
      </c>
      <c r="AA69" s="192">
        <f xml:space="preserve"> HCM!W69+HN!W69</f>
        <v>95.371000000000009</v>
      </c>
      <c r="AB69" s="192">
        <f xml:space="preserve"> HCM!X69+HN!X69</f>
        <v>112.11500000000001</v>
      </c>
      <c r="AC69" s="192">
        <f xml:space="preserve"> HCM!Y69+HN!Y69</f>
        <v>112</v>
      </c>
      <c r="AD69" s="192">
        <f xml:space="preserve"> HCM!Z69+HN!Z69</f>
        <v>434.81700000000001</v>
      </c>
      <c r="AE69" s="192">
        <f xml:space="preserve"> HCM!AA69+HN!AA69</f>
        <v>64.156000000000006</v>
      </c>
      <c r="AF69" s="192">
        <f xml:space="preserve"> HCM!AB69+HN!AB69</f>
        <v>361.517</v>
      </c>
      <c r="AG69" s="192">
        <f xml:space="preserve"> HCM!AC69+HN!AC69</f>
        <v>940.13999999999987</v>
      </c>
      <c r="AH69" s="192">
        <f xml:space="preserve"> HCM!AD69+HN!AD69</f>
        <v>262.09300000000002</v>
      </c>
      <c r="AI69" s="192">
        <f xml:space="preserve"> HCM!AE69+HN!AE69</f>
        <v>305.87400000000002</v>
      </c>
      <c r="AJ69" s="192">
        <f xml:space="preserve"> HCM!AF69+HN!AF69</f>
        <v>591.89800000000002</v>
      </c>
      <c r="AK69" s="192">
        <f xml:space="preserve"> HCM!AG69+HN!AG69</f>
        <v>426.23199999999997</v>
      </c>
      <c r="AL69" s="192">
        <f xml:space="preserve"> HCM!AH69+HN!AH69</f>
        <v>377.45650000000001</v>
      </c>
    </row>
    <row r="70" spans="1:81">
      <c r="A70" s="1142" t="s">
        <v>56</v>
      </c>
      <c r="B70" s="142">
        <f t="shared" si="127"/>
        <v>201.71200000000002</v>
      </c>
      <c r="G70" s="143">
        <f t="shared" si="128"/>
        <v>180.82650000000001</v>
      </c>
      <c r="H70" s="143">
        <f t="shared" si="129"/>
        <v>19.033999999999999</v>
      </c>
      <c r="I70" s="143">
        <f t="shared" si="130"/>
        <v>99.855000000000004</v>
      </c>
      <c r="J70" s="143"/>
      <c r="K70" s="143">
        <v>698.36550000000011</v>
      </c>
      <c r="M70" s="115"/>
      <c r="N70" s="115"/>
      <c r="O70" s="115"/>
      <c r="P70" s="115"/>
      <c r="Q70" s="115"/>
      <c r="R70" s="115"/>
      <c r="S70" s="115">
        <v>5.8460000000000001</v>
      </c>
      <c r="T70" s="115">
        <v>50.889000000000003</v>
      </c>
      <c r="U70" s="115">
        <v>144.04300000000001</v>
      </c>
      <c r="V70" s="192">
        <v>43.266500000000001</v>
      </c>
      <c r="W70" s="192">
        <v>46.292000000000002</v>
      </c>
      <c r="X70" s="192">
        <f xml:space="preserve"> HCM!T70+HN!T70</f>
        <v>91.268000000000001</v>
      </c>
      <c r="Y70" s="192">
        <f xml:space="preserve"> HCM!U70+HN!U70</f>
        <v>11.662000000000001</v>
      </c>
      <c r="Z70" s="192">
        <f xml:space="preserve"> HCM!V70+HN!V70</f>
        <v>0</v>
      </c>
      <c r="AA70" s="192">
        <f xml:space="preserve"> HCM!W70+HN!W70</f>
        <v>7.3719999999999999</v>
      </c>
      <c r="AB70" s="192">
        <f xml:space="preserve"> HCM!X70+HN!X70</f>
        <v>10.473000000000001</v>
      </c>
      <c r="AC70" s="192">
        <f xml:space="preserve"> HCM!Y70+HN!Y70</f>
        <v>0</v>
      </c>
      <c r="AD70" s="192">
        <f xml:space="preserve"> HCM!Z70+HN!Z70</f>
        <v>89.382000000000005</v>
      </c>
      <c r="AE70" s="192">
        <f xml:space="preserve"> HCM!AA70+HN!AA70</f>
        <v>90.864000000000004</v>
      </c>
      <c r="AF70" s="192">
        <f xml:space="preserve"> HCM!AB70+HN!AB70</f>
        <v>29.158000000000001</v>
      </c>
      <c r="AG70" s="192">
        <f xml:space="preserve"> HCM!AC70+HN!AC70</f>
        <v>278.62799999999999</v>
      </c>
      <c r="AH70" s="192">
        <f xml:space="preserve"> HCM!AD70+HN!AD70</f>
        <v>28.119</v>
      </c>
      <c r="AI70" s="192">
        <f xml:space="preserve"> HCM!AE70+HN!AE70</f>
        <v>173.59300000000002</v>
      </c>
      <c r="AJ70" s="192">
        <f xml:space="preserve"> HCM!AF70+HN!AF70</f>
        <v>204.25</v>
      </c>
      <c r="AK70" s="192">
        <f xml:space="preserve"> HCM!AG70+HN!AG70</f>
        <v>344.79900000000004</v>
      </c>
      <c r="AL70" s="192">
        <f xml:space="preserve"> HCM!AH70+HN!AH70</f>
        <v>275.11350000000004</v>
      </c>
    </row>
    <row r="71" spans="1:81">
      <c r="A71" s="1142" t="s">
        <v>57</v>
      </c>
      <c r="B71" s="142">
        <f t="shared" si="127"/>
        <v>958.25099999999998</v>
      </c>
      <c r="G71" s="143">
        <f t="shared" si="128"/>
        <v>445.55050000000006</v>
      </c>
      <c r="H71" s="143">
        <f t="shared" si="129"/>
        <v>1475.847</v>
      </c>
      <c r="I71" s="143">
        <f t="shared" si="130"/>
        <v>2001.3979999999999</v>
      </c>
      <c r="J71" s="143"/>
      <c r="K71" s="143">
        <v>6210.9565000000011</v>
      </c>
      <c r="M71" s="115">
        <v>119.18300000000002</v>
      </c>
      <c r="N71" s="115">
        <v>119.98099999999999</v>
      </c>
      <c r="O71" s="115">
        <v>514.75149999999996</v>
      </c>
      <c r="P71" s="115">
        <v>112.37199999999999</v>
      </c>
      <c r="Q71" s="115">
        <v>66.927999999999997</v>
      </c>
      <c r="R71" s="115">
        <v>96.510999999999996</v>
      </c>
      <c r="S71" s="115">
        <v>92.266000000000005</v>
      </c>
      <c r="T71" s="115">
        <v>129.858</v>
      </c>
      <c r="U71" s="115">
        <v>544.70699999999999</v>
      </c>
      <c r="V71" s="192">
        <v>178.9085</v>
      </c>
      <c r="W71" s="192">
        <v>59.395000000000003</v>
      </c>
      <c r="X71" s="192">
        <f xml:space="preserve"> HCM!T71+HN!T71</f>
        <v>207.24700000000001</v>
      </c>
      <c r="Y71" s="192">
        <f xml:space="preserve"> HCM!U71+HN!U71</f>
        <v>544.64200000000005</v>
      </c>
      <c r="Z71" s="192">
        <f xml:space="preserve"> HCM!V71+HN!V71</f>
        <v>627.072</v>
      </c>
      <c r="AA71" s="192">
        <f xml:space="preserve"> HCM!W71+HN!W71</f>
        <v>304.13300000000004</v>
      </c>
      <c r="AB71" s="192">
        <f xml:space="preserve"> HCM!X71+HN!X71</f>
        <v>375.30999999999995</v>
      </c>
      <c r="AC71" s="192">
        <f xml:space="preserve"> HCM!Y71+HN!Y71</f>
        <v>497.91300000000001</v>
      </c>
      <c r="AD71" s="192">
        <f xml:space="preserve"> HCM!Z71+HN!Z71</f>
        <v>1128.175</v>
      </c>
      <c r="AE71" s="192">
        <f xml:space="preserve"> HCM!AA71+HN!AA71</f>
        <v>584.15800000000002</v>
      </c>
      <c r="AF71" s="192">
        <f xml:space="preserve"> HCM!AB71+HN!AB71</f>
        <v>866.43900000000008</v>
      </c>
      <c r="AG71" s="192">
        <f xml:space="preserve"> HCM!AC71+HN!AC71</f>
        <v>837.56400000000008</v>
      </c>
      <c r="AH71" s="192">
        <f xml:space="preserve"> HCM!AD71+HN!AD71</f>
        <v>345.87599999999998</v>
      </c>
      <c r="AI71" s="192">
        <f xml:space="preserve"> HCM!AE71+HN!AE71</f>
        <v>612.375</v>
      </c>
      <c r="AJ71" s="192">
        <f xml:space="preserve"> HCM!AF71+HN!AF71</f>
        <v>437.76</v>
      </c>
      <c r="AK71" s="192">
        <f xml:space="preserve"> HCM!AG71+HN!AG71</f>
        <v>1186.027</v>
      </c>
      <c r="AL71" s="192">
        <f xml:space="preserve"> HCM!AH71+HN!AH71</f>
        <v>1838.165</v>
      </c>
    </row>
    <row r="72" spans="1:81" s="130" customFormat="1">
      <c r="A72" s="1142" t="s">
        <v>59</v>
      </c>
      <c r="B72" s="148">
        <f t="shared" si="127"/>
        <v>0</v>
      </c>
      <c r="C72" s="114"/>
      <c r="D72" s="129"/>
      <c r="E72" s="129"/>
      <c r="F72" s="129"/>
      <c r="G72" s="149">
        <f t="shared" si="128"/>
        <v>0</v>
      </c>
      <c r="H72" s="149">
        <f t="shared" si="129"/>
        <v>0</v>
      </c>
      <c r="I72" s="149">
        <f t="shared" si="130"/>
        <v>0</v>
      </c>
      <c r="J72" s="555"/>
      <c r="K72" s="555">
        <v>0</v>
      </c>
      <c r="L72" s="114"/>
      <c r="M72" s="139"/>
      <c r="N72" s="139"/>
      <c r="O72" s="139"/>
      <c r="P72" s="139"/>
      <c r="Q72" s="139"/>
      <c r="R72" s="139"/>
      <c r="S72" s="139"/>
      <c r="T72" s="139"/>
      <c r="U72" s="139"/>
      <c r="V72" s="268"/>
      <c r="W72" s="268"/>
      <c r="X72" s="268">
        <f xml:space="preserve"> HCM!T72+HN!T72</f>
        <v>0</v>
      </c>
      <c r="Y72" s="268">
        <f xml:space="preserve"> HCM!U72+HN!U72</f>
        <v>0</v>
      </c>
      <c r="Z72" s="268">
        <f xml:space="preserve"> HCM!V72+HN!V72</f>
        <v>0</v>
      </c>
      <c r="AA72" s="268">
        <f xml:space="preserve"> HCM!W72+HN!W72</f>
        <v>0</v>
      </c>
      <c r="AB72" s="268">
        <f xml:space="preserve"> HCM!X72+HN!X72</f>
        <v>0</v>
      </c>
      <c r="AC72" s="268">
        <f xml:space="preserve"> HCM!Y72+HN!Y72</f>
        <v>0</v>
      </c>
      <c r="AD72" s="268">
        <f xml:space="preserve"> HCM!Z72+HN!Z72</f>
        <v>0</v>
      </c>
      <c r="AE72" s="268">
        <f xml:space="preserve"> HCM!AA72+HN!AA72</f>
        <v>0</v>
      </c>
      <c r="AF72" s="268">
        <f xml:space="preserve"> HCM!AB72+HN!AB72</f>
        <v>0</v>
      </c>
      <c r="AG72" s="268">
        <f xml:space="preserve"> HCM!AC72+HN!AC72</f>
        <v>0</v>
      </c>
      <c r="AH72" s="268">
        <f xml:space="preserve"> HCM!AD72+HN!AD72</f>
        <v>0</v>
      </c>
      <c r="AI72" s="268">
        <f xml:space="preserve"> HCM!AE72+HN!AE72</f>
        <v>0</v>
      </c>
      <c r="AJ72" s="268">
        <f xml:space="preserve"> HCM!AF72+HN!AF72</f>
        <v>42.058</v>
      </c>
      <c r="AK72" s="268">
        <f xml:space="preserve"> HCM!AG72+HN!AG72</f>
        <v>13.188000000000001</v>
      </c>
      <c r="AL72" s="268">
        <f xml:space="preserve"> HCM!AH72+HN!AH72</f>
        <v>19.355</v>
      </c>
    </row>
    <row r="73" spans="1:81" s="1696" customFormat="1">
      <c r="A73" s="1142" t="s">
        <v>4223</v>
      </c>
      <c r="B73" s="557"/>
      <c r="C73" s="114"/>
      <c r="D73" s="114"/>
      <c r="E73" s="114"/>
      <c r="F73" s="114"/>
      <c r="G73" s="555"/>
      <c r="H73" s="555"/>
      <c r="I73" s="555"/>
      <c r="J73" s="555"/>
      <c r="K73" s="555"/>
      <c r="L73" s="114"/>
      <c r="M73" s="1694"/>
      <c r="N73" s="1694"/>
      <c r="O73" s="1694"/>
      <c r="P73" s="1694"/>
      <c r="Q73" s="1694"/>
      <c r="R73" s="1694"/>
      <c r="S73" s="1694"/>
      <c r="T73" s="1694"/>
      <c r="U73" s="1694"/>
      <c r="V73" s="1695"/>
      <c r="W73" s="1695"/>
      <c r="X73" s="1695"/>
      <c r="Y73" s="1695"/>
      <c r="Z73" s="1695"/>
      <c r="AA73" s="1695"/>
      <c r="AB73" s="1695"/>
      <c r="AC73" s="1695"/>
      <c r="AD73" s="1695"/>
      <c r="AE73" s="1695"/>
      <c r="AF73" s="1695"/>
      <c r="AG73" s="1695"/>
      <c r="AH73" s="1695"/>
      <c r="AI73" s="1695"/>
      <c r="AJ73" s="1695"/>
      <c r="AK73" s="1695"/>
      <c r="AL73" s="1695"/>
      <c r="BS73" s="1692">
        <f>+HCM!BO73+HN!BO73</f>
        <v>1616.0350000000001</v>
      </c>
    </row>
    <row r="74" spans="1:81" s="680" customFormat="1">
      <c r="A74" s="678" t="s">
        <v>4235</v>
      </c>
      <c r="B74" s="681">
        <f>SUM(B66:B72)</f>
        <v>3219.51</v>
      </c>
      <c r="C74" s="682"/>
      <c r="D74" s="681"/>
      <c r="E74" s="681"/>
      <c r="F74" s="681"/>
      <c r="G74" s="681">
        <f t="shared" si="128"/>
        <v>1246.5990000000002</v>
      </c>
      <c r="H74" s="681">
        <f t="shared" si="129"/>
        <v>3796.9390000000003</v>
      </c>
      <c r="I74" s="681">
        <f t="shared" si="130"/>
        <v>5518.6399999999994</v>
      </c>
      <c r="J74" s="681"/>
      <c r="K74" s="681">
        <v>19726.835999999999</v>
      </c>
      <c r="L74" s="682"/>
      <c r="M74" s="683">
        <f>SUM(M66:M72)</f>
        <v>292.24</v>
      </c>
      <c r="N74" s="683">
        <f t="shared" ref="N74:X74" si="131">SUM(N66:N72)</f>
        <v>343.76400000000001</v>
      </c>
      <c r="O74" s="683">
        <f t="shared" si="131"/>
        <v>816.25900000000001</v>
      </c>
      <c r="P74" s="683">
        <f t="shared" si="131"/>
        <v>234.95</v>
      </c>
      <c r="Q74" s="683">
        <f t="shared" si="131"/>
        <v>324.42099999999999</v>
      </c>
      <c r="R74" s="683">
        <f t="shared" si="131"/>
        <v>535.95699999999999</v>
      </c>
      <c r="S74" s="683">
        <f t="shared" si="131"/>
        <v>211.88800000000001</v>
      </c>
      <c r="T74" s="683">
        <f t="shared" si="131"/>
        <v>180.74700000000001</v>
      </c>
      <c r="U74" s="683">
        <f t="shared" si="131"/>
        <v>1188.4769999999999</v>
      </c>
      <c r="V74" s="683">
        <f t="shared" si="131"/>
        <v>413.94600000000003</v>
      </c>
      <c r="W74" s="683">
        <f t="shared" si="131"/>
        <v>167.935</v>
      </c>
      <c r="X74" s="683">
        <f t="shared" si="131"/>
        <v>664.71800000000007</v>
      </c>
      <c r="Y74" s="683">
        <f t="shared" ref="Y74:AD74" si="132">SUM(Y66:Y72)</f>
        <v>1080.1970000000001</v>
      </c>
      <c r="Z74" s="683">
        <f t="shared" si="132"/>
        <v>1623.2910000000002</v>
      </c>
      <c r="AA74" s="683">
        <f t="shared" si="132"/>
        <v>1093.451</v>
      </c>
      <c r="AB74" s="683">
        <f t="shared" si="132"/>
        <v>1075.9879999999998</v>
      </c>
      <c r="AC74" s="683">
        <f t="shared" si="132"/>
        <v>1409</v>
      </c>
      <c r="AD74" s="683">
        <f t="shared" si="132"/>
        <v>3033.652</v>
      </c>
      <c r="AE74" s="683">
        <f t="shared" ref="AE74:AL74" si="133">SUM(AE66:AE72)</f>
        <v>2427.0319999999997</v>
      </c>
      <c r="AF74" s="683">
        <f t="shared" si="133"/>
        <v>2564.2170000000001</v>
      </c>
      <c r="AG74" s="683">
        <f t="shared" si="133"/>
        <v>4173.4090000000006</v>
      </c>
      <c r="AH74" s="683">
        <f t="shared" si="133"/>
        <v>1344.5190000000002</v>
      </c>
      <c r="AI74" s="683">
        <f t="shared" si="133"/>
        <v>1874.9910000000002</v>
      </c>
      <c r="AJ74" s="683">
        <f t="shared" si="133"/>
        <v>1826.171</v>
      </c>
      <c r="AK74" s="683">
        <f t="shared" si="133"/>
        <v>3145.8280000000004</v>
      </c>
      <c r="AL74" s="683">
        <f t="shared" si="133"/>
        <v>4031.8249999999998</v>
      </c>
      <c r="AM74" s="683">
        <v>8600.1650000000009</v>
      </c>
      <c r="AN74" s="683">
        <v>8420.0640000000003</v>
      </c>
      <c r="AO74" s="683">
        <v>9230.009</v>
      </c>
      <c r="AP74" s="683">
        <v>13787.019</v>
      </c>
      <c r="AQ74" s="683">
        <v>15218.944</v>
      </c>
      <c r="AR74" s="683">
        <v>15883.455</v>
      </c>
      <c r="AS74" s="683">
        <v>38464.165000000001</v>
      </c>
      <c r="AT74" s="683">
        <v>10417.638999999999</v>
      </c>
      <c r="AU74" s="683">
        <v>9049.0069999999996</v>
      </c>
      <c r="AV74" s="683">
        <v>19003.816999999999</v>
      </c>
      <c r="AW74" s="683">
        <v>23838.466</v>
      </c>
      <c r="AX74" s="683">
        <v>18586.255000000001</v>
      </c>
      <c r="AY74" s="683">
        <v>27305.807000000001</v>
      </c>
      <c r="AZ74" s="683">
        <v>29199.374</v>
      </c>
      <c r="BA74" s="683">
        <v>16805.392</v>
      </c>
      <c r="BB74" s="683">
        <v>38876.936999999998</v>
      </c>
      <c r="BC74" s="683">
        <v>25749.088</v>
      </c>
      <c r="BD74" s="683">
        <v>42738.082999999999</v>
      </c>
      <c r="BE74" s="683">
        <v>58359.968999999997</v>
      </c>
      <c r="BF74" s="683">
        <f>+HCM!BB74+HN!BB74</f>
        <v>13422.264399999998</v>
      </c>
      <c r="BG74" s="683">
        <f>+HCM!BC74+HN!BC74</f>
        <v>13983.777799999969</v>
      </c>
      <c r="BH74" s="683">
        <f>+HCM!BD74+HN!BD74</f>
        <v>34363.530299999991</v>
      </c>
      <c r="BI74" s="683">
        <f>+HCM!BE74+HN!BE74</f>
        <v>31029.739200000011</v>
      </c>
      <c r="BJ74" s="683">
        <f>+HCM!BF74+HN!BF74</f>
        <v>29098.451900000004</v>
      </c>
      <c r="BK74" s="683">
        <f>+HCM!BG74+HN!BG74</f>
        <v>42616.913540000067</v>
      </c>
      <c r="BL74" s="683">
        <f>+HCM!BH74+HN!BH74</f>
        <v>30649.18507000001</v>
      </c>
      <c r="BM74" s="683">
        <f>+HCM!BI74+HN!BI74</f>
        <v>32361.144800000031</v>
      </c>
      <c r="BN74" s="683">
        <f>+HCM!BJ74+HN!BJ74</f>
        <v>49563.993800000069</v>
      </c>
      <c r="BO74" s="683">
        <f>+HCM!BK74+HN!BK74</f>
        <v>40919.720650000017</v>
      </c>
      <c r="BP74" s="683">
        <f>+HCM!BL74+HN!BL74</f>
        <v>52866.932160000091</v>
      </c>
      <c r="BQ74" s="683">
        <f>+HCM!BM74+HN!BM74</f>
        <v>97022.200140000321</v>
      </c>
      <c r="BR74" s="683">
        <f>+HCM!BN74+HN!BN74</f>
        <v>26687.802739999999</v>
      </c>
      <c r="BS74" s="683">
        <f>+HCM!BO74+HN!BO74</f>
        <v>40096.984300000033</v>
      </c>
    </row>
    <row r="75" spans="1:81">
      <c r="AH75" s="116"/>
    </row>
    <row r="76" spans="1:81" s="128" customFormat="1">
      <c r="A76" s="124" t="s">
        <v>62</v>
      </c>
      <c r="B76" s="125" t="s">
        <v>117</v>
      </c>
      <c r="C76" s="125"/>
      <c r="D76" s="126" t="s">
        <v>43</v>
      </c>
      <c r="E76" s="126" t="s">
        <v>67</v>
      </c>
      <c r="F76" s="126" t="s">
        <v>70</v>
      </c>
      <c r="G76" s="126" t="s">
        <v>104</v>
      </c>
      <c r="H76" s="126" t="s">
        <v>422</v>
      </c>
      <c r="I76" s="126" t="s">
        <v>423</v>
      </c>
      <c r="J76" s="126"/>
      <c r="K76" s="126" t="s">
        <v>117</v>
      </c>
      <c r="L76" s="125"/>
      <c r="M76" s="127">
        <v>41000</v>
      </c>
      <c r="N76" s="127">
        <v>41030</v>
      </c>
      <c r="O76" s="127">
        <v>41061</v>
      </c>
      <c r="P76" s="127">
        <v>41091</v>
      </c>
      <c r="Q76" s="127">
        <v>41122</v>
      </c>
      <c r="R76" s="127">
        <v>41153</v>
      </c>
      <c r="S76" s="127">
        <v>41183</v>
      </c>
      <c r="T76" s="127">
        <v>41214</v>
      </c>
      <c r="U76" s="127">
        <v>41244</v>
      </c>
      <c r="V76" s="127">
        <v>41275</v>
      </c>
      <c r="W76" s="127">
        <v>41306</v>
      </c>
      <c r="X76" s="127">
        <v>41334</v>
      </c>
      <c r="Y76" s="127">
        <v>41365</v>
      </c>
      <c r="Z76" s="127">
        <v>41395</v>
      </c>
      <c r="AA76" s="127">
        <v>41426</v>
      </c>
      <c r="AB76" s="127">
        <v>41456</v>
      </c>
      <c r="AC76" s="127">
        <v>41487</v>
      </c>
      <c r="AD76" s="127">
        <v>41518</v>
      </c>
      <c r="AE76" s="127">
        <v>41548</v>
      </c>
      <c r="AF76" s="127">
        <v>41579</v>
      </c>
      <c r="AG76" s="127">
        <v>41609</v>
      </c>
      <c r="AH76" s="127">
        <v>41640</v>
      </c>
      <c r="AI76" s="127">
        <v>41671</v>
      </c>
      <c r="AJ76" s="127">
        <v>41699</v>
      </c>
      <c r="AK76" s="127">
        <v>41730</v>
      </c>
      <c r="AL76" s="127">
        <v>41760</v>
      </c>
      <c r="AM76" s="127">
        <v>41791</v>
      </c>
      <c r="AN76" s="127">
        <v>41821</v>
      </c>
      <c r="AO76" s="127">
        <v>41852</v>
      </c>
      <c r="AP76" s="127">
        <v>41883</v>
      </c>
      <c r="AQ76" s="127">
        <v>41913</v>
      </c>
      <c r="AR76" s="127">
        <v>41944</v>
      </c>
      <c r="AS76" s="127">
        <v>41974</v>
      </c>
      <c r="AT76" s="152">
        <v>42005</v>
      </c>
      <c r="AU76" s="111" t="s">
        <v>23</v>
      </c>
      <c r="AV76" s="111" t="s">
        <v>24</v>
      </c>
      <c r="AW76" s="111" t="s">
        <v>25</v>
      </c>
      <c r="AX76" s="111" t="s">
        <v>26</v>
      </c>
      <c r="AY76" s="111" t="s">
        <v>27</v>
      </c>
      <c r="AZ76" s="111" t="s">
        <v>28</v>
      </c>
      <c r="BA76" s="111" t="str">
        <f>BA65</f>
        <v>Aug</v>
      </c>
      <c r="BB76" s="111" t="str">
        <f>BB65</f>
        <v>Sep</v>
      </c>
      <c r="BC76" s="111" t="str">
        <f>BC65</f>
        <v>Oct</v>
      </c>
      <c r="BD76" s="111" t="str">
        <f>BD65</f>
        <v>Nov</v>
      </c>
      <c r="BE76" s="111" t="str">
        <f>BE65</f>
        <v>Dec</v>
      </c>
      <c r="BF76" s="1429" t="s">
        <v>2444</v>
      </c>
      <c r="BG76" s="1430" t="s">
        <v>23</v>
      </c>
      <c r="BH76" s="1430" t="s">
        <v>24</v>
      </c>
      <c r="BI76" s="1430" t="s">
        <v>25</v>
      </c>
      <c r="BJ76" s="1430" t="s">
        <v>26</v>
      </c>
      <c r="BK76" s="1430" t="s">
        <v>27</v>
      </c>
      <c r="BL76" s="1430" t="s">
        <v>28</v>
      </c>
      <c r="BM76" s="1430" t="s">
        <v>29</v>
      </c>
      <c r="BN76" s="1430" t="s">
        <v>30</v>
      </c>
      <c r="BO76" s="1430" t="s">
        <v>31</v>
      </c>
      <c r="BP76" s="1430" t="s">
        <v>32</v>
      </c>
      <c r="BQ76" s="1430" t="s">
        <v>33</v>
      </c>
      <c r="BR76" s="1429" t="s">
        <v>4021</v>
      </c>
      <c r="BS76" s="1430" t="s">
        <v>23</v>
      </c>
      <c r="BT76" s="1430" t="s">
        <v>24</v>
      </c>
      <c r="BU76" s="1430" t="s">
        <v>25</v>
      </c>
      <c r="BV76" s="1430" t="s">
        <v>26</v>
      </c>
      <c r="BW76" s="1430" t="s">
        <v>27</v>
      </c>
      <c r="BX76" s="1430" t="s">
        <v>28</v>
      </c>
      <c r="BY76" s="1430" t="s">
        <v>29</v>
      </c>
      <c r="BZ76" s="1430" t="s">
        <v>30</v>
      </c>
      <c r="CA76" s="1430" t="s">
        <v>31</v>
      </c>
      <c r="CB76" s="1430" t="s">
        <v>32</v>
      </c>
      <c r="CC76" s="1430" t="s">
        <v>33</v>
      </c>
    </row>
    <row r="77" spans="1:81">
      <c r="A77" s="1142" t="s">
        <v>106</v>
      </c>
      <c r="B77" s="142">
        <f t="shared" ref="B77:B83" si="134">SUMIF($AH$2:$AS$2, "&lt;=" &amp; $B$2, $AH77:$AS77)</f>
        <v>37</v>
      </c>
      <c r="G77" s="143">
        <f t="shared" ref="G77:G85" si="135">SUM(V77:X77)</f>
        <v>16</v>
      </c>
      <c r="H77" s="143">
        <f t="shared" ref="H77:H85" si="136">SUM(Y77:AA77)</f>
        <v>61</v>
      </c>
      <c r="I77" s="143">
        <f t="shared" ref="I77:I85" si="137">SUM(AB77:AD77)</f>
        <v>62</v>
      </c>
      <c r="J77" s="143"/>
      <c r="K77" s="143">
        <v>263</v>
      </c>
      <c r="M77" s="115">
        <v>9</v>
      </c>
      <c r="N77" s="115">
        <v>6</v>
      </c>
      <c r="O77" s="115">
        <v>2</v>
      </c>
      <c r="P77" s="115">
        <v>1</v>
      </c>
      <c r="Q77" s="115">
        <v>3</v>
      </c>
      <c r="R77" s="115">
        <v>1</v>
      </c>
      <c r="S77" s="115">
        <v>2</v>
      </c>
      <c r="T77" s="115">
        <v>0</v>
      </c>
      <c r="U77" s="115">
        <v>9</v>
      </c>
      <c r="V77" s="192">
        <v>3</v>
      </c>
      <c r="W77" s="192">
        <v>0</v>
      </c>
      <c r="X77" s="192">
        <f>HCM!T77+HN!T77</f>
        <v>13</v>
      </c>
      <c r="Y77" s="192">
        <f>HCM!U77+HN!U77</f>
        <v>18</v>
      </c>
      <c r="Z77" s="192">
        <f>HCM!V77+HN!V77</f>
        <v>22</v>
      </c>
      <c r="AA77" s="192">
        <f>HCM!W77+HN!W77</f>
        <v>21</v>
      </c>
      <c r="AB77" s="192">
        <f>HCM!X77+HN!X77</f>
        <v>14</v>
      </c>
      <c r="AC77" s="192">
        <f>HCM!Y77+HN!Y77</f>
        <v>26</v>
      </c>
      <c r="AD77" s="192">
        <f>HCM!Z77+HN!Z77</f>
        <v>22</v>
      </c>
      <c r="AE77" s="192">
        <f>HCM!AA77+HN!AA77</f>
        <v>38</v>
      </c>
      <c r="AF77" s="192">
        <f>HCM!AB77+HN!AB77</f>
        <v>30</v>
      </c>
      <c r="AG77" s="192">
        <f>HCM!AC77+HN!AC77</f>
        <v>56</v>
      </c>
      <c r="AH77" s="192">
        <f>HCM!AD77+HN!AD77</f>
        <v>11</v>
      </c>
      <c r="AI77" s="192">
        <f>HCM!AE77+HN!AE77</f>
        <v>26</v>
      </c>
      <c r="AJ77" s="192">
        <f>HCM!AF77+HN!AF77</f>
        <v>17</v>
      </c>
      <c r="AK77" s="192">
        <f>HCM!AG77+HN!AG77</f>
        <v>41</v>
      </c>
      <c r="AL77" s="192">
        <f>HCM!AH77+HN!AH77</f>
        <v>55</v>
      </c>
    </row>
    <row r="78" spans="1:81">
      <c r="A78" s="1142" t="s">
        <v>107</v>
      </c>
      <c r="B78" s="142">
        <f t="shared" si="134"/>
        <v>36</v>
      </c>
      <c r="G78" s="143">
        <f t="shared" si="135"/>
        <v>6</v>
      </c>
      <c r="H78" s="143">
        <f t="shared" si="136"/>
        <v>48</v>
      </c>
      <c r="I78" s="143">
        <f t="shared" si="137"/>
        <v>37</v>
      </c>
      <c r="J78" s="143"/>
      <c r="K78" s="143">
        <v>156</v>
      </c>
      <c r="M78" s="115"/>
      <c r="N78" s="115">
        <v>12</v>
      </c>
      <c r="O78" s="115">
        <v>5</v>
      </c>
      <c r="P78" s="115">
        <v>2</v>
      </c>
      <c r="Q78" s="115">
        <v>3</v>
      </c>
      <c r="R78" s="115">
        <v>2</v>
      </c>
      <c r="S78" s="115">
        <v>0</v>
      </c>
      <c r="T78" s="115">
        <v>0</v>
      </c>
      <c r="U78" s="115">
        <v>2</v>
      </c>
      <c r="V78" s="192">
        <v>6</v>
      </c>
      <c r="W78" s="192">
        <v>0</v>
      </c>
      <c r="X78" s="192">
        <f>HCM!T78+HN!T78</f>
        <v>0</v>
      </c>
      <c r="Y78" s="192">
        <f>HCM!U78+HN!U78</f>
        <v>8</v>
      </c>
      <c r="Z78" s="192">
        <f>HCM!V78+HN!V78</f>
        <v>21</v>
      </c>
      <c r="AA78" s="192">
        <f>HCM!W78+HN!W78</f>
        <v>19</v>
      </c>
      <c r="AB78" s="192">
        <f>HCM!X78+HN!X78</f>
        <v>12</v>
      </c>
      <c r="AC78" s="192">
        <f>HCM!Y78+HN!Y78</f>
        <v>9</v>
      </c>
      <c r="AD78" s="192">
        <f>HCM!Z78+HN!Z78</f>
        <v>16</v>
      </c>
      <c r="AE78" s="192">
        <f>HCM!AA78+HN!AA78</f>
        <v>27</v>
      </c>
      <c r="AF78" s="192">
        <f>HCM!AB78+HN!AB78</f>
        <v>19</v>
      </c>
      <c r="AG78" s="192">
        <f>HCM!AC78+HN!AC78</f>
        <v>19</v>
      </c>
      <c r="AH78" s="192">
        <f>HCM!AD78+HN!AD78</f>
        <v>23</v>
      </c>
      <c r="AI78" s="192">
        <f>HCM!AE78+HN!AE78</f>
        <v>13</v>
      </c>
      <c r="AJ78" s="192">
        <f>HCM!AF78+HN!AF78</f>
        <v>11</v>
      </c>
      <c r="AK78" s="192">
        <f>HCM!AG78+HN!AG78</f>
        <v>17</v>
      </c>
      <c r="AL78" s="192">
        <f>HCM!AH78+HN!AH78</f>
        <v>33</v>
      </c>
    </row>
    <row r="79" spans="1:81">
      <c r="A79" s="1142" t="s">
        <v>54</v>
      </c>
      <c r="B79" s="142">
        <f t="shared" si="134"/>
        <v>20</v>
      </c>
      <c r="G79" s="143">
        <f t="shared" si="135"/>
        <v>4</v>
      </c>
      <c r="H79" s="143">
        <f t="shared" si="136"/>
        <v>14</v>
      </c>
      <c r="I79" s="143">
        <f t="shared" si="137"/>
        <v>20</v>
      </c>
      <c r="J79" s="143"/>
      <c r="K79" s="143">
        <v>84</v>
      </c>
      <c r="M79" s="115"/>
      <c r="N79" s="115"/>
      <c r="O79" s="115">
        <v>8</v>
      </c>
      <c r="P79" s="115">
        <v>4</v>
      </c>
      <c r="Q79" s="115">
        <v>1</v>
      </c>
      <c r="R79" s="115">
        <v>3</v>
      </c>
      <c r="S79" s="115">
        <v>2</v>
      </c>
      <c r="T79" s="115">
        <v>0</v>
      </c>
      <c r="U79" s="115">
        <v>3</v>
      </c>
      <c r="V79" s="192">
        <v>0</v>
      </c>
      <c r="W79" s="192">
        <v>3</v>
      </c>
      <c r="X79" s="192">
        <f>HCM!T79+HN!T79</f>
        <v>1</v>
      </c>
      <c r="Y79" s="192">
        <f>HCM!U79+HN!U79</f>
        <v>0</v>
      </c>
      <c r="Z79" s="192">
        <f>HCM!V79+HN!V79</f>
        <v>7</v>
      </c>
      <c r="AA79" s="192">
        <f>HCM!W79+HN!W79</f>
        <v>7</v>
      </c>
      <c r="AB79" s="192">
        <f>HCM!X79+HN!X79</f>
        <v>3</v>
      </c>
      <c r="AC79" s="192">
        <f>HCM!Y79+HN!Y79</f>
        <v>8</v>
      </c>
      <c r="AD79" s="192">
        <f>HCM!Z79+HN!Z79</f>
        <v>9</v>
      </c>
      <c r="AE79" s="192">
        <f>HCM!AA79+HN!AA79</f>
        <v>14</v>
      </c>
      <c r="AF79" s="192">
        <f>HCM!AB79+HN!AB79</f>
        <v>13</v>
      </c>
      <c r="AG79" s="192">
        <f>HCM!AC79+HN!AC79</f>
        <v>19</v>
      </c>
      <c r="AH79" s="192">
        <f>HCM!AD79+HN!AD79</f>
        <v>6</v>
      </c>
      <c r="AI79" s="192">
        <f>HCM!AE79+HN!AE79</f>
        <v>14</v>
      </c>
      <c r="AJ79" s="192">
        <f>HCM!AF79+HN!AF79</f>
        <v>10</v>
      </c>
      <c r="AK79" s="192">
        <f>HCM!AG79+HN!AG79</f>
        <v>6</v>
      </c>
      <c r="AL79" s="192">
        <f>HCM!AH79+HN!AH79</f>
        <v>6</v>
      </c>
    </row>
    <row r="80" spans="1:81">
      <c r="A80" s="1142" t="s">
        <v>55</v>
      </c>
      <c r="B80" s="142">
        <f t="shared" si="134"/>
        <v>31</v>
      </c>
      <c r="G80" s="143">
        <f t="shared" si="135"/>
        <v>6</v>
      </c>
      <c r="H80" s="143">
        <f t="shared" si="136"/>
        <v>10</v>
      </c>
      <c r="I80" s="143">
        <f t="shared" si="137"/>
        <v>35</v>
      </c>
      <c r="J80" s="143"/>
      <c r="K80" s="143">
        <v>96</v>
      </c>
      <c r="M80" s="115"/>
      <c r="N80" s="115"/>
      <c r="O80" s="115"/>
      <c r="P80" s="115">
        <v>2</v>
      </c>
      <c r="Q80" s="115">
        <v>7</v>
      </c>
      <c r="R80" s="115">
        <v>9</v>
      </c>
      <c r="S80" s="115">
        <v>2</v>
      </c>
      <c r="T80" s="115">
        <v>0</v>
      </c>
      <c r="U80" s="115">
        <v>2</v>
      </c>
      <c r="V80" s="192">
        <v>0</v>
      </c>
      <c r="W80" s="192">
        <v>1</v>
      </c>
      <c r="X80" s="192">
        <f>HCM!T80+HN!T80</f>
        <v>5</v>
      </c>
      <c r="Y80" s="192">
        <f>HCM!U80+HN!U80</f>
        <v>1</v>
      </c>
      <c r="Z80" s="192">
        <f>HCM!V80+HN!V80</f>
        <v>3</v>
      </c>
      <c r="AA80" s="192">
        <f>HCM!W80+HN!W80</f>
        <v>6</v>
      </c>
      <c r="AB80" s="192">
        <f>HCM!X80+HN!X80</f>
        <v>6</v>
      </c>
      <c r="AC80" s="192">
        <f>HCM!Y80+HN!Y80</f>
        <v>11</v>
      </c>
      <c r="AD80" s="192">
        <f>HCM!Z80+HN!Z80</f>
        <v>18</v>
      </c>
      <c r="AE80" s="192">
        <f>HCM!AA80+HN!AA80</f>
        <v>6</v>
      </c>
      <c r="AF80" s="192">
        <f>HCM!AB80+HN!AB80</f>
        <v>13</v>
      </c>
      <c r="AG80" s="192">
        <f>HCM!AC80+HN!AC80</f>
        <v>26</v>
      </c>
      <c r="AH80" s="192">
        <f>HCM!AD80+HN!AD80</f>
        <v>15</v>
      </c>
      <c r="AI80" s="192">
        <f>HCM!AE80+HN!AE80</f>
        <v>16</v>
      </c>
      <c r="AJ80" s="192">
        <f>HCM!AF80+HN!AF80</f>
        <v>25</v>
      </c>
      <c r="AK80" s="192">
        <f>HCM!AG80+HN!AG80</f>
        <v>19</v>
      </c>
      <c r="AL80" s="192">
        <f>HCM!AH80+HN!AH80</f>
        <v>14</v>
      </c>
    </row>
    <row r="81" spans="1:81">
      <c r="A81" s="1142" t="s">
        <v>56</v>
      </c>
      <c r="B81" s="142">
        <f t="shared" si="134"/>
        <v>12</v>
      </c>
      <c r="G81" s="143">
        <f t="shared" si="135"/>
        <v>11</v>
      </c>
      <c r="H81" s="143">
        <f t="shared" si="136"/>
        <v>2</v>
      </c>
      <c r="I81" s="143">
        <f t="shared" si="137"/>
        <v>3</v>
      </c>
      <c r="J81" s="143"/>
      <c r="K81" s="143">
        <v>39</v>
      </c>
      <c r="M81" s="115"/>
      <c r="N81" s="115"/>
      <c r="O81" s="115"/>
      <c r="P81" s="115"/>
      <c r="Q81" s="115"/>
      <c r="R81" s="115"/>
      <c r="S81" s="115">
        <v>1</v>
      </c>
      <c r="T81" s="115">
        <v>3</v>
      </c>
      <c r="U81" s="115">
        <v>4</v>
      </c>
      <c r="V81" s="192">
        <v>5</v>
      </c>
      <c r="W81" s="192">
        <v>1</v>
      </c>
      <c r="X81" s="192">
        <f>HCM!T81+HN!T81</f>
        <v>5</v>
      </c>
      <c r="Y81" s="192">
        <f>HCM!U81+HN!U81</f>
        <v>1</v>
      </c>
      <c r="Z81" s="192">
        <f>HCM!V81+HN!V81</f>
        <v>0</v>
      </c>
      <c r="AA81" s="192">
        <f>HCM!W81+HN!W81</f>
        <v>1</v>
      </c>
      <c r="AB81" s="192">
        <f>HCM!X81+HN!X81</f>
        <v>1</v>
      </c>
      <c r="AC81" s="192">
        <f>HCM!Y81+HN!Y81</f>
        <v>0</v>
      </c>
      <c r="AD81" s="192">
        <f>HCM!Z81+HN!Z81</f>
        <v>2</v>
      </c>
      <c r="AE81" s="192">
        <f>HCM!AA81+HN!AA81</f>
        <v>7</v>
      </c>
      <c r="AF81" s="192">
        <f>HCM!AB81+HN!AB81</f>
        <v>2</v>
      </c>
      <c r="AG81" s="192">
        <f>HCM!AC81+HN!AC81</f>
        <v>14</v>
      </c>
      <c r="AH81" s="192">
        <f>HCM!AD81+HN!AD81</f>
        <v>3</v>
      </c>
      <c r="AI81" s="192">
        <f>HCM!AE81+HN!AE81</f>
        <v>9</v>
      </c>
      <c r="AJ81" s="192">
        <f>HCM!AF81+HN!AF81</f>
        <v>14</v>
      </c>
      <c r="AK81" s="192">
        <f>HCM!AG81+HN!AG81</f>
        <v>18</v>
      </c>
      <c r="AL81" s="192">
        <f>HCM!AH81+HN!AH81</f>
        <v>21</v>
      </c>
    </row>
    <row r="82" spans="1:81">
      <c r="A82" s="1142" t="s">
        <v>57</v>
      </c>
      <c r="B82" s="142">
        <f t="shared" si="134"/>
        <v>54</v>
      </c>
      <c r="G82" s="143">
        <f t="shared" si="135"/>
        <v>24</v>
      </c>
      <c r="H82" s="143">
        <f t="shared" si="136"/>
        <v>85</v>
      </c>
      <c r="I82" s="143">
        <f t="shared" si="137"/>
        <v>91</v>
      </c>
      <c r="J82" s="143"/>
      <c r="K82" s="143">
        <v>288</v>
      </c>
      <c r="M82" s="115">
        <v>5</v>
      </c>
      <c r="N82" s="115">
        <v>7</v>
      </c>
      <c r="O82" s="115">
        <v>8</v>
      </c>
      <c r="P82" s="115">
        <v>4</v>
      </c>
      <c r="Q82" s="115">
        <v>5</v>
      </c>
      <c r="R82" s="115">
        <v>5</v>
      </c>
      <c r="S82" s="115">
        <v>3</v>
      </c>
      <c r="T82" s="115">
        <v>4</v>
      </c>
      <c r="U82" s="115">
        <v>12</v>
      </c>
      <c r="V82" s="192">
        <v>8</v>
      </c>
      <c r="W82" s="192">
        <v>4</v>
      </c>
      <c r="X82" s="192">
        <f>HCM!T82+HN!T82</f>
        <v>12</v>
      </c>
      <c r="Y82" s="192">
        <f>HCM!U82+HN!U82</f>
        <v>29</v>
      </c>
      <c r="Z82" s="192">
        <f>HCM!V82+HN!V82</f>
        <v>28</v>
      </c>
      <c r="AA82" s="192">
        <f>HCM!W82+HN!W82</f>
        <v>28</v>
      </c>
      <c r="AB82" s="192">
        <f>HCM!X82+HN!X82</f>
        <v>19</v>
      </c>
      <c r="AC82" s="192">
        <f>HCM!Y82+HN!Y82</f>
        <v>22</v>
      </c>
      <c r="AD82" s="192">
        <f>HCM!Z82+HN!Z82</f>
        <v>50</v>
      </c>
      <c r="AE82" s="192">
        <f>HCM!AA82+HN!AA82</f>
        <v>26</v>
      </c>
      <c r="AF82" s="192">
        <f>HCM!AB82+HN!AB82</f>
        <v>27</v>
      </c>
      <c r="AG82" s="192">
        <f>HCM!AC82+HN!AC82</f>
        <v>35</v>
      </c>
      <c r="AH82" s="192">
        <f>HCM!AD82+HN!AD82</f>
        <v>20</v>
      </c>
      <c r="AI82" s="192">
        <f>HCM!AE82+HN!AE82</f>
        <v>34</v>
      </c>
      <c r="AJ82" s="192">
        <f>HCM!AF82+HN!AF82</f>
        <v>27</v>
      </c>
      <c r="AK82" s="192">
        <f>HCM!AG82+HN!AG82</f>
        <v>47</v>
      </c>
      <c r="AL82" s="192">
        <f>HCM!AH82+HN!AH82</f>
        <v>68</v>
      </c>
    </row>
    <row r="83" spans="1:81">
      <c r="A83" s="1142" t="s">
        <v>59</v>
      </c>
      <c r="B83" s="142">
        <f t="shared" si="134"/>
        <v>0</v>
      </c>
      <c r="G83" s="143">
        <f t="shared" si="135"/>
        <v>0</v>
      </c>
      <c r="H83" s="143">
        <f t="shared" si="136"/>
        <v>0</v>
      </c>
      <c r="I83" s="143">
        <f t="shared" si="137"/>
        <v>0</v>
      </c>
      <c r="J83" s="143"/>
      <c r="K83" s="143">
        <v>0</v>
      </c>
      <c r="M83" s="115"/>
      <c r="N83" s="115"/>
      <c r="O83" s="115"/>
      <c r="P83" s="115"/>
      <c r="Q83" s="115"/>
      <c r="R83" s="115"/>
      <c r="S83" s="115"/>
      <c r="T83" s="115"/>
      <c r="U83" s="115"/>
      <c r="V83" s="192"/>
      <c r="W83" s="192"/>
      <c r="X83" s="192">
        <f>HCM!T83+HN!T83</f>
        <v>0</v>
      </c>
      <c r="Y83" s="192">
        <f>HCM!U83+HN!U83</f>
        <v>0</v>
      </c>
      <c r="Z83" s="192">
        <f>HCM!V83+HN!V83</f>
        <v>0</v>
      </c>
      <c r="AA83" s="192">
        <f>HCM!W83+HN!W83</f>
        <v>0</v>
      </c>
      <c r="AB83" s="192">
        <f>HCM!X83+HN!X83</f>
        <v>0</v>
      </c>
      <c r="AC83" s="192">
        <f>HCM!Y83+HN!Y83</f>
        <v>0</v>
      </c>
      <c r="AD83" s="192">
        <f>HCM!Z83+HN!Z83</f>
        <v>0</v>
      </c>
      <c r="AE83" s="192">
        <f>HCM!AA83+HN!AA83</f>
        <v>0</v>
      </c>
      <c r="AF83" s="192">
        <f>HCM!AB83+HN!AB83</f>
        <v>0</v>
      </c>
      <c r="AG83" s="192">
        <f>HCM!AC83+HN!AC83</f>
        <v>0</v>
      </c>
      <c r="AH83" s="192">
        <f>HCM!AD83+HN!AD83</f>
        <v>0</v>
      </c>
      <c r="AI83" s="192">
        <f>HCM!AE83+HN!AE83</f>
        <v>0</v>
      </c>
      <c r="AJ83" s="192">
        <f>HCM!AF83+HN!AF83</f>
        <v>1</v>
      </c>
      <c r="AK83" s="192">
        <f>HCM!AG83+HN!AG83</f>
        <v>1</v>
      </c>
      <c r="AL83" s="192">
        <f>HCM!AH83+HN!AH83</f>
        <v>1</v>
      </c>
    </row>
    <row r="84" spans="1:81">
      <c r="A84" s="1688" t="s">
        <v>4223</v>
      </c>
      <c r="B84" s="142"/>
      <c r="G84" s="143"/>
      <c r="H84" s="143"/>
      <c r="I84" s="143"/>
      <c r="J84" s="143"/>
      <c r="K84" s="143"/>
      <c r="M84" s="115"/>
      <c r="N84" s="115"/>
      <c r="O84" s="115"/>
      <c r="P84" s="115"/>
      <c r="Q84" s="115"/>
      <c r="R84" s="115"/>
      <c r="S84" s="115"/>
      <c r="T84" s="115"/>
      <c r="U84" s="115"/>
      <c r="V84" s="192"/>
      <c r="W84" s="192"/>
      <c r="X84" s="192"/>
      <c r="Y84" s="192"/>
      <c r="Z84" s="192"/>
      <c r="AA84" s="192"/>
      <c r="AB84" s="192"/>
      <c r="AC84" s="192"/>
      <c r="AD84" s="192"/>
      <c r="AE84" s="192"/>
      <c r="AF84" s="192"/>
      <c r="AG84" s="192"/>
      <c r="AH84" s="192"/>
      <c r="AI84" s="192"/>
      <c r="AJ84" s="192"/>
      <c r="AK84" s="192"/>
      <c r="AL84" s="192"/>
      <c r="BQ84" s="676"/>
      <c r="BS84" s="676">
        <f>+HCM!BO84+HN!BO84</f>
        <v>98</v>
      </c>
    </row>
    <row r="85" spans="1:81" s="680" customFormat="1">
      <c r="A85" s="868" t="s">
        <v>4235</v>
      </c>
      <c r="B85" s="681">
        <f>SUM(B77:B83)</f>
        <v>190</v>
      </c>
      <c r="C85" s="682"/>
      <c r="D85" s="681"/>
      <c r="E85" s="681"/>
      <c r="F85" s="681"/>
      <c r="G85" s="681">
        <f t="shared" si="135"/>
        <v>67</v>
      </c>
      <c r="H85" s="681">
        <f t="shared" si="136"/>
        <v>220</v>
      </c>
      <c r="I85" s="681">
        <f t="shared" si="137"/>
        <v>248</v>
      </c>
      <c r="J85" s="681"/>
      <c r="K85" s="681">
        <v>926</v>
      </c>
      <c r="L85" s="682"/>
      <c r="M85" s="683">
        <f>SUM(M77:M83)</f>
        <v>14</v>
      </c>
      <c r="N85" s="683">
        <f t="shared" ref="N85:W85" si="138">SUM(N77:N83)</f>
        <v>25</v>
      </c>
      <c r="O85" s="683">
        <f t="shared" si="138"/>
        <v>23</v>
      </c>
      <c r="P85" s="683">
        <f t="shared" si="138"/>
        <v>13</v>
      </c>
      <c r="Q85" s="683">
        <f t="shared" si="138"/>
        <v>19</v>
      </c>
      <c r="R85" s="683">
        <f t="shared" si="138"/>
        <v>20</v>
      </c>
      <c r="S85" s="683">
        <f t="shared" si="138"/>
        <v>10</v>
      </c>
      <c r="T85" s="683">
        <f t="shared" si="138"/>
        <v>7</v>
      </c>
      <c r="U85" s="683">
        <f t="shared" si="138"/>
        <v>32</v>
      </c>
      <c r="V85" s="683">
        <f t="shared" si="138"/>
        <v>22</v>
      </c>
      <c r="W85" s="683">
        <f t="shared" si="138"/>
        <v>9</v>
      </c>
      <c r="X85" s="683">
        <f t="shared" ref="X85:AC85" si="139">SUM(X77:X83)</f>
        <v>36</v>
      </c>
      <c r="Y85" s="683">
        <f t="shared" si="139"/>
        <v>57</v>
      </c>
      <c r="Z85" s="683">
        <f t="shared" si="139"/>
        <v>81</v>
      </c>
      <c r="AA85" s="683">
        <f t="shared" si="139"/>
        <v>82</v>
      </c>
      <c r="AB85" s="683">
        <f t="shared" si="139"/>
        <v>55</v>
      </c>
      <c r="AC85" s="683">
        <f t="shared" si="139"/>
        <v>76</v>
      </c>
      <c r="AD85" s="683">
        <f t="shared" ref="AD85:AL85" si="140">SUM(AD77:AD83)</f>
        <v>117</v>
      </c>
      <c r="AE85" s="683">
        <f t="shared" si="140"/>
        <v>118</v>
      </c>
      <c r="AF85" s="683">
        <f t="shared" si="140"/>
        <v>104</v>
      </c>
      <c r="AG85" s="683">
        <f t="shared" si="140"/>
        <v>169</v>
      </c>
      <c r="AH85" s="683">
        <f t="shared" si="140"/>
        <v>78</v>
      </c>
      <c r="AI85" s="683">
        <f t="shared" si="140"/>
        <v>112</v>
      </c>
      <c r="AJ85" s="683">
        <f t="shared" si="140"/>
        <v>105</v>
      </c>
      <c r="AK85" s="683">
        <f t="shared" si="140"/>
        <v>149</v>
      </c>
      <c r="AL85" s="683">
        <f t="shared" si="140"/>
        <v>198</v>
      </c>
      <c r="AM85" s="683">
        <v>345</v>
      </c>
      <c r="AN85" s="683">
        <v>335</v>
      </c>
      <c r="AO85" s="683">
        <v>361</v>
      </c>
      <c r="AP85" s="683">
        <v>461</v>
      </c>
      <c r="AQ85" s="683">
        <v>518</v>
      </c>
      <c r="AR85" s="683">
        <v>562</v>
      </c>
      <c r="AS85" s="683">
        <v>803</v>
      </c>
      <c r="AT85" s="683">
        <v>557</v>
      </c>
      <c r="AU85" s="683">
        <v>465</v>
      </c>
      <c r="AV85" s="683">
        <v>642</v>
      </c>
      <c r="AW85" s="683">
        <v>745</v>
      </c>
      <c r="AX85" s="683">
        <v>883</v>
      </c>
      <c r="AY85" s="683">
        <v>998</v>
      </c>
      <c r="AZ85" s="683">
        <v>1019</v>
      </c>
      <c r="BA85" s="683">
        <v>835</v>
      </c>
      <c r="BB85" s="683">
        <v>1364</v>
      </c>
      <c r="BC85" s="683">
        <v>1131</v>
      </c>
      <c r="BD85" s="683">
        <v>1366</v>
      </c>
      <c r="BE85" s="683">
        <v>1568</v>
      </c>
      <c r="BF85" s="683">
        <v>635</v>
      </c>
      <c r="BG85" s="683">
        <v>620</v>
      </c>
      <c r="BH85" s="683">
        <v>1116</v>
      </c>
      <c r="BI85" s="683">
        <v>979</v>
      </c>
      <c r="BJ85" s="683">
        <v>1090</v>
      </c>
      <c r="BK85" s="683">
        <v>1647</v>
      </c>
      <c r="BL85" s="683">
        <f>+HCM!BH85+HN!BH85</f>
        <v>1310</v>
      </c>
      <c r="BM85" s="683">
        <f>+HCM!BI85+HN!BI85</f>
        <v>1420</v>
      </c>
      <c r="BN85" s="683">
        <f>+HCM!BJ85+HN!BJ85</f>
        <v>1734</v>
      </c>
      <c r="BO85" s="683">
        <f>+HCM!BK85+HN!BK85</f>
        <v>1466</v>
      </c>
      <c r="BP85" s="683">
        <f>+HCM!BL85+HN!BL85</f>
        <v>1539</v>
      </c>
      <c r="BQ85" s="683">
        <f>+HCM!BM85+HN!BM85</f>
        <v>2520</v>
      </c>
      <c r="BR85" s="683">
        <f>+HCM!BN85+HN!BN85</f>
        <v>1021</v>
      </c>
      <c r="BS85" s="683">
        <f>+HCM!BO85+HN!BO85</f>
        <v>1442</v>
      </c>
    </row>
    <row r="86" spans="1:81">
      <c r="AH86" s="116"/>
    </row>
    <row r="87" spans="1:81" s="128" customFormat="1">
      <c r="A87" s="124" t="s">
        <v>115</v>
      </c>
      <c r="B87" s="125" t="s">
        <v>117</v>
      </c>
      <c r="C87" s="125"/>
      <c r="D87" s="126" t="s">
        <v>43</v>
      </c>
      <c r="E87" s="126" t="s">
        <v>67</v>
      </c>
      <c r="F87" s="126" t="s">
        <v>70</v>
      </c>
      <c r="G87" s="126" t="s">
        <v>104</v>
      </c>
      <c r="H87" s="126" t="s">
        <v>422</v>
      </c>
      <c r="I87" s="126" t="s">
        <v>423</v>
      </c>
      <c r="J87" s="126"/>
      <c r="K87" s="126" t="s">
        <v>117</v>
      </c>
      <c r="L87" s="125"/>
      <c r="M87" s="127">
        <v>41000</v>
      </c>
      <c r="N87" s="127">
        <v>41030</v>
      </c>
      <c r="O87" s="127">
        <v>41061</v>
      </c>
      <c r="P87" s="127">
        <v>41091</v>
      </c>
      <c r="Q87" s="127">
        <v>41122</v>
      </c>
      <c r="R87" s="127">
        <v>41153</v>
      </c>
      <c r="S87" s="127">
        <v>41183</v>
      </c>
      <c r="T87" s="127">
        <v>41214</v>
      </c>
      <c r="U87" s="127">
        <v>41244</v>
      </c>
      <c r="V87" s="127">
        <v>41275</v>
      </c>
      <c r="W87" s="127">
        <v>41306</v>
      </c>
      <c r="X87" s="127">
        <v>41334</v>
      </c>
      <c r="Y87" s="127">
        <v>41365</v>
      </c>
      <c r="Z87" s="127">
        <v>41395</v>
      </c>
      <c r="AA87" s="127">
        <v>41426</v>
      </c>
      <c r="AB87" s="127">
        <v>41456</v>
      </c>
      <c r="AC87" s="127">
        <v>41487</v>
      </c>
      <c r="AD87" s="127">
        <v>41518</v>
      </c>
      <c r="AE87" s="127">
        <v>41548</v>
      </c>
      <c r="AF87" s="127">
        <v>41579</v>
      </c>
      <c r="AG87" s="127">
        <v>41609</v>
      </c>
      <c r="AH87" s="127">
        <v>41640</v>
      </c>
      <c r="AI87" s="127">
        <v>41671</v>
      </c>
      <c r="AJ87" s="127">
        <v>41699</v>
      </c>
      <c r="AK87" s="127">
        <v>41730</v>
      </c>
      <c r="AL87" s="127">
        <v>41760</v>
      </c>
      <c r="AM87" s="127">
        <v>41791</v>
      </c>
      <c r="AN87" s="127">
        <v>41821</v>
      </c>
      <c r="AO87" s="127">
        <v>41852</v>
      </c>
      <c r="AP87" s="127">
        <v>41883</v>
      </c>
      <c r="AQ87" s="127">
        <v>41913</v>
      </c>
      <c r="AR87" s="127">
        <v>41944</v>
      </c>
      <c r="AS87" s="127">
        <v>41974</v>
      </c>
      <c r="AT87" s="152">
        <v>42005</v>
      </c>
      <c r="AU87" s="111" t="s">
        <v>23</v>
      </c>
      <c r="AV87" s="111" t="s">
        <v>24</v>
      </c>
      <c r="AW87" s="111" t="s">
        <v>25</v>
      </c>
      <c r="AX87" s="111" t="s">
        <v>26</v>
      </c>
      <c r="AY87" s="111" t="s">
        <v>27</v>
      </c>
      <c r="AZ87" s="111" t="s">
        <v>28</v>
      </c>
      <c r="BA87" s="111" t="str">
        <f>BA76</f>
        <v>Aug</v>
      </c>
      <c r="BB87" s="111" t="str">
        <f>BB76</f>
        <v>Sep</v>
      </c>
      <c r="BC87" s="111" t="str">
        <f>BC76</f>
        <v>Oct</v>
      </c>
      <c r="BD87" s="111" t="str">
        <f>BD76</f>
        <v>Nov</v>
      </c>
      <c r="BE87" s="111" t="str">
        <f>BE76</f>
        <v>Dec</v>
      </c>
      <c r="BF87" s="1429" t="s">
        <v>2444</v>
      </c>
      <c r="BG87" s="1430" t="s">
        <v>23</v>
      </c>
      <c r="BH87" s="1430" t="s">
        <v>24</v>
      </c>
      <c r="BI87" s="1430" t="s">
        <v>25</v>
      </c>
      <c r="BJ87" s="1430" t="s">
        <v>26</v>
      </c>
      <c r="BK87" s="1430" t="s">
        <v>27</v>
      </c>
      <c r="BL87" s="1430" t="s">
        <v>28</v>
      </c>
      <c r="BM87" s="1430" t="s">
        <v>29</v>
      </c>
      <c r="BN87" s="1430" t="s">
        <v>30</v>
      </c>
      <c r="BO87" s="1430" t="s">
        <v>31</v>
      </c>
      <c r="BP87" s="1430" t="s">
        <v>32</v>
      </c>
      <c r="BQ87" s="1430" t="s">
        <v>33</v>
      </c>
      <c r="BR87" s="1429" t="s">
        <v>4021</v>
      </c>
      <c r="BS87" s="1430" t="s">
        <v>23</v>
      </c>
      <c r="BT87" s="1430" t="s">
        <v>24</v>
      </c>
      <c r="BU87" s="1430" t="s">
        <v>25</v>
      </c>
      <c r="BV87" s="1430" t="s">
        <v>26</v>
      </c>
      <c r="BW87" s="1430" t="s">
        <v>27</v>
      </c>
      <c r="BX87" s="1430" t="s">
        <v>28</v>
      </c>
      <c r="BY87" s="1430" t="s">
        <v>29</v>
      </c>
      <c r="BZ87" s="1430" t="s">
        <v>30</v>
      </c>
      <c r="CA87" s="1430" t="s">
        <v>31</v>
      </c>
      <c r="CB87" s="1430" t="s">
        <v>32</v>
      </c>
      <c r="CC87" s="1430" t="s">
        <v>33</v>
      </c>
    </row>
    <row r="88" spans="1:81">
      <c r="A88" s="1142" t="s">
        <v>106</v>
      </c>
      <c r="B88" s="142">
        <f t="shared" ref="B88:B96" si="141">SUMIF($AH$2:$AS$2, "&lt;=" &amp; $B$2, $AH88:$AS88)</f>
        <v>40</v>
      </c>
      <c r="G88" s="143">
        <f t="shared" ref="G88:G96" si="142">SUM(V88:X88)</f>
        <v>23</v>
      </c>
      <c r="H88" s="143">
        <f t="shared" ref="H88:H96" si="143">SUM(Y88:AA88)</f>
        <v>81</v>
      </c>
      <c r="I88" s="143">
        <f t="shared" ref="I88:I96" si="144">SUM(AB88:AD88)</f>
        <v>91</v>
      </c>
      <c r="J88" s="143"/>
      <c r="K88" s="143">
        <v>378</v>
      </c>
      <c r="M88" s="115">
        <v>11</v>
      </c>
      <c r="N88" s="115">
        <v>6</v>
      </c>
      <c r="O88" s="115">
        <v>3</v>
      </c>
      <c r="P88" s="115">
        <v>2</v>
      </c>
      <c r="Q88" s="115">
        <v>4</v>
      </c>
      <c r="R88" s="115">
        <v>1</v>
      </c>
      <c r="S88" s="115">
        <v>3</v>
      </c>
      <c r="T88" s="115">
        <v>0</v>
      </c>
      <c r="U88" s="115">
        <v>27</v>
      </c>
      <c r="V88" s="192">
        <v>4</v>
      </c>
      <c r="W88" s="192">
        <v>0</v>
      </c>
      <c r="X88" s="192">
        <f>HCM!T88+HN!T88</f>
        <v>19</v>
      </c>
      <c r="Y88" s="192">
        <f>HCM!U88+HN!U88</f>
        <v>24</v>
      </c>
      <c r="Z88" s="192">
        <f>HCM!V88+HN!V88</f>
        <v>28</v>
      </c>
      <c r="AA88" s="192">
        <f>HCM!W88+HN!W88</f>
        <v>29</v>
      </c>
      <c r="AB88" s="192">
        <f>HCM!X88+HN!X88</f>
        <v>21</v>
      </c>
      <c r="AC88" s="192">
        <f>HCM!Y88+HN!Y88</f>
        <v>36</v>
      </c>
      <c r="AD88" s="192">
        <f>HCM!Z88+HN!Z88</f>
        <v>34</v>
      </c>
      <c r="AE88" s="192">
        <f>HCM!AA88+HN!AA88</f>
        <v>51</v>
      </c>
      <c r="AF88" s="192">
        <f>HCM!AB88+HN!AB88</f>
        <v>40</v>
      </c>
      <c r="AG88" s="192">
        <f>HCM!AC88+HN!AC88</f>
        <v>92</v>
      </c>
      <c r="AH88" s="192">
        <f>HCM!AD88+HN!AD88</f>
        <v>12</v>
      </c>
      <c r="AI88" s="192">
        <f>HCM!AE88+HN!AE88</f>
        <v>28</v>
      </c>
      <c r="AJ88" s="192">
        <f>HCM!AF88+HN!AF88</f>
        <v>21</v>
      </c>
      <c r="AK88" s="192">
        <f>HCM!AG88+HN!AG88</f>
        <v>55</v>
      </c>
      <c r="AL88" s="192">
        <f>HCM!AH88+HN!AH88</f>
        <v>67.5</v>
      </c>
    </row>
    <row r="89" spans="1:81">
      <c r="A89" s="1142" t="s">
        <v>107</v>
      </c>
      <c r="B89" s="142">
        <f t="shared" si="141"/>
        <v>43</v>
      </c>
      <c r="G89" s="143">
        <f t="shared" si="142"/>
        <v>11</v>
      </c>
      <c r="H89" s="143">
        <f t="shared" si="143"/>
        <v>71</v>
      </c>
      <c r="I89" s="143">
        <f t="shared" si="144"/>
        <v>54</v>
      </c>
      <c r="J89" s="143"/>
      <c r="K89" s="143">
        <v>234</v>
      </c>
      <c r="M89" s="115"/>
      <c r="N89" s="115">
        <v>13</v>
      </c>
      <c r="O89" s="115">
        <v>5</v>
      </c>
      <c r="P89" s="115">
        <v>2</v>
      </c>
      <c r="Q89" s="115">
        <v>3</v>
      </c>
      <c r="R89" s="115">
        <v>3</v>
      </c>
      <c r="S89" s="115">
        <v>0</v>
      </c>
      <c r="T89" s="115">
        <v>0</v>
      </c>
      <c r="U89" s="115">
        <v>2</v>
      </c>
      <c r="V89" s="192">
        <v>11</v>
      </c>
      <c r="W89" s="192">
        <v>0</v>
      </c>
      <c r="X89" s="192">
        <f>HCM!T89+HN!T89</f>
        <v>0</v>
      </c>
      <c r="Y89" s="192">
        <f>HCM!U89+HN!U89</f>
        <v>16</v>
      </c>
      <c r="Z89" s="192">
        <f>HCM!V89+HN!V89</f>
        <v>31</v>
      </c>
      <c r="AA89" s="192">
        <f>HCM!W89+HN!W89</f>
        <v>24</v>
      </c>
      <c r="AB89" s="192">
        <f>HCM!X89+HN!X89</f>
        <v>15</v>
      </c>
      <c r="AC89" s="192">
        <f>HCM!Y89+HN!Y89</f>
        <v>11</v>
      </c>
      <c r="AD89" s="192">
        <f>HCM!Z89+HN!Z89</f>
        <v>28</v>
      </c>
      <c r="AE89" s="192">
        <f>HCM!AA89+HN!AA89</f>
        <v>38</v>
      </c>
      <c r="AF89" s="192">
        <f>HCM!AB89+HN!AB89</f>
        <v>26</v>
      </c>
      <c r="AG89" s="192">
        <f>HCM!AC89+HN!AC89</f>
        <v>34</v>
      </c>
      <c r="AH89" s="192">
        <f>HCM!AD89+HN!AD89</f>
        <v>29</v>
      </c>
      <c r="AI89" s="192">
        <f>HCM!AE89+HN!AE89</f>
        <v>14</v>
      </c>
      <c r="AJ89" s="192">
        <f>HCM!AF89+HN!AF89</f>
        <v>11</v>
      </c>
      <c r="AK89" s="192">
        <f>HCM!AG89+HN!AG89</f>
        <v>22</v>
      </c>
      <c r="AL89" s="192">
        <f>HCM!AH89+HN!AH89</f>
        <v>41</v>
      </c>
    </row>
    <row r="90" spans="1:81">
      <c r="A90" s="1142" t="s">
        <v>54</v>
      </c>
      <c r="B90" s="142">
        <f t="shared" si="141"/>
        <v>26</v>
      </c>
      <c r="G90" s="143">
        <f t="shared" si="142"/>
        <v>5</v>
      </c>
      <c r="H90" s="143">
        <f t="shared" si="143"/>
        <v>25</v>
      </c>
      <c r="I90" s="143">
        <f t="shared" si="144"/>
        <v>24</v>
      </c>
      <c r="J90" s="143"/>
      <c r="K90" s="143">
        <v>119</v>
      </c>
      <c r="M90" s="115"/>
      <c r="N90" s="115"/>
      <c r="O90" s="115">
        <v>11.5</v>
      </c>
      <c r="P90" s="115">
        <v>4</v>
      </c>
      <c r="Q90" s="115">
        <v>1</v>
      </c>
      <c r="R90" s="115">
        <v>5</v>
      </c>
      <c r="S90" s="115">
        <v>2</v>
      </c>
      <c r="T90" s="115">
        <v>0</v>
      </c>
      <c r="U90" s="115">
        <v>3</v>
      </c>
      <c r="V90" s="192">
        <v>0</v>
      </c>
      <c r="W90" s="192">
        <v>4</v>
      </c>
      <c r="X90" s="192">
        <f>HCM!T90+HN!T90</f>
        <v>1</v>
      </c>
      <c r="Y90" s="192">
        <f>HCM!U90+HN!U90</f>
        <v>0</v>
      </c>
      <c r="Z90" s="192">
        <f>HCM!V90+HN!V90</f>
        <v>13</v>
      </c>
      <c r="AA90" s="192">
        <f>HCM!W90+HN!W90</f>
        <v>12</v>
      </c>
      <c r="AB90" s="192">
        <f>HCM!X90+HN!X90</f>
        <v>3</v>
      </c>
      <c r="AC90" s="192">
        <f>HCM!Y90+HN!Y90</f>
        <v>10</v>
      </c>
      <c r="AD90" s="192">
        <f>HCM!Z90+HN!Z90</f>
        <v>11</v>
      </c>
      <c r="AE90" s="192">
        <f>HCM!AA90+HN!AA90</f>
        <v>22</v>
      </c>
      <c r="AF90" s="192">
        <f>HCM!AB90+HN!AB90</f>
        <v>19</v>
      </c>
      <c r="AG90" s="192">
        <f>HCM!AC90+HN!AC90</f>
        <v>24</v>
      </c>
      <c r="AH90" s="192">
        <f>HCM!AD90+HN!AD90</f>
        <v>7</v>
      </c>
      <c r="AI90" s="192">
        <f>HCM!AE90+HN!AE90</f>
        <v>19</v>
      </c>
      <c r="AJ90" s="192">
        <f>HCM!AF90+HN!AF90</f>
        <v>12</v>
      </c>
      <c r="AK90" s="192">
        <f>HCM!AG90+HN!AG90</f>
        <v>8</v>
      </c>
      <c r="AL90" s="192">
        <f>HCM!AH90+HN!AH90</f>
        <v>5</v>
      </c>
    </row>
    <row r="91" spans="1:81">
      <c r="A91" s="1142" t="s">
        <v>55</v>
      </c>
      <c r="B91" s="142">
        <f t="shared" si="141"/>
        <v>39</v>
      </c>
      <c r="G91" s="143">
        <f t="shared" si="142"/>
        <v>7</v>
      </c>
      <c r="H91" s="143">
        <f t="shared" si="143"/>
        <v>13</v>
      </c>
      <c r="I91" s="143">
        <f t="shared" si="144"/>
        <v>43</v>
      </c>
      <c r="J91" s="143"/>
      <c r="K91" s="143">
        <v>144</v>
      </c>
      <c r="M91" s="115"/>
      <c r="N91" s="115"/>
      <c r="O91" s="115"/>
      <c r="P91" s="115">
        <v>2</v>
      </c>
      <c r="Q91" s="115">
        <v>9</v>
      </c>
      <c r="R91" s="115">
        <v>13</v>
      </c>
      <c r="S91" s="115">
        <v>3</v>
      </c>
      <c r="T91" s="115">
        <v>0</v>
      </c>
      <c r="U91" s="115">
        <v>2</v>
      </c>
      <c r="V91" s="192">
        <v>0</v>
      </c>
      <c r="W91" s="192">
        <v>1</v>
      </c>
      <c r="X91" s="192">
        <f>HCM!T91+HN!T91</f>
        <v>6</v>
      </c>
      <c r="Y91" s="192">
        <f>HCM!U91+HN!U91</f>
        <v>1</v>
      </c>
      <c r="Z91" s="192">
        <f>HCM!V91+HN!V91</f>
        <v>3</v>
      </c>
      <c r="AA91" s="192">
        <f>HCM!W91+HN!W91</f>
        <v>9</v>
      </c>
      <c r="AB91" s="192">
        <f>HCM!X91+HN!X91</f>
        <v>9</v>
      </c>
      <c r="AC91" s="192">
        <f>HCM!Y91+HN!Y91</f>
        <v>10</v>
      </c>
      <c r="AD91" s="192">
        <f>HCM!Z91+HN!Z91</f>
        <v>24</v>
      </c>
      <c r="AE91" s="192">
        <f>HCM!AA91+HN!AA91</f>
        <v>6</v>
      </c>
      <c r="AF91" s="192">
        <f>HCM!AB91+HN!AB91</f>
        <v>21</v>
      </c>
      <c r="AG91" s="192">
        <f>HCM!AC91+HN!AC91</f>
        <v>54</v>
      </c>
      <c r="AH91" s="192">
        <f>HCM!AD91+HN!AD91</f>
        <v>17</v>
      </c>
      <c r="AI91" s="192">
        <f>HCM!AE91+HN!AE91</f>
        <v>22</v>
      </c>
      <c r="AJ91" s="192">
        <f>HCM!AF91+HN!AF91</f>
        <v>33</v>
      </c>
      <c r="AK91" s="192">
        <f>HCM!AG91+HN!AG91</f>
        <v>28.5</v>
      </c>
      <c r="AL91" s="192">
        <f>HCM!AH91+HN!AH91</f>
        <v>23.5</v>
      </c>
    </row>
    <row r="92" spans="1:81">
      <c r="A92" s="1142" t="s">
        <v>56</v>
      </c>
      <c r="B92" s="142">
        <f t="shared" si="141"/>
        <v>11</v>
      </c>
      <c r="G92" s="143">
        <f t="shared" si="142"/>
        <v>13.5</v>
      </c>
      <c r="H92" s="143">
        <f t="shared" si="143"/>
        <v>3</v>
      </c>
      <c r="I92" s="143">
        <f t="shared" si="144"/>
        <v>6</v>
      </c>
      <c r="J92" s="143"/>
      <c r="K92" s="143">
        <v>50.5</v>
      </c>
      <c r="M92" s="115"/>
      <c r="N92" s="115"/>
      <c r="O92" s="115"/>
      <c r="P92" s="115"/>
      <c r="Q92" s="115"/>
      <c r="R92" s="115"/>
      <c r="S92" s="115">
        <v>1</v>
      </c>
      <c r="T92" s="115">
        <v>4</v>
      </c>
      <c r="U92" s="115">
        <v>7</v>
      </c>
      <c r="V92" s="192">
        <v>5.5</v>
      </c>
      <c r="W92" s="192">
        <v>1</v>
      </c>
      <c r="X92" s="192">
        <f>HCM!T92+HN!T92</f>
        <v>7</v>
      </c>
      <c r="Y92" s="192">
        <f>HCM!U92+HN!U92</f>
        <v>2</v>
      </c>
      <c r="Z92" s="192">
        <f>HCM!V92+HN!V92</f>
        <v>0</v>
      </c>
      <c r="AA92" s="192">
        <f>HCM!W92+HN!W92</f>
        <v>1</v>
      </c>
      <c r="AB92" s="192">
        <f>HCM!X92+HN!X92</f>
        <v>1</v>
      </c>
      <c r="AC92" s="192">
        <f>HCM!Y92+HN!Y92</f>
        <v>0</v>
      </c>
      <c r="AD92" s="192">
        <f>HCM!Z92+HN!Z92</f>
        <v>5</v>
      </c>
      <c r="AE92" s="192">
        <f>HCM!AA92+HN!AA92</f>
        <v>7</v>
      </c>
      <c r="AF92" s="192">
        <f>HCM!AB92+HN!AB92</f>
        <v>2</v>
      </c>
      <c r="AG92" s="192">
        <f>HCM!AC92+HN!AC92</f>
        <v>19</v>
      </c>
      <c r="AH92" s="192">
        <f>HCM!AD92+HN!AD92</f>
        <v>0</v>
      </c>
      <c r="AI92" s="192">
        <f>HCM!AE92+HN!AE92</f>
        <v>11</v>
      </c>
      <c r="AJ92" s="192">
        <f>HCM!AF92+HN!AF92</f>
        <v>17</v>
      </c>
      <c r="AK92" s="192">
        <f>HCM!AG92+HN!AG92</f>
        <v>19</v>
      </c>
      <c r="AL92" s="192">
        <f>HCM!AH92+HN!AH92</f>
        <v>21</v>
      </c>
    </row>
    <row r="93" spans="1:81">
      <c r="A93" s="1142" t="s">
        <v>57</v>
      </c>
      <c r="B93" s="142">
        <f t="shared" si="141"/>
        <v>63</v>
      </c>
      <c r="G93" s="143">
        <f t="shared" si="142"/>
        <v>31.5</v>
      </c>
      <c r="H93" s="143">
        <f t="shared" si="143"/>
        <v>103</v>
      </c>
      <c r="I93" s="143">
        <f t="shared" si="144"/>
        <v>114</v>
      </c>
      <c r="J93" s="143"/>
      <c r="K93" s="143">
        <v>373.5</v>
      </c>
      <c r="M93" s="115">
        <v>12</v>
      </c>
      <c r="N93" s="115">
        <v>8</v>
      </c>
      <c r="O93" s="115">
        <v>9.5</v>
      </c>
      <c r="P93" s="115">
        <v>7</v>
      </c>
      <c r="Q93" s="115">
        <v>7</v>
      </c>
      <c r="R93" s="115">
        <v>7</v>
      </c>
      <c r="S93" s="115">
        <v>6</v>
      </c>
      <c r="T93" s="115">
        <v>10</v>
      </c>
      <c r="U93" s="115">
        <v>32</v>
      </c>
      <c r="V93" s="192">
        <v>11.5</v>
      </c>
      <c r="W93" s="192">
        <v>5</v>
      </c>
      <c r="X93" s="192">
        <f>HCM!T93+HN!T93</f>
        <v>15</v>
      </c>
      <c r="Y93" s="192">
        <f>HCM!U93+HN!U93</f>
        <v>38</v>
      </c>
      <c r="Z93" s="192">
        <f>HCM!V93+HN!V93</f>
        <v>31</v>
      </c>
      <c r="AA93" s="192">
        <f>HCM!W93+HN!W93</f>
        <v>34</v>
      </c>
      <c r="AB93" s="192">
        <f>HCM!X93+HN!X93</f>
        <v>23</v>
      </c>
      <c r="AC93" s="192">
        <f>HCM!Y93+HN!Y93</f>
        <v>30</v>
      </c>
      <c r="AD93" s="192">
        <f>HCM!Z93+HN!Z93</f>
        <v>61</v>
      </c>
      <c r="AE93" s="192">
        <f>HCM!AA93+HN!AA93</f>
        <v>26</v>
      </c>
      <c r="AF93" s="192">
        <f>HCM!AB93+HN!AB93</f>
        <v>41</v>
      </c>
      <c r="AG93" s="192">
        <f>HCM!AC93+HN!AC93</f>
        <v>58</v>
      </c>
      <c r="AH93" s="192">
        <f>HCM!AD93+HN!AD93</f>
        <v>20</v>
      </c>
      <c r="AI93" s="192">
        <f>HCM!AE93+HN!AE93</f>
        <v>43</v>
      </c>
      <c r="AJ93" s="192">
        <f>HCM!AF93+HN!AF93</f>
        <v>28</v>
      </c>
      <c r="AK93" s="192">
        <f>HCM!AG93+HN!AG93</f>
        <v>65.5</v>
      </c>
      <c r="AL93" s="192">
        <f>HCM!AH93+HN!AH93</f>
        <v>84.5</v>
      </c>
    </row>
    <row r="94" spans="1:81">
      <c r="A94" s="1142" t="s">
        <v>59</v>
      </c>
      <c r="B94" s="142">
        <f>SUMIF($AH$2:$AS$2, "&lt;=" &amp; $B$2, $AH94:$AS94)</f>
        <v>0</v>
      </c>
      <c r="G94" s="143">
        <f t="shared" si="142"/>
        <v>0</v>
      </c>
      <c r="H94" s="143">
        <f t="shared" si="143"/>
        <v>0</v>
      </c>
      <c r="I94" s="143">
        <f t="shared" si="144"/>
        <v>0</v>
      </c>
      <c r="J94" s="143"/>
      <c r="K94" s="143">
        <v>0</v>
      </c>
      <c r="M94" s="115"/>
      <c r="N94" s="115"/>
      <c r="O94" s="115"/>
      <c r="P94" s="115"/>
      <c r="Q94" s="115"/>
      <c r="R94" s="115"/>
      <c r="S94" s="115"/>
      <c r="T94" s="115"/>
      <c r="U94" s="115"/>
      <c r="V94" s="192"/>
      <c r="W94" s="192"/>
      <c r="X94" s="192">
        <f>HCM!T94+HN!T94</f>
        <v>0</v>
      </c>
      <c r="Y94" s="192">
        <f>HCM!U94+HN!U94</f>
        <v>0</v>
      </c>
      <c r="Z94" s="192">
        <f>HCM!V94+HN!V94</f>
        <v>0</v>
      </c>
      <c r="AA94" s="192">
        <f>HCM!W94+HN!W94</f>
        <v>0</v>
      </c>
      <c r="AB94" s="192">
        <f>HCM!X94+HN!X94</f>
        <v>0</v>
      </c>
      <c r="AC94" s="192">
        <f>HCM!Y94+HN!Y94</f>
        <v>0</v>
      </c>
      <c r="AD94" s="192">
        <f>HCM!Z94+HN!Z94</f>
        <v>0</v>
      </c>
      <c r="AE94" s="192">
        <f>HCM!AA94+HN!AA94</f>
        <v>0</v>
      </c>
      <c r="AF94" s="192">
        <f>HCM!AB94+HN!AB94</f>
        <v>0</v>
      </c>
      <c r="AG94" s="192">
        <f>HCM!AC94+HN!AC94</f>
        <v>0</v>
      </c>
      <c r="AH94" s="192">
        <f>HCM!AD94+HN!AD94</f>
        <v>0</v>
      </c>
      <c r="AI94" s="192">
        <f>HCM!AE94+HN!AE94</f>
        <v>0</v>
      </c>
      <c r="AJ94" s="192">
        <f>HCM!AF94+HN!AF94</f>
        <v>2</v>
      </c>
      <c r="AK94" s="192">
        <f>HCM!AG94+HN!AG94</f>
        <v>1</v>
      </c>
      <c r="AL94" s="192">
        <f>HCM!AH94+HN!AH94</f>
        <v>1.5</v>
      </c>
    </row>
    <row r="95" spans="1:81">
      <c r="A95" s="1688" t="s">
        <v>4223</v>
      </c>
      <c r="B95" s="142"/>
      <c r="G95" s="143"/>
      <c r="H95" s="143"/>
      <c r="I95" s="143"/>
      <c r="J95" s="143"/>
      <c r="K95" s="143"/>
      <c r="M95" s="115"/>
      <c r="N95" s="115"/>
      <c r="O95" s="115"/>
      <c r="P95" s="115"/>
      <c r="Q95" s="115"/>
      <c r="R95" s="115"/>
      <c r="S95" s="115"/>
      <c r="T95" s="115"/>
      <c r="U95" s="115"/>
      <c r="V95" s="192"/>
      <c r="W95" s="192"/>
      <c r="X95" s="192"/>
      <c r="Y95" s="192"/>
      <c r="Z95" s="192"/>
      <c r="AA95" s="192"/>
      <c r="AB95" s="192"/>
      <c r="AC95" s="192"/>
      <c r="AD95" s="192"/>
      <c r="AE95" s="192"/>
      <c r="AF95" s="192"/>
      <c r="AG95" s="192"/>
      <c r="AH95" s="192"/>
      <c r="AI95" s="192"/>
      <c r="AJ95" s="192"/>
      <c r="AK95" s="192"/>
      <c r="AL95" s="192"/>
      <c r="BS95" s="676">
        <f>+HCM!BO95+HN!BO95</f>
        <v>117.5</v>
      </c>
    </row>
    <row r="96" spans="1:81" s="730" customFormat="1">
      <c r="A96" s="868" t="s">
        <v>4235</v>
      </c>
      <c r="B96" s="679">
        <f t="shared" si="141"/>
        <v>222</v>
      </c>
      <c r="C96" s="726"/>
      <c r="D96" s="727"/>
      <c r="E96" s="727"/>
      <c r="F96" s="727"/>
      <c r="G96" s="679">
        <f t="shared" si="142"/>
        <v>91</v>
      </c>
      <c r="H96" s="679">
        <f t="shared" si="143"/>
        <v>296</v>
      </c>
      <c r="I96" s="679">
        <f t="shared" si="144"/>
        <v>332</v>
      </c>
      <c r="J96" s="679"/>
      <c r="K96" s="679">
        <v>1299</v>
      </c>
      <c r="L96" s="726"/>
      <c r="M96" s="728">
        <f>SUM(M88:M94)</f>
        <v>23</v>
      </c>
      <c r="N96" s="729">
        <f>SUM(N88:N94)</f>
        <v>27</v>
      </c>
      <c r="O96" s="729">
        <f t="shared" ref="O96:W96" si="145">SUM(O88:O94)</f>
        <v>29</v>
      </c>
      <c r="P96" s="729">
        <f t="shared" si="145"/>
        <v>17</v>
      </c>
      <c r="Q96" s="729">
        <f t="shared" si="145"/>
        <v>24</v>
      </c>
      <c r="R96" s="729">
        <f t="shared" si="145"/>
        <v>29</v>
      </c>
      <c r="S96" s="729">
        <f t="shared" si="145"/>
        <v>15</v>
      </c>
      <c r="T96" s="729">
        <f t="shared" si="145"/>
        <v>14</v>
      </c>
      <c r="U96" s="729">
        <f t="shared" si="145"/>
        <v>73</v>
      </c>
      <c r="V96" s="729">
        <f t="shared" si="145"/>
        <v>32</v>
      </c>
      <c r="W96" s="729">
        <f t="shared" si="145"/>
        <v>11</v>
      </c>
      <c r="X96" s="729">
        <f t="shared" ref="X96:AC96" si="146">SUM(X88:X94)</f>
        <v>48</v>
      </c>
      <c r="Y96" s="729">
        <f t="shared" si="146"/>
        <v>81</v>
      </c>
      <c r="Z96" s="729">
        <f t="shared" si="146"/>
        <v>106</v>
      </c>
      <c r="AA96" s="729">
        <f t="shared" si="146"/>
        <v>109</v>
      </c>
      <c r="AB96" s="729">
        <f t="shared" si="146"/>
        <v>72</v>
      </c>
      <c r="AC96" s="729">
        <f t="shared" si="146"/>
        <v>97</v>
      </c>
      <c r="AD96" s="729">
        <f t="shared" ref="AD96:AL96" si="147">SUM(AD88:AD94)</f>
        <v>163</v>
      </c>
      <c r="AE96" s="729">
        <f t="shared" si="147"/>
        <v>150</v>
      </c>
      <c r="AF96" s="729">
        <f t="shared" si="147"/>
        <v>149</v>
      </c>
      <c r="AG96" s="729">
        <f t="shared" si="147"/>
        <v>281</v>
      </c>
      <c r="AH96" s="729">
        <f t="shared" si="147"/>
        <v>85</v>
      </c>
      <c r="AI96" s="729">
        <f t="shared" si="147"/>
        <v>137</v>
      </c>
      <c r="AJ96" s="729">
        <f t="shared" si="147"/>
        <v>124</v>
      </c>
      <c r="AK96" s="729">
        <f t="shared" si="147"/>
        <v>199</v>
      </c>
      <c r="AL96" s="729">
        <f t="shared" si="147"/>
        <v>244</v>
      </c>
      <c r="AM96" s="730">
        <v>529</v>
      </c>
      <c r="AN96" s="730">
        <v>489</v>
      </c>
      <c r="AO96" s="730">
        <v>556</v>
      </c>
      <c r="AP96" s="730">
        <v>804</v>
      </c>
      <c r="AQ96" s="730">
        <v>852</v>
      </c>
      <c r="AR96" s="730">
        <v>936</v>
      </c>
      <c r="AS96" s="730">
        <v>1832</v>
      </c>
      <c r="AT96" s="730">
        <v>715</v>
      </c>
      <c r="AU96" s="730">
        <v>599</v>
      </c>
      <c r="AV96" s="730">
        <v>1000</v>
      </c>
      <c r="AW96" s="730">
        <v>1150</v>
      </c>
      <c r="AX96" s="730">
        <v>1163</v>
      </c>
      <c r="AY96" s="730">
        <v>1384</v>
      </c>
      <c r="AZ96" s="730">
        <v>1511</v>
      </c>
      <c r="BA96" s="730">
        <v>1076</v>
      </c>
      <c r="BB96" s="730">
        <v>2055</v>
      </c>
      <c r="BC96" s="730">
        <v>1575</v>
      </c>
      <c r="BD96" s="730">
        <v>2642</v>
      </c>
      <c r="BE96" s="730">
        <v>3037</v>
      </c>
      <c r="BF96" s="730">
        <v>817</v>
      </c>
      <c r="BG96" s="730">
        <v>817</v>
      </c>
      <c r="BH96" s="730">
        <v>1954</v>
      </c>
      <c r="BI96" s="730">
        <v>1505</v>
      </c>
      <c r="BJ96" s="730">
        <v>1629</v>
      </c>
      <c r="BK96" s="730">
        <v>2788</v>
      </c>
      <c r="BL96" s="683">
        <f>+HCM!BH96+HN!BH96</f>
        <v>1879</v>
      </c>
      <c r="BM96" s="683">
        <f>+HCM!BI96+HN!BI96</f>
        <v>2092</v>
      </c>
      <c r="BN96" s="683">
        <f>+HCM!BJ96+HN!BJ96</f>
        <v>3147</v>
      </c>
      <c r="BO96" s="683">
        <f>+HCM!BK96+HN!BK96</f>
        <v>2298</v>
      </c>
      <c r="BP96" s="683">
        <f>+HCM!BL96+HN!BL96</f>
        <v>2918</v>
      </c>
      <c r="BQ96" s="683">
        <f>+HCM!BM96+HN!BM96</f>
        <v>5103</v>
      </c>
      <c r="BR96" s="683">
        <f>+HCM!BN96+HN!BN96</f>
        <v>1602</v>
      </c>
      <c r="BS96" s="683">
        <f>+HCM!BO96+HN!BO96</f>
        <v>2205.5</v>
      </c>
    </row>
    <row r="97" spans="1:46">
      <c r="AH97" s="116"/>
    </row>
    <row r="98" spans="1:46" s="128" customFormat="1" hidden="1">
      <c r="A98" s="124" t="s">
        <v>127</v>
      </c>
      <c r="B98" s="125" t="s">
        <v>117</v>
      </c>
      <c r="C98" s="125"/>
      <c r="D98" s="126" t="s">
        <v>43</v>
      </c>
      <c r="E98" s="126" t="s">
        <v>67</v>
      </c>
      <c r="F98" s="126" t="s">
        <v>70</v>
      </c>
      <c r="G98" s="126" t="s">
        <v>104</v>
      </c>
      <c r="H98" s="126" t="s">
        <v>422</v>
      </c>
      <c r="I98" s="126" t="s">
        <v>423</v>
      </c>
      <c r="J98" s="126"/>
      <c r="K98" s="126" t="s">
        <v>117</v>
      </c>
      <c r="L98" s="125"/>
      <c r="M98" s="127">
        <v>41000</v>
      </c>
      <c r="N98" s="127">
        <v>41030</v>
      </c>
      <c r="O98" s="127">
        <v>41061</v>
      </c>
      <c r="P98" s="127">
        <v>41091</v>
      </c>
      <c r="Q98" s="127">
        <v>41122</v>
      </c>
      <c r="R98" s="127">
        <v>41153</v>
      </c>
      <c r="S98" s="127">
        <v>41183</v>
      </c>
      <c r="T98" s="127">
        <v>41214</v>
      </c>
      <c r="U98" s="127">
        <v>41244</v>
      </c>
      <c r="V98" s="127">
        <v>41275</v>
      </c>
      <c r="W98" s="127">
        <v>41306</v>
      </c>
      <c r="X98" s="127">
        <v>41334</v>
      </c>
      <c r="Y98" s="127">
        <v>41365</v>
      </c>
      <c r="Z98" s="127">
        <v>41395</v>
      </c>
      <c r="AA98" s="127">
        <v>41426</v>
      </c>
      <c r="AB98" s="127">
        <v>41456</v>
      </c>
      <c r="AC98" s="127">
        <v>41487</v>
      </c>
      <c r="AD98" s="127">
        <v>41518</v>
      </c>
      <c r="AE98" s="127">
        <v>41548</v>
      </c>
      <c r="AF98" s="127">
        <v>41579</v>
      </c>
      <c r="AG98" s="127">
        <v>41609</v>
      </c>
      <c r="AH98" s="127">
        <v>41640</v>
      </c>
      <c r="AI98" s="127">
        <v>41671</v>
      </c>
      <c r="AJ98" s="127">
        <v>41699</v>
      </c>
      <c r="AK98" s="127">
        <v>41730</v>
      </c>
      <c r="AL98" s="127">
        <v>41760</v>
      </c>
      <c r="AM98" s="127">
        <v>41791</v>
      </c>
      <c r="AN98" s="127">
        <v>41821</v>
      </c>
      <c r="AO98" s="127">
        <v>41852</v>
      </c>
      <c r="AP98" s="127">
        <v>41883</v>
      </c>
      <c r="AQ98" s="127">
        <v>41913</v>
      </c>
      <c r="AR98" s="127">
        <v>41944</v>
      </c>
      <c r="AS98" s="127">
        <v>41974</v>
      </c>
      <c r="AT98" s="127">
        <v>42005</v>
      </c>
    </row>
    <row r="99" spans="1:46" hidden="1">
      <c r="A99" s="112" t="s">
        <v>106</v>
      </c>
      <c r="B99" s="145">
        <f t="shared" ref="B99:B105" si="148">IF(B28&lt;&gt;0,B77/(B28 *$B$2),0)</f>
        <v>0.39784946236559138</v>
      </c>
      <c r="G99" s="145">
        <f t="shared" ref="G99:I105" si="149">IF(G28&lt;&gt;0,G77/(G28 *$G$2),0)</f>
        <v>0.37209302325581395</v>
      </c>
      <c r="H99" s="145">
        <f t="shared" si="149"/>
        <v>0.2904761904761905</v>
      </c>
      <c r="I99" s="145">
        <f t="shared" si="149"/>
        <v>0.28703703703703703</v>
      </c>
      <c r="J99" s="145"/>
      <c r="K99" s="145">
        <v>0.33545918367346939</v>
      </c>
      <c r="M99" s="140">
        <f t="shared" ref="M99:M105" si="150">IF(M28&lt;&gt;0,M77/M28,0)</f>
        <v>0.42857142857142855</v>
      </c>
      <c r="N99" s="140">
        <f t="shared" ref="N99:X99" si="151">IF(N28&lt;&gt;0,N77/N28,0)</f>
        <v>0.8571428571428571</v>
      </c>
      <c r="O99" s="140">
        <f t="shared" si="151"/>
        <v>0.13333333333333333</v>
      </c>
      <c r="P99" s="140">
        <f t="shared" si="151"/>
        <v>0.1111111111111111</v>
      </c>
      <c r="Q99" s="140">
        <f t="shared" si="151"/>
        <v>0.75</v>
      </c>
      <c r="R99" s="140">
        <f t="shared" si="151"/>
        <v>0.5</v>
      </c>
      <c r="S99" s="140">
        <f t="shared" si="151"/>
        <v>0.33333333333333331</v>
      </c>
      <c r="T99" s="140">
        <f t="shared" si="151"/>
        <v>0</v>
      </c>
      <c r="U99" s="140">
        <f t="shared" si="151"/>
        <v>0.75</v>
      </c>
      <c r="V99" s="140">
        <f t="shared" si="151"/>
        <v>0.375</v>
      </c>
      <c r="W99" s="140">
        <f t="shared" si="151"/>
        <v>0</v>
      </c>
      <c r="X99" s="140">
        <f t="shared" si="151"/>
        <v>0.38235294117647056</v>
      </c>
      <c r="Y99" s="140">
        <f t="shared" ref="Y99:AC105" si="152">IF(Y28&lt;&gt;0,Y77/Y28,0)</f>
        <v>0.27272727272727271</v>
      </c>
      <c r="Z99" s="140">
        <f t="shared" si="152"/>
        <v>0.2857142857142857</v>
      </c>
      <c r="AA99" s="140">
        <f t="shared" si="152"/>
        <v>0.31343283582089554</v>
      </c>
      <c r="AB99" s="140">
        <f t="shared" si="152"/>
        <v>0.26923076923076922</v>
      </c>
      <c r="AC99" s="140">
        <f t="shared" si="152"/>
        <v>0.38235294117647056</v>
      </c>
      <c r="AD99" s="405">
        <f t="shared" ref="AD99:AL99" si="153">IF(AD28&lt;&gt;0,AD77/AD28,0)</f>
        <v>0.22916666666666666</v>
      </c>
      <c r="AE99" s="403">
        <f t="shared" si="153"/>
        <v>0.42222222222222222</v>
      </c>
      <c r="AF99" s="417">
        <f t="shared" si="153"/>
        <v>0.36144578313253012</v>
      </c>
      <c r="AG99" s="403">
        <f t="shared" si="153"/>
        <v>0.39436619718309857</v>
      </c>
      <c r="AH99" s="417">
        <f t="shared" si="153"/>
        <v>0.23404255319148937</v>
      </c>
      <c r="AI99" s="417">
        <f t="shared" si="153"/>
        <v>0.56521739130434778</v>
      </c>
      <c r="AJ99" s="417">
        <f t="shared" si="153"/>
        <v>0.25</v>
      </c>
      <c r="AK99" s="417">
        <f t="shared" si="153"/>
        <v>0.29710144927536231</v>
      </c>
      <c r="AL99" s="417">
        <f t="shared" si="153"/>
        <v>0.31073446327683618</v>
      </c>
    </row>
    <row r="100" spans="1:46" hidden="1">
      <c r="A100" s="112" t="s">
        <v>107</v>
      </c>
      <c r="B100" s="145">
        <f t="shared" si="148"/>
        <v>0.18181818181818182</v>
      </c>
      <c r="G100" s="145">
        <f t="shared" si="149"/>
        <v>0.27272727272727271</v>
      </c>
      <c r="H100" s="145">
        <f t="shared" si="149"/>
        <v>0.2742857142857143</v>
      </c>
      <c r="I100" s="145">
        <f t="shared" si="149"/>
        <v>0.19786096256684493</v>
      </c>
      <c r="J100" s="145"/>
      <c r="K100" s="145">
        <v>0.23780487804878048</v>
      </c>
      <c r="M100" s="140">
        <f t="shared" si="150"/>
        <v>0</v>
      </c>
      <c r="N100" s="140">
        <f t="shared" ref="N100:X100" si="154">IF(N29&lt;&gt;0,N78/N29,0)</f>
        <v>0.5714285714285714</v>
      </c>
      <c r="O100" s="140">
        <f t="shared" si="154"/>
        <v>0.7142857142857143</v>
      </c>
      <c r="P100" s="140">
        <f t="shared" si="154"/>
        <v>0.13333333333333333</v>
      </c>
      <c r="Q100" s="140">
        <f t="shared" si="154"/>
        <v>0.42857142857142855</v>
      </c>
      <c r="R100" s="140">
        <f t="shared" si="154"/>
        <v>0.5</v>
      </c>
      <c r="S100" s="140">
        <f t="shared" si="154"/>
        <v>0</v>
      </c>
      <c r="T100" s="140">
        <f t="shared" si="154"/>
        <v>0</v>
      </c>
      <c r="U100" s="140">
        <f t="shared" si="154"/>
        <v>0.66666666666666663</v>
      </c>
      <c r="V100" s="140">
        <f t="shared" si="154"/>
        <v>0.5</v>
      </c>
      <c r="W100" s="140">
        <f t="shared" si="154"/>
        <v>0</v>
      </c>
      <c r="X100" s="140">
        <f t="shared" si="154"/>
        <v>0</v>
      </c>
      <c r="Y100" s="140">
        <f t="shared" si="152"/>
        <v>0.23529411764705882</v>
      </c>
      <c r="Z100" s="140">
        <f t="shared" si="152"/>
        <v>0.31818181818181818</v>
      </c>
      <c r="AA100" s="140">
        <f t="shared" si="152"/>
        <v>0.25333333333333335</v>
      </c>
      <c r="AB100" s="140">
        <f t="shared" si="152"/>
        <v>0.17910447761194029</v>
      </c>
      <c r="AC100" s="140">
        <f t="shared" si="152"/>
        <v>0.17307692307692307</v>
      </c>
      <c r="AD100" s="403">
        <f t="shared" ref="AD100:AL100" si="155">IF(AD29&lt;&gt;0,AD78/AD29,0)</f>
        <v>0.23529411764705882</v>
      </c>
      <c r="AE100" s="403">
        <f t="shared" si="155"/>
        <v>0.28125</v>
      </c>
      <c r="AF100" s="405">
        <f t="shared" si="155"/>
        <v>0.21111111111111111</v>
      </c>
      <c r="AG100" s="403">
        <f t="shared" si="155"/>
        <v>0.22093023255813954</v>
      </c>
      <c r="AH100" s="417">
        <f t="shared" si="155"/>
        <v>0.16312056737588654</v>
      </c>
      <c r="AI100" s="417">
        <f t="shared" si="155"/>
        <v>0.22807017543859648</v>
      </c>
      <c r="AJ100" s="417">
        <f t="shared" si="155"/>
        <v>0.2391304347826087</v>
      </c>
      <c r="AK100" s="417">
        <f t="shared" si="155"/>
        <v>0.25</v>
      </c>
      <c r="AL100" s="417">
        <f t="shared" si="155"/>
        <v>0.24812030075187969</v>
      </c>
    </row>
    <row r="101" spans="1:46" hidden="1">
      <c r="A101" s="112" t="s">
        <v>54</v>
      </c>
      <c r="B101" s="145">
        <f t="shared" si="148"/>
        <v>9.3457943925233641E-2</v>
      </c>
      <c r="G101" s="145">
        <f t="shared" si="149"/>
        <v>0.18181818181818182</v>
      </c>
      <c r="H101" s="145">
        <f t="shared" si="149"/>
        <v>0.14432989690721648</v>
      </c>
      <c r="I101" s="145">
        <f t="shared" si="149"/>
        <v>0.10362694300518134</v>
      </c>
      <c r="J101" s="145"/>
      <c r="K101" s="145">
        <v>0.1492007104795737</v>
      </c>
      <c r="M101" s="140">
        <f t="shared" si="150"/>
        <v>0</v>
      </c>
      <c r="N101" s="140">
        <f t="shared" ref="N101:X101" si="156">IF(N30&lt;&gt;0,N79/N30,0)</f>
        <v>0</v>
      </c>
      <c r="O101" s="140">
        <f t="shared" si="156"/>
        <v>0.38095238095238093</v>
      </c>
      <c r="P101" s="140">
        <f t="shared" si="156"/>
        <v>0.5714285714285714</v>
      </c>
      <c r="Q101" s="140">
        <f t="shared" si="156"/>
        <v>6.25E-2</v>
      </c>
      <c r="R101" s="140">
        <f t="shared" si="156"/>
        <v>0.375</v>
      </c>
      <c r="S101" s="140">
        <f t="shared" si="156"/>
        <v>0.5</v>
      </c>
      <c r="T101" s="140">
        <f t="shared" si="156"/>
        <v>0</v>
      </c>
      <c r="U101" s="140">
        <f t="shared" si="156"/>
        <v>0.5</v>
      </c>
      <c r="V101" s="140">
        <f t="shared" si="156"/>
        <v>0</v>
      </c>
      <c r="W101" s="140">
        <f t="shared" si="156"/>
        <v>0.25</v>
      </c>
      <c r="X101" s="140">
        <f t="shared" si="156"/>
        <v>0.14285714285714285</v>
      </c>
      <c r="Y101" s="140">
        <f t="shared" si="152"/>
        <v>0</v>
      </c>
      <c r="Z101" s="140">
        <f t="shared" si="152"/>
        <v>0.20588235294117646</v>
      </c>
      <c r="AA101" s="140">
        <f t="shared" si="152"/>
        <v>0.11475409836065574</v>
      </c>
      <c r="AB101" s="140">
        <f t="shared" si="152"/>
        <v>4.0540540540540543E-2</v>
      </c>
      <c r="AC101" s="140">
        <f t="shared" si="152"/>
        <v>0.11940298507462686</v>
      </c>
      <c r="AD101" s="403">
        <f t="shared" ref="AD101:AL101" si="157">IF(AD30&lt;&gt;0,AD79/AD30,0)</f>
        <v>0.17307692307692307</v>
      </c>
      <c r="AE101" s="417">
        <f t="shared" si="157"/>
        <v>0.20588235294117646</v>
      </c>
      <c r="AF101" s="417">
        <f t="shared" si="157"/>
        <v>0.13541666666666666</v>
      </c>
      <c r="AG101" s="403">
        <f t="shared" si="157"/>
        <v>0.21839080459770116</v>
      </c>
      <c r="AH101" s="417">
        <f t="shared" si="157"/>
        <v>7.2289156626506021E-2</v>
      </c>
      <c r="AI101" s="417">
        <f t="shared" si="157"/>
        <v>0.10687022900763359</v>
      </c>
      <c r="AJ101" s="417">
        <f t="shared" si="157"/>
        <v>0.21739130434782608</v>
      </c>
      <c r="AK101" s="417">
        <f t="shared" si="157"/>
        <v>0.13043478260869565</v>
      </c>
      <c r="AL101" s="417">
        <f t="shared" si="157"/>
        <v>0.10526315789473684</v>
      </c>
    </row>
    <row r="102" spans="1:46" hidden="1">
      <c r="A102" s="112" t="s">
        <v>55</v>
      </c>
      <c r="B102" s="145">
        <f t="shared" si="148"/>
        <v>8.1364829396325458E-2</v>
      </c>
      <c r="G102" s="145">
        <f t="shared" si="149"/>
        <v>0.15384615384615385</v>
      </c>
      <c r="H102" s="145">
        <f t="shared" si="149"/>
        <v>0.12345679012345678</v>
      </c>
      <c r="I102" s="145">
        <f t="shared" si="149"/>
        <v>0.1044776119402985</v>
      </c>
      <c r="J102" s="145"/>
      <c r="K102" s="145">
        <v>0.10774410774410774</v>
      </c>
      <c r="M102" s="140">
        <f t="shared" si="150"/>
        <v>0</v>
      </c>
      <c r="N102" s="140">
        <f t="shared" ref="N102:X102" si="158">IF(N31&lt;&gt;0,N80/N31,0)</f>
        <v>0</v>
      </c>
      <c r="O102" s="140">
        <f t="shared" si="158"/>
        <v>0</v>
      </c>
      <c r="P102" s="140">
        <f t="shared" si="158"/>
        <v>0.1</v>
      </c>
      <c r="Q102" s="140">
        <f t="shared" si="158"/>
        <v>0.26923076923076922</v>
      </c>
      <c r="R102" s="140">
        <f t="shared" si="158"/>
        <v>0.25714285714285712</v>
      </c>
      <c r="S102" s="140">
        <f t="shared" si="158"/>
        <v>8.6956521739130432E-2</v>
      </c>
      <c r="T102" s="140">
        <f t="shared" si="158"/>
        <v>0</v>
      </c>
      <c r="U102" s="140">
        <f t="shared" si="158"/>
        <v>0.18181818181818182</v>
      </c>
      <c r="V102" s="140">
        <f t="shared" si="158"/>
        <v>0</v>
      </c>
      <c r="W102" s="140">
        <f t="shared" si="158"/>
        <v>0.1111111111111111</v>
      </c>
      <c r="X102" s="140">
        <f t="shared" si="158"/>
        <v>0.27777777777777779</v>
      </c>
      <c r="Y102" s="140">
        <f t="shared" si="152"/>
        <v>5.2631578947368418E-2</v>
      </c>
      <c r="Z102" s="140">
        <f t="shared" si="152"/>
        <v>0.15789473684210525</v>
      </c>
      <c r="AA102" s="140">
        <f t="shared" si="152"/>
        <v>0.13953488372093023</v>
      </c>
      <c r="AB102" s="140">
        <f t="shared" si="152"/>
        <v>7.4999999999999997E-2</v>
      </c>
      <c r="AC102" s="140">
        <f t="shared" si="152"/>
        <v>8.8709677419354843E-2</v>
      </c>
      <c r="AD102" s="403">
        <f t="shared" ref="AD102:AI102" si="159">IF(AD31&lt;&gt;0,AD80/AD31,0)</f>
        <v>0.13740458015267176</v>
      </c>
      <c r="AE102" s="417">
        <f t="shared" si="159"/>
        <v>4.8387096774193547E-2</v>
      </c>
      <c r="AF102" s="417">
        <f t="shared" si="159"/>
        <v>0.1015625</v>
      </c>
      <c r="AG102" s="417">
        <f t="shared" si="159"/>
        <v>0.14130434782608695</v>
      </c>
      <c r="AH102" s="417">
        <f t="shared" si="159"/>
        <v>7.8534031413612565E-2</v>
      </c>
      <c r="AI102" s="417">
        <f t="shared" si="159"/>
        <v>8.4210526315789472E-2</v>
      </c>
      <c r="AJ102" s="417">
        <f t="shared" ref="AJ102:AL105" si="160">IF(AJ31&lt;&gt;0,AJ80/AJ31,0)</f>
        <v>0.10504201680672269</v>
      </c>
      <c r="AK102" s="417">
        <f t="shared" si="160"/>
        <v>8.8785046728971959E-2</v>
      </c>
      <c r="AL102" s="417">
        <f t="shared" si="160"/>
        <v>8.5889570552147243E-2</v>
      </c>
    </row>
    <row r="103" spans="1:46" hidden="1">
      <c r="A103" s="112" t="s">
        <v>56</v>
      </c>
      <c r="B103" s="145">
        <f t="shared" si="148"/>
        <v>5.0209205020920501E-2</v>
      </c>
      <c r="G103" s="145">
        <f t="shared" si="149"/>
        <v>0.14666666666666667</v>
      </c>
      <c r="H103" s="145">
        <f t="shared" si="149"/>
        <v>5.2631578947368418E-2</v>
      </c>
      <c r="I103" s="145">
        <f t="shared" si="149"/>
        <v>4.7619047619047616E-2</v>
      </c>
      <c r="J103" s="145"/>
      <c r="K103" s="145">
        <v>9.4430992736077482E-2</v>
      </c>
      <c r="M103" s="140">
        <f t="shared" si="150"/>
        <v>0</v>
      </c>
      <c r="N103" s="140">
        <f t="shared" ref="N103:X103" si="161">IF(N32&lt;&gt;0,N81/N32,0)</f>
        <v>0</v>
      </c>
      <c r="O103" s="140">
        <f t="shared" si="161"/>
        <v>0</v>
      </c>
      <c r="P103" s="140">
        <f t="shared" si="161"/>
        <v>0</v>
      </c>
      <c r="Q103" s="140">
        <f t="shared" si="161"/>
        <v>0</v>
      </c>
      <c r="R103" s="140">
        <f t="shared" si="161"/>
        <v>0</v>
      </c>
      <c r="S103" s="140">
        <f t="shared" si="161"/>
        <v>7.6923076923076927E-2</v>
      </c>
      <c r="T103" s="140">
        <f t="shared" si="161"/>
        <v>0.2</v>
      </c>
      <c r="U103" s="140">
        <f t="shared" si="161"/>
        <v>0.16666666666666666</v>
      </c>
      <c r="V103" s="140">
        <f t="shared" si="161"/>
        <v>0.21739130434782608</v>
      </c>
      <c r="W103" s="140">
        <f t="shared" si="161"/>
        <v>3.7037037037037035E-2</v>
      </c>
      <c r="X103" s="140">
        <f t="shared" si="161"/>
        <v>0.2</v>
      </c>
      <c r="Y103" s="140">
        <f t="shared" si="152"/>
        <v>9.0909090909090912E-2</v>
      </c>
      <c r="Z103" s="140">
        <f t="shared" si="152"/>
        <v>0</v>
      </c>
      <c r="AA103" s="140">
        <f t="shared" si="152"/>
        <v>5.8823529411764705E-2</v>
      </c>
      <c r="AB103" s="140">
        <f t="shared" si="152"/>
        <v>6.25E-2</v>
      </c>
      <c r="AC103" s="140">
        <f t="shared" si="152"/>
        <v>0</v>
      </c>
      <c r="AD103" s="140">
        <f t="shared" ref="AD103:AI105" si="162">IF(AD32&lt;&gt;0,AD81/AD32,0)</f>
        <v>6.4516129032258063E-2</v>
      </c>
      <c r="AE103" s="417">
        <f t="shared" si="162"/>
        <v>0.14285714285714285</v>
      </c>
      <c r="AF103" s="417">
        <f t="shared" si="162"/>
        <v>2.5316455696202531E-2</v>
      </c>
      <c r="AG103" s="417">
        <f t="shared" si="162"/>
        <v>0.12844036697247707</v>
      </c>
      <c r="AH103" s="417">
        <f t="shared" si="162"/>
        <v>2.4193548387096774E-2</v>
      </c>
      <c r="AI103" s="417">
        <f t="shared" si="162"/>
        <v>7.8260869565217397E-2</v>
      </c>
      <c r="AJ103" s="417">
        <f t="shared" si="160"/>
        <v>0.112</v>
      </c>
      <c r="AK103" s="417">
        <f t="shared" si="160"/>
        <v>0.10714285714285714</v>
      </c>
      <c r="AL103" s="417">
        <f t="shared" si="160"/>
        <v>0.11413043478260869</v>
      </c>
    </row>
    <row r="104" spans="1:46" hidden="1">
      <c r="A104" s="112" t="s">
        <v>57</v>
      </c>
      <c r="B104" s="145">
        <f t="shared" si="148"/>
        <v>0.15517241379310345</v>
      </c>
      <c r="G104" s="145">
        <f t="shared" si="149"/>
        <v>0.35294117647058826</v>
      </c>
      <c r="H104" s="145">
        <f t="shared" si="149"/>
        <v>0.28813559322033899</v>
      </c>
      <c r="I104" s="145">
        <f t="shared" si="149"/>
        <v>0.23884514435695539</v>
      </c>
      <c r="J104" s="145"/>
      <c r="K104" s="145">
        <v>0.23606557377049181</v>
      </c>
      <c r="M104" s="140">
        <f t="shared" si="150"/>
        <v>0.45454545454545453</v>
      </c>
      <c r="N104" s="140">
        <f t="shared" ref="N104:X104" si="163">IF(N33&lt;&gt;0,N82/N33,0)</f>
        <v>0.58333333333333337</v>
      </c>
      <c r="O104" s="140">
        <f t="shared" si="163"/>
        <v>0.53333333333333333</v>
      </c>
      <c r="P104" s="140">
        <f t="shared" si="163"/>
        <v>0.25</v>
      </c>
      <c r="Q104" s="140">
        <f t="shared" si="163"/>
        <v>0.33333333333333331</v>
      </c>
      <c r="R104" s="140">
        <f t="shared" si="163"/>
        <v>0.35714285714285715</v>
      </c>
      <c r="S104" s="140">
        <f t="shared" si="163"/>
        <v>0.21428571428571427</v>
      </c>
      <c r="T104" s="140">
        <f t="shared" si="163"/>
        <v>0.26666666666666666</v>
      </c>
      <c r="U104" s="140">
        <f t="shared" si="163"/>
        <v>0.70588235294117652</v>
      </c>
      <c r="V104" s="140">
        <f t="shared" si="163"/>
        <v>0.42105263157894735</v>
      </c>
      <c r="W104" s="140">
        <f t="shared" si="163"/>
        <v>0.23529411764705882</v>
      </c>
      <c r="X104" s="140">
        <f t="shared" si="163"/>
        <v>0.375</v>
      </c>
      <c r="Y104" s="140">
        <f t="shared" si="152"/>
        <v>0.36249999999999999</v>
      </c>
      <c r="Z104" s="140">
        <f t="shared" si="152"/>
        <v>0.27450980392156865</v>
      </c>
      <c r="AA104" s="140">
        <f t="shared" si="152"/>
        <v>0.24778761061946902</v>
      </c>
      <c r="AB104" s="140">
        <f t="shared" si="152"/>
        <v>0.16379310344827586</v>
      </c>
      <c r="AC104" s="140">
        <f t="shared" si="152"/>
        <v>0.17599999999999999</v>
      </c>
      <c r="AD104" s="403">
        <f t="shared" si="162"/>
        <v>0.35714285714285715</v>
      </c>
      <c r="AE104" s="405">
        <f t="shared" si="162"/>
        <v>0.18055555555555555</v>
      </c>
      <c r="AF104" s="405">
        <f t="shared" si="162"/>
        <v>0.17197452229299362</v>
      </c>
      <c r="AG104" s="417">
        <f t="shared" si="162"/>
        <v>0.2</v>
      </c>
      <c r="AH104" s="417">
        <f t="shared" si="162"/>
        <v>0.11049723756906077</v>
      </c>
      <c r="AI104" s="417">
        <f t="shared" si="162"/>
        <v>0.20359281437125748</v>
      </c>
      <c r="AJ104" s="417">
        <f t="shared" si="160"/>
        <v>0.15</v>
      </c>
      <c r="AK104" s="417">
        <f t="shared" si="160"/>
        <v>0.20434782608695654</v>
      </c>
      <c r="AL104" s="417">
        <f t="shared" si="160"/>
        <v>0.25185185185185183</v>
      </c>
    </row>
    <row r="105" spans="1:46" s="130" customFormat="1" hidden="1">
      <c r="A105" s="112" t="s">
        <v>59</v>
      </c>
      <c r="B105" s="147">
        <f t="shared" si="148"/>
        <v>0</v>
      </c>
      <c r="C105" s="114"/>
      <c r="D105" s="129"/>
      <c r="E105" s="129"/>
      <c r="F105" s="129"/>
      <c r="G105" s="147">
        <f t="shared" si="149"/>
        <v>0</v>
      </c>
      <c r="H105" s="147">
        <f t="shared" si="149"/>
        <v>0</v>
      </c>
      <c r="I105" s="147">
        <f t="shared" si="149"/>
        <v>0</v>
      </c>
      <c r="J105" s="556"/>
      <c r="K105" s="556">
        <v>0</v>
      </c>
      <c r="L105" s="114"/>
      <c r="M105" s="141">
        <f t="shared" si="150"/>
        <v>0</v>
      </c>
      <c r="N105" s="141">
        <f t="shared" ref="N105:X105" si="164">IF(N34&lt;&gt;0,N83/N34,0)</f>
        <v>0</v>
      </c>
      <c r="O105" s="141">
        <f t="shared" si="164"/>
        <v>0</v>
      </c>
      <c r="P105" s="141">
        <f t="shared" si="164"/>
        <v>0</v>
      </c>
      <c r="Q105" s="141">
        <f t="shared" si="164"/>
        <v>0</v>
      </c>
      <c r="R105" s="141">
        <f t="shared" si="164"/>
        <v>0</v>
      </c>
      <c r="S105" s="141">
        <f t="shared" si="164"/>
        <v>0</v>
      </c>
      <c r="T105" s="141">
        <f t="shared" si="164"/>
        <v>0</v>
      </c>
      <c r="U105" s="141">
        <f t="shared" si="164"/>
        <v>0</v>
      </c>
      <c r="V105" s="141">
        <f t="shared" si="164"/>
        <v>0</v>
      </c>
      <c r="W105" s="141">
        <f t="shared" si="164"/>
        <v>0</v>
      </c>
      <c r="X105" s="141">
        <f t="shared" si="164"/>
        <v>0</v>
      </c>
      <c r="Y105" s="141">
        <f t="shared" si="152"/>
        <v>0</v>
      </c>
      <c r="Z105" s="141">
        <f t="shared" si="152"/>
        <v>0</v>
      </c>
      <c r="AA105" s="141">
        <f t="shared" si="152"/>
        <v>0</v>
      </c>
      <c r="AB105" s="141">
        <f t="shared" si="152"/>
        <v>0</v>
      </c>
      <c r="AC105" s="141">
        <f t="shared" si="152"/>
        <v>0</v>
      </c>
      <c r="AD105" s="141">
        <f t="shared" si="162"/>
        <v>0</v>
      </c>
      <c r="AE105" s="419">
        <f t="shared" si="162"/>
        <v>0</v>
      </c>
      <c r="AF105" s="419">
        <f t="shared" si="162"/>
        <v>0</v>
      </c>
      <c r="AG105" s="419">
        <f t="shared" si="162"/>
        <v>0</v>
      </c>
      <c r="AH105" s="419">
        <f t="shared" si="162"/>
        <v>0</v>
      </c>
      <c r="AI105" s="419">
        <f t="shared" si="162"/>
        <v>0</v>
      </c>
      <c r="AJ105" s="419">
        <f t="shared" si="160"/>
        <v>0.125</v>
      </c>
      <c r="AK105" s="419">
        <f t="shared" si="160"/>
        <v>0.1</v>
      </c>
      <c r="AL105" s="419">
        <f t="shared" si="160"/>
        <v>9.0909090909090912E-2</v>
      </c>
    </row>
    <row r="106" spans="1:46" s="134" customFormat="1" hidden="1">
      <c r="A106" s="131" t="s">
        <v>60</v>
      </c>
      <c r="B106" s="146">
        <f>IF(B35&lt;&gt;0,B85/(B35 *$B$2),0)</f>
        <v>0.12881355932203389</v>
      </c>
      <c r="C106" s="133"/>
      <c r="D106" s="132"/>
      <c r="E106" s="132"/>
      <c r="F106" s="132"/>
      <c r="G106" s="146">
        <f>IF(G35&lt;&gt;0,G85/(G35 *$G$2),0)</f>
        <v>0.24907063197026022</v>
      </c>
      <c r="H106" s="146">
        <f>IF(H35&lt;&gt;0,H85/(H35 *$G$2),0)</f>
        <v>0.24553571428571427</v>
      </c>
      <c r="I106" s="146">
        <f>IF(I35&lt;&gt;0,I85/(I35 *$G$2),0)</f>
        <v>0.18036363636363636</v>
      </c>
      <c r="J106" s="146"/>
      <c r="K106" s="146">
        <v>0.20455047492820852</v>
      </c>
      <c r="L106" s="133"/>
      <c r="M106" s="140">
        <f>IF(M35&lt;&gt;0,M85/M35,0)</f>
        <v>0.4375</v>
      </c>
      <c r="N106" s="140">
        <f t="shared" ref="N106:X106" si="165">IF(N35&lt;&gt;0,N85/N35,0)</f>
        <v>0.625</v>
      </c>
      <c r="O106" s="140">
        <f t="shared" si="165"/>
        <v>0.39655172413793105</v>
      </c>
      <c r="P106" s="140">
        <f t="shared" si="165"/>
        <v>0.19402985074626866</v>
      </c>
      <c r="Q106" s="140">
        <f t="shared" si="165"/>
        <v>0.27941176470588236</v>
      </c>
      <c r="R106" s="140">
        <f t="shared" si="165"/>
        <v>0.31746031746031744</v>
      </c>
      <c r="S106" s="140">
        <f t="shared" si="165"/>
        <v>0.16129032258064516</v>
      </c>
      <c r="T106" s="140">
        <f t="shared" si="165"/>
        <v>0.11666666666666667</v>
      </c>
      <c r="U106" s="140">
        <f t="shared" si="165"/>
        <v>0.43835616438356162</v>
      </c>
      <c r="V106" s="140">
        <f t="shared" si="165"/>
        <v>0.2857142857142857</v>
      </c>
      <c r="W106" s="140">
        <f t="shared" si="165"/>
        <v>0.12162162162162163</v>
      </c>
      <c r="X106" s="140">
        <f t="shared" si="165"/>
        <v>0.30508474576271188</v>
      </c>
      <c r="Y106" s="140">
        <f t="shared" ref="Y106:AL106" si="166">IF(Y35&lt;&gt;0,Y85/Y35,0)</f>
        <v>0.26886792452830188</v>
      </c>
      <c r="Z106" s="140">
        <f t="shared" si="166"/>
        <v>0.26298701298701299</v>
      </c>
      <c r="AA106" s="140">
        <f t="shared" si="166"/>
        <v>0.21808510638297873</v>
      </c>
      <c r="AB106" s="140">
        <f t="shared" si="166"/>
        <v>0.13580246913580246</v>
      </c>
      <c r="AC106" s="140">
        <f t="shared" si="166"/>
        <v>0.16814159292035399</v>
      </c>
      <c r="AD106" s="140">
        <f t="shared" si="166"/>
        <v>0.22586872586872586</v>
      </c>
      <c r="AE106" s="417">
        <f t="shared" si="166"/>
        <v>0.20665499124343256</v>
      </c>
      <c r="AF106" s="417">
        <f t="shared" si="166"/>
        <v>0.16429699842022116</v>
      </c>
      <c r="AG106" s="417">
        <f t="shared" si="166"/>
        <v>0.21583652618135377</v>
      </c>
      <c r="AH106" s="417">
        <f t="shared" si="166"/>
        <v>0.10169491525423729</v>
      </c>
      <c r="AI106" s="417">
        <f t="shared" si="166"/>
        <v>0.15819209039548024</v>
      </c>
      <c r="AJ106" s="417">
        <f t="shared" si="166"/>
        <v>0.14767932489451477</v>
      </c>
      <c r="AK106" s="417">
        <f t="shared" si="166"/>
        <v>0.17048054919908467</v>
      </c>
      <c r="AL106" s="417">
        <f t="shared" si="166"/>
        <v>0.19899497487437187</v>
      </c>
    </row>
    <row r="107" spans="1:46">
      <c r="AH107" s="116"/>
    </row>
    <row r="108" spans="1:46" s="128" customFormat="1" hidden="1">
      <c r="A108" s="124" t="s">
        <v>116</v>
      </c>
      <c r="B108" s="125" t="s">
        <v>117</v>
      </c>
      <c r="C108" s="125"/>
      <c r="D108" s="126" t="s">
        <v>43</v>
      </c>
      <c r="E108" s="126" t="s">
        <v>67</v>
      </c>
      <c r="F108" s="126" t="s">
        <v>70</v>
      </c>
      <c r="G108" s="126" t="s">
        <v>104</v>
      </c>
      <c r="H108" s="126" t="s">
        <v>422</v>
      </c>
      <c r="I108" s="126" t="s">
        <v>423</v>
      </c>
      <c r="J108" s="126"/>
      <c r="K108" s="126" t="s">
        <v>117</v>
      </c>
      <c r="L108" s="125"/>
      <c r="M108" s="127">
        <v>41000</v>
      </c>
      <c r="N108" s="127">
        <v>41030</v>
      </c>
      <c r="O108" s="127">
        <v>41061</v>
      </c>
      <c r="P108" s="127">
        <v>41091</v>
      </c>
      <c r="Q108" s="127">
        <v>41122</v>
      </c>
      <c r="R108" s="127">
        <v>41153</v>
      </c>
      <c r="S108" s="127">
        <v>41183</v>
      </c>
      <c r="T108" s="127">
        <v>41214</v>
      </c>
      <c r="U108" s="127">
        <v>41244</v>
      </c>
      <c r="V108" s="127">
        <v>41275</v>
      </c>
      <c r="W108" s="127">
        <v>41306</v>
      </c>
      <c r="X108" s="127">
        <v>41334</v>
      </c>
      <c r="Y108" s="127">
        <v>41365</v>
      </c>
      <c r="Z108" s="127">
        <v>41395</v>
      </c>
      <c r="AA108" s="127">
        <v>41426</v>
      </c>
      <c r="AB108" s="127">
        <v>41456</v>
      </c>
      <c r="AC108" s="127">
        <v>41487</v>
      </c>
      <c r="AD108" s="127">
        <v>41518</v>
      </c>
      <c r="AE108" s="127">
        <v>41548</v>
      </c>
      <c r="AF108" s="127">
        <v>41579</v>
      </c>
      <c r="AG108" s="127">
        <v>41609</v>
      </c>
      <c r="AH108" s="127">
        <v>41640</v>
      </c>
      <c r="AI108" s="127">
        <v>41671</v>
      </c>
      <c r="AJ108" s="127">
        <v>41699</v>
      </c>
      <c r="AK108" s="127">
        <v>41730</v>
      </c>
      <c r="AL108" s="127">
        <v>41760</v>
      </c>
      <c r="AM108" s="127">
        <v>41791</v>
      </c>
      <c r="AN108" s="127">
        <v>41821</v>
      </c>
      <c r="AO108" s="127">
        <v>41852</v>
      </c>
      <c r="AP108" s="127">
        <v>41883</v>
      </c>
      <c r="AQ108" s="127">
        <v>41913</v>
      </c>
      <c r="AR108" s="127">
        <v>41944</v>
      </c>
      <c r="AS108" s="127">
        <v>41974</v>
      </c>
      <c r="AT108" s="127">
        <v>42005</v>
      </c>
    </row>
    <row r="109" spans="1:46" hidden="1">
      <c r="A109" s="112" t="s">
        <v>106</v>
      </c>
      <c r="B109" s="142">
        <f t="shared" ref="B109:B115" si="167">IF(B88&lt;&gt;0,B66/B88,0)</f>
        <v>14.65555</v>
      </c>
      <c r="G109" s="142">
        <f t="shared" ref="G109:I115" si="168">IF(G88&lt;&gt;0,G66/G88,0)</f>
        <v>14.143130434782609</v>
      </c>
      <c r="H109" s="142">
        <f t="shared" si="168"/>
        <v>11.996</v>
      </c>
      <c r="I109" s="142">
        <f t="shared" si="168"/>
        <v>15.542945054945054</v>
      </c>
      <c r="J109" s="142"/>
      <c r="K109" s="142">
        <v>14.295470899470899</v>
      </c>
      <c r="M109" s="115">
        <f t="shared" ref="M109:M115" si="169">IF(M88&lt;&gt;0,M66/M88,0)</f>
        <v>15.732454545454544</v>
      </c>
      <c r="N109" s="115">
        <f t="shared" ref="N109:X109" si="170">IF(N88&lt;&gt;0,N66/N88,0)</f>
        <v>15.074</v>
      </c>
      <c r="O109" s="115">
        <f t="shared" si="170"/>
        <v>8.9853333333333314</v>
      </c>
      <c r="P109" s="115">
        <f t="shared" si="170"/>
        <v>10.7875</v>
      </c>
      <c r="Q109" s="115">
        <f t="shared" si="170"/>
        <v>10.124499999999999</v>
      </c>
      <c r="R109" s="115">
        <f t="shared" si="170"/>
        <v>16.643999999999998</v>
      </c>
      <c r="S109" s="115">
        <f t="shared" si="170"/>
        <v>11.346666666666666</v>
      </c>
      <c r="T109" s="115">
        <f t="shared" si="170"/>
        <v>0</v>
      </c>
      <c r="U109" s="115">
        <f t="shared" si="170"/>
        <v>16.026148148148149</v>
      </c>
      <c r="V109" s="115">
        <f t="shared" si="170"/>
        <v>11.679</v>
      </c>
      <c r="W109" s="115">
        <f t="shared" si="170"/>
        <v>0</v>
      </c>
      <c r="X109" s="115">
        <f t="shared" si="170"/>
        <v>14.661894736842106</v>
      </c>
      <c r="Y109" s="115">
        <f t="shared" ref="Y109:AC115" si="171">IF(Y88&lt;&gt;0,Y66/Y88,0)</f>
        <v>11.538916666666667</v>
      </c>
      <c r="Z109" s="115">
        <f t="shared" si="171"/>
        <v>12.592607142857144</v>
      </c>
      <c r="AA109" s="115">
        <f t="shared" si="171"/>
        <v>11.798241379310344</v>
      </c>
      <c r="AB109" s="115">
        <f t="shared" si="171"/>
        <v>15.077380952380953</v>
      </c>
      <c r="AC109" s="115">
        <f t="shared" si="171"/>
        <v>12.59988888888889</v>
      </c>
      <c r="AD109" s="115">
        <f t="shared" ref="AD109:AL109" si="172">IF(AD88&lt;&gt;0,AD66/AD88,0)</f>
        <v>18.946676470588237</v>
      </c>
      <c r="AE109" s="415">
        <f t="shared" si="172"/>
        <v>14.54135294117647</v>
      </c>
      <c r="AF109" s="415">
        <f t="shared" si="172"/>
        <v>14.019774999999999</v>
      </c>
      <c r="AG109" s="415">
        <f t="shared" si="172"/>
        <v>15.107739130434783</v>
      </c>
      <c r="AH109" s="415">
        <f t="shared" si="172"/>
        <v>16.174333333333333</v>
      </c>
      <c r="AI109" s="415">
        <f t="shared" si="172"/>
        <v>14.004642857142857</v>
      </c>
      <c r="AJ109" s="415">
        <f t="shared" si="172"/>
        <v>13.10347619047619</v>
      </c>
      <c r="AK109" s="415">
        <f t="shared" si="172"/>
        <v>12.083509090909093</v>
      </c>
      <c r="AL109" s="415">
        <f t="shared" si="172"/>
        <v>12.910162962962962</v>
      </c>
    </row>
    <row r="110" spans="1:46" hidden="1">
      <c r="A110" s="112" t="s">
        <v>107</v>
      </c>
      <c r="B110" s="142">
        <f t="shared" si="167"/>
        <v>12.855720930232559</v>
      </c>
      <c r="G110" s="142">
        <f t="shared" si="168"/>
        <v>13.186818181818182</v>
      </c>
      <c r="H110" s="142">
        <f t="shared" si="168"/>
        <v>11.972154929577465</v>
      </c>
      <c r="I110" s="142">
        <f t="shared" si="168"/>
        <v>18.814314814814814</v>
      </c>
      <c r="J110" s="142"/>
      <c r="K110" s="142">
        <v>14.655418803418803</v>
      </c>
      <c r="M110" s="115">
        <f t="shared" si="169"/>
        <v>0</v>
      </c>
      <c r="N110" s="115">
        <f t="shared" ref="N110:X110" si="173">IF(N89&lt;&gt;0,N67/N89,0)</f>
        <v>10.256846153846153</v>
      </c>
      <c r="O110" s="115">
        <f t="shared" si="173"/>
        <v>25.275799999999997</v>
      </c>
      <c r="P110" s="115">
        <f t="shared" si="173"/>
        <v>8.2724999999999991</v>
      </c>
      <c r="Q110" s="115">
        <f t="shared" si="173"/>
        <v>24.228666666666669</v>
      </c>
      <c r="R110" s="115">
        <f t="shared" si="173"/>
        <v>12.171333333333331</v>
      </c>
      <c r="S110" s="115">
        <f t="shared" si="173"/>
        <v>0</v>
      </c>
      <c r="T110" s="115">
        <f t="shared" si="173"/>
        <v>0</v>
      </c>
      <c r="U110" s="115">
        <f t="shared" si="173"/>
        <v>10.647</v>
      </c>
      <c r="V110" s="115">
        <f t="shared" si="173"/>
        <v>13.186818181818182</v>
      </c>
      <c r="W110" s="115">
        <f t="shared" si="173"/>
        <v>0</v>
      </c>
      <c r="X110" s="115">
        <f t="shared" si="173"/>
        <v>0</v>
      </c>
      <c r="Y110" s="115">
        <f t="shared" si="171"/>
        <v>14.352375</v>
      </c>
      <c r="Z110" s="115">
        <f t="shared" si="171"/>
        <v>12.993774193548388</v>
      </c>
      <c r="AA110" s="115">
        <f t="shared" si="171"/>
        <v>9.0657499999999995</v>
      </c>
      <c r="AB110" s="115">
        <f t="shared" si="171"/>
        <v>15.918200000000001</v>
      </c>
      <c r="AC110" s="115">
        <f t="shared" si="171"/>
        <v>20.718545454545453</v>
      </c>
      <c r="AD110" s="404">
        <f t="shared" ref="AD110:AL110" si="174">IF(AD89&lt;&gt;0,AD67/AD89,0)</f>
        <v>19.617714285714282</v>
      </c>
      <c r="AE110" s="415">
        <f t="shared" si="174"/>
        <v>16.548684210526318</v>
      </c>
      <c r="AF110" s="415">
        <f t="shared" si="174"/>
        <v>13.743346153846154</v>
      </c>
      <c r="AG110" s="415">
        <f t="shared" si="174"/>
        <v>12.709999999999999</v>
      </c>
      <c r="AH110" s="415">
        <f t="shared" si="174"/>
        <v>13.71844827586207</v>
      </c>
      <c r="AI110" s="415">
        <f t="shared" si="174"/>
        <v>11.068642857142859</v>
      </c>
      <c r="AJ110" s="415">
        <f t="shared" si="174"/>
        <v>8.1486363636363635</v>
      </c>
      <c r="AK110" s="415">
        <f t="shared" si="174"/>
        <v>14.910272727272728</v>
      </c>
      <c r="AL110" s="415">
        <f t="shared" si="174"/>
        <v>13.560439024390243</v>
      </c>
    </row>
    <row r="111" spans="1:46" hidden="1">
      <c r="A111" s="112" t="s">
        <v>54</v>
      </c>
      <c r="B111" s="142">
        <f t="shared" si="167"/>
        <v>13.560076923076924</v>
      </c>
      <c r="G111" s="142">
        <f t="shared" si="168"/>
        <v>12.337399999999999</v>
      </c>
      <c r="H111" s="142">
        <f t="shared" si="168"/>
        <v>13.31076</v>
      </c>
      <c r="I111" s="142">
        <f t="shared" si="168"/>
        <v>13.669749999999999</v>
      </c>
      <c r="J111" s="142"/>
      <c r="K111" s="142">
        <v>14.486848739495798</v>
      </c>
      <c r="M111" s="115">
        <f t="shared" si="169"/>
        <v>0</v>
      </c>
      <c r="N111" s="115">
        <f t="shared" ref="N111:X111" si="175">IF(N90&lt;&gt;0,N68/N90,0)</f>
        <v>0</v>
      </c>
      <c r="O111" s="115">
        <f t="shared" si="175"/>
        <v>12.884565217391305</v>
      </c>
      <c r="P111" s="115">
        <f t="shared" si="175"/>
        <v>15.468249999999999</v>
      </c>
      <c r="Q111" s="115">
        <f t="shared" si="175"/>
        <v>11.02</v>
      </c>
      <c r="R111" s="115">
        <f t="shared" si="175"/>
        <v>35.568200000000004</v>
      </c>
      <c r="S111" s="115">
        <f t="shared" si="175"/>
        <v>10.853999999999999</v>
      </c>
      <c r="T111" s="115">
        <f t="shared" si="175"/>
        <v>0</v>
      </c>
      <c r="U111" s="115">
        <f t="shared" si="175"/>
        <v>9.85</v>
      </c>
      <c r="V111" s="115">
        <f t="shared" si="175"/>
        <v>0</v>
      </c>
      <c r="W111" s="115">
        <f t="shared" si="175"/>
        <v>12.86375</v>
      </c>
      <c r="X111" s="115">
        <f t="shared" si="175"/>
        <v>10.231999999999999</v>
      </c>
      <c r="Y111" s="115">
        <f t="shared" si="171"/>
        <v>0</v>
      </c>
      <c r="Z111" s="115">
        <f t="shared" si="171"/>
        <v>15.840076923076923</v>
      </c>
      <c r="AA111" s="115">
        <f t="shared" si="171"/>
        <v>10.570666666666666</v>
      </c>
      <c r="AB111" s="115">
        <f t="shared" si="171"/>
        <v>7.5640000000000001</v>
      </c>
      <c r="AC111" s="115">
        <f t="shared" si="171"/>
        <v>11.758700000000001</v>
      </c>
      <c r="AD111" s="115">
        <f t="shared" ref="AD111:AL111" si="176">IF(AD90&lt;&gt;0,AD68/AD90,0)</f>
        <v>17.072272727272725</v>
      </c>
      <c r="AE111" s="415">
        <f t="shared" si="176"/>
        <v>14.427045454545453</v>
      </c>
      <c r="AF111" s="415">
        <f t="shared" si="176"/>
        <v>20.472894736842107</v>
      </c>
      <c r="AG111" s="415">
        <f t="shared" si="176"/>
        <v>12.292708333333332</v>
      </c>
      <c r="AH111" s="415">
        <f t="shared" si="176"/>
        <v>16.643428571428569</v>
      </c>
      <c r="AI111" s="415">
        <f t="shared" si="176"/>
        <v>12.424105263157895</v>
      </c>
      <c r="AJ111" s="415">
        <f t="shared" si="176"/>
        <v>15.449750000000002</v>
      </c>
      <c r="AK111" s="415">
        <f t="shared" si="176"/>
        <v>22.870374999999999</v>
      </c>
      <c r="AL111" s="415">
        <f t="shared" si="176"/>
        <v>18.8642</v>
      </c>
    </row>
    <row r="112" spans="1:46" hidden="1">
      <c r="A112" s="112" t="s">
        <v>55</v>
      </c>
      <c r="B112" s="142">
        <f t="shared" si="167"/>
        <v>14.563256410256413</v>
      </c>
      <c r="G112" s="142">
        <f t="shared" si="168"/>
        <v>12.598285714285712</v>
      </c>
      <c r="H112" s="142">
        <f t="shared" si="168"/>
        <v>11.353076923076925</v>
      </c>
      <c r="I112" s="142">
        <f t="shared" si="168"/>
        <v>15.324</v>
      </c>
      <c r="J112" s="142"/>
      <c r="K112" s="142">
        <v>15.698076388888889</v>
      </c>
      <c r="M112" s="115">
        <f t="shared" si="169"/>
        <v>0</v>
      </c>
      <c r="N112" s="115">
        <f t="shared" ref="N112:X112" si="177">IF(N91&lt;&gt;0,N69/N91,0)</f>
        <v>0</v>
      </c>
      <c r="O112" s="115">
        <f t="shared" si="177"/>
        <v>0</v>
      </c>
      <c r="P112" s="115">
        <f t="shared" si="177"/>
        <v>11.2925</v>
      </c>
      <c r="Q112" s="115">
        <f t="shared" si="177"/>
        <v>14.809888888888887</v>
      </c>
      <c r="R112" s="115">
        <f t="shared" si="177"/>
        <v>16.034384615384617</v>
      </c>
      <c r="S112" s="115">
        <f t="shared" si="177"/>
        <v>19.342666666666666</v>
      </c>
      <c r="T112" s="115">
        <f t="shared" si="177"/>
        <v>0</v>
      </c>
      <c r="U112" s="115">
        <f t="shared" si="177"/>
        <v>8.0884999999999998</v>
      </c>
      <c r="V112" s="115">
        <f t="shared" si="177"/>
        <v>0</v>
      </c>
      <c r="W112" s="115">
        <f t="shared" si="177"/>
        <v>10.792999999999999</v>
      </c>
      <c r="X112" s="115">
        <f t="shared" si="177"/>
        <v>12.899166666666666</v>
      </c>
      <c r="Y112" s="115">
        <f t="shared" si="171"/>
        <v>17.321000000000002</v>
      </c>
      <c r="Z112" s="115">
        <f t="shared" si="171"/>
        <v>11.632666666666667</v>
      </c>
      <c r="AA112" s="115">
        <f t="shared" si="171"/>
        <v>10.596777777777779</v>
      </c>
      <c r="AB112" s="115">
        <f t="shared" si="171"/>
        <v>12.457222222222223</v>
      </c>
      <c r="AC112" s="115">
        <f t="shared" si="171"/>
        <v>11.2</v>
      </c>
      <c r="AD112" s="115">
        <f t="shared" ref="AD112:AL112" si="178">IF(AD91&lt;&gt;0,AD69/AD91,0)</f>
        <v>18.117374999999999</v>
      </c>
      <c r="AE112" s="115">
        <f t="shared" si="178"/>
        <v>10.692666666666668</v>
      </c>
      <c r="AF112" s="115">
        <f t="shared" si="178"/>
        <v>17.215095238095238</v>
      </c>
      <c r="AG112" s="415">
        <f t="shared" si="178"/>
        <v>17.409999999999997</v>
      </c>
      <c r="AH112" s="115">
        <f t="shared" si="178"/>
        <v>15.417235294117647</v>
      </c>
      <c r="AI112" s="115">
        <f t="shared" si="178"/>
        <v>13.903363636363638</v>
      </c>
      <c r="AJ112" s="115">
        <f t="shared" si="178"/>
        <v>17.93630303030303</v>
      </c>
      <c r="AK112" s="115">
        <f t="shared" si="178"/>
        <v>14.955508771929823</v>
      </c>
      <c r="AL112" s="115">
        <f t="shared" si="178"/>
        <v>16.061978723404255</v>
      </c>
    </row>
    <row r="113" spans="1:46" hidden="1">
      <c r="A113" s="112" t="s">
        <v>56</v>
      </c>
      <c r="B113" s="142">
        <f t="shared" si="167"/>
        <v>18.337454545454548</v>
      </c>
      <c r="G113" s="142">
        <f t="shared" si="168"/>
        <v>13.394555555555556</v>
      </c>
      <c r="H113" s="142">
        <f t="shared" si="168"/>
        <v>6.344666666666666</v>
      </c>
      <c r="I113" s="142">
        <f t="shared" si="168"/>
        <v>16.642500000000002</v>
      </c>
      <c r="J113" s="142"/>
      <c r="K113" s="142">
        <v>13.8290198019802</v>
      </c>
      <c r="M113" s="115">
        <f t="shared" si="169"/>
        <v>0</v>
      </c>
      <c r="N113" s="115">
        <f t="shared" ref="N113:X113" si="179">IF(N92&lt;&gt;0,N70/N92,0)</f>
        <v>0</v>
      </c>
      <c r="O113" s="115">
        <f t="shared" si="179"/>
        <v>0</v>
      </c>
      <c r="P113" s="115">
        <f t="shared" si="179"/>
        <v>0</v>
      </c>
      <c r="Q113" s="115">
        <f t="shared" si="179"/>
        <v>0</v>
      </c>
      <c r="R113" s="115">
        <f t="shared" si="179"/>
        <v>0</v>
      </c>
      <c r="S113" s="115">
        <f t="shared" si="179"/>
        <v>5.8460000000000001</v>
      </c>
      <c r="T113" s="115">
        <f t="shared" si="179"/>
        <v>12.722250000000001</v>
      </c>
      <c r="U113" s="115">
        <f t="shared" si="179"/>
        <v>20.577571428571428</v>
      </c>
      <c r="V113" s="115">
        <f t="shared" si="179"/>
        <v>7.8666363636363634</v>
      </c>
      <c r="W113" s="115">
        <f t="shared" si="179"/>
        <v>46.292000000000002</v>
      </c>
      <c r="X113" s="115">
        <f t="shared" si="179"/>
        <v>13.038285714285715</v>
      </c>
      <c r="Y113" s="115">
        <f t="shared" si="171"/>
        <v>5.8310000000000004</v>
      </c>
      <c r="Z113" s="115">
        <f t="shared" si="171"/>
        <v>0</v>
      </c>
      <c r="AA113" s="115">
        <f t="shared" si="171"/>
        <v>7.3719999999999999</v>
      </c>
      <c r="AB113" s="115">
        <f t="shared" si="171"/>
        <v>10.473000000000001</v>
      </c>
      <c r="AC113" s="115">
        <f t="shared" si="171"/>
        <v>0</v>
      </c>
      <c r="AD113" s="115">
        <f t="shared" ref="AD113:AL113" si="180">IF(AD92&lt;&gt;0,AD70/AD92,0)</f>
        <v>17.8764</v>
      </c>
      <c r="AE113" s="115">
        <f t="shared" si="180"/>
        <v>12.980571428571428</v>
      </c>
      <c r="AF113" s="115">
        <f t="shared" si="180"/>
        <v>14.579000000000001</v>
      </c>
      <c r="AG113" s="415">
        <f t="shared" si="180"/>
        <v>14.664631578947368</v>
      </c>
      <c r="AH113" s="115">
        <f t="shared" si="180"/>
        <v>0</v>
      </c>
      <c r="AI113" s="115">
        <f t="shared" si="180"/>
        <v>15.781181818181819</v>
      </c>
      <c r="AJ113" s="115">
        <f t="shared" si="180"/>
        <v>12.014705882352942</v>
      </c>
      <c r="AK113" s="115">
        <f t="shared" si="180"/>
        <v>18.147315789473687</v>
      </c>
      <c r="AL113" s="115">
        <f t="shared" si="180"/>
        <v>13.100642857142859</v>
      </c>
    </row>
    <row r="114" spans="1:46" hidden="1">
      <c r="A114" s="112" t="s">
        <v>57</v>
      </c>
      <c r="B114" s="142">
        <f t="shared" si="167"/>
        <v>15.210333333333333</v>
      </c>
      <c r="G114" s="142">
        <f t="shared" si="168"/>
        <v>14.14446031746032</v>
      </c>
      <c r="H114" s="142">
        <f t="shared" si="168"/>
        <v>14.328611650485437</v>
      </c>
      <c r="I114" s="142">
        <f t="shared" si="168"/>
        <v>17.556122807017545</v>
      </c>
      <c r="J114" s="142"/>
      <c r="K114" s="142">
        <v>16.629066934404285</v>
      </c>
      <c r="M114" s="115">
        <f t="shared" si="169"/>
        <v>9.9319166666666678</v>
      </c>
      <c r="N114" s="115">
        <f t="shared" ref="N114:X114" si="181">IF(N93&lt;&gt;0,N71/N93,0)</f>
        <v>14.997624999999999</v>
      </c>
      <c r="O114" s="115">
        <f t="shared" si="181"/>
        <v>54.184368421052625</v>
      </c>
      <c r="P114" s="115">
        <f t="shared" si="181"/>
        <v>16.053142857142856</v>
      </c>
      <c r="Q114" s="115">
        <f t="shared" si="181"/>
        <v>9.5611428571428565</v>
      </c>
      <c r="R114" s="115">
        <f t="shared" si="181"/>
        <v>13.787285714285714</v>
      </c>
      <c r="S114" s="115">
        <f t="shared" si="181"/>
        <v>15.377666666666668</v>
      </c>
      <c r="T114" s="115">
        <f t="shared" si="181"/>
        <v>12.985800000000001</v>
      </c>
      <c r="U114" s="115">
        <f t="shared" si="181"/>
        <v>17.02209375</v>
      </c>
      <c r="V114" s="115">
        <f t="shared" si="181"/>
        <v>15.557260869565217</v>
      </c>
      <c r="W114" s="115">
        <f t="shared" si="181"/>
        <v>11.879000000000001</v>
      </c>
      <c r="X114" s="115">
        <f t="shared" si="181"/>
        <v>13.816466666666667</v>
      </c>
      <c r="Y114" s="115">
        <f t="shared" si="171"/>
        <v>14.332684210526317</v>
      </c>
      <c r="Z114" s="115">
        <f t="shared" si="171"/>
        <v>20.228129032258064</v>
      </c>
      <c r="AA114" s="115">
        <f t="shared" si="171"/>
        <v>8.9450882352941186</v>
      </c>
      <c r="AB114" s="115">
        <f t="shared" si="171"/>
        <v>16.317826086956519</v>
      </c>
      <c r="AC114" s="115">
        <f t="shared" si="171"/>
        <v>16.597100000000001</v>
      </c>
      <c r="AD114" s="115">
        <f t="shared" ref="AD114:AL114" si="182">IF(AD93&lt;&gt;0,AD71/AD93,0)</f>
        <v>18.494672131147539</v>
      </c>
      <c r="AE114" s="404">
        <f t="shared" si="182"/>
        <v>22.467615384615385</v>
      </c>
      <c r="AF114" s="404">
        <f t="shared" si="182"/>
        <v>21.132658536585367</v>
      </c>
      <c r="AG114" s="415">
        <f t="shared" si="182"/>
        <v>14.440758620689657</v>
      </c>
      <c r="AH114" s="415">
        <f t="shared" si="182"/>
        <v>17.293799999999997</v>
      </c>
      <c r="AI114" s="415">
        <f t="shared" si="182"/>
        <v>14.241279069767442</v>
      </c>
      <c r="AJ114" s="415">
        <f t="shared" si="182"/>
        <v>15.634285714285713</v>
      </c>
      <c r="AK114" s="415">
        <f t="shared" si="182"/>
        <v>18.107282442748094</v>
      </c>
      <c r="AL114" s="415">
        <f t="shared" si="182"/>
        <v>21.753431952662723</v>
      </c>
    </row>
    <row r="115" spans="1:46" s="130" customFormat="1" hidden="1">
      <c r="A115" s="112" t="s">
        <v>59</v>
      </c>
      <c r="B115" s="148">
        <f t="shared" si="167"/>
        <v>0</v>
      </c>
      <c r="C115" s="114"/>
      <c r="D115" s="129"/>
      <c r="E115" s="129"/>
      <c r="F115" s="129"/>
      <c r="G115" s="148">
        <f t="shared" si="168"/>
        <v>0</v>
      </c>
      <c r="H115" s="148">
        <f t="shared" si="168"/>
        <v>0</v>
      </c>
      <c r="I115" s="148">
        <f t="shared" si="168"/>
        <v>0</v>
      </c>
      <c r="J115" s="557"/>
      <c r="K115" s="557">
        <v>0</v>
      </c>
      <c r="L115" s="114"/>
      <c r="M115" s="139">
        <f t="shared" si="169"/>
        <v>0</v>
      </c>
      <c r="N115" s="139">
        <f t="shared" ref="N115:X115" si="183">IF(N94&lt;&gt;0,N72/N94,0)</f>
        <v>0</v>
      </c>
      <c r="O115" s="139">
        <f t="shared" si="183"/>
        <v>0</v>
      </c>
      <c r="P115" s="139">
        <f t="shared" si="183"/>
        <v>0</v>
      </c>
      <c r="Q115" s="139">
        <f t="shared" si="183"/>
        <v>0</v>
      </c>
      <c r="R115" s="139">
        <f t="shared" si="183"/>
        <v>0</v>
      </c>
      <c r="S115" s="139">
        <f t="shared" si="183"/>
        <v>0</v>
      </c>
      <c r="T115" s="139">
        <f t="shared" si="183"/>
        <v>0</v>
      </c>
      <c r="U115" s="139">
        <f t="shared" si="183"/>
        <v>0</v>
      </c>
      <c r="V115" s="139">
        <f t="shared" si="183"/>
        <v>0</v>
      </c>
      <c r="W115" s="139">
        <f t="shared" si="183"/>
        <v>0</v>
      </c>
      <c r="X115" s="139">
        <f t="shared" si="183"/>
        <v>0</v>
      </c>
      <c r="Y115" s="139">
        <f t="shared" si="171"/>
        <v>0</v>
      </c>
      <c r="Z115" s="139">
        <f t="shared" si="171"/>
        <v>0</v>
      </c>
      <c r="AA115" s="139">
        <f t="shared" si="171"/>
        <v>0</v>
      </c>
      <c r="AB115" s="139">
        <f t="shared" si="171"/>
        <v>0</v>
      </c>
      <c r="AC115" s="139">
        <f t="shared" si="171"/>
        <v>0</v>
      </c>
      <c r="AD115" s="139">
        <f t="shared" ref="AD115:AL115" si="184">IF(AD94&lt;&gt;0,AD72/AD94,0)</f>
        <v>0</v>
      </c>
      <c r="AE115" s="139">
        <f t="shared" si="184"/>
        <v>0</v>
      </c>
      <c r="AF115" s="139">
        <f t="shared" si="184"/>
        <v>0</v>
      </c>
      <c r="AG115" s="448">
        <f t="shared" si="184"/>
        <v>0</v>
      </c>
      <c r="AH115" s="139">
        <f t="shared" si="184"/>
        <v>0</v>
      </c>
      <c r="AI115" s="139">
        <f t="shared" si="184"/>
        <v>0</v>
      </c>
      <c r="AJ115" s="139">
        <f t="shared" si="184"/>
        <v>21.029</v>
      </c>
      <c r="AK115" s="139">
        <f t="shared" si="184"/>
        <v>13.188000000000001</v>
      </c>
      <c r="AL115" s="139">
        <f t="shared" si="184"/>
        <v>12.903333333333334</v>
      </c>
    </row>
    <row r="116" spans="1:46" s="134" customFormat="1" hidden="1">
      <c r="A116" s="131" t="s">
        <v>60</v>
      </c>
      <c r="B116" s="144">
        <f>IF(B96&lt;&gt;0,B74/B96,0)</f>
        <v>14.502297297297298</v>
      </c>
      <c r="C116" s="133"/>
      <c r="D116" s="132"/>
      <c r="E116" s="132"/>
      <c r="F116" s="132"/>
      <c r="G116" s="144">
        <f>IF(G96&lt;&gt;0,G74/G96,0)</f>
        <v>13.698890109890112</v>
      </c>
      <c r="H116" s="144">
        <f>IF(H96&lt;&gt;0,H74/H96,0)</f>
        <v>12.827496621621624</v>
      </c>
      <c r="I116" s="144">
        <f>IF(I96&lt;&gt;0,I74/I96,0)</f>
        <v>16.622409638554217</v>
      </c>
      <c r="J116" s="144"/>
      <c r="K116" s="144">
        <v>15.18617090069284</v>
      </c>
      <c r="L116" s="133"/>
      <c r="M116" s="115">
        <f t="shared" ref="M116:AC116" si="185">IF(M96&lt;&gt;0,M74/M96,0)</f>
        <v>12.706086956521739</v>
      </c>
      <c r="N116" s="115">
        <f t="shared" si="185"/>
        <v>12.732000000000001</v>
      </c>
      <c r="O116" s="115">
        <f t="shared" si="185"/>
        <v>28.146862068965518</v>
      </c>
      <c r="P116" s="115">
        <f t="shared" si="185"/>
        <v>13.820588235294117</v>
      </c>
      <c r="Q116" s="115">
        <f t="shared" si="185"/>
        <v>13.517541666666666</v>
      </c>
      <c r="R116" s="115">
        <f t="shared" si="185"/>
        <v>18.481275862068966</v>
      </c>
      <c r="S116" s="115">
        <f t="shared" si="185"/>
        <v>14.125866666666667</v>
      </c>
      <c r="T116" s="115">
        <f t="shared" si="185"/>
        <v>12.910500000000001</v>
      </c>
      <c r="U116" s="115">
        <f t="shared" si="185"/>
        <v>16.280506849315067</v>
      </c>
      <c r="V116" s="115">
        <f t="shared" si="185"/>
        <v>12.935812500000001</v>
      </c>
      <c r="W116" s="115">
        <f t="shared" si="185"/>
        <v>15.266818181818183</v>
      </c>
      <c r="X116" s="115">
        <f t="shared" si="185"/>
        <v>13.848291666666668</v>
      </c>
      <c r="Y116" s="115">
        <f t="shared" si="185"/>
        <v>13.335765432098768</v>
      </c>
      <c r="Z116" s="115">
        <f t="shared" si="185"/>
        <v>15.31406603773585</v>
      </c>
      <c r="AA116" s="115">
        <f t="shared" si="185"/>
        <v>10.031660550458716</v>
      </c>
      <c r="AB116" s="115">
        <f t="shared" si="185"/>
        <v>14.944277777777776</v>
      </c>
      <c r="AC116" s="115">
        <f t="shared" si="185"/>
        <v>14.525773195876289</v>
      </c>
      <c r="AD116" s="115">
        <f t="shared" ref="AD116:AL116" si="186">IF(AD96&lt;&gt;0,AD74/AD96,0)</f>
        <v>18.611361963190184</v>
      </c>
      <c r="AE116" s="115">
        <f t="shared" si="186"/>
        <v>16.180213333333331</v>
      </c>
      <c r="AF116" s="115">
        <f t="shared" si="186"/>
        <v>17.209510067114095</v>
      </c>
      <c r="AG116" s="415">
        <f t="shared" si="186"/>
        <v>14.851989323843418</v>
      </c>
      <c r="AH116" s="115">
        <f t="shared" si="186"/>
        <v>15.817870588235296</v>
      </c>
      <c r="AI116" s="115">
        <f t="shared" si="186"/>
        <v>13.686065693430658</v>
      </c>
      <c r="AJ116" s="115">
        <f t="shared" si="186"/>
        <v>14.727185483870969</v>
      </c>
      <c r="AK116" s="115">
        <f t="shared" si="186"/>
        <v>15.808180904522615</v>
      </c>
      <c r="AL116" s="115">
        <f t="shared" si="186"/>
        <v>16.523872950819673</v>
      </c>
    </row>
    <row r="117" spans="1:46">
      <c r="AG117" s="424"/>
      <c r="AH117" s="116"/>
    </row>
    <row r="118" spans="1:46" s="128" customFormat="1" hidden="1">
      <c r="A118" s="124" t="s">
        <v>66</v>
      </c>
      <c r="B118" s="125" t="s">
        <v>117</v>
      </c>
      <c r="C118" s="125"/>
      <c r="D118" s="126" t="s">
        <v>43</v>
      </c>
      <c r="E118" s="126" t="s">
        <v>67</v>
      </c>
      <c r="F118" s="126" t="s">
        <v>70</v>
      </c>
      <c r="G118" s="126" t="s">
        <v>104</v>
      </c>
      <c r="H118" s="126" t="s">
        <v>422</v>
      </c>
      <c r="I118" s="126" t="s">
        <v>423</v>
      </c>
      <c r="J118" s="126"/>
      <c r="K118" s="126" t="s">
        <v>117</v>
      </c>
      <c r="L118" s="125"/>
      <c r="M118" s="127">
        <v>41000</v>
      </c>
      <c r="N118" s="127">
        <v>41030</v>
      </c>
      <c r="O118" s="127">
        <v>41061</v>
      </c>
      <c r="P118" s="127">
        <v>41091</v>
      </c>
      <c r="Q118" s="127">
        <v>41122</v>
      </c>
      <c r="R118" s="127">
        <v>41153</v>
      </c>
      <c r="S118" s="127">
        <v>41183</v>
      </c>
      <c r="T118" s="127">
        <v>41214</v>
      </c>
      <c r="U118" s="127">
        <v>41244</v>
      </c>
      <c r="V118" s="127">
        <v>41275</v>
      </c>
      <c r="W118" s="127">
        <v>41306</v>
      </c>
      <c r="X118" s="127">
        <v>41334</v>
      </c>
      <c r="Y118" s="127">
        <v>41365</v>
      </c>
      <c r="Z118" s="127">
        <v>41395</v>
      </c>
      <c r="AA118" s="127">
        <v>41426</v>
      </c>
      <c r="AB118" s="127">
        <v>41456</v>
      </c>
      <c r="AC118" s="127">
        <v>41487</v>
      </c>
      <c r="AD118" s="127">
        <v>41518</v>
      </c>
      <c r="AE118" s="127">
        <v>41548</v>
      </c>
      <c r="AF118" s="127">
        <v>41579</v>
      </c>
      <c r="AG118" s="127">
        <v>41609</v>
      </c>
      <c r="AH118" s="127">
        <v>41640</v>
      </c>
      <c r="AI118" s="127">
        <v>41671</v>
      </c>
      <c r="AJ118" s="127">
        <v>41699</v>
      </c>
      <c r="AK118" s="127">
        <v>41730</v>
      </c>
      <c r="AL118" s="127">
        <v>41760</v>
      </c>
      <c r="AM118" s="127">
        <v>41791</v>
      </c>
      <c r="AN118" s="127">
        <v>41821</v>
      </c>
      <c r="AO118" s="127">
        <v>41852</v>
      </c>
      <c r="AP118" s="127">
        <v>41883</v>
      </c>
      <c r="AQ118" s="127">
        <v>41913</v>
      </c>
      <c r="AR118" s="127">
        <v>41944</v>
      </c>
      <c r="AS118" s="127">
        <v>41974</v>
      </c>
      <c r="AT118" s="127">
        <v>42005</v>
      </c>
    </row>
    <row r="119" spans="1:46" hidden="1">
      <c r="A119" s="112" t="s">
        <v>106</v>
      </c>
      <c r="B119" s="142">
        <f t="shared" ref="B119:B125" si="187">IF(B77&lt;&gt;0,B88/B77,0)</f>
        <v>1.0810810810810811</v>
      </c>
      <c r="G119" s="142">
        <f t="shared" ref="G119:I125" si="188">IF(G77&lt;&gt;0,G88/G77,0)</f>
        <v>1.4375</v>
      </c>
      <c r="H119" s="142">
        <f t="shared" si="188"/>
        <v>1.3278688524590163</v>
      </c>
      <c r="I119" s="142">
        <f t="shared" si="188"/>
        <v>1.467741935483871</v>
      </c>
      <c r="J119" s="142"/>
      <c r="K119" s="142">
        <v>1.4372623574144487</v>
      </c>
      <c r="M119" s="115">
        <f t="shared" ref="M119:M125" si="189">IF(M77&lt;&gt;0,M88/M77,0)</f>
        <v>1.2222222222222223</v>
      </c>
      <c r="N119" s="115">
        <f t="shared" ref="N119:X119" si="190">IF(N77&lt;&gt;0,N88/N77,0)</f>
        <v>1</v>
      </c>
      <c r="O119" s="115">
        <f t="shared" si="190"/>
        <v>1.5</v>
      </c>
      <c r="P119" s="115">
        <f t="shared" si="190"/>
        <v>2</v>
      </c>
      <c r="Q119" s="115">
        <f t="shared" si="190"/>
        <v>1.3333333333333333</v>
      </c>
      <c r="R119" s="115">
        <f t="shared" si="190"/>
        <v>1</v>
      </c>
      <c r="S119" s="115">
        <f t="shared" si="190"/>
        <v>1.5</v>
      </c>
      <c r="T119" s="115">
        <f t="shared" si="190"/>
        <v>0</v>
      </c>
      <c r="U119" s="115">
        <f t="shared" si="190"/>
        <v>3</v>
      </c>
      <c r="V119" s="115">
        <f t="shared" si="190"/>
        <v>1.3333333333333333</v>
      </c>
      <c r="W119" s="115">
        <f t="shared" si="190"/>
        <v>0</v>
      </c>
      <c r="X119" s="115">
        <f t="shared" si="190"/>
        <v>1.4615384615384615</v>
      </c>
      <c r="Y119" s="115">
        <f t="shared" ref="Y119:AC125" si="191">IF(Y77&lt;&gt;0,Y88/Y77,0)</f>
        <v>1.3333333333333333</v>
      </c>
      <c r="Z119" s="115">
        <f t="shared" si="191"/>
        <v>1.2727272727272727</v>
      </c>
      <c r="AA119" s="115">
        <f t="shared" si="191"/>
        <v>1.3809523809523809</v>
      </c>
      <c r="AB119" s="115">
        <f t="shared" si="191"/>
        <v>1.5</v>
      </c>
      <c r="AC119" s="115">
        <f t="shared" si="191"/>
        <v>1.3846153846153846</v>
      </c>
      <c r="AD119" s="115">
        <f t="shared" ref="AD119:AL119" si="192">IF(AD77&lt;&gt;0,AD88/AD77,0)</f>
        <v>1.5454545454545454</v>
      </c>
      <c r="AE119" s="115">
        <f t="shared" si="192"/>
        <v>1.3421052631578947</v>
      </c>
      <c r="AF119" s="115">
        <f t="shared" si="192"/>
        <v>1.3333333333333333</v>
      </c>
      <c r="AG119" s="115">
        <f t="shared" si="192"/>
        <v>1.6428571428571428</v>
      </c>
      <c r="AH119" s="115">
        <f t="shared" si="192"/>
        <v>1.0909090909090908</v>
      </c>
      <c r="AI119" s="115">
        <f t="shared" si="192"/>
        <v>1.0769230769230769</v>
      </c>
      <c r="AJ119" s="115">
        <f t="shared" si="192"/>
        <v>1.2352941176470589</v>
      </c>
      <c r="AK119" s="115">
        <f t="shared" si="192"/>
        <v>1.3414634146341464</v>
      </c>
      <c r="AL119" s="115">
        <f t="shared" si="192"/>
        <v>1.2272727272727273</v>
      </c>
    </row>
    <row r="120" spans="1:46" hidden="1">
      <c r="A120" s="112" t="s">
        <v>107</v>
      </c>
      <c r="B120" s="142">
        <f t="shared" si="187"/>
        <v>1.1944444444444444</v>
      </c>
      <c r="G120" s="142">
        <f t="shared" si="188"/>
        <v>1.8333333333333333</v>
      </c>
      <c r="H120" s="142">
        <f t="shared" si="188"/>
        <v>1.4791666666666667</v>
      </c>
      <c r="I120" s="142">
        <f t="shared" si="188"/>
        <v>1.4594594594594594</v>
      </c>
      <c r="J120" s="142"/>
      <c r="K120" s="142">
        <v>1.5</v>
      </c>
      <c r="M120" s="115">
        <f t="shared" si="189"/>
        <v>0</v>
      </c>
      <c r="N120" s="115">
        <f t="shared" ref="N120:X120" si="193">IF(N78&lt;&gt;0,N89/N78,0)</f>
        <v>1.0833333333333333</v>
      </c>
      <c r="O120" s="115">
        <f t="shared" si="193"/>
        <v>1</v>
      </c>
      <c r="P120" s="115">
        <f t="shared" si="193"/>
        <v>1</v>
      </c>
      <c r="Q120" s="115">
        <f t="shared" si="193"/>
        <v>1</v>
      </c>
      <c r="R120" s="115">
        <f t="shared" si="193"/>
        <v>1.5</v>
      </c>
      <c r="S120" s="115">
        <f t="shared" si="193"/>
        <v>0</v>
      </c>
      <c r="T120" s="115">
        <f t="shared" si="193"/>
        <v>0</v>
      </c>
      <c r="U120" s="115">
        <f t="shared" si="193"/>
        <v>1</v>
      </c>
      <c r="V120" s="115">
        <f t="shared" si="193"/>
        <v>1.8333333333333333</v>
      </c>
      <c r="W120" s="115">
        <f t="shared" si="193"/>
        <v>0</v>
      </c>
      <c r="X120" s="115">
        <f t="shared" si="193"/>
        <v>0</v>
      </c>
      <c r="Y120" s="115">
        <f t="shared" si="191"/>
        <v>2</v>
      </c>
      <c r="Z120" s="115">
        <f t="shared" si="191"/>
        <v>1.4761904761904763</v>
      </c>
      <c r="AA120" s="115">
        <f t="shared" si="191"/>
        <v>1.263157894736842</v>
      </c>
      <c r="AB120" s="115">
        <f t="shared" si="191"/>
        <v>1.25</v>
      </c>
      <c r="AC120" s="115">
        <f t="shared" si="191"/>
        <v>1.2222222222222223</v>
      </c>
      <c r="AD120" s="404">
        <f t="shared" ref="AD120:AL120" si="194">IF(AD78&lt;&gt;0,AD89/AD78,0)</f>
        <v>1.75</v>
      </c>
      <c r="AE120" s="415">
        <f t="shared" si="194"/>
        <v>1.4074074074074074</v>
      </c>
      <c r="AF120" s="415">
        <f t="shared" si="194"/>
        <v>1.368421052631579</v>
      </c>
      <c r="AG120" s="415">
        <f t="shared" si="194"/>
        <v>1.7894736842105263</v>
      </c>
      <c r="AH120" s="415">
        <f t="shared" si="194"/>
        <v>1.2608695652173914</v>
      </c>
      <c r="AI120" s="415">
        <f t="shared" si="194"/>
        <v>1.0769230769230769</v>
      </c>
      <c r="AJ120" s="415">
        <f t="shared" si="194"/>
        <v>1</v>
      </c>
      <c r="AK120" s="415">
        <f t="shared" si="194"/>
        <v>1.2941176470588236</v>
      </c>
      <c r="AL120" s="415">
        <f t="shared" si="194"/>
        <v>1.2424242424242424</v>
      </c>
    </row>
    <row r="121" spans="1:46" hidden="1">
      <c r="A121" s="112" t="s">
        <v>54</v>
      </c>
      <c r="B121" s="142">
        <f t="shared" si="187"/>
        <v>1.3</v>
      </c>
      <c r="G121" s="142">
        <f t="shared" si="188"/>
        <v>1.25</v>
      </c>
      <c r="H121" s="142">
        <f t="shared" si="188"/>
        <v>1.7857142857142858</v>
      </c>
      <c r="I121" s="142">
        <f t="shared" si="188"/>
        <v>1.2</v>
      </c>
      <c r="J121" s="142"/>
      <c r="K121" s="142">
        <v>1.4166666666666667</v>
      </c>
      <c r="M121" s="115">
        <f t="shared" si="189"/>
        <v>0</v>
      </c>
      <c r="N121" s="115">
        <f t="shared" ref="N121:X121" si="195">IF(N79&lt;&gt;0,N90/N79,0)</f>
        <v>0</v>
      </c>
      <c r="O121" s="115">
        <f t="shared" si="195"/>
        <v>1.4375</v>
      </c>
      <c r="P121" s="115">
        <f t="shared" si="195"/>
        <v>1</v>
      </c>
      <c r="Q121" s="115">
        <f t="shared" si="195"/>
        <v>1</v>
      </c>
      <c r="R121" s="115">
        <f t="shared" si="195"/>
        <v>1.6666666666666667</v>
      </c>
      <c r="S121" s="115">
        <f t="shared" si="195"/>
        <v>1</v>
      </c>
      <c r="T121" s="115">
        <f t="shared" si="195"/>
        <v>0</v>
      </c>
      <c r="U121" s="115">
        <f t="shared" si="195"/>
        <v>1</v>
      </c>
      <c r="V121" s="115">
        <f t="shared" si="195"/>
        <v>0</v>
      </c>
      <c r="W121" s="115">
        <f t="shared" si="195"/>
        <v>1.3333333333333333</v>
      </c>
      <c r="X121" s="115">
        <f t="shared" si="195"/>
        <v>1</v>
      </c>
      <c r="Y121" s="115">
        <f t="shared" si="191"/>
        <v>0</v>
      </c>
      <c r="Z121" s="115">
        <f t="shared" si="191"/>
        <v>1.8571428571428572</v>
      </c>
      <c r="AA121" s="115">
        <f t="shared" si="191"/>
        <v>1.7142857142857142</v>
      </c>
      <c r="AB121" s="115">
        <f t="shared" si="191"/>
        <v>1</v>
      </c>
      <c r="AC121" s="115">
        <f t="shared" si="191"/>
        <v>1.25</v>
      </c>
      <c r="AD121" s="115">
        <f t="shared" ref="AD121:AL121" si="196">IF(AD79&lt;&gt;0,AD90/AD79,0)</f>
        <v>1.2222222222222223</v>
      </c>
      <c r="AE121" s="115">
        <f t="shared" si="196"/>
        <v>1.5714285714285714</v>
      </c>
      <c r="AF121" s="115">
        <f t="shared" si="196"/>
        <v>1.4615384615384615</v>
      </c>
      <c r="AG121" s="115">
        <f t="shared" si="196"/>
        <v>1.263157894736842</v>
      </c>
      <c r="AH121" s="115">
        <f t="shared" si="196"/>
        <v>1.1666666666666667</v>
      </c>
      <c r="AI121" s="115">
        <f t="shared" si="196"/>
        <v>1.3571428571428572</v>
      </c>
      <c r="AJ121" s="115">
        <f t="shared" si="196"/>
        <v>1.2</v>
      </c>
      <c r="AK121" s="115">
        <f t="shared" si="196"/>
        <v>1.3333333333333333</v>
      </c>
      <c r="AL121" s="115">
        <f t="shared" si="196"/>
        <v>0.83333333333333337</v>
      </c>
    </row>
    <row r="122" spans="1:46" hidden="1">
      <c r="A122" s="112" t="s">
        <v>55</v>
      </c>
      <c r="B122" s="142">
        <f t="shared" si="187"/>
        <v>1.2580645161290323</v>
      </c>
      <c r="G122" s="142">
        <f t="shared" si="188"/>
        <v>1.1666666666666667</v>
      </c>
      <c r="H122" s="142">
        <f t="shared" si="188"/>
        <v>1.3</v>
      </c>
      <c r="I122" s="142">
        <f t="shared" si="188"/>
        <v>1.2285714285714286</v>
      </c>
      <c r="J122" s="142"/>
      <c r="K122" s="142">
        <v>1.5</v>
      </c>
      <c r="M122" s="115">
        <f t="shared" si="189"/>
        <v>0</v>
      </c>
      <c r="N122" s="115">
        <f t="shared" ref="N122:X122" si="197">IF(N80&lt;&gt;0,N91/N80,0)</f>
        <v>0</v>
      </c>
      <c r="O122" s="115">
        <f t="shared" si="197"/>
        <v>0</v>
      </c>
      <c r="P122" s="115">
        <f t="shared" si="197"/>
        <v>1</v>
      </c>
      <c r="Q122" s="115">
        <f t="shared" si="197"/>
        <v>1.2857142857142858</v>
      </c>
      <c r="R122" s="115">
        <f t="shared" si="197"/>
        <v>1.4444444444444444</v>
      </c>
      <c r="S122" s="115">
        <f t="shared" si="197"/>
        <v>1.5</v>
      </c>
      <c r="T122" s="115">
        <f t="shared" si="197"/>
        <v>0</v>
      </c>
      <c r="U122" s="115">
        <f t="shared" si="197"/>
        <v>1</v>
      </c>
      <c r="V122" s="115">
        <f t="shared" si="197"/>
        <v>0</v>
      </c>
      <c r="W122" s="115">
        <f t="shared" si="197"/>
        <v>1</v>
      </c>
      <c r="X122" s="115">
        <f t="shared" si="197"/>
        <v>1.2</v>
      </c>
      <c r="Y122" s="115">
        <f t="shared" si="191"/>
        <v>1</v>
      </c>
      <c r="Z122" s="115">
        <f t="shared" si="191"/>
        <v>1</v>
      </c>
      <c r="AA122" s="115">
        <f t="shared" si="191"/>
        <v>1.5</v>
      </c>
      <c r="AB122" s="115">
        <f t="shared" si="191"/>
        <v>1.5</v>
      </c>
      <c r="AC122" s="115">
        <f t="shared" si="191"/>
        <v>0.90909090909090906</v>
      </c>
      <c r="AD122" s="115">
        <f t="shared" ref="AD122:AL122" si="198">IF(AD80&lt;&gt;0,AD91/AD80,0)</f>
        <v>1.3333333333333333</v>
      </c>
      <c r="AE122" s="115">
        <f t="shared" si="198"/>
        <v>1</v>
      </c>
      <c r="AF122" s="115">
        <f t="shared" si="198"/>
        <v>1.6153846153846154</v>
      </c>
      <c r="AG122" s="115">
        <f t="shared" si="198"/>
        <v>2.0769230769230771</v>
      </c>
      <c r="AH122" s="115">
        <f t="shared" si="198"/>
        <v>1.1333333333333333</v>
      </c>
      <c r="AI122" s="115">
        <f t="shared" si="198"/>
        <v>1.375</v>
      </c>
      <c r="AJ122" s="115">
        <f t="shared" si="198"/>
        <v>1.32</v>
      </c>
      <c r="AK122" s="115">
        <f t="shared" si="198"/>
        <v>1.5</v>
      </c>
      <c r="AL122" s="115">
        <f t="shared" si="198"/>
        <v>1.6785714285714286</v>
      </c>
    </row>
    <row r="123" spans="1:46" hidden="1">
      <c r="A123" s="112" t="s">
        <v>56</v>
      </c>
      <c r="B123" s="142">
        <f t="shared" si="187"/>
        <v>0.91666666666666663</v>
      </c>
      <c r="G123" s="142">
        <f t="shared" si="188"/>
        <v>1.2272727272727273</v>
      </c>
      <c r="H123" s="142">
        <f t="shared" si="188"/>
        <v>1.5</v>
      </c>
      <c r="I123" s="142">
        <f t="shared" si="188"/>
        <v>2</v>
      </c>
      <c r="J123" s="142"/>
      <c r="K123" s="142">
        <v>1.2948717948717949</v>
      </c>
      <c r="M123" s="115">
        <f t="shared" si="189"/>
        <v>0</v>
      </c>
      <c r="N123" s="115">
        <f t="shared" ref="N123:X123" si="199">IF(N81&lt;&gt;0,N92/N81,0)</f>
        <v>0</v>
      </c>
      <c r="O123" s="115">
        <f t="shared" si="199"/>
        <v>0</v>
      </c>
      <c r="P123" s="115">
        <f t="shared" si="199"/>
        <v>0</v>
      </c>
      <c r="Q123" s="115">
        <f t="shared" si="199"/>
        <v>0</v>
      </c>
      <c r="R123" s="115">
        <f t="shared" si="199"/>
        <v>0</v>
      </c>
      <c r="S123" s="115">
        <f t="shared" si="199"/>
        <v>1</v>
      </c>
      <c r="T123" s="115">
        <f t="shared" si="199"/>
        <v>1.3333333333333333</v>
      </c>
      <c r="U123" s="115">
        <f t="shared" si="199"/>
        <v>1.75</v>
      </c>
      <c r="V123" s="115">
        <f t="shared" si="199"/>
        <v>1.1000000000000001</v>
      </c>
      <c r="W123" s="115">
        <f t="shared" si="199"/>
        <v>1</v>
      </c>
      <c r="X123" s="115">
        <f t="shared" si="199"/>
        <v>1.4</v>
      </c>
      <c r="Y123" s="115">
        <f t="shared" si="191"/>
        <v>2</v>
      </c>
      <c r="Z123" s="115">
        <f t="shared" si="191"/>
        <v>0</v>
      </c>
      <c r="AA123" s="115">
        <f t="shared" si="191"/>
        <v>1</v>
      </c>
      <c r="AB123" s="115">
        <f t="shared" si="191"/>
        <v>1</v>
      </c>
      <c r="AC123" s="115">
        <f t="shared" si="191"/>
        <v>0</v>
      </c>
      <c r="AD123" s="115">
        <f>IF(AD81&lt;&gt;0,AD92/AD81,0)</f>
        <v>2.5</v>
      </c>
      <c r="AE123" s="115">
        <f t="shared" ref="AE123:AJ123" si="200">IF(AE81&lt;&gt;0,AE92/AE81,0)</f>
        <v>1</v>
      </c>
      <c r="AF123" s="115">
        <f t="shared" si="200"/>
        <v>1</v>
      </c>
      <c r="AG123" s="115">
        <f t="shared" si="200"/>
        <v>1.3571428571428572</v>
      </c>
      <c r="AH123" s="115">
        <f t="shared" si="200"/>
        <v>0</v>
      </c>
      <c r="AI123" s="115">
        <f t="shared" si="200"/>
        <v>1.2222222222222223</v>
      </c>
      <c r="AJ123" s="115">
        <f t="shared" si="200"/>
        <v>1.2142857142857142</v>
      </c>
      <c r="AK123" s="115">
        <f t="shared" ref="AK123:AL125" si="201">IF(AK81&lt;&gt;0,AK92/AK81,0)</f>
        <v>1.0555555555555556</v>
      </c>
      <c r="AL123" s="115">
        <f t="shared" si="201"/>
        <v>1</v>
      </c>
    </row>
    <row r="124" spans="1:46" hidden="1">
      <c r="A124" s="112" t="s">
        <v>57</v>
      </c>
      <c r="B124" s="142">
        <f t="shared" si="187"/>
        <v>1.1666666666666667</v>
      </c>
      <c r="G124" s="142">
        <f t="shared" si="188"/>
        <v>1.3125</v>
      </c>
      <c r="H124" s="142">
        <f t="shared" si="188"/>
        <v>1.2117647058823529</v>
      </c>
      <c r="I124" s="142">
        <f t="shared" si="188"/>
        <v>1.2527472527472527</v>
      </c>
      <c r="J124" s="142"/>
      <c r="K124" s="142">
        <v>1.296875</v>
      </c>
      <c r="M124" s="115">
        <f t="shared" si="189"/>
        <v>2.4</v>
      </c>
      <c r="N124" s="115">
        <f t="shared" ref="N124:X124" si="202">IF(N82&lt;&gt;0,N93/N82,0)</f>
        <v>1.1428571428571428</v>
      </c>
      <c r="O124" s="115">
        <f t="shared" si="202"/>
        <v>1.1875</v>
      </c>
      <c r="P124" s="115">
        <f t="shared" si="202"/>
        <v>1.75</v>
      </c>
      <c r="Q124" s="115">
        <f t="shared" si="202"/>
        <v>1.4</v>
      </c>
      <c r="R124" s="115">
        <f t="shared" si="202"/>
        <v>1.4</v>
      </c>
      <c r="S124" s="115">
        <f t="shared" si="202"/>
        <v>2</v>
      </c>
      <c r="T124" s="115">
        <f t="shared" si="202"/>
        <v>2.5</v>
      </c>
      <c r="U124" s="115">
        <f t="shared" si="202"/>
        <v>2.6666666666666665</v>
      </c>
      <c r="V124" s="115">
        <f t="shared" si="202"/>
        <v>1.4375</v>
      </c>
      <c r="W124" s="115">
        <f t="shared" si="202"/>
        <v>1.25</v>
      </c>
      <c r="X124" s="115">
        <f t="shared" si="202"/>
        <v>1.25</v>
      </c>
      <c r="Y124" s="115">
        <f t="shared" si="191"/>
        <v>1.3103448275862069</v>
      </c>
      <c r="Z124" s="115">
        <f t="shared" si="191"/>
        <v>1.1071428571428572</v>
      </c>
      <c r="AA124" s="115">
        <f t="shared" si="191"/>
        <v>1.2142857142857142</v>
      </c>
      <c r="AB124" s="115">
        <f t="shared" si="191"/>
        <v>1.2105263157894737</v>
      </c>
      <c r="AC124" s="115">
        <f t="shared" si="191"/>
        <v>1.3636363636363635</v>
      </c>
      <c r="AD124" s="115">
        <f>IF(AD82&lt;&gt;0,AD93/AD82,0)</f>
        <v>1.22</v>
      </c>
      <c r="AE124" s="115">
        <f t="shared" ref="AE124:AJ125" si="203">IF(AE82&lt;&gt;0,AE93/AE82,0)</f>
        <v>1</v>
      </c>
      <c r="AF124" s="115">
        <f t="shared" si="203"/>
        <v>1.5185185185185186</v>
      </c>
      <c r="AG124" s="115">
        <f t="shared" si="203"/>
        <v>1.6571428571428573</v>
      </c>
      <c r="AH124" s="115">
        <f t="shared" si="203"/>
        <v>1</v>
      </c>
      <c r="AI124" s="115">
        <f t="shared" si="203"/>
        <v>1.2647058823529411</v>
      </c>
      <c r="AJ124" s="115">
        <f t="shared" si="203"/>
        <v>1.037037037037037</v>
      </c>
      <c r="AK124" s="115">
        <f t="shared" si="201"/>
        <v>1.3936170212765957</v>
      </c>
      <c r="AL124" s="115">
        <f t="shared" si="201"/>
        <v>1.2426470588235294</v>
      </c>
    </row>
    <row r="125" spans="1:46" s="129" customFormat="1" hidden="1">
      <c r="A125" s="112" t="s">
        <v>59</v>
      </c>
      <c r="B125" s="148">
        <f t="shared" si="187"/>
        <v>0</v>
      </c>
      <c r="C125" s="114"/>
      <c r="G125" s="148">
        <f t="shared" si="188"/>
        <v>0</v>
      </c>
      <c r="H125" s="148">
        <f t="shared" si="188"/>
        <v>0</v>
      </c>
      <c r="I125" s="148">
        <f t="shared" si="188"/>
        <v>0</v>
      </c>
      <c r="J125" s="557"/>
      <c r="K125" s="557">
        <v>0</v>
      </c>
      <c r="L125" s="114"/>
      <c r="M125" s="139">
        <f t="shared" si="189"/>
        <v>0</v>
      </c>
      <c r="N125" s="139">
        <f t="shared" ref="N125:X125" si="204">IF(N83&lt;&gt;0,N94/N83,0)</f>
        <v>0</v>
      </c>
      <c r="O125" s="139">
        <f t="shared" si="204"/>
        <v>0</v>
      </c>
      <c r="P125" s="139">
        <f t="shared" si="204"/>
        <v>0</v>
      </c>
      <c r="Q125" s="139">
        <f t="shared" si="204"/>
        <v>0</v>
      </c>
      <c r="R125" s="139">
        <f t="shared" si="204"/>
        <v>0</v>
      </c>
      <c r="S125" s="139">
        <f t="shared" si="204"/>
        <v>0</v>
      </c>
      <c r="T125" s="139">
        <f t="shared" si="204"/>
        <v>0</v>
      </c>
      <c r="U125" s="139">
        <f t="shared" si="204"/>
        <v>0</v>
      </c>
      <c r="V125" s="139">
        <f t="shared" si="204"/>
        <v>0</v>
      </c>
      <c r="W125" s="139">
        <f t="shared" si="204"/>
        <v>0</v>
      </c>
      <c r="X125" s="139">
        <f t="shared" si="204"/>
        <v>0</v>
      </c>
      <c r="Y125" s="139">
        <f t="shared" si="191"/>
        <v>0</v>
      </c>
      <c r="Z125" s="139">
        <f t="shared" si="191"/>
        <v>0</v>
      </c>
      <c r="AA125" s="139">
        <f t="shared" si="191"/>
        <v>0</v>
      </c>
      <c r="AB125" s="139">
        <f t="shared" si="191"/>
        <v>0</v>
      </c>
      <c r="AC125" s="139">
        <f t="shared" si="191"/>
        <v>0</v>
      </c>
      <c r="AD125" s="139">
        <f>IF(AD83&lt;&gt;0,AD94/AD83,0)</f>
        <v>0</v>
      </c>
      <c r="AE125" s="139">
        <f t="shared" si="203"/>
        <v>0</v>
      </c>
      <c r="AF125" s="139">
        <f t="shared" si="203"/>
        <v>0</v>
      </c>
      <c r="AG125" s="139">
        <f t="shared" si="203"/>
        <v>0</v>
      </c>
      <c r="AH125" s="139">
        <f t="shared" si="203"/>
        <v>0</v>
      </c>
      <c r="AI125" s="139">
        <f t="shared" si="203"/>
        <v>0</v>
      </c>
      <c r="AJ125" s="139">
        <f t="shared" si="203"/>
        <v>2</v>
      </c>
      <c r="AK125" s="139">
        <f t="shared" si="201"/>
        <v>1</v>
      </c>
      <c r="AL125" s="139">
        <f t="shared" si="201"/>
        <v>1.5</v>
      </c>
    </row>
    <row r="126" spans="1:46" s="132" customFormat="1" hidden="1">
      <c r="A126" s="131" t="s">
        <v>60</v>
      </c>
      <c r="B126" s="144">
        <f t="shared" ref="B126" si="205">IF(B85&lt;&gt;0,B96/B85,0)</f>
        <v>1.168421052631579</v>
      </c>
      <c r="C126" s="133"/>
      <c r="G126" s="144">
        <f t="shared" ref="G126:H126" si="206">IF(G85&lt;&gt;0,G96/G85,0)</f>
        <v>1.3582089552238805</v>
      </c>
      <c r="H126" s="144">
        <f t="shared" si="206"/>
        <v>1.3454545454545455</v>
      </c>
      <c r="I126" s="144">
        <f t="shared" ref="I126" si="207">IF(I85&lt;&gt;0,I96/I85,0)</f>
        <v>1.3387096774193548</v>
      </c>
      <c r="J126" s="144"/>
      <c r="K126" s="144">
        <v>1.4028077753779697</v>
      </c>
      <c r="L126" s="133"/>
      <c r="M126" s="115">
        <f t="shared" ref="M126:W126" si="208">IF(M85&lt;&gt;0,M96/M85,0)</f>
        <v>1.6428571428571428</v>
      </c>
      <c r="N126" s="115">
        <f t="shared" si="208"/>
        <v>1.08</v>
      </c>
      <c r="O126" s="115">
        <f t="shared" si="208"/>
        <v>1.2608695652173914</v>
      </c>
      <c r="P126" s="115">
        <f t="shared" si="208"/>
        <v>1.3076923076923077</v>
      </c>
      <c r="Q126" s="115">
        <f t="shared" si="208"/>
        <v>1.263157894736842</v>
      </c>
      <c r="R126" s="115">
        <f t="shared" si="208"/>
        <v>1.45</v>
      </c>
      <c r="S126" s="115">
        <f t="shared" si="208"/>
        <v>1.5</v>
      </c>
      <c r="T126" s="115">
        <f t="shared" si="208"/>
        <v>2</v>
      </c>
      <c r="U126" s="115">
        <f t="shared" si="208"/>
        <v>2.28125</v>
      </c>
      <c r="V126" s="115">
        <f t="shared" si="208"/>
        <v>1.4545454545454546</v>
      </c>
      <c r="W126" s="115">
        <f t="shared" si="208"/>
        <v>1.2222222222222223</v>
      </c>
      <c r="X126" s="115">
        <f t="shared" ref="X126:AC126" si="209">IF(X85&lt;&gt;0,X96/X85,0)</f>
        <v>1.3333333333333333</v>
      </c>
      <c r="Y126" s="115">
        <f t="shared" si="209"/>
        <v>1.4210526315789473</v>
      </c>
      <c r="Z126" s="115">
        <f t="shared" si="209"/>
        <v>1.308641975308642</v>
      </c>
      <c r="AA126" s="115">
        <f t="shared" si="209"/>
        <v>1.3292682926829269</v>
      </c>
      <c r="AB126" s="115">
        <f t="shared" si="209"/>
        <v>1.3090909090909091</v>
      </c>
      <c r="AC126" s="115">
        <f t="shared" si="209"/>
        <v>1.2763157894736843</v>
      </c>
      <c r="AD126" s="115">
        <f>IF(AD85&lt;&gt;0,AD96/AD85,0)</f>
        <v>1.3931623931623931</v>
      </c>
      <c r="AE126" s="115">
        <f t="shared" ref="AE126:AJ126" si="210">IF(AE85&lt;&gt;0,AE96/AE85,0)</f>
        <v>1.271186440677966</v>
      </c>
      <c r="AF126" s="115">
        <f t="shared" si="210"/>
        <v>1.4326923076923077</v>
      </c>
      <c r="AG126" s="115">
        <f t="shared" si="210"/>
        <v>1.6627218934911243</v>
      </c>
      <c r="AH126" s="115">
        <f t="shared" si="210"/>
        <v>1.0897435897435896</v>
      </c>
      <c r="AI126" s="115">
        <f t="shared" si="210"/>
        <v>1.2232142857142858</v>
      </c>
      <c r="AJ126" s="115">
        <f t="shared" si="210"/>
        <v>1.180952380952381</v>
      </c>
      <c r="AK126" s="115">
        <f t="shared" ref="AK126:AL126" si="211">IF(AK85&lt;&gt;0,AK96/AK85,0)</f>
        <v>1.3355704697986577</v>
      </c>
      <c r="AL126" s="115">
        <f t="shared" si="211"/>
        <v>1.2323232323232323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XFD126"/>
  <sheetViews>
    <sheetView showGridLines="0" topLeftCell="A24" zoomScale="115" zoomScaleNormal="115" workbookViewId="0">
      <pane xSplit="2" topLeftCell="BN1" activePane="topRight" state="frozen"/>
      <selection activeCell="A51" sqref="A51"/>
      <selection pane="topRight" activeCell="A51" sqref="A51"/>
    </sheetView>
  </sheetViews>
  <sheetFormatPr defaultColWidth="9.140625" defaultRowHeight="12.75" outlineLevelCol="1"/>
  <cols>
    <col min="1" max="1" width="26" style="685" customWidth="1"/>
    <col min="2" max="2" width="9.140625" style="687"/>
    <col min="3" max="3" width="3.28515625" style="686" customWidth="1"/>
    <col min="4" max="7" width="0" style="687" hidden="1" customWidth="1"/>
    <col min="8" max="8" width="3.42578125" style="686" customWidth="1"/>
    <col min="9" max="10" width="10.140625" style="691" customWidth="1" outlineLevel="1"/>
    <col min="11" max="23" width="9.140625" style="691" customWidth="1" outlineLevel="1"/>
    <col min="24" max="26" width="9.28515625" style="691" customWidth="1" outlineLevel="1"/>
    <col min="27" max="27" width="10" style="691" customWidth="1" outlineLevel="1"/>
    <col min="28" max="29" width="9.140625" style="691" customWidth="1" outlineLevel="1"/>
    <col min="30" max="31" width="9.140625" style="689" customWidth="1" outlineLevel="1"/>
    <col min="32" max="34" width="10.140625" style="689" customWidth="1" outlineLevel="1"/>
    <col min="35" max="44" width="9.140625" style="689" customWidth="1" outlineLevel="1"/>
    <col min="45" max="49" width="10.140625" style="689" customWidth="1" outlineLevel="1"/>
    <col min="50" max="50" width="10.7109375" style="689" customWidth="1" outlineLevel="1"/>
    <col min="51" max="53" width="9.140625" style="689" customWidth="1" outlineLevel="1"/>
    <col min="54" max="54" width="9.140625" style="689"/>
    <col min="55" max="64" width="9.140625" style="689" customWidth="1" outlineLevel="1"/>
    <col min="65" max="65" width="9.140625" style="689"/>
    <col min="66" max="66" width="10.28515625" style="689" bestFit="1" customWidth="1"/>
    <col min="67" max="16384" width="9.140625" style="689"/>
  </cols>
  <sheetData>
    <row r="1" spans="1:77">
      <c r="A1" s="690" t="s">
        <v>96</v>
      </c>
    </row>
    <row r="2" spans="1:77">
      <c r="B2" s="762">
        <f>MONTH(Cover!G5)</f>
        <v>2</v>
      </c>
      <c r="I2" s="688">
        <v>4</v>
      </c>
      <c r="J2" s="688">
        <v>5</v>
      </c>
      <c r="K2" s="688">
        <v>6</v>
      </c>
      <c r="L2" s="688">
        <v>7</v>
      </c>
      <c r="M2" s="688">
        <v>8</v>
      </c>
      <c r="N2" s="688">
        <v>9</v>
      </c>
      <c r="O2" s="688">
        <v>10</v>
      </c>
      <c r="P2" s="688">
        <v>11</v>
      </c>
      <c r="Q2" s="688">
        <v>12</v>
      </c>
      <c r="R2" s="688">
        <v>1</v>
      </c>
      <c r="S2" s="688">
        <v>2</v>
      </c>
      <c r="T2" s="688">
        <v>3</v>
      </c>
      <c r="U2" s="688">
        <v>4</v>
      </c>
      <c r="V2" s="688">
        <v>5</v>
      </c>
      <c r="W2" s="688">
        <v>6</v>
      </c>
      <c r="X2" s="688">
        <v>7</v>
      </c>
      <c r="Y2" s="688">
        <v>8</v>
      </c>
      <c r="Z2" s="688">
        <v>9</v>
      </c>
      <c r="AA2" s="688">
        <v>10</v>
      </c>
      <c r="AB2" s="688">
        <v>11</v>
      </c>
      <c r="AC2" s="688">
        <v>12</v>
      </c>
      <c r="AD2" s="688">
        <v>1</v>
      </c>
      <c r="AE2" s="688">
        <v>2</v>
      </c>
      <c r="AF2" s="688">
        <v>3</v>
      </c>
      <c r="AG2" s="688">
        <v>4</v>
      </c>
      <c r="AH2" s="688">
        <v>5</v>
      </c>
      <c r="AI2" s="688">
        <v>6</v>
      </c>
      <c r="AJ2" s="688">
        <v>7</v>
      </c>
      <c r="AK2" s="688">
        <v>8</v>
      </c>
      <c r="AL2" s="688">
        <v>9</v>
      </c>
      <c r="AM2" s="688">
        <v>10</v>
      </c>
      <c r="AN2" s="688">
        <v>11</v>
      </c>
      <c r="AO2" s="688">
        <v>12</v>
      </c>
      <c r="AP2" s="688">
        <v>1</v>
      </c>
      <c r="AQ2" s="688">
        <v>2</v>
      </c>
      <c r="AR2" s="688">
        <v>3</v>
      </c>
      <c r="AS2" s="688">
        <v>4</v>
      </c>
      <c r="AT2" s="688">
        <v>5</v>
      </c>
      <c r="AU2" s="688">
        <v>6</v>
      </c>
      <c r="AV2" s="688">
        <v>7</v>
      </c>
      <c r="AW2" s="688">
        <v>8</v>
      </c>
      <c r="AX2" s="688">
        <v>9</v>
      </c>
      <c r="AY2" s="688">
        <v>10</v>
      </c>
      <c r="AZ2" s="688">
        <v>11</v>
      </c>
      <c r="BA2" s="688">
        <v>12</v>
      </c>
      <c r="BB2" s="688">
        <v>1</v>
      </c>
      <c r="BC2" s="688">
        <v>2</v>
      </c>
      <c r="BD2" s="688">
        <v>3</v>
      </c>
      <c r="BE2" s="688">
        <v>4</v>
      </c>
      <c r="BF2" s="688">
        <v>5</v>
      </c>
      <c r="BG2" s="688">
        <v>6</v>
      </c>
      <c r="BH2" s="688">
        <v>7</v>
      </c>
      <c r="BI2" s="688">
        <v>8</v>
      </c>
      <c r="BJ2" s="688">
        <v>9</v>
      </c>
      <c r="BK2" s="688">
        <v>10</v>
      </c>
      <c r="BL2" s="688">
        <v>11</v>
      </c>
      <c r="BM2" s="688">
        <v>12</v>
      </c>
      <c r="BN2" s="688">
        <v>1</v>
      </c>
      <c r="BO2" s="688">
        <v>2</v>
      </c>
      <c r="BP2" s="688">
        <v>3</v>
      </c>
      <c r="BQ2" s="688">
        <v>4</v>
      </c>
      <c r="BR2" s="688">
        <v>5</v>
      </c>
      <c r="BS2" s="688">
        <v>6</v>
      </c>
      <c r="BT2" s="688">
        <v>7</v>
      </c>
      <c r="BU2" s="688">
        <v>8</v>
      </c>
      <c r="BV2" s="688">
        <v>9</v>
      </c>
      <c r="BW2" s="688">
        <v>10</v>
      </c>
      <c r="BX2" s="688">
        <v>11</v>
      </c>
      <c r="BY2" s="688">
        <v>12</v>
      </c>
    </row>
    <row r="3" spans="1:77" s="696" customFormat="1" ht="16.5" customHeight="1">
      <c r="A3" s="692" t="s">
        <v>120</v>
      </c>
      <c r="B3" s="748" t="s">
        <v>117</v>
      </c>
      <c r="C3" s="748"/>
      <c r="D3" s="749" t="s">
        <v>43</v>
      </c>
      <c r="E3" s="749" t="s">
        <v>67</v>
      </c>
      <c r="F3" s="749" t="s">
        <v>70</v>
      </c>
      <c r="G3" s="749" t="s">
        <v>104</v>
      </c>
      <c r="H3" s="695"/>
      <c r="I3" s="111">
        <v>41000</v>
      </c>
      <c r="J3" s="111">
        <v>41030</v>
      </c>
      <c r="K3" s="111">
        <v>41061</v>
      </c>
      <c r="L3" s="111">
        <v>41091</v>
      </c>
      <c r="M3" s="111">
        <v>41122</v>
      </c>
      <c r="N3" s="111">
        <v>41153</v>
      </c>
      <c r="O3" s="111">
        <v>41183</v>
      </c>
      <c r="P3" s="111">
        <v>41214</v>
      </c>
      <c r="Q3" s="111">
        <v>41244</v>
      </c>
      <c r="R3" s="111">
        <v>41275</v>
      </c>
      <c r="S3" s="111">
        <v>41306</v>
      </c>
      <c r="T3" s="111">
        <v>41334</v>
      </c>
      <c r="U3" s="111">
        <v>41365</v>
      </c>
      <c r="V3" s="111">
        <v>41395</v>
      </c>
      <c r="W3" s="111">
        <v>41426</v>
      </c>
      <c r="X3" s="111">
        <v>41456</v>
      </c>
      <c r="Y3" s="111">
        <v>41487</v>
      </c>
      <c r="Z3" s="111">
        <v>41518</v>
      </c>
      <c r="AA3" s="111">
        <v>41548</v>
      </c>
      <c r="AB3" s="111">
        <v>41579</v>
      </c>
      <c r="AC3" s="111">
        <v>41609</v>
      </c>
      <c r="AD3" s="111">
        <v>41640</v>
      </c>
      <c r="AE3" s="111">
        <v>41671</v>
      </c>
      <c r="AF3" s="111">
        <v>41699</v>
      </c>
      <c r="AG3" s="111">
        <v>41730</v>
      </c>
      <c r="AH3" s="111">
        <v>41760</v>
      </c>
      <c r="AI3" s="111">
        <v>41791</v>
      </c>
      <c r="AJ3" s="111">
        <v>41821</v>
      </c>
      <c r="AK3" s="111">
        <v>41852</v>
      </c>
      <c r="AL3" s="111">
        <v>41883</v>
      </c>
      <c r="AM3" s="111">
        <v>41913</v>
      </c>
      <c r="AN3" s="111">
        <v>41944</v>
      </c>
      <c r="AO3" s="111">
        <v>41974</v>
      </c>
      <c r="AP3" s="152">
        <v>42005</v>
      </c>
      <c r="AQ3" s="111">
        <v>42036</v>
      </c>
      <c r="AR3" s="111">
        <v>42064</v>
      </c>
      <c r="AS3" s="111">
        <v>42095</v>
      </c>
      <c r="AT3" s="111">
        <v>42155</v>
      </c>
      <c r="AU3" s="111">
        <v>42185</v>
      </c>
      <c r="AV3" s="111">
        <v>42216</v>
      </c>
      <c r="AW3" s="111">
        <v>42247</v>
      </c>
      <c r="AX3" s="111">
        <v>42277</v>
      </c>
      <c r="AY3" s="111">
        <v>42308</v>
      </c>
      <c r="AZ3" s="111">
        <v>42338</v>
      </c>
      <c r="BA3" s="111">
        <v>42369</v>
      </c>
      <c r="BB3" s="152">
        <v>42370</v>
      </c>
      <c r="BC3" s="111">
        <v>42401</v>
      </c>
      <c r="BD3" s="111">
        <v>42430</v>
      </c>
      <c r="BE3" s="111">
        <v>42461</v>
      </c>
      <c r="BF3" s="111">
        <v>42521</v>
      </c>
      <c r="BG3" s="111">
        <v>42551</v>
      </c>
      <c r="BH3" s="111">
        <v>42582</v>
      </c>
      <c r="BI3" s="111">
        <v>42613</v>
      </c>
      <c r="BJ3" s="111">
        <v>42643</v>
      </c>
      <c r="BK3" s="111">
        <v>42674</v>
      </c>
      <c r="BL3" s="111">
        <v>42704</v>
      </c>
      <c r="BM3" s="111">
        <v>42735</v>
      </c>
      <c r="BN3" s="152">
        <v>42766</v>
      </c>
      <c r="BO3" s="111">
        <v>42794</v>
      </c>
      <c r="BP3" s="111">
        <v>42825</v>
      </c>
      <c r="BQ3" s="111">
        <v>42855</v>
      </c>
      <c r="BR3" s="111">
        <v>42886</v>
      </c>
      <c r="BS3" s="111">
        <v>42916</v>
      </c>
      <c r="BT3" s="111">
        <v>42947</v>
      </c>
      <c r="BU3" s="111">
        <v>42978</v>
      </c>
      <c r="BV3" s="111">
        <v>43008</v>
      </c>
      <c r="BW3" s="111">
        <v>43039</v>
      </c>
      <c r="BX3" s="111">
        <v>43069</v>
      </c>
      <c r="BY3" s="111">
        <v>43100</v>
      </c>
    </row>
    <row r="4" spans="1:77">
      <c r="A4" s="685" t="s">
        <v>124</v>
      </c>
      <c r="B4" s="1392">
        <f>SUMIF($BN$2:$BY$2, "&lt;=" &amp; $B$2, $BN$4:$BY$4)</f>
        <v>34711.72080000001</v>
      </c>
      <c r="G4" s="143">
        <f>SUM(R4:T4)</f>
        <v>967.68400000000008</v>
      </c>
      <c r="I4" s="115">
        <f>I74</f>
        <v>292.24</v>
      </c>
      <c r="J4" s="115">
        <f t="shared" ref="J4:T4" si="0">J74</f>
        <v>343.76400000000001</v>
      </c>
      <c r="K4" s="115">
        <f t="shared" si="0"/>
        <v>816.25900000000001</v>
      </c>
      <c r="L4" s="115">
        <f t="shared" si="0"/>
        <v>234.95</v>
      </c>
      <c r="M4" s="115">
        <f t="shared" si="0"/>
        <v>324.42099999999999</v>
      </c>
      <c r="N4" s="115">
        <f t="shared" si="0"/>
        <v>535.95699999999999</v>
      </c>
      <c r="O4" s="115">
        <f t="shared" si="0"/>
        <v>211.88800000000001</v>
      </c>
      <c r="P4" s="115">
        <f t="shared" si="0"/>
        <v>180.74700000000001</v>
      </c>
      <c r="Q4" s="115">
        <f t="shared" si="0"/>
        <v>1188.4769999999999</v>
      </c>
      <c r="R4" s="115">
        <f t="shared" si="0"/>
        <v>413.94600000000003</v>
      </c>
      <c r="S4" s="115">
        <f t="shared" si="0"/>
        <v>167.935</v>
      </c>
      <c r="T4" s="115">
        <f t="shared" si="0"/>
        <v>385.803</v>
      </c>
      <c r="U4" s="115">
        <f t="shared" ref="U4:AQ4" si="1">U74</f>
        <v>450.10800000000006</v>
      </c>
      <c r="V4" s="115">
        <f t="shared" si="1"/>
        <v>770.74600000000009</v>
      </c>
      <c r="W4" s="115">
        <f t="shared" si="1"/>
        <v>331.56200000000001</v>
      </c>
      <c r="X4" s="115">
        <f t="shared" si="1"/>
        <v>451.54100000000005</v>
      </c>
      <c r="Y4" s="115">
        <f t="shared" si="1"/>
        <v>607.80600000000004</v>
      </c>
      <c r="Z4" s="115">
        <f t="shared" si="1"/>
        <v>939.36300000000006</v>
      </c>
      <c r="AA4" s="115">
        <f t="shared" si="1"/>
        <v>1373.5120000000002</v>
      </c>
      <c r="AB4" s="192">
        <f t="shared" si="1"/>
        <v>926.57099999999991</v>
      </c>
      <c r="AC4" s="192">
        <f t="shared" si="1"/>
        <v>1459.1579999999999</v>
      </c>
      <c r="AD4" s="1196">
        <f t="shared" si="1"/>
        <v>827.53499999999997</v>
      </c>
      <c r="AE4" s="1196">
        <f t="shared" si="1"/>
        <v>929.18900000000008</v>
      </c>
      <c r="AF4" s="1196">
        <f t="shared" si="1"/>
        <v>1257.2389999999998</v>
      </c>
      <c r="AG4" s="1196">
        <f>AG74</f>
        <v>1806.2820000000002</v>
      </c>
      <c r="AH4" s="1196">
        <f t="shared" si="1"/>
        <v>2421.1240000000003</v>
      </c>
      <c r="AI4" s="1196">
        <f t="shared" si="1"/>
        <v>4469.2719999999999</v>
      </c>
      <c r="AJ4" s="1196">
        <f t="shared" si="1"/>
        <v>5091.6689999999999</v>
      </c>
      <c r="AK4" s="1196">
        <f t="shared" si="1"/>
        <v>5263.5330000000004</v>
      </c>
      <c r="AL4" s="1196">
        <f t="shared" si="1"/>
        <v>7663.94</v>
      </c>
      <c r="AM4" s="1196">
        <f t="shared" si="1"/>
        <v>8912.9089999999997</v>
      </c>
      <c r="AN4" s="1196">
        <f t="shared" si="1"/>
        <v>8341.8340000000007</v>
      </c>
      <c r="AO4" s="1196">
        <f t="shared" si="1"/>
        <v>23133.16</v>
      </c>
      <c r="AP4" s="1196">
        <v>5229.46</v>
      </c>
      <c r="AQ4" s="1196">
        <f t="shared" si="1"/>
        <v>4953.427999999999</v>
      </c>
      <c r="AR4" s="1196">
        <v>10867.875</v>
      </c>
      <c r="AS4" s="1196">
        <v>14017.172</v>
      </c>
      <c r="AT4" s="1146">
        <v>11357.576000000001</v>
      </c>
      <c r="AU4" s="1146">
        <f t="shared" ref="AU4:BB4" si="2">AU74</f>
        <v>20467.17449999999</v>
      </c>
      <c r="AV4" s="1146">
        <f t="shared" si="2"/>
        <v>16930.181499999999</v>
      </c>
      <c r="AW4" s="1146">
        <f t="shared" si="2"/>
        <v>10592.914359999999</v>
      </c>
      <c r="AX4" s="1146">
        <f t="shared" si="2"/>
        <v>22551.684799999992</v>
      </c>
      <c r="AY4" s="1146">
        <f t="shared" si="2"/>
        <v>14142.543139999991</v>
      </c>
      <c r="AZ4" s="1146">
        <f t="shared" si="2"/>
        <v>21867.056700000012</v>
      </c>
      <c r="BA4" s="1146">
        <f t="shared" si="2"/>
        <v>34698.425899999973</v>
      </c>
      <c r="BB4" s="1146">
        <f t="shared" si="2"/>
        <v>6107.5723999999991</v>
      </c>
      <c r="BC4" s="1146">
        <f t="shared" ref="BC4:BM4" si="3">BC74</f>
        <v>6937.6219999999694</v>
      </c>
      <c r="BD4" s="1146">
        <f>BD74</f>
        <v>17947.367299999991</v>
      </c>
      <c r="BE4" s="1146">
        <f t="shared" si="3"/>
        <v>18456.183199999999</v>
      </c>
      <c r="BF4" s="1146">
        <f t="shared" si="3"/>
        <v>13855.127900000003</v>
      </c>
      <c r="BG4" s="1146">
        <f t="shared" si="3"/>
        <v>17580.338640000002</v>
      </c>
      <c r="BH4" s="1146">
        <f t="shared" si="3"/>
        <v>14366.86017</v>
      </c>
      <c r="BI4" s="1146">
        <f t="shared" si="3"/>
        <v>14149.385</v>
      </c>
      <c r="BJ4" s="1146">
        <f t="shared" si="3"/>
        <v>20517.665099999998</v>
      </c>
      <c r="BK4" s="1146">
        <f t="shared" si="3"/>
        <v>18767.984049999999</v>
      </c>
      <c r="BL4" s="1146">
        <f t="shared" si="3"/>
        <v>28166.729560000036</v>
      </c>
      <c r="BM4" s="1146">
        <f t="shared" si="3"/>
        <v>45261.850670000116</v>
      </c>
      <c r="BN4" s="1146">
        <f>BN74</f>
        <v>13255.832900000001</v>
      </c>
      <c r="BO4" s="1146">
        <f>BO74+BO73</f>
        <v>21455.887900000012</v>
      </c>
    </row>
    <row r="5" spans="1:77" s="758" customFormat="1">
      <c r="A5" s="754" t="s">
        <v>125</v>
      </c>
      <c r="B5" s="1393">
        <f>SUMIF($BN$2:$BY$2, "&lt;=" &amp; $B$2, $BN$5:$BY$5)</f>
        <v>34218.329300000012</v>
      </c>
      <c r="C5" s="755"/>
      <c r="D5" s="756"/>
      <c r="E5" s="756"/>
      <c r="F5" s="756"/>
      <c r="G5" s="672">
        <f>SUM(R5:T5)</f>
        <v>950.33800000000008</v>
      </c>
      <c r="H5" s="755"/>
      <c r="I5" s="684">
        <v>220</v>
      </c>
      <c r="J5" s="684">
        <v>214.602</v>
      </c>
      <c r="K5" s="684">
        <v>713.33</v>
      </c>
      <c r="L5" s="684">
        <v>174.649</v>
      </c>
      <c r="M5" s="684">
        <v>286.2</v>
      </c>
      <c r="N5" s="684">
        <v>341.46699999999998</v>
      </c>
      <c r="O5" s="684">
        <v>164.99600000000001</v>
      </c>
      <c r="P5" s="684">
        <v>157.32299999999998</v>
      </c>
      <c r="Q5" s="684">
        <v>1140.7040000000002</v>
      </c>
      <c r="R5" s="684">
        <v>417.87900000000002</v>
      </c>
      <c r="S5" s="684">
        <v>177.839</v>
      </c>
      <c r="T5" s="684">
        <v>354.62</v>
      </c>
      <c r="U5" s="684">
        <v>429.84500000000003</v>
      </c>
      <c r="V5" s="675">
        <v>523.55200000000002</v>
      </c>
      <c r="W5" s="684">
        <v>435.30900000000003</v>
      </c>
      <c r="X5" s="684">
        <v>416.22699999999998</v>
      </c>
      <c r="Y5" s="684">
        <v>579.351</v>
      </c>
      <c r="Z5" s="684">
        <v>894.90599999999995</v>
      </c>
      <c r="AA5" s="757">
        <v>1205.0999999999999</v>
      </c>
      <c r="AB5" s="675">
        <v>860.13900000000001</v>
      </c>
      <c r="AC5" s="675">
        <v>1308.55</v>
      </c>
      <c r="AD5" s="1197">
        <v>744.25</v>
      </c>
      <c r="AE5" s="1197">
        <v>845.495</v>
      </c>
      <c r="AF5" s="1198">
        <v>1080.5719999999999</v>
      </c>
      <c r="AG5" s="1198">
        <f>1566634000/1000000</f>
        <v>1566.634</v>
      </c>
      <c r="AH5" s="1198">
        <v>2117.3290000000002</v>
      </c>
      <c r="AI5" s="1197">
        <v>4260.3119999999999</v>
      </c>
      <c r="AJ5" s="1197">
        <v>4591.607</v>
      </c>
      <c r="AK5" s="1197">
        <v>4816.8010000000004</v>
      </c>
      <c r="AL5" s="1197">
        <v>7182.7569999999996</v>
      </c>
      <c r="AM5" s="1197">
        <v>8562.7430000000004</v>
      </c>
      <c r="AN5" s="1197">
        <v>8041.4279999999999</v>
      </c>
      <c r="AO5" s="1197">
        <v>22373.381000000001</v>
      </c>
      <c r="AP5" s="1197">
        <v>4979.2820000000002</v>
      </c>
      <c r="AQ5" s="1197">
        <v>5060.3119999999999</v>
      </c>
      <c r="AR5" s="1197">
        <v>10504.348</v>
      </c>
      <c r="AS5" s="1197">
        <v>13010.606</v>
      </c>
      <c r="AT5" s="1197">
        <v>11100.294</v>
      </c>
      <c r="AU5" s="1197">
        <v>18006.321</v>
      </c>
      <c r="AV5" s="1197">
        <v>16242.715</v>
      </c>
      <c r="AW5" s="1197">
        <v>9732.9220000000005</v>
      </c>
      <c r="AX5" s="758">
        <v>21096.642</v>
      </c>
      <c r="AY5" s="758">
        <v>13604.614</v>
      </c>
      <c r="AZ5" s="758">
        <v>20745.174999999999</v>
      </c>
      <c r="BA5" s="758">
        <v>33941.0605</v>
      </c>
      <c r="BB5" s="1197">
        <v>6758.9367000000002</v>
      </c>
      <c r="BC5" s="1197">
        <v>7089.9009999999998</v>
      </c>
      <c r="BD5" s="1197">
        <v>17117.7147</v>
      </c>
      <c r="BE5" s="1197">
        <v>17851.648499999999</v>
      </c>
      <c r="BF5" s="1197">
        <v>13239.942999999999</v>
      </c>
      <c r="BG5" s="1197">
        <v>17139.053599999999</v>
      </c>
      <c r="BH5" s="1197">
        <v>14083.947000000002</v>
      </c>
      <c r="BI5" s="1197">
        <f>'[6]Agency South'!U95</f>
        <v>13458.544</v>
      </c>
      <c r="BJ5" s="1197">
        <f>'[6]Agency South'!V95</f>
        <v>19973.662000000011</v>
      </c>
      <c r="BK5" s="1197">
        <f>'[7]Agency South'!$W$95</f>
        <v>17507.513999999999</v>
      </c>
      <c r="BL5" s="1197">
        <f>'[8]Agency South'!$X$95</f>
        <v>27275.495000000021</v>
      </c>
      <c r="BM5" s="1197">
        <f>'[9]Agency South'!$Y$95</f>
        <v>44739.436000000016</v>
      </c>
      <c r="BN5" s="759">
        <f>'[10]Agency South'!$AO$95</f>
        <v>13201.143</v>
      </c>
      <c r="BO5" s="759">
        <f>'[11]Agency South'!$AP$103</f>
        <v>21017.186300000008</v>
      </c>
    </row>
    <row r="6" spans="1:77" s="758" customFormat="1">
      <c r="A6" s="1144" t="s">
        <v>996</v>
      </c>
      <c r="B6" s="1393">
        <f>HLOOKUP(B2, $BN$2:$BY$7, 5, 0)</f>
        <v>3220</v>
      </c>
      <c r="C6" s="755"/>
      <c r="D6" s="756"/>
      <c r="E6" s="756"/>
      <c r="F6" s="756"/>
      <c r="G6" s="672"/>
      <c r="H6" s="755"/>
      <c r="I6" s="684"/>
      <c r="J6" s="684"/>
      <c r="K6" s="684"/>
      <c r="L6" s="684"/>
      <c r="M6" s="684"/>
      <c r="N6" s="684"/>
      <c r="O6" s="684"/>
      <c r="P6" s="684"/>
      <c r="Q6" s="684"/>
      <c r="R6" s="684"/>
      <c r="S6" s="684"/>
      <c r="T6" s="684"/>
      <c r="U6" s="684"/>
      <c r="V6" s="675"/>
      <c r="W6" s="684"/>
      <c r="X6" s="684"/>
      <c r="Y6" s="684"/>
      <c r="Z6" s="684"/>
      <c r="AA6" s="757"/>
      <c r="AB6" s="675"/>
      <c r="AC6" s="675"/>
      <c r="AD6" s="1197"/>
      <c r="AE6" s="1197"/>
      <c r="AF6" s="1198"/>
      <c r="AG6" s="1198"/>
      <c r="AH6" s="1198"/>
      <c r="AI6" s="1197"/>
      <c r="AJ6" s="1197"/>
      <c r="AK6" s="1197"/>
      <c r="AL6" s="1197"/>
      <c r="AM6" s="1197"/>
      <c r="AN6" s="1197"/>
      <c r="AO6" s="1197"/>
      <c r="AP6" s="1199">
        <v>1203</v>
      </c>
      <c r="AQ6" s="1197">
        <v>1354</v>
      </c>
      <c r="AR6" s="1197">
        <v>1383</v>
      </c>
      <c r="AS6" s="1197">
        <f>AR7</f>
        <v>1476</v>
      </c>
      <c r="AT6" s="1197">
        <f>AS7</f>
        <v>1632</v>
      </c>
      <c r="AU6" s="1197">
        <f>AT7</f>
        <v>1590</v>
      </c>
      <c r="AV6" s="1197">
        <v>1616</v>
      </c>
      <c r="AW6" s="1197">
        <v>1642</v>
      </c>
      <c r="AX6" s="758">
        <v>1745</v>
      </c>
      <c r="AY6" s="758">
        <v>1729</v>
      </c>
      <c r="AZ6" s="758">
        <v>1799</v>
      </c>
      <c r="BA6" s="758">
        <v>1903</v>
      </c>
      <c r="BB6" s="1197">
        <v>1926</v>
      </c>
      <c r="BC6" s="1197">
        <v>1952</v>
      </c>
      <c r="BD6" s="1197">
        <v>1937</v>
      </c>
      <c r="BE6" s="1197">
        <v>2067</v>
      </c>
      <c r="BF6" s="1197">
        <v>2120</v>
      </c>
      <c r="BG6" s="1197">
        <v>2197</v>
      </c>
      <c r="BH6" s="1197">
        <f t="shared" ref="BH6:BO6" si="4">BG7</f>
        <v>2293</v>
      </c>
      <c r="BI6" s="1197">
        <f t="shared" si="4"/>
        <v>2378</v>
      </c>
      <c r="BJ6" s="1197">
        <f t="shared" si="4"/>
        <v>2500</v>
      </c>
      <c r="BK6" s="1197">
        <f t="shared" si="4"/>
        <v>2624</v>
      </c>
      <c r="BL6" s="1197">
        <f t="shared" si="4"/>
        <v>2812</v>
      </c>
      <c r="BM6" s="1197">
        <f t="shared" si="4"/>
        <v>3031</v>
      </c>
      <c r="BN6" s="1197">
        <f t="shared" si="4"/>
        <v>3144</v>
      </c>
      <c r="BO6" s="1197">
        <f t="shared" si="4"/>
        <v>3220</v>
      </c>
    </row>
    <row r="7" spans="1:77" s="758" customFormat="1">
      <c r="A7" s="754" t="s">
        <v>5</v>
      </c>
      <c r="B7" s="1393">
        <f>HLOOKUP(B2, $BN$2:$BY$7, 6, 0)</f>
        <v>2564</v>
      </c>
      <c r="C7" s="755"/>
      <c r="D7" s="756"/>
      <c r="E7" s="756"/>
      <c r="F7" s="756"/>
      <c r="G7" s="672">
        <f>T7</f>
        <v>92</v>
      </c>
      <c r="H7" s="755"/>
      <c r="I7" s="757">
        <f>I35</f>
        <v>32</v>
      </c>
      <c r="J7" s="757">
        <f t="shared" ref="J7:T7" si="5">J35</f>
        <v>40</v>
      </c>
      <c r="K7" s="757">
        <f t="shared" si="5"/>
        <v>58</v>
      </c>
      <c r="L7" s="757">
        <f t="shared" si="5"/>
        <v>67</v>
      </c>
      <c r="M7" s="757">
        <f t="shared" si="5"/>
        <v>68</v>
      </c>
      <c r="N7" s="757">
        <f t="shared" si="5"/>
        <v>63</v>
      </c>
      <c r="O7" s="757">
        <f t="shared" si="5"/>
        <v>62</v>
      </c>
      <c r="P7" s="757">
        <f t="shared" si="5"/>
        <v>60</v>
      </c>
      <c r="Q7" s="757">
        <f t="shared" si="5"/>
        <v>73</v>
      </c>
      <c r="R7" s="757">
        <f t="shared" si="5"/>
        <v>77</v>
      </c>
      <c r="S7" s="757">
        <f>S35</f>
        <v>74</v>
      </c>
      <c r="T7" s="757">
        <f t="shared" si="5"/>
        <v>92</v>
      </c>
      <c r="U7" s="757">
        <f t="shared" ref="U7:Z7" si="6">U35</f>
        <v>119</v>
      </c>
      <c r="V7" s="757">
        <f t="shared" si="6"/>
        <v>158</v>
      </c>
      <c r="W7" s="757">
        <f t="shared" si="6"/>
        <v>174</v>
      </c>
      <c r="X7" s="757">
        <f t="shared" si="6"/>
        <v>174</v>
      </c>
      <c r="Y7" s="757">
        <f t="shared" si="6"/>
        <v>193</v>
      </c>
      <c r="Z7" s="757">
        <f t="shared" si="6"/>
        <v>213</v>
      </c>
      <c r="AA7" s="757">
        <f>AA35</f>
        <v>228</v>
      </c>
      <c r="AB7" s="757">
        <f>AB35</f>
        <v>251</v>
      </c>
      <c r="AC7" s="757">
        <f>AC35</f>
        <v>299</v>
      </c>
      <c r="AD7" s="757">
        <f t="shared" ref="AD7:AQ7" si="7">AD35</f>
        <v>296</v>
      </c>
      <c r="AE7" s="757">
        <f t="shared" si="7"/>
        <v>277</v>
      </c>
      <c r="AF7" s="757">
        <f t="shared" si="7"/>
        <v>323</v>
      </c>
      <c r="AG7" s="757">
        <f t="shared" si="7"/>
        <v>427</v>
      </c>
      <c r="AH7" s="757">
        <f t="shared" si="7"/>
        <v>506</v>
      </c>
      <c r="AI7" s="757">
        <f t="shared" si="7"/>
        <v>565</v>
      </c>
      <c r="AJ7" s="757">
        <f t="shared" si="7"/>
        <v>616</v>
      </c>
      <c r="AK7" s="757">
        <f t="shared" si="7"/>
        <v>722</v>
      </c>
      <c r="AL7" s="757">
        <f t="shared" si="7"/>
        <v>797</v>
      </c>
      <c r="AM7" s="757">
        <f t="shared" si="7"/>
        <v>834</v>
      </c>
      <c r="AN7" s="757">
        <f t="shared" si="7"/>
        <v>959</v>
      </c>
      <c r="AO7" s="757">
        <f t="shared" si="7"/>
        <v>1099</v>
      </c>
      <c r="AP7" s="757">
        <f t="shared" si="7"/>
        <v>1354</v>
      </c>
      <c r="AQ7" s="757">
        <f t="shared" si="7"/>
        <v>1383</v>
      </c>
      <c r="AR7" s="757">
        <v>1476</v>
      </c>
      <c r="AS7" s="1248">
        <v>1632</v>
      </c>
      <c r="AT7" s="1248">
        <f>AT45</f>
        <v>1590</v>
      </c>
      <c r="AU7" s="1248">
        <f>AU45</f>
        <v>1621</v>
      </c>
      <c r="AV7" s="1248">
        <v>1642</v>
      </c>
      <c r="AW7" s="1248">
        <v>1743</v>
      </c>
      <c r="AX7" s="1248">
        <v>1729</v>
      </c>
      <c r="AY7" s="758">
        <v>1798</v>
      </c>
      <c r="AZ7" s="758">
        <v>1892</v>
      </c>
      <c r="BA7" s="758">
        <v>1925</v>
      </c>
      <c r="BB7" s="1197">
        <v>1937</v>
      </c>
      <c r="BC7" s="1197">
        <v>1937</v>
      </c>
      <c r="BD7" s="1197">
        <v>2067</v>
      </c>
      <c r="BE7" s="1197">
        <v>2120</v>
      </c>
      <c r="BF7" s="1197">
        <v>2197</v>
      </c>
      <c r="BG7" s="1197">
        <v>2293</v>
      </c>
      <c r="BH7" s="1197">
        <v>2378</v>
      </c>
      <c r="BI7" s="1197">
        <f>'[6]Agency South'!U105</f>
        <v>2500</v>
      </c>
      <c r="BJ7" s="1197">
        <f>'[6]Agency South'!V105</f>
        <v>2624</v>
      </c>
      <c r="BK7" s="1197">
        <f>'[7]Agency South'!$W$105</f>
        <v>2812</v>
      </c>
      <c r="BL7" s="1197">
        <f>'[8]Agency South'!$X$105</f>
        <v>3031</v>
      </c>
      <c r="BM7" s="1197">
        <f>BM45</f>
        <v>3144</v>
      </c>
      <c r="BN7" s="1197">
        <f>BN45</f>
        <v>3220</v>
      </c>
      <c r="BO7" s="1197">
        <f>BO45</f>
        <v>2564</v>
      </c>
    </row>
    <row r="8" spans="1:77">
      <c r="A8" s="685" t="s">
        <v>119</v>
      </c>
      <c r="B8" s="1392">
        <f>SUMIF($BN$2:$BY$2, "&lt;=" &amp; $B$2, $BN$7:$BY$7)/$B$2</f>
        <v>2892</v>
      </c>
      <c r="G8" s="143">
        <f>AVERAGE(R8:T8)</f>
        <v>77.833333333333329</v>
      </c>
      <c r="I8" s="691">
        <f>AVERAGE(0, I7)</f>
        <v>16</v>
      </c>
      <c r="J8" s="691">
        <f>AVERAGE(I7,J7)</f>
        <v>36</v>
      </c>
      <c r="K8" s="691">
        <f t="shared" ref="K8:T8" si="8">AVERAGE(J7,K7)</f>
        <v>49</v>
      </c>
      <c r="L8" s="691">
        <f t="shared" si="8"/>
        <v>62.5</v>
      </c>
      <c r="M8" s="691">
        <f t="shared" si="8"/>
        <v>67.5</v>
      </c>
      <c r="N8" s="691">
        <f t="shared" si="8"/>
        <v>65.5</v>
      </c>
      <c r="O8" s="691">
        <f t="shared" si="8"/>
        <v>62.5</v>
      </c>
      <c r="P8" s="691">
        <f t="shared" si="8"/>
        <v>61</v>
      </c>
      <c r="Q8" s="691">
        <f t="shared" si="8"/>
        <v>66.5</v>
      </c>
      <c r="R8" s="691">
        <f t="shared" si="8"/>
        <v>75</v>
      </c>
      <c r="S8" s="691">
        <f t="shared" si="8"/>
        <v>75.5</v>
      </c>
      <c r="T8" s="691">
        <f t="shared" si="8"/>
        <v>83</v>
      </c>
      <c r="U8" s="691">
        <f t="shared" ref="U8:AB8" si="9">AVERAGE(T7,U7)</f>
        <v>105.5</v>
      </c>
      <c r="V8" s="691">
        <f t="shared" si="9"/>
        <v>138.5</v>
      </c>
      <c r="W8" s="691">
        <f t="shared" si="9"/>
        <v>166</v>
      </c>
      <c r="X8" s="691">
        <f t="shared" si="9"/>
        <v>174</v>
      </c>
      <c r="Y8" s="691">
        <f t="shared" si="9"/>
        <v>183.5</v>
      </c>
      <c r="Z8" s="691">
        <f t="shared" si="9"/>
        <v>203</v>
      </c>
      <c r="AA8" s="691">
        <f t="shared" si="9"/>
        <v>220.5</v>
      </c>
      <c r="AB8" s="691">
        <f t="shared" si="9"/>
        <v>239.5</v>
      </c>
      <c r="AC8" s="691">
        <f>AVERAGE(AB7,AC7)</f>
        <v>275</v>
      </c>
      <c r="AD8" s="691">
        <f>AVERAGE(AC7,AD7)</f>
        <v>297.5</v>
      </c>
      <c r="AE8" s="691">
        <f t="shared" ref="AE8:AO8" si="10">AVERAGE(AD7,AE7)</f>
        <v>286.5</v>
      </c>
      <c r="AF8" s="691">
        <f t="shared" si="10"/>
        <v>300</v>
      </c>
      <c r="AG8" s="691">
        <f t="shared" si="10"/>
        <v>375</v>
      </c>
      <c r="AH8" s="691">
        <f t="shared" si="10"/>
        <v>466.5</v>
      </c>
      <c r="AI8" s="691">
        <f t="shared" si="10"/>
        <v>535.5</v>
      </c>
      <c r="AJ8" s="691">
        <f t="shared" si="10"/>
        <v>590.5</v>
      </c>
      <c r="AK8" s="691">
        <f t="shared" si="10"/>
        <v>669</v>
      </c>
      <c r="AL8" s="691">
        <f t="shared" si="10"/>
        <v>759.5</v>
      </c>
      <c r="AM8" s="691">
        <f t="shared" si="10"/>
        <v>815.5</v>
      </c>
      <c r="AN8" s="691">
        <f t="shared" si="10"/>
        <v>896.5</v>
      </c>
      <c r="AO8" s="691">
        <f t="shared" si="10"/>
        <v>1029</v>
      </c>
      <c r="AP8" s="691">
        <f t="shared" ref="AP8:AX8" si="11">AVERAGE(AP6:AP7)</f>
        <v>1278.5</v>
      </c>
      <c r="AQ8" s="691">
        <f t="shared" si="11"/>
        <v>1368.5</v>
      </c>
      <c r="AR8" s="691">
        <f t="shared" si="11"/>
        <v>1429.5</v>
      </c>
      <c r="AS8" s="691">
        <f t="shared" si="11"/>
        <v>1554</v>
      </c>
      <c r="AT8" s="691">
        <f t="shared" si="11"/>
        <v>1611</v>
      </c>
      <c r="AU8" s="691">
        <f t="shared" si="11"/>
        <v>1605.5</v>
      </c>
      <c r="AV8" s="691">
        <f t="shared" si="11"/>
        <v>1629</v>
      </c>
      <c r="AW8" s="691">
        <f t="shared" si="11"/>
        <v>1692.5</v>
      </c>
      <c r="AX8" s="691">
        <f t="shared" si="11"/>
        <v>1737</v>
      </c>
      <c r="AY8" s="691">
        <f>AVERAGE(AY6:AY7)</f>
        <v>1763.5</v>
      </c>
      <c r="AZ8" s="691">
        <f>AVERAGE(AZ6:AZ7)</f>
        <v>1845.5</v>
      </c>
      <c r="BA8" s="691">
        <f>AVERAGE(BA6:BA7)</f>
        <v>1914</v>
      </c>
      <c r="BB8" s="1196">
        <f>AVERAGE(BB6:BB7)</f>
        <v>1931.5</v>
      </c>
      <c r="BC8" s="1196">
        <f t="shared" ref="BC8:BL8" si="12">AVERAGE(BC6:BC7)</f>
        <v>1944.5</v>
      </c>
      <c r="BD8" s="1196">
        <f t="shared" si="12"/>
        <v>2002</v>
      </c>
      <c r="BE8" s="1196">
        <f t="shared" si="12"/>
        <v>2093.5</v>
      </c>
      <c r="BF8" s="1196">
        <f t="shared" si="12"/>
        <v>2158.5</v>
      </c>
      <c r="BG8" s="1196">
        <f t="shared" si="12"/>
        <v>2245</v>
      </c>
      <c r="BH8" s="1196">
        <f t="shared" si="12"/>
        <v>2335.5</v>
      </c>
      <c r="BI8" s="1196">
        <f t="shared" si="12"/>
        <v>2439</v>
      </c>
      <c r="BJ8" s="1196">
        <f t="shared" si="12"/>
        <v>2562</v>
      </c>
      <c r="BK8" s="1196">
        <f t="shared" si="12"/>
        <v>2718</v>
      </c>
      <c r="BL8" s="1196">
        <f t="shared" si="12"/>
        <v>2921.5</v>
      </c>
      <c r="BM8" s="1196">
        <f>AVERAGE(BM6:BM7)</f>
        <v>3087.5</v>
      </c>
      <c r="BN8" s="1196">
        <f>AVERAGE(BN6:BN7)</f>
        <v>3182</v>
      </c>
      <c r="BO8" s="1196">
        <f>AVERAGE(BO6:BO7)</f>
        <v>2892</v>
      </c>
    </row>
    <row r="9" spans="1:77">
      <c r="AD9" s="691"/>
      <c r="AE9" s="691"/>
      <c r="AF9" s="691"/>
      <c r="AG9" s="691"/>
      <c r="AH9" s="691"/>
      <c r="AI9" s="691"/>
      <c r="AJ9" s="691"/>
      <c r="AK9" s="691"/>
      <c r="AL9" s="691"/>
      <c r="AM9" s="691"/>
      <c r="AN9" s="691"/>
      <c r="AO9" s="691"/>
      <c r="AP9" s="691"/>
      <c r="AQ9" s="691"/>
      <c r="AR9" s="691"/>
      <c r="AS9" s="691"/>
      <c r="AT9" s="691"/>
      <c r="AU9" s="691"/>
      <c r="AV9" s="691"/>
      <c r="AW9" s="691"/>
    </row>
    <row r="10" spans="1:77">
      <c r="A10" s="685" t="s">
        <v>79</v>
      </c>
      <c r="B10" s="143">
        <f>SUMIF($BB$2:$BM$2, "=" &amp; $B$2, $BN$10:$BY$10)</f>
        <v>600</v>
      </c>
      <c r="G10" s="143">
        <f>T10</f>
        <v>16</v>
      </c>
      <c r="I10" s="691">
        <f>SUM(I40:I42)</f>
        <v>11</v>
      </c>
      <c r="J10" s="691">
        <f t="shared" ref="J10:T10" si="13">SUM(J40:J42)</f>
        <v>12</v>
      </c>
      <c r="K10" s="691">
        <f t="shared" si="13"/>
        <v>15</v>
      </c>
      <c r="L10" s="691">
        <f t="shared" si="13"/>
        <v>16</v>
      </c>
      <c r="M10" s="691">
        <f t="shared" si="13"/>
        <v>15</v>
      </c>
      <c r="N10" s="691">
        <f t="shared" si="13"/>
        <v>14</v>
      </c>
      <c r="O10" s="691">
        <f t="shared" si="13"/>
        <v>13</v>
      </c>
      <c r="P10" s="691">
        <f t="shared" si="13"/>
        <v>14</v>
      </c>
      <c r="Q10" s="691">
        <f t="shared" si="13"/>
        <v>16</v>
      </c>
      <c r="R10" s="691">
        <f t="shared" si="13"/>
        <v>18</v>
      </c>
      <c r="S10" s="691">
        <f t="shared" si="13"/>
        <v>16</v>
      </c>
      <c r="T10" s="691">
        <f t="shared" si="13"/>
        <v>16</v>
      </c>
      <c r="U10" s="691">
        <f t="shared" ref="U10:Z10" si="14">SUM(U40:U42)</f>
        <v>31</v>
      </c>
      <c r="V10" s="691">
        <f t="shared" si="14"/>
        <v>37</v>
      </c>
      <c r="W10" s="691">
        <f t="shared" si="14"/>
        <v>36</v>
      </c>
      <c r="X10" s="691">
        <f t="shared" si="14"/>
        <v>33</v>
      </c>
      <c r="Y10" s="691">
        <f t="shared" si="14"/>
        <v>38</v>
      </c>
      <c r="Z10" s="691">
        <f t="shared" si="14"/>
        <v>47</v>
      </c>
      <c r="AA10" s="691">
        <f>SUM(AA40:AA42)</f>
        <v>51</v>
      </c>
      <c r="AB10" s="691">
        <f>SUM(AB40:AB42)</f>
        <v>56</v>
      </c>
      <c r="AC10" s="691">
        <f>SUM(AC40:AC42)</f>
        <v>65</v>
      </c>
      <c r="AD10" s="691">
        <f>SUM(AD40:AD42)</f>
        <v>64</v>
      </c>
      <c r="AE10" s="691">
        <f t="shared" ref="AE10:AH10" si="15">SUM(AE40:AE42)</f>
        <v>59</v>
      </c>
      <c r="AF10" s="691">
        <f t="shared" si="15"/>
        <v>61</v>
      </c>
      <c r="AG10" s="691">
        <f t="shared" si="15"/>
        <v>81</v>
      </c>
      <c r="AH10" s="691">
        <f t="shared" si="15"/>
        <v>103</v>
      </c>
      <c r="AI10" s="691">
        <f>SUM(AI40:AI43)</f>
        <v>132</v>
      </c>
      <c r="AJ10" s="691">
        <f t="shared" ref="AJ10:BO10" si="16">SUM(AJ40:AJ43)</f>
        <v>146</v>
      </c>
      <c r="AK10" s="691">
        <f t="shared" si="16"/>
        <v>161</v>
      </c>
      <c r="AL10" s="691">
        <f t="shared" si="16"/>
        <v>175</v>
      </c>
      <c r="AM10" s="691">
        <f t="shared" si="16"/>
        <v>183</v>
      </c>
      <c r="AN10" s="691">
        <f t="shared" si="16"/>
        <v>198</v>
      </c>
      <c r="AO10" s="691">
        <f t="shared" si="16"/>
        <v>224</v>
      </c>
      <c r="AP10" s="691">
        <f t="shared" si="16"/>
        <v>279</v>
      </c>
      <c r="AQ10" s="691">
        <f t="shared" si="16"/>
        <v>282</v>
      </c>
      <c r="AR10" s="691">
        <f t="shared" si="16"/>
        <v>317</v>
      </c>
      <c r="AS10" s="691">
        <f t="shared" si="16"/>
        <v>368</v>
      </c>
      <c r="AT10" s="691">
        <f t="shared" si="16"/>
        <v>389</v>
      </c>
      <c r="AU10" s="691">
        <f t="shared" si="16"/>
        <v>392</v>
      </c>
      <c r="AV10" s="691">
        <f t="shared" si="16"/>
        <v>406</v>
      </c>
      <c r="AW10" s="691">
        <f t="shared" si="16"/>
        <v>408</v>
      </c>
      <c r="AX10" s="691">
        <f t="shared" si="16"/>
        <v>423</v>
      </c>
      <c r="AY10" s="691">
        <f t="shared" si="16"/>
        <v>436</v>
      </c>
      <c r="AZ10" s="691">
        <f t="shared" si="16"/>
        <v>434</v>
      </c>
      <c r="BA10" s="691">
        <f t="shared" si="16"/>
        <v>427</v>
      </c>
      <c r="BB10" s="691">
        <f t="shared" si="16"/>
        <v>433</v>
      </c>
      <c r="BC10" s="691">
        <f t="shared" si="16"/>
        <v>416</v>
      </c>
      <c r="BD10" s="691">
        <f t="shared" si="16"/>
        <v>439</v>
      </c>
      <c r="BE10" s="691">
        <f t="shared" si="16"/>
        <v>453</v>
      </c>
      <c r="BF10" s="691">
        <f t="shared" si="16"/>
        <v>475</v>
      </c>
      <c r="BG10" s="691">
        <f t="shared" si="16"/>
        <v>479</v>
      </c>
      <c r="BH10" s="691">
        <f t="shared" si="16"/>
        <v>452</v>
      </c>
      <c r="BI10" s="691">
        <f t="shared" si="16"/>
        <v>465</v>
      </c>
      <c r="BJ10" s="691">
        <f t="shared" si="16"/>
        <v>477</v>
      </c>
      <c r="BK10" s="691">
        <f t="shared" si="16"/>
        <v>494</v>
      </c>
      <c r="BL10" s="691">
        <f t="shared" si="16"/>
        <v>536</v>
      </c>
      <c r="BM10" s="691">
        <f t="shared" si="16"/>
        <v>547</v>
      </c>
      <c r="BN10" s="691">
        <f t="shared" si="16"/>
        <v>554</v>
      </c>
      <c r="BO10" s="1196">
        <f t="shared" si="16"/>
        <v>600</v>
      </c>
    </row>
    <row r="11" spans="1:77">
      <c r="A11" s="685" t="s">
        <v>126</v>
      </c>
      <c r="B11" s="150">
        <f>B12/(B8*$B$2)</f>
        <v>0.15248962655601661</v>
      </c>
      <c r="G11" s="150">
        <f>G12/(G8*$B$2)</f>
        <v>0.3276231263383298</v>
      </c>
      <c r="I11" s="140">
        <f>I12/I8</f>
        <v>0.875</v>
      </c>
      <c r="J11" s="140">
        <f t="shared" ref="J11:S11" si="17">J12/J8</f>
        <v>0.69444444444444442</v>
      </c>
      <c r="K11" s="140">
        <f t="shared" si="17"/>
        <v>0.46938775510204084</v>
      </c>
      <c r="L11" s="140">
        <f t="shared" si="17"/>
        <v>0.20799999999999999</v>
      </c>
      <c r="M11" s="140">
        <f t="shared" si="17"/>
        <v>0.2814814814814815</v>
      </c>
      <c r="N11" s="140">
        <f t="shared" si="17"/>
        <v>0.30534351145038169</v>
      </c>
      <c r="O11" s="140">
        <f t="shared" si="17"/>
        <v>0.16</v>
      </c>
      <c r="P11" s="140">
        <f t="shared" si="17"/>
        <v>0.11475409836065574</v>
      </c>
      <c r="Q11" s="140">
        <f t="shared" si="17"/>
        <v>0.48120300751879697</v>
      </c>
      <c r="R11" s="140">
        <f t="shared" si="17"/>
        <v>0.29333333333333333</v>
      </c>
      <c r="S11" s="140">
        <f t="shared" si="17"/>
        <v>0.11920529801324503</v>
      </c>
      <c r="T11" s="140">
        <f t="shared" ref="T11:Y11" si="18">T12/T8</f>
        <v>0.24096385542168675</v>
      </c>
      <c r="U11" s="140">
        <f t="shared" si="18"/>
        <v>0.23696682464454977</v>
      </c>
      <c r="V11" s="140">
        <f t="shared" si="18"/>
        <v>0.22382671480144403</v>
      </c>
      <c r="W11" s="140">
        <f t="shared" si="18"/>
        <v>0.1746987951807229</v>
      </c>
      <c r="X11" s="140">
        <f t="shared" si="18"/>
        <v>0.13218390804597702</v>
      </c>
      <c r="Y11" s="140">
        <f t="shared" si="18"/>
        <v>0.16348773841961853</v>
      </c>
      <c r="Z11" s="140">
        <f>Z12/Z8</f>
        <v>0.19704433497536947</v>
      </c>
      <c r="AA11" s="140">
        <f>AA12/AA8</f>
        <v>0.23582766439909297</v>
      </c>
      <c r="AB11" s="140">
        <f>AB12/AB8</f>
        <v>0.15866388308977036</v>
      </c>
      <c r="AC11" s="140">
        <f>AC12/AC8</f>
        <v>0.22545454545454546</v>
      </c>
      <c r="AD11" s="140">
        <f>AD12/AD8</f>
        <v>0.16134453781512606</v>
      </c>
      <c r="AE11" s="140">
        <f t="shared" ref="AE11:AR11" si="19">AE12/AE8</f>
        <v>0.16404886561954624</v>
      </c>
      <c r="AF11" s="140">
        <f t="shared" si="19"/>
        <v>0.21666666666666667</v>
      </c>
      <c r="AG11" s="140">
        <f t="shared" si="19"/>
        <v>0.24266666666666667</v>
      </c>
      <c r="AH11" s="140">
        <f t="shared" si="19"/>
        <v>0.23365487674169347</v>
      </c>
      <c r="AI11" s="140">
        <f t="shared" si="19"/>
        <v>0.34920634920634919</v>
      </c>
      <c r="AJ11" s="140">
        <f t="shared" si="19"/>
        <v>0.32176121930567314</v>
      </c>
      <c r="AK11" s="140">
        <f t="shared" si="19"/>
        <v>0.27503736920777277</v>
      </c>
      <c r="AL11" s="140">
        <f t="shared" si="19"/>
        <v>0.28703094140882157</v>
      </c>
      <c r="AM11" s="140">
        <f t="shared" si="19"/>
        <v>0.32250153280196198</v>
      </c>
      <c r="AN11" s="140">
        <f t="shared" si="19"/>
        <v>0.28890128276631344</v>
      </c>
      <c r="AO11" s="140">
        <f t="shared" si="19"/>
        <v>0.39844509232264336</v>
      </c>
      <c r="AP11" s="140">
        <f>AP12/AP8</f>
        <v>0.23073914743840437</v>
      </c>
      <c r="AQ11" s="140">
        <f t="shared" si="19"/>
        <v>0.16587504567044209</v>
      </c>
      <c r="AR11" s="140">
        <f t="shared" si="19"/>
        <v>0.21406086044071354</v>
      </c>
      <c r="AS11" s="140">
        <f t="shared" ref="AS11:BB11" si="20">AS12/AS8</f>
        <v>0.25804375804375806</v>
      </c>
      <c r="AT11" s="140">
        <f t="shared" si="20"/>
        <v>0.29050279329608941</v>
      </c>
      <c r="AU11" s="140">
        <f t="shared" si="20"/>
        <v>0.33945811273746496</v>
      </c>
      <c r="AV11" s="140">
        <f t="shared" si="20"/>
        <v>0.31737262124002458</v>
      </c>
      <c r="AW11" s="140">
        <f t="shared" si="20"/>
        <v>0.25051698670605616</v>
      </c>
      <c r="AX11" s="140">
        <f t="shared" si="20"/>
        <v>0.34484743811168683</v>
      </c>
      <c r="AY11" s="140">
        <f t="shared" si="20"/>
        <v>0.28069180606747945</v>
      </c>
      <c r="AZ11" s="140">
        <f t="shared" si="20"/>
        <v>0.33107558927120023</v>
      </c>
      <c r="BA11" s="140">
        <f t="shared" si="20"/>
        <v>0.39707419017763845</v>
      </c>
      <c r="BB11" s="140">
        <f t="shared" si="20"/>
        <v>0.12477349210458193</v>
      </c>
      <c r="BC11" s="140">
        <f t="shared" ref="BC11:BL11" si="21">BC12/BC8</f>
        <v>0.11982514785291849</v>
      </c>
      <c r="BD11" s="140">
        <f>BD12/BD8</f>
        <v>0.23026973026973027</v>
      </c>
      <c r="BE11" s="140">
        <f t="shared" si="21"/>
        <v>0.20348698352042036</v>
      </c>
      <c r="BF11" s="140">
        <f>BF12/BF8</f>
        <v>0.19689599258744497</v>
      </c>
      <c r="BG11" s="140">
        <f t="shared" si="21"/>
        <v>0.25924276169265031</v>
      </c>
      <c r="BH11" s="140">
        <f t="shared" si="21"/>
        <v>0.2050952686790837</v>
      </c>
      <c r="BI11" s="140">
        <f t="shared" si="21"/>
        <v>0.19024190241902419</v>
      </c>
      <c r="BJ11" s="140">
        <f t="shared" si="21"/>
        <v>0.20725995316159251</v>
      </c>
      <c r="BK11" s="140">
        <f t="shared" si="21"/>
        <v>0.17512877115526121</v>
      </c>
      <c r="BL11" s="140">
        <f t="shared" si="21"/>
        <v>0.19647441382851275</v>
      </c>
      <c r="BM11" s="140">
        <f>BM12/BM8</f>
        <v>0.26623481781376518</v>
      </c>
      <c r="BN11" s="140">
        <f>BN12/BN8</f>
        <v>0.11313639220615965</v>
      </c>
      <c r="BO11" s="140">
        <f>BO12/BO8</f>
        <v>0.18049792531120332</v>
      </c>
    </row>
    <row r="12" spans="1:77">
      <c r="A12" s="685" t="s">
        <v>44</v>
      </c>
      <c r="B12" s="143">
        <f>SUMIF($BN$2:$BY$2, "&lt;=" &amp; $B$2, $BN$12:$BY$12)</f>
        <v>882</v>
      </c>
      <c r="G12" s="143">
        <f>SUM(R12:T12)</f>
        <v>51</v>
      </c>
      <c r="I12" s="691">
        <f>I85</f>
        <v>14</v>
      </c>
      <c r="J12" s="691">
        <f t="shared" ref="J12:S12" si="22">J85</f>
        <v>25</v>
      </c>
      <c r="K12" s="691">
        <f t="shared" si="22"/>
        <v>23</v>
      </c>
      <c r="L12" s="691">
        <f t="shared" si="22"/>
        <v>13</v>
      </c>
      <c r="M12" s="691">
        <f t="shared" si="22"/>
        <v>19</v>
      </c>
      <c r="N12" s="691">
        <f t="shared" si="22"/>
        <v>20</v>
      </c>
      <c r="O12" s="691">
        <f t="shared" si="22"/>
        <v>10</v>
      </c>
      <c r="P12" s="691">
        <f t="shared" si="22"/>
        <v>7</v>
      </c>
      <c r="Q12" s="691">
        <f t="shared" si="22"/>
        <v>32</v>
      </c>
      <c r="R12" s="691">
        <f t="shared" si="22"/>
        <v>22</v>
      </c>
      <c r="S12" s="691">
        <f t="shared" si="22"/>
        <v>9</v>
      </c>
      <c r="T12" s="691">
        <f t="shared" ref="T12:Y12" si="23">T85</f>
        <v>20</v>
      </c>
      <c r="U12" s="691">
        <f t="shared" si="23"/>
        <v>25</v>
      </c>
      <c r="V12" s="691">
        <f t="shared" si="23"/>
        <v>31</v>
      </c>
      <c r="W12" s="691">
        <f t="shared" si="23"/>
        <v>29</v>
      </c>
      <c r="X12" s="691">
        <f t="shared" si="23"/>
        <v>23</v>
      </c>
      <c r="Y12" s="691">
        <f t="shared" si="23"/>
        <v>30</v>
      </c>
      <c r="Z12" s="691">
        <f>Z85</f>
        <v>40</v>
      </c>
      <c r="AA12" s="691">
        <f>AA85</f>
        <v>52</v>
      </c>
      <c r="AB12" s="691">
        <f>AB85</f>
        <v>38</v>
      </c>
      <c r="AC12" s="691">
        <f>AC85</f>
        <v>62</v>
      </c>
      <c r="AD12" s="691">
        <f>AD85</f>
        <v>48</v>
      </c>
      <c r="AE12" s="691">
        <f t="shared" ref="AE12:AR12" si="24">AE85</f>
        <v>47</v>
      </c>
      <c r="AF12" s="691">
        <f t="shared" si="24"/>
        <v>65</v>
      </c>
      <c r="AG12" s="691">
        <f t="shared" si="24"/>
        <v>91</v>
      </c>
      <c r="AH12" s="691">
        <f t="shared" si="24"/>
        <v>109</v>
      </c>
      <c r="AI12" s="691">
        <f t="shared" si="24"/>
        <v>187</v>
      </c>
      <c r="AJ12" s="691">
        <f t="shared" si="24"/>
        <v>190</v>
      </c>
      <c r="AK12" s="691">
        <f t="shared" si="24"/>
        <v>184</v>
      </c>
      <c r="AL12" s="691">
        <f t="shared" si="24"/>
        <v>218</v>
      </c>
      <c r="AM12" s="691">
        <f t="shared" si="24"/>
        <v>263</v>
      </c>
      <c r="AN12" s="691">
        <f t="shared" si="24"/>
        <v>259</v>
      </c>
      <c r="AO12" s="691">
        <f t="shared" si="24"/>
        <v>410</v>
      </c>
      <c r="AP12" s="691">
        <f>AP85</f>
        <v>295</v>
      </c>
      <c r="AQ12" s="691">
        <f t="shared" si="24"/>
        <v>227</v>
      </c>
      <c r="AR12" s="691">
        <f t="shared" si="24"/>
        <v>306</v>
      </c>
      <c r="AS12" s="691">
        <f t="shared" ref="AS12:BB12" si="25">AS85</f>
        <v>401</v>
      </c>
      <c r="AT12" s="691">
        <f t="shared" si="25"/>
        <v>468</v>
      </c>
      <c r="AU12" s="691">
        <f t="shared" si="25"/>
        <v>545</v>
      </c>
      <c r="AV12" s="691">
        <f t="shared" si="25"/>
        <v>517</v>
      </c>
      <c r="AW12" s="691">
        <f t="shared" si="25"/>
        <v>424</v>
      </c>
      <c r="AX12" s="691">
        <f t="shared" si="25"/>
        <v>599</v>
      </c>
      <c r="AY12" s="691">
        <f t="shared" si="25"/>
        <v>495</v>
      </c>
      <c r="AZ12" s="691">
        <f t="shared" si="25"/>
        <v>611</v>
      </c>
      <c r="BA12" s="691">
        <f t="shared" si="25"/>
        <v>760</v>
      </c>
      <c r="BB12" s="691">
        <f t="shared" si="25"/>
        <v>241</v>
      </c>
      <c r="BC12" s="691">
        <f t="shared" ref="BC12:BL12" si="26">BC85</f>
        <v>233</v>
      </c>
      <c r="BD12" s="691">
        <f t="shared" si="26"/>
        <v>461</v>
      </c>
      <c r="BE12" s="691">
        <f t="shared" si="26"/>
        <v>426</v>
      </c>
      <c r="BF12" s="691">
        <f t="shared" si="26"/>
        <v>425</v>
      </c>
      <c r="BG12" s="691">
        <f t="shared" si="26"/>
        <v>582</v>
      </c>
      <c r="BH12" s="691">
        <f t="shared" si="26"/>
        <v>479</v>
      </c>
      <c r="BI12" s="691">
        <f t="shared" si="26"/>
        <v>464</v>
      </c>
      <c r="BJ12" s="691">
        <f t="shared" si="26"/>
        <v>531</v>
      </c>
      <c r="BK12" s="691">
        <f t="shared" si="26"/>
        <v>476</v>
      </c>
      <c r="BL12" s="691">
        <f t="shared" si="26"/>
        <v>574</v>
      </c>
      <c r="BM12" s="691">
        <f>BM85</f>
        <v>822</v>
      </c>
      <c r="BN12" s="691">
        <f>BN85</f>
        <v>360</v>
      </c>
      <c r="BO12" s="691">
        <f>BO85</f>
        <v>522</v>
      </c>
    </row>
    <row r="13" spans="1:77">
      <c r="A13" s="685" t="s">
        <v>45</v>
      </c>
      <c r="B13" s="142">
        <f>B14/B12</f>
        <v>1.7817460317460319</v>
      </c>
      <c r="G13" s="142">
        <f>G14/G12</f>
        <v>1.411764705882353</v>
      </c>
      <c r="I13" s="115">
        <f>I14/I12</f>
        <v>1.6428571428571428</v>
      </c>
      <c r="J13" s="115">
        <f t="shared" ref="J13:T13" si="27">J14/J12</f>
        <v>1.08</v>
      </c>
      <c r="K13" s="115">
        <f t="shared" si="27"/>
        <v>1.2608695652173914</v>
      </c>
      <c r="L13" s="115">
        <f t="shared" si="27"/>
        <v>1.3076923076923077</v>
      </c>
      <c r="M13" s="115">
        <f t="shared" si="27"/>
        <v>1.263157894736842</v>
      </c>
      <c r="N13" s="115">
        <f t="shared" si="27"/>
        <v>1.45</v>
      </c>
      <c r="O13" s="115">
        <f t="shared" si="27"/>
        <v>1.5</v>
      </c>
      <c r="P13" s="115">
        <f t="shared" si="27"/>
        <v>2</v>
      </c>
      <c r="Q13" s="115">
        <f t="shared" si="27"/>
        <v>2.28125</v>
      </c>
      <c r="R13" s="115">
        <f t="shared" si="27"/>
        <v>1.4545454545454546</v>
      </c>
      <c r="S13" s="115">
        <f t="shared" si="27"/>
        <v>1.2222222222222223</v>
      </c>
      <c r="T13" s="115">
        <f t="shared" si="27"/>
        <v>1.45</v>
      </c>
      <c r="U13" s="115">
        <f t="shared" ref="U13:Z13" si="28">U14/U12</f>
        <v>1.44</v>
      </c>
      <c r="V13" s="115">
        <f t="shared" si="28"/>
        <v>1.3225806451612903</v>
      </c>
      <c r="W13" s="115">
        <f t="shared" si="28"/>
        <v>1.2413793103448276</v>
      </c>
      <c r="X13" s="115">
        <f t="shared" si="28"/>
        <v>1.3478260869565217</v>
      </c>
      <c r="Y13" s="115">
        <f t="shared" si="28"/>
        <v>1.2333333333333334</v>
      </c>
      <c r="Z13" s="115">
        <f t="shared" si="28"/>
        <v>1.3</v>
      </c>
      <c r="AA13" s="115">
        <f>AA14/AA12</f>
        <v>1.4615384615384615</v>
      </c>
      <c r="AB13" s="115">
        <f>AB14/AB12</f>
        <v>1.3947368421052631</v>
      </c>
      <c r="AC13" s="115">
        <f>AC14/AC12</f>
        <v>1.6612903225806452</v>
      </c>
      <c r="AD13" s="115">
        <f>AD14/AD12</f>
        <v>1.0208333333333333</v>
      </c>
      <c r="AE13" s="115">
        <f t="shared" ref="AE13:AR13" si="29">AE14/AE12</f>
        <v>1.2340425531914894</v>
      </c>
      <c r="AF13" s="115">
        <f t="shared" si="29"/>
        <v>1.2307692307692308</v>
      </c>
      <c r="AG13" s="115">
        <f t="shared" si="29"/>
        <v>1.2417582417582418</v>
      </c>
      <c r="AH13" s="115">
        <f t="shared" si="29"/>
        <v>1.2201834862385321</v>
      </c>
      <c r="AI13" s="115">
        <f t="shared" si="29"/>
        <v>1.4224598930481283</v>
      </c>
      <c r="AJ13" s="115">
        <f t="shared" si="29"/>
        <v>1.5315789473684212</v>
      </c>
      <c r="AK13" s="115">
        <f t="shared" si="29"/>
        <v>1.5706521739130435</v>
      </c>
      <c r="AL13" s="115">
        <f t="shared" si="29"/>
        <v>1.9862385321100917</v>
      </c>
      <c r="AM13" s="115">
        <f t="shared" si="29"/>
        <v>1.7604562737642586</v>
      </c>
      <c r="AN13" s="115">
        <f t="shared" si="29"/>
        <v>1.803088803088803</v>
      </c>
      <c r="AO13" s="115">
        <f t="shared" si="29"/>
        <v>2.4073170731707316</v>
      </c>
      <c r="AP13" s="115">
        <f>AP14/AP12</f>
        <v>1.264406779661017</v>
      </c>
      <c r="AQ13" s="115">
        <f t="shared" si="29"/>
        <v>1.3964757709251101</v>
      </c>
      <c r="AR13" s="115">
        <f t="shared" si="29"/>
        <v>1.6797385620915033</v>
      </c>
      <c r="AS13" s="115">
        <f t="shared" ref="AS13:BB13" si="30">AS14/AS12</f>
        <v>1.6408977556109725</v>
      </c>
      <c r="AT13" s="115">
        <f t="shared" si="30"/>
        <v>1.3760683760683761</v>
      </c>
      <c r="AU13" s="115">
        <f t="shared" si="30"/>
        <v>1.4788990825688073</v>
      </c>
      <c r="AV13" s="115">
        <f t="shared" si="30"/>
        <v>1.5106382978723405</v>
      </c>
      <c r="AW13" s="115">
        <f t="shared" si="30"/>
        <v>1.3985849056603774</v>
      </c>
      <c r="AX13" s="115">
        <f t="shared" si="30"/>
        <v>1.5843071786310519</v>
      </c>
      <c r="AY13" s="115">
        <f t="shared" si="30"/>
        <v>1.5313131313131314</v>
      </c>
      <c r="AZ13" s="115">
        <f t="shared" si="30"/>
        <v>1.9754500818330605</v>
      </c>
      <c r="BA13" s="115">
        <f t="shared" si="30"/>
        <v>2.1157894736842104</v>
      </c>
      <c r="BB13" s="115">
        <f t="shared" si="30"/>
        <v>1.4481327800829875</v>
      </c>
      <c r="BC13" s="115">
        <f t="shared" ref="BC13:BL13" si="31">BC14/BC12</f>
        <v>1.4334763948497855</v>
      </c>
      <c r="BD13" s="115">
        <f t="shared" si="31"/>
        <v>1.8980477223427332</v>
      </c>
      <c r="BE13" s="115">
        <f t="shared" si="31"/>
        <v>1.8990610328638498</v>
      </c>
      <c r="BF13" s="115">
        <f t="shared" si="31"/>
        <v>1.5811764705882352</v>
      </c>
      <c r="BG13" s="115">
        <f t="shared" si="31"/>
        <v>1.7663230240549828</v>
      </c>
      <c r="BH13" s="115">
        <f t="shared" si="31"/>
        <v>1.6555323590814197</v>
      </c>
      <c r="BI13" s="115">
        <f t="shared" si="31"/>
        <v>1.6616379310344827</v>
      </c>
      <c r="BJ13" s="115">
        <f t="shared" si="31"/>
        <v>2.0998116760828625</v>
      </c>
      <c r="BK13" s="115">
        <f t="shared" si="31"/>
        <v>1.7731092436974789</v>
      </c>
      <c r="BL13" s="115">
        <f t="shared" si="31"/>
        <v>2.2334494773519165</v>
      </c>
      <c r="BM13" s="115">
        <f>BM14/BM12</f>
        <v>2.3041362530413627</v>
      </c>
      <c r="BN13" s="115">
        <f>BN14/BN12</f>
        <v>1.9166666666666667</v>
      </c>
      <c r="BO13" s="115">
        <f>BO14/BO12</f>
        <v>1.6886973180076628</v>
      </c>
    </row>
    <row r="14" spans="1:77">
      <c r="A14" s="685" t="s">
        <v>3</v>
      </c>
      <c r="B14" s="143">
        <f>SUMIF($BN$2:$BY$2, "&lt;=" &amp; $B$2,$BN$14:$BY$14)</f>
        <v>1571.5</v>
      </c>
      <c r="G14" s="143">
        <f>SUM(R14:T14)</f>
        <v>72</v>
      </c>
      <c r="I14" s="691">
        <f>I96</f>
        <v>23</v>
      </c>
      <c r="J14" s="691">
        <f t="shared" ref="J14:S14" si="32">J96</f>
        <v>27</v>
      </c>
      <c r="K14" s="691">
        <f t="shared" si="32"/>
        <v>29</v>
      </c>
      <c r="L14" s="691">
        <f t="shared" si="32"/>
        <v>17</v>
      </c>
      <c r="M14" s="691">
        <f t="shared" si="32"/>
        <v>24</v>
      </c>
      <c r="N14" s="691">
        <f t="shared" si="32"/>
        <v>29</v>
      </c>
      <c r="O14" s="691">
        <f t="shared" si="32"/>
        <v>15</v>
      </c>
      <c r="P14" s="691">
        <f t="shared" si="32"/>
        <v>14</v>
      </c>
      <c r="Q14" s="691">
        <f t="shared" si="32"/>
        <v>73</v>
      </c>
      <c r="R14" s="691">
        <f t="shared" si="32"/>
        <v>32</v>
      </c>
      <c r="S14" s="691">
        <f t="shared" si="32"/>
        <v>11</v>
      </c>
      <c r="T14" s="691">
        <f t="shared" ref="T14:Y14" si="33">T96</f>
        <v>29</v>
      </c>
      <c r="U14" s="691">
        <f t="shared" si="33"/>
        <v>36</v>
      </c>
      <c r="V14" s="691">
        <f t="shared" si="33"/>
        <v>41</v>
      </c>
      <c r="W14" s="691">
        <f t="shared" si="33"/>
        <v>36</v>
      </c>
      <c r="X14" s="691">
        <f t="shared" si="33"/>
        <v>31</v>
      </c>
      <c r="Y14" s="691">
        <f t="shared" si="33"/>
        <v>37</v>
      </c>
      <c r="Z14" s="691">
        <f>Z96</f>
        <v>52</v>
      </c>
      <c r="AA14" s="691">
        <f>AA96</f>
        <v>76</v>
      </c>
      <c r="AB14" s="691">
        <f>AB96</f>
        <v>53</v>
      </c>
      <c r="AC14" s="691">
        <f>AC96</f>
        <v>103</v>
      </c>
      <c r="AD14" s="691">
        <f>AD96</f>
        <v>49</v>
      </c>
      <c r="AE14" s="691">
        <f t="shared" ref="AE14:AR14" si="34">AE96</f>
        <v>58</v>
      </c>
      <c r="AF14" s="691">
        <f t="shared" si="34"/>
        <v>80</v>
      </c>
      <c r="AG14" s="691">
        <f t="shared" si="34"/>
        <v>113</v>
      </c>
      <c r="AH14" s="691">
        <f t="shared" si="34"/>
        <v>133</v>
      </c>
      <c r="AI14" s="691">
        <f t="shared" si="34"/>
        <v>266</v>
      </c>
      <c r="AJ14" s="691">
        <f t="shared" si="34"/>
        <v>291</v>
      </c>
      <c r="AK14" s="691">
        <f t="shared" si="34"/>
        <v>289</v>
      </c>
      <c r="AL14" s="691">
        <f t="shared" si="34"/>
        <v>433</v>
      </c>
      <c r="AM14" s="691">
        <f t="shared" si="34"/>
        <v>463</v>
      </c>
      <c r="AN14" s="691">
        <f t="shared" si="34"/>
        <v>467</v>
      </c>
      <c r="AO14" s="691">
        <f t="shared" si="34"/>
        <v>987</v>
      </c>
      <c r="AP14" s="691">
        <f>AP96</f>
        <v>373</v>
      </c>
      <c r="AQ14" s="691">
        <f t="shared" si="34"/>
        <v>317</v>
      </c>
      <c r="AR14" s="691">
        <f t="shared" si="34"/>
        <v>514</v>
      </c>
      <c r="AS14" s="691">
        <f t="shared" ref="AS14:BB14" si="35">AS96</f>
        <v>658</v>
      </c>
      <c r="AT14" s="691">
        <f t="shared" si="35"/>
        <v>644</v>
      </c>
      <c r="AU14" s="691">
        <f t="shared" si="35"/>
        <v>806</v>
      </c>
      <c r="AV14" s="691">
        <f t="shared" si="35"/>
        <v>781</v>
      </c>
      <c r="AW14" s="691">
        <f t="shared" si="35"/>
        <v>593</v>
      </c>
      <c r="AX14" s="691">
        <f t="shared" si="35"/>
        <v>949</v>
      </c>
      <c r="AY14" s="691">
        <f t="shared" si="35"/>
        <v>758</v>
      </c>
      <c r="AZ14" s="691">
        <f t="shared" si="35"/>
        <v>1207</v>
      </c>
      <c r="BA14" s="691">
        <f t="shared" si="35"/>
        <v>1608</v>
      </c>
      <c r="BB14" s="691">
        <f t="shared" si="35"/>
        <v>349</v>
      </c>
      <c r="BC14" s="691">
        <f t="shared" ref="BC14:BL14" si="36">BC96</f>
        <v>334</v>
      </c>
      <c r="BD14" s="691">
        <f t="shared" si="36"/>
        <v>875</v>
      </c>
      <c r="BE14" s="691">
        <f t="shared" si="36"/>
        <v>809</v>
      </c>
      <c r="BF14" s="691">
        <f t="shared" si="36"/>
        <v>672</v>
      </c>
      <c r="BG14" s="691">
        <f t="shared" si="36"/>
        <v>1028</v>
      </c>
      <c r="BH14" s="691">
        <f t="shared" si="36"/>
        <v>793</v>
      </c>
      <c r="BI14" s="691">
        <f t="shared" si="36"/>
        <v>771</v>
      </c>
      <c r="BJ14" s="691">
        <f t="shared" si="36"/>
        <v>1115</v>
      </c>
      <c r="BK14" s="691">
        <f t="shared" si="36"/>
        <v>844</v>
      </c>
      <c r="BL14" s="691">
        <f t="shared" si="36"/>
        <v>1282</v>
      </c>
      <c r="BM14" s="691">
        <f>BM96</f>
        <v>1894</v>
      </c>
      <c r="BN14" s="691">
        <f>BN96</f>
        <v>690</v>
      </c>
      <c r="BO14" s="691">
        <f>BO96</f>
        <v>881.5</v>
      </c>
    </row>
    <row r="15" spans="1:77">
      <c r="A15" s="685" t="s">
        <v>46</v>
      </c>
      <c r="B15" s="142">
        <f>B4/B14</f>
        <v>22.088272860324537</v>
      </c>
      <c r="G15" s="142">
        <f>G4/G14</f>
        <v>13.440055555555556</v>
      </c>
      <c r="I15" s="115">
        <f>I4/I14</f>
        <v>12.706086956521739</v>
      </c>
      <c r="J15" s="115">
        <f t="shared" ref="J15:T15" si="37">J4/J14</f>
        <v>12.732000000000001</v>
      </c>
      <c r="K15" s="115">
        <f t="shared" si="37"/>
        <v>28.146862068965518</v>
      </c>
      <c r="L15" s="115">
        <f t="shared" si="37"/>
        <v>13.820588235294117</v>
      </c>
      <c r="M15" s="115">
        <f t="shared" si="37"/>
        <v>13.517541666666666</v>
      </c>
      <c r="N15" s="115">
        <f t="shared" si="37"/>
        <v>18.481275862068966</v>
      </c>
      <c r="O15" s="115">
        <f t="shared" si="37"/>
        <v>14.125866666666667</v>
      </c>
      <c r="P15" s="115">
        <f t="shared" si="37"/>
        <v>12.910500000000001</v>
      </c>
      <c r="Q15" s="115">
        <f t="shared" si="37"/>
        <v>16.280506849315067</v>
      </c>
      <c r="R15" s="115">
        <f t="shared" si="37"/>
        <v>12.935812500000001</v>
      </c>
      <c r="S15" s="115">
        <f t="shared" si="37"/>
        <v>15.266818181818183</v>
      </c>
      <c r="T15" s="115">
        <f t="shared" si="37"/>
        <v>13.303551724137931</v>
      </c>
      <c r="U15" s="115">
        <f t="shared" ref="U15:Z15" si="38">U4/U14</f>
        <v>12.503000000000002</v>
      </c>
      <c r="V15" s="115">
        <f t="shared" si="38"/>
        <v>18.798682926829272</v>
      </c>
      <c r="W15" s="115">
        <f t="shared" si="38"/>
        <v>9.2100555555555559</v>
      </c>
      <c r="X15" s="115">
        <f t="shared" si="38"/>
        <v>14.56583870967742</v>
      </c>
      <c r="Y15" s="115">
        <f t="shared" si="38"/>
        <v>16.427189189189189</v>
      </c>
      <c r="Z15" s="115">
        <f t="shared" si="38"/>
        <v>18.064673076923079</v>
      </c>
      <c r="AA15" s="115">
        <f>AA4/AA14</f>
        <v>18.072526315789474</v>
      </c>
      <c r="AB15" s="115">
        <f>AB4/AB14</f>
        <v>17.482471698113205</v>
      </c>
      <c r="AC15" s="115">
        <f>AC4/AC14</f>
        <v>14.166582524271844</v>
      </c>
      <c r="AD15" s="115">
        <f>AD4/AD14</f>
        <v>16.888469387755102</v>
      </c>
      <c r="AE15" s="115">
        <f t="shared" ref="AE15:AR15" si="39">AE4/AE14</f>
        <v>16.020500000000002</v>
      </c>
      <c r="AF15" s="115">
        <f t="shared" si="39"/>
        <v>15.715487499999998</v>
      </c>
      <c r="AG15" s="115">
        <f t="shared" si="39"/>
        <v>15.984796460176993</v>
      </c>
      <c r="AH15" s="115">
        <f t="shared" si="39"/>
        <v>18.203939849624064</v>
      </c>
      <c r="AI15" s="115">
        <f t="shared" si="39"/>
        <v>16.801774436090227</v>
      </c>
      <c r="AJ15" s="115">
        <f t="shared" si="39"/>
        <v>17.497144329896908</v>
      </c>
      <c r="AK15" s="115">
        <f t="shared" si="39"/>
        <v>18.212916955017302</v>
      </c>
      <c r="AL15" s="115">
        <f t="shared" si="39"/>
        <v>17.69963048498845</v>
      </c>
      <c r="AM15" s="115">
        <f t="shared" si="39"/>
        <v>19.250343412526998</v>
      </c>
      <c r="AN15" s="115">
        <f t="shared" si="39"/>
        <v>17.862599571734478</v>
      </c>
      <c r="AO15" s="115">
        <f t="shared" si="39"/>
        <v>23.437852077001011</v>
      </c>
      <c r="AP15" s="115">
        <f>AP4/AP14</f>
        <v>14.02</v>
      </c>
      <c r="AQ15" s="115">
        <f t="shared" si="39"/>
        <v>15.625955835962142</v>
      </c>
      <c r="AR15" s="115">
        <f t="shared" si="39"/>
        <v>21.143725680933851</v>
      </c>
      <c r="AS15" s="115">
        <f t="shared" ref="AS15:BB15" si="40">AS4/AS14</f>
        <v>21.302693009118542</v>
      </c>
      <c r="AT15" s="115">
        <f t="shared" si="40"/>
        <v>17.635987577639753</v>
      </c>
      <c r="AU15" s="115">
        <f t="shared" si="40"/>
        <v>25.393516749379639</v>
      </c>
      <c r="AV15" s="115">
        <f t="shared" si="40"/>
        <v>21.677569142125478</v>
      </c>
      <c r="AW15" s="115">
        <f t="shared" si="40"/>
        <v>17.863261989881956</v>
      </c>
      <c r="AX15" s="115">
        <f t="shared" si="40"/>
        <v>23.763629926238139</v>
      </c>
      <c r="AY15" s="115">
        <f t="shared" si="40"/>
        <v>18.657708627968326</v>
      </c>
      <c r="AZ15" s="115">
        <f t="shared" si="40"/>
        <v>18.116865534382779</v>
      </c>
      <c r="BA15" s="115">
        <f t="shared" si="40"/>
        <v>21.578623072139287</v>
      </c>
      <c r="BB15" s="115">
        <f t="shared" si="40"/>
        <v>17.500207449856731</v>
      </c>
      <c r="BC15" s="115">
        <f t="shared" ref="BC15:BL15" si="41">BC4/BC14</f>
        <v>20.771323353293322</v>
      </c>
      <c r="BD15" s="115">
        <f>BD4/BD14</f>
        <v>20.511276914285705</v>
      </c>
      <c r="BE15" s="115">
        <f t="shared" si="41"/>
        <v>22.813576266996289</v>
      </c>
      <c r="BF15" s="115">
        <f t="shared" si="41"/>
        <v>20.617749851190482</v>
      </c>
      <c r="BG15" s="115">
        <f t="shared" si="41"/>
        <v>17.101496731517511</v>
      </c>
      <c r="BH15" s="115">
        <f t="shared" si="41"/>
        <v>18.117099836065574</v>
      </c>
      <c r="BI15" s="115">
        <f t="shared" si="41"/>
        <v>18.35199092088197</v>
      </c>
      <c r="BJ15" s="115">
        <f t="shared" si="41"/>
        <v>18.401493363228699</v>
      </c>
      <c r="BK15" s="115">
        <f t="shared" si="41"/>
        <v>22.236947926540282</v>
      </c>
      <c r="BL15" s="115">
        <f t="shared" si="41"/>
        <v>21.970927893915785</v>
      </c>
      <c r="BM15" s="115">
        <f>BM4/BM14</f>
        <v>23.897492434002174</v>
      </c>
      <c r="BN15" s="115">
        <f>BN4/BN14</f>
        <v>19.211352028985509</v>
      </c>
      <c r="BO15" s="115">
        <f>BO4/BO14</f>
        <v>24.340201815087934</v>
      </c>
    </row>
    <row r="16" spans="1:77">
      <c r="A16" s="685" t="s">
        <v>82</v>
      </c>
      <c r="B16" s="143">
        <f>SUMIF($BB$2:$BM$2, "&lt;=" &amp; $B$2, $BN$16:$BY$16)</f>
        <v>473</v>
      </c>
      <c r="G16" s="143">
        <f>SUM(R16:T16)</f>
        <v>28</v>
      </c>
      <c r="I16" s="118">
        <f>I48</f>
        <v>21</v>
      </c>
      <c r="J16" s="118">
        <f t="shared" ref="J16:S16" si="42">J48</f>
        <v>7</v>
      </c>
      <c r="K16" s="118">
        <f t="shared" si="42"/>
        <v>15</v>
      </c>
      <c r="L16" s="118">
        <f t="shared" si="42"/>
        <v>9</v>
      </c>
      <c r="M16" s="118">
        <f t="shared" si="42"/>
        <v>4</v>
      </c>
      <c r="N16" s="118">
        <f t="shared" si="42"/>
        <v>2</v>
      </c>
      <c r="O16" s="118">
        <f t="shared" si="42"/>
        <v>6</v>
      </c>
      <c r="P16" s="118">
        <f t="shared" si="42"/>
        <v>3</v>
      </c>
      <c r="Q16" s="118">
        <f t="shared" si="42"/>
        <v>12</v>
      </c>
      <c r="R16" s="118">
        <f t="shared" si="42"/>
        <v>8</v>
      </c>
      <c r="S16" s="118">
        <f t="shared" si="42"/>
        <v>1</v>
      </c>
      <c r="T16" s="118">
        <f t="shared" ref="T16:Y16" si="43">T48</f>
        <v>19</v>
      </c>
      <c r="U16" s="118">
        <f t="shared" si="43"/>
        <v>27</v>
      </c>
      <c r="V16" s="118">
        <f t="shared" si="43"/>
        <v>35</v>
      </c>
      <c r="W16" s="118">
        <f t="shared" si="43"/>
        <v>24</v>
      </c>
      <c r="X16" s="118">
        <f t="shared" si="43"/>
        <v>17</v>
      </c>
      <c r="Y16" s="118">
        <f t="shared" si="43"/>
        <v>23</v>
      </c>
      <c r="Z16" s="118">
        <f>Z48</f>
        <v>38</v>
      </c>
      <c r="AA16" s="118">
        <f>AA48</f>
        <v>29</v>
      </c>
      <c r="AB16" s="118">
        <f>AB48</f>
        <v>26</v>
      </c>
      <c r="AC16" s="118">
        <f>AC48</f>
        <v>38</v>
      </c>
      <c r="AD16" s="118">
        <f>AD48</f>
        <v>16</v>
      </c>
      <c r="AE16" s="118">
        <f t="shared" ref="AE16:AR16" si="44">AE48</f>
        <v>20</v>
      </c>
      <c r="AF16" s="118">
        <f t="shared" si="44"/>
        <v>40</v>
      </c>
      <c r="AG16" s="118">
        <f t="shared" si="44"/>
        <v>82</v>
      </c>
      <c r="AH16" s="118">
        <f t="shared" si="44"/>
        <v>102</v>
      </c>
      <c r="AI16" s="118">
        <f t="shared" si="44"/>
        <v>105</v>
      </c>
      <c r="AJ16" s="118">
        <f t="shared" si="44"/>
        <v>84</v>
      </c>
      <c r="AK16" s="118">
        <f t="shared" si="44"/>
        <v>138</v>
      </c>
      <c r="AL16" s="118">
        <f t="shared" si="44"/>
        <v>120</v>
      </c>
      <c r="AM16" s="118">
        <f t="shared" si="44"/>
        <v>75</v>
      </c>
      <c r="AN16" s="118">
        <f t="shared" si="44"/>
        <v>158</v>
      </c>
      <c r="AO16" s="118">
        <f t="shared" si="44"/>
        <v>188</v>
      </c>
      <c r="AP16" s="118">
        <f>AP48</f>
        <v>175</v>
      </c>
      <c r="AQ16" s="118">
        <f t="shared" si="44"/>
        <v>58</v>
      </c>
      <c r="AR16" s="118">
        <f t="shared" si="44"/>
        <v>178</v>
      </c>
      <c r="AS16" s="118">
        <f t="shared" ref="AS16:BB16" si="45">AS48</f>
        <v>247</v>
      </c>
      <c r="AT16" s="118">
        <f t="shared" si="45"/>
        <v>187</v>
      </c>
      <c r="AU16" s="118">
        <f t="shared" si="45"/>
        <v>220</v>
      </c>
      <c r="AV16" s="118">
        <f t="shared" si="45"/>
        <v>206</v>
      </c>
      <c r="AW16" s="118">
        <f t="shared" si="45"/>
        <v>204</v>
      </c>
      <c r="AX16" s="118">
        <f t="shared" si="45"/>
        <v>190</v>
      </c>
      <c r="AY16" s="118">
        <f t="shared" si="45"/>
        <v>160</v>
      </c>
      <c r="AZ16" s="118">
        <f t="shared" si="45"/>
        <v>295</v>
      </c>
      <c r="BA16" s="118">
        <f t="shared" si="45"/>
        <v>239</v>
      </c>
      <c r="BB16" s="118">
        <f t="shared" si="45"/>
        <v>66</v>
      </c>
      <c r="BC16" s="118">
        <f t="shared" ref="BC16:BL16" si="46">BC48</f>
        <v>71</v>
      </c>
      <c r="BD16" s="118">
        <f t="shared" si="46"/>
        <v>287</v>
      </c>
      <c r="BE16" s="118">
        <f t="shared" si="46"/>
        <v>189</v>
      </c>
      <c r="BF16" s="118">
        <f t="shared" si="46"/>
        <v>173</v>
      </c>
      <c r="BG16" s="118">
        <f t="shared" si="46"/>
        <v>271</v>
      </c>
      <c r="BH16" s="118">
        <f t="shared" si="46"/>
        <v>224</v>
      </c>
      <c r="BI16" s="118">
        <f t="shared" si="46"/>
        <v>211</v>
      </c>
      <c r="BJ16" s="118">
        <f t="shared" si="46"/>
        <v>289</v>
      </c>
      <c r="BK16" s="118">
        <f t="shared" si="46"/>
        <v>253</v>
      </c>
      <c r="BL16" s="118">
        <f t="shared" si="46"/>
        <v>307</v>
      </c>
      <c r="BM16" s="118">
        <f>BM48</f>
        <v>344</v>
      </c>
      <c r="BN16" s="118">
        <f>BN48</f>
        <v>150</v>
      </c>
      <c r="BO16" s="118">
        <f>BO48</f>
        <v>323</v>
      </c>
    </row>
    <row r="17" spans="1:77">
      <c r="A17" s="685" t="s">
        <v>81</v>
      </c>
      <c r="B17" s="143">
        <f>SUMIF($BB$2:$BM$2, "&lt;=" &amp; $B$2, $BN$17:$BY$17)</f>
        <v>90</v>
      </c>
      <c r="G17" s="143">
        <f>SUM(R17:T17)</f>
        <v>3</v>
      </c>
      <c r="I17" s="118">
        <f t="shared" ref="I17:AR17" si="47">SUM(I50:I52)</f>
        <v>1</v>
      </c>
      <c r="J17" s="118">
        <f t="shared" si="47"/>
        <v>1</v>
      </c>
      <c r="K17" s="118">
        <f t="shared" si="47"/>
        <v>3</v>
      </c>
      <c r="L17" s="118">
        <f t="shared" si="47"/>
        <v>1</v>
      </c>
      <c r="M17" s="118">
        <f t="shared" si="47"/>
        <v>0</v>
      </c>
      <c r="N17" s="118">
        <f t="shared" si="47"/>
        <v>0</v>
      </c>
      <c r="O17" s="118">
        <f t="shared" si="47"/>
        <v>1</v>
      </c>
      <c r="P17" s="118">
        <f t="shared" si="47"/>
        <v>3</v>
      </c>
      <c r="Q17" s="118">
        <f t="shared" si="47"/>
        <v>2</v>
      </c>
      <c r="R17" s="118">
        <f t="shared" si="47"/>
        <v>3</v>
      </c>
      <c r="S17" s="118">
        <f t="shared" si="47"/>
        <v>0</v>
      </c>
      <c r="T17" s="118">
        <f t="shared" si="47"/>
        <v>0</v>
      </c>
      <c r="U17" s="118">
        <f t="shared" si="47"/>
        <v>15</v>
      </c>
      <c r="V17" s="118">
        <f t="shared" si="47"/>
        <v>6</v>
      </c>
      <c r="W17" s="118">
        <f t="shared" si="47"/>
        <v>3</v>
      </c>
      <c r="X17" s="118">
        <f t="shared" si="47"/>
        <v>7</v>
      </c>
      <c r="Y17" s="118">
        <f t="shared" si="47"/>
        <v>7</v>
      </c>
      <c r="Z17" s="118">
        <f t="shared" si="47"/>
        <v>9</v>
      </c>
      <c r="AA17" s="118">
        <f t="shared" si="47"/>
        <v>5</v>
      </c>
      <c r="AB17" s="118">
        <f t="shared" si="47"/>
        <v>8</v>
      </c>
      <c r="AC17" s="118">
        <f t="shared" si="47"/>
        <v>11</v>
      </c>
      <c r="AD17" s="118">
        <f t="shared" si="47"/>
        <v>0</v>
      </c>
      <c r="AE17" s="118">
        <f t="shared" si="47"/>
        <v>2</v>
      </c>
      <c r="AF17" s="118">
        <f t="shared" si="47"/>
        <v>11</v>
      </c>
      <c r="AG17" s="118">
        <f t="shared" si="47"/>
        <v>23</v>
      </c>
      <c r="AH17" s="118">
        <f t="shared" si="47"/>
        <v>26</v>
      </c>
      <c r="AI17" s="118">
        <f t="shared" si="47"/>
        <v>23</v>
      </c>
      <c r="AJ17" s="118">
        <f t="shared" si="47"/>
        <v>20</v>
      </c>
      <c r="AK17" s="118">
        <f t="shared" si="47"/>
        <v>14</v>
      </c>
      <c r="AL17" s="118">
        <f t="shared" si="47"/>
        <v>18</v>
      </c>
      <c r="AM17" s="118">
        <f t="shared" si="47"/>
        <v>10</v>
      </c>
      <c r="AN17" s="118">
        <f t="shared" si="47"/>
        <v>23</v>
      </c>
      <c r="AO17" s="118">
        <f t="shared" si="47"/>
        <v>34</v>
      </c>
      <c r="AP17" s="118">
        <f>SUM(AP50:AP52)</f>
        <v>32</v>
      </c>
      <c r="AQ17" s="118">
        <f t="shared" si="47"/>
        <v>11</v>
      </c>
      <c r="AR17" s="118">
        <f t="shared" si="47"/>
        <v>36</v>
      </c>
      <c r="AS17" s="118">
        <f t="shared" ref="AS17:BB17" si="48">SUM(AS50:AS52)</f>
        <v>58</v>
      </c>
      <c r="AT17" s="118">
        <f t="shared" si="48"/>
        <v>32</v>
      </c>
      <c r="AU17" s="118">
        <f t="shared" si="48"/>
        <v>36</v>
      </c>
      <c r="AV17" s="118">
        <f t="shared" si="48"/>
        <v>25</v>
      </c>
      <c r="AW17" s="118">
        <f t="shared" si="48"/>
        <v>24</v>
      </c>
      <c r="AX17" s="118">
        <f t="shared" si="48"/>
        <v>34</v>
      </c>
      <c r="AY17" s="118">
        <f t="shared" si="48"/>
        <v>24</v>
      </c>
      <c r="AZ17" s="118">
        <f t="shared" si="48"/>
        <v>18</v>
      </c>
      <c r="BA17" s="118">
        <f t="shared" si="48"/>
        <v>21</v>
      </c>
      <c r="BB17" s="118">
        <f t="shared" si="48"/>
        <v>6</v>
      </c>
      <c r="BC17" s="118">
        <f t="shared" ref="BC17:BL17" si="49">SUM(BC50:BC52)</f>
        <v>2</v>
      </c>
      <c r="BD17" s="118">
        <f t="shared" si="49"/>
        <v>33</v>
      </c>
      <c r="BE17" s="118">
        <f t="shared" si="49"/>
        <v>17</v>
      </c>
      <c r="BF17" s="118">
        <f t="shared" si="49"/>
        <v>39</v>
      </c>
      <c r="BG17" s="118">
        <f t="shared" si="49"/>
        <v>43</v>
      </c>
      <c r="BH17" s="118">
        <f t="shared" si="49"/>
        <v>22</v>
      </c>
      <c r="BI17" s="118">
        <f t="shared" si="49"/>
        <v>28</v>
      </c>
      <c r="BJ17" s="118">
        <f t="shared" si="49"/>
        <v>39</v>
      </c>
      <c r="BK17" s="118">
        <f t="shared" si="49"/>
        <v>53</v>
      </c>
      <c r="BL17" s="118">
        <f t="shared" si="49"/>
        <v>69</v>
      </c>
      <c r="BM17" s="118">
        <f>SUM(BM50:BM52)</f>
        <v>39</v>
      </c>
      <c r="BN17" s="118">
        <f>SUM(BN50:BN52)</f>
        <v>36</v>
      </c>
      <c r="BO17" s="118">
        <f>SUM(BO50:BO52)</f>
        <v>54</v>
      </c>
    </row>
    <row r="18" spans="1:77">
      <c r="AD18" s="691"/>
      <c r="AE18" s="691"/>
      <c r="AF18" s="691"/>
      <c r="AG18" s="691"/>
      <c r="AH18" s="691"/>
      <c r="AI18" s="691"/>
      <c r="AJ18" s="691"/>
      <c r="AK18" s="691"/>
      <c r="AL18" s="691"/>
      <c r="AM18" s="691"/>
      <c r="AN18" s="691"/>
      <c r="AO18" s="691"/>
      <c r="AP18" s="691"/>
      <c r="AQ18" s="691"/>
      <c r="AR18" s="691"/>
      <c r="AS18" s="691"/>
      <c r="AT18" s="691"/>
      <c r="AU18" s="691"/>
      <c r="AV18" s="691"/>
      <c r="AW18" s="691"/>
    </row>
    <row r="19" spans="1:77">
      <c r="A19" s="685" t="s">
        <v>47</v>
      </c>
      <c r="B19" s="142">
        <f>B4/ (B8 *$B$2)</f>
        <v>6.0013348547717857</v>
      </c>
      <c r="G19" s="142">
        <f>G4/ (G8 * 3)</f>
        <v>4.1442569593147756</v>
      </c>
      <c r="I19" s="115">
        <f>I4/ (I8 )</f>
        <v>18.265000000000001</v>
      </c>
      <c r="J19" s="115">
        <f t="shared" ref="J19:S19" si="50">J4/ (J8 )</f>
        <v>9.5489999999999995</v>
      </c>
      <c r="K19" s="115">
        <f t="shared" si="50"/>
        <v>16.658346938775509</v>
      </c>
      <c r="L19" s="115">
        <f t="shared" si="50"/>
        <v>3.7591999999999999</v>
      </c>
      <c r="M19" s="115">
        <f t="shared" si="50"/>
        <v>4.8062370370370369</v>
      </c>
      <c r="N19" s="115">
        <f t="shared" si="50"/>
        <v>8.1825496183206106</v>
      </c>
      <c r="O19" s="115">
        <f t="shared" si="50"/>
        <v>3.3902079999999999</v>
      </c>
      <c r="P19" s="115">
        <f t="shared" si="50"/>
        <v>2.9630655737704918</v>
      </c>
      <c r="Q19" s="115">
        <f t="shared" si="50"/>
        <v>17.871834586466164</v>
      </c>
      <c r="R19" s="115">
        <f t="shared" si="50"/>
        <v>5.5192800000000002</v>
      </c>
      <c r="S19" s="115">
        <f t="shared" si="50"/>
        <v>2.2243046357615897</v>
      </c>
      <c r="T19" s="115">
        <f t="shared" ref="T19:Y19" si="51">T4/ (T8 )</f>
        <v>4.6482289156626502</v>
      </c>
      <c r="U19" s="115">
        <f t="shared" si="51"/>
        <v>4.2664265402843604</v>
      </c>
      <c r="V19" s="115">
        <f t="shared" si="51"/>
        <v>5.5649530685920583</v>
      </c>
      <c r="W19" s="115">
        <f t="shared" si="51"/>
        <v>1.9973614457831326</v>
      </c>
      <c r="X19" s="115">
        <f t="shared" si="51"/>
        <v>2.5950632183908051</v>
      </c>
      <c r="Y19" s="115">
        <f t="shared" si="51"/>
        <v>3.3122942779291553</v>
      </c>
      <c r="Z19" s="115">
        <f>Z4/ (Z8 )</f>
        <v>4.6274039408866994</v>
      </c>
      <c r="AA19" s="115">
        <f>AA4/ (AA8 )</f>
        <v>6.2290793650793654</v>
      </c>
      <c r="AB19" s="115">
        <f>AB4/ (AB8 )</f>
        <v>3.868772442588726</v>
      </c>
      <c r="AC19" s="115">
        <f>AC4/ (AC8 )</f>
        <v>5.3060290909090906</v>
      </c>
      <c r="AD19" s="115">
        <f>AD4/ (AD8 )</f>
        <v>2.78163025210084</v>
      </c>
      <c r="AE19" s="115">
        <f t="shared" ref="AE19:AR19" si="52">AE4/ (AE8 )</f>
        <v>3.2432425828970333</v>
      </c>
      <c r="AF19" s="115">
        <f t="shared" si="52"/>
        <v>4.1907966666666656</v>
      </c>
      <c r="AG19" s="115">
        <f t="shared" si="52"/>
        <v>4.8167520000000001</v>
      </c>
      <c r="AH19" s="115">
        <f t="shared" si="52"/>
        <v>5.189976420150054</v>
      </c>
      <c r="AI19" s="115">
        <f t="shared" si="52"/>
        <v>8.3459794584500457</v>
      </c>
      <c r="AJ19" s="115">
        <f t="shared" si="52"/>
        <v>8.6226401354784077</v>
      </c>
      <c r="AK19" s="115">
        <f t="shared" si="52"/>
        <v>7.8677623318385654</v>
      </c>
      <c r="AL19" s="115">
        <f t="shared" si="52"/>
        <v>10.090770243581304</v>
      </c>
      <c r="AM19" s="115">
        <f t="shared" si="52"/>
        <v>10.929379521765787</v>
      </c>
      <c r="AN19" s="115">
        <f t="shared" si="52"/>
        <v>9.3048901282766323</v>
      </c>
      <c r="AO19" s="115">
        <f t="shared" si="52"/>
        <v>22.481205053449951</v>
      </c>
      <c r="AP19" s="115">
        <f>AP4/ (AP8 )</f>
        <v>4.0903089558075871</v>
      </c>
      <c r="AQ19" s="115">
        <f t="shared" si="52"/>
        <v>3.6196039459261957</v>
      </c>
      <c r="AR19" s="115">
        <f t="shared" si="52"/>
        <v>7.6025708289611753</v>
      </c>
      <c r="AS19" s="115">
        <f t="shared" ref="AS19:BB19" si="53">AS4/ (AS8 )</f>
        <v>9.020059202059203</v>
      </c>
      <c r="AT19" s="115">
        <f t="shared" si="53"/>
        <v>7.0500161390440725</v>
      </c>
      <c r="AU19" s="115">
        <f t="shared" si="53"/>
        <v>12.748162254749293</v>
      </c>
      <c r="AV19" s="115">
        <f t="shared" si="53"/>
        <v>10.392990484960098</v>
      </c>
      <c r="AW19" s="115">
        <f t="shared" si="53"/>
        <v>6.2587381742983741</v>
      </c>
      <c r="AX19" s="115">
        <f t="shared" si="53"/>
        <v>12.983123085780075</v>
      </c>
      <c r="AY19" s="115">
        <f t="shared" si="53"/>
        <v>8.0195878310178568</v>
      </c>
      <c r="AZ19" s="115">
        <f t="shared" si="53"/>
        <v>11.848852180980771</v>
      </c>
      <c r="BA19" s="115">
        <f t="shared" si="53"/>
        <v>18.128749164054323</v>
      </c>
      <c r="BB19" s="115">
        <f t="shared" si="53"/>
        <v>3.1620877038571056</v>
      </c>
      <c r="BC19" s="115">
        <f t="shared" ref="BC19:BK19" si="54">BC4/ (BC8 )</f>
        <v>3.567817948058611</v>
      </c>
      <c r="BD19" s="115">
        <f>BD4/ (BD8 )</f>
        <v>8.9647189310689264</v>
      </c>
      <c r="BE19" s="115">
        <f t="shared" si="54"/>
        <v>8.8159461189395749</v>
      </c>
      <c r="BF19" s="115">
        <f t="shared" si="54"/>
        <v>6.4188686124623597</v>
      </c>
      <c r="BG19" s="115">
        <f t="shared" si="54"/>
        <v>7.8308858084632522</v>
      </c>
      <c r="BH19" s="115">
        <f t="shared" si="54"/>
        <v>6.1515136673089277</v>
      </c>
      <c r="BI19" s="115">
        <f t="shared" si="54"/>
        <v>5.8013058630586309</v>
      </c>
      <c r="BJ19" s="115">
        <f t="shared" si="54"/>
        <v>8.0084563231850119</v>
      </c>
      <c r="BK19" s="115">
        <f t="shared" si="54"/>
        <v>6.9050713944076527</v>
      </c>
      <c r="BL19" s="115">
        <f>BL4/ (BL8 )</f>
        <v>9.6411875954133279</v>
      </c>
      <c r="BM19" s="115">
        <f>BM4/ (BM8 )</f>
        <v>14.659708719028378</v>
      </c>
      <c r="BN19" s="115">
        <f>BN4/ (BN8 )</f>
        <v>4.165880861093652</v>
      </c>
      <c r="BO19" s="115">
        <f>BO4/ (BO8 )</f>
        <v>7.4190483748271134</v>
      </c>
    </row>
    <row r="20" spans="1:77">
      <c r="A20" s="685" t="s">
        <v>48</v>
      </c>
      <c r="B20" s="142">
        <f>B4/B12</f>
        <v>39.355692517006815</v>
      </c>
      <c r="G20" s="142">
        <f>G4/G12</f>
        <v>18.974196078431373</v>
      </c>
      <c r="I20" s="115">
        <f>I4/I12</f>
        <v>20.874285714285715</v>
      </c>
      <c r="J20" s="115">
        <f t="shared" ref="J20:T20" si="55">J4/J12</f>
        <v>13.75056</v>
      </c>
      <c r="K20" s="115">
        <f t="shared" si="55"/>
        <v>35.489521739130439</v>
      </c>
      <c r="L20" s="115">
        <f t="shared" si="55"/>
        <v>18.073076923076922</v>
      </c>
      <c r="M20" s="115">
        <f t="shared" si="55"/>
        <v>17.074789473684209</v>
      </c>
      <c r="N20" s="115">
        <f t="shared" si="55"/>
        <v>26.79785</v>
      </c>
      <c r="O20" s="115">
        <f t="shared" si="55"/>
        <v>21.188800000000001</v>
      </c>
      <c r="P20" s="115">
        <f t="shared" si="55"/>
        <v>25.821000000000002</v>
      </c>
      <c r="Q20" s="115">
        <f t="shared" si="55"/>
        <v>37.139906249999996</v>
      </c>
      <c r="R20" s="115">
        <f t="shared" si="55"/>
        <v>18.815727272727273</v>
      </c>
      <c r="S20" s="115">
        <f t="shared" si="55"/>
        <v>18.659444444444446</v>
      </c>
      <c r="T20" s="115">
        <f t="shared" si="55"/>
        <v>19.290150000000001</v>
      </c>
      <c r="U20" s="115">
        <f t="shared" ref="U20:Z20" si="56">U4/U12</f>
        <v>18.004320000000003</v>
      </c>
      <c r="V20" s="115">
        <f t="shared" si="56"/>
        <v>24.86277419354839</v>
      </c>
      <c r="W20" s="115">
        <f t="shared" si="56"/>
        <v>11.433172413793104</v>
      </c>
      <c r="X20" s="115">
        <f t="shared" si="56"/>
        <v>19.632217391304351</v>
      </c>
      <c r="Y20" s="115">
        <f t="shared" si="56"/>
        <v>20.260200000000001</v>
      </c>
      <c r="Z20" s="115">
        <f t="shared" si="56"/>
        <v>23.484075000000001</v>
      </c>
      <c r="AA20" s="115">
        <f>AA4/AA12</f>
        <v>26.413692307692312</v>
      </c>
      <c r="AB20" s="115">
        <f>AB4/AB12</f>
        <v>24.383447368421049</v>
      </c>
      <c r="AC20" s="115">
        <f>AC4/AC12</f>
        <v>23.534806451612901</v>
      </c>
      <c r="AD20" s="115">
        <f>AD4/AD12</f>
        <v>17.240312499999998</v>
      </c>
      <c r="AE20" s="115">
        <f t="shared" ref="AE20:AR20" si="57">AE4/AE12</f>
        <v>19.769978723404257</v>
      </c>
      <c r="AF20" s="115">
        <f t="shared" si="57"/>
        <v>19.342138461538458</v>
      </c>
      <c r="AG20" s="115">
        <f t="shared" si="57"/>
        <v>19.849252747252748</v>
      </c>
      <c r="AH20" s="115">
        <f t="shared" si="57"/>
        <v>22.212146788990829</v>
      </c>
      <c r="AI20" s="115">
        <f t="shared" si="57"/>
        <v>23.89985026737968</v>
      </c>
      <c r="AJ20" s="115">
        <f t="shared" si="57"/>
        <v>26.798257894736842</v>
      </c>
      <c r="AK20" s="115">
        <f t="shared" si="57"/>
        <v>28.606157608695653</v>
      </c>
      <c r="AL20" s="115">
        <f t="shared" si="57"/>
        <v>35.155688073394494</v>
      </c>
      <c r="AM20" s="115">
        <f t="shared" si="57"/>
        <v>33.889387832699619</v>
      </c>
      <c r="AN20" s="115">
        <f t="shared" si="57"/>
        <v>32.207853281853282</v>
      </c>
      <c r="AO20" s="115">
        <f t="shared" si="57"/>
        <v>56.422341463414632</v>
      </c>
      <c r="AP20" s="115">
        <f>AP4/AP12</f>
        <v>17.726983050847458</v>
      </c>
      <c r="AQ20" s="115">
        <f t="shared" si="57"/>
        <v>21.821268722466957</v>
      </c>
      <c r="AR20" s="115">
        <f t="shared" si="57"/>
        <v>35.515931372549019</v>
      </c>
      <c r="AS20" s="115">
        <f t="shared" ref="AS20:BB20" si="58">AS4/AS12</f>
        <v>34.955541147132173</v>
      </c>
      <c r="AT20" s="115">
        <f t="shared" si="58"/>
        <v>24.26832478632479</v>
      </c>
      <c r="AU20" s="115">
        <f t="shared" si="58"/>
        <v>37.55444862385319</v>
      </c>
      <c r="AV20" s="115">
        <f t="shared" si="58"/>
        <v>32.746966150870406</v>
      </c>
      <c r="AW20" s="115">
        <f t="shared" si="58"/>
        <v>24.983288584905658</v>
      </c>
      <c r="AX20" s="115">
        <f t="shared" si="58"/>
        <v>37.648889482470771</v>
      </c>
      <c r="AY20" s="115">
        <f t="shared" si="58"/>
        <v>28.570794222222204</v>
      </c>
      <c r="AZ20" s="115">
        <f t="shared" si="58"/>
        <v>35.788963502455012</v>
      </c>
      <c r="BA20" s="115">
        <f t="shared" si="58"/>
        <v>45.655823552631546</v>
      </c>
      <c r="BB20" s="115">
        <f t="shared" si="58"/>
        <v>25.342624066390037</v>
      </c>
      <c r="BC20" s="115">
        <f t="shared" ref="BC20:BL20" si="59">BC4/BC12</f>
        <v>29.775201716738067</v>
      </c>
      <c r="BD20" s="115">
        <f>BD4/BD12</f>
        <v>38.931382429501063</v>
      </c>
      <c r="BE20" s="115">
        <f t="shared" si="59"/>
        <v>43.324373708920184</v>
      </c>
      <c r="BF20" s="115">
        <f t="shared" si="59"/>
        <v>32.600300941176478</v>
      </c>
      <c r="BG20" s="115">
        <f t="shared" si="59"/>
        <v>30.206767422680414</v>
      </c>
      <c r="BH20" s="115">
        <f t="shared" si="59"/>
        <v>29.99344503131524</v>
      </c>
      <c r="BI20" s="115">
        <f t="shared" si="59"/>
        <v>30.494364224137932</v>
      </c>
      <c r="BJ20" s="115">
        <f t="shared" si="59"/>
        <v>38.639670621468923</v>
      </c>
      <c r="BK20" s="115">
        <f t="shared" si="59"/>
        <v>39.428537920168068</v>
      </c>
      <c r="BL20" s="115">
        <f t="shared" si="59"/>
        <v>49.070957421602849</v>
      </c>
      <c r="BM20" s="115">
        <f>BM4/BM12</f>
        <v>55.063078673966075</v>
      </c>
      <c r="BN20" s="115">
        <f>BN4/BN12</f>
        <v>36.821758055555556</v>
      </c>
      <c r="BO20" s="115">
        <f>BO4/BO12</f>
        <v>41.10323352490424</v>
      </c>
    </row>
    <row r="21" spans="1:77">
      <c r="A21" s="685" t="s">
        <v>49</v>
      </c>
      <c r="B21" s="142">
        <f>B5/ (B8 *$B$2)</f>
        <v>5.9160320366528376</v>
      </c>
      <c r="G21" s="142">
        <f>G5/ (G8 *3)</f>
        <v>4.0699700214132761</v>
      </c>
      <c r="I21" s="115">
        <f>I5/ (I8)</f>
        <v>13.75</v>
      </c>
      <c r="J21" s="115">
        <f t="shared" ref="J21:T21" si="60">J5/ (J8)</f>
        <v>5.9611666666666672</v>
      </c>
      <c r="K21" s="115">
        <f t="shared" si="60"/>
        <v>14.557755102040817</v>
      </c>
      <c r="L21" s="115">
        <f t="shared" si="60"/>
        <v>2.794384</v>
      </c>
      <c r="M21" s="115">
        <f t="shared" si="60"/>
        <v>4.24</v>
      </c>
      <c r="N21" s="115">
        <f t="shared" si="60"/>
        <v>5.213236641221374</v>
      </c>
      <c r="O21" s="115">
        <f t="shared" si="60"/>
        <v>2.6399360000000001</v>
      </c>
      <c r="P21" s="115">
        <f t="shared" si="60"/>
        <v>2.5790655737704915</v>
      </c>
      <c r="Q21" s="115">
        <f t="shared" si="60"/>
        <v>17.15344360902256</v>
      </c>
      <c r="R21" s="115">
        <f t="shared" si="60"/>
        <v>5.57172</v>
      </c>
      <c r="S21" s="115">
        <f t="shared" si="60"/>
        <v>2.3554834437086094</v>
      </c>
      <c r="T21" s="115">
        <f t="shared" si="60"/>
        <v>4.2725301204819282</v>
      </c>
      <c r="U21" s="115">
        <f t="shared" ref="U21:Z21" si="61">U5/ (U8)</f>
        <v>4.0743601895734596</v>
      </c>
      <c r="V21" s="115">
        <f t="shared" si="61"/>
        <v>3.7801588447653431</v>
      </c>
      <c r="W21" s="115">
        <f t="shared" si="61"/>
        <v>2.6223433734939761</v>
      </c>
      <c r="X21" s="115">
        <f t="shared" si="61"/>
        <v>2.3921091954022988</v>
      </c>
      <c r="Y21" s="115">
        <f t="shared" si="61"/>
        <v>3.1572261580381471</v>
      </c>
      <c r="Z21" s="115">
        <f t="shared" si="61"/>
        <v>4.4084039408866991</v>
      </c>
      <c r="AA21" s="115">
        <f>AA5/ (AA8)</f>
        <v>5.465306122448979</v>
      </c>
      <c r="AB21" s="115">
        <f>AB5/ (AB8)</f>
        <v>3.5913945720250524</v>
      </c>
      <c r="AC21" s="115">
        <f>AC5/ (AC8)</f>
        <v>4.7583636363636366</v>
      </c>
      <c r="AD21" s="115">
        <f>AD5/ (AD8)</f>
        <v>2.5016806722689076</v>
      </c>
      <c r="AE21" s="115">
        <f t="shared" ref="AE21:AR21" si="62">AE5/ (AE8)</f>
        <v>2.9511169284467713</v>
      </c>
      <c r="AF21" s="115">
        <f t="shared" si="62"/>
        <v>3.6019066666666664</v>
      </c>
      <c r="AG21" s="115">
        <f t="shared" si="62"/>
        <v>4.1776906666666669</v>
      </c>
      <c r="AH21" s="115">
        <f t="shared" si="62"/>
        <v>4.5387545551982855</v>
      </c>
      <c r="AI21" s="115">
        <f t="shared" si="62"/>
        <v>7.9557647058823528</v>
      </c>
      <c r="AJ21" s="115">
        <f t="shared" si="62"/>
        <v>7.7757950889077057</v>
      </c>
      <c r="AK21" s="115">
        <f t="shared" si="62"/>
        <v>7.2000014947683111</v>
      </c>
      <c r="AL21" s="115">
        <f t="shared" si="62"/>
        <v>9.457217906517446</v>
      </c>
      <c r="AM21" s="115">
        <f t="shared" si="62"/>
        <v>10.499991416309014</v>
      </c>
      <c r="AN21" s="115">
        <f t="shared" si="62"/>
        <v>8.9698025655326266</v>
      </c>
      <c r="AO21" s="115">
        <f t="shared" si="62"/>
        <v>21.742838678328475</v>
      </c>
      <c r="AP21" s="115">
        <f>AP5/ (AP8)</f>
        <v>3.8946280797809933</v>
      </c>
      <c r="AQ21" s="115">
        <f t="shared" si="62"/>
        <v>3.6977069784435512</v>
      </c>
      <c r="AR21" s="115">
        <f t="shared" si="62"/>
        <v>7.3482672263029034</v>
      </c>
      <c r="AS21" s="115">
        <f t="shared" ref="AS21:BB21" si="63">AS5/ (AS8)</f>
        <v>8.3723333333333336</v>
      </c>
      <c r="AT21" s="115">
        <f t="shared" si="63"/>
        <v>6.8903128491620107</v>
      </c>
      <c r="AU21" s="115">
        <f t="shared" si="63"/>
        <v>11.215397695421986</v>
      </c>
      <c r="AV21" s="115">
        <f t="shared" si="63"/>
        <v>9.9709729895641495</v>
      </c>
      <c r="AW21" s="115">
        <f t="shared" si="63"/>
        <v>5.7506186115214186</v>
      </c>
      <c r="AX21" s="115">
        <f t="shared" si="63"/>
        <v>12.145447322970639</v>
      </c>
      <c r="AY21" s="115">
        <f t="shared" si="63"/>
        <v>7.7145528777998296</v>
      </c>
      <c r="AZ21" s="115">
        <f t="shared" si="63"/>
        <v>11.240950961798971</v>
      </c>
      <c r="BA21" s="115">
        <f t="shared" si="63"/>
        <v>17.733051462904911</v>
      </c>
      <c r="BB21" s="115">
        <f t="shared" si="63"/>
        <v>3.4993200621278802</v>
      </c>
      <c r="BC21" s="115">
        <f t="shared" ref="BC21:BL21" si="64">BC5/ (BC8)</f>
        <v>3.6461306248392904</v>
      </c>
      <c r="BD21" s="115">
        <f t="shared" si="64"/>
        <v>8.5503070429570425</v>
      </c>
      <c r="BE21" s="115">
        <f t="shared" si="64"/>
        <v>8.5271786481967986</v>
      </c>
      <c r="BF21" s="115">
        <f t="shared" si="64"/>
        <v>6.1338628677322209</v>
      </c>
      <c r="BG21" s="115">
        <f t="shared" si="64"/>
        <v>7.634322316258352</v>
      </c>
      <c r="BH21" s="115">
        <f t="shared" si="64"/>
        <v>6.0303776493256267</v>
      </c>
      <c r="BI21" s="115">
        <f t="shared" si="64"/>
        <v>5.5180582205822057</v>
      </c>
      <c r="BJ21" s="115">
        <f t="shared" si="64"/>
        <v>7.7961209992193643</v>
      </c>
      <c r="BK21" s="115">
        <f t="shared" si="64"/>
        <v>6.4413222958057395</v>
      </c>
      <c r="BL21" s="115">
        <f t="shared" si="64"/>
        <v>9.3361269895601637</v>
      </c>
      <c r="BM21" s="115">
        <f>BM5/ (BM8)</f>
        <v>14.49050558704454</v>
      </c>
      <c r="BN21" s="115">
        <f>BN5/ (BN8)</f>
        <v>4.1486935889377747</v>
      </c>
      <c r="BO21" s="115">
        <f>BO5/ (BO8)</f>
        <v>7.2673534923928109</v>
      </c>
    </row>
    <row r="22" spans="1:77">
      <c r="A22" s="685" t="s">
        <v>50</v>
      </c>
      <c r="B22" s="142">
        <f>B5/B12</f>
        <v>38.79629172335602</v>
      </c>
      <c r="G22" s="142">
        <f>G5/G12</f>
        <v>18.634078431372551</v>
      </c>
      <c r="I22" s="115">
        <f>I5/I12</f>
        <v>15.714285714285714</v>
      </c>
      <c r="J22" s="115">
        <f t="shared" ref="J22:T22" si="65">J5/J12</f>
        <v>8.5840800000000002</v>
      </c>
      <c r="K22" s="115">
        <f t="shared" si="65"/>
        <v>31.014347826086958</v>
      </c>
      <c r="L22" s="115">
        <f t="shared" si="65"/>
        <v>13.434538461538462</v>
      </c>
      <c r="M22" s="115">
        <f t="shared" si="65"/>
        <v>15.063157894736841</v>
      </c>
      <c r="N22" s="115">
        <f t="shared" si="65"/>
        <v>17.073349999999998</v>
      </c>
      <c r="O22" s="115">
        <f t="shared" si="65"/>
        <v>16.499600000000001</v>
      </c>
      <c r="P22" s="115">
        <f t="shared" si="65"/>
        <v>22.474714285714281</v>
      </c>
      <c r="Q22" s="115">
        <f t="shared" si="65"/>
        <v>35.647000000000006</v>
      </c>
      <c r="R22" s="115">
        <f t="shared" si="65"/>
        <v>18.994500000000002</v>
      </c>
      <c r="S22" s="115">
        <f t="shared" si="65"/>
        <v>19.759888888888888</v>
      </c>
      <c r="T22" s="115">
        <f t="shared" si="65"/>
        <v>17.731000000000002</v>
      </c>
      <c r="U22" s="115">
        <f t="shared" ref="U22:Z22" si="66">U5/U12</f>
        <v>17.1938</v>
      </c>
      <c r="V22" s="115">
        <f t="shared" si="66"/>
        <v>16.888774193548389</v>
      </c>
      <c r="W22" s="115">
        <f t="shared" si="66"/>
        <v>15.010655172413793</v>
      </c>
      <c r="X22" s="115">
        <f t="shared" si="66"/>
        <v>18.096826086956522</v>
      </c>
      <c r="Y22" s="115">
        <f t="shared" si="66"/>
        <v>19.311699999999998</v>
      </c>
      <c r="Z22" s="115">
        <f t="shared" si="66"/>
        <v>22.37265</v>
      </c>
      <c r="AA22" s="115">
        <f>AA5/AA12</f>
        <v>23.174999999999997</v>
      </c>
      <c r="AB22" s="115">
        <f>AB5/AB12</f>
        <v>22.635236842105265</v>
      </c>
      <c r="AC22" s="115">
        <f>AC5/AC12</f>
        <v>21.105645161290322</v>
      </c>
      <c r="AD22" s="115">
        <f>AD5/AD12</f>
        <v>15.505208333333334</v>
      </c>
      <c r="AE22" s="115">
        <f t="shared" ref="AE22:AR22" si="67">AE5/AE12</f>
        <v>17.989255319148935</v>
      </c>
      <c r="AF22" s="115">
        <f t="shared" si="67"/>
        <v>16.624184615384614</v>
      </c>
      <c r="AG22" s="115">
        <f t="shared" si="67"/>
        <v>17.215758241758241</v>
      </c>
      <c r="AH22" s="115">
        <f t="shared" si="67"/>
        <v>19.425036697247709</v>
      </c>
      <c r="AI22" s="115">
        <f t="shared" si="67"/>
        <v>22.782417112299466</v>
      </c>
      <c r="AJ22" s="115">
        <f t="shared" si="67"/>
        <v>24.166352631578949</v>
      </c>
      <c r="AK22" s="115">
        <f t="shared" si="67"/>
        <v>26.178266304347829</v>
      </c>
      <c r="AL22" s="115">
        <f t="shared" si="67"/>
        <v>32.948426605504586</v>
      </c>
      <c r="AM22" s="115">
        <f t="shared" si="67"/>
        <v>32.557958174904947</v>
      </c>
      <c r="AN22" s="115">
        <f t="shared" si="67"/>
        <v>31.047984555984556</v>
      </c>
      <c r="AO22" s="115">
        <f t="shared" si="67"/>
        <v>54.569221951219518</v>
      </c>
      <c r="AP22" s="115">
        <f>AP5/AP12</f>
        <v>16.878922033898306</v>
      </c>
      <c r="AQ22" s="115">
        <f t="shared" si="67"/>
        <v>22.292123348017622</v>
      </c>
      <c r="AR22" s="115">
        <f t="shared" si="67"/>
        <v>34.327934640522876</v>
      </c>
      <c r="AS22" s="115">
        <f t="shared" ref="AS22:BB22" si="68">AS5/AS12</f>
        <v>32.44540149625935</v>
      </c>
      <c r="AT22" s="115">
        <f t="shared" si="68"/>
        <v>23.718576923076924</v>
      </c>
      <c r="AU22" s="115">
        <f t="shared" si="68"/>
        <v>33.039121100917434</v>
      </c>
      <c r="AV22" s="115">
        <f t="shared" si="68"/>
        <v>31.417243713733075</v>
      </c>
      <c r="AW22" s="115">
        <f t="shared" si="68"/>
        <v>22.955004716981133</v>
      </c>
      <c r="AX22" s="115">
        <f t="shared" si="68"/>
        <v>35.21976961602671</v>
      </c>
      <c r="AY22" s="115">
        <f t="shared" si="68"/>
        <v>27.484068686868685</v>
      </c>
      <c r="AZ22" s="115">
        <f t="shared" si="68"/>
        <v>33.952823240589197</v>
      </c>
      <c r="BA22" s="115">
        <f t="shared" si="68"/>
        <v>44.659290131578949</v>
      </c>
      <c r="BB22" s="115">
        <f t="shared" si="68"/>
        <v>28.045380497925311</v>
      </c>
      <c r="BC22" s="115">
        <f t="shared" ref="BC22:BL22" si="69">BC5/BC12</f>
        <v>30.42875965665236</v>
      </c>
      <c r="BD22" s="115">
        <f t="shared" si="69"/>
        <v>37.131702169197396</v>
      </c>
      <c r="BE22" s="115">
        <f t="shared" si="69"/>
        <v>41.905278169014082</v>
      </c>
      <c r="BF22" s="115">
        <f t="shared" si="69"/>
        <v>31.152807058823527</v>
      </c>
      <c r="BG22" s="115">
        <f t="shared" si="69"/>
        <v>29.448545704467353</v>
      </c>
      <c r="BH22" s="115">
        <f t="shared" si="69"/>
        <v>29.402812108559502</v>
      </c>
      <c r="BI22" s="115">
        <f t="shared" si="69"/>
        <v>29.00548275862069</v>
      </c>
      <c r="BJ22" s="115">
        <f t="shared" si="69"/>
        <v>37.615182674199644</v>
      </c>
      <c r="BK22" s="115">
        <f t="shared" si="69"/>
        <v>36.780491596638655</v>
      </c>
      <c r="BL22" s="115">
        <f t="shared" si="69"/>
        <v>47.518283972125474</v>
      </c>
      <c r="BM22" s="115">
        <f>BM5/BM12</f>
        <v>54.427537712895393</v>
      </c>
      <c r="BN22" s="115">
        <f>BN5/BN12</f>
        <v>36.66984166666667</v>
      </c>
      <c r="BO22" s="115">
        <f>BO5/BO12</f>
        <v>40.262809003831435</v>
      </c>
    </row>
    <row r="23" spans="1:77">
      <c r="A23" s="685" t="s">
        <v>51</v>
      </c>
      <c r="B23" s="142">
        <f>B14/B12</f>
        <v>1.7817460317460319</v>
      </c>
      <c r="G23" s="142">
        <f>G14/G12</f>
        <v>1.411764705882353</v>
      </c>
      <c r="I23" s="115">
        <f>I14/I12</f>
        <v>1.6428571428571428</v>
      </c>
      <c r="J23" s="115">
        <f t="shared" ref="J23:T23" si="70">J14/J12</f>
        <v>1.08</v>
      </c>
      <c r="K23" s="115">
        <f t="shared" si="70"/>
        <v>1.2608695652173914</v>
      </c>
      <c r="L23" s="115">
        <f t="shared" si="70"/>
        <v>1.3076923076923077</v>
      </c>
      <c r="M23" s="115">
        <f t="shared" si="70"/>
        <v>1.263157894736842</v>
      </c>
      <c r="N23" s="115">
        <f t="shared" si="70"/>
        <v>1.45</v>
      </c>
      <c r="O23" s="115">
        <f t="shared" si="70"/>
        <v>1.5</v>
      </c>
      <c r="P23" s="115">
        <f t="shared" si="70"/>
        <v>2</v>
      </c>
      <c r="Q23" s="115">
        <f t="shared" si="70"/>
        <v>2.28125</v>
      </c>
      <c r="R23" s="115">
        <f t="shared" si="70"/>
        <v>1.4545454545454546</v>
      </c>
      <c r="S23" s="115">
        <f t="shared" si="70"/>
        <v>1.2222222222222223</v>
      </c>
      <c r="T23" s="115">
        <f t="shared" si="70"/>
        <v>1.45</v>
      </c>
      <c r="U23" s="115">
        <f t="shared" ref="U23:Z23" si="71">U14/U12</f>
        <v>1.44</v>
      </c>
      <c r="V23" s="115">
        <f t="shared" si="71"/>
        <v>1.3225806451612903</v>
      </c>
      <c r="W23" s="115">
        <f t="shared" si="71"/>
        <v>1.2413793103448276</v>
      </c>
      <c r="X23" s="115">
        <f t="shared" si="71"/>
        <v>1.3478260869565217</v>
      </c>
      <c r="Y23" s="115">
        <f t="shared" si="71"/>
        <v>1.2333333333333334</v>
      </c>
      <c r="Z23" s="115">
        <f t="shared" si="71"/>
        <v>1.3</v>
      </c>
      <c r="AA23" s="115">
        <f>AA14/AA12</f>
        <v>1.4615384615384615</v>
      </c>
      <c r="AB23" s="115">
        <f>AB14/AB12</f>
        <v>1.3947368421052631</v>
      </c>
      <c r="AC23" s="115">
        <f>AC14/AC12</f>
        <v>1.6612903225806452</v>
      </c>
      <c r="AD23" s="115">
        <f>AD14/AD12</f>
        <v>1.0208333333333333</v>
      </c>
      <c r="AE23" s="115">
        <f t="shared" ref="AE23:AR23" si="72">AE14/AE12</f>
        <v>1.2340425531914894</v>
      </c>
      <c r="AF23" s="115">
        <f t="shared" si="72"/>
        <v>1.2307692307692308</v>
      </c>
      <c r="AG23" s="115">
        <f t="shared" si="72"/>
        <v>1.2417582417582418</v>
      </c>
      <c r="AH23" s="115">
        <f t="shared" si="72"/>
        <v>1.2201834862385321</v>
      </c>
      <c r="AI23" s="115">
        <f t="shared" si="72"/>
        <v>1.4224598930481283</v>
      </c>
      <c r="AJ23" s="115">
        <f t="shared" si="72"/>
        <v>1.5315789473684212</v>
      </c>
      <c r="AK23" s="115">
        <f t="shared" si="72"/>
        <v>1.5706521739130435</v>
      </c>
      <c r="AL23" s="115">
        <f t="shared" si="72"/>
        <v>1.9862385321100917</v>
      </c>
      <c r="AM23" s="115">
        <f t="shared" si="72"/>
        <v>1.7604562737642586</v>
      </c>
      <c r="AN23" s="115">
        <f t="shared" si="72"/>
        <v>1.803088803088803</v>
      </c>
      <c r="AO23" s="115">
        <f t="shared" si="72"/>
        <v>2.4073170731707316</v>
      </c>
      <c r="AP23" s="115">
        <f>AP14/AP12</f>
        <v>1.264406779661017</v>
      </c>
      <c r="AQ23" s="115">
        <f t="shared" si="72"/>
        <v>1.3964757709251101</v>
      </c>
      <c r="AR23" s="115">
        <f t="shared" si="72"/>
        <v>1.6797385620915033</v>
      </c>
      <c r="AS23" s="115">
        <f t="shared" ref="AS23:BB23" si="73">AS14/AS12</f>
        <v>1.6408977556109725</v>
      </c>
      <c r="AT23" s="115">
        <f t="shared" si="73"/>
        <v>1.3760683760683761</v>
      </c>
      <c r="AU23" s="115">
        <f t="shared" si="73"/>
        <v>1.4788990825688073</v>
      </c>
      <c r="AV23" s="115">
        <f t="shared" si="73"/>
        <v>1.5106382978723405</v>
      </c>
      <c r="AW23" s="115">
        <f t="shared" si="73"/>
        <v>1.3985849056603774</v>
      </c>
      <c r="AX23" s="115">
        <f t="shared" si="73"/>
        <v>1.5843071786310519</v>
      </c>
      <c r="AY23" s="115">
        <f t="shared" si="73"/>
        <v>1.5313131313131314</v>
      </c>
      <c r="AZ23" s="115">
        <f t="shared" si="73"/>
        <v>1.9754500818330605</v>
      </c>
      <c r="BA23" s="115">
        <f t="shared" si="73"/>
        <v>2.1157894736842104</v>
      </c>
      <c r="BB23" s="115">
        <f t="shared" si="73"/>
        <v>1.4481327800829875</v>
      </c>
      <c r="BC23" s="115">
        <f t="shared" ref="BC23:BL23" si="74">BC14/BC12</f>
        <v>1.4334763948497855</v>
      </c>
      <c r="BD23" s="115">
        <f t="shared" si="74"/>
        <v>1.8980477223427332</v>
      </c>
      <c r="BE23" s="115">
        <f t="shared" si="74"/>
        <v>1.8990610328638498</v>
      </c>
      <c r="BF23" s="115">
        <f t="shared" si="74"/>
        <v>1.5811764705882352</v>
      </c>
      <c r="BG23" s="115">
        <f t="shared" si="74"/>
        <v>1.7663230240549828</v>
      </c>
      <c r="BH23" s="115">
        <f t="shared" si="74"/>
        <v>1.6555323590814197</v>
      </c>
      <c r="BI23" s="115">
        <f t="shared" si="74"/>
        <v>1.6616379310344827</v>
      </c>
      <c r="BJ23" s="115">
        <f t="shared" si="74"/>
        <v>2.0998116760828625</v>
      </c>
      <c r="BK23" s="115">
        <f t="shared" si="74"/>
        <v>1.7731092436974789</v>
      </c>
      <c r="BL23" s="115">
        <f t="shared" si="74"/>
        <v>2.2334494773519165</v>
      </c>
      <c r="BM23" s="115">
        <f>BM14/BM12</f>
        <v>2.3041362530413627</v>
      </c>
      <c r="BN23" s="115">
        <f>BN14/BN12</f>
        <v>1.9166666666666667</v>
      </c>
      <c r="BO23" s="115">
        <f>BO14/BO12</f>
        <v>1.6886973180076628</v>
      </c>
    </row>
    <row r="24" spans="1:77">
      <c r="A24" s="685" t="s">
        <v>52</v>
      </c>
      <c r="B24" s="142">
        <f>B8/B10</f>
        <v>4.82</v>
      </c>
      <c r="G24" s="142">
        <f>G8/G10</f>
        <v>4.864583333333333</v>
      </c>
      <c r="I24" s="115">
        <f>I8/I10</f>
        <v>1.4545454545454546</v>
      </c>
      <c r="J24" s="115">
        <f t="shared" ref="J24:T24" si="75">J8/J10</f>
        <v>3</v>
      </c>
      <c r="K24" s="115">
        <f t="shared" si="75"/>
        <v>3.2666666666666666</v>
      </c>
      <c r="L24" s="115">
        <f t="shared" si="75"/>
        <v>3.90625</v>
      </c>
      <c r="M24" s="115">
        <f t="shared" si="75"/>
        <v>4.5</v>
      </c>
      <c r="N24" s="115">
        <f t="shared" si="75"/>
        <v>4.6785714285714288</v>
      </c>
      <c r="O24" s="115">
        <f t="shared" si="75"/>
        <v>4.8076923076923075</v>
      </c>
      <c r="P24" s="115">
        <f t="shared" si="75"/>
        <v>4.3571428571428568</v>
      </c>
      <c r="Q24" s="115">
        <f t="shared" si="75"/>
        <v>4.15625</v>
      </c>
      <c r="R24" s="115">
        <f t="shared" si="75"/>
        <v>4.166666666666667</v>
      </c>
      <c r="S24" s="115">
        <f t="shared" si="75"/>
        <v>4.71875</v>
      </c>
      <c r="T24" s="115">
        <f t="shared" si="75"/>
        <v>5.1875</v>
      </c>
      <c r="U24" s="115">
        <f t="shared" ref="U24:Z24" si="76">U8/U10</f>
        <v>3.403225806451613</v>
      </c>
      <c r="V24" s="115">
        <f t="shared" si="76"/>
        <v>3.7432432432432434</v>
      </c>
      <c r="W24" s="115">
        <f t="shared" si="76"/>
        <v>4.6111111111111107</v>
      </c>
      <c r="X24" s="115">
        <f t="shared" si="76"/>
        <v>5.2727272727272725</v>
      </c>
      <c r="Y24" s="115">
        <f t="shared" si="76"/>
        <v>4.8289473684210522</v>
      </c>
      <c r="Z24" s="115">
        <f t="shared" si="76"/>
        <v>4.3191489361702127</v>
      </c>
      <c r="AA24" s="115">
        <f>AA8/AA10</f>
        <v>4.3235294117647056</v>
      </c>
      <c r="AB24" s="115">
        <f>AB8/AB10</f>
        <v>4.2767857142857144</v>
      </c>
      <c r="AC24" s="115">
        <f>AC8/AC10</f>
        <v>4.2307692307692308</v>
      </c>
      <c r="AD24" s="115">
        <f>AD8/AD10</f>
        <v>4.6484375</v>
      </c>
      <c r="AE24" s="115">
        <f t="shared" ref="AE24:AR24" si="77">AE8/AE10</f>
        <v>4.8559322033898304</v>
      </c>
      <c r="AF24" s="115">
        <f t="shared" si="77"/>
        <v>4.918032786885246</v>
      </c>
      <c r="AG24" s="115">
        <f t="shared" si="77"/>
        <v>4.6296296296296298</v>
      </c>
      <c r="AH24" s="115">
        <f t="shared" si="77"/>
        <v>4.5291262135922334</v>
      </c>
      <c r="AI24" s="115">
        <f t="shared" si="77"/>
        <v>4.0568181818181817</v>
      </c>
      <c r="AJ24" s="115">
        <f t="shared" si="77"/>
        <v>4.0445205479452051</v>
      </c>
      <c r="AK24" s="115">
        <f t="shared" si="77"/>
        <v>4.1552795031055902</v>
      </c>
      <c r="AL24" s="115">
        <f t="shared" si="77"/>
        <v>4.34</v>
      </c>
      <c r="AM24" s="115">
        <f t="shared" si="77"/>
        <v>4.4562841530054644</v>
      </c>
      <c r="AN24" s="115">
        <f t="shared" si="77"/>
        <v>4.5277777777777777</v>
      </c>
      <c r="AO24" s="115">
        <f t="shared" si="77"/>
        <v>4.59375</v>
      </c>
      <c r="AP24" s="115">
        <f>AP8/AP10</f>
        <v>4.5824372759856633</v>
      </c>
      <c r="AQ24" s="115">
        <f t="shared" si="77"/>
        <v>4.8528368794326244</v>
      </c>
      <c r="AR24" s="115">
        <f t="shared" si="77"/>
        <v>4.5094637223974763</v>
      </c>
      <c r="AS24" s="115">
        <f t="shared" ref="AS24:BB24" si="78">AS8/AS10</f>
        <v>4.2228260869565215</v>
      </c>
      <c r="AT24" s="115">
        <f t="shared" si="78"/>
        <v>4.1413881748071981</v>
      </c>
      <c r="AU24" s="115">
        <f t="shared" si="78"/>
        <v>4.095663265306122</v>
      </c>
      <c r="AV24" s="115">
        <f t="shared" si="78"/>
        <v>4.0123152709359609</v>
      </c>
      <c r="AW24" s="115">
        <f t="shared" si="78"/>
        <v>4.1482843137254903</v>
      </c>
      <c r="AX24" s="115">
        <f t="shared" si="78"/>
        <v>4.1063829787234045</v>
      </c>
      <c r="AY24" s="115">
        <f t="shared" si="78"/>
        <v>4.044724770642202</v>
      </c>
      <c r="AZ24" s="115">
        <f t="shared" si="78"/>
        <v>4.2523041474654377</v>
      </c>
      <c r="BA24" s="115">
        <f t="shared" si="78"/>
        <v>4.4824355971896956</v>
      </c>
      <c r="BB24" s="115">
        <f t="shared" si="78"/>
        <v>4.4607390300230945</v>
      </c>
      <c r="BC24" s="115">
        <f t="shared" ref="BC24:BL24" si="79">BC8/BC10</f>
        <v>4.6742788461538458</v>
      </c>
      <c r="BD24" s="115">
        <f t="shared" si="79"/>
        <v>4.5603644646924826</v>
      </c>
      <c r="BE24" s="115">
        <f t="shared" si="79"/>
        <v>4.6214128035320092</v>
      </c>
      <c r="BF24" s="115">
        <f t="shared" si="79"/>
        <v>4.5442105263157897</v>
      </c>
      <c r="BG24" s="115">
        <f t="shared" si="79"/>
        <v>4.6868475991649268</v>
      </c>
      <c r="BH24" s="115">
        <f t="shared" si="79"/>
        <v>5.1670353982300883</v>
      </c>
      <c r="BI24" s="115">
        <f t="shared" si="79"/>
        <v>5.2451612903225806</v>
      </c>
      <c r="BJ24" s="115">
        <f t="shared" si="79"/>
        <v>5.3710691823899372</v>
      </c>
      <c r="BK24" s="115">
        <f t="shared" si="79"/>
        <v>5.5020242914979756</v>
      </c>
      <c r="BL24" s="115">
        <f t="shared" si="79"/>
        <v>5.4505597014925371</v>
      </c>
      <c r="BM24" s="115">
        <f>BM8/BM10</f>
        <v>5.6444241316270567</v>
      </c>
      <c r="BN24" s="115">
        <f>BN8/BN10</f>
        <v>5.743682310469314</v>
      </c>
      <c r="BO24" s="115">
        <f>BO8/BO10</f>
        <v>4.82</v>
      </c>
    </row>
    <row r="26" spans="1:77" s="702" customFormat="1" ht="16.5" customHeight="1">
      <c r="A26" s="698" t="s">
        <v>11</v>
      </c>
      <c r="B26" s="699"/>
      <c r="C26" s="700"/>
      <c r="D26" s="699"/>
      <c r="E26" s="699"/>
      <c r="F26" s="699"/>
      <c r="G26" s="699"/>
      <c r="H26" s="700"/>
      <c r="I26" s="701"/>
      <c r="J26" s="701"/>
      <c r="K26" s="701"/>
      <c r="L26" s="701"/>
      <c r="M26" s="701"/>
      <c r="N26" s="701"/>
      <c r="O26" s="701"/>
      <c r="P26" s="701"/>
      <c r="Q26" s="701"/>
      <c r="R26" s="701"/>
      <c r="S26" s="701"/>
      <c r="T26" s="701"/>
      <c r="U26" s="701"/>
      <c r="V26" s="701"/>
      <c r="W26" s="701"/>
      <c r="X26" s="701"/>
      <c r="Y26" s="701"/>
      <c r="Z26" s="701"/>
      <c r="AA26" s="701"/>
      <c r="AB26" s="701"/>
      <c r="AC26" s="701"/>
    </row>
    <row r="27" spans="1:77" s="706" customFormat="1">
      <c r="A27" s="703" t="s">
        <v>118</v>
      </c>
      <c r="B27" s="704" t="s">
        <v>117</v>
      </c>
      <c r="C27" s="704"/>
      <c r="D27" s="705" t="s">
        <v>43</v>
      </c>
      <c r="E27" s="705" t="s">
        <v>67</v>
      </c>
      <c r="F27" s="705" t="s">
        <v>70</v>
      </c>
      <c r="G27" s="705" t="s">
        <v>104</v>
      </c>
      <c r="H27" s="704"/>
      <c r="I27" s="127">
        <v>41000</v>
      </c>
      <c r="J27" s="127">
        <v>41030</v>
      </c>
      <c r="K27" s="127">
        <v>41061</v>
      </c>
      <c r="L27" s="127">
        <v>41091</v>
      </c>
      <c r="M27" s="127">
        <v>41122</v>
      </c>
      <c r="N27" s="127">
        <v>41153</v>
      </c>
      <c r="O27" s="127">
        <v>41183</v>
      </c>
      <c r="P27" s="127">
        <v>41214</v>
      </c>
      <c r="Q27" s="127">
        <v>41244</v>
      </c>
      <c r="R27" s="127">
        <v>41275</v>
      </c>
      <c r="S27" s="127">
        <v>41306</v>
      </c>
      <c r="T27" s="127">
        <v>41334</v>
      </c>
      <c r="U27" s="127">
        <v>41365</v>
      </c>
      <c r="V27" s="127">
        <v>41395</v>
      </c>
      <c r="W27" s="127">
        <v>41426</v>
      </c>
      <c r="X27" s="127">
        <v>41456</v>
      </c>
      <c r="Y27" s="127">
        <v>41487</v>
      </c>
      <c r="Z27" s="127">
        <v>41518</v>
      </c>
      <c r="AA27" s="127">
        <v>41548</v>
      </c>
      <c r="AB27" s="127">
        <v>41579</v>
      </c>
      <c r="AC27" s="127">
        <v>41609</v>
      </c>
      <c r="AD27" s="127">
        <v>41640</v>
      </c>
      <c r="AE27" s="127">
        <v>41671</v>
      </c>
      <c r="AF27" s="127">
        <v>41699</v>
      </c>
      <c r="AG27" s="127">
        <v>41730</v>
      </c>
      <c r="AH27" s="127">
        <v>41760</v>
      </c>
      <c r="AI27" s="127">
        <v>41791</v>
      </c>
      <c r="AJ27" s="127">
        <v>41821</v>
      </c>
      <c r="AK27" s="127">
        <v>41852</v>
      </c>
      <c r="AL27" s="127">
        <v>41883</v>
      </c>
      <c r="AM27" s="127">
        <v>41913</v>
      </c>
      <c r="AN27" s="127">
        <v>41944</v>
      </c>
      <c r="AO27" s="127">
        <v>41974</v>
      </c>
      <c r="AP27" s="152">
        <v>42005</v>
      </c>
      <c r="AQ27" s="127">
        <v>42036</v>
      </c>
      <c r="AR27" s="111">
        <v>42064</v>
      </c>
      <c r="AS27" s="111">
        <v>42095</v>
      </c>
      <c r="AT27" s="111">
        <f>AT3</f>
        <v>42155</v>
      </c>
      <c r="AU27" s="111">
        <v>42185</v>
      </c>
      <c r="AV27" s="111">
        <f t="shared" ref="AV27:BA27" si="80">AV3</f>
        <v>42216</v>
      </c>
      <c r="AW27" s="111">
        <f t="shared" si="80"/>
        <v>42247</v>
      </c>
      <c r="AX27" s="111">
        <f t="shared" si="80"/>
        <v>42277</v>
      </c>
      <c r="AY27" s="111">
        <f t="shared" si="80"/>
        <v>42308</v>
      </c>
      <c r="AZ27" s="111">
        <f t="shared" si="80"/>
        <v>42338</v>
      </c>
      <c r="BA27" s="111">
        <f t="shared" si="80"/>
        <v>42369</v>
      </c>
      <c r="BB27" s="152">
        <v>42370</v>
      </c>
      <c r="BC27" s="111">
        <v>42401</v>
      </c>
      <c r="BD27" s="111">
        <v>42430</v>
      </c>
      <c r="BE27" s="111">
        <v>42461</v>
      </c>
      <c r="BF27" s="111">
        <v>42521</v>
      </c>
      <c r="BG27" s="111">
        <v>42551</v>
      </c>
      <c r="BH27" s="111">
        <v>42582</v>
      </c>
      <c r="BI27" s="111">
        <v>42613</v>
      </c>
      <c r="BJ27" s="111">
        <v>42643</v>
      </c>
      <c r="BK27" s="111">
        <v>42674</v>
      </c>
      <c r="BL27" s="111">
        <v>42704</v>
      </c>
      <c r="BM27" s="111">
        <v>42735</v>
      </c>
      <c r="BN27" s="152">
        <v>42766</v>
      </c>
      <c r="BO27" s="111">
        <v>42794</v>
      </c>
      <c r="BP27" s="111">
        <v>42825</v>
      </c>
      <c r="BQ27" s="111">
        <v>42855</v>
      </c>
      <c r="BR27" s="111">
        <v>42886</v>
      </c>
      <c r="BS27" s="111">
        <v>42916</v>
      </c>
      <c r="BT27" s="111">
        <v>42947</v>
      </c>
      <c r="BU27" s="111">
        <v>42978</v>
      </c>
      <c r="BV27" s="111">
        <v>43008</v>
      </c>
      <c r="BW27" s="111">
        <v>43039</v>
      </c>
      <c r="BX27" s="111">
        <v>43069</v>
      </c>
      <c r="BY27" s="111">
        <v>43100</v>
      </c>
    </row>
    <row r="28" spans="1:77">
      <c r="A28" s="1143" t="s">
        <v>106</v>
      </c>
      <c r="B28" s="143">
        <f t="shared" ref="B28:B34" si="81">SUMIF($AD$2:$AO$2, "&lt;=" &amp; $B$2, $AD28:$AO28)/$B$2</f>
        <v>18</v>
      </c>
      <c r="G28" s="143">
        <f>SUM(R28:T28)/3</f>
        <v>9.3333333333333339</v>
      </c>
      <c r="I28" s="691">
        <v>21</v>
      </c>
      <c r="J28" s="691">
        <v>7</v>
      </c>
      <c r="K28" s="691">
        <v>15</v>
      </c>
      <c r="L28" s="691">
        <v>9</v>
      </c>
      <c r="M28" s="691">
        <v>4</v>
      </c>
      <c r="N28" s="691">
        <v>2</v>
      </c>
      <c r="O28" s="691">
        <v>6</v>
      </c>
      <c r="P28" s="691">
        <v>3</v>
      </c>
      <c r="Q28" s="691">
        <v>12</v>
      </c>
      <c r="R28" s="691">
        <v>8</v>
      </c>
      <c r="S28" s="691">
        <v>1</v>
      </c>
      <c r="T28" s="691">
        <v>19</v>
      </c>
      <c r="U28" s="691">
        <v>27</v>
      </c>
      <c r="V28" s="691">
        <v>35</v>
      </c>
      <c r="W28" s="691">
        <v>24</v>
      </c>
      <c r="X28" s="691">
        <v>17</v>
      </c>
      <c r="Y28" s="691">
        <v>23</v>
      </c>
      <c r="Z28" s="691">
        <v>38</v>
      </c>
      <c r="AA28" s="691">
        <v>29</v>
      </c>
      <c r="AB28" s="691">
        <v>26</v>
      </c>
      <c r="AC28" s="691">
        <v>38</v>
      </c>
      <c r="AD28" s="689">
        <v>16</v>
      </c>
      <c r="AE28" s="689">
        <v>20</v>
      </c>
      <c r="AF28" s="689">
        <v>40</v>
      </c>
      <c r="AG28" s="689">
        <v>82</v>
      </c>
      <c r="AH28" s="689">
        <v>102</v>
      </c>
    </row>
    <row r="29" spans="1:77">
      <c r="A29" s="1143" t="s">
        <v>107</v>
      </c>
      <c r="B29" s="143">
        <f t="shared" si="81"/>
        <v>27.5</v>
      </c>
      <c r="G29" s="143">
        <f t="shared" ref="G29:G35" si="82">SUM(R29:T29)/3</f>
        <v>7.333333333333333</v>
      </c>
      <c r="J29" s="691">
        <v>21</v>
      </c>
      <c r="K29" s="691">
        <v>7</v>
      </c>
      <c r="L29" s="691">
        <v>15</v>
      </c>
      <c r="M29" s="691">
        <v>7</v>
      </c>
      <c r="N29" s="691">
        <v>4</v>
      </c>
      <c r="O29" s="691">
        <v>2</v>
      </c>
      <c r="P29" s="691">
        <v>6</v>
      </c>
      <c r="Q29" s="691">
        <v>3</v>
      </c>
      <c r="R29" s="691">
        <v>12</v>
      </c>
      <c r="S29" s="691">
        <v>8</v>
      </c>
      <c r="T29" s="691">
        <v>2</v>
      </c>
      <c r="U29" s="691">
        <v>19</v>
      </c>
      <c r="V29" s="691">
        <v>27</v>
      </c>
      <c r="W29" s="691">
        <v>33</v>
      </c>
      <c r="X29" s="691">
        <v>24</v>
      </c>
      <c r="Y29" s="691">
        <v>17</v>
      </c>
      <c r="Z29" s="691">
        <v>23</v>
      </c>
      <c r="AA29" s="691">
        <v>38</v>
      </c>
      <c r="AB29" s="691">
        <v>29</v>
      </c>
      <c r="AC29" s="691">
        <v>26</v>
      </c>
      <c r="AD29" s="689">
        <v>38</v>
      </c>
      <c r="AE29" s="689">
        <v>17</v>
      </c>
      <c r="AF29" s="689">
        <v>20</v>
      </c>
      <c r="AG29" s="689">
        <v>40</v>
      </c>
      <c r="AH29" s="689">
        <v>78</v>
      </c>
    </row>
    <row r="30" spans="1:77">
      <c r="A30" s="1143" t="s">
        <v>54</v>
      </c>
      <c r="B30" s="143">
        <f t="shared" si="81"/>
        <v>31.5</v>
      </c>
      <c r="G30" s="143">
        <f t="shared" si="82"/>
        <v>7.333333333333333</v>
      </c>
      <c r="K30" s="691">
        <v>21</v>
      </c>
      <c r="L30" s="691">
        <v>7</v>
      </c>
      <c r="M30" s="691">
        <v>16</v>
      </c>
      <c r="N30" s="691">
        <v>8</v>
      </c>
      <c r="O30" s="691">
        <v>4</v>
      </c>
      <c r="P30" s="691">
        <v>2</v>
      </c>
      <c r="Q30" s="691">
        <v>6</v>
      </c>
      <c r="R30" s="691">
        <v>3</v>
      </c>
      <c r="S30" s="691">
        <v>12</v>
      </c>
      <c r="T30" s="691">
        <v>7</v>
      </c>
      <c r="U30" s="691">
        <v>2</v>
      </c>
      <c r="V30" s="691">
        <v>19</v>
      </c>
      <c r="W30" s="691">
        <v>23</v>
      </c>
      <c r="X30" s="691">
        <v>32</v>
      </c>
      <c r="Y30" s="691">
        <v>24</v>
      </c>
      <c r="Z30" s="691">
        <v>17</v>
      </c>
      <c r="AA30" s="691">
        <v>23</v>
      </c>
      <c r="AB30" s="691">
        <v>38</v>
      </c>
      <c r="AC30" s="691">
        <v>29</v>
      </c>
      <c r="AD30" s="689">
        <v>26</v>
      </c>
      <c r="AE30" s="689">
        <v>37</v>
      </c>
      <c r="AF30" s="689">
        <v>16</v>
      </c>
      <c r="AG30" s="689">
        <v>20</v>
      </c>
      <c r="AH30" s="689">
        <v>38</v>
      </c>
    </row>
    <row r="31" spans="1:77">
      <c r="A31" s="1143" t="s">
        <v>55</v>
      </c>
      <c r="B31" s="143">
        <f t="shared" si="81"/>
        <v>72</v>
      </c>
      <c r="G31" s="143">
        <f t="shared" si="82"/>
        <v>13</v>
      </c>
      <c r="L31" s="691">
        <v>20</v>
      </c>
      <c r="M31" s="691">
        <v>26</v>
      </c>
      <c r="N31" s="691">
        <v>35</v>
      </c>
      <c r="O31" s="691">
        <v>23</v>
      </c>
      <c r="P31" s="691">
        <v>19</v>
      </c>
      <c r="Q31" s="691">
        <v>11</v>
      </c>
      <c r="R31" s="691">
        <v>12</v>
      </c>
      <c r="S31" s="691">
        <v>9</v>
      </c>
      <c r="T31" s="691">
        <v>18</v>
      </c>
      <c r="U31" s="691">
        <v>19</v>
      </c>
      <c r="V31" s="691">
        <v>19</v>
      </c>
      <c r="W31" s="691">
        <v>28</v>
      </c>
      <c r="X31" s="691">
        <v>32</v>
      </c>
      <c r="Y31" s="691">
        <v>54</v>
      </c>
      <c r="Z31" s="691">
        <v>47</v>
      </c>
      <c r="AA31" s="691">
        <v>42</v>
      </c>
      <c r="AB31" s="691">
        <v>48</v>
      </c>
      <c r="AC31" s="691">
        <v>70</v>
      </c>
      <c r="AD31" s="689">
        <v>75</v>
      </c>
      <c r="AE31" s="689">
        <v>69</v>
      </c>
      <c r="AF31" s="689">
        <v>84</v>
      </c>
      <c r="AG31" s="689">
        <v>78</v>
      </c>
      <c r="AH31" s="689">
        <v>64</v>
      </c>
    </row>
    <row r="32" spans="1:77">
      <c r="A32" s="1143" t="s">
        <v>56</v>
      </c>
      <c r="B32" s="143">
        <f t="shared" si="81"/>
        <v>46</v>
      </c>
      <c r="G32" s="143">
        <f t="shared" si="82"/>
        <v>25.666666666666668</v>
      </c>
      <c r="O32" s="691">
        <v>13</v>
      </c>
      <c r="P32" s="691">
        <v>15</v>
      </c>
      <c r="Q32" s="691">
        <v>24</v>
      </c>
      <c r="R32" s="691">
        <v>24</v>
      </c>
      <c r="S32" s="691">
        <v>28</v>
      </c>
      <c r="T32" s="691">
        <v>25</v>
      </c>
      <c r="U32" s="691">
        <v>11</v>
      </c>
      <c r="V32" s="691">
        <v>10</v>
      </c>
      <c r="W32" s="691">
        <v>17</v>
      </c>
      <c r="X32" s="691">
        <v>16</v>
      </c>
      <c r="Y32" s="691">
        <v>16</v>
      </c>
      <c r="Z32" s="691">
        <v>20</v>
      </c>
      <c r="AA32" s="691">
        <v>25</v>
      </c>
      <c r="AB32" s="691">
        <v>33</v>
      </c>
      <c r="AC32" s="691">
        <v>43</v>
      </c>
      <c r="AD32" s="689">
        <v>46</v>
      </c>
      <c r="AE32" s="689">
        <v>46</v>
      </c>
      <c r="AF32" s="689">
        <v>64</v>
      </c>
      <c r="AG32" s="689">
        <v>82</v>
      </c>
      <c r="AH32" s="689">
        <v>80</v>
      </c>
    </row>
    <row r="33" spans="1:16384">
      <c r="A33" s="1143" t="s">
        <v>57</v>
      </c>
      <c r="B33" s="143">
        <f t="shared" si="81"/>
        <v>90.5</v>
      </c>
      <c r="G33" s="143">
        <f t="shared" si="82"/>
        <v>18.333333333333332</v>
      </c>
      <c r="I33" s="691">
        <v>11</v>
      </c>
      <c r="J33" s="691">
        <v>12</v>
      </c>
      <c r="K33" s="691">
        <v>15</v>
      </c>
      <c r="L33" s="691">
        <v>16</v>
      </c>
      <c r="M33" s="691">
        <v>15</v>
      </c>
      <c r="N33" s="691">
        <v>14</v>
      </c>
      <c r="O33" s="691">
        <v>14</v>
      </c>
      <c r="P33" s="691">
        <v>15</v>
      </c>
      <c r="Q33" s="691">
        <v>17</v>
      </c>
      <c r="R33" s="691">
        <v>18</v>
      </c>
      <c r="S33" s="691">
        <v>16</v>
      </c>
      <c r="T33" s="691">
        <v>21</v>
      </c>
      <c r="U33" s="691">
        <v>41</v>
      </c>
      <c r="V33" s="691">
        <v>48</v>
      </c>
      <c r="W33" s="691">
        <v>49</v>
      </c>
      <c r="X33" s="691">
        <v>53</v>
      </c>
      <c r="Y33" s="691">
        <v>59</v>
      </c>
      <c r="Z33" s="691">
        <v>68</v>
      </c>
      <c r="AA33" s="691">
        <v>71</v>
      </c>
      <c r="AB33" s="691">
        <v>77</v>
      </c>
      <c r="AC33" s="691">
        <v>93</v>
      </c>
      <c r="AD33" s="689">
        <v>95</v>
      </c>
      <c r="AE33" s="689">
        <v>86</v>
      </c>
      <c r="AF33" s="689">
        <v>91</v>
      </c>
      <c r="AG33" s="689">
        <v>115</v>
      </c>
      <c r="AH33" s="689">
        <v>133</v>
      </c>
    </row>
    <row r="34" spans="1:16384" s="710" customFormat="1">
      <c r="A34" s="1143" t="s">
        <v>58</v>
      </c>
      <c r="B34" s="707">
        <f t="shared" si="81"/>
        <v>1</v>
      </c>
      <c r="C34" s="686"/>
      <c r="D34" s="708"/>
      <c r="E34" s="708"/>
      <c r="F34" s="708"/>
      <c r="G34" s="707">
        <f t="shared" si="82"/>
        <v>0</v>
      </c>
      <c r="H34" s="686"/>
      <c r="I34" s="709"/>
      <c r="J34" s="709"/>
      <c r="K34" s="709"/>
      <c r="L34" s="709"/>
      <c r="M34" s="709"/>
      <c r="N34" s="709"/>
      <c r="O34" s="709"/>
      <c r="P34" s="709"/>
      <c r="Q34" s="709"/>
      <c r="R34" s="709"/>
      <c r="S34" s="709"/>
      <c r="T34" s="709"/>
      <c r="U34" s="709"/>
      <c r="V34" s="709"/>
      <c r="W34" s="709"/>
      <c r="X34" s="709"/>
      <c r="Y34" s="709"/>
      <c r="Z34" s="709"/>
      <c r="AA34" s="709"/>
      <c r="AB34" s="709"/>
      <c r="AC34" s="709"/>
      <c r="AE34" s="710">
        <v>2</v>
      </c>
      <c r="AF34" s="710">
        <v>8</v>
      </c>
      <c r="AG34" s="710">
        <v>10</v>
      </c>
      <c r="AH34" s="710">
        <v>11</v>
      </c>
    </row>
    <row r="35" spans="1:16384" s="873" customFormat="1">
      <c r="A35" s="868" t="s">
        <v>37</v>
      </c>
      <c r="B35" s="869">
        <f>SUM(B28:B34)</f>
        <v>286.5</v>
      </c>
      <c r="C35" s="870"/>
      <c r="D35" s="869"/>
      <c r="E35" s="869"/>
      <c r="F35" s="869"/>
      <c r="G35" s="869">
        <f t="shared" si="82"/>
        <v>81</v>
      </c>
      <c r="H35" s="871"/>
      <c r="I35" s="872">
        <f>SUM(I28:I34)</f>
        <v>32</v>
      </c>
      <c r="J35" s="872">
        <f t="shared" ref="J35:V35" si="83">SUM(J28:J34)</f>
        <v>40</v>
      </c>
      <c r="K35" s="872">
        <f t="shared" si="83"/>
        <v>58</v>
      </c>
      <c r="L35" s="872">
        <f t="shared" si="83"/>
        <v>67</v>
      </c>
      <c r="M35" s="872">
        <f t="shared" si="83"/>
        <v>68</v>
      </c>
      <c r="N35" s="872">
        <f t="shared" si="83"/>
        <v>63</v>
      </c>
      <c r="O35" s="872">
        <f t="shared" si="83"/>
        <v>62</v>
      </c>
      <c r="P35" s="872">
        <f t="shared" si="83"/>
        <v>60</v>
      </c>
      <c r="Q35" s="872">
        <f t="shared" si="83"/>
        <v>73</v>
      </c>
      <c r="R35" s="872">
        <f t="shared" si="83"/>
        <v>77</v>
      </c>
      <c r="S35" s="872">
        <f t="shared" si="83"/>
        <v>74</v>
      </c>
      <c r="T35" s="872">
        <f t="shared" si="83"/>
        <v>92</v>
      </c>
      <c r="U35" s="872">
        <f t="shared" si="83"/>
        <v>119</v>
      </c>
      <c r="V35" s="872">
        <f t="shared" si="83"/>
        <v>158</v>
      </c>
      <c r="W35" s="872">
        <f t="shared" ref="W35:AH35" si="84">SUM(W28:W34)</f>
        <v>174</v>
      </c>
      <c r="X35" s="872">
        <f t="shared" si="84"/>
        <v>174</v>
      </c>
      <c r="Y35" s="872">
        <f t="shared" si="84"/>
        <v>193</v>
      </c>
      <c r="Z35" s="872">
        <f t="shared" si="84"/>
        <v>213</v>
      </c>
      <c r="AA35" s="872">
        <f t="shared" si="84"/>
        <v>228</v>
      </c>
      <c r="AB35" s="872">
        <f t="shared" si="84"/>
        <v>251</v>
      </c>
      <c r="AC35" s="872">
        <f t="shared" si="84"/>
        <v>299</v>
      </c>
      <c r="AD35" s="872">
        <f>SUM(AD28:AD34)</f>
        <v>296</v>
      </c>
      <c r="AE35" s="872">
        <f t="shared" si="84"/>
        <v>277</v>
      </c>
      <c r="AF35" s="872">
        <f t="shared" si="84"/>
        <v>323</v>
      </c>
      <c r="AG35" s="872">
        <f t="shared" si="84"/>
        <v>427</v>
      </c>
      <c r="AH35" s="872">
        <f t="shared" si="84"/>
        <v>506</v>
      </c>
      <c r="AI35" s="872">
        <v>565</v>
      </c>
      <c r="AJ35" s="872">
        <v>616</v>
      </c>
      <c r="AK35" s="872">
        <v>722</v>
      </c>
      <c r="AL35" s="872">
        <f>AL45</f>
        <v>797</v>
      </c>
      <c r="AM35" s="872">
        <f>AM45</f>
        <v>834</v>
      </c>
      <c r="AN35" s="872">
        <f t="shared" ref="AN35:AY35" si="85">AN45</f>
        <v>959</v>
      </c>
      <c r="AO35" s="872">
        <f t="shared" si="85"/>
        <v>1099</v>
      </c>
      <c r="AP35" s="872">
        <v>1354</v>
      </c>
      <c r="AQ35" s="872">
        <f t="shared" si="85"/>
        <v>1383</v>
      </c>
      <c r="AR35" s="872">
        <f t="shared" si="85"/>
        <v>1476</v>
      </c>
      <c r="AS35" s="872">
        <f t="shared" si="85"/>
        <v>1632</v>
      </c>
      <c r="AT35" s="872">
        <f t="shared" si="85"/>
        <v>1590</v>
      </c>
      <c r="AU35" s="872">
        <f t="shared" si="85"/>
        <v>1621</v>
      </c>
      <c r="AV35" s="872">
        <f t="shared" si="85"/>
        <v>1650</v>
      </c>
      <c r="AW35" s="872">
        <f t="shared" si="85"/>
        <v>1751</v>
      </c>
      <c r="AX35" s="872">
        <f t="shared" si="85"/>
        <v>1734</v>
      </c>
      <c r="AY35" s="872">
        <f t="shared" si="85"/>
        <v>1802</v>
      </c>
      <c r="AZ35" s="872">
        <f t="shared" ref="AZ35:BE35" si="86">AZ45</f>
        <v>1892</v>
      </c>
      <c r="BA35" s="872">
        <f t="shared" si="86"/>
        <v>1928</v>
      </c>
      <c r="BB35" s="1396">
        <f t="shared" si="86"/>
        <v>1939</v>
      </c>
      <c r="BC35" s="1396">
        <f t="shared" si="86"/>
        <v>1938</v>
      </c>
      <c r="BD35" s="1396">
        <f t="shared" si="86"/>
        <v>2068</v>
      </c>
      <c r="BE35" s="1396">
        <f t="shared" si="86"/>
        <v>2121</v>
      </c>
      <c r="BF35" s="1396">
        <f t="shared" ref="BF35:BM35" si="87">BF45</f>
        <v>2197</v>
      </c>
      <c r="BG35" s="1396">
        <f t="shared" si="87"/>
        <v>2295</v>
      </c>
      <c r="BH35" s="1396">
        <f t="shared" si="87"/>
        <v>2378</v>
      </c>
      <c r="BI35" s="872">
        <f t="shared" si="87"/>
        <v>2500</v>
      </c>
      <c r="BJ35" s="872">
        <f t="shared" si="87"/>
        <v>2624</v>
      </c>
      <c r="BK35" s="872">
        <f t="shared" si="87"/>
        <v>2812</v>
      </c>
      <c r="BL35" s="872">
        <f t="shared" si="87"/>
        <v>3031</v>
      </c>
      <c r="BM35" s="872">
        <f t="shared" si="87"/>
        <v>3144</v>
      </c>
      <c r="BN35" s="1397">
        <f>'[10]Agency South'!AO$105</f>
        <v>3220</v>
      </c>
      <c r="BO35" s="1397">
        <f>'[11]Agency South'!$AP$24</f>
        <v>3363</v>
      </c>
    </row>
    <row r="37" spans="1:16384" s="706" customFormat="1">
      <c r="A37" s="703" t="s">
        <v>121</v>
      </c>
      <c r="B37" s="704" t="s">
        <v>117</v>
      </c>
      <c r="C37" s="704"/>
      <c r="D37" s="705" t="s">
        <v>43</v>
      </c>
      <c r="E37" s="705" t="s">
        <v>67</v>
      </c>
      <c r="F37" s="705" t="s">
        <v>70</v>
      </c>
      <c r="G37" s="705" t="s">
        <v>104</v>
      </c>
      <c r="H37" s="704"/>
      <c r="I37" s="127">
        <v>41000</v>
      </c>
      <c r="J37" s="127">
        <v>41030</v>
      </c>
      <c r="K37" s="127">
        <v>41061</v>
      </c>
      <c r="L37" s="127">
        <v>41091</v>
      </c>
      <c r="M37" s="127">
        <v>41122</v>
      </c>
      <c r="N37" s="127">
        <v>41153</v>
      </c>
      <c r="O37" s="127">
        <v>41183</v>
      </c>
      <c r="P37" s="127">
        <v>41214</v>
      </c>
      <c r="Q37" s="127">
        <v>41244</v>
      </c>
      <c r="R37" s="127">
        <v>41275</v>
      </c>
      <c r="S37" s="127">
        <v>41306</v>
      </c>
      <c r="T37" s="127">
        <v>41334</v>
      </c>
      <c r="U37" s="127">
        <v>41365</v>
      </c>
      <c r="V37" s="127">
        <v>41395</v>
      </c>
      <c r="W37" s="127">
        <v>41426</v>
      </c>
      <c r="X37" s="127">
        <v>41456</v>
      </c>
      <c r="Y37" s="127">
        <v>41487</v>
      </c>
      <c r="Z37" s="127">
        <v>41518</v>
      </c>
      <c r="AA37" s="127">
        <v>41548</v>
      </c>
      <c r="AB37" s="127">
        <v>41579</v>
      </c>
      <c r="AC37" s="127">
        <v>41609</v>
      </c>
      <c r="AD37" s="127">
        <v>41640</v>
      </c>
      <c r="AE37" s="127">
        <v>41671</v>
      </c>
      <c r="AF37" s="127">
        <v>41699</v>
      </c>
      <c r="AG37" s="127">
        <v>41730</v>
      </c>
      <c r="AH37" s="127">
        <v>41760</v>
      </c>
      <c r="AI37" s="127">
        <v>41791</v>
      </c>
      <c r="AJ37" s="127">
        <v>41821</v>
      </c>
      <c r="AK37" s="127">
        <v>41852</v>
      </c>
      <c r="AL37" s="127">
        <v>41883</v>
      </c>
      <c r="AM37" s="127">
        <v>41913</v>
      </c>
      <c r="AN37" s="127">
        <v>41944</v>
      </c>
      <c r="AO37" s="127">
        <v>41974</v>
      </c>
      <c r="AP37" s="152">
        <v>42005</v>
      </c>
      <c r="AQ37" s="127">
        <v>42036</v>
      </c>
      <c r="AR37" s="111">
        <v>42064</v>
      </c>
      <c r="AS37" s="111">
        <v>42095</v>
      </c>
      <c r="AT37" s="111">
        <v>42155</v>
      </c>
      <c r="AU37" s="111">
        <v>42185</v>
      </c>
      <c r="AV37" s="111">
        <v>42216</v>
      </c>
      <c r="AW37" s="111">
        <f>AW27</f>
        <v>42247</v>
      </c>
      <c r="AX37" s="111">
        <f>AX27</f>
        <v>42277</v>
      </c>
      <c r="AY37" s="111">
        <f>AY27</f>
        <v>42308</v>
      </c>
      <c r="AZ37" s="111">
        <f>AZ27</f>
        <v>42338</v>
      </c>
      <c r="BA37" s="111">
        <f>BA27</f>
        <v>42369</v>
      </c>
      <c r="BB37" s="152">
        <v>42370</v>
      </c>
      <c r="BC37" s="111">
        <v>42401</v>
      </c>
      <c r="BD37" s="111">
        <v>42430</v>
      </c>
      <c r="BE37" s="111">
        <v>42461</v>
      </c>
      <c r="BF37" s="111">
        <v>42521</v>
      </c>
      <c r="BG37" s="111">
        <v>42551</v>
      </c>
      <c r="BH37" s="111">
        <v>42582</v>
      </c>
      <c r="BI37" s="111">
        <v>42613</v>
      </c>
      <c r="BJ37" s="111">
        <v>42643</v>
      </c>
      <c r="BK37" s="111">
        <v>42674</v>
      </c>
      <c r="BL37" s="111">
        <v>42704</v>
      </c>
      <c r="BM37" s="111">
        <v>42735</v>
      </c>
      <c r="BN37" s="111">
        <v>42766</v>
      </c>
      <c r="BO37" s="152">
        <v>42794</v>
      </c>
      <c r="BP37" s="111">
        <v>42825</v>
      </c>
      <c r="BQ37" s="111">
        <v>42855</v>
      </c>
      <c r="BR37" s="111">
        <v>42886</v>
      </c>
      <c r="BS37" s="111">
        <v>42916</v>
      </c>
      <c r="BT37" s="111">
        <v>42947</v>
      </c>
      <c r="BU37" s="111">
        <v>42978</v>
      </c>
      <c r="BV37" s="111">
        <v>43008</v>
      </c>
      <c r="BW37" s="111">
        <v>43039</v>
      </c>
      <c r="BX37" s="111">
        <v>43069</v>
      </c>
      <c r="BY37" s="111">
        <v>43100</v>
      </c>
    </row>
    <row r="38" spans="1:16384" s="758" customFormat="1">
      <c r="A38" s="754" t="s">
        <v>108</v>
      </c>
      <c r="B38" s="1393">
        <f t="shared" ref="B38:B43" si="88">SUMIF($BN$2:$BY$2, "&lt;=" &amp; $B$2, BN38:BY38)/$B$2</f>
        <v>2224</v>
      </c>
      <c r="C38" s="755"/>
      <c r="D38" s="756"/>
      <c r="E38" s="756"/>
      <c r="F38" s="756"/>
      <c r="G38" s="672">
        <f t="shared" ref="G38:G45" si="89">SUM(R38:T38)/3</f>
        <v>63.333333333333336</v>
      </c>
      <c r="H38" s="755"/>
      <c r="I38" s="757">
        <v>21</v>
      </c>
      <c r="J38" s="757">
        <v>28</v>
      </c>
      <c r="K38" s="757">
        <v>43</v>
      </c>
      <c r="L38" s="757">
        <v>51</v>
      </c>
      <c r="M38" s="757">
        <v>53</v>
      </c>
      <c r="N38" s="757">
        <v>49</v>
      </c>
      <c r="O38" s="757">
        <v>48</v>
      </c>
      <c r="P38" s="757">
        <v>45</v>
      </c>
      <c r="Q38" s="757">
        <v>56</v>
      </c>
      <c r="R38" s="757">
        <v>58</v>
      </c>
      <c r="S38" s="757">
        <v>57</v>
      </c>
      <c r="T38" s="757">
        <v>75</v>
      </c>
      <c r="U38" s="757">
        <v>80</v>
      </c>
      <c r="V38" s="757">
        <v>113</v>
      </c>
      <c r="W38" s="757">
        <v>130</v>
      </c>
      <c r="X38" s="757">
        <v>132</v>
      </c>
      <c r="Y38" s="757">
        <v>146</v>
      </c>
      <c r="Z38" s="757">
        <v>161</v>
      </c>
      <c r="AA38" s="757">
        <v>174</v>
      </c>
      <c r="AB38" s="757">
        <v>192</v>
      </c>
      <c r="AC38" s="757">
        <v>226</v>
      </c>
      <c r="AD38" s="758">
        <v>224</v>
      </c>
      <c r="AE38" s="758">
        <v>210</v>
      </c>
      <c r="AF38" s="758">
        <v>252</v>
      </c>
      <c r="AG38" s="758">
        <v>335</v>
      </c>
      <c r="AH38" s="758">
        <v>394</v>
      </c>
      <c r="AI38" s="758">
        <v>425</v>
      </c>
      <c r="AJ38" s="758">
        <v>461</v>
      </c>
      <c r="AK38" s="758">
        <v>550</v>
      </c>
      <c r="AL38" s="758">
        <v>609</v>
      </c>
      <c r="AM38" s="758">
        <v>640</v>
      </c>
      <c r="AN38" s="758">
        <v>742</v>
      </c>
      <c r="AO38" s="758">
        <v>843</v>
      </c>
      <c r="AP38" s="758">
        <v>1025</v>
      </c>
      <c r="AQ38" s="758">
        <v>1043</v>
      </c>
      <c r="AR38" s="758">
        <v>1088</v>
      </c>
      <c r="AS38" s="758">
        <v>1193</v>
      </c>
      <c r="AT38" s="758">
        <v>1125</v>
      </c>
      <c r="AU38" s="758">
        <v>1155</v>
      </c>
      <c r="AV38" s="758">
        <v>1179</v>
      </c>
      <c r="AW38" s="758">
        <v>1278</v>
      </c>
      <c r="AX38" s="758">
        <v>1248</v>
      </c>
      <c r="AY38" s="758">
        <v>1295</v>
      </c>
      <c r="AZ38" s="758">
        <v>1380</v>
      </c>
      <c r="BA38" s="758">
        <v>1422</v>
      </c>
      <c r="BB38" s="758">
        <v>1429</v>
      </c>
      <c r="BC38" s="758">
        <v>1443</v>
      </c>
      <c r="BD38" s="758">
        <v>1545</v>
      </c>
      <c r="BE38" s="758">
        <v>1574</v>
      </c>
      <c r="BF38" s="758">
        <v>1627</v>
      </c>
      <c r="BG38" s="758">
        <v>1730</v>
      </c>
      <c r="BH38" s="758">
        <v>1845</v>
      </c>
      <c r="BI38" s="758">
        <v>1944</v>
      </c>
      <c r="BJ38" s="758">
        <f>'[6]Agency South'!V99</f>
        <v>2064</v>
      </c>
      <c r="BK38" s="758">
        <f>'[7]Agency South'!W99</f>
        <v>2227</v>
      </c>
      <c r="BL38" s="758">
        <f>'[8]Agency South'!$X99</f>
        <v>2410</v>
      </c>
      <c r="BM38" s="758">
        <f>'[9]Agency South'!Y99</f>
        <v>2513</v>
      </c>
      <c r="BN38" s="1197">
        <f>'[10]Agency South'!AO99</f>
        <v>2581</v>
      </c>
      <c r="BO38" s="1197">
        <f>'[11]Agency South'!$AP107</f>
        <v>1867</v>
      </c>
    </row>
    <row r="39" spans="1:16384" s="758" customFormat="1">
      <c r="A39" s="754" t="s">
        <v>109</v>
      </c>
      <c r="B39" s="1393">
        <f t="shared" si="88"/>
        <v>91</v>
      </c>
      <c r="C39" s="755"/>
      <c r="D39" s="756"/>
      <c r="E39" s="756"/>
      <c r="F39" s="756"/>
      <c r="G39" s="672">
        <f t="shared" si="89"/>
        <v>1</v>
      </c>
      <c r="H39" s="755"/>
      <c r="I39" s="757"/>
      <c r="J39" s="757"/>
      <c r="K39" s="757"/>
      <c r="L39" s="757"/>
      <c r="M39" s="757"/>
      <c r="N39" s="757"/>
      <c r="O39" s="757">
        <v>1</v>
      </c>
      <c r="P39" s="757">
        <v>1</v>
      </c>
      <c r="Q39" s="757">
        <v>1</v>
      </c>
      <c r="R39" s="757">
        <v>1</v>
      </c>
      <c r="S39" s="757">
        <v>1</v>
      </c>
      <c r="T39" s="757">
        <v>1</v>
      </c>
      <c r="U39" s="757">
        <v>8</v>
      </c>
      <c r="V39" s="757">
        <v>8</v>
      </c>
      <c r="W39" s="757">
        <v>8</v>
      </c>
      <c r="X39" s="757">
        <v>9</v>
      </c>
      <c r="Y39" s="757">
        <v>9</v>
      </c>
      <c r="Z39" s="757">
        <v>5</v>
      </c>
      <c r="AA39" s="757">
        <v>3</v>
      </c>
      <c r="AB39" s="757">
        <v>3</v>
      </c>
      <c r="AC39" s="757">
        <v>8</v>
      </c>
      <c r="AD39" s="758">
        <v>8</v>
      </c>
      <c r="AE39" s="758">
        <v>8</v>
      </c>
      <c r="AF39" s="758">
        <v>10</v>
      </c>
      <c r="AG39" s="758">
        <v>11</v>
      </c>
      <c r="AH39" s="758">
        <v>9</v>
      </c>
      <c r="AI39" s="758">
        <v>8</v>
      </c>
      <c r="AJ39" s="758">
        <v>9</v>
      </c>
      <c r="AK39" s="758">
        <v>11</v>
      </c>
      <c r="AL39" s="758">
        <v>13</v>
      </c>
      <c r="AM39" s="758">
        <v>11</v>
      </c>
      <c r="AN39" s="758">
        <v>19</v>
      </c>
      <c r="AO39" s="758">
        <v>32</v>
      </c>
      <c r="AP39" s="758">
        <v>50</v>
      </c>
      <c r="AQ39" s="758">
        <v>58</v>
      </c>
      <c r="AR39" s="758">
        <v>71</v>
      </c>
      <c r="AS39" s="758">
        <v>71</v>
      </c>
      <c r="AT39" s="758">
        <v>76</v>
      </c>
      <c r="AU39" s="758">
        <v>74</v>
      </c>
      <c r="AV39" s="758">
        <v>65</v>
      </c>
      <c r="AW39" s="758">
        <v>65</v>
      </c>
      <c r="AX39" s="758">
        <v>63</v>
      </c>
      <c r="AY39" s="758">
        <v>71</v>
      </c>
      <c r="AZ39" s="758">
        <v>78</v>
      </c>
      <c r="BA39" s="758">
        <v>79</v>
      </c>
      <c r="BB39" s="758">
        <v>77</v>
      </c>
      <c r="BC39" s="758">
        <v>79</v>
      </c>
      <c r="BD39" s="758">
        <v>84</v>
      </c>
      <c r="BE39" s="758">
        <v>94</v>
      </c>
      <c r="BF39" s="758">
        <v>95</v>
      </c>
      <c r="BG39" s="758">
        <v>86</v>
      </c>
      <c r="BH39" s="758">
        <v>81</v>
      </c>
      <c r="BI39" s="758">
        <v>91</v>
      </c>
      <c r="BJ39" s="758">
        <f>'[6]Agency South'!V100</f>
        <v>83</v>
      </c>
      <c r="BK39" s="758">
        <f>'[7]Agency South'!W100</f>
        <v>91</v>
      </c>
      <c r="BL39" s="758">
        <f>'[8]Agency South'!$X100</f>
        <v>85</v>
      </c>
      <c r="BM39" s="758">
        <f>'[9]Agency South'!Y100</f>
        <v>84</v>
      </c>
      <c r="BN39" s="1197">
        <f>'[10]Agency South'!AO100</f>
        <v>85</v>
      </c>
      <c r="BO39" s="1197">
        <f>'[11]Agency South'!$AP108</f>
        <v>97</v>
      </c>
    </row>
    <row r="40" spans="1:16384" s="758" customFormat="1">
      <c r="A40" s="754" t="s">
        <v>110</v>
      </c>
      <c r="B40" s="1393">
        <f t="shared" si="88"/>
        <v>372</v>
      </c>
      <c r="C40" s="755"/>
      <c r="D40" s="756"/>
      <c r="E40" s="756"/>
      <c r="F40" s="756"/>
      <c r="G40" s="672">
        <f t="shared" si="89"/>
        <v>16.666666666666668</v>
      </c>
      <c r="H40" s="755"/>
      <c r="I40" s="757">
        <v>11</v>
      </c>
      <c r="J40" s="757">
        <v>12</v>
      </c>
      <c r="K40" s="757">
        <v>15</v>
      </c>
      <c r="L40" s="757">
        <v>16</v>
      </c>
      <c r="M40" s="757">
        <v>15</v>
      </c>
      <c r="N40" s="757">
        <v>14</v>
      </c>
      <c r="O40" s="757">
        <v>13</v>
      </c>
      <c r="P40" s="757">
        <v>14</v>
      </c>
      <c r="Q40" s="757">
        <v>16</v>
      </c>
      <c r="R40" s="757">
        <v>18</v>
      </c>
      <c r="S40" s="757">
        <v>16</v>
      </c>
      <c r="T40" s="757">
        <v>16</v>
      </c>
      <c r="U40" s="757">
        <v>21</v>
      </c>
      <c r="V40" s="757">
        <v>26</v>
      </c>
      <c r="W40" s="757">
        <v>27</v>
      </c>
      <c r="X40" s="757">
        <v>21</v>
      </c>
      <c r="Y40" s="757">
        <v>25</v>
      </c>
      <c r="Z40" s="757">
        <v>32</v>
      </c>
      <c r="AA40" s="757">
        <v>37</v>
      </c>
      <c r="AB40" s="757">
        <v>40</v>
      </c>
      <c r="AC40" s="757">
        <v>46</v>
      </c>
      <c r="AD40" s="758">
        <v>46</v>
      </c>
      <c r="AE40" s="758">
        <v>42</v>
      </c>
      <c r="AF40" s="758">
        <v>44</v>
      </c>
      <c r="AG40" s="758">
        <v>62</v>
      </c>
      <c r="AH40" s="758">
        <v>76</v>
      </c>
      <c r="AI40" s="758">
        <v>90</v>
      </c>
      <c r="AJ40" s="758">
        <v>99</v>
      </c>
      <c r="AK40" s="758">
        <v>110</v>
      </c>
      <c r="AL40" s="758">
        <v>117</v>
      </c>
      <c r="AM40" s="758">
        <v>119</v>
      </c>
      <c r="AN40" s="758">
        <v>131</v>
      </c>
      <c r="AO40" s="758">
        <v>141</v>
      </c>
      <c r="AP40" s="758">
        <v>177</v>
      </c>
      <c r="AQ40" s="758">
        <v>179</v>
      </c>
      <c r="AR40" s="758">
        <v>204</v>
      </c>
      <c r="AS40" s="758">
        <v>233</v>
      </c>
      <c r="AT40" s="758">
        <v>251</v>
      </c>
      <c r="AU40" s="758">
        <v>247</v>
      </c>
      <c r="AV40" s="758">
        <v>256</v>
      </c>
      <c r="AW40" s="758">
        <v>260</v>
      </c>
      <c r="AX40" s="758">
        <v>273</v>
      </c>
      <c r="AY40" s="758">
        <v>280</v>
      </c>
      <c r="AZ40" s="758">
        <v>281</v>
      </c>
      <c r="BA40" s="758">
        <v>272</v>
      </c>
      <c r="BB40" s="758">
        <v>272</v>
      </c>
      <c r="BC40" s="758">
        <v>258</v>
      </c>
      <c r="BD40" s="758">
        <v>272</v>
      </c>
      <c r="BE40" s="758">
        <v>284</v>
      </c>
      <c r="BF40" s="758">
        <v>304</v>
      </c>
      <c r="BG40" s="758">
        <v>299</v>
      </c>
      <c r="BH40" s="758">
        <v>275</v>
      </c>
      <c r="BI40" s="758">
        <v>290</v>
      </c>
      <c r="BJ40" s="758">
        <f>'[6]Agency South'!V101</f>
        <v>299</v>
      </c>
      <c r="BK40" s="758">
        <f>'[7]Agency South'!W101</f>
        <v>313</v>
      </c>
      <c r="BL40" s="758">
        <f>'[8]Agency South'!$X101</f>
        <v>347</v>
      </c>
      <c r="BM40" s="758">
        <f>'[9]Agency South'!Y101</f>
        <v>355</v>
      </c>
      <c r="BN40" s="1197">
        <f>'[10]Agency South'!AO101</f>
        <v>356</v>
      </c>
      <c r="BO40" s="1197">
        <f>'[11]Agency South'!$AP109</f>
        <v>388</v>
      </c>
    </row>
    <row r="41" spans="1:16384" s="758" customFormat="1">
      <c r="A41" s="754" t="s">
        <v>111</v>
      </c>
      <c r="B41" s="1393">
        <f t="shared" si="88"/>
        <v>147</v>
      </c>
      <c r="C41" s="755"/>
      <c r="D41" s="756"/>
      <c r="E41" s="756"/>
      <c r="F41" s="756"/>
      <c r="G41" s="672">
        <f t="shared" si="89"/>
        <v>0</v>
      </c>
      <c r="H41" s="755"/>
      <c r="I41" s="757"/>
      <c r="J41" s="757"/>
      <c r="K41" s="757"/>
      <c r="L41" s="757"/>
      <c r="M41" s="757"/>
      <c r="N41" s="757"/>
      <c r="O41" s="757"/>
      <c r="P41" s="757"/>
      <c r="Q41" s="757"/>
      <c r="R41" s="757"/>
      <c r="S41" s="757"/>
      <c r="T41" s="757"/>
      <c r="U41" s="757">
        <v>6</v>
      </c>
      <c r="V41" s="757">
        <v>7</v>
      </c>
      <c r="W41" s="757">
        <v>5</v>
      </c>
      <c r="X41" s="757">
        <v>8</v>
      </c>
      <c r="Y41" s="757">
        <v>9</v>
      </c>
      <c r="Z41" s="757">
        <v>10</v>
      </c>
      <c r="AA41" s="757">
        <v>9</v>
      </c>
      <c r="AB41" s="757">
        <v>11</v>
      </c>
      <c r="AC41" s="757">
        <v>13</v>
      </c>
      <c r="AD41" s="758">
        <v>12</v>
      </c>
      <c r="AE41" s="758">
        <v>11</v>
      </c>
      <c r="AF41" s="758">
        <v>9</v>
      </c>
      <c r="AG41" s="758">
        <v>10</v>
      </c>
      <c r="AH41" s="758">
        <v>14</v>
      </c>
      <c r="AI41" s="758">
        <v>21</v>
      </c>
      <c r="AJ41" s="758">
        <v>26</v>
      </c>
      <c r="AK41" s="758">
        <v>29</v>
      </c>
      <c r="AL41" s="758">
        <v>34</v>
      </c>
      <c r="AM41" s="758">
        <v>37</v>
      </c>
      <c r="AN41" s="758">
        <v>39</v>
      </c>
      <c r="AO41" s="758">
        <v>46</v>
      </c>
      <c r="AP41" s="758">
        <v>59</v>
      </c>
      <c r="AQ41" s="758">
        <v>59</v>
      </c>
      <c r="AR41" s="758">
        <v>65</v>
      </c>
      <c r="AS41" s="758">
        <v>82</v>
      </c>
      <c r="AT41" s="758">
        <v>82</v>
      </c>
      <c r="AU41" s="758">
        <v>89</v>
      </c>
      <c r="AV41" s="758">
        <v>96</v>
      </c>
      <c r="AW41" s="758">
        <v>95</v>
      </c>
      <c r="AX41" s="758">
        <v>97</v>
      </c>
      <c r="AY41" s="758">
        <v>103</v>
      </c>
      <c r="AZ41" s="758">
        <v>103</v>
      </c>
      <c r="BA41" s="758">
        <v>105</v>
      </c>
      <c r="BB41" s="758">
        <v>110</v>
      </c>
      <c r="BC41" s="758">
        <v>109</v>
      </c>
      <c r="BD41" s="758">
        <v>117</v>
      </c>
      <c r="BE41" s="758">
        <v>121</v>
      </c>
      <c r="BF41" s="758">
        <v>124</v>
      </c>
      <c r="BG41" s="758">
        <v>129</v>
      </c>
      <c r="BH41" s="758">
        <v>126</v>
      </c>
      <c r="BI41" s="758">
        <v>125</v>
      </c>
      <c r="BJ41" s="758">
        <f>'[6]Agency South'!V102</f>
        <v>129</v>
      </c>
      <c r="BK41" s="758">
        <f>'[7]Agency South'!W102</f>
        <v>130</v>
      </c>
      <c r="BL41" s="758">
        <f>'[8]Agency South'!$X102</f>
        <v>136</v>
      </c>
      <c r="BM41" s="758">
        <f>'[9]Agency South'!Y102</f>
        <v>142</v>
      </c>
      <c r="BN41" s="1197">
        <f>'[10]Agency South'!AO102</f>
        <v>143</v>
      </c>
      <c r="BO41" s="1197">
        <f>'[11]Agency South'!$AP110</f>
        <v>151</v>
      </c>
    </row>
    <row r="42" spans="1:16384" s="864" customFormat="1">
      <c r="A42" s="754" t="s">
        <v>112</v>
      </c>
      <c r="B42" s="1393">
        <f t="shared" si="88"/>
        <v>38.5</v>
      </c>
      <c r="C42" s="755"/>
      <c r="D42" s="863"/>
      <c r="E42" s="863"/>
      <c r="F42" s="863"/>
      <c r="G42" s="862">
        <f t="shared" si="89"/>
        <v>0</v>
      </c>
      <c r="H42" s="755"/>
      <c r="I42" s="866"/>
      <c r="J42" s="866"/>
      <c r="K42" s="866"/>
      <c r="L42" s="866"/>
      <c r="M42" s="866"/>
      <c r="N42" s="866"/>
      <c r="O42" s="866"/>
      <c r="P42" s="866"/>
      <c r="Q42" s="866"/>
      <c r="R42" s="866"/>
      <c r="S42" s="866"/>
      <c r="T42" s="866"/>
      <c r="U42" s="866">
        <v>4</v>
      </c>
      <c r="V42" s="866">
        <v>4</v>
      </c>
      <c r="W42" s="866">
        <v>4</v>
      </c>
      <c r="X42" s="866">
        <v>4</v>
      </c>
      <c r="Y42" s="866">
        <v>4</v>
      </c>
      <c r="Z42" s="866">
        <v>5</v>
      </c>
      <c r="AA42" s="866">
        <v>5</v>
      </c>
      <c r="AB42" s="866">
        <v>5</v>
      </c>
      <c r="AC42" s="866">
        <v>6</v>
      </c>
      <c r="AD42" s="867">
        <v>6</v>
      </c>
      <c r="AE42" s="867">
        <v>6</v>
      </c>
      <c r="AF42" s="867">
        <v>8</v>
      </c>
      <c r="AG42" s="867">
        <v>9</v>
      </c>
      <c r="AH42" s="867">
        <v>13</v>
      </c>
      <c r="AI42" s="867">
        <v>19</v>
      </c>
      <c r="AJ42" s="867">
        <v>19</v>
      </c>
      <c r="AK42" s="867">
        <v>20</v>
      </c>
      <c r="AL42" s="867">
        <v>21</v>
      </c>
      <c r="AM42" s="867">
        <v>24</v>
      </c>
      <c r="AN42" s="867">
        <v>25</v>
      </c>
      <c r="AO42" s="867">
        <v>33</v>
      </c>
      <c r="AP42" s="867">
        <v>39</v>
      </c>
      <c r="AQ42" s="867">
        <v>40</v>
      </c>
      <c r="AR42" s="867">
        <v>43</v>
      </c>
      <c r="AS42" s="758">
        <v>45</v>
      </c>
      <c r="AT42" s="758">
        <v>47</v>
      </c>
      <c r="AU42" s="758">
        <v>47</v>
      </c>
      <c r="AV42" s="758">
        <v>46</v>
      </c>
      <c r="AW42" s="758">
        <v>45</v>
      </c>
      <c r="AX42" s="867">
        <v>44</v>
      </c>
      <c r="AY42" s="867">
        <v>43</v>
      </c>
      <c r="AZ42" s="867">
        <v>40</v>
      </c>
      <c r="BA42" s="867">
        <v>40</v>
      </c>
      <c r="BB42" s="867">
        <v>40</v>
      </c>
      <c r="BC42" s="867">
        <v>38</v>
      </c>
      <c r="BD42" s="867">
        <v>39</v>
      </c>
      <c r="BE42" s="867">
        <v>37</v>
      </c>
      <c r="BF42" s="867">
        <v>36</v>
      </c>
      <c r="BG42" s="867">
        <v>40</v>
      </c>
      <c r="BH42" s="867">
        <v>39</v>
      </c>
      <c r="BI42" s="867">
        <v>38</v>
      </c>
      <c r="BJ42" s="867">
        <f>'[6]Agency South'!V103</f>
        <v>37</v>
      </c>
      <c r="BK42" s="758">
        <f>'[7]Agency South'!W103</f>
        <v>38</v>
      </c>
      <c r="BL42" s="758">
        <f>'[8]Agency South'!$X103</f>
        <v>39</v>
      </c>
      <c r="BM42" s="867">
        <f>'[9]Agency South'!Y103</f>
        <v>36</v>
      </c>
      <c r="BN42" s="1197">
        <f>'[10]Agency South'!AO103</f>
        <v>37</v>
      </c>
      <c r="BO42" s="1197">
        <f>'[11]Agency South'!$AP111</f>
        <v>40</v>
      </c>
      <c r="BP42" s="867"/>
      <c r="BQ42" s="867"/>
      <c r="BR42" s="867"/>
      <c r="BS42" s="867"/>
      <c r="BT42" s="867"/>
      <c r="BU42" s="867"/>
      <c r="BV42" s="867"/>
      <c r="BW42" s="867"/>
      <c r="BX42" s="867"/>
      <c r="BY42" s="867"/>
      <c r="BZ42" s="867"/>
      <c r="CA42" s="867"/>
      <c r="CB42" s="867"/>
      <c r="CC42" s="867"/>
      <c r="CD42" s="867"/>
      <c r="CE42" s="867"/>
      <c r="CF42" s="867"/>
      <c r="CG42" s="867"/>
      <c r="CH42" s="867"/>
      <c r="CI42" s="867"/>
      <c r="CJ42" s="867"/>
      <c r="CK42" s="867"/>
      <c r="CL42" s="867"/>
      <c r="CM42" s="867"/>
      <c r="CN42" s="867"/>
      <c r="CO42" s="867"/>
      <c r="CP42" s="867"/>
      <c r="CQ42" s="867"/>
      <c r="CR42" s="867"/>
      <c r="CS42" s="867"/>
      <c r="CT42" s="867"/>
      <c r="CU42" s="867"/>
      <c r="CV42" s="867"/>
      <c r="CW42" s="867"/>
      <c r="CX42" s="867"/>
      <c r="CY42" s="867"/>
      <c r="CZ42" s="867"/>
      <c r="DA42" s="867"/>
      <c r="DB42" s="867"/>
      <c r="DC42" s="867"/>
      <c r="DD42" s="867"/>
      <c r="DE42" s="867"/>
      <c r="DF42" s="867"/>
      <c r="DG42" s="867"/>
      <c r="DH42" s="867"/>
      <c r="DI42" s="867"/>
      <c r="DJ42" s="867"/>
      <c r="DK42" s="867"/>
      <c r="DL42" s="867"/>
      <c r="DM42" s="867"/>
      <c r="DN42" s="867"/>
      <c r="DO42" s="867"/>
      <c r="DP42" s="867"/>
      <c r="DQ42" s="867"/>
      <c r="DR42" s="867"/>
      <c r="DS42" s="867"/>
      <c r="DT42" s="867"/>
      <c r="DU42" s="867"/>
      <c r="DV42" s="867"/>
      <c r="DW42" s="867"/>
      <c r="DX42" s="867"/>
      <c r="DY42" s="867"/>
      <c r="DZ42" s="867"/>
      <c r="EA42" s="867"/>
      <c r="EB42" s="867"/>
      <c r="EC42" s="867"/>
      <c r="ED42" s="867"/>
      <c r="EE42" s="867"/>
      <c r="EF42" s="867"/>
      <c r="EG42" s="867"/>
      <c r="EH42" s="867"/>
      <c r="EI42" s="867"/>
      <c r="EJ42" s="867"/>
      <c r="EK42" s="867"/>
      <c r="EL42" s="867"/>
      <c r="EM42" s="867"/>
      <c r="EN42" s="867"/>
      <c r="EO42" s="867"/>
      <c r="EP42" s="867"/>
      <c r="EQ42" s="867"/>
      <c r="ER42" s="867"/>
      <c r="ES42" s="867"/>
      <c r="ET42" s="867"/>
      <c r="EU42" s="867"/>
      <c r="EV42" s="867"/>
      <c r="EW42" s="867"/>
      <c r="EX42" s="867"/>
      <c r="EY42" s="867"/>
      <c r="EZ42" s="867"/>
      <c r="FA42" s="867"/>
      <c r="FB42" s="867"/>
      <c r="FC42" s="867"/>
      <c r="FD42" s="867"/>
      <c r="FE42" s="867"/>
      <c r="FF42" s="867"/>
      <c r="FG42" s="867"/>
      <c r="FH42" s="867"/>
      <c r="FI42" s="867"/>
      <c r="FJ42" s="867"/>
      <c r="FK42" s="867"/>
      <c r="FL42" s="867"/>
      <c r="FM42" s="867"/>
      <c r="FN42" s="867"/>
      <c r="FO42" s="867"/>
      <c r="FP42" s="867"/>
      <c r="FQ42" s="867"/>
      <c r="FR42" s="867"/>
      <c r="FS42" s="867"/>
      <c r="FT42" s="867"/>
      <c r="FU42" s="867"/>
      <c r="FV42" s="867"/>
      <c r="FW42" s="867"/>
      <c r="FX42" s="867"/>
      <c r="FY42" s="867"/>
      <c r="FZ42" s="867"/>
      <c r="GA42" s="867"/>
      <c r="GB42" s="867"/>
      <c r="GC42" s="867"/>
      <c r="GD42" s="867"/>
      <c r="GE42" s="867"/>
      <c r="GF42" s="867"/>
      <c r="GG42" s="867"/>
      <c r="GH42" s="867"/>
      <c r="GI42" s="867"/>
      <c r="GJ42" s="867"/>
      <c r="GK42" s="867"/>
      <c r="GL42" s="867"/>
      <c r="GM42" s="867"/>
      <c r="GN42" s="867"/>
      <c r="GO42" s="867"/>
      <c r="GP42" s="867"/>
      <c r="GQ42" s="867"/>
      <c r="GR42" s="867"/>
      <c r="GS42" s="867"/>
      <c r="GT42" s="867"/>
      <c r="GU42" s="867"/>
      <c r="GV42" s="867"/>
      <c r="GW42" s="867"/>
      <c r="GX42" s="867"/>
      <c r="GY42" s="867"/>
      <c r="GZ42" s="867"/>
      <c r="HA42" s="867"/>
      <c r="HB42" s="867"/>
      <c r="HC42" s="867"/>
      <c r="HD42" s="867"/>
      <c r="HE42" s="867"/>
      <c r="HF42" s="867"/>
      <c r="HG42" s="867"/>
      <c r="HH42" s="867"/>
      <c r="HI42" s="867"/>
      <c r="HJ42" s="867"/>
      <c r="HK42" s="867"/>
      <c r="HL42" s="867"/>
      <c r="HM42" s="867"/>
      <c r="HN42" s="867"/>
      <c r="HO42" s="867"/>
      <c r="HP42" s="867"/>
      <c r="HQ42" s="867"/>
      <c r="HR42" s="867"/>
      <c r="HS42" s="867"/>
      <c r="HT42" s="867"/>
      <c r="HU42" s="867"/>
      <c r="HV42" s="867"/>
      <c r="HW42" s="867"/>
      <c r="HX42" s="867"/>
      <c r="HY42" s="867"/>
      <c r="HZ42" s="867"/>
      <c r="IA42" s="867"/>
      <c r="IB42" s="867"/>
      <c r="IC42" s="867"/>
      <c r="ID42" s="867"/>
      <c r="IE42" s="867"/>
      <c r="IF42" s="867"/>
      <c r="IG42" s="867"/>
      <c r="IH42" s="867"/>
      <c r="II42" s="867"/>
      <c r="IJ42" s="867"/>
      <c r="IK42" s="867"/>
      <c r="IL42" s="867"/>
      <c r="IM42" s="867"/>
      <c r="IN42" s="867"/>
      <c r="IO42" s="867"/>
      <c r="IP42" s="867"/>
      <c r="IQ42" s="867"/>
      <c r="IR42" s="867"/>
      <c r="IS42" s="867"/>
      <c r="IT42" s="867"/>
      <c r="IU42" s="867"/>
      <c r="IV42" s="867"/>
      <c r="IW42" s="867"/>
      <c r="IX42" s="867"/>
      <c r="IY42" s="867"/>
      <c r="IZ42" s="867"/>
      <c r="JA42" s="867"/>
      <c r="JB42" s="867"/>
      <c r="JC42" s="867"/>
      <c r="JD42" s="867"/>
      <c r="JE42" s="867"/>
      <c r="JF42" s="867"/>
      <c r="JG42" s="867"/>
      <c r="JH42" s="867"/>
      <c r="JI42" s="867"/>
      <c r="JJ42" s="867"/>
      <c r="JK42" s="867"/>
      <c r="JL42" s="867"/>
      <c r="JM42" s="867"/>
      <c r="JN42" s="867"/>
      <c r="JO42" s="867"/>
      <c r="JP42" s="867"/>
      <c r="JQ42" s="867"/>
      <c r="JR42" s="867"/>
      <c r="JS42" s="867"/>
      <c r="JT42" s="867"/>
      <c r="JU42" s="867"/>
      <c r="JV42" s="867"/>
      <c r="JW42" s="867"/>
      <c r="JX42" s="867"/>
      <c r="JY42" s="867"/>
      <c r="JZ42" s="867"/>
      <c r="KA42" s="867"/>
      <c r="KB42" s="867"/>
      <c r="KC42" s="867"/>
      <c r="KD42" s="867"/>
      <c r="KE42" s="867"/>
      <c r="KF42" s="867"/>
      <c r="KG42" s="867"/>
      <c r="KH42" s="867"/>
      <c r="KI42" s="867"/>
      <c r="KJ42" s="867"/>
      <c r="KK42" s="867"/>
      <c r="KL42" s="867"/>
      <c r="KM42" s="867"/>
      <c r="KN42" s="867"/>
      <c r="KO42" s="867"/>
      <c r="KP42" s="867"/>
      <c r="KQ42" s="867"/>
      <c r="KR42" s="867"/>
      <c r="KS42" s="867"/>
      <c r="KT42" s="867"/>
      <c r="KU42" s="867"/>
      <c r="KV42" s="867"/>
      <c r="KW42" s="867"/>
      <c r="KX42" s="867"/>
      <c r="KY42" s="867"/>
      <c r="KZ42" s="867"/>
      <c r="LA42" s="867"/>
      <c r="LB42" s="867"/>
      <c r="LC42" s="867"/>
      <c r="LD42" s="867"/>
      <c r="LE42" s="867"/>
      <c r="LF42" s="867"/>
      <c r="LG42" s="867"/>
      <c r="LH42" s="867"/>
      <c r="LI42" s="867"/>
      <c r="LJ42" s="867"/>
      <c r="LK42" s="867"/>
      <c r="LL42" s="867"/>
      <c r="LM42" s="867"/>
      <c r="LN42" s="867"/>
      <c r="LO42" s="867"/>
      <c r="LP42" s="867"/>
      <c r="LQ42" s="867"/>
      <c r="LR42" s="867"/>
      <c r="LS42" s="867"/>
      <c r="LT42" s="867"/>
      <c r="LU42" s="867"/>
      <c r="LV42" s="867"/>
      <c r="LW42" s="867"/>
      <c r="LX42" s="867"/>
      <c r="LY42" s="867"/>
      <c r="LZ42" s="867"/>
      <c r="MA42" s="867"/>
      <c r="MB42" s="867"/>
      <c r="MC42" s="867"/>
      <c r="MD42" s="867"/>
      <c r="ME42" s="867"/>
      <c r="MF42" s="867"/>
      <c r="MG42" s="867"/>
      <c r="MH42" s="867"/>
      <c r="MI42" s="867"/>
      <c r="MJ42" s="867"/>
      <c r="MK42" s="867"/>
      <c r="ML42" s="867"/>
      <c r="MM42" s="867"/>
      <c r="MN42" s="867"/>
      <c r="MO42" s="867"/>
      <c r="MP42" s="867"/>
      <c r="MQ42" s="867"/>
      <c r="MR42" s="867"/>
      <c r="MS42" s="867"/>
      <c r="MT42" s="867"/>
      <c r="MU42" s="867"/>
      <c r="MV42" s="867"/>
      <c r="MW42" s="867"/>
      <c r="MX42" s="867"/>
      <c r="MY42" s="867"/>
      <c r="MZ42" s="867"/>
      <c r="NA42" s="867"/>
      <c r="NB42" s="867"/>
      <c r="NC42" s="867"/>
      <c r="ND42" s="867"/>
      <c r="NE42" s="867"/>
      <c r="NF42" s="867"/>
      <c r="NG42" s="867"/>
      <c r="NH42" s="867"/>
      <c r="NI42" s="867"/>
      <c r="NJ42" s="867"/>
      <c r="NK42" s="867"/>
      <c r="NL42" s="867"/>
      <c r="NM42" s="867"/>
      <c r="NN42" s="867"/>
      <c r="NO42" s="867"/>
      <c r="NP42" s="867"/>
      <c r="NQ42" s="867"/>
      <c r="NR42" s="867"/>
      <c r="NS42" s="867"/>
      <c r="NT42" s="867"/>
      <c r="NU42" s="867"/>
      <c r="NV42" s="867"/>
      <c r="NW42" s="867"/>
      <c r="NX42" s="867"/>
      <c r="NY42" s="867"/>
      <c r="NZ42" s="867"/>
      <c r="OA42" s="867"/>
      <c r="OB42" s="867"/>
      <c r="OC42" s="867"/>
      <c r="OD42" s="867"/>
      <c r="OE42" s="867"/>
      <c r="OF42" s="867"/>
      <c r="OG42" s="867"/>
      <c r="OH42" s="867"/>
      <c r="OI42" s="867"/>
      <c r="OJ42" s="867"/>
      <c r="OK42" s="867"/>
      <c r="OL42" s="867"/>
      <c r="OM42" s="867"/>
      <c r="ON42" s="867"/>
      <c r="OO42" s="867"/>
      <c r="OP42" s="867"/>
      <c r="OQ42" s="867"/>
      <c r="OR42" s="867"/>
      <c r="OS42" s="867"/>
      <c r="OT42" s="867"/>
      <c r="OU42" s="867"/>
      <c r="OV42" s="867"/>
      <c r="OW42" s="867"/>
      <c r="OX42" s="867"/>
      <c r="OY42" s="867"/>
      <c r="OZ42" s="867"/>
      <c r="PA42" s="867"/>
      <c r="PB42" s="867"/>
      <c r="PC42" s="867"/>
      <c r="PD42" s="867"/>
      <c r="PE42" s="867"/>
      <c r="PF42" s="867"/>
      <c r="PG42" s="867"/>
      <c r="PH42" s="867"/>
      <c r="PI42" s="867"/>
      <c r="PJ42" s="867"/>
      <c r="PK42" s="867"/>
      <c r="PL42" s="867"/>
      <c r="PM42" s="867"/>
      <c r="PN42" s="867"/>
      <c r="PO42" s="867"/>
      <c r="PP42" s="867"/>
      <c r="PQ42" s="867"/>
      <c r="PR42" s="867"/>
      <c r="PS42" s="867"/>
      <c r="PT42" s="867"/>
      <c r="PU42" s="867"/>
      <c r="PV42" s="867"/>
      <c r="PW42" s="867"/>
      <c r="PX42" s="867"/>
      <c r="PY42" s="867"/>
      <c r="PZ42" s="867"/>
      <c r="QA42" s="867"/>
      <c r="QB42" s="867"/>
      <c r="QC42" s="867"/>
      <c r="QD42" s="867"/>
      <c r="QE42" s="867"/>
      <c r="QF42" s="867"/>
      <c r="QG42" s="867"/>
      <c r="QH42" s="867"/>
      <c r="QI42" s="867"/>
      <c r="QJ42" s="867"/>
      <c r="QK42" s="867"/>
      <c r="QL42" s="867"/>
      <c r="QM42" s="867"/>
      <c r="QN42" s="867"/>
      <c r="QO42" s="867"/>
      <c r="QP42" s="867"/>
      <c r="QQ42" s="867"/>
      <c r="QR42" s="867"/>
      <c r="QS42" s="867"/>
      <c r="QT42" s="867"/>
      <c r="QU42" s="867"/>
      <c r="QV42" s="867"/>
      <c r="QW42" s="867"/>
      <c r="QX42" s="867"/>
      <c r="QY42" s="867"/>
      <c r="QZ42" s="867"/>
      <c r="RA42" s="867"/>
      <c r="RB42" s="867"/>
      <c r="RC42" s="867"/>
      <c r="RD42" s="867"/>
      <c r="RE42" s="867"/>
      <c r="RF42" s="867"/>
      <c r="RG42" s="867"/>
      <c r="RH42" s="867"/>
      <c r="RI42" s="867"/>
      <c r="RJ42" s="867"/>
      <c r="RK42" s="867"/>
      <c r="RL42" s="867"/>
      <c r="RM42" s="867"/>
      <c r="RN42" s="867"/>
      <c r="RO42" s="867"/>
      <c r="RP42" s="867"/>
      <c r="RQ42" s="867"/>
      <c r="RR42" s="867"/>
      <c r="RS42" s="867"/>
      <c r="RT42" s="867"/>
      <c r="RU42" s="867"/>
      <c r="RV42" s="867"/>
      <c r="RW42" s="867"/>
      <c r="RX42" s="867"/>
      <c r="RY42" s="867"/>
      <c r="RZ42" s="867"/>
      <c r="SA42" s="867"/>
      <c r="SB42" s="867"/>
      <c r="SC42" s="867"/>
      <c r="SD42" s="867"/>
      <c r="SE42" s="867"/>
      <c r="SF42" s="867"/>
      <c r="SG42" s="867"/>
      <c r="SH42" s="867"/>
      <c r="SI42" s="867"/>
      <c r="SJ42" s="867"/>
      <c r="SK42" s="867"/>
      <c r="SL42" s="867"/>
      <c r="SM42" s="867"/>
      <c r="SN42" s="867"/>
      <c r="SO42" s="867"/>
      <c r="SP42" s="867"/>
      <c r="SQ42" s="867"/>
      <c r="SR42" s="867"/>
      <c r="SS42" s="867"/>
      <c r="ST42" s="867"/>
      <c r="SU42" s="867"/>
      <c r="SV42" s="867"/>
      <c r="SW42" s="867"/>
      <c r="SX42" s="867"/>
      <c r="SY42" s="867"/>
      <c r="SZ42" s="867"/>
      <c r="TA42" s="867"/>
      <c r="TB42" s="867"/>
      <c r="TC42" s="867"/>
      <c r="TD42" s="867"/>
      <c r="TE42" s="867"/>
      <c r="TF42" s="867"/>
      <c r="TG42" s="867"/>
      <c r="TH42" s="867"/>
      <c r="TI42" s="867"/>
      <c r="TJ42" s="867"/>
      <c r="TK42" s="867"/>
      <c r="TL42" s="867"/>
      <c r="TM42" s="867"/>
      <c r="TN42" s="867"/>
      <c r="TO42" s="867"/>
      <c r="TP42" s="867"/>
      <c r="TQ42" s="867"/>
      <c r="TR42" s="867"/>
      <c r="TS42" s="867"/>
      <c r="TT42" s="867"/>
      <c r="TU42" s="867"/>
      <c r="TV42" s="867"/>
      <c r="TW42" s="867"/>
      <c r="TX42" s="867"/>
      <c r="TY42" s="867"/>
      <c r="TZ42" s="867"/>
      <c r="UA42" s="867"/>
      <c r="UB42" s="867"/>
      <c r="UC42" s="867"/>
      <c r="UD42" s="867"/>
      <c r="UE42" s="867"/>
      <c r="UF42" s="867"/>
      <c r="UG42" s="867"/>
      <c r="UH42" s="867"/>
      <c r="UI42" s="867"/>
      <c r="UJ42" s="867"/>
      <c r="UK42" s="867"/>
      <c r="UL42" s="867"/>
      <c r="UM42" s="867"/>
      <c r="UN42" s="867"/>
      <c r="UO42" s="867"/>
      <c r="UP42" s="867"/>
      <c r="UQ42" s="867"/>
      <c r="UR42" s="867"/>
      <c r="US42" s="867"/>
      <c r="UT42" s="867"/>
      <c r="UU42" s="867"/>
      <c r="UV42" s="867"/>
      <c r="UW42" s="867"/>
      <c r="UX42" s="867"/>
      <c r="UY42" s="867"/>
      <c r="UZ42" s="867"/>
      <c r="VA42" s="867"/>
      <c r="VB42" s="867"/>
      <c r="VC42" s="867"/>
      <c r="VD42" s="867"/>
      <c r="VE42" s="867"/>
      <c r="VF42" s="867"/>
      <c r="VG42" s="867"/>
      <c r="VH42" s="867"/>
      <c r="VI42" s="867"/>
      <c r="VJ42" s="867"/>
      <c r="VK42" s="867"/>
      <c r="VL42" s="867"/>
      <c r="VM42" s="867"/>
      <c r="VN42" s="867"/>
      <c r="VO42" s="867"/>
      <c r="VP42" s="867"/>
      <c r="VQ42" s="867"/>
      <c r="VR42" s="867"/>
      <c r="VS42" s="867"/>
      <c r="VT42" s="867"/>
      <c r="VU42" s="867"/>
      <c r="VV42" s="867"/>
      <c r="VW42" s="867"/>
      <c r="VX42" s="867"/>
      <c r="VY42" s="867"/>
      <c r="VZ42" s="867"/>
      <c r="WA42" s="867"/>
      <c r="WB42" s="867"/>
      <c r="WC42" s="867"/>
      <c r="WD42" s="867"/>
      <c r="WE42" s="867"/>
      <c r="WF42" s="867"/>
      <c r="WG42" s="867"/>
      <c r="WH42" s="867"/>
      <c r="WI42" s="867"/>
      <c r="WJ42" s="867"/>
      <c r="WK42" s="867"/>
      <c r="WL42" s="867"/>
      <c r="WM42" s="867"/>
      <c r="WN42" s="867"/>
      <c r="WO42" s="867"/>
      <c r="WP42" s="867"/>
      <c r="WQ42" s="867"/>
      <c r="WR42" s="867"/>
      <c r="WS42" s="867"/>
      <c r="WT42" s="867"/>
      <c r="WU42" s="867"/>
      <c r="WV42" s="867"/>
      <c r="WW42" s="867"/>
      <c r="WX42" s="867"/>
      <c r="WY42" s="867"/>
      <c r="WZ42" s="867"/>
      <c r="XA42" s="867"/>
      <c r="XB42" s="867"/>
      <c r="XC42" s="867"/>
      <c r="XD42" s="867"/>
      <c r="XE42" s="867"/>
      <c r="XF42" s="867"/>
      <c r="XG42" s="867"/>
      <c r="XH42" s="867"/>
      <c r="XI42" s="867"/>
      <c r="XJ42" s="867"/>
      <c r="XK42" s="867"/>
      <c r="XL42" s="867"/>
      <c r="XM42" s="867"/>
      <c r="XN42" s="867"/>
      <c r="XO42" s="867"/>
      <c r="XP42" s="867"/>
      <c r="XQ42" s="867"/>
      <c r="XR42" s="867"/>
      <c r="XS42" s="867"/>
      <c r="XT42" s="867"/>
      <c r="XU42" s="867"/>
      <c r="XV42" s="867"/>
      <c r="XW42" s="867"/>
      <c r="XX42" s="867"/>
      <c r="XY42" s="867"/>
      <c r="XZ42" s="867"/>
      <c r="YA42" s="867"/>
      <c r="YB42" s="867"/>
      <c r="YC42" s="867"/>
      <c r="YD42" s="867"/>
      <c r="YE42" s="867"/>
      <c r="YF42" s="867"/>
      <c r="YG42" s="867"/>
      <c r="YH42" s="867"/>
      <c r="YI42" s="867"/>
      <c r="YJ42" s="867"/>
      <c r="YK42" s="867"/>
      <c r="YL42" s="867"/>
      <c r="YM42" s="867"/>
      <c r="YN42" s="867"/>
      <c r="YO42" s="867"/>
      <c r="YP42" s="867"/>
      <c r="YQ42" s="867"/>
      <c r="YR42" s="867"/>
      <c r="YS42" s="867"/>
      <c r="YT42" s="867"/>
      <c r="YU42" s="867"/>
      <c r="YV42" s="867"/>
      <c r="YW42" s="867"/>
      <c r="YX42" s="867"/>
      <c r="YY42" s="867"/>
      <c r="YZ42" s="867"/>
      <c r="ZA42" s="867"/>
      <c r="ZB42" s="867"/>
      <c r="ZC42" s="867"/>
      <c r="ZD42" s="867"/>
      <c r="ZE42" s="867"/>
      <c r="ZF42" s="867"/>
      <c r="ZG42" s="867"/>
      <c r="ZH42" s="867"/>
      <c r="ZI42" s="867"/>
      <c r="ZJ42" s="867"/>
      <c r="ZK42" s="867"/>
      <c r="ZL42" s="867"/>
      <c r="ZM42" s="867"/>
      <c r="ZN42" s="867"/>
      <c r="ZO42" s="867"/>
      <c r="ZP42" s="867"/>
      <c r="ZQ42" s="867"/>
      <c r="ZR42" s="867"/>
      <c r="ZS42" s="867"/>
      <c r="ZT42" s="867"/>
      <c r="ZU42" s="867"/>
      <c r="ZV42" s="867"/>
      <c r="ZW42" s="867"/>
      <c r="ZX42" s="867"/>
      <c r="ZY42" s="867"/>
      <c r="ZZ42" s="867"/>
      <c r="AAA42" s="867"/>
      <c r="AAB42" s="867"/>
      <c r="AAC42" s="867"/>
      <c r="AAD42" s="867"/>
      <c r="AAE42" s="867"/>
      <c r="AAF42" s="867"/>
      <c r="AAG42" s="867"/>
      <c r="AAH42" s="867"/>
      <c r="AAI42" s="867"/>
      <c r="AAJ42" s="867"/>
      <c r="AAK42" s="867"/>
      <c r="AAL42" s="867"/>
      <c r="AAM42" s="867"/>
      <c r="AAN42" s="867"/>
      <c r="AAO42" s="867"/>
      <c r="AAP42" s="867"/>
      <c r="AAQ42" s="867"/>
      <c r="AAR42" s="867"/>
      <c r="AAS42" s="867"/>
      <c r="AAT42" s="867"/>
      <c r="AAU42" s="867"/>
      <c r="AAV42" s="867"/>
      <c r="AAW42" s="867"/>
      <c r="AAX42" s="867"/>
      <c r="AAY42" s="867"/>
      <c r="AAZ42" s="867"/>
      <c r="ABA42" s="867"/>
      <c r="ABB42" s="867"/>
      <c r="ABC42" s="867"/>
      <c r="ABD42" s="867"/>
      <c r="ABE42" s="867"/>
      <c r="ABF42" s="867"/>
      <c r="ABG42" s="867"/>
      <c r="ABH42" s="867"/>
      <c r="ABI42" s="867"/>
      <c r="ABJ42" s="867"/>
      <c r="ABK42" s="867"/>
      <c r="ABL42" s="867"/>
      <c r="ABM42" s="867"/>
      <c r="ABN42" s="867"/>
      <c r="ABO42" s="867"/>
      <c r="ABP42" s="867"/>
      <c r="ABQ42" s="867"/>
      <c r="ABR42" s="867"/>
      <c r="ABS42" s="867"/>
      <c r="ABT42" s="867"/>
      <c r="ABU42" s="867"/>
      <c r="ABV42" s="867"/>
      <c r="ABW42" s="867"/>
      <c r="ABX42" s="867"/>
      <c r="ABY42" s="867"/>
      <c r="ABZ42" s="867"/>
      <c r="ACA42" s="867"/>
      <c r="ACB42" s="867"/>
      <c r="ACC42" s="867"/>
      <c r="ACD42" s="867"/>
      <c r="ACE42" s="867"/>
      <c r="ACF42" s="867"/>
      <c r="ACG42" s="867"/>
      <c r="ACH42" s="867"/>
      <c r="ACI42" s="867"/>
      <c r="ACJ42" s="867"/>
      <c r="ACK42" s="867"/>
      <c r="ACL42" s="867"/>
      <c r="ACM42" s="867"/>
      <c r="ACN42" s="867"/>
      <c r="ACO42" s="867"/>
      <c r="ACP42" s="867"/>
      <c r="ACQ42" s="867"/>
      <c r="ACR42" s="867"/>
      <c r="ACS42" s="867"/>
      <c r="ACT42" s="867"/>
      <c r="ACU42" s="867"/>
      <c r="ACV42" s="867"/>
      <c r="ACW42" s="867"/>
      <c r="ACX42" s="867"/>
      <c r="ACY42" s="867"/>
      <c r="ACZ42" s="867"/>
      <c r="ADA42" s="867"/>
      <c r="ADB42" s="867"/>
      <c r="ADC42" s="867"/>
      <c r="ADD42" s="867"/>
      <c r="ADE42" s="867"/>
      <c r="ADF42" s="867"/>
      <c r="ADG42" s="867"/>
      <c r="ADH42" s="867"/>
      <c r="ADI42" s="867"/>
      <c r="ADJ42" s="867"/>
      <c r="ADK42" s="867"/>
      <c r="ADL42" s="867"/>
      <c r="ADM42" s="867"/>
      <c r="ADN42" s="867"/>
      <c r="ADO42" s="867"/>
      <c r="ADP42" s="867"/>
      <c r="ADQ42" s="867"/>
      <c r="ADR42" s="867"/>
      <c r="ADS42" s="867"/>
      <c r="ADT42" s="867"/>
      <c r="ADU42" s="867"/>
      <c r="ADV42" s="867"/>
      <c r="ADW42" s="867"/>
      <c r="ADX42" s="867"/>
      <c r="ADY42" s="867"/>
      <c r="ADZ42" s="867"/>
      <c r="AEA42" s="867"/>
      <c r="AEB42" s="867"/>
      <c r="AEC42" s="867"/>
      <c r="AED42" s="867"/>
      <c r="AEE42" s="867"/>
      <c r="AEF42" s="867"/>
      <c r="AEG42" s="867"/>
      <c r="AEH42" s="867"/>
      <c r="AEI42" s="867"/>
      <c r="AEJ42" s="867"/>
      <c r="AEK42" s="867"/>
      <c r="AEL42" s="867"/>
      <c r="AEM42" s="867"/>
      <c r="AEN42" s="867"/>
      <c r="AEO42" s="867"/>
      <c r="AEP42" s="867"/>
      <c r="AEQ42" s="867"/>
      <c r="AER42" s="867"/>
      <c r="AES42" s="867"/>
      <c r="AET42" s="867"/>
      <c r="AEU42" s="867"/>
      <c r="AEV42" s="867"/>
      <c r="AEW42" s="867"/>
      <c r="AEX42" s="867"/>
      <c r="AEY42" s="867"/>
      <c r="AEZ42" s="867"/>
      <c r="AFA42" s="867"/>
      <c r="AFB42" s="867"/>
      <c r="AFC42" s="867"/>
      <c r="AFD42" s="867"/>
      <c r="AFE42" s="867"/>
      <c r="AFF42" s="867"/>
      <c r="AFG42" s="867"/>
      <c r="AFH42" s="867"/>
      <c r="AFI42" s="867"/>
      <c r="AFJ42" s="867"/>
      <c r="AFK42" s="867"/>
      <c r="AFL42" s="867"/>
      <c r="AFM42" s="867"/>
      <c r="AFN42" s="867"/>
      <c r="AFO42" s="867"/>
      <c r="AFP42" s="867"/>
      <c r="AFQ42" s="867"/>
      <c r="AFR42" s="867"/>
      <c r="AFS42" s="867"/>
      <c r="AFT42" s="867"/>
      <c r="AFU42" s="867"/>
      <c r="AFV42" s="867"/>
      <c r="AFW42" s="867"/>
      <c r="AFX42" s="867"/>
      <c r="AFY42" s="867"/>
      <c r="AFZ42" s="867"/>
      <c r="AGA42" s="867"/>
      <c r="AGB42" s="867"/>
      <c r="AGC42" s="867"/>
      <c r="AGD42" s="867"/>
      <c r="AGE42" s="867"/>
      <c r="AGF42" s="867"/>
      <c r="AGG42" s="867"/>
      <c r="AGH42" s="867"/>
      <c r="AGI42" s="867"/>
      <c r="AGJ42" s="867"/>
      <c r="AGK42" s="867"/>
      <c r="AGL42" s="867"/>
      <c r="AGM42" s="867"/>
      <c r="AGN42" s="867"/>
      <c r="AGO42" s="867"/>
      <c r="AGP42" s="867"/>
      <c r="AGQ42" s="867"/>
      <c r="AGR42" s="867"/>
      <c r="AGS42" s="867"/>
      <c r="AGT42" s="867"/>
      <c r="AGU42" s="867"/>
      <c r="AGV42" s="867"/>
      <c r="AGW42" s="867"/>
      <c r="AGX42" s="867"/>
      <c r="AGY42" s="867"/>
      <c r="AGZ42" s="867"/>
      <c r="AHA42" s="867"/>
      <c r="AHB42" s="867"/>
      <c r="AHC42" s="867"/>
      <c r="AHD42" s="867"/>
      <c r="AHE42" s="867"/>
      <c r="AHF42" s="867"/>
      <c r="AHG42" s="867"/>
      <c r="AHH42" s="867"/>
      <c r="AHI42" s="867"/>
      <c r="AHJ42" s="867"/>
      <c r="AHK42" s="867"/>
      <c r="AHL42" s="867"/>
      <c r="AHM42" s="867"/>
      <c r="AHN42" s="867"/>
      <c r="AHO42" s="867"/>
      <c r="AHP42" s="867"/>
      <c r="AHQ42" s="867"/>
      <c r="AHR42" s="867"/>
      <c r="AHS42" s="867"/>
      <c r="AHT42" s="867"/>
      <c r="AHU42" s="867"/>
      <c r="AHV42" s="867"/>
      <c r="AHW42" s="867"/>
      <c r="AHX42" s="867"/>
      <c r="AHY42" s="867"/>
      <c r="AHZ42" s="867"/>
      <c r="AIA42" s="867"/>
      <c r="AIB42" s="867"/>
      <c r="AIC42" s="867"/>
      <c r="AID42" s="867"/>
      <c r="AIE42" s="867"/>
      <c r="AIF42" s="867"/>
      <c r="AIG42" s="867"/>
      <c r="AIH42" s="867"/>
      <c r="AII42" s="867"/>
      <c r="AIJ42" s="867"/>
      <c r="AIK42" s="867"/>
      <c r="AIL42" s="867"/>
      <c r="AIM42" s="867"/>
      <c r="AIN42" s="867"/>
      <c r="AIO42" s="867"/>
      <c r="AIP42" s="867"/>
      <c r="AIQ42" s="867"/>
      <c r="AIR42" s="867"/>
      <c r="AIS42" s="867"/>
      <c r="AIT42" s="867"/>
      <c r="AIU42" s="867"/>
      <c r="AIV42" s="867"/>
      <c r="AIW42" s="867"/>
      <c r="AIX42" s="867"/>
      <c r="AIY42" s="867"/>
      <c r="AIZ42" s="867"/>
      <c r="AJA42" s="867"/>
      <c r="AJB42" s="867"/>
      <c r="AJC42" s="867"/>
      <c r="AJD42" s="867"/>
      <c r="AJE42" s="867"/>
      <c r="AJF42" s="867"/>
      <c r="AJG42" s="867"/>
      <c r="AJH42" s="867"/>
      <c r="AJI42" s="867"/>
      <c r="AJJ42" s="867"/>
      <c r="AJK42" s="867"/>
      <c r="AJL42" s="867"/>
      <c r="AJM42" s="867"/>
      <c r="AJN42" s="867"/>
      <c r="AJO42" s="867"/>
      <c r="AJP42" s="867"/>
      <c r="AJQ42" s="867"/>
      <c r="AJR42" s="867"/>
      <c r="AJS42" s="867"/>
      <c r="AJT42" s="867"/>
      <c r="AJU42" s="867"/>
      <c r="AJV42" s="867"/>
      <c r="AJW42" s="867"/>
      <c r="AJX42" s="867"/>
      <c r="AJY42" s="867"/>
      <c r="AJZ42" s="867"/>
      <c r="AKA42" s="867"/>
      <c r="AKB42" s="867"/>
      <c r="AKC42" s="867"/>
      <c r="AKD42" s="867"/>
      <c r="AKE42" s="867"/>
      <c r="AKF42" s="867"/>
      <c r="AKG42" s="867"/>
      <c r="AKH42" s="867"/>
      <c r="AKI42" s="867"/>
      <c r="AKJ42" s="867"/>
      <c r="AKK42" s="867"/>
      <c r="AKL42" s="867"/>
      <c r="AKM42" s="867"/>
      <c r="AKN42" s="867"/>
      <c r="AKO42" s="867"/>
      <c r="AKP42" s="867"/>
      <c r="AKQ42" s="867"/>
      <c r="AKR42" s="867"/>
      <c r="AKS42" s="867"/>
      <c r="AKT42" s="867"/>
      <c r="AKU42" s="867"/>
      <c r="AKV42" s="867"/>
      <c r="AKW42" s="867"/>
      <c r="AKX42" s="867"/>
      <c r="AKY42" s="867"/>
      <c r="AKZ42" s="867"/>
      <c r="ALA42" s="867"/>
      <c r="ALB42" s="867"/>
      <c r="ALC42" s="867"/>
      <c r="ALD42" s="867"/>
      <c r="ALE42" s="867"/>
      <c r="ALF42" s="867"/>
      <c r="ALG42" s="867"/>
      <c r="ALH42" s="867"/>
      <c r="ALI42" s="867"/>
      <c r="ALJ42" s="867"/>
      <c r="ALK42" s="867"/>
      <c r="ALL42" s="867"/>
      <c r="ALM42" s="867"/>
      <c r="ALN42" s="867"/>
      <c r="ALO42" s="867"/>
      <c r="ALP42" s="867"/>
      <c r="ALQ42" s="867"/>
      <c r="ALR42" s="867"/>
      <c r="ALS42" s="867"/>
      <c r="ALT42" s="867"/>
      <c r="ALU42" s="867"/>
      <c r="ALV42" s="867"/>
      <c r="ALW42" s="867"/>
      <c r="ALX42" s="867"/>
      <c r="ALY42" s="867"/>
      <c r="ALZ42" s="867"/>
      <c r="AMA42" s="867"/>
      <c r="AMB42" s="867"/>
      <c r="AMC42" s="867"/>
      <c r="AMD42" s="867"/>
      <c r="AME42" s="867"/>
      <c r="AMF42" s="867"/>
      <c r="AMG42" s="867"/>
      <c r="AMH42" s="867"/>
      <c r="AMI42" s="867"/>
      <c r="AMJ42" s="867"/>
      <c r="AMK42" s="867"/>
      <c r="AML42" s="867"/>
      <c r="AMM42" s="867"/>
      <c r="AMN42" s="867"/>
      <c r="AMO42" s="867"/>
      <c r="AMP42" s="867"/>
      <c r="AMQ42" s="867"/>
      <c r="AMR42" s="867"/>
      <c r="AMS42" s="867"/>
      <c r="AMT42" s="867"/>
      <c r="AMU42" s="867"/>
      <c r="AMV42" s="867"/>
      <c r="AMW42" s="867"/>
      <c r="AMX42" s="867"/>
      <c r="AMY42" s="867"/>
      <c r="AMZ42" s="867"/>
      <c r="ANA42" s="867"/>
      <c r="ANB42" s="867"/>
      <c r="ANC42" s="867"/>
      <c r="AND42" s="867"/>
      <c r="ANE42" s="867"/>
      <c r="ANF42" s="867"/>
      <c r="ANG42" s="867"/>
      <c r="ANH42" s="867"/>
      <c r="ANI42" s="867"/>
      <c r="ANJ42" s="867"/>
      <c r="ANK42" s="867"/>
      <c r="ANL42" s="867"/>
      <c r="ANM42" s="867"/>
      <c r="ANN42" s="867"/>
      <c r="ANO42" s="867"/>
      <c r="ANP42" s="867"/>
      <c r="ANQ42" s="867"/>
      <c r="ANR42" s="867"/>
      <c r="ANS42" s="867"/>
      <c r="ANT42" s="867"/>
      <c r="ANU42" s="867"/>
      <c r="ANV42" s="867"/>
      <c r="ANW42" s="867"/>
      <c r="ANX42" s="867"/>
      <c r="ANY42" s="867"/>
      <c r="ANZ42" s="867"/>
      <c r="AOA42" s="867"/>
      <c r="AOB42" s="867"/>
      <c r="AOC42" s="867"/>
      <c r="AOD42" s="867"/>
      <c r="AOE42" s="867"/>
      <c r="AOF42" s="867"/>
      <c r="AOG42" s="867"/>
      <c r="AOH42" s="867"/>
      <c r="AOI42" s="867"/>
      <c r="AOJ42" s="867"/>
      <c r="AOK42" s="867"/>
      <c r="AOL42" s="867"/>
      <c r="AOM42" s="867"/>
      <c r="AON42" s="867"/>
      <c r="AOO42" s="867"/>
      <c r="AOP42" s="867"/>
      <c r="AOQ42" s="867"/>
      <c r="AOR42" s="867"/>
      <c r="AOS42" s="867"/>
      <c r="AOT42" s="867"/>
      <c r="AOU42" s="867"/>
      <c r="AOV42" s="867"/>
      <c r="AOW42" s="867"/>
      <c r="AOX42" s="867"/>
      <c r="AOY42" s="867"/>
      <c r="AOZ42" s="867"/>
      <c r="APA42" s="867"/>
      <c r="APB42" s="867"/>
      <c r="APC42" s="867"/>
      <c r="APD42" s="867"/>
      <c r="APE42" s="867"/>
      <c r="APF42" s="867"/>
      <c r="APG42" s="867"/>
      <c r="APH42" s="867"/>
      <c r="API42" s="867"/>
      <c r="APJ42" s="867"/>
      <c r="APK42" s="867"/>
      <c r="APL42" s="867"/>
      <c r="APM42" s="867"/>
      <c r="APN42" s="867"/>
      <c r="APO42" s="867"/>
      <c r="APP42" s="867"/>
      <c r="APQ42" s="867"/>
      <c r="APR42" s="867"/>
      <c r="APS42" s="867"/>
      <c r="APT42" s="867"/>
      <c r="APU42" s="867"/>
      <c r="APV42" s="867"/>
      <c r="APW42" s="867"/>
      <c r="APX42" s="867"/>
      <c r="APY42" s="867"/>
      <c r="APZ42" s="867"/>
      <c r="AQA42" s="867"/>
      <c r="AQB42" s="867"/>
      <c r="AQC42" s="867"/>
      <c r="AQD42" s="867"/>
      <c r="AQE42" s="867"/>
      <c r="AQF42" s="867"/>
      <c r="AQG42" s="867"/>
      <c r="AQH42" s="867"/>
      <c r="AQI42" s="867"/>
      <c r="AQJ42" s="867"/>
      <c r="AQK42" s="867"/>
      <c r="AQL42" s="867"/>
      <c r="AQM42" s="867"/>
      <c r="AQN42" s="867"/>
      <c r="AQO42" s="867"/>
      <c r="AQP42" s="867"/>
      <c r="AQQ42" s="867"/>
      <c r="AQR42" s="867"/>
      <c r="AQS42" s="867"/>
      <c r="AQT42" s="867"/>
      <c r="AQU42" s="867"/>
      <c r="AQV42" s="867"/>
      <c r="AQW42" s="867"/>
      <c r="AQX42" s="867"/>
      <c r="AQY42" s="867"/>
      <c r="AQZ42" s="867"/>
      <c r="ARA42" s="867"/>
      <c r="ARB42" s="867"/>
      <c r="ARC42" s="867"/>
      <c r="ARD42" s="867"/>
      <c r="ARE42" s="867"/>
      <c r="ARF42" s="867"/>
      <c r="ARG42" s="867"/>
      <c r="ARH42" s="867"/>
      <c r="ARI42" s="867"/>
      <c r="ARJ42" s="867"/>
      <c r="ARK42" s="867"/>
      <c r="ARL42" s="867"/>
      <c r="ARM42" s="867"/>
      <c r="ARN42" s="867"/>
      <c r="ARO42" s="867"/>
      <c r="ARP42" s="867"/>
      <c r="ARQ42" s="867"/>
      <c r="ARR42" s="867"/>
      <c r="ARS42" s="867"/>
      <c r="ART42" s="867"/>
      <c r="ARU42" s="867"/>
      <c r="ARV42" s="867"/>
      <c r="ARW42" s="867"/>
      <c r="ARX42" s="867"/>
      <c r="ARY42" s="867"/>
      <c r="ARZ42" s="867"/>
      <c r="ASA42" s="867"/>
      <c r="ASB42" s="867"/>
      <c r="ASC42" s="867"/>
      <c r="ASD42" s="867"/>
      <c r="ASE42" s="867"/>
      <c r="ASF42" s="867"/>
      <c r="ASG42" s="867"/>
      <c r="ASH42" s="867"/>
      <c r="ASI42" s="867"/>
      <c r="ASJ42" s="867"/>
      <c r="ASK42" s="867"/>
      <c r="ASL42" s="867"/>
      <c r="ASM42" s="867"/>
      <c r="ASN42" s="867"/>
      <c r="ASO42" s="867"/>
      <c r="ASP42" s="867"/>
      <c r="ASQ42" s="867"/>
      <c r="ASR42" s="867"/>
      <c r="ASS42" s="867"/>
      <c r="AST42" s="867"/>
      <c r="ASU42" s="867"/>
      <c r="ASV42" s="867"/>
      <c r="ASW42" s="867"/>
      <c r="ASX42" s="867"/>
      <c r="ASY42" s="867"/>
      <c r="ASZ42" s="867"/>
      <c r="ATA42" s="867"/>
      <c r="ATB42" s="867"/>
      <c r="ATC42" s="867"/>
      <c r="ATD42" s="867"/>
      <c r="ATE42" s="867"/>
      <c r="ATF42" s="867"/>
      <c r="ATG42" s="867"/>
      <c r="ATH42" s="867"/>
      <c r="ATI42" s="867"/>
      <c r="ATJ42" s="867"/>
      <c r="ATK42" s="867"/>
      <c r="ATL42" s="867"/>
      <c r="ATM42" s="867"/>
      <c r="ATN42" s="867"/>
      <c r="ATO42" s="867"/>
      <c r="ATP42" s="867"/>
      <c r="ATQ42" s="867"/>
      <c r="ATR42" s="867"/>
      <c r="ATS42" s="867"/>
      <c r="ATT42" s="867"/>
      <c r="ATU42" s="867"/>
      <c r="ATV42" s="867"/>
      <c r="ATW42" s="867"/>
      <c r="ATX42" s="867"/>
      <c r="ATY42" s="867"/>
      <c r="ATZ42" s="867"/>
      <c r="AUA42" s="867"/>
      <c r="AUB42" s="867"/>
      <c r="AUC42" s="867"/>
      <c r="AUD42" s="867"/>
      <c r="AUE42" s="867"/>
      <c r="AUF42" s="867"/>
      <c r="AUG42" s="867"/>
      <c r="AUH42" s="867"/>
      <c r="AUI42" s="867"/>
      <c r="AUJ42" s="867"/>
      <c r="AUK42" s="867"/>
      <c r="AUL42" s="867"/>
      <c r="AUM42" s="867"/>
      <c r="AUN42" s="867"/>
      <c r="AUO42" s="867"/>
      <c r="AUP42" s="867"/>
      <c r="AUQ42" s="867"/>
      <c r="AUR42" s="867"/>
      <c r="AUS42" s="867"/>
      <c r="AUT42" s="867"/>
      <c r="AUU42" s="867"/>
      <c r="AUV42" s="867"/>
      <c r="AUW42" s="867"/>
      <c r="AUX42" s="867"/>
      <c r="AUY42" s="867"/>
      <c r="AUZ42" s="867"/>
      <c r="AVA42" s="867"/>
      <c r="AVB42" s="867"/>
      <c r="AVC42" s="867"/>
      <c r="AVD42" s="867"/>
      <c r="AVE42" s="867"/>
      <c r="AVF42" s="867"/>
      <c r="AVG42" s="867"/>
      <c r="AVH42" s="867"/>
      <c r="AVI42" s="867"/>
      <c r="AVJ42" s="867"/>
      <c r="AVK42" s="867"/>
      <c r="AVL42" s="867"/>
      <c r="AVM42" s="867"/>
      <c r="AVN42" s="867"/>
      <c r="AVO42" s="867"/>
      <c r="AVP42" s="867"/>
      <c r="AVQ42" s="867"/>
      <c r="AVR42" s="867"/>
      <c r="AVS42" s="867"/>
      <c r="AVT42" s="867"/>
      <c r="AVU42" s="867"/>
      <c r="AVV42" s="867"/>
      <c r="AVW42" s="867"/>
      <c r="AVX42" s="867"/>
      <c r="AVY42" s="867"/>
      <c r="AVZ42" s="867"/>
      <c r="AWA42" s="867"/>
      <c r="AWB42" s="867"/>
      <c r="AWC42" s="867"/>
      <c r="AWD42" s="867"/>
      <c r="AWE42" s="867"/>
      <c r="AWF42" s="867"/>
      <c r="AWG42" s="867"/>
      <c r="AWH42" s="867"/>
      <c r="AWI42" s="867"/>
      <c r="AWJ42" s="867"/>
      <c r="AWK42" s="867"/>
      <c r="AWL42" s="867"/>
      <c r="AWM42" s="867"/>
      <c r="AWN42" s="867"/>
      <c r="AWO42" s="867"/>
      <c r="AWP42" s="867"/>
      <c r="AWQ42" s="867"/>
      <c r="AWR42" s="867"/>
      <c r="AWS42" s="867"/>
      <c r="AWT42" s="867"/>
      <c r="AWU42" s="867"/>
      <c r="AWV42" s="867"/>
      <c r="AWW42" s="867"/>
      <c r="AWX42" s="867"/>
      <c r="AWY42" s="867"/>
      <c r="AWZ42" s="867"/>
      <c r="AXA42" s="867"/>
      <c r="AXB42" s="867"/>
      <c r="AXC42" s="867"/>
      <c r="AXD42" s="867"/>
      <c r="AXE42" s="867"/>
      <c r="AXF42" s="867"/>
      <c r="AXG42" s="867"/>
      <c r="AXH42" s="867"/>
      <c r="AXI42" s="867"/>
      <c r="AXJ42" s="867"/>
      <c r="AXK42" s="867"/>
      <c r="AXL42" s="867"/>
      <c r="AXM42" s="867"/>
      <c r="AXN42" s="867"/>
      <c r="AXO42" s="867"/>
      <c r="AXP42" s="867"/>
      <c r="AXQ42" s="867"/>
      <c r="AXR42" s="867"/>
      <c r="AXS42" s="867"/>
      <c r="AXT42" s="867"/>
      <c r="AXU42" s="867"/>
      <c r="AXV42" s="867"/>
      <c r="AXW42" s="867"/>
      <c r="AXX42" s="867"/>
      <c r="AXY42" s="867"/>
      <c r="AXZ42" s="867"/>
      <c r="AYA42" s="867"/>
      <c r="AYB42" s="867"/>
      <c r="AYC42" s="867"/>
      <c r="AYD42" s="867"/>
      <c r="AYE42" s="867"/>
      <c r="AYF42" s="867"/>
      <c r="AYG42" s="867"/>
      <c r="AYH42" s="867"/>
      <c r="AYI42" s="867"/>
      <c r="AYJ42" s="867"/>
      <c r="AYK42" s="867"/>
      <c r="AYL42" s="867"/>
      <c r="AYM42" s="867"/>
      <c r="AYN42" s="867"/>
      <c r="AYO42" s="867"/>
      <c r="AYP42" s="867"/>
      <c r="AYQ42" s="867"/>
      <c r="AYR42" s="867"/>
      <c r="AYS42" s="867"/>
      <c r="AYT42" s="867"/>
      <c r="AYU42" s="867"/>
      <c r="AYV42" s="867"/>
      <c r="AYW42" s="867"/>
      <c r="AYX42" s="867"/>
      <c r="AYY42" s="867"/>
      <c r="AYZ42" s="867"/>
      <c r="AZA42" s="867"/>
      <c r="AZB42" s="867"/>
      <c r="AZC42" s="867"/>
      <c r="AZD42" s="867"/>
      <c r="AZE42" s="867"/>
      <c r="AZF42" s="867"/>
      <c r="AZG42" s="867"/>
      <c r="AZH42" s="867"/>
      <c r="AZI42" s="867"/>
      <c r="AZJ42" s="867"/>
      <c r="AZK42" s="867"/>
      <c r="AZL42" s="867"/>
      <c r="AZM42" s="867"/>
      <c r="AZN42" s="867"/>
      <c r="AZO42" s="867"/>
      <c r="AZP42" s="867"/>
      <c r="AZQ42" s="867"/>
      <c r="AZR42" s="867"/>
      <c r="AZS42" s="867"/>
      <c r="AZT42" s="867"/>
      <c r="AZU42" s="867"/>
      <c r="AZV42" s="867"/>
      <c r="AZW42" s="867"/>
      <c r="AZX42" s="867"/>
      <c r="AZY42" s="867"/>
      <c r="AZZ42" s="867"/>
      <c r="BAA42" s="867"/>
      <c r="BAB42" s="867"/>
      <c r="BAC42" s="867"/>
      <c r="BAD42" s="867"/>
      <c r="BAE42" s="867"/>
      <c r="BAF42" s="867"/>
      <c r="BAG42" s="867"/>
      <c r="BAH42" s="867"/>
      <c r="BAI42" s="867"/>
      <c r="BAJ42" s="867"/>
      <c r="BAK42" s="867"/>
      <c r="BAL42" s="867"/>
      <c r="BAM42" s="867"/>
      <c r="BAN42" s="867"/>
      <c r="BAO42" s="867"/>
      <c r="BAP42" s="867"/>
      <c r="BAQ42" s="867"/>
      <c r="BAR42" s="867"/>
      <c r="BAS42" s="867"/>
      <c r="BAT42" s="867"/>
      <c r="BAU42" s="867"/>
      <c r="BAV42" s="867"/>
      <c r="BAW42" s="867"/>
      <c r="BAX42" s="867"/>
      <c r="BAY42" s="867"/>
      <c r="BAZ42" s="867"/>
      <c r="BBA42" s="867"/>
      <c r="BBB42" s="867"/>
      <c r="BBC42" s="867"/>
      <c r="BBD42" s="867"/>
      <c r="BBE42" s="867"/>
      <c r="BBF42" s="867"/>
      <c r="BBG42" s="867"/>
      <c r="BBH42" s="867"/>
      <c r="BBI42" s="867"/>
      <c r="BBJ42" s="867"/>
      <c r="BBK42" s="867"/>
      <c r="BBL42" s="867"/>
      <c r="BBM42" s="867"/>
      <c r="BBN42" s="867"/>
      <c r="BBO42" s="867"/>
      <c r="BBP42" s="867"/>
      <c r="BBQ42" s="867"/>
      <c r="BBR42" s="867"/>
      <c r="BBS42" s="867"/>
      <c r="BBT42" s="867"/>
      <c r="BBU42" s="867"/>
      <c r="BBV42" s="867"/>
      <c r="BBW42" s="867"/>
      <c r="BBX42" s="867"/>
      <c r="BBY42" s="867"/>
      <c r="BBZ42" s="867"/>
      <c r="BCA42" s="867"/>
      <c r="BCB42" s="867"/>
      <c r="BCC42" s="867"/>
      <c r="BCD42" s="867"/>
      <c r="BCE42" s="867"/>
      <c r="BCF42" s="867"/>
      <c r="BCG42" s="867"/>
      <c r="BCH42" s="867"/>
      <c r="BCI42" s="867"/>
      <c r="BCJ42" s="867"/>
      <c r="BCK42" s="867"/>
      <c r="BCL42" s="867"/>
      <c r="BCM42" s="867"/>
      <c r="BCN42" s="867"/>
      <c r="BCO42" s="867"/>
      <c r="BCP42" s="867"/>
      <c r="BCQ42" s="867"/>
      <c r="BCR42" s="867"/>
      <c r="BCS42" s="867"/>
      <c r="BCT42" s="867"/>
      <c r="BCU42" s="867"/>
      <c r="BCV42" s="867"/>
      <c r="BCW42" s="867"/>
      <c r="BCX42" s="867"/>
      <c r="BCY42" s="867"/>
      <c r="BCZ42" s="867"/>
      <c r="BDA42" s="867"/>
      <c r="BDB42" s="867"/>
      <c r="BDC42" s="867"/>
      <c r="BDD42" s="867"/>
      <c r="BDE42" s="867"/>
      <c r="BDF42" s="867"/>
      <c r="BDG42" s="867"/>
      <c r="BDH42" s="867"/>
      <c r="BDI42" s="867"/>
      <c r="BDJ42" s="867"/>
      <c r="BDK42" s="867"/>
      <c r="BDL42" s="867"/>
      <c r="BDM42" s="867"/>
      <c r="BDN42" s="867"/>
      <c r="BDO42" s="867"/>
      <c r="BDP42" s="867"/>
      <c r="BDQ42" s="867"/>
      <c r="BDR42" s="867"/>
      <c r="BDS42" s="867"/>
      <c r="BDT42" s="867"/>
      <c r="BDU42" s="867"/>
      <c r="BDV42" s="867"/>
      <c r="BDW42" s="867"/>
      <c r="BDX42" s="867"/>
      <c r="BDY42" s="867"/>
      <c r="BDZ42" s="867"/>
      <c r="BEA42" s="867"/>
      <c r="BEB42" s="867"/>
      <c r="BEC42" s="867"/>
      <c r="BED42" s="867"/>
      <c r="BEE42" s="867"/>
      <c r="BEF42" s="867"/>
      <c r="BEG42" s="867"/>
      <c r="BEH42" s="867"/>
      <c r="BEI42" s="867"/>
      <c r="BEJ42" s="867"/>
      <c r="BEK42" s="867"/>
      <c r="BEL42" s="867"/>
      <c r="BEM42" s="867"/>
      <c r="BEN42" s="867"/>
      <c r="BEO42" s="867"/>
      <c r="BEP42" s="867"/>
      <c r="BEQ42" s="867"/>
      <c r="BER42" s="867"/>
      <c r="BES42" s="867"/>
      <c r="BET42" s="867"/>
      <c r="BEU42" s="867"/>
      <c r="BEV42" s="867"/>
      <c r="BEW42" s="867"/>
      <c r="BEX42" s="867"/>
      <c r="BEY42" s="867"/>
      <c r="BEZ42" s="867"/>
      <c r="BFA42" s="867"/>
      <c r="BFB42" s="867"/>
      <c r="BFC42" s="867"/>
      <c r="BFD42" s="867"/>
      <c r="BFE42" s="867"/>
      <c r="BFF42" s="867"/>
      <c r="BFG42" s="867"/>
      <c r="BFH42" s="867"/>
      <c r="BFI42" s="867"/>
      <c r="BFJ42" s="867"/>
      <c r="BFK42" s="867"/>
      <c r="BFL42" s="867"/>
      <c r="BFM42" s="867"/>
      <c r="BFN42" s="867"/>
      <c r="BFO42" s="867"/>
      <c r="BFP42" s="867"/>
      <c r="BFQ42" s="867"/>
      <c r="BFR42" s="867"/>
      <c r="BFS42" s="867"/>
      <c r="BFT42" s="867"/>
      <c r="BFU42" s="867"/>
      <c r="BFV42" s="867"/>
      <c r="BFW42" s="867"/>
      <c r="BFX42" s="867"/>
      <c r="BFY42" s="867"/>
      <c r="BFZ42" s="867"/>
      <c r="BGA42" s="867"/>
      <c r="BGB42" s="867"/>
      <c r="BGC42" s="867"/>
      <c r="BGD42" s="867"/>
      <c r="BGE42" s="867"/>
      <c r="BGF42" s="867"/>
      <c r="BGG42" s="867"/>
      <c r="BGH42" s="867"/>
      <c r="BGI42" s="867"/>
      <c r="BGJ42" s="867"/>
      <c r="BGK42" s="867"/>
      <c r="BGL42" s="867"/>
      <c r="BGM42" s="867"/>
      <c r="BGN42" s="867"/>
      <c r="BGO42" s="867"/>
      <c r="BGP42" s="867"/>
      <c r="BGQ42" s="867"/>
      <c r="BGR42" s="867"/>
      <c r="BGS42" s="867"/>
      <c r="BGT42" s="867"/>
      <c r="BGU42" s="867"/>
      <c r="BGV42" s="867"/>
      <c r="BGW42" s="867"/>
      <c r="BGX42" s="867"/>
      <c r="BGY42" s="867"/>
      <c r="BGZ42" s="867"/>
      <c r="BHA42" s="867"/>
      <c r="BHB42" s="867"/>
      <c r="BHC42" s="867"/>
      <c r="BHD42" s="867"/>
      <c r="BHE42" s="867"/>
      <c r="BHF42" s="867"/>
      <c r="BHG42" s="867"/>
      <c r="BHH42" s="867"/>
      <c r="BHI42" s="867"/>
      <c r="BHJ42" s="867"/>
      <c r="BHK42" s="867"/>
      <c r="BHL42" s="867"/>
      <c r="BHM42" s="867"/>
      <c r="BHN42" s="867"/>
      <c r="BHO42" s="867"/>
      <c r="BHP42" s="867"/>
      <c r="BHQ42" s="867"/>
      <c r="BHR42" s="867"/>
      <c r="BHS42" s="867"/>
      <c r="BHT42" s="867"/>
      <c r="BHU42" s="867"/>
      <c r="BHV42" s="867"/>
      <c r="BHW42" s="867"/>
      <c r="BHX42" s="867"/>
      <c r="BHY42" s="867"/>
      <c r="BHZ42" s="867"/>
      <c r="BIA42" s="867"/>
      <c r="BIB42" s="867"/>
      <c r="BIC42" s="867"/>
      <c r="BID42" s="867"/>
      <c r="BIE42" s="867"/>
      <c r="BIF42" s="867"/>
      <c r="BIG42" s="867"/>
      <c r="BIH42" s="867"/>
      <c r="BII42" s="867"/>
      <c r="BIJ42" s="867"/>
      <c r="BIK42" s="867"/>
      <c r="BIL42" s="867"/>
      <c r="BIM42" s="867"/>
      <c r="BIN42" s="867"/>
      <c r="BIO42" s="867"/>
      <c r="BIP42" s="867"/>
      <c r="BIQ42" s="867"/>
      <c r="BIR42" s="867"/>
      <c r="BIS42" s="867"/>
      <c r="BIT42" s="867"/>
      <c r="BIU42" s="867"/>
      <c r="BIV42" s="867"/>
      <c r="BIW42" s="867"/>
      <c r="BIX42" s="867"/>
      <c r="BIY42" s="867"/>
      <c r="BIZ42" s="867"/>
      <c r="BJA42" s="867"/>
      <c r="BJB42" s="867"/>
      <c r="BJC42" s="867"/>
      <c r="BJD42" s="867"/>
      <c r="BJE42" s="867"/>
      <c r="BJF42" s="867"/>
      <c r="BJG42" s="867"/>
      <c r="BJH42" s="867"/>
      <c r="BJI42" s="867"/>
      <c r="BJJ42" s="867"/>
      <c r="BJK42" s="867"/>
      <c r="BJL42" s="867"/>
      <c r="BJM42" s="867"/>
      <c r="BJN42" s="867"/>
      <c r="BJO42" s="867"/>
      <c r="BJP42" s="867"/>
      <c r="BJQ42" s="867"/>
      <c r="BJR42" s="867"/>
      <c r="BJS42" s="867"/>
      <c r="BJT42" s="867"/>
      <c r="BJU42" s="867"/>
      <c r="BJV42" s="867"/>
      <c r="BJW42" s="867"/>
      <c r="BJX42" s="867"/>
      <c r="BJY42" s="867"/>
      <c r="BJZ42" s="867"/>
      <c r="BKA42" s="867"/>
      <c r="BKB42" s="867"/>
      <c r="BKC42" s="867"/>
      <c r="BKD42" s="867"/>
      <c r="BKE42" s="867"/>
      <c r="BKF42" s="867"/>
      <c r="BKG42" s="867"/>
      <c r="BKH42" s="867"/>
      <c r="BKI42" s="867"/>
      <c r="BKJ42" s="867"/>
      <c r="BKK42" s="867"/>
      <c r="BKL42" s="867"/>
      <c r="BKM42" s="867"/>
      <c r="BKN42" s="867"/>
      <c r="BKO42" s="867"/>
      <c r="BKP42" s="867"/>
      <c r="BKQ42" s="867"/>
      <c r="BKR42" s="867"/>
      <c r="BKS42" s="867"/>
      <c r="BKT42" s="867"/>
      <c r="BKU42" s="867"/>
      <c r="BKV42" s="867"/>
      <c r="BKW42" s="867"/>
      <c r="BKX42" s="867"/>
      <c r="BKY42" s="867"/>
      <c r="BKZ42" s="867"/>
      <c r="BLA42" s="867"/>
      <c r="BLB42" s="867"/>
      <c r="BLC42" s="867"/>
      <c r="BLD42" s="867"/>
      <c r="BLE42" s="867"/>
      <c r="BLF42" s="867"/>
      <c r="BLG42" s="867"/>
      <c r="BLH42" s="867"/>
      <c r="BLI42" s="867"/>
      <c r="BLJ42" s="867"/>
      <c r="BLK42" s="867"/>
      <c r="BLL42" s="867"/>
      <c r="BLM42" s="867"/>
      <c r="BLN42" s="867"/>
      <c r="BLO42" s="867"/>
      <c r="BLP42" s="867"/>
      <c r="BLQ42" s="867"/>
      <c r="BLR42" s="867"/>
      <c r="BLS42" s="867"/>
      <c r="BLT42" s="867"/>
      <c r="BLU42" s="867"/>
      <c r="BLV42" s="867"/>
      <c r="BLW42" s="867"/>
      <c r="BLX42" s="867"/>
      <c r="BLY42" s="867"/>
      <c r="BLZ42" s="867"/>
      <c r="BMA42" s="867"/>
      <c r="BMB42" s="867"/>
      <c r="BMC42" s="867"/>
      <c r="BMD42" s="867"/>
      <c r="BME42" s="867"/>
      <c r="BMF42" s="867"/>
      <c r="BMG42" s="867"/>
      <c r="BMH42" s="867"/>
      <c r="BMI42" s="867"/>
      <c r="BMJ42" s="867"/>
      <c r="BMK42" s="867"/>
      <c r="BML42" s="867"/>
      <c r="BMM42" s="867"/>
      <c r="BMN42" s="867"/>
      <c r="BMO42" s="867"/>
      <c r="BMP42" s="867"/>
      <c r="BMQ42" s="867"/>
      <c r="BMR42" s="867"/>
      <c r="BMS42" s="867"/>
      <c r="BMT42" s="867"/>
      <c r="BMU42" s="867"/>
      <c r="BMV42" s="867"/>
      <c r="BMW42" s="867"/>
      <c r="BMX42" s="867"/>
      <c r="BMY42" s="867"/>
      <c r="BMZ42" s="867"/>
      <c r="BNA42" s="867"/>
      <c r="BNB42" s="867"/>
      <c r="BNC42" s="867"/>
      <c r="BND42" s="867"/>
      <c r="BNE42" s="867"/>
      <c r="BNF42" s="867"/>
      <c r="BNG42" s="867"/>
      <c r="BNH42" s="867"/>
      <c r="BNI42" s="867"/>
      <c r="BNJ42" s="867"/>
      <c r="BNK42" s="867"/>
      <c r="BNL42" s="867"/>
      <c r="BNM42" s="867"/>
      <c r="BNN42" s="867"/>
      <c r="BNO42" s="867"/>
      <c r="BNP42" s="867"/>
      <c r="BNQ42" s="867"/>
      <c r="BNR42" s="867"/>
      <c r="BNS42" s="867"/>
      <c r="BNT42" s="867"/>
      <c r="BNU42" s="867"/>
      <c r="BNV42" s="867"/>
      <c r="BNW42" s="867"/>
      <c r="BNX42" s="867"/>
      <c r="BNY42" s="867"/>
      <c r="BNZ42" s="867"/>
      <c r="BOA42" s="867"/>
      <c r="BOB42" s="867"/>
      <c r="BOC42" s="867"/>
      <c r="BOD42" s="867"/>
      <c r="BOE42" s="867"/>
      <c r="BOF42" s="867"/>
      <c r="BOG42" s="867"/>
      <c r="BOH42" s="867"/>
      <c r="BOI42" s="867"/>
      <c r="BOJ42" s="867"/>
      <c r="BOK42" s="867"/>
      <c r="BOL42" s="867"/>
      <c r="BOM42" s="867"/>
      <c r="BON42" s="867"/>
      <c r="BOO42" s="867"/>
      <c r="BOP42" s="867"/>
      <c r="BOQ42" s="867"/>
      <c r="BOR42" s="867"/>
      <c r="BOS42" s="867"/>
      <c r="BOT42" s="867"/>
      <c r="BOU42" s="867"/>
      <c r="BOV42" s="867"/>
      <c r="BOW42" s="867"/>
      <c r="BOX42" s="867"/>
      <c r="BOY42" s="867"/>
      <c r="BOZ42" s="867"/>
      <c r="BPA42" s="867"/>
      <c r="BPB42" s="867"/>
      <c r="BPC42" s="867"/>
      <c r="BPD42" s="867"/>
      <c r="BPE42" s="867"/>
      <c r="BPF42" s="867"/>
      <c r="BPG42" s="867"/>
      <c r="BPH42" s="867"/>
      <c r="BPI42" s="867"/>
      <c r="BPJ42" s="867"/>
      <c r="BPK42" s="867"/>
      <c r="BPL42" s="867"/>
      <c r="BPM42" s="867"/>
      <c r="BPN42" s="867"/>
      <c r="BPO42" s="867"/>
      <c r="BPP42" s="867"/>
      <c r="BPQ42" s="867"/>
      <c r="BPR42" s="867"/>
      <c r="BPS42" s="867"/>
      <c r="BPT42" s="867"/>
      <c r="BPU42" s="867"/>
      <c r="BPV42" s="867"/>
      <c r="BPW42" s="867"/>
      <c r="BPX42" s="867"/>
      <c r="BPY42" s="867"/>
      <c r="BPZ42" s="867"/>
      <c r="BQA42" s="867"/>
      <c r="BQB42" s="867"/>
      <c r="BQC42" s="867"/>
      <c r="BQD42" s="867"/>
      <c r="BQE42" s="867"/>
      <c r="BQF42" s="867"/>
      <c r="BQG42" s="867"/>
      <c r="BQH42" s="867"/>
      <c r="BQI42" s="867"/>
      <c r="BQJ42" s="867"/>
      <c r="BQK42" s="867"/>
      <c r="BQL42" s="867"/>
      <c r="BQM42" s="867"/>
      <c r="BQN42" s="867"/>
      <c r="BQO42" s="867"/>
      <c r="BQP42" s="867"/>
      <c r="BQQ42" s="867"/>
      <c r="BQR42" s="867"/>
      <c r="BQS42" s="867"/>
      <c r="BQT42" s="867"/>
      <c r="BQU42" s="867"/>
      <c r="BQV42" s="867"/>
      <c r="BQW42" s="867"/>
      <c r="BQX42" s="867"/>
      <c r="BQY42" s="867"/>
      <c r="BQZ42" s="867"/>
      <c r="BRA42" s="867"/>
      <c r="BRB42" s="867"/>
      <c r="BRC42" s="867"/>
      <c r="BRD42" s="867"/>
      <c r="BRE42" s="867"/>
      <c r="BRF42" s="867"/>
      <c r="BRG42" s="867"/>
      <c r="BRH42" s="867"/>
      <c r="BRI42" s="867"/>
      <c r="BRJ42" s="867"/>
      <c r="BRK42" s="867"/>
      <c r="BRL42" s="867"/>
      <c r="BRM42" s="867"/>
      <c r="BRN42" s="867"/>
      <c r="BRO42" s="867"/>
      <c r="BRP42" s="867"/>
      <c r="BRQ42" s="867"/>
      <c r="BRR42" s="867"/>
      <c r="BRS42" s="867"/>
      <c r="BRT42" s="867"/>
      <c r="BRU42" s="867"/>
      <c r="BRV42" s="867"/>
      <c r="BRW42" s="867"/>
      <c r="BRX42" s="867"/>
      <c r="BRY42" s="867"/>
      <c r="BRZ42" s="867"/>
      <c r="BSA42" s="867"/>
      <c r="BSB42" s="867"/>
      <c r="BSC42" s="867"/>
      <c r="BSD42" s="867"/>
      <c r="BSE42" s="867"/>
      <c r="BSF42" s="867"/>
      <c r="BSG42" s="867"/>
      <c r="BSH42" s="867"/>
      <c r="BSI42" s="867"/>
      <c r="BSJ42" s="867"/>
      <c r="BSK42" s="867"/>
      <c r="BSL42" s="867"/>
      <c r="BSM42" s="867"/>
      <c r="BSN42" s="867"/>
      <c r="BSO42" s="867"/>
      <c r="BSP42" s="867"/>
      <c r="BSQ42" s="867"/>
      <c r="BSR42" s="867"/>
      <c r="BSS42" s="867"/>
      <c r="BST42" s="867"/>
      <c r="BSU42" s="867"/>
      <c r="BSV42" s="867"/>
      <c r="BSW42" s="867"/>
      <c r="BSX42" s="867"/>
      <c r="BSY42" s="867"/>
      <c r="BSZ42" s="867"/>
      <c r="BTA42" s="867"/>
      <c r="BTB42" s="867"/>
      <c r="BTC42" s="867"/>
      <c r="BTD42" s="867"/>
      <c r="BTE42" s="867"/>
      <c r="BTF42" s="867"/>
      <c r="BTG42" s="867"/>
      <c r="BTH42" s="867"/>
      <c r="BTI42" s="867"/>
      <c r="BTJ42" s="867"/>
      <c r="BTK42" s="867"/>
      <c r="BTL42" s="867"/>
      <c r="BTM42" s="867"/>
      <c r="BTN42" s="867"/>
      <c r="BTO42" s="867"/>
      <c r="BTP42" s="867"/>
      <c r="BTQ42" s="867"/>
      <c r="BTR42" s="867"/>
      <c r="BTS42" s="867"/>
      <c r="BTT42" s="867"/>
      <c r="BTU42" s="867"/>
      <c r="BTV42" s="867"/>
      <c r="BTW42" s="867"/>
      <c r="BTX42" s="867"/>
      <c r="BTY42" s="867"/>
      <c r="BTZ42" s="867"/>
      <c r="BUA42" s="867"/>
      <c r="BUB42" s="867"/>
      <c r="BUC42" s="867"/>
      <c r="BUD42" s="867"/>
      <c r="BUE42" s="867"/>
      <c r="BUF42" s="867"/>
      <c r="BUG42" s="867"/>
      <c r="BUH42" s="867"/>
      <c r="BUI42" s="867"/>
      <c r="BUJ42" s="867"/>
      <c r="BUK42" s="867"/>
      <c r="BUL42" s="867"/>
      <c r="BUM42" s="867"/>
      <c r="BUN42" s="867"/>
      <c r="BUO42" s="867"/>
      <c r="BUP42" s="867"/>
      <c r="BUQ42" s="867"/>
      <c r="BUR42" s="867"/>
      <c r="BUS42" s="867"/>
      <c r="BUT42" s="867"/>
      <c r="BUU42" s="867"/>
      <c r="BUV42" s="867"/>
      <c r="BUW42" s="867"/>
      <c r="BUX42" s="867"/>
      <c r="BUY42" s="867"/>
      <c r="BUZ42" s="867"/>
      <c r="BVA42" s="867"/>
      <c r="BVB42" s="867"/>
      <c r="BVC42" s="867"/>
      <c r="BVD42" s="867"/>
      <c r="BVE42" s="867"/>
      <c r="BVF42" s="867"/>
      <c r="BVG42" s="867"/>
      <c r="BVH42" s="867"/>
      <c r="BVI42" s="867"/>
      <c r="BVJ42" s="867"/>
      <c r="BVK42" s="867"/>
      <c r="BVL42" s="867"/>
      <c r="BVM42" s="867"/>
      <c r="BVN42" s="867"/>
      <c r="BVO42" s="867"/>
      <c r="BVP42" s="867"/>
      <c r="BVQ42" s="867"/>
      <c r="BVR42" s="867"/>
      <c r="BVS42" s="867"/>
      <c r="BVT42" s="867"/>
      <c r="BVU42" s="867"/>
      <c r="BVV42" s="867"/>
      <c r="BVW42" s="867"/>
      <c r="BVX42" s="867"/>
      <c r="BVY42" s="867"/>
      <c r="BVZ42" s="867"/>
      <c r="BWA42" s="867"/>
      <c r="BWB42" s="867"/>
      <c r="BWC42" s="867"/>
      <c r="BWD42" s="867"/>
      <c r="BWE42" s="867"/>
      <c r="BWF42" s="867"/>
      <c r="BWG42" s="867"/>
      <c r="BWH42" s="867"/>
      <c r="BWI42" s="867"/>
      <c r="BWJ42" s="867"/>
      <c r="BWK42" s="867"/>
      <c r="BWL42" s="867"/>
      <c r="BWM42" s="867"/>
      <c r="BWN42" s="867"/>
      <c r="BWO42" s="867"/>
      <c r="BWP42" s="867"/>
      <c r="BWQ42" s="867"/>
      <c r="BWR42" s="867"/>
      <c r="BWS42" s="867"/>
      <c r="BWT42" s="867"/>
      <c r="BWU42" s="867"/>
      <c r="BWV42" s="867"/>
      <c r="BWW42" s="867"/>
      <c r="BWX42" s="867"/>
      <c r="BWY42" s="867"/>
      <c r="BWZ42" s="867"/>
      <c r="BXA42" s="867"/>
      <c r="BXB42" s="867"/>
      <c r="BXC42" s="867"/>
      <c r="BXD42" s="867"/>
      <c r="BXE42" s="867"/>
      <c r="BXF42" s="867"/>
      <c r="BXG42" s="867"/>
      <c r="BXH42" s="867"/>
      <c r="BXI42" s="867"/>
      <c r="BXJ42" s="867"/>
      <c r="BXK42" s="867"/>
      <c r="BXL42" s="867"/>
      <c r="BXM42" s="867"/>
      <c r="BXN42" s="867"/>
      <c r="BXO42" s="867"/>
      <c r="BXP42" s="867"/>
      <c r="BXQ42" s="867"/>
      <c r="BXR42" s="867"/>
      <c r="BXS42" s="867"/>
      <c r="BXT42" s="867"/>
      <c r="BXU42" s="867"/>
      <c r="BXV42" s="867"/>
      <c r="BXW42" s="867"/>
      <c r="BXX42" s="867"/>
      <c r="BXY42" s="867"/>
      <c r="BXZ42" s="867"/>
      <c r="BYA42" s="867"/>
      <c r="BYB42" s="867"/>
      <c r="BYC42" s="867"/>
      <c r="BYD42" s="867"/>
      <c r="BYE42" s="867"/>
      <c r="BYF42" s="867"/>
      <c r="BYG42" s="867"/>
      <c r="BYH42" s="867"/>
      <c r="BYI42" s="867"/>
      <c r="BYJ42" s="867"/>
      <c r="BYK42" s="867"/>
      <c r="BYL42" s="867"/>
      <c r="BYM42" s="867"/>
      <c r="BYN42" s="867"/>
      <c r="BYO42" s="867"/>
      <c r="BYP42" s="867"/>
      <c r="BYQ42" s="867"/>
      <c r="BYR42" s="867"/>
      <c r="BYS42" s="867"/>
      <c r="BYT42" s="867"/>
      <c r="BYU42" s="867"/>
      <c r="BYV42" s="867"/>
      <c r="BYW42" s="867"/>
      <c r="BYX42" s="867"/>
      <c r="BYY42" s="867"/>
      <c r="BYZ42" s="867"/>
      <c r="BZA42" s="867"/>
      <c r="BZB42" s="867"/>
      <c r="BZC42" s="867"/>
      <c r="BZD42" s="867"/>
      <c r="BZE42" s="867"/>
      <c r="BZF42" s="867"/>
      <c r="BZG42" s="867"/>
      <c r="BZH42" s="867"/>
      <c r="BZI42" s="867"/>
      <c r="BZJ42" s="867"/>
      <c r="BZK42" s="867"/>
      <c r="BZL42" s="867"/>
      <c r="BZM42" s="867"/>
      <c r="BZN42" s="867"/>
      <c r="BZO42" s="867"/>
      <c r="BZP42" s="867"/>
      <c r="BZQ42" s="867"/>
      <c r="BZR42" s="867"/>
      <c r="BZS42" s="867"/>
      <c r="BZT42" s="867"/>
      <c r="BZU42" s="867"/>
      <c r="BZV42" s="867"/>
      <c r="BZW42" s="867"/>
      <c r="BZX42" s="867"/>
      <c r="BZY42" s="867"/>
      <c r="BZZ42" s="867"/>
      <c r="CAA42" s="867"/>
      <c r="CAB42" s="867"/>
      <c r="CAC42" s="867"/>
      <c r="CAD42" s="867"/>
      <c r="CAE42" s="867"/>
      <c r="CAF42" s="867"/>
      <c r="CAG42" s="867"/>
      <c r="CAH42" s="867"/>
      <c r="CAI42" s="867"/>
      <c r="CAJ42" s="867"/>
      <c r="CAK42" s="867"/>
      <c r="CAL42" s="867"/>
      <c r="CAM42" s="867"/>
      <c r="CAN42" s="867"/>
      <c r="CAO42" s="867"/>
      <c r="CAP42" s="867"/>
      <c r="CAQ42" s="867"/>
      <c r="CAR42" s="867"/>
      <c r="CAS42" s="867"/>
      <c r="CAT42" s="867"/>
      <c r="CAU42" s="867"/>
      <c r="CAV42" s="867"/>
      <c r="CAW42" s="867"/>
      <c r="CAX42" s="867"/>
      <c r="CAY42" s="867"/>
      <c r="CAZ42" s="867"/>
      <c r="CBA42" s="867"/>
      <c r="CBB42" s="867"/>
      <c r="CBC42" s="867"/>
      <c r="CBD42" s="867"/>
      <c r="CBE42" s="867"/>
      <c r="CBF42" s="867"/>
      <c r="CBG42" s="867"/>
      <c r="CBH42" s="867"/>
      <c r="CBI42" s="867"/>
      <c r="CBJ42" s="867"/>
      <c r="CBK42" s="867"/>
      <c r="CBL42" s="867"/>
      <c r="CBM42" s="867"/>
      <c r="CBN42" s="867"/>
      <c r="CBO42" s="867"/>
      <c r="CBP42" s="867"/>
      <c r="CBQ42" s="867"/>
      <c r="CBR42" s="867"/>
      <c r="CBS42" s="867"/>
      <c r="CBT42" s="867"/>
      <c r="CBU42" s="867"/>
      <c r="CBV42" s="867"/>
      <c r="CBW42" s="867"/>
      <c r="CBX42" s="867"/>
      <c r="CBY42" s="867"/>
      <c r="CBZ42" s="867"/>
      <c r="CCA42" s="867"/>
      <c r="CCB42" s="867"/>
      <c r="CCC42" s="867"/>
      <c r="CCD42" s="867"/>
      <c r="CCE42" s="867"/>
      <c r="CCF42" s="867"/>
      <c r="CCG42" s="867"/>
      <c r="CCH42" s="867"/>
      <c r="CCI42" s="867"/>
      <c r="CCJ42" s="867"/>
      <c r="CCK42" s="867"/>
      <c r="CCL42" s="867"/>
      <c r="CCM42" s="867"/>
      <c r="CCN42" s="867"/>
      <c r="CCO42" s="867"/>
      <c r="CCP42" s="867"/>
      <c r="CCQ42" s="867"/>
      <c r="CCR42" s="867"/>
      <c r="CCS42" s="867"/>
      <c r="CCT42" s="867"/>
      <c r="CCU42" s="867"/>
      <c r="CCV42" s="867"/>
      <c r="CCW42" s="867"/>
      <c r="CCX42" s="867"/>
      <c r="CCY42" s="867"/>
      <c r="CCZ42" s="867"/>
      <c r="CDA42" s="867"/>
      <c r="CDB42" s="867"/>
      <c r="CDC42" s="867"/>
      <c r="CDD42" s="867"/>
      <c r="CDE42" s="867"/>
      <c r="CDF42" s="867"/>
      <c r="CDG42" s="867"/>
      <c r="CDH42" s="867"/>
      <c r="CDI42" s="867"/>
      <c r="CDJ42" s="867"/>
      <c r="CDK42" s="867"/>
      <c r="CDL42" s="867"/>
      <c r="CDM42" s="867"/>
      <c r="CDN42" s="867"/>
      <c r="CDO42" s="867"/>
      <c r="CDP42" s="867"/>
      <c r="CDQ42" s="867"/>
      <c r="CDR42" s="867"/>
      <c r="CDS42" s="867"/>
      <c r="CDT42" s="867"/>
      <c r="CDU42" s="867"/>
      <c r="CDV42" s="867"/>
      <c r="CDW42" s="867"/>
      <c r="CDX42" s="867"/>
      <c r="CDY42" s="867"/>
      <c r="CDZ42" s="867"/>
      <c r="CEA42" s="867"/>
      <c r="CEB42" s="867"/>
      <c r="CEC42" s="867"/>
      <c r="CED42" s="867"/>
      <c r="CEE42" s="867"/>
      <c r="CEF42" s="867"/>
      <c r="CEG42" s="867"/>
      <c r="CEH42" s="867"/>
      <c r="CEI42" s="867"/>
      <c r="CEJ42" s="867"/>
      <c r="CEK42" s="867"/>
      <c r="CEL42" s="867"/>
      <c r="CEM42" s="867"/>
      <c r="CEN42" s="867"/>
      <c r="CEO42" s="867"/>
      <c r="CEP42" s="867"/>
      <c r="CEQ42" s="867"/>
      <c r="CER42" s="867"/>
      <c r="CES42" s="867"/>
      <c r="CET42" s="867"/>
      <c r="CEU42" s="867"/>
      <c r="CEV42" s="867"/>
      <c r="CEW42" s="867"/>
      <c r="CEX42" s="867"/>
      <c r="CEY42" s="867"/>
      <c r="CEZ42" s="867"/>
      <c r="CFA42" s="867"/>
      <c r="CFB42" s="867"/>
      <c r="CFC42" s="867"/>
      <c r="CFD42" s="867"/>
      <c r="CFE42" s="867"/>
      <c r="CFF42" s="867"/>
      <c r="CFG42" s="867"/>
      <c r="CFH42" s="867"/>
      <c r="CFI42" s="867"/>
      <c r="CFJ42" s="867"/>
      <c r="CFK42" s="867"/>
      <c r="CFL42" s="867"/>
      <c r="CFM42" s="867"/>
      <c r="CFN42" s="867"/>
      <c r="CFO42" s="867"/>
      <c r="CFP42" s="867"/>
      <c r="CFQ42" s="867"/>
      <c r="CFR42" s="867"/>
      <c r="CFS42" s="867"/>
      <c r="CFT42" s="867"/>
      <c r="CFU42" s="867"/>
      <c r="CFV42" s="867"/>
      <c r="CFW42" s="867"/>
      <c r="CFX42" s="867"/>
      <c r="CFY42" s="867"/>
      <c r="CFZ42" s="867"/>
      <c r="CGA42" s="867"/>
      <c r="CGB42" s="867"/>
      <c r="CGC42" s="867"/>
      <c r="CGD42" s="867"/>
      <c r="CGE42" s="867"/>
      <c r="CGF42" s="867"/>
      <c r="CGG42" s="867"/>
      <c r="CGH42" s="867"/>
      <c r="CGI42" s="867"/>
      <c r="CGJ42" s="867"/>
      <c r="CGK42" s="867"/>
      <c r="CGL42" s="867"/>
      <c r="CGM42" s="867"/>
      <c r="CGN42" s="867"/>
      <c r="CGO42" s="867"/>
      <c r="CGP42" s="867"/>
      <c r="CGQ42" s="867"/>
      <c r="CGR42" s="867"/>
      <c r="CGS42" s="867"/>
      <c r="CGT42" s="867"/>
      <c r="CGU42" s="867"/>
      <c r="CGV42" s="867"/>
      <c r="CGW42" s="867"/>
      <c r="CGX42" s="867"/>
      <c r="CGY42" s="867"/>
      <c r="CGZ42" s="867"/>
      <c r="CHA42" s="867"/>
      <c r="CHB42" s="867"/>
      <c r="CHC42" s="867"/>
      <c r="CHD42" s="867"/>
      <c r="CHE42" s="867"/>
      <c r="CHF42" s="867"/>
      <c r="CHG42" s="867"/>
      <c r="CHH42" s="867"/>
      <c r="CHI42" s="867"/>
      <c r="CHJ42" s="867"/>
      <c r="CHK42" s="867"/>
      <c r="CHL42" s="867"/>
      <c r="CHM42" s="867"/>
      <c r="CHN42" s="867"/>
      <c r="CHO42" s="867"/>
      <c r="CHP42" s="867"/>
      <c r="CHQ42" s="867"/>
      <c r="CHR42" s="867"/>
      <c r="CHS42" s="867"/>
      <c r="CHT42" s="867"/>
      <c r="CHU42" s="867"/>
      <c r="CHV42" s="867"/>
      <c r="CHW42" s="867"/>
      <c r="CHX42" s="867"/>
      <c r="CHY42" s="867"/>
      <c r="CHZ42" s="867"/>
      <c r="CIA42" s="867"/>
      <c r="CIB42" s="867"/>
      <c r="CIC42" s="867"/>
      <c r="CID42" s="867"/>
      <c r="CIE42" s="867"/>
      <c r="CIF42" s="867"/>
      <c r="CIG42" s="867"/>
      <c r="CIH42" s="867"/>
      <c r="CII42" s="867"/>
      <c r="CIJ42" s="867"/>
      <c r="CIK42" s="867"/>
      <c r="CIL42" s="867"/>
      <c r="CIM42" s="867"/>
      <c r="CIN42" s="867"/>
      <c r="CIO42" s="867"/>
      <c r="CIP42" s="867"/>
      <c r="CIQ42" s="867"/>
      <c r="CIR42" s="867"/>
      <c r="CIS42" s="867"/>
      <c r="CIT42" s="867"/>
      <c r="CIU42" s="867"/>
      <c r="CIV42" s="867"/>
      <c r="CIW42" s="867"/>
      <c r="CIX42" s="867"/>
      <c r="CIY42" s="867"/>
      <c r="CIZ42" s="867"/>
      <c r="CJA42" s="867"/>
      <c r="CJB42" s="867"/>
      <c r="CJC42" s="867"/>
      <c r="CJD42" s="867"/>
      <c r="CJE42" s="867"/>
      <c r="CJF42" s="867"/>
      <c r="CJG42" s="867"/>
      <c r="CJH42" s="867"/>
      <c r="CJI42" s="867"/>
      <c r="CJJ42" s="867"/>
      <c r="CJK42" s="867"/>
      <c r="CJL42" s="867"/>
      <c r="CJM42" s="867"/>
      <c r="CJN42" s="867"/>
      <c r="CJO42" s="867"/>
      <c r="CJP42" s="867"/>
      <c r="CJQ42" s="867"/>
      <c r="CJR42" s="867"/>
      <c r="CJS42" s="867"/>
      <c r="CJT42" s="867"/>
      <c r="CJU42" s="867"/>
      <c r="CJV42" s="867"/>
      <c r="CJW42" s="867"/>
      <c r="CJX42" s="867"/>
      <c r="CJY42" s="867"/>
      <c r="CJZ42" s="867"/>
      <c r="CKA42" s="867"/>
      <c r="CKB42" s="867"/>
      <c r="CKC42" s="867"/>
      <c r="CKD42" s="867"/>
      <c r="CKE42" s="867"/>
      <c r="CKF42" s="867"/>
      <c r="CKG42" s="867"/>
      <c r="CKH42" s="867"/>
      <c r="CKI42" s="867"/>
      <c r="CKJ42" s="867"/>
      <c r="CKK42" s="867"/>
      <c r="CKL42" s="867"/>
      <c r="CKM42" s="867"/>
      <c r="CKN42" s="867"/>
      <c r="CKO42" s="867"/>
      <c r="CKP42" s="867"/>
      <c r="CKQ42" s="867"/>
      <c r="CKR42" s="867"/>
      <c r="CKS42" s="867"/>
      <c r="CKT42" s="867"/>
      <c r="CKU42" s="867"/>
      <c r="CKV42" s="867"/>
      <c r="CKW42" s="867"/>
      <c r="CKX42" s="867"/>
      <c r="CKY42" s="867"/>
      <c r="CKZ42" s="867"/>
      <c r="CLA42" s="867"/>
      <c r="CLB42" s="867"/>
      <c r="CLC42" s="867"/>
      <c r="CLD42" s="867"/>
      <c r="CLE42" s="867"/>
      <c r="CLF42" s="867"/>
      <c r="CLG42" s="867"/>
      <c r="CLH42" s="867"/>
      <c r="CLI42" s="867"/>
      <c r="CLJ42" s="867"/>
      <c r="CLK42" s="867"/>
      <c r="CLL42" s="867"/>
      <c r="CLM42" s="867"/>
      <c r="CLN42" s="867"/>
      <c r="CLO42" s="867"/>
      <c r="CLP42" s="867"/>
      <c r="CLQ42" s="867"/>
      <c r="CLR42" s="867"/>
      <c r="CLS42" s="867"/>
      <c r="CLT42" s="867"/>
      <c r="CLU42" s="867"/>
      <c r="CLV42" s="867"/>
      <c r="CLW42" s="867"/>
      <c r="CLX42" s="867"/>
      <c r="CLY42" s="867"/>
      <c r="CLZ42" s="867"/>
      <c r="CMA42" s="867"/>
      <c r="CMB42" s="867"/>
      <c r="CMC42" s="867"/>
      <c r="CMD42" s="867"/>
      <c r="CME42" s="867"/>
      <c r="CMF42" s="867"/>
      <c r="CMG42" s="867"/>
      <c r="CMH42" s="867"/>
      <c r="CMI42" s="867"/>
      <c r="CMJ42" s="867"/>
      <c r="CMK42" s="867"/>
      <c r="CML42" s="867"/>
      <c r="CMM42" s="867"/>
      <c r="CMN42" s="867"/>
      <c r="CMO42" s="867"/>
      <c r="CMP42" s="867"/>
      <c r="CMQ42" s="867"/>
      <c r="CMR42" s="867"/>
      <c r="CMS42" s="867"/>
      <c r="CMT42" s="867"/>
      <c r="CMU42" s="867"/>
      <c r="CMV42" s="867"/>
      <c r="CMW42" s="867"/>
      <c r="CMX42" s="867"/>
      <c r="CMY42" s="867"/>
      <c r="CMZ42" s="867"/>
      <c r="CNA42" s="867"/>
      <c r="CNB42" s="867"/>
      <c r="CNC42" s="867"/>
      <c r="CND42" s="867"/>
      <c r="CNE42" s="867"/>
      <c r="CNF42" s="867"/>
      <c r="CNG42" s="867"/>
      <c r="CNH42" s="867"/>
      <c r="CNI42" s="867"/>
      <c r="CNJ42" s="867"/>
      <c r="CNK42" s="867"/>
      <c r="CNL42" s="867"/>
      <c r="CNM42" s="867"/>
      <c r="CNN42" s="867"/>
      <c r="CNO42" s="867"/>
      <c r="CNP42" s="867"/>
      <c r="CNQ42" s="867"/>
      <c r="CNR42" s="867"/>
      <c r="CNS42" s="867"/>
      <c r="CNT42" s="867"/>
      <c r="CNU42" s="867"/>
      <c r="CNV42" s="867"/>
      <c r="CNW42" s="867"/>
      <c r="CNX42" s="867"/>
      <c r="CNY42" s="867"/>
      <c r="CNZ42" s="867"/>
      <c r="COA42" s="867"/>
      <c r="COB42" s="867"/>
      <c r="COC42" s="867"/>
      <c r="COD42" s="867"/>
      <c r="COE42" s="867"/>
      <c r="COF42" s="867"/>
      <c r="COG42" s="867"/>
      <c r="COH42" s="867"/>
      <c r="COI42" s="867"/>
      <c r="COJ42" s="867"/>
      <c r="COK42" s="867"/>
      <c r="COL42" s="867"/>
      <c r="COM42" s="867"/>
      <c r="CON42" s="867"/>
      <c r="COO42" s="867"/>
      <c r="COP42" s="867"/>
      <c r="COQ42" s="867"/>
      <c r="COR42" s="867"/>
      <c r="COS42" s="867"/>
      <c r="COT42" s="867"/>
      <c r="COU42" s="867"/>
      <c r="COV42" s="867"/>
      <c r="COW42" s="867"/>
      <c r="COX42" s="867"/>
      <c r="COY42" s="867"/>
      <c r="COZ42" s="867"/>
      <c r="CPA42" s="867"/>
      <c r="CPB42" s="867"/>
      <c r="CPC42" s="867"/>
      <c r="CPD42" s="867"/>
      <c r="CPE42" s="867"/>
      <c r="CPF42" s="867"/>
      <c r="CPG42" s="867"/>
      <c r="CPH42" s="867"/>
      <c r="CPI42" s="867"/>
      <c r="CPJ42" s="867"/>
      <c r="CPK42" s="867"/>
      <c r="CPL42" s="867"/>
      <c r="CPM42" s="867"/>
      <c r="CPN42" s="867"/>
      <c r="CPO42" s="867"/>
      <c r="CPP42" s="867"/>
      <c r="CPQ42" s="867"/>
      <c r="CPR42" s="867"/>
      <c r="CPS42" s="867"/>
      <c r="CPT42" s="867"/>
      <c r="CPU42" s="867"/>
      <c r="CPV42" s="867"/>
      <c r="CPW42" s="867"/>
      <c r="CPX42" s="867"/>
      <c r="CPY42" s="867"/>
      <c r="CPZ42" s="867"/>
      <c r="CQA42" s="867"/>
      <c r="CQB42" s="867"/>
      <c r="CQC42" s="867"/>
      <c r="CQD42" s="867"/>
      <c r="CQE42" s="867"/>
      <c r="CQF42" s="867"/>
      <c r="CQG42" s="867"/>
      <c r="CQH42" s="867"/>
      <c r="CQI42" s="867"/>
      <c r="CQJ42" s="867"/>
      <c r="CQK42" s="867"/>
      <c r="CQL42" s="867"/>
      <c r="CQM42" s="867"/>
      <c r="CQN42" s="867"/>
      <c r="CQO42" s="867"/>
      <c r="CQP42" s="867"/>
      <c r="CQQ42" s="867"/>
      <c r="CQR42" s="867"/>
      <c r="CQS42" s="867"/>
      <c r="CQT42" s="867"/>
      <c r="CQU42" s="867"/>
      <c r="CQV42" s="867"/>
      <c r="CQW42" s="867"/>
      <c r="CQX42" s="867"/>
      <c r="CQY42" s="867"/>
      <c r="CQZ42" s="867"/>
      <c r="CRA42" s="867"/>
      <c r="CRB42" s="867"/>
      <c r="CRC42" s="867"/>
      <c r="CRD42" s="867"/>
      <c r="CRE42" s="867"/>
      <c r="CRF42" s="867"/>
      <c r="CRG42" s="867"/>
      <c r="CRH42" s="867"/>
      <c r="CRI42" s="867"/>
      <c r="CRJ42" s="867"/>
      <c r="CRK42" s="867"/>
      <c r="CRL42" s="867"/>
      <c r="CRM42" s="867"/>
      <c r="CRN42" s="867"/>
      <c r="CRO42" s="867"/>
      <c r="CRP42" s="867"/>
      <c r="CRQ42" s="867"/>
      <c r="CRR42" s="867"/>
      <c r="CRS42" s="867"/>
      <c r="CRT42" s="867"/>
      <c r="CRU42" s="867"/>
      <c r="CRV42" s="867"/>
      <c r="CRW42" s="867"/>
      <c r="CRX42" s="867"/>
      <c r="CRY42" s="867"/>
      <c r="CRZ42" s="867"/>
      <c r="CSA42" s="867"/>
      <c r="CSB42" s="867"/>
      <c r="CSC42" s="867"/>
      <c r="CSD42" s="867"/>
      <c r="CSE42" s="867"/>
      <c r="CSF42" s="867"/>
      <c r="CSG42" s="867"/>
      <c r="CSH42" s="867"/>
      <c r="CSI42" s="867"/>
      <c r="CSJ42" s="867"/>
      <c r="CSK42" s="867"/>
      <c r="CSL42" s="867"/>
      <c r="CSM42" s="867"/>
      <c r="CSN42" s="867"/>
      <c r="CSO42" s="867"/>
      <c r="CSP42" s="867"/>
      <c r="CSQ42" s="867"/>
      <c r="CSR42" s="867"/>
      <c r="CSS42" s="867"/>
      <c r="CST42" s="867"/>
      <c r="CSU42" s="867"/>
      <c r="CSV42" s="867"/>
      <c r="CSW42" s="867"/>
      <c r="CSX42" s="867"/>
      <c r="CSY42" s="867"/>
      <c r="CSZ42" s="867"/>
      <c r="CTA42" s="867"/>
      <c r="CTB42" s="867"/>
      <c r="CTC42" s="867"/>
      <c r="CTD42" s="867"/>
      <c r="CTE42" s="867"/>
      <c r="CTF42" s="867"/>
      <c r="CTG42" s="867"/>
      <c r="CTH42" s="867"/>
      <c r="CTI42" s="867"/>
      <c r="CTJ42" s="867"/>
      <c r="CTK42" s="867"/>
      <c r="CTL42" s="867"/>
      <c r="CTM42" s="867"/>
      <c r="CTN42" s="867"/>
      <c r="CTO42" s="867"/>
      <c r="CTP42" s="867"/>
      <c r="CTQ42" s="867"/>
      <c r="CTR42" s="867"/>
      <c r="CTS42" s="867"/>
      <c r="CTT42" s="867"/>
      <c r="CTU42" s="867"/>
      <c r="CTV42" s="867"/>
      <c r="CTW42" s="867"/>
      <c r="CTX42" s="867"/>
      <c r="CTY42" s="867"/>
      <c r="CTZ42" s="867"/>
      <c r="CUA42" s="867"/>
      <c r="CUB42" s="867"/>
      <c r="CUC42" s="867"/>
      <c r="CUD42" s="867"/>
      <c r="CUE42" s="867"/>
      <c r="CUF42" s="867"/>
      <c r="CUG42" s="867"/>
      <c r="CUH42" s="867"/>
      <c r="CUI42" s="867"/>
      <c r="CUJ42" s="867"/>
      <c r="CUK42" s="867"/>
      <c r="CUL42" s="867"/>
      <c r="CUM42" s="867"/>
      <c r="CUN42" s="867"/>
      <c r="CUO42" s="867"/>
      <c r="CUP42" s="867"/>
      <c r="CUQ42" s="867"/>
      <c r="CUR42" s="867"/>
      <c r="CUS42" s="867"/>
      <c r="CUT42" s="867"/>
      <c r="CUU42" s="867"/>
      <c r="CUV42" s="867"/>
      <c r="CUW42" s="867"/>
      <c r="CUX42" s="867"/>
      <c r="CUY42" s="867"/>
      <c r="CUZ42" s="867"/>
      <c r="CVA42" s="867"/>
      <c r="CVB42" s="867"/>
      <c r="CVC42" s="867"/>
      <c r="CVD42" s="867"/>
      <c r="CVE42" s="867"/>
      <c r="CVF42" s="867"/>
      <c r="CVG42" s="867"/>
      <c r="CVH42" s="867"/>
      <c r="CVI42" s="867"/>
      <c r="CVJ42" s="867"/>
      <c r="CVK42" s="867"/>
      <c r="CVL42" s="867"/>
      <c r="CVM42" s="867"/>
      <c r="CVN42" s="867"/>
      <c r="CVO42" s="867"/>
      <c r="CVP42" s="867"/>
      <c r="CVQ42" s="867"/>
      <c r="CVR42" s="867"/>
      <c r="CVS42" s="867"/>
      <c r="CVT42" s="867"/>
      <c r="CVU42" s="867"/>
      <c r="CVV42" s="867"/>
      <c r="CVW42" s="867"/>
      <c r="CVX42" s="867"/>
      <c r="CVY42" s="867"/>
      <c r="CVZ42" s="867"/>
      <c r="CWA42" s="867"/>
      <c r="CWB42" s="867"/>
      <c r="CWC42" s="867"/>
      <c r="CWD42" s="867"/>
      <c r="CWE42" s="867"/>
      <c r="CWF42" s="867"/>
      <c r="CWG42" s="867"/>
      <c r="CWH42" s="867"/>
      <c r="CWI42" s="867"/>
      <c r="CWJ42" s="867"/>
      <c r="CWK42" s="867"/>
      <c r="CWL42" s="867"/>
      <c r="CWM42" s="867"/>
      <c r="CWN42" s="867"/>
      <c r="CWO42" s="867"/>
      <c r="CWP42" s="867"/>
      <c r="CWQ42" s="867"/>
      <c r="CWR42" s="867"/>
      <c r="CWS42" s="867"/>
      <c r="CWT42" s="867"/>
      <c r="CWU42" s="867"/>
      <c r="CWV42" s="867"/>
      <c r="CWW42" s="867"/>
      <c r="CWX42" s="867"/>
      <c r="CWY42" s="867"/>
      <c r="CWZ42" s="867"/>
      <c r="CXA42" s="867"/>
      <c r="CXB42" s="867"/>
      <c r="CXC42" s="867"/>
      <c r="CXD42" s="867"/>
      <c r="CXE42" s="867"/>
      <c r="CXF42" s="867"/>
      <c r="CXG42" s="867"/>
      <c r="CXH42" s="867"/>
      <c r="CXI42" s="867"/>
      <c r="CXJ42" s="867"/>
      <c r="CXK42" s="867"/>
      <c r="CXL42" s="867"/>
      <c r="CXM42" s="867"/>
      <c r="CXN42" s="867"/>
      <c r="CXO42" s="867"/>
      <c r="CXP42" s="867"/>
      <c r="CXQ42" s="867"/>
      <c r="CXR42" s="867"/>
      <c r="CXS42" s="867"/>
      <c r="CXT42" s="867"/>
      <c r="CXU42" s="867"/>
      <c r="CXV42" s="867"/>
      <c r="CXW42" s="867"/>
      <c r="CXX42" s="867"/>
      <c r="CXY42" s="867"/>
      <c r="CXZ42" s="867"/>
      <c r="CYA42" s="867"/>
      <c r="CYB42" s="867"/>
      <c r="CYC42" s="867"/>
      <c r="CYD42" s="867"/>
      <c r="CYE42" s="867"/>
      <c r="CYF42" s="867"/>
      <c r="CYG42" s="867"/>
      <c r="CYH42" s="867"/>
      <c r="CYI42" s="867"/>
      <c r="CYJ42" s="867"/>
      <c r="CYK42" s="867"/>
      <c r="CYL42" s="867"/>
      <c r="CYM42" s="867"/>
      <c r="CYN42" s="867"/>
      <c r="CYO42" s="867"/>
      <c r="CYP42" s="867"/>
      <c r="CYQ42" s="867"/>
      <c r="CYR42" s="867"/>
      <c r="CYS42" s="867"/>
      <c r="CYT42" s="867"/>
      <c r="CYU42" s="867"/>
      <c r="CYV42" s="867"/>
      <c r="CYW42" s="867"/>
      <c r="CYX42" s="867"/>
      <c r="CYY42" s="867"/>
      <c r="CYZ42" s="867"/>
      <c r="CZA42" s="867"/>
      <c r="CZB42" s="867"/>
      <c r="CZC42" s="867"/>
      <c r="CZD42" s="867"/>
      <c r="CZE42" s="867"/>
      <c r="CZF42" s="867"/>
      <c r="CZG42" s="867"/>
      <c r="CZH42" s="867"/>
      <c r="CZI42" s="867"/>
      <c r="CZJ42" s="867"/>
      <c r="CZK42" s="867"/>
      <c r="CZL42" s="867"/>
      <c r="CZM42" s="867"/>
      <c r="CZN42" s="867"/>
      <c r="CZO42" s="867"/>
      <c r="CZP42" s="867"/>
      <c r="CZQ42" s="867"/>
      <c r="CZR42" s="867"/>
      <c r="CZS42" s="867"/>
      <c r="CZT42" s="867"/>
      <c r="CZU42" s="867"/>
      <c r="CZV42" s="867"/>
      <c r="CZW42" s="867"/>
      <c r="CZX42" s="867"/>
      <c r="CZY42" s="867"/>
      <c r="CZZ42" s="867"/>
      <c r="DAA42" s="867"/>
      <c r="DAB42" s="867"/>
      <c r="DAC42" s="867"/>
      <c r="DAD42" s="867"/>
      <c r="DAE42" s="867"/>
      <c r="DAF42" s="867"/>
      <c r="DAG42" s="867"/>
      <c r="DAH42" s="867"/>
      <c r="DAI42" s="867"/>
      <c r="DAJ42" s="867"/>
      <c r="DAK42" s="867"/>
      <c r="DAL42" s="867"/>
      <c r="DAM42" s="867"/>
      <c r="DAN42" s="867"/>
      <c r="DAO42" s="867"/>
      <c r="DAP42" s="867"/>
      <c r="DAQ42" s="867"/>
      <c r="DAR42" s="867"/>
      <c r="DAS42" s="867"/>
      <c r="DAT42" s="867"/>
      <c r="DAU42" s="867"/>
      <c r="DAV42" s="867"/>
      <c r="DAW42" s="867"/>
      <c r="DAX42" s="867"/>
      <c r="DAY42" s="867"/>
      <c r="DAZ42" s="867"/>
      <c r="DBA42" s="867"/>
      <c r="DBB42" s="867"/>
      <c r="DBC42" s="867"/>
      <c r="DBD42" s="867"/>
      <c r="DBE42" s="867"/>
      <c r="DBF42" s="867"/>
      <c r="DBG42" s="867"/>
      <c r="DBH42" s="867"/>
      <c r="DBI42" s="867"/>
      <c r="DBJ42" s="867"/>
      <c r="DBK42" s="867"/>
      <c r="DBL42" s="867"/>
      <c r="DBM42" s="867"/>
      <c r="DBN42" s="867"/>
      <c r="DBO42" s="867"/>
      <c r="DBP42" s="867"/>
      <c r="DBQ42" s="867"/>
      <c r="DBR42" s="867"/>
      <c r="DBS42" s="867"/>
      <c r="DBT42" s="867"/>
      <c r="DBU42" s="867"/>
      <c r="DBV42" s="867"/>
      <c r="DBW42" s="867"/>
      <c r="DBX42" s="867"/>
      <c r="DBY42" s="867"/>
      <c r="DBZ42" s="867"/>
      <c r="DCA42" s="867"/>
      <c r="DCB42" s="867"/>
      <c r="DCC42" s="867"/>
      <c r="DCD42" s="867"/>
      <c r="DCE42" s="867"/>
      <c r="DCF42" s="867"/>
      <c r="DCG42" s="867"/>
      <c r="DCH42" s="867"/>
      <c r="DCI42" s="867"/>
      <c r="DCJ42" s="867"/>
      <c r="DCK42" s="867"/>
      <c r="DCL42" s="867"/>
      <c r="DCM42" s="867"/>
      <c r="DCN42" s="867"/>
      <c r="DCO42" s="867"/>
      <c r="DCP42" s="867"/>
      <c r="DCQ42" s="867"/>
      <c r="DCR42" s="867"/>
      <c r="DCS42" s="867"/>
      <c r="DCT42" s="867"/>
      <c r="DCU42" s="867"/>
      <c r="DCV42" s="867"/>
      <c r="DCW42" s="867"/>
      <c r="DCX42" s="867"/>
      <c r="DCY42" s="867"/>
      <c r="DCZ42" s="867"/>
      <c r="DDA42" s="867"/>
      <c r="DDB42" s="867"/>
      <c r="DDC42" s="867"/>
      <c r="DDD42" s="867"/>
      <c r="DDE42" s="867"/>
      <c r="DDF42" s="867"/>
      <c r="DDG42" s="867"/>
      <c r="DDH42" s="867"/>
      <c r="DDI42" s="867"/>
      <c r="DDJ42" s="867"/>
      <c r="DDK42" s="867"/>
      <c r="DDL42" s="867"/>
      <c r="DDM42" s="867"/>
      <c r="DDN42" s="867"/>
      <c r="DDO42" s="867"/>
      <c r="DDP42" s="867"/>
      <c r="DDQ42" s="867"/>
      <c r="DDR42" s="867"/>
      <c r="DDS42" s="867"/>
      <c r="DDT42" s="867"/>
      <c r="DDU42" s="867"/>
      <c r="DDV42" s="867"/>
      <c r="DDW42" s="867"/>
      <c r="DDX42" s="867"/>
      <c r="DDY42" s="867"/>
      <c r="DDZ42" s="867"/>
      <c r="DEA42" s="867"/>
      <c r="DEB42" s="867"/>
      <c r="DEC42" s="867"/>
      <c r="DED42" s="867"/>
      <c r="DEE42" s="867"/>
      <c r="DEF42" s="867"/>
      <c r="DEG42" s="867"/>
      <c r="DEH42" s="867"/>
      <c r="DEI42" s="867"/>
      <c r="DEJ42" s="867"/>
      <c r="DEK42" s="867"/>
      <c r="DEL42" s="867"/>
      <c r="DEM42" s="867"/>
      <c r="DEN42" s="867"/>
      <c r="DEO42" s="867"/>
      <c r="DEP42" s="867"/>
      <c r="DEQ42" s="867"/>
      <c r="DER42" s="867"/>
      <c r="DES42" s="867"/>
      <c r="DET42" s="867"/>
      <c r="DEU42" s="867"/>
      <c r="DEV42" s="867"/>
      <c r="DEW42" s="867"/>
      <c r="DEX42" s="867"/>
      <c r="DEY42" s="867"/>
      <c r="DEZ42" s="867"/>
      <c r="DFA42" s="867"/>
      <c r="DFB42" s="867"/>
      <c r="DFC42" s="867"/>
      <c r="DFD42" s="867"/>
      <c r="DFE42" s="867"/>
      <c r="DFF42" s="867"/>
      <c r="DFG42" s="867"/>
      <c r="DFH42" s="867"/>
      <c r="DFI42" s="867"/>
      <c r="DFJ42" s="867"/>
      <c r="DFK42" s="867"/>
      <c r="DFL42" s="867"/>
      <c r="DFM42" s="867"/>
      <c r="DFN42" s="867"/>
      <c r="DFO42" s="867"/>
      <c r="DFP42" s="867"/>
      <c r="DFQ42" s="867"/>
      <c r="DFR42" s="867"/>
      <c r="DFS42" s="867"/>
      <c r="DFT42" s="867"/>
      <c r="DFU42" s="867"/>
      <c r="DFV42" s="867"/>
      <c r="DFW42" s="867"/>
      <c r="DFX42" s="867"/>
      <c r="DFY42" s="867"/>
      <c r="DFZ42" s="867"/>
      <c r="DGA42" s="867"/>
      <c r="DGB42" s="867"/>
      <c r="DGC42" s="867"/>
      <c r="DGD42" s="867"/>
      <c r="DGE42" s="867"/>
      <c r="DGF42" s="867"/>
      <c r="DGG42" s="867"/>
      <c r="DGH42" s="867"/>
      <c r="DGI42" s="867"/>
      <c r="DGJ42" s="867"/>
      <c r="DGK42" s="867"/>
      <c r="DGL42" s="867"/>
      <c r="DGM42" s="867"/>
      <c r="DGN42" s="867"/>
      <c r="DGO42" s="867"/>
      <c r="DGP42" s="867"/>
      <c r="DGQ42" s="867"/>
      <c r="DGR42" s="867"/>
      <c r="DGS42" s="867"/>
      <c r="DGT42" s="867"/>
      <c r="DGU42" s="867"/>
      <c r="DGV42" s="867"/>
      <c r="DGW42" s="867"/>
      <c r="DGX42" s="867"/>
      <c r="DGY42" s="867"/>
      <c r="DGZ42" s="867"/>
      <c r="DHA42" s="867"/>
      <c r="DHB42" s="867"/>
      <c r="DHC42" s="867"/>
      <c r="DHD42" s="867"/>
      <c r="DHE42" s="867"/>
      <c r="DHF42" s="867"/>
      <c r="DHG42" s="867"/>
      <c r="DHH42" s="867"/>
      <c r="DHI42" s="867"/>
      <c r="DHJ42" s="867"/>
      <c r="DHK42" s="867"/>
      <c r="DHL42" s="867"/>
      <c r="DHM42" s="867"/>
      <c r="DHN42" s="867"/>
      <c r="DHO42" s="867"/>
      <c r="DHP42" s="867"/>
      <c r="DHQ42" s="867"/>
      <c r="DHR42" s="867"/>
      <c r="DHS42" s="867"/>
      <c r="DHT42" s="867"/>
      <c r="DHU42" s="867"/>
      <c r="DHV42" s="867"/>
      <c r="DHW42" s="867"/>
      <c r="DHX42" s="867"/>
      <c r="DHY42" s="867"/>
      <c r="DHZ42" s="867"/>
      <c r="DIA42" s="867"/>
      <c r="DIB42" s="867"/>
      <c r="DIC42" s="867"/>
      <c r="DID42" s="867"/>
      <c r="DIE42" s="867"/>
      <c r="DIF42" s="867"/>
      <c r="DIG42" s="867"/>
      <c r="DIH42" s="867"/>
      <c r="DII42" s="867"/>
      <c r="DIJ42" s="867"/>
      <c r="DIK42" s="867"/>
      <c r="DIL42" s="867"/>
      <c r="DIM42" s="867"/>
      <c r="DIN42" s="867"/>
      <c r="DIO42" s="867"/>
      <c r="DIP42" s="867"/>
      <c r="DIQ42" s="867"/>
      <c r="DIR42" s="867"/>
      <c r="DIS42" s="867"/>
      <c r="DIT42" s="867"/>
      <c r="DIU42" s="867"/>
      <c r="DIV42" s="867"/>
      <c r="DIW42" s="867"/>
      <c r="DIX42" s="867"/>
      <c r="DIY42" s="867"/>
      <c r="DIZ42" s="867"/>
      <c r="DJA42" s="867"/>
      <c r="DJB42" s="867"/>
      <c r="DJC42" s="867"/>
      <c r="DJD42" s="867"/>
      <c r="DJE42" s="867"/>
      <c r="DJF42" s="867"/>
      <c r="DJG42" s="867"/>
      <c r="DJH42" s="867"/>
      <c r="DJI42" s="867"/>
      <c r="DJJ42" s="867"/>
      <c r="DJK42" s="867"/>
      <c r="DJL42" s="867"/>
      <c r="DJM42" s="867"/>
      <c r="DJN42" s="867"/>
      <c r="DJO42" s="867"/>
      <c r="DJP42" s="867"/>
      <c r="DJQ42" s="867"/>
      <c r="DJR42" s="867"/>
      <c r="DJS42" s="867"/>
      <c r="DJT42" s="867"/>
      <c r="DJU42" s="867"/>
      <c r="DJV42" s="867"/>
      <c r="DJW42" s="867"/>
      <c r="DJX42" s="867"/>
      <c r="DJY42" s="867"/>
      <c r="DJZ42" s="867"/>
      <c r="DKA42" s="867"/>
      <c r="DKB42" s="867"/>
      <c r="DKC42" s="867"/>
      <c r="DKD42" s="867"/>
      <c r="DKE42" s="867"/>
      <c r="DKF42" s="867"/>
      <c r="DKG42" s="867"/>
      <c r="DKH42" s="867"/>
      <c r="DKI42" s="867"/>
      <c r="DKJ42" s="867"/>
      <c r="DKK42" s="867"/>
      <c r="DKL42" s="867"/>
      <c r="DKM42" s="867"/>
      <c r="DKN42" s="867"/>
      <c r="DKO42" s="867"/>
      <c r="DKP42" s="867"/>
      <c r="DKQ42" s="867"/>
      <c r="DKR42" s="867"/>
      <c r="DKS42" s="867"/>
      <c r="DKT42" s="867"/>
      <c r="DKU42" s="867"/>
      <c r="DKV42" s="867"/>
      <c r="DKW42" s="867"/>
      <c r="DKX42" s="867"/>
      <c r="DKY42" s="867"/>
      <c r="DKZ42" s="867"/>
      <c r="DLA42" s="867"/>
      <c r="DLB42" s="867"/>
      <c r="DLC42" s="867"/>
      <c r="DLD42" s="867"/>
      <c r="DLE42" s="867"/>
      <c r="DLF42" s="867"/>
      <c r="DLG42" s="867"/>
      <c r="DLH42" s="867"/>
      <c r="DLI42" s="867"/>
      <c r="DLJ42" s="867"/>
      <c r="DLK42" s="867"/>
      <c r="DLL42" s="867"/>
      <c r="DLM42" s="867"/>
      <c r="DLN42" s="867"/>
      <c r="DLO42" s="867"/>
      <c r="DLP42" s="867"/>
      <c r="DLQ42" s="867"/>
      <c r="DLR42" s="867"/>
      <c r="DLS42" s="867"/>
      <c r="DLT42" s="867"/>
      <c r="DLU42" s="867"/>
      <c r="DLV42" s="867"/>
      <c r="DLW42" s="867"/>
      <c r="DLX42" s="867"/>
      <c r="DLY42" s="867"/>
      <c r="DLZ42" s="867"/>
      <c r="DMA42" s="867"/>
      <c r="DMB42" s="867"/>
      <c r="DMC42" s="867"/>
      <c r="DMD42" s="867"/>
      <c r="DME42" s="867"/>
      <c r="DMF42" s="867"/>
      <c r="DMG42" s="867"/>
      <c r="DMH42" s="867"/>
      <c r="DMI42" s="867"/>
      <c r="DMJ42" s="867"/>
      <c r="DMK42" s="867"/>
      <c r="DML42" s="867"/>
      <c r="DMM42" s="867"/>
      <c r="DMN42" s="867"/>
      <c r="DMO42" s="867"/>
      <c r="DMP42" s="867"/>
      <c r="DMQ42" s="867"/>
      <c r="DMR42" s="867"/>
      <c r="DMS42" s="867"/>
      <c r="DMT42" s="867"/>
      <c r="DMU42" s="867"/>
      <c r="DMV42" s="867"/>
      <c r="DMW42" s="867"/>
      <c r="DMX42" s="867"/>
      <c r="DMY42" s="867"/>
      <c r="DMZ42" s="867"/>
      <c r="DNA42" s="867"/>
      <c r="DNB42" s="867"/>
      <c r="DNC42" s="867"/>
      <c r="DND42" s="867"/>
      <c r="DNE42" s="867"/>
      <c r="DNF42" s="867"/>
      <c r="DNG42" s="867"/>
      <c r="DNH42" s="867"/>
      <c r="DNI42" s="867"/>
      <c r="DNJ42" s="867"/>
      <c r="DNK42" s="867"/>
      <c r="DNL42" s="867"/>
      <c r="DNM42" s="867"/>
      <c r="DNN42" s="867"/>
      <c r="DNO42" s="867"/>
      <c r="DNP42" s="867"/>
      <c r="DNQ42" s="867"/>
      <c r="DNR42" s="867"/>
      <c r="DNS42" s="867"/>
      <c r="DNT42" s="867"/>
      <c r="DNU42" s="867"/>
      <c r="DNV42" s="867"/>
      <c r="DNW42" s="867"/>
      <c r="DNX42" s="867"/>
      <c r="DNY42" s="867"/>
      <c r="DNZ42" s="867"/>
      <c r="DOA42" s="867"/>
      <c r="DOB42" s="867"/>
      <c r="DOC42" s="867"/>
      <c r="DOD42" s="867"/>
      <c r="DOE42" s="867"/>
      <c r="DOF42" s="867"/>
      <c r="DOG42" s="867"/>
      <c r="DOH42" s="867"/>
      <c r="DOI42" s="867"/>
      <c r="DOJ42" s="867"/>
      <c r="DOK42" s="867"/>
      <c r="DOL42" s="867"/>
      <c r="DOM42" s="867"/>
      <c r="DON42" s="867"/>
      <c r="DOO42" s="867"/>
      <c r="DOP42" s="867"/>
      <c r="DOQ42" s="867"/>
      <c r="DOR42" s="867"/>
      <c r="DOS42" s="867"/>
      <c r="DOT42" s="867"/>
      <c r="DOU42" s="867"/>
      <c r="DOV42" s="867"/>
      <c r="DOW42" s="867"/>
      <c r="DOX42" s="867"/>
      <c r="DOY42" s="867"/>
      <c r="DOZ42" s="867"/>
      <c r="DPA42" s="867"/>
      <c r="DPB42" s="867"/>
      <c r="DPC42" s="867"/>
      <c r="DPD42" s="867"/>
      <c r="DPE42" s="867"/>
      <c r="DPF42" s="867"/>
      <c r="DPG42" s="867"/>
      <c r="DPH42" s="867"/>
      <c r="DPI42" s="867"/>
      <c r="DPJ42" s="867"/>
      <c r="DPK42" s="867"/>
      <c r="DPL42" s="867"/>
      <c r="DPM42" s="867"/>
      <c r="DPN42" s="867"/>
      <c r="DPO42" s="867"/>
      <c r="DPP42" s="867"/>
      <c r="DPQ42" s="867"/>
      <c r="DPR42" s="867"/>
      <c r="DPS42" s="867"/>
      <c r="DPT42" s="867"/>
      <c r="DPU42" s="867"/>
      <c r="DPV42" s="867"/>
      <c r="DPW42" s="867"/>
      <c r="DPX42" s="867"/>
      <c r="DPY42" s="867"/>
      <c r="DPZ42" s="867"/>
      <c r="DQA42" s="867"/>
      <c r="DQB42" s="867"/>
      <c r="DQC42" s="867"/>
      <c r="DQD42" s="867"/>
      <c r="DQE42" s="867"/>
      <c r="DQF42" s="867"/>
      <c r="DQG42" s="867"/>
      <c r="DQH42" s="867"/>
      <c r="DQI42" s="867"/>
      <c r="DQJ42" s="867"/>
      <c r="DQK42" s="867"/>
      <c r="DQL42" s="867"/>
      <c r="DQM42" s="867"/>
      <c r="DQN42" s="867"/>
      <c r="DQO42" s="867"/>
      <c r="DQP42" s="867"/>
      <c r="DQQ42" s="867"/>
      <c r="DQR42" s="867"/>
      <c r="DQS42" s="867"/>
      <c r="DQT42" s="867"/>
      <c r="DQU42" s="867"/>
      <c r="DQV42" s="867"/>
      <c r="DQW42" s="867"/>
      <c r="DQX42" s="867"/>
      <c r="DQY42" s="867"/>
      <c r="DQZ42" s="867"/>
      <c r="DRA42" s="867"/>
      <c r="DRB42" s="867"/>
      <c r="DRC42" s="867"/>
      <c r="DRD42" s="867"/>
      <c r="DRE42" s="867"/>
      <c r="DRF42" s="867"/>
      <c r="DRG42" s="867"/>
      <c r="DRH42" s="867"/>
      <c r="DRI42" s="867"/>
      <c r="DRJ42" s="867"/>
      <c r="DRK42" s="867"/>
      <c r="DRL42" s="867"/>
      <c r="DRM42" s="867"/>
      <c r="DRN42" s="867"/>
      <c r="DRO42" s="867"/>
      <c r="DRP42" s="867"/>
      <c r="DRQ42" s="867"/>
      <c r="DRR42" s="867"/>
      <c r="DRS42" s="867"/>
      <c r="DRT42" s="867"/>
      <c r="DRU42" s="867"/>
      <c r="DRV42" s="867"/>
      <c r="DRW42" s="867"/>
      <c r="DRX42" s="867"/>
      <c r="DRY42" s="867"/>
      <c r="DRZ42" s="867"/>
      <c r="DSA42" s="867"/>
      <c r="DSB42" s="867"/>
      <c r="DSC42" s="867"/>
      <c r="DSD42" s="867"/>
      <c r="DSE42" s="867"/>
      <c r="DSF42" s="867"/>
      <c r="DSG42" s="867"/>
      <c r="DSH42" s="867"/>
      <c r="DSI42" s="867"/>
      <c r="DSJ42" s="867"/>
      <c r="DSK42" s="867"/>
      <c r="DSL42" s="867"/>
      <c r="DSM42" s="867"/>
      <c r="DSN42" s="867"/>
      <c r="DSO42" s="867"/>
      <c r="DSP42" s="867"/>
      <c r="DSQ42" s="867"/>
      <c r="DSR42" s="867"/>
      <c r="DSS42" s="867"/>
      <c r="DST42" s="867"/>
      <c r="DSU42" s="867"/>
      <c r="DSV42" s="867"/>
      <c r="DSW42" s="867"/>
      <c r="DSX42" s="867"/>
      <c r="DSY42" s="867"/>
      <c r="DSZ42" s="867"/>
      <c r="DTA42" s="867"/>
      <c r="DTB42" s="867"/>
      <c r="DTC42" s="867"/>
      <c r="DTD42" s="867"/>
      <c r="DTE42" s="867"/>
      <c r="DTF42" s="867"/>
      <c r="DTG42" s="867"/>
      <c r="DTH42" s="867"/>
      <c r="DTI42" s="867"/>
      <c r="DTJ42" s="867"/>
      <c r="DTK42" s="867"/>
      <c r="DTL42" s="867"/>
      <c r="DTM42" s="867"/>
      <c r="DTN42" s="867"/>
      <c r="DTO42" s="867"/>
      <c r="DTP42" s="867"/>
      <c r="DTQ42" s="867"/>
      <c r="DTR42" s="867"/>
      <c r="DTS42" s="867"/>
      <c r="DTT42" s="867"/>
      <c r="DTU42" s="867"/>
      <c r="DTV42" s="867"/>
      <c r="DTW42" s="867"/>
      <c r="DTX42" s="867"/>
      <c r="DTY42" s="867"/>
      <c r="DTZ42" s="867"/>
      <c r="DUA42" s="867"/>
      <c r="DUB42" s="867"/>
      <c r="DUC42" s="867"/>
      <c r="DUD42" s="867"/>
      <c r="DUE42" s="867"/>
      <c r="DUF42" s="867"/>
      <c r="DUG42" s="867"/>
      <c r="DUH42" s="867"/>
      <c r="DUI42" s="867"/>
      <c r="DUJ42" s="867"/>
      <c r="DUK42" s="867"/>
      <c r="DUL42" s="867"/>
      <c r="DUM42" s="867"/>
      <c r="DUN42" s="867"/>
      <c r="DUO42" s="867"/>
      <c r="DUP42" s="867"/>
      <c r="DUQ42" s="867"/>
      <c r="DUR42" s="867"/>
      <c r="DUS42" s="867"/>
      <c r="DUT42" s="867"/>
      <c r="DUU42" s="867"/>
      <c r="DUV42" s="867"/>
      <c r="DUW42" s="867"/>
      <c r="DUX42" s="867"/>
      <c r="DUY42" s="867"/>
      <c r="DUZ42" s="867"/>
      <c r="DVA42" s="867"/>
      <c r="DVB42" s="867"/>
      <c r="DVC42" s="867"/>
      <c r="DVD42" s="867"/>
      <c r="DVE42" s="867"/>
      <c r="DVF42" s="867"/>
      <c r="DVG42" s="867"/>
      <c r="DVH42" s="867"/>
      <c r="DVI42" s="867"/>
      <c r="DVJ42" s="867"/>
      <c r="DVK42" s="867"/>
      <c r="DVL42" s="867"/>
      <c r="DVM42" s="867"/>
      <c r="DVN42" s="867"/>
      <c r="DVO42" s="867"/>
      <c r="DVP42" s="867"/>
      <c r="DVQ42" s="867"/>
      <c r="DVR42" s="867"/>
      <c r="DVS42" s="867"/>
      <c r="DVT42" s="867"/>
      <c r="DVU42" s="867"/>
      <c r="DVV42" s="867"/>
      <c r="DVW42" s="867"/>
      <c r="DVX42" s="867"/>
      <c r="DVY42" s="867"/>
      <c r="DVZ42" s="867"/>
      <c r="DWA42" s="867"/>
      <c r="DWB42" s="867"/>
      <c r="DWC42" s="867"/>
      <c r="DWD42" s="867"/>
      <c r="DWE42" s="867"/>
      <c r="DWF42" s="867"/>
      <c r="DWG42" s="867"/>
      <c r="DWH42" s="867"/>
      <c r="DWI42" s="867"/>
      <c r="DWJ42" s="867"/>
      <c r="DWK42" s="867"/>
      <c r="DWL42" s="867"/>
      <c r="DWM42" s="867"/>
      <c r="DWN42" s="867"/>
      <c r="DWO42" s="867"/>
      <c r="DWP42" s="867"/>
      <c r="DWQ42" s="867"/>
      <c r="DWR42" s="867"/>
      <c r="DWS42" s="867"/>
      <c r="DWT42" s="867"/>
      <c r="DWU42" s="867"/>
      <c r="DWV42" s="867"/>
      <c r="DWW42" s="867"/>
      <c r="DWX42" s="867"/>
      <c r="DWY42" s="867"/>
      <c r="DWZ42" s="867"/>
      <c r="DXA42" s="867"/>
      <c r="DXB42" s="867"/>
      <c r="DXC42" s="867"/>
      <c r="DXD42" s="867"/>
      <c r="DXE42" s="867"/>
      <c r="DXF42" s="867"/>
      <c r="DXG42" s="867"/>
      <c r="DXH42" s="867"/>
      <c r="DXI42" s="867"/>
      <c r="DXJ42" s="867"/>
      <c r="DXK42" s="867"/>
      <c r="DXL42" s="867"/>
      <c r="DXM42" s="867"/>
      <c r="DXN42" s="867"/>
      <c r="DXO42" s="867"/>
      <c r="DXP42" s="867"/>
      <c r="DXQ42" s="867"/>
      <c r="DXR42" s="867"/>
      <c r="DXS42" s="867"/>
      <c r="DXT42" s="867"/>
      <c r="DXU42" s="867"/>
      <c r="DXV42" s="867"/>
      <c r="DXW42" s="867"/>
      <c r="DXX42" s="867"/>
      <c r="DXY42" s="867"/>
      <c r="DXZ42" s="867"/>
      <c r="DYA42" s="867"/>
      <c r="DYB42" s="867"/>
      <c r="DYC42" s="867"/>
      <c r="DYD42" s="867"/>
      <c r="DYE42" s="867"/>
      <c r="DYF42" s="867"/>
      <c r="DYG42" s="867"/>
      <c r="DYH42" s="867"/>
      <c r="DYI42" s="867"/>
      <c r="DYJ42" s="867"/>
      <c r="DYK42" s="867"/>
      <c r="DYL42" s="867"/>
      <c r="DYM42" s="867"/>
      <c r="DYN42" s="867"/>
      <c r="DYO42" s="867"/>
      <c r="DYP42" s="867"/>
      <c r="DYQ42" s="867"/>
      <c r="DYR42" s="867"/>
      <c r="DYS42" s="867"/>
      <c r="DYT42" s="867"/>
      <c r="DYU42" s="867"/>
      <c r="DYV42" s="867"/>
      <c r="DYW42" s="867"/>
      <c r="DYX42" s="867"/>
      <c r="DYY42" s="867"/>
      <c r="DYZ42" s="867"/>
      <c r="DZA42" s="867"/>
      <c r="DZB42" s="867"/>
      <c r="DZC42" s="867"/>
      <c r="DZD42" s="867"/>
      <c r="DZE42" s="867"/>
      <c r="DZF42" s="867"/>
      <c r="DZG42" s="867"/>
      <c r="DZH42" s="867"/>
      <c r="DZI42" s="867"/>
      <c r="DZJ42" s="867"/>
      <c r="DZK42" s="867"/>
      <c r="DZL42" s="867"/>
      <c r="DZM42" s="867"/>
      <c r="DZN42" s="867"/>
      <c r="DZO42" s="867"/>
      <c r="DZP42" s="867"/>
      <c r="DZQ42" s="867"/>
      <c r="DZR42" s="867"/>
      <c r="DZS42" s="867"/>
      <c r="DZT42" s="867"/>
      <c r="DZU42" s="867"/>
      <c r="DZV42" s="867"/>
      <c r="DZW42" s="867"/>
      <c r="DZX42" s="867"/>
      <c r="DZY42" s="867"/>
      <c r="DZZ42" s="867"/>
      <c r="EAA42" s="867"/>
      <c r="EAB42" s="867"/>
      <c r="EAC42" s="867"/>
      <c r="EAD42" s="867"/>
      <c r="EAE42" s="867"/>
      <c r="EAF42" s="867"/>
      <c r="EAG42" s="867"/>
      <c r="EAH42" s="867"/>
      <c r="EAI42" s="867"/>
      <c r="EAJ42" s="867"/>
      <c r="EAK42" s="867"/>
      <c r="EAL42" s="867"/>
      <c r="EAM42" s="867"/>
      <c r="EAN42" s="867"/>
      <c r="EAO42" s="867"/>
      <c r="EAP42" s="867"/>
      <c r="EAQ42" s="867"/>
      <c r="EAR42" s="867"/>
      <c r="EAS42" s="867"/>
      <c r="EAT42" s="867"/>
      <c r="EAU42" s="867"/>
      <c r="EAV42" s="867"/>
      <c r="EAW42" s="867"/>
      <c r="EAX42" s="867"/>
      <c r="EAY42" s="867"/>
      <c r="EAZ42" s="867"/>
      <c r="EBA42" s="867"/>
      <c r="EBB42" s="867"/>
      <c r="EBC42" s="867"/>
      <c r="EBD42" s="867"/>
      <c r="EBE42" s="867"/>
      <c r="EBF42" s="867"/>
      <c r="EBG42" s="867"/>
      <c r="EBH42" s="867"/>
      <c r="EBI42" s="867"/>
      <c r="EBJ42" s="867"/>
      <c r="EBK42" s="867"/>
      <c r="EBL42" s="867"/>
      <c r="EBM42" s="867"/>
      <c r="EBN42" s="867"/>
      <c r="EBO42" s="867"/>
      <c r="EBP42" s="867"/>
      <c r="EBQ42" s="867"/>
      <c r="EBR42" s="867"/>
      <c r="EBS42" s="867"/>
      <c r="EBT42" s="867"/>
      <c r="EBU42" s="867"/>
      <c r="EBV42" s="867"/>
      <c r="EBW42" s="867"/>
      <c r="EBX42" s="867"/>
      <c r="EBY42" s="867"/>
      <c r="EBZ42" s="867"/>
      <c r="ECA42" s="867"/>
      <c r="ECB42" s="867"/>
      <c r="ECC42" s="867"/>
      <c r="ECD42" s="867"/>
      <c r="ECE42" s="867"/>
      <c r="ECF42" s="867"/>
      <c r="ECG42" s="867"/>
      <c r="ECH42" s="867"/>
      <c r="ECI42" s="867"/>
      <c r="ECJ42" s="867"/>
      <c r="ECK42" s="867"/>
      <c r="ECL42" s="867"/>
      <c r="ECM42" s="867"/>
      <c r="ECN42" s="867"/>
      <c r="ECO42" s="867"/>
      <c r="ECP42" s="867"/>
      <c r="ECQ42" s="867"/>
      <c r="ECR42" s="867"/>
      <c r="ECS42" s="867"/>
      <c r="ECT42" s="867"/>
      <c r="ECU42" s="867"/>
      <c r="ECV42" s="867"/>
      <c r="ECW42" s="867"/>
      <c r="ECX42" s="867"/>
      <c r="ECY42" s="867"/>
      <c r="ECZ42" s="867"/>
      <c r="EDA42" s="867"/>
      <c r="EDB42" s="867"/>
      <c r="EDC42" s="867"/>
      <c r="EDD42" s="867"/>
      <c r="EDE42" s="867"/>
      <c r="EDF42" s="867"/>
      <c r="EDG42" s="867"/>
      <c r="EDH42" s="867"/>
      <c r="EDI42" s="867"/>
      <c r="EDJ42" s="867"/>
      <c r="EDK42" s="867"/>
      <c r="EDL42" s="867"/>
      <c r="EDM42" s="867"/>
      <c r="EDN42" s="867"/>
      <c r="EDO42" s="867"/>
      <c r="EDP42" s="867"/>
      <c r="EDQ42" s="867"/>
      <c r="EDR42" s="867"/>
      <c r="EDS42" s="867"/>
      <c r="EDT42" s="867"/>
      <c r="EDU42" s="867"/>
      <c r="EDV42" s="867"/>
      <c r="EDW42" s="867"/>
      <c r="EDX42" s="867"/>
      <c r="EDY42" s="867"/>
      <c r="EDZ42" s="867"/>
      <c r="EEA42" s="867"/>
      <c r="EEB42" s="867"/>
      <c r="EEC42" s="867"/>
      <c r="EED42" s="867"/>
      <c r="EEE42" s="867"/>
      <c r="EEF42" s="867"/>
      <c r="EEG42" s="867"/>
      <c r="EEH42" s="867"/>
      <c r="EEI42" s="867"/>
      <c r="EEJ42" s="867"/>
      <c r="EEK42" s="867"/>
      <c r="EEL42" s="867"/>
      <c r="EEM42" s="867"/>
      <c r="EEN42" s="867"/>
      <c r="EEO42" s="867"/>
      <c r="EEP42" s="867"/>
      <c r="EEQ42" s="867"/>
      <c r="EER42" s="867"/>
      <c r="EES42" s="867"/>
      <c r="EET42" s="867"/>
      <c r="EEU42" s="867"/>
      <c r="EEV42" s="867"/>
      <c r="EEW42" s="867"/>
      <c r="EEX42" s="867"/>
      <c r="EEY42" s="867"/>
      <c r="EEZ42" s="867"/>
      <c r="EFA42" s="867"/>
      <c r="EFB42" s="867"/>
      <c r="EFC42" s="867"/>
      <c r="EFD42" s="867"/>
      <c r="EFE42" s="867"/>
      <c r="EFF42" s="867"/>
      <c r="EFG42" s="867"/>
      <c r="EFH42" s="867"/>
      <c r="EFI42" s="867"/>
      <c r="EFJ42" s="867"/>
      <c r="EFK42" s="867"/>
      <c r="EFL42" s="867"/>
      <c r="EFM42" s="867"/>
      <c r="EFN42" s="867"/>
      <c r="EFO42" s="867"/>
      <c r="EFP42" s="867"/>
      <c r="EFQ42" s="867"/>
      <c r="EFR42" s="867"/>
      <c r="EFS42" s="867"/>
      <c r="EFT42" s="867"/>
      <c r="EFU42" s="867"/>
      <c r="EFV42" s="867"/>
      <c r="EFW42" s="867"/>
      <c r="EFX42" s="867"/>
      <c r="EFY42" s="867"/>
      <c r="EFZ42" s="867"/>
      <c r="EGA42" s="867"/>
      <c r="EGB42" s="867"/>
      <c r="EGC42" s="867"/>
      <c r="EGD42" s="867"/>
      <c r="EGE42" s="867"/>
      <c r="EGF42" s="867"/>
      <c r="EGG42" s="867"/>
      <c r="EGH42" s="867"/>
      <c r="EGI42" s="867"/>
      <c r="EGJ42" s="867"/>
      <c r="EGK42" s="867"/>
      <c r="EGL42" s="867"/>
      <c r="EGM42" s="867"/>
      <c r="EGN42" s="867"/>
      <c r="EGO42" s="867"/>
      <c r="EGP42" s="867"/>
      <c r="EGQ42" s="867"/>
      <c r="EGR42" s="867"/>
      <c r="EGS42" s="867"/>
      <c r="EGT42" s="867"/>
      <c r="EGU42" s="867"/>
      <c r="EGV42" s="867"/>
      <c r="EGW42" s="867"/>
      <c r="EGX42" s="867"/>
      <c r="EGY42" s="867"/>
      <c r="EGZ42" s="867"/>
      <c r="EHA42" s="867"/>
      <c r="EHB42" s="867"/>
      <c r="EHC42" s="867"/>
      <c r="EHD42" s="867"/>
      <c r="EHE42" s="867"/>
      <c r="EHF42" s="867"/>
      <c r="EHG42" s="867"/>
      <c r="EHH42" s="867"/>
      <c r="EHI42" s="867"/>
      <c r="EHJ42" s="867"/>
      <c r="EHK42" s="867"/>
      <c r="EHL42" s="867"/>
      <c r="EHM42" s="867"/>
      <c r="EHN42" s="867"/>
      <c r="EHO42" s="867"/>
      <c r="EHP42" s="867"/>
      <c r="EHQ42" s="867"/>
      <c r="EHR42" s="867"/>
      <c r="EHS42" s="867"/>
      <c r="EHT42" s="867"/>
      <c r="EHU42" s="867"/>
      <c r="EHV42" s="867"/>
      <c r="EHW42" s="867"/>
      <c r="EHX42" s="867"/>
      <c r="EHY42" s="867"/>
      <c r="EHZ42" s="867"/>
      <c r="EIA42" s="867"/>
      <c r="EIB42" s="867"/>
      <c r="EIC42" s="867"/>
      <c r="EID42" s="867"/>
      <c r="EIE42" s="867"/>
      <c r="EIF42" s="867"/>
      <c r="EIG42" s="867"/>
      <c r="EIH42" s="867"/>
      <c r="EII42" s="867"/>
      <c r="EIJ42" s="867"/>
      <c r="EIK42" s="867"/>
      <c r="EIL42" s="867"/>
      <c r="EIM42" s="867"/>
      <c r="EIN42" s="867"/>
      <c r="EIO42" s="867"/>
      <c r="EIP42" s="867"/>
      <c r="EIQ42" s="867"/>
      <c r="EIR42" s="867"/>
      <c r="EIS42" s="867"/>
      <c r="EIT42" s="867"/>
      <c r="EIU42" s="867"/>
      <c r="EIV42" s="867"/>
      <c r="EIW42" s="867"/>
      <c r="EIX42" s="867"/>
      <c r="EIY42" s="867"/>
      <c r="EIZ42" s="867"/>
      <c r="EJA42" s="867"/>
      <c r="EJB42" s="867"/>
      <c r="EJC42" s="867"/>
      <c r="EJD42" s="867"/>
      <c r="EJE42" s="867"/>
      <c r="EJF42" s="867"/>
      <c r="EJG42" s="867"/>
      <c r="EJH42" s="867"/>
      <c r="EJI42" s="867"/>
      <c r="EJJ42" s="867"/>
      <c r="EJK42" s="867"/>
      <c r="EJL42" s="867"/>
      <c r="EJM42" s="867"/>
      <c r="EJN42" s="867"/>
      <c r="EJO42" s="867"/>
      <c r="EJP42" s="867"/>
      <c r="EJQ42" s="867"/>
      <c r="EJR42" s="867"/>
      <c r="EJS42" s="867"/>
      <c r="EJT42" s="867"/>
      <c r="EJU42" s="867"/>
      <c r="EJV42" s="867"/>
      <c r="EJW42" s="867"/>
      <c r="EJX42" s="867"/>
      <c r="EJY42" s="867"/>
      <c r="EJZ42" s="867"/>
      <c r="EKA42" s="867"/>
      <c r="EKB42" s="867"/>
      <c r="EKC42" s="867"/>
      <c r="EKD42" s="867"/>
      <c r="EKE42" s="867"/>
      <c r="EKF42" s="867"/>
      <c r="EKG42" s="867"/>
      <c r="EKH42" s="867"/>
      <c r="EKI42" s="867"/>
      <c r="EKJ42" s="867"/>
      <c r="EKK42" s="867"/>
      <c r="EKL42" s="867"/>
      <c r="EKM42" s="867"/>
      <c r="EKN42" s="867"/>
      <c r="EKO42" s="867"/>
      <c r="EKP42" s="867"/>
      <c r="EKQ42" s="867"/>
      <c r="EKR42" s="867"/>
      <c r="EKS42" s="867"/>
      <c r="EKT42" s="867"/>
      <c r="EKU42" s="867"/>
      <c r="EKV42" s="867"/>
      <c r="EKW42" s="867"/>
      <c r="EKX42" s="867"/>
      <c r="EKY42" s="867"/>
      <c r="EKZ42" s="867"/>
      <c r="ELA42" s="867"/>
      <c r="ELB42" s="867"/>
      <c r="ELC42" s="867"/>
      <c r="ELD42" s="867"/>
      <c r="ELE42" s="867"/>
      <c r="ELF42" s="867"/>
      <c r="ELG42" s="867"/>
      <c r="ELH42" s="867"/>
      <c r="ELI42" s="867"/>
      <c r="ELJ42" s="867"/>
      <c r="ELK42" s="867"/>
      <c r="ELL42" s="867"/>
      <c r="ELM42" s="867"/>
      <c r="ELN42" s="867"/>
      <c r="ELO42" s="867"/>
      <c r="ELP42" s="867"/>
      <c r="ELQ42" s="867"/>
      <c r="ELR42" s="867"/>
      <c r="ELS42" s="867"/>
      <c r="ELT42" s="867"/>
      <c r="ELU42" s="867"/>
      <c r="ELV42" s="867"/>
      <c r="ELW42" s="867"/>
      <c r="ELX42" s="867"/>
      <c r="ELY42" s="867"/>
      <c r="ELZ42" s="867"/>
      <c r="EMA42" s="867"/>
      <c r="EMB42" s="867"/>
      <c r="EMC42" s="867"/>
      <c r="EMD42" s="867"/>
      <c r="EME42" s="867"/>
      <c r="EMF42" s="867"/>
      <c r="EMG42" s="867"/>
      <c r="EMH42" s="867"/>
      <c r="EMI42" s="867"/>
      <c r="EMJ42" s="867"/>
      <c r="EMK42" s="867"/>
      <c r="EML42" s="867"/>
      <c r="EMM42" s="867"/>
      <c r="EMN42" s="867"/>
      <c r="EMO42" s="867"/>
      <c r="EMP42" s="867"/>
      <c r="EMQ42" s="867"/>
      <c r="EMR42" s="867"/>
      <c r="EMS42" s="867"/>
      <c r="EMT42" s="867"/>
      <c r="EMU42" s="867"/>
      <c r="EMV42" s="867"/>
      <c r="EMW42" s="867"/>
      <c r="EMX42" s="867"/>
      <c r="EMY42" s="867"/>
      <c r="EMZ42" s="867"/>
      <c r="ENA42" s="867"/>
      <c r="ENB42" s="867"/>
      <c r="ENC42" s="867"/>
      <c r="END42" s="867"/>
      <c r="ENE42" s="867"/>
      <c r="ENF42" s="867"/>
      <c r="ENG42" s="867"/>
      <c r="ENH42" s="867"/>
      <c r="ENI42" s="867"/>
      <c r="ENJ42" s="867"/>
      <c r="ENK42" s="867"/>
      <c r="ENL42" s="867"/>
      <c r="ENM42" s="867"/>
      <c r="ENN42" s="867"/>
      <c r="ENO42" s="867"/>
      <c r="ENP42" s="867"/>
      <c r="ENQ42" s="867"/>
      <c r="ENR42" s="867"/>
      <c r="ENS42" s="867"/>
      <c r="ENT42" s="867"/>
      <c r="ENU42" s="867"/>
      <c r="ENV42" s="867"/>
      <c r="ENW42" s="867"/>
      <c r="ENX42" s="867"/>
      <c r="ENY42" s="867"/>
      <c r="ENZ42" s="867"/>
      <c r="EOA42" s="867"/>
      <c r="EOB42" s="867"/>
      <c r="EOC42" s="867"/>
      <c r="EOD42" s="867"/>
      <c r="EOE42" s="867"/>
      <c r="EOF42" s="867"/>
      <c r="EOG42" s="867"/>
      <c r="EOH42" s="867"/>
      <c r="EOI42" s="867"/>
      <c r="EOJ42" s="867"/>
      <c r="EOK42" s="867"/>
      <c r="EOL42" s="867"/>
      <c r="EOM42" s="867"/>
      <c r="EON42" s="867"/>
      <c r="EOO42" s="867"/>
      <c r="EOP42" s="867"/>
      <c r="EOQ42" s="867"/>
      <c r="EOR42" s="867"/>
      <c r="EOS42" s="867"/>
      <c r="EOT42" s="867"/>
      <c r="EOU42" s="867"/>
      <c r="EOV42" s="867"/>
      <c r="EOW42" s="867"/>
      <c r="EOX42" s="867"/>
      <c r="EOY42" s="867"/>
      <c r="EOZ42" s="867"/>
      <c r="EPA42" s="867"/>
      <c r="EPB42" s="867"/>
      <c r="EPC42" s="867"/>
      <c r="EPD42" s="867"/>
      <c r="EPE42" s="867"/>
      <c r="EPF42" s="867"/>
      <c r="EPG42" s="867"/>
      <c r="EPH42" s="867"/>
      <c r="EPI42" s="867"/>
      <c r="EPJ42" s="867"/>
      <c r="EPK42" s="867"/>
      <c r="EPL42" s="867"/>
      <c r="EPM42" s="867"/>
      <c r="EPN42" s="867"/>
      <c r="EPO42" s="867"/>
      <c r="EPP42" s="867"/>
      <c r="EPQ42" s="867"/>
      <c r="EPR42" s="867"/>
      <c r="EPS42" s="867"/>
      <c r="EPT42" s="867"/>
      <c r="EPU42" s="867"/>
      <c r="EPV42" s="867"/>
      <c r="EPW42" s="867"/>
      <c r="EPX42" s="867"/>
      <c r="EPY42" s="867"/>
      <c r="EPZ42" s="867"/>
      <c r="EQA42" s="867"/>
      <c r="EQB42" s="867"/>
      <c r="EQC42" s="867"/>
      <c r="EQD42" s="867"/>
      <c r="EQE42" s="867"/>
      <c r="EQF42" s="867"/>
      <c r="EQG42" s="867"/>
      <c r="EQH42" s="867"/>
      <c r="EQI42" s="867"/>
      <c r="EQJ42" s="867"/>
      <c r="EQK42" s="867"/>
      <c r="EQL42" s="867"/>
      <c r="EQM42" s="867"/>
      <c r="EQN42" s="867"/>
      <c r="EQO42" s="867"/>
      <c r="EQP42" s="867"/>
      <c r="EQQ42" s="867"/>
      <c r="EQR42" s="867"/>
      <c r="EQS42" s="867"/>
      <c r="EQT42" s="867"/>
      <c r="EQU42" s="867"/>
      <c r="EQV42" s="867"/>
      <c r="EQW42" s="867"/>
      <c r="EQX42" s="867"/>
      <c r="EQY42" s="867"/>
      <c r="EQZ42" s="867"/>
      <c r="ERA42" s="867"/>
      <c r="ERB42" s="867"/>
      <c r="ERC42" s="867"/>
      <c r="ERD42" s="867"/>
      <c r="ERE42" s="867"/>
      <c r="ERF42" s="867"/>
      <c r="ERG42" s="867"/>
      <c r="ERH42" s="867"/>
      <c r="ERI42" s="867"/>
      <c r="ERJ42" s="867"/>
      <c r="ERK42" s="867"/>
      <c r="ERL42" s="867"/>
      <c r="ERM42" s="867"/>
      <c r="ERN42" s="867"/>
      <c r="ERO42" s="867"/>
      <c r="ERP42" s="867"/>
      <c r="ERQ42" s="867"/>
      <c r="ERR42" s="867"/>
      <c r="ERS42" s="867"/>
      <c r="ERT42" s="867"/>
      <c r="ERU42" s="867"/>
      <c r="ERV42" s="867"/>
      <c r="ERW42" s="867"/>
      <c r="ERX42" s="867"/>
      <c r="ERY42" s="867"/>
      <c r="ERZ42" s="867"/>
      <c r="ESA42" s="867"/>
      <c r="ESB42" s="867"/>
      <c r="ESC42" s="867"/>
      <c r="ESD42" s="867"/>
      <c r="ESE42" s="867"/>
      <c r="ESF42" s="867"/>
      <c r="ESG42" s="867"/>
      <c r="ESH42" s="867"/>
      <c r="ESI42" s="867"/>
      <c r="ESJ42" s="867"/>
      <c r="ESK42" s="867"/>
      <c r="ESL42" s="867"/>
      <c r="ESM42" s="867"/>
      <c r="ESN42" s="867"/>
      <c r="ESO42" s="867"/>
      <c r="ESP42" s="867"/>
      <c r="ESQ42" s="867"/>
      <c r="ESR42" s="867"/>
      <c r="ESS42" s="867"/>
      <c r="EST42" s="867"/>
      <c r="ESU42" s="867"/>
      <c r="ESV42" s="867"/>
      <c r="ESW42" s="867"/>
      <c r="ESX42" s="867"/>
      <c r="ESY42" s="867"/>
      <c r="ESZ42" s="867"/>
      <c r="ETA42" s="867"/>
      <c r="ETB42" s="867"/>
      <c r="ETC42" s="867"/>
      <c r="ETD42" s="867"/>
      <c r="ETE42" s="867"/>
      <c r="ETF42" s="867"/>
      <c r="ETG42" s="867"/>
      <c r="ETH42" s="867"/>
      <c r="ETI42" s="867"/>
      <c r="ETJ42" s="867"/>
      <c r="ETK42" s="867"/>
      <c r="ETL42" s="867"/>
      <c r="ETM42" s="867"/>
      <c r="ETN42" s="867"/>
      <c r="ETO42" s="867"/>
      <c r="ETP42" s="867"/>
      <c r="ETQ42" s="867"/>
      <c r="ETR42" s="867"/>
      <c r="ETS42" s="867"/>
      <c r="ETT42" s="867"/>
      <c r="ETU42" s="867"/>
      <c r="ETV42" s="867"/>
      <c r="ETW42" s="867"/>
      <c r="ETX42" s="867"/>
      <c r="ETY42" s="867"/>
      <c r="ETZ42" s="867"/>
      <c r="EUA42" s="867"/>
      <c r="EUB42" s="867"/>
      <c r="EUC42" s="867"/>
      <c r="EUD42" s="867"/>
      <c r="EUE42" s="867"/>
      <c r="EUF42" s="867"/>
      <c r="EUG42" s="867"/>
      <c r="EUH42" s="867"/>
      <c r="EUI42" s="867"/>
      <c r="EUJ42" s="867"/>
      <c r="EUK42" s="867"/>
      <c r="EUL42" s="867"/>
      <c r="EUM42" s="867"/>
      <c r="EUN42" s="867"/>
      <c r="EUO42" s="867"/>
      <c r="EUP42" s="867"/>
      <c r="EUQ42" s="867"/>
      <c r="EUR42" s="867"/>
      <c r="EUS42" s="867"/>
      <c r="EUT42" s="867"/>
      <c r="EUU42" s="867"/>
      <c r="EUV42" s="867"/>
      <c r="EUW42" s="867"/>
      <c r="EUX42" s="867"/>
      <c r="EUY42" s="867"/>
      <c r="EUZ42" s="867"/>
      <c r="EVA42" s="867"/>
      <c r="EVB42" s="867"/>
      <c r="EVC42" s="867"/>
      <c r="EVD42" s="867"/>
      <c r="EVE42" s="867"/>
      <c r="EVF42" s="867"/>
      <c r="EVG42" s="867"/>
      <c r="EVH42" s="867"/>
      <c r="EVI42" s="867"/>
      <c r="EVJ42" s="867"/>
      <c r="EVK42" s="867"/>
      <c r="EVL42" s="867"/>
      <c r="EVM42" s="867"/>
      <c r="EVN42" s="867"/>
      <c r="EVO42" s="867"/>
      <c r="EVP42" s="867"/>
      <c r="EVQ42" s="867"/>
      <c r="EVR42" s="867"/>
      <c r="EVS42" s="867"/>
      <c r="EVT42" s="867"/>
      <c r="EVU42" s="867"/>
      <c r="EVV42" s="867"/>
      <c r="EVW42" s="867"/>
      <c r="EVX42" s="867"/>
      <c r="EVY42" s="867"/>
      <c r="EVZ42" s="867"/>
      <c r="EWA42" s="867"/>
      <c r="EWB42" s="867"/>
      <c r="EWC42" s="867"/>
      <c r="EWD42" s="867"/>
      <c r="EWE42" s="867"/>
      <c r="EWF42" s="867"/>
      <c r="EWG42" s="867"/>
      <c r="EWH42" s="867"/>
      <c r="EWI42" s="867"/>
      <c r="EWJ42" s="867"/>
      <c r="EWK42" s="867"/>
      <c r="EWL42" s="867"/>
      <c r="EWM42" s="867"/>
      <c r="EWN42" s="867"/>
      <c r="EWO42" s="867"/>
      <c r="EWP42" s="867"/>
      <c r="EWQ42" s="867"/>
      <c r="EWR42" s="867"/>
      <c r="EWS42" s="867"/>
      <c r="EWT42" s="867"/>
      <c r="EWU42" s="867"/>
      <c r="EWV42" s="867"/>
      <c r="EWW42" s="867"/>
      <c r="EWX42" s="867"/>
      <c r="EWY42" s="867"/>
      <c r="EWZ42" s="867"/>
      <c r="EXA42" s="867"/>
      <c r="EXB42" s="867"/>
      <c r="EXC42" s="867"/>
      <c r="EXD42" s="867"/>
      <c r="EXE42" s="867"/>
      <c r="EXF42" s="867"/>
      <c r="EXG42" s="867"/>
      <c r="EXH42" s="867"/>
      <c r="EXI42" s="867"/>
      <c r="EXJ42" s="867"/>
      <c r="EXK42" s="867"/>
      <c r="EXL42" s="867"/>
      <c r="EXM42" s="867"/>
      <c r="EXN42" s="867"/>
      <c r="EXO42" s="867"/>
      <c r="EXP42" s="867"/>
      <c r="EXQ42" s="867"/>
      <c r="EXR42" s="867"/>
      <c r="EXS42" s="867"/>
      <c r="EXT42" s="867"/>
      <c r="EXU42" s="867"/>
      <c r="EXV42" s="867"/>
      <c r="EXW42" s="867"/>
      <c r="EXX42" s="867"/>
      <c r="EXY42" s="867"/>
      <c r="EXZ42" s="867"/>
      <c r="EYA42" s="867"/>
      <c r="EYB42" s="867"/>
      <c r="EYC42" s="867"/>
      <c r="EYD42" s="867"/>
      <c r="EYE42" s="867"/>
      <c r="EYF42" s="867"/>
      <c r="EYG42" s="867"/>
      <c r="EYH42" s="867"/>
      <c r="EYI42" s="867"/>
      <c r="EYJ42" s="867"/>
      <c r="EYK42" s="867"/>
      <c r="EYL42" s="867"/>
      <c r="EYM42" s="867"/>
      <c r="EYN42" s="867"/>
      <c r="EYO42" s="867"/>
      <c r="EYP42" s="867"/>
      <c r="EYQ42" s="867"/>
      <c r="EYR42" s="867"/>
      <c r="EYS42" s="867"/>
      <c r="EYT42" s="867"/>
      <c r="EYU42" s="867"/>
      <c r="EYV42" s="867"/>
      <c r="EYW42" s="867"/>
      <c r="EYX42" s="867"/>
      <c r="EYY42" s="867"/>
      <c r="EYZ42" s="867"/>
      <c r="EZA42" s="867"/>
      <c r="EZB42" s="867"/>
      <c r="EZC42" s="867"/>
      <c r="EZD42" s="867"/>
      <c r="EZE42" s="867"/>
      <c r="EZF42" s="867"/>
      <c r="EZG42" s="867"/>
      <c r="EZH42" s="867"/>
      <c r="EZI42" s="867"/>
      <c r="EZJ42" s="867"/>
      <c r="EZK42" s="867"/>
      <c r="EZL42" s="867"/>
      <c r="EZM42" s="867"/>
      <c r="EZN42" s="867"/>
      <c r="EZO42" s="867"/>
      <c r="EZP42" s="867"/>
      <c r="EZQ42" s="867"/>
      <c r="EZR42" s="867"/>
      <c r="EZS42" s="867"/>
      <c r="EZT42" s="867"/>
      <c r="EZU42" s="867"/>
      <c r="EZV42" s="867"/>
      <c r="EZW42" s="867"/>
      <c r="EZX42" s="867"/>
      <c r="EZY42" s="867"/>
      <c r="EZZ42" s="867"/>
      <c r="FAA42" s="867"/>
      <c r="FAB42" s="867"/>
      <c r="FAC42" s="867"/>
      <c r="FAD42" s="867"/>
      <c r="FAE42" s="867"/>
      <c r="FAF42" s="867"/>
      <c r="FAG42" s="867"/>
      <c r="FAH42" s="867"/>
      <c r="FAI42" s="867"/>
      <c r="FAJ42" s="867"/>
      <c r="FAK42" s="867"/>
      <c r="FAL42" s="867"/>
      <c r="FAM42" s="867"/>
      <c r="FAN42" s="867"/>
      <c r="FAO42" s="867"/>
      <c r="FAP42" s="867"/>
      <c r="FAQ42" s="867"/>
      <c r="FAR42" s="867"/>
      <c r="FAS42" s="867"/>
      <c r="FAT42" s="867"/>
      <c r="FAU42" s="867"/>
      <c r="FAV42" s="867"/>
      <c r="FAW42" s="867"/>
      <c r="FAX42" s="867"/>
      <c r="FAY42" s="867"/>
      <c r="FAZ42" s="867"/>
      <c r="FBA42" s="867"/>
      <c r="FBB42" s="867"/>
      <c r="FBC42" s="867"/>
      <c r="FBD42" s="867"/>
      <c r="FBE42" s="867"/>
      <c r="FBF42" s="867"/>
      <c r="FBG42" s="867"/>
      <c r="FBH42" s="867"/>
      <c r="FBI42" s="867"/>
      <c r="FBJ42" s="867"/>
      <c r="FBK42" s="867"/>
      <c r="FBL42" s="867"/>
      <c r="FBM42" s="867"/>
      <c r="FBN42" s="867"/>
      <c r="FBO42" s="867"/>
      <c r="FBP42" s="867"/>
      <c r="FBQ42" s="867"/>
      <c r="FBR42" s="867"/>
      <c r="FBS42" s="867"/>
      <c r="FBT42" s="867"/>
      <c r="FBU42" s="867"/>
      <c r="FBV42" s="867"/>
      <c r="FBW42" s="867"/>
      <c r="FBX42" s="867"/>
      <c r="FBY42" s="867"/>
      <c r="FBZ42" s="867"/>
      <c r="FCA42" s="867"/>
      <c r="FCB42" s="867"/>
      <c r="FCC42" s="867"/>
      <c r="FCD42" s="867"/>
      <c r="FCE42" s="867"/>
      <c r="FCF42" s="867"/>
      <c r="FCG42" s="867"/>
      <c r="FCH42" s="867"/>
      <c r="FCI42" s="867"/>
      <c r="FCJ42" s="867"/>
      <c r="FCK42" s="867"/>
      <c r="FCL42" s="867"/>
      <c r="FCM42" s="867"/>
      <c r="FCN42" s="867"/>
      <c r="FCO42" s="867"/>
      <c r="FCP42" s="867"/>
      <c r="FCQ42" s="867"/>
      <c r="FCR42" s="867"/>
      <c r="FCS42" s="867"/>
      <c r="FCT42" s="867"/>
      <c r="FCU42" s="867"/>
      <c r="FCV42" s="867"/>
      <c r="FCW42" s="867"/>
      <c r="FCX42" s="867"/>
      <c r="FCY42" s="867"/>
      <c r="FCZ42" s="867"/>
      <c r="FDA42" s="867"/>
      <c r="FDB42" s="867"/>
      <c r="FDC42" s="867"/>
      <c r="FDD42" s="867"/>
      <c r="FDE42" s="867"/>
      <c r="FDF42" s="867"/>
      <c r="FDG42" s="867"/>
      <c r="FDH42" s="867"/>
      <c r="FDI42" s="867"/>
      <c r="FDJ42" s="867"/>
      <c r="FDK42" s="867"/>
      <c r="FDL42" s="867"/>
      <c r="FDM42" s="867"/>
      <c r="FDN42" s="867"/>
      <c r="FDO42" s="867"/>
      <c r="FDP42" s="867"/>
      <c r="FDQ42" s="867"/>
      <c r="FDR42" s="867"/>
      <c r="FDS42" s="867"/>
      <c r="FDT42" s="867"/>
      <c r="FDU42" s="867"/>
      <c r="FDV42" s="867"/>
      <c r="FDW42" s="867"/>
      <c r="FDX42" s="867"/>
      <c r="FDY42" s="867"/>
      <c r="FDZ42" s="867"/>
      <c r="FEA42" s="867"/>
      <c r="FEB42" s="867"/>
      <c r="FEC42" s="867"/>
      <c r="FED42" s="867"/>
      <c r="FEE42" s="867"/>
      <c r="FEF42" s="867"/>
      <c r="FEG42" s="867"/>
      <c r="FEH42" s="867"/>
      <c r="FEI42" s="867"/>
      <c r="FEJ42" s="867"/>
      <c r="FEK42" s="867"/>
      <c r="FEL42" s="867"/>
      <c r="FEM42" s="867"/>
      <c r="FEN42" s="867"/>
      <c r="FEO42" s="867"/>
      <c r="FEP42" s="867"/>
      <c r="FEQ42" s="867"/>
      <c r="FER42" s="867"/>
      <c r="FES42" s="867"/>
      <c r="FET42" s="867"/>
      <c r="FEU42" s="867"/>
      <c r="FEV42" s="867"/>
      <c r="FEW42" s="867"/>
      <c r="FEX42" s="867"/>
      <c r="FEY42" s="867"/>
      <c r="FEZ42" s="867"/>
      <c r="FFA42" s="867"/>
      <c r="FFB42" s="867"/>
      <c r="FFC42" s="867"/>
      <c r="FFD42" s="867"/>
      <c r="FFE42" s="867"/>
      <c r="FFF42" s="867"/>
      <c r="FFG42" s="867"/>
      <c r="FFH42" s="867"/>
      <c r="FFI42" s="867"/>
      <c r="FFJ42" s="867"/>
      <c r="FFK42" s="867"/>
      <c r="FFL42" s="867"/>
      <c r="FFM42" s="867"/>
      <c r="FFN42" s="867"/>
      <c r="FFO42" s="867"/>
      <c r="FFP42" s="867"/>
      <c r="FFQ42" s="867"/>
      <c r="FFR42" s="867"/>
      <c r="FFS42" s="867"/>
      <c r="FFT42" s="867"/>
      <c r="FFU42" s="867"/>
      <c r="FFV42" s="867"/>
      <c r="FFW42" s="867"/>
      <c r="FFX42" s="867"/>
      <c r="FFY42" s="867"/>
      <c r="FFZ42" s="867"/>
      <c r="FGA42" s="867"/>
      <c r="FGB42" s="867"/>
      <c r="FGC42" s="867"/>
      <c r="FGD42" s="867"/>
      <c r="FGE42" s="867"/>
      <c r="FGF42" s="867"/>
      <c r="FGG42" s="867"/>
      <c r="FGH42" s="867"/>
      <c r="FGI42" s="867"/>
      <c r="FGJ42" s="867"/>
      <c r="FGK42" s="867"/>
      <c r="FGL42" s="867"/>
      <c r="FGM42" s="867"/>
      <c r="FGN42" s="867"/>
      <c r="FGO42" s="867"/>
      <c r="FGP42" s="867"/>
      <c r="FGQ42" s="867"/>
      <c r="FGR42" s="867"/>
      <c r="FGS42" s="867"/>
      <c r="FGT42" s="867"/>
      <c r="FGU42" s="867"/>
      <c r="FGV42" s="867"/>
      <c r="FGW42" s="867"/>
      <c r="FGX42" s="867"/>
      <c r="FGY42" s="867"/>
      <c r="FGZ42" s="867"/>
      <c r="FHA42" s="867"/>
      <c r="FHB42" s="867"/>
      <c r="FHC42" s="867"/>
      <c r="FHD42" s="867"/>
      <c r="FHE42" s="867"/>
      <c r="FHF42" s="867"/>
      <c r="FHG42" s="867"/>
      <c r="FHH42" s="867"/>
      <c r="FHI42" s="867"/>
      <c r="FHJ42" s="867"/>
      <c r="FHK42" s="867"/>
      <c r="FHL42" s="867"/>
      <c r="FHM42" s="867"/>
      <c r="FHN42" s="867"/>
      <c r="FHO42" s="867"/>
      <c r="FHP42" s="867"/>
      <c r="FHQ42" s="867"/>
      <c r="FHR42" s="867"/>
      <c r="FHS42" s="867"/>
      <c r="FHT42" s="867"/>
      <c r="FHU42" s="867"/>
      <c r="FHV42" s="867"/>
      <c r="FHW42" s="867"/>
      <c r="FHX42" s="867"/>
      <c r="FHY42" s="867"/>
      <c r="FHZ42" s="867"/>
      <c r="FIA42" s="867"/>
      <c r="FIB42" s="867"/>
      <c r="FIC42" s="867"/>
      <c r="FID42" s="867"/>
      <c r="FIE42" s="867"/>
      <c r="FIF42" s="867"/>
      <c r="FIG42" s="867"/>
      <c r="FIH42" s="867"/>
      <c r="FII42" s="867"/>
      <c r="FIJ42" s="867"/>
      <c r="FIK42" s="867"/>
      <c r="FIL42" s="867"/>
      <c r="FIM42" s="867"/>
      <c r="FIN42" s="867"/>
      <c r="FIO42" s="867"/>
      <c r="FIP42" s="867"/>
      <c r="FIQ42" s="867"/>
      <c r="FIR42" s="867"/>
      <c r="FIS42" s="867"/>
      <c r="FIT42" s="867"/>
      <c r="FIU42" s="867"/>
      <c r="FIV42" s="867"/>
      <c r="FIW42" s="867"/>
      <c r="FIX42" s="867"/>
      <c r="FIY42" s="867"/>
      <c r="FIZ42" s="867"/>
      <c r="FJA42" s="867"/>
      <c r="FJB42" s="867"/>
      <c r="FJC42" s="867"/>
      <c r="FJD42" s="867"/>
      <c r="FJE42" s="867"/>
      <c r="FJF42" s="867"/>
      <c r="FJG42" s="867"/>
      <c r="FJH42" s="867"/>
      <c r="FJI42" s="867"/>
      <c r="FJJ42" s="867"/>
      <c r="FJK42" s="867"/>
      <c r="FJL42" s="867"/>
      <c r="FJM42" s="867"/>
      <c r="FJN42" s="867"/>
      <c r="FJO42" s="867"/>
      <c r="FJP42" s="867"/>
      <c r="FJQ42" s="867"/>
      <c r="FJR42" s="867"/>
      <c r="FJS42" s="867"/>
      <c r="FJT42" s="867"/>
      <c r="FJU42" s="867"/>
      <c r="FJV42" s="867"/>
      <c r="FJW42" s="867"/>
      <c r="FJX42" s="867"/>
      <c r="FJY42" s="867"/>
      <c r="FJZ42" s="867"/>
      <c r="FKA42" s="867"/>
      <c r="FKB42" s="867"/>
      <c r="FKC42" s="867"/>
      <c r="FKD42" s="867"/>
      <c r="FKE42" s="867"/>
      <c r="FKF42" s="867"/>
      <c r="FKG42" s="867"/>
      <c r="FKH42" s="867"/>
      <c r="FKI42" s="867"/>
      <c r="FKJ42" s="867"/>
      <c r="FKK42" s="867"/>
      <c r="FKL42" s="867"/>
      <c r="FKM42" s="867"/>
      <c r="FKN42" s="867"/>
      <c r="FKO42" s="867"/>
      <c r="FKP42" s="867"/>
      <c r="FKQ42" s="867"/>
      <c r="FKR42" s="867"/>
      <c r="FKS42" s="867"/>
      <c r="FKT42" s="867"/>
      <c r="FKU42" s="867"/>
      <c r="FKV42" s="867"/>
      <c r="FKW42" s="867"/>
      <c r="FKX42" s="867"/>
      <c r="FKY42" s="867"/>
      <c r="FKZ42" s="867"/>
      <c r="FLA42" s="867"/>
      <c r="FLB42" s="867"/>
      <c r="FLC42" s="867"/>
      <c r="FLD42" s="867"/>
      <c r="FLE42" s="867"/>
      <c r="FLF42" s="867"/>
      <c r="FLG42" s="867"/>
      <c r="FLH42" s="867"/>
      <c r="FLI42" s="867"/>
      <c r="FLJ42" s="867"/>
      <c r="FLK42" s="867"/>
      <c r="FLL42" s="867"/>
      <c r="FLM42" s="867"/>
      <c r="FLN42" s="867"/>
      <c r="FLO42" s="867"/>
      <c r="FLP42" s="867"/>
      <c r="FLQ42" s="867"/>
      <c r="FLR42" s="867"/>
      <c r="FLS42" s="867"/>
      <c r="FLT42" s="867"/>
      <c r="FLU42" s="867"/>
      <c r="FLV42" s="867"/>
      <c r="FLW42" s="867"/>
      <c r="FLX42" s="867"/>
      <c r="FLY42" s="867"/>
      <c r="FLZ42" s="867"/>
      <c r="FMA42" s="867"/>
      <c r="FMB42" s="867"/>
      <c r="FMC42" s="867"/>
      <c r="FMD42" s="867"/>
      <c r="FME42" s="867"/>
      <c r="FMF42" s="867"/>
      <c r="FMG42" s="867"/>
      <c r="FMH42" s="867"/>
      <c r="FMI42" s="867"/>
      <c r="FMJ42" s="867"/>
      <c r="FMK42" s="867"/>
      <c r="FML42" s="867"/>
      <c r="FMM42" s="867"/>
      <c r="FMN42" s="867"/>
      <c r="FMO42" s="867"/>
      <c r="FMP42" s="867"/>
      <c r="FMQ42" s="867"/>
      <c r="FMR42" s="867"/>
      <c r="FMS42" s="867"/>
      <c r="FMT42" s="867"/>
      <c r="FMU42" s="867"/>
      <c r="FMV42" s="867"/>
      <c r="FMW42" s="867"/>
      <c r="FMX42" s="867"/>
      <c r="FMY42" s="867"/>
      <c r="FMZ42" s="867"/>
      <c r="FNA42" s="867"/>
      <c r="FNB42" s="867"/>
      <c r="FNC42" s="867"/>
      <c r="FND42" s="867"/>
      <c r="FNE42" s="867"/>
      <c r="FNF42" s="867"/>
      <c r="FNG42" s="867"/>
      <c r="FNH42" s="867"/>
      <c r="FNI42" s="867"/>
      <c r="FNJ42" s="867"/>
      <c r="FNK42" s="867"/>
      <c r="FNL42" s="867"/>
      <c r="FNM42" s="867"/>
      <c r="FNN42" s="867"/>
      <c r="FNO42" s="867"/>
      <c r="FNP42" s="867"/>
      <c r="FNQ42" s="867"/>
      <c r="FNR42" s="867"/>
      <c r="FNS42" s="867"/>
      <c r="FNT42" s="867"/>
      <c r="FNU42" s="867"/>
      <c r="FNV42" s="867"/>
      <c r="FNW42" s="867"/>
      <c r="FNX42" s="867"/>
      <c r="FNY42" s="867"/>
      <c r="FNZ42" s="867"/>
      <c r="FOA42" s="867"/>
      <c r="FOB42" s="867"/>
      <c r="FOC42" s="867"/>
      <c r="FOD42" s="867"/>
      <c r="FOE42" s="867"/>
      <c r="FOF42" s="867"/>
      <c r="FOG42" s="867"/>
      <c r="FOH42" s="867"/>
      <c r="FOI42" s="867"/>
      <c r="FOJ42" s="867"/>
      <c r="FOK42" s="867"/>
      <c r="FOL42" s="867"/>
      <c r="FOM42" s="867"/>
      <c r="FON42" s="867"/>
      <c r="FOO42" s="867"/>
      <c r="FOP42" s="867"/>
      <c r="FOQ42" s="867"/>
      <c r="FOR42" s="867"/>
      <c r="FOS42" s="867"/>
      <c r="FOT42" s="867"/>
      <c r="FOU42" s="867"/>
      <c r="FOV42" s="867"/>
      <c r="FOW42" s="867"/>
      <c r="FOX42" s="867"/>
      <c r="FOY42" s="867"/>
      <c r="FOZ42" s="867"/>
      <c r="FPA42" s="867"/>
      <c r="FPB42" s="867"/>
      <c r="FPC42" s="867"/>
      <c r="FPD42" s="867"/>
      <c r="FPE42" s="867"/>
      <c r="FPF42" s="867"/>
      <c r="FPG42" s="867"/>
      <c r="FPH42" s="867"/>
      <c r="FPI42" s="867"/>
      <c r="FPJ42" s="867"/>
      <c r="FPK42" s="867"/>
      <c r="FPL42" s="867"/>
      <c r="FPM42" s="867"/>
      <c r="FPN42" s="867"/>
      <c r="FPO42" s="867"/>
      <c r="FPP42" s="867"/>
      <c r="FPQ42" s="867"/>
      <c r="FPR42" s="867"/>
      <c r="FPS42" s="867"/>
      <c r="FPT42" s="867"/>
      <c r="FPU42" s="867"/>
      <c r="FPV42" s="867"/>
      <c r="FPW42" s="867"/>
      <c r="FPX42" s="867"/>
      <c r="FPY42" s="867"/>
      <c r="FPZ42" s="867"/>
      <c r="FQA42" s="867"/>
      <c r="FQB42" s="867"/>
      <c r="FQC42" s="867"/>
      <c r="FQD42" s="867"/>
      <c r="FQE42" s="867"/>
      <c r="FQF42" s="867"/>
      <c r="FQG42" s="867"/>
      <c r="FQH42" s="867"/>
      <c r="FQI42" s="867"/>
      <c r="FQJ42" s="867"/>
      <c r="FQK42" s="867"/>
      <c r="FQL42" s="867"/>
      <c r="FQM42" s="867"/>
      <c r="FQN42" s="867"/>
      <c r="FQO42" s="867"/>
      <c r="FQP42" s="867"/>
      <c r="FQQ42" s="867"/>
      <c r="FQR42" s="867"/>
      <c r="FQS42" s="867"/>
      <c r="FQT42" s="867"/>
      <c r="FQU42" s="867"/>
      <c r="FQV42" s="867"/>
      <c r="FQW42" s="867"/>
      <c r="FQX42" s="867"/>
      <c r="FQY42" s="867"/>
      <c r="FQZ42" s="867"/>
      <c r="FRA42" s="867"/>
      <c r="FRB42" s="867"/>
      <c r="FRC42" s="867"/>
      <c r="FRD42" s="867"/>
      <c r="FRE42" s="867"/>
      <c r="FRF42" s="867"/>
      <c r="FRG42" s="867"/>
      <c r="FRH42" s="867"/>
      <c r="FRI42" s="867"/>
      <c r="FRJ42" s="867"/>
      <c r="FRK42" s="867"/>
      <c r="FRL42" s="867"/>
      <c r="FRM42" s="867"/>
      <c r="FRN42" s="867"/>
      <c r="FRO42" s="867"/>
      <c r="FRP42" s="867"/>
      <c r="FRQ42" s="867"/>
      <c r="FRR42" s="867"/>
      <c r="FRS42" s="867"/>
      <c r="FRT42" s="867"/>
      <c r="FRU42" s="867"/>
      <c r="FRV42" s="867"/>
      <c r="FRW42" s="867"/>
      <c r="FRX42" s="867"/>
      <c r="FRY42" s="867"/>
      <c r="FRZ42" s="867"/>
      <c r="FSA42" s="867"/>
      <c r="FSB42" s="867"/>
      <c r="FSC42" s="867"/>
      <c r="FSD42" s="867"/>
      <c r="FSE42" s="867"/>
      <c r="FSF42" s="867"/>
      <c r="FSG42" s="867"/>
      <c r="FSH42" s="867"/>
      <c r="FSI42" s="867"/>
      <c r="FSJ42" s="867"/>
      <c r="FSK42" s="867"/>
      <c r="FSL42" s="867"/>
      <c r="FSM42" s="867"/>
      <c r="FSN42" s="867"/>
      <c r="FSO42" s="867"/>
      <c r="FSP42" s="867"/>
      <c r="FSQ42" s="867"/>
      <c r="FSR42" s="867"/>
      <c r="FSS42" s="867"/>
      <c r="FST42" s="867"/>
      <c r="FSU42" s="867"/>
      <c r="FSV42" s="867"/>
      <c r="FSW42" s="867"/>
      <c r="FSX42" s="867"/>
      <c r="FSY42" s="867"/>
      <c r="FSZ42" s="867"/>
      <c r="FTA42" s="867"/>
      <c r="FTB42" s="867"/>
      <c r="FTC42" s="867"/>
      <c r="FTD42" s="867"/>
      <c r="FTE42" s="867"/>
      <c r="FTF42" s="867"/>
      <c r="FTG42" s="867"/>
      <c r="FTH42" s="867"/>
      <c r="FTI42" s="867"/>
      <c r="FTJ42" s="867"/>
      <c r="FTK42" s="867"/>
      <c r="FTL42" s="867"/>
      <c r="FTM42" s="867"/>
      <c r="FTN42" s="867"/>
      <c r="FTO42" s="867"/>
      <c r="FTP42" s="867"/>
      <c r="FTQ42" s="867"/>
      <c r="FTR42" s="867"/>
      <c r="FTS42" s="867"/>
      <c r="FTT42" s="867"/>
      <c r="FTU42" s="867"/>
      <c r="FTV42" s="867"/>
      <c r="FTW42" s="867"/>
      <c r="FTX42" s="867"/>
      <c r="FTY42" s="867"/>
      <c r="FTZ42" s="867"/>
      <c r="FUA42" s="867"/>
      <c r="FUB42" s="867"/>
      <c r="FUC42" s="867"/>
      <c r="FUD42" s="867"/>
      <c r="FUE42" s="867"/>
      <c r="FUF42" s="867"/>
      <c r="FUG42" s="867"/>
      <c r="FUH42" s="867"/>
      <c r="FUI42" s="867"/>
      <c r="FUJ42" s="867"/>
      <c r="FUK42" s="867"/>
      <c r="FUL42" s="867"/>
      <c r="FUM42" s="867"/>
      <c r="FUN42" s="867"/>
      <c r="FUO42" s="867"/>
      <c r="FUP42" s="867"/>
      <c r="FUQ42" s="867"/>
      <c r="FUR42" s="867"/>
      <c r="FUS42" s="867"/>
      <c r="FUT42" s="867"/>
      <c r="FUU42" s="867"/>
      <c r="FUV42" s="867"/>
      <c r="FUW42" s="867"/>
      <c r="FUX42" s="867"/>
      <c r="FUY42" s="867"/>
      <c r="FUZ42" s="867"/>
      <c r="FVA42" s="867"/>
      <c r="FVB42" s="867"/>
      <c r="FVC42" s="867"/>
      <c r="FVD42" s="867"/>
      <c r="FVE42" s="867"/>
      <c r="FVF42" s="867"/>
      <c r="FVG42" s="867"/>
      <c r="FVH42" s="867"/>
      <c r="FVI42" s="867"/>
      <c r="FVJ42" s="867"/>
      <c r="FVK42" s="867"/>
      <c r="FVL42" s="867"/>
      <c r="FVM42" s="867"/>
      <c r="FVN42" s="867"/>
      <c r="FVO42" s="867"/>
      <c r="FVP42" s="867"/>
      <c r="FVQ42" s="867"/>
      <c r="FVR42" s="867"/>
      <c r="FVS42" s="867"/>
      <c r="FVT42" s="867"/>
      <c r="FVU42" s="867"/>
      <c r="FVV42" s="867"/>
      <c r="FVW42" s="867"/>
      <c r="FVX42" s="867"/>
      <c r="FVY42" s="867"/>
      <c r="FVZ42" s="867"/>
      <c r="FWA42" s="867"/>
      <c r="FWB42" s="867"/>
      <c r="FWC42" s="867"/>
      <c r="FWD42" s="867"/>
      <c r="FWE42" s="867"/>
      <c r="FWF42" s="867"/>
      <c r="FWG42" s="867"/>
      <c r="FWH42" s="867"/>
      <c r="FWI42" s="867"/>
      <c r="FWJ42" s="867"/>
      <c r="FWK42" s="867"/>
      <c r="FWL42" s="867"/>
      <c r="FWM42" s="867"/>
      <c r="FWN42" s="867"/>
      <c r="FWO42" s="867"/>
      <c r="FWP42" s="867"/>
      <c r="FWQ42" s="867"/>
      <c r="FWR42" s="867"/>
      <c r="FWS42" s="867"/>
      <c r="FWT42" s="867"/>
      <c r="FWU42" s="867"/>
      <c r="FWV42" s="867"/>
      <c r="FWW42" s="867"/>
      <c r="FWX42" s="867"/>
      <c r="FWY42" s="867"/>
      <c r="FWZ42" s="867"/>
      <c r="FXA42" s="867"/>
      <c r="FXB42" s="867"/>
      <c r="FXC42" s="867"/>
      <c r="FXD42" s="867"/>
      <c r="FXE42" s="867"/>
      <c r="FXF42" s="867"/>
      <c r="FXG42" s="867"/>
      <c r="FXH42" s="867"/>
      <c r="FXI42" s="867"/>
      <c r="FXJ42" s="867"/>
      <c r="FXK42" s="867"/>
      <c r="FXL42" s="867"/>
      <c r="FXM42" s="867"/>
      <c r="FXN42" s="867"/>
      <c r="FXO42" s="867"/>
      <c r="FXP42" s="867"/>
      <c r="FXQ42" s="867"/>
      <c r="FXR42" s="867"/>
      <c r="FXS42" s="867"/>
      <c r="FXT42" s="867"/>
      <c r="FXU42" s="867"/>
      <c r="FXV42" s="867"/>
      <c r="FXW42" s="867"/>
      <c r="FXX42" s="867"/>
      <c r="FXY42" s="867"/>
      <c r="FXZ42" s="867"/>
      <c r="FYA42" s="867"/>
      <c r="FYB42" s="867"/>
      <c r="FYC42" s="867"/>
      <c r="FYD42" s="867"/>
      <c r="FYE42" s="867"/>
      <c r="FYF42" s="867"/>
      <c r="FYG42" s="867"/>
      <c r="FYH42" s="867"/>
      <c r="FYI42" s="867"/>
      <c r="FYJ42" s="867"/>
      <c r="FYK42" s="867"/>
      <c r="FYL42" s="867"/>
      <c r="FYM42" s="867"/>
      <c r="FYN42" s="867"/>
      <c r="FYO42" s="867"/>
      <c r="FYP42" s="867"/>
      <c r="FYQ42" s="867"/>
      <c r="FYR42" s="867"/>
      <c r="FYS42" s="867"/>
      <c r="FYT42" s="867"/>
      <c r="FYU42" s="867"/>
      <c r="FYV42" s="867"/>
      <c r="FYW42" s="867"/>
      <c r="FYX42" s="867"/>
      <c r="FYY42" s="867"/>
      <c r="FYZ42" s="867"/>
      <c r="FZA42" s="867"/>
      <c r="FZB42" s="867"/>
      <c r="FZC42" s="867"/>
      <c r="FZD42" s="867"/>
      <c r="FZE42" s="867"/>
      <c r="FZF42" s="867"/>
      <c r="FZG42" s="867"/>
      <c r="FZH42" s="867"/>
      <c r="FZI42" s="867"/>
      <c r="FZJ42" s="867"/>
      <c r="FZK42" s="867"/>
      <c r="FZL42" s="867"/>
      <c r="FZM42" s="867"/>
      <c r="FZN42" s="867"/>
      <c r="FZO42" s="867"/>
      <c r="FZP42" s="867"/>
      <c r="FZQ42" s="867"/>
      <c r="FZR42" s="867"/>
      <c r="FZS42" s="867"/>
      <c r="FZT42" s="867"/>
      <c r="FZU42" s="867"/>
      <c r="FZV42" s="867"/>
      <c r="FZW42" s="867"/>
      <c r="FZX42" s="867"/>
      <c r="FZY42" s="867"/>
      <c r="FZZ42" s="867"/>
      <c r="GAA42" s="867"/>
      <c r="GAB42" s="867"/>
      <c r="GAC42" s="867"/>
      <c r="GAD42" s="867"/>
      <c r="GAE42" s="867"/>
      <c r="GAF42" s="867"/>
      <c r="GAG42" s="867"/>
      <c r="GAH42" s="867"/>
      <c r="GAI42" s="867"/>
      <c r="GAJ42" s="867"/>
      <c r="GAK42" s="867"/>
      <c r="GAL42" s="867"/>
      <c r="GAM42" s="867"/>
      <c r="GAN42" s="867"/>
      <c r="GAO42" s="867"/>
      <c r="GAP42" s="867"/>
      <c r="GAQ42" s="867"/>
      <c r="GAR42" s="867"/>
      <c r="GAS42" s="867"/>
      <c r="GAT42" s="867"/>
      <c r="GAU42" s="867"/>
      <c r="GAV42" s="867"/>
      <c r="GAW42" s="867"/>
      <c r="GAX42" s="867"/>
      <c r="GAY42" s="867"/>
      <c r="GAZ42" s="867"/>
      <c r="GBA42" s="867"/>
      <c r="GBB42" s="867"/>
      <c r="GBC42" s="867"/>
      <c r="GBD42" s="867"/>
      <c r="GBE42" s="867"/>
      <c r="GBF42" s="867"/>
      <c r="GBG42" s="867"/>
      <c r="GBH42" s="867"/>
      <c r="GBI42" s="867"/>
      <c r="GBJ42" s="867"/>
      <c r="GBK42" s="867"/>
      <c r="GBL42" s="867"/>
      <c r="GBM42" s="867"/>
      <c r="GBN42" s="867"/>
      <c r="GBO42" s="867"/>
      <c r="GBP42" s="867"/>
      <c r="GBQ42" s="867"/>
      <c r="GBR42" s="867"/>
      <c r="GBS42" s="867"/>
      <c r="GBT42" s="867"/>
      <c r="GBU42" s="867"/>
      <c r="GBV42" s="867"/>
      <c r="GBW42" s="867"/>
      <c r="GBX42" s="867"/>
      <c r="GBY42" s="867"/>
      <c r="GBZ42" s="867"/>
      <c r="GCA42" s="867"/>
      <c r="GCB42" s="867"/>
      <c r="GCC42" s="867"/>
      <c r="GCD42" s="867"/>
      <c r="GCE42" s="867"/>
      <c r="GCF42" s="867"/>
      <c r="GCG42" s="867"/>
      <c r="GCH42" s="867"/>
      <c r="GCI42" s="867"/>
      <c r="GCJ42" s="867"/>
      <c r="GCK42" s="867"/>
      <c r="GCL42" s="867"/>
      <c r="GCM42" s="867"/>
      <c r="GCN42" s="867"/>
      <c r="GCO42" s="867"/>
      <c r="GCP42" s="867"/>
      <c r="GCQ42" s="867"/>
      <c r="GCR42" s="867"/>
      <c r="GCS42" s="867"/>
      <c r="GCT42" s="867"/>
      <c r="GCU42" s="867"/>
      <c r="GCV42" s="867"/>
      <c r="GCW42" s="867"/>
      <c r="GCX42" s="867"/>
      <c r="GCY42" s="867"/>
      <c r="GCZ42" s="867"/>
      <c r="GDA42" s="867"/>
      <c r="GDB42" s="867"/>
      <c r="GDC42" s="867"/>
      <c r="GDD42" s="867"/>
      <c r="GDE42" s="867"/>
      <c r="GDF42" s="867"/>
      <c r="GDG42" s="867"/>
      <c r="GDH42" s="867"/>
      <c r="GDI42" s="867"/>
      <c r="GDJ42" s="867"/>
      <c r="GDK42" s="867"/>
      <c r="GDL42" s="867"/>
      <c r="GDM42" s="867"/>
      <c r="GDN42" s="867"/>
      <c r="GDO42" s="867"/>
      <c r="GDP42" s="867"/>
      <c r="GDQ42" s="867"/>
      <c r="GDR42" s="867"/>
      <c r="GDS42" s="867"/>
      <c r="GDT42" s="867"/>
      <c r="GDU42" s="867"/>
      <c r="GDV42" s="867"/>
      <c r="GDW42" s="867"/>
      <c r="GDX42" s="867"/>
      <c r="GDY42" s="867"/>
      <c r="GDZ42" s="867"/>
      <c r="GEA42" s="867"/>
      <c r="GEB42" s="867"/>
      <c r="GEC42" s="867"/>
      <c r="GED42" s="867"/>
      <c r="GEE42" s="867"/>
      <c r="GEF42" s="867"/>
      <c r="GEG42" s="867"/>
      <c r="GEH42" s="867"/>
      <c r="GEI42" s="867"/>
      <c r="GEJ42" s="867"/>
      <c r="GEK42" s="867"/>
      <c r="GEL42" s="867"/>
      <c r="GEM42" s="867"/>
      <c r="GEN42" s="867"/>
      <c r="GEO42" s="867"/>
      <c r="GEP42" s="867"/>
      <c r="GEQ42" s="867"/>
      <c r="GER42" s="867"/>
      <c r="GES42" s="867"/>
      <c r="GET42" s="867"/>
      <c r="GEU42" s="867"/>
      <c r="GEV42" s="867"/>
      <c r="GEW42" s="867"/>
      <c r="GEX42" s="867"/>
      <c r="GEY42" s="867"/>
      <c r="GEZ42" s="867"/>
      <c r="GFA42" s="867"/>
      <c r="GFB42" s="867"/>
      <c r="GFC42" s="867"/>
      <c r="GFD42" s="867"/>
      <c r="GFE42" s="867"/>
      <c r="GFF42" s="867"/>
      <c r="GFG42" s="867"/>
      <c r="GFH42" s="867"/>
      <c r="GFI42" s="867"/>
      <c r="GFJ42" s="867"/>
      <c r="GFK42" s="867"/>
      <c r="GFL42" s="867"/>
      <c r="GFM42" s="867"/>
      <c r="GFN42" s="867"/>
      <c r="GFO42" s="867"/>
      <c r="GFP42" s="867"/>
      <c r="GFQ42" s="867"/>
      <c r="GFR42" s="867"/>
      <c r="GFS42" s="867"/>
      <c r="GFT42" s="867"/>
      <c r="GFU42" s="867"/>
      <c r="GFV42" s="867"/>
      <c r="GFW42" s="867"/>
      <c r="GFX42" s="867"/>
      <c r="GFY42" s="867"/>
      <c r="GFZ42" s="867"/>
      <c r="GGA42" s="867"/>
      <c r="GGB42" s="867"/>
      <c r="GGC42" s="867"/>
      <c r="GGD42" s="867"/>
      <c r="GGE42" s="867"/>
      <c r="GGF42" s="867"/>
      <c r="GGG42" s="867"/>
      <c r="GGH42" s="867"/>
      <c r="GGI42" s="867"/>
      <c r="GGJ42" s="867"/>
      <c r="GGK42" s="867"/>
      <c r="GGL42" s="867"/>
      <c r="GGM42" s="867"/>
      <c r="GGN42" s="867"/>
      <c r="GGO42" s="867"/>
      <c r="GGP42" s="867"/>
      <c r="GGQ42" s="867"/>
      <c r="GGR42" s="867"/>
      <c r="GGS42" s="867"/>
      <c r="GGT42" s="867"/>
      <c r="GGU42" s="867"/>
      <c r="GGV42" s="867"/>
      <c r="GGW42" s="867"/>
      <c r="GGX42" s="867"/>
      <c r="GGY42" s="867"/>
      <c r="GGZ42" s="867"/>
      <c r="GHA42" s="867"/>
      <c r="GHB42" s="867"/>
      <c r="GHC42" s="867"/>
      <c r="GHD42" s="867"/>
      <c r="GHE42" s="867"/>
      <c r="GHF42" s="867"/>
      <c r="GHG42" s="867"/>
      <c r="GHH42" s="867"/>
      <c r="GHI42" s="867"/>
      <c r="GHJ42" s="867"/>
      <c r="GHK42" s="867"/>
      <c r="GHL42" s="867"/>
      <c r="GHM42" s="867"/>
      <c r="GHN42" s="867"/>
      <c r="GHO42" s="867"/>
      <c r="GHP42" s="867"/>
      <c r="GHQ42" s="867"/>
      <c r="GHR42" s="867"/>
      <c r="GHS42" s="867"/>
      <c r="GHT42" s="867"/>
      <c r="GHU42" s="867"/>
      <c r="GHV42" s="867"/>
      <c r="GHW42" s="867"/>
      <c r="GHX42" s="867"/>
      <c r="GHY42" s="867"/>
      <c r="GHZ42" s="867"/>
      <c r="GIA42" s="867"/>
      <c r="GIB42" s="867"/>
      <c r="GIC42" s="867"/>
      <c r="GID42" s="867"/>
      <c r="GIE42" s="867"/>
      <c r="GIF42" s="867"/>
      <c r="GIG42" s="867"/>
      <c r="GIH42" s="867"/>
      <c r="GII42" s="867"/>
      <c r="GIJ42" s="867"/>
      <c r="GIK42" s="867"/>
      <c r="GIL42" s="867"/>
      <c r="GIM42" s="867"/>
      <c r="GIN42" s="867"/>
      <c r="GIO42" s="867"/>
      <c r="GIP42" s="867"/>
      <c r="GIQ42" s="867"/>
      <c r="GIR42" s="867"/>
      <c r="GIS42" s="867"/>
      <c r="GIT42" s="867"/>
      <c r="GIU42" s="867"/>
      <c r="GIV42" s="867"/>
      <c r="GIW42" s="867"/>
      <c r="GIX42" s="867"/>
      <c r="GIY42" s="867"/>
      <c r="GIZ42" s="867"/>
      <c r="GJA42" s="867"/>
      <c r="GJB42" s="867"/>
      <c r="GJC42" s="867"/>
      <c r="GJD42" s="867"/>
      <c r="GJE42" s="867"/>
      <c r="GJF42" s="867"/>
      <c r="GJG42" s="867"/>
      <c r="GJH42" s="867"/>
      <c r="GJI42" s="867"/>
      <c r="GJJ42" s="867"/>
      <c r="GJK42" s="867"/>
      <c r="GJL42" s="867"/>
      <c r="GJM42" s="867"/>
      <c r="GJN42" s="867"/>
      <c r="GJO42" s="867"/>
      <c r="GJP42" s="867"/>
      <c r="GJQ42" s="867"/>
      <c r="GJR42" s="867"/>
      <c r="GJS42" s="867"/>
      <c r="GJT42" s="867"/>
      <c r="GJU42" s="867"/>
      <c r="GJV42" s="867"/>
      <c r="GJW42" s="867"/>
      <c r="GJX42" s="867"/>
      <c r="GJY42" s="867"/>
      <c r="GJZ42" s="867"/>
      <c r="GKA42" s="867"/>
      <c r="GKB42" s="867"/>
      <c r="GKC42" s="867"/>
      <c r="GKD42" s="867"/>
      <c r="GKE42" s="867"/>
      <c r="GKF42" s="867"/>
      <c r="GKG42" s="867"/>
      <c r="GKH42" s="867"/>
      <c r="GKI42" s="867"/>
      <c r="GKJ42" s="867"/>
      <c r="GKK42" s="867"/>
      <c r="GKL42" s="867"/>
      <c r="GKM42" s="867"/>
      <c r="GKN42" s="867"/>
      <c r="GKO42" s="867"/>
      <c r="GKP42" s="867"/>
      <c r="GKQ42" s="867"/>
      <c r="GKR42" s="867"/>
      <c r="GKS42" s="867"/>
      <c r="GKT42" s="867"/>
      <c r="GKU42" s="867"/>
      <c r="GKV42" s="867"/>
      <c r="GKW42" s="867"/>
      <c r="GKX42" s="867"/>
      <c r="GKY42" s="867"/>
      <c r="GKZ42" s="867"/>
      <c r="GLA42" s="867"/>
      <c r="GLB42" s="867"/>
      <c r="GLC42" s="867"/>
      <c r="GLD42" s="867"/>
      <c r="GLE42" s="867"/>
      <c r="GLF42" s="867"/>
      <c r="GLG42" s="867"/>
      <c r="GLH42" s="867"/>
      <c r="GLI42" s="867"/>
      <c r="GLJ42" s="867"/>
      <c r="GLK42" s="867"/>
      <c r="GLL42" s="867"/>
      <c r="GLM42" s="867"/>
      <c r="GLN42" s="867"/>
      <c r="GLO42" s="867"/>
      <c r="GLP42" s="867"/>
      <c r="GLQ42" s="867"/>
      <c r="GLR42" s="867"/>
      <c r="GLS42" s="867"/>
      <c r="GLT42" s="867"/>
      <c r="GLU42" s="867"/>
      <c r="GLV42" s="867"/>
      <c r="GLW42" s="867"/>
      <c r="GLX42" s="867"/>
      <c r="GLY42" s="867"/>
      <c r="GLZ42" s="867"/>
      <c r="GMA42" s="867"/>
      <c r="GMB42" s="867"/>
      <c r="GMC42" s="867"/>
      <c r="GMD42" s="867"/>
      <c r="GME42" s="867"/>
      <c r="GMF42" s="867"/>
      <c r="GMG42" s="867"/>
      <c r="GMH42" s="867"/>
      <c r="GMI42" s="867"/>
      <c r="GMJ42" s="867"/>
      <c r="GMK42" s="867"/>
      <c r="GML42" s="867"/>
      <c r="GMM42" s="867"/>
      <c r="GMN42" s="867"/>
      <c r="GMO42" s="867"/>
      <c r="GMP42" s="867"/>
      <c r="GMQ42" s="867"/>
      <c r="GMR42" s="867"/>
      <c r="GMS42" s="867"/>
      <c r="GMT42" s="867"/>
      <c r="GMU42" s="867"/>
      <c r="GMV42" s="867"/>
      <c r="GMW42" s="867"/>
      <c r="GMX42" s="867"/>
      <c r="GMY42" s="867"/>
      <c r="GMZ42" s="867"/>
      <c r="GNA42" s="867"/>
      <c r="GNB42" s="867"/>
      <c r="GNC42" s="867"/>
      <c r="GND42" s="867"/>
      <c r="GNE42" s="867"/>
      <c r="GNF42" s="867"/>
      <c r="GNG42" s="867"/>
      <c r="GNH42" s="867"/>
      <c r="GNI42" s="867"/>
      <c r="GNJ42" s="867"/>
      <c r="GNK42" s="867"/>
      <c r="GNL42" s="867"/>
      <c r="GNM42" s="867"/>
      <c r="GNN42" s="867"/>
      <c r="GNO42" s="867"/>
      <c r="GNP42" s="867"/>
      <c r="GNQ42" s="867"/>
      <c r="GNR42" s="867"/>
      <c r="GNS42" s="867"/>
      <c r="GNT42" s="867"/>
      <c r="GNU42" s="867"/>
      <c r="GNV42" s="867"/>
      <c r="GNW42" s="867"/>
      <c r="GNX42" s="867"/>
      <c r="GNY42" s="867"/>
      <c r="GNZ42" s="867"/>
      <c r="GOA42" s="867"/>
      <c r="GOB42" s="867"/>
      <c r="GOC42" s="867"/>
      <c r="GOD42" s="867"/>
      <c r="GOE42" s="867"/>
      <c r="GOF42" s="867"/>
      <c r="GOG42" s="867"/>
      <c r="GOH42" s="867"/>
      <c r="GOI42" s="867"/>
      <c r="GOJ42" s="867"/>
      <c r="GOK42" s="867"/>
      <c r="GOL42" s="867"/>
      <c r="GOM42" s="867"/>
      <c r="GON42" s="867"/>
      <c r="GOO42" s="867"/>
      <c r="GOP42" s="867"/>
      <c r="GOQ42" s="867"/>
      <c r="GOR42" s="867"/>
      <c r="GOS42" s="867"/>
      <c r="GOT42" s="867"/>
      <c r="GOU42" s="867"/>
      <c r="GOV42" s="867"/>
      <c r="GOW42" s="867"/>
      <c r="GOX42" s="867"/>
      <c r="GOY42" s="867"/>
      <c r="GOZ42" s="867"/>
      <c r="GPA42" s="867"/>
      <c r="GPB42" s="867"/>
      <c r="GPC42" s="867"/>
      <c r="GPD42" s="867"/>
      <c r="GPE42" s="867"/>
      <c r="GPF42" s="867"/>
      <c r="GPG42" s="867"/>
      <c r="GPH42" s="867"/>
      <c r="GPI42" s="867"/>
      <c r="GPJ42" s="867"/>
      <c r="GPK42" s="867"/>
      <c r="GPL42" s="867"/>
      <c r="GPM42" s="867"/>
      <c r="GPN42" s="867"/>
      <c r="GPO42" s="867"/>
      <c r="GPP42" s="867"/>
      <c r="GPQ42" s="867"/>
      <c r="GPR42" s="867"/>
      <c r="GPS42" s="867"/>
      <c r="GPT42" s="867"/>
      <c r="GPU42" s="867"/>
      <c r="GPV42" s="867"/>
      <c r="GPW42" s="867"/>
      <c r="GPX42" s="867"/>
      <c r="GPY42" s="867"/>
      <c r="GPZ42" s="867"/>
      <c r="GQA42" s="867"/>
      <c r="GQB42" s="867"/>
      <c r="GQC42" s="867"/>
      <c r="GQD42" s="867"/>
      <c r="GQE42" s="867"/>
      <c r="GQF42" s="867"/>
      <c r="GQG42" s="867"/>
      <c r="GQH42" s="867"/>
      <c r="GQI42" s="867"/>
      <c r="GQJ42" s="867"/>
      <c r="GQK42" s="867"/>
      <c r="GQL42" s="867"/>
      <c r="GQM42" s="867"/>
      <c r="GQN42" s="867"/>
      <c r="GQO42" s="867"/>
      <c r="GQP42" s="867"/>
      <c r="GQQ42" s="867"/>
      <c r="GQR42" s="867"/>
      <c r="GQS42" s="867"/>
      <c r="GQT42" s="867"/>
      <c r="GQU42" s="867"/>
      <c r="GQV42" s="867"/>
      <c r="GQW42" s="867"/>
      <c r="GQX42" s="867"/>
      <c r="GQY42" s="867"/>
      <c r="GQZ42" s="867"/>
      <c r="GRA42" s="867"/>
      <c r="GRB42" s="867"/>
      <c r="GRC42" s="867"/>
      <c r="GRD42" s="867"/>
      <c r="GRE42" s="867"/>
      <c r="GRF42" s="867"/>
      <c r="GRG42" s="867"/>
      <c r="GRH42" s="867"/>
      <c r="GRI42" s="867"/>
      <c r="GRJ42" s="867"/>
      <c r="GRK42" s="867"/>
      <c r="GRL42" s="867"/>
      <c r="GRM42" s="867"/>
      <c r="GRN42" s="867"/>
      <c r="GRO42" s="867"/>
      <c r="GRP42" s="867"/>
      <c r="GRQ42" s="867"/>
      <c r="GRR42" s="867"/>
      <c r="GRS42" s="867"/>
      <c r="GRT42" s="867"/>
      <c r="GRU42" s="867"/>
      <c r="GRV42" s="867"/>
      <c r="GRW42" s="867"/>
      <c r="GRX42" s="867"/>
      <c r="GRY42" s="867"/>
      <c r="GRZ42" s="867"/>
      <c r="GSA42" s="867"/>
      <c r="GSB42" s="867"/>
      <c r="GSC42" s="867"/>
      <c r="GSD42" s="867"/>
      <c r="GSE42" s="867"/>
      <c r="GSF42" s="867"/>
      <c r="GSG42" s="867"/>
      <c r="GSH42" s="867"/>
      <c r="GSI42" s="867"/>
      <c r="GSJ42" s="867"/>
      <c r="GSK42" s="867"/>
      <c r="GSL42" s="867"/>
      <c r="GSM42" s="867"/>
      <c r="GSN42" s="867"/>
      <c r="GSO42" s="867"/>
      <c r="GSP42" s="867"/>
      <c r="GSQ42" s="867"/>
      <c r="GSR42" s="867"/>
      <c r="GSS42" s="867"/>
      <c r="GST42" s="867"/>
      <c r="GSU42" s="867"/>
      <c r="GSV42" s="867"/>
      <c r="GSW42" s="867"/>
      <c r="GSX42" s="867"/>
      <c r="GSY42" s="867"/>
      <c r="GSZ42" s="867"/>
      <c r="GTA42" s="867"/>
      <c r="GTB42" s="867"/>
      <c r="GTC42" s="867"/>
      <c r="GTD42" s="867"/>
      <c r="GTE42" s="867"/>
      <c r="GTF42" s="867"/>
      <c r="GTG42" s="867"/>
      <c r="GTH42" s="867"/>
      <c r="GTI42" s="867"/>
      <c r="GTJ42" s="867"/>
      <c r="GTK42" s="867"/>
      <c r="GTL42" s="867"/>
      <c r="GTM42" s="867"/>
      <c r="GTN42" s="867"/>
      <c r="GTO42" s="867"/>
      <c r="GTP42" s="867"/>
      <c r="GTQ42" s="867"/>
      <c r="GTR42" s="867"/>
      <c r="GTS42" s="867"/>
      <c r="GTT42" s="867"/>
      <c r="GTU42" s="867"/>
      <c r="GTV42" s="867"/>
      <c r="GTW42" s="867"/>
      <c r="GTX42" s="867"/>
      <c r="GTY42" s="867"/>
      <c r="GTZ42" s="867"/>
      <c r="GUA42" s="867"/>
      <c r="GUB42" s="867"/>
      <c r="GUC42" s="867"/>
      <c r="GUD42" s="867"/>
      <c r="GUE42" s="867"/>
      <c r="GUF42" s="867"/>
      <c r="GUG42" s="867"/>
      <c r="GUH42" s="867"/>
      <c r="GUI42" s="867"/>
      <c r="GUJ42" s="867"/>
      <c r="GUK42" s="867"/>
      <c r="GUL42" s="867"/>
      <c r="GUM42" s="867"/>
      <c r="GUN42" s="867"/>
      <c r="GUO42" s="867"/>
      <c r="GUP42" s="867"/>
      <c r="GUQ42" s="867"/>
      <c r="GUR42" s="867"/>
      <c r="GUS42" s="867"/>
      <c r="GUT42" s="867"/>
      <c r="GUU42" s="867"/>
      <c r="GUV42" s="867"/>
      <c r="GUW42" s="867"/>
      <c r="GUX42" s="867"/>
      <c r="GUY42" s="867"/>
      <c r="GUZ42" s="867"/>
      <c r="GVA42" s="867"/>
      <c r="GVB42" s="867"/>
      <c r="GVC42" s="867"/>
      <c r="GVD42" s="867"/>
      <c r="GVE42" s="867"/>
      <c r="GVF42" s="867"/>
      <c r="GVG42" s="867"/>
      <c r="GVH42" s="867"/>
      <c r="GVI42" s="867"/>
      <c r="GVJ42" s="867"/>
      <c r="GVK42" s="867"/>
      <c r="GVL42" s="867"/>
      <c r="GVM42" s="867"/>
      <c r="GVN42" s="867"/>
      <c r="GVO42" s="867"/>
      <c r="GVP42" s="867"/>
      <c r="GVQ42" s="867"/>
      <c r="GVR42" s="867"/>
      <c r="GVS42" s="867"/>
      <c r="GVT42" s="867"/>
      <c r="GVU42" s="867"/>
      <c r="GVV42" s="867"/>
      <c r="GVW42" s="867"/>
      <c r="GVX42" s="867"/>
      <c r="GVY42" s="867"/>
      <c r="GVZ42" s="867"/>
      <c r="GWA42" s="867"/>
      <c r="GWB42" s="867"/>
      <c r="GWC42" s="867"/>
      <c r="GWD42" s="867"/>
      <c r="GWE42" s="867"/>
      <c r="GWF42" s="867"/>
      <c r="GWG42" s="867"/>
      <c r="GWH42" s="867"/>
      <c r="GWI42" s="867"/>
      <c r="GWJ42" s="867"/>
      <c r="GWK42" s="867"/>
      <c r="GWL42" s="867"/>
      <c r="GWM42" s="867"/>
      <c r="GWN42" s="867"/>
      <c r="GWO42" s="867"/>
      <c r="GWP42" s="867"/>
      <c r="GWQ42" s="867"/>
      <c r="GWR42" s="867"/>
      <c r="GWS42" s="867"/>
      <c r="GWT42" s="867"/>
      <c r="GWU42" s="867"/>
      <c r="GWV42" s="867"/>
      <c r="GWW42" s="867"/>
      <c r="GWX42" s="867"/>
      <c r="GWY42" s="867"/>
      <c r="GWZ42" s="867"/>
      <c r="GXA42" s="867"/>
      <c r="GXB42" s="867"/>
      <c r="GXC42" s="867"/>
      <c r="GXD42" s="867"/>
      <c r="GXE42" s="867"/>
      <c r="GXF42" s="867"/>
      <c r="GXG42" s="867"/>
      <c r="GXH42" s="867"/>
      <c r="GXI42" s="867"/>
      <c r="GXJ42" s="867"/>
      <c r="GXK42" s="867"/>
      <c r="GXL42" s="867"/>
      <c r="GXM42" s="867"/>
      <c r="GXN42" s="867"/>
      <c r="GXO42" s="867"/>
      <c r="GXP42" s="867"/>
      <c r="GXQ42" s="867"/>
      <c r="GXR42" s="867"/>
      <c r="GXS42" s="867"/>
      <c r="GXT42" s="867"/>
      <c r="GXU42" s="867"/>
      <c r="GXV42" s="867"/>
      <c r="GXW42" s="867"/>
      <c r="GXX42" s="867"/>
      <c r="GXY42" s="867"/>
      <c r="GXZ42" s="867"/>
      <c r="GYA42" s="867"/>
      <c r="GYB42" s="867"/>
      <c r="GYC42" s="867"/>
      <c r="GYD42" s="867"/>
      <c r="GYE42" s="867"/>
      <c r="GYF42" s="867"/>
      <c r="GYG42" s="867"/>
      <c r="GYH42" s="867"/>
      <c r="GYI42" s="867"/>
      <c r="GYJ42" s="867"/>
      <c r="GYK42" s="867"/>
      <c r="GYL42" s="867"/>
      <c r="GYM42" s="867"/>
      <c r="GYN42" s="867"/>
      <c r="GYO42" s="867"/>
      <c r="GYP42" s="867"/>
      <c r="GYQ42" s="867"/>
      <c r="GYR42" s="867"/>
      <c r="GYS42" s="867"/>
      <c r="GYT42" s="867"/>
      <c r="GYU42" s="867"/>
      <c r="GYV42" s="867"/>
      <c r="GYW42" s="867"/>
      <c r="GYX42" s="867"/>
      <c r="GYY42" s="867"/>
      <c r="GYZ42" s="867"/>
      <c r="GZA42" s="867"/>
      <c r="GZB42" s="867"/>
      <c r="GZC42" s="867"/>
      <c r="GZD42" s="867"/>
      <c r="GZE42" s="867"/>
      <c r="GZF42" s="867"/>
      <c r="GZG42" s="867"/>
      <c r="GZH42" s="867"/>
      <c r="GZI42" s="867"/>
      <c r="GZJ42" s="867"/>
      <c r="GZK42" s="867"/>
      <c r="GZL42" s="867"/>
      <c r="GZM42" s="867"/>
      <c r="GZN42" s="867"/>
      <c r="GZO42" s="867"/>
      <c r="GZP42" s="867"/>
      <c r="GZQ42" s="867"/>
      <c r="GZR42" s="867"/>
      <c r="GZS42" s="867"/>
      <c r="GZT42" s="867"/>
      <c r="GZU42" s="867"/>
      <c r="GZV42" s="867"/>
      <c r="GZW42" s="867"/>
      <c r="GZX42" s="867"/>
      <c r="GZY42" s="867"/>
      <c r="GZZ42" s="867"/>
      <c r="HAA42" s="867"/>
      <c r="HAB42" s="867"/>
      <c r="HAC42" s="867"/>
      <c r="HAD42" s="867"/>
      <c r="HAE42" s="867"/>
      <c r="HAF42" s="867"/>
      <c r="HAG42" s="867"/>
      <c r="HAH42" s="867"/>
      <c r="HAI42" s="867"/>
      <c r="HAJ42" s="867"/>
      <c r="HAK42" s="867"/>
      <c r="HAL42" s="867"/>
      <c r="HAM42" s="867"/>
      <c r="HAN42" s="867"/>
      <c r="HAO42" s="867"/>
      <c r="HAP42" s="867"/>
      <c r="HAQ42" s="867"/>
      <c r="HAR42" s="867"/>
      <c r="HAS42" s="867"/>
      <c r="HAT42" s="867"/>
      <c r="HAU42" s="867"/>
      <c r="HAV42" s="867"/>
      <c r="HAW42" s="867"/>
      <c r="HAX42" s="867"/>
      <c r="HAY42" s="867"/>
      <c r="HAZ42" s="867"/>
      <c r="HBA42" s="867"/>
      <c r="HBB42" s="867"/>
      <c r="HBC42" s="867"/>
      <c r="HBD42" s="867"/>
      <c r="HBE42" s="867"/>
      <c r="HBF42" s="867"/>
      <c r="HBG42" s="867"/>
      <c r="HBH42" s="867"/>
      <c r="HBI42" s="867"/>
      <c r="HBJ42" s="867"/>
      <c r="HBK42" s="867"/>
      <c r="HBL42" s="867"/>
      <c r="HBM42" s="867"/>
      <c r="HBN42" s="867"/>
      <c r="HBO42" s="867"/>
      <c r="HBP42" s="867"/>
      <c r="HBQ42" s="867"/>
      <c r="HBR42" s="867"/>
      <c r="HBS42" s="867"/>
      <c r="HBT42" s="867"/>
      <c r="HBU42" s="867"/>
      <c r="HBV42" s="867"/>
      <c r="HBW42" s="867"/>
      <c r="HBX42" s="867"/>
      <c r="HBY42" s="867"/>
      <c r="HBZ42" s="867"/>
      <c r="HCA42" s="867"/>
      <c r="HCB42" s="867"/>
      <c r="HCC42" s="867"/>
      <c r="HCD42" s="867"/>
      <c r="HCE42" s="867"/>
      <c r="HCF42" s="867"/>
      <c r="HCG42" s="867"/>
      <c r="HCH42" s="867"/>
      <c r="HCI42" s="867"/>
      <c r="HCJ42" s="867"/>
      <c r="HCK42" s="867"/>
      <c r="HCL42" s="867"/>
      <c r="HCM42" s="867"/>
      <c r="HCN42" s="867"/>
      <c r="HCO42" s="867"/>
      <c r="HCP42" s="867"/>
      <c r="HCQ42" s="867"/>
      <c r="HCR42" s="867"/>
      <c r="HCS42" s="867"/>
      <c r="HCT42" s="867"/>
      <c r="HCU42" s="867"/>
      <c r="HCV42" s="867"/>
      <c r="HCW42" s="867"/>
      <c r="HCX42" s="867"/>
      <c r="HCY42" s="867"/>
      <c r="HCZ42" s="867"/>
      <c r="HDA42" s="867"/>
      <c r="HDB42" s="867"/>
      <c r="HDC42" s="867"/>
      <c r="HDD42" s="867"/>
      <c r="HDE42" s="867"/>
      <c r="HDF42" s="867"/>
      <c r="HDG42" s="867"/>
      <c r="HDH42" s="867"/>
      <c r="HDI42" s="867"/>
      <c r="HDJ42" s="867"/>
      <c r="HDK42" s="867"/>
      <c r="HDL42" s="867"/>
      <c r="HDM42" s="867"/>
      <c r="HDN42" s="867"/>
      <c r="HDO42" s="867"/>
      <c r="HDP42" s="867"/>
      <c r="HDQ42" s="867"/>
      <c r="HDR42" s="867"/>
      <c r="HDS42" s="867"/>
      <c r="HDT42" s="867"/>
      <c r="HDU42" s="867"/>
      <c r="HDV42" s="867"/>
      <c r="HDW42" s="867"/>
      <c r="HDX42" s="867"/>
      <c r="HDY42" s="867"/>
      <c r="HDZ42" s="867"/>
      <c r="HEA42" s="867"/>
      <c r="HEB42" s="867"/>
      <c r="HEC42" s="867"/>
      <c r="HED42" s="867"/>
      <c r="HEE42" s="867"/>
      <c r="HEF42" s="867"/>
      <c r="HEG42" s="867"/>
      <c r="HEH42" s="867"/>
      <c r="HEI42" s="867"/>
      <c r="HEJ42" s="867"/>
      <c r="HEK42" s="867"/>
      <c r="HEL42" s="867"/>
      <c r="HEM42" s="867"/>
      <c r="HEN42" s="867"/>
      <c r="HEO42" s="867"/>
      <c r="HEP42" s="867"/>
      <c r="HEQ42" s="867"/>
      <c r="HER42" s="867"/>
      <c r="HES42" s="867"/>
      <c r="HET42" s="867"/>
      <c r="HEU42" s="867"/>
      <c r="HEV42" s="867"/>
      <c r="HEW42" s="867"/>
      <c r="HEX42" s="867"/>
      <c r="HEY42" s="867"/>
      <c r="HEZ42" s="867"/>
      <c r="HFA42" s="867"/>
      <c r="HFB42" s="867"/>
      <c r="HFC42" s="867"/>
      <c r="HFD42" s="867"/>
      <c r="HFE42" s="867"/>
      <c r="HFF42" s="867"/>
      <c r="HFG42" s="867"/>
      <c r="HFH42" s="867"/>
      <c r="HFI42" s="867"/>
      <c r="HFJ42" s="867"/>
      <c r="HFK42" s="867"/>
      <c r="HFL42" s="867"/>
      <c r="HFM42" s="867"/>
      <c r="HFN42" s="867"/>
      <c r="HFO42" s="867"/>
      <c r="HFP42" s="867"/>
      <c r="HFQ42" s="867"/>
      <c r="HFR42" s="867"/>
      <c r="HFS42" s="867"/>
      <c r="HFT42" s="867"/>
      <c r="HFU42" s="867"/>
      <c r="HFV42" s="867"/>
      <c r="HFW42" s="867"/>
      <c r="HFX42" s="867"/>
      <c r="HFY42" s="867"/>
      <c r="HFZ42" s="867"/>
      <c r="HGA42" s="867"/>
      <c r="HGB42" s="867"/>
      <c r="HGC42" s="867"/>
      <c r="HGD42" s="867"/>
      <c r="HGE42" s="867"/>
      <c r="HGF42" s="867"/>
      <c r="HGG42" s="867"/>
      <c r="HGH42" s="867"/>
      <c r="HGI42" s="867"/>
      <c r="HGJ42" s="867"/>
      <c r="HGK42" s="867"/>
      <c r="HGL42" s="867"/>
      <c r="HGM42" s="867"/>
      <c r="HGN42" s="867"/>
      <c r="HGO42" s="867"/>
      <c r="HGP42" s="867"/>
      <c r="HGQ42" s="867"/>
      <c r="HGR42" s="867"/>
      <c r="HGS42" s="867"/>
      <c r="HGT42" s="867"/>
      <c r="HGU42" s="867"/>
      <c r="HGV42" s="867"/>
      <c r="HGW42" s="867"/>
      <c r="HGX42" s="867"/>
      <c r="HGY42" s="867"/>
      <c r="HGZ42" s="867"/>
      <c r="HHA42" s="867"/>
      <c r="HHB42" s="867"/>
      <c r="HHC42" s="867"/>
      <c r="HHD42" s="867"/>
      <c r="HHE42" s="867"/>
      <c r="HHF42" s="867"/>
      <c r="HHG42" s="867"/>
      <c r="HHH42" s="867"/>
      <c r="HHI42" s="867"/>
      <c r="HHJ42" s="867"/>
      <c r="HHK42" s="867"/>
      <c r="HHL42" s="867"/>
      <c r="HHM42" s="867"/>
      <c r="HHN42" s="867"/>
      <c r="HHO42" s="867"/>
      <c r="HHP42" s="867"/>
      <c r="HHQ42" s="867"/>
      <c r="HHR42" s="867"/>
      <c r="HHS42" s="867"/>
      <c r="HHT42" s="867"/>
      <c r="HHU42" s="867"/>
      <c r="HHV42" s="867"/>
      <c r="HHW42" s="867"/>
      <c r="HHX42" s="867"/>
      <c r="HHY42" s="867"/>
      <c r="HHZ42" s="867"/>
      <c r="HIA42" s="867"/>
      <c r="HIB42" s="867"/>
      <c r="HIC42" s="867"/>
      <c r="HID42" s="867"/>
      <c r="HIE42" s="867"/>
      <c r="HIF42" s="867"/>
      <c r="HIG42" s="867"/>
      <c r="HIH42" s="867"/>
      <c r="HII42" s="867"/>
      <c r="HIJ42" s="867"/>
      <c r="HIK42" s="867"/>
      <c r="HIL42" s="867"/>
      <c r="HIM42" s="867"/>
      <c r="HIN42" s="867"/>
      <c r="HIO42" s="867"/>
      <c r="HIP42" s="867"/>
      <c r="HIQ42" s="867"/>
      <c r="HIR42" s="867"/>
      <c r="HIS42" s="867"/>
      <c r="HIT42" s="867"/>
      <c r="HIU42" s="867"/>
      <c r="HIV42" s="867"/>
      <c r="HIW42" s="867"/>
      <c r="HIX42" s="867"/>
      <c r="HIY42" s="867"/>
      <c r="HIZ42" s="867"/>
      <c r="HJA42" s="867"/>
      <c r="HJB42" s="867"/>
      <c r="HJC42" s="867"/>
      <c r="HJD42" s="867"/>
      <c r="HJE42" s="867"/>
      <c r="HJF42" s="867"/>
      <c r="HJG42" s="867"/>
      <c r="HJH42" s="867"/>
      <c r="HJI42" s="867"/>
      <c r="HJJ42" s="867"/>
      <c r="HJK42" s="867"/>
      <c r="HJL42" s="867"/>
      <c r="HJM42" s="867"/>
      <c r="HJN42" s="867"/>
      <c r="HJO42" s="867"/>
      <c r="HJP42" s="867"/>
      <c r="HJQ42" s="867"/>
      <c r="HJR42" s="867"/>
      <c r="HJS42" s="867"/>
      <c r="HJT42" s="867"/>
      <c r="HJU42" s="867"/>
      <c r="HJV42" s="867"/>
      <c r="HJW42" s="867"/>
      <c r="HJX42" s="867"/>
      <c r="HJY42" s="867"/>
      <c r="HJZ42" s="867"/>
      <c r="HKA42" s="867"/>
      <c r="HKB42" s="867"/>
      <c r="HKC42" s="867"/>
      <c r="HKD42" s="867"/>
      <c r="HKE42" s="867"/>
      <c r="HKF42" s="867"/>
      <c r="HKG42" s="867"/>
      <c r="HKH42" s="867"/>
      <c r="HKI42" s="867"/>
      <c r="HKJ42" s="867"/>
      <c r="HKK42" s="867"/>
      <c r="HKL42" s="867"/>
      <c r="HKM42" s="867"/>
      <c r="HKN42" s="867"/>
      <c r="HKO42" s="867"/>
      <c r="HKP42" s="867"/>
      <c r="HKQ42" s="867"/>
      <c r="HKR42" s="867"/>
      <c r="HKS42" s="867"/>
      <c r="HKT42" s="867"/>
      <c r="HKU42" s="867"/>
      <c r="HKV42" s="867"/>
      <c r="HKW42" s="867"/>
      <c r="HKX42" s="867"/>
      <c r="HKY42" s="867"/>
      <c r="HKZ42" s="867"/>
      <c r="HLA42" s="867"/>
      <c r="HLB42" s="867"/>
      <c r="HLC42" s="867"/>
      <c r="HLD42" s="867"/>
      <c r="HLE42" s="867"/>
      <c r="HLF42" s="867"/>
      <c r="HLG42" s="867"/>
      <c r="HLH42" s="867"/>
      <c r="HLI42" s="867"/>
      <c r="HLJ42" s="867"/>
      <c r="HLK42" s="867"/>
      <c r="HLL42" s="867"/>
      <c r="HLM42" s="867"/>
      <c r="HLN42" s="867"/>
      <c r="HLO42" s="867"/>
      <c r="HLP42" s="867"/>
      <c r="HLQ42" s="867"/>
      <c r="HLR42" s="867"/>
      <c r="HLS42" s="867"/>
      <c r="HLT42" s="867"/>
      <c r="HLU42" s="867"/>
      <c r="HLV42" s="867"/>
      <c r="HLW42" s="867"/>
      <c r="HLX42" s="867"/>
      <c r="HLY42" s="867"/>
      <c r="HLZ42" s="867"/>
      <c r="HMA42" s="867"/>
      <c r="HMB42" s="867"/>
      <c r="HMC42" s="867"/>
      <c r="HMD42" s="867"/>
      <c r="HME42" s="867"/>
      <c r="HMF42" s="867"/>
      <c r="HMG42" s="867"/>
      <c r="HMH42" s="867"/>
      <c r="HMI42" s="867"/>
      <c r="HMJ42" s="867"/>
      <c r="HMK42" s="867"/>
      <c r="HML42" s="867"/>
      <c r="HMM42" s="867"/>
      <c r="HMN42" s="867"/>
      <c r="HMO42" s="867"/>
      <c r="HMP42" s="867"/>
      <c r="HMQ42" s="867"/>
      <c r="HMR42" s="867"/>
      <c r="HMS42" s="867"/>
      <c r="HMT42" s="867"/>
      <c r="HMU42" s="867"/>
      <c r="HMV42" s="867"/>
      <c r="HMW42" s="867"/>
      <c r="HMX42" s="867"/>
      <c r="HMY42" s="867"/>
      <c r="HMZ42" s="867"/>
      <c r="HNA42" s="867"/>
      <c r="HNB42" s="867"/>
      <c r="HNC42" s="867"/>
      <c r="HND42" s="867"/>
      <c r="HNE42" s="867"/>
      <c r="HNF42" s="867"/>
      <c r="HNG42" s="867"/>
      <c r="HNH42" s="867"/>
      <c r="HNI42" s="867"/>
      <c r="HNJ42" s="867"/>
      <c r="HNK42" s="867"/>
      <c r="HNL42" s="867"/>
      <c r="HNM42" s="867"/>
      <c r="HNN42" s="867"/>
      <c r="HNO42" s="867"/>
      <c r="HNP42" s="867"/>
      <c r="HNQ42" s="867"/>
      <c r="HNR42" s="867"/>
      <c r="HNS42" s="867"/>
      <c r="HNT42" s="867"/>
      <c r="HNU42" s="867"/>
      <c r="HNV42" s="867"/>
      <c r="HNW42" s="867"/>
      <c r="HNX42" s="867"/>
      <c r="HNY42" s="867"/>
      <c r="HNZ42" s="867"/>
      <c r="HOA42" s="867"/>
      <c r="HOB42" s="867"/>
      <c r="HOC42" s="867"/>
      <c r="HOD42" s="867"/>
      <c r="HOE42" s="867"/>
      <c r="HOF42" s="867"/>
      <c r="HOG42" s="867"/>
      <c r="HOH42" s="867"/>
      <c r="HOI42" s="867"/>
      <c r="HOJ42" s="867"/>
      <c r="HOK42" s="867"/>
      <c r="HOL42" s="867"/>
      <c r="HOM42" s="867"/>
      <c r="HON42" s="867"/>
      <c r="HOO42" s="867"/>
      <c r="HOP42" s="867"/>
      <c r="HOQ42" s="867"/>
      <c r="HOR42" s="867"/>
      <c r="HOS42" s="867"/>
      <c r="HOT42" s="867"/>
      <c r="HOU42" s="867"/>
      <c r="HOV42" s="867"/>
      <c r="HOW42" s="867"/>
      <c r="HOX42" s="867"/>
      <c r="HOY42" s="867"/>
      <c r="HOZ42" s="867"/>
      <c r="HPA42" s="867"/>
      <c r="HPB42" s="867"/>
      <c r="HPC42" s="867"/>
      <c r="HPD42" s="867"/>
      <c r="HPE42" s="867"/>
      <c r="HPF42" s="867"/>
      <c r="HPG42" s="867"/>
      <c r="HPH42" s="867"/>
      <c r="HPI42" s="867"/>
      <c r="HPJ42" s="867"/>
      <c r="HPK42" s="867"/>
      <c r="HPL42" s="867"/>
      <c r="HPM42" s="867"/>
      <c r="HPN42" s="867"/>
      <c r="HPO42" s="867"/>
      <c r="HPP42" s="867"/>
      <c r="HPQ42" s="867"/>
      <c r="HPR42" s="867"/>
      <c r="HPS42" s="867"/>
      <c r="HPT42" s="867"/>
      <c r="HPU42" s="867"/>
      <c r="HPV42" s="867"/>
      <c r="HPW42" s="867"/>
      <c r="HPX42" s="867"/>
      <c r="HPY42" s="867"/>
      <c r="HPZ42" s="867"/>
      <c r="HQA42" s="867"/>
      <c r="HQB42" s="867"/>
      <c r="HQC42" s="867"/>
      <c r="HQD42" s="867"/>
      <c r="HQE42" s="867"/>
      <c r="HQF42" s="867"/>
      <c r="HQG42" s="867"/>
      <c r="HQH42" s="867"/>
      <c r="HQI42" s="867"/>
      <c r="HQJ42" s="867"/>
      <c r="HQK42" s="867"/>
      <c r="HQL42" s="867"/>
      <c r="HQM42" s="867"/>
      <c r="HQN42" s="867"/>
      <c r="HQO42" s="867"/>
      <c r="HQP42" s="867"/>
      <c r="HQQ42" s="867"/>
      <c r="HQR42" s="867"/>
      <c r="HQS42" s="867"/>
      <c r="HQT42" s="867"/>
      <c r="HQU42" s="867"/>
      <c r="HQV42" s="867"/>
      <c r="HQW42" s="867"/>
      <c r="HQX42" s="867"/>
      <c r="HQY42" s="867"/>
      <c r="HQZ42" s="867"/>
      <c r="HRA42" s="867"/>
      <c r="HRB42" s="867"/>
      <c r="HRC42" s="867"/>
      <c r="HRD42" s="867"/>
      <c r="HRE42" s="867"/>
      <c r="HRF42" s="867"/>
      <c r="HRG42" s="867"/>
      <c r="HRH42" s="867"/>
      <c r="HRI42" s="867"/>
      <c r="HRJ42" s="867"/>
      <c r="HRK42" s="867"/>
      <c r="HRL42" s="867"/>
      <c r="HRM42" s="867"/>
      <c r="HRN42" s="867"/>
      <c r="HRO42" s="867"/>
      <c r="HRP42" s="867"/>
      <c r="HRQ42" s="867"/>
      <c r="HRR42" s="867"/>
      <c r="HRS42" s="867"/>
      <c r="HRT42" s="867"/>
      <c r="HRU42" s="867"/>
      <c r="HRV42" s="867"/>
      <c r="HRW42" s="867"/>
      <c r="HRX42" s="867"/>
      <c r="HRY42" s="867"/>
      <c r="HRZ42" s="867"/>
      <c r="HSA42" s="867"/>
      <c r="HSB42" s="867"/>
      <c r="HSC42" s="867"/>
      <c r="HSD42" s="867"/>
      <c r="HSE42" s="867"/>
      <c r="HSF42" s="867"/>
      <c r="HSG42" s="867"/>
      <c r="HSH42" s="867"/>
      <c r="HSI42" s="867"/>
      <c r="HSJ42" s="867"/>
      <c r="HSK42" s="867"/>
      <c r="HSL42" s="867"/>
      <c r="HSM42" s="867"/>
      <c r="HSN42" s="867"/>
      <c r="HSO42" s="867"/>
      <c r="HSP42" s="867"/>
      <c r="HSQ42" s="867"/>
      <c r="HSR42" s="867"/>
      <c r="HSS42" s="867"/>
      <c r="HST42" s="867"/>
      <c r="HSU42" s="867"/>
      <c r="HSV42" s="867"/>
      <c r="HSW42" s="867"/>
      <c r="HSX42" s="867"/>
      <c r="HSY42" s="867"/>
      <c r="HSZ42" s="867"/>
      <c r="HTA42" s="867"/>
      <c r="HTB42" s="867"/>
      <c r="HTC42" s="867"/>
      <c r="HTD42" s="867"/>
      <c r="HTE42" s="867"/>
      <c r="HTF42" s="867"/>
      <c r="HTG42" s="867"/>
      <c r="HTH42" s="867"/>
      <c r="HTI42" s="867"/>
      <c r="HTJ42" s="867"/>
      <c r="HTK42" s="867"/>
      <c r="HTL42" s="867"/>
      <c r="HTM42" s="867"/>
      <c r="HTN42" s="867"/>
      <c r="HTO42" s="867"/>
      <c r="HTP42" s="867"/>
      <c r="HTQ42" s="867"/>
      <c r="HTR42" s="867"/>
      <c r="HTS42" s="867"/>
      <c r="HTT42" s="867"/>
      <c r="HTU42" s="867"/>
      <c r="HTV42" s="867"/>
      <c r="HTW42" s="867"/>
      <c r="HTX42" s="867"/>
      <c r="HTY42" s="867"/>
      <c r="HTZ42" s="867"/>
      <c r="HUA42" s="867"/>
      <c r="HUB42" s="867"/>
      <c r="HUC42" s="867"/>
      <c r="HUD42" s="867"/>
      <c r="HUE42" s="867"/>
      <c r="HUF42" s="867"/>
      <c r="HUG42" s="867"/>
      <c r="HUH42" s="867"/>
      <c r="HUI42" s="867"/>
      <c r="HUJ42" s="867"/>
      <c r="HUK42" s="867"/>
      <c r="HUL42" s="867"/>
      <c r="HUM42" s="867"/>
      <c r="HUN42" s="867"/>
      <c r="HUO42" s="867"/>
      <c r="HUP42" s="867"/>
      <c r="HUQ42" s="867"/>
      <c r="HUR42" s="867"/>
      <c r="HUS42" s="867"/>
      <c r="HUT42" s="867"/>
      <c r="HUU42" s="867"/>
      <c r="HUV42" s="867"/>
      <c r="HUW42" s="867"/>
      <c r="HUX42" s="867"/>
      <c r="HUY42" s="867"/>
      <c r="HUZ42" s="867"/>
      <c r="HVA42" s="867"/>
      <c r="HVB42" s="867"/>
      <c r="HVC42" s="867"/>
      <c r="HVD42" s="867"/>
      <c r="HVE42" s="867"/>
      <c r="HVF42" s="867"/>
      <c r="HVG42" s="867"/>
      <c r="HVH42" s="867"/>
      <c r="HVI42" s="867"/>
      <c r="HVJ42" s="867"/>
      <c r="HVK42" s="867"/>
      <c r="HVL42" s="867"/>
      <c r="HVM42" s="867"/>
      <c r="HVN42" s="867"/>
      <c r="HVO42" s="867"/>
      <c r="HVP42" s="867"/>
      <c r="HVQ42" s="867"/>
      <c r="HVR42" s="867"/>
      <c r="HVS42" s="867"/>
      <c r="HVT42" s="867"/>
      <c r="HVU42" s="867"/>
      <c r="HVV42" s="867"/>
      <c r="HVW42" s="867"/>
      <c r="HVX42" s="867"/>
      <c r="HVY42" s="867"/>
      <c r="HVZ42" s="867"/>
      <c r="HWA42" s="867"/>
      <c r="HWB42" s="867"/>
      <c r="HWC42" s="867"/>
      <c r="HWD42" s="867"/>
      <c r="HWE42" s="867"/>
      <c r="HWF42" s="867"/>
      <c r="HWG42" s="867"/>
      <c r="HWH42" s="867"/>
      <c r="HWI42" s="867"/>
      <c r="HWJ42" s="867"/>
      <c r="HWK42" s="867"/>
      <c r="HWL42" s="867"/>
      <c r="HWM42" s="867"/>
      <c r="HWN42" s="867"/>
      <c r="HWO42" s="867"/>
      <c r="HWP42" s="867"/>
      <c r="HWQ42" s="867"/>
      <c r="HWR42" s="867"/>
      <c r="HWS42" s="867"/>
      <c r="HWT42" s="867"/>
      <c r="HWU42" s="867"/>
      <c r="HWV42" s="867"/>
      <c r="HWW42" s="867"/>
      <c r="HWX42" s="867"/>
      <c r="HWY42" s="867"/>
      <c r="HWZ42" s="867"/>
      <c r="HXA42" s="867"/>
      <c r="HXB42" s="867"/>
      <c r="HXC42" s="867"/>
      <c r="HXD42" s="867"/>
      <c r="HXE42" s="867"/>
      <c r="HXF42" s="867"/>
      <c r="HXG42" s="867"/>
      <c r="HXH42" s="867"/>
      <c r="HXI42" s="867"/>
      <c r="HXJ42" s="867"/>
      <c r="HXK42" s="867"/>
      <c r="HXL42" s="867"/>
      <c r="HXM42" s="867"/>
      <c r="HXN42" s="867"/>
      <c r="HXO42" s="867"/>
      <c r="HXP42" s="867"/>
      <c r="HXQ42" s="867"/>
      <c r="HXR42" s="867"/>
      <c r="HXS42" s="867"/>
      <c r="HXT42" s="867"/>
      <c r="HXU42" s="867"/>
      <c r="HXV42" s="867"/>
      <c r="HXW42" s="867"/>
      <c r="HXX42" s="867"/>
      <c r="HXY42" s="867"/>
      <c r="HXZ42" s="867"/>
      <c r="HYA42" s="867"/>
      <c r="HYB42" s="867"/>
      <c r="HYC42" s="867"/>
      <c r="HYD42" s="867"/>
      <c r="HYE42" s="867"/>
      <c r="HYF42" s="867"/>
      <c r="HYG42" s="867"/>
      <c r="HYH42" s="867"/>
      <c r="HYI42" s="867"/>
      <c r="HYJ42" s="867"/>
      <c r="HYK42" s="867"/>
      <c r="HYL42" s="867"/>
      <c r="HYM42" s="867"/>
      <c r="HYN42" s="867"/>
      <c r="HYO42" s="867"/>
      <c r="HYP42" s="867"/>
      <c r="HYQ42" s="867"/>
      <c r="HYR42" s="867"/>
      <c r="HYS42" s="867"/>
      <c r="HYT42" s="867"/>
      <c r="HYU42" s="867"/>
      <c r="HYV42" s="867"/>
      <c r="HYW42" s="867"/>
      <c r="HYX42" s="867"/>
      <c r="HYY42" s="867"/>
      <c r="HYZ42" s="867"/>
      <c r="HZA42" s="867"/>
      <c r="HZB42" s="867"/>
      <c r="HZC42" s="867"/>
      <c r="HZD42" s="867"/>
      <c r="HZE42" s="867"/>
      <c r="HZF42" s="867"/>
      <c r="HZG42" s="867"/>
      <c r="HZH42" s="867"/>
      <c r="HZI42" s="867"/>
      <c r="HZJ42" s="867"/>
      <c r="HZK42" s="867"/>
      <c r="HZL42" s="867"/>
      <c r="HZM42" s="867"/>
      <c r="HZN42" s="867"/>
      <c r="HZO42" s="867"/>
      <c r="HZP42" s="867"/>
      <c r="HZQ42" s="867"/>
      <c r="HZR42" s="867"/>
      <c r="HZS42" s="867"/>
      <c r="HZT42" s="867"/>
      <c r="HZU42" s="867"/>
      <c r="HZV42" s="867"/>
      <c r="HZW42" s="867"/>
      <c r="HZX42" s="867"/>
      <c r="HZY42" s="867"/>
      <c r="HZZ42" s="867"/>
      <c r="IAA42" s="867"/>
      <c r="IAB42" s="867"/>
      <c r="IAC42" s="867"/>
      <c r="IAD42" s="867"/>
      <c r="IAE42" s="867"/>
      <c r="IAF42" s="867"/>
      <c r="IAG42" s="867"/>
      <c r="IAH42" s="867"/>
      <c r="IAI42" s="867"/>
      <c r="IAJ42" s="867"/>
      <c r="IAK42" s="867"/>
      <c r="IAL42" s="867"/>
      <c r="IAM42" s="867"/>
      <c r="IAN42" s="867"/>
      <c r="IAO42" s="867"/>
      <c r="IAP42" s="867"/>
      <c r="IAQ42" s="867"/>
      <c r="IAR42" s="867"/>
      <c r="IAS42" s="867"/>
      <c r="IAT42" s="867"/>
      <c r="IAU42" s="867"/>
      <c r="IAV42" s="867"/>
      <c r="IAW42" s="867"/>
      <c r="IAX42" s="867"/>
      <c r="IAY42" s="867"/>
      <c r="IAZ42" s="867"/>
      <c r="IBA42" s="867"/>
      <c r="IBB42" s="867"/>
      <c r="IBC42" s="867"/>
      <c r="IBD42" s="867"/>
      <c r="IBE42" s="867"/>
      <c r="IBF42" s="867"/>
      <c r="IBG42" s="867"/>
      <c r="IBH42" s="867"/>
      <c r="IBI42" s="867"/>
      <c r="IBJ42" s="867"/>
      <c r="IBK42" s="867"/>
      <c r="IBL42" s="867"/>
      <c r="IBM42" s="867"/>
      <c r="IBN42" s="867"/>
      <c r="IBO42" s="867"/>
      <c r="IBP42" s="867"/>
      <c r="IBQ42" s="867"/>
      <c r="IBR42" s="867"/>
      <c r="IBS42" s="867"/>
      <c r="IBT42" s="867"/>
      <c r="IBU42" s="867"/>
      <c r="IBV42" s="867"/>
      <c r="IBW42" s="867"/>
      <c r="IBX42" s="867"/>
      <c r="IBY42" s="867"/>
      <c r="IBZ42" s="867"/>
      <c r="ICA42" s="867"/>
      <c r="ICB42" s="867"/>
      <c r="ICC42" s="867"/>
      <c r="ICD42" s="867"/>
      <c r="ICE42" s="867"/>
      <c r="ICF42" s="867"/>
      <c r="ICG42" s="867"/>
      <c r="ICH42" s="867"/>
      <c r="ICI42" s="867"/>
      <c r="ICJ42" s="867"/>
      <c r="ICK42" s="867"/>
      <c r="ICL42" s="867"/>
      <c r="ICM42" s="867"/>
      <c r="ICN42" s="867"/>
      <c r="ICO42" s="867"/>
      <c r="ICP42" s="867"/>
      <c r="ICQ42" s="867"/>
      <c r="ICR42" s="867"/>
      <c r="ICS42" s="867"/>
      <c r="ICT42" s="867"/>
      <c r="ICU42" s="867"/>
      <c r="ICV42" s="867"/>
      <c r="ICW42" s="867"/>
      <c r="ICX42" s="867"/>
      <c r="ICY42" s="867"/>
      <c r="ICZ42" s="867"/>
      <c r="IDA42" s="867"/>
      <c r="IDB42" s="867"/>
      <c r="IDC42" s="867"/>
      <c r="IDD42" s="867"/>
      <c r="IDE42" s="867"/>
      <c r="IDF42" s="867"/>
      <c r="IDG42" s="867"/>
      <c r="IDH42" s="867"/>
      <c r="IDI42" s="867"/>
      <c r="IDJ42" s="867"/>
      <c r="IDK42" s="867"/>
      <c r="IDL42" s="867"/>
      <c r="IDM42" s="867"/>
      <c r="IDN42" s="867"/>
      <c r="IDO42" s="867"/>
      <c r="IDP42" s="867"/>
      <c r="IDQ42" s="867"/>
      <c r="IDR42" s="867"/>
      <c r="IDS42" s="867"/>
      <c r="IDT42" s="867"/>
      <c r="IDU42" s="867"/>
      <c r="IDV42" s="867"/>
      <c r="IDW42" s="867"/>
      <c r="IDX42" s="867"/>
      <c r="IDY42" s="867"/>
      <c r="IDZ42" s="867"/>
      <c r="IEA42" s="867"/>
      <c r="IEB42" s="867"/>
      <c r="IEC42" s="867"/>
      <c r="IED42" s="867"/>
      <c r="IEE42" s="867"/>
      <c r="IEF42" s="867"/>
      <c r="IEG42" s="867"/>
      <c r="IEH42" s="867"/>
      <c r="IEI42" s="867"/>
      <c r="IEJ42" s="867"/>
      <c r="IEK42" s="867"/>
      <c r="IEL42" s="867"/>
      <c r="IEM42" s="867"/>
      <c r="IEN42" s="867"/>
      <c r="IEO42" s="867"/>
      <c r="IEP42" s="867"/>
      <c r="IEQ42" s="867"/>
      <c r="IER42" s="867"/>
      <c r="IES42" s="867"/>
      <c r="IET42" s="867"/>
      <c r="IEU42" s="867"/>
      <c r="IEV42" s="867"/>
      <c r="IEW42" s="867"/>
      <c r="IEX42" s="867"/>
      <c r="IEY42" s="867"/>
      <c r="IEZ42" s="867"/>
      <c r="IFA42" s="867"/>
      <c r="IFB42" s="867"/>
      <c r="IFC42" s="867"/>
      <c r="IFD42" s="867"/>
      <c r="IFE42" s="867"/>
      <c r="IFF42" s="867"/>
      <c r="IFG42" s="867"/>
      <c r="IFH42" s="867"/>
      <c r="IFI42" s="867"/>
      <c r="IFJ42" s="867"/>
      <c r="IFK42" s="867"/>
      <c r="IFL42" s="867"/>
      <c r="IFM42" s="867"/>
      <c r="IFN42" s="867"/>
      <c r="IFO42" s="867"/>
      <c r="IFP42" s="867"/>
      <c r="IFQ42" s="867"/>
      <c r="IFR42" s="867"/>
      <c r="IFS42" s="867"/>
      <c r="IFT42" s="867"/>
      <c r="IFU42" s="867"/>
      <c r="IFV42" s="867"/>
      <c r="IFW42" s="867"/>
      <c r="IFX42" s="867"/>
      <c r="IFY42" s="867"/>
      <c r="IFZ42" s="867"/>
      <c r="IGA42" s="867"/>
      <c r="IGB42" s="867"/>
      <c r="IGC42" s="867"/>
      <c r="IGD42" s="867"/>
      <c r="IGE42" s="867"/>
      <c r="IGF42" s="867"/>
      <c r="IGG42" s="867"/>
      <c r="IGH42" s="867"/>
      <c r="IGI42" s="867"/>
      <c r="IGJ42" s="867"/>
      <c r="IGK42" s="867"/>
      <c r="IGL42" s="867"/>
      <c r="IGM42" s="867"/>
      <c r="IGN42" s="867"/>
      <c r="IGO42" s="867"/>
      <c r="IGP42" s="867"/>
      <c r="IGQ42" s="867"/>
      <c r="IGR42" s="867"/>
      <c r="IGS42" s="867"/>
      <c r="IGT42" s="867"/>
      <c r="IGU42" s="867"/>
      <c r="IGV42" s="867"/>
      <c r="IGW42" s="867"/>
      <c r="IGX42" s="867"/>
      <c r="IGY42" s="867"/>
      <c r="IGZ42" s="867"/>
      <c r="IHA42" s="867"/>
      <c r="IHB42" s="867"/>
      <c r="IHC42" s="867"/>
      <c r="IHD42" s="867"/>
      <c r="IHE42" s="867"/>
      <c r="IHF42" s="867"/>
      <c r="IHG42" s="867"/>
      <c r="IHH42" s="867"/>
      <c r="IHI42" s="867"/>
      <c r="IHJ42" s="867"/>
      <c r="IHK42" s="867"/>
      <c r="IHL42" s="867"/>
      <c r="IHM42" s="867"/>
      <c r="IHN42" s="867"/>
      <c r="IHO42" s="867"/>
      <c r="IHP42" s="867"/>
      <c r="IHQ42" s="867"/>
      <c r="IHR42" s="867"/>
      <c r="IHS42" s="867"/>
      <c r="IHT42" s="867"/>
      <c r="IHU42" s="867"/>
      <c r="IHV42" s="867"/>
      <c r="IHW42" s="867"/>
      <c r="IHX42" s="867"/>
      <c r="IHY42" s="867"/>
      <c r="IHZ42" s="867"/>
      <c r="IIA42" s="867"/>
      <c r="IIB42" s="867"/>
      <c r="IIC42" s="867"/>
      <c r="IID42" s="867"/>
      <c r="IIE42" s="867"/>
      <c r="IIF42" s="867"/>
      <c r="IIG42" s="867"/>
      <c r="IIH42" s="867"/>
      <c r="III42" s="867"/>
      <c r="IIJ42" s="867"/>
      <c r="IIK42" s="867"/>
      <c r="IIL42" s="867"/>
      <c r="IIM42" s="867"/>
      <c r="IIN42" s="867"/>
      <c r="IIO42" s="867"/>
      <c r="IIP42" s="867"/>
      <c r="IIQ42" s="867"/>
      <c r="IIR42" s="867"/>
      <c r="IIS42" s="867"/>
      <c r="IIT42" s="867"/>
      <c r="IIU42" s="867"/>
      <c r="IIV42" s="867"/>
      <c r="IIW42" s="867"/>
      <c r="IIX42" s="867"/>
      <c r="IIY42" s="867"/>
      <c r="IIZ42" s="867"/>
      <c r="IJA42" s="867"/>
      <c r="IJB42" s="867"/>
      <c r="IJC42" s="867"/>
      <c r="IJD42" s="867"/>
      <c r="IJE42" s="867"/>
      <c r="IJF42" s="867"/>
      <c r="IJG42" s="867"/>
      <c r="IJH42" s="867"/>
      <c r="IJI42" s="867"/>
      <c r="IJJ42" s="867"/>
      <c r="IJK42" s="867"/>
      <c r="IJL42" s="867"/>
      <c r="IJM42" s="867"/>
      <c r="IJN42" s="867"/>
      <c r="IJO42" s="867"/>
      <c r="IJP42" s="867"/>
      <c r="IJQ42" s="867"/>
      <c r="IJR42" s="867"/>
      <c r="IJS42" s="867"/>
      <c r="IJT42" s="867"/>
      <c r="IJU42" s="867"/>
      <c r="IJV42" s="867"/>
      <c r="IJW42" s="867"/>
      <c r="IJX42" s="867"/>
      <c r="IJY42" s="867"/>
      <c r="IJZ42" s="867"/>
      <c r="IKA42" s="867"/>
      <c r="IKB42" s="867"/>
      <c r="IKC42" s="867"/>
      <c r="IKD42" s="867"/>
      <c r="IKE42" s="867"/>
      <c r="IKF42" s="867"/>
      <c r="IKG42" s="867"/>
      <c r="IKH42" s="867"/>
      <c r="IKI42" s="867"/>
      <c r="IKJ42" s="867"/>
      <c r="IKK42" s="867"/>
      <c r="IKL42" s="867"/>
      <c r="IKM42" s="867"/>
      <c r="IKN42" s="867"/>
      <c r="IKO42" s="867"/>
      <c r="IKP42" s="867"/>
      <c r="IKQ42" s="867"/>
      <c r="IKR42" s="867"/>
      <c r="IKS42" s="867"/>
      <c r="IKT42" s="867"/>
      <c r="IKU42" s="867"/>
      <c r="IKV42" s="867"/>
      <c r="IKW42" s="867"/>
      <c r="IKX42" s="867"/>
      <c r="IKY42" s="867"/>
      <c r="IKZ42" s="867"/>
      <c r="ILA42" s="867"/>
      <c r="ILB42" s="867"/>
      <c r="ILC42" s="867"/>
      <c r="ILD42" s="867"/>
      <c r="ILE42" s="867"/>
      <c r="ILF42" s="867"/>
      <c r="ILG42" s="867"/>
      <c r="ILH42" s="867"/>
      <c r="ILI42" s="867"/>
      <c r="ILJ42" s="867"/>
      <c r="ILK42" s="867"/>
      <c r="ILL42" s="867"/>
      <c r="ILM42" s="867"/>
      <c r="ILN42" s="867"/>
      <c r="ILO42" s="867"/>
      <c r="ILP42" s="867"/>
      <c r="ILQ42" s="867"/>
      <c r="ILR42" s="867"/>
      <c r="ILS42" s="867"/>
      <c r="ILT42" s="867"/>
      <c r="ILU42" s="867"/>
      <c r="ILV42" s="867"/>
      <c r="ILW42" s="867"/>
      <c r="ILX42" s="867"/>
      <c r="ILY42" s="867"/>
      <c r="ILZ42" s="867"/>
      <c r="IMA42" s="867"/>
      <c r="IMB42" s="867"/>
      <c r="IMC42" s="867"/>
      <c r="IMD42" s="867"/>
      <c r="IME42" s="867"/>
      <c r="IMF42" s="867"/>
      <c r="IMG42" s="867"/>
      <c r="IMH42" s="867"/>
      <c r="IMI42" s="867"/>
      <c r="IMJ42" s="867"/>
      <c r="IMK42" s="867"/>
      <c r="IML42" s="867"/>
      <c r="IMM42" s="867"/>
      <c r="IMN42" s="867"/>
      <c r="IMO42" s="867"/>
      <c r="IMP42" s="867"/>
      <c r="IMQ42" s="867"/>
      <c r="IMR42" s="867"/>
      <c r="IMS42" s="867"/>
      <c r="IMT42" s="867"/>
      <c r="IMU42" s="867"/>
      <c r="IMV42" s="867"/>
      <c r="IMW42" s="867"/>
      <c r="IMX42" s="867"/>
      <c r="IMY42" s="867"/>
      <c r="IMZ42" s="867"/>
      <c r="INA42" s="867"/>
      <c r="INB42" s="867"/>
      <c r="INC42" s="867"/>
      <c r="IND42" s="867"/>
      <c r="INE42" s="867"/>
      <c r="INF42" s="867"/>
      <c r="ING42" s="867"/>
      <c r="INH42" s="867"/>
      <c r="INI42" s="867"/>
      <c r="INJ42" s="867"/>
      <c r="INK42" s="867"/>
      <c r="INL42" s="867"/>
      <c r="INM42" s="867"/>
      <c r="INN42" s="867"/>
      <c r="INO42" s="867"/>
      <c r="INP42" s="867"/>
      <c r="INQ42" s="867"/>
      <c r="INR42" s="867"/>
      <c r="INS42" s="867"/>
      <c r="INT42" s="867"/>
      <c r="INU42" s="867"/>
      <c r="INV42" s="867"/>
      <c r="INW42" s="867"/>
      <c r="INX42" s="867"/>
      <c r="INY42" s="867"/>
      <c r="INZ42" s="867"/>
      <c r="IOA42" s="867"/>
      <c r="IOB42" s="867"/>
      <c r="IOC42" s="867"/>
      <c r="IOD42" s="867"/>
      <c r="IOE42" s="867"/>
      <c r="IOF42" s="867"/>
      <c r="IOG42" s="867"/>
      <c r="IOH42" s="867"/>
      <c r="IOI42" s="867"/>
      <c r="IOJ42" s="867"/>
      <c r="IOK42" s="867"/>
      <c r="IOL42" s="867"/>
      <c r="IOM42" s="867"/>
      <c r="ION42" s="867"/>
      <c r="IOO42" s="867"/>
      <c r="IOP42" s="867"/>
      <c r="IOQ42" s="867"/>
      <c r="IOR42" s="867"/>
      <c r="IOS42" s="867"/>
      <c r="IOT42" s="867"/>
      <c r="IOU42" s="867"/>
      <c r="IOV42" s="867"/>
      <c r="IOW42" s="867"/>
      <c r="IOX42" s="867"/>
      <c r="IOY42" s="867"/>
      <c r="IOZ42" s="867"/>
      <c r="IPA42" s="867"/>
      <c r="IPB42" s="867"/>
      <c r="IPC42" s="867"/>
      <c r="IPD42" s="867"/>
      <c r="IPE42" s="867"/>
      <c r="IPF42" s="867"/>
      <c r="IPG42" s="867"/>
      <c r="IPH42" s="867"/>
      <c r="IPI42" s="867"/>
      <c r="IPJ42" s="867"/>
      <c r="IPK42" s="867"/>
      <c r="IPL42" s="867"/>
      <c r="IPM42" s="867"/>
      <c r="IPN42" s="867"/>
      <c r="IPO42" s="867"/>
      <c r="IPP42" s="867"/>
      <c r="IPQ42" s="867"/>
      <c r="IPR42" s="867"/>
      <c r="IPS42" s="867"/>
      <c r="IPT42" s="867"/>
      <c r="IPU42" s="867"/>
      <c r="IPV42" s="867"/>
      <c r="IPW42" s="867"/>
      <c r="IPX42" s="867"/>
      <c r="IPY42" s="867"/>
      <c r="IPZ42" s="867"/>
      <c r="IQA42" s="867"/>
      <c r="IQB42" s="867"/>
      <c r="IQC42" s="867"/>
      <c r="IQD42" s="867"/>
      <c r="IQE42" s="867"/>
      <c r="IQF42" s="867"/>
      <c r="IQG42" s="867"/>
      <c r="IQH42" s="867"/>
      <c r="IQI42" s="867"/>
      <c r="IQJ42" s="867"/>
      <c r="IQK42" s="867"/>
      <c r="IQL42" s="867"/>
      <c r="IQM42" s="867"/>
      <c r="IQN42" s="867"/>
      <c r="IQO42" s="867"/>
      <c r="IQP42" s="867"/>
      <c r="IQQ42" s="867"/>
      <c r="IQR42" s="867"/>
      <c r="IQS42" s="867"/>
      <c r="IQT42" s="867"/>
      <c r="IQU42" s="867"/>
      <c r="IQV42" s="867"/>
      <c r="IQW42" s="867"/>
      <c r="IQX42" s="867"/>
      <c r="IQY42" s="867"/>
      <c r="IQZ42" s="867"/>
      <c r="IRA42" s="867"/>
      <c r="IRB42" s="867"/>
      <c r="IRC42" s="867"/>
      <c r="IRD42" s="867"/>
      <c r="IRE42" s="867"/>
      <c r="IRF42" s="867"/>
      <c r="IRG42" s="867"/>
      <c r="IRH42" s="867"/>
      <c r="IRI42" s="867"/>
      <c r="IRJ42" s="867"/>
      <c r="IRK42" s="867"/>
      <c r="IRL42" s="867"/>
      <c r="IRM42" s="867"/>
      <c r="IRN42" s="867"/>
      <c r="IRO42" s="867"/>
      <c r="IRP42" s="867"/>
      <c r="IRQ42" s="867"/>
      <c r="IRR42" s="867"/>
      <c r="IRS42" s="867"/>
      <c r="IRT42" s="867"/>
      <c r="IRU42" s="867"/>
      <c r="IRV42" s="867"/>
      <c r="IRW42" s="867"/>
      <c r="IRX42" s="867"/>
      <c r="IRY42" s="867"/>
      <c r="IRZ42" s="867"/>
      <c r="ISA42" s="867"/>
      <c r="ISB42" s="867"/>
      <c r="ISC42" s="867"/>
      <c r="ISD42" s="867"/>
      <c r="ISE42" s="867"/>
      <c r="ISF42" s="867"/>
      <c r="ISG42" s="867"/>
      <c r="ISH42" s="867"/>
      <c r="ISI42" s="867"/>
      <c r="ISJ42" s="867"/>
      <c r="ISK42" s="867"/>
      <c r="ISL42" s="867"/>
      <c r="ISM42" s="867"/>
      <c r="ISN42" s="867"/>
      <c r="ISO42" s="867"/>
      <c r="ISP42" s="867"/>
      <c r="ISQ42" s="867"/>
      <c r="ISR42" s="867"/>
      <c r="ISS42" s="867"/>
      <c r="IST42" s="867"/>
      <c r="ISU42" s="867"/>
      <c r="ISV42" s="867"/>
      <c r="ISW42" s="867"/>
      <c r="ISX42" s="867"/>
      <c r="ISY42" s="867"/>
      <c r="ISZ42" s="867"/>
      <c r="ITA42" s="867"/>
      <c r="ITB42" s="867"/>
      <c r="ITC42" s="867"/>
      <c r="ITD42" s="867"/>
      <c r="ITE42" s="867"/>
      <c r="ITF42" s="867"/>
      <c r="ITG42" s="867"/>
      <c r="ITH42" s="867"/>
      <c r="ITI42" s="867"/>
      <c r="ITJ42" s="867"/>
      <c r="ITK42" s="867"/>
      <c r="ITL42" s="867"/>
      <c r="ITM42" s="867"/>
      <c r="ITN42" s="867"/>
      <c r="ITO42" s="867"/>
      <c r="ITP42" s="867"/>
      <c r="ITQ42" s="867"/>
      <c r="ITR42" s="867"/>
      <c r="ITS42" s="867"/>
      <c r="ITT42" s="867"/>
      <c r="ITU42" s="867"/>
      <c r="ITV42" s="867"/>
      <c r="ITW42" s="867"/>
      <c r="ITX42" s="867"/>
      <c r="ITY42" s="867"/>
      <c r="ITZ42" s="867"/>
      <c r="IUA42" s="867"/>
      <c r="IUB42" s="867"/>
      <c r="IUC42" s="867"/>
      <c r="IUD42" s="867"/>
      <c r="IUE42" s="867"/>
      <c r="IUF42" s="867"/>
      <c r="IUG42" s="867"/>
      <c r="IUH42" s="867"/>
      <c r="IUI42" s="867"/>
      <c r="IUJ42" s="867"/>
      <c r="IUK42" s="867"/>
      <c r="IUL42" s="867"/>
      <c r="IUM42" s="867"/>
      <c r="IUN42" s="867"/>
      <c r="IUO42" s="867"/>
      <c r="IUP42" s="867"/>
      <c r="IUQ42" s="867"/>
      <c r="IUR42" s="867"/>
      <c r="IUS42" s="867"/>
      <c r="IUT42" s="867"/>
      <c r="IUU42" s="867"/>
      <c r="IUV42" s="867"/>
      <c r="IUW42" s="867"/>
      <c r="IUX42" s="867"/>
      <c r="IUY42" s="867"/>
      <c r="IUZ42" s="867"/>
      <c r="IVA42" s="867"/>
      <c r="IVB42" s="867"/>
      <c r="IVC42" s="867"/>
      <c r="IVD42" s="867"/>
      <c r="IVE42" s="867"/>
      <c r="IVF42" s="867"/>
      <c r="IVG42" s="867"/>
      <c r="IVH42" s="867"/>
      <c r="IVI42" s="867"/>
      <c r="IVJ42" s="867"/>
      <c r="IVK42" s="867"/>
      <c r="IVL42" s="867"/>
      <c r="IVM42" s="867"/>
      <c r="IVN42" s="867"/>
      <c r="IVO42" s="867"/>
      <c r="IVP42" s="867"/>
      <c r="IVQ42" s="867"/>
      <c r="IVR42" s="867"/>
      <c r="IVS42" s="867"/>
      <c r="IVT42" s="867"/>
      <c r="IVU42" s="867"/>
      <c r="IVV42" s="867"/>
      <c r="IVW42" s="867"/>
      <c r="IVX42" s="867"/>
      <c r="IVY42" s="867"/>
      <c r="IVZ42" s="867"/>
      <c r="IWA42" s="867"/>
      <c r="IWB42" s="867"/>
      <c r="IWC42" s="867"/>
      <c r="IWD42" s="867"/>
      <c r="IWE42" s="867"/>
      <c r="IWF42" s="867"/>
      <c r="IWG42" s="867"/>
      <c r="IWH42" s="867"/>
      <c r="IWI42" s="867"/>
      <c r="IWJ42" s="867"/>
      <c r="IWK42" s="867"/>
      <c r="IWL42" s="867"/>
      <c r="IWM42" s="867"/>
      <c r="IWN42" s="867"/>
      <c r="IWO42" s="867"/>
      <c r="IWP42" s="867"/>
      <c r="IWQ42" s="867"/>
      <c r="IWR42" s="867"/>
      <c r="IWS42" s="867"/>
      <c r="IWT42" s="867"/>
      <c r="IWU42" s="867"/>
      <c r="IWV42" s="867"/>
      <c r="IWW42" s="867"/>
      <c r="IWX42" s="867"/>
      <c r="IWY42" s="867"/>
      <c r="IWZ42" s="867"/>
      <c r="IXA42" s="867"/>
      <c r="IXB42" s="867"/>
      <c r="IXC42" s="867"/>
      <c r="IXD42" s="867"/>
      <c r="IXE42" s="867"/>
      <c r="IXF42" s="867"/>
      <c r="IXG42" s="867"/>
      <c r="IXH42" s="867"/>
      <c r="IXI42" s="867"/>
      <c r="IXJ42" s="867"/>
      <c r="IXK42" s="867"/>
      <c r="IXL42" s="867"/>
      <c r="IXM42" s="867"/>
      <c r="IXN42" s="867"/>
      <c r="IXO42" s="867"/>
      <c r="IXP42" s="867"/>
      <c r="IXQ42" s="867"/>
      <c r="IXR42" s="867"/>
      <c r="IXS42" s="867"/>
      <c r="IXT42" s="867"/>
      <c r="IXU42" s="867"/>
      <c r="IXV42" s="867"/>
      <c r="IXW42" s="867"/>
      <c r="IXX42" s="867"/>
      <c r="IXY42" s="867"/>
      <c r="IXZ42" s="867"/>
      <c r="IYA42" s="867"/>
      <c r="IYB42" s="867"/>
      <c r="IYC42" s="867"/>
      <c r="IYD42" s="867"/>
      <c r="IYE42" s="867"/>
      <c r="IYF42" s="867"/>
      <c r="IYG42" s="867"/>
      <c r="IYH42" s="867"/>
      <c r="IYI42" s="867"/>
      <c r="IYJ42" s="867"/>
      <c r="IYK42" s="867"/>
      <c r="IYL42" s="867"/>
      <c r="IYM42" s="867"/>
      <c r="IYN42" s="867"/>
      <c r="IYO42" s="867"/>
      <c r="IYP42" s="867"/>
      <c r="IYQ42" s="867"/>
      <c r="IYR42" s="867"/>
      <c r="IYS42" s="867"/>
      <c r="IYT42" s="867"/>
      <c r="IYU42" s="867"/>
      <c r="IYV42" s="867"/>
      <c r="IYW42" s="867"/>
      <c r="IYX42" s="867"/>
      <c r="IYY42" s="867"/>
      <c r="IYZ42" s="867"/>
      <c r="IZA42" s="867"/>
      <c r="IZB42" s="867"/>
      <c r="IZC42" s="867"/>
      <c r="IZD42" s="867"/>
      <c r="IZE42" s="867"/>
      <c r="IZF42" s="867"/>
      <c r="IZG42" s="867"/>
      <c r="IZH42" s="867"/>
      <c r="IZI42" s="867"/>
      <c r="IZJ42" s="867"/>
      <c r="IZK42" s="867"/>
      <c r="IZL42" s="867"/>
      <c r="IZM42" s="867"/>
      <c r="IZN42" s="867"/>
      <c r="IZO42" s="867"/>
      <c r="IZP42" s="867"/>
      <c r="IZQ42" s="867"/>
      <c r="IZR42" s="867"/>
      <c r="IZS42" s="867"/>
      <c r="IZT42" s="867"/>
      <c r="IZU42" s="867"/>
      <c r="IZV42" s="867"/>
      <c r="IZW42" s="867"/>
      <c r="IZX42" s="867"/>
      <c r="IZY42" s="867"/>
      <c r="IZZ42" s="867"/>
      <c r="JAA42" s="867"/>
      <c r="JAB42" s="867"/>
      <c r="JAC42" s="867"/>
      <c r="JAD42" s="867"/>
      <c r="JAE42" s="867"/>
      <c r="JAF42" s="867"/>
      <c r="JAG42" s="867"/>
      <c r="JAH42" s="867"/>
      <c r="JAI42" s="867"/>
      <c r="JAJ42" s="867"/>
      <c r="JAK42" s="867"/>
      <c r="JAL42" s="867"/>
      <c r="JAM42" s="867"/>
      <c r="JAN42" s="867"/>
      <c r="JAO42" s="867"/>
      <c r="JAP42" s="867"/>
      <c r="JAQ42" s="867"/>
      <c r="JAR42" s="867"/>
      <c r="JAS42" s="867"/>
      <c r="JAT42" s="867"/>
      <c r="JAU42" s="867"/>
      <c r="JAV42" s="867"/>
      <c r="JAW42" s="867"/>
      <c r="JAX42" s="867"/>
      <c r="JAY42" s="867"/>
      <c r="JAZ42" s="867"/>
      <c r="JBA42" s="867"/>
      <c r="JBB42" s="867"/>
      <c r="JBC42" s="867"/>
      <c r="JBD42" s="867"/>
      <c r="JBE42" s="867"/>
      <c r="JBF42" s="867"/>
      <c r="JBG42" s="867"/>
      <c r="JBH42" s="867"/>
      <c r="JBI42" s="867"/>
      <c r="JBJ42" s="867"/>
      <c r="JBK42" s="867"/>
      <c r="JBL42" s="867"/>
      <c r="JBM42" s="867"/>
      <c r="JBN42" s="867"/>
      <c r="JBO42" s="867"/>
      <c r="JBP42" s="867"/>
      <c r="JBQ42" s="867"/>
      <c r="JBR42" s="867"/>
      <c r="JBS42" s="867"/>
      <c r="JBT42" s="867"/>
      <c r="JBU42" s="867"/>
      <c r="JBV42" s="867"/>
      <c r="JBW42" s="867"/>
      <c r="JBX42" s="867"/>
      <c r="JBY42" s="867"/>
      <c r="JBZ42" s="867"/>
      <c r="JCA42" s="867"/>
      <c r="JCB42" s="867"/>
      <c r="JCC42" s="867"/>
      <c r="JCD42" s="867"/>
      <c r="JCE42" s="867"/>
      <c r="JCF42" s="867"/>
      <c r="JCG42" s="867"/>
      <c r="JCH42" s="867"/>
      <c r="JCI42" s="867"/>
      <c r="JCJ42" s="867"/>
      <c r="JCK42" s="867"/>
      <c r="JCL42" s="867"/>
      <c r="JCM42" s="867"/>
      <c r="JCN42" s="867"/>
      <c r="JCO42" s="867"/>
      <c r="JCP42" s="867"/>
      <c r="JCQ42" s="867"/>
      <c r="JCR42" s="867"/>
      <c r="JCS42" s="867"/>
      <c r="JCT42" s="867"/>
      <c r="JCU42" s="867"/>
      <c r="JCV42" s="867"/>
      <c r="JCW42" s="867"/>
      <c r="JCX42" s="867"/>
      <c r="JCY42" s="867"/>
      <c r="JCZ42" s="867"/>
      <c r="JDA42" s="867"/>
      <c r="JDB42" s="867"/>
      <c r="JDC42" s="867"/>
      <c r="JDD42" s="867"/>
      <c r="JDE42" s="867"/>
      <c r="JDF42" s="867"/>
      <c r="JDG42" s="867"/>
      <c r="JDH42" s="867"/>
      <c r="JDI42" s="867"/>
      <c r="JDJ42" s="867"/>
      <c r="JDK42" s="867"/>
      <c r="JDL42" s="867"/>
      <c r="JDM42" s="867"/>
      <c r="JDN42" s="867"/>
      <c r="JDO42" s="867"/>
      <c r="JDP42" s="867"/>
      <c r="JDQ42" s="867"/>
      <c r="JDR42" s="867"/>
      <c r="JDS42" s="867"/>
      <c r="JDT42" s="867"/>
      <c r="JDU42" s="867"/>
      <c r="JDV42" s="867"/>
      <c r="JDW42" s="867"/>
      <c r="JDX42" s="867"/>
      <c r="JDY42" s="867"/>
      <c r="JDZ42" s="867"/>
      <c r="JEA42" s="867"/>
      <c r="JEB42" s="867"/>
      <c r="JEC42" s="867"/>
      <c r="JED42" s="867"/>
      <c r="JEE42" s="867"/>
      <c r="JEF42" s="867"/>
      <c r="JEG42" s="867"/>
      <c r="JEH42" s="867"/>
      <c r="JEI42" s="867"/>
      <c r="JEJ42" s="867"/>
      <c r="JEK42" s="867"/>
      <c r="JEL42" s="867"/>
      <c r="JEM42" s="867"/>
      <c r="JEN42" s="867"/>
      <c r="JEO42" s="867"/>
      <c r="JEP42" s="867"/>
      <c r="JEQ42" s="867"/>
      <c r="JER42" s="867"/>
      <c r="JES42" s="867"/>
      <c r="JET42" s="867"/>
      <c r="JEU42" s="867"/>
      <c r="JEV42" s="867"/>
      <c r="JEW42" s="867"/>
      <c r="JEX42" s="867"/>
      <c r="JEY42" s="867"/>
      <c r="JEZ42" s="867"/>
      <c r="JFA42" s="867"/>
      <c r="JFB42" s="867"/>
      <c r="JFC42" s="867"/>
      <c r="JFD42" s="867"/>
      <c r="JFE42" s="867"/>
      <c r="JFF42" s="867"/>
      <c r="JFG42" s="867"/>
      <c r="JFH42" s="867"/>
      <c r="JFI42" s="867"/>
      <c r="JFJ42" s="867"/>
      <c r="JFK42" s="867"/>
      <c r="JFL42" s="867"/>
      <c r="JFM42" s="867"/>
      <c r="JFN42" s="867"/>
      <c r="JFO42" s="867"/>
      <c r="JFP42" s="867"/>
      <c r="JFQ42" s="867"/>
      <c r="JFR42" s="867"/>
      <c r="JFS42" s="867"/>
      <c r="JFT42" s="867"/>
      <c r="JFU42" s="867"/>
      <c r="JFV42" s="867"/>
      <c r="JFW42" s="867"/>
      <c r="JFX42" s="867"/>
      <c r="JFY42" s="867"/>
      <c r="JFZ42" s="867"/>
      <c r="JGA42" s="867"/>
      <c r="JGB42" s="867"/>
      <c r="JGC42" s="867"/>
      <c r="JGD42" s="867"/>
      <c r="JGE42" s="867"/>
      <c r="JGF42" s="867"/>
      <c r="JGG42" s="867"/>
      <c r="JGH42" s="867"/>
      <c r="JGI42" s="867"/>
      <c r="JGJ42" s="867"/>
      <c r="JGK42" s="867"/>
      <c r="JGL42" s="867"/>
      <c r="JGM42" s="867"/>
      <c r="JGN42" s="867"/>
      <c r="JGO42" s="867"/>
      <c r="JGP42" s="867"/>
      <c r="JGQ42" s="867"/>
      <c r="JGR42" s="867"/>
      <c r="JGS42" s="867"/>
      <c r="JGT42" s="867"/>
      <c r="JGU42" s="867"/>
      <c r="JGV42" s="867"/>
      <c r="JGW42" s="867"/>
      <c r="JGX42" s="867"/>
      <c r="JGY42" s="867"/>
      <c r="JGZ42" s="867"/>
      <c r="JHA42" s="867"/>
      <c r="JHB42" s="867"/>
      <c r="JHC42" s="867"/>
      <c r="JHD42" s="867"/>
      <c r="JHE42" s="867"/>
      <c r="JHF42" s="867"/>
      <c r="JHG42" s="867"/>
      <c r="JHH42" s="867"/>
      <c r="JHI42" s="867"/>
      <c r="JHJ42" s="867"/>
      <c r="JHK42" s="867"/>
      <c r="JHL42" s="867"/>
      <c r="JHM42" s="867"/>
      <c r="JHN42" s="867"/>
      <c r="JHO42" s="867"/>
      <c r="JHP42" s="867"/>
      <c r="JHQ42" s="867"/>
      <c r="JHR42" s="867"/>
      <c r="JHS42" s="867"/>
      <c r="JHT42" s="867"/>
      <c r="JHU42" s="867"/>
      <c r="JHV42" s="867"/>
      <c r="JHW42" s="867"/>
      <c r="JHX42" s="867"/>
      <c r="JHY42" s="867"/>
      <c r="JHZ42" s="867"/>
      <c r="JIA42" s="867"/>
      <c r="JIB42" s="867"/>
      <c r="JIC42" s="867"/>
      <c r="JID42" s="867"/>
      <c r="JIE42" s="867"/>
      <c r="JIF42" s="867"/>
      <c r="JIG42" s="867"/>
      <c r="JIH42" s="867"/>
      <c r="JII42" s="867"/>
      <c r="JIJ42" s="867"/>
      <c r="JIK42" s="867"/>
      <c r="JIL42" s="867"/>
      <c r="JIM42" s="867"/>
      <c r="JIN42" s="867"/>
      <c r="JIO42" s="867"/>
      <c r="JIP42" s="867"/>
      <c r="JIQ42" s="867"/>
      <c r="JIR42" s="867"/>
      <c r="JIS42" s="867"/>
      <c r="JIT42" s="867"/>
      <c r="JIU42" s="867"/>
      <c r="JIV42" s="867"/>
      <c r="JIW42" s="867"/>
      <c r="JIX42" s="867"/>
      <c r="JIY42" s="867"/>
      <c r="JIZ42" s="867"/>
      <c r="JJA42" s="867"/>
      <c r="JJB42" s="867"/>
      <c r="JJC42" s="867"/>
      <c r="JJD42" s="867"/>
      <c r="JJE42" s="867"/>
      <c r="JJF42" s="867"/>
      <c r="JJG42" s="867"/>
      <c r="JJH42" s="867"/>
      <c r="JJI42" s="867"/>
      <c r="JJJ42" s="867"/>
      <c r="JJK42" s="867"/>
      <c r="JJL42" s="867"/>
      <c r="JJM42" s="867"/>
      <c r="JJN42" s="867"/>
      <c r="JJO42" s="867"/>
      <c r="JJP42" s="867"/>
      <c r="JJQ42" s="867"/>
      <c r="JJR42" s="867"/>
      <c r="JJS42" s="867"/>
      <c r="JJT42" s="867"/>
      <c r="JJU42" s="867"/>
      <c r="JJV42" s="867"/>
      <c r="JJW42" s="867"/>
      <c r="JJX42" s="867"/>
      <c r="JJY42" s="867"/>
      <c r="JJZ42" s="867"/>
      <c r="JKA42" s="867"/>
      <c r="JKB42" s="867"/>
      <c r="JKC42" s="867"/>
      <c r="JKD42" s="867"/>
      <c r="JKE42" s="867"/>
      <c r="JKF42" s="867"/>
      <c r="JKG42" s="867"/>
      <c r="JKH42" s="867"/>
      <c r="JKI42" s="867"/>
      <c r="JKJ42" s="867"/>
      <c r="JKK42" s="867"/>
      <c r="JKL42" s="867"/>
      <c r="JKM42" s="867"/>
      <c r="JKN42" s="867"/>
      <c r="JKO42" s="867"/>
      <c r="JKP42" s="867"/>
      <c r="JKQ42" s="867"/>
      <c r="JKR42" s="867"/>
      <c r="JKS42" s="867"/>
      <c r="JKT42" s="867"/>
      <c r="JKU42" s="867"/>
      <c r="JKV42" s="867"/>
      <c r="JKW42" s="867"/>
      <c r="JKX42" s="867"/>
      <c r="JKY42" s="867"/>
      <c r="JKZ42" s="867"/>
      <c r="JLA42" s="867"/>
      <c r="JLB42" s="867"/>
      <c r="JLC42" s="867"/>
      <c r="JLD42" s="867"/>
      <c r="JLE42" s="867"/>
      <c r="JLF42" s="867"/>
      <c r="JLG42" s="867"/>
      <c r="JLH42" s="867"/>
      <c r="JLI42" s="867"/>
      <c r="JLJ42" s="867"/>
      <c r="JLK42" s="867"/>
      <c r="JLL42" s="867"/>
      <c r="JLM42" s="867"/>
      <c r="JLN42" s="867"/>
      <c r="JLO42" s="867"/>
      <c r="JLP42" s="867"/>
      <c r="JLQ42" s="867"/>
      <c r="JLR42" s="867"/>
      <c r="JLS42" s="867"/>
      <c r="JLT42" s="867"/>
      <c r="JLU42" s="867"/>
      <c r="JLV42" s="867"/>
      <c r="JLW42" s="867"/>
      <c r="JLX42" s="867"/>
      <c r="JLY42" s="867"/>
      <c r="JLZ42" s="867"/>
      <c r="JMA42" s="867"/>
      <c r="JMB42" s="867"/>
      <c r="JMC42" s="867"/>
      <c r="JMD42" s="867"/>
      <c r="JME42" s="867"/>
      <c r="JMF42" s="867"/>
      <c r="JMG42" s="867"/>
      <c r="JMH42" s="867"/>
      <c r="JMI42" s="867"/>
      <c r="JMJ42" s="867"/>
      <c r="JMK42" s="867"/>
      <c r="JML42" s="867"/>
      <c r="JMM42" s="867"/>
      <c r="JMN42" s="867"/>
      <c r="JMO42" s="867"/>
      <c r="JMP42" s="867"/>
      <c r="JMQ42" s="867"/>
      <c r="JMR42" s="867"/>
      <c r="JMS42" s="867"/>
      <c r="JMT42" s="867"/>
      <c r="JMU42" s="867"/>
      <c r="JMV42" s="867"/>
      <c r="JMW42" s="867"/>
      <c r="JMX42" s="867"/>
      <c r="JMY42" s="867"/>
      <c r="JMZ42" s="867"/>
      <c r="JNA42" s="867"/>
      <c r="JNB42" s="867"/>
      <c r="JNC42" s="867"/>
      <c r="JND42" s="867"/>
      <c r="JNE42" s="867"/>
      <c r="JNF42" s="867"/>
      <c r="JNG42" s="867"/>
      <c r="JNH42" s="867"/>
      <c r="JNI42" s="867"/>
      <c r="JNJ42" s="867"/>
      <c r="JNK42" s="867"/>
      <c r="JNL42" s="867"/>
      <c r="JNM42" s="867"/>
      <c r="JNN42" s="867"/>
      <c r="JNO42" s="867"/>
      <c r="JNP42" s="867"/>
      <c r="JNQ42" s="867"/>
      <c r="JNR42" s="867"/>
      <c r="JNS42" s="867"/>
      <c r="JNT42" s="867"/>
      <c r="JNU42" s="867"/>
      <c r="JNV42" s="867"/>
      <c r="JNW42" s="867"/>
      <c r="JNX42" s="867"/>
      <c r="JNY42" s="867"/>
      <c r="JNZ42" s="867"/>
      <c r="JOA42" s="867"/>
      <c r="JOB42" s="867"/>
      <c r="JOC42" s="867"/>
      <c r="JOD42" s="867"/>
      <c r="JOE42" s="867"/>
      <c r="JOF42" s="867"/>
      <c r="JOG42" s="867"/>
      <c r="JOH42" s="867"/>
      <c r="JOI42" s="867"/>
      <c r="JOJ42" s="867"/>
      <c r="JOK42" s="867"/>
      <c r="JOL42" s="867"/>
      <c r="JOM42" s="867"/>
      <c r="JON42" s="867"/>
      <c r="JOO42" s="867"/>
      <c r="JOP42" s="867"/>
      <c r="JOQ42" s="867"/>
      <c r="JOR42" s="867"/>
      <c r="JOS42" s="867"/>
      <c r="JOT42" s="867"/>
      <c r="JOU42" s="867"/>
      <c r="JOV42" s="867"/>
      <c r="JOW42" s="867"/>
      <c r="JOX42" s="867"/>
      <c r="JOY42" s="867"/>
      <c r="JOZ42" s="867"/>
      <c r="JPA42" s="867"/>
      <c r="JPB42" s="867"/>
      <c r="JPC42" s="867"/>
      <c r="JPD42" s="867"/>
      <c r="JPE42" s="867"/>
      <c r="JPF42" s="867"/>
      <c r="JPG42" s="867"/>
      <c r="JPH42" s="867"/>
      <c r="JPI42" s="867"/>
      <c r="JPJ42" s="867"/>
      <c r="JPK42" s="867"/>
      <c r="JPL42" s="867"/>
      <c r="JPM42" s="867"/>
      <c r="JPN42" s="867"/>
      <c r="JPO42" s="867"/>
      <c r="JPP42" s="867"/>
      <c r="JPQ42" s="867"/>
      <c r="JPR42" s="867"/>
      <c r="JPS42" s="867"/>
      <c r="JPT42" s="867"/>
      <c r="JPU42" s="867"/>
      <c r="JPV42" s="867"/>
      <c r="JPW42" s="867"/>
      <c r="JPX42" s="867"/>
      <c r="JPY42" s="867"/>
      <c r="JPZ42" s="867"/>
      <c r="JQA42" s="867"/>
      <c r="JQB42" s="867"/>
      <c r="JQC42" s="867"/>
      <c r="JQD42" s="867"/>
      <c r="JQE42" s="867"/>
      <c r="JQF42" s="867"/>
      <c r="JQG42" s="867"/>
      <c r="JQH42" s="867"/>
      <c r="JQI42" s="867"/>
      <c r="JQJ42" s="867"/>
      <c r="JQK42" s="867"/>
      <c r="JQL42" s="867"/>
      <c r="JQM42" s="867"/>
      <c r="JQN42" s="867"/>
      <c r="JQO42" s="867"/>
      <c r="JQP42" s="867"/>
      <c r="JQQ42" s="867"/>
      <c r="JQR42" s="867"/>
      <c r="JQS42" s="867"/>
      <c r="JQT42" s="867"/>
      <c r="JQU42" s="867"/>
      <c r="JQV42" s="867"/>
      <c r="JQW42" s="867"/>
      <c r="JQX42" s="867"/>
      <c r="JQY42" s="867"/>
      <c r="JQZ42" s="867"/>
      <c r="JRA42" s="867"/>
      <c r="JRB42" s="867"/>
      <c r="JRC42" s="867"/>
      <c r="JRD42" s="867"/>
      <c r="JRE42" s="867"/>
      <c r="JRF42" s="867"/>
      <c r="JRG42" s="867"/>
      <c r="JRH42" s="867"/>
      <c r="JRI42" s="867"/>
      <c r="JRJ42" s="867"/>
      <c r="JRK42" s="867"/>
      <c r="JRL42" s="867"/>
      <c r="JRM42" s="867"/>
      <c r="JRN42" s="867"/>
      <c r="JRO42" s="867"/>
      <c r="JRP42" s="867"/>
      <c r="JRQ42" s="867"/>
      <c r="JRR42" s="867"/>
      <c r="JRS42" s="867"/>
      <c r="JRT42" s="867"/>
      <c r="JRU42" s="867"/>
      <c r="JRV42" s="867"/>
      <c r="JRW42" s="867"/>
      <c r="JRX42" s="867"/>
      <c r="JRY42" s="867"/>
      <c r="JRZ42" s="867"/>
      <c r="JSA42" s="867"/>
      <c r="JSB42" s="867"/>
      <c r="JSC42" s="867"/>
      <c r="JSD42" s="867"/>
      <c r="JSE42" s="867"/>
      <c r="JSF42" s="867"/>
      <c r="JSG42" s="867"/>
      <c r="JSH42" s="867"/>
      <c r="JSI42" s="867"/>
      <c r="JSJ42" s="867"/>
      <c r="JSK42" s="867"/>
      <c r="JSL42" s="867"/>
      <c r="JSM42" s="867"/>
      <c r="JSN42" s="867"/>
      <c r="JSO42" s="867"/>
      <c r="JSP42" s="867"/>
      <c r="JSQ42" s="867"/>
      <c r="JSR42" s="867"/>
      <c r="JSS42" s="867"/>
      <c r="JST42" s="867"/>
      <c r="JSU42" s="867"/>
      <c r="JSV42" s="867"/>
      <c r="JSW42" s="867"/>
      <c r="JSX42" s="867"/>
      <c r="JSY42" s="867"/>
      <c r="JSZ42" s="867"/>
      <c r="JTA42" s="867"/>
      <c r="JTB42" s="867"/>
      <c r="JTC42" s="867"/>
      <c r="JTD42" s="867"/>
      <c r="JTE42" s="867"/>
      <c r="JTF42" s="867"/>
      <c r="JTG42" s="867"/>
      <c r="JTH42" s="867"/>
      <c r="JTI42" s="867"/>
      <c r="JTJ42" s="867"/>
      <c r="JTK42" s="867"/>
      <c r="JTL42" s="867"/>
      <c r="JTM42" s="867"/>
      <c r="JTN42" s="867"/>
      <c r="JTO42" s="867"/>
      <c r="JTP42" s="867"/>
      <c r="JTQ42" s="867"/>
      <c r="JTR42" s="867"/>
      <c r="JTS42" s="867"/>
      <c r="JTT42" s="867"/>
      <c r="JTU42" s="867"/>
      <c r="JTV42" s="867"/>
      <c r="JTW42" s="867"/>
      <c r="JTX42" s="867"/>
      <c r="JTY42" s="867"/>
      <c r="JTZ42" s="867"/>
      <c r="JUA42" s="867"/>
      <c r="JUB42" s="867"/>
      <c r="JUC42" s="867"/>
      <c r="JUD42" s="867"/>
      <c r="JUE42" s="867"/>
      <c r="JUF42" s="867"/>
      <c r="JUG42" s="867"/>
      <c r="JUH42" s="867"/>
      <c r="JUI42" s="867"/>
      <c r="JUJ42" s="867"/>
      <c r="JUK42" s="867"/>
      <c r="JUL42" s="867"/>
      <c r="JUM42" s="867"/>
      <c r="JUN42" s="867"/>
      <c r="JUO42" s="867"/>
      <c r="JUP42" s="867"/>
      <c r="JUQ42" s="867"/>
      <c r="JUR42" s="867"/>
      <c r="JUS42" s="867"/>
      <c r="JUT42" s="867"/>
      <c r="JUU42" s="867"/>
      <c r="JUV42" s="867"/>
      <c r="JUW42" s="867"/>
      <c r="JUX42" s="867"/>
      <c r="JUY42" s="867"/>
      <c r="JUZ42" s="867"/>
      <c r="JVA42" s="867"/>
      <c r="JVB42" s="867"/>
      <c r="JVC42" s="867"/>
      <c r="JVD42" s="867"/>
      <c r="JVE42" s="867"/>
      <c r="JVF42" s="867"/>
      <c r="JVG42" s="867"/>
      <c r="JVH42" s="867"/>
      <c r="JVI42" s="867"/>
      <c r="JVJ42" s="867"/>
      <c r="JVK42" s="867"/>
      <c r="JVL42" s="867"/>
      <c r="JVM42" s="867"/>
      <c r="JVN42" s="867"/>
      <c r="JVO42" s="867"/>
      <c r="JVP42" s="867"/>
      <c r="JVQ42" s="867"/>
      <c r="JVR42" s="867"/>
      <c r="JVS42" s="867"/>
      <c r="JVT42" s="867"/>
      <c r="JVU42" s="867"/>
      <c r="JVV42" s="867"/>
      <c r="JVW42" s="867"/>
      <c r="JVX42" s="867"/>
      <c r="JVY42" s="867"/>
      <c r="JVZ42" s="867"/>
      <c r="JWA42" s="867"/>
      <c r="JWB42" s="867"/>
      <c r="JWC42" s="867"/>
      <c r="JWD42" s="867"/>
      <c r="JWE42" s="867"/>
      <c r="JWF42" s="867"/>
      <c r="JWG42" s="867"/>
      <c r="JWH42" s="867"/>
      <c r="JWI42" s="867"/>
      <c r="JWJ42" s="867"/>
      <c r="JWK42" s="867"/>
      <c r="JWL42" s="867"/>
      <c r="JWM42" s="867"/>
      <c r="JWN42" s="867"/>
      <c r="JWO42" s="867"/>
      <c r="JWP42" s="867"/>
      <c r="JWQ42" s="867"/>
      <c r="JWR42" s="867"/>
      <c r="JWS42" s="867"/>
      <c r="JWT42" s="867"/>
      <c r="JWU42" s="867"/>
      <c r="JWV42" s="867"/>
      <c r="JWW42" s="867"/>
      <c r="JWX42" s="867"/>
      <c r="JWY42" s="867"/>
      <c r="JWZ42" s="867"/>
      <c r="JXA42" s="867"/>
      <c r="JXB42" s="867"/>
      <c r="JXC42" s="867"/>
      <c r="JXD42" s="867"/>
      <c r="JXE42" s="867"/>
      <c r="JXF42" s="867"/>
      <c r="JXG42" s="867"/>
      <c r="JXH42" s="867"/>
      <c r="JXI42" s="867"/>
      <c r="JXJ42" s="867"/>
      <c r="JXK42" s="867"/>
      <c r="JXL42" s="867"/>
      <c r="JXM42" s="867"/>
      <c r="JXN42" s="867"/>
      <c r="JXO42" s="867"/>
      <c r="JXP42" s="867"/>
      <c r="JXQ42" s="867"/>
      <c r="JXR42" s="867"/>
      <c r="JXS42" s="867"/>
      <c r="JXT42" s="867"/>
      <c r="JXU42" s="867"/>
      <c r="JXV42" s="867"/>
      <c r="JXW42" s="867"/>
      <c r="JXX42" s="867"/>
      <c r="JXY42" s="867"/>
      <c r="JXZ42" s="867"/>
      <c r="JYA42" s="867"/>
      <c r="JYB42" s="867"/>
      <c r="JYC42" s="867"/>
      <c r="JYD42" s="867"/>
      <c r="JYE42" s="867"/>
      <c r="JYF42" s="867"/>
      <c r="JYG42" s="867"/>
      <c r="JYH42" s="867"/>
      <c r="JYI42" s="867"/>
      <c r="JYJ42" s="867"/>
      <c r="JYK42" s="867"/>
      <c r="JYL42" s="867"/>
      <c r="JYM42" s="867"/>
      <c r="JYN42" s="867"/>
      <c r="JYO42" s="867"/>
      <c r="JYP42" s="867"/>
      <c r="JYQ42" s="867"/>
      <c r="JYR42" s="867"/>
      <c r="JYS42" s="867"/>
      <c r="JYT42" s="867"/>
      <c r="JYU42" s="867"/>
      <c r="JYV42" s="867"/>
      <c r="JYW42" s="867"/>
      <c r="JYX42" s="867"/>
      <c r="JYY42" s="867"/>
      <c r="JYZ42" s="867"/>
      <c r="JZA42" s="867"/>
      <c r="JZB42" s="867"/>
      <c r="JZC42" s="867"/>
      <c r="JZD42" s="867"/>
      <c r="JZE42" s="867"/>
      <c r="JZF42" s="867"/>
      <c r="JZG42" s="867"/>
      <c r="JZH42" s="867"/>
      <c r="JZI42" s="867"/>
      <c r="JZJ42" s="867"/>
      <c r="JZK42" s="867"/>
      <c r="JZL42" s="867"/>
      <c r="JZM42" s="867"/>
      <c r="JZN42" s="867"/>
      <c r="JZO42" s="867"/>
      <c r="JZP42" s="867"/>
      <c r="JZQ42" s="867"/>
      <c r="JZR42" s="867"/>
      <c r="JZS42" s="867"/>
      <c r="JZT42" s="867"/>
      <c r="JZU42" s="867"/>
      <c r="JZV42" s="867"/>
      <c r="JZW42" s="867"/>
      <c r="JZX42" s="867"/>
      <c r="JZY42" s="867"/>
      <c r="JZZ42" s="867"/>
      <c r="KAA42" s="867"/>
      <c r="KAB42" s="867"/>
      <c r="KAC42" s="867"/>
      <c r="KAD42" s="867"/>
      <c r="KAE42" s="867"/>
      <c r="KAF42" s="867"/>
      <c r="KAG42" s="867"/>
      <c r="KAH42" s="867"/>
      <c r="KAI42" s="867"/>
      <c r="KAJ42" s="867"/>
      <c r="KAK42" s="867"/>
      <c r="KAL42" s="867"/>
      <c r="KAM42" s="867"/>
      <c r="KAN42" s="867"/>
      <c r="KAO42" s="867"/>
      <c r="KAP42" s="867"/>
      <c r="KAQ42" s="867"/>
      <c r="KAR42" s="867"/>
      <c r="KAS42" s="867"/>
      <c r="KAT42" s="867"/>
      <c r="KAU42" s="867"/>
      <c r="KAV42" s="867"/>
      <c r="KAW42" s="867"/>
      <c r="KAX42" s="867"/>
      <c r="KAY42" s="867"/>
      <c r="KAZ42" s="867"/>
      <c r="KBA42" s="867"/>
      <c r="KBB42" s="867"/>
      <c r="KBC42" s="867"/>
      <c r="KBD42" s="867"/>
      <c r="KBE42" s="867"/>
      <c r="KBF42" s="867"/>
      <c r="KBG42" s="867"/>
      <c r="KBH42" s="867"/>
      <c r="KBI42" s="867"/>
      <c r="KBJ42" s="867"/>
      <c r="KBK42" s="867"/>
      <c r="KBL42" s="867"/>
      <c r="KBM42" s="867"/>
      <c r="KBN42" s="867"/>
      <c r="KBO42" s="867"/>
      <c r="KBP42" s="867"/>
      <c r="KBQ42" s="867"/>
      <c r="KBR42" s="867"/>
      <c r="KBS42" s="867"/>
      <c r="KBT42" s="867"/>
      <c r="KBU42" s="867"/>
      <c r="KBV42" s="867"/>
      <c r="KBW42" s="867"/>
      <c r="KBX42" s="867"/>
      <c r="KBY42" s="867"/>
      <c r="KBZ42" s="867"/>
      <c r="KCA42" s="867"/>
      <c r="KCB42" s="867"/>
      <c r="KCC42" s="867"/>
      <c r="KCD42" s="867"/>
      <c r="KCE42" s="867"/>
      <c r="KCF42" s="867"/>
      <c r="KCG42" s="867"/>
      <c r="KCH42" s="867"/>
      <c r="KCI42" s="867"/>
      <c r="KCJ42" s="867"/>
      <c r="KCK42" s="867"/>
      <c r="KCL42" s="867"/>
      <c r="KCM42" s="867"/>
      <c r="KCN42" s="867"/>
      <c r="KCO42" s="867"/>
      <c r="KCP42" s="867"/>
      <c r="KCQ42" s="867"/>
      <c r="KCR42" s="867"/>
      <c r="KCS42" s="867"/>
      <c r="KCT42" s="867"/>
      <c r="KCU42" s="867"/>
      <c r="KCV42" s="867"/>
      <c r="KCW42" s="867"/>
      <c r="KCX42" s="867"/>
      <c r="KCY42" s="867"/>
      <c r="KCZ42" s="867"/>
      <c r="KDA42" s="867"/>
      <c r="KDB42" s="867"/>
      <c r="KDC42" s="867"/>
      <c r="KDD42" s="867"/>
      <c r="KDE42" s="867"/>
      <c r="KDF42" s="867"/>
      <c r="KDG42" s="867"/>
      <c r="KDH42" s="867"/>
      <c r="KDI42" s="867"/>
      <c r="KDJ42" s="867"/>
      <c r="KDK42" s="867"/>
      <c r="KDL42" s="867"/>
      <c r="KDM42" s="867"/>
      <c r="KDN42" s="867"/>
      <c r="KDO42" s="867"/>
      <c r="KDP42" s="867"/>
      <c r="KDQ42" s="867"/>
      <c r="KDR42" s="867"/>
      <c r="KDS42" s="867"/>
      <c r="KDT42" s="867"/>
      <c r="KDU42" s="867"/>
      <c r="KDV42" s="867"/>
      <c r="KDW42" s="867"/>
      <c r="KDX42" s="867"/>
      <c r="KDY42" s="867"/>
      <c r="KDZ42" s="867"/>
      <c r="KEA42" s="867"/>
      <c r="KEB42" s="867"/>
      <c r="KEC42" s="867"/>
      <c r="KED42" s="867"/>
      <c r="KEE42" s="867"/>
      <c r="KEF42" s="867"/>
      <c r="KEG42" s="867"/>
      <c r="KEH42" s="867"/>
      <c r="KEI42" s="867"/>
      <c r="KEJ42" s="867"/>
      <c r="KEK42" s="867"/>
      <c r="KEL42" s="867"/>
      <c r="KEM42" s="867"/>
      <c r="KEN42" s="867"/>
      <c r="KEO42" s="867"/>
      <c r="KEP42" s="867"/>
      <c r="KEQ42" s="867"/>
      <c r="KER42" s="867"/>
      <c r="KES42" s="867"/>
      <c r="KET42" s="867"/>
      <c r="KEU42" s="867"/>
      <c r="KEV42" s="867"/>
      <c r="KEW42" s="867"/>
      <c r="KEX42" s="867"/>
      <c r="KEY42" s="867"/>
      <c r="KEZ42" s="867"/>
      <c r="KFA42" s="867"/>
      <c r="KFB42" s="867"/>
      <c r="KFC42" s="867"/>
      <c r="KFD42" s="867"/>
      <c r="KFE42" s="867"/>
      <c r="KFF42" s="867"/>
      <c r="KFG42" s="867"/>
      <c r="KFH42" s="867"/>
      <c r="KFI42" s="867"/>
      <c r="KFJ42" s="867"/>
      <c r="KFK42" s="867"/>
      <c r="KFL42" s="867"/>
      <c r="KFM42" s="867"/>
      <c r="KFN42" s="867"/>
      <c r="KFO42" s="867"/>
      <c r="KFP42" s="867"/>
      <c r="KFQ42" s="867"/>
      <c r="KFR42" s="867"/>
      <c r="KFS42" s="867"/>
      <c r="KFT42" s="867"/>
      <c r="KFU42" s="867"/>
      <c r="KFV42" s="867"/>
      <c r="KFW42" s="867"/>
      <c r="KFX42" s="867"/>
      <c r="KFY42" s="867"/>
      <c r="KFZ42" s="867"/>
      <c r="KGA42" s="867"/>
      <c r="KGB42" s="867"/>
      <c r="KGC42" s="867"/>
      <c r="KGD42" s="867"/>
      <c r="KGE42" s="867"/>
      <c r="KGF42" s="867"/>
      <c r="KGG42" s="867"/>
      <c r="KGH42" s="867"/>
      <c r="KGI42" s="867"/>
      <c r="KGJ42" s="867"/>
      <c r="KGK42" s="867"/>
      <c r="KGL42" s="867"/>
      <c r="KGM42" s="867"/>
      <c r="KGN42" s="867"/>
      <c r="KGO42" s="867"/>
      <c r="KGP42" s="867"/>
      <c r="KGQ42" s="867"/>
      <c r="KGR42" s="867"/>
      <c r="KGS42" s="867"/>
      <c r="KGT42" s="867"/>
      <c r="KGU42" s="867"/>
      <c r="KGV42" s="867"/>
      <c r="KGW42" s="867"/>
      <c r="KGX42" s="867"/>
      <c r="KGY42" s="867"/>
      <c r="KGZ42" s="867"/>
      <c r="KHA42" s="867"/>
      <c r="KHB42" s="867"/>
      <c r="KHC42" s="867"/>
      <c r="KHD42" s="867"/>
      <c r="KHE42" s="867"/>
      <c r="KHF42" s="867"/>
      <c r="KHG42" s="867"/>
      <c r="KHH42" s="867"/>
      <c r="KHI42" s="867"/>
      <c r="KHJ42" s="867"/>
      <c r="KHK42" s="867"/>
      <c r="KHL42" s="867"/>
      <c r="KHM42" s="867"/>
      <c r="KHN42" s="867"/>
      <c r="KHO42" s="867"/>
      <c r="KHP42" s="867"/>
      <c r="KHQ42" s="867"/>
      <c r="KHR42" s="867"/>
      <c r="KHS42" s="867"/>
      <c r="KHT42" s="867"/>
      <c r="KHU42" s="867"/>
      <c r="KHV42" s="867"/>
      <c r="KHW42" s="867"/>
      <c r="KHX42" s="867"/>
      <c r="KHY42" s="867"/>
      <c r="KHZ42" s="867"/>
      <c r="KIA42" s="867"/>
      <c r="KIB42" s="867"/>
      <c r="KIC42" s="867"/>
      <c r="KID42" s="867"/>
      <c r="KIE42" s="867"/>
      <c r="KIF42" s="867"/>
      <c r="KIG42" s="867"/>
      <c r="KIH42" s="867"/>
      <c r="KII42" s="867"/>
      <c r="KIJ42" s="867"/>
      <c r="KIK42" s="867"/>
      <c r="KIL42" s="867"/>
      <c r="KIM42" s="867"/>
      <c r="KIN42" s="867"/>
      <c r="KIO42" s="867"/>
      <c r="KIP42" s="867"/>
      <c r="KIQ42" s="867"/>
      <c r="KIR42" s="867"/>
      <c r="KIS42" s="867"/>
      <c r="KIT42" s="867"/>
      <c r="KIU42" s="867"/>
      <c r="KIV42" s="867"/>
      <c r="KIW42" s="867"/>
      <c r="KIX42" s="867"/>
      <c r="KIY42" s="867"/>
      <c r="KIZ42" s="867"/>
      <c r="KJA42" s="867"/>
      <c r="KJB42" s="867"/>
      <c r="KJC42" s="867"/>
      <c r="KJD42" s="867"/>
      <c r="KJE42" s="867"/>
      <c r="KJF42" s="867"/>
      <c r="KJG42" s="867"/>
      <c r="KJH42" s="867"/>
      <c r="KJI42" s="867"/>
      <c r="KJJ42" s="867"/>
      <c r="KJK42" s="867"/>
      <c r="KJL42" s="867"/>
      <c r="KJM42" s="867"/>
      <c r="KJN42" s="867"/>
      <c r="KJO42" s="867"/>
      <c r="KJP42" s="867"/>
      <c r="KJQ42" s="867"/>
      <c r="KJR42" s="867"/>
      <c r="KJS42" s="867"/>
      <c r="KJT42" s="867"/>
      <c r="KJU42" s="867"/>
      <c r="KJV42" s="867"/>
      <c r="KJW42" s="867"/>
      <c r="KJX42" s="867"/>
      <c r="KJY42" s="867"/>
      <c r="KJZ42" s="867"/>
      <c r="KKA42" s="867"/>
      <c r="KKB42" s="867"/>
      <c r="KKC42" s="867"/>
      <c r="KKD42" s="867"/>
      <c r="KKE42" s="867"/>
      <c r="KKF42" s="867"/>
      <c r="KKG42" s="867"/>
      <c r="KKH42" s="867"/>
      <c r="KKI42" s="867"/>
      <c r="KKJ42" s="867"/>
      <c r="KKK42" s="867"/>
      <c r="KKL42" s="867"/>
      <c r="KKM42" s="867"/>
      <c r="KKN42" s="867"/>
      <c r="KKO42" s="867"/>
      <c r="KKP42" s="867"/>
      <c r="KKQ42" s="867"/>
      <c r="KKR42" s="867"/>
      <c r="KKS42" s="867"/>
      <c r="KKT42" s="867"/>
      <c r="KKU42" s="867"/>
      <c r="KKV42" s="867"/>
      <c r="KKW42" s="867"/>
      <c r="KKX42" s="867"/>
      <c r="KKY42" s="867"/>
      <c r="KKZ42" s="867"/>
      <c r="KLA42" s="867"/>
      <c r="KLB42" s="867"/>
      <c r="KLC42" s="867"/>
      <c r="KLD42" s="867"/>
      <c r="KLE42" s="867"/>
      <c r="KLF42" s="867"/>
      <c r="KLG42" s="867"/>
      <c r="KLH42" s="867"/>
      <c r="KLI42" s="867"/>
      <c r="KLJ42" s="867"/>
      <c r="KLK42" s="867"/>
      <c r="KLL42" s="867"/>
      <c r="KLM42" s="867"/>
      <c r="KLN42" s="867"/>
      <c r="KLO42" s="867"/>
      <c r="KLP42" s="867"/>
      <c r="KLQ42" s="867"/>
      <c r="KLR42" s="867"/>
      <c r="KLS42" s="867"/>
      <c r="KLT42" s="867"/>
      <c r="KLU42" s="867"/>
      <c r="KLV42" s="867"/>
      <c r="KLW42" s="867"/>
      <c r="KLX42" s="867"/>
      <c r="KLY42" s="867"/>
      <c r="KLZ42" s="867"/>
      <c r="KMA42" s="867"/>
      <c r="KMB42" s="867"/>
      <c r="KMC42" s="867"/>
      <c r="KMD42" s="867"/>
      <c r="KME42" s="867"/>
      <c r="KMF42" s="867"/>
      <c r="KMG42" s="867"/>
      <c r="KMH42" s="867"/>
      <c r="KMI42" s="867"/>
      <c r="KMJ42" s="867"/>
      <c r="KMK42" s="867"/>
      <c r="KML42" s="867"/>
      <c r="KMM42" s="867"/>
      <c r="KMN42" s="867"/>
      <c r="KMO42" s="867"/>
      <c r="KMP42" s="867"/>
      <c r="KMQ42" s="867"/>
      <c r="KMR42" s="867"/>
      <c r="KMS42" s="867"/>
      <c r="KMT42" s="867"/>
      <c r="KMU42" s="867"/>
      <c r="KMV42" s="867"/>
      <c r="KMW42" s="867"/>
      <c r="KMX42" s="867"/>
      <c r="KMY42" s="867"/>
      <c r="KMZ42" s="867"/>
      <c r="KNA42" s="867"/>
      <c r="KNB42" s="867"/>
      <c r="KNC42" s="867"/>
      <c r="KND42" s="867"/>
      <c r="KNE42" s="867"/>
      <c r="KNF42" s="867"/>
      <c r="KNG42" s="867"/>
      <c r="KNH42" s="867"/>
      <c r="KNI42" s="867"/>
      <c r="KNJ42" s="867"/>
      <c r="KNK42" s="867"/>
      <c r="KNL42" s="867"/>
      <c r="KNM42" s="867"/>
      <c r="KNN42" s="867"/>
      <c r="KNO42" s="867"/>
      <c r="KNP42" s="867"/>
      <c r="KNQ42" s="867"/>
      <c r="KNR42" s="867"/>
      <c r="KNS42" s="867"/>
      <c r="KNT42" s="867"/>
      <c r="KNU42" s="867"/>
      <c r="KNV42" s="867"/>
      <c r="KNW42" s="867"/>
      <c r="KNX42" s="867"/>
      <c r="KNY42" s="867"/>
      <c r="KNZ42" s="867"/>
      <c r="KOA42" s="867"/>
      <c r="KOB42" s="867"/>
      <c r="KOC42" s="867"/>
      <c r="KOD42" s="867"/>
      <c r="KOE42" s="867"/>
      <c r="KOF42" s="867"/>
      <c r="KOG42" s="867"/>
      <c r="KOH42" s="867"/>
      <c r="KOI42" s="867"/>
      <c r="KOJ42" s="867"/>
      <c r="KOK42" s="867"/>
      <c r="KOL42" s="867"/>
      <c r="KOM42" s="867"/>
      <c r="KON42" s="867"/>
      <c r="KOO42" s="867"/>
      <c r="KOP42" s="867"/>
      <c r="KOQ42" s="867"/>
      <c r="KOR42" s="867"/>
      <c r="KOS42" s="867"/>
      <c r="KOT42" s="867"/>
      <c r="KOU42" s="867"/>
      <c r="KOV42" s="867"/>
      <c r="KOW42" s="867"/>
      <c r="KOX42" s="867"/>
      <c r="KOY42" s="867"/>
      <c r="KOZ42" s="867"/>
      <c r="KPA42" s="867"/>
      <c r="KPB42" s="867"/>
      <c r="KPC42" s="867"/>
      <c r="KPD42" s="867"/>
      <c r="KPE42" s="867"/>
      <c r="KPF42" s="867"/>
      <c r="KPG42" s="867"/>
      <c r="KPH42" s="867"/>
      <c r="KPI42" s="867"/>
      <c r="KPJ42" s="867"/>
      <c r="KPK42" s="867"/>
      <c r="KPL42" s="867"/>
      <c r="KPM42" s="867"/>
      <c r="KPN42" s="867"/>
      <c r="KPO42" s="867"/>
      <c r="KPP42" s="867"/>
      <c r="KPQ42" s="867"/>
      <c r="KPR42" s="867"/>
      <c r="KPS42" s="867"/>
      <c r="KPT42" s="867"/>
      <c r="KPU42" s="867"/>
      <c r="KPV42" s="867"/>
      <c r="KPW42" s="867"/>
      <c r="KPX42" s="867"/>
      <c r="KPY42" s="867"/>
      <c r="KPZ42" s="867"/>
      <c r="KQA42" s="867"/>
      <c r="KQB42" s="867"/>
      <c r="KQC42" s="867"/>
      <c r="KQD42" s="867"/>
      <c r="KQE42" s="867"/>
      <c r="KQF42" s="867"/>
      <c r="KQG42" s="867"/>
      <c r="KQH42" s="867"/>
      <c r="KQI42" s="867"/>
      <c r="KQJ42" s="867"/>
      <c r="KQK42" s="867"/>
      <c r="KQL42" s="867"/>
      <c r="KQM42" s="867"/>
      <c r="KQN42" s="867"/>
      <c r="KQO42" s="867"/>
      <c r="KQP42" s="867"/>
      <c r="KQQ42" s="867"/>
      <c r="KQR42" s="867"/>
      <c r="KQS42" s="867"/>
      <c r="KQT42" s="867"/>
      <c r="KQU42" s="867"/>
      <c r="KQV42" s="867"/>
      <c r="KQW42" s="867"/>
      <c r="KQX42" s="867"/>
      <c r="KQY42" s="867"/>
      <c r="KQZ42" s="867"/>
      <c r="KRA42" s="867"/>
      <c r="KRB42" s="867"/>
      <c r="KRC42" s="867"/>
      <c r="KRD42" s="867"/>
      <c r="KRE42" s="867"/>
      <c r="KRF42" s="867"/>
      <c r="KRG42" s="867"/>
      <c r="KRH42" s="867"/>
      <c r="KRI42" s="867"/>
      <c r="KRJ42" s="867"/>
      <c r="KRK42" s="867"/>
      <c r="KRL42" s="867"/>
      <c r="KRM42" s="867"/>
      <c r="KRN42" s="867"/>
      <c r="KRO42" s="867"/>
      <c r="KRP42" s="867"/>
      <c r="KRQ42" s="867"/>
      <c r="KRR42" s="867"/>
      <c r="KRS42" s="867"/>
      <c r="KRT42" s="867"/>
      <c r="KRU42" s="867"/>
      <c r="KRV42" s="867"/>
      <c r="KRW42" s="867"/>
      <c r="KRX42" s="867"/>
      <c r="KRY42" s="867"/>
      <c r="KRZ42" s="867"/>
      <c r="KSA42" s="867"/>
      <c r="KSB42" s="867"/>
      <c r="KSC42" s="867"/>
      <c r="KSD42" s="867"/>
      <c r="KSE42" s="867"/>
      <c r="KSF42" s="867"/>
      <c r="KSG42" s="867"/>
      <c r="KSH42" s="867"/>
      <c r="KSI42" s="867"/>
      <c r="KSJ42" s="867"/>
      <c r="KSK42" s="867"/>
      <c r="KSL42" s="867"/>
      <c r="KSM42" s="867"/>
      <c r="KSN42" s="867"/>
      <c r="KSO42" s="867"/>
      <c r="KSP42" s="867"/>
      <c r="KSQ42" s="867"/>
      <c r="KSR42" s="867"/>
      <c r="KSS42" s="867"/>
      <c r="KST42" s="867"/>
      <c r="KSU42" s="867"/>
      <c r="KSV42" s="867"/>
      <c r="KSW42" s="867"/>
      <c r="KSX42" s="867"/>
      <c r="KSY42" s="867"/>
      <c r="KSZ42" s="867"/>
      <c r="KTA42" s="867"/>
      <c r="KTB42" s="867"/>
      <c r="KTC42" s="867"/>
      <c r="KTD42" s="867"/>
      <c r="KTE42" s="867"/>
      <c r="KTF42" s="867"/>
      <c r="KTG42" s="867"/>
      <c r="KTH42" s="867"/>
      <c r="KTI42" s="867"/>
      <c r="KTJ42" s="867"/>
      <c r="KTK42" s="867"/>
      <c r="KTL42" s="867"/>
      <c r="KTM42" s="867"/>
      <c r="KTN42" s="867"/>
      <c r="KTO42" s="867"/>
      <c r="KTP42" s="867"/>
      <c r="KTQ42" s="867"/>
      <c r="KTR42" s="867"/>
      <c r="KTS42" s="867"/>
      <c r="KTT42" s="867"/>
      <c r="KTU42" s="867"/>
      <c r="KTV42" s="867"/>
      <c r="KTW42" s="867"/>
      <c r="KTX42" s="867"/>
      <c r="KTY42" s="867"/>
      <c r="KTZ42" s="867"/>
      <c r="KUA42" s="867"/>
      <c r="KUB42" s="867"/>
      <c r="KUC42" s="867"/>
      <c r="KUD42" s="867"/>
      <c r="KUE42" s="867"/>
      <c r="KUF42" s="867"/>
      <c r="KUG42" s="867"/>
      <c r="KUH42" s="867"/>
      <c r="KUI42" s="867"/>
      <c r="KUJ42" s="867"/>
      <c r="KUK42" s="867"/>
      <c r="KUL42" s="867"/>
      <c r="KUM42" s="867"/>
      <c r="KUN42" s="867"/>
      <c r="KUO42" s="867"/>
      <c r="KUP42" s="867"/>
      <c r="KUQ42" s="867"/>
      <c r="KUR42" s="867"/>
      <c r="KUS42" s="867"/>
      <c r="KUT42" s="867"/>
      <c r="KUU42" s="867"/>
      <c r="KUV42" s="867"/>
      <c r="KUW42" s="867"/>
      <c r="KUX42" s="867"/>
      <c r="KUY42" s="867"/>
      <c r="KUZ42" s="867"/>
      <c r="KVA42" s="867"/>
      <c r="KVB42" s="867"/>
      <c r="KVC42" s="867"/>
      <c r="KVD42" s="867"/>
      <c r="KVE42" s="867"/>
      <c r="KVF42" s="867"/>
      <c r="KVG42" s="867"/>
      <c r="KVH42" s="867"/>
      <c r="KVI42" s="867"/>
      <c r="KVJ42" s="867"/>
      <c r="KVK42" s="867"/>
      <c r="KVL42" s="867"/>
      <c r="KVM42" s="867"/>
      <c r="KVN42" s="867"/>
      <c r="KVO42" s="867"/>
      <c r="KVP42" s="867"/>
      <c r="KVQ42" s="867"/>
      <c r="KVR42" s="867"/>
      <c r="KVS42" s="867"/>
      <c r="KVT42" s="867"/>
      <c r="KVU42" s="867"/>
      <c r="KVV42" s="867"/>
      <c r="KVW42" s="867"/>
      <c r="KVX42" s="867"/>
      <c r="KVY42" s="867"/>
      <c r="KVZ42" s="867"/>
      <c r="KWA42" s="867"/>
      <c r="KWB42" s="867"/>
      <c r="KWC42" s="867"/>
      <c r="KWD42" s="867"/>
      <c r="KWE42" s="867"/>
      <c r="KWF42" s="867"/>
      <c r="KWG42" s="867"/>
      <c r="KWH42" s="867"/>
      <c r="KWI42" s="867"/>
      <c r="KWJ42" s="867"/>
      <c r="KWK42" s="867"/>
      <c r="KWL42" s="867"/>
      <c r="KWM42" s="867"/>
      <c r="KWN42" s="867"/>
      <c r="KWO42" s="867"/>
      <c r="KWP42" s="867"/>
      <c r="KWQ42" s="867"/>
      <c r="KWR42" s="867"/>
      <c r="KWS42" s="867"/>
      <c r="KWT42" s="867"/>
      <c r="KWU42" s="867"/>
      <c r="KWV42" s="867"/>
      <c r="KWW42" s="867"/>
      <c r="KWX42" s="867"/>
      <c r="KWY42" s="867"/>
      <c r="KWZ42" s="867"/>
      <c r="KXA42" s="867"/>
      <c r="KXB42" s="867"/>
      <c r="KXC42" s="867"/>
      <c r="KXD42" s="867"/>
      <c r="KXE42" s="867"/>
      <c r="KXF42" s="867"/>
      <c r="KXG42" s="867"/>
      <c r="KXH42" s="867"/>
      <c r="KXI42" s="867"/>
      <c r="KXJ42" s="867"/>
      <c r="KXK42" s="867"/>
      <c r="KXL42" s="867"/>
      <c r="KXM42" s="867"/>
      <c r="KXN42" s="867"/>
      <c r="KXO42" s="867"/>
      <c r="KXP42" s="867"/>
      <c r="KXQ42" s="867"/>
      <c r="KXR42" s="867"/>
      <c r="KXS42" s="867"/>
      <c r="KXT42" s="867"/>
      <c r="KXU42" s="867"/>
      <c r="KXV42" s="867"/>
      <c r="KXW42" s="867"/>
      <c r="KXX42" s="867"/>
      <c r="KXY42" s="867"/>
      <c r="KXZ42" s="867"/>
      <c r="KYA42" s="867"/>
      <c r="KYB42" s="867"/>
      <c r="KYC42" s="867"/>
      <c r="KYD42" s="867"/>
      <c r="KYE42" s="867"/>
      <c r="KYF42" s="867"/>
      <c r="KYG42" s="867"/>
      <c r="KYH42" s="867"/>
      <c r="KYI42" s="867"/>
      <c r="KYJ42" s="867"/>
      <c r="KYK42" s="867"/>
      <c r="KYL42" s="867"/>
      <c r="KYM42" s="867"/>
      <c r="KYN42" s="867"/>
      <c r="KYO42" s="867"/>
      <c r="KYP42" s="867"/>
      <c r="KYQ42" s="867"/>
      <c r="KYR42" s="867"/>
      <c r="KYS42" s="867"/>
      <c r="KYT42" s="867"/>
      <c r="KYU42" s="867"/>
      <c r="KYV42" s="867"/>
      <c r="KYW42" s="867"/>
      <c r="KYX42" s="867"/>
      <c r="KYY42" s="867"/>
      <c r="KYZ42" s="867"/>
      <c r="KZA42" s="867"/>
      <c r="KZB42" s="867"/>
      <c r="KZC42" s="867"/>
      <c r="KZD42" s="867"/>
      <c r="KZE42" s="867"/>
      <c r="KZF42" s="867"/>
      <c r="KZG42" s="867"/>
      <c r="KZH42" s="867"/>
      <c r="KZI42" s="867"/>
      <c r="KZJ42" s="867"/>
      <c r="KZK42" s="867"/>
      <c r="KZL42" s="867"/>
      <c r="KZM42" s="867"/>
      <c r="KZN42" s="867"/>
      <c r="KZO42" s="867"/>
      <c r="KZP42" s="867"/>
      <c r="KZQ42" s="867"/>
      <c r="KZR42" s="867"/>
      <c r="KZS42" s="867"/>
      <c r="KZT42" s="867"/>
      <c r="KZU42" s="867"/>
      <c r="KZV42" s="867"/>
      <c r="KZW42" s="867"/>
      <c r="KZX42" s="867"/>
      <c r="KZY42" s="867"/>
      <c r="KZZ42" s="867"/>
      <c r="LAA42" s="867"/>
      <c r="LAB42" s="867"/>
      <c r="LAC42" s="867"/>
      <c r="LAD42" s="867"/>
      <c r="LAE42" s="867"/>
      <c r="LAF42" s="867"/>
      <c r="LAG42" s="867"/>
      <c r="LAH42" s="867"/>
      <c r="LAI42" s="867"/>
      <c r="LAJ42" s="867"/>
      <c r="LAK42" s="867"/>
      <c r="LAL42" s="867"/>
      <c r="LAM42" s="867"/>
      <c r="LAN42" s="867"/>
      <c r="LAO42" s="867"/>
      <c r="LAP42" s="867"/>
      <c r="LAQ42" s="867"/>
      <c r="LAR42" s="867"/>
      <c r="LAS42" s="867"/>
      <c r="LAT42" s="867"/>
      <c r="LAU42" s="867"/>
      <c r="LAV42" s="867"/>
      <c r="LAW42" s="867"/>
      <c r="LAX42" s="867"/>
      <c r="LAY42" s="867"/>
      <c r="LAZ42" s="867"/>
      <c r="LBA42" s="867"/>
      <c r="LBB42" s="867"/>
      <c r="LBC42" s="867"/>
      <c r="LBD42" s="867"/>
      <c r="LBE42" s="867"/>
      <c r="LBF42" s="867"/>
      <c r="LBG42" s="867"/>
      <c r="LBH42" s="867"/>
      <c r="LBI42" s="867"/>
      <c r="LBJ42" s="867"/>
      <c r="LBK42" s="867"/>
      <c r="LBL42" s="867"/>
      <c r="LBM42" s="867"/>
      <c r="LBN42" s="867"/>
      <c r="LBO42" s="867"/>
      <c r="LBP42" s="867"/>
      <c r="LBQ42" s="867"/>
      <c r="LBR42" s="867"/>
      <c r="LBS42" s="867"/>
      <c r="LBT42" s="867"/>
      <c r="LBU42" s="867"/>
      <c r="LBV42" s="867"/>
      <c r="LBW42" s="867"/>
      <c r="LBX42" s="867"/>
      <c r="LBY42" s="867"/>
      <c r="LBZ42" s="867"/>
      <c r="LCA42" s="867"/>
      <c r="LCB42" s="867"/>
      <c r="LCC42" s="867"/>
      <c r="LCD42" s="867"/>
      <c r="LCE42" s="867"/>
      <c r="LCF42" s="867"/>
      <c r="LCG42" s="867"/>
      <c r="LCH42" s="867"/>
      <c r="LCI42" s="867"/>
      <c r="LCJ42" s="867"/>
      <c r="LCK42" s="867"/>
      <c r="LCL42" s="867"/>
      <c r="LCM42" s="867"/>
      <c r="LCN42" s="867"/>
      <c r="LCO42" s="867"/>
      <c r="LCP42" s="867"/>
      <c r="LCQ42" s="867"/>
      <c r="LCR42" s="867"/>
      <c r="LCS42" s="867"/>
      <c r="LCT42" s="867"/>
      <c r="LCU42" s="867"/>
      <c r="LCV42" s="867"/>
      <c r="LCW42" s="867"/>
      <c r="LCX42" s="867"/>
      <c r="LCY42" s="867"/>
      <c r="LCZ42" s="867"/>
      <c r="LDA42" s="867"/>
      <c r="LDB42" s="867"/>
      <c r="LDC42" s="867"/>
      <c r="LDD42" s="867"/>
      <c r="LDE42" s="867"/>
      <c r="LDF42" s="867"/>
      <c r="LDG42" s="867"/>
      <c r="LDH42" s="867"/>
      <c r="LDI42" s="867"/>
      <c r="LDJ42" s="867"/>
      <c r="LDK42" s="867"/>
      <c r="LDL42" s="867"/>
      <c r="LDM42" s="867"/>
      <c r="LDN42" s="867"/>
      <c r="LDO42" s="867"/>
      <c r="LDP42" s="867"/>
      <c r="LDQ42" s="867"/>
      <c r="LDR42" s="867"/>
      <c r="LDS42" s="867"/>
      <c r="LDT42" s="867"/>
      <c r="LDU42" s="867"/>
      <c r="LDV42" s="867"/>
      <c r="LDW42" s="867"/>
      <c r="LDX42" s="867"/>
      <c r="LDY42" s="867"/>
      <c r="LDZ42" s="867"/>
      <c r="LEA42" s="867"/>
      <c r="LEB42" s="867"/>
      <c r="LEC42" s="867"/>
      <c r="LED42" s="867"/>
      <c r="LEE42" s="867"/>
      <c r="LEF42" s="867"/>
      <c r="LEG42" s="867"/>
      <c r="LEH42" s="867"/>
      <c r="LEI42" s="867"/>
      <c r="LEJ42" s="867"/>
      <c r="LEK42" s="867"/>
      <c r="LEL42" s="867"/>
      <c r="LEM42" s="867"/>
      <c r="LEN42" s="867"/>
      <c r="LEO42" s="867"/>
      <c r="LEP42" s="867"/>
      <c r="LEQ42" s="867"/>
      <c r="LER42" s="867"/>
      <c r="LES42" s="867"/>
      <c r="LET42" s="867"/>
      <c r="LEU42" s="867"/>
      <c r="LEV42" s="867"/>
      <c r="LEW42" s="867"/>
      <c r="LEX42" s="867"/>
      <c r="LEY42" s="867"/>
      <c r="LEZ42" s="867"/>
      <c r="LFA42" s="867"/>
      <c r="LFB42" s="867"/>
      <c r="LFC42" s="867"/>
      <c r="LFD42" s="867"/>
      <c r="LFE42" s="867"/>
      <c r="LFF42" s="867"/>
      <c r="LFG42" s="867"/>
      <c r="LFH42" s="867"/>
      <c r="LFI42" s="867"/>
      <c r="LFJ42" s="867"/>
      <c r="LFK42" s="867"/>
      <c r="LFL42" s="867"/>
      <c r="LFM42" s="867"/>
      <c r="LFN42" s="867"/>
      <c r="LFO42" s="867"/>
      <c r="LFP42" s="867"/>
      <c r="LFQ42" s="867"/>
      <c r="LFR42" s="867"/>
      <c r="LFS42" s="867"/>
      <c r="LFT42" s="867"/>
      <c r="LFU42" s="867"/>
      <c r="LFV42" s="867"/>
      <c r="LFW42" s="867"/>
      <c r="LFX42" s="867"/>
      <c r="LFY42" s="867"/>
      <c r="LFZ42" s="867"/>
      <c r="LGA42" s="867"/>
      <c r="LGB42" s="867"/>
      <c r="LGC42" s="867"/>
      <c r="LGD42" s="867"/>
      <c r="LGE42" s="867"/>
      <c r="LGF42" s="867"/>
      <c r="LGG42" s="867"/>
      <c r="LGH42" s="867"/>
      <c r="LGI42" s="867"/>
      <c r="LGJ42" s="867"/>
      <c r="LGK42" s="867"/>
      <c r="LGL42" s="867"/>
      <c r="LGM42" s="867"/>
      <c r="LGN42" s="867"/>
      <c r="LGO42" s="867"/>
      <c r="LGP42" s="867"/>
      <c r="LGQ42" s="867"/>
      <c r="LGR42" s="867"/>
      <c r="LGS42" s="867"/>
      <c r="LGT42" s="867"/>
      <c r="LGU42" s="867"/>
      <c r="LGV42" s="867"/>
      <c r="LGW42" s="867"/>
      <c r="LGX42" s="867"/>
      <c r="LGY42" s="867"/>
      <c r="LGZ42" s="867"/>
      <c r="LHA42" s="867"/>
      <c r="LHB42" s="867"/>
      <c r="LHC42" s="867"/>
      <c r="LHD42" s="867"/>
      <c r="LHE42" s="867"/>
      <c r="LHF42" s="867"/>
      <c r="LHG42" s="867"/>
      <c r="LHH42" s="867"/>
      <c r="LHI42" s="867"/>
      <c r="LHJ42" s="867"/>
      <c r="LHK42" s="867"/>
      <c r="LHL42" s="867"/>
      <c r="LHM42" s="867"/>
      <c r="LHN42" s="867"/>
      <c r="LHO42" s="867"/>
      <c r="LHP42" s="867"/>
      <c r="LHQ42" s="867"/>
      <c r="LHR42" s="867"/>
      <c r="LHS42" s="867"/>
      <c r="LHT42" s="867"/>
      <c r="LHU42" s="867"/>
      <c r="LHV42" s="867"/>
      <c r="LHW42" s="867"/>
      <c r="LHX42" s="867"/>
      <c r="LHY42" s="867"/>
      <c r="LHZ42" s="867"/>
      <c r="LIA42" s="867"/>
      <c r="LIB42" s="867"/>
      <c r="LIC42" s="867"/>
      <c r="LID42" s="867"/>
      <c r="LIE42" s="867"/>
      <c r="LIF42" s="867"/>
      <c r="LIG42" s="867"/>
      <c r="LIH42" s="867"/>
      <c r="LII42" s="867"/>
      <c r="LIJ42" s="867"/>
      <c r="LIK42" s="867"/>
      <c r="LIL42" s="867"/>
      <c r="LIM42" s="867"/>
      <c r="LIN42" s="867"/>
      <c r="LIO42" s="867"/>
      <c r="LIP42" s="867"/>
      <c r="LIQ42" s="867"/>
      <c r="LIR42" s="867"/>
      <c r="LIS42" s="867"/>
      <c r="LIT42" s="867"/>
      <c r="LIU42" s="867"/>
      <c r="LIV42" s="867"/>
      <c r="LIW42" s="867"/>
      <c r="LIX42" s="867"/>
      <c r="LIY42" s="867"/>
      <c r="LIZ42" s="867"/>
      <c r="LJA42" s="867"/>
      <c r="LJB42" s="867"/>
      <c r="LJC42" s="867"/>
      <c r="LJD42" s="867"/>
      <c r="LJE42" s="867"/>
      <c r="LJF42" s="867"/>
      <c r="LJG42" s="867"/>
      <c r="LJH42" s="867"/>
      <c r="LJI42" s="867"/>
      <c r="LJJ42" s="867"/>
      <c r="LJK42" s="867"/>
      <c r="LJL42" s="867"/>
      <c r="LJM42" s="867"/>
      <c r="LJN42" s="867"/>
      <c r="LJO42" s="867"/>
      <c r="LJP42" s="867"/>
      <c r="LJQ42" s="867"/>
      <c r="LJR42" s="867"/>
      <c r="LJS42" s="867"/>
      <c r="LJT42" s="867"/>
      <c r="LJU42" s="867"/>
      <c r="LJV42" s="867"/>
      <c r="LJW42" s="867"/>
      <c r="LJX42" s="867"/>
      <c r="LJY42" s="867"/>
      <c r="LJZ42" s="867"/>
      <c r="LKA42" s="867"/>
      <c r="LKB42" s="867"/>
      <c r="LKC42" s="867"/>
      <c r="LKD42" s="867"/>
      <c r="LKE42" s="867"/>
      <c r="LKF42" s="867"/>
      <c r="LKG42" s="867"/>
      <c r="LKH42" s="867"/>
      <c r="LKI42" s="867"/>
      <c r="LKJ42" s="867"/>
      <c r="LKK42" s="867"/>
      <c r="LKL42" s="867"/>
      <c r="LKM42" s="867"/>
      <c r="LKN42" s="867"/>
      <c r="LKO42" s="867"/>
      <c r="LKP42" s="867"/>
      <c r="LKQ42" s="867"/>
      <c r="LKR42" s="867"/>
      <c r="LKS42" s="867"/>
      <c r="LKT42" s="867"/>
      <c r="LKU42" s="867"/>
      <c r="LKV42" s="867"/>
      <c r="LKW42" s="867"/>
      <c r="LKX42" s="867"/>
      <c r="LKY42" s="867"/>
      <c r="LKZ42" s="867"/>
      <c r="LLA42" s="867"/>
      <c r="LLB42" s="867"/>
      <c r="LLC42" s="867"/>
      <c r="LLD42" s="867"/>
      <c r="LLE42" s="867"/>
      <c r="LLF42" s="867"/>
      <c r="LLG42" s="867"/>
      <c r="LLH42" s="867"/>
      <c r="LLI42" s="867"/>
      <c r="LLJ42" s="867"/>
      <c r="LLK42" s="867"/>
      <c r="LLL42" s="867"/>
      <c r="LLM42" s="867"/>
      <c r="LLN42" s="867"/>
      <c r="LLO42" s="867"/>
      <c r="LLP42" s="867"/>
      <c r="LLQ42" s="867"/>
      <c r="LLR42" s="867"/>
      <c r="LLS42" s="867"/>
      <c r="LLT42" s="867"/>
      <c r="LLU42" s="867"/>
      <c r="LLV42" s="867"/>
      <c r="LLW42" s="867"/>
      <c r="LLX42" s="867"/>
      <c r="LLY42" s="867"/>
      <c r="LLZ42" s="867"/>
      <c r="LMA42" s="867"/>
      <c r="LMB42" s="867"/>
      <c r="LMC42" s="867"/>
      <c r="LMD42" s="867"/>
      <c r="LME42" s="867"/>
      <c r="LMF42" s="867"/>
      <c r="LMG42" s="867"/>
      <c r="LMH42" s="867"/>
      <c r="LMI42" s="867"/>
      <c r="LMJ42" s="867"/>
      <c r="LMK42" s="867"/>
      <c r="LML42" s="867"/>
      <c r="LMM42" s="867"/>
      <c r="LMN42" s="867"/>
      <c r="LMO42" s="867"/>
      <c r="LMP42" s="867"/>
      <c r="LMQ42" s="867"/>
      <c r="LMR42" s="867"/>
      <c r="LMS42" s="867"/>
      <c r="LMT42" s="867"/>
      <c r="LMU42" s="867"/>
      <c r="LMV42" s="867"/>
      <c r="LMW42" s="867"/>
      <c r="LMX42" s="867"/>
      <c r="LMY42" s="867"/>
      <c r="LMZ42" s="867"/>
      <c r="LNA42" s="867"/>
      <c r="LNB42" s="867"/>
      <c r="LNC42" s="867"/>
      <c r="LND42" s="867"/>
      <c r="LNE42" s="867"/>
      <c r="LNF42" s="867"/>
      <c r="LNG42" s="867"/>
      <c r="LNH42" s="867"/>
      <c r="LNI42" s="867"/>
      <c r="LNJ42" s="867"/>
      <c r="LNK42" s="867"/>
      <c r="LNL42" s="867"/>
      <c r="LNM42" s="867"/>
      <c r="LNN42" s="867"/>
      <c r="LNO42" s="867"/>
      <c r="LNP42" s="867"/>
      <c r="LNQ42" s="867"/>
      <c r="LNR42" s="867"/>
      <c r="LNS42" s="867"/>
      <c r="LNT42" s="867"/>
      <c r="LNU42" s="867"/>
      <c r="LNV42" s="867"/>
      <c r="LNW42" s="867"/>
      <c r="LNX42" s="867"/>
      <c r="LNY42" s="867"/>
      <c r="LNZ42" s="867"/>
      <c r="LOA42" s="867"/>
      <c r="LOB42" s="867"/>
      <c r="LOC42" s="867"/>
      <c r="LOD42" s="867"/>
      <c r="LOE42" s="867"/>
      <c r="LOF42" s="867"/>
      <c r="LOG42" s="867"/>
      <c r="LOH42" s="867"/>
      <c r="LOI42" s="867"/>
      <c r="LOJ42" s="867"/>
      <c r="LOK42" s="867"/>
      <c r="LOL42" s="867"/>
      <c r="LOM42" s="867"/>
      <c r="LON42" s="867"/>
      <c r="LOO42" s="867"/>
      <c r="LOP42" s="867"/>
      <c r="LOQ42" s="867"/>
      <c r="LOR42" s="867"/>
      <c r="LOS42" s="867"/>
      <c r="LOT42" s="867"/>
      <c r="LOU42" s="867"/>
      <c r="LOV42" s="867"/>
      <c r="LOW42" s="867"/>
      <c r="LOX42" s="867"/>
      <c r="LOY42" s="867"/>
      <c r="LOZ42" s="867"/>
      <c r="LPA42" s="867"/>
      <c r="LPB42" s="867"/>
      <c r="LPC42" s="867"/>
      <c r="LPD42" s="867"/>
      <c r="LPE42" s="867"/>
      <c r="LPF42" s="867"/>
      <c r="LPG42" s="867"/>
      <c r="LPH42" s="867"/>
      <c r="LPI42" s="867"/>
      <c r="LPJ42" s="867"/>
      <c r="LPK42" s="867"/>
      <c r="LPL42" s="867"/>
      <c r="LPM42" s="867"/>
      <c r="LPN42" s="867"/>
      <c r="LPO42" s="867"/>
      <c r="LPP42" s="867"/>
      <c r="LPQ42" s="867"/>
      <c r="LPR42" s="867"/>
      <c r="LPS42" s="867"/>
      <c r="LPT42" s="867"/>
      <c r="LPU42" s="867"/>
      <c r="LPV42" s="867"/>
      <c r="LPW42" s="867"/>
      <c r="LPX42" s="867"/>
      <c r="LPY42" s="867"/>
      <c r="LPZ42" s="867"/>
      <c r="LQA42" s="867"/>
      <c r="LQB42" s="867"/>
      <c r="LQC42" s="867"/>
      <c r="LQD42" s="867"/>
      <c r="LQE42" s="867"/>
      <c r="LQF42" s="867"/>
      <c r="LQG42" s="867"/>
      <c r="LQH42" s="867"/>
      <c r="LQI42" s="867"/>
      <c r="LQJ42" s="867"/>
      <c r="LQK42" s="867"/>
      <c r="LQL42" s="867"/>
      <c r="LQM42" s="867"/>
      <c r="LQN42" s="867"/>
      <c r="LQO42" s="867"/>
      <c r="LQP42" s="867"/>
      <c r="LQQ42" s="867"/>
      <c r="LQR42" s="867"/>
      <c r="LQS42" s="867"/>
      <c r="LQT42" s="867"/>
      <c r="LQU42" s="867"/>
      <c r="LQV42" s="867"/>
      <c r="LQW42" s="867"/>
      <c r="LQX42" s="867"/>
      <c r="LQY42" s="867"/>
      <c r="LQZ42" s="867"/>
      <c r="LRA42" s="867"/>
      <c r="LRB42" s="867"/>
      <c r="LRC42" s="867"/>
      <c r="LRD42" s="867"/>
      <c r="LRE42" s="867"/>
      <c r="LRF42" s="867"/>
      <c r="LRG42" s="867"/>
      <c r="LRH42" s="867"/>
      <c r="LRI42" s="867"/>
      <c r="LRJ42" s="867"/>
      <c r="LRK42" s="867"/>
      <c r="LRL42" s="867"/>
      <c r="LRM42" s="867"/>
      <c r="LRN42" s="867"/>
      <c r="LRO42" s="867"/>
      <c r="LRP42" s="867"/>
      <c r="LRQ42" s="867"/>
      <c r="LRR42" s="867"/>
      <c r="LRS42" s="867"/>
      <c r="LRT42" s="867"/>
      <c r="LRU42" s="867"/>
      <c r="LRV42" s="867"/>
      <c r="LRW42" s="867"/>
      <c r="LRX42" s="867"/>
      <c r="LRY42" s="867"/>
      <c r="LRZ42" s="867"/>
      <c r="LSA42" s="867"/>
      <c r="LSB42" s="867"/>
      <c r="LSC42" s="867"/>
      <c r="LSD42" s="867"/>
      <c r="LSE42" s="867"/>
      <c r="LSF42" s="867"/>
      <c r="LSG42" s="867"/>
      <c r="LSH42" s="867"/>
      <c r="LSI42" s="867"/>
      <c r="LSJ42" s="867"/>
      <c r="LSK42" s="867"/>
      <c r="LSL42" s="867"/>
      <c r="LSM42" s="867"/>
      <c r="LSN42" s="867"/>
      <c r="LSO42" s="867"/>
      <c r="LSP42" s="867"/>
      <c r="LSQ42" s="867"/>
      <c r="LSR42" s="867"/>
      <c r="LSS42" s="867"/>
      <c r="LST42" s="867"/>
      <c r="LSU42" s="867"/>
      <c r="LSV42" s="867"/>
      <c r="LSW42" s="867"/>
      <c r="LSX42" s="867"/>
      <c r="LSY42" s="867"/>
      <c r="LSZ42" s="867"/>
      <c r="LTA42" s="867"/>
      <c r="LTB42" s="867"/>
      <c r="LTC42" s="867"/>
      <c r="LTD42" s="867"/>
      <c r="LTE42" s="867"/>
      <c r="LTF42" s="867"/>
      <c r="LTG42" s="867"/>
      <c r="LTH42" s="867"/>
      <c r="LTI42" s="867"/>
      <c r="LTJ42" s="867"/>
      <c r="LTK42" s="867"/>
      <c r="LTL42" s="867"/>
      <c r="LTM42" s="867"/>
      <c r="LTN42" s="867"/>
      <c r="LTO42" s="867"/>
      <c r="LTP42" s="867"/>
      <c r="LTQ42" s="867"/>
      <c r="LTR42" s="867"/>
      <c r="LTS42" s="867"/>
      <c r="LTT42" s="867"/>
      <c r="LTU42" s="867"/>
      <c r="LTV42" s="867"/>
      <c r="LTW42" s="867"/>
      <c r="LTX42" s="867"/>
      <c r="LTY42" s="867"/>
      <c r="LTZ42" s="867"/>
      <c r="LUA42" s="867"/>
      <c r="LUB42" s="867"/>
      <c r="LUC42" s="867"/>
      <c r="LUD42" s="867"/>
      <c r="LUE42" s="867"/>
      <c r="LUF42" s="867"/>
      <c r="LUG42" s="867"/>
      <c r="LUH42" s="867"/>
      <c r="LUI42" s="867"/>
      <c r="LUJ42" s="867"/>
      <c r="LUK42" s="867"/>
      <c r="LUL42" s="867"/>
      <c r="LUM42" s="867"/>
      <c r="LUN42" s="867"/>
      <c r="LUO42" s="867"/>
      <c r="LUP42" s="867"/>
      <c r="LUQ42" s="867"/>
      <c r="LUR42" s="867"/>
      <c r="LUS42" s="867"/>
      <c r="LUT42" s="867"/>
      <c r="LUU42" s="867"/>
      <c r="LUV42" s="867"/>
      <c r="LUW42" s="867"/>
      <c r="LUX42" s="867"/>
      <c r="LUY42" s="867"/>
      <c r="LUZ42" s="867"/>
      <c r="LVA42" s="867"/>
      <c r="LVB42" s="867"/>
      <c r="LVC42" s="867"/>
      <c r="LVD42" s="867"/>
      <c r="LVE42" s="867"/>
      <c r="LVF42" s="867"/>
      <c r="LVG42" s="867"/>
      <c r="LVH42" s="867"/>
      <c r="LVI42" s="867"/>
      <c r="LVJ42" s="867"/>
      <c r="LVK42" s="867"/>
      <c r="LVL42" s="867"/>
      <c r="LVM42" s="867"/>
      <c r="LVN42" s="867"/>
      <c r="LVO42" s="867"/>
      <c r="LVP42" s="867"/>
      <c r="LVQ42" s="867"/>
      <c r="LVR42" s="867"/>
      <c r="LVS42" s="867"/>
      <c r="LVT42" s="867"/>
      <c r="LVU42" s="867"/>
      <c r="LVV42" s="867"/>
      <c r="LVW42" s="867"/>
      <c r="LVX42" s="867"/>
      <c r="LVY42" s="867"/>
      <c r="LVZ42" s="867"/>
      <c r="LWA42" s="867"/>
      <c r="LWB42" s="867"/>
      <c r="LWC42" s="867"/>
      <c r="LWD42" s="867"/>
      <c r="LWE42" s="867"/>
      <c r="LWF42" s="867"/>
      <c r="LWG42" s="867"/>
      <c r="LWH42" s="867"/>
      <c r="LWI42" s="867"/>
      <c r="LWJ42" s="867"/>
      <c r="LWK42" s="867"/>
      <c r="LWL42" s="867"/>
      <c r="LWM42" s="867"/>
      <c r="LWN42" s="867"/>
      <c r="LWO42" s="867"/>
      <c r="LWP42" s="867"/>
      <c r="LWQ42" s="867"/>
      <c r="LWR42" s="867"/>
      <c r="LWS42" s="867"/>
      <c r="LWT42" s="867"/>
      <c r="LWU42" s="867"/>
      <c r="LWV42" s="867"/>
      <c r="LWW42" s="867"/>
      <c r="LWX42" s="867"/>
      <c r="LWY42" s="867"/>
      <c r="LWZ42" s="867"/>
      <c r="LXA42" s="867"/>
      <c r="LXB42" s="867"/>
      <c r="LXC42" s="867"/>
      <c r="LXD42" s="867"/>
      <c r="LXE42" s="867"/>
      <c r="LXF42" s="867"/>
      <c r="LXG42" s="867"/>
      <c r="LXH42" s="867"/>
      <c r="LXI42" s="867"/>
      <c r="LXJ42" s="867"/>
      <c r="LXK42" s="867"/>
      <c r="LXL42" s="867"/>
      <c r="LXM42" s="867"/>
      <c r="LXN42" s="867"/>
      <c r="LXO42" s="867"/>
      <c r="LXP42" s="867"/>
      <c r="LXQ42" s="867"/>
      <c r="LXR42" s="867"/>
      <c r="LXS42" s="867"/>
      <c r="LXT42" s="867"/>
      <c r="LXU42" s="867"/>
      <c r="LXV42" s="867"/>
      <c r="LXW42" s="867"/>
      <c r="LXX42" s="867"/>
      <c r="LXY42" s="867"/>
      <c r="LXZ42" s="867"/>
      <c r="LYA42" s="867"/>
      <c r="LYB42" s="867"/>
      <c r="LYC42" s="867"/>
      <c r="LYD42" s="867"/>
      <c r="LYE42" s="867"/>
      <c r="LYF42" s="867"/>
      <c r="LYG42" s="867"/>
      <c r="LYH42" s="867"/>
      <c r="LYI42" s="867"/>
      <c r="LYJ42" s="867"/>
      <c r="LYK42" s="867"/>
      <c r="LYL42" s="867"/>
      <c r="LYM42" s="867"/>
      <c r="LYN42" s="867"/>
      <c r="LYO42" s="867"/>
      <c r="LYP42" s="867"/>
      <c r="LYQ42" s="867"/>
      <c r="LYR42" s="867"/>
      <c r="LYS42" s="867"/>
      <c r="LYT42" s="867"/>
      <c r="LYU42" s="867"/>
      <c r="LYV42" s="867"/>
      <c r="LYW42" s="867"/>
      <c r="LYX42" s="867"/>
      <c r="LYY42" s="867"/>
      <c r="LYZ42" s="867"/>
      <c r="LZA42" s="867"/>
      <c r="LZB42" s="867"/>
      <c r="LZC42" s="867"/>
      <c r="LZD42" s="867"/>
      <c r="LZE42" s="867"/>
      <c r="LZF42" s="867"/>
      <c r="LZG42" s="867"/>
      <c r="LZH42" s="867"/>
      <c r="LZI42" s="867"/>
      <c r="LZJ42" s="867"/>
      <c r="LZK42" s="867"/>
      <c r="LZL42" s="867"/>
      <c r="LZM42" s="867"/>
      <c r="LZN42" s="867"/>
      <c r="LZO42" s="867"/>
      <c r="LZP42" s="867"/>
      <c r="LZQ42" s="867"/>
      <c r="LZR42" s="867"/>
      <c r="LZS42" s="867"/>
      <c r="LZT42" s="867"/>
      <c r="LZU42" s="867"/>
      <c r="LZV42" s="867"/>
      <c r="LZW42" s="867"/>
      <c r="LZX42" s="867"/>
      <c r="LZY42" s="867"/>
      <c r="LZZ42" s="867"/>
      <c r="MAA42" s="867"/>
      <c r="MAB42" s="867"/>
      <c r="MAC42" s="867"/>
      <c r="MAD42" s="867"/>
      <c r="MAE42" s="867"/>
      <c r="MAF42" s="867"/>
      <c r="MAG42" s="867"/>
      <c r="MAH42" s="867"/>
      <c r="MAI42" s="867"/>
      <c r="MAJ42" s="867"/>
      <c r="MAK42" s="867"/>
      <c r="MAL42" s="867"/>
      <c r="MAM42" s="867"/>
      <c r="MAN42" s="867"/>
      <c r="MAO42" s="867"/>
      <c r="MAP42" s="867"/>
      <c r="MAQ42" s="867"/>
      <c r="MAR42" s="867"/>
      <c r="MAS42" s="867"/>
      <c r="MAT42" s="867"/>
      <c r="MAU42" s="867"/>
      <c r="MAV42" s="867"/>
      <c r="MAW42" s="867"/>
      <c r="MAX42" s="867"/>
      <c r="MAY42" s="867"/>
      <c r="MAZ42" s="867"/>
      <c r="MBA42" s="867"/>
      <c r="MBB42" s="867"/>
      <c r="MBC42" s="867"/>
      <c r="MBD42" s="867"/>
      <c r="MBE42" s="867"/>
      <c r="MBF42" s="867"/>
      <c r="MBG42" s="867"/>
      <c r="MBH42" s="867"/>
      <c r="MBI42" s="867"/>
      <c r="MBJ42" s="867"/>
      <c r="MBK42" s="867"/>
      <c r="MBL42" s="867"/>
      <c r="MBM42" s="867"/>
      <c r="MBN42" s="867"/>
      <c r="MBO42" s="867"/>
      <c r="MBP42" s="867"/>
      <c r="MBQ42" s="867"/>
      <c r="MBR42" s="867"/>
      <c r="MBS42" s="867"/>
      <c r="MBT42" s="867"/>
      <c r="MBU42" s="867"/>
      <c r="MBV42" s="867"/>
      <c r="MBW42" s="867"/>
      <c r="MBX42" s="867"/>
      <c r="MBY42" s="867"/>
      <c r="MBZ42" s="867"/>
      <c r="MCA42" s="867"/>
      <c r="MCB42" s="867"/>
      <c r="MCC42" s="867"/>
      <c r="MCD42" s="867"/>
      <c r="MCE42" s="867"/>
      <c r="MCF42" s="867"/>
      <c r="MCG42" s="867"/>
      <c r="MCH42" s="867"/>
      <c r="MCI42" s="867"/>
      <c r="MCJ42" s="867"/>
      <c r="MCK42" s="867"/>
      <c r="MCL42" s="867"/>
      <c r="MCM42" s="867"/>
      <c r="MCN42" s="867"/>
      <c r="MCO42" s="867"/>
      <c r="MCP42" s="867"/>
      <c r="MCQ42" s="867"/>
      <c r="MCR42" s="867"/>
      <c r="MCS42" s="867"/>
      <c r="MCT42" s="867"/>
      <c r="MCU42" s="867"/>
      <c r="MCV42" s="867"/>
      <c r="MCW42" s="867"/>
      <c r="MCX42" s="867"/>
      <c r="MCY42" s="867"/>
      <c r="MCZ42" s="867"/>
      <c r="MDA42" s="867"/>
      <c r="MDB42" s="867"/>
      <c r="MDC42" s="867"/>
      <c r="MDD42" s="867"/>
      <c r="MDE42" s="867"/>
      <c r="MDF42" s="867"/>
      <c r="MDG42" s="867"/>
      <c r="MDH42" s="867"/>
      <c r="MDI42" s="867"/>
      <c r="MDJ42" s="867"/>
      <c r="MDK42" s="867"/>
      <c r="MDL42" s="867"/>
      <c r="MDM42" s="867"/>
      <c r="MDN42" s="867"/>
      <c r="MDO42" s="867"/>
      <c r="MDP42" s="867"/>
      <c r="MDQ42" s="867"/>
      <c r="MDR42" s="867"/>
      <c r="MDS42" s="867"/>
      <c r="MDT42" s="867"/>
      <c r="MDU42" s="867"/>
      <c r="MDV42" s="867"/>
      <c r="MDW42" s="867"/>
      <c r="MDX42" s="867"/>
      <c r="MDY42" s="867"/>
      <c r="MDZ42" s="867"/>
      <c r="MEA42" s="867"/>
      <c r="MEB42" s="867"/>
      <c r="MEC42" s="867"/>
      <c r="MED42" s="867"/>
      <c r="MEE42" s="867"/>
      <c r="MEF42" s="867"/>
      <c r="MEG42" s="867"/>
      <c r="MEH42" s="867"/>
      <c r="MEI42" s="867"/>
      <c r="MEJ42" s="867"/>
      <c r="MEK42" s="867"/>
      <c r="MEL42" s="867"/>
      <c r="MEM42" s="867"/>
      <c r="MEN42" s="867"/>
      <c r="MEO42" s="867"/>
      <c r="MEP42" s="867"/>
      <c r="MEQ42" s="867"/>
      <c r="MER42" s="867"/>
      <c r="MES42" s="867"/>
      <c r="MET42" s="867"/>
      <c r="MEU42" s="867"/>
      <c r="MEV42" s="867"/>
      <c r="MEW42" s="867"/>
      <c r="MEX42" s="867"/>
      <c r="MEY42" s="867"/>
      <c r="MEZ42" s="867"/>
      <c r="MFA42" s="867"/>
      <c r="MFB42" s="867"/>
      <c r="MFC42" s="867"/>
      <c r="MFD42" s="867"/>
      <c r="MFE42" s="867"/>
      <c r="MFF42" s="867"/>
      <c r="MFG42" s="867"/>
      <c r="MFH42" s="867"/>
      <c r="MFI42" s="867"/>
      <c r="MFJ42" s="867"/>
      <c r="MFK42" s="867"/>
      <c r="MFL42" s="867"/>
      <c r="MFM42" s="867"/>
      <c r="MFN42" s="867"/>
      <c r="MFO42" s="867"/>
      <c r="MFP42" s="867"/>
      <c r="MFQ42" s="867"/>
      <c r="MFR42" s="867"/>
      <c r="MFS42" s="867"/>
      <c r="MFT42" s="867"/>
      <c r="MFU42" s="867"/>
      <c r="MFV42" s="867"/>
      <c r="MFW42" s="867"/>
      <c r="MFX42" s="867"/>
      <c r="MFY42" s="867"/>
      <c r="MFZ42" s="867"/>
      <c r="MGA42" s="867"/>
      <c r="MGB42" s="867"/>
      <c r="MGC42" s="867"/>
      <c r="MGD42" s="867"/>
      <c r="MGE42" s="867"/>
      <c r="MGF42" s="867"/>
      <c r="MGG42" s="867"/>
      <c r="MGH42" s="867"/>
      <c r="MGI42" s="867"/>
      <c r="MGJ42" s="867"/>
      <c r="MGK42" s="867"/>
      <c r="MGL42" s="867"/>
      <c r="MGM42" s="867"/>
      <c r="MGN42" s="867"/>
      <c r="MGO42" s="867"/>
      <c r="MGP42" s="867"/>
      <c r="MGQ42" s="867"/>
      <c r="MGR42" s="867"/>
      <c r="MGS42" s="867"/>
      <c r="MGT42" s="867"/>
      <c r="MGU42" s="867"/>
      <c r="MGV42" s="867"/>
      <c r="MGW42" s="867"/>
      <c r="MGX42" s="867"/>
      <c r="MGY42" s="867"/>
      <c r="MGZ42" s="867"/>
      <c r="MHA42" s="867"/>
      <c r="MHB42" s="867"/>
      <c r="MHC42" s="867"/>
      <c r="MHD42" s="867"/>
      <c r="MHE42" s="867"/>
      <c r="MHF42" s="867"/>
      <c r="MHG42" s="867"/>
      <c r="MHH42" s="867"/>
      <c r="MHI42" s="867"/>
      <c r="MHJ42" s="867"/>
      <c r="MHK42" s="867"/>
      <c r="MHL42" s="867"/>
      <c r="MHM42" s="867"/>
      <c r="MHN42" s="867"/>
      <c r="MHO42" s="867"/>
      <c r="MHP42" s="867"/>
      <c r="MHQ42" s="867"/>
      <c r="MHR42" s="867"/>
      <c r="MHS42" s="867"/>
      <c r="MHT42" s="867"/>
      <c r="MHU42" s="867"/>
      <c r="MHV42" s="867"/>
      <c r="MHW42" s="867"/>
      <c r="MHX42" s="867"/>
      <c r="MHY42" s="867"/>
      <c r="MHZ42" s="867"/>
      <c r="MIA42" s="867"/>
      <c r="MIB42" s="867"/>
      <c r="MIC42" s="867"/>
      <c r="MID42" s="867"/>
      <c r="MIE42" s="867"/>
      <c r="MIF42" s="867"/>
      <c r="MIG42" s="867"/>
      <c r="MIH42" s="867"/>
      <c r="MII42" s="867"/>
      <c r="MIJ42" s="867"/>
      <c r="MIK42" s="867"/>
      <c r="MIL42" s="867"/>
      <c r="MIM42" s="867"/>
      <c r="MIN42" s="867"/>
      <c r="MIO42" s="867"/>
      <c r="MIP42" s="867"/>
      <c r="MIQ42" s="867"/>
      <c r="MIR42" s="867"/>
      <c r="MIS42" s="867"/>
      <c r="MIT42" s="867"/>
      <c r="MIU42" s="867"/>
      <c r="MIV42" s="867"/>
      <c r="MIW42" s="867"/>
      <c r="MIX42" s="867"/>
      <c r="MIY42" s="867"/>
      <c r="MIZ42" s="867"/>
      <c r="MJA42" s="867"/>
      <c r="MJB42" s="867"/>
      <c r="MJC42" s="867"/>
      <c r="MJD42" s="867"/>
      <c r="MJE42" s="867"/>
      <c r="MJF42" s="867"/>
      <c r="MJG42" s="867"/>
      <c r="MJH42" s="867"/>
      <c r="MJI42" s="867"/>
      <c r="MJJ42" s="867"/>
      <c r="MJK42" s="867"/>
      <c r="MJL42" s="867"/>
      <c r="MJM42" s="867"/>
      <c r="MJN42" s="867"/>
      <c r="MJO42" s="867"/>
      <c r="MJP42" s="867"/>
      <c r="MJQ42" s="867"/>
      <c r="MJR42" s="867"/>
      <c r="MJS42" s="867"/>
      <c r="MJT42" s="867"/>
      <c r="MJU42" s="867"/>
      <c r="MJV42" s="867"/>
      <c r="MJW42" s="867"/>
      <c r="MJX42" s="867"/>
      <c r="MJY42" s="867"/>
      <c r="MJZ42" s="867"/>
      <c r="MKA42" s="867"/>
      <c r="MKB42" s="867"/>
      <c r="MKC42" s="867"/>
      <c r="MKD42" s="867"/>
      <c r="MKE42" s="867"/>
      <c r="MKF42" s="867"/>
      <c r="MKG42" s="867"/>
      <c r="MKH42" s="867"/>
      <c r="MKI42" s="867"/>
      <c r="MKJ42" s="867"/>
      <c r="MKK42" s="867"/>
      <c r="MKL42" s="867"/>
      <c r="MKM42" s="867"/>
      <c r="MKN42" s="867"/>
      <c r="MKO42" s="867"/>
      <c r="MKP42" s="867"/>
      <c r="MKQ42" s="867"/>
      <c r="MKR42" s="867"/>
      <c r="MKS42" s="867"/>
      <c r="MKT42" s="867"/>
      <c r="MKU42" s="867"/>
      <c r="MKV42" s="867"/>
      <c r="MKW42" s="867"/>
      <c r="MKX42" s="867"/>
      <c r="MKY42" s="867"/>
      <c r="MKZ42" s="867"/>
      <c r="MLA42" s="867"/>
      <c r="MLB42" s="867"/>
      <c r="MLC42" s="867"/>
      <c r="MLD42" s="867"/>
      <c r="MLE42" s="867"/>
      <c r="MLF42" s="867"/>
      <c r="MLG42" s="867"/>
      <c r="MLH42" s="867"/>
      <c r="MLI42" s="867"/>
      <c r="MLJ42" s="867"/>
      <c r="MLK42" s="867"/>
      <c r="MLL42" s="867"/>
      <c r="MLM42" s="867"/>
      <c r="MLN42" s="867"/>
      <c r="MLO42" s="867"/>
      <c r="MLP42" s="867"/>
      <c r="MLQ42" s="867"/>
      <c r="MLR42" s="867"/>
      <c r="MLS42" s="867"/>
      <c r="MLT42" s="867"/>
      <c r="MLU42" s="867"/>
      <c r="MLV42" s="867"/>
      <c r="MLW42" s="867"/>
      <c r="MLX42" s="867"/>
      <c r="MLY42" s="867"/>
      <c r="MLZ42" s="867"/>
      <c r="MMA42" s="867"/>
      <c r="MMB42" s="867"/>
      <c r="MMC42" s="867"/>
      <c r="MMD42" s="867"/>
      <c r="MME42" s="867"/>
      <c r="MMF42" s="867"/>
      <c r="MMG42" s="867"/>
      <c r="MMH42" s="867"/>
      <c r="MMI42" s="867"/>
      <c r="MMJ42" s="867"/>
      <c r="MMK42" s="867"/>
      <c r="MML42" s="867"/>
      <c r="MMM42" s="867"/>
      <c r="MMN42" s="867"/>
      <c r="MMO42" s="867"/>
      <c r="MMP42" s="867"/>
      <c r="MMQ42" s="867"/>
      <c r="MMR42" s="867"/>
      <c r="MMS42" s="867"/>
      <c r="MMT42" s="867"/>
      <c r="MMU42" s="867"/>
      <c r="MMV42" s="867"/>
      <c r="MMW42" s="867"/>
      <c r="MMX42" s="867"/>
      <c r="MMY42" s="867"/>
      <c r="MMZ42" s="867"/>
      <c r="MNA42" s="867"/>
      <c r="MNB42" s="867"/>
      <c r="MNC42" s="867"/>
      <c r="MND42" s="867"/>
      <c r="MNE42" s="867"/>
      <c r="MNF42" s="867"/>
      <c r="MNG42" s="867"/>
      <c r="MNH42" s="867"/>
      <c r="MNI42" s="867"/>
      <c r="MNJ42" s="867"/>
      <c r="MNK42" s="867"/>
      <c r="MNL42" s="867"/>
      <c r="MNM42" s="867"/>
      <c r="MNN42" s="867"/>
      <c r="MNO42" s="867"/>
      <c r="MNP42" s="867"/>
      <c r="MNQ42" s="867"/>
      <c r="MNR42" s="867"/>
      <c r="MNS42" s="867"/>
      <c r="MNT42" s="867"/>
      <c r="MNU42" s="867"/>
      <c r="MNV42" s="867"/>
      <c r="MNW42" s="867"/>
      <c r="MNX42" s="867"/>
      <c r="MNY42" s="867"/>
      <c r="MNZ42" s="867"/>
      <c r="MOA42" s="867"/>
      <c r="MOB42" s="867"/>
      <c r="MOC42" s="867"/>
      <c r="MOD42" s="867"/>
      <c r="MOE42" s="867"/>
      <c r="MOF42" s="867"/>
      <c r="MOG42" s="867"/>
      <c r="MOH42" s="867"/>
      <c r="MOI42" s="867"/>
      <c r="MOJ42" s="867"/>
      <c r="MOK42" s="867"/>
      <c r="MOL42" s="867"/>
      <c r="MOM42" s="867"/>
      <c r="MON42" s="867"/>
      <c r="MOO42" s="867"/>
      <c r="MOP42" s="867"/>
      <c r="MOQ42" s="867"/>
      <c r="MOR42" s="867"/>
      <c r="MOS42" s="867"/>
      <c r="MOT42" s="867"/>
      <c r="MOU42" s="867"/>
      <c r="MOV42" s="867"/>
      <c r="MOW42" s="867"/>
      <c r="MOX42" s="867"/>
      <c r="MOY42" s="867"/>
      <c r="MOZ42" s="867"/>
      <c r="MPA42" s="867"/>
      <c r="MPB42" s="867"/>
      <c r="MPC42" s="867"/>
      <c r="MPD42" s="867"/>
      <c r="MPE42" s="867"/>
      <c r="MPF42" s="867"/>
      <c r="MPG42" s="867"/>
      <c r="MPH42" s="867"/>
      <c r="MPI42" s="867"/>
      <c r="MPJ42" s="867"/>
      <c r="MPK42" s="867"/>
      <c r="MPL42" s="867"/>
      <c r="MPM42" s="867"/>
      <c r="MPN42" s="867"/>
      <c r="MPO42" s="867"/>
      <c r="MPP42" s="867"/>
      <c r="MPQ42" s="867"/>
      <c r="MPR42" s="867"/>
      <c r="MPS42" s="867"/>
      <c r="MPT42" s="867"/>
      <c r="MPU42" s="867"/>
      <c r="MPV42" s="867"/>
      <c r="MPW42" s="867"/>
      <c r="MPX42" s="867"/>
      <c r="MPY42" s="867"/>
      <c r="MPZ42" s="867"/>
      <c r="MQA42" s="867"/>
      <c r="MQB42" s="867"/>
      <c r="MQC42" s="867"/>
      <c r="MQD42" s="867"/>
      <c r="MQE42" s="867"/>
      <c r="MQF42" s="867"/>
      <c r="MQG42" s="867"/>
      <c r="MQH42" s="867"/>
      <c r="MQI42" s="867"/>
      <c r="MQJ42" s="867"/>
      <c r="MQK42" s="867"/>
      <c r="MQL42" s="867"/>
      <c r="MQM42" s="867"/>
      <c r="MQN42" s="867"/>
      <c r="MQO42" s="867"/>
      <c r="MQP42" s="867"/>
      <c r="MQQ42" s="867"/>
      <c r="MQR42" s="867"/>
      <c r="MQS42" s="867"/>
      <c r="MQT42" s="867"/>
      <c r="MQU42" s="867"/>
      <c r="MQV42" s="867"/>
      <c r="MQW42" s="867"/>
      <c r="MQX42" s="867"/>
      <c r="MQY42" s="867"/>
      <c r="MQZ42" s="867"/>
      <c r="MRA42" s="867"/>
      <c r="MRB42" s="867"/>
      <c r="MRC42" s="867"/>
      <c r="MRD42" s="867"/>
      <c r="MRE42" s="867"/>
      <c r="MRF42" s="867"/>
      <c r="MRG42" s="867"/>
      <c r="MRH42" s="867"/>
      <c r="MRI42" s="867"/>
      <c r="MRJ42" s="867"/>
      <c r="MRK42" s="867"/>
      <c r="MRL42" s="867"/>
      <c r="MRM42" s="867"/>
      <c r="MRN42" s="867"/>
      <c r="MRO42" s="867"/>
      <c r="MRP42" s="867"/>
      <c r="MRQ42" s="867"/>
      <c r="MRR42" s="867"/>
      <c r="MRS42" s="867"/>
      <c r="MRT42" s="867"/>
      <c r="MRU42" s="867"/>
      <c r="MRV42" s="867"/>
      <c r="MRW42" s="867"/>
      <c r="MRX42" s="867"/>
      <c r="MRY42" s="867"/>
      <c r="MRZ42" s="867"/>
      <c r="MSA42" s="867"/>
      <c r="MSB42" s="867"/>
      <c r="MSC42" s="867"/>
      <c r="MSD42" s="867"/>
      <c r="MSE42" s="867"/>
      <c r="MSF42" s="867"/>
      <c r="MSG42" s="867"/>
      <c r="MSH42" s="867"/>
      <c r="MSI42" s="867"/>
      <c r="MSJ42" s="867"/>
      <c r="MSK42" s="867"/>
      <c r="MSL42" s="867"/>
      <c r="MSM42" s="867"/>
      <c r="MSN42" s="867"/>
      <c r="MSO42" s="867"/>
      <c r="MSP42" s="867"/>
      <c r="MSQ42" s="867"/>
      <c r="MSR42" s="867"/>
      <c r="MSS42" s="867"/>
      <c r="MST42" s="867"/>
      <c r="MSU42" s="867"/>
      <c r="MSV42" s="867"/>
      <c r="MSW42" s="867"/>
      <c r="MSX42" s="867"/>
      <c r="MSY42" s="867"/>
      <c r="MSZ42" s="867"/>
      <c r="MTA42" s="867"/>
      <c r="MTB42" s="867"/>
      <c r="MTC42" s="867"/>
      <c r="MTD42" s="867"/>
      <c r="MTE42" s="867"/>
      <c r="MTF42" s="867"/>
      <c r="MTG42" s="867"/>
      <c r="MTH42" s="867"/>
      <c r="MTI42" s="867"/>
      <c r="MTJ42" s="867"/>
      <c r="MTK42" s="867"/>
      <c r="MTL42" s="867"/>
      <c r="MTM42" s="867"/>
      <c r="MTN42" s="867"/>
      <c r="MTO42" s="867"/>
      <c r="MTP42" s="867"/>
      <c r="MTQ42" s="867"/>
      <c r="MTR42" s="867"/>
      <c r="MTS42" s="867"/>
      <c r="MTT42" s="867"/>
      <c r="MTU42" s="867"/>
      <c r="MTV42" s="867"/>
      <c r="MTW42" s="867"/>
      <c r="MTX42" s="867"/>
      <c r="MTY42" s="867"/>
      <c r="MTZ42" s="867"/>
      <c r="MUA42" s="867"/>
      <c r="MUB42" s="867"/>
      <c r="MUC42" s="867"/>
      <c r="MUD42" s="867"/>
      <c r="MUE42" s="867"/>
      <c r="MUF42" s="867"/>
      <c r="MUG42" s="867"/>
      <c r="MUH42" s="867"/>
      <c r="MUI42" s="867"/>
      <c r="MUJ42" s="867"/>
      <c r="MUK42" s="867"/>
      <c r="MUL42" s="867"/>
      <c r="MUM42" s="867"/>
      <c r="MUN42" s="867"/>
      <c r="MUO42" s="867"/>
      <c r="MUP42" s="867"/>
      <c r="MUQ42" s="867"/>
      <c r="MUR42" s="867"/>
      <c r="MUS42" s="867"/>
      <c r="MUT42" s="867"/>
      <c r="MUU42" s="867"/>
      <c r="MUV42" s="867"/>
      <c r="MUW42" s="867"/>
      <c r="MUX42" s="867"/>
      <c r="MUY42" s="867"/>
      <c r="MUZ42" s="867"/>
      <c r="MVA42" s="867"/>
      <c r="MVB42" s="867"/>
      <c r="MVC42" s="867"/>
      <c r="MVD42" s="867"/>
      <c r="MVE42" s="867"/>
      <c r="MVF42" s="867"/>
      <c r="MVG42" s="867"/>
      <c r="MVH42" s="867"/>
      <c r="MVI42" s="867"/>
      <c r="MVJ42" s="867"/>
      <c r="MVK42" s="867"/>
      <c r="MVL42" s="867"/>
      <c r="MVM42" s="867"/>
      <c r="MVN42" s="867"/>
      <c r="MVO42" s="867"/>
      <c r="MVP42" s="867"/>
      <c r="MVQ42" s="867"/>
      <c r="MVR42" s="867"/>
      <c r="MVS42" s="867"/>
      <c r="MVT42" s="867"/>
      <c r="MVU42" s="867"/>
      <c r="MVV42" s="867"/>
      <c r="MVW42" s="867"/>
      <c r="MVX42" s="867"/>
      <c r="MVY42" s="867"/>
      <c r="MVZ42" s="867"/>
      <c r="MWA42" s="867"/>
      <c r="MWB42" s="867"/>
      <c r="MWC42" s="867"/>
      <c r="MWD42" s="867"/>
      <c r="MWE42" s="867"/>
      <c r="MWF42" s="867"/>
      <c r="MWG42" s="867"/>
      <c r="MWH42" s="867"/>
      <c r="MWI42" s="867"/>
      <c r="MWJ42" s="867"/>
      <c r="MWK42" s="867"/>
      <c r="MWL42" s="867"/>
      <c r="MWM42" s="867"/>
      <c r="MWN42" s="867"/>
      <c r="MWO42" s="867"/>
      <c r="MWP42" s="867"/>
      <c r="MWQ42" s="867"/>
      <c r="MWR42" s="867"/>
      <c r="MWS42" s="867"/>
      <c r="MWT42" s="867"/>
      <c r="MWU42" s="867"/>
      <c r="MWV42" s="867"/>
      <c r="MWW42" s="867"/>
      <c r="MWX42" s="867"/>
      <c r="MWY42" s="867"/>
      <c r="MWZ42" s="867"/>
      <c r="MXA42" s="867"/>
      <c r="MXB42" s="867"/>
      <c r="MXC42" s="867"/>
      <c r="MXD42" s="867"/>
      <c r="MXE42" s="867"/>
      <c r="MXF42" s="867"/>
      <c r="MXG42" s="867"/>
      <c r="MXH42" s="867"/>
      <c r="MXI42" s="867"/>
      <c r="MXJ42" s="867"/>
      <c r="MXK42" s="867"/>
      <c r="MXL42" s="867"/>
      <c r="MXM42" s="867"/>
      <c r="MXN42" s="867"/>
      <c r="MXO42" s="867"/>
      <c r="MXP42" s="867"/>
      <c r="MXQ42" s="867"/>
      <c r="MXR42" s="867"/>
      <c r="MXS42" s="867"/>
      <c r="MXT42" s="867"/>
      <c r="MXU42" s="867"/>
      <c r="MXV42" s="867"/>
      <c r="MXW42" s="867"/>
      <c r="MXX42" s="867"/>
      <c r="MXY42" s="867"/>
      <c r="MXZ42" s="867"/>
      <c r="MYA42" s="867"/>
      <c r="MYB42" s="867"/>
      <c r="MYC42" s="867"/>
      <c r="MYD42" s="867"/>
      <c r="MYE42" s="867"/>
      <c r="MYF42" s="867"/>
      <c r="MYG42" s="867"/>
      <c r="MYH42" s="867"/>
      <c r="MYI42" s="867"/>
      <c r="MYJ42" s="867"/>
      <c r="MYK42" s="867"/>
      <c r="MYL42" s="867"/>
      <c r="MYM42" s="867"/>
      <c r="MYN42" s="867"/>
      <c r="MYO42" s="867"/>
      <c r="MYP42" s="867"/>
      <c r="MYQ42" s="867"/>
      <c r="MYR42" s="867"/>
      <c r="MYS42" s="867"/>
      <c r="MYT42" s="867"/>
      <c r="MYU42" s="867"/>
      <c r="MYV42" s="867"/>
      <c r="MYW42" s="867"/>
      <c r="MYX42" s="867"/>
      <c r="MYY42" s="867"/>
      <c r="MYZ42" s="867"/>
      <c r="MZA42" s="867"/>
      <c r="MZB42" s="867"/>
      <c r="MZC42" s="867"/>
      <c r="MZD42" s="867"/>
      <c r="MZE42" s="867"/>
      <c r="MZF42" s="867"/>
      <c r="MZG42" s="867"/>
      <c r="MZH42" s="867"/>
      <c r="MZI42" s="867"/>
      <c r="MZJ42" s="867"/>
      <c r="MZK42" s="867"/>
      <c r="MZL42" s="867"/>
      <c r="MZM42" s="867"/>
      <c r="MZN42" s="867"/>
      <c r="MZO42" s="867"/>
      <c r="MZP42" s="867"/>
      <c r="MZQ42" s="867"/>
      <c r="MZR42" s="867"/>
      <c r="MZS42" s="867"/>
      <c r="MZT42" s="867"/>
      <c r="MZU42" s="867"/>
      <c r="MZV42" s="867"/>
      <c r="MZW42" s="867"/>
      <c r="MZX42" s="867"/>
      <c r="MZY42" s="867"/>
      <c r="MZZ42" s="867"/>
      <c r="NAA42" s="867"/>
      <c r="NAB42" s="867"/>
      <c r="NAC42" s="867"/>
      <c r="NAD42" s="867"/>
      <c r="NAE42" s="867"/>
      <c r="NAF42" s="867"/>
      <c r="NAG42" s="867"/>
      <c r="NAH42" s="867"/>
      <c r="NAI42" s="867"/>
      <c r="NAJ42" s="867"/>
      <c r="NAK42" s="867"/>
      <c r="NAL42" s="867"/>
      <c r="NAM42" s="867"/>
      <c r="NAN42" s="867"/>
      <c r="NAO42" s="867"/>
      <c r="NAP42" s="867"/>
      <c r="NAQ42" s="867"/>
      <c r="NAR42" s="867"/>
      <c r="NAS42" s="867"/>
      <c r="NAT42" s="867"/>
      <c r="NAU42" s="867"/>
      <c r="NAV42" s="867"/>
      <c r="NAW42" s="867"/>
      <c r="NAX42" s="867"/>
      <c r="NAY42" s="867"/>
      <c r="NAZ42" s="867"/>
      <c r="NBA42" s="867"/>
      <c r="NBB42" s="867"/>
      <c r="NBC42" s="867"/>
      <c r="NBD42" s="867"/>
      <c r="NBE42" s="867"/>
      <c r="NBF42" s="867"/>
      <c r="NBG42" s="867"/>
      <c r="NBH42" s="867"/>
      <c r="NBI42" s="867"/>
      <c r="NBJ42" s="867"/>
      <c r="NBK42" s="867"/>
      <c r="NBL42" s="867"/>
      <c r="NBM42" s="867"/>
      <c r="NBN42" s="867"/>
      <c r="NBO42" s="867"/>
      <c r="NBP42" s="867"/>
      <c r="NBQ42" s="867"/>
      <c r="NBR42" s="867"/>
      <c r="NBS42" s="867"/>
      <c r="NBT42" s="867"/>
      <c r="NBU42" s="867"/>
      <c r="NBV42" s="867"/>
      <c r="NBW42" s="867"/>
      <c r="NBX42" s="867"/>
      <c r="NBY42" s="867"/>
      <c r="NBZ42" s="867"/>
      <c r="NCA42" s="867"/>
      <c r="NCB42" s="867"/>
      <c r="NCC42" s="867"/>
      <c r="NCD42" s="867"/>
      <c r="NCE42" s="867"/>
      <c r="NCF42" s="867"/>
      <c r="NCG42" s="867"/>
      <c r="NCH42" s="867"/>
      <c r="NCI42" s="867"/>
      <c r="NCJ42" s="867"/>
      <c r="NCK42" s="867"/>
      <c r="NCL42" s="867"/>
      <c r="NCM42" s="867"/>
      <c r="NCN42" s="867"/>
      <c r="NCO42" s="867"/>
      <c r="NCP42" s="867"/>
      <c r="NCQ42" s="867"/>
      <c r="NCR42" s="867"/>
      <c r="NCS42" s="867"/>
      <c r="NCT42" s="867"/>
      <c r="NCU42" s="867"/>
      <c r="NCV42" s="867"/>
      <c r="NCW42" s="867"/>
      <c r="NCX42" s="867"/>
      <c r="NCY42" s="867"/>
      <c r="NCZ42" s="867"/>
      <c r="NDA42" s="867"/>
      <c r="NDB42" s="867"/>
      <c r="NDC42" s="867"/>
      <c r="NDD42" s="867"/>
      <c r="NDE42" s="867"/>
      <c r="NDF42" s="867"/>
      <c r="NDG42" s="867"/>
      <c r="NDH42" s="867"/>
      <c r="NDI42" s="867"/>
      <c r="NDJ42" s="867"/>
      <c r="NDK42" s="867"/>
      <c r="NDL42" s="867"/>
      <c r="NDM42" s="867"/>
      <c r="NDN42" s="867"/>
      <c r="NDO42" s="867"/>
      <c r="NDP42" s="867"/>
      <c r="NDQ42" s="867"/>
      <c r="NDR42" s="867"/>
      <c r="NDS42" s="867"/>
      <c r="NDT42" s="867"/>
      <c r="NDU42" s="867"/>
      <c r="NDV42" s="867"/>
      <c r="NDW42" s="867"/>
      <c r="NDX42" s="867"/>
      <c r="NDY42" s="867"/>
      <c r="NDZ42" s="867"/>
      <c r="NEA42" s="867"/>
      <c r="NEB42" s="867"/>
      <c r="NEC42" s="867"/>
      <c r="NED42" s="867"/>
      <c r="NEE42" s="867"/>
      <c r="NEF42" s="867"/>
      <c r="NEG42" s="867"/>
      <c r="NEH42" s="867"/>
      <c r="NEI42" s="867"/>
      <c r="NEJ42" s="867"/>
      <c r="NEK42" s="867"/>
      <c r="NEL42" s="867"/>
      <c r="NEM42" s="867"/>
      <c r="NEN42" s="867"/>
      <c r="NEO42" s="867"/>
      <c r="NEP42" s="867"/>
      <c r="NEQ42" s="867"/>
      <c r="NER42" s="867"/>
      <c r="NES42" s="867"/>
      <c r="NET42" s="867"/>
      <c r="NEU42" s="867"/>
      <c r="NEV42" s="867"/>
      <c r="NEW42" s="867"/>
      <c r="NEX42" s="867"/>
      <c r="NEY42" s="867"/>
      <c r="NEZ42" s="867"/>
      <c r="NFA42" s="867"/>
      <c r="NFB42" s="867"/>
      <c r="NFC42" s="867"/>
      <c r="NFD42" s="867"/>
      <c r="NFE42" s="867"/>
      <c r="NFF42" s="867"/>
      <c r="NFG42" s="867"/>
      <c r="NFH42" s="867"/>
      <c r="NFI42" s="867"/>
      <c r="NFJ42" s="867"/>
      <c r="NFK42" s="867"/>
      <c r="NFL42" s="867"/>
      <c r="NFM42" s="867"/>
      <c r="NFN42" s="867"/>
      <c r="NFO42" s="867"/>
      <c r="NFP42" s="867"/>
      <c r="NFQ42" s="867"/>
      <c r="NFR42" s="867"/>
      <c r="NFS42" s="867"/>
      <c r="NFT42" s="867"/>
      <c r="NFU42" s="867"/>
      <c r="NFV42" s="867"/>
      <c r="NFW42" s="867"/>
      <c r="NFX42" s="867"/>
      <c r="NFY42" s="867"/>
      <c r="NFZ42" s="867"/>
      <c r="NGA42" s="867"/>
      <c r="NGB42" s="867"/>
      <c r="NGC42" s="867"/>
      <c r="NGD42" s="867"/>
      <c r="NGE42" s="867"/>
      <c r="NGF42" s="867"/>
      <c r="NGG42" s="867"/>
      <c r="NGH42" s="867"/>
      <c r="NGI42" s="867"/>
      <c r="NGJ42" s="867"/>
      <c r="NGK42" s="867"/>
      <c r="NGL42" s="867"/>
      <c r="NGM42" s="867"/>
      <c r="NGN42" s="867"/>
      <c r="NGO42" s="867"/>
      <c r="NGP42" s="867"/>
      <c r="NGQ42" s="867"/>
      <c r="NGR42" s="867"/>
      <c r="NGS42" s="867"/>
      <c r="NGT42" s="867"/>
      <c r="NGU42" s="867"/>
      <c r="NGV42" s="867"/>
      <c r="NGW42" s="867"/>
      <c r="NGX42" s="867"/>
      <c r="NGY42" s="867"/>
      <c r="NGZ42" s="867"/>
      <c r="NHA42" s="867"/>
      <c r="NHB42" s="867"/>
      <c r="NHC42" s="867"/>
      <c r="NHD42" s="867"/>
      <c r="NHE42" s="867"/>
      <c r="NHF42" s="867"/>
      <c r="NHG42" s="867"/>
      <c r="NHH42" s="867"/>
      <c r="NHI42" s="867"/>
      <c r="NHJ42" s="867"/>
      <c r="NHK42" s="867"/>
      <c r="NHL42" s="867"/>
      <c r="NHM42" s="867"/>
      <c r="NHN42" s="867"/>
      <c r="NHO42" s="867"/>
      <c r="NHP42" s="867"/>
      <c r="NHQ42" s="867"/>
      <c r="NHR42" s="867"/>
      <c r="NHS42" s="867"/>
      <c r="NHT42" s="867"/>
      <c r="NHU42" s="867"/>
      <c r="NHV42" s="867"/>
      <c r="NHW42" s="867"/>
      <c r="NHX42" s="867"/>
      <c r="NHY42" s="867"/>
      <c r="NHZ42" s="867"/>
      <c r="NIA42" s="867"/>
      <c r="NIB42" s="867"/>
      <c r="NIC42" s="867"/>
      <c r="NID42" s="867"/>
      <c r="NIE42" s="867"/>
      <c r="NIF42" s="867"/>
      <c r="NIG42" s="867"/>
      <c r="NIH42" s="867"/>
      <c r="NII42" s="867"/>
      <c r="NIJ42" s="867"/>
      <c r="NIK42" s="867"/>
      <c r="NIL42" s="867"/>
      <c r="NIM42" s="867"/>
      <c r="NIN42" s="867"/>
      <c r="NIO42" s="867"/>
      <c r="NIP42" s="867"/>
      <c r="NIQ42" s="867"/>
      <c r="NIR42" s="867"/>
      <c r="NIS42" s="867"/>
      <c r="NIT42" s="867"/>
      <c r="NIU42" s="867"/>
      <c r="NIV42" s="867"/>
      <c r="NIW42" s="867"/>
      <c r="NIX42" s="867"/>
      <c r="NIY42" s="867"/>
      <c r="NIZ42" s="867"/>
      <c r="NJA42" s="867"/>
      <c r="NJB42" s="867"/>
      <c r="NJC42" s="867"/>
      <c r="NJD42" s="867"/>
      <c r="NJE42" s="867"/>
      <c r="NJF42" s="867"/>
      <c r="NJG42" s="867"/>
      <c r="NJH42" s="867"/>
      <c r="NJI42" s="867"/>
      <c r="NJJ42" s="867"/>
      <c r="NJK42" s="867"/>
      <c r="NJL42" s="867"/>
      <c r="NJM42" s="867"/>
      <c r="NJN42" s="867"/>
      <c r="NJO42" s="867"/>
      <c r="NJP42" s="867"/>
      <c r="NJQ42" s="867"/>
      <c r="NJR42" s="867"/>
      <c r="NJS42" s="867"/>
      <c r="NJT42" s="867"/>
      <c r="NJU42" s="867"/>
      <c r="NJV42" s="867"/>
      <c r="NJW42" s="867"/>
      <c r="NJX42" s="867"/>
      <c r="NJY42" s="867"/>
      <c r="NJZ42" s="867"/>
      <c r="NKA42" s="867"/>
      <c r="NKB42" s="867"/>
      <c r="NKC42" s="867"/>
      <c r="NKD42" s="867"/>
      <c r="NKE42" s="867"/>
      <c r="NKF42" s="867"/>
      <c r="NKG42" s="867"/>
      <c r="NKH42" s="867"/>
      <c r="NKI42" s="867"/>
      <c r="NKJ42" s="867"/>
      <c r="NKK42" s="867"/>
      <c r="NKL42" s="867"/>
      <c r="NKM42" s="867"/>
      <c r="NKN42" s="867"/>
      <c r="NKO42" s="867"/>
      <c r="NKP42" s="867"/>
      <c r="NKQ42" s="867"/>
      <c r="NKR42" s="867"/>
      <c r="NKS42" s="867"/>
      <c r="NKT42" s="867"/>
      <c r="NKU42" s="867"/>
      <c r="NKV42" s="867"/>
      <c r="NKW42" s="867"/>
      <c r="NKX42" s="867"/>
      <c r="NKY42" s="867"/>
      <c r="NKZ42" s="867"/>
      <c r="NLA42" s="867"/>
      <c r="NLB42" s="867"/>
      <c r="NLC42" s="867"/>
      <c r="NLD42" s="867"/>
      <c r="NLE42" s="867"/>
      <c r="NLF42" s="867"/>
      <c r="NLG42" s="867"/>
      <c r="NLH42" s="867"/>
      <c r="NLI42" s="867"/>
      <c r="NLJ42" s="867"/>
      <c r="NLK42" s="867"/>
      <c r="NLL42" s="867"/>
      <c r="NLM42" s="867"/>
      <c r="NLN42" s="867"/>
      <c r="NLO42" s="867"/>
      <c r="NLP42" s="867"/>
      <c r="NLQ42" s="867"/>
      <c r="NLR42" s="867"/>
      <c r="NLS42" s="867"/>
      <c r="NLT42" s="867"/>
      <c r="NLU42" s="867"/>
      <c r="NLV42" s="867"/>
      <c r="NLW42" s="867"/>
      <c r="NLX42" s="867"/>
      <c r="NLY42" s="867"/>
      <c r="NLZ42" s="867"/>
      <c r="NMA42" s="867"/>
      <c r="NMB42" s="867"/>
      <c r="NMC42" s="867"/>
      <c r="NMD42" s="867"/>
      <c r="NME42" s="867"/>
      <c r="NMF42" s="867"/>
      <c r="NMG42" s="867"/>
      <c r="NMH42" s="867"/>
      <c r="NMI42" s="867"/>
      <c r="NMJ42" s="867"/>
      <c r="NMK42" s="867"/>
      <c r="NML42" s="867"/>
      <c r="NMM42" s="867"/>
      <c r="NMN42" s="867"/>
      <c r="NMO42" s="867"/>
      <c r="NMP42" s="867"/>
      <c r="NMQ42" s="867"/>
      <c r="NMR42" s="867"/>
      <c r="NMS42" s="867"/>
      <c r="NMT42" s="867"/>
      <c r="NMU42" s="867"/>
      <c r="NMV42" s="867"/>
      <c r="NMW42" s="867"/>
      <c r="NMX42" s="867"/>
      <c r="NMY42" s="867"/>
      <c r="NMZ42" s="867"/>
      <c r="NNA42" s="867"/>
      <c r="NNB42" s="867"/>
      <c r="NNC42" s="867"/>
      <c r="NND42" s="867"/>
      <c r="NNE42" s="867"/>
      <c r="NNF42" s="867"/>
      <c r="NNG42" s="867"/>
      <c r="NNH42" s="867"/>
      <c r="NNI42" s="867"/>
      <c r="NNJ42" s="867"/>
      <c r="NNK42" s="867"/>
      <c r="NNL42" s="867"/>
      <c r="NNM42" s="867"/>
      <c r="NNN42" s="867"/>
      <c r="NNO42" s="867"/>
      <c r="NNP42" s="867"/>
      <c r="NNQ42" s="867"/>
      <c r="NNR42" s="867"/>
      <c r="NNS42" s="867"/>
      <c r="NNT42" s="867"/>
      <c r="NNU42" s="867"/>
      <c r="NNV42" s="867"/>
      <c r="NNW42" s="867"/>
      <c r="NNX42" s="867"/>
      <c r="NNY42" s="867"/>
      <c r="NNZ42" s="867"/>
      <c r="NOA42" s="867"/>
      <c r="NOB42" s="867"/>
      <c r="NOC42" s="867"/>
      <c r="NOD42" s="867"/>
      <c r="NOE42" s="867"/>
      <c r="NOF42" s="867"/>
      <c r="NOG42" s="867"/>
      <c r="NOH42" s="867"/>
      <c r="NOI42" s="867"/>
      <c r="NOJ42" s="867"/>
      <c r="NOK42" s="867"/>
      <c r="NOL42" s="867"/>
      <c r="NOM42" s="867"/>
      <c r="NON42" s="867"/>
      <c r="NOO42" s="867"/>
      <c r="NOP42" s="867"/>
      <c r="NOQ42" s="867"/>
      <c r="NOR42" s="867"/>
      <c r="NOS42" s="867"/>
      <c r="NOT42" s="867"/>
      <c r="NOU42" s="867"/>
      <c r="NOV42" s="867"/>
      <c r="NOW42" s="867"/>
      <c r="NOX42" s="867"/>
      <c r="NOY42" s="867"/>
      <c r="NOZ42" s="867"/>
      <c r="NPA42" s="867"/>
      <c r="NPB42" s="867"/>
      <c r="NPC42" s="867"/>
      <c r="NPD42" s="867"/>
      <c r="NPE42" s="867"/>
      <c r="NPF42" s="867"/>
      <c r="NPG42" s="867"/>
      <c r="NPH42" s="867"/>
      <c r="NPI42" s="867"/>
      <c r="NPJ42" s="867"/>
      <c r="NPK42" s="867"/>
      <c r="NPL42" s="867"/>
      <c r="NPM42" s="867"/>
      <c r="NPN42" s="867"/>
      <c r="NPO42" s="867"/>
      <c r="NPP42" s="867"/>
      <c r="NPQ42" s="867"/>
      <c r="NPR42" s="867"/>
      <c r="NPS42" s="867"/>
      <c r="NPT42" s="867"/>
      <c r="NPU42" s="867"/>
      <c r="NPV42" s="867"/>
      <c r="NPW42" s="867"/>
      <c r="NPX42" s="867"/>
      <c r="NPY42" s="867"/>
      <c r="NPZ42" s="867"/>
      <c r="NQA42" s="867"/>
      <c r="NQB42" s="867"/>
      <c r="NQC42" s="867"/>
      <c r="NQD42" s="867"/>
      <c r="NQE42" s="867"/>
      <c r="NQF42" s="867"/>
      <c r="NQG42" s="867"/>
      <c r="NQH42" s="867"/>
      <c r="NQI42" s="867"/>
      <c r="NQJ42" s="867"/>
      <c r="NQK42" s="867"/>
      <c r="NQL42" s="867"/>
      <c r="NQM42" s="867"/>
      <c r="NQN42" s="867"/>
      <c r="NQO42" s="867"/>
      <c r="NQP42" s="867"/>
      <c r="NQQ42" s="867"/>
      <c r="NQR42" s="867"/>
      <c r="NQS42" s="867"/>
      <c r="NQT42" s="867"/>
      <c r="NQU42" s="867"/>
      <c r="NQV42" s="867"/>
      <c r="NQW42" s="867"/>
      <c r="NQX42" s="867"/>
      <c r="NQY42" s="867"/>
      <c r="NQZ42" s="867"/>
      <c r="NRA42" s="867"/>
      <c r="NRB42" s="867"/>
      <c r="NRC42" s="867"/>
      <c r="NRD42" s="867"/>
      <c r="NRE42" s="867"/>
      <c r="NRF42" s="867"/>
      <c r="NRG42" s="867"/>
      <c r="NRH42" s="867"/>
      <c r="NRI42" s="867"/>
      <c r="NRJ42" s="867"/>
      <c r="NRK42" s="867"/>
      <c r="NRL42" s="867"/>
      <c r="NRM42" s="867"/>
      <c r="NRN42" s="867"/>
      <c r="NRO42" s="867"/>
      <c r="NRP42" s="867"/>
      <c r="NRQ42" s="867"/>
      <c r="NRR42" s="867"/>
      <c r="NRS42" s="867"/>
      <c r="NRT42" s="867"/>
      <c r="NRU42" s="867"/>
      <c r="NRV42" s="867"/>
      <c r="NRW42" s="867"/>
      <c r="NRX42" s="867"/>
      <c r="NRY42" s="867"/>
      <c r="NRZ42" s="867"/>
      <c r="NSA42" s="867"/>
      <c r="NSB42" s="867"/>
      <c r="NSC42" s="867"/>
      <c r="NSD42" s="867"/>
      <c r="NSE42" s="867"/>
      <c r="NSF42" s="867"/>
      <c r="NSG42" s="867"/>
      <c r="NSH42" s="867"/>
      <c r="NSI42" s="867"/>
      <c r="NSJ42" s="867"/>
      <c r="NSK42" s="867"/>
      <c r="NSL42" s="867"/>
      <c r="NSM42" s="867"/>
      <c r="NSN42" s="867"/>
      <c r="NSO42" s="867"/>
      <c r="NSP42" s="867"/>
      <c r="NSQ42" s="867"/>
      <c r="NSR42" s="867"/>
      <c r="NSS42" s="867"/>
      <c r="NST42" s="867"/>
      <c r="NSU42" s="867"/>
      <c r="NSV42" s="867"/>
      <c r="NSW42" s="867"/>
      <c r="NSX42" s="867"/>
      <c r="NSY42" s="867"/>
      <c r="NSZ42" s="867"/>
      <c r="NTA42" s="867"/>
      <c r="NTB42" s="867"/>
      <c r="NTC42" s="867"/>
      <c r="NTD42" s="867"/>
      <c r="NTE42" s="867"/>
      <c r="NTF42" s="867"/>
      <c r="NTG42" s="867"/>
      <c r="NTH42" s="867"/>
      <c r="NTI42" s="867"/>
      <c r="NTJ42" s="867"/>
      <c r="NTK42" s="867"/>
      <c r="NTL42" s="867"/>
      <c r="NTM42" s="867"/>
      <c r="NTN42" s="867"/>
      <c r="NTO42" s="867"/>
      <c r="NTP42" s="867"/>
      <c r="NTQ42" s="867"/>
      <c r="NTR42" s="867"/>
      <c r="NTS42" s="867"/>
      <c r="NTT42" s="867"/>
      <c r="NTU42" s="867"/>
      <c r="NTV42" s="867"/>
      <c r="NTW42" s="867"/>
      <c r="NTX42" s="867"/>
      <c r="NTY42" s="867"/>
      <c r="NTZ42" s="867"/>
      <c r="NUA42" s="867"/>
      <c r="NUB42" s="867"/>
      <c r="NUC42" s="867"/>
      <c r="NUD42" s="867"/>
      <c r="NUE42" s="867"/>
      <c r="NUF42" s="867"/>
      <c r="NUG42" s="867"/>
      <c r="NUH42" s="867"/>
      <c r="NUI42" s="867"/>
      <c r="NUJ42" s="867"/>
      <c r="NUK42" s="867"/>
      <c r="NUL42" s="867"/>
      <c r="NUM42" s="867"/>
      <c r="NUN42" s="867"/>
      <c r="NUO42" s="867"/>
      <c r="NUP42" s="867"/>
      <c r="NUQ42" s="867"/>
      <c r="NUR42" s="867"/>
      <c r="NUS42" s="867"/>
      <c r="NUT42" s="867"/>
      <c r="NUU42" s="867"/>
      <c r="NUV42" s="867"/>
      <c r="NUW42" s="867"/>
      <c r="NUX42" s="867"/>
      <c r="NUY42" s="867"/>
      <c r="NUZ42" s="867"/>
      <c r="NVA42" s="867"/>
      <c r="NVB42" s="867"/>
      <c r="NVC42" s="867"/>
      <c r="NVD42" s="867"/>
      <c r="NVE42" s="867"/>
      <c r="NVF42" s="867"/>
      <c r="NVG42" s="867"/>
      <c r="NVH42" s="867"/>
      <c r="NVI42" s="867"/>
      <c r="NVJ42" s="867"/>
      <c r="NVK42" s="867"/>
      <c r="NVL42" s="867"/>
      <c r="NVM42" s="867"/>
      <c r="NVN42" s="867"/>
      <c r="NVO42" s="867"/>
      <c r="NVP42" s="867"/>
      <c r="NVQ42" s="867"/>
      <c r="NVR42" s="867"/>
      <c r="NVS42" s="867"/>
      <c r="NVT42" s="867"/>
      <c r="NVU42" s="867"/>
      <c r="NVV42" s="867"/>
      <c r="NVW42" s="867"/>
      <c r="NVX42" s="867"/>
      <c r="NVY42" s="867"/>
      <c r="NVZ42" s="867"/>
      <c r="NWA42" s="867"/>
      <c r="NWB42" s="867"/>
      <c r="NWC42" s="867"/>
      <c r="NWD42" s="867"/>
      <c r="NWE42" s="867"/>
      <c r="NWF42" s="867"/>
      <c r="NWG42" s="867"/>
      <c r="NWH42" s="867"/>
      <c r="NWI42" s="867"/>
      <c r="NWJ42" s="867"/>
      <c r="NWK42" s="867"/>
      <c r="NWL42" s="867"/>
      <c r="NWM42" s="867"/>
      <c r="NWN42" s="867"/>
      <c r="NWO42" s="867"/>
      <c r="NWP42" s="867"/>
      <c r="NWQ42" s="867"/>
      <c r="NWR42" s="867"/>
      <c r="NWS42" s="867"/>
      <c r="NWT42" s="867"/>
      <c r="NWU42" s="867"/>
      <c r="NWV42" s="867"/>
      <c r="NWW42" s="867"/>
      <c r="NWX42" s="867"/>
      <c r="NWY42" s="867"/>
      <c r="NWZ42" s="867"/>
      <c r="NXA42" s="867"/>
      <c r="NXB42" s="867"/>
      <c r="NXC42" s="867"/>
      <c r="NXD42" s="867"/>
      <c r="NXE42" s="867"/>
      <c r="NXF42" s="867"/>
      <c r="NXG42" s="867"/>
      <c r="NXH42" s="867"/>
      <c r="NXI42" s="867"/>
      <c r="NXJ42" s="867"/>
      <c r="NXK42" s="867"/>
      <c r="NXL42" s="867"/>
      <c r="NXM42" s="867"/>
      <c r="NXN42" s="867"/>
      <c r="NXO42" s="867"/>
      <c r="NXP42" s="867"/>
      <c r="NXQ42" s="867"/>
      <c r="NXR42" s="867"/>
      <c r="NXS42" s="867"/>
      <c r="NXT42" s="867"/>
      <c r="NXU42" s="867"/>
      <c r="NXV42" s="867"/>
      <c r="NXW42" s="867"/>
      <c r="NXX42" s="867"/>
      <c r="NXY42" s="867"/>
      <c r="NXZ42" s="867"/>
      <c r="NYA42" s="867"/>
      <c r="NYB42" s="867"/>
      <c r="NYC42" s="867"/>
      <c r="NYD42" s="867"/>
      <c r="NYE42" s="867"/>
      <c r="NYF42" s="867"/>
      <c r="NYG42" s="867"/>
      <c r="NYH42" s="867"/>
      <c r="NYI42" s="867"/>
      <c r="NYJ42" s="867"/>
      <c r="NYK42" s="867"/>
      <c r="NYL42" s="867"/>
      <c r="NYM42" s="867"/>
      <c r="NYN42" s="867"/>
      <c r="NYO42" s="867"/>
      <c r="NYP42" s="867"/>
      <c r="NYQ42" s="867"/>
      <c r="NYR42" s="867"/>
      <c r="NYS42" s="867"/>
      <c r="NYT42" s="867"/>
      <c r="NYU42" s="867"/>
      <c r="NYV42" s="867"/>
      <c r="NYW42" s="867"/>
      <c r="NYX42" s="867"/>
      <c r="NYY42" s="867"/>
      <c r="NYZ42" s="867"/>
      <c r="NZA42" s="867"/>
      <c r="NZB42" s="867"/>
      <c r="NZC42" s="867"/>
      <c r="NZD42" s="867"/>
      <c r="NZE42" s="867"/>
      <c r="NZF42" s="867"/>
      <c r="NZG42" s="867"/>
      <c r="NZH42" s="867"/>
      <c r="NZI42" s="867"/>
      <c r="NZJ42" s="867"/>
      <c r="NZK42" s="867"/>
      <c r="NZL42" s="867"/>
      <c r="NZM42" s="867"/>
      <c r="NZN42" s="867"/>
      <c r="NZO42" s="867"/>
      <c r="NZP42" s="867"/>
      <c r="NZQ42" s="867"/>
      <c r="NZR42" s="867"/>
      <c r="NZS42" s="867"/>
      <c r="NZT42" s="867"/>
      <c r="NZU42" s="867"/>
      <c r="NZV42" s="867"/>
      <c r="NZW42" s="867"/>
      <c r="NZX42" s="867"/>
      <c r="NZY42" s="867"/>
      <c r="NZZ42" s="867"/>
      <c r="OAA42" s="867"/>
      <c r="OAB42" s="867"/>
      <c r="OAC42" s="867"/>
      <c r="OAD42" s="867"/>
      <c r="OAE42" s="867"/>
      <c r="OAF42" s="867"/>
      <c r="OAG42" s="867"/>
      <c r="OAH42" s="867"/>
      <c r="OAI42" s="867"/>
      <c r="OAJ42" s="867"/>
      <c r="OAK42" s="867"/>
      <c r="OAL42" s="867"/>
      <c r="OAM42" s="867"/>
      <c r="OAN42" s="867"/>
      <c r="OAO42" s="867"/>
      <c r="OAP42" s="867"/>
      <c r="OAQ42" s="867"/>
      <c r="OAR42" s="867"/>
      <c r="OAS42" s="867"/>
      <c r="OAT42" s="867"/>
      <c r="OAU42" s="867"/>
      <c r="OAV42" s="867"/>
      <c r="OAW42" s="867"/>
      <c r="OAX42" s="867"/>
      <c r="OAY42" s="867"/>
      <c r="OAZ42" s="867"/>
      <c r="OBA42" s="867"/>
      <c r="OBB42" s="867"/>
      <c r="OBC42" s="867"/>
      <c r="OBD42" s="867"/>
      <c r="OBE42" s="867"/>
      <c r="OBF42" s="867"/>
      <c r="OBG42" s="867"/>
      <c r="OBH42" s="867"/>
      <c r="OBI42" s="867"/>
      <c r="OBJ42" s="867"/>
      <c r="OBK42" s="867"/>
      <c r="OBL42" s="867"/>
      <c r="OBM42" s="867"/>
      <c r="OBN42" s="867"/>
      <c r="OBO42" s="867"/>
      <c r="OBP42" s="867"/>
      <c r="OBQ42" s="867"/>
      <c r="OBR42" s="867"/>
      <c r="OBS42" s="867"/>
      <c r="OBT42" s="867"/>
      <c r="OBU42" s="867"/>
      <c r="OBV42" s="867"/>
      <c r="OBW42" s="867"/>
      <c r="OBX42" s="867"/>
      <c r="OBY42" s="867"/>
      <c r="OBZ42" s="867"/>
      <c r="OCA42" s="867"/>
      <c r="OCB42" s="867"/>
      <c r="OCC42" s="867"/>
      <c r="OCD42" s="867"/>
      <c r="OCE42" s="867"/>
      <c r="OCF42" s="867"/>
      <c r="OCG42" s="867"/>
      <c r="OCH42" s="867"/>
      <c r="OCI42" s="867"/>
      <c r="OCJ42" s="867"/>
      <c r="OCK42" s="867"/>
      <c r="OCL42" s="867"/>
      <c r="OCM42" s="867"/>
      <c r="OCN42" s="867"/>
      <c r="OCO42" s="867"/>
      <c r="OCP42" s="867"/>
      <c r="OCQ42" s="867"/>
      <c r="OCR42" s="867"/>
      <c r="OCS42" s="867"/>
      <c r="OCT42" s="867"/>
      <c r="OCU42" s="867"/>
      <c r="OCV42" s="867"/>
      <c r="OCW42" s="867"/>
      <c r="OCX42" s="867"/>
      <c r="OCY42" s="867"/>
      <c r="OCZ42" s="867"/>
      <c r="ODA42" s="867"/>
      <c r="ODB42" s="867"/>
      <c r="ODC42" s="867"/>
      <c r="ODD42" s="867"/>
      <c r="ODE42" s="867"/>
      <c r="ODF42" s="867"/>
      <c r="ODG42" s="867"/>
      <c r="ODH42" s="867"/>
      <c r="ODI42" s="867"/>
      <c r="ODJ42" s="867"/>
      <c r="ODK42" s="867"/>
      <c r="ODL42" s="867"/>
      <c r="ODM42" s="867"/>
      <c r="ODN42" s="867"/>
      <c r="ODO42" s="867"/>
      <c r="ODP42" s="867"/>
      <c r="ODQ42" s="867"/>
      <c r="ODR42" s="867"/>
      <c r="ODS42" s="867"/>
      <c r="ODT42" s="867"/>
      <c r="ODU42" s="867"/>
      <c r="ODV42" s="867"/>
      <c r="ODW42" s="867"/>
      <c r="ODX42" s="867"/>
      <c r="ODY42" s="867"/>
      <c r="ODZ42" s="867"/>
      <c r="OEA42" s="867"/>
      <c r="OEB42" s="867"/>
      <c r="OEC42" s="867"/>
      <c r="OED42" s="867"/>
      <c r="OEE42" s="867"/>
      <c r="OEF42" s="867"/>
      <c r="OEG42" s="867"/>
      <c r="OEH42" s="867"/>
      <c r="OEI42" s="867"/>
      <c r="OEJ42" s="867"/>
      <c r="OEK42" s="867"/>
      <c r="OEL42" s="867"/>
      <c r="OEM42" s="867"/>
      <c r="OEN42" s="867"/>
      <c r="OEO42" s="867"/>
      <c r="OEP42" s="867"/>
      <c r="OEQ42" s="867"/>
      <c r="OER42" s="867"/>
      <c r="OES42" s="867"/>
      <c r="OET42" s="867"/>
      <c r="OEU42" s="867"/>
      <c r="OEV42" s="867"/>
      <c r="OEW42" s="867"/>
      <c r="OEX42" s="867"/>
      <c r="OEY42" s="867"/>
      <c r="OEZ42" s="867"/>
      <c r="OFA42" s="867"/>
      <c r="OFB42" s="867"/>
      <c r="OFC42" s="867"/>
      <c r="OFD42" s="867"/>
      <c r="OFE42" s="867"/>
      <c r="OFF42" s="867"/>
      <c r="OFG42" s="867"/>
      <c r="OFH42" s="867"/>
      <c r="OFI42" s="867"/>
      <c r="OFJ42" s="867"/>
      <c r="OFK42" s="867"/>
      <c r="OFL42" s="867"/>
      <c r="OFM42" s="867"/>
      <c r="OFN42" s="867"/>
      <c r="OFO42" s="867"/>
      <c r="OFP42" s="867"/>
      <c r="OFQ42" s="867"/>
      <c r="OFR42" s="867"/>
      <c r="OFS42" s="867"/>
      <c r="OFT42" s="867"/>
      <c r="OFU42" s="867"/>
      <c r="OFV42" s="867"/>
      <c r="OFW42" s="867"/>
      <c r="OFX42" s="867"/>
      <c r="OFY42" s="867"/>
      <c r="OFZ42" s="867"/>
      <c r="OGA42" s="867"/>
      <c r="OGB42" s="867"/>
      <c r="OGC42" s="867"/>
      <c r="OGD42" s="867"/>
      <c r="OGE42" s="867"/>
      <c r="OGF42" s="867"/>
      <c r="OGG42" s="867"/>
      <c r="OGH42" s="867"/>
      <c r="OGI42" s="867"/>
      <c r="OGJ42" s="867"/>
      <c r="OGK42" s="867"/>
      <c r="OGL42" s="867"/>
      <c r="OGM42" s="867"/>
      <c r="OGN42" s="867"/>
      <c r="OGO42" s="867"/>
      <c r="OGP42" s="867"/>
      <c r="OGQ42" s="867"/>
      <c r="OGR42" s="867"/>
      <c r="OGS42" s="867"/>
      <c r="OGT42" s="867"/>
      <c r="OGU42" s="867"/>
      <c r="OGV42" s="867"/>
      <c r="OGW42" s="867"/>
      <c r="OGX42" s="867"/>
      <c r="OGY42" s="867"/>
      <c r="OGZ42" s="867"/>
      <c r="OHA42" s="867"/>
      <c r="OHB42" s="867"/>
      <c r="OHC42" s="867"/>
      <c r="OHD42" s="867"/>
      <c r="OHE42" s="867"/>
      <c r="OHF42" s="867"/>
      <c r="OHG42" s="867"/>
      <c r="OHH42" s="867"/>
      <c r="OHI42" s="867"/>
      <c r="OHJ42" s="867"/>
      <c r="OHK42" s="867"/>
      <c r="OHL42" s="867"/>
      <c r="OHM42" s="867"/>
      <c r="OHN42" s="867"/>
      <c r="OHO42" s="867"/>
      <c r="OHP42" s="867"/>
      <c r="OHQ42" s="867"/>
      <c r="OHR42" s="867"/>
      <c r="OHS42" s="867"/>
      <c r="OHT42" s="867"/>
      <c r="OHU42" s="867"/>
      <c r="OHV42" s="867"/>
      <c r="OHW42" s="867"/>
      <c r="OHX42" s="867"/>
      <c r="OHY42" s="867"/>
      <c r="OHZ42" s="867"/>
      <c r="OIA42" s="867"/>
      <c r="OIB42" s="867"/>
      <c r="OIC42" s="867"/>
      <c r="OID42" s="867"/>
      <c r="OIE42" s="867"/>
      <c r="OIF42" s="867"/>
      <c r="OIG42" s="867"/>
      <c r="OIH42" s="867"/>
      <c r="OII42" s="867"/>
      <c r="OIJ42" s="867"/>
      <c r="OIK42" s="867"/>
      <c r="OIL42" s="867"/>
      <c r="OIM42" s="867"/>
      <c r="OIN42" s="867"/>
      <c r="OIO42" s="867"/>
      <c r="OIP42" s="867"/>
      <c r="OIQ42" s="867"/>
      <c r="OIR42" s="867"/>
      <c r="OIS42" s="867"/>
      <c r="OIT42" s="867"/>
      <c r="OIU42" s="867"/>
      <c r="OIV42" s="867"/>
      <c r="OIW42" s="867"/>
      <c r="OIX42" s="867"/>
      <c r="OIY42" s="867"/>
      <c r="OIZ42" s="867"/>
      <c r="OJA42" s="867"/>
      <c r="OJB42" s="867"/>
      <c r="OJC42" s="867"/>
      <c r="OJD42" s="867"/>
      <c r="OJE42" s="867"/>
      <c r="OJF42" s="867"/>
      <c r="OJG42" s="867"/>
      <c r="OJH42" s="867"/>
      <c r="OJI42" s="867"/>
      <c r="OJJ42" s="867"/>
      <c r="OJK42" s="867"/>
      <c r="OJL42" s="867"/>
      <c r="OJM42" s="867"/>
      <c r="OJN42" s="867"/>
      <c r="OJO42" s="867"/>
      <c r="OJP42" s="867"/>
      <c r="OJQ42" s="867"/>
      <c r="OJR42" s="867"/>
      <c r="OJS42" s="867"/>
      <c r="OJT42" s="867"/>
      <c r="OJU42" s="867"/>
      <c r="OJV42" s="867"/>
      <c r="OJW42" s="867"/>
      <c r="OJX42" s="867"/>
      <c r="OJY42" s="867"/>
      <c r="OJZ42" s="867"/>
      <c r="OKA42" s="867"/>
      <c r="OKB42" s="867"/>
      <c r="OKC42" s="867"/>
      <c r="OKD42" s="867"/>
      <c r="OKE42" s="867"/>
      <c r="OKF42" s="867"/>
      <c r="OKG42" s="867"/>
      <c r="OKH42" s="867"/>
      <c r="OKI42" s="867"/>
      <c r="OKJ42" s="867"/>
      <c r="OKK42" s="867"/>
      <c r="OKL42" s="867"/>
      <c r="OKM42" s="867"/>
      <c r="OKN42" s="867"/>
      <c r="OKO42" s="867"/>
      <c r="OKP42" s="867"/>
      <c r="OKQ42" s="867"/>
      <c r="OKR42" s="867"/>
      <c r="OKS42" s="867"/>
      <c r="OKT42" s="867"/>
      <c r="OKU42" s="867"/>
      <c r="OKV42" s="867"/>
      <c r="OKW42" s="867"/>
      <c r="OKX42" s="867"/>
      <c r="OKY42" s="867"/>
      <c r="OKZ42" s="867"/>
      <c r="OLA42" s="867"/>
      <c r="OLB42" s="867"/>
      <c r="OLC42" s="867"/>
      <c r="OLD42" s="867"/>
      <c r="OLE42" s="867"/>
      <c r="OLF42" s="867"/>
      <c r="OLG42" s="867"/>
      <c r="OLH42" s="867"/>
      <c r="OLI42" s="867"/>
      <c r="OLJ42" s="867"/>
      <c r="OLK42" s="867"/>
      <c r="OLL42" s="867"/>
      <c r="OLM42" s="867"/>
      <c r="OLN42" s="867"/>
      <c r="OLO42" s="867"/>
      <c r="OLP42" s="867"/>
      <c r="OLQ42" s="867"/>
      <c r="OLR42" s="867"/>
      <c r="OLS42" s="867"/>
      <c r="OLT42" s="867"/>
      <c r="OLU42" s="867"/>
      <c r="OLV42" s="867"/>
      <c r="OLW42" s="867"/>
      <c r="OLX42" s="867"/>
      <c r="OLY42" s="867"/>
      <c r="OLZ42" s="867"/>
      <c r="OMA42" s="867"/>
      <c r="OMB42" s="867"/>
      <c r="OMC42" s="867"/>
      <c r="OMD42" s="867"/>
      <c r="OME42" s="867"/>
      <c r="OMF42" s="867"/>
      <c r="OMG42" s="867"/>
      <c r="OMH42" s="867"/>
      <c r="OMI42" s="867"/>
      <c r="OMJ42" s="867"/>
      <c r="OMK42" s="867"/>
      <c r="OML42" s="867"/>
      <c r="OMM42" s="867"/>
      <c r="OMN42" s="867"/>
      <c r="OMO42" s="867"/>
      <c r="OMP42" s="867"/>
      <c r="OMQ42" s="867"/>
      <c r="OMR42" s="867"/>
      <c r="OMS42" s="867"/>
      <c r="OMT42" s="867"/>
      <c r="OMU42" s="867"/>
      <c r="OMV42" s="867"/>
      <c r="OMW42" s="867"/>
      <c r="OMX42" s="867"/>
      <c r="OMY42" s="867"/>
      <c r="OMZ42" s="867"/>
      <c r="ONA42" s="867"/>
      <c r="ONB42" s="867"/>
      <c r="ONC42" s="867"/>
      <c r="OND42" s="867"/>
      <c r="ONE42" s="867"/>
      <c r="ONF42" s="867"/>
      <c r="ONG42" s="867"/>
      <c r="ONH42" s="867"/>
      <c r="ONI42" s="867"/>
      <c r="ONJ42" s="867"/>
      <c r="ONK42" s="867"/>
      <c r="ONL42" s="867"/>
      <c r="ONM42" s="867"/>
      <c r="ONN42" s="867"/>
      <c r="ONO42" s="867"/>
      <c r="ONP42" s="867"/>
      <c r="ONQ42" s="867"/>
      <c r="ONR42" s="867"/>
      <c r="ONS42" s="867"/>
      <c r="ONT42" s="867"/>
      <c r="ONU42" s="867"/>
      <c r="ONV42" s="867"/>
      <c r="ONW42" s="867"/>
      <c r="ONX42" s="867"/>
      <c r="ONY42" s="867"/>
      <c r="ONZ42" s="867"/>
      <c r="OOA42" s="867"/>
      <c r="OOB42" s="867"/>
      <c r="OOC42" s="867"/>
      <c r="OOD42" s="867"/>
      <c r="OOE42" s="867"/>
      <c r="OOF42" s="867"/>
      <c r="OOG42" s="867"/>
      <c r="OOH42" s="867"/>
      <c r="OOI42" s="867"/>
      <c r="OOJ42" s="867"/>
      <c r="OOK42" s="867"/>
      <c r="OOL42" s="867"/>
      <c r="OOM42" s="867"/>
      <c r="OON42" s="867"/>
      <c r="OOO42" s="867"/>
      <c r="OOP42" s="867"/>
      <c r="OOQ42" s="867"/>
      <c r="OOR42" s="867"/>
      <c r="OOS42" s="867"/>
      <c r="OOT42" s="867"/>
      <c r="OOU42" s="867"/>
      <c r="OOV42" s="867"/>
      <c r="OOW42" s="867"/>
      <c r="OOX42" s="867"/>
      <c r="OOY42" s="867"/>
      <c r="OOZ42" s="867"/>
      <c r="OPA42" s="867"/>
      <c r="OPB42" s="867"/>
      <c r="OPC42" s="867"/>
      <c r="OPD42" s="867"/>
      <c r="OPE42" s="867"/>
      <c r="OPF42" s="867"/>
      <c r="OPG42" s="867"/>
      <c r="OPH42" s="867"/>
      <c r="OPI42" s="867"/>
      <c r="OPJ42" s="867"/>
      <c r="OPK42" s="867"/>
      <c r="OPL42" s="867"/>
      <c r="OPM42" s="867"/>
      <c r="OPN42" s="867"/>
      <c r="OPO42" s="867"/>
      <c r="OPP42" s="867"/>
      <c r="OPQ42" s="867"/>
      <c r="OPR42" s="867"/>
      <c r="OPS42" s="867"/>
      <c r="OPT42" s="867"/>
      <c r="OPU42" s="867"/>
      <c r="OPV42" s="867"/>
      <c r="OPW42" s="867"/>
      <c r="OPX42" s="867"/>
      <c r="OPY42" s="867"/>
      <c r="OPZ42" s="867"/>
      <c r="OQA42" s="867"/>
      <c r="OQB42" s="867"/>
      <c r="OQC42" s="867"/>
      <c r="OQD42" s="867"/>
      <c r="OQE42" s="867"/>
      <c r="OQF42" s="867"/>
      <c r="OQG42" s="867"/>
      <c r="OQH42" s="867"/>
      <c r="OQI42" s="867"/>
      <c r="OQJ42" s="867"/>
      <c r="OQK42" s="867"/>
      <c r="OQL42" s="867"/>
      <c r="OQM42" s="867"/>
      <c r="OQN42" s="867"/>
      <c r="OQO42" s="867"/>
      <c r="OQP42" s="867"/>
      <c r="OQQ42" s="867"/>
      <c r="OQR42" s="867"/>
      <c r="OQS42" s="867"/>
      <c r="OQT42" s="867"/>
      <c r="OQU42" s="867"/>
      <c r="OQV42" s="867"/>
      <c r="OQW42" s="867"/>
      <c r="OQX42" s="867"/>
      <c r="OQY42" s="867"/>
      <c r="OQZ42" s="867"/>
      <c r="ORA42" s="867"/>
      <c r="ORB42" s="867"/>
      <c r="ORC42" s="867"/>
      <c r="ORD42" s="867"/>
      <c r="ORE42" s="867"/>
      <c r="ORF42" s="867"/>
      <c r="ORG42" s="867"/>
      <c r="ORH42" s="867"/>
      <c r="ORI42" s="867"/>
      <c r="ORJ42" s="867"/>
      <c r="ORK42" s="867"/>
      <c r="ORL42" s="867"/>
      <c r="ORM42" s="867"/>
      <c r="ORN42" s="867"/>
      <c r="ORO42" s="867"/>
      <c r="ORP42" s="867"/>
      <c r="ORQ42" s="867"/>
      <c r="ORR42" s="867"/>
      <c r="ORS42" s="867"/>
      <c r="ORT42" s="867"/>
      <c r="ORU42" s="867"/>
      <c r="ORV42" s="867"/>
      <c r="ORW42" s="867"/>
      <c r="ORX42" s="867"/>
      <c r="ORY42" s="867"/>
      <c r="ORZ42" s="867"/>
      <c r="OSA42" s="867"/>
      <c r="OSB42" s="867"/>
      <c r="OSC42" s="867"/>
      <c r="OSD42" s="867"/>
      <c r="OSE42" s="867"/>
      <c r="OSF42" s="867"/>
      <c r="OSG42" s="867"/>
      <c r="OSH42" s="867"/>
      <c r="OSI42" s="867"/>
      <c r="OSJ42" s="867"/>
      <c r="OSK42" s="867"/>
      <c r="OSL42" s="867"/>
      <c r="OSM42" s="867"/>
      <c r="OSN42" s="867"/>
      <c r="OSO42" s="867"/>
      <c r="OSP42" s="867"/>
      <c r="OSQ42" s="867"/>
      <c r="OSR42" s="867"/>
      <c r="OSS42" s="867"/>
      <c r="OST42" s="867"/>
      <c r="OSU42" s="867"/>
      <c r="OSV42" s="867"/>
      <c r="OSW42" s="867"/>
      <c r="OSX42" s="867"/>
      <c r="OSY42" s="867"/>
      <c r="OSZ42" s="867"/>
      <c r="OTA42" s="867"/>
      <c r="OTB42" s="867"/>
      <c r="OTC42" s="867"/>
      <c r="OTD42" s="867"/>
      <c r="OTE42" s="867"/>
      <c r="OTF42" s="867"/>
      <c r="OTG42" s="867"/>
      <c r="OTH42" s="867"/>
      <c r="OTI42" s="867"/>
      <c r="OTJ42" s="867"/>
      <c r="OTK42" s="867"/>
      <c r="OTL42" s="867"/>
      <c r="OTM42" s="867"/>
      <c r="OTN42" s="867"/>
      <c r="OTO42" s="867"/>
      <c r="OTP42" s="867"/>
      <c r="OTQ42" s="867"/>
      <c r="OTR42" s="867"/>
      <c r="OTS42" s="867"/>
      <c r="OTT42" s="867"/>
      <c r="OTU42" s="867"/>
      <c r="OTV42" s="867"/>
      <c r="OTW42" s="867"/>
      <c r="OTX42" s="867"/>
      <c r="OTY42" s="867"/>
      <c r="OTZ42" s="867"/>
      <c r="OUA42" s="867"/>
      <c r="OUB42" s="867"/>
      <c r="OUC42" s="867"/>
      <c r="OUD42" s="867"/>
      <c r="OUE42" s="867"/>
      <c r="OUF42" s="867"/>
      <c r="OUG42" s="867"/>
      <c r="OUH42" s="867"/>
      <c r="OUI42" s="867"/>
      <c r="OUJ42" s="867"/>
      <c r="OUK42" s="867"/>
      <c r="OUL42" s="867"/>
      <c r="OUM42" s="867"/>
      <c r="OUN42" s="867"/>
      <c r="OUO42" s="867"/>
      <c r="OUP42" s="867"/>
      <c r="OUQ42" s="867"/>
      <c r="OUR42" s="867"/>
      <c r="OUS42" s="867"/>
      <c r="OUT42" s="867"/>
      <c r="OUU42" s="867"/>
      <c r="OUV42" s="867"/>
      <c r="OUW42" s="867"/>
      <c r="OUX42" s="867"/>
      <c r="OUY42" s="867"/>
      <c r="OUZ42" s="867"/>
      <c r="OVA42" s="867"/>
      <c r="OVB42" s="867"/>
      <c r="OVC42" s="867"/>
      <c r="OVD42" s="867"/>
      <c r="OVE42" s="867"/>
      <c r="OVF42" s="867"/>
      <c r="OVG42" s="867"/>
      <c r="OVH42" s="867"/>
      <c r="OVI42" s="867"/>
      <c r="OVJ42" s="867"/>
      <c r="OVK42" s="867"/>
      <c r="OVL42" s="867"/>
      <c r="OVM42" s="867"/>
      <c r="OVN42" s="867"/>
      <c r="OVO42" s="867"/>
      <c r="OVP42" s="867"/>
      <c r="OVQ42" s="867"/>
      <c r="OVR42" s="867"/>
      <c r="OVS42" s="867"/>
      <c r="OVT42" s="867"/>
      <c r="OVU42" s="867"/>
      <c r="OVV42" s="867"/>
      <c r="OVW42" s="867"/>
      <c r="OVX42" s="867"/>
      <c r="OVY42" s="867"/>
      <c r="OVZ42" s="867"/>
      <c r="OWA42" s="867"/>
      <c r="OWB42" s="867"/>
      <c r="OWC42" s="867"/>
      <c r="OWD42" s="867"/>
      <c r="OWE42" s="867"/>
      <c r="OWF42" s="867"/>
      <c r="OWG42" s="867"/>
      <c r="OWH42" s="867"/>
      <c r="OWI42" s="867"/>
      <c r="OWJ42" s="867"/>
      <c r="OWK42" s="867"/>
      <c r="OWL42" s="867"/>
      <c r="OWM42" s="867"/>
      <c r="OWN42" s="867"/>
      <c r="OWO42" s="867"/>
      <c r="OWP42" s="867"/>
      <c r="OWQ42" s="867"/>
      <c r="OWR42" s="867"/>
      <c r="OWS42" s="867"/>
      <c r="OWT42" s="867"/>
      <c r="OWU42" s="867"/>
      <c r="OWV42" s="867"/>
      <c r="OWW42" s="867"/>
      <c r="OWX42" s="867"/>
      <c r="OWY42" s="867"/>
      <c r="OWZ42" s="867"/>
      <c r="OXA42" s="867"/>
      <c r="OXB42" s="867"/>
      <c r="OXC42" s="867"/>
      <c r="OXD42" s="867"/>
      <c r="OXE42" s="867"/>
      <c r="OXF42" s="867"/>
      <c r="OXG42" s="867"/>
      <c r="OXH42" s="867"/>
      <c r="OXI42" s="867"/>
      <c r="OXJ42" s="867"/>
      <c r="OXK42" s="867"/>
      <c r="OXL42" s="867"/>
      <c r="OXM42" s="867"/>
      <c r="OXN42" s="867"/>
      <c r="OXO42" s="867"/>
      <c r="OXP42" s="867"/>
      <c r="OXQ42" s="867"/>
      <c r="OXR42" s="867"/>
      <c r="OXS42" s="867"/>
      <c r="OXT42" s="867"/>
      <c r="OXU42" s="867"/>
      <c r="OXV42" s="867"/>
      <c r="OXW42" s="867"/>
      <c r="OXX42" s="867"/>
      <c r="OXY42" s="867"/>
      <c r="OXZ42" s="867"/>
      <c r="OYA42" s="867"/>
      <c r="OYB42" s="867"/>
      <c r="OYC42" s="867"/>
      <c r="OYD42" s="867"/>
      <c r="OYE42" s="867"/>
      <c r="OYF42" s="867"/>
      <c r="OYG42" s="867"/>
      <c r="OYH42" s="867"/>
      <c r="OYI42" s="867"/>
      <c r="OYJ42" s="867"/>
      <c r="OYK42" s="867"/>
      <c r="OYL42" s="867"/>
      <c r="OYM42" s="867"/>
      <c r="OYN42" s="867"/>
      <c r="OYO42" s="867"/>
      <c r="OYP42" s="867"/>
      <c r="OYQ42" s="867"/>
      <c r="OYR42" s="867"/>
      <c r="OYS42" s="867"/>
      <c r="OYT42" s="867"/>
      <c r="OYU42" s="867"/>
      <c r="OYV42" s="867"/>
      <c r="OYW42" s="867"/>
      <c r="OYX42" s="867"/>
      <c r="OYY42" s="867"/>
      <c r="OYZ42" s="867"/>
      <c r="OZA42" s="867"/>
      <c r="OZB42" s="867"/>
      <c r="OZC42" s="867"/>
      <c r="OZD42" s="867"/>
      <c r="OZE42" s="867"/>
      <c r="OZF42" s="867"/>
      <c r="OZG42" s="867"/>
      <c r="OZH42" s="867"/>
      <c r="OZI42" s="867"/>
      <c r="OZJ42" s="867"/>
      <c r="OZK42" s="867"/>
      <c r="OZL42" s="867"/>
      <c r="OZM42" s="867"/>
      <c r="OZN42" s="867"/>
      <c r="OZO42" s="867"/>
      <c r="OZP42" s="867"/>
      <c r="OZQ42" s="867"/>
      <c r="OZR42" s="867"/>
      <c r="OZS42" s="867"/>
      <c r="OZT42" s="867"/>
      <c r="OZU42" s="867"/>
      <c r="OZV42" s="867"/>
      <c r="OZW42" s="867"/>
      <c r="OZX42" s="867"/>
      <c r="OZY42" s="867"/>
      <c r="OZZ42" s="867"/>
      <c r="PAA42" s="867"/>
      <c r="PAB42" s="867"/>
      <c r="PAC42" s="867"/>
      <c r="PAD42" s="867"/>
      <c r="PAE42" s="867"/>
      <c r="PAF42" s="867"/>
      <c r="PAG42" s="867"/>
      <c r="PAH42" s="867"/>
      <c r="PAI42" s="867"/>
      <c r="PAJ42" s="867"/>
      <c r="PAK42" s="867"/>
      <c r="PAL42" s="867"/>
      <c r="PAM42" s="867"/>
      <c r="PAN42" s="867"/>
      <c r="PAO42" s="867"/>
      <c r="PAP42" s="867"/>
      <c r="PAQ42" s="867"/>
      <c r="PAR42" s="867"/>
      <c r="PAS42" s="867"/>
      <c r="PAT42" s="867"/>
      <c r="PAU42" s="867"/>
      <c r="PAV42" s="867"/>
      <c r="PAW42" s="867"/>
      <c r="PAX42" s="867"/>
      <c r="PAY42" s="867"/>
      <c r="PAZ42" s="867"/>
      <c r="PBA42" s="867"/>
      <c r="PBB42" s="867"/>
      <c r="PBC42" s="867"/>
      <c r="PBD42" s="867"/>
      <c r="PBE42" s="867"/>
      <c r="PBF42" s="867"/>
      <c r="PBG42" s="867"/>
      <c r="PBH42" s="867"/>
      <c r="PBI42" s="867"/>
      <c r="PBJ42" s="867"/>
      <c r="PBK42" s="867"/>
      <c r="PBL42" s="867"/>
      <c r="PBM42" s="867"/>
      <c r="PBN42" s="867"/>
      <c r="PBO42" s="867"/>
      <c r="PBP42" s="867"/>
      <c r="PBQ42" s="867"/>
      <c r="PBR42" s="867"/>
      <c r="PBS42" s="867"/>
      <c r="PBT42" s="867"/>
      <c r="PBU42" s="867"/>
      <c r="PBV42" s="867"/>
      <c r="PBW42" s="867"/>
      <c r="PBX42" s="867"/>
      <c r="PBY42" s="867"/>
      <c r="PBZ42" s="867"/>
      <c r="PCA42" s="867"/>
      <c r="PCB42" s="867"/>
      <c r="PCC42" s="867"/>
      <c r="PCD42" s="867"/>
      <c r="PCE42" s="867"/>
      <c r="PCF42" s="867"/>
      <c r="PCG42" s="867"/>
      <c r="PCH42" s="867"/>
      <c r="PCI42" s="867"/>
      <c r="PCJ42" s="867"/>
      <c r="PCK42" s="867"/>
      <c r="PCL42" s="867"/>
      <c r="PCM42" s="867"/>
      <c r="PCN42" s="867"/>
      <c r="PCO42" s="867"/>
      <c r="PCP42" s="867"/>
      <c r="PCQ42" s="867"/>
      <c r="PCR42" s="867"/>
      <c r="PCS42" s="867"/>
      <c r="PCT42" s="867"/>
      <c r="PCU42" s="867"/>
      <c r="PCV42" s="867"/>
      <c r="PCW42" s="867"/>
      <c r="PCX42" s="867"/>
      <c r="PCY42" s="867"/>
      <c r="PCZ42" s="867"/>
      <c r="PDA42" s="867"/>
      <c r="PDB42" s="867"/>
      <c r="PDC42" s="867"/>
      <c r="PDD42" s="867"/>
      <c r="PDE42" s="867"/>
      <c r="PDF42" s="867"/>
      <c r="PDG42" s="867"/>
      <c r="PDH42" s="867"/>
      <c r="PDI42" s="867"/>
      <c r="PDJ42" s="867"/>
      <c r="PDK42" s="867"/>
      <c r="PDL42" s="867"/>
      <c r="PDM42" s="867"/>
      <c r="PDN42" s="867"/>
      <c r="PDO42" s="867"/>
      <c r="PDP42" s="867"/>
      <c r="PDQ42" s="867"/>
      <c r="PDR42" s="867"/>
      <c r="PDS42" s="867"/>
      <c r="PDT42" s="867"/>
      <c r="PDU42" s="867"/>
      <c r="PDV42" s="867"/>
      <c r="PDW42" s="867"/>
      <c r="PDX42" s="867"/>
      <c r="PDY42" s="867"/>
      <c r="PDZ42" s="867"/>
      <c r="PEA42" s="867"/>
      <c r="PEB42" s="867"/>
      <c r="PEC42" s="867"/>
      <c r="PED42" s="867"/>
      <c r="PEE42" s="867"/>
      <c r="PEF42" s="867"/>
      <c r="PEG42" s="867"/>
      <c r="PEH42" s="867"/>
      <c r="PEI42" s="867"/>
      <c r="PEJ42" s="867"/>
      <c r="PEK42" s="867"/>
      <c r="PEL42" s="867"/>
      <c r="PEM42" s="867"/>
      <c r="PEN42" s="867"/>
      <c r="PEO42" s="867"/>
      <c r="PEP42" s="867"/>
      <c r="PEQ42" s="867"/>
      <c r="PER42" s="867"/>
      <c r="PES42" s="867"/>
      <c r="PET42" s="867"/>
      <c r="PEU42" s="867"/>
      <c r="PEV42" s="867"/>
      <c r="PEW42" s="867"/>
      <c r="PEX42" s="867"/>
      <c r="PEY42" s="867"/>
      <c r="PEZ42" s="867"/>
      <c r="PFA42" s="867"/>
      <c r="PFB42" s="867"/>
      <c r="PFC42" s="867"/>
      <c r="PFD42" s="867"/>
      <c r="PFE42" s="867"/>
      <c r="PFF42" s="867"/>
      <c r="PFG42" s="867"/>
      <c r="PFH42" s="867"/>
      <c r="PFI42" s="867"/>
      <c r="PFJ42" s="867"/>
      <c r="PFK42" s="867"/>
      <c r="PFL42" s="867"/>
      <c r="PFM42" s="867"/>
      <c r="PFN42" s="867"/>
      <c r="PFO42" s="867"/>
      <c r="PFP42" s="867"/>
      <c r="PFQ42" s="867"/>
      <c r="PFR42" s="867"/>
      <c r="PFS42" s="867"/>
      <c r="PFT42" s="867"/>
      <c r="PFU42" s="867"/>
      <c r="PFV42" s="867"/>
      <c r="PFW42" s="867"/>
      <c r="PFX42" s="867"/>
      <c r="PFY42" s="867"/>
      <c r="PFZ42" s="867"/>
      <c r="PGA42" s="867"/>
      <c r="PGB42" s="867"/>
      <c r="PGC42" s="867"/>
      <c r="PGD42" s="867"/>
      <c r="PGE42" s="867"/>
      <c r="PGF42" s="867"/>
      <c r="PGG42" s="867"/>
      <c r="PGH42" s="867"/>
      <c r="PGI42" s="867"/>
      <c r="PGJ42" s="867"/>
      <c r="PGK42" s="867"/>
      <c r="PGL42" s="867"/>
      <c r="PGM42" s="867"/>
      <c r="PGN42" s="867"/>
      <c r="PGO42" s="867"/>
      <c r="PGP42" s="867"/>
      <c r="PGQ42" s="867"/>
      <c r="PGR42" s="867"/>
      <c r="PGS42" s="867"/>
      <c r="PGT42" s="867"/>
      <c r="PGU42" s="867"/>
      <c r="PGV42" s="867"/>
      <c r="PGW42" s="867"/>
      <c r="PGX42" s="867"/>
      <c r="PGY42" s="867"/>
      <c r="PGZ42" s="867"/>
      <c r="PHA42" s="867"/>
      <c r="PHB42" s="867"/>
      <c r="PHC42" s="867"/>
      <c r="PHD42" s="867"/>
      <c r="PHE42" s="867"/>
      <c r="PHF42" s="867"/>
      <c r="PHG42" s="867"/>
      <c r="PHH42" s="867"/>
      <c r="PHI42" s="867"/>
      <c r="PHJ42" s="867"/>
      <c r="PHK42" s="867"/>
      <c r="PHL42" s="867"/>
      <c r="PHM42" s="867"/>
      <c r="PHN42" s="867"/>
      <c r="PHO42" s="867"/>
      <c r="PHP42" s="867"/>
      <c r="PHQ42" s="867"/>
      <c r="PHR42" s="867"/>
      <c r="PHS42" s="867"/>
      <c r="PHT42" s="867"/>
      <c r="PHU42" s="867"/>
      <c r="PHV42" s="867"/>
      <c r="PHW42" s="867"/>
      <c r="PHX42" s="867"/>
      <c r="PHY42" s="867"/>
      <c r="PHZ42" s="867"/>
      <c r="PIA42" s="867"/>
      <c r="PIB42" s="867"/>
      <c r="PIC42" s="867"/>
      <c r="PID42" s="867"/>
      <c r="PIE42" s="867"/>
      <c r="PIF42" s="867"/>
      <c r="PIG42" s="867"/>
      <c r="PIH42" s="867"/>
      <c r="PII42" s="867"/>
      <c r="PIJ42" s="867"/>
      <c r="PIK42" s="867"/>
      <c r="PIL42" s="867"/>
      <c r="PIM42" s="867"/>
      <c r="PIN42" s="867"/>
      <c r="PIO42" s="867"/>
      <c r="PIP42" s="867"/>
      <c r="PIQ42" s="867"/>
      <c r="PIR42" s="867"/>
      <c r="PIS42" s="867"/>
      <c r="PIT42" s="867"/>
      <c r="PIU42" s="867"/>
      <c r="PIV42" s="867"/>
      <c r="PIW42" s="867"/>
      <c r="PIX42" s="867"/>
      <c r="PIY42" s="867"/>
      <c r="PIZ42" s="867"/>
      <c r="PJA42" s="867"/>
      <c r="PJB42" s="867"/>
      <c r="PJC42" s="867"/>
      <c r="PJD42" s="867"/>
      <c r="PJE42" s="867"/>
      <c r="PJF42" s="867"/>
      <c r="PJG42" s="867"/>
      <c r="PJH42" s="867"/>
      <c r="PJI42" s="867"/>
      <c r="PJJ42" s="867"/>
      <c r="PJK42" s="867"/>
      <c r="PJL42" s="867"/>
      <c r="PJM42" s="867"/>
      <c r="PJN42" s="867"/>
      <c r="PJO42" s="867"/>
      <c r="PJP42" s="867"/>
      <c r="PJQ42" s="867"/>
      <c r="PJR42" s="867"/>
      <c r="PJS42" s="867"/>
      <c r="PJT42" s="867"/>
      <c r="PJU42" s="867"/>
      <c r="PJV42" s="867"/>
      <c r="PJW42" s="867"/>
      <c r="PJX42" s="867"/>
      <c r="PJY42" s="867"/>
      <c r="PJZ42" s="867"/>
      <c r="PKA42" s="867"/>
      <c r="PKB42" s="867"/>
      <c r="PKC42" s="867"/>
      <c r="PKD42" s="867"/>
      <c r="PKE42" s="867"/>
      <c r="PKF42" s="867"/>
      <c r="PKG42" s="867"/>
      <c r="PKH42" s="867"/>
      <c r="PKI42" s="867"/>
      <c r="PKJ42" s="867"/>
      <c r="PKK42" s="867"/>
      <c r="PKL42" s="867"/>
      <c r="PKM42" s="867"/>
      <c r="PKN42" s="867"/>
      <c r="PKO42" s="867"/>
      <c r="PKP42" s="867"/>
      <c r="PKQ42" s="867"/>
      <c r="PKR42" s="867"/>
      <c r="PKS42" s="867"/>
      <c r="PKT42" s="867"/>
      <c r="PKU42" s="867"/>
      <c r="PKV42" s="867"/>
      <c r="PKW42" s="867"/>
      <c r="PKX42" s="867"/>
      <c r="PKY42" s="867"/>
      <c r="PKZ42" s="867"/>
      <c r="PLA42" s="867"/>
      <c r="PLB42" s="867"/>
      <c r="PLC42" s="867"/>
      <c r="PLD42" s="867"/>
      <c r="PLE42" s="867"/>
      <c r="PLF42" s="867"/>
      <c r="PLG42" s="867"/>
      <c r="PLH42" s="867"/>
      <c r="PLI42" s="867"/>
      <c r="PLJ42" s="867"/>
      <c r="PLK42" s="867"/>
      <c r="PLL42" s="867"/>
      <c r="PLM42" s="867"/>
      <c r="PLN42" s="867"/>
      <c r="PLO42" s="867"/>
      <c r="PLP42" s="867"/>
      <c r="PLQ42" s="867"/>
      <c r="PLR42" s="867"/>
      <c r="PLS42" s="867"/>
      <c r="PLT42" s="867"/>
      <c r="PLU42" s="867"/>
      <c r="PLV42" s="867"/>
      <c r="PLW42" s="867"/>
      <c r="PLX42" s="867"/>
      <c r="PLY42" s="867"/>
      <c r="PLZ42" s="867"/>
      <c r="PMA42" s="867"/>
      <c r="PMB42" s="867"/>
      <c r="PMC42" s="867"/>
      <c r="PMD42" s="867"/>
      <c r="PME42" s="867"/>
      <c r="PMF42" s="867"/>
      <c r="PMG42" s="867"/>
      <c r="PMH42" s="867"/>
      <c r="PMI42" s="867"/>
      <c r="PMJ42" s="867"/>
      <c r="PMK42" s="867"/>
      <c r="PML42" s="867"/>
      <c r="PMM42" s="867"/>
      <c r="PMN42" s="867"/>
      <c r="PMO42" s="867"/>
      <c r="PMP42" s="867"/>
      <c r="PMQ42" s="867"/>
      <c r="PMR42" s="867"/>
      <c r="PMS42" s="867"/>
      <c r="PMT42" s="867"/>
      <c r="PMU42" s="867"/>
      <c r="PMV42" s="867"/>
      <c r="PMW42" s="867"/>
      <c r="PMX42" s="867"/>
      <c r="PMY42" s="867"/>
      <c r="PMZ42" s="867"/>
      <c r="PNA42" s="867"/>
      <c r="PNB42" s="867"/>
      <c r="PNC42" s="867"/>
      <c r="PND42" s="867"/>
      <c r="PNE42" s="867"/>
      <c r="PNF42" s="867"/>
      <c r="PNG42" s="867"/>
      <c r="PNH42" s="867"/>
      <c r="PNI42" s="867"/>
      <c r="PNJ42" s="867"/>
      <c r="PNK42" s="867"/>
      <c r="PNL42" s="867"/>
      <c r="PNM42" s="867"/>
      <c r="PNN42" s="867"/>
      <c r="PNO42" s="867"/>
      <c r="PNP42" s="867"/>
      <c r="PNQ42" s="867"/>
      <c r="PNR42" s="867"/>
      <c r="PNS42" s="867"/>
      <c r="PNT42" s="867"/>
      <c r="PNU42" s="867"/>
      <c r="PNV42" s="867"/>
      <c r="PNW42" s="867"/>
      <c r="PNX42" s="867"/>
      <c r="PNY42" s="867"/>
      <c r="PNZ42" s="867"/>
      <c r="POA42" s="867"/>
      <c r="POB42" s="867"/>
      <c r="POC42" s="867"/>
      <c r="POD42" s="867"/>
      <c r="POE42" s="867"/>
      <c r="POF42" s="867"/>
      <c r="POG42" s="867"/>
      <c r="POH42" s="867"/>
      <c r="POI42" s="867"/>
      <c r="POJ42" s="867"/>
      <c r="POK42" s="867"/>
      <c r="POL42" s="867"/>
      <c r="POM42" s="867"/>
      <c r="PON42" s="867"/>
      <c r="POO42" s="867"/>
      <c r="POP42" s="867"/>
      <c r="POQ42" s="867"/>
      <c r="POR42" s="867"/>
      <c r="POS42" s="867"/>
      <c r="POT42" s="867"/>
      <c r="POU42" s="867"/>
      <c r="POV42" s="867"/>
      <c r="POW42" s="867"/>
      <c r="POX42" s="867"/>
      <c r="POY42" s="867"/>
      <c r="POZ42" s="867"/>
      <c r="PPA42" s="867"/>
      <c r="PPB42" s="867"/>
      <c r="PPC42" s="867"/>
      <c r="PPD42" s="867"/>
      <c r="PPE42" s="867"/>
      <c r="PPF42" s="867"/>
      <c r="PPG42" s="867"/>
      <c r="PPH42" s="867"/>
      <c r="PPI42" s="867"/>
      <c r="PPJ42" s="867"/>
      <c r="PPK42" s="867"/>
      <c r="PPL42" s="867"/>
      <c r="PPM42" s="867"/>
      <c r="PPN42" s="867"/>
      <c r="PPO42" s="867"/>
      <c r="PPP42" s="867"/>
      <c r="PPQ42" s="867"/>
      <c r="PPR42" s="867"/>
      <c r="PPS42" s="867"/>
      <c r="PPT42" s="867"/>
      <c r="PPU42" s="867"/>
      <c r="PPV42" s="867"/>
      <c r="PPW42" s="867"/>
      <c r="PPX42" s="867"/>
      <c r="PPY42" s="867"/>
      <c r="PPZ42" s="867"/>
      <c r="PQA42" s="867"/>
      <c r="PQB42" s="867"/>
      <c r="PQC42" s="867"/>
      <c r="PQD42" s="867"/>
      <c r="PQE42" s="867"/>
      <c r="PQF42" s="867"/>
      <c r="PQG42" s="867"/>
      <c r="PQH42" s="867"/>
      <c r="PQI42" s="867"/>
      <c r="PQJ42" s="867"/>
      <c r="PQK42" s="867"/>
      <c r="PQL42" s="867"/>
      <c r="PQM42" s="867"/>
      <c r="PQN42" s="867"/>
      <c r="PQO42" s="867"/>
      <c r="PQP42" s="867"/>
      <c r="PQQ42" s="867"/>
      <c r="PQR42" s="867"/>
      <c r="PQS42" s="867"/>
      <c r="PQT42" s="867"/>
      <c r="PQU42" s="867"/>
      <c r="PQV42" s="867"/>
      <c r="PQW42" s="867"/>
      <c r="PQX42" s="867"/>
      <c r="PQY42" s="867"/>
      <c r="PQZ42" s="867"/>
      <c r="PRA42" s="867"/>
      <c r="PRB42" s="867"/>
      <c r="PRC42" s="867"/>
      <c r="PRD42" s="867"/>
      <c r="PRE42" s="867"/>
      <c r="PRF42" s="867"/>
      <c r="PRG42" s="867"/>
      <c r="PRH42" s="867"/>
      <c r="PRI42" s="867"/>
      <c r="PRJ42" s="867"/>
      <c r="PRK42" s="867"/>
      <c r="PRL42" s="867"/>
      <c r="PRM42" s="867"/>
      <c r="PRN42" s="867"/>
      <c r="PRO42" s="867"/>
      <c r="PRP42" s="867"/>
      <c r="PRQ42" s="867"/>
      <c r="PRR42" s="867"/>
      <c r="PRS42" s="867"/>
      <c r="PRT42" s="867"/>
      <c r="PRU42" s="867"/>
      <c r="PRV42" s="867"/>
      <c r="PRW42" s="867"/>
      <c r="PRX42" s="867"/>
      <c r="PRY42" s="867"/>
      <c r="PRZ42" s="867"/>
      <c r="PSA42" s="867"/>
      <c r="PSB42" s="867"/>
      <c r="PSC42" s="867"/>
      <c r="PSD42" s="867"/>
      <c r="PSE42" s="867"/>
      <c r="PSF42" s="867"/>
      <c r="PSG42" s="867"/>
      <c r="PSH42" s="867"/>
      <c r="PSI42" s="867"/>
      <c r="PSJ42" s="867"/>
      <c r="PSK42" s="867"/>
      <c r="PSL42" s="867"/>
      <c r="PSM42" s="867"/>
      <c r="PSN42" s="867"/>
      <c r="PSO42" s="867"/>
      <c r="PSP42" s="867"/>
      <c r="PSQ42" s="867"/>
      <c r="PSR42" s="867"/>
      <c r="PSS42" s="867"/>
      <c r="PST42" s="867"/>
      <c r="PSU42" s="867"/>
      <c r="PSV42" s="867"/>
      <c r="PSW42" s="867"/>
      <c r="PSX42" s="867"/>
      <c r="PSY42" s="867"/>
      <c r="PSZ42" s="867"/>
      <c r="PTA42" s="867"/>
      <c r="PTB42" s="867"/>
      <c r="PTC42" s="867"/>
      <c r="PTD42" s="867"/>
      <c r="PTE42" s="867"/>
      <c r="PTF42" s="867"/>
      <c r="PTG42" s="867"/>
      <c r="PTH42" s="867"/>
      <c r="PTI42" s="867"/>
      <c r="PTJ42" s="867"/>
      <c r="PTK42" s="867"/>
      <c r="PTL42" s="867"/>
      <c r="PTM42" s="867"/>
      <c r="PTN42" s="867"/>
      <c r="PTO42" s="867"/>
      <c r="PTP42" s="867"/>
      <c r="PTQ42" s="867"/>
      <c r="PTR42" s="867"/>
      <c r="PTS42" s="867"/>
      <c r="PTT42" s="867"/>
      <c r="PTU42" s="867"/>
      <c r="PTV42" s="867"/>
      <c r="PTW42" s="867"/>
      <c r="PTX42" s="867"/>
      <c r="PTY42" s="867"/>
      <c r="PTZ42" s="867"/>
      <c r="PUA42" s="867"/>
      <c r="PUB42" s="867"/>
      <c r="PUC42" s="867"/>
      <c r="PUD42" s="867"/>
      <c r="PUE42" s="867"/>
      <c r="PUF42" s="867"/>
      <c r="PUG42" s="867"/>
      <c r="PUH42" s="867"/>
      <c r="PUI42" s="867"/>
      <c r="PUJ42" s="867"/>
      <c r="PUK42" s="867"/>
      <c r="PUL42" s="867"/>
      <c r="PUM42" s="867"/>
      <c r="PUN42" s="867"/>
      <c r="PUO42" s="867"/>
      <c r="PUP42" s="867"/>
      <c r="PUQ42" s="867"/>
      <c r="PUR42" s="867"/>
      <c r="PUS42" s="867"/>
      <c r="PUT42" s="867"/>
      <c r="PUU42" s="867"/>
      <c r="PUV42" s="867"/>
      <c r="PUW42" s="867"/>
      <c r="PUX42" s="867"/>
      <c r="PUY42" s="867"/>
      <c r="PUZ42" s="867"/>
      <c r="PVA42" s="867"/>
      <c r="PVB42" s="867"/>
      <c r="PVC42" s="867"/>
      <c r="PVD42" s="867"/>
      <c r="PVE42" s="867"/>
      <c r="PVF42" s="867"/>
      <c r="PVG42" s="867"/>
      <c r="PVH42" s="867"/>
      <c r="PVI42" s="867"/>
      <c r="PVJ42" s="867"/>
      <c r="PVK42" s="867"/>
      <c r="PVL42" s="867"/>
      <c r="PVM42" s="867"/>
      <c r="PVN42" s="867"/>
      <c r="PVO42" s="867"/>
      <c r="PVP42" s="867"/>
      <c r="PVQ42" s="867"/>
      <c r="PVR42" s="867"/>
      <c r="PVS42" s="867"/>
      <c r="PVT42" s="867"/>
      <c r="PVU42" s="867"/>
      <c r="PVV42" s="867"/>
      <c r="PVW42" s="867"/>
      <c r="PVX42" s="867"/>
      <c r="PVY42" s="867"/>
      <c r="PVZ42" s="867"/>
      <c r="PWA42" s="867"/>
      <c r="PWB42" s="867"/>
      <c r="PWC42" s="867"/>
      <c r="PWD42" s="867"/>
      <c r="PWE42" s="867"/>
      <c r="PWF42" s="867"/>
      <c r="PWG42" s="867"/>
      <c r="PWH42" s="867"/>
      <c r="PWI42" s="867"/>
      <c r="PWJ42" s="867"/>
      <c r="PWK42" s="867"/>
      <c r="PWL42" s="867"/>
      <c r="PWM42" s="867"/>
      <c r="PWN42" s="867"/>
      <c r="PWO42" s="867"/>
      <c r="PWP42" s="867"/>
      <c r="PWQ42" s="867"/>
      <c r="PWR42" s="867"/>
      <c r="PWS42" s="867"/>
      <c r="PWT42" s="867"/>
      <c r="PWU42" s="867"/>
      <c r="PWV42" s="867"/>
      <c r="PWW42" s="867"/>
      <c r="PWX42" s="867"/>
      <c r="PWY42" s="867"/>
      <c r="PWZ42" s="867"/>
      <c r="PXA42" s="867"/>
      <c r="PXB42" s="867"/>
      <c r="PXC42" s="867"/>
      <c r="PXD42" s="867"/>
      <c r="PXE42" s="867"/>
      <c r="PXF42" s="867"/>
      <c r="PXG42" s="867"/>
      <c r="PXH42" s="867"/>
      <c r="PXI42" s="867"/>
      <c r="PXJ42" s="867"/>
      <c r="PXK42" s="867"/>
      <c r="PXL42" s="867"/>
      <c r="PXM42" s="867"/>
      <c r="PXN42" s="867"/>
      <c r="PXO42" s="867"/>
      <c r="PXP42" s="867"/>
      <c r="PXQ42" s="867"/>
      <c r="PXR42" s="867"/>
      <c r="PXS42" s="867"/>
      <c r="PXT42" s="867"/>
      <c r="PXU42" s="867"/>
      <c r="PXV42" s="867"/>
      <c r="PXW42" s="867"/>
      <c r="PXX42" s="867"/>
      <c r="PXY42" s="867"/>
      <c r="PXZ42" s="867"/>
      <c r="PYA42" s="867"/>
      <c r="PYB42" s="867"/>
      <c r="PYC42" s="867"/>
      <c r="PYD42" s="867"/>
      <c r="PYE42" s="867"/>
      <c r="PYF42" s="867"/>
      <c r="PYG42" s="867"/>
      <c r="PYH42" s="867"/>
      <c r="PYI42" s="867"/>
      <c r="PYJ42" s="867"/>
      <c r="PYK42" s="867"/>
      <c r="PYL42" s="867"/>
      <c r="PYM42" s="867"/>
      <c r="PYN42" s="867"/>
      <c r="PYO42" s="867"/>
      <c r="PYP42" s="867"/>
      <c r="PYQ42" s="867"/>
      <c r="PYR42" s="867"/>
      <c r="PYS42" s="867"/>
      <c r="PYT42" s="867"/>
      <c r="PYU42" s="867"/>
      <c r="PYV42" s="867"/>
      <c r="PYW42" s="867"/>
      <c r="PYX42" s="867"/>
      <c r="PYY42" s="867"/>
      <c r="PYZ42" s="867"/>
      <c r="PZA42" s="867"/>
      <c r="PZB42" s="867"/>
      <c r="PZC42" s="867"/>
      <c r="PZD42" s="867"/>
      <c r="PZE42" s="867"/>
      <c r="PZF42" s="867"/>
      <c r="PZG42" s="867"/>
      <c r="PZH42" s="867"/>
      <c r="PZI42" s="867"/>
      <c r="PZJ42" s="867"/>
      <c r="PZK42" s="867"/>
      <c r="PZL42" s="867"/>
      <c r="PZM42" s="867"/>
      <c r="PZN42" s="867"/>
      <c r="PZO42" s="867"/>
      <c r="PZP42" s="867"/>
      <c r="PZQ42" s="867"/>
      <c r="PZR42" s="867"/>
      <c r="PZS42" s="867"/>
      <c r="PZT42" s="867"/>
      <c r="PZU42" s="867"/>
      <c r="PZV42" s="867"/>
      <c r="PZW42" s="867"/>
      <c r="PZX42" s="867"/>
      <c r="PZY42" s="867"/>
      <c r="PZZ42" s="867"/>
      <c r="QAA42" s="867"/>
      <c r="QAB42" s="867"/>
      <c r="QAC42" s="867"/>
      <c r="QAD42" s="867"/>
      <c r="QAE42" s="867"/>
      <c r="QAF42" s="867"/>
      <c r="QAG42" s="867"/>
      <c r="QAH42" s="867"/>
      <c r="QAI42" s="867"/>
      <c r="QAJ42" s="867"/>
      <c r="QAK42" s="867"/>
      <c r="QAL42" s="867"/>
      <c r="QAM42" s="867"/>
      <c r="QAN42" s="867"/>
      <c r="QAO42" s="867"/>
      <c r="QAP42" s="867"/>
      <c r="QAQ42" s="867"/>
      <c r="QAR42" s="867"/>
      <c r="QAS42" s="867"/>
      <c r="QAT42" s="867"/>
      <c r="QAU42" s="867"/>
      <c r="QAV42" s="867"/>
      <c r="QAW42" s="867"/>
      <c r="QAX42" s="867"/>
      <c r="QAY42" s="867"/>
      <c r="QAZ42" s="867"/>
      <c r="QBA42" s="867"/>
      <c r="QBB42" s="867"/>
      <c r="QBC42" s="867"/>
      <c r="QBD42" s="867"/>
      <c r="QBE42" s="867"/>
      <c r="QBF42" s="867"/>
      <c r="QBG42" s="867"/>
      <c r="QBH42" s="867"/>
      <c r="QBI42" s="867"/>
      <c r="QBJ42" s="867"/>
      <c r="QBK42" s="867"/>
      <c r="QBL42" s="867"/>
      <c r="QBM42" s="867"/>
      <c r="QBN42" s="867"/>
      <c r="QBO42" s="867"/>
      <c r="QBP42" s="867"/>
      <c r="QBQ42" s="867"/>
      <c r="QBR42" s="867"/>
      <c r="QBS42" s="867"/>
      <c r="QBT42" s="867"/>
      <c r="QBU42" s="867"/>
      <c r="QBV42" s="867"/>
      <c r="QBW42" s="867"/>
      <c r="QBX42" s="867"/>
      <c r="QBY42" s="867"/>
      <c r="QBZ42" s="867"/>
      <c r="QCA42" s="867"/>
      <c r="QCB42" s="867"/>
      <c r="QCC42" s="867"/>
      <c r="QCD42" s="867"/>
      <c r="QCE42" s="867"/>
      <c r="QCF42" s="867"/>
      <c r="QCG42" s="867"/>
      <c r="QCH42" s="867"/>
      <c r="QCI42" s="867"/>
      <c r="QCJ42" s="867"/>
      <c r="QCK42" s="867"/>
      <c r="QCL42" s="867"/>
      <c r="QCM42" s="867"/>
      <c r="QCN42" s="867"/>
      <c r="QCO42" s="867"/>
      <c r="QCP42" s="867"/>
      <c r="QCQ42" s="867"/>
      <c r="QCR42" s="867"/>
      <c r="QCS42" s="867"/>
      <c r="QCT42" s="867"/>
      <c r="QCU42" s="867"/>
      <c r="QCV42" s="867"/>
      <c r="QCW42" s="867"/>
      <c r="QCX42" s="867"/>
      <c r="QCY42" s="867"/>
      <c r="QCZ42" s="867"/>
      <c r="QDA42" s="867"/>
      <c r="QDB42" s="867"/>
      <c r="QDC42" s="867"/>
      <c r="QDD42" s="867"/>
      <c r="QDE42" s="867"/>
      <c r="QDF42" s="867"/>
      <c r="QDG42" s="867"/>
      <c r="QDH42" s="867"/>
      <c r="QDI42" s="867"/>
      <c r="QDJ42" s="867"/>
      <c r="QDK42" s="867"/>
      <c r="QDL42" s="867"/>
      <c r="QDM42" s="867"/>
      <c r="QDN42" s="867"/>
      <c r="QDO42" s="867"/>
      <c r="QDP42" s="867"/>
      <c r="QDQ42" s="867"/>
      <c r="QDR42" s="867"/>
      <c r="QDS42" s="867"/>
      <c r="QDT42" s="867"/>
      <c r="QDU42" s="867"/>
      <c r="QDV42" s="867"/>
      <c r="QDW42" s="867"/>
      <c r="QDX42" s="867"/>
      <c r="QDY42" s="867"/>
      <c r="QDZ42" s="867"/>
      <c r="QEA42" s="867"/>
      <c r="QEB42" s="867"/>
      <c r="QEC42" s="867"/>
      <c r="QED42" s="867"/>
      <c r="QEE42" s="867"/>
      <c r="QEF42" s="867"/>
      <c r="QEG42" s="867"/>
      <c r="QEH42" s="867"/>
      <c r="QEI42" s="867"/>
      <c r="QEJ42" s="867"/>
      <c r="QEK42" s="867"/>
      <c r="QEL42" s="867"/>
      <c r="QEM42" s="867"/>
      <c r="QEN42" s="867"/>
      <c r="QEO42" s="867"/>
      <c r="QEP42" s="867"/>
      <c r="QEQ42" s="867"/>
      <c r="QER42" s="867"/>
      <c r="QES42" s="867"/>
      <c r="QET42" s="867"/>
      <c r="QEU42" s="867"/>
      <c r="QEV42" s="867"/>
      <c r="QEW42" s="867"/>
      <c r="QEX42" s="867"/>
      <c r="QEY42" s="867"/>
      <c r="QEZ42" s="867"/>
      <c r="QFA42" s="867"/>
      <c r="QFB42" s="867"/>
      <c r="QFC42" s="867"/>
      <c r="QFD42" s="867"/>
      <c r="QFE42" s="867"/>
      <c r="QFF42" s="867"/>
      <c r="QFG42" s="867"/>
      <c r="QFH42" s="867"/>
      <c r="QFI42" s="867"/>
      <c r="QFJ42" s="867"/>
      <c r="QFK42" s="867"/>
      <c r="QFL42" s="867"/>
      <c r="QFM42" s="867"/>
      <c r="QFN42" s="867"/>
      <c r="QFO42" s="867"/>
      <c r="QFP42" s="867"/>
      <c r="QFQ42" s="867"/>
      <c r="QFR42" s="867"/>
      <c r="QFS42" s="867"/>
      <c r="QFT42" s="867"/>
      <c r="QFU42" s="867"/>
      <c r="QFV42" s="867"/>
      <c r="QFW42" s="867"/>
      <c r="QFX42" s="867"/>
      <c r="QFY42" s="867"/>
      <c r="QFZ42" s="867"/>
      <c r="QGA42" s="867"/>
      <c r="QGB42" s="867"/>
      <c r="QGC42" s="867"/>
      <c r="QGD42" s="867"/>
      <c r="QGE42" s="867"/>
      <c r="QGF42" s="867"/>
      <c r="QGG42" s="867"/>
      <c r="QGH42" s="867"/>
      <c r="QGI42" s="867"/>
      <c r="QGJ42" s="867"/>
      <c r="QGK42" s="867"/>
      <c r="QGL42" s="867"/>
      <c r="QGM42" s="867"/>
      <c r="QGN42" s="867"/>
      <c r="QGO42" s="867"/>
      <c r="QGP42" s="867"/>
      <c r="QGQ42" s="867"/>
      <c r="QGR42" s="867"/>
      <c r="QGS42" s="867"/>
      <c r="QGT42" s="867"/>
      <c r="QGU42" s="867"/>
      <c r="QGV42" s="867"/>
      <c r="QGW42" s="867"/>
      <c r="QGX42" s="867"/>
      <c r="QGY42" s="867"/>
      <c r="QGZ42" s="867"/>
      <c r="QHA42" s="867"/>
      <c r="QHB42" s="867"/>
      <c r="QHC42" s="867"/>
      <c r="QHD42" s="867"/>
      <c r="QHE42" s="867"/>
      <c r="QHF42" s="867"/>
      <c r="QHG42" s="867"/>
      <c r="QHH42" s="867"/>
      <c r="QHI42" s="867"/>
      <c r="QHJ42" s="867"/>
      <c r="QHK42" s="867"/>
      <c r="QHL42" s="867"/>
      <c r="QHM42" s="867"/>
      <c r="QHN42" s="867"/>
      <c r="QHO42" s="867"/>
      <c r="QHP42" s="867"/>
      <c r="QHQ42" s="867"/>
      <c r="QHR42" s="867"/>
      <c r="QHS42" s="867"/>
      <c r="QHT42" s="867"/>
      <c r="QHU42" s="867"/>
      <c r="QHV42" s="867"/>
      <c r="QHW42" s="867"/>
      <c r="QHX42" s="867"/>
      <c r="QHY42" s="867"/>
      <c r="QHZ42" s="867"/>
      <c r="QIA42" s="867"/>
      <c r="QIB42" s="867"/>
      <c r="QIC42" s="867"/>
      <c r="QID42" s="867"/>
      <c r="QIE42" s="867"/>
      <c r="QIF42" s="867"/>
      <c r="QIG42" s="867"/>
      <c r="QIH42" s="867"/>
      <c r="QII42" s="867"/>
      <c r="QIJ42" s="867"/>
      <c r="QIK42" s="867"/>
      <c r="QIL42" s="867"/>
      <c r="QIM42" s="867"/>
      <c r="QIN42" s="867"/>
      <c r="QIO42" s="867"/>
      <c r="QIP42" s="867"/>
      <c r="QIQ42" s="867"/>
      <c r="QIR42" s="867"/>
      <c r="QIS42" s="867"/>
      <c r="QIT42" s="867"/>
      <c r="QIU42" s="867"/>
      <c r="QIV42" s="867"/>
      <c r="QIW42" s="867"/>
      <c r="QIX42" s="867"/>
      <c r="QIY42" s="867"/>
      <c r="QIZ42" s="867"/>
      <c r="QJA42" s="867"/>
      <c r="QJB42" s="867"/>
      <c r="QJC42" s="867"/>
      <c r="QJD42" s="867"/>
      <c r="QJE42" s="867"/>
      <c r="QJF42" s="867"/>
      <c r="QJG42" s="867"/>
      <c r="QJH42" s="867"/>
      <c r="QJI42" s="867"/>
      <c r="QJJ42" s="867"/>
      <c r="QJK42" s="867"/>
      <c r="QJL42" s="867"/>
      <c r="QJM42" s="867"/>
      <c r="QJN42" s="867"/>
      <c r="QJO42" s="867"/>
      <c r="QJP42" s="867"/>
      <c r="QJQ42" s="867"/>
      <c r="QJR42" s="867"/>
      <c r="QJS42" s="867"/>
      <c r="QJT42" s="867"/>
      <c r="QJU42" s="867"/>
      <c r="QJV42" s="867"/>
      <c r="QJW42" s="867"/>
      <c r="QJX42" s="867"/>
      <c r="QJY42" s="867"/>
      <c r="QJZ42" s="867"/>
      <c r="QKA42" s="867"/>
      <c r="QKB42" s="867"/>
      <c r="QKC42" s="867"/>
      <c r="QKD42" s="867"/>
      <c r="QKE42" s="867"/>
      <c r="QKF42" s="867"/>
      <c r="QKG42" s="867"/>
      <c r="QKH42" s="867"/>
      <c r="QKI42" s="867"/>
      <c r="QKJ42" s="867"/>
      <c r="QKK42" s="867"/>
      <c r="QKL42" s="867"/>
      <c r="QKM42" s="867"/>
      <c r="QKN42" s="867"/>
      <c r="QKO42" s="867"/>
      <c r="QKP42" s="867"/>
      <c r="QKQ42" s="867"/>
      <c r="QKR42" s="867"/>
      <c r="QKS42" s="867"/>
      <c r="QKT42" s="867"/>
      <c r="QKU42" s="867"/>
      <c r="QKV42" s="867"/>
      <c r="QKW42" s="867"/>
      <c r="QKX42" s="867"/>
      <c r="QKY42" s="867"/>
      <c r="QKZ42" s="867"/>
      <c r="QLA42" s="867"/>
      <c r="QLB42" s="867"/>
      <c r="QLC42" s="867"/>
      <c r="QLD42" s="867"/>
      <c r="QLE42" s="867"/>
      <c r="QLF42" s="867"/>
      <c r="QLG42" s="867"/>
      <c r="QLH42" s="867"/>
      <c r="QLI42" s="867"/>
      <c r="QLJ42" s="867"/>
      <c r="QLK42" s="867"/>
      <c r="QLL42" s="867"/>
      <c r="QLM42" s="867"/>
      <c r="QLN42" s="867"/>
      <c r="QLO42" s="867"/>
      <c r="QLP42" s="867"/>
      <c r="QLQ42" s="867"/>
      <c r="QLR42" s="867"/>
      <c r="QLS42" s="867"/>
      <c r="QLT42" s="867"/>
      <c r="QLU42" s="867"/>
      <c r="QLV42" s="867"/>
      <c r="QLW42" s="867"/>
      <c r="QLX42" s="867"/>
      <c r="QLY42" s="867"/>
      <c r="QLZ42" s="867"/>
      <c r="QMA42" s="867"/>
      <c r="QMB42" s="867"/>
      <c r="QMC42" s="867"/>
      <c r="QMD42" s="867"/>
      <c r="QME42" s="867"/>
      <c r="QMF42" s="867"/>
      <c r="QMG42" s="867"/>
      <c r="QMH42" s="867"/>
      <c r="QMI42" s="867"/>
      <c r="QMJ42" s="867"/>
      <c r="QMK42" s="867"/>
      <c r="QML42" s="867"/>
      <c r="QMM42" s="867"/>
      <c r="QMN42" s="867"/>
      <c r="QMO42" s="867"/>
      <c r="QMP42" s="867"/>
      <c r="QMQ42" s="867"/>
      <c r="QMR42" s="867"/>
      <c r="QMS42" s="867"/>
      <c r="QMT42" s="867"/>
      <c r="QMU42" s="867"/>
      <c r="QMV42" s="867"/>
      <c r="QMW42" s="867"/>
      <c r="QMX42" s="867"/>
      <c r="QMY42" s="867"/>
      <c r="QMZ42" s="867"/>
      <c r="QNA42" s="867"/>
      <c r="QNB42" s="867"/>
      <c r="QNC42" s="867"/>
      <c r="QND42" s="867"/>
      <c r="QNE42" s="867"/>
      <c r="QNF42" s="867"/>
      <c r="QNG42" s="867"/>
      <c r="QNH42" s="867"/>
      <c r="QNI42" s="867"/>
      <c r="QNJ42" s="867"/>
      <c r="QNK42" s="867"/>
      <c r="QNL42" s="867"/>
      <c r="QNM42" s="867"/>
      <c r="QNN42" s="867"/>
      <c r="QNO42" s="867"/>
      <c r="QNP42" s="867"/>
      <c r="QNQ42" s="867"/>
      <c r="QNR42" s="867"/>
      <c r="QNS42" s="867"/>
      <c r="QNT42" s="867"/>
      <c r="QNU42" s="867"/>
      <c r="QNV42" s="867"/>
      <c r="QNW42" s="867"/>
      <c r="QNX42" s="867"/>
      <c r="QNY42" s="867"/>
      <c r="QNZ42" s="867"/>
      <c r="QOA42" s="867"/>
      <c r="QOB42" s="867"/>
      <c r="QOC42" s="867"/>
      <c r="QOD42" s="867"/>
      <c r="QOE42" s="867"/>
      <c r="QOF42" s="867"/>
      <c r="QOG42" s="867"/>
      <c r="QOH42" s="867"/>
      <c r="QOI42" s="867"/>
      <c r="QOJ42" s="867"/>
      <c r="QOK42" s="867"/>
      <c r="QOL42" s="867"/>
      <c r="QOM42" s="867"/>
      <c r="QON42" s="867"/>
      <c r="QOO42" s="867"/>
      <c r="QOP42" s="867"/>
      <c r="QOQ42" s="867"/>
      <c r="QOR42" s="867"/>
      <c r="QOS42" s="867"/>
      <c r="QOT42" s="867"/>
      <c r="QOU42" s="867"/>
      <c r="QOV42" s="867"/>
      <c r="QOW42" s="867"/>
      <c r="QOX42" s="867"/>
      <c r="QOY42" s="867"/>
      <c r="QOZ42" s="867"/>
      <c r="QPA42" s="867"/>
      <c r="QPB42" s="867"/>
      <c r="QPC42" s="867"/>
      <c r="QPD42" s="867"/>
      <c r="QPE42" s="867"/>
      <c r="QPF42" s="867"/>
      <c r="QPG42" s="867"/>
      <c r="QPH42" s="867"/>
      <c r="QPI42" s="867"/>
      <c r="QPJ42" s="867"/>
      <c r="QPK42" s="867"/>
      <c r="QPL42" s="867"/>
      <c r="QPM42" s="867"/>
      <c r="QPN42" s="867"/>
      <c r="QPO42" s="867"/>
      <c r="QPP42" s="867"/>
      <c r="QPQ42" s="867"/>
      <c r="QPR42" s="867"/>
      <c r="QPS42" s="867"/>
      <c r="QPT42" s="867"/>
      <c r="QPU42" s="867"/>
      <c r="QPV42" s="867"/>
      <c r="QPW42" s="867"/>
      <c r="QPX42" s="867"/>
      <c r="QPY42" s="867"/>
      <c r="QPZ42" s="867"/>
      <c r="QQA42" s="867"/>
      <c r="QQB42" s="867"/>
      <c r="QQC42" s="867"/>
      <c r="QQD42" s="867"/>
      <c r="QQE42" s="867"/>
      <c r="QQF42" s="867"/>
      <c r="QQG42" s="867"/>
      <c r="QQH42" s="867"/>
      <c r="QQI42" s="867"/>
      <c r="QQJ42" s="867"/>
      <c r="QQK42" s="867"/>
      <c r="QQL42" s="867"/>
      <c r="QQM42" s="867"/>
      <c r="QQN42" s="867"/>
      <c r="QQO42" s="867"/>
      <c r="QQP42" s="867"/>
      <c r="QQQ42" s="867"/>
      <c r="QQR42" s="867"/>
      <c r="QQS42" s="867"/>
      <c r="QQT42" s="867"/>
      <c r="QQU42" s="867"/>
      <c r="QQV42" s="867"/>
      <c r="QQW42" s="867"/>
      <c r="QQX42" s="867"/>
      <c r="QQY42" s="867"/>
      <c r="QQZ42" s="867"/>
      <c r="QRA42" s="867"/>
      <c r="QRB42" s="867"/>
      <c r="QRC42" s="867"/>
      <c r="QRD42" s="867"/>
      <c r="QRE42" s="867"/>
      <c r="QRF42" s="867"/>
      <c r="QRG42" s="867"/>
      <c r="QRH42" s="867"/>
      <c r="QRI42" s="867"/>
      <c r="QRJ42" s="867"/>
      <c r="QRK42" s="867"/>
      <c r="QRL42" s="867"/>
      <c r="QRM42" s="867"/>
      <c r="QRN42" s="867"/>
      <c r="QRO42" s="867"/>
      <c r="QRP42" s="867"/>
      <c r="QRQ42" s="867"/>
      <c r="QRR42" s="867"/>
      <c r="QRS42" s="867"/>
      <c r="QRT42" s="867"/>
      <c r="QRU42" s="867"/>
      <c r="QRV42" s="867"/>
      <c r="QRW42" s="867"/>
      <c r="QRX42" s="867"/>
      <c r="QRY42" s="867"/>
      <c r="QRZ42" s="867"/>
      <c r="QSA42" s="867"/>
      <c r="QSB42" s="867"/>
      <c r="QSC42" s="867"/>
      <c r="QSD42" s="867"/>
      <c r="QSE42" s="867"/>
      <c r="QSF42" s="867"/>
      <c r="QSG42" s="867"/>
      <c r="QSH42" s="867"/>
      <c r="QSI42" s="867"/>
      <c r="QSJ42" s="867"/>
      <c r="QSK42" s="867"/>
      <c r="QSL42" s="867"/>
      <c r="QSM42" s="867"/>
      <c r="QSN42" s="867"/>
      <c r="QSO42" s="867"/>
      <c r="QSP42" s="867"/>
      <c r="QSQ42" s="867"/>
      <c r="QSR42" s="867"/>
      <c r="QSS42" s="867"/>
      <c r="QST42" s="867"/>
      <c r="QSU42" s="867"/>
      <c r="QSV42" s="867"/>
      <c r="QSW42" s="867"/>
      <c r="QSX42" s="867"/>
      <c r="QSY42" s="867"/>
      <c r="QSZ42" s="867"/>
      <c r="QTA42" s="867"/>
      <c r="QTB42" s="867"/>
      <c r="QTC42" s="867"/>
      <c r="QTD42" s="867"/>
      <c r="QTE42" s="867"/>
      <c r="QTF42" s="867"/>
      <c r="QTG42" s="867"/>
      <c r="QTH42" s="867"/>
      <c r="QTI42" s="867"/>
      <c r="QTJ42" s="867"/>
      <c r="QTK42" s="867"/>
      <c r="QTL42" s="867"/>
      <c r="QTM42" s="867"/>
      <c r="QTN42" s="867"/>
      <c r="QTO42" s="867"/>
      <c r="QTP42" s="867"/>
      <c r="QTQ42" s="867"/>
      <c r="QTR42" s="867"/>
      <c r="QTS42" s="867"/>
      <c r="QTT42" s="867"/>
      <c r="QTU42" s="867"/>
      <c r="QTV42" s="867"/>
      <c r="QTW42" s="867"/>
      <c r="QTX42" s="867"/>
      <c r="QTY42" s="867"/>
      <c r="QTZ42" s="867"/>
      <c r="QUA42" s="867"/>
      <c r="QUB42" s="867"/>
      <c r="QUC42" s="867"/>
      <c r="QUD42" s="867"/>
      <c r="QUE42" s="867"/>
      <c r="QUF42" s="867"/>
      <c r="QUG42" s="867"/>
      <c r="QUH42" s="867"/>
      <c r="QUI42" s="867"/>
      <c r="QUJ42" s="867"/>
      <c r="QUK42" s="867"/>
      <c r="QUL42" s="867"/>
      <c r="QUM42" s="867"/>
      <c r="QUN42" s="867"/>
      <c r="QUO42" s="867"/>
      <c r="QUP42" s="867"/>
      <c r="QUQ42" s="867"/>
      <c r="QUR42" s="867"/>
      <c r="QUS42" s="867"/>
      <c r="QUT42" s="867"/>
      <c r="QUU42" s="867"/>
      <c r="QUV42" s="867"/>
      <c r="QUW42" s="867"/>
      <c r="QUX42" s="867"/>
      <c r="QUY42" s="867"/>
      <c r="QUZ42" s="867"/>
      <c r="QVA42" s="867"/>
      <c r="QVB42" s="867"/>
      <c r="QVC42" s="867"/>
      <c r="QVD42" s="867"/>
      <c r="QVE42" s="867"/>
      <c r="QVF42" s="867"/>
      <c r="QVG42" s="867"/>
      <c r="QVH42" s="867"/>
      <c r="QVI42" s="867"/>
      <c r="QVJ42" s="867"/>
      <c r="QVK42" s="867"/>
      <c r="QVL42" s="867"/>
      <c r="QVM42" s="867"/>
      <c r="QVN42" s="867"/>
      <c r="QVO42" s="867"/>
      <c r="QVP42" s="867"/>
      <c r="QVQ42" s="867"/>
      <c r="QVR42" s="867"/>
      <c r="QVS42" s="867"/>
      <c r="QVT42" s="867"/>
      <c r="QVU42" s="867"/>
      <c r="QVV42" s="867"/>
      <c r="QVW42" s="867"/>
      <c r="QVX42" s="867"/>
      <c r="QVY42" s="867"/>
      <c r="QVZ42" s="867"/>
      <c r="QWA42" s="867"/>
      <c r="QWB42" s="867"/>
      <c r="QWC42" s="867"/>
      <c r="QWD42" s="867"/>
      <c r="QWE42" s="867"/>
      <c r="QWF42" s="867"/>
      <c r="QWG42" s="867"/>
      <c r="QWH42" s="867"/>
      <c r="QWI42" s="867"/>
      <c r="QWJ42" s="867"/>
      <c r="QWK42" s="867"/>
      <c r="QWL42" s="867"/>
      <c r="QWM42" s="867"/>
      <c r="QWN42" s="867"/>
      <c r="QWO42" s="867"/>
      <c r="QWP42" s="867"/>
      <c r="QWQ42" s="867"/>
      <c r="QWR42" s="867"/>
      <c r="QWS42" s="867"/>
      <c r="QWT42" s="867"/>
      <c r="QWU42" s="867"/>
      <c r="QWV42" s="867"/>
      <c r="QWW42" s="867"/>
      <c r="QWX42" s="867"/>
      <c r="QWY42" s="867"/>
      <c r="QWZ42" s="867"/>
      <c r="QXA42" s="867"/>
      <c r="QXB42" s="867"/>
      <c r="QXC42" s="867"/>
      <c r="QXD42" s="867"/>
      <c r="QXE42" s="867"/>
      <c r="QXF42" s="867"/>
      <c r="QXG42" s="867"/>
      <c r="QXH42" s="867"/>
      <c r="QXI42" s="867"/>
      <c r="QXJ42" s="867"/>
      <c r="QXK42" s="867"/>
      <c r="QXL42" s="867"/>
      <c r="QXM42" s="867"/>
      <c r="QXN42" s="867"/>
      <c r="QXO42" s="867"/>
      <c r="QXP42" s="867"/>
      <c r="QXQ42" s="867"/>
      <c r="QXR42" s="867"/>
      <c r="QXS42" s="867"/>
      <c r="QXT42" s="867"/>
      <c r="QXU42" s="867"/>
      <c r="QXV42" s="867"/>
      <c r="QXW42" s="867"/>
      <c r="QXX42" s="867"/>
      <c r="QXY42" s="867"/>
      <c r="QXZ42" s="867"/>
      <c r="QYA42" s="867"/>
      <c r="QYB42" s="867"/>
      <c r="QYC42" s="867"/>
      <c r="QYD42" s="867"/>
      <c r="QYE42" s="867"/>
      <c r="QYF42" s="867"/>
      <c r="QYG42" s="867"/>
      <c r="QYH42" s="867"/>
      <c r="QYI42" s="867"/>
      <c r="QYJ42" s="867"/>
      <c r="QYK42" s="867"/>
      <c r="QYL42" s="867"/>
      <c r="QYM42" s="867"/>
      <c r="QYN42" s="867"/>
      <c r="QYO42" s="867"/>
      <c r="QYP42" s="867"/>
      <c r="QYQ42" s="867"/>
      <c r="QYR42" s="867"/>
      <c r="QYS42" s="867"/>
      <c r="QYT42" s="867"/>
      <c r="QYU42" s="867"/>
      <c r="QYV42" s="867"/>
      <c r="QYW42" s="867"/>
      <c r="QYX42" s="867"/>
      <c r="QYY42" s="867"/>
      <c r="QYZ42" s="867"/>
      <c r="QZA42" s="867"/>
      <c r="QZB42" s="867"/>
      <c r="QZC42" s="867"/>
      <c r="QZD42" s="867"/>
      <c r="QZE42" s="867"/>
      <c r="QZF42" s="867"/>
      <c r="QZG42" s="867"/>
      <c r="QZH42" s="867"/>
      <c r="QZI42" s="867"/>
      <c r="QZJ42" s="867"/>
      <c r="QZK42" s="867"/>
      <c r="QZL42" s="867"/>
      <c r="QZM42" s="867"/>
      <c r="QZN42" s="867"/>
      <c r="QZO42" s="867"/>
      <c r="QZP42" s="867"/>
      <c r="QZQ42" s="867"/>
      <c r="QZR42" s="867"/>
      <c r="QZS42" s="867"/>
      <c r="QZT42" s="867"/>
      <c r="QZU42" s="867"/>
      <c r="QZV42" s="867"/>
      <c r="QZW42" s="867"/>
      <c r="QZX42" s="867"/>
      <c r="QZY42" s="867"/>
      <c r="QZZ42" s="867"/>
      <c r="RAA42" s="867"/>
      <c r="RAB42" s="867"/>
      <c r="RAC42" s="867"/>
      <c r="RAD42" s="867"/>
      <c r="RAE42" s="867"/>
      <c r="RAF42" s="867"/>
      <c r="RAG42" s="867"/>
      <c r="RAH42" s="867"/>
      <c r="RAI42" s="867"/>
      <c r="RAJ42" s="867"/>
      <c r="RAK42" s="867"/>
      <c r="RAL42" s="867"/>
      <c r="RAM42" s="867"/>
      <c r="RAN42" s="867"/>
      <c r="RAO42" s="867"/>
      <c r="RAP42" s="867"/>
      <c r="RAQ42" s="867"/>
      <c r="RAR42" s="867"/>
      <c r="RAS42" s="867"/>
      <c r="RAT42" s="867"/>
      <c r="RAU42" s="867"/>
      <c r="RAV42" s="867"/>
      <c r="RAW42" s="867"/>
      <c r="RAX42" s="867"/>
      <c r="RAY42" s="867"/>
      <c r="RAZ42" s="867"/>
      <c r="RBA42" s="867"/>
      <c r="RBB42" s="867"/>
      <c r="RBC42" s="867"/>
      <c r="RBD42" s="867"/>
      <c r="RBE42" s="867"/>
      <c r="RBF42" s="867"/>
      <c r="RBG42" s="867"/>
      <c r="RBH42" s="867"/>
      <c r="RBI42" s="867"/>
      <c r="RBJ42" s="867"/>
      <c r="RBK42" s="867"/>
      <c r="RBL42" s="867"/>
      <c r="RBM42" s="867"/>
      <c r="RBN42" s="867"/>
      <c r="RBO42" s="867"/>
      <c r="RBP42" s="867"/>
      <c r="RBQ42" s="867"/>
      <c r="RBR42" s="867"/>
      <c r="RBS42" s="867"/>
      <c r="RBT42" s="867"/>
      <c r="RBU42" s="867"/>
      <c r="RBV42" s="867"/>
      <c r="RBW42" s="867"/>
      <c r="RBX42" s="867"/>
      <c r="RBY42" s="867"/>
      <c r="RBZ42" s="867"/>
      <c r="RCA42" s="867"/>
      <c r="RCB42" s="867"/>
      <c r="RCC42" s="867"/>
      <c r="RCD42" s="867"/>
      <c r="RCE42" s="867"/>
      <c r="RCF42" s="867"/>
      <c r="RCG42" s="867"/>
      <c r="RCH42" s="867"/>
      <c r="RCI42" s="867"/>
      <c r="RCJ42" s="867"/>
      <c r="RCK42" s="867"/>
      <c r="RCL42" s="867"/>
      <c r="RCM42" s="867"/>
      <c r="RCN42" s="867"/>
      <c r="RCO42" s="867"/>
      <c r="RCP42" s="867"/>
      <c r="RCQ42" s="867"/>
      <c r="RCR42" s="867"/>
      <c r="RCS42" s="867"/>
      <c r="RCT42" s="867"/>
      <c r="RCU42" s="867"/>
      <c r="RCV42" s="867"/>
      <c r="RCW42" s="867"/>
      <c r="RCX42" s="867"/>
      <c r="RCY42" s="867"/>
      <c r="RCZ42" s="867"/>
      <c r="RDA42" s="867"/>
      <c r="RDB42" s="867"/>
      <c r="RDC42" s="867"/>
      <c r="RDD42" s="867"/>
      <c r="RDE42" s="867"/>
      <c r="RDF42" s="867"/>
      <c r="RDG42" s="867"/>
      <c r="RDH42" s="867"/>
      <c r="RDI42" s="867"/>
      <c r="RDJ42" s="867"/>
      <c r="RDK42" s="867"/>
      <c r="RDL42" s="867"/>
      <c r="RDM42" s="867"/>
      <c r="RDN42" s="867"/>
      <c r="RDO42" s="867"/>
      <c r="RDP42" s="867"/>
      <c r="RDQ42" s="867"/>
      <c r="RDR42" s="867"/>
      <c r="RDS42" s="867"/>
      <c r="RDT42" s="867"/>
      <c r="RDU42" s="867"/>
      <c r="RDV42" s="867"/>
      <c r="RDW42" s="867"/>
      <c r="RDX42" s="867"/>
      <c r="RDY42" s="867"/>
      <c r="RDZ42" s="867"/>
      <c r="REA42" s="867"/>
      <c r="REB42" s="867"/>
      <c r="REC42" s="867"/>
      <c r="RED42" s="867"/>
      <c r="REE42" s="867"/>
      <c r="REF42" s="867"/>
      <c r="REG42" s="867"/>
      <c r="REH42" s="867"/>
      <c r="REI42" s="867"/>
      <c r="REJ42" s="867"/>
      <c r="REK42" s="867"/>
      <c r="REL42" s="867"/>
      <c r="REM42" s="867"/>
      <c r="REN42" s="867"/>
      <c r="REO42" s="867"/>
      <c r="REP42" s="867"/>
      <c r="REQ42" s="867"/>
      <c r="RER42" s="867"/>
      <c r="RES42" s="867"/>
      <c r="RET42" s="867"/>
      <c r="REU42" s="867"/>
      <c r="REV42" s="867"/>
      <c r="REW42" s="867"/>
      <c r="REX42" s="867"/>
      <c r="REY42" s="867"/>
      <c r="REZ42" s="867"/>
      <c r="RFA42" s="867"/>
      <c r="RFB42" s="867"/>
      <c r="RFC42" s="867"/>
      <c r="RFD42" s="867"/>
      <c r="RFE42" s="867"/>
      <c r="RFF42" s="867"/>
      <c r="RFG42" s="867"/>
      <c r="RFH42" s="867"/>
      <c r="RFI42" s="867"/>
      <c r="RFJ42" s="867"/>
      <c r="RFK42" s="867"/>
      <c r="RFL42" s="867"/>
      <c r="RFM42" s="867"/>
      <c r="RFN42" s="867"/>
      <c r="RFO42" s="867"/>
      <c r="RFP42" s="867"/>
      <c r="RFQ42" s="867"/>
      <c r="RFR42" s="867"/>
      <c r="RFS42" s="867"/>
      <c r="RFT42" s="867"/>
      <c r="RFU42" s="867"/>
      <c r="RFV42" s="867"/>
      <c r="RFW42" s="867"/>
      <c r="RFX42" s="867"/>
      <c r="RFY42" s="867"/>
      <c r="RFZ42" s="867"/>
      <c r="RGA42" s="867"/>
      <c r="RGB42" s="867"/>
      <c r="RGC42" s="867"/>
      <c r="RGD42" s="867"/>
      <c r="RGE42" s="867"/>
      <c r="RGF42" s="867"/>
      <c r="RGG42" s="867"/>
      <c r="RGH42" s="867"/>
      <c r="RGI42" s="867"/>
      <c r="RGJ42" s="867"/>
      <c r="RGK42" s="867"/>
      <c r="RGL42" s="867"/>
      <c r="RGM42" s="867"/>
      <c r="RGN42" s="867"/>
      <c r="RGO42" s="867"/>
      <c r="RGP42" s="867"/>
      <c r="RGQ42" s="867"/>
      <c r="RGR42" s="867"/>
      <c r="RGS42" s="867"/>
      <c r="RGT42" s="867"/>
      <c r="RGU42" s="867"/>
      <c r="RGV42" s="867"/>
      <c r="RGW42" s="867"/>
      <c r="RGX42" s="867"/>
      <c r="RGY42" s="867"/>
      <c r="RGZ42" s="867"/>
      <c r="RHA42" s="867"/>
      <c r="RHB42" s="867"/>
      <c r="RHC42" s="867"/>
      <c r="RHD42" s="867"/>
      <c r="RHE42" s="867"/>
      <c r="RHF42" s="867"/>
      <c r="RHG42" s="867"/>
      <c r="RHH42" s="867"/>
      <c r="RHI42" s="867"/>
      <c r="RHJ42" s="867"/>
      <c r="RHK42" s="867"/>
      <c r="RHL42" s="867"/>
      <c r="RHM42" s="867"/>
      <c r="RHN42" s="867"/>
      <c r="RHO42" s="867"/>
      <c r="RHP42" s="867"/>
      <c r="RHQ42" s="867"/>
      <c r="RHR42" s="867"/>
      <c r="RHS42" s="867"/>
      <c r="RHT42" s="867"/>
      <c r="RHU42" s="867"/>
      <c r="RHV42" s="867"/>
      <c r="RHW42" s="867"/>
      <c r="RHX42" s="867"/>
      <c r="RHY42" s="867"/>
      <c r="RHZ42" s="867"/>
      <c r="RIA42" s="867"/>
      <c r="RIB42" s="867"/>
      <c r="RIC42" s="867"/>
      <c r="RID42" s="867"/>
      <c r="RIE42" s="867"/>
      <c r="RIF42" s="867"/>
      <c r="RIG42" s="867"/>
      <c r="RIH42" s="867"/>
      <c r="RII42" s="867"/>
      <c r="RIJ42" s="867"/>
      <c r="RIK42" s="867"/>
      <c r="RIL42" s="867"/>
      <c r="RIM42" s="867"/>
      <c r="RIN42" s="867"/>
      <c r="RIO42" s="867"/>
      <c r="RIP42" s="867"/>
      <c r="RIQ42" s="867"/>
      <c r="RIR42" s="867"/>
      <c r="RIS42" s="867"/>
      <c r="RIT42" s="867"/>
      <c r="RIU42" s="867"/>
      <c r="RIV42" s="867"/>
      <c r="RIW42" s="867"/>
      <c r="RIX42" s="867"/>
      <c r="RIY42" s="867"/>
      <c r="RIZ42" s="867"/>
      <c r="RJA42" s="867"/>
      <c r="RJB42" s="867"/>
      <c r="RJC42" s="867"/>
      <c r="RJD42" s="867"/>
      <c r="RJE42" s="867"/>
      <c r="RJF42" s="867"/>
      <c r="RJG42" s="867"/>
      <c r="RJH42" s="867"/>
      <c r="RJI42" s="867"/>
      <c r="RJJ42" s="867"/>
      <c r="RJK42" s="867"/>
      <c r="RJL42" s="867"/>
      <c r="RJM42" s="867"/>
      <c r="RJN42" s="867"/>
      <c r="RJO42" s="867"/>
      <c r="RJP42" s="867"/>
      <c r="RJQ42" s="867"/>
      <c r="RJR42" s="867"/>
      <c r="RJS42" s="867"/>
      <c r="RJT42" s="867"/>
      <c r="RJU42" s="867"/>
      <c r="RJV42" s="867"/>
      <c r="RJW42" s="867"/>
      <c r="RJX42" s="867"/>
      <c r="RJY42" s="867"/>
      <c r="RJZ42" s="867"/>
      <c r="RKA42" s="867"/>
      <c r="RKB42" s="867"/>
      <c r="RKC42" s="867"/>
      <c r="RKD42" s="867"/>
      <c r="RKE42" s="867"/>
      <c r="RKF42" s="867"/>
      <c r="RKG42" s="867"/>
      <c r="RKH42" s="867"/>
      <c r="RKI42" s="867"/>
      <c r="RKJ42" s="867"/>
      <c r="RKK42" s="867"/>
      <c r="RKL42" s="867"/>
      <c r="RKM42" s="867"/>
      <c r="RKN42" s="867"/>
      <c r="RKO42" s="867"/>
      <c r="RKP42" s="867"/>
      <c r="RKQ42" s="867"/>
      <c r="RKR42" s="867"/>
      <c r="RKS42" s="867"/>
      <c r="RKT42" s="867"/>
      <c r="RKU42" s="867"/>
      <c r="RKV42" s="867"/>
      <c r="RKW42" s="867"/>
      <c r="RKX42" s="867"/>
      <c r="RKY42" s="867"/>
      <c r="RKZ42" s="867"/>
      <c r="RLA42" s="867"/>
      <c r="RLB42" s="867"/>
      <c r="RLC42" s="867"/>
      <c r="RLD42" s="867"/>
      <c r="RLE42" s="867"/>
      <c r="RLF42" s="867"/>
      <c r="RLG42" s="867"/>
      <c r="RLH42" s="867"/>
      <c r="RLI42" s="867"/>
      <c r="RLJ42" s="867"/>
      <c r="RLK42" s="867"/>
      <c r="RLL42" s="867"/>
      <c r="RLM42" s="867"/>
      <c r="RLN42" s="867"/>
      <c r="RLO42" s="867"/>
      <c r="RLP42" s="867"/>
      <c r="RLQ42" s="867"/>
      <c r="RLR42" s="867"/>
      <c r="RLS42" s="867"/>
      <c r="RLT42" s="867"/>
      <c r="RLU42" s="867"/>
      <c r="RLV42" s="867"/>
      <c r="RLW42" s="867"/>
      <c r="RLX42" s="867"/>
      <c r="RLY42" s="867"/>
      <c r="RLZ42" s="867"/>
      <c r="RMA42" s="867"/>
      <c r="RMB42" s="867"/>
      <c r="RMC42" s="867"/>
      <c r="RMD42" s="867"/>
      <c r="RME42" s="867"/>
      <c r="RMF42" s="867"/>
      <c r="RMG42" s="867"/>
      <c r="RMH42" s="867"/>
      <c r="RMI42" s="867"/>
      <c r="RMJ42" s="867"/>
      <c r="RMK42" s="867"/>
      <c r="RML42" s="867"/>
      <c r="RMM42" s="867"/>
      <c r="RMN42" s="867"/>
      <c r="RMO42" s="867"/>
      <c r="RMP42" s="867"/>
      <c r="RMQ42" s="867"/>
      <c r="RMR42" s="867"/>
      <c r="RMS42" s="867"/>
      <c r="RMT42" s="867"/>
      <c r="RMU42" s="867"/>
      <c r="RMV42" s="867"/>
      <c r="RMW42" s="867"/>
      <c r="RMX42" s="867"/>
      <c r="RMY42" s="867"/>
      <c r="RMZ42" s="867"/>
      <c r="RNA42" s="867"/>
      <c r="RNB42" s="867"/>
      <c r="RNC42" s="867"/>
      <c r="RND42" s="867"/>
      <c r="RNE42" s="867"/>
      <c r="RNF42" s="867"/>
      <c r="RNG42" s="867"/>
      <c r="RNH42" s="867"/>
      <c r="RNI42" s="867"/>
      <c r="RNJ42" s="867"/>
      <c r="RNK42" s="867"/>
      <c r="RNL42" s="867"/>
      <c r="RNM42" s="867"/>
      <c r="RNN42" s="867"/>
      <c r="RNO42" s="867"/>
      <c r="RNP42" s="867"/>
      <c r="RNQ42" s="867"/>
      <c r="RNR42" s="867"/>
      <c r="RNS42" s="867"/>
      <c r="RNT42" s="867"/>
      <c r="RNU42" s="867"/>
      <c r="RNV42" s="867"/>
      <c r="RNW42" s="867"/>
      <c r="RNX42" s="867"/>
      <c r="RNY42" s="867"/>
      <c r="RNZ42" s="867"/>
      <c r="ROA42" s="867"/>
      <c r="ROB42" s="867"/>
      <c r="ROC42" s="867"/>
      <c r="ROD42" s="867"/>
      <c r="ROE42" s="867"/>
      <c r="ROF42" s="867"/>
      <c r="ROG42" s="867"/>
      <c r="ROH42" s="867"/>
      <c r="ROI42" s="867"/>
      <c r="ROJ42" s="867"/>
      <c r="ROK42" s="867"/>
      <c r="ROL42" s="867"/>
      <c r="ROM42" s="867"/>
      <c r="RON42" s="867"/>
      <c r="ROO42" s="867"/>
      <c r="ROP42" s="867"/>
      <c r="ROQ42" s="867"/>
      <c r="ROR42" s="867"/>
      <c r="ROS42" s="867"/>
      <c r="ROT42" s="867"/>
      <c r="ROU42" s="867"/>
      <c r="ROV42" s="867"/>
      <c r="ROW42" s="867"/>
      <c r="ROX42" s="867"/>
      <c r="ROY42" s="867"/>
      <c r="ROZ42" s="867"/>
      <c r="RPA42" s="867"/>
      <c r="RPB42" s="867"/>
      <c r="RPC42" s="867"/>
      <c r="RPD42" s="867"/>
      <c r="RPE42" s="867"/>
      <c r="RPF42" s="867"/>
      <c r="RPG42" s="867"/>
      <c r="RPH42" s="867"/>
      <c r="RPI42" s="867"/>
      <c r="RPJ42" s="867"/>
      <c r="RPK42" s="867"/>
      <c r="RPL42" s="867"/>
      <c r="RPM42" s="867"/>
      <c r="RPN42" s="867"/>
      <c r="RPO42" s="867"/>
      <c r="RPP42" s="867"/>
      <c r="RPQ42" s="867"/>
      <c r="RPR42" s="867"/>
      <c r="RPS42" s="867"/>
      <c r="RPT42" s="867"/>
      <c r="RPU42" s="867"/>
      <c r="RPV42" s="867"/>
      <c r="RPW42" s="867"/>
      <c r="RPX42" s="867"/>
      <c r="RPY42" s="867"/>
      <c r="RPZ42" s="867"/>
      <c r="RQA42" s="867"/>
      <c r="RQB42" s="867"/>
      <c r="RQC42" s="867"/>
      <c r="RQD42" s="867"/>
      <c r="RQE42" s="867"/>
      <c r="RQF42" s="867"/>
      <c r="RQG42" s="867"/>
      <c r="RQH42" s="867"/>
      <c r="RQI42" s="867"/>
      <c r="RQJ42" s="867"/>
      <c r="RQK42" s="867"/>
      <c r="RQL42" s="867"/>
      <c r="RQM42" s="867"/>
      <c r="RQN42" s="867"/>
      <c r="RQO42" s="867"/>
      <c r="RQP42" s="867"/>
      <c r="RQQ42" s="867"/>
      <c r="RQR42" s="867"/>
      <c r="RQS42" s="867"/>
      <c r="RQT42" s="867"/>
      <c r="RQU42" s="867"/>
      <c r="RQV42" s="867"/>
      <c r="RQW42" s="867"/>
      <c r="RQX42" s="867"/>
      <c r="RQY42" s="867"/>
      <c r="RQZ42" s="867"/>
      <c r="RRA42" s="867"/>
      <c r="RRB42" s="867"/>
      <c r="RRC42" s="867"/>
      <c r="RRD42" s="867"/>
      <c r="RRE42" s="867"/>
      <c r="RRF42" s="867"/>
      <c r="RRG42" s="867"/>
      <c r="RRH42" s="867"/>
      <c r="RRI42" s="867"/>
      <c r="RRJ42" s="867"/>
      <c r="RRK42" s="867"/>
      <c r="RRL42" s="867"/>
      <c r="RRM42" s="867"/>
      <c r="RRN42" s="867"/>
      <c r="RRO42" s="867"/>
      <c r="RRP42" s="867"/>
      <c r="RRQ42" s="867"/>
      <c r="RRR42" s="867"/>
      <c r="RRS42" s="867"/>
      <c r="RRT42" s="867"/>
      <c r="RRU42" s="867"/>
      <c r="RRV42" s="867"/>
      <c r="RRW42" s="867"/>
      <c r="RRX42" s="867"/>
      <c r="RRY42" s="867"/>
      <c r="RRZ42" s="867"/>
      <c r="RSA42" s="867"/>
      <c r="RSB42" s="867"/>
      <c r="RSC42" s="867"/>
      <c r="RSD42" s="867"/>
      <c r="RSE42" s="867"/>
      <c r="RSF42" s="867"/>
      <c r="RSG42" s="867"/>
      <c r="RSH42" s="867"/>
      <c r="RSI42" s="867"/>
      <c r="RSJ42" s="867"/>
      <c r="RSK42" s="867"/>
      <c r="RSL42" s="867"/>
      <c r="RSM42" s="867"/>
      <c r="RSN42" s="867"/>
      <c r="RSO42" s="867"/>
      <c r="RSP42" s="867"/>
      <c r="RSQ42" s="867"/>
      <c r="RSR42" s="867"/>
      <c r="RSS42" s="867"/>
      <c r="RST42" s="867"/>
      <c r="RSU42" s="867"/>
      <c r="RSV42" s="867"/>
      <c r="RSW42" s="867"/>
      <c r="RSX42" s="867"/>
      <c r="RSY42" s="867"/>
      <c r="RSZ42" s="867"/>
      <c r="RTA42" s="867"/>
      <c r="RTB42" s="867"/>
      <c r="RTC42" s="867"/>
      <c r="RTD42" s="867"/>
      <c r="RTE42" s="867"/>
      <c r="RTF42" s="867"/>
      <c r="RTG42" s="867"/>
      <c r="RTH42" s="867"/>
      <c r="RTI42" s="867"/>
      <c r="RTJ42" s="867"/>
      <c r="RTK42" s="867"/>
      <c r="RTL42" s="867"/>
      <c r="RTM42" s="867"/>
      <c r="RTN42" s="867"/>
      <c r="RTO42" s="867"/>
      <c r="RTP42" s="867"/>
      <c r="RTQ42" s="867"/>
      <c r="RTR42" s="867"/>
      <c r="RTS42" s="867"/>
      <c r="RTT42" s="867"/>
      <c r="RTU42" s="867"/>
      <c r="RTV42" s="867"/>
      <c r="RTW42" s="867"/>
      <c r="RTX42" s="867"/>
      <c r="RTY42" s="867"/>
      <c r="RTZ42" s="867"/>
      <c r="RUA42" s="867"/>
      <c r="RUB42" s="867"/>
      <c r="RUC42" s="867"/>
      <c r="RUD42" s="867"/>
      <c r="RUE42" s="867"/>
      <c r="RUF42" s="867"/>
      <c r="RUG42" s="867"/>
      <c r="RUH42" s="867"/>
      <c r="RUI42" s="867"/>
      <c r="RUJ42" s="867"/>
      <c r="RUK42" s="867"/>
      <c r="RUL42" s="867"/>
      <c r="RUM42" s="867"/>
      <c r="RUN42" s="867"/>
      <c r="RUO42" s="867"/>
      <c r="RUP42" s="867"/>
      <c r="RUQ42" s="867"/>
      <c r="RUR42" s="867"/>
      <c r="RUS42" s="867"/>
      <c r="RUT42" s="867"/>
      <c r="RUU42" s="867"/>
      <c r="RUV42" s="867"/>
      <c r="RUW42" s="867"/>
      <c r="RUX42" s="867"/>
      <c r="RUY42" s="867"/>
      <c r="RUZ42" s="867"/>
      <c r="RVA42" s="867"/>
      <c r="RVB42" s="867"/>
      <c r="RVC42" s="867"/>
      <c r="RVD42" s="867"/>
      <c r="RVE42" s="867"/>
      <c r="RVF42" s="867"/>
      <c r="RVG42" s="867"/>
      <c r="RVH42" s="867"/>
      <c r="RVI42" s="867"/>
      <c r="RVJ42" s="867"/>
      <c r="RVK42" s="867"/>
      <c r="RVL42" s="867"/>
      <c r="RVM42" s="867"/>
      <c r="RVN42" s="867"/>
      <c r="RVO42" s="867"/>
      <c r="RVP42" s="867"/>
      <c r="RVQ42" s="867"/>
      <c r="RVR42" s="867"/>
      <c r="RVS42" s="867"/>
      <c r="RVT42" s="867"/>
      <c r="RVU42" s="867"/>
      <c r="RVV42" s="867"/>
      <c r="RVW42" s="867"/>
      <c r="RVX42" s="867"/>
      <c r="RVY42" s="867"/>
      <c r="RVZ42" s="867"/>
      <c r="RWA42" s="867"/>
      <c r="RWB42" s="867"/>
      <c r="RWC42" s="867"/>
      <c r="RWD42" s="867"/>
      <c r="RWE42" s="867"/>
      <c r="RWF42" s="867"/>
      <c r="RWG42" s="867"/>
      <c r="RWH42" s="867"/>
      <c r="RWI42" s="867"/>
      <c r="RWJ42" s="867"/>
      <c r="RWK42" s="867"/>
      <c r="RWL42" s="867"/>
      <c r="RWM42" s="867"/>
      <c r="RWN42" s="867"/>
      <c r="RWO42" s="867"/>
      <c r="RWP42" s="867"/>
      <c r="RWQ42" s="867"/>
      <c r="RWR42" s="867"/>
      <c r="RWS42" s="867"/>
      <c r="RWT42" s="867"/>
      <c r="RWU42" s="867"/>
      <c r="RWV42" s="867"/>
      <c r="RWW42" s="867"/>
      <c r="RWX42" s="867"/>
      <c r="RWY42" s="867"/>
      <c r="RWZ42" s="867"/>
      <c r="RXA42" s="867"/>
      <c r="RXB42" s="867"/>
      <c r="RXC42" s="867"/>
      <c r="RXD42" s="867"/>
      <c r="RXE42" s="867"/>
      <c r="RXF42" s="867"/>
      <c r="RXG42" s="867"/>
      <c r="RXH42" s="867"/>
      <c r="RXI42" s="867"/>
      <c r="RXJ42" s="867"/>
      <c r="RXK42" s="867"/>
      <c r="RXL42" s="867"/>
      <c r="RXM42" s="867"/>
      <c r="RXN42" s="867"/>
      <c r="RXO42" s="867"/>
      <c r="RXP42" s="867"/>
      <c r="RXQ42" s="867"/>
      <c r="RXR42" s="867"/>
      <c r="RXS42" s="867"/>
      <c r="RXT42" s="867"/>
      <c r="RXU42" s="867"/>
      <c r="RXV42" s="867"/>
      <c r="RXW42" s="867"/>
      <c r="RXX42" s="867"/>
      <c r="RXY42" s="867"/>
      <c r="RXZ42" s="867"/>
      <c r="RYA42" s="867"/>
      <c r="RYB42" s="867"/>
      <c r="RYC42" s="867"/>
      <c r="RYD42" s="867"/>
      <c r="RYE42" s="867"/>
      <c r="RYF42" s="867"/>
      <c r="RYG42" s="867"/>
      <c r="RYH42" s="867"/>
      <c r="RYI42" s="867"/>
      <c r="RYJ42" s="867"/>
      <c r="RYK42" s="867"/>
      <c r="RYL42" s="867"/>
      <c r="RYM42" s="867"/>
      <c r="RYN42" s="867"/>
      <c r="RYO42" s="867"/>
      <c r="RYP42" s="867"/>
      <c r="RYQ42" s="867"/>
      <c r="RYR42" s="867"/>
      <c r="RYS42" s="867"/>
      <c r="RYT42" s="867"/>
      <c r="RYU42" s="867"/>
      <c r="RYV42" s="867"/>
      <c r="RYW42" s="867"/>
      <c r="RYX42" s="867"/>
      <c r="RYY42" s="867"/>
      <c r="RYZ42" s="867"/>
      <c r="RZA42" s="867"/>
      <c r="RZB42" s="867"/>
      <c r="RZC42" s="867"/>
      <c r="RZD42" s="867"/>
      <c r="RZE42" s="867"/>
      <c r="RZF42" s="867"/>
      <c r="RZG42" s="867"/>
      <c r="RZH42" s="867"/>
      <c r="RZI42" s="867"/>
      <c r="RZJ42" s="867"/>
      <c r="RZK42" s="867"/>
      <c r="RZL42" s="867"/>
      <c r="RZM42" s="867"/>
      <c r="RZN42" s="867"/>
      <c r="RZO42" s="867"/>
      <c r="RZP42" s="867"/>
      <c r="RZQ42" s="867"/>
      <c r="RZR42" s="867"/>
      <c r="RZS42" s="867"/>
      <c r="RZT42" s="867"/>
      <c r="RZU42" s="867"/>
      <c r="RZV42" s="867"/>
      <c r="RZW42" s="867"/>
      <c r="RZX42" s="867"/>
      <c r="RZY42" s="867"/>
      <c r="RZZ42" s="867"/>
      <c r="SAA42" s="867"/>
      <c r="SAB42" s="867"/>
      <c r="SAC42" s="867"/>
      <c r="SAD42" s="867"/>
      <c r="SAE42" s="867"/>
      <c r="SAF42" s="867"/>
      <c r="SAG42" s="867"/>
      <c r="SAH42" s="867"/>
      <c r="SAI42" s="867"/>
      <c r="SAJ42" s="867"/>
      <c r="SAK42" s="867"/>
      <c r="SAL42" s="867"/>
      <c r="SAM42" s="867"/>
      <c r="SAN42" s="867"/>
      <c r="SAO42" s="867"/>
      <c r="SAP42" s="867"/>
      <c r="SAQ42" s="867"/>
      <c r="SAR42" s="867"/>
      <c r="SAS42" s="867"/>
      <c r="SAT42" s="867"/>
      <c r="SAU42" s="867"/>
      <c r="SAV42" s="867"/>
      <c r="SAW42" s="867"/>
      <c r="SAX42" s="867"/>
      <c r="SAY42" s="867"/>
      <c r="SAZ42" s="867"/>
      <c r="SBA42" s="867"/>
      <c r="SBB42" s="867"/>
      <c r="SBC42" s="867"/>
      <c r="SBD42" s="867"/>
      <c r="SBE42" s="867"/>
      <c r="SBF42" s="867"/>
      <c r="SBG42" s="867"/>
      <c r="SBH42" s="867"/>
      <c r="SBI42" s="867"/>
      <c r="SBJ42" s="867"/>
      <c r="SBK42" s="867"/>
      <c r="SBL42" s="867"/>
      <c r="SBM42" s="867"/>
      <c r="SBN42" s="867"/>
      <c r="SBO42" s="867"/>
      <c r="SBP42" s="867"/>
      <c r="SBQ42" s="867"/>
      <c r="SBR42" s="867"/>
      <c r="SBS42" s="867"/>
      <c r="SBT42" s="867"/>
      <c r="SBU42" s="867"/>
      <c r="SBV42" s="867"/>
      <c r="SBW42" s="867"/>
      <c r="SBX42" s="867"/>
      <c r="SBY42" s="867"/>
      <c r="SBZ42" s="867"/>
      <c r="SCA42" s="867"/>
      <c r="SCB42" s="867"/>
      <c r="SCC42" s="867"/>
      <c r="SCD42" s="867"/>
      <c r="SCE42" s="867"/>
      <c r="SCF42" s="867"/>
      <c r="SCG42" s="867"/>
      <c r="SCH42" s="867"/>
      <c r="SCI42" s="867"/>
      <c r="SCJ42" s="867"/>
      <c r="SCK42" s="867"/>
      <c r="SCL42" s="867"/>
      <c r="SCM42" s="867"/>
      <c r="SCN42" s="867"/>
      <c r="SCO42" s="867"/>
      <c r="SCP42" s="867"/>
      <c r="SCQ42" s="867"/>
      <c r="SCR42" s="867"/>
      <c r="SCS42" s="867"/>
      <c r="SCT42" s="867"/>
      <c r="SCU42" s="867"/>
      <c r="SCV42" s="867"/>
      <c r="SCW42" s="867"/>
      <c r="SCX42" s="867"/>
      <c r="SCY42" s="867"/>
      <c r="SCZ42" s="867"/>
      <c r="SDA42" s="867"/>
      <c r="SDB42" s="867"/>
      <c r="SDC42" s="867"/>
      <c r="SDD42" s="867"/>
      <c r="SDE42" s="867"/>
      <c r="SDF42" s="867"/>
      <c r="SDG42" s="867"/>
      <c r="SDH42" s="867"/>
      <c r="SDI42" s="867"/>
      <c r="SDJ42" s="867"/>
      <c r="SDK42" s="867"/>
      <c r="SDL42" s="867"/>
      <c r="SDM42" s="867"/>
      <c r="SDN42" s="867"/>
      <c r="SDO42" s="867"/>
      <c r="SDP42" s="867"/>
      <c r="SDQ42" s="867"/>
      <c r="SDR42" s="867"/>
      <c r="SDS42" s="867"/>
      <c r="SDT42" s="867"/>
      <c r="SDU42" s="867"/>
      <c r="SDV42" s="867"/>
      <c r="SDW42" s="867"/>
      <c r="SDX42" s="867"/>
      <c r="SDY42" s="867"/>
      <c r="SDZ42" s="867"/>
      <c r="SEA42" s="867"/>
      <c r="SEB42" s="867"/>
      <c r="SEC42" s="867"/>
      <c r="SED42" s="867"/>
      <c r="SEE42" s="867"/>
      <c r="SEF42" s="867"/>
      <c r="SEG42" s="867"/>
      <c r="SEH42" s="867"/>
      <c r="SEI42" s="867"/>
      <c r="SEJ42" s="867"/>
      <c r="SEK42" s="867"/>
      <c r="SEL42" s="867"/>
      <c r="SEM42" s="867"/>
      <c r="SEN42" s="867"/>
      <c r="SEO42" s="867"/>
      <c r="SEP42" s="867"/>
      <c r="SEQ42" s="867"/>
      <c r="SER42" s="867"/>
      <c r="SES42" s="867"/>
      <c r="SET42" s="867"/>
      <c r="SEU42" s="867"/>
      <c r="SEV42" s="867"/>
      <c r="SEW42" s="867"/>
      <c r="SEX42" s="867"/>
      <c r="SEY42" s="867"/>
      <c r="SEZ42" s="867"/>
      <c r="SFA42" s="867"/>
      <c r="SFB42" s="867"/>
      <c r="SFC42" s="867"/>
      <c r="SFD42" s="867"/>
      <c r="SFE42" s="867"/>
      <c r="SFF42" s="867"/>
      <c r="SFG42" s="867"/>
      <c r="SFH42" s="867"/>
      <c r="SFI42" s="867"/>
      <c r="SFJ42" s="867"/>
      <c r="SFK42" s="867"/>
      <c r="SFL42" s="867"/>
      <c r="SFM42" s="867"/>
      <c r="SFN42" s="867"/>
      <c r="SFO42" s="867"/>
      <c r="SFP42" s="867"/>
      <c r="SFQ42" s="867"/>
      <c r="SFR42" s="867"/>
      <c r="SFS42" s="867"/>
      <c r="SFT42" s="867"/>
      <c r="SFU42" s="867"/>
      <c r="SFV42" s="867"/>
      <c r="SFW42" s="867"/>
      <c r="SFX42" s="867"/>
      <c r="SFY42" s="867"/>
      <c r="SFZ42" s="867"/>
      <c r="SGA42" s="867"/>
      <c r="SGB42" s="867"/>
      <c r="SGC42" s="867"/>
      <c r="SGD42" s="867"/>
      <c r="SGE42" s="867"/>
      <c r="SGF42" s="867"/>
      <c r="SGG42" s="867"/>
      <c r="SGH42" s="867"/>
      <c r="SGI42" s="867"/>
      <c r="SGJ42" s="867"/>
      <c r="SGK42" s="867"/>
      <c r="SGL42" s="867"/>
      <c r="SGM42" s="867"/>
      <c r="SGN42" s="867"/>
      <c r="SGO42" s="867"/>
      <c r="SGP42" s="867"/>
      <c r="SGQ42" s="867"/>
      <c r="SGR42" s="867"/>
      <c r="SGS42" s="867"/>
      <c r="SGT42" s="867"/>
      <c r="SGU42" s="867"/>
      <c r="SGV42" s="867"/>
      <c r="SGW42" s="867"/>
      <c r="SGX42" s="867"/>
      <c r="SGY42" s="867"/>
      <c r="SGZ42" s="867"/>
      <c r="SHA42" s="867"/>
      <c r="SHB42" s="867"/>
      <c r="SHC42" s="867"/>
      <c r="SHD42" s="867"/>
      <c r="SHE42" s="867"/>
      <c r="SHF42" s="867"/>
      <c r="SHG42" s="867"/>
      <c r="SHH42" s="867"/>
      <c r="SHI42" s="867"/>
      <c r="SHJ42" s="867"/>
      <c r="SHK42" s="867"/>
      <c r="SHL42" s="867"/>
      <c r="SHM42" s="867"/>
      <c r="SHN42" s="867"/>
      <c r="SHO42" s="867"/>
      <c r="SHP42" s="867"/>
      <c r="SHQ42" s="867"/>
      <c r="SHR42" s="867"/>
      <c r="SHS42" s="867"/>
      <c r="SHT42" s="867"/>
      <c r="SHU42" s="867"/>
      <c r="SHV42" s="867"/>
      <c r="SHW42" s="867"/>
      <c r="SHX42" s="867"/>
      <c r="SHY42" s="867"/>
      <c r="SHZ42" s="867"/>
      <c r="SIA42" s="867"/>
      <c r="SIB42" s="867"/>
      <c r="SIC42" s="867"/>
      <c r="SID42" s="867"/>
      <c r="SIE42" s="867"/>
      <c r="SIF42" s="867"/>
      <c r="SIG42" s="867"/>
      <c r="SIH42" s="867"/>
      <c r="SII42" s="867"/>
      <c r="SIJ42" s="867"/>
      <c r="SIK42" s="867"/>
      <c r="SIL42" s="867"/>
      <c r="SIM42" s="867"/>
      <c r="SIN42" s="867"/>
      <c r="SIO42" s="867"/>
      <c r="SIP42" s="867"/>
      <c r="SIQ42" s="867"/>
      <c r="SIR42" s="867"/>
      <c r="SIS42" s="867"/>
      <c r="SIT42" s="867"/>
      <c r="SIU42" s="867"/>
      <c r="SIV42" s="867"/>
      <c r="SIW42" s="867"/>
      <c r="SIX42" s="867"/>
      <c r="SIY42" s="867"/>
      <c r="SIZ42" s="867"/>
      <c r="SJA42" s="867"/>
      <c r="SJB42" s="867"/>
      <c r="SJC42" s="867"/>
      <c r="SJD42" s="867"/>
      <c r="SJE42" s="867"/>
      <c r="SJF42" s="867"/>
      <c r="SJG42" s="867"/>
      <c r="SJH42" s="867"/>
      <c r="SJI42" s="867"/>
      <c r="SJJ42" s="867"/>
      <c r="SJK42" s="867"/>
      <c r="SJL42" s="867"/>
      <c r="SJM42" s="867"/>
      <c r="SJN42" s="867"/>
      <c r="SJO42" s="867"/>
      <c r="SJP42" s="867"/>
      <c r="SJQ42" s="867"/>
      <c r="SJR42" s="867"/>
      <c r="SJS42" s="867"/>
      <c r="SJT42" s="867"/>
      <c r="SJU42" s="867"/>
      <c r="SJV42" s="867"/>
      <c r="SJW42" s="867"/>
      <c r="SJX42" s="867"/>
      <c r="SJY42" s="867"/>
      <c r="SJZ42" s="867"/>
      <c r="SKA42" s="867"/>
      <c r="SKB42" s="867"/>
      <c r="SKC42" s="867"/>
      <c r="SKD42" s="867"/>
      <c r="SKE42" s="867"/>
      <c r="SKF42" s="867"/>
      <c r="SKG42" s="867"/>
      <c r="SKH42" s="867"/>
      <c r="SKI42" s="867"/>
      <c r="SKJ42" s="867"/>
      <c r="SKK42" s="867"/>
      <c r="SKL42" s="867"/>
      <c r="SKM42" s="867"/>
      <c r="SKN42" s="867"/>
      <c r="SKO42" s="867"/>
      <c r="SKP42" s="867"/>
      <c r="SKQ42" s="867"/>
      <c r="SKR42" s="867"/>
      <c r="SKS42" s="867"/>
      <c r="SKT42" s="867"/>
      <c r="SKU42" s="867"/>
      <c r="SKV42" s="867"/>
      <c r="SKW42" s="867"/>
      <c r="SKX42" s="867"/>
      <c r="SKY42" s="867"/>
      <c r="SKZ42" s="867"/>
      <c r="SLA42" s="867"/>
      <c r="SLB42" s="867"/>
      <c r="SLC42" s="867"/>
      <c r="SLD42" s="867"/>
      <c r="SLE42" s="867"/>
      <c r="SLF42" s="867"/>
      <c r="SLG42" s="867"/>
      <c r="SLH42" s="867"/>
      <c r="SLI42" s="867"/>
      <c r="SLJ42" s="867"/>
      <c r="SLK42" s="867"/>
      <c r="SLL42" s="867"/>
      <c r="SLM42" s="867"/>
      <c r="SLN42" s="867"/>
      <c r="SLO42" s="867"/>
      <c r="SLP42" s="867"/>
      <c r="SLQ42" s="867"/>
      <c r="SLR42" s="867"/>
      <c r="SLS42" s="867"/>
      <c r="SLT42" s="867"/>
      <c r="SLU42" s="867"/>
      <c r="SLV42" s="867"/>
      <c r="SLW42" s="867"/>
      <c r="SLX42" s="867"/>
      <c r="SLY42" s="867"/>
      <c r="SLZ42" s="867"/>
      <c r="SMA42" s="867"/>
      <c r="SMB42" s="867"/>
      <c r="SMC42" s="867"/>
      <c r="SMD42" s="867"/>
      <c r="SME42" s="867"/>
      <c r="SMF42" s="867"/>
      <c r="SMG42" s="867"/>
      <c r="SMH42" s="867"/>
      <c r="SMI42" s="867"/>
      <c r="SMJ42" s="867"/>
      <c r="SMK42" s="867"/>
      <c r="SML42" s="867"/>
      <c r="SMM42" s="867"/>
      <c r="SMN42" s="867"/>
      <c r="SMO42" s="867"/>
      <c r="SMP42" s="867"/>
      <c r="SMQ42" s="867"/>
      <c r="SMR42" s="867"/>
      <c r="SMS42" s="867"/>
      <c r="SMT42" s="867"/>
      <c r="SMU42" s="867"/>
      <c r="SMV42" s="867"/>
      <c r="SMW42" s="867"/>
      <c r="SMX42" s="867"/>
      <c r="SMY42" s="867"/>
      <c r="SMZ42" s="867"/>
      <c r="SNA42" s="867"/>
      <c r="SNB42" s="867"/>
      <c r="SNC42" s="867"/>
      <c r="SND42" s="867"/>
      <c r="SNE42" s="867"/>
      <c r="SNF42" s="867"/>
      <c r="SNG42" s="867"/>
      <c r="SNH42" s="867"/>
      <c r="SNI42" s="867"/>
      <c r="SNJ42" s="867"/>
      <c r="SNK42" s="867"/>
      <c r="SNL42" s="867"/>
      <c r="SNM42" s="867"/>
      <c r="SNN42" s="867"/>
      <c r="SNO42" s="867"/>
      <c r="SNP42" s="867"/>
      <c r="SNQ42" s="867"/>
      <c r="SNR42" s="867"/>
      <c r="SNS42" s="867"/>
      <c r="SNT42" s="867"/>
      <c r="SNU42" s="867"/>
      <c r="SNV42" s="867"/>
      <c r="SNW42" s="867"/>
      <c r="SNX42" s="867"/>
      <c r="SNY42" s="867"/>
      <c r="SNZ42" s="867"/>
      <c r="SOA42" s="867"/>
      <c r="SOB42" s="867"/>
      <c r="SOC42" s="867"/>
      <c r="SOD42" s="867"/>
      <c r="SOE42" s="867"/>
      <c r="SOF42" s="867"/>
      <c r="SOG42" s="867"/>
      <c r="SOH42" s="867"/>
      <c r="SOI42" s="867"/>
      <c r="SOJ42" s="867"/>
      <c r="SOK42" s="867"/>
      <c r="SOL42" s="867"/>
      <c r="SOM42" s="867"/>
      <c r="SON42" s="867"/>
      <c r="SOO42" s="867"/>
      <c r="SOP42" s="867"/>
      <c r="SOQ42" s="867"/>
      <c r="SOR42" s="867"/>
      <c r="SOS42" s="867"/>
      <c r="SOT42" s="867"/>
      <c r="SOU42" s="867"/>
      <c r="SOV42" s="867"/>
      <c r="SOW42" s="867"/>
      <c r="SOX42" s="867"/>
      <c r="SOY42" s="867"/>
      <c r="SOZ42" s="867"/>
      <c r="SPA42" s="867"/>
      <c r="SPB42" s="867"/>
      <c r="SPC42" s="867"/>
      <c r="SPD42" s="867"/>
      <c r="SPE42" s="867"/>
      <c r="SPF42" s="867"/>
      <c r="SPG42" s="867"/>
      <c r="SPH42" s="867"/>
      <c r="SPI42" s="867"/>
      <c r="SPJ42" s="867"/>
      <c r="SPK42" s="867"/>
      <c r="SPL42" s="867"/>
      <c r="SPM42" s="867"/>
      <c r="SPN42" s="867"/>
      <c r="SPO42" s="867"/>
      <c r="SPP42" s="867"/>
      <c r="SPQ42" s="867"/>
      <c r="SPR42" s="867"/>
      <c r="SPS42" s="867"/>
      <c r="SPT42" s="867"/>
      <c r="SPU42" s="867"/>
      <c r="SPV42" s="867"/>
      <c r="SPW42" s="867"/>
      <c r="SPX42" s="867"/>
      <c r="SPY42" s="867"/>
      <c r="SPZ42" s="867"/>
      <c r="SQA42" s="867"/>
      <c r="SQB42" s="867"/>
      <c r="SQC42" s="867"/>
      <c r="SQD42" s="867"/>
      <c r="SQE42" s="867"/>
      <c r="SQF42" s="867"/>
      <c r="SQG42" s="867"/>
      <c r="SQH42" s="867"/>
      <c r="SQI42" s="867"/>
      <c r="SQJ42" s="867"/>
      <c r="SQK42" s="867"/>
      <c r="SQL42" s="867"/>
      <c r="SQM42" s="867"/>
      <c r="SQN42" s="867"/>
      <c r="SQO42" s="867"/>
      <c r="SQP42" s="867"/>
      <c r="SQQ42" s="867"/>
      <c r="SQR42" s="867"/>
      <c r="SQS42" s="867"/>
      <c r="SQT42" s="867"/>
      <c r="SQU42" s="867"/>
      <c r="SQV42" s="867"/>
      <c r="SQW42" s="867"/>
      <c r="SQX42" s="867"/>
      <c r="SQY42" s="867"/>
      <c r="SQZ42" s="867"/>
      <c r="SRA42" s="867"/>
      <c r="SRB42" s="867"/>
      <c r="SRC42" s="867"/>
      <c r="SRD42" s="867"/>
      <c r="SRE42" s="867"/>
      <c r="SRF42" s="867"/>
      <c r="SRG42" s="867"/>
      <c r="SRH42" s="867"/>
      <c r="SRI42" s="867"/>
      <c r="SRJ42" s="867"/>
      <c r="SRK42" s="867"/>
      <c r="SRL42" s="867"/>
      <c r="SRM42" s="867"/>
      <c r="SRN42" s="867"/>
      <c r="SRO42" s="867"/>
      <c r="SRP42" s="867"/>
      <c r="SRQ42" s="867"/>
      <c r="SRR42" s="867"/>
      <c r="SRS42" s="867"/>
      <c r="SRT42" s="867"/>
      <c r="SRU42" s="867"/>
      <c r="SRV42" s="867"/>
      <c r="SRW42" s="867"/>
      <c r="SRX42" s="867"/>
      <c r="SRY42" s="867"/>
      <c r="SRZ42" s="867"/>
      <c r="SSA42" s="867"/>
      <c r="SSB42" s="867"/>
      <c r="SSC42" s="867"/>
      <c r="SSD42" s="867"/>
      <c r="SSE42" s="867"/>
      <c r="SSF42" s="867"/>
      <c r="SSG42" s="867"/>
      <c r="SSH42" s="867"/>
      <c r="SSI42" s="867"/>
      <c r="SSJ42" s="867"/>
      <c r="SSK42" s="867"/>
      <c r="SSL42" s="867"/>
      <c r="SSM42" s="867"/>
      <c r="SSN42" s="867"/>
      <c r="SSO42" s="867"/>
      <c r="SSP42" s="867"/>
      <c r="SSQ42" s="867"/>
      <c r="SSR42" s="867"/>
      <c r="SSS42" s="867"/>
      <c r="SST42" s="867"/>
      <c r="SSU42" s="867"/>
      <c r="SSV42" s="867"/>
      <c r="SSW42" s="867"/>
      <c r="SSX42" s="867"/>
      <c r="SSY42" s="867"/>
      <c r="SSZ42" s="867"/>
      <c r="STA42" s="867"/>
      <c r="STB42" s="867"/>
      <c r="STC42" s="867"/>
      <c r="STD42" s="867"/>
      <c r="STE42" s="867"/>
      <c r="STF42" s="867"/>
      <c r="STG42" s="867"/>
      <c r="STH42" s="867"/>
      <c r="STI42" s="867"/>
      <c r="STJ42" s="867"/>
      <c r="STK42" s="867"/>
      <c r="STL42" s="867"/>
      <c r="STM42" s="867"/>
      <c r="STN42" s="867"/>
      <c r="STO42" s="867"/>
      <c r="STP42" s="867"/>
      <c r="STQ42" s="867"/>
      <c r="STR42" s="867"/>
      <c r="STS42" s="867"/>
      <c r="STT42" s="867"/>
      <c r="STU42" s="867"/>
      <c r="STV42" s="867"/>
      <c r="STW42" s="867"/>
      <c r="STX42" s="867"/>
      <c r="STY42" s="867"/>
      <c r="STZ42" s="867"/>
      <c r="SUA42" s="867"/>
      <c r="SUB42" s="867"/>
      <c r="SUC42" s="867"/>
      <c r="SUD42" s="867"/>
      <c r="SUE42" s="867"/>
      <c r="SUF42" s="867"/>
      <c r="SUG42" s="867"/>
      <c r="SUH42" s="867"/>
      <c r="SUI42" s="867"/>
      <c r="SUJ42" s="867"/>
      <c r="SUK42" s="867"/>
      <c r="SUL42" s="867"/>
      <c r="SUM42" s="867"/>
      <c r="SUN42" s="867"/>
      <c r="SUO42" s="867"/>
      <c r="SUP42" s="867"/>
      <c r="SUQ42" s="867"/>
      <c r="SUR42" s="867"/>
      <c r="SUS42" s="867"/>
      <c r="SUT42" s="867"/>
      <c r="SUU42" s="867"/>
      <c r="SUV42" s="867"/>
      <c r="SUW42" s="867"/>
      <c r="SUX42" s="867"/>
      <c r="SUY42" s="867"/>
      <c r="SUZ42" s="867"/>
      <c r="SVA42" s="867"/>
      <c r="SVB42" s="867"/>
      <c r="SVC42" s="867"/>
      <c r="SVD42" s="867"/>
      <c r="SVE42" s="867"/>
      <c r="SVF42" s="867"/>
      <c r="SVG42" s="867"/>
      <c r="SVH42" s="867"/>
      <c r="SVI42" s="867"/>
      <c r="SVJ42" s="867"/>
      <c r="SVK42" s="867"/>
      <c r="SVL42" s="867"/>
      <c r="SVM42" s="867"/>
      <c r="SVN42" s="867"/>
      <c r="SVO42" s="867"/>
      <c r="SVP42" s="867"/>
      <c r="SVQ42" s="867"/>
      <c r="SVR42" s="867"/>
      <c r="SVS42" s="867"/>
      <c r="SVT42" s="867"/>
      <c r="SVU42" s="867"/>
      <c r="SVV42" s="867"/>
      <c r="SVW42" s="867"/>
      <c r="SVX42" s="867"/>
      <c r="SVY42" s="867"/>
      <c r="SVZ42" s="867"/>
      <c r="SWA42" s="867"/>
      <c r="SWB42" s="867"/>
      <c r="SWC42" s="867"/>
      <c r="SWD42" s="867"/>
      <c r="SWE42" s="867"/>
      <c r="SWF42" s="867"/>
      <c r="SWG42" s="867"/>
      <c r="SWH42" s="867"/>
      <c r="SWI42" s="867"/>
      <c r="SWJ42" s="867"/>
      <c r="SWK42" s="867"/>
      <c r="SWL42" s="867"/>
      <c r="SWM42" s="867"/>
      <c r="SWN42" s="867"/>
      <c r="SWO42" s="867"/>
      <c r="SWP42" s="867"/>
      <c r="SWQ42" s="867"/>
      <c r="SWR42" s="867"/>
      <c r="SWS42" s="867"/>
      <c r="SWT42" s="867"/>
      <c r="SWU42" s="867"/>
      <c r="SWV42" s="867"/>
      <c r="SWW42" s="867"/>
      <c r="SWX42" s="867"/>
      <c r="SWY42" s="867"/>
      <c r="SWZ42" s="867"/>
      <c r="SXA42" s="867"/>
      <c r="SXB42" s="867"/>
      <c r="SXC42" s="867"/>
      <c r="SXD42" s="867"/>
      <c r="SXE42" s="867"/>
      <c r="SXF42" s="867"/>
      <c r="SXG42" s="867"/>
      <c r="SXH42" s="867"/>
      <c r="SXI42" s="867"/>
      <c r="SXJ42" s="867"/>
      <c r="SXK42" s="867"/>
      <c r="SXL42" s="867"/>
      <c r="SXM42" s="867"/>
      <c r="SXN42" s="867"/>
      <c r="SXO42" s="867"/>
      <c r="SXP42" s="867"/>
      <c r="SXQ42" s="867"/>
      <c r="SXR42" s="867"/>
      <c r="SXS42" s="867"/>
      <c r="SXT42" s="867"/>
      <c r="SXU42" s="867"/>
      <c r="SXV42" s="867"/>
      <c r="SXW42" s="867"/>
      <c r="SXX42" s="867"/>
      <c r="SXY42" s="867"/>
      <c r="SXZ42" s="867"/>
      <c r="SYA42" s="867"/>
      <c r="SYB42" s="867"/>
      <c r="SYC42" s="867"/>
      <c r="SYD42" s="867"/>
      <c r="SYE42" s="867"/>
      <c r="SYF42" s="867"/>
      <c r="SYG42" s="867"/>
      <c r="SYH42" s="867"/>
      <c r="SYI42" s="867"/>
      <c r="SYJ42" s="867"/>
      <c r="SYK42" s="867"/>
      <c r="SYL42" s="867"/>
      <c r="SYM42" s="867"/>
      <c r="SYN42" s="867"/>
      <c r="SYO42" s="867"/>
      <c r="SYP42" s="867"/>
      <c r="SYQ42" s="867"/>
      <c r="SYR42" s="867"/>
      <c r="SYS42" s="867"/>
      <c r="SYT42" s="867"/>
      <c r="SYU42" s="867"/>
      <c r="SYV42" s="867"/>
      <c r="SYW42" s="867"/>
      <c r="SYX42" s="867"/>
      <c r="SYY42" s="867"/>
      <c r="SYZ42" s="867"/>
      <c r="SZA42" s="867"/>
      <c r="SZB42" s="867"/>
      <c r="SZC42" s="867"/>
      <c r="SZD42" s="867"/>
      <c r="SZE42" s="867"/>
      <c r="SZF42" s="867"/>
      <c r="SZG42" s="867"/>
      <c r="SZH42" s="867"/>
      <c r="SZI42" s="867"/>
      <c r="SZJ42" s="867"/>
      <c r="SZK42" s="867"/>
      <c r="SZL42" s="867"/>
      <c r="SZM42" s="867"/>
      <c r="SZN42" s="867"/>
      <c r="SZO42" s="867"/>
      <c r="SZP42" s="867"/>
      <c r="SZQ42" s="867"/>
      <c r="SZR42" s="867"/>
      <c r="SZS42" s="867"/>
      <c r="SZT42" s="867"/>
      <c r="SZU42" s="867"/>
      <c r="SZV42" s="867"/>
      <c r="SZW42" s="867"/>
      <c r="SZX42" s="867"/>
      <c r="SZY42" s="867"/>
      <c r="SZZ42" s="867"/>
      <c r="TAA42" s="867"/>
      <c r="TAB42" s="867"/>
      <c r="TAC42" s="867"/>
      <c r="TAD42" s="867"/>
      <c r="TAE42" s="867"/>
      <c r="TAF42" s="867"/>
      <c r="TAG42" s="867"/>
      <c r="TAH42" s="867"/>
      <c r="TAI42" s="867"/>
      <c r="TAJ42" s="867"/>
      <c r="TAK42" s="867"/>
      <c r="TAL42" s="867"/>
      <c r="TAM42" s="867"/>
      <c r="TAN42" s="867"/>
      <c r="TAO42" s="867"/>
      <c r="TAP42" s="867"/>
      <c r="TAQ42" s="867"/>
      <c r="TAR42" s="867"/>
      <c r="TAS42" s="867"/>
      <c r="TAT42" s="867"/>
      <c r="TAU42" s="867"/>
      <c r="TAV42" s="867"/>
      <c r="TAW42" s="867"/>
      <c r="TAX42" s="867"/>
      <c r="TAY42" s="867"/>
      <c r="TAZ42" s="867"/>
      <c r="TBA42" s="867"/>
      <c r="TBB42" s="867"/>
      <c r="TBC42" s="867"/>
      <c r="TBD42" s="867"/>
      <c r="TBE42" s="867"/>
      <c r="TBF42" s="867"/>
      <c r="TBG42" s="867"/>
      <c r="TBH42" s="867"/>
      <c r="TBI42" s="867"/>
      <c r="TBJ42" s="867"/>
      <c r="TBK42" s="867"/>
      <c r="TBL42" s="867"/>
      <c r="TBM42" s="867"/>
      <c r="TBN42" s="867"/>
      <c r="TBO42" s="867"/>
      <c r="TBP42" s="867"/>
      <c r="TBQ42" s="867"/>
      <c r="TBR42" s="867"/>
      <c r="TBS42" s="867"/>
      <c r="TBT42" s="867"/>
      <c r="TBU42" s="867"/>
      <c r="TBV42" s="867"/>
      <c r="TBW42" s="867"/>
      <c r="TBX42" s="867"/>
      <c r="TBY42" s="867"/>
      <c r="TBZ42" s="867"/>
      <c r="TCA42" s="867"/>
      <c r="TCB42" s="867"/>
      <c r="TCC42" s="867"/>
      <c r="TCD42" s="867"/>
      <c r="TCE42" s="867"/>
      <c r="TCF42" s="867"/>
      <c r="TCG42" s="867"/>
      <c r="TCH42" s="867"/>
      <c r="TCI42" s="867"/>
      <c r="TCJ42" s="867"/>
      <c r="TCK42" s="867"/>
      <c r="TCL42" s="867"/>
      <c r="TCM42" s="867"/>
      <c r="TCN42" s="867"/>
      <c r="TCO42" s="867"/>
      <c r="TCP42" s="867"/>
      <c r="TCQ42" s="867"/>
      <c r="TCR42" s="867"/>
      <c r="TCS42" s="867"/>
      <c r="TCT42" s="867"/>
      <c r="TCU42" s="867"/>
      <c r="TCV42" s="867"/>
      <c r="TCW42" s="867"/>
      <c r="TCX42" s="867"/>
      <c r="TCY42" s="867"/>
      <c r="TCZ42" s="867"/>
      <c r="TDA42" s="867"/>
      <c r="TDB42" s="867"/>
      <c r="TDC42" s="867"/>
      <c r="TDD42" s="867"/>
      <c r="TDE42" s="867"/>
      <c r="TDF42" s="867"/>
      <c r="TDG42" s="867"/>
      <c r="TDH42" s="867"/>
      <c r="TDI42" s="867"/>
      <c r="TDJ42" s="867"/>
      <c r="TDK42" s="867"/>
      <c r="TDL42" s="867"/>
      <c r="TDM42" s="867"/>
      <c r="TDN42" s="867"/>
      <c r="TDO42" s="867"/>
      <c r="TDP42" s="867"/>
      <c r="TDQ42" s="867"/>
      <c r="TDR42" s="867"/>
      <c r="TDS42" s="867"/>
      <c r="TDT42" s="867"/>
      <c r="TDU42" s="867"/>
      <c r="TDV42" s="867"/>
      <c r="TDW42" s="867"/>
      <c r="TDX42" s="867"/>
      <c r="TDY42" s="867"/>
      <c r="TDZ42" s="867"/>
      <c r="TEA42" s="867"/>
      <c r="TEB42" s="867"/>
      <c r="TEC42" s="867"/>
      <c r="TED42" s="867"/>
      <c r="TEE42" s="867"/>
      <c r="TEF42" s="867"/>
      <c r="TEG42" s="867"/>
      <c r="TEH42" s="867"/>
      <c r="TEI42" s="867"/>
      <c r="TEJ42" s="867"/>
      <c r="TEK42" s="867"/>
      <c r="TEL42" s="867"/>
      <c r="TEM42" s="867"/>
      <c r="TEN42" s="867"/>
      <c r="TEO42" s="867"/>
      <c r="TEP42" s="867"/>
      <c r="TEQ42" s="867"/>
      <c r="TER42" s="867"/>
      <c r="TES42" s="867"/>
      <c r="TET42" s="867"/>
      <c r="TEU42" s="867"/>
      <c r="TEV42" s="867"/>
      <c r="TEW42" s="867"/>
      <c r="TEX42" s="867"/>
      <c r="TEY42" s="867"/>
      <c r="TEZ42" s="867"/>
      <c r="TFA42" s="867"/>
      <c r="TFB42" s="867"/>
      <c r="TFC42" s="867"/>
      <c r="TFD42" s="867"/>
      <c r="TFE42" s="867"/>
      <c r="TFF42" s="867"/>
      <c r="TFG42" s="867"/>
      <c r="TFH42" s="867"/>
      <c r="TFI42" s="867"/>
      <c r="TFJ42" s="867"/>
      <c r="TFK42" s="867"/>
      <c r="TFL42" s="867"/>
      <c r="TFM42" s="867"/>
      <c r="TFN42" s="867"/>
      <c r="TFO42" s="867"/>
      <c r="TFP42" s="867"/>
      <c r="TFQ42" s="867"/>
      <c r="TFR42" s="867"/>
      <c r="TFS42" s="867"/>
      <c r="TFT42" s="867"/>
      <c r="TFU42" s="867"/>
      <c r="TFV42" s="867"/>
      <c r="TFW42" s="867"/>
      <c r="TFX42" s="867"/>
      <c r="TFY42" s="867"/>
      <c r="TFZ42" s="867"/>
      <c r="TGA42" s="867"/>
      <c r="TGB42" s="867"/>
      <c r="TGC42" s="867"/>
      <c r="TGD42" s="867"/>
      <c r="TGE42" s="867"/>
      <c r="TGF42" s="867"/>
      <c r="TGG42" s="867"/>
      <c r="TGH42" s="867"/>
      <c r="TGI42" s="867"/>
      <c r="TGJ42" s="867"/>
      <c r="TGK42" s="867"/>
      <c r="TGL42" s="867"/>
      <c r="TGM42" s="867"/>
      <c r="TGN42" s="867"/>
      <c r="TGO42" s="867"/>
      <c r="TGP42" s="867"/>
      <c r="TGQ42" s="867"/>
      <c r="TGR42" s="867"/>
      <c r="TGS42" s="867"/>
      <c r="TGT42" s="867"/>
      <c r="TGU42" s="867"/>
      <c r="TGV42" s="867"/>
      <c r="TGW42" s="867"/>
      <c r="TGX42" s="867"/>
      <c r="TGY42" s="867"/>
      <c r="TGZ42" s="867"/>
      <c r="THA42" s="867"/>
      <c r="THB42" s="867"/>
      <c r="THC42" s="867"/>
      <c r="THD42" s="867"/>
      <c r="THE42" s="867"/>
      <c r="THF42" s="867"/>
      <c r="THG42" s="867"/>
      <c r="THH42" s="867"/>
      <c r="THI42" s="867"/>
      <c r="THJ42" s="867"/>
      <c r="THK42" s="867"/>
      <c r="THL42" s="867"/>
      <c r="THM42" s="867"/>
      <c r="THN42" s="867"/>
      <c r="THO42" s="867"/>
      <c r="THP42" s="867"/>
      <c r="THQ42" s="867"/>
      <c r="THR42" s="867"/>
      <c r="THS42" s="867"/>
      <c r="THT42" s="867"/>
      <c r="THU42" s="867"/>
      <c r="THV42" s="867"/>
      <c r="THW42" s="867"/>
      <c r="THX42" s="867"/>
      <c r="THY42" s="867"/>
      <c r="THZ42" s="867"/>
      <c r="TIA42" s="867"/>
      <c r="TIB42" s="867"/>
      <c r="TIC42" s="867"/>
      <c r="TID42" s="867"/>
      <c r="TIE42" s="867"/>
      <c r="TIF42" s="867"/>
      <c r="TIG42" s="867"/>
      <c r="TIH42" s="867"/>
      <c r="TII42" s="867"/>
      <c r="TIJ42" s="867"/>
      <c r="TIK42" s="867"/>
      <c r="TIL42" s="867"/>
      <c r="TIM42" s="867"/>
      <c r="TIN42" s="867"/>
      <c r="TIO42" s="867"/>
      <c r="TIP42" s="867"/>
      <c r="TIQ42" s="867"/>
      <c r="TIR42" s="867"/>
      <c r="TIS42" s="867"/>
      <c r="TIT42" s="867"/>
      <c r="TIU42" s="867"/>
      <c r="TIV42" s="867"/>
      <c r="TIW42" s="867"/>
      <c r="TIX42" s="867"/>
      <c r="TIY42" s="867"/>
      <c r="TIZ42" s="867"/>
      <c r="TJA42" s="867"/>
      <c r="TJB42" s="867"/>
      <c r="TJC42" s="867"/>
      <c r="TJD42" s="867"/>
      <c r="TJE42" s="867"/>
      <c r="TJF42" s="867"/>
      <c r="TJG42" s="867"/>
      <c r="TJH42" s="867"/>
      <c r="TJI42" s="867"/>
      <c r="TJJ42" s="867"/>
      <c r="TJK42" s="867"/>
      <c r="TJL42" s="867"/>
      <c r="TJM42" s="867"/>
      <c r="TJN42" s="867"/>
      <c r="TJO42" s="867"/>
      <c r="TJP42" s="867"/>
      <c r="TJQ42" s="867"/>
      <c r="TJR42" s="867"/>
      <c r="TJS42" s="867"/>
      <c r="TJT42" s="867"/>
      <c r="TJU42" s="867"/>
      <c r="TJV42" s="867"/>
      <c r="TJW42" s="867"/>
      <c r="TJX42" s="867"/>
      <c r="TJY42" s="867"/>
      <c r="TJZ42" s="867"/>
      <c r="TKA42" s="867"/>
      <c r="TKB42" s="867"/>
      <c r="TKC42" s="867"/>
      <c r="TKD42" s="867"/>
      <c r="TKE42" s="867"/>
      <c r="TKF42" s="867"/>
      <c r="TKG42" s="867"/>
      <c r="TKH42" s="867"/>
      <c r="TKI42" s="867"/>
      <c r="TKJ42" s="867"/>
      <c r="TKK42" s="867"/>
      <c r="TKL42" s="867"/>
      <c r="TKM42" s="867"/>
      <c r="TKN42" s="867"/>
      <c r="TKO42" s="867"/>
      <c r="TKP42" s="867"/>
      <c r="TKQ42" s="867"/>
      <c r="TKR42" s="867"/>
      <c r="TKS42" s="867"/>
      <c r="TKT42" s="867"/>
      <c r="TKU42" s="867"/>
      <c r="TKV42" s="867"/>
      <c r="TKW42" s="867"/>
      <c r="TKX42" s="867"/>
      <c r="TKY42" s="867"/>
      <c r="TKZ42" s="867"/>
      <c r="TLA42" s="867"/>
      <c r="TLB42" s="867"/>
      <c r="TLC42" s="867"/>
      <c r="TLD42" s="867"/>
      <c r="TLE42" s="867"/>
      <c r="TLF42" s="867"/>
      <c r="TLG42" s="867"/>
      <c r="TLH42" s="867"/>
      <c r="TLI42" s="867"/>
      <c r="TLJ42" s="867"/>
      <c r="TLK42" s="867"/>
      <c r="TLL42" s="867"/>
      <c r="TLM42" s="867"/>
      <c r="TLN42" s="867"/>
      <c r="TLO42" s="867"/>
      <c r="TLP42" s="867"/>
      <c r="TLQ42" s="867"/>
      <c r="TLR42" s="867"/>
      <c r="TLS42" s="867"/>
      <c r="TLT42" s="867"/>
      <c r="TLU42" s="867"/>
      <c r="TLV42" s="867"/>
      <c r="TLW42" s="867"/>
      <c r="TLX42" s="867"/>
      <c r="TLY42" s="867"/>
      <c r="TLZ42" s="867"/>
      <c r="TMA42" s="867"/>
      <c r="TMB42" s="867"/>
      <c r="TMC42" s="867"/>
      <c r="TMD42" s="867"/>
      <c r="TME42" s="867"/>
      <c r="TMF42" s="867"/>
      <c r="TMG42" s="867"/>
      <c r="TMH42" s="867"/>
      <c r="TMI42" s="867"/>
      <c r="TMJ42" s="867"/>
      <c r="TMK42" s="867"/>
      <c r="TML42" s="867"/>
      <c r="TMM42" s="867"/>
      <c r="TMN42" s="867"/>
      <c r="TMO42" s="867"/>
      <c r="TMP42" s="867"/>
      <c r="TMQ42" s="867"/>
      <c r="TMR42" s="867"/>
      <c r="TMS42" s="867"/>
      <c r="TMT42" s="867"/>
      <c r="TMU42" s="867"/>
      <c r="TMV42" s="867"/>
      <c r="TMW42" s="867"/>
      <c r="TMX42" s="867"/>
      <c r="TMY42" s="867"/>
      <c r="TMZ42" s="867"/>
      <c r="TNA42" s="867"/>
      <c r="TNB42" s="867"/>
      <c r="TNC42" s="867"/>
      <c r="TND42" s="867"/>
      <c r="TNE42" s="867"/>
      <c r="TNF42" s="867"/>
      <c r="TNG42" s="867"/>
      <c r="TNH42" s="867"/>
      <c r="TNI42" s="867"/>
      <c r="TNJ42" s="867"/>
      <c r="TNK42" s="867"/>
      <c r="TNL42" s="867"/>
      <c r="TNM42" s="867"/>
      <c r="TNN42" s="867"/>
      <c r="TNO42" s="867"/>
      <c r="TNP42" s="867"/>
      <c r="TNQ42" s="867"/>
      <c r="TNR42" s="867"/>
      <c r="TNS42" s="867"/>
      <c r="TNT42" s="867"/>
      <c r="TNU42" s="867"/>
      <c r="TNV42" s="867"/>
      <c r="TNW42" s="867"/>
      <c r="TNX42" s="867"/>
      <c r="TNY42" s="867"/>
      <c r="TNZ42" s="867"/>
      <c r="TOA42" s="867"/>
      <c r="TOB42" s="867"/>
      <c r="TOC42" s="867"/>
      <c r="TOD42" s="867"/>
      <c r="TOE42" s="867"/>
      <c r="TOF42" s="867"/>
      <c r="TOG42" s="867"/>
      <c r="TOH42" s="867"/>
      <c r="TOI42" s="867"/>
      <c r="TOJ42" s="867"/>
      <c r="TOK42" s="867"/>
      <c r="TOL42" s="867"/>
      <c r="TOM42" s="867"/>
      <c r="TON42" s="867"/>
      <c r="TOO42" s="867"/>
      <c r="TOP42" s="867"/>
      <c r="TOQ42" s="867"/>
      <c r="TOR42" s="867"/>
      <c r="TOS42" s="867"/>
      <c r="TOT42" s="867"/>
      <c r="TOU42" s="867"/>
      <c r="TOV42" s="867"/>
      <c r="TOW42" s="867"/>
      <c r="TOX42" s="867"/>
      <c r="TOY42" s="867"/>
      <c r="TOZ42" s="867"/>
      <c r="TPA42" s="867"/>
      <c r="TPB42" s="867"/>
      <c r="TPC42" s="867"/>
      <c r="TPD42" s="867"/>
      <c r="TPE42" s="867"/>
      <c r="TPF42" s="867"/>
      <c r="TPG42" s="867"/>
      <c r="TPH42" s="867"/>
      <c r="TPI42" s="867"/>
      <c r="TPJ42" s="867"/>
      <c r="TPK42" s="867"/>
      <c r="TPL42" s="867"/>
      <c r="TPM42" s="867"/>
      <c r="TPN42" s="867"/>
      <c r="TPO42" s="867"/>
      <c r="TPP42" s="867"/>
      <c r="TPQ42" s="867"/>
      <c r="TPR42" s="867"/>
      <c r="TPS42" s="867"/>
      <c r="TPT42" s="867"/>
      <c r="TPU42" s="867"/>
      <c r="TPV42" s="867"/>
      <c r="TPW42" s="867"/>
      <c r="TPX42" s="867"/>
      <c r="TPY42" s="867"/>
      <c r="TPZ42" s="867"/>
      <c r="TQA42" s="867"/>
      <c r="TQB42" s="867"/>
      <c r="TQC42" s="867"/>
      <c r="TQD42" s="867"/>
      <c r="TQE42" s="867"/>
      <c r="TQF42" s="867"/>
      <c r="TQG42" s="867"/>
      <c r="TQH42" s="867"/>
      <c r="TQI42" s="867"/>
      <c r="TQJ42" s="867"/>
      <c r="TQK42" s="867"/>
      <c r="TQL42" s="867"/>
      <c r="TQM42" s="867"/>
      <c r="TQN42" s="867"/>
      <c r="TQO42" s="867"/>
      <c r="TQP42" s="867"/>
      <c r="TQQ42" s="867"/>
      <c r="TQR42" s="867"/>
      <c r="TQS42" s="867"/>
      <c r="TQT42" s="867"/>
      <c r="TQU42" s="867"/>
      <c r="TQV42" s="867"/>
      <c r="TQW42" s="867"/>
      <c r="TQX42" s="867"/>
      <c r="TQY42" s="867"/>
      <c r="TQZ42" s="867"/>
      <c r="TRA42" s="867"/>
      <c r="TRB42" s="867"/>
      <c r="TRC42" s="867"/>
      <c r="TRD42" s="867"/>
      <c r="TRE42" s="867"/>
      <c r="TRF42" s="867"/>
      <c r="TRG42" s="867"/>
      <c r="TRH42" s="867"/>
      <c r="TRI42" s="867"/>
      <c r="TRJ42" s="867"/>
      <c r="TRK42" s="867"/>
      <c r="TRL42" s="867"/>
      <c r="TRM42" s="867"/>
      <c r="TRN42" s="867"/>
      <c r="TRO42" s="867"/>
      <c r="TRP42" s="867"/>
      <c r="TRQ42" s="867"/>
      <c r="TRR42" s="867"/>
      <c r="TRS42" s="867"/>
      <c r="TRT42" s="867"/>
      <c r="TRU42" s="867"/>
      <c r="TRV42" s="867"/>
      <c r="TRW42" s="867"/>
      <c r="TRX42" s="867"/>
      <c r="TRY42" s="867"/>
      <c r="TRZ42" s="867"/>
      <c r="TSA42" s="867"/>
      <c r="TSB42" s="867"/>
      <c r="TSC42" s="867"/>
      <c r="TSD42" s="867"/>
      <c r="TSE42" s="867"/>
      <c r="TSF42" s="867"/>
      <c r="TSG42" s="867"/>
      <c r="TSH42" s="867"/>
      <c r="TSI42" s="867"/>
      <c r="TSJ42" s="867"/>
      <c r="TSK42" s="867"/>
      <c r="TSL42" s="867"/>
      <c r="TSM42" s="867"/>
      <c r="TSN42" s="867"/>
      <c r="TSO42" s="867"/>
      <c r="TSP42" s="867"/>
      <c r="TSQ42" s="867"/>
      <c r="TSR42" s="867"/>
      <c r="TSS42" s="867"/>
      <c r="TST42" s="867"/>
      <c r="TSU42" s="867"/>
      <c r="TSV42" s="867"/>
      <c r="TSW42" s="867"/>
      <c r="TSX42" s="867"/>
      <c r="TSY42" s="867"/>
      <c r="TSZ42" s="867"/>
      <c r="TTA42" s="867"/>
      <c r="TTB42" s="867"/>
      <c r="TTC42" s="867"/>
      <c r="TTD42" s="867"/>
      <c r="TTE42" s="867"/>
      <c r="TTF42" s="867"/>
      <c r="TTG42" s="867"/>
      <c r="TTH42" s="867"/>
      <c r="TTI42" s="867"/>
      <c r="TTJ42" s="867"/>
      <c r="TTK42" s="867"/>
      <c r="TTL42" s="867"/>
      <c r="TTM42" s="867"/>
      <c r="TTN42" s="867"/>
      <c r="TTO42" s="867"/>
      <c r="TTP42" s="867"/>
      <c r="TTQ42" s="867"/>
      <c r="TTR42" s="867"/>
      <c r="TTS42" s="867"/>
      <c r="TTT42" s="867"/>
      <c r="TTU42" s="867"/>
      <c r="TTV42" s="867"/>
      <c r="TTW42" s="867"/>
      <c r="TTX42" s="867"/>
      <c r="TTY42" s="867"/>
      <c r="TTZ42" s="867"/>
      <c r="TUA42" s="867"/>
      <c r="TUB42" s="867"/>
      <c r="TUC42" s="867"/>
      <c r="TUD42" s="867"/>
      <c r="TUE42" s="867"/>
      <c r="TUF42" s="867"/>
      <c r="TUG42" s="867"/>
      <c r="TUH42" s="867"/>
      <c r="TUI42" s="867"/>
      <c r="TUJ42" s="867"/>
      <c r="TUK42" s="867"/>
      <c r="TUL42" s="867"/>
      <c r="TUM42" s="867"/>
      <c r="TUN42" s="867"/>
      <c r="TUO42" s="867"/>
      <c r="TUP42" s="867"/>
      <c r="TUQ42" s="867"/>
      <c r="TUR42" s="867"/>
      <c r="TUS42" s="867"/>
      <c r="TUT42" s="867"/>
      <c r="TUU42" s="867"/>
      <c r="TUV42" s="867"/>
      <c r="TUW42" s="867"/>
      <c r="TUX42" s="867"/>
      <c r="TUY42" s="867"/>
      <c r="TUZ42" s="867"/>
      <c r="TVA42" s="867"/>
      <c r="TVB42" s="867"/>
      <c r="TVC42" s="867"/>
      <c r="TVD42" s="867"/>
      <c r="TVE42" s="867"/>
      <c r="TVF42" s="867"/>
      <c r="TVG42" s="867"/>
      <c r="TVH42" s="867"/>
      <c r="TVI42" s="867"/>
      <c r="TVJ42" s="867"/>
      <c r="TVK42" s="867"/>
      <c r="TVL42" s="867"/>
      <c r="TVM42" s="867"/>
      <c r="TVN42" s="867"/>
      <c r="TVO42" s="867"/>
      <c r="TVP42" s="867"/>
      <c r="TVQ42" s="867"/>
      <c r="TVR42" s="867"/>
      <c r="TVS42" s="867"/>
      <c r="TVT42" s="867"/>
      <c r="TVU42" s="867"/>
      <c r="TVV42" s="867"/>
      <c r="TVW42" s="867"/>
      <c r="TVX42" s="867"/>
      <c r="TVY42" s="867"/>
      <c r="TVZ42" s="867"/>
      <c r="TWA42" s="867"/>
      <c r="TWB42" s="867"/>
      <c r="TWC42" s="867"/>
      <c r="TWD42" s="867"/>
      <c r="TWE42" s="867"/>
      <c r="TWF42" s="867"/>
      <c r="TWG42" s="867"/>
      <c r="TWH42" s="867"/>
      <c r="TWI42" s="867"/>
      <c r="TWJ42" s="867"/>
      <c r="TWK42" s="867"/>
      <c r="TWL42" s="867"/>
      <c r="TWM42" s="867"/>
      <c r="TWN42" s="867"/>
      <c r="TWO42" s="867"/>
      <c r="TWP42" s="867"/>
      <c r="TWQ42" s="867"/>
      <c r="TWR42" s="867"/>
      <c r="TWS42" s="867"/>
      <c r="TWT42" s="867"/>
      <c r="TWU42" s="867"/>
      <c r="TWV42" s="867"/>
      <c r="TWW42" s="867"/>
      <c r="TWX42" s="867"/>
      <c r="TWY42" s="867"/>
      <c r="TWZ42" s="867"/>
      <c r="TXA42" s="867"/>
      <c r="TXB42" s="867"/>
      <c r="TXC42" s="867"/>
      <c r="TXD42" s="867"/>
      <c r="TXE42" s="867"/>
      <c r="TXF42" s="867"/>
      <c r="TXG42" s="867"/>
      <c r="TXH42" s="867"/>
      <c r="TXI42" s="867"/>
      <c r="TXJ42" s="867"/>
      <c r="TXK42" s="867"/>
      <c r="TXL42" s="867"/>
      <c r="TXM42" s="867"/>
      <c r="TXN42" s="867"/>
      <c r="TXO42" s="867"/>
      <c r="TXP42" s="867"/>
      <c r="TXQ42" s="867"/>
      <c r="TXR42" s="867"/>
      <c r="TXS42" s="867"/>
      <c r="TXT42" s="867"/>
      <c r="TXU42" s="867"/>
      <c r="TXV42" s="867"/>
      <c r="TXW42" s="867"/>
      <c r="TXX42" s="867"/>
      <c r="TXY42" s="867"/>
      <c r="TXZ42" s="867"/>
      <c r="TYA42" s="867"/>
      <c r="TYB42" s="867"/>
      <c r="TYC42" s="867"/>
      <c r="TYD42" s="867"/>
      <c r="TYE42" s="867"/>
      <c r="TYF42" s="867"/>
      <c r="TYG42" s="867"/>
      <c r="TYH42" s="867"/>
      <c r="TYI42" s="867"/>
      <c r="TYJ42" s="867"/>
      <c r="TYK42" s="867"/>
      <c r="TYL42" s="867"/>
      <c r="TYM42" s="867"/>
      <c r="TYN42" s="867"/>
      <c r="TYO42" s="867"/>
      <c r="TYP42" s="867"/>
      <c r="TYQ42" s="867"/>
      <c r="TYR42" s="867"/>
      <c r="TYS42" s="867"/>
      <c r="TYT42" s="867"/>
      <c r="TYU42" s="867"/>
      <c r="TYV42" s="867"/>
      <c r="TYW42" s="867"/>
      <c r="TYX42" s="867"/>
      <c r="TYY42" s="867"/>
      <c r="TYZ42" s="867"/>
      <c r="TZA42" s="867"/>
      <c r="TZB42" s="867"/>
      <c r="TZC42" s="867"/>
      <c r="TZD42" s="867"/>
      <c r="TZE42" s="867"/>
      <c r="TZF42" s="867"/>
      <c r="TZG42" s="867"/>
      <c r="TZH42" s="867"/>
      <c r="TZI42" s="867"/>
      <c r="TZJ42" s="867"/>
      <c r="TZK42" s="867"/>
      <c r="TZL42" s="867"/>
      <c r="TZM42" s="867"/>
      <c r="TZN42" s="867"/>
      <c r="TZO42" s="867"/>
      <c r="TZP42" s="867"/>
      <c r="TZQ42" s="867"/>
      <c r="TZR42" s="867"/>
      <c r="TZS42" s="867"/>
      <c r="TZT42" s="867"/>
      <c r="TZU42" s="867"/>
      <c r="TZV42" s="867"/>
      <c r="TZW42" s="867"/>
      <c r="TZX42" s="867"/>
      <c r="TZY42" s="867"/>
      <c r="TZZ42" s="867"/>
      <c r="UAA42" s="867"/>
      <c r="UAB42" s="867"/>
      <c r="UAC42" s="867"/>
      <c r="UAD42" s="867"/>
      <c r="UAE42" s="867"/>
      <c r="UAF42" s="867"/>
      <c r="UAG42" s="867"/>
      <c r="UAH42" s="867"/>
      <c r="UAI42" s="867"/>
      <c r="UAJ42" s="867"/>
      <c r="UAK42" s="867"/>
      <c r="UAL42" s="867"/>
      <c r="UAM42" s="867"/>
      <c r="UAN42" s="867"/>
      <c r="UAO42" s="867"/>
      <c r="UAP42" s="867"/>
      <c r="UAQ42" s="867"/>
      <c r="UAR42" s="867"/>
      <c r="UAS42" s="867"/>
      <c r="UAT42" s="867"/>
      <c r="UAU42" s="867"/>
      <c r="UAV42" s="867"/>
      <c r="UAW42" s="867"/>
      <c r="UAX42" s="867"/>
      <c r="UAY42" s="867"/>
      <c r="UAZ42" s="867"/>
      <c r="UBA42" s="867"/>
      <c r="UBB42" s="867"/>
      <c r="UBC42" s="867"/>
      <c r="UBD42" s="867"/>
      <c r="UBE42" s="867"/>
      <c r="UBF42" s="867"/>
      <c r="UBG42" s="867"/>
      <c r="UBH42" s="867"/>
      <c r="UBI42" s="867"/>
      <c r="UBJ42" s="867"/>
      <c r="UBK42" s="867"/>
      <c r="UBL42" s="867"/>
      <c r="UBM42" s="867"/>
      <c r="UBN42" s="867"/>
      <c r="UBO42" s="867"/>
      <c r="UBP42" s="867"/>
      <c r="UBQ42" s="867"/>
      <c r="UBR42" s="867"/>
      <c r="UBS42" s="867"/>
      <c r="UBT42" s="867"/>
      <c r="UBU42" s="867"/>
      <c r="UBV42" s="867"/>
      <c r="UBW42" s="867"/>
      <c r="UBX42" s="867"/>
      <c r="UBY42" s="867"/>
      <c r="UBZ42" s="867"/>
      <c r="UCA42" s="867"/>
      <c r="UCB42" s="867"/>
      <c r="UCC42" s="867"/>
      <c r="UCD42" s="867"/>
      <c r="UCE42" s="867"/>
      <c r="UCF42" s="867"/>
      <c r="UCG42" s="867"/>
      <c r="UCH42" s="867"/>
      <c r="UCI42" s="867"/>
      <c r="UCJ42" s="867"/>
      <c r="UCK42" s="867"/>
      <c r="UCL42" s="867"/>
      <c r="UCM42" s="867"/>
      <c r="UCN42" s="867"/>
      <c r="UCO42" s="867"/>
      <c r="UCP42" s="867"/>
      <c r="UCQ42" s="867"/>
      <c r="UCR42" s="867"/>
      <c r="UCS42" s="867"/>
      <c r="UCT42" s="867"/>
      <c r="UCU42" s="867"/>
      <c r="UCV42" s="867"/>
      <c r="UCW42" s="867"/>
      <c r="UCX42" s="867"/>
      <c r="UCY42" s="867"/>
      <c r="UCZ42" s="867"/>
      <c r="UDA42" s="867"/>
      <c r="UDB42" s="867"/>
      <c r="UDC42" s="867"/>
      <c r="UDD42" s="867"/>
      <c r="UDE42" s="867"/>
      <c r="UDF42" s="867"/>
      <c r="UDG42" s="867"/>
      <c r="UDH42" s="867"/>
      <c r="UDI42" s="867"/>
      <c r="UDJ42" s="867"/>
      <c r="UDK42" s="867"/>
      <c r="UDL42" s="867"/>
      <c r="UDM42" s="867"/>
      <c r="UDN42" s="867"/>
      <c r="UDO42" s="867"/>
      <c r="UDP42" s="867"/>
      <c r="UDQ42" s="867"/>
      <c r="UDR42" s="867"/>
      <c r="UDS42" s="867"/>
      <c r="UDT42" s="867"/>
      <c r="UDU42" s="867"/>
      <c r="UDV42" s="867"/>
      <c r="UDW42" s="867"/>
      <c r="UDX42" s="867"/>
      <c r="UDY42" s="867"/>
      <c r="UDZ42" s="867"/>
      <c r="UEA42" s="867"/>
      <c r="UEB42" s="867"/>
      <c r="UEC42" s="867"/>
      <c r="UED42" s="867"/>
      <c r="UEE42" s="867"/>
      <c r="UEF42" s="867"/>
      <c r="UEG42" s="867"/>
      <c r="UEH42" s="867"/>
      <c r="UEI42" s="867"/>
      <c r="UEJ42" s="867"/>
      <c r="UEK42" s="867"/>
      <c r="UEL42" s="867"/>
      <c r="UEM42" s="867"/>
      <c r="UEN42" s="867"/>
      <c r="UEO42" s="867"/>
      <c r="UEP42" s="867"/>
      <c r="UEQ42" s="867"/>
      <c r="UER42" s="867"/>
      <c r="UES42" s="867"/>
      <c r="UET42" s="867"/>
      <c r="UEU42" s="867"/>
      <c r="UEV42" s="867"/>
      <c r="UEW42" s="867"/>
      <c r="UEX42" s="867"/>
      <c r="UEY42" s="867"/>
      <c r="UEZ42" s="867"/>
      <c r="UFA42" s="867"/>
      <c r="UFB42" s="867"/>
      <c r="UFC42" s="867"/>
      <c r="UFD42" s="867"/>
      <c r="UFE42" s="867"/>
      <c r="UFF42" s="867"/>
      <c r="UFG42" s="867"/>
      <c r="UFH42" s="867"/>
      <c r="UFI42" s="867"/>
      <c r="UFJ42" s="867"/>
      <c r="UFK42" s="867"/>
      <c r="UFL42" s="867"/>
      <c r="UFM42" s="867"/>
      <c r="UFN42" s="867"/>
      <c r="UFO42" s="867"/>
      <c r="UFP42" s="867"/>
      <c r="UFQ42" s="867"/>
      <c r="UFR42" s="867"/>
      <c r="UFS42" s="867"/>
      <c r="UFT42" s="867"/>
      <c r="UFU42" s="867"/>
      <c r="UFV42" s="867"/>
      <c r="UFW42" s="867"/>
      <c r="UFX42" s="867"/>
      <c r="UFY42" s="867"/>
      <c r="UFZ42" s="867"/>
      <c r="UGA42" s="867"/>
      <c r="UGB42" s="867"/>
      <c r="UGC42" s="867"/>
      <c r="UGD42" s="867"/>
      <c r="UGE42" s="867"/>
      <c r="UGF42" s="867"/>
      <c r="UGG42" s="867"/>
      <c r="UGH42" s="867"/>
      <c r="UGI42" s="867"/>
      <c r="UGJ42" s="867"/>
      <c r="UGK42" s="867"/>
      <c r="UGL42" s="867"/>
      <c r="UGM42" s="867"/>
      <c r="UGN42" s="867"/>
      <c r="UGO42" s="867"/>
      <c r="UGP42" s="867"/>
      <c r="UGQ42" s="867"/>
      <c r="UGR42" s="867"/>
      <c r="UGS42" s="867"/>
      <c r="UGT42" s="867"/>
      <c r="UGU42" s="867"/>
      <c r="UGV42" s="867"/>
      <c r="UGW42" s="867"/>
      <c r="UGX42" s="867"/>
      <c r="UGY42" s="867"/>
      <c r="UGZ42" s="867"/>
      <c r="UHA42" s="867"/>
      <c r="UHB42" s="867"/>
      <c r="UHC42" s="867"/>
      <c r="UHD42" s="867"/>
      <c r="UHE42" s="867"/>
      <c r="UHF42" s="867"/>
      <c r="UHG42" s="867"/>
      <c r="UHH42" s="867"/>
      <c r="UHI42" s="867"/>
      <c r="UHJ42" s="867"/>
      <c r="UHK42" s="867"/>
      <c r="UHL42" s="867"/>
      <c r="UHM42" s="867"/>
      <c r="UHN42" s="867"/>
      <c r="UHO42" s="867"/>
      <c r="UHP42" s="867"/>
      <c r="UHQ42" s="867"/>
      <c r="UHR42" s="867"/>
      <c r="UHS42" s="867"/>
      <c r="UHT42" s="867"/>
      <c r="UHU42" s="867"/>
      <c r="UHV42" s="867"/>
      <c r="UHW42" s="867"/>
      <c r="UHX42" s="867"/>
      <c r="UHY42" s="867"/>
      <c r="UHZ42" s="867"/>
      <c r="UIA42" s="867"/>
      <c r="UIB42" s="867"/>
      <c r="UIC42" s="867"/>
      <c r="UID42" s="867"/>
      <c r="UIE42" s="867"/>
      <c r="UIF42" s="867"/>
      <c r="UIG42" s="867"/>
      <c r="UIH42" s="867"/>
      <c r="UII42" s="867"/>
      <c r="UIJ42" s="867"/>
      <c r="UIK42" s="867"/>
      <c r="UIL42" s="867"/>
      <c r="UIM42" s="867"/>
      <c r="UIN42" s="867"/>
      <c r="UIO42" s="867"/>
      <c r="UIP42" s="867"/>
      <c r="UIQ42" s="867"/>
      <c r="UIR42" s="867"/>
      <c r="UIS42" s="867"/>
      <c r="UIT42" s="867"/>
      <c r="UIU42" s="867"/>
      <c r="UIV42" s="867"/>
      <c r="UIW42" s="867"/>
      <c r="UIX42" s="867"/>
      <c r="UIY42" s="867"/>
      <c r="UIZ42" s="867"/>
      <c r="UJA42" s="867"/>
      <c r="UJB42" s="867"/>
      <c r="UJC42" s="867"/>
      <c r="UJD42" s="867"/>
      <c r="UJE42" s="867"/>
      <c r="UJF42" s="867"/>
      <c r="UJG42" s="867"/>
      <c r="UJH42" s="867"/>
      <c r="UJI42" s="867"/>
      <c r="UJJ42" s="867"/>
      <c r="UJK42" s="867"/>
      <c r="UJL42" s="867"/>
      <c r="UJM42" s="867"/>
      <c r="UJN42" s="867"/>
      <c r="UJO42" s="867"/>
      <c r="UJP42" s="867"/>
      <c r="UJQ42" s="867"/>
      <c r="UJR42" s="867"/>
      <c r="UJS42" s="867"/>
      <c r="UJT42" s="867"/>
      <c r="UJU42" s="867"/>
      <c r="UJV42" s="867"/>
      <c r="UJW42" s="867"/>
      <c r="UJX42" s="867"/>
      <c r="UJY42" s="867"/>
      <c r="UJZ42" s="867"/>
      <c r="UKA42" s="867"/>
      <c r="UKB42" s="867"/>
      <c r="UKC42" s="867"/>
      <c r="UKD42" s="867"/>
      <c r="UKE42" s="867"/>
      <c r="UKF42" s="867"/>
      <c r="UKG42" s="867"/>
      <c r="UKH42" s="867"/>
      <c r="UKI42" s="867"/>
      <c r="UKJ42" s="867"/>
      <c r="UKK42" s="867"/>
      <c r="UKL42" s="867"/>
      <c r="UKM42" s="867"/>
      <c r="UKN42" s="867"/>
      <c r="UKO42" s="867"/>
      <c r="UKP42" s="867"/>
      <c r="UKQ42" s="867"/>
      <c r="UKR42" s="867"/>
      <c r="UKS42" s="867"/>
      <c r="UKT42" s="867"/>
      <c r="UKU42" s="867"/>
      <c r="UKV42" s="867"/>
      <c r="UKW42" s="867"/>
      <c r="UKX42" s="867"/>
      <c r="UKY42" s="867"/>
      <c r="UKZ42" s="867"/>
      <c r="ULA42" s="867"/>
      <c r="ULB42" s="867"/>
      <c r="ULC42" s="867"/>
      <c r="ULD42" s="867"/>
      <c r="ULE42" s="867"/>
      <c r="ULF42" s="867"/>
      <c r="ULG42" s="867"/>
      <c r="ULH42" s="867"/>
      <c r="ULI42" s="867"/>
      <c r="ULJ42" s="867"/>
      <c r="ULK42" s="867"/>
      <c r="ULL42" s="867"/>
      <c r="ULM42" s="867"/>
      <c r="ULN42" s="867"/>
      <c r="ULO42" s="867"/>
      <c r="ULP42" s="867"/>
      <c r="ULQ42" s="867"/>
      <c r="ULR42" s="867"/>
      <c r="ULS42" s="867"/>
      <c r="ULT42" s="867"/>
      <c r="ULU42" s="867"/>
      <c r="ULV42" s="867"/>
      <c r="ULW42" s="867"/>
      <c r="ULX42" s="867"/>
      <c r="ULY42" s="867"/>
      <c r="ULZ42" s="867"/>
      <c r="UMA42" s="867"/>
      <c r="UMB42" s="867"/>
      <c r="UMC42" s="867"/>
      <c r="UMD42" s="867"/>
      <c r="UME42" s="867"/>
      <c r="UMF42" s="867"/>
      <c r="UMG42" s="867"/>
      <c r="UMH42" s="867"/>
      <c r="UMI42" s="867"/>
      <c r="UMJ42" s="867"/>
      <c r="UMK42" s="867"/>
      <c r="UML42" s="867"/>
      <c r="UMM42" s="867"/>
      <c r="UMN42" s="867"/>
      <c r="UMO42" s="867"/>
      <c r="UMP42" s="867"/>
      <c r="UMQ42" s="867"/>
      <c r="UMR42" s="867"/>
      <c r="UMS42" s="867"/>
      <c r="UMT42" s="867"/>
      <c r="UMU42" s="867"/>
      <c r="UMV42" s="867"/>
      <c r="UMW42" s="867"/>
      <c r="UMX42" s="867"/>
      <c r="UMY42" s="867"/>
      <c r="UMZ42" s="867"/>
      <c r="UNA42" s="867"/>
      <c r="UNB42" s="867"/>
      <c r="UNC42" s="867"/>
      <c r="UND42" s="867"/>
      <c r="UNE42" s="867"/>
      <c r="UNF42" s="867"/>
      <c r="UNG42" s="867"/>
      <c r="UNH42" s="867"/>
      <c r="UNI42" s="867"/>
      <c r="UNJ42" s="867"/>
      <c r="UNK42" s="867"/>
      <c r="UNL42" s="867"/>
      <c r="UNM42" s="867"/>
      <c r="UNN42" s="867"/>
      <c r="UNO42" s="867"/>
      <c r="UNP42" s="867"/>
      <c r="UNQ42" s="867"/>
      <c r="UNR42" s="867"/>
      <c r="UNS42" s="867"/>
      <c r="UNT42" s="867"/>
      <c r="UNU42" s="867"/>
      <c r="UNV42" s="867"/>
      <c r="UNW42" s="867"/>
      <c r="UNX42" s="867"/>
      <c r="UNY42" s="867"/>
      <c r="UNZ42" s="867"/>
      <c r="UOA42" s="867"/>
      <c r="UOB42" s="867"/>
      <c r="UOC42" s="867"/>
      <c r="UOD42" s="867"/>
      <c r="UOE42" s="867"/>
      <c r="UOF42" s="867"/>
      <c r="UOG42" s="867"/>
      <c r="UOH42" s="867"/>
      <c r="UOI42" s="867"/>
      <c r="UOJ42" s="867"/>
      <c r="UOK42" s="867"/>
      <c r="UOL42" s="867"/>
      <c r="UOM42" s="867"/>
      <c r="UON42" s="867"/>
      <c r="UOO42" s="867"/>
      <c r="UOP42" s="867"/>
      <c r="UOQ42" s="867"/>
      <c r="UOR42" s="867"/>
      <c r="UOS42" s="867"/>
      <c r="UOT42" s="867"/>
      <c r="UOU42" s="867"/>
      <c r="UOV42" s="867"/>
      <c r="UOW42" s="867"/>
      <c r="UOX42" s="867"/>
      <c r="UOY42" s="867"/>
      <c r="UOZ42" s="867"/>
      <c r="UPA42" s="867"/>
      <c r="UPB42" s="867"/>
      <c r="UPC42" s="867"/>
      <c r="UPD42" s="867"/>
      <c r="UPE42" s="867"/>
      <c r="UPF42" s="867"/>
      <c r="UPG42" s="867"/>
      <c r="UPH42" s="867"/>
      <c r="UPI42" s="867"/>
      <c r="UPJ42" s="867"/>
      <c r="UPK42" s="867"/>
      <c r="UPL42" s="867"/>
      <c r="UPM42" s="867"/>
      <c r="UPN42" s="867"/>
      <c r="UPO42" s="867"/>
      <c r="UPP42" s="867"/>
      <c r="UPQ42" s="867"/>
      <c r="UPR42" s="867"/>
      <c r="UPS42" s="867"/>
      <c r="UPT42" s="867"/>
      <c r="UPU42" s="867"/>
      <c r="UPV42" s="867"/>
      <c r="UPW42" s="867"/>
      <c r="UPX42" s="867"/>
      <c r="UPY42" s="867"/>
      <c r="UPZ42" s="867"/>
      <c r="UQA42" s="867"/>
      <c r="UQB42" s="867"/>
      <c r="UQC42" s="867"/>
      <c r="UQD42" s="867"/>
      <c r="UQE42" s="867"/>
      <c r="UQF42" s="867"/>
      <c r="UQG42" s="867"/>
      <c r="UQH42" s="867"/>
      <c r="UQI42" s="867"/>
      <c r="UQJ42" s="867"/>
      <c r="UQK42" s="867"/>
      <c r="UQL42" s="867"/>
      <c r="UQM42" s="867"/>
      <c r="UQN42" s="867"/>
      <c r="UQO42" s="867"/>
      <c r="UQP42" s="867"/>
      <c r="UQQ42" s="867"/>
      <c r="UQR42" s="867"/>
      <c r="UQS42" s="867"/>
      <c r="UQT42" s="867"/>
      <c r="UQU42" s="867"/>
      <c r="UQV42" s="867"/>
      <c r="UQW42" s="867"/>
      <c r="UQX42" s="867"/>
      <c r="UQY42" s="867"/>
      <c r="UQZ42" s="867"/>
      <c r="URA42" s="867"/>
      <c r="URB42" s="867"/>
      <c r="URC42" s="867"/>
      <c r="URD42" s="867"/>
      <c r="URE42" s="867"/>
      <c r="URF42" s="867"/>
      <c r="URG42" s="867"/>
      <c r="URH42" s="867"/>
      <c r="URI42" s="867"/>
      <c r="URJ42" s="867"/>
      <c r="URK42" s="867"/>
      <c r="URL42" s="867"/>
      <c r="URM42" s="867"/>
      <c r="URN42" s="867"/>
      <c r="URO42" s="867"/>
      <c r="URP42" s="867"/>
      <c r="URQ42" s="867"/>
      <c r="URR42" s="867"/>
      <c r="URS42" s="867"/>
      <c r="URT42" s="867"/>
      <c r="URU42" s="867"/>
      <c r="URV42" s="867"/>
      <c r="URW42" s="867"/>
      <c r="URX42" s="867"/>
      <c r="URY42" s="867"/>
      <c r="URZ42" s="867"/>
      <c r="USA42" s="867"/>
      <c r="USB42" s="867"/>
      <c r="USC42" s="867"/>
      <c r="USD42" s="867"/>
      <c r="USE42" s="867"/>
      <c r="USF42" s="867"/>
      <c r="USG42" s="867"/>
      <c r="USH42" s="867"/>
      <c r="USI42" s="867"/>
      <c r="USJ42" s="867"/>
      <c r="USK42" s="867"/>
      <c r="USL42" s="867"/>
      <c r="USM42" s="867"/>
      <c r="USN42" s="867"/>
      <c r="USO42" s="867"/>
      <c r="USP42" s="867"/>
      <c r="USQ42" s="867"/>
      <c r="USR42" s="867"/>
      <c r="USS42" s="867"/>
      <c r="UST42" s="867"/>
      <c r="USU42" s="867"/>
      <c r="USV42" s="867"/>
      <c r="USW42" s="867"/>
      <c r="USX42" s="867"/>
      <c r="USY42" s="867"/>
      <c r="USZ42" s="867"/>
      <c r="UTA42" s="867"/>
      <c r="UTB42" s="867"/>
      <c r="UTC42" s="867"/>
      <c r="UTD42" s="867"/>
      <c r="UTE42" s="867"/>
      <c r="UTF42" s="867"/>
      <c r="UTG42" s="867"/>
      <c r="UTH42" s="867"/>
      <c r="UTI42" s="867"/>
      <c r="UTJ42" s="867"/>
      <c r="UTK42" s="867"/>
      <c r="UTL42" s="867"/>
      <c r="UTM42" s="867"/>
      <c r="UTN42" s="867"/>
      <c r="UTO42" s="867"/>
      <c r="UTP42" s="867"/>
      <c r="UTQ42" s="867"/>
      <c r="UTR42" s="867"/>
      <c r="UTS42" s="867"/>
      <c r="UTT42" s="867"/>
      <c r="UTU42" s="867"/>
      <c r="UTV42" s="867"/>
      <c r="UTW42" s="867"/>
      <c r="UTX42" s="867"/>
      <c r="UTY42" s="867"/>
      <c r="UTZ42" s="867"/>
      <c r="UUA42" s="867"/>
      <c r="UUB42" s="867"/>
      <c r="UUC42" s="867"/>
      <c r="UUD42" s="867"/>
      <c r="UUE42" s="867"/>
      <c r="UUF42" s="867"/>
      <c r="UUG42" s="867"/>
      <c r="UUH42" s="867"/>
      <c r="UUI42" s="867"/>
      <c r="UUJ42" s="867"/>
      <c r="UUK42" s="867"/>
      <c r="UUL42" s="867"/>
      <c r="UUM42" s="867"/>
      <c r="UUN42" s="867"/>
      <c r="UUO42" s="867"/>
      <c r="UUP42" s="867"/>
      <c r="UUQ42" s="867"/>
      <c r="UUR42" s="867"/>
      <c r="UUS42" s="867"/>
      <c r="UUT42" s="867"/>
      <c r="UUU42" s="867"/>
      <c r="UUV42" s="867"/>
      <c r="UUW42" s="867"/>
      <c r="UUX42" s="867"/>
      <c r="UUY42" s="867"/>
      <c r="UUZ42" s="867"/>
      <c r="UVA42" s="867"/>
      <c r="UVB42" s="867"/>
      <c r="UVC42" s="867"/>
      <c r="UVD42" s="867"/>
      <c r="UVE42" s="867"/>
      <c r="UVF42" s="867"/>
      <c r="UVG42" s="867"/>
      <c r="UVH42" s="867"/>
      <c r="UVI42" s="867"/>
      <c r="UVJ42" s="867"/>
      <c r="UVK42" s="867"/>
      <c r="UVL42" s="867"/>
      <c r="UVM42" s="867"/>
      <c r="UVN42" s="867"/>
      <c r="UVO42" s="867"/>
      <c r="UVP42" s="867"/>
      <c r="UVQ42" s="867"/>
      <c r="UVR42" s="867"/>
      <c r="UVS42" s="867"/>
      <c r="UVT42" s="867"/>
      <c r="UVU42" s="867"/>
      <c r="UVV42" s="867"/>
      <c r="UVW42" s="867"/>
      <c r="UVX42" s="867"/>
      <c r="UVY42" s="867"/>
      <c r="UVZ42" s="867"/>
      <c r="UWA42" s="867"/>
      <c r="UWB42" s="867"/>
      <c r="UWC42" s="867"/>
      <c r="UWD42" s="867"/>
      <c r="UWE42" s="867"/>
      <c r="UWF42" s="867"/>
      <c r="UWG42" s="867"/>
      <c r="UWH42" s="867"/>
      <c r="UWI42" s="867"/>
      <c r="UWJ42" s="867"/>
      <c r="UWK42" s="867"/>
      <c r="UWL42" s="867"/>
      <c r="UWM42" s="867"/>
      <c r="UWN42" s="867"/>
      <c r="UWO42" s="867"/>
      <c r="UWP42" s="867"/>
      <c r="UWQ42" s="867"/>
      <c r="UWR42" s="867"/>
      <c r="UWS42" s="867"/>
      <c r="UWT42" s="867"/>
      <c r="UWU42" s="867"/>
      <c r="UWV42" s="867"/>
      <c r="UWW42" s="867"/>
      <c r="UWX42" s="867"/>
      <c r="UWY42" s="867"/>
      <c r="UWZ42" s="867"/>
      <c r="UXA42" s="867"/>
      <c r="UXB42" s="867"/>
      <c r="UXC42" s="867"/>
      <c r="UXD42" s="867"/>
      <c r="UXE42" s="867"/>
      <c r="UXF42" s="867"/>
      <c r="UXG42" s="867"/>
      <c r="UXH42" s="867"/>
      <c r="UXI42" s="867"/>
      <c r="UXJ42" s="867"/>
      <c r="UXK42" s="867"/>
      <c r="UXL42" s="867"/>
      <c r="UXM42" s="867"/>
      <c r="UXN42" s="867"/>
      <c r="UXO42" s="867"/>
      <c r="UXP42" s="867"/>
      <c r="UXQ42" s="867"/>
      <c r="UXR42" s="867"/>
      <c r="UXS42" s="867"/>
      <c r="UXT42" s="867"/>
      <c r="UXU42" s="867"/>
      <c r="UXV42" s="867"/>
      <c r="UXW42" s="867"/>
      <c r="UXX42" s="867"/>
      <c r="UXY42" s="867"/>
      <c r="UXZ42" s="867"/>
      <c r="UYA42" s="867"/>
      <c r="UYB42" s="867"/>
      <c r="UYC42" s="867"/>
      <c r="UYD42" s="867"/>
      <c r="UYE42" s="867"/>
      <c r="UYF42" s="867"/>
      <c r="UYG42" s="867"/>
      <c r="UYH42" s="867"/>
      <c r="UYI42" s="867"/>
      <c r="UYJ42" s="867"/>
      <c r="UYK42" s="867"/>
      <c r="UYL42" s="867"/>
      <c r="UYM42" s="867"/>
      <c r="UYN42" s="867"/>
      <c r="UYO42" s="867"/>
      <c r="UYP42" s="867"/>
      <c r="UYQ42" s="867"/>
      <c r="UYR42" s="867"/>
      <c r="UYS42" s="867"/>
      <c r="UYT42" s="867"/>
      <c r="UYU42" s="867"/>
      <c r="UYV42" s="867"/>
      <c r="UYW42" s="867"/>
      <c r="UYX42" s="867"/>
      <c r="UYY42" s="867"/>
      <c r="UYZ42" s="867"/>
      <c r="UZA42" s="867"/>
      <c r="UZB42" s="867"/>
      <c r="UZC42" s="867"/>
      <c r="UZD42" s="867"/>
      <c r="UZE42" s="867"/>
      <c r="UZF42" s="867"/>
      <c r="UZG42" s="867"/>
      <c r="UZH42" s="867"/>
      <c r="UZI42" s="867"/>
      <c r="UZJ42" s="867"/>
      <c r="UZK42" s="867"/>
      <c r="UZL42" s="867"/>
      <c r="UZM42" s="867"/>
      <c r="UZN42" s="867"/>
      <c r="UZO42" s="867"/>
      <c r="UZP42" s="867"/>
      <c r="UZQ42" s="867"/>
      <c r="UZR42" s="867"/>
      <c r="UZS42" s="867"/>
      <c r="UZT42" s="867"/>
      <c r="UZU42" s="867"/>
      <c r="UZV42" s="867"/>
      <c r="UZW42" s="867"/>
      <c r="UZX42" s="867"/>
      <c r="UZY42" s="867"/>
      <c r="UZZ42" s="867"/>
      <c r="VAA42" s="867"/>
      <c r="VAB42" s="867"/>
      <c r="VAC42" s="867"/>
      <c r="VAD42" s="867"/>
      <c r="VAE42" s="867"/>
      <c r="VAF42" s="867"/>
      <c r="VAG42" s="867"/>
      <c r="VAH42" s="867"/>
      <c r="VAI42" s="867"/>
      <c r="VAJ42" s="867"/>
      <c r="VAK42" s="867"/>
      <c r="VAL42" s="867"/>
      <c r="VAM42" s="867"/>
      <c r="VAN42" s="867"/>
      <c r="VAO42" s="867"/>
      <c r="VAP42" s="867"/>
      <c r="VAQ42" s="867"/>
      <c r="VAR42" s="867"/>
      <c r="VAS42" s="867"/>
      <c r="VAT42" s="867"/>
      <c r="VAU42" s="867"/>
      <c r="VAV42" s="867"/>
      <c r="VAW42" s="867"/>
      <c r="VAX42" s="867"/>
      <c r="VAY42" s="867"/>
      <c r="VAZ42" s="867"/>
      <c r="VBA42" s="867"/>
      <c r="VBB42" s="867"/>
      <c r="VBC42" s="867"/>
      <c r="VBD42" s="867"/>
      <c r="VBE42" s="867"/>
      <c r="VBF42" s="867"/>
      <c r="VBG42" s="867"/>
      <c r="VBH42" s="867"/>
      <c r="VBI42" s="867"/>
      <c r="VBJ42" s="867"/>
      <c r="VBK42" s="867"/>
      <c r="VBL42" s="867"/>
      <c r="VBM42" s="867"/>
      <c r="VBN42" s="867"/>
      <c r="VBO42" s="867"/>
      <c r="VBP42" s="867"/>
      <c r="VBQ42" s="867"/>
      <c r="VBR42" s="867"/>
      <c r="VBS42" s="867"/>
      <c r="VBT42" s="867"/>
      <c r="VBU42" s="867"/>
      <c r="VBV42" s="867"/>
      <c r="VBW42" s="867"/>
      <c r="VBX42" s="867"/>
      <c r="VBY42" s="867"/>
      <c r="VBZ42" s="867"/>
      <c r="VCA42" s="867"/>
      <c r="VCB42" s="867"/>
      <c r="VCC42" s="867"/>
      <c r="VCD42" s="867"/>
      <c r="VCE42" s="867"/>
      <c r="VCF42" s="867"/>
      <c r="VCG42" s="867"/>
      <c r="VCH42" s="867"/>
      <c r="VCI42" s="867"/>
      <c r="VCJ42" s="867"/>
      <c r="VCK42" s="867"/>
      <c r="VCL42" s="867"/>
      <c r="VCM42" s="867"/>
      <c r="VCN42" s="867"/>
      <c r="VCO42" s="867"/>
      <c r="VCP42" s="867"/>
      <c r="VCQ42" s="867"/>
      <c r="VCR42" s="867"/>
      <c r="VCS42" s="867"/>
      <c r="VCT42" s="867"/>
      <c r="VCU42" s="867"/>
      <c r="VCV42" s="867"/>
      <c r="VCW42" s="867"/>
      <c r="VCX42" s="867"/>
      <c r="VCY42" s="867"/>
      <c r="VCZ42" s="867"/>
      <c r="VDA42" s="867"/>
      <c r="VDB42" s="867"/>
      <c r="VDC42" s="867"/>
      <c r="VDD42" s="867"/>
      <c r="VDE42" s="867"/>
      <c r="VDF42" s="867"/>
      <c r="VDG42" s="867"/>
      <c r="VDH42" s="867"/>
      <c r="VDI42" s="867"/>
      <c r="VDJ42" s="867"/>
      <c r="VDK42" s="867"/>
      <c r="VDL42" s="867"/>
      <c r="VDM42" s="867"/>
      <c r="VDN42" s="867"/>
      <c r="VDO42" s="867"/>
      <c r="VDP42" s="867"/>
      <c r="VDQ42" s="867"/>
      <c r="VDR42" s="867"/>
      <c r="VDS42" s="867"/>
      <c r="VDT42" s="867"/>
      <c r="VDU42" s="867"/>
      <c r="VDV42" s="867"/>
      <c r="VDW42" s="867"/>
      <c r="VDX42" s="867"/>
      <c r="VDY42" s="867"/>
      <c r="VDZ42" s="867"/>
      <c r="VEA42" s="867"/>
      <c r="VEB42" s="867"/>
      <c r="VEC42" s="867"/>
      <c r="VED42" s="867"/>
      <c r="VEE42" s="867"/>
      <c r="VEF42" s="867"/>
      <c r="VEG42" s="867"/>
      <c r="VEH42" s="867"/>
      <c r="VEI42" s="867"/>
      <c r="VEJ42" s="867"/>
      <c r="VEK42" s="867"/>
      <c r="VEL42" s="867"/>
      <c r="VEM42" s="867"/>
      <c r="VEN42" s="867"/>
      <c r="VEO42" s="867"/>
      <c r="VEP42" s="867"/>
      <c r="VEQ42" s="867"/>
      <c r="VER42" s="867"/>
      <c r="VES42" s="867"/>
      <c r="VET42" s="867"/>
      <c r="VEU42" s="867"/>
      <c r="VEV42" s="867"/>
      <c r="VEW42" s="867"/>
      <c r="VEX42" s="867"/>
      <c r="VEY42" s="867"/>
      <c r="VEZ42" s="867"/>
      <c r="VFA42" s="867"/>
      <c r="VFB42" s="867"/>
      <c r="VFC42" s="867"/>
      <c r="VFD42" s="867"/>
      <c r="VFE42" s="867"/>
      <c r="VFF42" s="867"/>
      <c r="VFG42" s="867"/>
      <c r="VFH42" s="867"/>
      <c r="VFI42" s="867"/>
      <c r="VFJ42" s="867"/>
      <c r="VFK42" s="867"/>
      <c r="VFL42" s="867"/>
      <c r="VFM42" s="867"/>
      <c r="VFN42" s="867"/>
      <c r="VFO42" s="867"/>
      <c r="VFP42" s="867"/>
      <c r="VFQ42" s="867"/>
      <c r="VFR42" s="867"/>
      <c r="VFS42" s="867"/>
      <c r="VFT42" s="867"/>
      <c r="VFU42" s="867"/>
      <c r="VFV42" s="867"/>
      <c r="VFW42" s="867"/>
      <c r="VFX42" s="867"/>
      <c r="VFY42" s="867"/>
      <c r="VFZ42" s="867"/>
      <c r="VGA42" s="867"/>
      <c r="VGB42" s="867"/>
      <c r="VGC42" s="867"/>
      <c r="VGD42" s="867"/>
      <c r="VGE42" s="867"/>
      <c r="VGF42" s="867"/>
      <c r="VGG42" s="867"/>
      <c r="VGH42" s="867"/>
      <c r="VGI42" s="867"/>
      <c r="VGJ42" s="867"/>
      <c r="VGK42" s="867"/>
      <c r="VGL42" s="867"/>
      <c r="VGM42" s="867"/>
      <c r="VGN42" s="867"/>
      <c r="VGO42" s="867"/>
      <c r="VGP42" s="867"/>
      <c r="VGQ42" s="867"/>
      <c r="VGR42" s="867"/>
      <c r="VGS42" s="867"/>
      <c r="VGT42" s="867"/>
      <c r="VGU42" s="867"/>
      <c r="VGV42" s="867"/>
      <c r="VGW42" s="867"/>
      <c r="VGX42" s="867"/>
      <c r="VGY42" s="867"/>
      <c r="VGZ42" s="867"/>
      <c r="VHA42" s="867"/>
      <c r="VHB42" s="867"/>
      <c r="VHC42" s="867"/>
      <c r="VHD42" s="867"/>
      <c r="VHE42" s="867"/>
      <c r="VHF42" s="867"/>
      <c r="VHG42" s="867"/>
      <c r="VHH42" s="867"/>
      <c r="VHI42" s="867"/>
      <c r="VHJ42" s="867"/>
      <c r="VHK42" s="867"/>
      <c r="VHL42" s="867"/>
      <c r="VHM42" s="867"/>
      <c r="VHN42" s="867"/>
      <c r="VHO42" s="867"/>
      <c r="VHP42" s="867"/>
      <c r="VHQ42" s="867"/>
      <c r="VHR42" s="867"/>
      <c r="VHS42" s="867"/>
      <c r="VHT42" s="867"/>
      <c r="VHU42" s="867"/>
      <c r="VHV42" s="867"/>
      <c r="VHW42" s="867"/>
      <c r="VHX42" s="867"/>
      <c r="VHY42" s="867"/>
      <c r="VHZ42" s="867"/>
      <c r="VIA42" s="867"/>
      <c r="VIB42" s="867"/>
      <c r="VIC42" s="867"/>
      <c r="VID42" s="867"/>
      <c r="VIE42" s="867"/>
      <c r="VIF42" s="867"/>
      <c r="VIG42" s="867"/>
      <c r="VIH42" s="867"/>
      <c r="VII42" s="867"/>
      <c r="VIJ42" s="867"/>
      <c r="VIK42" s="867"/>
      <c r="VIL42" s="867"/>
      <c r="VIM42" s="867"/>
      <c r="VIN42" s="867"/>
      <c r="VIO42" s="867"/>
      <c r="VIP42" s="867"/>
      <c r="VIQ42" s="867"/>
      <c r="VIR42" s="867"/>
      <c r="VIS42" s="867"/>
      <c r="VIT42" s="867"/>
      <c r="VIU42" s="867"/>
      <c r="VIV42" s="867"/>
      <c r="VIW42" s="867"/>
      <c r="VIX42" s="867"/>
      <c r="VIY42" s="867"/>
      <c r="VIZ42" s="867"/>
      <c r="VJA42" s="867"/>
      <c r="VJB42" s="867"/>
      <c r="VJC42" s="867"/>
      <c r="VJD42" s="867"/>
      <c r="VJE42" s="867"/>
      <c r="VJF42" s="867"/>
      <c r="VJG42" s="867"/>
      <c r="VJH42" s="867"/>
      <c r="VJI42" s="867"/>
      <c r="VJJ42" s="867"/>
      <c r="VJK42" s="867"/>
      <c r="VJL42" s="867"/>
      <c r="VJM42" s="867"/>
      <c r="VJN42" s="867"/>
      <c r="VJO42" s="867"/>
      <c r="VJP42" s="867"/>
      <c r="VJQ42" s="867"/>
      <c r="VJR42" s="867"/>
      <c r="VJS42" s="867"/>
      <c r="VJT42" s="867"/>
      <c r="VJU42" s="867"/>
      <c r="VJV42" s="867"/>
      <c r="VJW42" s="867"/>
      <c r="VJX42" s="867"/>
      <c r="VJY42" s="867"/>
      <c r="VJZ42" s="867"/>
      <c r="VKA42" s="867"/>
      <c r="VKB42" s="867"/>
      <c r="VKC42" s="867"/>
      <c r="VKD42" s="867"/>
      <c r="VKE42" s="867"/>
      <c r="VKF42" s="867"/>
      <c r="VKG42" s="867"/>
      <c r="VKH42" s="867"/>
      <c r="VKI42" s="867"/>
      <c r="VKJ42" s="867"/>
      <c r="VKK42" s="867"/>
      <c r="VKL42" s="867"/>
      <c r="VKM42" s="867"/>
      <c r="VKN42" s="867"/>
      <c r="VKO42" s="867"/>
      <c r="VKP42" s="867"/>
      <c r="VKQ42" s="867"/>
      <c r="VKR42" s="867"/>
      <c r="VKS42" s="867"/>
      <c r="VKT42" s="867"/>
      <c r="VKU42" s="867"/>
      <c r="VKV42" s="867"/>
      <c r="VKW42" s="867"/>
      <c r="VKX42" s="867"/>
      <c r="VKY42" s="867"/>
      <c r="VKZ42" s="867"/>
      <c r="VLA42" s="867"/>
      <c r="VLB42" s="867"/>
      <c r="VLC42" s="867"/>
      <c r="VLD42" s="867"/>
      <c r="VLE42" s="867"/>
      <c r="VLF42" s="867"/>
      <c r="VLG42" s="867"/>
      <c r="VLH42" s="867"/>
      <c r="VLI42" s="867"/>
      <c r="VLJ42" s="867"/>
      <c r="VLK42" s="867"/>
      <c r="VLL42" s="867"/>
      <c r="VLM42" s="867"/>
      <c r="VLN42" s="867"/>
      <c r="VLO42" s="867"/>
      <c r="VLP42" s="867"/>
      <c r="VLQ42" s="867"/>
      <c r="VLR42" s="867"/>
      <c r="VLS42" s="867"/>
      <c r="VLT42" s="867"/>
      <c r="VLU42" s="867"/>
      <c r="VLV42" s="867"/>
      <c r="VLW42" s="867"/>
      <c r="VLX42" s="867"/>
      <c r="VLY42" s="867"/>
      <c r="VLZ42" s="867"/>
      <c r="VMA42" s="867"/>
      <c r="VMB42" s="867"/>
      <c r="VMC42" s="867"/>
      <c r="VMD42" s="867"/>
      <c r="VME42" s="867"/>
      <c r="VMF42" s="867"/>
      <c r="VMG42" s="867"/>
      <c r="VMH42" s="867"/>
      <c r="VMI42" s="867"/>
      <c r="VMJ42" s="867"/>
      <c r="VMK42" s="867"/>
      <c r="VML42" s="867"/>
      <c r="VMM42" s="867"/>
      <c r="VMN42" s="867"/>
      <c r="VMO42" s="867"/>
      <c r="VMP42" s="867"/>
      <c r="VMQ42" s="867"/>
      <c r="VMR42" s="867"/>
      <c r="VMS42" s="867"/>
      <c r="VMT42" s="867"/>
      <c r="VMU42" s="867"/>
      <c r="VMV42" s="867"/>
      <c r="VMW42" s="867"/>
      <c r="VMX42" s="867"/>
      <c r="VMY42" s="867"/>
      <c r="VMZ42" s="867"/>
      <c r="VNA42" s="867"/>
      <c r="VNB42" s="867"/>
      <c r="VNC42" s="867"/>
      <c r="VND42" s="867"/>
      <c r="VNE42" s="867"/>
      <c r="VNF42" s="867"/>
      <c r="VNG42" s="867"/>
      <c r="VNH42" s="867"/>
      <c r="VNI42" s="867"/>
      <c r="VNJ42" s="867"/>
      <c r="VNK42" s="867"/>
      <c r="VNL42" s="867"/>
      <c r="VNM42" s="867"/>
      <c r="VNN42" s="867"/>
      <c r="VNO42" s="867"/>
      <c r="VNP42" s="867"/>
      <c r="VNQ42" s="867"/>
      <c r="VNR42" s="867"/>
      <c r="VNS42" s="867"/>
      <c r="VNT42" s="867"/>
      <c r="VNU42" s="867"/>
      <c r="VNV42" s="867"/>
      <c r="VNW42" s="867"/>
      <c r="VNX42" s="867"/>
      <c r="VNY42" s="867"/>
      <c r="VNZ42" s="867"/>
      <c r="VOA42" s="867"/>
      <c r="VOB42" s="867"/>
      <c r="VOC42" s="867"/>
      <c r="VOD42" s="867"/>
      <c r="VOE42" s="867"/>
      <c r="VOF42" s="867"/>
      <c r="VOG42" s="867"/>
      <c r="VOH42" s="867"/>
      <c r="VOI42" s="867"/>
      <c r="VOJ42" s="867"/>
      <c r="VOK42" s="867"/>
      <c r="VOL42" s="867"/>
      <c r="VOM42" s="867"/>
      <c r="VON42" s="867"/>
      <c r="VOO42" s="867"/>
      <c r="VOP42" s="867"/>
      <c r="VOQ42" s="867"/>
      <c r="VOR42" s="867"/>
      <c r="VOS42" s="867"/>
      <c r="VOT42" s="867"/>
      <c r="VOU42" s="867"/>
      <c r="VOV42" s="867"/>
      <c r="VOW42" s="867"/>
      <c r="VOX42" s="867"/>
      <c r="VOY42" s="867"/>
      <c r="VOZ42" s="867"/>
      <c r="VPA42" s="867"/>
      <c r="VPB42" s="867"/>
      <c r="VPC42" s="867"/>
      <c r="VPD42" s="867"/>
      <c r="VPE42" s="867"/>
      <c r="VPF42" s="867"/>
      <c r="VPG42" s="867"/>
      <c r="VPH42" s="867"/>
      <c r="VPI42" s="867"/>
      <c r="VPJ42" s="867"/>
      <c r="VPK42" s="867"/>
      <c r="VPL42" s="867"/>
      <c r="VPM42" s="867"/>
      <c r="VPN42" s="867"/>
      <c r="VPO42" s="867"/>
      <c r="VPP42" s="867"/>
      <c r="VPQ42" s="867"/>
      <c r="VPR42" s="867"/>
      <c r="VPS42" s="867"/>
      <c r="VPT42" s="867"/>
      <c r="VPU42" s="867"/>
      <c r="VPV42" s="867"/>
      <c r="VPW42" s="867"/>
      <c r="VPX42" s="867"/>
      <c r="VPY42" s="867"/>
      <c r="VPZ42" s="867"/>
      <c r="VQA42" s="867"/>
      <c r="VQB42" s="867"/>
      <c r="VQC42" s="867"/>
      <c r="VQD42" s="867"/>
      <c r="VQE42" s="867"/>
      <c r="VQF42" s="867"/>
      <c r="VQG42" s="867"/>
      <c r="VQH42" s="867"/>
      <c r="VQI42" s="867"/>
      <c r="VQJ42" s="867"/>
      <c r="VQK42" s="867"/>
      <c r="VQL42" s="867"/>
      <c r="VQM42" s="867"/>
      <c r="VQN42" s="867"/>
      <c r="VQO42" s="867"/>
      <c r="VQP42" s="867"/>
      <c r="VQQ42" s="867"/>
      <c r="VQR42" s="867"/>
      <c r="VQS42" s="867"/>
      <c r="VQT42" s="867"/>
      <c r="VQU42" s="867"/>
      <c r="VQV42" s="867"/>
      <c r="VQW42" s="867"/>
      <c r="VQX42" s="867"/>
      <c r="VQY42" s="867"/>
      <c r="VQZ42" s="867"/>
      <c r="VRA42" s="867"/>
      <c r="VRB42" s="867"/>
      <c r="VRC42" s="867"/>
      <c r="VRD42" s="867"/>
      <c r="VRE42" s="867"/>
      <c r="VRF42" s="867"/>
      <c r="VRG42" s="867"/>
      <c r="VRH42" s="867"/>
      <c r="VRI42" s="867"/>
      <c r="VRJ42" s="867"/>
      <c r="VRK42" s="867"/>
      <c r="VRL42" s="867"/>
      <c r="VRM42" s="867"/>
      <c r="VRN42" s="867"/>
      <c r="VRO42" s="867"/>
      <c r="VRP42" s="867"/>
      <c r="VRQ42" s="867"/>
      <c r="VRR42" s="867"/>
      <c r="VRS42" s="867"/>
      <c r="VRT42" s="867"/>
      <c r="VRU42" s="867"/>
      <c r="VRV42" s="867"/>
      <c r="VRW42" s="867"/>
      <c r="VRX42" s="867"/>
      <c r="VRY42" s="867"/>
      <c r="VRZ42" s="867"/>
      <c r="VSA42" s="867"/>
      <c r="VSB42" s="867"/>
      <c r="VSC42" s="867"/>
      <c r="VSD42" s="867"/>
      <c r="VSE42" s="867"/>
      <c r="VSF42" s="867"/>
      <c r="VSG42" s="867"/>
      <c r="VSH42" s="867"/>
      <c r="VSI42" s="867"/>
      <c r="VSJ42" s="867"/>
      <c r="VSK42" s="867"/>
      <c r="VSL42" s="867"/>
      <c r="VSM42" s="867"/>
      <c r="VSN42" s="867"/>
      <c r="VSO42" s="867"/>
      <c r="VSP42" s="867"/>
      <c r="VSQ42" s="867"/>
      <c r="VSR42" s="867"/>
      <c r="VSS42" s="867"/>
      <c r="VST42" s="867"/>
      <c r="VSU42" s="867"/>
      <c r="VSV42" s="867"/>
      <c r="VSW42" s="867"/>
      <c r="VSX42" s="867"/>
      <c r="VSY42" s="867"/>
      <c r="VSZ42" s="867"/>
      <c r="VTA42" s="867"/>
      <c r="VTB42" s="867"/>
      <c r="VTC42" s="867"/>
      <c r="VTD42" s="867"/>
      <c r="VTE42" s="867"/>
      <c r="VTF42" s="867"/>
      <c r="VTG42" s="867"/>
      <c r="VTH42" s="867"/>
      <c r="VTI42" s="867"/>
      <c r="VTJ42" s="867"/>
      <c r="VTK42" s="867"/>
      <c r="VTL42" s="867"/>
      <c r="VTM42" s="867"/>
      <c r="VTN42" s="867"/>
      <c r="VTO42" s="867"/>
      <c r="VTP42" s="867"/>
      <c r="VTQ42" s="867"/>
      <c r="VTR42" s="867"/>
      <c r="VTS42" s="867"/>
      <c r="VTT42" s="867"/>
      <c r="VTU42" s="867"/>
      <c r="VTV42" s="867"/>
      <c r="VTW42" s="867"/>
      <c r="VTX42" s="867"/>
      <c r="VTY42" s="867"/>
      <c r="VTZ42" s="867"/>
      <c r="VUA42" s="867"/>
      <c r="VUB42" s="867"/>
      <c r="VUC42" s="867"/>
      <c r="VUD42" s="867"/>
      <c r="VUE42" s="867"/>
      <c r="VUF42" s="867"/>
      <c r="VUG42" s="867"/>
      <c r="VUH42" s="867"/>
      <c r="VUI42" s="867"/>
      <c r="VUJ42" s="867"/>
      <c r="VUK42" s="867"/>
      <c r="VUL42" s="867"/>
      <c r="VUM42" s="867"/>
      <c r="VUN42" s="867"/>
      <c r="VUO42" s="867"/>
      <c r="VUP42" s="867"/>
      <c r="VUQ42" s="867"/>
      <c r="VUR42" s="867"/>
      <c r="VUS42" s="867"/>
      <c r="VUT42" s="867"/>
      <c r="VUU42" s="867"/>
      <c r="VUV42" s="867"/>
      <c r="VUW42" s="867"/>
      <c r="VUX42" s="867"/>
      <c r="VUY42" s="867"/>
      <c r="VUZ42" s="867"/>
      <c r="VVA42" s="867"/>
      <c r="VVB42" s="867"/>
      <c r="VVC42" s="867"/>
      <c r="VVD42" s="867"/>
      <c r="VVE42" s="867"/>
      <c r="VVF42" s="867"/>
      <c r="VVG42" s="867"/>
      <c r="VVH42" s="867"/>
      <c r="VVI42" s="867"/>
      <c r="VVJ42" s="867"/>
      <c r="VVK42" s="867"/>
      <c r="VVL42" s="867"/>
      <c r="VVM42" s="867"/>
      <c r="VVN42" s="867"/>
      <c r="VVO42" s="867"/>
      <c r="VVP42" s="867"/>
      <c r="VVQ42" s="867"/>
      <c r="VVR42" s="867"/>
      <c r="VVS42" s="867"/>
      <c r="VVT42" s="867"/>
      <c r="VVU42" s="867"/>
      <c r="VVV42" s="867"/>
      <c r="VVW42" s="867"/>
      <c r="VVX42" s="867"/>
      <c r="VVY42" s="867"/>
      <c r="VVZ42" s="867"/>
      <c r="VWA42" s="867"/>
      <c r="VWB42" s="867"/>
      <c r="VWC42" s="867"/>
      <c r="VWD42" s="867"/>
      <c r="VWE42" s="867"/>
      <c r="VWF42" s="867"/>
      <c r="VWG42" s="867"/>
      <c r="VWH42" s="867"/>
      <c r="VWI42" s="867"/>
      <c r="VWJ42" s="867"/>
      <c r="VWK42" s="867"/>
      <c r="VWL42" s="867"/>
      <c r="VWM42" s="867"/>
      <c r="VWN42" s="867"/>
      <c r="VWO42" s="867"/>
      <c r="VWP42" s="867"/>
      <c r="VWQ42" s="867"/>
      <c r="VWR42" s="867"/>
      <c r="VWS42" s="867"/>
      <c r="VWT42" s="867"/>
      <c r="VWU42" s="867"/>
      <c r="VWV42" s="867"/>
      <c r="VWW42" s="867"/>
      <c r="VWX42" s="867"/>
      <c r="VWY42" s="867"/>
      <c r="VWZ42" s="867"/>
      <c r="VXA42" s="867"/>
      <c r="VXB42" s="867"/>
      <c r="VXC42" s="867"/>
      <c r="VXD42" s="867"/>
      <c r="VXE42" s="867"/>
      <c r="VXF42" s="867"/>
      <c r="VXG42" s="867"/>
      <c r="VXH42" s="867"/>
      <c r="VXI42" s="867"/>
      <c r="VXJ42" s="867"/>
      <c r="VXK42" s="867"/>
      <c r="VXL42" s="867"/>
      <c r="VXM42" s="867"/>
      <c r="VXN42" s="867"/>
      <c r="VXO42" s="867"/>
      <c r="VXP42" s="867"/>
      <c r="VXQ42" s="867"/>
      <c r="VXR42" s="867"/>
      <c r="VXS42" s="867"/>
      <c r="VXT42" s="867"/>
      <c r="VXU42" s="867"/>
      <c r="VXV42" s="867"/>
      <c r="VXW42" s="867"/>
      <c r="VXX42" s="867"/>
      <c r="VXY42" s="867"/>
      <c r="VXZ42" s="867"/>
      <c r="VYA42" s="867"/>
      <c r="VYB42" s="867"/>
      <c r="VYC42" s="867"/>
      <c r="VYD42" s="867"/>
      <c r="VYE42" s="867"/>
      <c r="VYF42" s="867"/>
      <c r="VYG42" s="867"/>
      <c r="VYH42" s="867"/>
      <c r="VYI42" s="867"/>
      <c r="VYJ42" s="867"/>
      <c r="VYK42" s="867"/>
      <c r="VYL42" s="867"/>
      <c r="VYM42" s="867"/>
      <c r="VYN42" s="867"/>
      <c r="VYO42" s="867"/>
      <c r="VYP42" s="867"/>
      <c r="VYQ42" s="867"/>
      <c r="VYR42" s="867"/>
      <c r="VYS42" s="867"/>
      <c r="VYT42" s="867"/>
      <c r="VYU42" s="867"/>
      <c r="VYV42" s="867"/>
      <c r="VYW42" s="867"/>
      <c r="VYX42" s="867"/>
      <c r="VYY42" s="867"/>
      <c r="VYZ42" s="867"/>
      <c r="VZA42" s="867"/>
      <c r="VZB42" s="867"/>
      <c r="VZC42" s="867"/>
      <c r="VZD42" s="867"/>
      <c r="VZE42" s="867"/>
      <c r="VZF42" s="867"/>
      <c r="VZG42" s="867"/>
      <c r="VZH42" s="867"/>
      <c r="VZI42" s="867"/>
      <c r="VZJ42" s="867"/>
      <c r="VZK42" s="867"/>
      <c r="VZL42" s="867"/>
      <c r="VZM42" s="867"/>
      <c r="VZN42" s="867"/>
      <c r="VZO42" s="867"/>
      <c r="VZP42" s="867"/>
      <c r="VZQ42" s="867"/>
      <c r="VZR42" s="867"/>
      <c r="VZS42" s="867"/>
      <c r="VZT42" s="867"/>
      <c r="VZU42" s="867"/>
      <c r="VZV42" s="867"/>
      <c r="VZW42" s="867"/>
      <c r="VZX42" s="867"/>
      <c r="VZY42" s="867"/>
      <c r="VZZ42" s="867"/>
      <c r="WAA42" s="867"/>
      <c r="WAB42" s="867"/>
      <c r="WAC42" s="867"/>
      <c r="WAD42" s="867"/>
      <c r="WAE42" s="867"/>
      <c r="WAF42" s="867"/>
      <c r="WAG42" s="867"/>
      <c r="WAH42" s="867"/>
      <c r="WAI42" s="867"/>
      <c r="WAJ42" s="867"/>
      <c r="WAK42" s="867"/>
      <c r="WAL42" s="867"/>
      <c r="WAM42" s="867"/>
      <c r="WAN42" s="867"/>
      <c r="WAO42" s="867"/>
      <c r="WAP42" s="867"/>
      <c r="WAQ42" s="867"/>
      <c r="WAR42" s="867"/>
      <c r="WAS42" s="867"/>
      <c r="WAT42" s="867"/>
      <c r="WAU42" s="867"/>
      <c r="WAV42" s="867"/>
      <c r="WAW42" s="867"/>
      <c r="WAX42" s="867"/>
      <c r="WAY42" s="867"/>
      <c r="WAZ42" s="867"/>
      <c r="WBA42" s="867"/>
      <c r="WBB42" s="867"/>
      <c r="WBC42" s="867"/>
      <c r="WBD42" s="867"/>
      <c r="WBE42" s="867"/>
      <c r="WBF42" s="867"/>
      <c r="WBG42" s="867"/>
      <c r="WBH42" s="867"/>
      <c r="WBI42" s="867"/>
      <c r="WBJ42" s="867"/>
      <c r="WBK42" s="867"/>
      <c r="WBL42" s="867"/>
      <c r="WBM42" s="867"/>
      <c r="WBN42" s="867"/>
      <c r="WBO42" s="867"/>
      <c r="WBP42" s="867"/>
      <c r="WBQ42" s="867"/>
      <c r="WBR42" s="867"/>
      <c r="WBS42" s="867"/>
      <c r="WBT42" s="867"/>
      <c r="WBU42" s="867"/>
      <c r="WBV42" s="867"/>
      <c r="WBW42" s="867"/>
      <c r="WBX42" s="867"/>
      <c r="WBY42" s="867"/>
      <c r="WBZ42" s="867"/>
      <c r="WCA42" s="867"/>
      <c r="WCB42" s="867"/>
      <c r="WCC42" s="867"/>
      <c r="WCD42" s="867"/>
      <c r="WCE42" s="867"/>
      <c r="WCF42" s="867"/>
      <c r="WCG42" s="867"/>
      <c r="WCH42" s="867"/>
      <c r="WCI42" s="867"/>
      <c r="WCJ42" s="867"/>
      <c r="WCK42" s="867"/>
      <c r="WCL42" s="867"/>
      <c r="WCM42" s="867"/>
      <c r="WCN42" s="867"/>
      <c r="WCO42" s="867"/>
      <c r="WCP42" s="867"/>
      <c r="WCQ42" s="867"/>
      <c r="WCR42" s="867"/>
      <c r="WCS42" s="867"/>
      <c r="WCT42" s="867"/>
      <c r="WCU42" s="867"/>
      <c r="WCV42" s="867"/>
      <c r="WCW42" s="867"/>
      <c r="WCX42" s="867"/>
      <c r="WCY42" s="867"/>
      <c r="WCZ42" s="867"/>
      <c r="WDA42" s="867"/>
      <c r="WDB42" s="867"/>
      <c r="WDC42" s="867"/>
      <c r="WDD42" s="867"/>
      <c r="WDE42" s="867"/>
      <c r="WDF42" s="867"/>
      <c r="WDG42" s="867"/>
      <c r="WDH42" s="867"/>
      <c r="WDI42" s="867"/>
      <c r="WDJ42" s="867"/>
      <c r="WDK42" s="867"/>
      <c r="WDL42" s="867"/>
      <c r="WDM42" s="867"/>
      <c r="WDN42" s="867"/>
      <c r="WDO42" s="867"/>
      <c r="WDP42" s="867"/>
      <c r="WDQ42" s="867"/>
      <c r="WDR42" s="867"/>
      <c r="WDS42" s="867"/>
      <c r="WDT42" s="867"/>
      <c r="WDU42" s="867"/>
      <c r="WDV42" s="867"/>
      <c r="WDW42" s="867"/>
      <c r="WDX42" s="867"/>
      <c r="WDY42" s="867"/>
      <c r="WDZ42" s="867"/>
      <c r="WEA42" s="867"/>
      <c r="WEB42" s="867"/>
      <c r="WEC42" s="867"/>
      <c r="WED42" s="867"/>
      <c r="WEE42" s="867"/>
      <c r="WEF42" s="867"/>
      <c r="WEG42" s="867"/>
      <c r="WEH42" s="867"/>
      <c r="WEI42" s="867"/>
      <c r="WEJ42" s="867"/>
      <c r="WEK42" s="867"/>
      <c r="WEL42" s="867"/>
      <c r="WEM42" s="867"/>
      <c r="WEN42" s="867"/>
      <c r="WEO42" s="867"/>
      <c r="WEP42" s="867"/>
      <c r="WEQ42" s="867"/>
      <c r="WER42" s="867"/>
      <c r="WES42" s="867"/>
      <c r="WET42" s="867"/>
      <c r="WEU42" s="867"/>
      <c r="WEV42" s="867"/>
      <c r="WEW42" s="867"/>
      <c r="WEX42" s="867"/>
      <c r="WEY42" s="867"/>
      <c r="WEZ42" s="867"/>
      <c r="WFA42" s="867"/>
      <c r="WFB42" s="867"/>
      <c r="WFC42" s="867"/>
      <c r="WFD42" s="867"/>
      <c r="WFE42" s="867"/>
      <c r="WFF42" s="867"/>
      <c r="WFG42" s="867"/>
      <c r="WFH42" s="867"/>
      <c r="WFI42" s="867"/>
      <c r="WFJ42" s="867"/>
      <c r="WFK42" s="867"/>
      <c r="WFL42" s="867"/>
      <c r="WFM42" s="867"/>
      <c r="WFN42" s="867"/>
      <c r="WFO42" s="867"/>
      <c r="WFP42" s="867"/>
      <c r="WFQ42" s="867"/>
      <c r="WFR42" s="867"/>
      <c r="WFS42" s="867"/>
      <c r="WFT42" s="867"/>
      <c r="WFU42" s="867"/>
      <c r="WFV42" s="867"/>
      <c r="WFW42" s="867"/>
      <c r="WFX42" s="867"/>
      <c r="WFY42" s="867"/>
      <c r="WFZ42" s="867"/>
      <c r="WGA42" s="867"/>
      <c r="WGB42" s="867"/>
      <c r="WGC42" s="867"/>
      <c r="WGD42" s="867"/>
      <c r="WGE42" s="867"/>
      <c r="WGF42" s="867"/>
      <c r="WGG42" s="867"/>
      <c r="WGH42" s="867"/>
      <c r="WGI42" s="867"/>
      <c r="WGJ42" s="867"/>
      <c r="WGK42" s="867"/>
      <c r="WGL42" s="867"/>
      <c r="WGM42" s="867"/>
      <c r="WGN42" s="867"/>
      <c r="WGO42" s="867"/>
      <c r="WGP42" s="867"/>
      <c r="WGQ42" s="867"/>
      <c r="WGR42" s="867"/>
      <c r="WGS42" s="867"/>
      <c r="WGT42" s="867"/>
      <c r="WGU42" s="867"/>
      <c r="WGV42" s="867"/>
      <c r="WGW42" s="867"/>
      <c r="WGX42" s="867"/>
      <c r="WGY42" s="867"/>
      <c r="WGZ42" s="867"/>
      <c r="WHA42" s="867"/>
      <c r="WHB42" s="867"/>
      <c r="WHC42" s="867"/>
      <c r="WHD42" s="867"/>
      <c r="WHE42" s="867"/>
      <c r="WHF42" s="867"/>
      <c r="WHG42" s="867"/>
      <c r="WHH42" s="867"/>
      <c r="WHI42" s="867"/>
      <c r="WHJ42" s="867"/>
      <c r="WHK42" s="867"/>
      <c r="WHL42" s="867"/>
      <c r="WHM42" s="867"/>
      <c r="WHN42" s="867"/>
      <c r="WHO42" s="867"/>
      <c r="WHP42" s="867"/>
      <c r="WHQ42" s="867"/>
      <c r="WHR42" s="867"/>
      <c r="WHS42" s="867"/>
      <c r="WHT42" s="867"/>
      <c r="WHU42" s="867"/>
      <c r="WHV42" s="867"/>
      <c r="WHW42" s="867"/>
      <c r="WHX42" s="867"/>
      <c r="WHY42" s="867"/>
      <c r="WHZ42" s="867"/>
      <c r="WIA42" s="867"/>
      <c r="WIB42" s="867"/>
      <c r="WIC42" s="867"/>
      <c r="WID42" s="867"/>
      <c r="WIE42" s="867"/>
      <c r="WIF42" s="867"/>
      <c r="WIG42" s="867"/>
      <c r="WIH42" s="867"/>
      <c r="WII42" s="867"/>
      <c r="WIJ42" s="867"/>
      <c r="WIK42" s="867"/>
      <c r="WIL42" s="867"/>
      <c r="WIM42" s="867"/>
      <c r="WIN42" s="867"/>
      <c r="WIO42" s="867"/>
      <c r="WIP42" s="867"/>
      <c r="WIQ42" s="867"/>
      <c r="WIR42" s="867"/>
      <c r="WIS42" s="867"/>
      <c r="WIT42" s="867"/>
      <c r="WIU42" s="867"/>
      <c r="WIV42" s="867"/>
      <c r="WIW42" s="867"/>
      <c r="WIX42" s="867"/>
      <c r="WIY42" s="867"/>
      <c r="WIZ42" s="867"/>
      <c r="WJA42" s="867"/>
      <c r="WJB42" s="867"/>
      <c r="WJC42" s="867"/>
      <c r="WJD42" s="867"/>
      <c r="WJE42" s="867"/>
      <c r="WJF42" s="867"/>
      <c r="WJG42" s="867"/>
      <c r="WJH42" s="867"/>
      <c r="WJI42" s="867"/>
      <c r="WJJ42" s="867"/>
      <c r="WJK42" s="867"/>
      <c r="WJL42" s="867"/>
      <c r="WJM42" s="867"/>
      <c r="WJN42" s="867"/>
      <c r="WJO42" s="867"/>
      <c r="WJP42" s="867"/>
      <c r="WJQ42" s="867"/>
      <c r="WJR42" s="867"/>
      <c r="WJS42" s="867"/>
      <c r="WJT42" s="867"/>
      <c r="WJU42" s="867"/>
      <c r="WJV42" s="867"/>
      <c r="WJW42" s="867"/>
      <c r="WJX42" s="867"/>
      <c r="WJY42" s="867"/>
      <c r="WJZ42" s="867"/>
      <c r="WKA42" s="867"/>
      <c r="WKB42" s="867"/>
      <c r="WKC42" s="867"/>
      <c r="WKD42" s="867"/>
      <c r="WKE42" s="867"/>
      <c r="WKF42" s="867"/>
      <c r="WKG42" s="867"/>
      <c r="WKH42" s="867"/>
      <c r="WKI42" s="867"/>
      <c r="WKJ42" s="867"/>
      <c r="WKK42" s="867"/>
      <c r="WKL42" s="867"/>
      <c r="WKM42" s="867"/>
      <c r="WKN42" s="867"/>
      <c r="WKO42" s="867"/>
      <c r="WKP42" s="867"/>
      <c r="WKQ42" s="867"/>
      <c r="WKR42" s="867"/>
      <c r="WKS42" s="867"/>
      <c r="WKT42" s="867"/>
      <c r="WKU42" s="867"/>
      <c r="WKV42" s="867"/>
      <c r="WKW42" s="867"/>
      <c r="WKX42" s="867"/>
      <c r="WKY42" s="867"/>
      <c r="WKZ42" s="867"/>
      <c r="WLA42" s="867"/>
      <c r="WLB42" s="867"/>
      <c r="WLC42" s="867"/>
      <c r="WLD42" s="867"/>
      <c r="WLE42" s="867"/>
      <c r="WLF42" s="867"/>
      <c r="WLG42" s="867"/>
      <c r="WLH42" s="867"/>
      <c r="WLI42" s="867"/>
      <c r="WLJ42" s="867"/>
      <c r="WLK42" s="867"/>
      <c r="WLL42" s="867"/>
      <c r="WLM42" s="867"/>
      <c r="WLN42" s="867"/>
      <c r="WLO42" s="867"/>
      <c r="WLP42" s="867"/>
      <c r="WLQ42" s="867"/>
      <c r="WLR42" s="867"/>
      <c r="WLS42" s="867"/>
      <c r="WLT42" s="867"/>
      <c r="WLU42" s="867"/>
      <c r="WLV42" s="867"/>
      <c r="WLW42" s="867"/>
      <c r="WLX42" s="867"/>
      <c r="WLY42" s="867"/>
      <c r="WLZ42" s="867"/>
      <c r="WMA42" s="867"/>
      <c r="WMB42" s="867"/>
      <c r="WMC42" s="867"/>
      <c r="WMD42" s="867"/>
      <c r="WME42" s="867"/>
      <c r="WMF42" s="867"/>
      <c r="WMG42" s="867"/>
      <c r="WMH42" s="867"/>
      <c r="WMI42" s="867"/>
      <c r="WMJ42" s="867"/>
      <c r="WMK42" s="867"/>
      <c r="WML42" s="867"/>
      <c r="WMM42" s="867"/>
      <c r="WMN42" s="867"/>
      <c r="WMO42" s="867"/>
      <c r="WMP42" s="867"/>
      <c r="WMQ42" s="867"/>
      <c r="WMR42" s="867"/>
      <c r="WMS42" s="867"/>
      <c r="WMT42" s="867"/>
      <c r="WMU42" s="867"/>
      <c r="WMV42" s="867"/>
      <c r="WMW42" s="867"/>
      <c r="WMX42" s="867"/>
      <c r="WMY42" s="867"/>
      <c r="WMZ42" s="867"/>
      <c r="WNA42" s="867"/>
      <c r="WNB42" s="867"/>
      <c r="WNC42" s="867"/>
      <c r="WND42" s="867"/>
      <c r="WNE42" s="867"/>
      <c r="WNF42" s="867"/>
      <c r="WNG42" s="867"/>
      <c r="WNH42" s="867"/>
      <c r="WNI42" s="867"/>
      <c r="WNJ42" s="867"/>
      <c r="WNK42" s="867"/>
      <c r="WNL42" s="867"/>
      <c r="WNM42" s="867"/>
      <c r="WNN42" s="867"/>
      <c r="WNO42" s="867"/>
      <c r="WNP42" s="867"/>
      <c r="WNQ42" s="867"/>
      <c r="WNR42" s="867"/>
      <c r="WNS42" s="867"/>
      <c r="WNT42" s="867"/>
      <c r="WNU42" s="867"/>
      <c r="WNV42" s="867"/>
      <c r="WNW42" s="867"/>
      <c r="WNX42" s="867"/>
      <c r="WNY42" s="867"/>
      <c r="WNZ42" s="867"/>
      <c r="WOA42" s="867"/>
      <c r="WOB42" s="867"/>
      <c r="WOC42" s="867"/>
      <c r="WOD42" s="867"/>
      <c r="WOE42" s="867"/>
      <c r="WOF42" s="867"/>
      <c r="WOG42" s="867"/>
      <c r="WOH42" s="867"/>
      <c r="WOI42" s="867"/>
      <c r="WOJ42" s="867"/>
      <c r="WOK42" s="867"/>
      <c r="WOL42" s="867"/>
      <c r="WOM42" s="867"/>
      <c r="WON42" s="867"/>
      <c r="WOO42" s="867"/>
      <c r="WOP42" s="867"/>
      <c r="WOQ42" s="867"/>
      <c r="WOR42" s="867"/>
      <c r="WOS42" s="867"/>
      <c r="WOT42" s="867"/>
      <c r="WOU42" s="867"/>
      <c r="WOV42" s="867"/>
      <c r="WOW42" s="867"/>
      <c r="WOX42" s="867"/>
      <c r="WOY42" s="867"/>
      <c r="WOZ42" s="867"/>
      <c r="WPA42" s="867"/>
      <c r="WPB42" s="867"/>
      <c r="WPC42" s="867"/>
      <c r="WPD42" s="867"/>
      <c r="WPE42" s="867"/>
      <c r="WPF42" s="867"/>
      <c r="WPG42" s="867"/>
      <c r="WPH42" s="867"/>
      <c r="WPI42" s="867"/>
      <c r="WPJ42" s="867"/>
      <c r="WPK42" s="867"/>
      <c r="WPL42" s="867"/>
      <c r="WPM42" s="867"/>
      <c r="WPN42" s="867"/>
      <c r="WPO42" s="867"/>
      <c r="WPP42" s="867"/>
      <c r="WPQ42" s="867"/>
      <c r="WPR42" s="867"/>
      <c r="WPS42" s="867"/>
      <c r="WPT42" s="867"/>
      <c r="WPU42" s="867"/>
      <c r="WPV42" s="867"/>
      <c r="WPW42" s="867"/>
      <c r="WPX42" s="867"/>
      <c r="WPY42" s="867"/>
      <c r="WPZ42" s="867"/>
      <c r="WQA42" s="867"/>
      <c r="WQB42" s="867"/>
      <c r="WQC42" s="867"/>
      <c r="WQD42" s="867"/>
      <c r="WQE42" s="867"/>
      <c r="WQF42" s="867"/>
      <c r="WQG42" s="867"/>
      <c r="WQH42" s="867"/>
      <c r="WQI42" s="867"/>
      <c r="WQJ42" s="867"/>
      <c r="WQK42" s="867"/>
      <c r="WQL42" s="867"/>
      <c r="WQM42" s="867"/>
      <c r="WQN42" s="867"/>
      <c r="WQO42" s="867"/>
      <c r="WQP42" s="867"/>
      <c r="WQQ42" s="867"/>
      <c r="WQR42" s="867"/>
      <c r="WQS42" s="867"/>
      <c r="WQT42" s="867"/>
      <c r="WQU42" s="867"/>
      <c r="WQV42" s="867"/>
      <c r="WQW42" s="867"/>
      <c r="WQX42" s="867"/>
      <c r="WQY42" s="867"/>
      <c r="WQZ42" s="867"/>
      <c r="WRA42" s="867"/>
      <c r="WRB42" s="867"/>
      <c r="WRC42" s="867"/>
      <c r="WRD42" s="867"/>
      <c r="WRE42" s="867"/>
      <c r="WRF42" s="867"/>
      <c r="WRG42" s="867"/>
      <c r="WRH42" s="867"/>
      <c r="WRI42" s="867"/>
      <c r="WRJ42" s="867"/>
      <c r="WRK42" s="867"/>
      <c r="WRL42" s="867"/>
      <c r="WRM42" s="867"/>
      <c r="WRN42" s="867"/>
      <c r="WRO42" s="867"/>
      <c r="WRP42" s="867"/>
      <c r="WRQ42" s="867"/>
      <c r="WRR42" s="867"/>
      <c r="WRS42" s="867"/>
      <c r="WRT42" s="867"/>
      <c r="WRU42" s="867"/>
      <c r="WRV42" s="867"/>
      <c r="WRW42" s="867"/>
      <c r="WRX42" s="867"/>
      <c r="WRY42" s="867"/>
      <c r="WRZ42" s="867"/>
      <c r="WSA42" s="867"/>
      <c r="WSB42" s="867"/>
      <c r="WSC42" s="867"/>
      <c r="WSD42" s="867"/>
      <c r="WSE42" s="867"/>
      <c r="WSF42" s="867"/>
      <c r="WSG42" s="867"/>
      <c r="WSH42" s="867"/>
      <c r="WSI42" s="867"/>
      <c r="WSJ42" s="867"/>
      <c r="WSK42" s="867"/>
      <c r="WSL42" s="867"/>
      <c r="WSM42" s="867"/>
      <c r="WSN42" s="867"/>
      <c r="WSO42" s="867"/>
      <c r="WSP42" s="867"/>
      <c r="WSQ42" s="867"/>
      <c r="WSR42" s="867"/>
      <c r="WSS42" s="867"/>
      <c r="WST42" s="867"/>
      <c r="WSU42" s="867"/>
      <c r="WSV42" s="867"/>
      <c r="WSW42" s="867"/>
      <c r="WSX42" s="867"/>
      <c r="WSY42" s="867"/>
      <c r="WSZ42" s="867"/>
      <c r="WTA42" s="867"/>
      <c r="WTB42" s="867"/>
      <c r="WTC42" s="867"/>
      <c r="WTD42" s="867"/>
      <c r="WTE42" s="867"/>
      <c r="WTF42" s="867"/>
      <c r="WTG42" s="867"/>
      <c r="WTH42" s="867"/>
      <c r="WTI42" s="867"/>
      <c r="WTJ42" s="867"/>
      <c r="WTK42" s="867"/>
      <c r="WTL42" s="867"/>
      <c r="WTM42" s="867"/>
      <c r="WTN42" s="867"/>
      <c r="WTO42" s="867"/>
      <c r="WTP42" s="867"/>
      <c r="WTQ42" s="867"/>
      <c r="WTR42" s="867"/>
      <c r="WTS42" s="867"/>
      <c r="WTT42" s="867"/>
      <c r="WTU42" s="867"/>
      <c r="WTV42" s="867"/>
      <c r="WTW42" s="867"/>
      <c r="WTX42" s="867"/>
      <c r="WTY42" s="867"/>
      <c r="WTZ42" s="867"/>
      <c r="WUA42" s="867"/>
      <c r="WUB42" s="867"/>
      <c r="WUC42" s="867"/>
      <c r="WUD42" s="867"/>
      <c r="WUE42" s="867"/>
      <c r="WUF42" s="867"/>
      <c r="WUG42" s="867"/>
      <c r="WUH42" s="867"/>
      <c r="WUI42" s="867"/>
      <c r="WUJ42" s="867"/>
      <c r="WUK42" s="867"/>
      <c r="WUL42" s="867"/>
      <c r="WUM42" s="867"/>
      <c r="WUN42" s="867"/>
      <c r="WUO42" s="867"/>
      <c r="WUP42" s="867"/>
      <c r="WUQ42" s="867"/>
      <c r="WUR42" s="867"/>
      <c r="WUS42" s="867"/>
      <c r="WUT42" s="867"/>
      <c r="WUU42" s="867"/>
      <c r="WUV42" s="867"/>
      <c r="WUW42" s="867"/>
      <c r="WUX42" s="867"/>
      <c r="WUY42" s="867"/>
      <c r="WUZ42" s="867"/>
      <c r="WVA42" s="867"/>
      <c r="WVB42" s="867"/>
      <c r="WVC42" s="867"/>
      <c r="WVD42" s="867"/>
      <c r="WVE42" s="867"/>
      <c r="WVF42" s="867"/>
      <c r="WVG42" s="867"/>
      <c r="WVH42" s="867"/>
      <c r="WVI42" s="867"/>
      <c r="WVJ42" s="867"/>
      <c r="WVK42" s="867"/>
      <c r="WVL42" s="867"/>
      <c r="WVM42" s="867"/>
      <c r="WVN42" s="867"/>
      <c r="WVO42" s="867"/>
      <c r="WVP42" s="867"/>
      <c r="WVQ42" s="867"/>
      <c r="WVR42" s="867"/>
      <c r="WVS42" s="867"/>
      <c r="WVT42" s="867"/>
      <c r="WVU42" s="867"/>
      <c r="WVV42" s="867"/>
      <c r="WVW42" s="867"/>
      <c r="WVX42" s="867"/>
      <c r="WVY42" s="867"/>
      <c r="WVZ42" s="867"/>
      <c r="WWA42" s="867"/>
      <c r="WWB42" s="867"/>
      <c r="WWC42" s="867"/>
      <c r="WWD42" s="867"/>
      <c r="WWE42" s="867"/>
      <c r="WWF42" s="867"/>
      <c r="WWG42" s="867"/>
      <c r="WWH42" s="867"/>
      <c r="WWI42" s="867"/>
      <c r="WWJ42" s="867"/>
      <c r="WWK42" s="867"/>
      <c r="WWL42" s="867"/>
      <c r="WWM42" s="867"/>
      <c r="WWN42" s="867"/>
      <c r="WWO42" s="867"/>
      <c r="WWP42" s="867"/>
      <c r="WWQ42" s="867"/>
      <c r="WWR42" s="867"/>
      <c r="WWS42" s="867"/>
      <c r="WWT42" s="867"/>
      <c r="WWU42" s="867"/>
      <c r="WWV42" s="867"/>
      <c r="WWW42" s="867"/>
      <c r="WWX42" s="867"/>
      <c r="WWY42" s="867"/>
      <c r="WWZ42" s="867"/>
      <c r="WXA42" s="867"/>
      <c r="WXB42" s="867"/>
      <c r="WXC42" s="867"/>
      <c r="WXD42" s="867"/>
      <c r="WXE42" s="867"/>
      <c r="WXF42" s="867"/>
      <c r="WXG42" s="867"/>
      <c r="WXH42" s="867"/>
      <c r="WXI42" s="867"/>
      <c r="WXJ42" s="867"/>
      <c r="WXK42" s="867"/>
      <c r="WXL42" s="867"/>
      <c r="WXM42" s="867"/>
      <c r="WXN42" s="867"/>
      <c r="WXO42" s="867"/>
      <c r="WXP42" s="867"/>
      <c r="WXQ42" s="867"/>
      <c r="WXR42" s="867"/>
      <c r="WXS42" s="867"/>
      <c r="WXT42" s="867"/>
      <c r="WXU42" s="867"/>
      <c r="WXV42" s="867"/>
      <c r="WXW42" s="867"/>
      <c r="WXX42" s="867"/>
      <c r="WXY42" s="867"/>
      <c r="WXZ42" s="867"/>
      <c r="WYA42" s="867"/>
      <c r="WYB42" s="867"/>
      <c r="WYC42" s="867"/>
      <c r="WYD42" s="867"/>
      <c r="WYE42" s="867"/>
      <c r="WYF42" s="867"/>
      <c r="WYG42" s="867"/>
      <c r="WYH42" s="867"/>
      <c r="WYI42" s="867"/>
      <c r="WYJ42" s="867"/>
      <c r="WYK42" s="867"/>
      <c r="WYL42" s="867"/>
      <c r="WYM42" s="867"/>
      <c r="WYN42" s="867"/>
      <c r="WYO42" s="867"/>
      <c r="WYP42" s="867"/>
      <c r="WYQ42" s="867"/>
      <c r="WYR42" s="867"/>
      <c r="WYS42" s="867"/>
      <c r="WYT42" s="867"/>
      <c r="WYU42" s="867"/>
      <c r="WYV42" s="867"/>
      <c r="WYW42" s="867"/>
      <c r="WYX42" s="867"/>
      <c r="WYY42" s="867"/>
      <c r="WYZ42" s="867"/>
      <c r="WZA42" s="867"/>
      <c r="WZB42" s="867"/>
      <c r="WZC42" s="867"/>
      <c r="WZD42" s="867"/>
      <c r="WZE42" s="867"/>
      <c r="WZF42" s="867"/>
      <c r="WZG42" s="867"/>
      <c r="WZH42" s="867"/>
      <c r="WZI42" s="867"/>
      <c r="WZJ42" s="867"/>
      <c r="WZK42" s="867"/>
      <c r="WZL42" s="867"/>
      <c r="WZM42" s="867"/>
      <c r="WZN42" s="867"/>
      <c r="WZO42" s="867"/>
      <c r="WZP42" s="867"/>
      <c r="WZQ42" s="867"/>
      <c r="WZR42" s="867"/>
      <c r="WZS42" s="867"/>
      <c r="WZT42" s="867"/>
      <c r="WZU42" s="867"/>
      <c r="WZV42" s="867"/>
      <c r="WZW42" s="867"/>
      <c r="WZX42" s="867"/>
      <c r="WZY42" s="867"/>
      <c r="WZZ42" s="867"/>
      <c r="XAA42" s="867"/>
      <c r="XAB42" s="867"/>
      <c r="XAC42" s="867"/>
      <c r="XAD42" s="867"/>
      <c r="XAE42" s="867"/>
      <c r="XAF42" s="867"/>
      <c r="XAG42" s="867"/>
      <c r="XAH42" s="867"/>
      <c r="XAI42" s="867"/>
      <c r="XAJ42" s="867"/>
      <c r="XAK42" s="867"/>
      <c r="XAL42" s="867"/>
      <c r="XAM42" s="867"/>
      <c r="XAN42" s="867"/>
      <c r="XAO42" s="867"/>
      <c r="XAP42" s="867"/>
      <c r="XAQ42" s="867"/>
      <c r="XAR42" s="867"/>
      <c r="XAS42" s="867"/>
      <c r="XAT42" s="867"/>
      <c r="XAU42" s="867"/>
      <c r="XAV42" s="867"/>
      <c r="XAW42" s="867"/>
      <c r="XAX42" s="867"/>
      <c r="XAY42" s="867"/>
      <c r="XAZ42" s="867"/>
      <c r="XBA42" s="867"/>
      <c r="XBB42" s="867"/>
      <c r="XBC42" s="867"/>
      <c r="XBD42" s="867"/>
      <c r="XBE42" s="867"/>
      <c r="XBF42" s="867"/>
      <c r="XBG42" s="867"/>
      <c r="XBH42" s="867"/>
      <c r="XBI42" s="867"/>
      <c r="XBJ42" s="867"/>
      <c r="XBK42" s="867"/>
      <c r="XBL42" s="867"/>
      <c r="XBM42" s="867"/>
      <c r="XBN42" s="867"/>
      <c r="XBO42" s="867"/>
      <c r="XBP42" s="867"/>
      <c r="XBQ42" s="867"/>
      <c r="XBR42" s="867"/>
      <c r="XBS42" s="867"/>
      <c r="XBT42" s="867"/>
      <c r="XBU42" s="867"/>
      <c r="XBV42" s="867"/>
      <c r="XBW42" s="867"/>
      <c r="XBX42" s="867"/>
      <c r="XBY42" s="867"/>
      <c r="XBZ42" s="867"/>
      <c r="XCA42" s="867"/>
      <c r="XCB42" s="867"/>
      <c r="XCC42" s="867"/>
      <c r="XCD42" s="867"/>
      <c r="XCE42" s="867"/>
      <c r="XCF42" s="867"/>
      <c r="XCG42" s="867"/>
      <c r="XCH42" s="867"/>
      <c r="XCI42" s="867"/>
      <c r="XCJ42" s="867"/>
      <c r="XCK42" s="867"/>
      <c r="XCL42" s="867"/>
      <c r="XCM42" s="867"/>
      <c r="XCN42" s="867"/>
      <c r="XCO42" s="867"/>
      <c r="XCP42" s="867"/>
      <c r="XCQ42" s="867"/>
      <c r="XCR42" s="867"/>
      <c r="XCS42" s="867"/>
      <c r="XCT42" s="867"/>
      <c r="XCU42" s="867"/>
      <c r="XCV42" s="867"/>
      <c r="XCW42" s="867"/>
      <c r="XCX42" s="867"/>
      <c r="XCY42" s="867"/>
      <c r="XCZ42" s="867"/>
      <c r="XDA42" s="867"/>
      <c r="XDB42" s="867"/>
      <c r="XDC42" s="867"/>
      <c r="XDD42" s="867"/>
      <c r="XDE42" s="867"/>
      <c r="XDF42" s="867"/>
      <c r="XDG42" s="867"/>
      <c r="XDH42" s="867"/>
      <c r="XDI42" s="867"/>
      <c r="XDJ42" s="867"/>
      <c r="XDK42" s="867"/>
      <c r="XDL42" s="867"/>
      <c r="XDM42" s="867"/>
      <c r="XDN42" s="867"/>
      <c r="XDO42" s="867"/>
      <c r="XDP42" s="867"/>
      <c r="XDQ42" s="867"/>
      <c r="XDR42" s="867"/>
      <c r="XDS42" s="867"/>
      <c r="XDT42" s="867"/>
      <c r="XDU42" s="867"/>
      <c r="XDV42" s="867"/>
      <c r="XDW42" s="867"/>
      <c r="XDX42" s="867"/>
      <c r="XDY42" s="867"/>
      <c r="XDZ42" s="867"/>
      <c r="XEA42" s="867"/>
      <c r="XEB42" s="867"/>
      <c r="XEC42" s="867"/>
      <c r="XED42" s="867"/>
      <c r="XEE42" s="867"/>
      <c r="XEF42" s="867"/>
      <c r="XEG42" s="867"/>
      <c r="XEH42" s="867"/>
      <c r="XEI42" s="867"/>
      <c r="XEJ42" s="867"/>
      <c r="XEK42" s="867"/>
      <c r="XEL42" s="867"/>
      <c r="XEM42" s="867"/>
      <c r="XEN42" s="867"/>
      <c r="XEO42" s="867"/>
      <c r="XEP42" s="867"/>
      <c r="XEQ42" s="867"/>
      <c r="XER42" s="867"/>
      <c r="XES42" s="867"/>
      <c r="XET42" s="867"/>
      <c r="XEU42" s="867"/>
      <c r="XEV42" s="867"/>
      <c r="XEW42" s="867"/>
      <c r="XEX42" s="867"/>
      <c r="XEY42" s="867"/>
      <c r="XEZ42" s="867"/>
      <c r="XFA42" s="867"/>
      <c r="XFB42" s="867"/>
      <c r="XFC42" s="867"/>
      <c r="XFD42" s="867"/>
    </row>
    <row r="43" spans="1:16384" s="876" customFormat="1">
      <c r="A43" s="754" t="s">
        <v>647</v>
      </c>
      <c r="B43" s="1393">
        <f t="shared" si="88"/>
        <v>19.5</v>
      </c>
      <c r="C43" s="755"/>
      <c r="D43" s="755"/>
      <c r="E43" s="755"/>
      <c r="F43" s="755"/>
      <c r="G43" s="865"/>
      <c r="H43" s="755"/>
      <c r="I43" s="875"/>
      <c r="J43" s="875"/>
      <c r="K43" s="875"/>
      <c r="L43" s="875"/>
      <c r="M43" s="875"/>
      <c r="N43" s="875"/>
      <c r="O43" s="875"/>
      <c r="P43" s="875"/>
      <c r="Q43" s="875"/>
      <c r="R43" s="875"/>
      <c r="S43" s="875"/>
      <c r="T43" s="875"/>
      <c r="U43" s="875"/>
      <c r="V43" s="875"/>
      <c r="W43" s="875"/>
      <c r="X43" s="875"/>
      <c r="Y43" s="875"/>
      <c r="Z43" s="875"/>
      <c r="AA43" s="875"/>
      <c r="AB43" s="875"/>
      <c r="AC43" s="875"/>
      <c r="AI43" s="876">
        <v>2</v>
      </c>
      <c r="AJ43" s="876">
        <v>2</v>
      </c>
      <c r="AK43" s="876">
        <v>2</v>
      </c>
      <c r="AL43" s="876">
        <v>3</v>
      </c>
      <c r="AM43" s="876">
        <v>3</v>
      </c>
      <c r="AN43" s="876">
        <v>3</v>
      </c>
      <c r="AO43" s="876">
        <v>4</v>
      </c>
      <c r="AP43" s="876">
        <v>4</v>
      </c>
      <c r="AQ43" s="876">
        <v>4</v>
      </c>
      <c r="AR43" s="876">
        <v>5</v>
      </c>
      <c r="AS43" s="758">
        <v>8</v>
      </c>
      <c r="AT43" s="758">
        <v>9</v>
      </c>
      <c r="AU43" s="758">
        <v>9</v>
      </c>
      <c r="AV43" s="758">
        <v>8</v>
      </c>
      <c r="AW43" s="758">
        <v>8</v>
      </c>
      <c r="AX43" s="876">
        <v>9</v>
      </c>
      <c r="AY43" s="876">
        <v>10</v>
      </c>
      <c r="AZ43" s="876">
        <v>10</v>
      </c>
      <c r="BA43" s="876">
        <v>10</v>
      </c>
      <c r="BB43" s="876">
        <v>11</v>
      </c>
      <c r="BC43" s="876">
        <v>11</v>
      </c>
      <c r="BD43" s="876">
        <v>11</v>
      </c>
      <c r="BE43" s="876">
        <v>11</v>
      </c>
      <c r="BF43" s="876">
        <v>11</v>
      </c>
      <c r="BG43" s="876">
        <v>11</v>
      </c>
      <c r="BH43" s="876">
        <v>12</v>
      </c>
      <c r="BI43" s="876">
        <v>12</v>
      </c>
      <c r="BJ43" s="876">
        <f>'[6]Agency South'!V104</f>
        <v>12</v>
      </c>
      <c r="BK43" s="758">
        <f>'[7]Agency South'!W104</f>
        <v>13</v>
      </c>
      <c r="BL43" s="758">
        <f>'[8]Agency South'!$X104</f>
        <v>14</v>
      </c>
      <c r="BM43" s="876">
        <f>'[9]Agency South'!Y104</f>
        <v>14</v>
      </c>
      <c r="BN43" s="1197">
        <f>'[10]Agency South'!AO104</f>
        <v>18</v>
      </c>
      <c r="BO43" s="1197">
        <f>'[11]Agency South'!$AP112</f>
        <v>21</v>
      </c>
    </row>
    <row r="44" spans="1:16384" s="867" customFormat="1">
      <c r="A44" s="1688" t="s">
        <v>4223</v>
      </c>
      <c r="B44" s="1393"/>
      <c r="C44" s="755"/>
      <c r="D44" s="755"/>
      <c r="E44" s="755"/>
      <c r="F44" s="755"/>
      <c r="G44" s="865"/>
      <c r="H44" s="755"/>
      <c r="I44" s="866"/>
      <c r="J44" s="866"/>
      <c r="K44" s="866"/>
      <c r="L44" s="866"/>
      <c r="M44" s="866"/>
      <c r="N44" s="866"/>
      <c r="O44" s="866"/>
      <c r="P44" s="866"/>
      <c r="Q44" s="866"/>
      <c r="R44" s="866"/>
      <c r="S44" s="866"/>
      <c r="T44" s="866"/>
      <c r="U44" s="866"/>
      <c r="V44" s="866"/>
      <c r="W44" s="866"/>
      <c r="X44" s="866"/>
      <c r="Y44" s="866"/>
      <c r="Z44" s="866"/>
      <c r="AA44" s="866"/>
      <c r="AB44" s="866"/>
      <c r="AC44" s="866"/>
      <c r="AS44" s="758"/>
      <c r="AT44" s="758"/>
      <c r="AU44" s="758"/>
      <c r="AV44" s="758"/>
      <c r="AW44" s="758"/>
      <c r="BK44" s="758"/>
      <c r="BL44" s="758"/>
      <c r="BN44" s="1197"/>
      <c r="BO44" s="1197">
        <f>'[11]Agency South'!$AP$113</f>
        <v>799</v>
      </c>
    </row>
    <row r="45" spans="1:16384" s="873" customFormat="1">
      <c r="A45" s="868" t="s">
        <v>4235</v>
      </c>
      <c r="B45" s="1516">
        <f>SUM(B38:B43)</f>
        <v>2892</v>
      </c>
      <c r="C45" s="870"/>
      <c r="D45" s="869"/>
      <c r="E45" s="869"/>
      <c r="F45" s="869"/>
      <c r="G45" s="869">
        <f t="shared" si="89"/>
        <v>81</v>
      </c>
      <c r="H45" s="871"/>
      <c r="I45" s="872">
        <f>SUM(I38:I42)</f>
        <v>32</v>
      </c>
      <c r="J45" s="872">
        <f t="shared" ref="J45:AH45" si="90">SUM(J38:J42)</f>
        <v>40</v>
      </c>
      <c r="K45" s="872">
        <f t="shared" si="90"/>
        <v>58</v>
      </c>
      <c r="L45" s="872">
        <f t="shared" si="90"/>
        <v>67</v>
      </c>
      <c r="M45" s="872">
        <f t="shared" si="90"/>
        <v>68</v>
      </c>
      <c r="N45" s="872">
        <f t="shared" si="90"/>
        <v>63</v>
      </c>
      <c r="O45" s="872">
        <f t="shared" si="90"/>
        <v>62</v>
      </c>
      <c r="P45" s="872">
        <f t="shared" si="90"/>
        <v>60</v>
      </c>
      <c r="Q45" s="872">
        <f t="shared" si="90"/>
        <v>73</v>
      </c>
      <c r="R45" s="872">
        <f t="shared" si="90"/>
        <v>77</v>
      </c>
      <c r="S45" s="872">
        <f t="shared" si="90"/>
        <v>74</v>
      </c>
      <c r="T45" s="872">
        <f t="shared" si="90"/>
        <v>92</v>
      </c>
      <c r="U45" s="872">
        <f t="shared" si="90"/>
        <v>119</v>
      </c>
      <c r="V45" s="872">
        <f t="shared" si="90"/>
        <v>158</v>
      </c>
      <c r="W45" s="872">
        <f t="shared" si="90"/>
        <v>174</v>
      </c>
      <c r="X45" s="872">
        <f t="shared" si="90"/>
        <v>174</v>
      </c>
      <c r="Y45" s="872">
        <f t="shared" si="90"/>
        <v>193</v>
      </c>
      <c r="Z45" s="872">
        <f t="shared" si="90"/>
        <v>213</v>
      </c>
      <c r="AA45" s="872">
        <f t="shared" si="90"/>
        <v>228</v>
      </c>
      <c r="AB45" s="872">
        <f t="shared" si="90"/>
        <v>251</v>
      </c>
      <c r="AC45" s="872">
        <f t="shared" si="90"/>
        <v>299</v>
      </c>
      <c r="AD45" s="872">
        <f t="shared" si="90"/>
        <v>296</v>
      </c>
      <c r="AE45" s="872">
        <f t="shared" si="90"/>
        <v>277</v>
      </c>
      <c r="AF45" s="872">
        <f t="shared" si="90"/>
        <v>323</v>
      </c>
      <c r="AG45" s="872">
        <f t="shared" si="90"/>
        <v>427</v>
      </c>
      <c r="AH45" s="872">
        <f t="shared" si="90"/>
        <v>506</v>
      </c>
      <c r="AI45" s="872">
        <f>SUM(AI38:AI43)</f>
        <v>565</v>
      </c>
      <c r="AJ45" s="872">
        <f t="shared" ref="AJ45:AO45" si="91">SUM(AJ38:AJ43)</f>
        <v>616</v>
      </c>
      <c r="AK45" s="872">
        <f t="shared" si="91"/>
        <v>722</v>
      </c>
      <c r="AL45" s="872">
        <f t="shared" si="91"/>
        <v>797</v>
      </c>
      <c r="AM45" s="872">
        <f t="shared" si="91"/>
        <v>834</v>
      </c>
      <c r="AN45" s="872">
        <f t="shared" si="91"/>
        <v>959</v>
      </c>
      <c r="AO45" s="872">
        <f t="shared" si="91"/>
        <v>1099</v>
      </c>
      <c r="AP45" s="872">
        <f t="shared" ref="AP45:AY45" si="92">SUM(AP38:AP43)</f>
        <v>1354</v>
      </c>
      <c r="AQ45" s="872">
        <f t="shared" si="92"/>
        <v>1383</v>
      </c>
      <c r="AR45" s="872">
        <f t="shared" si="92"/>
        <v>1476</v>
      </c>
      <c r="AS45" s="872">
        <f t="shared" si="92"/>
        <v>1632</v>
      </c>
      <c r="AT45" s="872">
        <f t="shared" si="92"/>
        <v>1590</v>
      </c>
      <c r="AU45" s="872">
        <f t="shared" si="92"/>
        <v>1621</v>
      </c>
      <c r="AV45" s="872">
        <f t="shared" si="92"/>
        <v>1650</v>
      </c>
      <c r="AW45" s="872">
        <f t="shared" si="92"/>
        <v>1751</v>
      </c>
      <c r="AX45" s="872">
        <f t="shared" si="92"/>
        <v>1734</v>
      </c>
      <c r="AY45" s="872">
        <f t="shared" si="92"/>
        <v>1802</v>
      </c>
      <c r="AZ45" s="872">
        <f>SUM(AZ38:AZ43)</f>
        <v>1892</v>
      </c>
      <c r="BA45" s="872">
        <f>SUM(BA38:BA43)</f>
        <v>1928</v>
      </c>
      <c r="BB45" s="1396">
        <f>SUM(BB38:BB43)</f>
        <v>1939</v>
      </c>
      <c r="BC45" s="1396">
        <f>SUM(BC38:BC43)</f>
        <v>1938</v>
      </c>
      <c r="BD45" s="1396">
        <f>SUM(BD38:BD43)</f>
        <v>2068</v>
      </c>
      <c r="BE45" s="1396">
        <f t="shared" ref="BE45:BO45" si="93">SUM(BE38:BE43)</f>
        <v>2121</v>
      </c>
      <c r="BF45" s="1396">
        <f t="shared" si="93"/>
        <v>2197</v>
      </c>
      <c r="BG45" s="1396">
        <f t="shared" si="93"/>
        <v>2295</v>
      </c>
      <c r="BH45" s="1396">
        <f t="shared" si="93"/>
        <v>2378</v>
      </c>
      <c r="BI45" s="1396">
        <f t="shared" si="93"/>
        <v>2500</v>
      </c>
      <c r="BJ45" s="1396">
        <f t="shared" si="93"/>
        <v>2624</v>
      </c>
      <c r="BK45" s="1396">
        <f t="shared" si="93"/>
        <v>2812</v>
      </c>
      <c r="BL45" s="1396">
        <f t="shared" si="93"/>
        <v>3031</v>
      </c>
      <c r="BM45" s="1396">
        <f t="shared" si="93"/>
        <v>3144</v>
      </c>
      <c r="BN45" s="1396">
        <f t="shared" si="93"/>
        <v>3220</v>
      </c>
      <c r="BO45" s="1396">
        <f t="shared" si="93"/>
        <v>2564</v>
      </c>
    </row>
    <row r="47" spans="1:16384" s="706" customFormat="1">
      <c r="A47" s="703" t="s">
        <v>122</v>
      </c>
      <c r="B47" s="704" t="s">
        <v>117</v>
      </c>
      <c r="C47" s="704"/>
      <c r="D47" s="705" t="s">
        <v>43</v>
      </c>
      <c r="E47" s="705" t="s">
        <v>67</v>
      </c>
      <c r="F47" s="705" t="s">
        <v>70</v>
      </c>
      <c r="G47" s="705" t="s">
        <v>104</v>
      </c>
      <c r="H47" s="704"/>
      <c r="I47" s="127">
        <v>41000</v>
      </c>
      <c r="J47" s="127">
        <v>41030</v>
      </c>
      <c r="K47" s="127">
        <v>41061</v>
      </c>
      <c r="L47" s="127">
        <v>41091</v>
      </c>
      <c r="M47" s="127">
        <v>41122</v>
      </c>
      <c r="N47" s="127">
        <v>41153</v>
      </c>
      <c r="O47" s="127">
        <v>41183</v>
      </c>
      <c r="P47" s="127">
        <v>41214</v>
      </c>
      <c r="Q47" s="127">
        <v>41244</v>
      </c>
      <c r="R47" s="127">
        <v>41275</v>
      </c>
      <c r="S47" s="127">
        <v>41306</v>
      </c>
      <c r="T47" s="127">
        <v>41334</v>
      </c>
      <c r="U47" s="127">
        <v>41365</v>
      </c>
      <c r="V47" s="127">
        <v>41395</v>
      </c>
      <c r="W47" s="127">
        <v>41426</v>
      </c>
      <c r="X47" s="127">
        <v>41456</v>
      </c>
      <c r="Y47" s="127">
        <v>41487</v>
      </c>
      <c r="Z47" s="127">
        <v>41518</v>
      </c>
      <c r="AA47" s="127">
        <v>41548</v>
      </c>
      <c r="AB47" s="127">
        <v>41579</v>
      </c>
      <c r="AC47" s="127">
        <v>41609</v>
      </c>
      <c r="AD47" s="127">
        <v>41640</v>
      </c>
      <c r="AE47" s="127">
        <v>41671</v>
      </c>
      <c r="AF47" s="127">
        <v>41699</v>
      </c>
      <c r="AG47" s="127">
        <v>41730</v>
      </c>
      <c r="AH47" s="127">
        <v>41760</v>
      </c>
      <c r="AI47" s="127">
        <v>41791</v>
      </c>
      <c r="AJ47" s="127">
        <v>41821</v>
      </c>
      <c r="AK47" s="127">
        <v>41852</v>
      </c>
      <c r="AL47" s="127">
        <v>41883</v>
      </c>
      <c r="AM47" s="127">
        <v>41913</v>
      </c>
      <c r="AN47" s="127">
        <v>41944</v>
      </c>
      <c r="AO47" s="127">
        <v>41974</v>
      </c>
      <c r="AP47" s="152">
        <v>42005</v>
      </c>
      <c r="AQ47" s="127">
        <v>42036</v>
      </c>
      <c r="AR47" s="111">
        <v>42064</v>
      </c>
      <c r="AS47" s="111">
        <v>42095</v>
      </c>
      <c r="AT47" s="111">
        <v>42155</v>
      </c>
      <c r="AU47" s="111">
        <v>42185</v>
      </c>
      <c r="AV47" s="111">
        <v>42186</v>
      </c>
      <c r="AW47" s="111">
        <f>AW37</f>
        <v>42247</v>
      </c>
      <c r="AX47" s="111">
        <f>AX37</f>
        <v>42277</v>
      </c>
      <c r="AY47" s="111">
        <f>AY37</f>
        <v>42308</v>
      </c>
      <c r="AZ47" s="111">
        <f>AZ37</f>
        <v>42338</v>
      </c>
      <c r="BA47" s="111">
        <f>BA37</f>
        <v>42369</v>
      </c>
      <c r="BB47" s="152">
        <v>42370</v>
      </c>
      <c r="BC47" s="111">
        <v>42401</v>
      </c>
      <c r="BD47" s="111">
        <v>42430</v>
      </c>
      <c r="BE47" s="111">
        <v>42461</v>
      </c>
      <c r="BF47" s="111">
        <v>42521</v>
      </c>
      <c r="BG47" s="111">
        <v>42551</v>
      </c>
      <c r="BH47" s="111">
        <v>42582</v>
      </c>
      <c r="BI47" s="111">
        <v>42613</v>
      </c>
      <c r="BJ47" s="111">
        <v>42643</v>
      </c>
      <c r="BK47" s="111">
        <v>42674</v>
      </c>
      <c r="BL47" s="111">
        <v>42704</v>
      </c>
      <c r="BM47" s="111">
        <v>42735</v>
      </c>
      <c r="BN47" s="152">
        <v>42766</v>
      </c>
      <c r="BO47" s="111">
        <v>42794</v>
      </c>
      <c r="BP47" s="111">
        <v>42825</v>
      </c>
      <c r="BQ47" s="111">
        <v>42855</v>
      </c>
      <c r="BR47" s="111">
        <v>42886</v>
      </c>
      <c r="BS47" s="111">
        <v>42916</v>
      </c>
      <c r="BT47" s="111">
        <v>42947</v>
      </c>
      <c r="BU47" s="111">
        <v>42978</v>
      </c>
      <c r="BV47" s="111">
        <v>43008</v>
      </c>
      <c r="BW47" s="111">
        <v>43039</v>
      </c>
      <c r="BX47" s="111">
        <v>43069</v>
      </c>
      <c r="BY47" s="111">
        <v>43100</v>
      </c>
    </row>
    <row r="48" spans="1:16384" s="758" customFormat="1">
      <c r="A48" s="754" t="s">
        <v>108</v>
      </c>
      <c r="B48" s="672">
        <f t="shared" ref="B48:B53" si="94">SUMIF($BN$2:$BY$2, "&lt;=" &amp; $B$2,BN48:BY48)</f>
        <v>473</v>
      </c>
      <c r="C48" s="755"/>
      <c r="D48" s="756"/>
      <c r="E48" s="756"/>
      <c r="F48" s="756"/>
      <c r="G48" s="672">
        <f>SUM(R48:T48)</f>
        <v>28</v>
      </c>
      <c r="H48" s="755"/>
      <c r="I48" s="757">
        <v>21</v>
      </c>
      <c r="J48" s="757">
        <v>7</v>
      </c>
      <c r="K48" s="757">
        <v>15</v>
      </c>
      <c r="L48" s="757">
        <v>9</v>
      </c>
      <c r="M48" s="757">
        <v>4</v>
      </c>
      <c r="N48" s="757">
        <v>2</v>
      </c>
      <c r="O48" s="757">
        <v>6</v>
      </c>
      <c r="P48" s="757">
        <v>3</v>
      </c>
      <c r="Q48" s="757">
        <v>12</v>
      </c>
      <c r="R48" s="757">
        <v>8</v>
      </c>
      <c r="S48" s="757">
        <v>1</v>
      </c>
      <c r="T48" s="757">
        <v>19</v>
      </c>
      <c r="U48" s="757">
        <v>27</v>
      </c>
      <c r="V48" s="757">
        <v>35</v>
      </c>
      <c r="W48" s="757">
        <v>24</v>
      </c>
      <c r="X48" s="757">
        <v>17</v>
      </c>
      <c r="Y48" s="757">
        <v>23</v>
      </c>
      <c r="Z48" s="757">
        <v>38</v>
      </c>
      <c r="AA48" s="757">
        <v>29</v>
      </c>
      <c r="AB48" s="757">
        <v>26</v>
      </c>
      <c r="AC48" s="757">
        <v>38</v>
      </c>
      <c r="AD48" s="757">
        <v>16</v>
      </c>
      <c r="AE48" s="757">
        <v>20</v>
      </c>
      <c r="AF48" s="758">
        <v>40</v>
      </c>
      <c r="AG48" s="757">
        <v>82</v>
      </c>
      <c r="AH48" s="758">
        <v>102</v>
      </c>
      <c r="AI48" s="758">
        <v>105</v>
      </c>
      <c r="AJ48" s="758">
        <v>84</v>
      </c>
      <c r="AK48" s="758">
        <v>138</v>
      </c>
      <c r="AL48" s="758">
        <v>120</v>
      </c>
      <c r="AM48" s="758">
        <v>75</v>
      </c>
      <c r="AN48" s="758">
        <v>158</v>
      </c>
      <c r="AO48" s="758">
        <v>188</v>
      </c>
      <c r="AP48" s="758">
        <v>175</v>
      </c>
      <c r="AQ48" s="758">
        <v>58</v>
      </c>
      <c r="AR48" s="758">
        <v>178</v>
      </c>
      <c r="AS48" s="758">
        <v>247</v>
      </c>
      <c r="AT48" s="758">
        <v>187</v>
      </c>
      <c r="AU48" s="758">
        <v>220</v>
      </c>
      <c r="AV48" s="758">
        <v>206</v>
      </c>
      <c r="AW48" s="758">
        <v>204</v>
      </c>
      <c r="AX48" s="758">
        <v>190</v>
      </c>
      <c r="AY48" s="758">
        <v>160</v>
      </c>
      <c r="AZ48" s="758">
        <v>295</v>
      </c>
      <c r="BA48" s="758">
        <v>239</v>
      </c>
      <c r="BB48" s="758">
        <v>66</v>
      </c>
      <c r="BC48" s="758">
        <v>71</v>
      </c>
      <c r="BD48" s="758">
        <v>287</v>
      </c>
      <c r="BE48" s="758">
        <v>189</v>
      </c>
      <c r="BF48" s="758">
        <v>173</v>
      </c>
      <c r="BG48" s="758">
        <v>271</v>
      </c>
      <c r="BH48" s="758">
        <v>224</v>
      </c>
      <c r="BI48" s="758">
        <v>211</v>
      </c>
      <c r="BJ48" s="1197">
        <f>'[6]Agency South'!$V$109</f>
        <v>289</v>
      </c>
      <c r="BK48" s="1197">
        <f>'[7]Agency South'!$W$109</f>
        <v>253</v>
      </c>
      <c r="BL48" s="1197">
        <f>'[8]Agency South'!$X109</f>
        <v>307</v>
      </c>
      <c r="BM48" s="1197">
        <f>'[9]Agency South'!Y109</f>
        <v>344</v>
      </c>
      <c r="BN48" s="758">
        <f>'[10]Agency South'!AO109</f>
        <v>150</v>
      </c>
      <c r="BO48" s="758">
        <f>'[11]Agency South'!$AP118</f>
        <v>323</v>
      </c>
    </row>
    <row r="49" spans="1:16384" s="758" customFormat="1">
      <c r="A49" s="754" t="s">
        <v>109</v>
      </c>
      <c r="B49" s="672">
        <f t="shared" si="94"/>
        <v>0</v>
      </c>
      <c r="C49" s="755"/>
      <c r="D49" s="756"/>
      <c r="E49" s="756"/>
      <c r="F49" s="756"/>
      <c r="G49" s="672"/>
      <c r="H49" s="755"/>
      <c r="I49" s="757"/>
      <c r="J49" s="757"/>
      <c r="K49" s="757"/>
      <c r="L49" s="757"/>
      <c r="M49" s="757"/>
      <c r="N49" s="757"/>
      <c r="O49" s="757"/>
      <c r="P49" s="757"/>
      <c r="Q49" s="757"/>
      <c r="R49" s="757"/>
      <c r="S49" s="757"/>
      <c r="T49" s="757"/>
      <c r="U49" s="757"/>
      <c r="V49" s="757"/>
      <c r="W49" s="757"/>
      <c r="X49" s="757"/>
      <c r="Y49" s="757"/>
      <c r="Z49" s="757"/>
      <c r="AA49" s="757"/>
      <c r="AB49" s="757"/>
      <c r="AC49" s="757"/>
      <c r="AD49" s="757"/>
      <c r="AE49" s="757"/>
      <c r="AG49" s="757"/>
      <c r="AN49" s="758">
        <v>0</v>
      </c>
      <c r="AO49" s="758">
        <v>3</v>
      </c>
      <c r="AP49" s="758">
        <v>11</v>
      </c>
      <c r="AQ49" s="758">
        <v>4</v>
      </c>
      <c r="AR49" s="758">
        <v>14</v>
      </c>
      <c r="AS49" s="758">
        <v>5</v>
      </c>
      <c r="AT49" s="758">
        <v>3</v>
      </c>
      <c r="AU49" s="758">
        <v>2</v>
      </c>
      <c r="BD49" s="758">
        <v>0</v>
      </c>
      <c r="BK49" s="1197">
        <f>'[7]Agency South'!$W$110</f>
        <v>0</v>
      </c>
      <c r="BL49" s="1197">
        <f>'[8]Agency South'!$X110</f>
        <v>0</v>
      </c>
      <c r="BM49" s="1197">
        <f>'[9]Agency South'!Y110</f>
        <v>0</v>
      </c>
      <c r="BN49" s="758">
        <f>'[10]Agency South'!AO110</f>
        <v>0</v>
      </c>
      <c r="BO49" s="758">
        <f>'[11]Agency South'!$AP119</f>
        <v>0</v>
      </c>
    </row>
    <row r="50" spans="1:16384" s="758" customFormat="1">
      <c r="A50" s="754" t="s">
        <v>101</v>
      </c>
      <c r="B50" s="672">
        <f t="shared" si="94"/>
        <v>62</v>
      </c>
      <c r="C50" s="755"/>
      <c r="D50" s="756"/>
      <c r="E50" s="756"/>
      <c r="F50" s="756"/>
      <c r="G50" s="672">
        <f>SUM(R50:T50)</f>
        <v>3</v>
      </c>
      <c r="H50" s="755"/>
      <c r="I50" s="757">
        <v>1</v>
      </c>
      <c r="J50" s="757">
        <v>1</v>
      </c>
      <c r="K50" s="757">
        <v>3</v>
      </c>
      <c r="L50" s="757">
        <v>1</v>
      </c>
      <c r="M50" s="757"/>
      <c r="N50" s="757"/>
      <c r="O50" s="757">
        <v>1</v>
      </c>
      <c r="P50" s="757">
        <v>3</v>
      </c>
      <c r="Q50" s="757">
        <v>2</v>
      </c>
      <c r="R50" s="757">
        <v>3</v>
      </c>
      <c r="S50" s="757">
        <v>0</v>
      </c>
      <c r="T50" s="757">
        <v>0</v>
      </c>
      <c r="U50" s="757">
        <v>5</v>
      </c>
      <c r="V50" s="757">
        <v>5</v>
      </c>
      <c r="W50" s="757">
        <v>2</v>
      </c>
      <c r="X50" s="757">
        <v>4</v>
      </c>
      <c r="Y50" s="757">
        <v>6</v>
      </c>
      <c r="Z50" s="757">
        <v>7</v>
      </c>
      <c r="AA50" s="757">
        <v>3</v>
      </c>
      <c r="AB50" s="757">
        <v>6</v>
      </c>
      <c r="AC50" s="757">
        <v>8</v>
      </c>
      <c r="AD50" s="757">
        <v>0</v>
      </c>
      <c r="AE50" s="757">
        <v>2</v>
      </c>
      <c r="AF50" s="758">
        <v>8</v>
      </c>
      <c r="AG50" s="757">
        <v>19</v>
      </c>
      <c r="AH50" s="758">
        <v>18</v>
      </c>
      <c r="AI50" s="758">
        <v>14</v>
      </c>
      <c r="AJ50" s="758">
        <v>13</v>
      </c>
      <c r="AK50" s="758">
        <v>11</v>
      </c>
      <c r="AL50" s="758">
        <v>12</v>
      </c>
      <c r="AM50" s="758">
        <v>6</v>
      </c>
      <c r="AN50" s="758">
        <v>19</v>
      </c>
      <c r="AO50" s="758">
        <v>22</v>
      </c>
      <c r="AP50" s="758">
        <v>23</v>
      </c>
      <c r="AQ50" s="758">
        <v>9</v>
      </c>
      <c r="AR50" s="758">
        <v>25</v>
      </c>
      <c r="AS50" s="758">
        <v>38</v>
      </c>
      <c r="AT50" s="758">
        <v>28</v>
      </c>
      <c r="AU50" s="758">
        <v>27</v>
      </c>
      <c r="AV50" s="758">
        <v>19</v>
      </c>
      <c r="AW50" s="758">
        <v>20</v>
      </c>
      <c r="AX50" s="758">
        <v>27</v>
      </c>
      <c r="AY50" s="758">
        <v>19</v>
      </c>
      <c r="AZ50" s="758">
        <v>17</v>
      </c>
      <c r="BA50" s="758">
        <v>16</v>
      </c>
      <c r="BB50" s="758">
        <v>5</v>
      </c>
      <c r="BC50" s="758">
        <v>2</v>
      </c>
      <c r="BD50" s="758">
        <v>22</v>
      </c>
      <c r="BE50" s="758">
        <v>16</v>
      </c>
      <c r="BF50" s="758">
        <v>29</v>
      </c>
      <c r="BG50" s="758">
        <v>31</v>
      </c>
      <c r="BH50" s="758">
        <v>19</v>
      </c>
      <c r="BI50" s="758">
        <v>24</v>
      </c>
      <c r="BJ50" s="1197">
        <f>'[6]Agency South'!$V$111</f>
        <v>29</v>
      </c>
      <c r="BK50" s="1197">
        <f>'[7]Agency South'!$W$111</f>
        <v>41</v>
      </c>
      <c r="BL50" s="1197">
        <f>'[8]Agency South'!$X111</f>
        <v>57</v>
      </c>
      <c r="BM50" s="1197">
        <f>'[9]Agency South'!Y111</f>
        <v>32</v>
      </c>
      <c r="BN50" s="758">
        <f>'[10]Agency South'!AO111</f>
        <v>21</v>
      </c>
      <c r="BO50" s="758">
        <f>'[11]Agency South'!$AP120</f>
        <v>41</v>
      </c>
    </row>
    <row r="51" spans="1:16384" s="758" customFormat="1">
      <c r="A51" s="754" t="s">
        <v>103</v>
      </c>
      <c r="B51" s="672">
        <f t="shared" si="94"/>
        <v>22</v>
      </c>
      <c r="C51" s="755"/>
      <c r="D51" s="756"/>
      <c r="E51" s="756"/>
      <c r="F51" s="756"/>
      <c r="G51" s="672">
        <f>SUM(R51:T51)</f>
        <v>0</v>
      </c>
      <c r="H51" s="755"/>
      <c r="I51" s="757"/>
      <c r="J51" s="757"/>
      <c r="K51" s="757"/>
      <c r="L51" s="757"/>
      <c r="M51" s="757"/>
      <c r="N51" s="757"/>
      <c r="O51" s="757"/>
      <c r="P51" s="757"/>
      <c r="Q51" s="757"/>
      <c r="R51" s="757"/>
      <c r="S51" s="757"/>
      <c r="T51" s="757"/>
      <c r="U51" s="757">
        <v>6</v>
      </c>
      <c r="V51" s="757">
        <v>1</v>
      </c>
      <c r="W51" s="757">
        <v>0</v>
      </c>
      <c r="X51" s="757">
        <v>3</v>
      </c>
      <c r="Y51" s="757">
        <v>1</v>
      </c>
      <c r="Z51" s="757">
        <v>1</v>
      </c>
      <c r="AA51" s="757">
        <v>1</v>
      </c>
      <c r="AB51" s="757">
        <v>2</v>
      </c>
      <c r="AC51" s="757">
        <v>2</v>
      </c>
      <c r="AD51" s="757">
        <v>0</v>
      </c>
      <c r="AE51" s="757">
        <v>0</v>
      </c>
      <c r="AF51" s="758">
        <v>1</v>
      </c>
      <c r="AG51" s="757">
        <v>1</v>
      </c>
      <c r="AH51" s="758">
        <v>4</v>
      </c>
      <c r="AI51" s="758">
        <v>5</v>
      </c>
      <c r="AJ51" s="758">
        <v>6</v>
      </c>
      <c r="AK51" s="758">
        <v>3</v>
      </c>
      <c r="AL51" s="758">
        <v>3</v>
      </c>
      <c r="AM51" s="758">
        <v>1</v>
      </c>
      <c r="AN51" s="758">
        <v>3</v>
      </c>
      <c r="AO51" s="758">
        <v>5</v>
      </c>
      <c r="AP51" s="758">
        <v>5</v>
      </c>
      <c r="AQ51" s="758">
        <v>1</v>
      </c>
      <c r="AR51" s="758">
        <v>7</v>
      </c>
      <c r="AS51" s="758">
        <v>16</v>
      </c>
      <c r="AT51" s="758">
        <v>2</v>
      </c>
      <c r="AU51" s="758">
        <v>7</v>
      </c>
      <c r="AV51" s="758">
        <v>5</v>
      </c>
      <c r="AW51" s="758">
        <v>3</v>
      </c>
      <c r="AX51" s="758">
        <v>5</v>
      </c>
      <c r="AY51" s="758">
        <v>5</v>
      </c>
      <c r="AZ51" s="758">
        <v>1</v>
      </c>
      <c r="BA51" s="758">
        <v>5</v>
      </c>
      <c r="BD51" s="758">
        <v>8</v>
      </c>
      <c r="BE51" s="758">
        <v>1</v>
      </c>
      <c r="BF51" s="758">
        <v>7</v>
      </c>
      <c r="BG51" s="758">
        <v>9</v>
      </c>
      <c r="BH51" s="758">
        <v>1</v>
      </c>
      <c r="BI51" s="758">
        <v>4</v>
      </c>
      <c r="BJ51" s="1197">
        <f>'[6]Agency South'!V112</f>
        <v>9</v>
      </c>
      <c r="BK51" s="1197">
        <f>'[7]Agency South'!$W$112</f>
        <v>8</v>
      </c>
      <c r="BL51" s="1197">
        <f>'[8]Agency South'!$X112</f>
        <v>10</v>
      </c>
      <c r="BM51" s="1197">
        <f>'[9]Agency South'!Y112</f>
        <v>7</v>
      </c>
      <c r="BN51" s="758">
        <f>'[10]Agency South'!AO112</f>
        <v>12</v>
      </c>
      <c r="BO51" s="758">
        <f>'[11]Agency South'!$AP121</f>
        <v>10</v>
      </c>
    </row>
    <row r="52" spans="1:16384" s="864" customFormat="1">
      <c r="A52" s="754" t="s">
        <v>102</v>
      </c>
      <c r="B52" s="672">
        <f t="shared" si="94"/>
        <v>6</v>
      </c>
      <c r="C52" s="755"/>
      <c r="D52" s="863"/>
      <c r="E52" s="863"/>
      <c r="F52" s="863"/>
      <c r="G52" s="862">
        <f>SUM(R52:T52)</f>
        <v>0</v>
      </c>
      <c r="H52" s="755"/>
      <c r="I52" s="866"/>
      <c r="J52" s="866"/>
      <c r="K52" s="866"/>
      <c r="L52" s="866"/>
      <c r="M52" s="866"/>
      <c r="N52" s="866"/>
      <c r="O52" s="866"/>
      <c r="P52" s="866"/>
      <c r="Q52" s="866"/>
      <c r="R52" s="866"/>
      <c r="S52" s="866"/>
      <c r="T52" s="866"/>
      <c r="U52" s="866">
        <v>4</v>
      </c>
      <c r="V52" s="866">
        <v>0</v>
      </c>
      <c r="W52" s="866">
        <v>1</v>
      </c>
      <c r="X52" s="866">
        <v>0</v>
      </c>
      <c r="Y52" s="866">
        <v>0</v>
      </c>
      <c r="Z52" s="866">
        <v>1</v>
      </c>
      <c r="AA52" s="866">
        <v>1</v>
      </c>
      <c r="AB52" s="866">
        <v>0</v>
      </c>
      <c r="AC52" s="866">
        <v>1</v>
      </c>
      <c r="AD52" s="867">
        <v>0</v>
      </c>
      <c r="AE52" s="867">
        <v>0</v>
      </c>
      <c r="AF52" s="867">
        <v>2</v>
      </c>
      <c r="AG52" s="867">
        <v>3</v>
      </c>
      <c r="AH52" s="867">
        <v>4</v>
      </c>
      <c r="AI52" s="867">
        <v>4</v>
      </c>
      <c r="AJ52" s="867">
        <v>1</v>
      </c>
      <c r="AK52" s="867"/>
      <c r="AL52" s="867">
        <v>3</v>
      </c>
      <c r="AM52" s="867">
        <v>3</v>
      </c>
      <c r="AN52" s="867">
        <v>1</v>
      </c>
      <c r="AO52" s="867">
        <v>7</v>
      </c>
      <c r="AP52" s="758">
        <v>4</v>
      </c>
      <c r="AQ52" s="758">
        <v>1</v>
      </c>
      <c r="AR52" s="867">
        <v>4</v>
      </c>
      <c r="AS52" s="758">
        <v>4</v>
      </c>
      <c r="AT52" s="758">
        <v>2</v>
      </c>
      <c r="AU52" s="758">
        <v>2</v>
      </c>
      <c r="AV52" s="758">
        <v>1</v>
      </c>
      <c r="AW52" s="758">
        <v>1</v>
      </c>
      <c r="AX52" s="867">
        <v>2</v>
      </c>
      <c r="AY52" s="867"/>
      <c r="AZ52" s="867"/>
      <c r="BA52" s="867"/>
      <c r="BB52" s="867">
        <v>1</v>
      </c>
      <c r="BC52" s="867"/>
      <c r="BD52" s="867">
        <v>3</v>
      </c>
      <c r="BE52" s="867"/>
      <c r="BF52" s="867">
        <v>3</v>
      </c>
      <c r="BG52" s="867">
        <v>3</v>
      </c>
      <c r="BH52" s="867">
        <v>2</v>
      </c>
      <c r="BI52" s="867"/>
      <c r="BJ52" s="1418">
        <f>'[6]Agency South'!V113</f>
        <v>1</v>
      </c>
      <c r="BK52" s="1197">
        <f>'[7]Agency South'!$W$113</f>
        <v>4</v>
      </c>
      <c r="BL52" s="1197">
        <f>'[8]Agency South'!$X113</f>
        <v>2</v>
      </c>
      <c r="BM52" s="1418">
        <f>'[9]Agency South'!Y113</f>
        <v>0</v>
      </c>
      <c r="BN52" s="758">
        <f>'[10]Agency South'!AO113</f>
        <v>3</v>
      </c>
      <c r="BO52" s="758">
        <f>'[11]Agency South'!$AP122</f>
        <v>3</v>
      </c>
      <c r="BP52" s="867"/>
      <c r="BQ52" s="867"/>
      <c r="BR52" s="867"/>
      <c r="BS52" s="867"/>
      <c r="BT52" s="867"/>
      <c r="BU52" s="867"/>
      <c r="BV52" s="867"/>
      <c r="BW52" s="867"/>
      <c r="BX52" s="867"/>
      <c r="BY52" s="867"/>
      <c r="BZ52" s="867"/>
      <c r="CA52" s="867"/>
      <c r="CB52" s="867"/>
      <c r="CC52" s="867"/>
      <c r="CD52" s="867"/>
      <c r="CE52" s="867"/>
      <c r="CF52" s="867"/>
      <c r="CG52" s="867"/>
      <c r="CH52" s="867"/>
      <c r="CI52" s="867"/>
      <c r="CJ52" s="867"/>
      <c r="CK52" s="867"/>
      <c r="CL52" s="867"/>
      <c r="CM52" s="867"/>
      <c r="CN52" s="867"/>
      <c r="CO52" s="867"/>
      <c r="CP52" s="867"/>
      <c r="CQ52" s="867"/>
      <c r="CR52" s="867"/>
      <c r="CS52" s="867"/>
      <c r="CT52" s="867"/>
      <c r="CU52" s="867"/>
      <c r="CV52" s="867"/>
      <c r="CW52" s="867"/>
      <c r="CX52" s="867"/>
      <c r="CY52" s="867"/>
      <c r="CZ52" s="867"/>
      <c r="DA52" s="867"/>
      <c r="DB52" s="867"/>
      <c r="DC52" s="867"/>
      <c r="DD52" s="867"/>
      <c r="DE52" s="867"/>
      <c r="DF52" s="867"/>
      <c r="DG52" s="867"/>
      <c r="DH52" s="867"/>
      <c r="DI52" s="867"/>
      <c r="DJ52" s="867"/>
      <c r="DK52" s="867"/>
      <c r="DL52" s="867"/>
      <c r="DM52" s="867"/>
      <c r="DN52" s="867"/>
      <c r="DO52" s="867"/>
      <c r="DP52" s="867"/>
      <c r="DQ52" s="867"/>
      <c r="DR52" s="867"/>
      <c r="DS52" s="867"/>
      <c r="DT52" s="867"/>
      <c r="DU52" s="867"/>
      <c r="DV52" s="867"/>
      <c r="DW52" s="867"/>
      <c r="DX52" s="867"/>
      <c r="DY52" s="867"/>
      <c r="DZ52" s="867"/>
      <c r="EA52" s="867"/>
      <c r="EB52" s="867"/>
      <c r="EC52" s="867"/>
      <c r="ED52" s="867"/>
      <c r="EE52" s="867"/>
      <c r="EF52" s="867"/>
      <c r="EG52" s="867"/>
      <c r="EH52" s="867"/>
      <c r="EI52" s="867"/>
      <c r="EJ52" s="867"/>
      <c r="EK52" s="867"/>
      <c r="EL52" s="867"/>
      <c r="EM52" s="867"/>
      <c r="EN52" s="867"/>
      <c r="EO52" s="867"/>
      <c r="EP52" s="867"/>
      <c r="EQ52" s="867"/>
      <c r="ER52" s="867"/>
      <c r="ES52" s="867"/>
      <c r="ET52" s="867"/>
      <c r="EU52" s="867"/>
      <c r="EV52" s="867"/>
      <c r="EW52" s="867"/>
      <c r="EX52" s="867"/>
      <c r="EY52" s="867"/>
      <c r="EZ52" s="867"/>
      <c r="FA52" s="867"/>
      <c r="FB52" s="867"/>
      <c r="FC52" s="867"/>
      <c r="FD52" s="867"/>
      <c r="FE52" s="867"/>
      <c r="FF52" s="867"/>
      <c r="FG52" s="867"/>
      <c r="FH52" s="867"/>
      <c r="FI52" s="867"/>
      <c r="FJ52" s="867"/>
      <c r="FK52" s="867"/>
      <c r="FL52" s="867"/>
      <c r="FM52" s="867"/>
      <c r="FN52" s="867"/>
      <c r="FO52" s="867"/>
      <c r="FP52" s="867"/>
      <c r="FQ52" s="867"/>
      <c r="FR52" s="867"/>
      <c r="FS52" s="867"/>
      <c r="FT52" s="867"/>
      <c r="FU52" s="867"/>
      <c r="FV52" s="867"/>
      <c r="FW52" s="867"/>
      <c r="FX52" s="867"/>
      <c r="FY52" s="867"/>
      <c r="FZ52" s="867"/>
      <c r="GA52" s="867"/>
      <c r="GB52" s="867"/>
      <c r="GC52" s="867"/>
      <c r="GD52" s="867"/>
      <c r="GE52" s="867"/>
      <c r="GF52" s="867"/>
      <c r="GG52" s="867"/>
      <c r="GH52" s="867"/>
      <c r="GI52" s="867"/>
      <c r="GJ52" s="867"/>
      <c r="GK52" s="867"/>
      <c r="GL52" s="867"/>
      <c r="GM52" s="867"/>
      <c r="GN52" s="867"/>
      <c r="GO52" s="867"/>
      <c r="GP52" s="867"/>
      <c r="GQ52" s="867"/>
      <c r="GR52" s="867"/>
      <c r="GS52" s="867"/>
      <c r="GT52" s="867"/>
      <c r="GU52" s="867"/>
      <c r="GV52" s="867"/>
      <c r="GW52" s="867"/>
      <c r="GX52" s="867"/>
      <c r="GY52" s="867"/>
      <c r="GZ52" s="867"/>
      <c r="HA52" s="867"/>
      <c r="HB52" s="867"/>
      <c r="HC52" s="867"/>
      <c r="HD52" s="867"/>
      <c r="HE52" s="867"/>
      <c r="HF52" s="867"/>
      <c r="HG52" s="867"/>
      <c r="HH52" s="867"/>
      <c r="HI52" s="867"/>
      <c r="HJ52" s="867"/>
      <c r="HK52" s="867"/>
      <c r="HL52" s="867"/>
      <c r="HM52" s="867"/>
      <c r="HN52" s="867"/>
      <c r="HO52" s="867"/>
      <c r="HP52" s="867"/>
      <c r="HQ52" s="867"/>
      <c r="HR52" s="867"/>
      <c r="HS52" s="867"/>
      <c r="HT52" s="867"/>
      <c r="HU52" s="867"/>
      <c r="HV52" s="867"/>
      <c r="HW52" s="867"/>
      <c r="HX52" s="867"/>
      <c r="HY52" s="867"/>
      <c r="HZ52" s="867"/>
      <c r="IA52" s="867"/>
      <c r="IB52" s="867"/>
      <c r="IC52" s="867"/>
      <c r="ID52" s="867"/>
      <c r="IE52" s="867"/>
      <c r="IF52" s="867"/>
      <c r="IG52" s="867"/>
      <c r="IH52" s="867"/>
      <c r="II52" s="867"/>
      <c r="IJ52" s="867"/>
      <c r="IK52" s="867"/>
      <c r="IL52" s="867"/>
      <c r="IM52" s="867"/>
      <c r="IN52" s="867"/>
      <c r="IO52" s="867"/>
      <c r="IP52" s="867"/>
      <c r="IQ52" s="867"/>
      <c r="IR52" s="867"/>
      <c r="IS52" s="867"/>
      <c r="IT52" s="867"/>
      <c r="IU52" s="867"/>
      <c r="IV52" s="867"/>
      <c r="IW52" s="867"/>
      <c r="IX52" s="867"/>
      <c r="IY52" s="867"/>
      <c r="IZ52" s="867"/>
      <c r="JA52" s="867"/>
      <c r="JB52" s="867"/>
      <c r="JC52" s="867"/>
      <c r="JD52" s="867"/>
      <c r="JE52" s="867"/>
      <c r="JF52" s="867"/>
      <c r="JG52" s="867"/>
      <c r="JH52" s="867"/>
      <c r="JI52" s="867"/>
      <c r="JJ52" s="867"/>
      <c r="JK52" s="867"/>
      <c r="JL52" s="867"/>
      <c r="JM52" s="867"/>
      <c r="JN52" s="867"/>
      <c r="JO52" s="867"/>
      <c r="JP52" s="867"/>
      <c r="JQ52" s="867"/>
      <c r="JR52" s="867"/>
      <c r="JS52" s="867"/>
      <c r="JT52" s="867"/>
      <c r="JU52" s="867"/>
      <c r="JV52" s="867"/>
      <c r="JW52" s="867"/>
      <c r="JX52" s="867"/>
      <c r="JY52" s="867"/>
      <c r="JZ52" s="867"/>
      <c r="KA52" s="867"/>
      <c r="KB52" s="867"/>
      <c r="KC52" s="867"/>
      <c r="KD52" s="867"/>
      <c r="KE52" s="867"/>
      <c r="KF52" s="867"/>
      <c r="KG52" s="867"/>
      <c r="KH52" s="867"/>
      <c r="KI52" s="867"/>
      <c r="KJ52" s="867"/>
      <c r="KK52" s="867"/>
      <c r="KL52" s="867"/>
      <c r="KM52" s="867"/>
      <c r="KN52" s="867"/>
      <c r="KO52" s="867"/>
      <c r="KP52" s="867"/>
      <c r="KQ52" s="867"/>
      <c r="KR52" s="867"/>
      <c r="KS52" s="867"/>
      <c r="KT52" s="867"/>
      <c r="KU52" s="867"/>
      <c r="KV52" s="867"/>
      <c r="KW52" s="867"/>
      <c r="KX52" s="867"/>
      <c r="KY52" s="867"/>
      <c r="KZ52" s="867"/>
      <c r="LA52" s="867"/>
      <c r="LB52" s="867"/>
      <c r="LC52" s="867"/>
      <c r="LD52" s="867"/>
      <c r="LE52" s="867"/>
      <c r="LF52" s="867"/>
      <c r="LG52" s="867"/>
      <c r="LH52" s="867"/>
      <c r="LI52" s="867"/>
      <c r="LJ52" s="867"/>
      <c r="LK52" s="867"/>
      <c r="LL52" s="867"/>
      <c r="LM52" s="867"/>
      <c r="LN52" s="867"/>
      <c r="LO52" s="867"/>
      <c r="LP52" s="867"/>
      <c r="LQ52" s="867"/>
      <c r="LR52" s="867"/>
      <c r="LS52" s="867"/>
      <c r="LT52" s="867"/>
      <c r="LU52" s="867"/>
      <c r="LV52" s="867"/>
      <c r="LW52" s="867"/>
      <c r="LX52" s="867"/>
      <c r="LY52" s="867"/>
      <c r="LZ52" s="867"/>
      <c r="MA52" s="867"/>
      <c r="MB52" s="867"/>
      <c r="MC52" s="867"/>
      <c r="MD52" s="867"/>
      <c r="ME52" s="867"/>
      <c r="MF52" s="867"/>
      <c r="MG52" s="867"/>
      <c r="MH52" s="867"/>
      <c r="MI52" s="867"/>
      <c r="MJ52" s="867"/>
      <c r="MK52" s="867"/>
      <c r="ML52" s="867"/>
      <c r="MM52" s="867"/>
      <c r="MN52" s="867"/>
      <c r="MO52" s="867"/>
      <c r="MP52" s="867"/>
      <c r="MQ52" s="867"/>
      <c r="MR52" s="867"/>
      <c r="MS52" s="867"/>
      <c r="MT52" s="867"/>
      <c r="MU52" s="867"/>
      <c r="MV52" s="867"/>
      <c r="MW52" s="867"/>
      <c r="MX52" s="867"/>
      <c r="MY52" s="867"/>
      <c r="MZ52" s="867"/>
      <c r="NA52" s="867"/>
      <c r="NB52" s="867"/>
      <c r="NC52" s="867"/>
      <c r="ND52" s="867"/>
      <c r="NE52" s="867"/>
      <c r="NF52" s="867"/>
      <c r="NG52" s="867"/>
      <c r="NH52" s="867"/>
      <c r="NI52" s="867"/>
      <c r="NJ52" s="867"/>
      <c r="NK52" s="867"/>
      <c r="NL52" s="867"/>
      <c r="NM52" s="867"/>
      <c r="NN52" s="867"/>
      <c r="NO52" s="867"/>
      <c r="NP52" s="867"/>
      <c r="NQ52" s="867"/>
      <c r="NR52" s="867"/>
      <c r="NS52" s="867"/>
      <c r="NT52" s="867"/>
      <c r="NU52" s="867"/>
      <c r="NV52" s="867"/>
      <c r="NW52" s="867"/>
      <c r="NX52" s="867"/>
      <c r="NY52" s="867"/>
      <c r="NZ52" s="867"/>
      <c r="OA52" s="867"/>
      <c r="OB52" s="867"/>
      <c r="OC52" s="867"/>
      <c r="OD52" s="867"/>
      <c r="OE52" s="867"/>
      <c r="OF52" s="867"/>
      <c r="OG52" s="867"/>
      <c r="OH52" s="867"/>
      <c r="OI52" s="867"/>
      <c r="OJ52" s="867"/>
      <c r="OK52" s="867"/>
      <c r="OL52" s="867"/>
      <c r="OM52" s="867"/>
      <c r="ON52" s="867"/>
      <c r="OO52" s="867"/>
      <c r="OP52" s="867"/>
      <c r="OQ52" s="867"/>
      <c r="OR52" s="867"/>
      <c r="OS52" s="867"/>
      <c r="OT52" s="867"/>
      <c r="OU52" s="867"/>
      <c r="OV52" s="867"/>
      <c r="OW52" s="867"/>
      <c r="OX52" s="867"/>
      <c r="OY52" s="867"/>
      <c r="OZ52" s="867"/>
      <c r="PA52" s="867"/>
      <c r="PB52" s="867"/>
      <c r="PC52" s="867"/>
      <c r="PD52" s="867"/>
      <c r="PE52" s="867"/>
      <c r="PF52" s="867"/>
      <c r="PG52" s="867"/>
      <c r="PH52" s="867"/>
      <c r="PI52" s="867"/>
      <c r="PJ52" s="867"/>
      <c r="PK52" s="867"/>
      <c r="PL52" s="867"/>
      <c r="PM52" s="867"/>
      <c r="PN52" s="867"/>
      <c r="PO52" s="867"/>
      <c r="PP52" s="867"/>
      <c r="PQ52" s="867"/>
      <c r="PR52" s="867"/>
      <c r="PS52" s="867"/>
      <c r="PT52" s="867"/>
      <c r="PU52" s="867"/>
      <c r="PV52" s="867"/>
      <c r="PW52" s="867"/>
      <c r="PX52" s="867"/>
      <c r="PY52" s="867"/>
      <c r="PZ52" s="867"/>
      <c r="QA52" s="867"/>
      <c r="QB52" s="867"/>
      <c r="QC52" s="867"/>
      <c r="QD52" s="867"/>
      <c r="QE52" s="867"/>
      <c r="QF52" s="867"/>
      <c r="QG52" s="867"/>
      <c r="QH52" s="867"/>
      <c r="QI52" s="867"/>
      <c r="QJ52" s="867"/>
      <c r="QK52" s="867"/>
      <c r="QL52" s="867"/>
      <c r="QM52" s="867"/>
      <c r="QN52" s="867"/>
      <c r="QO52" s="867"/>
      <c r="QP52" s="867"/>
      <c r="QQ52" s="867"/>
      <c r="QR52" s="867"/>
      <c r="QS52" s="867"/>
      <c r="QT52" s="867"/>
      <c r="QU52" s="867"/>
      <c r="QV52" s="867"/>
      <c r="QW52" s="867"/>
      <c r="QX52" s="867"/>
      <c r="QY52" s="867"/>
      <c r="QZ52" s="867"/>
      <c r="RA52" s="867"/>
      <c r="RB52" s="867"/>
      <c r="RC52" s="867"/>
      <c r="RD52" s="867"/>
      <c r="RE52" s="867"/>
      <c r="RF52" s="867"/>
      <c r="RG52" s="867"/>
      <c r="RH52" s="867"/>
      <c r="RI52" s="867"/>
      <c r="RJ52" s="867"/>
      <c r="RK52" s="867"/>
      <c r="RL52" s="867"/>
      <c r="RM52" s="867"/>
      <c r="RN52" s="867"/>
      <c r="RO52" s="867"/>
      <c r="RP52" s="867"/>
      <c r="RQ52" s="867"/>
      <c r="RR52" s="867"/>
      <c r="RS52" s="867"/>
      <c r="RT52" s="867"/>
      <c r="RU52" s="867"/>
      <c r="RV52" s="867"/>
      <c r="RW52" s="867"/>
      <c r="RX52" s="867"/>
      <c r="RY52" s="867"/>
      <c r="RZ52" s="867"/>
      <c r="SA52" s="867"/>
      <c r="SB52" s="867"/>
      <c r="SC52" s="867"/>
      <c r="SD52" s="867"/>
      <c r="SE52" s="867"/>
      <c r="SF52" s="867"/>
      <c r="SG52" s="867"/>
      <c r="SH52" s="867"/>
      <c r="SI52" s="867"/>
      <c r="SJ52" s="867"/>
      <c r="SK52" s="867"/>
      <c r="SL52" s="867"/>
      <c r="SM52" s="867"/>
      <c r="SN52" s="867"/>
      <c r="SO52" s="867"/>
      <c r="SP52" s="867"/>
      <c r="SQ52" s="867"/>
      <c r="SR52" s="867"/>
      <c r="SS52" s="867"/>
      <c r="ST52" s="867"/>
      <c r="SU52" s="867"/>
      <c r="SV52" s="867"/>
      <c r="SW52" s="867"/>
      <c r="SX52" s="867"/>
      <c r="SY52" s="867"/>
      <c r="SZ52" s="867"/>
      <c r="TA52" s="867"/>
      <c r="TB52" s="867"/>
      <c r="TC52" s="867"/>
      <c r="TD52" s="867"/>
      <c r="TE52" s="867"/>
      <c r="TF52" s="867"/>
      <c r="TG52" s="867"/>
      <c r="TH52" s="867"/>
      <c r="TI52" s="867"/>
      <c r="TJ52" s="867"/>
      <c r="TK52" s="867"/>
      <c r="TL52" s="867"/>
      <c r="TM52" s="867"/>
      <c r="TN52" s="867"/>
      <c r="TO52" s="867"/>
      <c r="TP52" s="867"/>
      <c r="TQ52" s="867"/>
      <c r="TR52" s="867"/>
      <c r="TS52" s="867"/>
      <c r="TT52" s="867"/>
      <c r="TU52" s="867"/>
      <c r="TV52" s="867"/>
      <c r="TW52" s="867"/>
      <c r="TX52" s="867"/>
      <c r="TY52" s="867"/>
      <c r="TZ52" s="867"/>
      <c r="UA52" s="867"/>
      <c r="UB52" s="867"/>
      <c r="UC52" s="867"/>
      <c r="UD52" s="867"/>
      <c r="UE52" s="867"/>
      <c r="UF52" s="867"/>
      <c r="UG52" s="867"/>
      <c r="UH52" s="867"/>
      <c r="UI52" s="867"/>
      <c r="UJ52" s="867"/>
      <c r="UK52" s="867"/>
      <c r="UL52" s="867"/>
      <c r="UM52" s="867"/>
      <c r="UN52" s="867"/>
      <c r="UO52" s="867"/>
      <c r="UP52" s="867"/>
      <c r="UQ52" s="867"/>
      <c r="UR52" s="867"/>
      <c r="US52" s="867"/>
      <c r="UT52" s="867"/>
      <c r="UU52" s="867"/>
      <c r="UV52" s="867"/>
      <c r="UW52" s="867"/>
      <c r="UX52" s="867"/>
      <c r="UY52" s="867"/>
      <c r="UZ52" s="867"/>
      <c r="VA52" s="867"/>
      <c r="VB52" s="867"/>
      <c r="VC52" s="867"/>
      <c r="VD52" s="867"/>
      <c r="VE52" s="867"/>
      <c r="VF52" s="867"/>
      <c r="VG52" s="867"/>
      <c r="VH52" s="867"/>
      <c r="VI52" s="867"/>
      <c r="VJ52" s="867"/>
      <c r="VK52" s="867"/>
      <c r="VL52" s="867"/>
      <c r="VM52" s="867"/>
      <c r="VN52" s="867"/>
      <c r="VO52" s="867"/>
      <c r="VP52" s="867"/>
      <c r="VQ52" s="867"/>
      <c r="VR52" s="867"/>
      <c r="VS52" s="867"/>
      <c r="VT52" s="867"/>
      <c r="VU52" s="867"/>
      <c r="VV52" s="867"/>
      <c r="VW52" s="867"/>
      <c r="VX52" s="867"/>
      <c r="VY52" s="867"/>
      <c r="VZ52" s="867"/>
      <c r="WA52" s="867"/>
      <c r="WB52" s="867"/>
      <c r="WC52" s="867"/>
      <c r="WD52" s="867"/>
      <c r="WE52" s="867"/>
      <c r="WF52" s="867"/>
      <c r="WG52" s="867"/>
      <c r="WH52" s="867"/>
      <c r="WI52" s="867"/>
      <c r="WJ52" s="867"/>
      <c r="WK52" s="867"/>
      <c r="WL52" s="867"/>
      <c r="WM52" s="867"/>
      <c r="WN52" s="867"/>
      <c r="WO52" s="867"/>
      <c r="WP52" s="867"/>
      <c r="WQ52" s="867"/>
      <c r="WR52" s="867"/>
      <c r="WS52" s="867"/>
      <c r="WT52" s="867"/>
      <c r="WU52" s="867"/>
      <c r="WV52" s="867"/>
      <c r="WW52" s="867"/>
      <c r="WX52" s="867"/>
      <c r="WY52" s="867"/>
      <c r="WZ52" s="867"/>
      <c r="XA52" s="867"/>
      <c r="XB52" s="867"/>
      <c r="XC52" s="867"/>
      <c r="XD52" s="867"/>
      <c r="XE52" s="867"/>
      <c r="XF52" s="867"/>
      <c r="XG52" s="867"/>
      <c r="XH52" s="867"/>
      <c r="XI52" s="867"/>
      <c r="XJ52" s="867"/>
      <c r="XK52" s="867"/>
      <c r="XL52" s="867"/>
      <c r="XM52" s="867"/>
      <c r="XN52" s="867"/>
      <c r="XO52" s="867"/>
      <c r="XP52" s="867"/>
      <c r="XQ52" s="867"/>
      <c r="XR52" s="867"/>
      <c r="XS52" s="867"/>
      <c r="XT52" s="867"/>
      <c r="XU52" s="867"/>
      <c r="XV52" s="867"/>
      <c r="XW52" s="867"/>
      <c r="XX52" s="867"/>
      <c r="XY52" s="867"/>
      <c r="XZ52" s="867"/>
      <c r="YA52" s="867"/>
      <c r="YB52" s="867"/>
      <c r="YC52" s="867"/>
      <c r="YD52" s="867"/>
      <c r="YE52" s="867"/>
      <c r="YF52" s="867"/>
      <c r="YG52" s="867"/>
      <c r="YH52" s="867"/>
      <c r="YI52" s="867"/>
      <c r="YJ52" s="867"/>
      <c r="YK52" s="867"/>
      <c r="YL52" s="867"/>
      <c r="YM52" s="867"/>
      <c r="YN52" s="867"/>
      <c r="YO52" s="867"/>
      <c r="YP52" s="867"/>
      <c r="YQ52" s="867"/>
      <c r="YR52" s="867"/>
      <c r="YS52" s="867"/>
      <c r="YT52" s="867"/>
      <c r="YU52" s="867"/>
      <c r="YV52" s="867"/>
      <c r="YW52" s="867"/>
      <c r="YX52" s="867"/>
      <c r="YY52" s="867"/>
      <c r="YZ52" s="867"/>
      <c r="ZA52" s="867"/>
      <c r="ZB52" s="867"/>
      <c r="ZC52" s="867"/>
      <c r="ZD52" s="867"/>
      <c r="ZE52" s="867"/>
      <c r="ZF52" s="867"/>
      <c r="ZG52" s="867"/>
      <c r="ZH52" s="867"/>
      <c r="ZI52" s="867"/>
      <c r="ZJ52" s="867"/>
      <c r="ZK52" s="867"/>
      <c r="ZL52" s="867"/>
      <c r="ZM52" s="867"/>
      <c r="ZN52" s="867"/>
      <c r="ZO52" s="867"/>
      <c r="ZP52" s="867"/>
      <c r="ZQ52" s="867"/>
      <c r="ZR52" s="867"/>
      <c r="ZS52" s="867"/>
      <c r="ZT52" s="867"/>
      <c r="ZU52" s="867"/>
      <c r="ZV52" s="867"/>
      <c r="ZW52" s="867"/>
      <c r="ZX52" s="867"/>
      <c r="ZY52" s="867"/>
      <c r="ZZ52" s="867"/>
      <c r="AAA52" s="867"/>
      <c r="AAB52" s="867"/>
      <c r="AAC52" s="867"/>
      <c r="AAD52" s="867"/>
      <c r="AAE52" s="867"/>
      <c r="AAF52" s="867"/>
      <c r="AAG52" s="867"/>
      <c r="AAH52" s="867"/>
      <c r="AAI52" s="867"/>
      <c r="AAJ52" s="867"/>
      <c r="AAK52" s="867"/>
      <c r="AAL52" s="867"/>
      <c r="AAM52" s="867"/>
      <c r="AAN52" s="867"/>
      <c r="AAO52" s="867"/>
      <c r="AAP52" s="867"/>
      <c r="AAQ52" s="867"/>
      <c r="AAR52" s="867"/>
      <c r="AAS52" s="867"/>
      <c r="AAT52" s="867"/>
      <c r="AAU52" s="867"/>
      <c r="AAV52" s="867"/>
      <c r="AAW52" s="867"/>
      <c r="AAX52" s="867"/>
      <c r="AAY52" s="867"/>
      <c r="AAZ52" s="867"/>
      <c r="ABA52" s="867"/>
      <c r="ABB52" s="867"/>
      <c r="ABC52" s="867"/>
      <c r="ABD52" s="867"/>
      <c r="ABE52" s="867"/>
      <c r="ABF52" s="867"/>
      <c r="ABG52" s="867"/>
      <c r="ABH52" s="867"/>
      <c r="ABI52" s="867"/>
      <c r="ABJ52" s="867"/>
      <c r="ABK52" s="867"/>
      <c r="ABL52" s="867"/>
      <c r="ABM52" s="867"/>
      <c r="ABN52" s="867"/>
      <c r="ABO52" s="867"/>
      <c r="ABP52" s="867"/>
      <c r="ABQ52" s="867"/>
      <c r="ABR52" s="867"/>
      <c r="ABS52" s="867"/>
      <c r="ABT52" s="867"/>
      <c r="ABU52" s="867"/>
      <c r="ABV52" s="867"/>
      <c r="ABW52" s="867"/>
      <c r="ABX52" s="867"/>
      <c r="ABY52" s="867"/>
      <c r="ABZ52" s="867"/>
      <c r="ACA52" s="867"/>
      <c r="ACB52" s="867"/>
      <c r="ACC52" s="867"/>
      <c r="ACD52" s="867"/>
      <c r="ACE52" s="867"/>
      <c r="ACF52" s="867"/>
      <c r="ACG52" s="867"/>
      <c r="ACH52" s="867"/>
      <c r="ACI52" s="867"/>
      <c r="ACJ52" s="867"/>
      <c r="ACK52" s="867"/>
      <c r="ACL52" s="867"/>
      <c r="ACM52" s="867"/>
      <c r="ACN52" s="867"/>
      <c r="ACO52" s="867"/>
      <c r="ACP52" s="867"/>
      <c r="ACQ52" s="867"/>
      <c r="ACR52" s="867"/>
      <c r="ACS52" s="867"/>
      <c r="ACT52" s="867"/>
      <c r="ACU52" s="867"/>
      <c r="ACV52" s="867"/>
      <c r="ACW52" s="867"/>
      <c r="ACX52" s="867"/>
      <c r="ACY52" s="867"/>
      <c r="ACZ52" s="867"/>
      <c r="ADA52" s="867"/>
      <c r="ADB52" s="867"/>
      <c r="ADC52" s="867"/>
      <c r="ADD52" s="867"/>
      <c r="ADE52" s="867"/>
      <c r="ADF52" s="867"/>
      <c r="ADG52" s="867"/>
      <c r="ADH52" s="867"/>
      <c r="ADI52" s="867"/>
      <c r="ADJ52" s="867"/>
      <c r="ADK52" s="867"/>
      <c r="ADL52" s="867"/>
      <c r="ADM52" s="867"/>
      <c r="ADN52" s="867"/>
      <c r="ADO52" s="867"/>
      <c r="ADP52" s="867"/>
      <c r="ADQ52" s="867"/>
      <c r="ADR52" s="867"/>
      <c r="ADS52" s="867"/>
      <c r="ADT52" s="867"/>
      <c r="ADU52" s="867"/>
      <c r="ADV52" s="867"/>
      <c r="ADW52" s="867"/>
      <c r="ADX52" s="867"/>
      <c r="ADY52" s="867"/>
      <c r="ADZ52" s="867"/>
      <c r="AEA52" s="867"/>
      <c r="AEB52" s="867"/>
      <c r="AEC52" s="867"/>
      <c r="AED52" s="867"/>
      <c r="AEE52" s="867"/>
      <c r="AEF52" s="867"/>
      <c r="AEG52" s="867"/>
      <c r="AEH52" s="867"/>
      <c r="AEI52" s="867"/>
      <c r="AEJ52" s="867"/>
      <c r="AEK52" s="867"/>
      <c r="AEL52" s="867"/>
      <c r="AEM52" s="867"/>
      <c r="AEN52" s="867"/>
      <c r="AEO52" s="867"/>
      <c r="AEP52" s="867"/>
      <c r="AEQ52" s="867"/>
      <c r="AER52" s="867"/>
      <c r="AES52" s="867"/>
      <c r="AET52" s="867"/>
      <c r="AEU52" s="867"/>
      <c r="AEV52" s="867"/>
      <c r="AEW52" s="867"/>
      <c r="AEX52" s="867"/>
      <c r="AEY52" s="867"/>
      <c r="AEZ52" s="867"/>
      <c r="AFA52" s="867"/>
      <c r="AFB52" s="867"/>
      <c r="AFC52" s="867"/>
      <c r="AFD52" s="867"/>
      <c r="AFE52" s="867"/>
      <c r="AFF52" s="867"/>
      <c r="AFG52" s="867"/>
      <c r="AFH52" s="867"/>
      <c r="AFI52" s="867"/>
      <c r="AFJ52" s="867"/>
      <c r="AFK52" s="867"/>
      <c r="AFL52" s="867"/>
      <c r="AFM52" s="867"/>
      <c r="AFN52" s="867"/>
      <c r="AFO52" s="867"/>
      <c r="AFP52" s="867"/>
      <c r="AFQ52" s="867"/>
      <c r="AFR52" s="867"/>
      <c r="AFS52" s="867"/>
      <c r="AFT52" s="867"/>
      <c r="AFU52" s="867"/>
      <c r="AFV52" s="867"/>
      <c r="AFW52" s="867"/>
      <c r="AFX52" s="867"/>
      <c r="AFY52" s="867"/>
      <c r="AFZ52" s="867"/>
      <c r="AGA52" s="867"/>
      <c r="AGB52" s="867"/>
      <c r="AGC52" s="867"/>
      <c r="AGD52" s="867"/>
      <c r="AGE52" s="867"/>
      <c r="AGF52" s="867"/>
      <c r="AGG52" s="867"/>
      <c r="AGH52" s="867"/>
      <c r="AGI52" s="867"/>
      <c r="AGJ52" s="867"/>
      <c r="AGK52" s="867"/>
      <c r="AGL52" s="867"/>
      <c r="AGM52" s="867"/>
      <c r="AGN52" s="867"/>
      <c r="AGO52" s="867"/>
      <c r="AGP52" s="867"/>
      <c r="AGQ52" s="867"/>
      <c r="AGR52" s="867"/>
      <c r="AGS52" s="867"/>
      <c r="AGT52" s="867"/>
      <c r="AGU52" s="867"/>
      <c r="AGV52" s="867"/>
      <c r="AGW52" s="867"/>
      <c r="AGX52" s="867"/>
      <c r="AGY52" s="867"/>
      <c r="AGZ52" s="867"/>
      <c r="AHA52" s="867"/>
      <c r="AHB52" s="867"/>
      <c r="AHC52" s="867"/>
      <c r="AHD52" s="867"/>
      <c r="AHE52" s="867"/>
      <c r="AHF52" s="867"/>
      <c r="AHG52" s="867"/>
      <c r="AHH52" s="867"/>
      <c r="AHI52" s="867"/>
      <c r="AHJ52" s="867"/>
      <c r="AHK52" s="867"/>
      <c r="AHL52" s="867"/>
      <c r="AHM52" s="867"/>
      <c r="AHN52" s="867"/>
      <c r="AHO52" s="867"/>
      <c r="AHP52" s="867"/>
      <c r="AHQ52" s="867"/>
      <c r="AHR52" s="867"/>
      <c r="AHS52" s="867"/>
      <c r="AHT52" s="867"/>
      <c r="AHU52" s="867"/>
      <c r="AHV52" s="867"/>
      <c r="AHW52" s="867"/>
      <c r="AHX52" s="867"/>
      <c r="AHY52" s="867"/>
      <c r="AHZ52" s="867"/>
      <c r="AIA52" s="867"/>
      <c r="AIB52" s="867"/>
      <c r="AIC52" s="867"/>
      <c r="AID52" s="867"/>
      <c r="AIE52" s="867"/>
      <c r="AIF52" s="867"/>
      <c r="AIG52" s="867"/>
      <c r="AIH52" s="867"/>
      <c r="AII52" s="867"/>
      <c r="AIJ52" s="867"/>
      <c r="AIK52" s="867"/>
      <c r="AIL52" s="867"/>
      <c r="AIM52" s="867"/>
      <c r="AIN52" s="867"/>
      <c r="AIO52" s="867"/>
      <c r="AIP52" s="867"/>
      <c r="AIQ52" s="867"/>
      <c r="AIR52" s="867"/>
      <c r="AIS52" s="867"/>
      <c r="AIT52" s="867"/>
      <c r="AIU52" s="867"/>
      <c r="AIV52" s="867"/>
      <c r="AIW52" s="867"/>
      <c r="AIX52" s="867"/>
      <c r="AIY52" s="867"/>
      <c r="AIZ52" s="867"/>
      <c r="AJA52" s="867"/>
      <c r="AJB52" s="867"/>
      <c r="AJC52" s="867"/>
      <c r="AJD52" s="867"/>
      <c r="AJE52" s="867"/>
      <c r="AJF52" s="867"/>
      <c r="AJG52" s="867"/>
      <c r="AJH52" s="867"/>
      <c r="AJI52" s="867"/>
      <c r="AJJ52" s="867"/>
      <c r="AJK52" s="867"/>
      <c r="AJL52" s="867"/>
      <c r="AJM52" s="867"/>
      <c r="AJN52" s="867"/>
      <c r="AJO52" s="867"/>
      <c r="AJP52" s="867"/>
      <c r="AJQ52" s="867"/>
      <c r="AJR52" s="867"/>
      <c r="AJS52" s="867"/>
      <c r="AJT52" s="867"/>
      <c r="AJU52" s="867"/>
      <c r="AJV52" s="867"/>
      <c r="AJW52" s="867"/>
      <c r="AJX52" s="867"/>
      <c r="AJY52" s="867"/>
      <c r="AJZ52" s="867"/>
      <c r="AKA52" s="867"/>
      <c r="AKB52" s="867"/>
      <c r="AKC52" s="867"/>
      <c r="AKD52" s="867"/>
      <c r="AKE52" s="867"/>
      <c r="AKF52" s="867"/>
      <c r="AKG52" s="867"/>
      <c r="AKH52" s="867"/>
      <c r="AKI52" s="867"/>
      <c r="AKJ52" s="867"/>
      <c r="AKK52" s="867"/>
      <c r="AKL52" s="867"/>
      <c r="AKM52" s="867"/>
      <c r="AKN52" s="867"/>
      <c r="AKO52" s="867"/>
      <c r="AKP52" s="867"/>
      <c r="AKQ52" s="867"/>
      <c r="AKR52" s="867"/>
      <c r="AKS52" s="867"/>
      <c r="AKT52" s="867"/>
      <c r="AKU52" s="867"/>
      <c r="AKV52" s="867"/>
      <c r="AKW52" s="867"/>
      <c r="AKX52" s="867"/>
      <c r="AKY52" s="867"/>
      <c r="AKZ52" s="867"/>
      <c r="ALA52" s="867"/>
      <c r="ALB52" s="867"/>
      <c r="ALC52" s="867"/>
      <c r="ALD52" s="867"/>
      <c r="ALE52" s="867"/>
      <c r="ALF52" s="867"/>
      <c r="ALG52" s="867"/>
      <c r="ALH52" s="867"/>
      <c r="ALI52" s="867"/>
      <c r="ALJ52" s="867"/>
      <c r="ALK52" s="867"/>
      <c r="ALL52" s="867"/>
      <c r="ALM52" s="867"/>
      <c r="ALN52" s="867"/>
      <c r="ALO52" s="867"/>
      <c r="ALP52" s="867"/>
      <c r="ALQ52" s="867"/>
      <c r="ALR52" s="867"/>
      <c r="ALS52" s="867"/>
      <c r="ALT52" s="867"/>
      <c r="ALU52" s="867"/>
      <c r="ALV52" s="867"/>
      <c r="ALW52" s="867"/>
      <c r="ALX52" s="867"/>
      <c r="ALY52" s="867"/>
      <c r="ALZ52" s="867"/>
      <c r="AMA52" s="867"/>
      <c r="AMB52" s="867"/>
      <c r="AMC52" s="867"/>
      <c r="AMD52" s="867"/>
      <c r="AME52" s="867"/>
      <c r="AMF52" s="867"/>
      <c r="AMG52" s="867"/>
      <c r="AMH52" s="867"/>
      <c r="AMI52" s="867"/>
      <c r="AMJ52" s="867"/>
      <c r="AMK52" s="867"/>
      <c r="AML52" s="867"/>
      <c r="AMM52" s="867"/>
      <c r="AMN52" s="867"/>
      <c r="AMO52" s="867"/>
      <c r="AMP52" s="867"/>
      <c r="AMQ52" s="867"/>
      <c r="AMR52" s="867"/>
      <c r="AMS52" s="867"/>
      <c r="AMT52" s="867"/>
      <c r="AMU52" s="867"/>
      <c r="AMV52" s="867"/>
      <c r="AMW52" s="867"/>
      <c r="AMX52" s="867"/>
      <c r="AMY52" s="867"/>
      <c r="AMZ52" s="867"/>
      <c r="ANA52" s="867"/>
      <c r="ANB52" s="867"/>
      <c r="ANC52" s="867"/>
      <c r="AND52" s="867"/>
      <c r="ANE52" s="867"/>
      <c r="ANF52" s="867"/>
      <c r="ANG52" s="867"/>
      <c r="ANH52" s="867"/>
      <c r="ANI52" s="867"/>
      <c r="ANJ52" s="867"/>
      <c r="ANK52" s="867"/>
      <c r="ANL52" s="867"/>
      <c r="ANM52" s="867"/>
      <c r="ANN52" s="867"/>
      <c r="ANO52" s="867"/>
      <c r="ANP52" s="867"/>
      <c r="ANQ52" s="867"/>
      <c r="ANR52" s="867"/>
      <c r="ANS52" s="867"/>
      <c r="ANT52" s="867"/>
      <c r="ANU52" s="867"/>
      <c r="ANV52" s="867"/>
      <c r="ANW52" s="867"/>
      <c r="ANX52" s="867"/>
      <c r="ANY52" s="867"/>
      <c r="ANZ52" s="867"/>
      <c r="AOA52" s="867"/>
      <c r="AOB52" s="867"/>
      <c r="AOC52" s="867"/>
      <c r="AOD52" s="867"/>
      <c r="AOE52" s="867"/>
      <c r="AOF52" s="867"/>
      <c r="AOG52" s="867"/>
      <c r="AOH52" s="867"/>
      <c r="AOI52" s="867"/>
      <c r="AOJ52" s="867"/>
      <c r="AOK52" s="867"/>
      <c r="AOL52" s="867"/>
      <c r="AOM52" s="867"/>
      <c r="AON52" s="867"/>
      <c r="AOO52" s="867"/>
      <c r="AOP52" s="867"/>
      <c r="AOQ52" s="867"/>
      <c r="AOR52" s="867"/>
      <c r="AOS52" s="867"/>
      <c r="AOT52" s="867"/>
      <c r="AOU52" s="867"/>
      <c r="AOV52" s="867"/>
      <c r="AOW52" s="867"/>
      <c r="AOX52" s="867"/>
      <c r="AOY52" s="867"/>
      <c r="AOZ52" s="867"/>
      <c r="APA52" s="867"/>
      <c r="APB52" s="867"/>
      <c r="APC52" s="867"/>
      <c r="APD52" s="867"/>
      <c r="APE52" s="867"/>
      <c r="APF52" s="867"/>
      <c r="APG52" s="867"/>
      <c r="APH52" s="867"/>
      <c r="API52" s="867"/>
      <c r="APJ52" s="867"/>
      <c r="APK52" s="867"/>
      <c r="APL52" s="867"/>
      <c r="APM52" s="867"/>
      <c r="APN52" s="867"/>
      <c r="APO52" s="867"/>
      <c r="APP52" s="867"/>
      <c r="APQ52" s="867"/>
      <c r="APR52" s="867"/>
      <c r="APS52" s="867"/>
      <c r="APT52" s="867"/>
      <c r="APU52" s="867"/>
      <c r="APV52" s="867"/>
      <c r="APW52" s="867"/>
      <c r="APX52" s="867"/>
      <c r="APY52" s="867"/>
      <c r="APZ52" s="867"/>
      <c r="AQA52" s="867"/>
      <c r="AQB52" s="867"/>
      <c r="AQC52" s="867"/>
      <c r="AQD52" s="867"/>
      <c r="AQE52" s="867"/>
      <c r="AQF52" s="867"/>
      <c r="AQG52" s="867"/>
      <c r="AQH52" s="867"/>
      <c r="AQI52" s="867"/>
      <c r="AQJ52" s="867"/>
      <c r="AQK52" s="867"/>
      <c r="AQL52" s="867"/>
      <c r="AQM52" s="867"/>
      <c r="AQN52" s="867"/>
      <c r="AQO52" s="867"/>
      <c r="AQP52" s="867"/>
      <c r="AQQ52" s="867"/>
      <c r="AQR52" s="867"/>
      <c r="AQS52" s="867"/>
      <c r="AQT52" s="867"/>
      <c r="AQU52" s="867"/>
      <c r="AQV52" s="867"/>
      <c r="AQW52" s="867"/>
      <c r="AQX52" s="867"/>
      <c r="AQY52" s="867"/>
      <c r="AQZ52" s="867"/>
      <c r="ARA52" s="867"/>
      <c r="ARB52" s="867"/>
      <c r="ARC52" s="867"/>
      <c r="ARD52" s="867"/>
      <c r="ARE52" s="867"/>
      <c r="ARF52" s="867"/>
      <c r="ARG52" s="867"/>
      <c r="ARH52" s="867"/>
      <c r="ARI52" s="867"/>
      <c r="ARJ52" s="867"/>
      <c r="ARK52" s="867"/>
      <c r="ARL52" s="867"/>
      <c r="ARM52" s="867"/>
      <c r="ARN52" s="867"/>
      <c r="ARO52" s="867"/>
      <c r="ARP52" s="867"/>
      <c r="ARQ52" s="867"/>
      <c r="ARR52" s="867"/>
      <c r="ARS52" s="867"/>
      <c r="ART52" s="867"/>
      <c r="ARU52" s="867"/>
      <c r="ARV52" s="867"/>
      <c r="ARW52" s="867"/>
      <c r="ARX52" s="867"/>
      <c r="ARY52" s="867"/>
      <c r="ARZ52" s="867"/>
      <c r="ASA52" s="867"/>
      <c r="ASB52" s="867"/>
      <c r="ASC52" s="867"/>
      <c r="ASD52" s="867"/>
      <c r="ASE52" s="867"/>
      <c r="ASF52" s="867"/>
      <c r="ASG52" s="867"/>
      <c r="ASH52" s="867"/>
      <c r="ASI52" s="867"/>
      <c r="ASJ52" s="867"/>
      <c r="ASK52" s="867"/>
      <c r="ASL52" s="867"/>
      <c r="ASM52" s="867"/>
      <c r="ASN52" s="867"/>
      <c r="ASO52" s="867"/>
      <c r="ASP52" s="867"/>
      <c r="ASQ52" s="867"/>
      <c r="ASR52" s="867"/>
      <c r="ASS52" s="867"/>
      <c r="AST52" s="867"/>
      <c r="ASU52" s="867"/>
      <c r="ASV52" s="867"/>
      <c r="ASW52" s="867"/>
      <c r="ASX52" s="867"/>
      <c r="ASY52" s="867"/>
      <c r="ASZ52" s="867"/>
      <c r="ATA52" s="867"/>
      <c r="ATB52" s="867"/>
      <c r="ATC52" s="867"/>
      <c r="ATD52" s="867"/>
      <c r="ATE52" s="867"/>
      <c r="ATF52" s="867"/>
      <c r="ATG52" s="867"/>
      <c r="ATH52" s="867"/>
      <c r="ATI52" s="867"/>
      <c r="ATJ52" s="867"/>
      <c r="ATK52" s="867"/>
      <c r="ATL52" s="867"/>
      <c r="ATM52" s="867"/>
      <c r="ATN52" s="867"/>
      <c r="ATO52" s="867"/>
      <c r="ATP52" s="867"/>
      <c r="ATQ52" s="867"/>
      <c r="ATR52" s="867"/>
      <c r="ATS52" s="867"/>
      <c r="ATT52" s="867"/>
      <c r="ATU52" s="867"/>
      <c r="ATV52" s="867"/>
      <c r="ATW52" s="867"/>
      <c r="ATX52" s="867"/>
      <c r="ATY52" s="867"/>
      <c r="ATZ52" s="867"/>
      <c r="AUA52" s="867"/>
      <c r="AUB52" s="867"/>
      <c r="AUC52" s="867"/>
      <c r="AUD52" s="867"/>
      <c r="AUE52" s="867"/>
      <c r="AUF52" s="867"/>
      <c r="AUG52" s="867"/>
      <c r="AUH52" s="867"/>
      <c r="AUI52" s="867"/>
      <c r="AUJ52" s="867"/>
      <c r="AUK52" s="867"/>
      <c r="AUL52" s="867"/>
      <c r="AUM52" s="867"/>
      <c r="AUN52" s="867"/>
      <c r="AUO52" s="867"/>
      <c r="AUP52" s="867"/>
      <c r="AUQ52" s="867"/>
      <c r="AUR52" s="867"/>
      <c r="AUS52" s="867"/>
      <c r="AUT52" s="867"/>
      <c r="AUU52" s="867"/>
      <c r="AUV52" s="867"/>
      <c r="AUW52" s="867"/>
      <c r="AUX52" s="867"/>
      <c r="AUY52" s="867"/>
      <c r="AUZ52" s="867"/>
      <c r="AVA52" s="867"/>
      <c r="AVB52" s="867"/>
      <c r="AVC52" s="867"/>
      <c r="AVD52" s="867"/>
      <c r="AVE52" s="867"/>
      <c r="AVF52" s="867"/>
      <c r="AVG52" s="867"/>
      <c r="AVH52" s="867"/>
      <c r="AVI52" s="867"/>
      <c r="AVJ52" s="867"/>
      <c r="AVK52" s="867"/>
      <c r="AVL52" s="867"/>
      <c r="AVM52" s="867"/>
      <c r="AVN52" s="867"/>
      <c r="AVO52" s="867"/>
      <c r="AVP52" s="867"/>
      <c r="AVQ52" s="867"/>
      <c r="AVR52" s="867"/>
      <c r="AVS52" s="867"/>
      <c r="AVT52" s="867"/>
      <c r="AVU52" s="867"/>
      <c r="AVV52" s="867"/>
      <c r="AVW52" s="867"/>
      <c r="AVX52" s="867"/>
      <c r="AVY52" s="867"/>
      <c r="AVZ52" s="867"/>
      <c r="AWA52" s="867"/>
      <c r="AWB52" s="867"/>
      <c r="AWC52" s="867"/>
      <c r="AWD52" s="867"/>
      <c r="AWE52" s="867"/>
      <c r="AWF52" s="867"/>
      <c r="AWG52" s="867"/>
      <c r="AWH52" s="867"/>
      <c r="AWI52" s="867"/>
      <c r="AWJ52" s="867"/>
      <c r="AWK52" s="867"/>
      <c r="AWL52" s="867"/>
      <c r="AWM52" s="867"/>
      <c r="AWN52" s="867"/>
      <c r="AWO52" s="867"/>
      <c r="AWP52" s="867"/>
      <c r="AWQ52" s="867"/>
      <c r="AWR52" s="867"/>
      <c r="AWS52" s="867"/>
      <c r="AWT52" s="867"/>
      <c r="AWU52" s="867"/>
      <c r="AWV52" s="867"/>
      <c r="AWW52" s="867"/>
      <c r="AWX52" s="867"/>
      <c r="AWY52" s="867"/>
      <c r="AWZ52" s="867"/>
      <c r="AXA52" s="867"/>
      <c r="AXB52" s="867"/>
      <c r="AXC52" s="867"/>
      <c r="AXD52" s="867"/>
      <c r="AXE52" s="867"/>
      <c r="AXF52" s="867"/>
      <c r="AXG52" s="867"/>
      <c r="AXH52" s="867"/>
      <c r="AXI52" s="867"/>
      <c r="AXJ52" s="867"/>
      <c r="AXK52" s="867"/>
      <c r="AXL52" s="867"/>
      <c r="AXM52" s="867"/>
      <c r="AXN52" s="867"/>
      <c r="AXO52" s="867"/>
      <c r="AXP52" s="867"/>
      <c r="AXQ52" s="867"/>
      <c r="AXR52" s="867"/>
      <c r="AXS52" s="867"/>
      <c r="AXT52" s="867"/>
      <c r="AXU52" s="867"/>
      <c r="AXV52" s="867"/>
      <c r="AXW52" s="867"/>
      <c r="AXX52" s="867"/>
      <c r="AXY52" s="867"/>
      <c r="AXZ52" s="867"/>
      <c r="AYA52" s="867"/>
      <c r="AYB52" s="867"/>
      <c r="AYC52" s="867"/>
      <c r="AYD52" s="867"/>
      <c r="AYE52" s="867"/>
      <c r="AYF52" s="867"/>
      <c r="AYG52" s="867"/>
      <c r="AYH52" s="867"/>
      <c r="AYI52" s="867"/>
      <c r="AYJ52" s="867"/>
      <c r="AYK52" s="867"/>
      <c r="AYL52" s="867"/>
      <c r="AYM52" s="867"/>
      <c r="AYN52" s="867"/>
      <c r="AYO52" s="867"/>
      <c r="AYP52" s="867"/>
      <c r="AYQ52" s="867"/>
      <c r="AYR52" s="867"/>
      <c r="AYS52" s="867"/>
      <c r="AYT52" s="867"/>
      <c r="AYU52" s="867"/>
      <c r="AYV52" s="867"/>
      <c r="AYW52" s="867"/>
      <c r="AYX52" s="867"/>
      <c r="AYY52" s="867"/>
      <c r="AYZ52" s="867"/>
      <c r="AZA52" s="867"/>
      <c r="AZB52" s="867"/>
      <c r="AZC52" s="867"/>
      <c r="AZD52" s="867"/>
      <c r="AZE52" s="867"/>
      <c r="AZF52" s="867"/>
      <c r="AZG52" s="867"/>
      <c r="AZH52" s="867"/>
      <c r="AZI52" s="867"/>
      <c r="AZJ52" s="867"/>
      <c r="AZK52" s="867"/>
      <c r="AZL52" s="867"/>
      <c r="AZM52" s="867"/>
      <c r="AZN52" s="867"/>
      <c r="AZO52" s="867"/>
      <c r="AZP52" s="867"/>
      <c r="AZQ52" s="867"/>
      <c r="AZR52" s="867"/>
      <c r="AZS52" s="867"/>
      <c r="AZT52" s="867"/>
      <c r="AZU52" s="867"/>
      <c r="AZV52" s="867"/>
      <c r="AZW52" s="867"/>
      <c r="AZX52" s="867"/>
      <c r="AZY52" s="867"/>
      <c r="AZZ52" s="867"/>
      <c r="BAA52" s="867"/>
      <c r="BAB52" s="867"/>
      <c r="BAC52" s="867"/>
      <c r="BAD52" s="867"/>
      <c r="BAE52" s="867"/>
      <c r="BAF52" s="867"/>
      <c r="BAG52" s="867"/>
      <c r="BAH52" s="867"/>
      <c r="BAI52" s="867"/>
      <c r="BAJ52" s="867"/>
      <c r="BAK52" s="867"/>
      <c r="BAL52" s="867"/>
      <c r="BAM52" s="867"/>
      <c r="BAN52" s="867"/>
      <c r="BAO52" s="867"/>
      <c r="BAP52" s="867"/>
      <c r="BAQ52" s="867"/>
      <c r="BAR52" s="867"/>
      <c r="BAS52" s="867"/>
      <c r="BAT52" s="867"/>
      <c r="BAU52" s="867"/>
      <c r="BAV52" s="867"/>
      <c r="BAW52" s="867"/>
      <c r="BAX52" s="867"/>
      <c r="BAY52" s="867"/>
      <c r="BAZ52" s="867"/>
      <c r="BBA52" s="867"/>
      <c r="BBB52" s="867"/>
      <c r="BBC52" s="867"/>
      <c r="BBD52" s="867"/>
      <c r="BBE52" s="867"/>
      <c r="BBF52" s="867"/>
      <c r="BBG52" s="867"/>
      <c r="BBH52" s="867"/>
      <c r="BBI52" s="867"/>
      <c r="BBJ52" s="867"/>
      <c r="BBK52" s="867"/>
      <c r="BBL52" s="867"/>
      <c r="BBM52" s="867"/>
      <c r="BBN52" s="867"/>
      <c r="BBO52" s="867"/>
      <c r="BBP52" s="867"/>
      <c r="BBQ52" s="867"/>
      <c r="BBR52" s="867"/>
      <c r="BBS52" s="867"/>
      <c r="BBT52" s="867"/>
      <c r="BBU52" s="867"/>
      <c r="BBV52" s="867"/>
      <c r="BBW52" s="867"/>
      <c r="BBX52" s="867"/>
      <c r="BBY52" s="867"/>
      <c r="BBZ52" s="867"/>
      <c r="BCA52" s="867"/>
      <c r="BCB52" s="867"/>
      <c r="BCC52" s="867"/>
      <c r="BCD52" s="867"/>
      <c r="BCE52" s="867"/>
      <c r="BCF52" s="867"/>
      <c r="BCG52" s="867"/>
      <c r="BCH52" s="867"/>
      <c r="BCI52" s="867"/>
      <c r="BCJ52" s="867"/>
      <c r="BCK52" s="867"/>
      <c r="BCL52" s="867"/>
      <c r="BCM52" s="867"/>
      <c r="BCN52" s="867"/>
      <c r="BCO52" s="867"/>
      <c r="BCP52" s="867"/>
      <c r="BCQ52" s="867"/>
      <c r="BCR52" s="867"/>
      <c r="BCS52" s="867"/>
      <c r="BCT52" s="867"/>
      <c r="BCU52" s="867"/>
      <c r="BCV52" s="867"/>
      <c r="BCW52" s="867"/>
      <c r="BCX52" s="867"/>
      <c r="BCY52" s="867"/>
      <c r="BCZ52" s="867"/>
      <c r="BDA52" s="867"/>
      <c r="BDB52" s="867"/>
      <c r="BDC52" s="867"/>
      <c r="BDD52" s="867"/>
      <c r="BDE52" s="867"/>
      <c r="BDF52" s="867"/>
      <c r="BDG52" s="867"/>
      <c r="BDH52" s="867"/>
      <c r="BDI52" s="867"/>
      <c r="BDJ52" s="867"/>
      <c r="BDK52" s="867"/>
      <c r="BDL52" s="867"/>
      <c r="BDM52" s="867"/>
      <c r="BDN52" s="867"/>
      <c r="BDO52" s="867"/>
      <c r="BDP52" s="867"/>
      <c r="BDQ52" s="867"/>
      <c r="BDR52" s="867"/>
      <c r="BDS52" s="867"/>
      <c r="BDT52" s="867"/>
      <c r="BDU52" s="867"/>
      <c r="BDV52" s="867"/>
      <c r="BDW52" s="867"/>
      <c r="BDX52" s="867"/>
      <c r="BDY52" s="867"/>
      <c r="BDZ52" s="867"/>
      <c r="BEA52" s="867"/>
      <c r="BEB52" s="867"/>
      <c r="BEC52" s="867"/>
      <c r="BED52" s="867"/>
      <c r="BEE52" s="867"/>
      <c r="BEF52" s="867"/>
      <c r="BEG52" s="867"/>
      <c r="BEH52" s="867"/>
      <c r="BEI52" s="867"/>
      <c r="BEJ52" s="867"/>
      <c r="BEK52" s="867"/>
      <c r="BEL52" s="867"/>
      <c r="BEM52" s="867"/>
      <c r="BEN52" s="867"/>
      <c r="BEO52" s="867"/>
      <c r="BEP52" s="867"/>
      <c r="BEQ52" s="867"/>
      <c r="BER52" s="867"/>
      <c r="BES52" s="867"/>
      <c r="BET52" s="867"/>
      <c r="BEU52" s="867"/>
      <c r="BEV52" s="867"/>
      <c r="BEW52" s="867"/>
      <c r="BEX52" s="867"/>
      <c r="BEY52" s="867"/>
      <c r="BEZ52" s="867"/>
      <c r="BFA52" s="867"/>
      <c r="BFB52" s="867"/>
      <c r="BFC52" s="867"/>
      <c r="BFD52" s="867"/>
      <c r="BFE52" s="867"/>
      <c r="BFF52" s="867"/>
      <c r="BFG52" s="867"/>
      <c r="BFH52" s="867"/>
      <c r="BFI52" s="867"/>
      <c r="BFJ52" s="867"/>
      <c r="BFK52" s="867"/>
      <c r="BFL52" s="867"/>
      <c r="BFM52" s="867"/>
      <c r="BFN52" s="867"/>
      <c r="BFO52" s="867"/>
      <c r="BFP52" s="867"/>
      <c r="BFQ52" s="867"/>
      <c r="BFR52" s="867"/>
      <c r="BFS52" s="867"/>
      <c r="BFT52" s="867"/>
      <c r="BFU52" s="867"/>
      <c r="BFV52" s="867"/>
      <c r="BFW52" s="867"/>
      <c r="BFX52" s="867"/>
      <c r="BFY52" s="867"/>
      <c r="BFZ52" s="867"/>
      <c r="BGA52" s="867"/>
      <c r="BGB52" s="867"/>
      <c r="BGC52" s="867"/>
      <c r="BGD52" s="867"/>
      <c r="BGE52" s="867"/>
      <c r="BGF52" s="867"/>
      <c r="BGG52" s="867"/>
      <c r="BGH52" s="867"/>
      <c r="BGI52" s="867"/>
      <c r="BGJ52" s="867"/>
      <c r="BGK52" s="867"/>
      <c r="BGL52" s="867"/>
      <c r="BGM52" s="867"/>
      <c r="BGN52" s="867"/>
      <c r="BGO52" s="867"/>
      <c r="BGP52" s="867"/>
      <c r="BGQ52" s="867"/>
      <c r="BGR52" s="867"/>
      <c r="BGS52" s="867"/>
      <c r="BGT52" s="867"/>
      <c r="BGU52" s="867"/>
      <c r="BGV52" s="867"/>
      <c r="BGW52" s="867"/>
      <c r="BGX52" s="867"/>
      <c r="BGY52" s="867"/>
      <c r="BGZ52" s="867"/>
      <c r="BHA52" s="867"/>
      <c r="BHB52" s="867"/>
      <c r="BHC52" s="867"/>
      <c r="BHD52" s="867"/>
      <c r="BHE52" s="867"/>
      <c r="BHF52" s="867"/>
      <c r="BHG52" s="867"/>
      <c r="BHH52" s="867"/>
      <c r="BHI52" s="867"/>
      <c r="BHJ52" s="867"/>
      <c r="BHK52" s="867"/>
      <c r="BHL52" s="867"/>
      <c r="BHM52" s="867"/>
      <c r="BHN52" s="867"/>
      <c r="BHO52" s="867"/>
      <c r="BHP52" s="867"/>
      <c r="BHQ52" s="867"/>
      <c r="BHR52" s="867"/>
      <c r="BHS52" s="867"/>
      <c r="BHT52" s="867"/>
      <c r="BHU52" s="867"/>
      <c r="BHV52" s="867"/>
      <c r="BHW52" s="867"/>
      <c r="BHX52" s="867"/>
      <c r="BHY52" s="867"/>
      <c r="BHZ52" s="867"/>
      <c r="BIA52" s="867"/>
      <c r="BIB52" s="867"/>
      <c r="BIC52" s="867"/>
      <c r="BID52" s="867"/>
      <c r="BIE52" s="867"/>
      <c r="BIF52" s="867"/>
      <c r="BIG52" s="867"/>
      <c r="BIH52" s="867"/>
      <c r="BII52" s="867"/>
      <c r="BIJ52" s="867"/>
      <c r="BIK52" s="867"/>
      <c r="BIL52" s="867"/>
      <c r="BIM52" s="867"/>
      <c r="BIN52" s="867"/>
      <c r="BIO52" s="867"/>
      <c r="BIP52" s="867"/>
      <c r="BIQ52" s="867"/>
      <c r="BIR52" s="867"/>
      <c r="BIS52" s="867"/>
      <c r="BIT52" s="867"/>
      <c r="BIU52" s="867"/>
      <c r="BIV52" s="867"/>
      <c r="BIW52" s="867"/>
      <c r="BIX52" s="867"/>
      <c r="BIY52" s="867"/>
      <c r="BIZ52" s="867"/>
      <c r="BJA52" s="867"/>
      <c r="BJB52" s="867"/>
      <c r="BJC52" s="867"/>
      <c r="BJD52" s="867"/>
      <c r="BJE52" s="867"/>
      <c r="BJF52" s="867"/>
      <c r="BJG52" s="867"/>
      <c r="BJH52" s="867"/>
      <c r="BJI52" s="867"/>
      <c r="BJJ52" s="867"/>
      <c r="BJK52" s="867"/>
      <c r="BJL52" s="867"/>
      <c r="BJM52" s="867"/>
      <c r="BJN52" s="867"/>
      <c r="BJO52" s="867"/>
      <c r="BJP52" s="867"/>
      <c r="BJQ52" s="867"/>
      <c r="BJR52" s="867"/>
      <c r="BJS52" s="867"/>
      <c r="BJT52" s="867"/>
      <c r="BJU52" s="867"/>
      <c r="BJV52" s="867"/>
      <c r="BJW52" s="867"/>
      <c r="BJX52" s="867"/>
      <c r="BJY52" s="867"/>
      <c r="BJZ52" s="867"/>
      <c r="BKA52" s="867"/>
      <c r="BKB52" s="867"/>
      <c r="BKC52" s="867"/>
      <c r="BKD52" s="867"/>
      <c r="BKE52" s="867"/>
      <c r="BKF52" s="867"/>
      <c r="BKG52" s="867"/>
      <c r="BKH52" s="867"/>
      <c r="BKI52" s="867"/>
      <c r="BKJ52" s="867"/>
      <c r="BKK52" s="867"/>
      <c r="BKL52" s="867"/>
      <c r="BKM52" s="867"/>
      <c r="BKN52" s="867"/>
      <c r="BKO52" s="867"/>
      <c r="BKP52" s="867"/>
      <c r="BKQ52" s="867"/>
      <c r="BKR52" s="867"/>
      <c r="BKS52" s="867"/>
      <c r="BKT52" s="867"/>
      <c r="BKU52" s="867"/>
      <c r="BKV52" s="867"/>
      <c r="BKW52" s="867"/>
      <c r="BKX52" s="867"/>
      <c r="BKY52" s="867"/>
      <c r="BKZ52" s="867"/>
      <c r="BLA52" s="867"/>
      <c r="BLB52" s="867"/>
      <c r="BLC52" s="867"/>
      <c r="BLD52" s="867"/>
      <c r="BLE52" s="867"/>
      <c r="BLF52" s="867"/>
      <c r="BLG52" s="867"/>
      <c r="BLH52" s="867"/>
      <c r="BLI52" s="867"/>
      <c r="BLJ52" s="867"/>
      <c r="BLK52" s="867"/>
      <c r="BLL52" s="867"/>
      <c r="BLM52" s="867"/>
      <c r="BLN52" s="867"/>
      <c r="BLO52" s="867"/>
      <c r="BLP52" s="867"/>
      <c r="BLQ52" s="867"/>
      <c r="BLR52" s="867"/>
      <c r="BLS52" s="867"/>
      <c r="BLT52" s="867"/>
      <c r="BLU52" s="867"/>
      <c r="BLV52" s="867"/>
      <c r="BLW52" s="867"/>
      <c r="BLX52" s="867"/>
      <c r="BLY52" s="867"/>
      <c r="BLZ52" s="867"/>
      <c r="BMA52" s="867"/>
      <c r="BMB52" s="867"/>
      <c r="BMC52" s="867"/>
      <c r="BMD52" s="867"/>
      <c r="BME52" s="867"/>
      <c r="BMF52" s="867"/>
      <c r="BMG52" s="867"/>
      <c r="BMH52" s="867"/>
      <c r="BMI52" s="867"/>
      <c r="BMJ52" s="867"/>
      <c r="BMK52" s="867"/>
      <c r="BML52" s="867"/>
      <c r="BMM52" s="867"/>
      <c r="BMN52" s="867"/>
      <c r="BMO52" s="867"/>
      <c r="BMP52" s="867"/>
      <c r="BMQ52" s="867"/>
      <c r="BMR52" s="867"/>
      <c r="BMS52" s="867"/>
      <c r="BMT52" s="867"/>
      <c r="BMU52" s="867"/>
      <c r="BMV52" s="867"/>
      <c r="BMW52" s="867"/>
      <c r="BMX52" s="867"/>
      <c r="BMY52" s="867"/>
      <c r="BMZ52" s="867"/>
      <c r="BNA52" s="867"/>
      <c r="BNB52" s="867"/>
      <c r="BNC52" s="867"/>
      <c r="BND52" s="867"/>
      <c r="BNE52" s="867"/>
      <c r="BNF52" s="867"/>
      <c r="BNG52" s="867"/>
      <c r="BNH52" s="867"/>
      <c r="BNI52" s="867"/>
      <c r="BNJ52" s="867"/>
      <c r="BNK52" s="867"/>
      <c r="BNL52" s="867"/>
      <c r="BNM52" s="867"/>
      <c r="BNN52" s="867"/>
      <c r="BNO52" s="867"/>
      <c r="BNP52" s="867"/>
      <c r="BNQ52" s="867"/>
      <c r="BNR52" s="867"/>
      <c r="BNS52" s="867"/>
      <c r="BNT52" s="867"/>
      <c r="BNU52" s="867"/>
      <c r="BNV52" s="867"/>
      <c r="BNW52" s="867"/>
      <c r="BNX52" s="867"/>
      <c r="BNY52" s="867"/>
      <c r="BNZ52" s="867"/>
      <c r="BOA52" s="867"/>
      <c r="BOB52" s="867"/>
      <c r="BOC52" s="867"/>
      <c r="BOD52" s="867"/>
      <c r="BOE52" s="867"/>
      <c r="BOF52" s="867"/>
      <c r="BOG52" s="867"/>
      <c r="BOH52" s="867"/>
      <c r="BOI52" s="867"/>
      <c r="BOJ52" s="867"/>
      <c r="BOK52" s="867"/>
      <c r="BOL52" s="867"/>
      <c r="BOM52" s="867"/>
      <c r="BON52" s="867"/>
      <c r="BOO52" s="867"/>
      <c r="BOP52" s="867"/>
      <c r="BOQ52" s="867"/>
      <c r="BOR52" s="867"/>
      <c r="BOS52" s="867"/>
      <c r="BOT52" s="867"/>
      <c r="BOU52" s="867"/>
      <c r="BOV52" s="867"/>
      <c r="BOW52" s="867"/>
      <c r="BOX52" s="867"/>
      <c r="BOY52" s="867"/>
      <c r="BOZ52" s="867"/>
      <c r="BPA52" s="867"/>
      <c r="BPB52" s="867"/>
      <c r="BPC52" s="867"/>
      <c r="BPD52" s="867"/>
      <c r="BPE52" s="867"/>
      <c r="BPF52" s="867"/>
      <c r="BPG52" s="867"/>
      <c r="BPH52" s="867"/>
      <c r="BPI52" s="867"/>
      <c r="BPJ52" s="867"/>
      <c r="BPK52" s="867"/>
      <c r="BPL52" s="867"/>
      <c r="BPM52" s="867"/>
      <c r="BPN52" s="867"/>
      <c r="BPO52" s="867"/>
      <c r="BPP52" s="867"/>
      <c r="BPQ52" s="867"/>
      <c r="BPR52" s="867"/>
      <c r="BPS52" s="867"/>
      <c r="BPT52" s="867"/>
      <c r="BPU52" s="867"/>
      <c r="BPV52" s="867"/>
      <c r="BPW52" s="867"/>
      <c r="BPX52" s="867"/>
      <c r="BPY52" s="867"/>
      <c r="BPZ52" s="867"/>
      <c r="BQA52" s="867"/>
      <c r="BQB52" s="867"/>
      <c r="BQC52" s="867"/>
      <c r="BQD52" s="867"/>
      <c r="BQE52" s="867"/>
      <c r="BQF52" s="867"/>
      <c r="BQG52" s="867"/>
      <c r="BQH52" s="867"/>
      <c r="BQI52" s="867"/>
      <c r="BQJ52" s="867"/>
      <c r="BQK52" s="867"/>
      <c r="BQL52" s="867"/>
      <c r="BQM52" s="867"/>
      <c r="BQN52" s="867"/>
      <c r="BQO52" s="867"/>
      <c r="BQP52" s="867"/>
      <c r="BQQ52" s="867"/>
      <c r="BQR52" s="867"/>
      <c r="BQS52" s="867"/>
      <c r="BQT52" s="867"/>
      <c r="BQU52" s="867"/>
      <c r="BQV52" s="867"/>
      <c r="BQW52" s="867"/>
      <c r="BQX52" s="867"/>
      <c r="BQY52" s="867"/>
      <c r="BQZ52" s="867"/>
      <c r="BRA52" s="867"/>
      <c r="BRB52" s="867"/>
      <c r="BRC52" s="867"/>
      <c r="BRD52" s="867"/>
      <c r="BRE52" s="867"/>
      <c r="BRF52" s="867"/>
      <c r="BRG52" s="867"/>
      <c r="BRH52" s="867"/>
      <c r="BRI52" s="867"/>
      <c r="BRJ52" s="867"/>
      <c r="BRK52" s="867"/>
      <c r="BRL52" s="867"/>
      <c r="BRM52" s="867"/>
      <c r="BRN52" s="867"/>
      <c r="BRO52" s="867"/>
      <c r="BRP52" s="867"/>
      <c r="BRQ52" s="867"/>
      <c r="BRR52" s="867"/>
      <c r="BRS52" s="867"/>
      <c r="BRT52" s="867"/>
      <c r="BRU52" s="867"/>
      <c r="BRV52" s="867"/>
      <c r="BRW52" s="867"/>
      <c r="BRX52" s="867"/>
      <c r="BRY52" s="867"/>
      <c r="BRZ52" s="867"/>
      <c r="BSA52" s="867"/>
      <c r="BSB52" s="867"/>
      <c r="BSC52" s="867"/>
      <c r="BSD52" s="867"/>
      <c r="BSE52" s="867"/>
      <c r="BSF52" s="867"/>
      <c r="BSG52" s="867"/>
      <c r="BSH52" s="867"/>
      <c r="BSI52" s="867"/>
      <c r="BSJ52" s="867"/>
      <c r="BSK52" s="867"/>
      <c r="BSL52" s="867"/>
      <c r="BSM52" s="867"/>
      <c r="BSN52" s="867"/>
      <c r="BSO52" s="867"/>
      <c r="BSP52" s="867"/>
      <c r="BSQ52" s="867"/>
      <c r="BSR52" s="867"/>
      <c r="BSS52" s="867"/>
      <c r="BST52" s="867"/>
      <c r="BSU52" s="867"/>
      <c r="BSV52" s="867"/>
      <c r="BSW52" s="867"/>
      <c r="BSX52" s="867"/>
      <c r="BSY52" s="867"/>
      <c r="BSZ52" s="867"/>
      <c r="BTA52" s="867"/>
      <c r="BTB52" s="867"/>
      <c r="BTC52" s="867"/>
      <c r="BTD52" s="867"/>
      <c r="BTE52" s="867"/>
      <c r="BTF52" s="867"/>
      <c r="BTG52" s="867"/>
      <c r="BTH52" s="867"/>
      <c r="BTI52" s="867"/>
      <c r="BTJ52" s="867"/>
      <c r="BTK52" s="867"/>
      <c r="BTL52" s="867"/>
      <c r="BTM52" s="867"/>
      <c r="BTN52" s="867"/>
      <c r="BTO52" s="867"/>
      <c r="BTP52" s="867"/>
      <c r="BTQ52" s="867"/>
      <c r="BTR52" s="867"/>
      <c r="BTS52" s="867"/>
      <c r="BTT52" s="867"/>
      <c r="BTU52" s="867"/>
      <c r="BTV52" s="867"/>
      <c r="BTW52" s="867"/>
      <c r="BTX52" s="867"/>
      <c r="BTY52" s="867"/>
      <c r="BTZ52" s="867"/>
      <c r="BUA52" s="867"/>
      <c r="BUB52" s="867"/>
      <c r="BUC52" s="867"/>
      <c r="BUD52" s="867"/>
      <c r="BUE52" s="867"/>
      <c r="BUF52" s="867"/>
      <c r="BUG52" s="867"/>
      <c r="BUH52" s="867"/>
      <c r="BUI52" s="867"/>
      <c r="BUJ52" s="867"/>
      <c r="BUK52" s="867"/>
      <c r="BUL52" s="867"/>
      <c r="BUM52" s="867"/>
      <c r="BUN52" s="867"/>
      <c r="BUO52" s="867"/>
      <c r="BUP52" s="867"/>
      <c r="BUQ52" s="867"/>
      <c r="BUR52" s="867"/>
      <c r="BUS52" s="867"/>
      <c r="BUT52" s="867"/>
      <c r="BUU52" s="867"/>
      <c r="BUV52" s="867"/>
      <c r="BUW52" s="867"/>
      <c r="BUX52" s="867"/>
      <c r="BUY52" s="867"/>
      <c r="BUZ52" s="867"/>
      <c r="BVA52" s="867"/>
      <c r="BVB52" s="867"/>
      <c r="BVC52" s="867"/>
      <c r="BVD52" s="867"/>
      <c r="BVE52" s="867"/>
      <c r="BVF52" s="867"/>
      <c r="BVG52" s="867"/>
      <c r="BVH52" s="867"/>
      <c r="BVI52" s="867"/>
      <c r="BVJ52" s="867"/>
      <c r="BVK52" s="867"/>
      <c r="BVL52" s="867"/>
      <c r="BVM52" s="867"/>
      <c r="BVN52" s="867"/>
      <c r="BVO52" s="867"/>
      <c r="BVP52" s="867"/>
      <c r="BVQ52" s="867"/>
      <c r="BVR52" s="867"/>
      <c r="BVS52" s="867"/>
      <c r="BVT52" s="867"/>
      <c r="BVU52" s="867"/>
      <c r="BVV52" s="867"/>
      <c r="BVW52" s="867"/>
      <c r="BVX52" s="867"/>
      <c r="BVY52" s="867"/>
      <c r="BVZ52" s="867"/>
      <c r="BWA52" s="867"/>
      <c r="BWB52" s="867"/>
      <c r="BWC52" s="867"/>
      <c r="BWD52" s="867"/>
      <c r="BWE52" s="867"/>
      <c r="BWF52" s="867"/>
      <c r="BWG52" s="867"/>
      <c r="BWH52" s="867"/>
      <c r="BWI52" s="867"/>
      <c r="BWJ52" s="867"/>
      <c r="BWK52" s="867"/>
      <c r="BWL52" s="867"/>
      <c r="BWM52" s="867"/>
      <c r="BWN52" s="867"/>
      <c r="BWO52" s="867"/>
      <c r="BWP52" s="867"/>
      <c r="BWQ52" s="867"/>
      <c r="BWR52" s="867"/>
      <c r="BWS52" s="867"/>
      <c r="BWT52" s="867"/>
      <c r="BWU52" s="867"/>
      <c r="BWV52" s="867"/>
      <c r="BWW52" s="867"/>
      <c r="BWX52" s="867"/>
      <c r="BWY52" s="867"/>
      <c r="BWZ52" s="867"/>
      <c r="BXA52" s="867"/>
      <c r="BXB52" s="867"/>
      <c r="BXC52" s="867"/>
      <c r="BXD52" s="867"/>
      <c r="BXE52" s="867"/>
      <c r="BXF52" s="867"/>
      <c r="BXG52" s="867"/>
      <c r="BXH52" s="867"/>
      <c r="BXI52" s="867"/>
      <c r="BXJ52" s="867"/>
      <c r="BXK52" s="867"/>
      <c r="BXL52" s="867"/>
      <c r="BXM52" s="867"/>
      <c r="BXN52" s="867"/>
      <c r="BXO52" s="867"/>
      <c r="BXP52" s="867"/>
      <c r="BXQ52" s="867"/>
      <c r="BXR52" s="867"/>
      <c r="BXS52" s="867"/>
      <c r="BXT52" s="867"/>
      <c r="BXU52" s="867"/>
      <c r="BXV52" s="867"/>
      <c r="BXW52" s="867"/>
      <c r="BXX52" s="867"/>
      <c r="BXY52" s="867"/>
      <c r="BXZ52" s="867"/>
      <c r="BYA52" s="867"/>
      <c r="BYB52" s="867"/>
      <c r="BYC52" s="867"/>
      <c r="BYD52" s="867"/>
      <c r="BYE52" s="867"/>
      <c r="BYF52" s="867"/>
      <c r="BYG52" s="867"/>
      <c r="BYH52" s="867"/>
      <c r="BYI52" s="867"/>
      <c r="BYJ52" s="867"/>
      <c r="BYK52" s="867"/>
      <c r="BYL52" s="867"/>
      <c r="BYM52" s="867"/>
      <c r="BYN52" s="867"/>
      <c r="BYO52" s="867"/>
      <c r="BYP52" s="867"/>
      <c r="BYQ52" s="867"/>
      <c r="BYR52" s="867"/>
      <c r="BYS52" s="867"/>
      <c r="BYT52" s="867"/>
      <c r="BYU52" s="867"/>
      <c r="BYV52" s="867"/>
      <c r="BYW52" s="867"/>
      <c r="BYX52" s="867"/>
      <c r="BYY52" s="867"/>
      <c r="BYZ52" s="867"/>
      <c r="BZA52" s="867"/>
      <c r="BZB52" s="867"/>
      <c r="BZC52" s="867"/>
      <c r="BZD52" s="867"/>
      <c r="BZE52" s="867"/>
      <c r="BZF52" s="867"/>
      <c r="BZG52" s="867"/>
      <c r="BZH52" s="867"/>
      <c r="BZI52" s="867"/>
      <c r="BZJ52" s="867"/>
      <c r="BZK52" s="867"/>
      <c r="BZL52" s="867"/>
      <c r="BZM52" s="867"/>
      <c r="BZN52" s="867"/>
      <c r="BZO52" s="867"/>
      <c r="BZP52" s="867"/>
      <c r="BZQ52" s="867"/>
      <c r="BZR52" s="867"/>
      <c r="BZS52" s="867"/>
      <c r="BZT52" s="867"/>
      <c r="BZU52" s="867"/>
      <c r="BZV52" s="867"/>
      <c r="BZW52" s="867"/>
      <c r="BZX52" s="867"/>
      <c r="BZY52" s="867"/>
      <c r="BZZ52" s="867"/>
      <c r="CAA52" s="867"/>
      <c r="CAB52" s="867"/>
      <c r="CAC52" s="867"/>
      <c r="CAD52" s="867"/>
      <c r="CAE52" s="867"/>
      <c r="CAF52" s="867"/>
      <c r="CAG52" s="867"/>
      <c r="CAH52" s="867"/>
      <c r="CAI52" s="867"/>
      <c r="CAJ52" s="867"/>
      <c r="CAK52" s="867"/>
      <c r="CAL52" s="867"/>
      <c r="CAM52" s="867"/>
      <c r="CAN52" s="867"/>
      <c r="CAO52" s="867"/>
      <c r="CAP52" s="867"/>
      <c r="CAQ52" s="867"/>
      <c r="CAR52" s="867"/>
      <c r="CAS52" s="867"/>
      <c r="CAT52" s="867"/>
      <c r="CAU52" s="867"/>
      <c r="CAV52" s="867"/>
      <c r="CAW52" s="867"/>
      <c r="CAX52" s="867"/>
      <c r="CAY52" s="867"/>
      <c r="CAZ52" s="867"/>
      <c r="CBA52" s="867"/>
      <c r="CBB52" s="867"/>
      <c r="CBC52" s="867"/>
      <c r="CBD52" s="867"/>
      <c r="CBE52" s="867"/>
      <c r="CBF52" s="867"/>
      <c r="CBG52" s="867"/>
      <c r="CBH52" s="867"/>
      <c r="CBI52" s="867"/>
      <c r="CBJ52" s="867"/>
      <c r="CBK52" s="867"/>
      <c r="CBL52" s="867"/>
      <c r="CBM52" s="867"/>
      <c r="CBN52" s="867"/>
      <c r="CBO52" s="867"/>
      <c r="CBP52" s="867"/>
      <c r="CBQ52" s="867"/>
      <c r="CBR52" s="867"/>
      <c r="CBS52" s="867"/>
      <c r="CBT52" s="867"/>
      <c r="CBU52" s="867"/>
      <c r="CBV52" s="867"/>
      <c r="CBW52" s="867"/>
      <c r="CBX52" s="867"/>
      <c r="CBY52" s="867"/>
      <c r="CBZ52" s="867"/>
      <c r="CCA52" s="867"/>
      <c r="CCB52" s="867"/>
      <c r="CCC52" s="867"/>
      <c r="CCD52" s="867"/>
      <c r="CCE52" s="867"/>
      <c r="CCF52" s="867"/>
      <c r="CCG52" s="867"/>
      <c r="CCH52" s="867"/>
      <c r="CCI52" s="867"/>
      <c r="CCJ52" s="867"/>
      <c r="CCK52" s="867"/>
      <c r="CCL52" s="867"/>
      <c r="CCM52" s="867"/>
      <c r="CCN52" s="867"/>
      <c r="CCO52" s="867"/>
      <c r="CCP52" s="867"/>
      <c r="CCQ52" s="867"/>
      <c r="CCR52" s="867"/>
      <c r="CCS52" s="867"/>
      <c r="CCT52" s="867"/>
      <c r="CCU52" s="867"/>
      <c r="CCV52" s="867"/>
      <c r="CCW52" s="867"/>
      <c r="CCX52" s="867"/>
      <c r="CCY52" s="867"/>
      <c r="CCZ52" s="867"/>
      <c r="CDA52" s="867"/>
      <c r="CDB52" s="867"/>
      <c r="CDC52" s="867"/>
      <c r="CDD52" s="867"/>
      <c r="CDE52" s="867"/>
      <c r="CDF52" s="867"/>
      <c r="CDG52" s="867"/>
      <c r="CDH52" s="867"/>
      <c r="CDI52" s="867"/>
      <c r="CDJ52" s="867"/>
      <c r="CDK52" s="867"/>
      <c r="CDL52" s="867"/>
      <c r="CDM52" s="867"/>
      <c r="CDN52" s="867"/>
      <c r="CDO52" s="867"/>
      <c r="CDP52" s="867"/>
      <c r="CDQ52" s="867"/>
      <c r="CDR52" s="867"/>
      <c r="CDS52" s="867"/>
      <c r="CDT52" s="867"/>
      <c r="CDU52" s="867"/>
      <c r="CDV52" s="867"/>
      <c r="CDW52" s="867"/>
      <c r="CDX52" s="867"/>
      <c r="CDY52" s="867"/>
      <c r="CDZ52" s="867"/>
      <c r="CEA52" s="867"/>
      <c r="CEB52" s="867"/>
      <c r="CEC52" s="867"/>
      <c r="CED52" s="867"/>
      <c r="CEE52" s="867"/>
      <c r="CEF52" s="867"/>
      <c r="CEG52" s="867"/>
      <c r="CEH52" s="867"/>
      <c r="CEI52" s="867"/>
      <c r="CEJ52" s="867"/>
      <c r="CEK52" s="867"/>
      <c r="CEL52" s="867"/>
      <c r="CEM52" s="867"/>
      <c r="CEN52" s="867"/>
      <c r="CEO52" s="867"/>
      <c r="CEP52" s="867"/>
      <c r="CEQ52" s="867"/>
      <c r="CER52" s="867"/>
      <c r="CES52" s="867"/>
      <c r="CET52" s="867"/>
      <c r="CEU52" s="867"/>
      <c r="CEV52" s="867"/>
      <c r="CEW52" s="867"/>
      <c r="CEX52" s="867"/>
      <c r="CEY52" s="867"/>
      <c r="CEZ52" s="867"/>
      <c r="CFA52" s="867"/>
      <c r="CFB52" s="867"/>
      <c r="CFC52" s="867"/>
      <c r="CFD52" s="867"/>
      <c r="CFE52" s="867"/>
      <c r="CFF52" s="867"/>
      <c r="CFG52" s="867"/>
      <c r="CFH52" s="867"/>
      <c r="CFI52" s="867"/>
      <c r="CFJ52" s="867"/>
      <c r="CFK52" s="867"/>
      <c r="CFL52" s="867"/>
      <c r="CFM52" s="867"/>
      <c r="CFN52" s="867"/>
      <c r="CFO52" s="867"/>
      <c r="CFP52" s="867"/>
      <c r="CFQ52" s="867"/>
      <c r="CFR52" s="867"/>
      <c r="CFS52" s="867"/>
      <c r="CFT52" s="867"/>
      <c r="CFU52" s="867"/>
      <c r="CFV52" s="867"/>
      <c r="CFW52" s="867"/>
      <c r="CFX52" s="867"/>
      <c r="CFY52" s="867"/>
      <c r="CFZ52" s="867"/>
      <c r="CGA52" s="867"/>
      <c r="CGB52" s="867"/>
      <c r="CGC52" s="867"/>
      <c r="CGD52" s="867"/>
      <c r="CGE52" s="867"/>
      <c r="CGF52" s="867"/>
      <c r="CGG52" s="867"/>
      <c r="CGH52" s="867"/>
      <c r="CGI52" s="867"/>
      <c r="CGJ52" s="867"/>
      <c r="CGK52" s="867"/>
      <c r="CGL52" s="867"/>
      <c r="CGM52" s="867"/>
      <c r="CGN52" s="867"/>
      <c r="CGO52" s="867"/>
      <c r="CGP52" s="867"/>
      <c r="CGQ52" s="867"/>
      <c r="CGR52" s="867"/>
      <c r="CGS52" s="867"/>
      <c r="CGT52" s="867"/>
      <c r="CGU52" s="867"/>
      <c r="CGV52" s="867"/>
      <c r="CGW52" s="867"/>
      <c r="CGX52" s="867"/>
      <c r="CGY52" s="867"/>
      <c r="CGZ52" s="867"/>
      <c r="CHA52" s="867"/>
      <c r="CHB52" s="867"/>
      <c r="CHC52" s="867"/>
      <c r="CHD52" s="867"/>
      <c r="CHE52" s="867"/>
      <c r="CHF52" s="867"/>
      <c r="CHG52" s="867"/>
      <c r="CHH52" s="867"/>
      <c r="CHI52" s="867"/>
      <c r="CHJ52" s="867"/>
      <c r="CHK52" s="867"/>
      <c r="CHL52" s="867"/>
      <c r="CHM52" s="867"/>
      <c r="CHN52" s="867"/>
      <c r="CHO52" s="867"/>
      <c r="CHP52" s="867"/>
      <c r="CHQ52" s="867"/>
      <c r="CHR52" s="867"/>
      <c r="CHS52" s="867"/>
      <c r="CHT52" s="867"/>
      <c r="CHU52" s="867"/>
      <c r="CHV52" s="867"/>
      <c r="CHW52" s="867"/>
      <c r="CHX52" s="867"/>
      <c r="CHY52" s="867"/>
      <c r="CHZ52" s="867"/>
      <c r="CIA52" s="867"/>
      <c r="CIB52" s="867"/>
      <c r="CIC52" s="867"/>
      <c r="CID52" s="867"/>
      <c r="CIE52" s="867"/>
      <c r="CIF52" s="867"/>
      <c r="CIG52" s="867"/>
      <c r="CIH52" s="867"/>
      <c r="CII52" s="867"/>
      <c r="CIJ52" s="867"/>
      <c r="CIK52" s="867"/>
      <c r="CIL52" s="867"/>
      <c r="CIM52" s="867"/>
      <c r="CIN52" s="867"/>
      <c r="CIO52" s="867"/>
      <c r="CIP52" s="867"/>
      <c r="CIQ52" s="867"/>
      <c r="CIR52" s="867"/>
      <c r="CIS52" s="867"/>
      <c r="CIT52" s="867"/>
      <c r="CIU52" s="867"/>
      <c r="CIV52" s="867"/>
      <c r="CIW52" s="867"/>
      <c r="CIX52" s="867"/>
      <c r="CIY52" s="867"/>
      <c r="CIZ52" s="867"/>
      <c r="CJA52" s="867"/>
      <c r="CJB52" s="867"/>
      <c r="CJC52" s="867"/>
      <c r="CJD52" s="867"/>
      <c r="CJE52" s="867"/>
      <c r="CJF52" s="867"/>
      <c r="CJG52" s="867"/>
      <c r="CJH52" s="867"/>
      <c r="CJI52" s="867"/>
      <c r="CJJ52" s="867"/>
      <c r="CJK52" s="867"/>
      <c r="CJL52" s="867"/>
      <c r="CJM52" s="867"/>
      <c r="CJN52" s="867"/>
      <c r="CJO52" s="867"/>
      <c r="CJP52" s="867"/>
      <c r="CJQ52" s="867"/>
      <c r="CJR52" s="867"/>
      <c r="CJS52" s="867"/>
      <c r="CJT52" s="867"/>
      <c r="CJU52" s="867"/>
      <c r="CJV52" s="867"/>
      <c r="CJW52" s="867"/>
      <c r="CJX52" s="867"/>
      <c r="CJY52" s="867"/>
      <c r="CJZ52" s="867"/>
      <c r="CKA52" s="867"/>
      <c r="CKB52" s="867"/>
      <c r="CKC52" s="867"/>
      <c r="CKD52" s="867"/>
      <c r="CKE52" s="867"/>
      <c r="CKF52" s="867"/>
      <c r="CKG52" s="867"/>
      <c r="CKH52" s="867"/>
      <c r="CKI52" s="867"/>
      <c r="CKJ52" s="867"/>
      <c r="CKK52" s="867"/>
      <c r="CKL52" s="867"/>
      <c r="CKM52" s="867"/>
      <c r="CKN52" s="867"/>
      <c r="CKO52" s="867"/>
      <c r="CKP52" s="867"/>
      <c r="CKQ52" s="867"/>
      <c r="CKR52" s="867"/>
      <c r="CKS52" s="867"/>
      <c r="CKT52" s="867"/>
      <c r="CKU52" s="867"/>
      <c r="CKV52" s="867"/>
      <c r="CKW52" s="867"/>
      <c r="CKX52" s="867"/>
      <c r="CKY52" s="867"/>
      <c r="CKZ52" s="867"/>
      <c r="CLA52" s="867"/>
      <c r="CLB52" s="867"/>
      <c r="CLC52" s="867"/>
      <c r="CLD52" s="867"/>
      <c r="CLE52" s="867"/>
      <c r="CLF52" s="867"/>
      <c r="CLG52" s="867"/>
      <c r="CLH52" s="867"/>
      <c r="CLI52" s="867"/>
      <c r="CLJ52" s="867"/>
      <c r="CLK52" s="867"/>
      <c r="CLL52" s="867"/>
      <c r="CLM52" s="867"/>
      <c r="CLN52" s="867"/>
      <c r="CLO52" s="867"/>
      <c r="CLP52" s="867"/>
      <c r="CLQ52" s="867"/>
      <c r="CLR52" s="867"/>
      <c r="CLS52" s="867"/>
      <c r="CLT52" s="867"/>
      <c r="CLU52" s="867"/>
      <c r="CLV52" s="867"/>
      <c r="CLW52" s="867"/>
      <c r="CLX52" s="867"/>
      <c r="CLY52" s="867"/>
      <c r="CLZ52" s="867"/>
      <c r="CMA52" s="867"/>
      <c r="CMB52" s="867"/>
      <c r="CMC52" s="867"/>
      <c r="CMD52" s="867"/>
      <c r="CME52" s="867"/>
      <c r="CMF52" s="867"/>
      <c r="CMG52" s="867"/>
      <c r="CMH52" s="867"/>
      <c r="CMI52" s="867"/>
      <c r="CMJ52" s="867"/>
      <c r="CMK52" s="867"/>
      <c r="CML52" s="867"/>
      <c r="CMM52" s="867"/>
      <c r="CMN52" s="867"/>
      <c r="CMO52" s="867"/>
      <c r="CMP52" s="867"/>
      <c r="CMQ52" s="867"/>
      <c r="CMR52" s="867"/>
      <c r="CMS52" s="867"/>
      <c r="CMT52" s="867"/>
      <c r="CMU52" s="867"/>
      <c r="CMV52" s="867"/>
      <c r="CMW52" s="867"/>
      <c r="CMX52" s="867"/>
      <c r="CMY52" s="867"/>
      <c r="CMZ52" s="867"/>
      <c r="CNA52" s="867"/>
      <c r="CNB52" s="867"/>
      <c r="CNC52" s="867"/>
      <c r="CND52" s="867"/>
      <c r="CNE52" s="867"/>
      <c r="CNF52" s="867"/>
      <c r="CNG52" s="867"/>
      <c r="CNH52" s="867"/>
      <c r="CNI52" s="867"/>
      <c r="CNJ52" s="867"/>
      <c r="CNK52" s="867"/>
      <c r="CNL52" s="867"/>
      <c r="CNM52" s="867"/>
      <c r="CNN52" s="867"/>
      <c r="CNO52" s="867"/>
      <c r="CNP52" s="867"/>
      <c r="CNQ52" s="867"/>
      <c r="CNR52" s="867"/>
      <c r="CNS52" s="867"/>
      <c r="CNT52" s="867"/>
      <c r="CNU52" s="867"/>
      <c r="CNV52" s="867"/>
      <c r="CNW52" s="867"/>
      <c r="CNX52" s="867"/>
      <c r="CNY52" s="867"/>
      <c r="CNZ52" s="867"/>
      <c r="COA52" s="867"/>
      <c r="COB52" s="867"/>
      <c r="COC52" s="867"/>
      <c r="COD52" s="867"/>
      <c r="COE52" s="867"/>
      <c r="COF52" s="867"/>
      <c r="COG52" s="867"/>
      <c r="COH52" s="867"/>
      <c r="COI52" s="867"/>
      <c r="COJ52" s="867"/>
      <c r="COK52" s="867"/>
      <c r="COL52" s="867"/>
      <c r="COM52" s="867"/>
      <c r="CON52" s="867"/>
      <c r="COO52" s="867"/>
      <c r="COP52" s="867"/>
      <c r="COQ52" s="867"/>
      <c r="COR52" s="867"/>
      <c r="COS52" s="867"/>
      <c r="COT52" s="867"/>
      <c r="COU52" s="867"/>
      <c r="COV52" s="867"/>
      <c r="COW52" s="867"/>
      <c r="COX52" s="867"/>
      <c r="COY52" s="867"/>
      <c r="COZ52" s="867"/>
      <c r="CPA52" s="867"/>
      <c r="CPB52" s="867"/>
      <c r="CPC52" s="867"/>
      <c r="CPD52" s="867"/>
      <c r="CPE52" s="867"/>
      <c r="CPF52" s="867"/>
      <c r="CPG52" s="867"/>
      <c r="CPH52" s="867"/>
      <c r="CPI52" s="867"/>
      <c r="CPJ52" s="867"/>
      <c r="CPK52" s="867"/>
      <c r="CPL52" s="867"/>
      <c r="CPM52" s="867"/>
      <c r="CPN52" s="867"/>
      <c r="CPO52" s="867"/>
      <c r="CPP52" s="867"/>
      <c r="CPQ52" s="867"/>
      <c r="CPR52" s="867"/>
      <c r="CPS52" s="867"/>
      <c r="CPT52" s="867"/>
      <c r="CPU52" s="867"/>
      <c r="CPV52" s="867"/>
      <c r="CPW52" s="867"/>
      <c r="CPX52" s="867"/>
      <c r="CPY52" s="867"/>
      <c r="CPZ52" s="867"/>
      <c r="CQA52" s="867"/>
      <c r="CQB52" s="867"/>
      <c r="CQC52" s="867"/>
      <c r="CQD52" s="867"/>
      <c r="CQE52" s="867"/>
      <c r="CQF52" s="867"/>
      <c r="CQG52" s="867"/>
      <c r="CQH52" s="867"/>
      <c r="CQI52" s="867"/>
      <c r="CQJ52" s="867"/>
      <c r="CQK52" s="867"/>
      <c r="CQL52" s="867"/>
      <c r="CQM52" s="867"/>
      <c r="CQN52" s="867"/>
      <c r="CQO52" s="867"/>
      <c r="CQP52" s="867"/>
      <c r="CQQ52" s="867"/>
      <c r="CQR52" s="867"/>
      <c r="CQS52" s="867"/>
      <c r="CQT52" s="867"/>
      <c r="CQU52" s="867"/>
      <c r="CQV52" s="867"/>
      <c r="CQW52" s="867"/>
      <c r="CQX52" s="867"/>
      <c r="CQY52" s="867"/>
      <c r="CQZ52" s="867"/>
      <c r="CRA52" s="867"/>
      <c r="CRB52" s="867"/>
      <c r="CRC52" s="867"/>
      <c r="CRD52" s="867"/>
      <c r="CRE52" s="867"/>
      <c r="CRF52" s="867"/>
      <c r="CRG52" s="867"/>
      <c r="CRH52" s="867"/>
      <c r="CRI52" s="867"/>
      <c r="CRJ52" s="867"/>
      <c r="CRK52" s="867"/>
      <c r="CRL52" s="867"/>
      <c r="CRM52" s="867"/>
      <c r="CRN52" s="867"/>
      <c r="CRO52" s="867"/>
      <c r="CRP52" s="867"/>
      <c r="CRQ52" s="867"/>
      <c r="CRR52" s="867"/>
      <c r="CRS52" s="867"/>
      <c r="CRT52" s="867"/>
      <c r="CRU52" s="867"/>
      <c r="CRV52" s="867"/>
      <c r="CRW52" s="867"/>
      <c r="CRX52" s="867"/>
      <c r="CRY52" s="867"/>
      <c r="CRZ52" s="867"/>
      <c r="CSA52" s="867"/>
      <c r="CSB52" s="867"/>
      <c r="CSC52" s="867"/>
      <c r="CSD52" s="867"/>
      <c r="CSE52" s="867"/>
      <c r="CSF52" s="867"/>
      <c r="CSG52" s="867"/>
      <c r="CSH52" s="867"/>
      <c r="CSI52" s="867"/>
      <c r="CSJ52" s="867"/>
      <c r="CSK52" s="867"/>
      <c r="CSL52" s="867"/>
      <c r="CSM52" s="867"/>
      <c r="CSN52" s="867"/>
      <c r="CSO52" s="867"/>
      <c r="CSP52" s="867"/>
      <c r="CSQ52" s="867"/>
      <c r="CSR52" s="867"/>
      <c r="CSS52" s="867"/>
      <c r="CST52" s="867"/>
      <c r="CSU52" s="867"/>
      <c r="CSV52" s="867"/>
      <c r="CSW52" s="867"/>
      <c r="CSX52" s="867"/>
      <c r="CSY52" s="867"/>
      <c r="CSZ52" s="867"/>
      <c r="CTA52" s="867"/>
      <c r="CTB52" s="867"/>
      <c r="CTC52" s="867"/>
      <c r="CTD52" s="867"/>
      <c r="CTE52" s="867"/>
      <c r="CTF52" s="867"/>
      <c r="CTG52" s="867"/>
      <c r="CTH52" s="867"/>
      <c r="CTI52" s="867"/>
      <c r="CTJ52" s="867"/>
      <c r="CTK52" s="867"/>
      <c r="CTL52" s="867"/>
      <c r="CTM52" s="867"/>
      <c r="CTN52" s="867"/>
      <c r="CTO52" s="867"/>
      <c r="CTP52" s="867"/>
      <c r="CTQ52" s="867"/>
      <c r="CTR52" s="867"/>
      <c r="CTS52" s="867"/>
      <c r="CTT52" s="867"/>
      <c r="CTU52" s="867"/>
      <c r="CTV52" s="867"/>
      <c r="CTW52" s="867"/>
      <c r="CTX52" s="867"/>
      <c r="CTY52" s="867"/>
      <c r="CTZ52" s="867"/>
      <c r="CUA52" s="867"/>
      <c r="CUB52" s="867"/>
      <c r="CUC52" s="867"/>
      <c r="CUD52" s="867"/>
      <c r="CUE52" s="867"/>
      <c r="CUF52" s="867"/>
      <c r="CUG52" s="867"/>
      <c r="CUH52" s="867"/>
      <c r="CUI52" s="867"/>
      <c r="CUJ52" s="867"/>
      <c r="CUK52" s="867"/>
      <c r="CUL52" s="867"/>
      <c r="CUM52" s="867"/>
      <c r="CUN52" s="867"/>
      <c r="CUO52" s="867"/>
      <c r="CUP52" s="867"/>
      <c r="CUQ52" s="867"/>
      <c r="CUR52" s="867"/>
      <c r="CUS52" s="867"/>
      <c r="CUT52" s="867"/>
      <c r="CUU52" s="867"/>
      <c r="CUV52" s="867"/>
      <c r="CUW52" s="867"/>
      <c r="CUX52" s="867"/>
      <c r="CUY52" s="867"/>
      <c r="CUZ52" s="867"/>
      <c r="CVA52" s="867"/>
      <c r="CVB52" s="867"/>
      <c r="CVC52" s="867"/>
      <c r="CVD52" s="867"/>
      <c r="CVE52" s="867"/>
      <c r="CVF52" s="867"/>
      <c r="CVG52" s="867"/>
      <c r="CVH52" s="867"/>
      <c r="CVI52" s="867"/>
      <c r="CVJ52" s="867"/>
      <c r="CVK52" s="867"/>
      <c r="CVL52" s="867"/>
      <c r="CVM52" s="867"/>
      <c r="CVN52" s="867"/>
      <c r="CVO52" s="867"/>
      <c r="CVP52" s="867"/>
      <c r="CVQ52" s="867"/>
      <c r="CVR52" s="867"/>
      <c r="CVS52" s="867"/>
      <c r="CVT52" s="867"/>
      <c r="CVU52" s="867"/>
      <c r="CVV52" s="867"/>
      <c r="CVW52" s="867"/>
      <c r="CVX52" s="867"/>
      <c r="CVY52" s="867"/>
      <c r="CVZ52" s="867"/>
      <c r="CWA52" s="867"/>
      <c r="CWB52" s="867"/>
      <c r="CWC52" s="867"/>
      <c r="CWD52" s="867"/>
      <c r="CWE52" s="867"/>
      <c r="CWF52" s="867"/>
      <c r="CWG52" s="867"/>
      <c r="CWH52" s="867"/>
      <c r="CWI52" s="867"/>
      <c r="CWJ52" s="867"/>
      <c r="CWK52" s="867"/>
      <c r="CWL52" s="867"/>
      <c r="CWM52" s="867"/>
      <c r="CWN52" s="867"/>
      <c r="CWO52" s="867"/>
      <c r="CWP52" s="867"/>
      <c r="CWQ52" s="867"/>
      <c r="CWR52" s="867"/>
      <c r="CWS52" s="867"/>
      <c r="CWT52" s="867"/>
      <c r="CWU52" s="867"/>
      <c r="CWV52" s="867"/>
      <c r="CWW52" s="867"/>
      <c r="CWX52" s="867"/>
      <c r="CWY52" s="867"/>
      <c r="CWZ52" s="867"/>
      <c r="CXA52" s="867"/>
      <c r="CXB52" s="867"/>
      <c r="CXC52" s="867"/>
      <c r="CXD52" s="867"/>
      <c r="CXE52" s="867"/>
      <c r="CXF52" s="867"/>
      <c r="CXG52" s="867"/>
      <c r="CXH52" s="867"/>
      <c r="CXI52" s="867"/>
      <c r="CXJ52" s="867"/>
      <c r="CXK52" s="867"/>
      <c r="CXL52" s="867"/>
      <c r="CXM52" s="867"/>
      <c r="CXN52" s="867"/>
      <c r="CXO52" s="867"/>
      <c r="CXP52" s="867"/>
      <c r="CXQ52" s="867"/>
      <c r="CXR52" s="867"/>
      <c r="CXS52" s="867"/>
      <c r="CXT52" s="867"/>
      <c r="CXU52" s="867"/>
      <c r="CXV52" s="867"/>
      <c r="CXW52" s="867"/>
      <c r="CXX52" s="867"/>
      <c r="CXY52" s="867"/>
      <c r="CXZ52" s="867"/>
      <c r="CYA52" s="867"/>
      <c r="CYB52" s="867"/>
      <c r="CYC52" s="867"/>
      <c r="CYD52" s="867"/>
      <c r="CYE52" s="867"/>
      <c r="CYF52" s="867"/>
      <c r="CYG52" s="867"/>
      <c r="CYH52" s="867"/>
      <c r="CYI52" s="867"/>
      <c r="CYJ52" s="867"/>
      <c r="CYK52" s="867"/>
      <c r="CYL52" s="867"/>
      <c r="CYM52" s="867"/>
      <c r="CYN52" s="867"/>
      <c r="CYO52" s="867"/>
      <c r="CYP52" s="867"/>
      <c r="CYQ52" s="867"/>
      <c r="CYR52" s="867"/>
      <c r="CYS52" s="867"/>
      <c r="CYT52" s="867"/>
      <c r="CYU52" s="867"/>
      <c r="CYV52" s="867"/>
      <c r="CYW52" s="867"/>
      <c r="CYX52" s="867"/>
      <c r="CYY52" s="867"/>
      <c r="CYZ52" s="867"/>
      <c r="CZA52" s="867"/>
      <c r="CZB52" s="867"/>
      <c r="CZC52" s="867"/>
      <c r="CZD52" s="867"/>
      <c r="CZE52" s="867"/>
      <c r="CZF52" s="867"/>
      <c r="CZG52" s="867"/>
      <c r="CZH52" s="867"/>
      <c r="CZI52" s="867"/>
      <c r="CZJ52" s="867"/>
      <c r="CZK52" s="867"/>
      <c r="CZL52" s="867"/>
      <c r="CZM52" s="867"/>
      <c r="CZN52" s="867"/>
      <c r="CZO52" s="867"/>
      <c r="CZP52" s="867"/>
      <c r="CZQ52" s="867"/>
      <c r="CZR52" s="867"/>
      <c r="CZS52" s="867"/>
      <c r="CZT52" s="867"/>
      <c r="CZU52" s="867"/>
      <c r="CZV52" s="867"/>
      <c r="CZW52" s="867"/>
      <c r="CZX52" s="867"/>
      <c r="CZY52" s="867"/>
      <c r="CZZ52" s="867"/>
      <c r="DAA52" s="867"/>
      <c r="DAB52" s="867"/>
      <c r="DAC52" s="867"/>
      <c r="DAD52" s="867"/>
      <c r="DAE52" s="867"/>
      <c r="DAF52" s="867"/>
      <c r="DAG52" s="867"/>
      <c r="DAH52" s="867"/>
      <c r="DAI52" s="867"/>
      <c r="DAJ52" s="867"/>
      <c r="DAK52" s="867"/>
      <c r="DAL52" s="867"/>
      <c r="DAM52" s="867"/>
      <c r="DAN52" s="867"/>
      <c r="DAO52" s="867"/>
      <c r="DAP52" s="867"/>
      <c r="DAQ52" s="867"/>
      <c r="DAR52" s="867"/>
      <c r="DAS52" s="867"/>
      <c r="DAT52" s="867"/>
      <c r="DAU52" s="867"/>
      <c r="DAV52" s="867"/>
      <c r="DAW52" s="867"/>
      <c r="DAX52" s="867"/>
      <c r="DAY52" s="867"/>
      <c r="DAZ52" s="867"/>
      <c r="DBA52" s="867"/>
      <c r="DBB52" s="867"/>
      <c r="DBC52" s="867"/>
      <c r="DBD52" s="867"/>
      <c r="DBE52" s="867"/>
      <c r="DBF52" s="867"/>
      <c r="DBG52" s="867"/>
      <c r="DBH52" s="867"/>
      <c r="DBI52" s="867"/>
      <c r="DBJ52" s="867"/>
      <c r="DBK52" s="867"/>
      <c r="DBL52" s="867"/>
      <c r="DBM52" s="867"/>
      <c r="DBN52" s="867"/>
      <c r="DBO52" s="867"/>
      <c r="DBP52" s="867"/>
      <c r="DBQ52" s="867"/>
      <c r="DBR52" s="867"/>
      <c r="DBS52" s="867"/>
      <c r="DBT52" s="867"/>
      <c r="DBU52" s="867"/>
      <c r="DBV52" s="867"/>
      <c r="DBW52" s="867"/>
      <c r="DBX52" s="867"/>
      <c r="DBY52" s="867"/>
      <c r="DBZ52" s="867"/>
      <c r="DCA52" s="867"/>
      <c r="DCB52" s="867"/>
      <c r="DCC52" s="867"/>
      <c r="DCD52" s="867"/>
      <c r="DCE52" s="867"/>
      <c r="DCF52" s="867"/>
      <c r="DCG52" s="867"/>
      <c r="DCH52" s="867"/>
      <c r="DCI52" s="867"/>
      <c r="DCJ52" s="867"/>
      <c r="DCK52" s="867"/>
      <c r="DCL52" s="867"/>
      <c r="DCM52" s="867"/>
      <c r="DCN52" s="867"/>
      <c r="DCO52" s="867"/>
      <c r="DCP52" s="867"/>
      <c r="DCQ52" s="867"/>
      <c r="DCR52" s="867"/>
      <c r="DCS52" s="867"/>
      <c r="DCT52" s="867"/>
      <c r="DCU52" s="867"/>
      <c r="DCV52" s="867"/>
      <c r="DCW52" s="867"/>
      <c r="DCX52" s="867"/>
      <c r="DCY52" s="867"/>
      <c r="DCZ52" s="867"/>
      <c r="DDA52" s="867"/>
      <c r="DDB52" s="867"/>
      <c r="DDC52" s="867"/>
      <c r="DDD52" s="867"/>
      <c r="DDE52" s="867"/>
      <c r="DDF52" s="867"/>
      <c r="DDG52" s="867"/>
      <c r="DDH52" s="867"/>
      <c r="DDI52" s="867"/>
      <c r="DDJ52" s="867"/>
      <c r="DDK52" s="867"/>
      <c r="DDL52" s="867"/>
      <c r="DDM52" s="867"/>
      <c r="DDN52" s="867"/>
      <c r="DDO52" s="867"/>
      <c r="DDP52" s="867"/>
      <c r="DDQ52" s="867"/>
      <c r="DDR52" s="867"/>
      <c r="DDS52" s="867"/>
      <c r="DDT52" s="867"/>
      <c r="DDU52" s="867"/>
      <c r="DDV52" s="867"/>
      <c r="DDW52" s="867"/>
      <c r="DDX52" s="867"/>
      <c r="DDY52" s="867"/>
      <c r="DDZ52" s="867"/>
      <c r="DEA52" s="867"/>
      <c r="DEB52" s="867"/>
      <c r="DEC52" s="867"/>
      <c r="DED52" s="867"/>
      <c r="DEE52" s="867"/>
      <c r="DEF52" s="867"/>
      <c r="DEG52" s="867"/>
      <c r="DEH52" s="867"/>
      <c r="DEI52" s="867"/>
      <c r="DEJ52" s="867"/>
      <c r="DEK52" s="867"/>
      <c r="DEL52" s="867"/>
      <c r="DEM52" s="867"/>
      <c r="DEN52" s="867"/>
      <c r="DEO52" s="867"/>
      <c r="DEP52" s="867"/>
      <c r="DEQ52" s="867"/>
      <c r="DER52" s="867"/>
      <c r="DES52" s="867"/>
      <c r="DET52" s="867"/>
      <c r="DEU52" s="867"/>
      <c r="DEV52" s="867"/>
      <c r="DEW52" s="867"/>
      <c r="DEX52" s="867"/>
      <c r="DEY52" s="867"/>
      <c r="DEZ52" s="867"/>
      <c r="DFA52" s="867"/>
      <c r="DFB52" s="867"/>
      <c r="DFC52" s="867"/>
      <c r="DFD52" s="867"/>
      <c r="DFE52" s="867"/>
      <c r="DFF52" s="867"/>
      <c r="DFG52" s="867"/>
      <c r="DFH52" s="867"/>
      <c r="DFI52" s="867"/>
      <c r="DFJ52" s="867"/>
      <c r="DFK52" s="867"/>
      <c r="DFL52" s="867"/>
      <c r="DFM52" s="867"/>
      <c r="DFN52" s="867"/>
      <c r="DFO52" s="867"/>
      <c r="DFP52" s="867"/>
      <c r="DFQ52" s="867"/>
      <c r="DFR52" s="867"/>
      <c r="DFS52" s="867"/>
      <c r="DFT52" s="867"/>
      <c r="DFU52" s="867"/>
      <c r="DFV52" s="867"/>
      <c r="DFW52" s="867"/>
      <c r="DFX52" s="867"/>
      <c r="DFY52" s="867"/>
      <c r="DFZ52" s="867"/>
      <c r="DGA52" s="867"/>
      <c r="DGB52" s="867"/>
      <c r="DGC52" s="867"/>
      <c r="DGD52" s="867"/>
      <c r="DGE52" s="867"/>
      <c r="DGF52" s="867"/>
      <c r="DGG52" s="867"/>
      <c r="DGH52" s="867"/>
      <c r="DGI52" s="867"/>
      <c r="DGJ52" s="867"/>
      <c r="DGK52" s="867"/>
      <c r="DGL52" s="867"/>
      <c r="DGM52" s="867"/>
      <c r="DGN52" s="867"/>
      <c r="DGO52" s="867"/>
      <c r="DGP52" s="867"/>
      <c r="DGQ52" s="867"/>
      <c r="DGR52" s="867"/>
      <c r="DGS52" s="867"/>
      <c r="DGT52" s="867"/>
      <c r="DGU52" s="867"/>
      <c r="DGV52" s="867"/>
      <c r="DGW52" s="867"/>
      <c r="DGX52" s="867"/>
      <c r="DGY52" s="867"/>
      <c r="DGZ52" s="867"/>
      <c r="DHA52" s="867"/>
      <c r="DHB52" s="867"/>
      <c r="DHC52" s="867"/>
      <c r="DHD52" s="867"/>
      <c r="DHE52" s="867"/>
      <c r="DHF52" s="867"/>
      <c r="DHG52" s="867"/>
      <c r="DHH52" s="867"/>
      <c r="DHI52" s="867"/>
      <c r="DHJ52" s="867"/>
      <c r="DHK52" s="867"/>
      <c r="DHL52" s="867"/>
      <c r="DHM52" s="867"/>
      <c r="DHN52" s="867"/>
      <c r="DHO52" s="867"/>
      <c r="DHP52" s="867"/>
      <c r="DHQ52" s="867"/>
      <c r="DHR52" s="867"/>
      <c r="DHS52" s="867"/>
      <c r="DHT52" s="867"/>
      <c r="DHU52" s="867"/>
      <c r="DHV52" s="867"/>
      <c r="DHW52" s="867"/>
      <c r="DHX52" s="867"/>
      <c r="DHY52" s="867"/>
      <c r="DHZ52" s="867"/>
      <c r="DIA52" s="867"/>
      <c r="DIB52" s="867"/>
      <c r="DIC52" s="867"/>
      <c r="DID52" s="867"/>
      <c r="DIE52" s="867"/>
      <c r="DIF52" s="867"/>
      <c r="DIG52" s="867"/>
      <c r="DIH52" s="867"/>
      <c r="DII52" s="867"/>
      <c r="DIJ52" s="867"/>
      <c r="DIK52" s="867"/>
      <c r="DIL52" s="867"/>
      <c r="DIM52" s="867"/>
      <c r="DIN52" s="867"/>
      <c r="DIO52" s="867"/>
      <c r="DIP52" s="867"/>
      <c r="DIQ52" s="867"/>
      <c r="DIR52" s="867"/>
      <c r="DIS52" s="867"/>
      <c r="DIT52" s="867"/>
      <c r="DIU52" s="867"/>
      <c r="DIV52" s="867"/>
      <c r="DIW52" s="867"/>
      <c r="DIX52" s="867"/>
      <c r="DIY52" s="867"/>
      <c r="DIZ52" s="867"/>
      <c r="DJA52" s="867"/>
      <c r="DJB52" s="867"/>
      <c r="DJC52" s="867"/>
      <c r="DJD52" s="867"/>
      <c r="DJE52" s="867"/>
      <c r="DJF52" s="867"/>
      <c r="DJG52" s="867"/>
      <c r="DJH52" s="867"/>
      <c r="DJI52" s="867"/>
      <c r="DJJ52" s="867"/>
      <c r="DJK52" s="867"/>
      <c r="DJL52" s="867"/>
      <c r="DJM52" s="867"/>
      <c r="DJN52" s="867"/>
      <c r="DJO52" s="867"/>
      <c r="DJP52" s="867"/>
      <c r="DJQ52" s="867"/>
      <c r="DJR52" s="867"/>
      <c r="DJS52" s="867"/>
      <c r="DJT52" s="867"/>
      <c r="DJU52" s="867"/>
      <c r="DJV52" s="867"/>
      <c r="DJW52" s="867"/>
      <c r="DJX52" s="867"/>
      <c r="DJY52" s="867"/>
      <c r="DJZ52" s="867"/>
      <c r="DKA52" s="867"/>
      <c r="DKB52" s="867"/>
      <c r="DKC52" s="867"/>
      <c r="DKD52" s="867"/>
      <c r="DKE52" s="867"/>
      <c r="DKF52" s="867"/>
      <c r="DKG52" s="867"/>
      <c r="DKH52" s="867"/>
      <c r="DKI52" s="867"/>
      <c r="DKJ52" s="867"/>
      <c r="DKK52" s="867"/>
      <c r="DKL52" s="867"/>
      <c r="DKM52" s="867"/>
      <c r="DKN52" s="867"/>
      <c r="DKO52" s="867"/>
      <c r="DKP52" s="867"/>
      <c r="DKQ52" s="867"/>
      <c r="DKR52" s="867"/>
      <c r="DKS52" s="867"/>
      <c r="DKT52" s="867"/>
      <c r="DKU52" s="867"/>
      <c r="DKV52" s="867"/>
      <c r="DKW52" s="867"/>
      <c r="DKX52" s="867"/>
      <c r="DKY52" s="867"/>
      <c r="DKZ52" s="867"/>
      <c r="DLA52" s="867"/>
      <c r="DLB52" s="867"/>
      <c r="DLC52" s="867"/>
      <c r="DLD52" s="867"/>
      <c r="DLE52" s="867"/>
      <c r="DLF52" s="867"/>
      <c r="DLG52" s="867"/>
      <c r="DLH52" s="867"/>
      <c r="DLI52" s="867"/>
      <c r="DLJ52" s="867"/>
      <c r="DLK52" s="867"/>
      <c r="DLL52" s="867"/>
      <c r="DLM52" s="867"/>
      <c r="DLN52" s="867"/>
      <c r="DLO52" s="867"/>
      <c r="DLP52" s="867"/>
      <c r="DLQ52" s="867"/>
      <c r="DLR52" s="867"/>
      <c r="DLS52" s="867"/>
      <c r="DLT52" s="867"/>
      <c r="DLU52" s="867"/>
      <c r="DLV52" s="867"/>
      <c r="DLW52" s="867"/>
      <c r="DLX52" s="867"/>
      <c r="DLY52" s="867"/>
      <c r="DLZ52" s="867"/>
      <c r="DMA52" s="867"/>
      <c r="DMB52" s="867"/>
      <c r="DMC52" s="867"/>
      <c r="DMD52" s="867"/>
      <c r="DME52" s="867"/>
      <c r="DMF52" s="867"/>
      <c r="DMG52" s="867"/>
      <c r="DMH52" s="867"/>
      <c r="DMI52" s="867"/>
      <c r="DMJ52" s="867"/>
      <c r="DMK52" s="867"/>
      <c r="DML52" s="867"/>
      <c r="DMM52" s="867"/>
      <c r="DMN52" s="867"/>
      <c r="DMO52" s="867"/>
      <c r="DMP52" s="867"/>
      <c r="DMQ52" s="867"/>
      <c r="DMR52" s="867"/>
      <c r="DMS52" s="867"/>
      <c r="DMT52" s="867"/>
      <c r="DMU52" s="867"/>
      <c r="DMV52" s="867"/>
      <c r="DMW52" s="867"/>
      <c r="DMX52" s="867"/>
      <c r="DMY52" s="867"/>
      <c r="DMZ52" s="867"/>
      <c r="DNA52" s="867"/>
      <c r="DNB52" s="867"/>
      <c r="DNC52" s="867"/>
      <c r="DND52" s="867"/>
      <c r="DNE52" s="867"/>
      <c r="DNF52" s="867"/>
      <c r="DNG52" s="867"/>
      <c r="DNH52" s="867"/>
      <c r="DNI52" s="867"/>
      <c r="DNJ52" s="867"/>
      <c r="DNK52" s="867"/>
      <c r="DNL52" s="867"/>
      <c r="DNM52" s="867"/>
      <c r="DNN52" s="867"/>
      <c r="DNO52" s="867"/>
      <c r="DNP52" s="867"/>
      <c r="DNQ52" s="867"/>
      <c r="DNR52" s="867"/>
      <c r="DNS52" s="867"/>
      <c r="DNT52" s="867"/>
      <c r="DNU52" s="867"/>
      <c r="DNV52" s="867"/>
      <c r="DNW52" s="867"/>
      <c r="DNX52" s="867"/>
      <c r="DNY52" s="867"/>
      <c r="DNZ52" s="867"/>
      <c r="DOA52" s="867"/>
      <c r="DOB52" s="867"/>
      <c r="DOC52" s="867"/>
      <c r="DOD52" s="867"/>
      <c r="DOE52" s="867"/>
      <c r="DOF52" s="867"/>
      <c r="DOG52" s="867"/>
      <c r="DOH52" s="867"/>
      <c r="DOI52" s="867"/>
      <c r="DOJ52" s="867"/>
      <c r="DOK52" s="867"/>
      <c r="DOL52" s="867"/>
      <c r="DOM52" s="867"/>
      <c r="DON52" s="867"/>
      <c r="DOO52" s="867"/>
      <c r="DOP52" s="867"/>
      <c r="DOQ52" s="867"/>
      <c r="DOR52" s="867"/>
      <c r="DOS52" s="867"/>
      <c r="DOT52" s="867"/>
      <c r="DOU52" s="867"/>
      <c r="DOV52" s="867"/>
      <c r="DOW52" s="867"/>
      <c r="DOX52" s="867"/>
      <c r="DOY52" s="867"/>
      <c r="DOZ52" s="867"/>
      <c r="DPA52" s="867"/>
      <c r="DPB52" s="867"/>
      <c r="DPC52" s="867"/>
      <c r="DPD52" s="867"/>
      <c r="DPE52" s="867"/>
      <c r="DPF52" s="867"/>
      <c r="DPG52" s="867"/>
      <c r="DPH52" s="867"/>
      <c r="DPI52" s="867"/>
      <c r="DPJ52" s="867"/>
      <c r="DPK52" s="867"/>
      <c r="DPL52" s="867"/>
      <c r="DPM52" s="867"/>
      <c r="DPN52" s="867"/>
      <c r="DPO52" s="867"/>
      <c r="DPP52" s="867"/>
      <c r="DPQ52" s="867"/>
      <c r="DPR52" s="867"/>
      <c r="DPS52" s="867"/>
      <c r="DPT52" s="867"/>
      <c r="DPU52" s="867"/>
      <c r="DPV52" s="867"/>
      <c r="DPW52" s="867"/>
      <c r="DPX52" s="867"/>
      <c r="DPY52" s="867"/>
      <c r="DPZ52" s="867"/>
      <c r="DQA52" s="867"/>
      <c r="DQB52" s="867"/>
      <c r="DQC52" s="867"/>
      <c r="DQD52" s="867"/>
      <c r="DQE52" s="867"/>
      <c r="DQF52" s="867"/>
      <c r="DQG52" s="867"/>
      <c r="DQH52" s="867"/>
      <c r="DQI52" s="867"/>
      <c r="DQJ52" s="867"/>
      <c r="DQK52" s="867"/>
      <c r="DQL52" s="867"/>
      <c r="DQM52" s="867"/>
      <c r="DQN52" s="867"/>
      <c r="DQO52" s="867"/>
      <c r="DQP52" s="867"/>
      <c r="DQQ52" s="867"/>
      <c r="DQR52" s="867"/>
      <c r="DQS52" s="867"/>
      <c r="DQT52" s="867"/>
      <c r="DQU52" s="867"/>
      <c r="DQV52" s="867"/>
      <c r="DQW52" s="867"/>
      <c r="DQX52" s="867"/>
      <c r="DQY52" s="867"/>
      <c r="DQZ52" s="867"/>
      <c r="DRA52" s="867"/>
      <c r="DRB52" s="867"/>
      <c r="DRC52" s="867"/>
      <c r="DRD52" s="867"/>
      <c r="DRE52" s="867"/>
      <c r="DRF52" s="867"/>
      <c r="DRG52" s="867"/>
      <c r="DRH52" s="867"/>
      <c r="DRI52" s="867"/>
      <c r="DRJ52" s="867"/>
      <c r="DRK52" s="867"/>
      <c r="DRL52" s="867"/>
      <c r="DRM52" s="867"/>
      <c r="DRN52" s="867"/>
      <c r="DRO52" s="867"/>
      <c r="DRP52" s="867"/>
      <c r="DRQ52" s="867"/>
      <c r="DRR52" s="867"/>
      <c r="DRS52" s="867"/>
      <c r="DRT52" s="867"/>
      <c r="DRU52" s="867"/>
      <c r="DRV52" s="867"/>
      <c r="DRW52" s="867"/>
      <c r="DRX52" s="867"/>
      <c r="DRY52" s="867"/>
      <c r="DRZ52" s="867"/>
      <c r="DSA52" s="867"/>
      <c r="DSB52" s="867"/>
      <c r="DSC52" s="867"/>
      <c r="DSD52" s="867"/>
      <c r="DSE52" s="867"/>
      <c r="DSF52" s="867"/>
      <c r="DSG52" s="867"/>
      <c r="DSH52" s="867"/>
      <c r="DSI52" s="867"/>
      <c r="DSJ52" s="867"/>
      <c r="DSK52" s="867"/>
      <c r="DSL52" s="867"/>
      <c r="DSM52" s="867"/>
      <c r="DSN52" s="867"/>
      <c r="DSO52" s="867"/>
      <c r="DSP52" s="867"/>
      <c r="DSQ52" s="867"/>
      <c r="DSR52" s="867"/>
      <c r="DSS52" s="867"/>
      <c r="DST52" s="867"/>
      <c r="DSU52" s="867"/>
      <c r="DSV52" s="867"/>
      <c r="DSW52" s="867"/>
      <c r="DSX52" s="867"/>
      <c r="DSY52" s="867"/>
      <c r="DSZ52" s="867"/>
      <c r="DTA52" s="867"/>
      <c r="DTB52" s="867"/>
      <c r="DTC52" s="867"/>
      <c r="DTD52" s="867"/>
      <c r="DTE52" s="867"/>
      <c r="DTF52" s="867"/>
      <c r="DTG52" s="867"/>
      <c r="DTH52" s="867"/>
      <c r="DTI52" s="867"/>
      <c r="DTJ52" s="867"/>
      <c r="DTK52" s="867"/>
      <c r="DTL52" s="867"/>
      <c r="DTM52" s="867"/>
      <c r="DTN52" s="867"/>
      <c r="DTO52" s="867"/>
      <c r="DTP52" s="867"/>
      <c r="DTQ52" s="867"/>
      <c r="DTR52" s="867"/>
      <c r="DTS52" s="867"/>
      <c r="DTT52" s="867"/>
      <c r="DTU52" s="867"/>
      <c r="DTV52" s="867"/>
      <c r="DTW52" s="867"/>
      <c r="DTX52" s="867"/>
      <c r="DTY52" s="867"/>
      <c r="DTZ52" s="867"/>
      <c r="DUA52" s="867"/>
      <c r="DUB52" s="867"/>
      <c r="DUC52" s="867"/>
      <c r="DUD52" s="867"/>
      <c r="DUE52" s="867"/>
      <c r="DUF52" s="867"/>
      <c r="DUG52" s="867"/>
      <c r="DUH52" s="867"/>
      <c r="DUI52" s="867"/>
      <c r="DUJ52" s="867"/>
      <c r="DUK52" s="867"/>
      <c r="DUL52" s="867"/>
      <c r="DUM52" s="867"/>
      <c r="DUN52" s="867"/>
      <c r="DUO52" s="867"/>
      <c r="DUP52" s="867"/>
      <c r="DUQ52" s="867"/>
      <c r="DUR52" s="867"/>
      <c r="DUS52" s="867"/>
      <c r="DUT52" s="867"/>
      <c r="DUU52" s="867"/>
      <c r="DUV52" s="867"/>
      <c r="DUW52" s="867"/>
      <c r="DUX52" s="867"/>
      <c r="DUY52" s="867"/>
      <c r="DUZ52" s="867"/>
      <c r="DVA52" s="867"/>
      <c r="DVB52" s="867"/>
      <c r="DVC52" s="867"/>
      <c r="DVD52" s="867"/>
      <c r="DVE52" s="867"/>
      <c r="DVF52" s="867"/>
      <c r="DVG52" s="867"/>
      <c r="DVH52" s="867"/>
      <c r="DVI52" s="867"/>
      <c r="DVJ52" s="867"/>
      <c r="DVK52" s="867"/>
      <c r="DVL52" s="867"/>
      <c r="DVM52" s="867"/>
      <c r="DVN52" s="867"/>
      <c r="DVO52" s="867"/>
      <c r="DVP52" s="867"/>
      <c r="DVQ52" s="867"/>
      <c r="DVR52" s="867"/>
      <c r="DVS52" s="867"/>
      <c r="DVT52" s="867"/>
      <c r="DVU52" s="867"/>
      <c r="DVV52" s="867"/>
      <c r="DVW52" s="867"/>
      <c r="DVX52" s="867"/>
      <c r="DVY52" s="867"/>
      <c r="DVZ52" s="867"/>
      <c r="DWA52" s="867"/>
      <c r="DWB52" s="867"/>
      <c r="DWC52" s="867"/>
      <c r="DWD52" s="867"/>
      <c r="DWE52" s="867"/>
      <c r="DWF52" s="867"/>
      <c r="DWG52" s="867"/>
      <c r="DWH52" s="867"/>
      <c r="DWI52" s="867"/>
      <c r="DWJ52" s="867"/>
      <c r="DWK52" s="867"/>
      <c r="DWL52" s="867"/>
      <c r="DWM52" s="867"/>
      <c r="DWN52" s="867"/>
      <c r="DWO52" s="867"/>
      <c r="DWP52" s="867"/>
      <c r="DWQ52" s="867"/>
      <c r="DWR52" s="867"/>
      <c r="DWS52" s="867"/>
      <c r="DWT52" s="867"/>
      <c r="DWU52" s="867"/>
      <c r="DWV52" s="867"/>
      <c r="DWW52" s="867"/>
      <c r="DWX52" s="867"/>
      <c r="DWY52" s="867"/>
      <c r="DWZ52" s="867"/>
      <c r="DXA52" s="867"/>
      <c r="DXB52" s="867"/>
      <c r="DXC52" s="867"/>
      <c r="DXD52" s="867"/>
      <c r="DXE52" s="867"/>
      <c r="DXF52" s="867"/>
      <c r="DXG52" s="867"/>
      <c r="DXH52" s="867"/>
      <c r="DXI52" s="867"/>
      <c r="DXJ52" s="867"/>
      <c r="DXK52" s="867"/>
      <c r="DXL52" s="867"/>
      <c r="DXM52" s="867"/>
      <c r="DXN52" s="867"/>
      <c r="DXO52" s="867"/>
      <c r="DXP52" s="867"/>
      <c r="DXQ52" s="867"/>
      <c r="DXR52" s="867"/>
      <c r="DXS52" s="867"/>
      <c r="DXT52" s="867"/>
      <c r="DXU52" s="867"/>
      <c r="DXV52" s="867"/>
      <c r="DXW52" s="867"/>
      <c r="DXX52" s="867"/>
      <c r="DXY52" s="867"/>
      <c r="DXZ52" s="867"/>
      <c r="DYA52" s="867"/>
      <c r="DYB52" s="867"/>
      <c r="DYC52" s="867"/>
      <c r="DYD52" s="867"/>
      <c r="DYE52" s="867"/>
      <c r="DYF52" s="867"/>
      <c r="DYG52" s="867"/>
      <c r="DYH52" s="867"/>
      <c r="DYI52" s="867"/>
      <c r="DYJ52" s="867"/>
      <c r="DYK52" s="867"/>
      <c r="DYL52" s="867"/>
      <c r="DYM52" s="867"/>
      <c r="DYN52" s="867"/>
      <c r="DYO52" s="867"/>
      <c r="DYP52" s="867"/>
      <c r="DYQ52" s="867"/>
      <c r="DYR52" s="867"/>
      <c r="DYS52" s="867"/>
      <c r="DYT52" s="867"/>
      <c r="DYU52" s="867"/>
      <c r="DYV52" s="867"/>
      <c r="DYW52" s="867"/>
      <c r="DYX52" s="867"/>
      <c r="DYY52" s="867"/>
      <c r="DYZ52" s="867"/>
      <c r="DZA52" s="867"/>
      <c r="DZB52" s="867"/>
      <c r="DZC52" s="867"/>
      <c r="DZD52" s="867"/>
      <c r="DZE52" s="867"/>
      <c r="DZF52" s="867"/>
      <c r="DZG52" s="867"/>
      <c r="DZH52" s="867"/>
      <c r="DZI52" s="867"/>
      <c r="DZJ52" s="867"/>
      <c r="DZK52" s="867"/>
      <c r="DZL52" s="867"/>
      <c r="DZM52" s="867"/>
      <c r="DZN52" s="867"/>
      <c r="DZO52" s="867"/>
      <c r="DZP52" s="867"/>
      <c r="DZQ52" s="867"/>
      <c r="DZR52" s="867"/>
      <c r="DZS52" s="867"/>
      <c r="DZT52" s="867"/>
      <c r="DZU52" s="867"/>
      <c r="DZV52" s="867"/>
      <c r="DZW52" s="867"/>
      <c r="DZX52" s="867"/>
      <c r="DZY52" s="867"/>
      <c r="DZZ52" s="867"/>
      <c r="EAA52" s="867"/>
      <c r="EAB52" s="867"/>
      <c r="EAC52" s="867"/>
      <c r="EAD52" s="867"/>
      <c r="EAE52" s="867"/>
      <c r="EAF52" s="867"/>
      <c r="EAG52" s="867"/>
      <c r="EAH52" s="867"/>
      <c r="EAI52" s="867"/>
      <c r="EAJ52" s="867"/>
      <c r="EAK52" s="867"/>
      <c r="EAL52" s="867"/>
      <c r="EAM52" s="867"/>
      <c r="EAN52" s="867"/>
      <c r="EAO52" s="867"/>
      <c r="EAP52" s="867"/>
      <c r="EAQ52" s="867"/>
      <c r="EAR52" s="867"/>
      <c r="EAS52" s="867"/>
      <c r="EAT52" s="867"/>
      <c r="EAU52" s="867"/>
      <c r="EAV52" s="867"/>
      <c r="EAW52" s="867"/>
      <c r="EAX52" s="867"/>
      <c r="EAY52" s="867"/>
      <c r="EAZ52" s="867"/>
      <c r="EBA52" s="867"/>
      <c r="EBB52" s="867"/>
      <c r="EBC52" s="867"/>
      <c r="EBD52" s="867"/>
      <c r="EBE52" s="867"/>
      <c r="EBF52" s="867"/>
      <c r="EBG52" s="867"/>
      <c r="EBH52" s="867"/>
      <c r="EBI52" s="867"/>
      <c r="EBJ52" s="867"/>
      <c r="EBK52" s="867"/>
      <c r="EBL52" s="867"/>
      <c r="EBM52" s="867"/>
      <c r="EBN52" s="867"/>
      <c r="EBO52" s="867"/>
      <c r="EBP52" s="867"/>
      <c r="EBQ52" s="867"/>
      <c r="EBR52" s="867"/>
      <c r="EBS52" s="867"/>
      <c r="EBT52" s="867"/>
      <c r="EBU52" s="867"/>
      <c r="EBV52" s="867"/>
      <c r="EBW52" s="867"/>
      <c r="EBX52" s="867"/>
      <c r="EBY52" s="867"/>
      <c r="EBZ52" s="867"/>
      <c r="ECA52" s="867"/>
      <c r="ECB52" s="867"/>
      <c r="ECC52" s="867"/>
      <c r="ECD52" s="867"/>
      <c r="ECE52" s="867"/>
      <c r="ECF52" s="867"/>
      <c r="ECG52" s="867"/>
      <c r="ECH52" s="867"/>
      <c r="ECI52" s="867"/>
      <c r="ECJ52" s="867"/>
      <c r="ECK52" s="867"/>
      <c r="ECL52" s="867"/>
      <c r="ECM52" s="867"/>
      <c r="ECN52" s="867"/>
      <c r="ECO52" s="867"/>
      <c r="ECP52" s="867"/>
      <c r="ECQ52" s="867"/>
      <c r="ECR52" s="867"/>
      <c r="ECS52" s="867"/>
      <c r="ECT52" s="867"/>
      <c r="ECU52" s="867"/>
      <c r="ECV52" s="867"/>
      <c r="ECW52" s="867"/>
      <c r="ECX52" s="867"/>
      <c r="ECY52" s="867"/>
      <c r="ECZ52" s="867"/>
      <c r="EDA52" s="867"/>
      <c r="EDB52" s="867"/>
      <c r="EDC52" s="867"/>
      <c r="EDD52" s="867"/>
      <c r="EDE52" s="867"/>
      <c r="EDF52" s="867"/>
      <c r="EDG52" s="867"/>
      <c r="EDH52" s="867"/>
      <c r="EDI52" s="867"/>
      <c r="EDJ52" s="867"/>
      <c r="EDK52" s="867"/>
      <c r="EDL52" s="867"/>
      <c r="EDM52" s="867"/>
      <c r="EDN52" s="867"/>
      <c r="EDO52" s="867"/>
      <c r="EDP52" s="867"/>
      <c r="EDQ52" s="867"/>
      <c r="EDR52" s="867"/>
      <c r="EDS52" s="867"/>
      <c r="EDT52" s="867"/>
      <c r="EDU52" s="867"/>
      <c r="EDV52" s="867"/>
      <c r="EDW52" s="867"/>
      <c r="EDX52" s="867"/>
      <c r="EDY52" s="867"/>
      <c r="EDZ52" s="867"/>
      <c r="EEA52" s="867"/>
      <c r="EEB52" s="867"/>
      <c r="EEC52" s="867"/>
      <c r="EED52" s="867"/>
      <c r="EEE52" s="867"/>
      <c r="EEF52" s="867"/>
      <c r="EEG52" s="867"/>
      <c r="EEH52" s="867"/>
      <c r="EEI52" s="867"/>
      <c r="EEJ52" s="867"/>
      <c r="EEK52" s="867"/>
      <c r="EEL52" s="867"/>
      <c r="EEM52" s="867"/>
      <c r="EEN52" s="867"/>
      <c r="EEO52" s="867"/>
      <c r="EEP52" s="867"/>
      <c r="EEQ52" s="867"/>
      <c r="EER52" s="867"/>
      <c r="EES52" s="867"/>
      <c r="EET52" s="867"/>
      <c r="EEU52" s="867"/>
      <c r="EEV52" s="867"/>
      <c r="EEW52" s="867"/>
      <c r="EEX52" s="867"/>
      <c r="EEY52" s="867"/>
      <c r="EEZ52" s="867"/>
      <c r="EFA52" s="867"/>
      <c r="EFB52" s="867"/>
      <c r="EFC52" s="867"/>
      <c r="EFD52" s="867"/>
      <c r="EFE52" s="867"/>
      <c r="EFF52" s="867"/>
      <c r="EFG52" s="867"/>
      <c r="EFH52" s="867"/>
      <c r="EFI52" s="867"/>
      <c r="EFJ52" s="867"/>
      <c r="EFK52" s="867"/>
      <c r="EFL52" s="867"/>
      <c r="EFM52" s="867"/>
      <c r="EFN52" s="867"/>
      <c r="EFO52" s="867"/>
      <c r="EFP52" s="867"/>
      <c r="EFQ52" s="867"/>
      <c r="EFR52" s="867"/>
      <c r="EFS52" s="867"/>
      <c r="EFT52" s="867"/>
      <c r="EFU52" s="867"/>
      <c r="EFV52" s="867"/>
      <c r="EFW52" s="867"/>
      <c r="EFX52" s="867"/>
      <c r="EFY52" s="867"/>
      <c r="EFZ52" s="867"/>
      <c r="EGA52" s="867"/>
      <c r="EGB52" s="867"/>
      <c r="EGC52" s="867"/>
      <c r="EGD52" s="867"/>
      <c r="EGE52" s="867"/>
      <c r="EGF52" s="867"/>
      <c r="EGG52" s="867"/>
      <c r="EGH52" s="867"/>
      <c r="EGI52" s="867"/>
      <c r="EGJ52" s="867"/>
      <c r="EGK52" s="867"/>
      <c r="EGL52" s="867"/>
      <c r="EGM52" s="867"/>
      <c r="EGN52" s="867"/>
      <c r="EGO52" s="867"/>
      <c r="EGP52" s="867"/>
      <c r="EGQ52" s="867"/>
      <c r="EGR52" s="867"/>
      <c r="EGS52" s="867"/>
      <c r="EGT52" s="867"/>
      <c r="EGU52" s="867"/>
      <c r="EGV52" s="867"/>
      <c r="EGW52" s="867"/>
      <c r="EGX52" s="867"/>
      <c r="EGY52" s="867"/>
      <c r="EGZ52" s="867"/>
      <c r="EHA52" s="867"/>
      <c r="EHB52" s="867"/>
      <c r="EHC52" s="867"/>
      <c r="EHD52" s="867"/>
      <c r="EHE52" s="867"/>
      <c r="EHF52" s="867"/>
      <c r="EHG52" s="867"/>
      <c r="EHH52" s="867"/>
      <c r="EHI52" s="867"/>
      <c r="EHJ52" s="867"/>
      <c r="EHK52" s="867"/>
      <c r="EHL52" s="867"/>
      <c r="EHM52" s="867"/>
      <c r="EHN52" s="867"/>
      <c r="EHO52" s="867"/>
      <c r="EHP52" s="867"/>
      <c r="EHQ52" s="867"/>
      <c r="EHR52" s="867"/>
      <c r="EHS52" s="867"/>
      <c r="EHT52" s="867"/>
      <c r="EHU52" s="867"/>
      <c r="EHV52" s="867"/>
      <c r="EHW52" s="867"/>
      <c r="EHX52" s="867"/>
      <c r="EHY52" s="867"/>
      <c r="EHZ52" s="867"/>
      <c r="EIA52" s="867"/>
      <c r="EIB52" s="867"/>
      <c r="EIC52" s="867"/>
      <c r="EID52" s="867"/>
      <c r="EIE52" s="867"/>
      <c r="EIF52" s="867"/>
      <c r="EIG52" s="867"/>
      <c r="EIH52" s="867"/>
      <c r="EII52" s="867"/>
      <c r="EIJ52" s="867"/>
      <c r="EIK52" s="867"/>
      <c r="EIL52" s="867"/>
      <c r="EIM52" s="867"/>
      <c r="EIN52" s="867"/>
      <c r="EIO52" s="867"/>
      <c r="EIP52" s="867"/>
      <c r="EIQ52" s="867"/>
      <c r="EIR52" s="867"/>
      <c r="EIS52" s="867"/>
      <c r="EIT52" s="867"/>
      <c r="EIU52" s="867"/>
      <c r="EIV52" s="867"/>
      <c r="EIW52" s="867"/>
      <c r="EIX52" s="867"/>
      <c r="EIY52" s="867"/>
      <c r="EIZ52" s="867"/>
      <c r="EJA52" s="867"/>
      <c r="EJB52" s="867"/>
      <c r="EJC52" s="867"/>
      <c r="EJD52" s="867"/>
      <c r="EJE52" s="867"/>
      <c r="EJF52" s="867"/>
      <c r="EJG52" s="867"/>
      <c r="EJH52" s="867"/>
      <c r="EJI52" s="867"/>
      <c r="EJJ52" s="867"/>
      <c r="EJK52" s="867"/>
      <c r="EJL52" s="867"/>
      <c r="EJM52" s="867"/>
      <c r="EJN52" s="867"/>
      <c r="EJO52" s="867"/>
      <c r="EJP52" s="867"/>
      <c r="EJQ52" s="867"/>
      <c r="EJR52" s="867"/>
      <c r="EJS52" s="867"/>
      <c r="EJT52" s="867"/>
      <c r="EJU52" s="867"/>
      <c r="EJV52" s="867"/>
      <c r="EJW52" s="867"/>
      <c r="EJX52" s="867"/>
      <c r="EJY52" s="867"/>
      <c r="EJZ52" s="867"/>
      <c r="EKA52" s="867"/>
      <c r="EKB52" s="867"/>
      <c r="EKC52" s="867"/>
      <c r="EKD52" s="867"/>
      <c r="EKE52" s="867"/>
      <c r="EKF52" s="867"/>
      <c r="EKG52" s="867"/>
      <c r="EKH52" s="867"/>
      <c r="EKI52" s="867"/>
      <c r="EKJ52" s="867"/>
      <c r="EKK52" s="867"/>
      <c r="EKL52" s="867"/>
      <c r="EKM52" s="867"/>
      <c r="EKN52" s="867"/>
      <c r="EKO52" s="867"/>
      <c r="EKP52" s="867"/>
      <c r="EKQ52" s="867"/>
      <c r="EKR52" s="867"/>
      <c r="EKS52" s="867"/>
      <c r="EKT52" s="867"/>
      <c r="EKU52" s="867"/>
      <c r="EKV52" s="867"/>
      <c r="EKW52" s="867"/>
      <c r="EKX52" s="867"/>
      <c r="EKY52" s="867"/>
      <c r="EKZ52" s="867"/>
      <c r="ELA52" s="867"/>
      <c r="ELB52" s="867"/>
      <c r="ELC52" s="867"/>
      <c r="ELD52" s="867"/>
      <c r="ELE52" s="867"/>
      <c r="ELF52" s="867"/>
      <c r="ELG52" s="867"/>
      <c r="ELH52" s="867"/>
      <c r="ELI52" s="867"/>
      <c r="ELJ52" s="867"/>
      <c r="ELK52" s="867"/>
      <c r="ELL52" s="867"/>
      <c r="ELM52" s="867"/>
      <c r="ELN52" s="867"/>
      <c r="ELO52" s="867"/>
      <c r="ELP52" s="867"/>
      <c r="ELQ52" s="867"/>
      <c r="ELR52" s="867"/>
      <c r="ELS52" s="867"/>
      <c r="ELT52" s="867"/>
      <c r="ELU52" s="867"/>
      <c r="ELV52" s="867"/>
      <c r="ELW52" s="867"/>
      <c r="ELX52" s="867"/>
      <c r="ELY52" s="867"/>
      <c r="ELZ52" s="867"/>
      <c r="EMA52" s="867"/>
      <c r="EMB52" s="867"/>
      <c r="EMC52" s="867"/>
      <c r="EMD52" s="867"/>
      <c r="EME52" s="867"/>
      <c r="EMF52" s="867"/>
      <c r="EMG52" s="867"/>
      <c r="EMH52" s="867"/>
      <c r="EMI52" s="867"/>
      <c r="EMJ52" s="867"/>
      <c r="EMK52" s="867"/>
      <c r="EML52" s="867"/>
      <c r="EMM52" s="867"/>
      <c r="EMN52" s="867"/>
      <c r="EMO52" s="867"/>
      <c r="EMP52" s="867"/>
      <c r="EMQ52" s="867"/>
      <c r="EMR52" s="867"/>
      <c r="EMS52" s="867"/>
      <c r="EMT52" s="867"/>
      <c r="EMU52" s="867"/>
      <c r="EMV52" s="867"/>
      <c r="EMW52" s="867"/>
      <c r="EMX52" s="867"/>
      <c r="EMY52" s="867"/>
      <c r="EMZ52" s="867"/>
      <c r="ENA52" s="867"/>
      <c r="ENB52" s="867"/>
      <c r="ENC52" s="867"/>
      <c r="END52" s="867"/>
      <c r="ENE52" s="867"/>
      <c r="ENF52" s="867"/>
      <c r="ENG52" s="867"/>
      <c r="ENH52" s="867"/>
      <c r="ENI52" s="867"/>
      <c r="ENJ52" s="867"/>
      <c r="ENK52" s="867"/>
      <c r="ENL52" s="867"/>
      <c r="ENM52" s="867"/>
      <c r="ENN52" s="867"/>
      <c r="ENO52" s="867"/>
      <c r="ENP52" s="867"/>
      <c r="ENQ52" s="867"/>
      <c r="ENR52" s="867"/>
      <c r="ENS52" s="867"/>
      <c r="ENT52" s="867"/>
      <c r="ENU52" s="867"/>
      <c r="ENV52" s="867"/>
      <c r="ENW52" s="867"/>
      <c r="ENX52" s="867"/>
      <c r="ENY52" s="867"/>
      <c r="ENZ52" s="867"/>
      <c r="EOA52" s="867"/>
      <c r="EOB52" s="867"/>
      <c r="EOC52" s="867"/>
      <c r="EOD52" s="867"/>
      <c r="EOE52" s="867"/>
      <c r="EOF52" s="867"/>
      <c r="EOG52" s="867"/>
      <c r="EOH52" s="867"/>
      <c r="EOI52" s="867"/>
      <c r="EOJ52" s="867"/>
      <c r="EOK52" s="867"/>
      <c r="EOL52" s="867"/>
      <c r="EOM52" s="867"/>
      <c r="EON52" s="867"/>
      <c r="EOO52" s="867"/>
      <c r="EOP52" s="867"/>
      <c r="EOQ52" s="867"/>
      <c r="EOR52" s="867"/>
      <c r="EOS52" s="867"/>
      <c r="EOT52" s="867"/>
      <c r="EOU52" s="867"/>
      <c r="EOV52" s="867"/>
      <c r="EOW52" s="867"/>
      <c r="EOX52" s="867"/>
      <c r="EOY52" s="867"/>
      <c r="EOZ52" s="867"/>
      <c r="EPA52" s="867"/>
      <c r="EPB52" s="867"/>
      <c r="EPC52" s="867"/>
      <c r="EPD52" s="867"/>
      <c r="EPE52" s="867"/>
      <c r="EPF52" s="867"/>
      <c r="EPG52" s="867"/>
      <c r="EPH52" s="867"/>
      <c r="EPI52" s="867"/>
      <c r="EPJ52" s="867"/>
      <c r="EPK52" s="867"/>
      <c r="EPL52" s="867"/>
      <c r="EPM52" s="867"/>
      <c r="EPN52" s="867"/>
      <c r="EPO52" s="867"/>
      <c r="EPP52" s="867"/>
      <c r="EPQ52" s="867"/>
      <c r="EPR52" s="867"/>
      <c r="EPS52" s="867"/>
      <c r="EPT52" s="867"/>
      <c r="EPU52" s="867"/>
      <c r="EPV52" s="867"/>
      <c r="EPW52" s="867"/>
      <c r="EPX52" s="867"/>
      <c r="EPY52" s="867"/>
      <c r="EPZ52" s="867"/>
      <c r="EQA52" s="867"/>
      <c r="EQB52" s="867"/>
      <c r="EQC52" s="867"/>
      <c r="EQD52" s="867"/>
      <c r="EQE52" s="867"/>
      <c r="EQF52" s="867"/>
      <c r="EQG52" s="867"/>
      <c r="EQH52" s="867"/>
      <c r="EQI52" s="867"/>
      <c r="EQJ52" s="867"/>
      <c r="EQK52" s="867"/>
      <c r="EQL52" s="867"/>
      <c r="EQM52" s="867"/>
      <c r="EQN52" s="867"/>
      <c r="EQO52" s="867"/>
      <c r="EQP52" s="867"/>
      <c r="EQQ52" s="867"/>
      <c r="EQR52" s="867"/>
      <c r="EQS52" s="867"/>
      <c r="EQT52" s="867"/>
      <c r="EQU52" s="867"/>
      <c r="EQV52" s="867"/>
      <c r="EQW52" s="867"/>
      <c r="EQX52" s="867"/>
      <c r="EQY52" s="867"/>
      <c r="EQZ52" s="867"/>
      <c r="ERA52" s="867"/>
      <c r="ERB52" s="867"/>
      <c r="ERC52" s="867"/>
      <c r="ERD52" s="867"/>
      <c r="ERE52" s="867"/>
      <c r="ERF52" s="867"/>
      <c r="ERG52" s="867"/>
      <c r="ERH52" s="867"/>
      <c r="ERI52" s="867"/>
      <c r="ERJ52" s="867"/>
      <c r="ERK52" s="867"/>
      <c r="ERL52" s="867"/>
      <c r="ERM52" s="867"/>
      <c r="ERN52" s="867"/>
      <c r="ERO52" s="867"/>
      <c r="ERP52" s="867"/>
      <c r="ERQ52" s="867"/>
      <c r="ERR52" s="867"/>
      <c r="ERS52" s="867"/>
      <c r="ERT52" s="867"/>
      <c r="ERU52" s="867"/>
      <c r="ERV52" s="867"/>
      <c r="ERW52" s="867"/>
      <c r="ERX52" s="867"/>
      <c r="ERY52" s="867"/>
      <c r="ERZ52" s="867"/>
      <c r="ESA52" s="867"/>
      <c r="ESB52" s="867"/>
      <c r="ESC52" s="867"/>
      <c r="ESD52" s="867"/>
      <c r="ESE52" s="867"/>
      <c r="ESF52" s="867"/>
      <c r="ESG52" s="867"/>
      <c r="ESH52" s="867"/>
      <c r="ESI52" s="867"/>
      <c r="ESJ52" s="867"/>
      <c r="ESK52" s="867"/>
      <c r="ESL52" s="867"/>
      <c r="ESM52" s="867"/>
      <c r="ESN52" s="867"/>
      <c r="ESO52" s="867"/>
      <c r="ESP52" s="867"/>
      <c r="ESQ52" s="867"/>
      <c r="ESR52" s="867"/>
      <c r="ESS52" s="867"/>
      <c r="EST52" s="867"/>
      <c r="ESU52" s="867"/>
      <c r="ESV52" s="867"/>
      <c r="ESW52" s="867"/>
      <c r="ESX52" s="867"/>
      <c r="ESY52" s="867"/>
      <c r="ESZ52" s="867"/>
      <c r="ETA52" s="867"/>
      <c r="ETB52" s="867"/>
      <c r="ETC52" s="867"/>
      <c r="ETD52" s="867"/>
      <c r="ETE52" s="867"/>
      <c r="ETF52" s="867"/>
      <c r="ETG52" s="867"/>
      <c r="ETH52" s="867"/>
      <c r="ETI52" s="867"/>
      <c r="ETJ52" s="867"/>
      <c r="ETK52" s="867"/>
      <c r="ETL52" s="867"/>
      <c r="ETM52" s="867"/>
      <c r="ETN52" s="867"/>
      <c r="ETO52" s="867"/>
      <c r="ETP52" s="867"/>
      <c r="ETQ52" s="867"/>
      <c r="ETR52" s="867"/>
      <c r="ETS52" s="867"/>
      <c r="ETT52" s="867"/>
      <c r="ETU52" s="867"/>
      <c r="ETV52" s="867"/>
      <c r="ETW52" s="867"/>
      <c r="ETX52" s="867"/>
      <c r="ETY52" s="867"/>
      <c r="ETZ52" s="867"/>
      <c r="EUA52" s="867"/>
      <c r="EUB52" s="867"/>
      <c r="EUC52" s="867"/>
      <c r="EUD52" s="867"/>
      <c r="EUE52" s="867"/>
      <c r="EUF52" s="867"/>
      <c r="EUG52" s="867"/>
      <c r="EUH52" s="867"/>
      <c r="EUI52" s="867"/>
      <c r="EUJ52" s="867"/>
      <c r="EUK52" s="867"/>
      <c r="EUL52" s="867"/>
      <c r="EUM52" s="867"/>
      <c r="EUN52" s="867"/>
      <c r="EUO52" s="867"/>
      <c r="EUP52" s="867"/>
      <c r="EUQ52" s="867"/>
      <c r="EUR52" s="867"/>
      <c r="EUS52" s="867"/>
      <c r="EUT52" s="867"/>
      <c r="EUU52" s="867"/>
      <c r="EUV52" s="867"/>
      <c r="EUW52" s="867"/>
      <c r="EUX52" s="867"/>
      <c r="EUY52" s="867"/>
      <c r="EUZ52" s="867"/>
      <c r="EVA52" s="867"/>
      <c r="EVB52" s="867"/>
      <c r="EVC52" s="867"/>
      <c r="EVD52" s="867"/>
      <c r="EVE52" s="867"/>
      <c r="EVF52" s="867"/>
      <c r="EVG52" s="867"/>
      <c r="EVH52" s="867"/>
      <c r="EVI52" s="867"/>
      <c r="EVJ52" s="867"/>
      <c r="EVK52" s="867"/>
      <c r="EVL52" s="867"/>
      <c r="EVM52" s="867"/>
      <c r="EVN52" s="867"/>
      <c r="EVO52" s="867"/>
      <c r="EVP52" s="867"/>
      <c r="EVQ52" s="867"/>
      <c r="EVR52" s="867"/>
      <c r="EVS52" s="867"/>
      <c r="EVT52" s="867"/>
      <c r="EVU52" s="867"/>
      <c r="EVV52" s="867"/>
      <c r="EVW52" s="867"/>
      <c r="EVX52" s="867"/>
      <c r="EVY52" s="867"/>
      <c r="EVZ52" s="867"/>
      <c r="EWA52" s="867"/>
      <c r="EWB52" s="867"/>
      <c r="EWC52" s="867"/>
      <c r="EWD52" s="867"/>
      <c r="EWE52" s="867"/>
      <c r="EWF52" s="867"/>
      <c r="EWG52" s="867"/>
      <c r="EWH52" s="867"/>
      <c r="EWI52" s="867"/>
      <c r="EWJ52" s="867"/>
      <c r="EWK52" s="867"/>
      <c r="EWL52" s="867"/>
      <c r="EWM52" s="867"/>
      <c r="EWN52" s="867"/>
      <c r="EWO52" s="867"/>
      <c r="EWP52" s="867"/>
      <c r="EWQ52" s="867"/>
      <c r="EWR52" s="867"/>
      <c r="EWS52" s="867"/>
      <c r="EWT52" s="867"/>
      <c r="EWU52" s="867"/>
      <c r="EWV52" s="867"/>
      <c r="EWW52" s="867"/>
      <c r="EWX52" s="867"/>
      <c r="EWY52" s="867"/>
      <c r="EWZ52" s="867"/>
      <c r="EXA52" s="867"/>
      <c r="EXB52" s="867"/>
      <c r="EXC52" s="867"/>
      <c r="EXD52" s="867"/>
      <c r="EXE52" s="867"/>
      <c r="EXF52" s="867"/>
      <c r="EXG52" s="867"/>
      <c r="EXH52" s="867"/>
      <c r="EXI52" s="867"/>
      <c r="EXJ52" s="867"/>
      <c r="EXK52" s="867"/>
      <c r="EXL52" s="867"/>
      <c r="EXM52" s="867"/>
      <c r="EXN52" s="867"/>
      <c r="EXO52" s="867"/>
      <c r="EXP52" s="867"/>
      <c r="EXQ52" s="867"/>
      <c r="EXR52" s="867"/>
      <c r="EXS52" s="867"/>
      <c r="EXT52" s="867"/>
      <c r="EXU52" s="867"/>
      <c r="EXV52" s="867"/>
      <c r="EXW52" s="867"/>
      <c r="EXX52" s="867"/>
      <c r="EXY52" s="867"/>
      <c r="EXZ52" s="867"/>
      <c r="EYA52" s="867"/>
      <c r="EYB52" s="867"/>
      <c r="EYC52" s="867"/>
      <c r="EYD52" s="867"/>
      <c r="EYE52" s="867"/>
      <c r="EYF52" s="867"/>
      <c r="EYG52" s="867"/>
      <c r="EYH52" s="867"/>
      <c r="EYI52" s="867"/>
      <c r="EYJ52" s="867"/>
      <c r="EYK52" s="867"/>
      <c r="EYL52" s="867"/>
      <c r="EYM52" s="867"/>
      <c r="EYN52" s="867"/>
      <c r="EYO52" s="867"/>
      <c r="EYP52" s="867"/>
      <c r="EYQ52" s="867"/>
      <c r="EYR52" s="867"/>
      <c r="EYS52" s="867"/>
      <c r="EYT52" s="867"/>
      <c r="EYU52" s="867"/>
      <c r="EYV52" s="867"/>
      <c r="EYW52" s="867"/>
      <c r="EYX52" s="867"/>
      <c r="EYY52" s="867"/>
      <c r="EYZ52" s="867"/>
      <c r="EZA52" s="867"/>
      <c r="EZB52" s="867"/>
      <c r="EZC52" s="867"/>
      <c r="EZD52" s="867"/>
      <c r="EZE52" s="867"/>
      <c r="EZF52" s="867"/>
      <c r="EZG52" s="867"/>
      <c r="EZH52" s="867"/>
      <c r="EZI52" s="867"/>
      <c r="EZJ52" s="867"/>
      <c r="EZK52" s="867"/>
      <c r="EZL52" s="867"/>
      <c r="EZM52" s="867"/>
      <c r="EZN52" s="867"/>
      <c r="EZO52" s="867"/>
      <c r="EZP52" s="867"/>
      <c r="EZQ52" s="867"/>
      <c r="EZR52" s="867"/>
      <c r="EZS52" s="867"/>
      <c r="EZT52" s="867"/>
      <c r="EZU52" s="867"/>
      <c r="EZV52" s="867"/>
      <c r="EZW52" s="867"/>
      <c r="EZX52" s="867"/>
      <c r="EZY52" s="867"/>
      <c r="EZZ52" s="867"/>
      <c r="FAA52" s="867"/>
      <c r="FAB52" s="867"/>
      <c r="FAC52" s="867"/>
      <c r="FAD52" s="867"/>
      <c r="FAE52" s="867"/>
      <c r="FAF52" s="867"/>
      <c r="FAG52" s="867"/>
      <c r="FAH52" s="867"/>
      <c r="FAI52" s="867"/>
      <c r="FAJ52" s="867"/>
      <c r="FAK52" s="867"/>
      <c r="FAL52" s="867"/>
      <c r="FAM52" s="867"/>
      <c r="FAN52" s="867"/>
      <c r="FAO52" s="867"/>
      <c r="FAP52" s="867"/>
      <c r="FAQ52" s="867"/>
      <c r="FAR52" s="867"/>
      <c r="FAS52" s="867"/>
      <c r="FAT52" s="867"/>
      <c r="FAU52" s="867"/>
      <c r="FAV52" s="867"/>
      <c r="FAW52" s="867"/>
      <c r="FAX52" s="867"/>
      <c r="FAY52" s="867"/>
      <c r="FAZ52" s="867"/>
      <c r="FBA52" s="867"/>
      <c r="FBB52" s="867"/>
      <c r="FBC52" s="867"/>
      <c r="FBD52" s="867"/>
      <c r="FBE52" s="867"/>
      <c r="FBF52" s="867"/>
      <c r="FBG52" s="867"/>
      <c r="FBH52" s="867"/>
      <c r="FBI52" s="867"/>
      <c r="FBJ52" s="867"/>
      <c r="FBK52" s="867"/>
      <c r="FBL52" s="867"/>
      <c r="FBM52" s="867"/>
      <c r="FBN52" s="867"/>
      <c r="FBO52" s="867"/>
      <c r="FBP52" s="867"/>
      <c r="FBQ52" s="867"/>
      <c r="FBR52" s="867"/>
      <c r="FBS52" s="867"/>
      <c r="FBT52" s="867"/>
      <c r="FBU52" s="867"/>
      <c r="FBV52" s="867"/>
      <c r="FBW52" s="867"/>
      <c r="FBX52" s="867"/>
      <c r="FBY52" s="867"/>
      <c r="FBZ52" s="867"/>
      <c r="FCA52" s="867"/>
      <c r="FCB52" s="867"/>
      <c r="FCC52" s="867"/>
      <c r="FCD52" s="867"/>
      <c r="FCE52" s="867"/>
      <c r="FCF52" s="867"/>
      <c r="FCG52" s="867"/>
      <c r="FCH52" s="867"/>
      <c r="FCI52" s="867"/>
      <c r="FCJ52" s="867"/>
      <c r="FCK52" s="867"/>
      <c r="FCL52" s="867"/>
      <c r="FCM52" s="867"/>
      <c r="FCN52" s="867"/>
      <c r="FCO52" s="867"/>
      <c r="FCP52" s="867"/>
      <c r="FCQ52" s="867"/>
      <c r="FCR52" s="867"/>
      <c r="FCS52" s="867"/>
      <c r="FCT52" s="867"/>
      <c r="FCU52" s="867"/>
      <c r="FCV52" s="867"/>
      <c r="FCW52" s="867"/>
      <c r="FCX52" s="867"/>
      <c r="FCY52" s="867"/>
      <c r="FCZ52" s="867"/>
      <c r="FDA52" s="867"/>
      <c r="FDB52" s="867"/>
      <c r="FDC52" s="867"/>
      <c r="FDD52" s="867"/>
      <c r="FDE52" s="867"/>
      <c r="FDF52" s="867"/>
      <c r="FDG52" s="867"/>
      <c r="FDH52" s="867"/>
      <c r="FDI52" s="867"/>
      <c r="FDJ52" s="867"/>
      <c r="FDK52" s="867"/>
      <c r="FDL52" s="867"/>
      <c r="FDM52" s="867"/>
      <c r="FDN52" s="867"/>
      <c r="FDO52" s="867"/>
      <c r="FDP52" s="867"/>
      <c r="FDQ52" s="867"/>
      <c r="FDR52" s="867"/>
      <c r="FDS52" s="867"/>
      <c r="FDT52" s="867"/>
      <c r="FDU52" s="867"/>
      <c r="FDV52" s="867"/>
      <c r="FDW52" s="867"/>
      <c r="FDX52" s="867"/>
      <c r="FDY52" s="867"/>
      <c r="FDZ52" s="867"/>
      <c r="FEA52" s="867"/>
      <c r="FEB52" s="867"/>
      <c r="FEC52" s="867"/>
      <c r="FED52" s="867"/>
      <c r="FEE52" s="867"/>
      <c r="FEF52" s="867"/>
      <c r="FEG52" s="867"/>
      <c r="FEH52" s="867"/>
      <c r="FEI52" s="867"/>
      <c r="FEJ52" s="867"/>
      <c r="FEK52" s="867"/>
      <c r="FEL52" s="867"/>
      <c r="FEM52" s="867"/>
      <c r="FEN52" s="867"/>
      <c r="FEO52" s="867"/>
      <c r="FEP52" s="867"/>
      <c r="FEQ52" s="867"/>
      <c r="FER52" s="867"/>
      <c r="FES52" s="867"/>
      <c r="FET52" s="867"/>
      <c r="FEU52" s="867"/>
      <c r="FEV52" s="867"/>
      <c r="FEW52" s="867"/>
      <c r="FEX52" s="867"/>
      <c r="FEY52" s="867"/>
      <c r="FEZ52" s="867"/>
      <c r="FFA52" s="867"/>
      <c r="FFB52" s="867"/>
      <c r="FFC52" s="867"/>
      <c r="FFD52" s="867"/>
      <c r="FFE52" s="867"/>
      <c r="FFF52" s="867"/>
      <c r="FFG52" s="867"/>
      <c r="FFH52" s="867"/>
      <c r="FFI52" s="867"/>
      <c r="FFJ52" s="867"/>
      <c r="FFK52" s="867"/>
      <c r="FFL52" s="867"/>
      <c r="FFM52" s="867"/>
      <c r="FFN52" s="867"/>
      <c r="FFO52" s="867"/>
      <c r="FFP52" s="867"/>
      <c r="FFQ52" s="867"/>
      <c r="FFR52" s="867"/>
      <c r="FFS52" s="867"/>
      <c r="FFT52" s="867"/>
      <c r="FFU52" s="867"/>
      <c r="FFV52" s="867"/>
      <c r="FFW52" s="867"/>
      <c r="FFX52" s="867"/>
      <c r="FFY52" s="867"/>
      <c r="FFZ52" s="867"/>
      <c r="FGA52" s="867"/>
      <c r="FGB52" s="867"/>
      <c r="FGC52" s="867"/>
      <c r="FGD52" s="867"/>
      <c r="FGE52" s="867"/>
      <c r="FGF52" s="867"/>
      <c r="FGG52" s="867"/>
      <c r="FGH52" s="867"/>
      <c r="FGI52" s="867"/>
      <c r="FGJ52" s="867"/>
      <c r="FGK52" s="867"/>
      <c r="FGL52" s="867"/>
      <c r="FGM52" s="867"/>
      <c r="FGN52" s="867"/>
      <c r="FGO52" s="867"/>
      <c r="FGP52" s="867"/>
      <c r="FGQ52" s="867"/>
      <c r="FGR52" s="867"/>
      <c r="FGS52" s="867"/>
      <c r="FGT52" s="867"/>
      <c r="FGU52" s="867"/>
      <c r="FGV52" s="867"/>
      <c r="FGW52" s="867"/>
      <c r="FGX52" s="867"/>
      <c r="FGY52" s="867"/>
      <c r="FGZ52" s="867"/>
      <c r="FHA52" s="867"/>
      <c r="FHB52" s="867"/>
      <c r="FHC52" s="867"/>
      <c r="FHD52" s="867"/>
      <c r="FHE52" s="867"/>
      <c r="FHF52" s="867"/>
      <c r="FHG52" s="867"/>
      <c r="FHH52" s="867"/>
      <c r="FHI52" s="867"/>
      <c r="FHJ52" s="867"/>
      <c r="FHK52" s="867"/>
      <c r="FHL52" s="867"/>
      <c r="FHM52" s="867"/>
      <c r="FHN52" s="867"/>
      <c r="FHO52" s="867"/>
      <c r="FHP52" s="867"/>
      <c r="FHQ52" s="867"/>
      <c r="FHR52" s="867"/>
      <c r="FHS52" s="867"/>
      <c r="FHT52" s="867"/>
      <c r="FHU52" s="867"/>
      <c r="FHV52" s="867"/>
      <c r="FHW52" s="867"/>
      <c r="FHX52" s="867"/>
      <c r="FHY52" s="867"/>
      <c r="FHZ52" s="867"/>
      <c r="FIA52" s="867"/>
      <c r="FIB52" s="867"/>
      <c r="FIC52" s="867"/>
      <c r="FID52" s="867"/>
      <c r="FIE52" s="867"/>
      <c r="FIF52" s="867"/>
      <c r="FIG52" s="867"/>
      <c r="FIH52" s="867"/>
      <c r="FII52" s="867"/>
      <c r="FIJ52" s="867"/>
      <c r="FIK52" s="867"/>
      <c r="FIL52" s="867"/>
      <c r="FIM52" s="867"/>
      <c r="FIN52" s="867"/>
      <c r="FIO52" s="867"/>
      <c r="FIP52" s="867"/>
      <c r="FIQ52" s="867"/>
      <c r="FIR52" s="867"/>
      <c r="FIS52" s="867"/>
      <c r="FIT52" s="867"/>
      <c r="FIU52" s="867"/>
      <c r="FIV52" s="867"/>
      <c r="FIW52" s="867"/>
      <c r="FIX52" s="867"/>
      <c r="FIY52" s="867"/>
      <c r="FIZ52" s="867"/>
      <c r="FJA52" s="867"/>
      <c r="FJB52" s="867"/>
      <c r="FJC52" s="867"/>
      <c r="FJD52" s="867"/>
      <c r="FJE52" s="867"/>
      <c r="FJF52" s="867"/>
      <c r="FJG52" s="867"/>
      <c r="FJH52" s="867"/>
      <c r="FJI52" s="867"/>
      <c r="FJJ52" s="867"/>
      <c r="FJK52" s="867"/>
      <c r="FJL52" s="867"/>
      <c r="FJM52" s="867"/>
      <c r="FJN52" s="867"/>
      <c r="FJO52" s="867"/>
      <c r="FJP52" s="867"/>
      <c r="FJQ52" s="867"/>
      <c r="FJR52" s="867"/>
      <c r="FJS52" s="867"/>
      <c r="FJT52" s="867"/>
      <c r="FJU52" s="867"/>
      <c r="FJV52" s="867"/>
      <c r="FJW52" s="867"/>
      <c r="FJX52" s="867"/>
      <c r="FJY52" s="867"/>
      <c r="FJZ52" s="867"/>
      <c r="FKA52" s="867"/>
      <c r="FKB52" s="867"/>
      <c r="FKC52" s="867"/>
      <c r="FKD52" s="867"/>
      <c r="FKE52" s="867"/>
      <c r="FKF52" s="867"/>
      <c r="FKG52" s="867"/>
      <c r="FKH52" s="867"/>
      <c r="FKI52" s="867"/>
      <c r="FKJ52" s="867"/>
      <c r="FKK52" s="867"/>
      <c r="FKL52" s="867"/>
      <c r="FKM52" s="867"/>
      <c r="FKN52" s="867"/>
      <c r="FKO52" s="867"/>
      <c r="FKP52" s="867"/>
      <c r="FKQ52" s="867"/>
      <c r="FKR52" s="867"/>
      <c r="FKS52" s="867"/>
      <c r="FKT52" s="867"/>
      <c r="FKU52" s="867"/>
      <c r="FKV52" s="867"/>
      <c r="FKW52" s="867"/>
      <c r="FKX52" s="867"/>
      <c r="FKY52" s="867"/>
      <c r="FKZ52" s="867"/>
      <c r="FLA52" s="867"/>
      <c r="FLB52" s="867"/>
      <c r="FLC52" s="867"/>
      <c r="FLD52" s="867"/>
      <c r="FLE52" s="867"/>
      <c r="FLF52" s="867"/>
      <c r="FLG52" s="867"/>
      <c r="FLH52" s="867"/>
      <c r="FLI52" s="867"/>
      <c r="FLJ52" s="867"/>
      <c r="FLK52" s="867"/>
      <c r="FLL52" s="867"/>
      <c r="FLM52" s="867"/>
      <c r="FLN52" s="867"/>
      <c r="FLO52" s="867"/>
      <c r="FLP52" s="867"/>
      <c r="FLQ52" s="867"/>
      <c r="FLR52" s="867"/>
      <c r="FLS52" s="867"/>
      <c r="FLT52" s="867"/>
      <c r="FLU52" s="867"/>
      <c r="FLV52" s="867"/>
      <c r="FLW52" s="867"/>
      <c r="FLX52" s="867"/>
      <c r="FLY52" s="867"/>
      <c r="FLZ52" s="867"/>
      <c r="FMA52" s="867"/>
      <c r="FMB52" s="867"/>
      <c r="FMC52" s="867"/>
      <c r="FMD52" s="867"/>
      <c r="FME52" s="867"/>
      <c r="FMF52" s="867"/>
      <c r="FMG52" s="867"/>
      <c r="FMH52" s="867"/>
      <c r="FMI52" s="867"/>
      <c r="FMJ52" s="867"/>
      <c r="FMK52" s="867"/>
      <c r="FML52" s="867"/>
      <c r="FMM52" s="867"/>
      <c r="FMN52" s="867"/>
      <c r="FMO52" s="867"/>
      <c r="FMP52" s="867"/>
      <c r="FMQ52" s="867"/>
      <c r="FMR52" s="867"/>
      <c r="FMS52" s="867"/>
      <c r="FMT52" s="867"/>
      <c r="FMU52" s="867"/>
      <c r="FMV52" s="867"/>
      <c r="FMW52" s="867"/>
      <c r="FMX52" s="867"/>
      <c r="FMY52" s="867"/>
      <c r="FMZ52" s="867"/>
      <c r="FNA52" s="867"/>
      <c r="FNB52" s="867"/>
      <c r="FNC52" s="867"/>
      <c r="FND52" s="867"/>
      <c r="FNE52" s="867"/>
      <c r="FNF52" s="867"/>
      <c r="FNG52" s="867"/>
      <c r="FNH52" s="867"/>
      <c r="FNI52" s="867"/>
      <c r="FNJ52" s="867"/>
      <c r="FNK52" s="867"/>
      <c r="FNL52" s="867"/>
      <c r="FNM52" s="867"/>
      <c r="FNN52" s="867"/>
      <c r="FNO52" s="867"/>
      <c r="FNP52" s="867"/>
      <c r="FNQ52" s="867"/>
      <c r="FNR52" s="867"/>
      <c r="FNS52" s="867"/>
      <c r="FNT52" s="867"/>
      <c r="FNU52" s="867"/>
      <c r="FNV52" s="867"/>
      <c r="FNW52" s="867"/>
      <c r="FNX52" s="867"/>
      <c r="FNY52" s="867"/>
      <c r="FNZ52" s="867"/>
      <c r="FOA52" s="867"/>
      <c r="FOB52" s="867"/>
      <c r="FOC52" s="867"/>
      <c r="FOD52" s="867"/>
      <c r="FOE52" s="867"/>
      <c r="FOF52" s="867"/>
      <c r="FOG52" s="867"/>
      <c r="FOH52" s="867"/>
      <c r="FOI52" s="867"/>
      <c r="FOJ52" s="867"/>
      <c r="FOK52" s="867"/>
      <c r="FOL52" s="867"/>
      <c r="FOM52" s="867"/>
      <c r="FON52" s="867"/>
      <c r="FOO52" s="867"/>
      <c r="FOP52" s="867"/>
      <c r="FOQ52" s="867"/>
      <c r="FOR52" s="867"/>
      <c r="FOS52" s="867"/>
      <c r="FOT52" s="867"/>
      <c r="FOU52" s="867"/>
      <c r="FOV52" s="867"/>
      <c r="FOW52" s="867"/>
      <c r="FOX52" s="867"/>
      <c r="FOY52" s="867"/>
      <c r="FOZ52" s="867"/>
      <c r="FPA52" s="867"/>
      <c r="FPB52" s="867"/>
      <c r="FPC52" s="867"/>
      <c r="FPD52" s="867"/>
      <c r="FPE52" s="867"/>
      <c r="FPF52" s="867"/>
      <c r="FPG52" s="867"/>
      <c r="FPH52" s="867"/>
      <c r="FPI52" s="867"/>
      <c r="FPJ52" s="867"/>
      <c r="FPK52" s="867"/>
      <c r="FPL52" s="867"/>
      <c r="FPM52" s="867"/>
      <c r="FPN52" s="867"/>
      <c r="FPO52" s="867"/>
      <c r="FPP52" s="867"/>
      <c r="FPQ52" s="867"/>
      <c r="FPR52" s="867"/>
      <c r="FPS52" s="867"/>
      <c r="FPT52" s="867"/>
      <c r="FPU52" s="867"/>
      <c r="FPV52" s="867"/>
      <c r="FPW52" s="867"/>
      <c r="FPX52" s="867"/>
      <c r="FPY52" s="867"/>
      <c r="FPZ52" s="867"/>
      <c r="FQA52" s="867"/>
      <c r="FQB52" s="867"/>
      <c r="FQC52" s="867"/>
      <c r="FQD52" s="867"/>
      <c r="FQE52" s="867"/>
      <c r="FQF52" s="867"/>
      <c r="FQG52" s="867"/>
      <c r="FQH52" s="867"/>
      <c r="FQI52" s="867"/>
      <c r="FQJ52" s="867"/>
      <c r="FQK52" s="867"/>
      <c r="FQL52" s="867"/>
      <c r="FQM52" s="867"/>
      <c r="FQN52" s="867"/>
      <c r="FQO52" s="867"/>
      <c r="FQP52" s="867"/>
      <c r="FQQ52" s="867"/>
      <c r="FQR52" s="867"/>
      <c r="FQS52" s="867"/>
      <c r="FQT52" s="867"/>
      <c r="FQU52" s="867"/>
      <c r="FQV52" s="867"/>
      <c r="FQW52" s="867"/>
      <c r="FQX52" s="867"/>
      <c r="FQY52" s="867"/>
      <c r="FQZ52" s="867"/>
      <c r="FRA52" s="867"/>
      <c r="FRB52" s="867"/>
      <c r="FRC52" s="867"/>
      <c r="FRD52" s="867"/>
      <c r="FRE52" s="867"/>
      <c r="FRF52" s="867"/>
      <c r="FRG52" s="867"/>
      <c r="FRH52" s="867"/>
      <c r="FRI52" s="867"/>
      <c r="FRJ52" s="867"/>
      <c r="FRK52" s="867"/>
      <c r="FRL52" s="867"/>
      <c r="FRM52" s="867"/>
      <c r="FRN52" s="867"/>
      <c r="FRO52" s="867"/>
      <c r="FRP52" s="867"/>
      <c r="FRQ52" s="867"/>
      <c r="FRR52" s="867"/>
      <c r="FRS52" s="867"/>
      <c r="FRT52" s="867"/>
      <c r="FRU52" s="867"/>
      <c r="FRV52" s="867"/>
      <c r="FRW52" s="867"/>
      <c r="FRX52" s="867"/>
      <c r="FRY52" s="867"/>
      <c r="FRZ52" s="867"/>
      <c r="FSA52" s="867"/>
      <c r="FSB52" s="867"/>
      <c r="FSC52" s="867"/>
      <c r="FSD52" s="867"/>
      <c r="FSE52" s="867"/>
      <c r="FSF52" s="867"/>
      <c r="FSG52" s="867"/>
      <c r="FSH52" s="867"/>
      <c r="FSI52" s="867"/>
      <c r="FSJ52" s="867"/>
      <c r="FSK52" s="867"/>
      <c r="FSL52" s="867"/>
      <c r="FSM52" s="867"/>
      <c r="FSN52" s="867"/>
      <c r="FSO52" s="867"/>
      <c r="FSP52" s="867"/>
      <c r="FSQ52" s="867"/>
      <c r="FSR52" s="867"/>
      <c r="FSS52" s="867"/>
      <c r="FST52" s="867"/>
      <c r="FSU52" s="867"/>
      <c r="FSV52" s="867"/>
      <c r="FSW52" s="867"/>
      <c r="FSX52" s="867"/>
      <c r="FSY52" s="867"/>
      <c r="FSZ52" s="867"/>
      <c r="FTA52" s="867"/>
      <c r="FTB52" s="867"/>
      <c r="FTC52" s="867"/>
      <c r="FTD52" s="867"/>
      <c r="FTE52" s="867"/>
      <c r="FTF52" s="867"/>
      <c r="FTG52" s="867"/>
      <c r="FTH52" s="867"/>
      <c r="FTI52" s="867"/>
      <c r="FTJ52" s="867"/>
      <c r="FTK52" s="867"/>
      <c r="FTL52" s="867"/>
      <c r="FTM52" s="867"/>
      <c r="FTN52" s="867"/>
      <c r="FTO52" s="867"/>
      <c r="FTP52" s="867"/>
      <c r="FTQ52" s="867"/>
      <c r="FTR52" s="867"/>
      <c r="FTS52" s="867"/>
      <c r="FTT52" s="867"/>
      <c r="FTU52" s="867"/>
      <c r="FTV52" s="867"/>
      <c r="FTW52" s="867"/>
      <c r="FTX52" s="867"/>
      <c r="FTY52" s="867"/>
      <c r="FTZ52" s="867"/>
      <c r="FUA52" s="867"/>
      <c r="FUB52" s="867"/>
      <c r="FUC52" s="867"/>
      <c r="FUD52" s="867"/>
      <c r="FUE52" s="867"/>
      <c r="FUF52" s="867"/>
      <c r="FUG52" s="867"/>
      <c r="FUH52" s="867"/>
      <c r="FUI52" s="867"/>
      <c r="FUJ52" s="867"/>
      <c r="FUK52" s="867"/>
      <c r="FUL52" s="867"/>
      <c r="FUM52" s="867"/>
      <c r="FUN52" s="867"/>
      <c r="FUO52" s="867"/>
      <c r="FUP52" s="867"/>
      <c r="FUQ52" s="867"/>
      <c r="FUR52" s="867"/>
      <c r="FUS52" s="867"/>
      <c r="FUT52" s="867"/>
      <c r="FUU52" s="867"/>
      <c r="FUV52" s="867"/>
      <c r="FUW52" s="867"/>
      <c r="FUX52" s="867"/>
      <c r="FUY52" s="867"/>
      <c r="FUZ52" s="867"/>
      <c r="FVA52" s="867"/>
      <c r="FVB52" s="867"/>
      <c r="FVC52" s="867"/>
      <c r="FVD52" s="867"/>
      <c r="FVE52" s="867"/>
      <c r="FVF52" s="867"/>
      <c r="FVG52" s="867"/>
      <c r="FVH52" s="867"/>
      <c r="FVI52" s="867"/>
      <c r="FVJ52" s="867"/>
      <c r="FVK52" s="867"/>
      <c r="FVL52" s="867"/>
      <c r="FVM52" s="867"/>
      <c r="FVN52" s="867"/>
      <c r="FVO52" s="867"/>
      <c r="FVP52" s="867"/>
      <c r="FVQ52" s="867"/>
      <c r="FVR52" s="867"/>
      <c r="FVS52" s="867"/>
      <c r="FVT52" s="867"/>
      <c r="FVU52" s="867"/>
      <c r="FVV52" s="867"/>
      <c r="FVW52" s="867"/>
      <c r="FVX52" s="867"/>
      <c r="FVY52" s="867"/>
      <c r="FVZ52" s="867"/>
      <c r="FWA52" s="867"/>
      <c r="FWB52" s="867"/>
      <c r="FWC52" s="867"/>
      <c r="FWD52" s="867"/>
      <c r="FWE52" s="867"/>
      <c r="FWF52" s="867"/>
      <c r="FWG52" s="867"/>
      <c r="FWH52" s="867"/>
      <c r="FWI52" s="867"/>
      <c r="FWJ52" s="867"/>
      <c r="FWK52" s="867"/>
      <c r="FWL52" s="867"/>
      <c r="FWM52" s="867"/>
      <c r="FWN52" s="867"/>
      <c r="FWO52" s="867"/>
      <c r="FWP52" s="867"/>
      <c r="FWQ52" s="867"/>
      <c r="FWR52" s="867"/>
      <c r="FWS52" s="867"/>
      <c r="FWT52" s="867"/>
      <c r="FWU52" s="867"/>
      <c r="FWV52" s="867"/>
      <c r="FWW52" s="867"/>
      <c r="FWX52" s="867"/>
      <c r="FWY52" s="867"/>
      <c r="FWZ52" s="867"/>
      <c r="FXA52" s="867"/>
      <c r="FXB52" s="867"/>
      <c r="FXC52" s="867"/>
      <c r="FXD52" s="867"/>
      <c r="FXE52" s="867"/>
      <c r="FXF52" s="867"/>
      <c r="FXG52" s="867"/>
      <c r="FXH52" s="867"/>
      <c r="FXI52" s="867"/>
      <c r="FXJ52" s="867"/>
      <c r="FXK52" s="867"/>
      <c r="FXL52" s="867"/>
      <c r="FXM52" s="867"/>
      <c r="FXN52" s="867"/>
      <c r="FXO52" s="867"/>
      <c r="FXP52" s="867"/>
      <c r="FXQ52" s="867"/>
      <c r="FXR52" s="867"/>
      <c r="FXS52" s="867"/>
      <c r="FXT52" s="867"/>
      <c r="FXU52" s="867"/>
      <c r="FXV52" s="867"/>
      <c r="FXW52" s="867"/>
      <c r="FXX52" s="867"/>
      <c r="FXY52" s="867"/>
      <c r="FXZ52" s="867"/>
      <c r="FYA52" s="867"/>
      <c r="FYB52" s="867"/>
      <c r="FYC52" s="867"/>
      <c r="FYD52" s="867"/>
      <c r="FYE52" s="867"/>
      <c r="FYF52" s="867"/>
      <c r="FYG52" s="867"/>
      <c r="FYH52" s="867"/>
      <c r="FYI52" s="867"/>
      <c r="FYJ52" s="867"/>
      <c r="FYK52" s="867"/>
      <c r="FYL52" s="867"/>
      <c r="FYM52" s="867"/>
      <c r="FYN52" s="867"/>
      <c r="FYO52" s="867"/>
      <c r="FYP52" s="867"/>
      <c r="FYQ52" s="867"/>
      <c r="FYR52" s="867"/>
      <c r="FYS52" s="867"/>
      <c r="FYT52" s="867"/>
      <c r="FYU52" s="867"/>
      <c r="FYV52" s="867"/>
      <c r="FYW52" s="867"/>
      <c r="FYX52" s="867"/>
      <c r="FYY52" s="867"/>
      <c r="FYZ52" s="867"/>
      <c r="FZA52" s="867"/>
      <c r="FZB52" s="867"/>
      <c r="FZC52" s="867"/>
      <c r="FZD52" s="867"/>
      <c r="FZE52" s="867"/>
      <c r="FZF52" s="867"/>
      <c r="FZG52" s="867"/>
      <c r="FZH52" s="867"/>
      <c r="FZI52" s="867"/>
      <c r="FZJ52" s="867"/>
      <c r="FZK52" s="867"/>
      <c r="FZL52" s="867"/>
      <c r="FZM52" s="867"/>
      <c r="FZN52" s="867"/>
      <c r="FZO52" s="867"/>
      <c r="FZP52" s="867"/>
      <c r="FZQ52" s="867"/>
      <c r="FZR52" s="867"/>
      <c r="FZS52" s="867"/>
      <c r="FZT52" s="867"/>
      <c r="FZU52" s="867"/>
      <c r="FZV52" s="867"/>
      <c r="FZW52" s="867"/>
      <c r="FZX52" s="867"/>
      <c r="FZY52" s="867"/>
      <c r="FZZ52" s="867"/>
      <c r="GAA52" s="867"/>
      <c r="GAB52" s="867"/>
      <c r="GAC52" s="867"/>
      <c r="GAD52" s="867"/>
      <c r="GAE52" s="867"/>
      <c r="GAF52" s="867"/>
      <c r="GAG52" s="867"/>
      <c r="GAH52" s="867"/>
      <c r="GAI52" s="867"/>
      <c r="GAJ52" s="867"/>
      <c r="GAK52" s="867"/>
      <c r="GAL52" s="867"/>
      <c r="GAM52" s="867"/>
      <c r="GAN52" s="867"/>
      <c r="GAO52" s="867"/>
      <c r="GAP52" s="867"/>
      <c r="GAQ52" s="867"/>
      <c r="GAR52" s="867"/>
      <c r="GAS52" s="867"/>
      <c r="GAT52" s="867"/>
      <c r="GAU52" s="867"/>
      <c r="GAV52" s="867"/>
      <c r="GAW52" s="867"/>
      <c r="GAX52" s="867"/>
      <c r="GAY52" s="867"/>
      <c r="GAZ52" s="867"/>
      <c r="GBA52" s="867"/>
      <c r="GBB52" s="867"/>
      <c r="GBC52" s="867"/>
      <c r="GBD52" s="867"/>
      <c r="GBE52" s="867"/>
      <c r="GBF52" s="867"/>
      <c r="GBG52" s="867"/>
      <c r="GBH52" s="867"/>
      <c r="GBI52" s="867"/>
      <c r="GBJ52" s="867"/>
      <c r="GBK52" s="867"/>
      <c r="GBL52" s="867"/>
      <c r="GBM52" s="867"/>
      <c r="GBN52" s="867"/>
      <c r="GBO52" s="867"/>
      <c r="GBP52" s="867"/>
      <c r="GBQ52" s="867"/>
      <c r="GBR52" s="867"/>
      <c r="GBS52" s="867"/>
      <c r="GBT52" s="867"/>
      <c r="GBU52" s="867"/>
      <c r="GBV52" s="867"/>
      <c r="GBW52" s="867"/>
      <c r="GBX52" s="867"/>
      <c r="GBY52" s="867"/>
      <c r="GBZ52" s="867"/>
      <c r="GCA52" s="867"/>
      <c r="GCB52" s="867"/>
      <c r="GCC52" s="867"/>
      <c r="GCD52" s="867"/>
      <c r="GCE52" s="867"/>
      <c r="GCF52" s="867"/>
      <c r="GCG52" s="867"/>
      <c r="GCH52" s="867"/>
      <c r="GCI52" s="867"/>
      <c r="GCJ52" s="867"/>
      <c r="GCK52" s="867"/>
      <c r="GCL52" s="867"/>
      <c r="GCM52" s="867"/>
      <c r="GCN52" s="867"/>
      <c r="GCO52" s="867"/>
      <c r="GCP52" s="867"/>
      <c r="GCQ52" s="867"/>
      <c r="GCR52" s="867"/>
      <c r="GCS52" s="867"/>
      <c r="GCT52" s="867"/>
      <c r="GCU52" s="867"/>
      <c r="GCV52" s="867"/>
      <c r="GCW52" s="867"/>
      <c r="GCX52" s="867"/>
      <c r="GCY52" s="867"/>
      <c r="GCZ52" s="867"/>
      <c r="GDA52" s="867"/>
      <c r="GDB52" s="867"/>
      <c r="GDC52" s="867"/>
      <c r="GDD52" s="867"/>
      <c r="GDE52" s="867"/>
      <c r="GDF52" s="867"/>
      <c r="GDG52" s="867"/>
      <c r="GDH52" s="867"/>
      <c r="GDI52" s="867"/>
      <c r="GDJ52" s="867"/>
      <c r="GDK52" s="867"/>
      <c r="GDL52" s="867"/>
      <c r="GDM52" s="867"/>
      <c r="GDN52" s="867"/>
      <c r="GDO52" s="867"/>
      <c r="GDP52" s="867"/>
      <c r="GDQ52" s="867"/>
      <c r="GDR52" s="867"/>
      <c r="GDS52" s="867"/>
      <c r="GDT52" s="867"/>
      <c r="GDU52" s="867"/>
      <c r="GDV52" s="867"/>
      <c r="GDW52" s="867"/>
      <c r="GDX52" s="867"/>
      <c r="GDY52" s="867"/>
      <c r="GDZ52" s="867"/>
      <c r="GEA52" s="867"/>
      <c r="GEB52" s="867"/>
      <c r="GEC52" s="867"/>
      <c r="GED52" s="867"/>
      <c r="GEE52" s="867"/>
      <c r="GEF52" s="867"/>
      <c r="GEG52" s="867"/>
      <c r="GEH52" s="867"/>
      <c r="GEI52" s="867"/>
      <c r="GEJ52" s="867"/>
      <c r="GEK52" s="867"/>
      <c r="GEL52" s="867"/>
      <c r="GEM52" s="867"/>
      <c r="GEN52" s="867"/>
      <c r="GEO52" s="867"/>
      <c r="GEP52" s="867"/>
      <c r="GEQ52" s="867"/>
      <c r="GER52" s="867"/>
      <c r="GES52" s="867"/>
      <c r="GET52" s="867"/>
      <c r="GEU52" s="867"/>
      <c r="GEV52" s="867"/>
      <c r="GEW52" s="867"/>
      <c r="GEX52" s="867"/>
      <c r="GEY52" s="867"/>
      <c r="GEZ52" s="867"/>
      <c r="GFA52" s="867"/>
      <c r="GFB52" s="867"/>
      <c r="GFC52" s="867"/>
      <c r="GFD52" s="867"/>
      <c r="GFE52" s="867"/>
      <c r="GFF52" s="867"/>
      <c r="GFG52" s="867"/>
      <c r="GFH52" s="867"/>
      <c r="GFI52" s="867"/>
      <c r="GFJ52" s="867"/>
      <c r="GFK52" s="867"/>
      <c r="GFL52" s="867"/>
      <c r="GFM52" s="867"/>
      <c r="GFN52" s="867"/>
      <c r="GFO52" s="867"/>
      <c r="GFP52" s="867"/>
      <c r="GFQ52" s="867"/>
      <c r="GFR52" s="867"/>
      <c r="GFS52" s="867"/>
      <c r="GFT52" s="867"/>
      <c r="GFU52" s="867"/>
      <c r="GFV52" s="867"/>
      <c r="GFW52" s="867"/>
      <c r="GFX52" s="867"/>
      <c r="GFY52" s="867"/>
      <c r="GFZ52" s="867"/>
      <c r="GGA52" s="867"/>
      <c r="GGB52" s="867"/>
      <c r="GGC52" s="867"/>
      <c r="GGD52" s="867"/>
      <c r="GGE52" s="867"/>
      <c r="GGF52" s="867"/>
      <c r="GGG52" s="867"/>
      <c r="GGH52" s="867"/>
      <c r="GGI52" s="867"/>
      <c r="GGJ52" s="867"/>
      <c r="GGK52" s="867"/>
      <c r="GGL52" s="867"/>
      <c r="GGM52" s="867"/>
      <c r="GGN52" s="867"/>
      <c r="GGO52" s="867"/>
      <c r="GGP52" s="867"/>
      <c r="GGQ52" s="867"/>
      <c r="GGR52" s="867"/>
      <c r="GGS52" s="867"/>
      <c r="GGT52" s="867"/>
      <c r="GGU52" s="867"/>
      <c r="GGV52" s="867"/>
      <c r="GGW52" s="867"/>
      <c r="GGX52" s="867"/>
      <c r="GGY52" s="867"/>
      <c r="GGZ52" s="867"/>
      <c r="GHA52" s="867"/>
      <c r="GHB52" s="867"/>
      <c r="GHC52" s="867"/>
      <c r="GHD52" s="867"/>
      <c r="GHE52" s="867"/>
      <c r="GHF52" s="867"/>
      <c r="GHG52" s="867"/>
      <c r="GHH52" s="867"/>
      <c r="GHI52" s="867"/>
      <c r="GHJ52" s="867"/>
      <c r="GHK52" s="867"/>
      <c r="GHL52" s="867"/>
      <c r="GHM52" s="867"/>
      <c r="GHN52" s="867"/>
      <c r="GHO52" s="867"/>
      <c r="GHP52" s="867"/>
      <c r="GHQ52" s="867"/>
      <c r="GHR52" s="867"/>
      <c r="GHS52" s="867"/>
      <c r="GHT52" s="867"/>
      <c r="GHU52" s="867"/>
      <c r="GHV52" s="867"/>
      <c r="GHW52" s="867"/>
      <c r="GHX52" s="867"/>
      <c r="GHY52" s="867"/>
      <c r="GHZ52" s="867"/>
      <c r="GIA52" s="867"/>
      <c r="GIB52" s="867"/>
      <c r="GIC52" s="867"/>
      <c r="GID52" s="867"/>
      <c r="GIE52" s="867"/>
      <c r="GIF52" s="867"/>
      <c r="GIG52" s="867"/>
      <c r="GIH52" s="867"/>
      <c r="GII52" s="867"/>
      <c r="GIJ52" s="867"/>
      <c r="GIK52" s="867"/>
      <c r="GIL52" s="867"/>
      <c r="GIM52" s="867"/>
      <c r="GIN52" s="867"/>
      <c r="GIO52" s="867"/>
      <c r="GIP52" s="867"/>
      <c r="GIQ52" s="867"/>
      <c r="GIR52" s="867"/>
      <c r="GIS52" s="867"/>
      <c r="GIT52" s="867"/>
      <c r="GIU52" s="867"/>
      <c r="GIV52" s="867"/>
      <c r="GIW52" s="867"/>
      <c r="GIX52" s="867"/>
      <c r="GIY52" s="867"/>
      <c r="GIZ52" s="867"/>
      <c r="GJA52" s="867"/>
      <c r="GJB52" s="867"/>
      <c r="GJC52" s="867"/>
      <c r="GJD52" s="867"/>
      <c r="GJE52" s="867"/>
      <c r="GJF52" s="867"/>
      <c r="GJG52" s="867"/>
      <c r="GJH52" s="867"/>
      <c r="GJI52" s="867"/>
      <c r="GJJ52" s="867"/>
      <c r="GJK52" s="867"/>
      <c r="GJL52" s="867"/>
      <c r="GJM52" s="867"/>
      <c r="GJN52" s="867"/>
      <c r="GJO52" s="867"/>
      <c r="GJP52" s="867"/>
      <c r="GJQ52" s="867"/>
      <c r="GJR52" s="867"/>
      <c r="GJS52" s="867"/>
      <c r="GJT52" s="867"/>
      <c r="GJU52" s="867"/>
      <c r="GJV52" s="867"/>
      <c r="GJW52" s="867"/>
      <c r="GJX52" s="867"/>
      <c r="GJY52" s="867"/>
      <c r="GJZ52" s="867"/>
      <c r="GKA52" s="867"/>
      <c r="GKB52" s="867"/>
      <c r="GKC52" s="867"/>
      <c r="GKD52" s="867"/>
      <c r="GKE52" s="867"/>
      <c r="GKF52" s="867"/>
      <c r="GKG52" s="867"/>
      <c r="GKH52" s="867"/>
      <c r="GKI52" s="867"/>
      <c r="GKJ52" s="867"/>
      <c r="GKK52" s="867"/>
      <c r="GKL52" s="867"/>
      <c r="GKM52" s="867"/>
      <c r="GKN52" s="867"/>
      <c r="GKO52" s="867"/>
      <c r="GKP52" s="867"/>
      <c r="GKQ52" s="867"/>
      <c r="GKR52" s="867"/>
      <c r="GKS52" s="867"/>
      <c r="GKT52" s="867"/>
      <c r="GKU52" s="867"/>
      <c r="GKV52" s="867"/>
      <c r="GKW52" s="867"/>
      <c r="GKX52" s="867"/>
      <c r="GKY52" s="867"/>
      <c r="GKZ52" s="867"/>
      <c r="GLA52" s="867"/>
      <c r="GLB52" s="867"/>
      <c r="GLC52" s="867"/>
      <c r="GLD52" s="867"/>
      <c r="GLE52" s="867"/>
      <c r="GLF52" s="867"/>
      <c r="GLG52" s="867"/>
      <c r="GLH52" s="867"/>
      <c r="GLI52" s="867"/>
      <c r="GLJ52" s="867"/>
      <c r="GLK52" s="867"/>
      <c r="GLL52" s="867"/>
      <c r="GLM52" s="867"/>
      <c r="GLN52" s="867"/>
      <c r="GLO52" s="867"/>
      <c r="GLP52" s="867"/>
      <c r="GLQ52" s="867"/>
      <c r="GLR52" s="867"/>
      <c r="GLS52" s="867"/>
      <c r="GLT52" s="867"/>
      <c r="GLU52" s="867"/>
      <c r="GLV52" s="867"/>
      <c r="GLW52" s="867"/>
      <c r="GLX52" s="867"/>
      <c r="GLY52" s="867"/>
      <c r="GLZ52" s="867"/>
      <c r="GMA52" s="867"/>
      <c r="GMB52" s="867"/>
      <c r="GMC52" s="867"/>
      <c r="GMD52" s="867"/>
      <c r="GME52" s="867"/>
      <c r="GMF52" s="867"/>
      <c r="GMG52" s="867"/>
      <c r="GMH52" s="867"/>
      <c r="GMI52" s="867"/>
      <c r="GMJ52" s="867"/>
      <c r="GMK52" s="867"/>
      <c r="GML52" s="867"/>
      <c r="GMM52" s="867"/>
      <c r="GMN52" s="867"/>
      <c r="GMO52" s="867"/>
      <c r="GMP52" s="867"/>
      <c r="GMQ52" s="867"/>
      <c r="GMR52" s="867"/>
      <c r="GMS52" s="867"/>
      <c r="GMT52" s="867"/>
      <c r="GMU52" s="867"/>
      <c r="GMV52" s="867"/>
      <c r="GMW52" s="867"/>
      <c r="GMX52" s="867"/>
      <c r="GMY52" s="867"/>
      <c r="GMZ52" s="867"/>
      <c r="GNA52" s="867"/>
      <c r="GNB52" s="867"/>
      <c r="GNC52" s="867"/>
      <c r="GND52" s="867"/>
      <c r="GNE52" s="867"/>
      <c r="GNF52" s="867"/>
      <c r="GNG52" s="867"/>
      <c r="GNH52" s="867"/>
      <c r="GNI52" s="867"/>
      <c r="GNJ52" s="867"/>
      <c r="GNK52" s="867"/>
      <c r="GNL52" s="867"/>
      <c r="GNM52" s="867"/>
      <c r="GNN52" s="867"/>
      <c r="GNO52" s="867"/>
      <c r="GNP52" s="867"/>
      <c r="GNQ52" s="867"/>
      <c r="GNR52" s="867"/>
      <c r="GNS52" s="867"/>
      <c r="GNT52" s="867"/>
      <c r="GNU52" s="867"/>
      <c r="GNV52" s="867"/>
      <c r="GNW52" s="867"/>
      <c r="GNX52" s="867"/>
      <c r="GNY52" s="867"/>
      <c r="GNZ52" s="867"/>
      <c r="GOA52" s="867"/>
      <c r="GOB52" s="867"/>
      <c r="GOC52" s="867"/>
      <c r="GOD52" s="867"/>
      <c r="GOE52" s="867"/>
      <c r="GOF52" s="867"/>
      <c r="GOG52" s="867"/>
      <c r="GOH52" s="867"/>
      <c r="GOI52" s="867"/>
      <c r="GOJ52" s="867"/>
      <c r="GOK52" s="867"/>
      <c r="GOL52" s="867"/>
      <c r="GOM52" s="867"/>
      <c r="GON52" s="867"/>
      <c r="GOO52" s="867"/>
      <c r="GOP52" s="867"/>
      <c r="GOQ52" s="867"/>
      <c r="GOR52" s="867"/>
      <c r="GOS52" s="867"/>
      <c r="GOT52" s="867"/>
      <c r="GOU52" s="867"/>
      <c r="GOV52" s="867"/>
      <c r="GOW52" s="867"/>
      <c r="GOX52" s="867"/>
      <c r="GOY52" s="867"/>
      <c r="GOZ52" s="867"/>
      <c r="GPA52" s="867"/>
      <c r="GPB52" s="867"/>
      <c r="GPC52" s="867"/>
      <c r="GPD52" s="867"/>
      <c r="GPE52" s="867"/>
      <c r="GPF52" s="867"/>
      <c r="GPG52" s="867"/>
      <c r="GPH52" s="867"/>
      <c r="GPI52" s="867"/>
      <c r="GPJ52" s="867"/>
      <c r="GPK52" s="867"/>
      <c r="GPL52" s="867"/>
      <c r="GPM52" s="867"/>
      <c r="GPN52" s="867"/>
      <c r="GPO52" s="867"/>
      <c r="GPP52" s="867"/>
      <c r="GPQ52" s="867"/>
      <c r="GPR52" s="867"/>
      <c r="GPS52" s="867"/>
      <c r="GPT52" s="867"/>
      <c r="GPU52" s="867"/>
      <c r="GPV52" s="867"/>
      <c r="GPW52" s="867"/>
      <c r="GPX52" s="867"/>
      <c r="GPY52" s="867"/>
      <c r="GPZ52" s="867"/>
      <c r="GQA52" s="867"/>
      <c r="GQB52" s="867"/>
      <c r="GQC52" s="867"/>
      <c r="GQD52" s="867"/>
      <c r="GQE52" s="867"/>
      <c r="GQF52" s="867"/>
      <c r="GQG52" s="867"/>
      <c r="GQH52" s="867"/>
      <c r="GQI52" s="867"/>
      <c r="GQJ52" s="867"/>
      <c r="GQK52" s="867"/>
      <c r="GQL52" s="867"/>
      <c r="GQM52" s="867"/>
      <c r="GQN52" s="867"/>
      <c r="GQO52" s="867"/>
      <c r="GQP52" s="867"/>
      <c r="GQQ52" s="867"/>
      <c r="GQR52" s="867"/>
      <c r="GQS52" s="867"/>
      <c r="GQT52" s="867"/>
      <c r="GQU52" s="867"/>
      <c r="GQV52" s="867"/>
      <c r="GQW52" s="867"/>
      <c r="GQX52" s="867"/>
      <c r="GQY52" s="867"/>
      <c r="GQZ52" s="867"/>
      <c r="GRA52" s="867"/>
      <c r="GRB52" s="867"/>
      <c r="GRC52" s="867"/>
      <c r="GRD52" s="867"/>
      <c r="GRE52" s="867"/>
      <c r="GRF52" s="867"/>
      <c r="GRG52" s="867"/>
      <c r="GRH52" s="867"/>
      <c r="GRI52" s="867"/>
      <c r="GRJ52" s="867"/>
      <c r="GRK52" s="867"/>
      <c r="GRL52" s="867"/>
      <c r="GRM52" s="867"/>
      <c r="GRN52" s="867"/>
      <c r="GRO52" s="867"/>
      <c r="GRP52" s="867"/>
      <c r="GRQ52" s="867"/>
      <c r="GRR52" s="867"/>
      <c r="GRS52" s="867"/>
      <c r="GRT52" s="867"/>
      <c r="GRU52" s="867"/>
      <c r="GRV52" s="867"/>
      <c r="GRW52" s="867"/>
      <c r="GRX52" s="867"/>
      <c r="GRY52" s="867"/>
      <c r="GRZ52" s="867"/>
      <c r="GSA52" s="867"/>
      <c r="GSB52" s="867"/>
      <c r="GSC52" s="867"/>
      <c r="GSD52" s="867"/>
      <c r="GSE52" s="867"/>
      <c r="GSF52" s="867"/>
      <c r="GSG52" s="867"/>
      <c r="GSH52" s="867"/>
      <c r="GSI52" s="867"/>
      <c r="GSJ52" s="867"/>
      <c r="GSK52" s="867"/>
      <c r="GSL52" s="867"/>
      <c r="GSM52" s="867"/>
      <c r="GSN52" s="867"/>
      <c r="GSO52" s="867"/>
      <c r="GSP52" s="867"/>
      <c r="GSQ52" s="867"/>
      <c r="GSR52" s="867"/>
      <c r="GSS52" s="867"/>
      <c r="GST52" s="867"/>
      <c r="GSU52" s="867"/>
      <c r="GSV52" s="867"/>
      <c r="GSW52" s="867"/>
      <c r="GSX52" s="867"/>
      <c r="GSY52" s="867"/>
      <c r="GSZ52" s="867"/>
      <c r="GTA52" s="867"/>
      <c r="GTB52" s="867"/>
      <c r="GTC52" s="867"/>
      <c r="GTD52" s="867"/>
      <c r="GTE52" s="867"/>
      <c r="GTF52" s="867"/>
      <c r="GTG52" s="867"/>
      <c r="GTH52" s="867"/>
      <c r="GTI52" s="867"/>
      <c r="GTJ52" s="867"/>
      <c r="GTK52" s="867"/>
      <c r="GTL52" s="867"/>
      <c r="GTM52" s="867"/>
      <c r="GTN52" s="867"/>
      <c r="GTO52" s="867"/>
      <c r="GTP52" s="867"/>
      <c r="GTQ52" s="867"/>
      <c r="GTR52" s="867"/>
      <c r="GTS52" s="867"/>
      <c r="GTT52" s="867"/>
      <c r="GTU52" s="867"/>
      <c r="GTV52" s="867"/>
      <c r="GTW52" s="867"/>
      <c r="GTX52" s="867"/>
      <c r="GTY52" s="867"/>
      <c r="GTZ52" s="867"/>
      <c r="GUA52" s="867"/>
      <c r="GUB52" s="867"/>
      <c r="GUC52" s="867"/>
      <c r="GUD52" s="867"/>
      <c r="GUE52" s="867"/>
      <c r="GUF52" s="867"/>
      <c r="GUG52" s="867"/>
      <c r="GUH52" s="867"/>
      <c r="GUI52" s="867"/>
      <c r="GUJ52" s="867"/>
      <c r="GUK52" s="867"/>
      <c r="GUL52" s="867"/>
      <c r="GUM52" s="867"/>
      <c r="GUN52" s="867"/>
      <c r="GUO52" s="867"/>
      <c r="GUP52" s="867"/>
      <c r="GUQ52" s="867"/>
      <c r="GUR52" s="867"/>
      <c r="GUS52" s="867"/>
      <c r="GUT52" s="867"/>
      <c r="GUU52" s="867"/>
      <c r="GUV52" s="867"/>
      <c r="GUW52" s="867"/>
      <c r="GUX52" s="867"/>
      <c r="GUY52" s="867"/>
      <c r="GUZ52" s="867"/>
      <c r="GVA52" s="867"/>
      <c r="GVB52" s="867"/>
      <c r="GVC52" s="867"/>
      <c r="GVD52" s="867"/>
      <c r="GVE52" s="867"/>
      <c r="GVF52" s="867"/>
      <c r="GVG52" s="867"/>
      <c r="GVH52" s="867"/>
      <c r="GVI52" s="867"/>
      <c r="GVJ52" s="867"/>
      <c r="GVK52" s="867"/>
      <c r="GVL52" s="867"/>
      <c r="GVM52" s="867"/>
      <c r="GVN52" s="867"/>
      <c r="GVO52" s="867"/>
      <c r="GVP52" s="867"/>
      <c r="GVQ52" s="867"/>
      <c r="GVR52" s="867"/>
      <c r="GVS52" s="867"/>
      <c r="GVT52" s="867"/>
      <c r="GVU52" s="867"/>
      <c r="GVV52" s="867"/>
      <c r="GVW52" s="867"/>
      <c r="GVX52" s="867"/>
      <c r="GVY52" s="867"/>
      <c r="GVZ52" s="867"/>
      <c r="GWA52" s="867"/>
      <c r="GWB52" s="867"/>
      <c r="GWC52" s="867"/>
      <c r="GWD52" s="867"/>
      <c r="GWE52" s="867"/>
      <c r="GWF52" s="867"/>
      <c r="GWG52" s="867"/>
      <c r="GWH52" s="867"/>
      <c r="GWI52" s="867"/>
      <c r="GWJ52" s="867"/>
      <c r="GWK52" s="867"/>
      <c r="GWL52" s="867"/>
      <c r="GWM52" s="867"/>
      <c r="GWN52" s="867"/>
      <c r="GWO52" s="867"/>
      <c r="GWP52" s="867"/>
      <c r="GWQ52" s="867"/>
      <c r="GWR52" s="867"/>
      <c r="GWS52" s="867"/>
      <c r="GWT52" s="867"/>
      <c r="GWU52" s="867"/>
      <c r="GWV52" s="867"/>
      <c r="GWW52" s="867"/>
      <c r="GWX52" s="867"/>
      <c r="GWY52" s="867"/>
      <c r="GWZ52" s="867"/>
      <c r="GXA52" s="867"/>
      <c r="GXB52" s="867"/>
      <c r="GXC52" s="867"/>
      <c r="GXD52" s="867"/>
      <c r="GXE52" s="867"/>
      <c r="GXF52" s="867"/>
      <c r="GXG52" s="867"/>
      <c r="GXH52" s="867"/>
      <c r="GXI52" s="867"/>
      <c r="GXJ52" s="867"/>
      <c r="GXK52" s="867"/>
      <c r="GXL52" s="867"/>
      <c r="GXM52" s="867"/>
      <c r="GXN52" s="867"/>
      <c r="GXO52" s="867"/>
      <c r="GXP52" s="867"/>
      <c r="GXQ52" s="867"/>
      <c r="GXR52" s="867"/>
      <c r="GXS52" s="867"/>
      <c r="GXT52" s="867"/>
      <c r="GXU52" s="867"/>
      <c r="GXV52" s="867"/>
      <c r="GXW52" s="867"/>
      <c r="GXX52" s="867"/>
      <c r="GXY52" s="867"/>
      <c r="GXZ52" s="867"/>
      <c r="GYA52" s="867"/>
      <c r="GYB52" s="867"/>
      <c r="GYC52" s="867"/>
      <c r="GYD52" s="867"/>
      <c r="GYE52" s="867"/>
      <c r="GYF52" s="867"/>
      <c r="GYG52" s="867"/>
      <c r="GYH52" s="867"/>
      <c r="GYI52" s="867"/>
      <c r="GYJ52" s="867"/>
      <c r="GYK52" s="867"/>
      <c r="GYL52" s="867"/>
      <c r="GYM52" s="867"/>
      <c r="GYN52" s="867"/>
      <c r="GYO52" s="867"/>
      <c r="GYP52" s="867"/>
      <c r="GYQ52" s="867"/>
      <c r="GYR52" s="867"/>
      <c r="GYS52" s="867"/>
      <c r="GYT52" s="867"/>
      <c r="GYU52" s="867"/>
      <c r="GYV52" s="867"/>
      <c r="GYW52" s="867"/>
      <c r="GYX52" s="867"/>
      <c r="GYY52" s="867"/>
      <c r="GYZ52" s="867"/>
      <c r="GZA52" s="867"/>
      <c r="GZB52" s="867"/>
      <c r="GZC52" s="867"/>
      <c r="GZD52" s="867"/>
      <c r="GZE52" s="867"/>
      <c r="GZF52" s="867"/>
      <c r="GZG52" s="867"/>
      <c r="GZH52" s="867"/>
      <c r="GZI52" s="867"/>
      <c r="GZJ52" s="867"/>
      <c r="GZK52" s="867"/>
      <c r="GZL52" s="867"/>
      <c r="GZM52" s="867"/>
      <c r="GZN52" s="867"/>
      <c r="GZO52" s="867"/>
      <c r="GZP52" s="867"/>
      <c r="GZQ52" s="867"/>
      <c r="GZR52" s="867"/>
      <c r="GZS52" s="867"/>
      <c r="GZT52" s="867"/>
      <c r="GZU52" s="867"/>
      <c r="GZV52" s="867"/>
      <c r="GZW52" s="867"/>
      <c r="GZX52" s="867"/>
      <c r="GZY52" s="867"/>
      <c r="GZZ52" s="867"/>
      <c r="HAA52" s="867"/>
      <c r="HAB52" s="867"/>
      <c r="HAC52" s="867"/>
      <c r="HAD52" s="867"/>
      <c r="HAE52" s="867"/>
      <c r="HAF52" s="867"/>
      <c r="HAG52" s="867"/>
      <c r="HAH52" s="867"/>
      <c r="HAI52" s="867"/>
      <c r="HAJ52" s="867"/>
      <c r="HAK52" s="867"/>
      <c r="HAL52" s="867"/>
      <c r="HAM52" s="867"/>
      <c r="HAN52" s="867"/>
      <c r="HAO52" s="867"/>
      <c r="HAP52" s="867"/>
      <c r="HAQ52" s="867"/>
      <c r="HAR52" s="867"/>
      <c r="HAS52" s="867"/>
      <c r="HAT52" s="867"/>
      <c r="HAU52" s="867"/>
      <c r="HAV52" s="867"/>
      <c r="HAW52" s="867"/>
      <c r="HAX52" s="867"/>
      <c r="HAY52" s="867"/>
      <c r="HAZ52" s="867"/>
      <c r="HBA52" s="867"/>
      <c r="HBB52" s="867"/>
      <c r="HBC52" s="867"/>
      <c r="HBD52" s="867"/>
      <c r="HBE52" s="867"/>
      <c r="HBF52" s="867"/>
      <c r="HBG52" s="867"/>
      <c r="HBH52" s="867"/>
      <c r="HBI52" s="867"/>
      <c r="HBJ52" s="867"/>
      <c r="HBK52" s="867"/>
      <c r="HBL52" s="867"/>
      <c r="HBM52" s="867"/>
      <c r="HBN52" s="867"/>
      <c r="HBO52" s="867"/>
      <c r="HBP52" s="867"/>
      <c r="HBQ52" s="867"/>
      <c r="HBR52" s="867"/>
      <c r="HBS52" s="867"/>
      <c r="HBT52" s="867"/>
      <c r="HBU52" s="867"/>
      <c r="HBV52" s="867"/>
      <c r="HBW52" s="867"/>
      <c r="HBX52" s="867"/>
      <c r="HBY52" s="867"/>
      <c r="HBZ52" s="867"/>
      <c r="HCA52" s="867"/>
      <c r="HCB52" s="867"/>
      <c r="HCC52" s="867"/>
      <c r="HCD52" s="867"/>
      <c r="HCE52" s="867"/>
      <c r="HCF52" s="867"/>
      <c r="HCG52" s="867"/>
      <c r="HCH52" s="867"/>
      <c r="HCI52" s="867"/>
      <c r="HCJ52" s="867"/>
      <c r="HCK52" s="867"/>
      <c r="HCL52" s="867"/>
      <c r="HCM52" s="867"/>
      <c r="HCN52" s="867"/>
      <c r="HCO52" s="867"/>
      <c r="HCP52" s="867"/>
      <c r="HCQ52" s="867"/>
      <c r="HCR52" s="867"/>
      <c r="HCS52" s="867"/>
      <c r="HCT52" s="867"/>
      <c r="HCU52" s="867"/>
      <c r="HCV52" s="867"/>
      <c r="HCW52" s="867"/>
      <c r="HCX52" s="867"/>
      <c r="HCY52" s="867"/>
      <c r="HCZ52" s="867"/>
      <c r="HDA52" s="867"/>
      <c r="HDB52" s="867"/>
      <c r="HDC52" s="867"/>
      <c r="HDD52" s="867"/>
      <c r="HDE52" s="867"/>
      <c r="HDF52" s="867"/>
      <c r="HDG52" s="867"/>
      <c r="HDH52" s="867"/>
      <c r="HDI52" s="867"/>
      <c r="HDJ52" s="867"/>
      <c r="HDK52" s="867"/>
      <c r="HDL52" s="867"/>
      <c r="HDM52" s="867"/>
      <c r="HDN52" s="867"/>
      <c r="HDO52" s="867"/>
      <c r="HDP52" s="867"/>
      <c r="HDQ52" s="867"/>
      <c r="HDR52" s="867"/>
      <c r="HDS52" s="867"/>
      <c r="HDT52" s="867"/>
      <c r="HDU52" s="867"/>
      <c r="HDV52" s="867"/>
      <c r="HDW52" s="867"/>
      <c r="HDX52" s="867"/>
      <c r="HDY52" s="867"/>
      <c r="HDZ52" s="867"/>
      <c r="HEA52" s="867"/>
      <c r="HEB52" s="867"/>
      <c r="HEC52" s="867"/>
      <c r="HED52" s="867"/>
      <c r="HEE52" s="867"/>
      <c r="HEF52" s="867"/>
      <c r="HEG52" s="867"/>
      <c r="HEH52" s="867"/>
      <c r="HEI52" s="867"/>
      <c r="HEJ52" s="867"/>
      <c r="HEK52" s="867"/>
      <c r="HEL52" s="867"/>
      <c r="HEM52" s="867"/>
      <c r="HEN52" s="867"/>
      <c r="HEO52" s="867"/>
      <c r="HEP52" s="867"/>
      <c r="HEQ52" s="867"/>
      <c r="HER52" s="867"/>
      <c r="HES52" s="867"/>
      <c r="HET52" s="867"/>
      <c r="HEU52" s="867"/>
      <c r="HEV52" s="867"/>
      <c r="HEW52" s="867"/>
      <c r="HEX52" s="867"/>
      <c r="HEY52" s="867"/>
      <c r="HEZ52" s="867"/>
      <c r="HFA52" s="867"/>
      <c r="HFB52" s="867"/>
      <c r="HFC52" s="867"/>
      <c r="HFD52" s="867"/>
      <c r="HFE52" s="867"/>
      <c r="HFF52" s="867"/>
      <c r="HFG52" s="867"/>
      <c r="HFH52" s="867"/>
      <c r="HFI52" s="867"/>
      <c r="HFJ52" s="867"/>
      <c r="HFK52" s="867"/>
      <c r="HFL52" s="867"/>
      <c r="HFM52" s="867"/>
      <c r="HFN52" s="867"/>
      <c r="HFO52" s="867"/>
      <c r="HFP52" s="867"/>
      <c r="HFQ52" s="867"/>
      <c r="HFR52" s="867"/>
      <c r="HFS52" s="867"/>
      <c r="HFT52" s="867"/>
      <c r="HFU52" s="867"/>
      <c r="HFV52" s="867"/>
      <c r="HFW52" s="867"/>
      <c r="HFX52" s="867"/>
      <c r="HFY52" s="867"/>
      <c r="HFZ52" s="867"/>
      <c r="HGA52" s="867"/>
      <c r="HGB52" s="867"/>
      <c r="HGC52" s="867"/>
      <c r="HGD52" s="867"/>
      <c r="HGE52" s="867"/>
      <c r="HGF52" s="867"/>
      <c r="HGG52" s="867"/>
      <c r="HGH52" s="867"/>
      <c r="HGI52" s="867"/>
      <c r="HGJ52" s="867"/>
      <c r="HGK52" s="867"/>
      <c r="HGL52" s="867"/>
      <c r="HGM52" s="867"/>
      <c r="HGN52" s="867"/>
      <c r="HGO52" s="867"/>
      <c r="HGP52" s="867"/>
      <c r="HGQ52" s="867"/>
      <c r="HGR52" s="867"/>
      <c r="HGS52" s="867"/>
      <c r="HGT52" s="867"/>
      <c r="HGU52" s="867"/>
      <c r="HGV52" s="867"/>
      <c r="HGW52" s="867"/>
      <c r="HGX52" s="867"/>
      <c r="HGY52" s="867"/>
      <c r="HGZ52" s="867"/>
      <c r="HHA52" s="867"/>
      <c r="HHB52" s="867"/>
      <c r="HHC52" s="867"/>
      <c r="HHD52" s="867"/>
      <c r="HHE52" s="867"/>
      <c r="HHF52" s="867"/>
      <c r="HHG52" s="867"/>
      <c r="HHH52" s="867"/>
      <c r="HHI52" s="867"/>
      <c r="HHJ52" s="867"/>
      <c r="HHK52" s="867"/>
      <c r="HHL52" s="867"/>
      <c r="HHM52" s="867"/>
      <c r="HHN52" s="867"/>
      <c r="HHO52" s="867"/>
      <c r="HHP52" s="867"/>
      <c r="HHQ52" s="867"/>
      <c r="HHR52" s="867"/>
      <c r="HHS52" s="867"/>
      <c r="HHT52" s="867"/>
      <c r="HHU52" s="867"/>
      <c r="HHV52" s="867"/>
      <c r="HHW52" s="867"/>
      <c r="HHX52" s="867"/>
      <c r="HHY52" s="867"/>
      <c r="HHZ52" s="867"/>
      <c r="HIA52" s="867"/>
      <c r="HIB52" s="867"/>
      <c r="HIC52" s="867"/>
      <c r="HID52" s="867"/>
      <c r="HIE52" s="867"/>
      <c r="HIF52" s="867"/>
      <c r="HIG52" s="867"/>
      <c r="HIH52" s="867"/>
      <c r="HII52" s="867"/>
      <c r="HIJ52" s="867"/>
      <c r="HIK52" s="867"/>
      <c r="HIL52" s="867"/>
      <c r="HIM52" s="867"/>
      <c r="HIN52" s="867"/>
      <c r="HIO52" s="867"/>
      <c r="HIP52" s="867"/>
      <c r="HIQ52" s="867"/>
      <c r="HIR52" s="867"/>
      <c r="HIS52" s="867"/>
      <c r="HIT52" s="867"/>
      <c r="HIU52" s="867"/>
      <c r="HIV52" s="867"/>
      <c r="HIW52" s="867"/>
      <c r="HIX52" s="867"/>
      <c r="HIY52" s="867"/>
      <c r="HIZ52" s="867"/>
      <c r="HJA52" s="867"/>
      <c r="HJB52" s="867"/>
      <c r="HJC52" s="867"/>
      <c r="HJD52" s="867"/>
      <c r="HJE52" s="867"/>
      <c r="HJF52" s="867"/>
      <c r="HJG52" s="867"/>
      <c r="HJH52" s="867"/>
      <c r="HJI52" s="867"/>
      <c r="HJJ52" s="867"/>
      <c r="HJK52" s="867"/>
      <c r="HJL52" s="867"/>
      <c r="HJM52" s="867"/>
      <c r="HJN52" s="867"/>
      <c r="HJO52" s="867"/>
      <c r="HJP52" s="867"/>
      <c r="HJQ52" s="867"/>
      <c r="HJR52" s="867"/>
      <c r="HJS52" s="867"/>
      <c r="HJT52" s="867"/>
      <c r="HJU52" s="867"/>
      <c r="HJV52" s="867"/>
      <c r="HJW52" s="867"/>
      <c r="HJX52" s="867"/>
      <c r="HJY52" s="867"/>
      <c r="HJZ52" s="867"/>
      <c r="HKA52" s="867"/>
      <c r="HKB52" s="867"/>
      <c r="HKC52" s="867"/>
      <c r="HKD52" s="867"/>
      <c r="HKE52" s="867"/>
      <c r="HKF52" s="867"/>
      <c r="HKG52" s="867"/>
      <c r="HKH52" s="867"/>
      <c r="HKI52" s="867"/>
      <c r="HKJ52" s="867"/>
      <c r="HKK52" s="867"/>
      <c r="HKL52" s="867"/>
      <c r="HKM52" s="867"/>
      <c r="HKN52" s="867"/>
      <c r="HKO52" s="867"/>
      <c r="HKP52" s="867"/>
      <c r="HKQ52" s="867"/>
      <c r="HKR52" s="867"/>
      <c r="HKS52" s="867"/>
      <c r="HKT52" s="867"/>
      <c r="HKU52" s="867"/>
      <c r="HKV52" s="867"/>
      <c r="HKW52" s="867"/>
      <c r="HKX52" s="867"/>
      <c r="HKY52" s="867"/>
      <c r="HKZ52" s="867"/>
      <c r="HLA52" s="867"/>
      <c r="HLB52" s="867"/>
      <c r="HLC52" s="867"/>
      <c r="HLD52" s="867"/>
      <c r="HLE52" s="867"/>
      <c r="HLF52" s="867"/>
      <c r="HLG52" s="867"/>
      <c r="HLH52" s="867"/>
      <c r="HLI52" s="867"/>
      <c r="HLJ52" s="867"/>
      <c r="HLK52" s="867"/>
      <c r="HLL52" s="867"/>
      <c r="HLM52" s="867"/>
      <c r="HLN52" s="867"/>
      <c r="HLO52" s="867"/>
      <c r="HLP52" s="867"/>
      <c r="HLQ52" s="867"/>
      <c r="HLR52" s="867"/>
      <c r="HLS52" s="867"/>
      <c r="HLT52" s="867"/>
      <c r="HLU52" s="867"/>
      <c r="HLV52" s="867"/>
      <c r="HLW52" s="867"/>
      <c r="HLX52" s="867"/>
      <c r="HLY52" s="867"/>
      <c r="HLZ52" s="867"/>
      <c r="HMA52" s="867"/>
      <c r="HMB52" s="867"/>
      <c r="HMC52" s="867"/>
      <c r="HMD52" s="867"/>
      <c r="HME52" s="867"/>
      <c r="HMF52" s="867"/>
      <c r="HMG52" s="867"/>
      <c r="HMH52" s="867"/>
      <c r="HMI52" s="867"/>
      <c r="HMJ52" s="867"/>
      <c r="HMK52" s="867"/>
      <c r="HML52" s="867"/>
      <c r="HMM52" s="867"/>
      <c r="HMN52" s="867"/>
      <c r="HMO52" s="867"/>
      <c r="HMP52" s="867"/>
      <c r="HMQ52" s="867"/>
      <c r="HMR52" s="867"/>
      <c r="HMS52" s="867"/>
      <c r="HMT52" s="867"/>
      <c r="HMU52" s="867"/>
      <c r="HMV52" s="867"/>
      <c r="HMW52" s="867"/>
      <c r="HMX52" s="867"/>
      <c r="HMY52" s="867"/>
      <c r="HMZ52" s="867"/>
      <c r="HNA52" s="867"/>
      <c r="HNB52" s="867"/>
      <c r="HNC52" s="867"/>
      <c r="HND52" s="867"/>
      <c r="HNE52" s="867"/>
      <c r="HNF52" s="867"/>
      <c r="HNG52" s="867"/>
      <c r="HNH52" s="867"/>
      <c r="HNI52" s="867"/>
      <c r="HNJ52" s="867"/>
      <c r="HNK52" s="867"/>
      <c r="HNL52" s="867"/>
      <c r="HNM52" s="867"/>
      <c r="HNN52" s="867"/>
      <c r="HNO52" s="867"/>
      <c r="HNP52" s="867"/>
      <c r="HNQ52" s="867"/>
      <c r="HNR52" s="867"/>
      <c r="HNS52" s="867"/>
      <c r="HNT52" s="867"/>
      <c r="HNU52" s="867"/>
      <c r="HNV52" s="867"/>
      <c r="HNW52" s="867"/>
      <c r="HNX52" s="867"/>
      <c r="HNY52" s="867"/>
      <c r="HNZ52" s="867"/>
      <c r="HOA52" s="867"/>
      <c r="HOB52" s="867"/>
      <c r="HOC52" s="867"/>
      <c r="HOD52" s="867"/>
      <c r="HOE52" s="867"/>
      <c r="HOF52" s="867"/>
      <c r="HOG52" s="867"/>
      <c r="HOH52" s="867"/>
      <c r="HOI52" s="867"/>
      <c r="HOJ52" s="867"/>
      <c r="HOK52" s="867"/>
      <c r="HOL52" s="867"/>
      <c r="HOM52" s="867"/>
      <c r="HON52" s="867"/>
      <c r="HOO52" s="867"/>
      <c r="HOP52" s="867"/>
      <c r="HOQ52" s="867"/>
      <c r="HOR52" s="867"/>
      <c r="HOS52" s="867"/>
      <c r="HOT52" s="867"/>
      <c r="HOU52" s="867"/>
      <c r="HOV52" s="867"/>
      <c r="HOW52" s="867"/>
      <c r="HOX52" s="867"/>
      <c r="HOY52" s="867"/>
      <c r="HOZ52" s="867"/>
      <c r="HPA52" s="867"/>
      <c r="HPB52" s="867"/>
      <c r="HPC52" s="867"/>
      <c r="HPD52" s="867"/>
      <c r="HPE52" s="867"/>
      <c r="HPF52" s="867"/>
      <c r="HPG52" s="867"/>
      <c r="HPH52" s="867"/>
      <c r="HPI52" s="867"/>
      <c r="HPJ52" s="867"/>
      <c r="HPK52" s="867"/>
      <c r="HPL52" s="867"/>
      <c r="HPM52" s="867"/>
      <c r="HPN52" s="867"/>
      <c r="HPO52" s="867"/>
      <c r="HPP52" s="867"/>
      <c r="HPQ52" s="867"/>
      <c r="HPR52" s="867"/>
      <c r="HPS52" s="867"/>
      <c r="HPT52" s="867"/>
      <c r="HPU52" s="867"/>
      <c r="HPV52" s="867"/>
      <c r="HPW52" s="867"/>
      <c r="HPX52" s="867"/>
      <c r="HPY52" s="867"/>
      <c r="HPZ52" s="867"/>
      <c r="HQA52" s="867"/>
      <c r="HQB52" s="867"/>
      <c r="HQC52" s="867"/>
      <c r="HQD52" s="867"/>
      <c r="HQE52" s="867"/>
      <c r="HQF52" s="867"/>
      <c r="HQG52" s="867"/>
      <c r="HQH52" s="867"/>
      <c r="HQI52" s="867"/>
      <c r="HQJ52" s="867"/>
      <c r="HQK52" s="867"/>
      <c r="HQL52" s="867"/>
      <c r="HQM52" s="867"/>
      <c r="HQN52" s="867"/>
      <c r="HQO52" s="867"/>
      <c r="HQP52" s="867"/>
      <c r="HQQ52" s="867"/>
      <c r="HQR52" s="867"/>
      <c r="HQS52" s="867"/>
      <c r="HQT52" s="867"/>
      <c r="HQU52" s="867"/>
      <c r="HQV52" s="867"/>
      <c r="HQW52" s="867"/>
      <c r="HQX52" s="867"/>
      <c r="HQY52" s="867"/>
      <c r="HQZ52" s="867"/>
      <c r="HRA52" s="867"/>
      <c r="HRB52" s="867"/>
      <c r="HRC52" s="867"/>
      <c r="HRD52" s="867"/>
      <c r="HRE52" s="867"/>
      <c r="HRF52" s="867"/>
      <c r="HRG52" s="867"/>
      <c r="HRH52" s="867"/>
      <c r="HRI52" s="867"/>
      <c r="HRJ52" s="867"/>
      <c r="HRK52" s="867"/>
      <c r="HRL52" s="867"/>
      <c r="HRM52" s="867"/>
      <c r="HRN52" s="867"/>
      <c r="HRO52" s="867"/>
      <c r="HRP52" s="867"/>
      <c r="HRQ52" s="867"/>
      <c r="HRR52" s="867"/>
      <c r="HRS52" s="867"/>
      <c r="HRT52" s="867"/>
      <c r="HRU52" s="867"/>
      <c r="HRV52" s="867"/>
      <c r="HRW52" s="867"/>
      <c r="HRX52" s="867"/>
      <c r="HRY52" s="867"/>
      <c r="HRZ52" s="867"/>
      <c r="HSA52" s="867"/>
      <c r="HSB52" s="867"/>
      <c r="HSC52" s="867"/>
      <c r="HSD52" s="867"/>
      <c r="HSE52" s="867"/>
      <c r="HSF52" s="867"/>
      <c r="HSG52" s="867"/>
      <c r="HSH52" s="867"/>
      <c r="HSI52" s="867"/>
      <c r="HSJ52" s="867"/>
      <c r="HSK52" s="867"/>
      <c r="HSL52" s="867"/>
      <c r="HSM52" s="867"/>
      <c r="HSN52" s="867"/>
      <c r="HSO52" s="867"/>
      <c r="HSP52" s="867"/>
      <c r="HSQ52" s="867"/>
      <c r="HSR52" s="867"/>
      <c r="HSS52" s="867"/>
      <c r="HST52" s="867"/>
      <c r="HSU52" s="867"/>
      <c r="HSV52" s="867"/>
      <c r="HSW52" s="867"/>
      <c r="HSX52" s="867"/>
      <c r="HSY52" s="867"/>
      <c r="HSZ52" s="867"/>
      <c r="HTA52" s="867"/>
      <c r="HTB52" s="867"/>
      <c r="HTC52" s="867"/>
      <c r="HTD52" s="867"/>
      <c r="HTE52" s="867"/>
      <c r="HTF52" s="867"/>
      <c r="HTG52" s="867"/>
      <c r="HTH52" s="867"/>
      <c r="HTI52" s="867"/>
      <c r="HTJ52" s="867"/>
      <c r="HTK52" s="867"/>
      <c r="HTL52" s="867"/>
      <c r="HTM52" s="867"/>
      <c r="HTN52" s="867"/>
      <c r="HTO52" s="867"/>
      <c r="HTP52" s="867"/>
      <c r="HTQ52" s="867"/>
      <c r="HTR52" s="867"/>
      <c r="HTS52" s="867"/>
      <c r="HTT52" s="867"/>
      <c r="HTU52" s="867"/>
      <c r="HTV52" s="867"/>
      <c r="HTW52" s="867"/>
      <c r="HTX52" s="867"/>
      <c r="HTY52" s="867"/>
      <c r="HTZ52" s="867"/>
      <c r="HUA52" s="867"/>
      <c r="HUB52" s="867"/>
      <c r="HUC52" s="867"/>
      <c r="HUD52" s="867"/>
      <c r="HUE52" s="867"/>
      <c r="HUF52" s="867"/>
      <c r="HUG52" s="867"/>
      <c r="HUH52" s="867"/>
      <c r="HUI52" s="867"/>
      <c r="HUJ52" s="867"/>
      <c r="HUK52" s="867"/>
      <c r="HUL52" s="867"/>
      <c r="HUM52" s="867"/>
      <c r="HUN52" s="867"/>
      <c r="HUO52" s="867"/>
      <c r="HUP52" s="867"/>
      <c r="HUQ52" s="867"/>
      <c r="HUR52" s="867"/>
      <c r="HUS52" s="867"/>
      <c r="HUT52" s="867"/>
      <c r="HUU52" s="867"/>
      <c r="HUV52" s="867"/>
      <c r="HUW52" s="867"/>
      <c r="HUX52" s="867"/>
      <c r="HUY52" s="867"/>
      <c r="HUZ52" s="867"/>
      <c r="HVA52" s="867"/>
      <c r="HVB52" s="867"/>
      <c r="HVC52" s="867"/>
      <c r="HVD52" s="867"/>
      <c r="HVE52" s="867"/>
      <c r="HVF52" s="867"/>
      <c r="HVG52" s="867"/>
      <c r="HVH52" s="867"/>
      <c r="HVI52" s="867"/>
      <c r="HVJ52" s="867"/>
      <c r="HVK52" s="867"/>
      <c r="HVL52" s="867"/>
      <c r="HVM52" s="867"/>
      <c r="HVN52" s="867"/>
      <c r="HVO52" s="867"/>
      <c r="HVP52" s="867"/>
      <c r="HVQ52" s="867"/>
      <c r="HVR52" s="867"/>
      <c r="HVS52" s="867"/>
      <c r="HVT52" s="867"/>
      <c r="HVU52" s="867"/>
      <c r="HVV52" s="867"/>
      <c r="HVW52" s="867"/>
      <c r="HVX52" s="867"/>
      <c r="HVY52" s="867"/>
      <c r="HVZ52" s="867"/>
      <c r="HWA52" s="867"/>
      <c r="HWB52" s="867"/>
      <c r="HWC52" s="867"/>
      <c r="HWD52" s="867"/>
      <c r="HWE52" s="867"/>
      <c r="HWF52" s="867"/>
      <c r="HWG52" s="867"/>
      <c r="HWH52" s="867"/>
      <c r="HWI52" s="867"/>
      <c r="HWJ52" s="867"/>
      <c r="HWK52" s="867"/>
      <c r="HWL52" s="867"/>
      <c r="HWM52" s="867"/>
      <c r="HWN52" s="867"/>
      <c r="HWO52" s="867"/>
      <c r="HWP52" s="867"/>
      <c r="HWQ52" s="867"/>
      <c r="HWR52" s="867"/>
      <c r="HWS52" s="867"/>
      <c r="HWT52" s="867"/>
      <c r="HWU52" s="867"/>
      <c r="HWV52" s="867"/>
      <c r="HWW52" s="867"/>
      <c r="HWX52" s="867"/>
      <c r="HWY52" s="867"/>
      <c r="HWZ52" s="867"/>
      <c r="HXA52" s="867"/>
      <c r="HXB52" s="867"/>
      <c r="HXC52" s="867"/>
      <c r="HXD52" s="867"/>
      <c r="HXE52" s="867"/>
      <c r="HXF52" s="867"/>
      <c r="HXG52" s="867"/>
      <c r="HXH52" s="867"/>
      <c r="HXI52" s="867"/>
      <c r="HXJ52" s="867"/>
      <c r="HXK52" s="867"/>
      <c r="HXL52" s="867"/>
      <c r="HXM52" s="867"/>
      <c r="HXN52" s="867"/>
      <c r="HXO52" s="867"/>
      <c r="HXP52" s="867"/>
      <c r="HXQ52" s="867"/>
      <c r="HXR52" s="867"/>
      <c r="HXS52" s="867"/>
      <c r="HXT52" s="867"/>
      <c r="HXU52" s="867"/>
      <c r="HXV52" s="867"/>
      <c r="HXW52" s="867"/>
      <c r="HXX52" s="867"/>
      <c r="HXY52" s="867"/>
      <c r="HXZ52" s="867"/>
      <c r="HYA52" s="867"/>
      <c r="HYB52" s="867"/>
      <c r="HYC52" s="867"/>
      <c r="HYD52" s="867"/>
      <c r="HYE52" s="867"/>
      <c r="HYF52" s="867"/>
      <c r="HYG52" s="867"/>
      <c r="HYH52" s="867"/>
      <c r="HYI52" s="867"/>
      <c r="HYJ52" s="867"/>
      <c r="HYK52" s="867"/>
      <c r="HYL52" s="867"/>
      <c r="HYM52" s="867"/>
      <c r="HYN52" s="867"/>
      <c r="HYO52" s="867"/>
      <c r="HYP52" s="867"/>
      <c r="HYQ52" s="867"/>
      <c r="HYR52" s="867"/>
      <c r="HYS52" s="867"/>
      <c r="HYT52" s="867"/>
      <c r="HYU52" s="867"/>
      <c r="HYV52" s="867"/>
      <c r="HYW52" s="867"/>
      <c r="HYX52" s="867"/>
      <c r="HYY52" s="867"/>
      <c r="HYZ52" s="867"/>
      <c r="HZA52" s="867"/>
      <c r="HZB52" s="867"/>
      <c r="HZC52" s="867"/>
      <c r="HZD52" s="867"/>
      <c r="HZE52" s="867"/>
      <c r="HZF52" s="867"/>
      <c r="HZG52" s="867"/>
      <c r="HZH52" s="867"/>
      <c r="HZI52" s="867"/>
      <c r="HZJ52" s="867"/>
      <c r="HZK52" s="867"/>
      <c r="HZL52" s="867"/>
      <c r="HZM52" s="867"/>
      <c r="HZN52" s="867"/>
      <c r="HZO52" s="867"/>
      <c r="HZP52" s="867"/>
      <c r="HZQ52" s="867"/>
      <c r="HZR52" s="867"/>
      <c r="HZS52" s="867"/>
      <c r="HZT52" s="867"/>
      <c r="HZU52" s="867"/>
      <c r="HZV52" s="867"/>
      <c r="HZW52" s="867"/>
      <c r="HZX52" s="867"/>
      <c r="HZY52" s="867"/>
      <c r="HZZ52" s="867"/>
      <c r="IAA52" s="867"/>
      <c r="IAB52" s="867"/>
      <c r="IAC52" s="867"/>
      <c r="IAD52" s="867"/>
      <c r="IAE52" s="867"/>
      <c r="IAF52" s="867"/>
      <c r="IAG52" s="867"/>
      <c r="IAH52" s="867"/>
      <c r="IAI52" s="867"/>
      <c r="IAJ52" s="867"/>
      <c r="IAK52" s="867"/>
      <c r="IAL52" s="867"/>
      <c r="IAM52" s="867"/>
      <c r="IAN52" s="867"/>
      <c r="IAO52" s="867"/>
      <c r="IAP52" s="867"/>
      <c r="IAQ52" s="867"/>
      <c r="IAR52" s="867"/>
      <c r="IAS52" s="867"/>
      <c r="IAT52" s="867"/>
      <c r="IAU52" s="867"/>
      <c r="IAV52" s="867"/>
      <c r="IAW52" s="867"/>
      <c r="IAX52" s="867"/>
      <c r="IAY52" s="867"/>
      <c r="IAZ52" s="867"/>
      <c r="IBA52" s="867"/>
      <c r="IBB52" s="867"/>
      <c r="IBC52" s="867"/>
      <c r="IBD52" s="867"/>
      <c r="IBE52" s="867"/>
      <c r="IBF52" s="867"/>
      <c r="IBG52" s="867"/>
      <c r="IBH52" s="867"/>
      <c r="IBI52" s="867"/>
      <c r="IBJ52" s="867"/>
      <c r="IBK52" s="867"/>
      <c r="IBL52" s="867"/>
      <c r="IBM52" s="867"/>
      <c r="IBN52" s="867"/>
      <c r="IBO52" s="867"/>
      <c r="IBP52" s="867"/>
      <c r="IBQ52" s="867"/>
      <c r="IBR52" s="867"/>
      <c r="IBS52" s="867"/>
      <c r="IBT52" s="867"/>
      <c r="IBU52" s="867"/>
      <c r="IBV52" s="867"/>
      <c r="IBW52" s="867"/>
      <c r="IBX52" s="867"/>
      <c r="IBY52" s="867"/>
      <c r="IBZ52" s="867"/>
      <c r="ICA52" s="867"/>
      <c r="ICB52" s="867"/>
      <c r="ICC52" s="867"/>
      <c r="ICD52" s="867"/>
      <c r="ICE52" s="867"/>
      <c r="ICF52" s="867"/>
      <c r="ICG52" s="867"/>
      <c r="ICH52" s="867"/>
      <c r="ICI52" s="867"/>
      <c r="ICJ52" s="867"/>
      <c r="ICK52" s="867"/>
      <c r="ICL52" s="867"/>
      <c r="ICM52" s="867"/>
      <c r="ICN52" s="867"/>
      <c r="ICO52" s="867"/>
      <c r="ICP52" s="867"/>
      <c r="ICQ52" s="867"/>
      <c r="ICR52" s="867"/>
      <c r="ICS52" s="867"/>
      <c r="ICT52" s="867"/>
      <c r="ICU52" s="867"/>
      <c r="ICV52" s="867"/>
      <c r="ICW52" s="867"/>
      <c r="ICX52" s="867"/>
      <c r="ICY52" s="867"/>
      <c r="ICZ52" s="867"/>
      <c r="IDA52" s="867"/>
      <c r="IDB52" s="867"/>
      <c r="IDC52" s="867"/>
      <c r="IDD52" s="867"/>
      <c r="IDE52" s="867"/>
      <c r="IDF52" s="867"/>
      <c r="IDG52" s="867"/>
      <c r="IDH52" s="867"/>
      <c r="IDI52" s="867"/>
      <c r="IDJ52" s="867"/>
      <c r="IDK52" s="867"/>
      <c r="IDL52" s="867"/>
      <c r="IDM52" s="867"/>
      <c r="IDN52" s="867"/>
      <c r="IDO52" s="867"/>
      <c r="IDP52" s="867"/>
      <c r="IDQ52" s="867"/>
      <c r="IDR52" s="867"/>
      <c r="IDS52" s="867"/>
      <c r="IDT52" s="867"/>
      <c r="IDU52" s="867"/>
      <c r="IDV52" s="867"/>
      <c r="IDW52" s="867"/>
      <c r="IDX52" s="867"/>
      <c r="IDY52" s="867"/>
      <c r="IDZ52" s="867"/>
      <c r="IEA52" s="867"/>
      <c r="IEB52" s="867"/>
      <c r="IEC52" s="867"/>
      <c r="IED52" s="867"/>
      <c r="IEE52" s="867"/>
      <c r="IEF52" s="867"/>
      <c r="IEG52" s="867"/>
      <c r="IEH52" s="867"/>
      <c r="IEI52" s="867"/>
      <c r="IEJ52" s="867"/>
      <c r="IEK52" s="867"/>
      <c r="IEL52" s="867"/>
      <c r="IEM52" s="867"/>
      <c r="IEN52" s="867"/>
      <c r="IEO52" s="867"/>
      <c r="IEP52" s="867"/>
      <c r="IEQ52" s="867"/>
      <c r="IER52" s="867"/>
      <c r="IES52" s="867"/>
      <c r="IET52" s="867"/>
      <c r="IEU52" s="867"/>
      <c r="IEV52" s="867"/>
      <c r="IEW52" s="867"/>
      <c r="IEX52" s="867"/>
      <c r="IEY52" s="867"/>
      <c r="IEZ52" s="867"/>
      <c r="IFA52" s="867"/>
      <c r="IFB52" s="867"/>
      <c r="IFC52" s="867"/>
      <c r="IFD52" s="867"/>
      <c r="IFE52" s="867"/>
      <c r="IFF52" s="867"/>
      <c r="IFG52" s="867"/>
      <c r="IFH52" s="867"/>
      <c r="IFI52" s="867"/>
      <c r="IFJ52" s="867"/>
      <c r="IFK52" s="867"/>
      <c r="IFL52" s="867"/>
      <c r="IFM52" s="867"/>
      <c r="IFN52" s="867"/>
      <c r="IFO52" s="867"/>
      <c r="IFP52" s="867"/>
      <c r="IFQ52" s="867"/>
      <c r="IFR52" s="867"/>
      <c r="IFS52" s="867"/>
      <c r="IFT52" s="867"/>
      <c r="IFU52" s="867"/>
      <c r="IFV52" s="867"/>
      <c r="IFW52" s="867"/>
      <c r="IFX52" s="867"/>
      <c r="IFY52" s="867"/>
      <c r="IFZ52" s="867"/>
      <c r="IGA52" s="867"/>
      <c r="IGB52" s="867"/>
      <c r="IGC52" s="867"/>
      <c r="IGD52" s="867"/>
      <c r="IGE52" s="867"/>
      <c r="IGF52" s="867"/>
      <c r="IGG52" s="867"/>
      <c r="IGH52" s="867"/>
      <c r="IGI52" s="867"/>
      <c r="IGJ52" s="867"/>
      <c r="IGK52" s="867"/>
      <c r="IGL52" s="867"/>
      <c r="IGM52" s="867"/>
      <c r="IGN52" s="867"/>
      <c r="IGO52" s="867"/>
      <c r="IGP52" s="867"/>
      <c r="IGQ52" s="867"/>
      <c r="IGR52" s="867"/>
      <c r="IGS52" s="867"/>
      <c r="IGT52" s="867"/>
      <c r="IGU52" s="867"/>
      <c r="IGV52" s="867"/>
      <c r="IGW52" s="867"/>
      <c r="IGX52" s="867"/>
      <c r="IGY52" s="867"/>
      <c r="IGZ52" s="867"/>
      <c r="IHA52" s="867"/>
      <c r="IHB52" s="867"/>
      <c r="IHC52" s="867"/>
      <c r="IHD52" s="867"/>
      <c r="IHE52" s="867"/>
      <c r="IHF52" s="867"/>
      <c r="IHG52" s="867"/>
      <c r="IHH52" s="867"/>
      <c r="IHI52" s="867"/>
      <c r="IHJ52" s="867"/>
      <c r="IHK52" s="867"/>
      <c r="IHL52" s="867"/>
      <c r="IHM52" s="867"/>
      <c r="IHN52" s="867"/>
      <c r="IHO52" s="867"/>
      <c r="IHP52" s="867"/>
      <c r="IHQ52" s="867"/>
      <c r="IHR52" s="867"/>
      <c r="IHS52" s="867"/>
      <c r="IHT52" s="867"/>
      <c r="IHU52" s="867"/>
      <c r="IHV52" s="867"/>
      <c r="IHW52" s="867"/>
      <c r="IHX52" s="867"/>
      <c r="IHY52" s="867"/>
      <c r="IHZ52" s="867"/>
      <c r="IIA52" s="867"/>
      <c r="IIB52" s="867"/>
      <c r="IIC52" s="867"/>
      <c r="IID52" s="867"/>
      <c r="IIE52" s="867"/>
      <c r="IIF52" s="867"/>
      <c r="IIG52" s="867"/>
      <c r="IIH52" s="867"/>
      <c r="III52" s="867"/>
      <c r="IIJ52" s="867"/>
      <c r="IIK52" s="867"/>
      <c r="IIL52" s="867"/>
      <c r="IIM52" s="867"/>
      <c r="IIN52" s="867"/>
      <c r="IIO52" s="867"/>
      <c r="IIP52" s="867"/>
      <c r="IIQ52" s="867"/>
      <c r="IIR52" s="867"/>
      <c r="IIS52" s="867"/>
      <c r="IIT52" s="867"/>
      <c r="IIU52" s="867"/>
      <c r="IIV52" s="867"/>
      <c r="IIW52" s="867"/>
      <c r="IIX52" s="867"/>
      <c r="IIY52" s="867"/>
      <c r="IIZ52" s="867"/>
      <c r="IJA52" s="867"/>
      <c r="IJB52" s="867"/>
      <c r="IJC52" s="867"/>
      <c r="IJD52" s="867"/>
      <c r="IJE52" s="867"/>
      <c r="IJF52" s="867"/>
      <c r="IJG52" s="867"/>
      <c r="IJH52" s="867"/>
      <c r="IJI52" s="867"/>
      <c r="IJJ52" s="867"/>
      <c r="IJK52" s="867"/>
      <c r="IJL52" s="867"/>
      <c r="IJM52" s="867"/>
      <c r="IJN52" s="867"/>
      <c r="IJO52" s="867"/>
      <c r="IJP52" s="867"/>
      <c r="IJQ52" s="867"/>
      <c r="IJR52" s="867"/>
      <c r="IJS52" s="867"/>
      <c r="IJT52" s="867"/>
      <c r="IJU52" s="867"/>
      <c r="IJV52" s="867"/>
      <c r="IJW52" s="867"/>
      <c r="IJX52" s="867"/>
      <c r="IJY52" s="867"/>
      <c r="IJZ52" s="867"/>
      <c r="IKA52" s="867"/>
      <c r="IKB52" s="867"/>
      <c r="IKC52" s="867"/>
      <c r="IKD52" s="867"/>
      <c r="IKE52" s="867"/>
      <c r="IKF52" s="867"/>
      <c r="IKG52" s="867"/>
      <c r="IKH52" s="867"/>
      <c r="IKI52" s="867"/>
      <c r="IKJ52" s="867"/>
      <c r="IKK52" s="867"/>
      <c r="IKL52" s="867"/>
      <c r="IKM52" s="867"/>
      <c r="IKN52" s="867"/>
      <c r="IKO52" s="867"/>
      <c r="IKP52" s="867"/>
      <c r="IKQ52" s="867"/>
      <c r="IKR52" s="867"/>
      <c r="IKS52" s="867"/>
      <c r="IKT52" s="867"/>
      <c r="IKU52" s="867"/>
      <c r="IKV52" s="867"/>
      <c r="IKW52" s="867"/>
      <c r="IKX52" s="867"/>
      <c r="IKY52" s="867"/>
      <c r="IKZ52" s="867"/>
      <c r="ILA52" s="867"/>
      <c r="ILB52" s="867"/>
      <c r="ILC52" s="867"/>
      <c r="ILD52" s="867"/>
      <c r="ILE52" s="867"/>
      <c r="ILF52" s="867"/>
      <c r="ILG52" s="867"/>
      <c r="ILH52" s="867"/>
      <c r="ILI52" s="867"/>
      <c r="ILJ52" s="867"/>
      <c r="ILK52" s="867"/>
      <c r="ILL52" s="867"/>
      <c r="ILM52" s="867"/>
      <c r="ILN52" s="867"/>
      <c r="ILO52" s="867"/>
      <c r="ILP52" s="867"/>
      <c r="ILQ52" s="867"/>
      <c r="ILR52" s="867"/>
      <c r="ILS52" s="867"/>
      <c r="ILT52" s="867"/>
      <c r="ILU52" s="867"/>
      <c r="ILV52" s="867"/>
      <c r="ILW52" s="867"/>
      <c r="ILX52" s="867"/>
      <c r="ILY52" s="867"/>
      <c r="ILZ52" s="867"/>
      <c r="IMA52" s="867"/>
      <c r="IMB52" s="867"/>
      <c r="IMC52" s="867"/>
      <c r="IMD52" s="867"/>
      <c r="IME52" s="867"/>
      <c r="IMF52" s="867"/>
      <c r="IMG52" s="867"/>
      <c r="IMH52" s="867"/>
      <c r="IMI52" s="867"/>
      <c r="IMJ52" s="867"/>
      <c r="IMK52" s="867"/>
      <c r="IML52" s="867"/>
      <c r="IMM52" s="867"/>
      <c r="IMN52" s="867"/>
      <c r="IMO52" s="867"/>
      <c r="IMP52" s="867"/>
      <c r="IMQ52" s="867"/>
      <c r="IMR52" s="867"/>
      <c r="IMS52" s="867"/>
      <c r="IMT52" s="867"/>
      <c r="IMU52" s="867"/>
      <c r="IMV52" s="867"/>
      <c r="IMW52" s="867"/>
      <c r="IMX52" s="867"/>
      <c r="IMY52" s="867"/>
      <c r="IMZ52" s="867"/>
      <c r="INA52" s="867"/>
      <c r="INB52" s="867"/>
      <c r="INC52" s="867"/>
      <c r="IND52" s="867"/>
      <c r="INE52" s="867"/>
      <c r="INF52" s="867"/>
      <c r="ING52" s="867"/>
      <c r="INH52" s="867"/>
      <c r="INI52" s="867"/>
      <c r="INJ52" s="867"/>
      <c r="INK52" s="867"/>
      <c r="INL52" s="867"/>
      <c r="INM52" s="867"/>
      <c r="INN52" s="867"/>
      <c r="INO52" s="867"/>
      <c r="INP52" s="867"/>
      <c r="INQ52" s="867"/>
      <c r="INR52" s="867"/>
      <c r="INS52" s="867"/>
      <c r="INT52" s="867"/>
      <c r="INU52" s="867"/>
      <c r="INV52" s="867"/>
      <c r="INW52" s="867"/>
      <c r="INX52" s="867"/>
      <c r="INY52" s="867"/>
      <c r="INZ52" s="867"/>
      <c r="IOA52" s="867"/>
      <c r="IOB52" s="867"/>
      <c r="IOC52" s="867"/>
      <c r="IOD52" s="867"/>
      <c r="IOE52" s="867"/>
      <c r="IOF52" s="867"/>
      <c r="IOG52" s="867"/>
      <c r="IOH52" s="867"/>
      <c r="IOI52" s="867"/>
      <c r="IOJ52" s="867"/>
      <c r="IOK52" s="867"/>
      <c r="IOL52" s="867"/>
      <c r="IOM52" s="867"/>
      <c r="ION52" s="867"/>
      <c r="IOO52" s="867"/>
      <c r="IOP52" s="867"/>
      <c r="IOQ52" s="867"/>
      <c r="IOR52" s="867"/>
      <c r="IOS52" s="867"/>
      <c r="IOT52" s="867"/>
      <c r="IOU52" s="867"/>
      <c r="IOV52" s="867"/>
      <c r="IOW52" s="867"/>
      <c r="IOX52" s="867"/>
      <c r="IOY52" s="867"/>
      <c r="IOZ52" s="867"/>
      <c r="IPA52" s="867"/>
      <c r="IPB52" s="867"/>
      <c r="IPC52" s="867"/>
      <c r="IPD52" s="867"/>
      <c r="IPE52" s="867"/>
      <c r="IPF52" s="867"/>
      <c r="IPG52" s="867"/>
      <c r="IPH52" s="867"/>
      <c r="IPI52" s="867"/>
      <c r="IPJ52" s="867"/>
      <c r="IPK52" s="867"/>
      <c r="IPL52" s="867"/>
      <c r="IPM52" s="867"/>
      <c r="IPN52" s="867"/>
      <c r="IPO52" s="867"/>
      <c r="IPP52" s="867"/>
      <c r="IPQ52" s="867"/>
      <c r="IPR52" s="867"/>
      <c r="IPS52" s="867"/>
      <c r="IPT52" s="867"/>
      <c r="IPU52" s="867"/>
      <c r="IPV52" s="867"/>
      <c r="IPW52" s="867"/>
      <c r="IPX52" s="867"/>
      <c r="IPY52" s="867"/>
      <c r="IPZ52" s="867"/>
      <c r="IQA52" s="867"/>
      <c r="IQB52" s="867"/>
      <c r="IQC52" s="867"/>
      <c r="IQD52" s="867"/>
      <c r="IQE52" s="867"/>
      <c r="IQF52" s="867"/>
      <c r="IQG52" s="867"/>
      <c r="IQH52" s="867"/>
      <c r="IQI52" s="867"/>
      <c r="IQJ52" s="867"/>
      <c r="IQK52" s="867"/>
      <c r="IQL52" s="867"/>
      <c r="IQM52" s="867"/>
      <c r="IQN52" s="867"/>
      <c r="IQO52" s="867"/>
      <c r="IQP52" s="867"/>
      <c r="IQQ52" s="867"/>
      <c r="IQR52" s="867"/>
      <c r="IQS52" s="867"/>
      <c r="IQT52" s="867"/>
      <c r="IQU52" s="867"/>
      <c r="IQV52" s="867"/>
      <c r="IQW52" s="867"/>
      <c r="IQX52" s="867"/>
      <c r="IQY52" s="867"/>
      <c r="IQZ52" s="867"/>
      <c r="IRA52" s="867"/>
      <c r="IRB52" s="867"/>
      <c r="IRC52" s="867"/>
      <c r="IRD52" s="867"/>
      <c r="IRE52" s="867"/>
      <c r="IRF52" s="867"/>
      <c r="IRG52" s="867"/>
      <c r="IRH52" s="867"/>
      <c r="IRI52" s="867"/>
      <c r="IRJ52" s="867"/>
      <c r="IRK52" s="867"/>
      <c r="IRL52" s="867"/>
      <c r="IRM52" s="867"/>
      <c r="IRN52" s="867"/>
      <c r="IRO52" s="867"/>
      <c r="IRP52" s="867"/>
      <c r="IRQ52" s="867"/>
      <c r="IRR52" s="867"/>
      <c r="IRS52" s="867"/>
      <c r="IRT52" s="867"/>
      <c r="IRU52" s="867"/>
      <c r="IRV52" s="867"/>
      <c r="IRW52" s="867"/>
      <c r="IRX52" s="867"/>
      <c r="IRY52" s="867"/>
      <c r="IRZ52" s="867"/>
      <c r="ISA52" s="867"/>
      <c r="ISB52" s="867"/>
      <c r="ISC52" s="867"/>
      <c r="ISD52" s="867"/>
      <c r="ISE52" s="867"/>
      <c r="ISF52" s="867"/>
      <c r="ISG52" s="867"/>
      <c r="ISH52" s="867"/>
      <c r="ISI52" s="867"/>
      <c r="ISJ52" s="867"/>
      <c r="ISK52" s="867"/>
      <c r="ISL52" s="867"/>
      <c r="ISM52" s="867"/>
      <c r="ISN52" s="867"/>
      <c r="ISO52" s="867"/>
      <c r="ISP52" s="867"/>
      <c r="ISQ52" s="867"/>
      <c r="ISR52" s="867"/>
      <c r="ISS52" s="867"/>
      <c r="IST52" s="867"/>
      <c r="ISU52" s="867"/>
      <c r="ISV52" s="867"/>
      <c r="ISW52" s="867"/>
      <c r="ISX52" s="867"/>
      <c r="ISY52" s="867"/>
      <c r="ISZ52" s="867"/>
      <c r="ITA52" s="867"/>
      <c r="ITB52" s="867"/>
      <c r="ITC52" s="867"/>
      <c r="ITD52" s="867"/>
      <c r="ITE52" s="867"/>
      <c r="ITF52" s="867"/>
      <c r="ITG52" s="867"/>
      <c r="ITH52" s="867"/>
      <c r="ITI52" s="867"/>
      <c r="ITJ52" s="867"/>
      <c r="ITK52" s="867"/>
      <c r="ITL52" s="867"/>
      <c r="ITM52" s="867"/>
      <c r="ITN52" s="867"/>
      <c r="ITO52" s="867"/>
      <c r="ITP52" s="867"/>
      <c r="ITQ52" s="867"/>
      <c r="ITR52" s="867"/>
      <c r="ITS52" s="867"/>
      <c r="ITT52" s="867"/>
      <c r="ITU52" s="867"/>
      <c r="ITV52" s="867"/>
      <c r="ITW52" s="867"/>
      <c r="ITX52" s="867"/>
      <c r="ITY52" s="867"/>
      <c r="ITZ52" s="867"/>
      <c r="IUA52" s="867"/>
      <c r="IUB52" s="867"/>
      <c r="IUC52" s="867"/>
      <c r="IUD52" s="867"/>
      <c r="IUE52" s="867"/>
      <c r="IUF52" s="867"/>
      <c r="IUG52" s="867"/>
      <c r="IUH52" s="867"/>
      <c r="IUI52" s="867"/>
      <c r="IUJ52" s="867"/>
      <c r="IUK52" s="867"/>
      <c r="IUL52" s="867"/>
      <c r="IUM52" s="867"/>
      <c r="IUN52" s="867"/>
      <c r="IUO52" s="867"/>
      <c r="IUP52" s="867"/>
      <c r="IUQ52" s="867"/>
      <c r="IUR52" s="867"/>
      <c r="IUS52" s="867"/>
      <c r="IUT52" s="867"/>
      <c r="IUU52" s="867"/>
      <c r="IUV52" s="867"/>
      <c r="IUW52" s="867"/>
      <c r="IUX52" s="867"/>
      <c r="IUY52" s="867"/>
      <c r="IUZ52" s="867"/>
      <c r="IVA52" s="867"/>
      <c r="IVB52" s="867"/>
      <c r="IVC52" s="867"/>
      <c r="IVD52" s="867"/>
      <c r="IVE52" s="867"/>
      <c r="IVF52" s="867"/>
      <c r="IVG52" s="867"/>
      <c r="IVH52" s="867"/>
      <c r="IVI52" s="867"/>
      <c r="IVJ52" s="867"/>
      <c r="IVK52" s="867"/>
      <c r="IVL52" s="867"/>
      <c r="IVM52" s="867"/>
      <c r="IVN52" s="867"/>
      <c r="IVO52" s="867"/>
      <c r="IVP52" s="867"/>
      <c r="IVQ52" s="867"/>
      <c r="IVR52" s="867"/>
      <c r="IVS52" s="867"/>
      <c r="IVT52" s="867"/>
      <c r="IVU52" s="867"/>
      <c r="IVV52" s="867"/>
      <c r="IVW52" s="867"/>
      <c r="IVX52" s="867"/>
      <c r="IVY52" s="867"/>
      <c r="IVZ52" s="867"/>
      <c r="IWA52" s="867"/>
      <c r="IWB52" s="867"/>
      <c r="IWC52" s="867"/>
      <c r="IWD52" s="867"/>
      <c r="IWE52" s="867"/>
      <c r="IWF52" s="867"/>
      <c r="IWG52" s="867"/>
      <c r="IWH52" s="867"/>
      <c r="IWI52" s="867"/>
      <c r="IWJ52" s="867"/>
      <c r="IWK52" s="867"/>
      <c r="IWL52" s="867"/>
      <c r="IWM52" s="867"/>
      <c r="IWN52" s="867"/>
      <c r="IWO52" s="867"/>
      <c r="IWP52" s="867"/>
      <c r="IWQ52" s="867"/>
      <c r="IWR52" s="867"/>
      <c r="IWS52" s="867"/>
      <c r="IWT52" s="867"/>
      <c r="IWU52" s="867"/>
      <c r="IWV52" s="867"/>
      <c r="IWW52" s="867"/>
      <c r="IWX52" s="867"/>
      <c r="IWY52" s="867"/>
      <c r="IWZ52" s="867"/>
      <c r="IXA52" s="867"/>
      <c r="IXB52" s="867"/>
      <c r="IXC52" s="867"/>
      <c r="IXD52" s="867"/>
      <c r="IXE52" s="867"/>
      <c r="IXF52" s="867"/>
      <c r="IXG52" s="867"/>
      <c r="IXH52" s="867"/>
      <c r="IXI52" s="867"/>
      <c r="IXJ52" s="867"/>
      <c r="IXK52" s="867"/>
      <c r="IXL52" s="867"/>
      <c r="IXM52" s="867"/>
      <c r="IXN52" s="867"/>
      <c r="IXO52" s="867"/>
      <c r="IXP52" s="867"/>
      <c r="IXQ52" s="867"/>
      <c r="IXR52" s="867"/>
      <c r="IXS52" s="867"/>
      <c r="IXT52" s="867"/>
      <c r="IXU52" s="867"/>
      <c r="IXV52" s="867"/>
      <c r="IXW52" s="867"/>
      <c r="IXX52" s="867"/>
      <c r="IXY52" s="867"/>
      <c r="IXZ52" s="867"/>
      <c r="IYA52" s="867"/>
      <c r="IYB52" s="867"/>
      <c r="IYC52" s="867"/>
      <c r="IYD52" s="867"/>
      <c r="IYE52" s="867"/>
      <c r="IYF52" s="867"/>
      <c r="IYG52" s="867"/>
      <c r="IYH52" s="867"/>
      <c r="IYI52" s="867"/>
      <c r="IYJ52" s="867"/>
      <c r="IYK52" s="867"/>
      <c r="IYL52" s="867"/>
      <c r="IYM52" s="867"/>
      <c r="IYN52" s="867"/>
      <c r="IYO52" s="867"/>
      <c r="IYP52" s="867"/>
      <c r="IYQ52" s="867"/>
      <c r="IYR52" s="867"/>
      <c r="IYS52" s="867"/>
      <c r="IYT52" s="867"/>
      <c r="IYU52" s="867"/>
      <c r="IYV52" s="867"/>
      <c r="IYW52" s="867"/>
      <c r="IYX52" s="867"/>
      <c r="IYY52" s="867"/>
      <c r="IYZ52" s="867"/>
      <c r="IZA52" s="867"/>
      <c r="IZB52" s="867"/>
      <c r="IZC52" s="867"/>
      <c r="IZD52" s="867"/>
      <c r="IZE52" s="867"/>
      <c r="IZF52" s="867"/>
      <c r="IZG52" s="867"/>
      <c r="IZH52" s="867"/>
      <c r="IZI52" s="867"/>
      <c r="IZJ52" s="867"/>
      <c r="IZK52" s="867"/>
      <c r="IZL52" s="867"/>
      <c r="IZM52" s="867"/>
      <c r="IZN52" s="867"/>
      <c r="IZO52" s="867"/>
      <c r="IZP52" s="867"/>
      <c r="IZQ52" s="867"/>
      <c r="IZR52" s="867"/>
      <c r="IZS52" s="867"/>
      <c r="IZT52" s="867"/>
      <c r="IZU52" s="867"/>
      <c r="IZV52" s="867"/>
      <c r="IZW52" s="867"/>
      <c r="IZX52" s="867"/>
      <c r="IZY52" s="867"/>
      <c r="IZZ52" s="867"/>
      <c r="JAA52" s="867"/>
      <c r="JAB52" s="867"/>
      <c r="JAC52" s="867"/>
      <c r="JAD52" s="867"/>
      <c r="JAE52" s="867"/>
      <c r="JAF52" s="867"/>
      <c r="JAG52" s="867"/>
      <c r="JAH52" s="867"/>
      <c r="JAI52" s="867"/>
      <c r="JAJ52" s="867"/>
      <c r="JAK52" s="867"/>
      <c r="JAL52" s="867"/>
      <c r="JAM52" s="867"/>
      <c r="JAN52" s="867"/>
      <c r="JAO52" s="867"/>
      <c r="JAP52" s="867"/>
      <c r="JAQ52" s="867"/>
      <c r="JAR52" s="867"/>
      <c r="JAS52" s="867"/>
      <c r="JAT52" s="867"/>
      <c r="JAU52" s="867"/>
      <c r="JAV52" s="867"/>
      <c r="JAW52" s="867"/>
      <c r="JAX52" s="867"/>
      <c r="JAY52" s="867"/>
      <c r="JAZ52" s="867"/>
      <c r="JBA52" s="867"/>
      <c r="JBB52" s="867"/>
      <c r="JBC52" s="867"/>
      <c r="JBD52" s="867"/>
      <c r="JBE52" s="867"/>
      <c r="JBF52" s="867"/>
      <c r="JBG52" s="867"/>
      <c r="JBH52" s="867"/>
      <c r="JBI52" s="867"/>
      <c r="JBJ52" s="867"/>
      <c r="JBK52" s="867"/>
      <c r="JBL52" s="867"/>
      <c r="JBM52" s="867"/>
      <c r="JBN52" s="867"/>
      <c r="JBO52" s="867"/>
      <c r="JBP52" s="867"/>
      <c r="JBQ52" s="867"/>
      <c r="JBR52" s="867"/>
      <c r="JBS52" s="867"/>
      <c r="JBT52" s="867"/>
      <c r="JBU52" s="867"/>
      <c r="JBV52" s="867"/>
      <c r="JBW52" s="867"/>
      <c r="JBX52" s="867"/>
      <c r="JBY52" s="867"/>
      <c r="JBZ52" s="867"/>
      <c r="JCA52" s="867"/>
      <c r="JCB52" s="867"/>
      <c r="JCC52" s="867"/>
      <c r="JCD52" s="867"/>
      <c r="JCE52" s="867"/>
      <c r="JCF52" s="867"/>
      <c r="JCG52" s="867"/>
      <c r="JCH52" s="867"/>
      <c r="JCI52" s="867"/>
      <c r="JCJ52" s="867"/>
      <c r="JCK52" s="867"/>
      <c r="JCL52" s="867"/>
      <c r="JCM52" s="867"/>
      <c r="JCN52" s="867"/>
      <c r="JCO52" s="867"/>
      <c r="JCP52" s="867"/>
      <c r="JCQ52" s="867"/>
      <c r="JCR52" s="867"/>
      <c r="JCS52" s="867"/>
      <c r="JCT52" s="867"/>
      <c r="JCU52" s="867"/>
      <c r="JCV52" s="867"/>
      <c r="JCW52" s="867"/>
      <c r="JCX52" s="867"/>
      <c r="JCY52" s="867"/>
      <c r="JCZ52" s="867"/>
      <c r="JDA52" s="867"/>
      <c r="JDB52" s="867"/>
      <c r="JDC52" s="867"/>
      <c r="JDD52" s="867"/>
      <c r="JDE52" s="867"/>
      <c r="JDF52" s="867"/>
      <c r="JDG52" s="867"/>
      <c r="JDH52" s="867"/>
      <c r="JDI52" s="867"/>
      <c r="JDJ52" s="867"/>
      <c r="JDK52" s="867"/>
      <c r="JDL52" s="867"/>
      <c r="JDM52" s="867"/>
      <c r="JDN52" s="867"/>
      <c r="JDO52" s="867"/>
      <c r="JDP52" s="867"/>
      <c r="JDQ52" s="867"/>
      <c r="JDR52" s="867"/>
      <c r="JDS52" s="867"/>
      <c r="JDT52" s="867"/>
      <c r="JDU52" s="867"/>
      <c r="JDV52" s="867"/>
      <c r="JDW52" s="867"/>
      <c r="JDX52" s="867"/>
      <c r="JDY52" s="867"/>
      <c r="JDZ52" s="867"/>
      <c r="JEA52" s="867"/>
      <c r="JEB52" s="867"/>
      <c r="JEC52" s="867"/>
      <c r="JED52" s="867"/>
      <c r="JEE52" s="867"/>
      <c r="JEF52" s="867"/>
      <c r="JEG52" s="867"/>
      <c r="JEH52" s="867"/>
      <c r="JEI52" s="867"/>
      <c r="JEJ52" s="867"/>
      <c r="JEK52" s="867"/>
      <c r="JEL52" s="867"/>
      <c r="JEM52" s="867"/>
      <c r="JEN52" s="867"/>
      <c r="JEO52" s="867"/>
      <c r="JEP52" s="867"/>
      <c r="JEQ52" s="867"/>
      <c r="JER52" s="867"/>
      <c r="JES52" s="867"/>
      <c r="JET52" s="867"/>
      <c r="JEU52" s="867"/>
      <c r="JEV52" s="867"/>
      <c r="JEW52" s="867"/>
      <c r="JEX52" s="867"/>
      <c r="JEY52" s="867"/>
      <c r="JEZ52" s="867"/>
      <c r="JFA52" s="867"/>
      <c r="JFB52" s="867"/>
      <c r="JFC52" s="867"/>
      <c r="JFD52" s="867"/>
      <c r="JFE52" s="867"/>
      <c r="JFF52" s="867"/>
      <c r="JFG52" s="867"/>
      <c r="JFH52" s="867"/>
      <c r="JFI52" s="867"/>
      <c r="JFJ52" s="867"/>
      <c r="JFK52" s="867"/>
      <c r="JFL52" s="867"/>
      <c r="JFM52" s="867"/>
      <c r="JFN52" s="867"/>
      <c r="JFO52" s="867"/>
      <c r="JFP52" s="867"/>
      <c r="JFQ52" s="867"/>
      <c r="JFR52" s="867"/>
      <c r="JFS52" s="867"/>
      <c r="JFT52" s="867"/>
      <c r="JFU52" s="867"/>
      <c r="JFV52" s="867"/>
      <c r="JFW52" s="867"/>
      <c r="JFX52" s="867"/>
      <c r="JFY52" s="867"/>
      <c r="JFZ52" s="867"/>
      <c r="JGA52" s="867"/>
      <c r="JGB52" s="867"/>
      <c r="JGC52" s="867"/>
      <c r="JGD52" s="867"/>
      <c r="JGE52" s="867"/>
      <c r="JGF52" s="867"/>
      <c r="JGG52" s="867"/>
      <c r="JGH52" s="867"/>
      <c r="JGI52" s="867"/>
      <c r="JGJ52" s="867"/>
      <c r="JGK52" s="867"/>
      <c r="JGL52" s="867"/>
      <c r="JGM52" s="867"/>
      <c r="JGN52" s="867"/>
      <c r="JGO52" s="867"/>
      <c r="JGP52" s="867"/>
      <c r="JGQ52" s="867"/>
      <c r="JGR52" s="867"/>
      <c r="JGS52" s="867"/>
      <c r="JGT52" s="867"/>
      <c r="JGU52" s="867"/>
      <c r="JGV52" s="867"/>
      <c r="JGW52" s="867"/>
      <c r="JGX52" s="867"/>
      <c r="JGY52" s="867"/>
      <c r="JGZ52" s="867"/>
      <c r="JHA52" s="867"/>
      <c r="JHB52" s="867"/>
      <c r="JHC52" s="867"/>
      <c r="JHD52" s="867"/>
      <c r="JHE52" s="867"/>
      <c r="JHF52" s="867"/>
      <c r="JHG52" s="867"/>
      <c r="JHH52" s="867"/>
      <c r="JHI52" s="867"/>
      <c r="JHJ52" s="867"/>
      <c r="JHK52" s="867"/>
      <c r="JHL52" s="867"/>
      <c r="JHM52" s="867"/>
      <c r="JHN52" s="867"/>
      <c r="JHO52" s="867"/>
      <c r="JHP52" s="867"/>
      <c r="JHQ52" s="867"/>
      <c r="JHR52" s="867"/>
      <c r="JHS52" s="867"/>
      <c r="JHT52" s="867"/>
      <c r="JHU52" s="867"/>
      <c r="JHV52" s="867"/>
      <c r="JHW52" s="867"/>
      <c r="JHX52" s="867"/>
      <c r="JHY52" s="867"/>
      <c r="JHZ52" s="867"/>
      <c r="JIA52" s="867"/>
      <c r="JIB52" s="867"/>
      <c r="JIC52" s="867"/>
      <c r="JID52" s="867"/>
      <c r="JIE52" s="867"/>
      <c r="JIF52" s="867"/>
      <c r="JIG52" s="867"/>
      <c r="JIH52" s="867"/>
      <c r="JII52" s="867"/>
      <c r="JIJ52" s="867"/>
      <c r="JIK52" s="867"/>
      <c r="JIL52" s="867"/>
      <c r="JIM52" s="867"/>
      <c r="JIN52" s="867"/>
      <c r="JIO52" s="867"/>
      <c r="JIP52" s="867"/>
      <c r="JIQ52" s="867"/>
      <c r="JIR52" s="867"/>
      <c r="JIS52" s="867"/>
      <c r="JIT52" s="867"/>
      <c r="JIU52" s="867"/>
      <c r="JIV52" s="867"/>
      <c r="JIW52" s="867"/>
      <c r="JIX52" s="867"/>
      <c r="JIY52" s="867"/>
      <c r="JIZ52" s="867"/>
      <c r="JJA52" s="867"/>
      <c r="JJB52" s="867"/>
      <c r="JJC52" s="867"/>
      <c r="JJD52" s="867"/>
      <c r="JJE52" s="867"/>
      <c r="JJF52" s="867"/>
      <c r="JJG52" s="867"/>
      <c r="JJH52" s="867"/>
      <c r="JJI52" s="867"/>
      <c r="JJJ52" s="867"/>
      <c r="JJK52" s="867"/>
      <c r="JJL52" s="867"/>
      <c r="JJM52" s="867"/>
      <c r="JJN52" s="867"/>
      <c r="JJO52" s="867"/>
      <c r="JJP52" s="867"/>
      <c r="JJQ52" s="867"/>
      <c r="JJR52" s="867"/>
      <c r="JJS52" s="867"/>
      <c r="JJT52" s="867"/>
      <c r="JJU52" s="867"/>
      <c r="JJV52" s="867"/>
      <c r="JJW52" s="867"/>
      <c r="JJX52" s="867"/>
      <c r="JJY52" s="867"/>
      <c r="JJZ52" s="867"/>
      <c r="JKA52" s="867"/>
      <c r="JKB52" s="867"/>
      <c r="JKC52" s="867"/>
      <c r="JKD52" s="867"/>
      <c r="JKE52" s="867"/>
      <c r="JKF52" s="867"/>
      <c r="JKG52" s="867"/>
      <c r="JKH52" s="867"/>
      <c r="JKI52" s="867"/>
      <c r="JKJ52" s="867"/>
      <c r="JKK52" s="867"/>
      <c r="JKL52" s="867"/>
      <c r="JKM52" s="867"/>
      <c r="JKN52" s="867"/>
      <c r="JKO52" s="867"/>
      <c r="JKP52" s="867"/>
      <c r="JKQ52" s="867"/>
      <c r="JKR52" s="867"/>
      <c r="JKS52" s="867"/>
      <c r="JKT52" s="867"/>
      <c r="JKU52" s="867"/>
      <c r="JKV52" s="867"/>
      <c r="JKW52" s="867"/>
      <c r="JKX52" s="867"/>
      <c r="JKY52" s="867"/>
      <c r="JKZ52" s="867"/>
      <c r="JLA52" s="867"/>
      <c r="JLB52" s="867"/>
      <c r="JLC52" s="867"/>
      <c r="JLD52" s="867"/>
      <c r="JLE52" s="867"/>
      <c r="JLF52" s="867"/>
      <c r="JLG52" s="867"/>
      <c r="JLH52" s="867"/>
      <c r="JLI52" s="867"/>
      <c r="JLJ52" s="867"/>
      <c r="JLK52" s="867"/>
      <c r="JLL52" s="867"/>
      <c r="JLM52" s="867"/>
      <c r="JLN52" s="867"/>
      <c r="JLO52" s="867"/>
      <c r="JLP52" s="867"/>
      <c r="JLQ52" s="867"/>
      <c r="JLR52" s="867"/>
      <c r="JLS52" s="867"/>
      <c r="JLT52" s="867"/>
      <c r="JLU52" s="867"/>
      <c r="JLV52" s="867"/>
      <c r="JLW52" s="867"/>
      <c r="JLX52" s="867"/>
      <c r="JLY52" s="867"/>
      <c r="JLZ52" s="867"/>
      <c r="JMA52" s="867"/>
      <c r="JMB52" s="867"/>
      <c r="JMC52" s="867"/>
      <c r="JMD52" s="867"/>
      <c r="JME52" s="867"/>
      <c r="JMF52" s="867"/>
      <c r="JMG52" s="867"/>
      <c r="JMH52" s="867"/>
      <c r="JMI52" s="867"/>
      <c r="JMJ52" s="867"/>
      <c r="JMK52" s="867"/>
      <c r="JML52" s="867"/>
      <c r="JMM52" s="867"/>
      <c r="JMN52" s="867"/>
      <c r="JMO52" s="867"/>
      <c r="JMP52" s="867"/>
      <c r="JMQ52" s="867"/>
      <c r="JMR52" s="867"/>
      <c r="JMS52" s="867"/>
      <c r="JMT52" s="867"/>
      <c r="JMU52" s="867"/>
      <c r="JMV52" s="867"/>
      <c r="JMW52" s="867"/>
      <c r="JMX52" s="867"/>
      <c r="JMY52" s="867"/>
      <c r="JMZ52" s="867"/>
      <c r="JNA52" s="867"/>
      <c r="JNB52" s="867"/>
      <c r="JNC52" s="867"/>
      <c r="JND52" s="867"/>
      <c r="JNE52" s="867"/>
      <c r="JNF52" s="867"/>
      <c r="JNG52" s="867"/>
      <c r="JNH52" s="867"/>
      <c r="JNI52" s="867"/>
      <c r="JNJ52" s="867"/>
      <c r="JNK52" s="867"/>
      <c r="JNL52" s="867"/>
      <c r="JNM52" s="867"/>
      <c r="JNN52" s="867"/>
      <c r="JNO52" s="867"/>
      <c r="JNP52" s="867"/>
      <c r="JNQ52" s="867"/>
      <c r="JNR52" s="867"/>
      <c r="JNS52" s="867"/>
      <c r="JNT52" s="867"/>
      <c r="JNU52" s="867"/>
      <c r="JNV52" s="867"/>
      <c r="JNW52" s="867"/>
      <c r="JNX52" s="867"/>
      <c r="JNY52" s="867"/>
      <c r="JNZ52" s="867"/>
      <c r="JOA52" s="867"/>
      <c r="JOB52" s="867"/>
      <c r="JOC52" s="867"/>
      <c r="JOD52" s="867"/>
      <c r="JOE52" s="867"/>
      <c r="JOF52" s="867"/>
      <c r="JOG52" s="867"/>
      <c r="JOH52" s="867"/>
      <c r="JOI52" s="867"/>
      <c r="JOJ52" s="867"/>
      <c r="JOK52" s="867"/>
      <c r="JOL52" s="867"/>
      <c r="JOM52" s="867"/>
      <c r="JON52" s="867"/>
      <c r="JOO52" s="867"/>
      <c r="JOP52" s="867"/>
      <c r="JOQ52" s="867"/>
      <c r="JOR52" s="867"/>
      <c r="JOS52" s="867"/>
      <c r="JOT52" s="867"/>
      <c r="JOU52" s="867"/>
      <c r="JOV52" s="867"/>
      <c r="JOW52" s="867"/>
      <c r="JOX52" s="867"/>
      <c r="JOY52" s="867"/>
      <c r="JOZ52" s="867"/>
      <c r="JPA52" s="867"/>
      <c r="JPB52" s="867"/>
      <c r="JPC52" s="867"/>
      <c r="JPD52" s="867"/>
      <c r="JPE52" s="867"/>
      <c r="JPF52" s="867"/>
      <c r="JPG52" s="867"/>
      <c r="JPH52" s="867"/>
      <c r="JPI52" s="867"/>
      <c r="JPJ52" s="867"/>
      <c r="JPK52" s="867"/>
      <c r="JPL52" s="867"/>
      <c r="JPM52" s="867"/>
      <c r="JPN52" s="867"/>
      <c r="JPO52" s="867"/>
      <c r="JPP52" s="867"/>
      <c r="JPQ52" s="867"/>
      <c r="JPR52" s="867"/>
      <c r="JPS52" s="867"/>
      <c r="JPT52" s="867"/>
      <c r="JPU52" s="867"/>
      <c r="JPV52" s="867"/>
      <c r="JPW52" s="867"/>
      <c r="JPX52" s="867"/>
      <c r="JPY52" s="867"/>
      <c r="JPZ52" s="867"/>
      <c r="JQA52" s="867"/>
      <c r="JQB52" s="867"/>
      <c r="JQC52" s="867"/>
      <c r="JQD52" s="867"/>
      <c r="JQE52" s="867"/>
      <c r="JQF52" s="867"/>
      <c r="JQG52" s="867"/>
      <c r="JQH52" s="867"/>
      <c r="JQI52" s="867"/>
      <c r="JQJ52" s="867"/>
      <c r="JQK52" s="867"/>
      <c r="JQL52" s="867"/>
      <c r="JQM52" s="867"/>
      <c r="JQN52" s="867"/>
      <c r="JQO52" s="867"/>
      <c r="JQP52" s="867"/>
      <c r="JQQ52" s="867"/>
      <c r="JQR52" s="867"/>
      <c r="JQS52" s="867"/>
      <c r="JQT52" s="867"/>
      <c r="JQU52" s="867"/>
      <c r="JQV52" s="867"/>
      <c r="JQW52" s="867"/>
      <c r="JQX52" s="867"/>
      <c r="JQY52" s="867"/>
      <c r="JQZ52" s="867"/>
      <c r="JRA52" s="867"/>
      <c r="JRB52" s="867"/>
      <c r="JRC52" s="867"/>
      <c r="JRD52" s="867"/>
      <c r="JRE52" s="867"/>
      <c r="JRF52" s="867"/>
      <c r="JRG52" s="867"/>
      <c r="JRH52" s="867"/>
      <c r="JRI52" s="867"/>
      <c r="JRJ52" s="867"/>
      <c r="JRK52" s="867"/>
      <c r="JRL52" s="867"/>
      <c r="JRM52" s="867"/>
      <c r="JRN52" s="867"/>
      <c r="JRO52" s="867"/>
      <c r="JRP52" s="867"/>
      <c r="JRQ52" s="867"/>
      <c r="JRR52" s="867"/>
      <c r="JRS52" s="867"/>
      <c r="JRT52" s="867"/>
      <c r="JRU52" s="867"/>
      <c r="JRV52" s="867"/>
      <c r="JRW52" s="867"/>
      <c r="JRX52" s="867"/>
      <c r="JRY52" s="867"/>
      <c r="JRZ52" s="867"/>
      <c r="JSA52" s="867"/>
      <c r="JSB52" s="867"/>
      <c r="JSC52" s="867"/>
      <c r="JSD52" s="867"/>
      <c r="JSE52" s="867"/>
      <c r="JSF52" s="867"/>
      <c r="JSG52" s="867"/>
      <c r="JSH52" s="867"/>
      <c r="JSI52" s="867"/>
      <c r="JSJ52" s="867"/>
      <c r="JSK52" s="867"/>
      <c r="JSL52" s="867"/>
      <c r="JSM52" s="867"/>
      <c r="JSN52" s="867"/>
      <c r="JSO52" s="867"/>
      <c r="JSP52" s="867"/>
      <c r="JSQ52" s="867"/>
      <c r="JSR52" s="867"/>
      <c r="JSS52" s="867"/>
      <c r="JST52" s="867"/>
      <c r="JSU52" s="867"/>
      <c r="JSV52" s="867"/>
      <c r="JSW52" s="867"/>
      <c r="JSX52" s="867"/>
      <c r="JSY52" s="867"/>
      <c r="JSZ52" s="867"/>
      <c r="JTA52" s="867"/>
      <c r="JTB52" s="867"/>
      <c r="JTC52" s="867"/>
      <c r="JTD52" s="867"/>
      <c r="JTE52" s="867"/>
      <c r="JTF52" s="867"/>
      <c r="JTG52" s="867"/>
      <c r="JTH52" s="867"/>
      <c r="JTI52" s="867"/>
      <c r="JTJ52" s="867"/>
      <c r="JTK52" s="867"/>
      <c r="JTL52" s="867"/>
      <c r="JTM52" s="867"/>
      <c r="JTN52" s="867"/>
      <c r="JTO52" s="867"/>
      <c r="JTP52" s="867"/>
      <c r="JTQ52" s="867"/>
      <c r="JTR52" s="867"/>
      <c r="JTS52" s="867"/>
      <c r="JTT52" s="867"/>
      <c r="JTU52" s="867"/>
      <c r="JTV52" s="867"/>
      <c r="JTW52" s="867"/>
      <c r="JTX52" s="867"/>
      <c r="JTY52" s="867"/>
      <c r="JTZ52" s="867"/>
      <c r="JUA52" s="867"/>
      <c r="JUB52" s="867"/>
      <c r="JUC52" s="867"/>
      <c r="JUD52" s="867"/>
      <c r="JUE52" s="867"/>
      <c r="JUF52" s="867"/>
      <c r="JUG52" s="867"/>
      <c r="JUH52" s="867"/>
      <c r="JUI52" s="867"/>
      <c r="JUJ52" s="867"/>
      <c r="JUK52" s="867"/>
      <c r="JUL52" s="867"/>
      <c r="JUM52" s="867"/>
      <c r="JUN52" s="867"/>
      <c r="JUO52" s="867"/>
      <c r="JUP52" s="867"/>
      <c r="JUQ52" s="867"/>
      <c r="JUR52" s="867"/>
      <c r="JUS52" s="867"/>
      <c r="JUT52" s="867"/>
      <c r="JUU52" s="867"/>
      <c r="JUV52" s="867"/>
      <c r="JUW52" s="867"/>
      <c r="JUX52" s="867"/>
      <c r="JUY52" s="867"/>
      <c r="JUZ52" s="867"/>
      <c r="JVA52" s="867"/>
      <c r="JVB52" s="867"/>
      <c r="JVC52" s="867"/>
      <c r="JVD52" s="867"/>
      <c r="JVE52" s="867"/>
      <c r="JVF52" s="867"/>
      <c r="JVG52" s="867"/>
      <c r="JVH52" s="867"/>
      <c r="JVI52" s="867"/>
      <c r="JVJ52" s="867"/>
      <c r="JVK52" s="867"/>
      <c r="JVL52" s="867"/>
      <c r="JVM52" s="867"/>
      <c r="JVN52" s="867"/>
      <c r="JVO52" s="867"/>
      <c r="JVP52" s="867"/>
      <c r="JVQ52" s="867"/>
      <c r="JVR52" s="867"/>
      <c r="JVS52" s="867"/>
      <c r="JVT52" s="867"/>
      <c r="JVU52" s="867"/>
      <c r="JVV52" s="867"/>
      <c r="JVW52" s="867"/>
      <c r="JVX52" s="867"/>
      <c r="JVY52" s="867"/>
      <c r="JVZ52" s="867"/>
      <c r="JWA52" s="867"/>
      <c r="JWB52" s="867"/>
      <c r="JWC52" s="867"/>
      <c r="JWD52" s="867"/>
      <c r="JWE52" s="867"/>
      <c r="JWF52" s="867"/>
      <c r="JWG52" s="867"/>
      <c r="JWH52" s="867"/>
      <c r="JWI52" s="867"/>
      <c r="JWJ52" s="867"/>
      <c r="JWK52" s="867"/>
      <c r="JWL52" s="867"/>
      <c r="JWM52" s="867"/>
      <c r="JWN52" s="867"/>
      <c r="JWO52" s="867"/>
      <c r="JWP52" s="867"/>
      <c r="JWQ52" s="867"/>
      <c r="JWR52" s="867"/>
      <c r="JWS52" s="867"/>
      <c r="JWT52" s="867"/>
      <c r="JWU52" s="867"/>
      <c r="JWV52" s="867"/>
      <c r="JWW52" s="867"/>
      <c r="JWX52" s="867"/>
      <c r="JWY52" s="867"/>
      <c r="JWZ52" s="867"/>
      <c r="JXA52" s="867"/>
      <c r="JXB52" s="867"/>
      <c r="JXC52" s="867"/>
      <c r="JXD52" s="867"/>
      <c r="JXE52" s="867"/>
      <c r="JXF52" s="867"/>
      <c r="JXG52" s="867"/>
      <c r="JXH52" s="867"/>
      <c r="JXI52" s="867"/>
      <c r="JXJ52" s="867"/>
      <c r="JXK52" s="867"/>
      <c r="JXL52" s="867"/>
      <c r="JXM52" s="867"/>
      <c r="JXN52" s="867"/>
      <c r="JXO52" s="867"/>
      <c r="JXP52" s="867"/>
      <c r="JXQ52" s="867"/>
      <c r="JXR52" s="867"/>
      <c r="JXS52" s="867"/>
      <c r="JXT52" s="867"/>
      <c r="JXU52" s="867"/>
      <c r="JXV52" s="867"/>
      <c r="JXW52" s="867"/>
      <c r="JXX52" s="867"/>
      <c r="JXY52" s="867"/>
      <c r="JXZ52" s="867"/>
      <c r="JYA52" s="867"/>
      <c r="JYB52" s="867"/>
      <c r="JYC52" s="867"/>
      <c r="JYD52" s="867"/>
      <c r="JYE52" s="867"/>
      <c r="JYF52" s="867"/>
      <c r="JYG52" s="867"/>
      <c r="JYH52" s="867"/>
      <c r="JYI52" s="867"/>
      <c r="JYJ52" s="867"/>
      <c r="JYK52" s="867"/>
      <c r="JYL52" s="867"/>
      <c r="JYM52" s="867"/>
      <c r="JYN52" s="867"/>
      <c r="JYO52" s="867"/>
      <c r="JYP52" s="867"/>
      <c r="JYQ52" s="867"/>
      <c r="JYR52" s="867"/>
      <c r="JYS52" s="867"/>
      <c r="JYT52" s="867"/>
      <c r="JYU52" s="867"/>
      <c r="JYV52" s="867"/>
      <c r="JYW52" s="867"/>
      <c r="JYX52" s="867"/>
      <c r="JYY52" s="867"/>
      <c r="JYZ52" s="867"/>
      <c r="JZA52" s="867"/>
      <c r="JZB52" s="867"/>
      <c r="JZC52" s="867"/>
      <c r="JZD52" s="867"/>
      <c r="JZE52" s="867"/>
      <c r="JZF52" s="867"/>
      <c r="JZG52" s="867"/>
      <c r="JZH52" s="867"/>
      <c r="JZI52" s="867"/>
      <c r="JZJ52" s="867"/>
      <c r="JZK52" s="867"/>
      <c r="JZL52" s="867"/>
      <c r="JZM52" s="867"/>
      <c r="JZN52" s="867"/>
      <c r="JZO52" s="867"/>
      <c r="JZP52" s="867"/>
      <c r="JZQ52" s="867"/>
      <c r="JZR52" s="867"/>
      <c r="JZS52" s="867"/>
      <c r="JZT52" s="867"/>
      <c r="JZU52" s="867"/>
      <c r="JZV52" s="867"/>
      <c r="JZW52" s="867"/>
      <c r="JZX52" s="867"/>
      <c r="JZY52" s="867"/>
      <c r="JZZ52" s="867"/>
      <c r="KAA52" s="867"/>
      <c r="KAB52" s="867"/>
      <c r="KAC52" s="867"/>
      <c r="KAD52" s="867"/>
      <c r="KAE52" s="867"/>
      <c r="KAF52" s="867"/>
      <c r="KAG52" s="867"/>
      <c r="KAH52" s="867"/>
      <c r="KAI52" s="867"/>
      <c r="KAJ52" s="867"/>
      <c r="KAK52" s="867"/>
      <c r="KAL52" s="867"/>
      <c r="KAM52" s="867"/>
      <c r="KAN52" s="867"/>
      <c r="KAO52" s="867"/>
      <c r="KAP52" s="867"/>
      <c r="KAQ52" s="867"/>
      <c r="KAR52" s="867"/>
      <c r="KAS52" s="867"/>
      <c r="KAT52" s="867"/>
      <c r="KAU52" s="867"/>
      <c r="KAV52" s="867"/>
      <c r="KAW52" s="867"/>
      <c r="KAX52" s="867"/>
      <c r="KAY52" s="867"/>
      <c r="KAZ52" s="867"/>
      <c r="KBA52" s="867"/>
      <c r="KBB52" s="867"/>
      <c r="KBC52" s="867"/>
      <c r="KBD52" s="867"/>
      <c r="KBE52" s="867"/>
      <c r="KBF52" s="867"/>
      <c r="KBG52" s="867"/>
      <c r="KBH52" s="867"/>
      <c r="KBI52" s="867"/>
      <c r="KBJ52" s="867"/>
      <c r="KBK52" s="867"/>
      <c r="KBL52" s="867"/>
      <c r="KBM52" s="867"/>
      <c r="KBN52" s="867"/>
      <c r="KBO52" s="867"/>
      <c r="KBP52" s="867"/>
      <c r="KBQ52" s="867"/>
      <c r="KBR52" s="867"/>
      <c r="KBS52" s="867"/>
      <c r="KBT52" s="867"/>
      <c r="KBU52" s="867"/>
      <c r="KBV52" s="867"/>
      <c r="KBW52" s="867"/>
      <c r="KBX52" s="867"/>
      <c r="KBY52" s="867"/>
      <c r="KBZ52" s="867"/>
      <c r="KCA52" s="867"/>
      <c r="KCB52" s="867"/>
      <c r="KCC52" s="867"/>
      <c r="KCD52" s="867"/>
      <c r="KCE52" s="867"/>
      <c r="KCF52" s="867"/>
      <c r="KCG52" s="867"/>
      <c r="KCH52" s="867"/>
      <c r="KCI52" s="867"/>
      <c r="KCJ52" s="867"/>
      <c r="KCK52" s="867"/>
      <c r="KCL52" s="867"/>
      <c r="KCM52" s="867"/>
      <c r="KCN52" s="867"/>
      <c r="KCO52" s="867"/>
      <c r="KCP52" s="867"/>
      <c r="KCQ52" s="867"/>
      <c r="KCR52" s="867"/>
      <c r="KCS52" s="867"/>
      <c r="KCT52" s="867"/>
      <c r="KCU52" s="867"/>
      <c r="KCV52" s="867"/>
      <c r="KCW52" s="867"/>
      <c r="KCX52" s="867"/>
      <c r="KCY52" s="867"/>
      <c r="KCZ52" s="867"/>
      <c r="KDA52" s="867"/>
      <c r="KDB52" s="867"/>
      <c r="KDC52" s="867"/>
      <c r="KDD52" s="867"/>
      <c r="KDE52" s="867"/>
      <c r="KDF52" s="867"/>
      <c r="KDG52" s="867"/>
      <c r="KDH52" s="867"/>
      <c r="KDI52" s="867"/>
      <c r="KDJ52" s="867"/>
      <c r="KDK52" s="867"/>
      <c r="KDL52" s="867"/>
      <c r="KDM52" s="867"/>
      <c r="KDN52" s="867"/>
      <c r="KDO52" s="867"/>
      <c r="KDP52" s="867"/>
      <c r="KDQ52" s="867"/>
      <c r="KDR52" s="867"/>
      <c r="KDS52" s="867"/>
      <c r="KDT52" s="867"/>
      <c r="KDU52" s="867"/>
      <c r="KDV52" s="867"/>
      <c r="KDW52" s="867"/>
      <c r="KDX52" s="867"/>
      <c r="KDY52" s="867"/>
      <c r="KDZ52" s="867"/>
      <c r="KEA52" s="867"/>
      <c r="KEB52" s="867"/>
      <c r="KEC52" s="867"/>
      <c r="KED52" s="867"/>
      <c r="KEE52" s="867"/>
      <c r="KEF52" s="867"/>
      <c r="KEG52" s="867"/>
      <c r="KEH52" s="867"/>
      <c r="KEI52" s="867"/>
      <c r="KEJ52" s="867"/>
      <c r="KEK52" s="867"/>
      <c r="KEL52" s="867"/>
      <c r="KEM52" s="867"/>
      <c r="KEN52" s="867"/>
      <c r="KEO52" s="867"/>
      <c r="KEP52" s="867"/>
      <c r="KEQ52" s="867"/>
      <c r="KER52" s="867"/>
      <c r="KES52" s="867"/>
      <c r="KET52" s="867"/>
      <c r="KEU52" s="867"/>
      <c r="KEV52" s="867"/>
      <c r="KEW52" s="867"/>
      <c r="KEX52" s="867"/>
      <c r="KEY52" s="867"/>
      <c r="KEZ52" s="867"/>
      <c r="KFA52" s="867"/>
      <c r="KFB52" s="867"/>
      <c r="KFC52" s="867"/>
      <c r="KFD52" s="867"/>
      <c r="KFE52" s="867"/>
      <c r="KFF52" s="867"/>
      <c r="KFG52" s="867"/>
      <c r="KFH52" s="867"/>
      <c r="KFI52" s="867"/>
      <c r="KFJ52" s="867"/>
      <c r="KFK52" s="867"/>
      <c r="KFL52" s="867"/>
      <c r="KFM52" s="867"/>
      <c r="KFN52" s="867"/>
      <c r="KFO52" s="867"/>
      <c r="KFP52" s="867"/>
      <c r="KFQ52" s="867"/>
      <c r="KFR52" s="867"/>
      <c r="KFS52" s="867"/>
      <c r="KFT52" s="867"/>
      <c r="KFU52" s="867"/>
      <c r="KFV52" s="867"/>
      <c r="KFW52" s="867"/>
      <c r="KFX52" s="867"/>
      <c r="KFY52" s="867"/>
      <c r="KFZ52" s="867"/>
      <c r="KGA52" s="867"/>
      <c r="KGB52" s="867"/>
      <c r="KGC52" s="867"/>
      <c r="KGD52" s="867"/>
      <c r="KGE52" s="867"/>
      <c r="KGF52" s="867"/>
      <c r="KGG52" s="867"/>
      <c r="KGH52" s="867"/>
      <c r="KGI52" s="867"/>
      <c r="KGJ52" s="867"/>
      <c r="KGK52" s="867"/>
      <c r="KGL52" s="867"/>
      <c r="KGM52" s="867"/>
      <c r="KGN52" s="867"/>
      <c r="KGO52" s="867"/>
      <c r="KGP52" s="867"/>
      <c r="KGQ52" s="867"/>
      <c r="KGR52" s="867"/>
      <c r="KGS52" s="867"/>
      <c r="KGT52" s="867"/>
      <c r="KGU52" s="867"/>
      <c r="KGV52" s="867"/>
      <c r="KGW52" s="867"/>
      <c r="KGX52" s="867"/>
      <c r="KGY52" s="867"/>
      <c r="KGZ52" s="867"/>
      <c r="KHA52" s="867"/>
      <c r="KHB52" s="867"/>
      <c r="KHC52" s="867"/>
      <c r="KHD52" s="867"/>
      <c r="KHE52" s="867"/>
      <c r="KHF52" s="867"/>
      <c r="KHG52" s="867"/>
      <c r="KHH52" s="867"/>
      <c r="KHI52" s="867"/>
      <c r="KHJ52" s="867"/>
      <c r="KHK52" s="867"/>
      <c r="KHL52" s="867"/>
      <c r="KHM52" s="867"/>
      <c r="KHN52" s="867"/>
      <c r="KHO52" s="867"/>
      <c r="KHP52" s="867"/>
      <c r="KHQ52" s="867"/>
      <c r="KHR52" s="867"/>
      <c r="KHS52" s="867"/>
      <c r="KHT52" s="867"/>
      <c r="KHU52" s="867"/>
      <c r="KHV52" s="867"/>
      <c r="KHW52" s="867"/>
      <c r="KHX52" s="867"/>
      <c r="KHY52" s="867"/>
      <c r="KHZ52" s="867"/>
      <c r="KIA52" s="867"/>
      <c r="KIB52" s="867"/>
      <c r="KIC52" s="867"/>
      <c r="KID52" s="867"/>
      <c r="KIE52" s="867"/>
      <c r="KIF52" s="867"/>
      <c r="KIG52" s="867"/>
      <c r="KIH52" s="867"/>
      <c r="KII52" s="867"/>
      <c r="KIJ52" s="867"/>
      <c r="KIK52" s="867"/>
      <c r="KIL52" s="867"/>
      <c r="KIM52" s="867"/>
      <c r="KIN52" s="867"/>
      <c r="KIO52" s="867"/>
      <c r="KIP52" s="867"/>
      <c r="KIQ52" s="867"/>
      <c r="KIR52" s="867"/>
      <c r="KIS52" s="867"/>
      <c r="KIT52" s="867"/>
      <c r="KIU52" s="867"/>
      <c r="KIV52" s="867"/>
      <c r="KIW52" s="867"/>
      <c r="KIX52" s="867"/>
      <c r="KIY52" s="867"/>
      <c r="KIZ52" s="867"/>
      <c r="KJA52" s="867"/>
      <c r="KJB52" s="867"/>
      <c r="KJC52" s="867"/>
      <c r="KJD52" s="867"/>
      <c r="KJE52" s="867"/>
      <c r="KJF52" s="867"/>
      <c r="KJG52" s="867"/>
      <c r="KJH52" s="867"/>
      <c r="KJI52" s="867"/>
      <c r="KJJ52" s="867"/>
      <c r="KJK52" s="867"/>
      <c r="KJL52" s="867"/>
      <c r="KJM52" s="867"/>
      <c r="KJN52" s="867"/>
      <c r="KJO52" s="867"/>
      <c r="KJP52" s="867"/>
      <c r="KJQ52" s="867"/>
      <c r="KJR52" s="867"/>
      <c r="KJS52" s="867"/>
      <c r="KJT52" s="867"/>
      <c r="KJU52" s="867"/>
      <c r="KJV52" s="867"/>
      <c r="KJW52" s="867"/>
      <c r="KJX52" s="867"/>
      <c r="KJY52" s="867"/>
      <c r="KJZ52" s="867"/>
      <c r="KKA52" s="867"/>
      <c r="KKB52" s="867"/>
      <c r="KKC52" s="867"/>
      <c r="KKD52" s="867"/>
      <c r="KKE52" s="867"/>
      <c r="KKF52" s="867"/>
      <c r="KKG52" s="867"/>
      <c r="KKH52" s="867"/>
      <c r="KKI52" s="867"/>
      <c r="KKJ52" s="867"/>
      <c r="KKK52" s="867"/>
      <c r="KKL52" s="867"/>
      <c r="KKM52" s="867"/>
      <c r="KKN52" s="867"/>
      <c r="KKO52" s="867"/>
      <c r="KKP52" s="867"/>
      <c r="KKQ52" s="867"/>
      <c r="KKR52" s="867"/>
      <c r="KKS52" s="867"/>
      <c r="KKT52" s="867"/>
      <c r="KKU52" s="867"/>
      <c r="KKV52" s="867"/>
      <c r="KKW52" s="867"/>
      <c r="KKX52" s="867"/>
      <c r="KKY52" s="867"/>
      <c r="KKZ52" s="867"/>
      <c r="KLA52" s="867"/>
      <c r="KLB52" s="867"/>
      <c r="KLC52" s="867"/>
      <c r="KLD52" s="867"/>
      <c r="KLE52" s="867"/>
      <c r="KLF52" s="867"/>
      <c r="KLG52" s="867"/>
      <c r="KLH52" s="867"/>
      <c r="KLI52" s="867"/>
      <c r="KLJ52" s="867"/>
      <c r="KLK52" s="867"/>
      <c r="KLL52" s="867"/>
      <c r="KLM52" s="867"/>
      <c r="KLN52" s="867"/>
      <c r="KLO52" s="867"/>
      <c r="KLP52" s="867"/>
      <c r="KLQ52" s="867"/>
      <c r="KLR52" s="867"/>
      <c r="KLS52" s="867"/>
      <c r="KLT52" s="867"/>
      <c r="KLU52" s="867"/>
      <c r="KLV52" s="867"/>
      <c r="KLW52" s="867"/>
      <c r="KLX52" s="867"/>
      <c r="KLY52" s="867"/>
      <c r="KLZ52" s="867"/>
      <c r="KMA52" s="867"/>
      <c r="KMB52" s="867"/>
      <c r="KMC52" s="867"/>
      <c r="KMD52" s="867"/>
      <c r="KME52" s="867"/>
      <c r="KMF52" s="867"/>
      <c r="KMG52" s="867"/>
      <c r="KMH52" s="867"/>
      <c r="KMI52" s="867"/>
      <c r="KMJ52" s="867"/>
      <c r="KMK52" s="867"/>
      <c r="KML52" s="867"/>
      <c r="KMM52" s="867"/>
      <c r="KMN52" s="867"/>
      <c r="KMO52" s="867"/>
      <c r="KMP52" s="867"/>
      <c r="KMQ52" s="867"/>
      <c r="KMR52" s="867"/>
      <c r="KMS52" s="867"/>
      <c r="KMT52" s="867"/>
      <c r="KMU52" s="867"/>
      <c r="KMV52" s="867"/>
      <c r="KMW52" s="867"/>
      <c r="KMX52" s="867"/>
      <c r="KMY52" s="867"/>
      <c r="KMZ52" s="867"/>
      <c r="KNA52" s="867"/>
      <c r="KNB52" s="867"/>
      <c r="KNC52" s="867"/>
      <c r="KND52" s="867"/>
      <c r="KNE52" s="867"/>
      <c r="KNF52" s="867"/>
      <c r="KNG52" s="867"/>
      <c r="KNH52" s="867"/>
      <c r="KNI52" s="867"/>
      <c r="KNJ52" s="867"/>
      <c r="KNK52" s="867"/>
      <c r="KNL52" s="867"/>
      <c r="KNM52" s="867"/>
      <c r="KNN52" s="867"/>
      <c r="KNO52" s="867"/>
      <c r="KNP52" s="867"/>
      <c r="KNQ52" s="867"/>
      <c r="KNR52" s="867"/>
      <c r="KNS52" s="867"/>
      <c r="KNT52" s="867"/>
      <c r="KNU52" s="867"/>
      <c r="KNV52" s="867"/>
      <c r="KNW52" s="867"/>
      <c r="KNX52" s="867"/>
      <c r="KNY52" s="867"/>
      <c r="KNZ52" s="867"/>
      <c r="KOA52" s="867"/>
      <c r="KOB52" s="867"/>
      <c r="KOC52" s="867"/>
      <c r="KOD52" s="867"/>
      <c r="KOE52" s="867"/>
      <c r="KOF52" s="867"/>
      <c r="KOG52" s="867"/>
      <c r="KOH52" s="867"/>
      <c r="KOI52" s="867"/>
      <c r="KOJ52" s="867"/>
      <c r="KOK52" s="867"/>
      <c r="KOL52" s="867"/>
      <c r="KOM52" s="867"/>
      <c r="KON52" s="867"/>
      <c r="KOO52" s="867"/>
      <c r="KOP52" s="867"/>
      <c r="KOQ52" s="867"/>
      <c r="KOR52" s="867"/>
      <c r="KOS52" s="867"/>
      <c r="KOT52" s="867"/>
      <c r="KOU52" s="867"/>
      <c r="KOV52" s="867"/>
      <c r="KOW52" s="867"/>
      <c r="KOX52" s="867"/>
      <c r="KOY52" s="867"/>
      <c r="KOZ52" s="867"/>
      <c r="KPA52" s="867"/>
      <c r="KPB52" s="867"/>
      <c r="KPC52" s="867"/>
      <c r="KPD52" s="867"/>
      <c r="KPE52" s="867"/>
      <c r="KPF52" s="867"/>
      <c r="KPG52" s="867"/>
      <c r="KPH52" s="867"/>
      <c r="KPI52" s="867"/>
      <c r="KPJ52" s="867"/>
      <c r="KPK52" s="867"/>
      <c r="KPL52" s="867"/>
      <c r="KPM52" s="867"/>
      <c r="KPN52" s="867"/>
      <c r="KPO52" s="867"/>
      <c r="KPP52" s="867"/>
      <c r="KPQ52" s="867"/>
      <c r="KPR52" s="867"/>
      <c r="KPS52" s="867"/>
      <c r="KPT52" s="867"/>
      <c r="KPU52" s="867"/>
      <c r="KPV52" s="867"/>
      <c r="KPW52" s="867"/>
      <c r="KPX52" s="867"/>
      <c r="KPY52" s="867"/>
      <c r="KPZ52" s="867"/>
      <c r="KQA52" s="867"/>
      <c r="KQB52" s="867"/>
      <c r="KQC52" s="867"/>
      <c r="KQD52" s="867"/>
      <c r="KQE52" s="867"/>
      <c r="KQF52" s="867"/>
      <c r="KQG52" s="867"/>
      <c r="KQH52" s="867"/>
      <c r="KQI52" s="867"/>
      <c r="KQJ52" s="867"/>
      <c r="KQK52" s="867"/>
      <c r="KQL52" s="867"/>
      <c r="KQM52" s="867"/>
      <c r="KQN52" s="867"/>
      <c r="KQO52" s="867"/>
      <c r="KQP52" s="867"/>
      <c r="KQQ52" s="867"/>
      <c r="KQR52" s="867"/>
      <c r="KQS52" s="867"/>
      <c r="KQT52" s="867"/>
      <c r="KQU52" s="867"/>
      <c r="KQV52" s="867"/>
      <c r="KQW52" s="867"/>
      <c r="KQX52" s="867"/>
      <c r="KQY52" s="867"/>
      <c r="KQZ52" s="867"/>
      <c r="KRA52" s="867"/>
      <c r="KRB52" s="867"/>
      <c r="KRC52" s="867"/>
      <c r="KRD52" s="867"/>
      <c r="KRE52" s="867"/>
      <c r="KRF52" s="867"/>
      <c r="KRG52" s="867"/>
      <c r="KRH52" s="867"/>
      <c r="KRI52" s="867"/>
      <c r="KRJ52" s="867"/>
      <c r="KRK52" s="867"/>
      <c r="KRL52" s="867"/>
      <c r="KRM52" s="867"/>
      <c r="KRN52" s="867"/>
      <c r="KRO52" s="867"/>
      <c r="KRP52" s="867"/>
      <c r="KRQ52" s="867"/>
      <c r="KRR52" s="867"/>
      <c r="KRS52" s="867"/>
      <c r="KRT52" s="867"/>
      <c r="KRU52" s="867"/>
      <c r="KRV52" s="867"/>
      <c r="KRW52" s="867"/>
      <c r="KRX52" s="867"/>
      <c r="KRY52" s="867"/>
      <c r="KRZ52" s="867"/>
      <c r="KSA52" s="867"/>
      <c r="KSB52" s="867"/>
      <c r="KSC52" s="867"/>
      <c r="KSD52" s="867"/>
      <c r="KSE52" s="867"/>
      <c r="KSF52" s="867"/>
      <c r="KSG52" s="867"/>
      <c r="KSH52" s="867"/>
      <c r="KSI52" s="867"/>
      <c r="KSJ52" s="867"/>
      <c r="KSK52" s="867"/>
      <c r="KSL52" s="867"/>
      <c r="KSM52" s="867"/>
      <c r="KSN52" s="867"/>
      <c r="KSO52" s="867"/>
      <c r="KSP52" s="867"/>
      <c r="KSQ52" s="867"/>
      <c r="KSR52" s="867"/>
      <c r="KSS52" s="867"/>
      <c r="KST52" s="867"/>
      <c r="KSU52" s="867"/>
      <c r="KSV52" s="867"/>
      <c r="KSW52" s="867"/>
      <c r="KSX52" s="867"/>
      <c r="KSY52" s="867"/>
      <c r="KSZ52" s="867"/>
      <c r="KTA52" s="867"/>
      <c r="KTB52" s="867"/>
      <c r="KTC52" s="867"/>
      <c r="KTD52" s="867"/>
      <c r="KTE52" s="867"/>
      <c r="KTF52" s="867"/>
      <c r="KTG52" s="867"/>
      <c r="KTH52" s="867"/>
      <c r="KTI52" s="867"/>
      <c r="KTJ52" s="867"/>
      <c r="KTK52" s="867"/>
      <c r="KTL52" s="867"/>
      <c r="KTM52" s="867"/>
      <c r="KTN52" s="867"/>
      <c r="KTO52" s="867"/>
      <c r="KTP52" s="867"/>
      <c r="KTQ52" s="867"/>
      <c r="KTR52" s="867"/>
      <c r="KTS52" s="867"/>
      <c r="KTT52" s="867"/>
      <c r="KTU52" s="867"/>
      <c r="KTV52" s="867"/>
      <c r="KTW52" s="867"/>
      <c r="KTX52" s="867"/>
      <c r="KTY52" s="867"/>
      <c r="KTZ52" s="867"/>
      <c r="KUA52" s="867"/>
      <c r="KUB52" s="867"/>
      <c r="KUC52" s="867"/>
      <c r="KUD52" s="867"/>
      <c r="KUE52" s="867"/>
      <c r="KUF52" s="867"/>
      <c r="KUG52" s="867"/>
      <c r="KUH52" s="867"/>
      <c r="KUI52" s="867"/>
      <c r="KUJ52" s="867"/>
      <c r="KUK52" s="867"/>
      <c r="KUL52" s="867"/>
      <c r="KUM52" s="867"/>
      <c r="KUN52" s="867"/>
      <c r="KUO52" s="867"/>
      <c r="KUP52" s="867"/>
      <c r="KUQ52" s="867"/>
      <c r="KUR52" s="867"/>
      <c r="KUS52" s="867"/>
      <c r="KUT52" s="867"/>
      <c r="KUU52" s="867"/>
      <c r="KUV52" s="867"/>
      <c r="KUW52" s="867"/>
      <c r="KUX52" s="867"/>
      <c r="KUY52" s="867"/>
      <c r="KUZ52" s="867"/>
      <c r="KVA52" s="867"/>
      <c r="KVB52" s="867"/>
      <c r="KVC52" s="867"/>
      <c r="KVD52" s="867"/>
      <c r="KVE52" s="867"/>
      <c r="KVF52" s="867"/>
      <c r="KVG52" s="867"/>
      <c r="KVH52" s="867"/>
      <c r="KVI52" s="867"/>
      <c r="KVJ52" s="867"/>
      <c r="KVK52" s="867"/>
      <c r="KVL52" s="867"/>
      <c r="KVM52" s="867"/>
      <c r="KVN52" s="867"/>
      <c r="KVO52" s="867"/>
      <c r="KVP52" s="867"/>
      <c r="KVQ52" s="867"/>
      <c r="KVR52" s="867"/>
      <c r="KVS52" s="867"/>
      <c r="KVT52" s="867"/>
      <c r="KVU52" s="867"/>
      <c r="KVV52" s="867"/>
      <c r="KVW52" s="867"/>
      <c r="KVX52" s="867"/>
      <c r="KVY52" s="867"/>
      <c r="KVZ52" s="867"/>
      <c r="KWA52" s="867"/>
      <c r="KWB52" s="867"/>
      <c r="KWC52" s="867"/>
      <c r="KWD52" s="867"/>
      <c r="KWE52" s="867"/>
      <c r="KWF52" s="867"/>
      <c r="KWG52" s="867"/>
      <c r="KWH52" s="867"/>
      <c r="KWI52" s="867"/>
      <c r="KWJ52" s="867"/>
      <c r="KWK52" s="867"/>
      <c r="KWL52" s="867"/>
      <c r="KWM52" s="867"/>
      <c r="KWN52" s="867"/>
      <c r="KWO52" s="867"/>
      <c r="KWP52" s="867"/>
      <c r="KWQ52" s="867"/>
      <c r="KWR52" s="867"/>
      <c r="KWS52" s="867"/>
      <c r="KWT52" s="867"/>
      <c r="KWU52" s="867"/>
      <c r="KWV52" s="867"/>
      <c r="KWW52" s="867"/>
      <c r="KWX52" s="867"/>
      <c r="KWY52" s="867"/>
      <c r="KWZ52" s="867"/>
      <c r="KXA52" s="867"/>
      <c r="KXB52" s="867"/>
      <c r="KXC52" s="867"/>
      <c r="KXD52" s="867"/>
      <c r="KXE52" s="867"/>
      <c r="KXF52" s="867"/>
      <c r="KXG52" s="867"/>
      <c r="KXH52" s="867"/>
      <c r="KXI52" s="867"/>
      <c r="KXJ52" s="867"/>
      <c r="KXK52" s="867"/>
      <c r="KXL52" s="867"/>
      <c r="KXM52" s="867"/>
      <c r="KXN52" s="867"/>
      <c r="KXO52" s="867"/>
      <c r="KXP52" s="867"/>
      <c r="KXQ52" s="867"/>
      <c r="KXR52" s="867"/>
      <c r="KXS52" s="867"/>
      <c r="KXT52" s="867"/>
      <c r="KXU52" s="867"/>
      <c r="KXV52" s="867"/>
      <c r="KXW52" s="867"/>
      <c r="KXX52" s="867"/>
      <c r="KXY52" s="867"/>
      <c r="KXZ52" s="867"/>
      <c r="KYA52" s="867"/>
      <c r="KYB52" s="867"/>
      <c r="KYC52" s="867"/>
      <c r="KYD52" s="867"/>
      <c r="KYE52" s="867"/>
      <c r="KYF52" s="867"/>
      <c r="KYG52" s="867"/>
      <c r="KYH52" s="867"/>
      <c r="KYI52" s="867"/>
      <c r="KYJ52" s="867"/>
      <c r="KYK52" s="867"/>
      <c r="KYL52" s="867"/>
      <c r="KYM52" s="867"/>
      <c r="KYN52" s="867"/>
      <c r="KYO52" s="867"/>
      <c r="KYP52" s="867"/>
      <c r="KYQ52" s="867"/>
      <c r="KYR52" s="867"/>
      <c r="KYS52" s="867"/>
      <c r="KYT52" s="867"/>
      <c r="KYU52" s="867"/>
      <c r="KYV52" s="867"/>
      <c r="KYW52" s="867"/>
      <c r="KYX52" s="867"/>
      <c r="KYY52" s="867"/>
      <c r="KYZ52" s="867"/>
      <c r="KZA52" s="867"/>
      <c r="KZB52" s="867"/>
      <c r="KZC52" s="867"/>
      <c r="KZD52" s="867"/>
      <c r="KZE52" s="867"/>
      <c r="KZF52" s="867"/>
      <c r="KZG52" s="867"/>
      <c r="KZH52" s="867"/>
      <c r="KZI52" s="867"/>
      <c r="KZJ52" s="867"/>
      <c r="KZK52" s="867"/>
      <c r="KZL52" s="867"/>
      <c r="KZM52" s="867"/>
      <c r="KZN52" s="867"/>
      <c r="KZO52" s="867"/>
      <c r="KZP52" s="867"/>
      <c r="KZQ52" s="867"/>
      <c r="KZR52" s="867"/>
      <c r="KZS52" s="867"/>
      <c r="KZT52" s="867"/>
      <c r="KZU52" s="867"/>
      <c r="KZV52" s="867"/>
      <c r="KZW52" s="867"/>
      <c r="KZX52" s="867"/>
      <c r="KZY52" s="867"/>
      <c r="KZZ52" s="867"/>
      <c r="LAA52" s="867"/>
      <c r="LAB52" s="867"/>
      <c r="LAC52" s="867"/>
      <c r="LAD52" s="867"/>
      <c r="LAE52" s="867"/>
      <c r="LAF52" s="867"/>
      <c r="LAG52" s="867"/>
      <c r="LAH52" s="867"/>
      <c r="LAI52" s="867"/>
      <c r="LAJ52" s="867"/>
      <c r="LAK52" s="867"/>
      <c r="LAL52" s="867"/>
      <c r="LAM52" s="867"/>
      <c r="LAN52" s="867"/>
      <c r="LAO52" s="867"/>
      <c r="LAP52" s="867"/>
      <c r="LAQ52" s="867"/>
      <c r="LAR52" s="867"/>
      <c r="LAS52" s="867"/>
      <c r="LAT52" s="867"/>
      <c r="LAU52" s="867"/>
      <c r="LAV52" s="867"/>
      <c r="LAW52" s="867"/>
      <c r="LAX52" s="867"/>
      <c r="LAY52" s="867"/>
      <c r="LAZ52" s="867"/>
      <c r="LBA52" s="867"/>
      <c r="LBB52" s="867"/>
      <c r="LBC52" s="867"/>
      <c r="LBD52" s="867"/>
      <c r="LBE52" s="867"/>
      <c r="LBF52" s="867"/>
      <c r="LBG52" s="867"/>
      <c r="LBH52" s="867"/>
      <c r="LBI52" s="867"/>
      <c r="LBJ52" s="867"/>
      <c r="LBK52" s="867"/>
      <c r="LBL52" s="867"/>
      <c r="LBM52" s="867"/>
      <c r="LBN52" s="867"/>
      <c r="LBO52" s="867"/>
      <c r="LBP52" s="867"/>
      <c r="LBQ52" s="867"/>
      <c r="LBR52" s="867"/>
      <c r="LBS52" s="867"/>
      <c r="LBT52" s="867"/>
      <c r="LBU52" s="867"/>
      <c r="LBV52" s="867"/>
      <c r="LBW52" s="867"/>
      <c r="LBX52" s="867"/>
      <c r="LBY52" s="867"/>
      <c r="LBZ52" s="867"/>
      <c r="LCA52" s="867"/>
      <c r="LCB52" s="867"/>
      <c r="LCC52" s="867"/>
      <c r="LCD52" s="867"/>
      <c r="LCE52" s="867"/>
      <c r="LCF52" s="867"/>
      <c r="LCG52" s="867"/>
      <c r="LCH52" s="867"/>
      <c r="LCI52" s="867"/>
      <c r="LCJ52" s="867"/>
      <c r="LCK52" s="867"/>
      <c r="LCL52" s="867"/>
      <c r="LCM52" s="867"/>
      <c r="LCN52" s="867"/>
      <c r="LCO52" s="867"/>
      <c r="LCP52" s="867"/>
      <c r="LCQ52" s="867"/>
      <c r="LCR52" s="867"/>
      <c r="LCS52" s="867"/>
      <c r="LCT52" s="867"/>
      <c r="LCU52" s="867"/>
      <c r="LCV52" s="867"/>
      <c r="LCW52" s="867"/>
      <c r="LCX52" s="867"/>
      <c r="LCY52" s="867"/>
      <c r="LCZ52" s="867"/>
      <c r="LDA52" s="867"/>
      <c r="LDB52" s="867"/>
      <c r="LDC52" s="867"/>
      <c r="LDD52" s="867"/>
      <c r="LDE52" s="867"/>
      <c r="LDF52" s="867"/>
      <c r="LDG52" s="867"/>
      <c r="LDH52" s="867"/>
      <c r="LDI52" s="867"/>
      <c r="LDJ52" s="867"/>
      <c r="LDK52" s="867"/>
      <c r="LDL52" s="867"/>
      <c r="LDM52" s="867"/>
      <c r="LDN52" s="867"/>
      <c r="LDO52" s="867"/>
      <c r="LDP52" s="867"/>
      <c r="LDQ52" s="867"/>
      <c r="LDR52" s="867"/>
      <c r="LDS52" s="867"/>
      <c r="LDT52" s="867"/>
      <c r="LDU52" s="867"/>
      <c r="LDV52" s="867"/>
      <c r="LDW52" s="867"/>
      <c r="LDX52" s="867"/>
      <c r="LDY52" s="867"/>
      <c r="LDZ52" s="867"/>
      <c r="LEA52" s="867"/>
      <c r="LEB52" s="867"/>
      <c r="LEC52" s="867"/>
      <c r="LED52" s="867"/>
      <c r="LEE52" s="867"/>
      <c r="LEF52" s="867"/>
      <c r="LEG52" s="867"/>
      <c r="LEH52" s="867"/>
      <c r="LEI52" s="867"/>
      <c r="LEJ52" s="867"/>
      <c r="LEK52" s="867"/>
      <c r="LEL52" s="867"/>
      <c r="LEM52" s="867"/>
      <c r="LEN52" s="867"/>
      <c r="LEO52" s="867"/>
      <c r="LEP52" s="867"/>
      <c r="LEQ52" s="867"/>
      <c r="LER52" s="867"/>
      <c r="LES52" s="867"/>
      <c r="LET52" s="867"/>
      <c r="LEU52" s="867"/>
      <c r="LEV52" s="867"/>
      <c r="LEW52" s="867"/>
      <c r="LEX52" s="867"/>
      <c r="LEY52" s="867"/>
      <c r="LEZ52" s="867"/>
      <c r="LFA52" s="867"/>
      <c r="LFB52" s="867"/>
      <c r="LFC52" s="867"/>
      <c r="LFD52" s="867"/>
      <c r="LFE52" s="867"/>
      <c r="LFF52" s="867"/>
      <c r="LFG52" s="867"/>
      <c r="LFH52" s="867"/>
      <c r="LFI52" s="867"/>
      <c r="LFJ52" s="867"/>
      <c r="LFK52" s="867"/>
      <c r="LFL52" s="867"/>
      <c r="LFM52" s="867"/>
      <c r="LFN52" s="867"/>
      <c r="LFO52" s="867"/>
      <c r="LFP52" s="867"/>
      <c r="LFQ52" s="867"/>
      <c r="LFR52" s="867"/>
      <c r="LFS52" s="867"/>
      <c r="LFT52" s="867"/>
      <c r="LFU52" s="867"/>
      <c r="LFV52" s="867"/>
      <c r="LFW52" s="867"/>
      <c r="LFX52" s="867"/>
      <c r="LFY52" s="867"/>
      <c r="LFZ52" s="867"/>
      <c r="LGA52" s="867"/>
      <c r="LGB52" s="867"/>
      <c r="LGC52" s="867"/>
      <c r="LGD52" s="867"/>
      <c r="LGE52" s="867"/>
      <c r="LGF52" s="867"/>
      <c r="LGG52" s="867"/>
      <c r="LGH52" s="867"/>
      <c r="LGI52" s="867"/>
      <c r="LGJ52" s="867"/>
      <c r="LGK52" s="867"/>
      <c r="LGL52" s="867"/>
      <c r="LGM52" s="867"/>
      <c r="LGN52" s="867"/>
      <c r="LGO52" s="867"/>
      <c r="LGP52" s="867"/>
      <c r="LGQ52" s="867"/>
      <c r="LGR52" s="867"/>
      <c r="LGS52" s="867"/>
      <c r="LGT52" s="867"/>
      <c r="LGU52" s="867"/>
      <c r="LGV52" s="867"/>
      <c r="LGW52" s="867"/>
      <c r="LGX52" s="867"/>
      <c r="LGY52" s="867"/>
      <c r="LGZ52" s="867"/>
      <c r="LHA52" s="867"/>
      <c r="LHB52" s="867"/>
      <c r="LHC52" s="867"/>
      <c r="LHD52" s="867"/>
      <c r="LHE52" s="867"/>
      <c r="LHF52" s="867"/>
      <c r="LHG52" s="867"/>
      <c r="LHH52" s="867"/>
      <c r="LHI52" s="867"/>
      <c r="LHJ52" s="867"/>
      <c r="LHK52" s="867"/>
      <c r="LHL52" s="867"/>
      <c r="LHM52" s="867"/>
      <c r="LHN52" s="867"/>
      <c r="LHO52" s="867"/>
      <c r="LHP52" s="867"/>
      <c r="LHQ52" s="867"/>
      <c r="LHR52" s="867"/>
      <c r="LHS52" s="867"/>
      <c r="LHT52" s="867"/>
      <c r="LHU52" s="867"/>
      <c r="LHV52" s="867"/>
      <c r="LHW52" s="867"/>
      <c r="LHX52" s="867"/>
      <c r="LHY52" s="867"/>
      <c r="LHZ52" s="867"/>
      <c r="LIA52" s="867"/>
      <c r="LIB52" s="867"/>
      <c r="LIC52" s="867"/>
      <c r="LID52" s="867"/>
      <c r="LIE52" s="867"/>
      <c r="LIF52" s="867"/>
      <c r="LIG52" s="867"/>
      <c r="LIH52" s="867"/>
      <c r="LII52" s="867"/>
      <c r="LIJ52" s="867"/>
      <c r="LIK52" s="867"/>
      <c r="LIL52" s="867"/>
      <c r="LIM52" s="867"/>
      <c r="LIN52" s="867"/>
      <c r="LIO52" s="867"/>
      <c r="LIP52" s="867"/>
      <c r="LIQ52" s="867"/>
      <c r="LIR52" s="867"/>
      <c r="LIS52" s="867"/>
      <c r="LIT52" s="867"/>
      <c r="LIU52" s="867"/>
      <c r="LIV52" s="867"/>
      <c r="LIW52" s="867"/>
      <c r="LIX52" s="867"/>
      <c r="LIY52" s="867"/>
      <c r="LIZ52" s="867"/>
      <c r="LJA52" s="867"/>
      <c r="LJB52" s="867"/>
      <c r="LJC52" s="867"/>
      <c r="LJD52" s="867"/>
      <c r="LJE52" s="867"/>
      <c r="LJF52" s="867"/>
      <c r="LJG52" s="867"/>
      <c r="LJH52" s="867"/>
      <c r="LJI52" s="867"/>
      <c r="LJJ52" s="867"/>
      <c r="LJK52" s="867"/>
      <c r="LJL52" s="867"/>
      <c r="LJM52" s="867"/>
      <c r="LJN52" s="867"/>
      <c r="LJO52" s="867"/>
      <c r="LJP52" s="867"/>
      <c r="LJQ52" s="867"/>
      <c r="LJR52" s="867"/>
      <c r="LJS52" s="867"/>
      <c r="LJT52" s="867"/>
      <c r="LJU52" s="867"/>
      <c r="LJV52" s="867"/>
      <c r="LJW52" s="867"/>
      <c r="LJX52" s="867"/>
      <c r="LJY52" s="867"/>
      <c r="LJZ52" s="867"/>
      <c r="LKA52" s="867"/>
      <c r="LKB52" s="867"/>
      <c r="LKC52" s="867"/>
      <c r="LKD52" s="867"/>
      <c r="LKE52" s="867"/>
      <c r="LKF52" s="867"/>
      <c r="LKG52" s="867"/>
      <c r="LKH52" s="867"/>
      <c r="LKI52" s="867"/>
      <c r="LKJ52" s="867"/>
      <c r="LKK52" s="867"/>
      <c r="LKL52" s="867"/>
      <c r="LKM52" s="867"/>
      <c r="LKN52" s="867"/>
      <c r="LKO52" s="867"/>
      <c r="LKP52" s="867"/>
      <c r="LKQ52" s="867"/>
      <c r="LKR52" s="867"/>
      <c r="LKS52" s="867"/>
      <c r="LKT52" s="867"/>
      <c r="LKU52" s="867"/>
      <c r="LKV52" s="867"/>
      <c r="LKW52" s="867"/>
      <c r="LKX52" s="867"/>
      <c r="LKY52" s="867"/>
      <c r="LKZ52" s="867"/>
      <c r="LLA52" s="867"/>
      <c r="LLB52" s="867"/>
      <c r="LLC52" s="867"/>
      <c r="LLD52" s="867"/>
      <c r="LLE52" s="867"/>
      <c r="LLF52" s="867"/>
      <c r="LLG52" s="867"/>
      <c r="LLH52" s="867"/>
      <c r="LLI52" s="867"/>
      <c r="LLJ52" s="867"/>
      <c r="LLK52" s="867"/>
      <c r="LLL52" s="867"/>
      <c r="LLM52" s="867"/>
      <c r="LLN52" s="867"/>
      <c r="LLO52" s="867"/>
      <c r="LLP52" s="867"/>
      <c r="LLQ52" s="867"/>
      <c r="LLR52" s="867"/>
      <c r="LLS52" s="867"/>
      <c r="LLT52" s="867"/>
      <c r="LLU52" s="867"/>
      <c r="LLV52" s="867"/>
      <c r="LLW52" s="867"/>
      <c r="LLX52" s="867"/>
      <c r="LLY52" s="867"/>
      <c r="LLZ52" s="867"/>
      <c r="LMA52" s="867"/>
      <c r="LMB52" s="867"/>
      <c r="LMC52" s="867"/>
      <c r="LMD52" s="867"/>
      <c r="LME52" s="867"/>
      <c r="LMF52" s="867"/>
      <c r="LMG52" s="867"/>
      <c r="LMH52" s="867"/>
      <c r="LMI52" s="867"/>
      <c r="LMJ52" s="867"/>
      <c r="LMK52" s="867"/>
      <c r="LML52" s="867"/>
      <c r="LMM52" s="867"/>
      <c r="LMN52" s="867"/>
      <c r="LMO52" s="867"/>
      <c r="LMP52" s="867"/>
      <c r="LMQ52" s="867"/>
      <c r="LMR52" s="867"/>
      <c r="LMS52" s="867"/>
      <c r="LMT52" s="867"/>
      <c r="LMU52" s="867"/>
      <c r="LMV52" s="867"/>
      <c r="LMW52" s="867"/>
      <c r="LMX52" s="867"/>
      <c r="LMY52" s="867"/>
      <c r="LMZ52" s="867"/>
      <c r="LNA52" s="867"/>
      <c r="LNB52" s="867"/>
      <c r="LNC52" s="867"/>
      <c r="LND52" s="867"/>
      <c r="LNE52" s="867"/>
      <c r="LNF52" s="867"/>
      <c r="LNG52" s="867"/>
      <c r="LNH52" s="867"/>
      <c r="LNI52" s="867"/>
      <c r="LNJ52" s="867"/>
      <c r="LNK52" s="867"/>
      <c r="LNL52" s="867"/>
      <c r="LNM52" s="867"/>
      <c r="LNN52" s="867"/>
      <c r="LNO52" s="867"/>
      <c r="LNP52" s="867"/>
      <c r="LNQ52" s="867"/>
      <c r="LNR52" s="867"/>
      <c r="LNS52" s="867"/>
      <c r="LNT52" s="867"/>
      <c r="LNU52" s="867"/>
      <c r="LNV52" s="867"/>
      <c r="LNW52" s="867"/>
      <c r="LNX52" s="867"/>
      <c r="LNY52" s="867"/>
      <c r="LNZ52" s="867"/>
      <c r="LOA52" s="867"/>
      <c r="LOB52" s="867"/>
      <c r="LOC52" s="867"/>
      <c r="LOD52" s="867"/>
      <c r="LOE52" s="867"/>
      <c r="LOF52" s="867"/>
      <c r="LOG52" s="867"/>
      <c r="LOH52" s="867"/>
      <c r="LOI52" s="867"/>
      <c r="LOJ52" s="867"/>
      <c r="LOK52" s="867"/>
      <c r="LOL52" s="867"/>
      <c r="LOM52" s="867"/>
      <c r="LON52" s="867"/>
      <c r="LOO52" s="867"/>
      <c r="LOP52" s="867"/>
      <c r="LOQ52" s="867"/>
      <c r="LOR52" s="867"/>
      <c r="LOS52" s="867"/>
      <c r="LOT52" s="867"/>
      <c r="LOU52" s="867"/>
      <c r="LOV52" s="867"/>
      <c r="LOW52" s="867"/>
      <c r="LOX52" s="867"/>
      <c r="LOY52" s="867"/>
      <c r="LOZ52" s="867"/>
      <c r="LPA52" s="867"/>
      <c r="LPB52" s="867"/>
      <c r="LPC52" s="867"/>
      <c r="LPD52" s="867"/>
      <c r="LPE52" s="867"/>
      <c r="LPF52" s="867"/>
      <c r="LPG52" s="867"/>
      <c r="LPH52" s="867"/>
      <c r="LPI52" s="867"/>
      <c r="LPJ52" s="867"/>
      <c r="LPK52" s="867"/>
      <c r="LPL52" s="867"/>
      <c r="LPM52" s="867"/>
      <c r="LPN52" s="867"/>
      <c r="LPO52" s="867"/>
      <c r="LPP52" s="867"/>
      <c r="LPQ52" s="867"/>
      <c r="LPR52" s="867"/>
      <c r="LPS52" s="867"/>
      <c r="LPT52" s="867"/>
      <c r="LPU52" s="867"/>
      <c r="LPV52" s="867"/>
      <c r="LPW52" s="867"/>
      <c r="LPX52" s="867"/>
      <c r="LPY52" s="867"/>
      <c r="LPZ52" s="867"/>
      <c r="LQA52" s="867"/>
      <c r="LQB52" s="867"/>
      <c r="LQC52" s="867"/>
      <c r="LQD52" s="867"/>
      <c r="LQE52" s="867"/>
      <c r="LQF52" s="867"/>
      <c r="LQG52" s="867"/>
      <c r="LQH52" s="867"/>
      <c r="LQI52" s="867"/>
      <c r="LQJ52" s="867"/>
      <c r="LQK52" s="867"/>
      <c r="LQL52" s="867"/>
      <c r="LQM52" s="867"/>
      <c r="LQN52" s="867"/>
      <c r="LQO52" s="867"/>
      <c r="LQP52" s="867"/>
      <c r="LQQ52" s="867"/>
      <c r="LQR52" s="867"/>
      <c r="LQS52" s="867"/>
      <c r="LQT52" s="867"/>
      <c r="LQU52" s="867"/>
      <c r="LQV52" s="867"/>
      <c r="LQW52" s="867"/>
      <c r="LQX52" s="867"/>
      <c r="LQY52" s="867"/>
      <c r="LQZ52" s="867"/>
      <c r="LRA52" s="867"/>
      <c r="LRB52" s="867"/>
      <c r="LRC52" s="867"/>
      <c r="LRD52" s="867"/>
      <c r="LRE52" s="867"/>
      <c r="LRF52" s="867"/>
      <c r="LRG52" s="867"/>
      <c r="LRH52" s="867"/>
      <c r="LRI52" s="867"/>
      <c r="LRJ52" s="867"/>
      <c r="LRK52" s="867"/>
      <c r="LRL52" s="867"/>
      <c r="LRM52" s="867"/>
      <c r="LRN52" s="867"/>
      <c r="LRO52" s="867"/>
      <c r="LRP52" s="867"/>
      <c r="LRQ52" s="867"/>
      <c r="LRR52" s="867"/>
      <c r="LRS52" s="867"/>
      <c r="LRT52" s="867"/>
      <c r="LRU52" s="867"/>
      <c r="LRV52" s="867"/>
      <c r="LRW52" s="867"/>
      <c r="LRX52" s="867"/>
      <c r="LRY52" s="867"/>
      <c r="LRZ52" s="867"/>
      <c r="LSA52" s="867"/>
      <c r="LSB52" s="867"/>
      <c r="LSC52" s="867"/>
      <c r="LSD52" s="867"/>
      <c r="LSE52" s="867"/>
      <c r="LSF52" s="867"/>
      <c r="LSG52" s="867"/>
      <c r="LSH52" s="867"/>
      <c r="LSI52" s="867"/>
      <c r="LSJ52" s="867"/>
      <c r="LSK52" s="867"/>
      <c r="LSL52" s="867"/>
      <c r="LSM52" s="867"/>
      <c r="LSN52" s="867"/>
      <c r="LSO52" s="867"/>
      <c r="LSP52" s="867"/>
      <c r="LSQ52" s="867"/>
      <c r="LSR52" s="867"/>
      <c r="LSS52" s="867"/>
      <c r="LST52" s="867"/>
      <c r="LSU52" s="867"/>
      <c r="LSV52" s="867"/>
      <c r="LSW52" s="867"/>
      <c r="LSX52" s="867"/>
      <c r="LSY52" s="867"/>
      <c r="LSZ52" s="867"/>
      <c r="LTA52" s="867"/>
      <c r="LTB52" s="867"/>
      <c r="LTC52" s="867"/>
      <c r="LTD52" s="867"/>
      <c r="LTE52" s="867"/>
      <c r="LTF52" s="867"/>
      <c r="LTG52" s="867"/>
      <c r="LTH52" s="867"/>
      <c r="LTI52" s="867"/>
      <c r="LTJ52" s="867"/>
      <c r="LTK52" s="867"/>
      <c r="LTL52" s="867"/>
      <c r="LTM52" s="867"/>
      <c r="LTN52" s="867"/>
      <c r="LTO52" s="867"/>
      <c r="LTP52" s="867"/>
      <c r="LTQ52" s="867"/>
      <c r="LTR52" s="867"/>
      <c r="LTS52" s="867"/>
      <c r="LTT52" s="867"/>
      <c r="LTU52" s="867"/>
      <c r="LTV52" s="867"/>
      <c r="LTW52" s="867"/>
      <c r="LTX52" s="867"/>
      <c r="LTY52" s="867"/>
      <c r="LTZ52" s="867"/>
      <c r="LUA52" s="867"/>
      <c r="LUB52" s="867"/>
      <c r="LUC52" s="867"/>
      <c r="LUD52" s="867"/>
      <c r="LUE52" s="867"/>
      <c r="LUF52" s="867"/>
      <c r="LUG52" s="867"/>
      <c r="LUH52" s="867"/>
      <c r="LUI52" s="867"/>
      <c r="LUJ52" s="867"/>
      <c r="LUK52" s="867"/>
      <c r="LUL52" s="867"/>
      <c r="LUM52" s="867"/>
      <c r="LUN52" s="867"/>
      <c r="LUO52" s="867"/>
      <c r="LUP52" s="867"/>
      <c r="LUQ52" s="867"/>
      <c r="LUR52" s="867"/>
      <c r="LUS52" s="867"/>
      <c r="LUT52" s="867"/>
      <c r="LUU52" s="867"/>
      <c r="LUV52" s="867"/>
      <c r="LUW52" s="867"/>
      <c r="LUX52" s="867"/>
      <c r="LUY52" s="867"/>
      <c r="LUZ52" s="867"/>
      <c r="LVA52" s="867"/>
      <c r="LVB52" s="867"/>
      <c r="LVC52" s="867"/>
      <c r="LVD52" s="867"/>
      <c r="LVE52" s="867"/>
      <c r="LVF52" s="867"/>
      <c r="LVG52" s="867"/>
      <c r="LVH52" s="867"/>
      <c r="LVI52" s="867"/>
      <c r="LVJ52" s="867"/>
      <c r="LVK52" s="867"/>
      <c r="LVL52" s="867"/>
      <c r="LVM52" s="867"/>
      <c r="LVN52" s="867"/>
      <c r="LVO52" s="867"/>
      <c r="LVP52" s="867"/>
      <c r="LVQ52" s="867"/>
      <c r="LVR52" s="867"/>
      <c r="LVS52" s="867"/>
      <c r="LVT52" s="867"/>
      <c r="LVU52" s="867"/>
      <c r="LVV52" s="867"/>
      <c r="LVW52" s="867"/>
      <c r="LVX52" s="867"/>
      <c r="LVY52" s="867"/>
      <c r="LVZ52" s="867"/>
      <c r="LWA52" s="867"/>
      <c r="LWB52" s="867"/>
      <c r="LWC52" s="867"/>
      <c r="LWD52" s="867"/>
      <c r="LWE52" s="867"/>
      <c r="LWF52" s="867"/>
      <c r="LWG52" s="867"/>
      <c r="LWH52" s="867"/>
      <c r="LWI52" s="867"/>
      <c r="LWJ52" s="867"/>
      <c r="LWK52" s="867"/>
      <c r="LWL52" s="867"/>
      <c r="LWM52" s="867"/>
      <c r="LWN52" s="867"/>
      <c r="LWO52" s="867"/>
      <c r="LWP52" s="867"/>
      <c r="LWQ52" s="867"/>
      <c r="LWR52" s="867"/>
      <c r="LWS52" s="867"/>
      <c r="LWT52" s="867"/>
      <c r="LWU52" s="867"/>
      <c r="LWV52" s="867"/>
      <c r="LWW52" s="867"/>
      <c r="LWX52" s="867"/>
      <c r="LWY52" s="867"/>
      <c r="LWZ52" s="867"/>
      <c r="LXA52" s="867"/>
      <c r="LXB52" s="867"/>
      <c r="LXC52" s="867"/>
      <c r="LXD52" s="867"/>
      <c r="LXE52" s="867"/>
      <c r="LXF52" s="867"/>
      <c r="LXG52" s="867"/>
      <c r="LXH52" s="867"/>
      <c r="LXI52" s="867"/>
      <c r="LXJ52" s="867"/>
      <c r="LXK52" s="867"/>
      <c r="LXL52" s="867"/>
      <c r="LXM52" s="867"/>
      <c r="LXN52" s="867"/>
      <c r="LXO52" s="867"/>
      <c r="LXP52" s="867"/>
      <c r="LXQ52" s="867"/>
      <c r="LXR52" s="867"/>
      <c r="LXS52" s="867"/>
      <c r="LXT52" s="867"/>
      <c r="LXU52" s="867"/>
      <c r="LXV52" s="867"/>
      <c r="LXW52" s="867"/>
      <c r="LXX52" s="867"/>
      <c r="LXY52" s="867"/>
      <c r="LXZ52" s="867"/>
      <c r="LYA52" s="867"/>
      <c r="LYB52" s="867"/>
      <c r="LYC52" s="867"/>
      <c r="LYD52" s="867"/>
      <c r="LYE52" s="867"/>
      <c r="LYF52" s="867"/>
      <c r="LYG52" s="867"/>
      <c r="LYH52" s="867"/>
      <c r="LYI52" s="867"/>
      <c r="LYJ52" s="867"/>
      <c r="LYK52" s="867"/>
      <c r="LYL52" s="867"/>
      <c r="LYM52" s="867"/>
      <c r="LYN52" s="867"/>
      <c r="LYO52" s="867"/>
      <c r="LYP52" s="867"/>
      <c r="LYQ52" s="867"/>
      <c r="LYR52" s="867"/>
      <c r="LYS52" s="867"/>
      <c r="LYT52" s="867"/>
      <c r="LYU52" s="867"/>
      <c r="LYV52" s="867"/>
      <c r="LYW52" s="867"/>
      <c r="LYX52" s="867"/>
      <c r="LYY52" s="867"/>
      <c r="LYZ52" s="867"/>
      <c r="LZA52" s="867"/>
      <c r="LZB52" s="867"/>
      <c r="LZC52" s="867"/>
      <c r="LZD52" s="867"/>
      <c r="LZE52" s="867"/>
      <c r="LZF52" s="867"/>
      <c r="LZG52" s="867"/>
      <c r="LZH52" s="867"/>
      <c r="LZI52" s="867"/>
      <c r="LZJ52" s="867"/>
      <c r="LZK52" s="867"/>
      <c r="LZL52" s="867"/>
      <c r="LZM52" s="867"/>
      <c r="LZN52" s="867"/>
      <c r="LZO52" s="867"/>
      <c r="LZP52" s="867"/>
      <c r="LZQ52" s="867"/>
      <c r="LZR52" s="867"/>
      <c r="LZS52" s="867"/>
      <c r="LZT52" s="867"/>
      <c r="LZU52" s="867"/>
      <c r="LZV52" s="867"/>
      <c r="LZW52" s="867"/>
      <c r="LZX52" s="867"/>
      <c r="LZY52" s="867"/>
      <c r="LZZ52" s="867"/>
      <c r="MAA52" s="867"/>
      <c r="MAB52" s="867"/>
      <c r="MAC52" s="867"/>
      <c r="MAD52" s="867"/>
      <c r="MAE52" s="867"/>
      <c r="MAF52" s="867"/>
      <c r="MAG52" s="867"/>
      <c r="MAH52" s="867"/>
      <c r="MAI52" s="867"/>
      <c r="MAJ52" s="867"/>
      <c r="MAK52" s="867"/>
      <c r="MAL52" s="867"/>
      <c r="MAM52" s="867"/>
      <c r="MAN52" s="867"/>
      <c r="MAO52" s="867"/>
      <c r="MAP52" s="867"/>
      <c r="MAQ52" s="867"/>
      <c r="MAR52" s="867"/>
      <c r="MAS52" s="867"/>
      <c r="MAT52" s="867"/>
      <c r="MAU52" s="867"/>
      <c r="MAV52" s="867"/>
      <c r="MAW52" s="867"/>
      <c r="MAX52" s="867"/>
      <c r="MAY52" s="867"/>
      <c r="MAZ52" s="867"/>
      <c r="MBA52" s="867"/>
      <c r="MBB52" s="867"/>
      <c r="MBC52" s="867"/>
      <c r="MBD52" s="867"/>
      <c r="MBE52" s="867"/>
      <c r="MBF52" s="867"/>
      <c r="MBG52" s="867"/>
      <c r="MBH52" s="867"/>
      <c r="MBI52" s="867"/>
      <c r="MBJ52" s="867"/>
      <c r="MBK52" s="867"/>
      <c r="MBL52" s="867"/>
      <c r="MBM52" s="867"/>
      <c r="MBN52" s="867"/>
      <c r="MBO52" s="867"/>
      <c r="MBP52" s="867"/>
      <c r="MBQ52" s="867"/>
      <c r="MBR52" s="867"/>
      <c r="MBS52" s="867"/>
      <c r="MBT52" s="867"/>
      <c r="MBU52" s="867"/>
      <c r="MBV52" s="867"/>
      <c r="MBW52" s="867"/>
      <c r="MBX52" s="867"/>
      <c r="MBY52" s="867"/>
      <c r="MBZ52" s="867"/>
      <c r="MCA52" s="867"/>
      <c r="MCB52" s="867"/>
      <c r="MCC52" s="867"/>
      <c r="MCD52" s="867"/>
      <c r="MCE52" s="867"/>
      <c r="MCF52" s="867"/>
      <c r="MCG52" s="867"/>
      <c r="MCH52" s="867"/>
      <c r="MCI52" s="867"/>
      <c r="MCJ52" s="867"/>
      <c r="MCK52" s="867"/>
      <c r="MCL52" s="867"/>
      <c r="MCM52" s="867"/>
      <c r="MCN52" s="867"/>
      <c r="MCO52" s="867"/>
      <c r="MCP52" s="867"/>
      <c r="MCQ52" s="867"/>
      <c r="MCR52" s="867"/>
      <c r="MCS52" s="867"/>
      <c r="MCT52" s="867"/>
      <c r="MCU52" s="867"/>
      <c r="MCV52" s="867"/>
      <c r="MCW52" s="867"/>
      <c r="MCX52" s="867"/>
      <c r="MCY52" s="867"/>
      <c r="MCZ52" s="867"/>
      <c r="MDA52" s="867"/>
      <c r="MDB52" s="867"/>
      <c r="MDC52" s="867"/>
      <c r="MDD52" s="867"/>
      <c r="MDE52" s="867"/>
      <c r="MDF52" s="867"/>
      <c r="MDG52" s="867"/>
      <c r="MDH52" s="867"/>
      <c r="MDI52" s="867"/>
      <c r="MDJ52" s="867"/>
      <c r="MDK52" s="867"/>
      <c r="MDL52" s="867"/>
      <c r="MDM52" s="867"/>
      <c r="MDN52" s="867"/>
      <c r="MDO52" s="867"/>
      <c r="MDP52" s="867"/>
      <c r="MDQ52" s="867"/>
      <c r="MDR52" s="867"/>
      <c r="MDS52" s="867"/>
      <c r="MDT52" s="867"/>
      <c r="MDU52" s="867"/>
      <c r="MDV52" s="867"/>
      <c r="MDW52" s="867"/>
      <c r="MDX52" s="867"/>
      <c r="MDY52" s="867"/>
      <c r="MDZ52" s="867"/>
      <c r="MEA52" s="867"/>
      <c r="MEB52" s="867"/>
      <c r="MEC52" s="867"/>
      <c r="MED52" s="867"/>
      <c r="MEE52" s="867"/>
      <c r="MEF52" s="867"/>
      <c r="MEG52" s="867"/>
      <c r="MEH52" s="867"/>
      <c r="MEI52" s="867"/>
      <c r="MEJ52" s="867"/>
      <c r="MEK52" s="867"/>
      <c r="MEL52" s="867"/>
      <c r="MEM52" s="867"/>
      <c r="MEN52" s="867"/>
      <c r="MEO52" s="867"/>
      <c r="MEP52" s="867"/>
      <c r="MEQ52" s="867"/>
      <c r="MER52" s="867"/>
      <c r="MES52" s="867"/>
      <c r="MET52" s="867"/>
      <c r="MEU52" s="867"/>
      <c r="MEV52" s="867"/>
      <c r="MEW52" s="867"/>
      <c r="MEX52" s="867"/>
      <c r="MEY52" s="867"/>
      <c r="MEZ52" s="867"/>
      <c r="MFA52" s="867"/>
      <c r="MFB52" s="867"/>
      <c r="MFC52" s="867"/>
      <c r="MFD52" s="867"/>
      <c r="MFE52" s="867"/>
      <c r="MFF52" s="867"/>
      <c r="MFG52" s="867"/>
      <c r="MFH52" s="867"/>
      <c r="MFI52" s="867"/>
      <c r="MFJ52" s="867"/>
      <c r="MFK52" s="867"/>
      <c r="MFL52" s="867"/>
      <c r="MFM52" s="867"/>
      <c r="MFN52" s="867"/>
      <c r="MFO52" s="867"/>
      <c r="MFP52" s="867"/>
      <c r="MFQ52" s="867"/>
      <c r="MFR52" s="867"/>
      <c r="MFS52" s="867"/>
      <c r="MFT52" s="867"/>
      <c r="MFU52" s="867"/>
      <c r="MFV52" s="867"/>
      <c r="MFW52" s="867"/>
      <c r="MFX52" s="867"/>
      <c r="MFY52" s="867"/>
      <c r="MFZ52" s="867"/>
      <c r="MGA52" s="867"/>
      <c r="MGB52" s="867"/>
      <c r="MGC52" s="867"/>
      <c r="MGD52" s="867"/>
      <c r="MGE52" s="867"/>
      <c r="MGF52" s="867"/>
      <c r="MGG52" s="867"/>
      <c r="MGH52" s="867"/>
      <c r="MGI52" s="867"/>
      <c r="MGJ52" s="867"/>
      <c r="MGK52" s="867"/>
      <c r="MGL52" s="867"/>
      <c r="MGM52" s="867"/>
      <c r="MGN52" s="867"/>
      <c r="MGO52" s="867"/>
      <c r="MGP52" s="867"/>
      <c r="MGQ52" s="867"/>
      <c r="MGR52" s="867"/>
      <c r="MGS52" s="867"/>
      <c r="MGT52" s="867"/>
      <c r="MGU52" s="867"/>
      <c r="MGV52" s="867"/>
      <c r="MGW52" s="867"/>
      <c r="MGX52" s="867"/>
      <c r="MGY52" s="867"/>
      <c r="MGZ52" s="867"/>
      <c r="MHA52" s="867"/>
      <c r="MHB52" s="867"/>
      <c r="MHC52" s="867"/>
      <c r="MHD52" s="867"/>
      <c r="MHE52" s="867"/>
      <c r="MHF52" s="867"/>
      <c r="MHG52" s="867"/>
      <c r="MHH52" s="867"/>
      <c r="MHI52" s="867"/>
      <c r="MHJ52" s="867"/>
      <c r="MHK52" s="867"/>
      <c r="MHL52" s="867"/>
      <c r="MHM52" s="867"/>
      <c r="MHN52" s="867"/>
      <c r="MHO52" s="867"/>
      <c r="MHP52" s="867"/>
      <c r="MHQ52" s="867"/>
      <c r="MHR52" s="867"/>
      <c r="MHS52" s="867"/>
      <c r="MHT52" s="867"/>
      <c r="MHU52" s="867"/>
      <c r="MHV52" s="867"/>
      <c r="MHW52" s="867"/>
      <c r="MHX52" s="867"/>
      <c r="MHY52" s="867"/>
      <c r="MHZ52" s="867"/>
      <c r="MIA52" s="867"/>
      <c r="MIB52" s="867"/>
      <c r="MIC52" s="867"/>
      <c r="MID52" s="867"/>
      <c r="MIE52" s="867"/>
      <c r="MIF52" s="867"/>
      <c r="MIG52" s="867"/>
      <c r="MIH52" s="867"/>
      <c r="MII52" s="867"/>
      <c r="MIJ52" s="867"/>
      <c r="MIK52" s="867"/>
      <c r="MIL52" s="867"/>
      <c r="MIM52" s="867"/>
      <c r="MIN52" s="867"/>
      <c r="MIO52" s="867"/>
      <c r="MIP52" s="867"/>
      <c r="MIQ52" s="867"/>
      <c r="MIR52" s="867"/>
      <c r="MIS52" s="867"/>
      <c r="MIT52" s="867"/>
      <c r="MIU52" s="867"/>
      <c r="MIV52" s="867"/>
      <c r="MIW52" s="867"/>
      <c r="MIX52" s="867"/>
      <c r="MIY52" s="867"/>
      <c r="MIZ52" s="867"/>
      <c r="MJA52" s="867"/>
      <c r="MJB52" s="867"/>
      <c r="MJC52" s="867"/>
      <c r="MJD52" s="867"/>
      <c r="MJE52" s="867"/>
      <c r="MJF52" s="867"/>
      <c r="MJG52" s="867"/>
      <c r="MJH52" s="867"/>
      <c r="MJI52" s="867"/>
      <c r="MJJ52" s="867"/>
      <c r="MJK52" s="867"/>
      <c r="MJL52" s="867"/>
      <c r="MJM52" s="867"/>
      <c r="MJN52" s="867"/>
      <c r="MJO52" s="867"/>
      <c r="MJP52" s="867"/>
      <c r="MJQ52" s="867"/>
      <c r="MJR52" s="867"/>
      <c r="MJS52" s="867"/>
      <c r="MJT52" s="867"/>
      <c r="MJU52" s="867"/>
      <c r="MJV52" s="867"/>
      <c r="MJW52" s="867"/>
      <c r="MJX52" s="867"/>
      <c r="MJY52" s="867"/>
      <c r="MJZ52" s="867"/>
      <c r="MKA52" s="867"/>
      <c r="MKB52" s="867"/>
      <c r="MKC52" s="867"/>
      <c r="MKD52" s="867"/>
      <c r="MKE52" s="867"/>
      <c r="MKF52" s="867"/>
      <c r="MKG52" s="867"/>
      <c r="MKH52" s="867"/>
      <c r="MKI52" s="867"/>
      <c r="MKJ52" s="867"/>
      <c r="MKK52" s="867"/>
      <c r="MKL52" s="867"/>
      <c r="MKM52" s="867"/>
      <c r="MKN52" s="867"/>
      <c r="MKO52" s="867"/>
      <c r="MKP52" s="867"/>
      <c r="MKQ52" s="867"/>
      <c r="MKR52" s="867"/>
      <c r="MKS52" s="867"/>
      <c r="MKT52" s="867"/>
      <c r="MKU52" s="867"/>
      <c r="MKV52" s="867"/>
      <c r="MKW52" s="867"/>
      <c r="MKX52" s="867"/>
      <c r="MKY52" s="867"/>
      <c r="MKZ52" s="867"/>
      <c r="MLA52" s="867"/>
      <c r="MLB52" s="867"/>
      <c r="MLC52" s="867"/>
      <c r="MLD52" s="867"/>
      <c r="MLE52" s="867"/>
      <c r="MLF52" s="867"/>
      <c r="MLG52" s="867"/>
      <c r="MLH52" s="867"/>
      <c r="MLI52" s="867"/>
      <c r="MLJ52" s="867"/>
      <c r="MLK52" s="867"/>
      <c r="MLL52" s="867"/>
      <c r="MLM52" s="867"/>
      <c r="MLN52" s="867"/>
      <c r="MLO52" s="867"/>
      <c r="MLP52" s="867"/>
      <c r="MLQ52" s="867"/>
      <c r="MLR52" s="867"/>
      <c r="MLS52" s="867"/>
      <c r="MLT52" s="867"/>
      <c r="MLU52" s="867"/>
      <c r="MLV52" s="867"/>
      <c r="MLW52" s="867"/>
      <c r="MLX52" s="867"/>
      <c r="MLY52" s="867"/>
      <c r="MLZ52" s="867"/>
      <c r="MMA52" s="867"/>
      <c r="MMB52" s="867"/>
      <c r="MMC52" s="867"/>
      <c r="MMD52" s="867"/>
      <c r="MME52" s="867"/>
      <c r="MMF52" s="867"/>
      <c r="MMG52" s="867"/>
      <c r="MMH52" s="867"/>
      <c r="MMI52" s="867"/>
      <c r="MMJ52" s="867"/>
      <c r="MMK52" s="867"/>
      <c r="MML52" s="867"/>
      <c r="MMM52" s="867"/>
      <c r="MMN52" s="867"/>
      <c r="MMO52" s="867"/>
      <c r="MMP52" s="867"/>
      <c r="MMQ52" s="867"/>
      <c r="MMR52" s="867"/>
      <c r="MMS52" s="867"/>
      <c r="MMT52" s="867"/>
      <c r="MMU52" s="867"/>
      <c r="MMV52" s="867"/>
      <c r="MMW52" s="867"/>
      <c r="MMX52" s="867"/>
      <c r="MMY52" s="867"/>
      <c r="MMZ52" s="867"/>
      <c r="MNA52" s="867"/>
      <c r="MNB52" s="867"/>
      <c r="MNC52" s="867"/>
      <c r="MND52" s="867"/>
      <c r="MNE52" s="867"/>
      <c r="MNF52" s="867"/>
      <c r="MNG52" s="867"/>
      <c r="MNH52" s="867"/>
      <c r="MNI52" s="867"/>
      <c r="MNJ52" s="867"/>
      <c r="MNK52" s="867"/>
      <c r="MNL52" s="867"/>
      <c r="MNM52" s="867"/>
      <c r="MNN52" s="867"/>
      <c r="MNO52" s="867"/>
      <c r="MNP52" s="867"/>
      <c r="MNQ52" s="867"/>
      <c r="MNR52" s="867"/>
      <c r="MNS52" s="867"/>
      <c r="MNT52" s="867"/>
      <c r="MNU52" s="867"/>
      <c r="MNV52" s="867"/>
      <c r="MNW52" s="867"/>
      <c r="MNX52" s="867"/>
      <c r="MNY52" s="867"/>
      <c r="MNZ52" s="867"/>
      <c r="MOA52" s="867"/>
      <c r="MOB52" s="867"/>
      <c r="MOC52" s="867"/>
      <c r="MOD52" s="867"/>
      <c r="MOE52" s="867"/>
      <c r="MOF52" s="867"/>
      <c r="MOG52" s="867"/>
      <c r="MOH52" s="867"/>
      <c r="MOI52" s="867"/>
      <c r="MOJ52" s="867"/>
      <c r="MOK52" s="867"/>
      <c r="MOL52" s="867"/>
      <c r="MOM52" s="867"/>
      <c r="MON52" s="867"/>
      <c r="MOO52" s="867"/>
      <c r="MOP52" s="867"/>
      <c r="MOQ52" s="867"/>
      <c r="MOR52" s="867"/>
      <c r="MOS52" s="867"/>
      <c r="MOT52" s="867"/>
      <c r="MOU52" s="867"/>
      <c r="MOV52" s="867"/>
      <c r="MOW52" s="867"/>
      <c r="MOX52" s="867"/>
      <c r="MOY52" s="867"/>
      <c r="MOZ52" s="867"/>
      <c r="MPA52" s="867"/>
      <c r="MPB52" s="867"/>
      <c r="MPC52" s="867"/>
      <c r="MPD52" s="867"/>
      <c r="MPE52" s="867"/>
      <c r="MPF52" s="867"/>
      <c r="MPG52" s="867"/>
      <c r="MPH52" s="867"/>
      <c r="MPI52" s="867"/>
      <c r="MPJ52" s="867"/>
      <c r="MPK52" s="867"/>
      <c r="MPL52" s="867"/>
      <c r="MPM52" s="867"/>
      <c r="MPN52" s="867"/>
      <c r="MPO52" s="867"/>
      <c r="MPP52" s="867"/>
      <c r="MPQ52" s="867"/>
      <c r="MPR52" s="867"/>
      <c r="MPS52" s="867"/>
      <c r="MPT52" s="867"/>
      <c r="MPU52" s="867"/>
      <c r="MPV52" s="867"/>
      <c r="MPW52" s="867"/>
      <c r="MPX52" s="867"/>
      <c r="MPY52" s="867"/>
      <c r="MPZ52" s="867"/>
      <c r="MQA52" s="867"/>
      <c r="MQB52" s="867"/>
      <c r="MQC52" s="867"/>
      <c r="MQD52" s="867"/>
      <c r="MQE52" s="867"/>
      <c r="MQF52" s="867"/>
      <c r="MQG52" s="867"/>
      <c r="MQH52" s="867"/>
      <c r="MQI52" s="867"/>
      <c r="MQJ52" s="867"/>
      <c r="MQK52" s="867"/>
      <c r="MQL52" s="867"/>
      <c r="MQM52" s="867"/>
      <c r="MQN52" s="867"/>
      <c r="MQO52" s="867"/>
      <c r="MQP52" s="867"/>
      <c r="MQQ52" s="867"/>
      <c r="MQR52" s="867"/>
      <c r="MQS52" s="867"/>
      <c r="MQT52" s="867"/>
      <c r="MQU52" s="867"/>
      <c r="MQV52" s="867"/>
      <c r="MQW52" s="867"/>
      <c r="MQX52" s="867"/>
      <c r="MQY52" s="867"/>
      <c r="MQZ52" s="867"/>
      <c r="MRA52" s="867"/>
      <c r="MRB52" s="867"/>
      <c r="MRC52" s="867"/>
      <c r="MRD52" s="867"/>
      <c r="MRE52" s="867"/>
      <c r="MRF52" s="867"/>
      <c r="MRG52" s="867"/>
      <c r="MRH52" s="867"/>
      <c r="MRI52" s="867"/>
      <c r="MRJ52" s="867"/>
      <c r="MRK52" s="867"/>
      <c r="MRL52" s="867"/>
      <c r="MRM52" s="867"/>
      <c r="MRN52" s="867"/>
      <c r="MRO52" s="867"/>
      <c r="MRP52" s="867"/>
      <c r="MRQ52" s="867"/>
      <c r="MRR52" s="867"/>
      <c r="MRS52" s="867"/>
      <c r="MRT52" s="867"/>
      <c r="MRU52" s="867"/>
      <c r="MRV52" s="867"/>
      <c r="MRW52" s="867"/>
      <c r="MRX52" s="867"/>
      <c r="MRY52" s="867"/>
      <c r="MRZ52" s="867"/>
      <c r="MSA52" s="867"/>
      <c r="MSB52" s="867"/>
      <c r="MSC52" s="867"/>
      <c r="MSD52" s="867"/>
      <c r="MSE52" s="867"/>
      <c r="MSF52" s="867"/>
      <c r="MSG52" s="867"/>
      <c r="MSH52" s="867"/>
      <c r="MSI52" s="867"/>
      <c r="MSJ52" s="867"/>
      <c r="MSK52" s="867"/>
      <c r="MSL52" s="867"/>
      <c r="MSM52" s="867"/>
      <c r="MSN52" s="867"/>
      <c r="MSO52" s="867"/>
      <c r="MSP52" s="867"/>
      <c r="MSQ52" s="867"/>
      <c r="MSR52" s="867"/>
      <c r="MSS52" s="867"/>
      <c r="MST52" s="867"/>
      <c r="MSU52" s="867"/>
      <c r="MSV52" s="867"/>
      <c r="MSW52" s="867"/>
      <c r="MSX52" s="867"/>
      <c r="MSY52" s="867"/>
      <c r="MSZ52" s="867"/>
      <c r="MTA52" s="867"/>
      <c r="MTB52" s="867"/>
      <c r="MTC52" s="867"/>
      <c r="MTD52" s="867"/>
      <c r="MTE52" s="867"/>
      <c r="MTF52" s="867"/>
      <c r="MTG52" s="867"/>
      <c r="MTH52" s="867"/>
      <c r="MTI52" s="867"/>
      <c r="MTJ52" s="867"/>
      <c r="MTK52" s="867"/>
      <c r="MTL52" s="867"/>
      <c r="MTM52" s="867"/>
      <c r="MTN52" s="867"/>
      <c r="MTO52" s="867"/>
      <c r="MTP52" s="867"/>
      <c r="MTQ52" s="867"/>
      <c r="MTR52" s="867"/>
      <c r="MTS52" s="867"/>
      <c r="MTT52" s="867"/>
      <c r="MTU52" s="867"/>
      <c r="MTV52" s="867"/>
      <c r="MTW52" s="867"/>
      <c r="MTX52" s="867"/>
      <c r="MTY52" s="867"/>
      <c r="MTZ52" s="867"/>
      <c r="MUA52" s="867"/>
      <c r="MUB52" s="867"/>
      <c r="MUC52" s="867"/>
      <c r="MUD52" s="867"/>
      <c r="MUE52" s="867"/>
      <c r="MUF52" s="867"/>
      <c r="MUG52" s="867"/>
      <c r="MUH52" s="867"/>
      <c r="MUI52" s="867"/>
      <c r="MUJ52" s="867"/>
      <c r="MUK52" s="867"/>
      <c r="MUL52" s="867"/>
      <c r="MUM52" s="867"/>
      <c r="MUN52" s="867"/>
      <c r="MUO52" s="867"/>
      <c r="MUP52" s="867"/>
      <c r="MUQ52" s="867"/>
      <c r="MUR52" s="867"/>
      <c r="MUS52" s="867"/>
      <c r="MUT52" s="867"/>
      <c r="MUU52" s="867"/>
      <c r="MUV52" s="867"/>
      <c r="MUW52" s="867"/>
      <c r="MUX52" s="867"/>
      <c r="MUY52" s="867"/>
      <c r="MUZ52" s="867"/>
      <c r="MVA52" s="867"/>
      <c r="MVB52" s="867"/>
      <c r="MVC52" s="867"/>
      <c r="MVD52" s="867"/>
      <c r="MVE52" s="867"/>
      <c r="MVF52" s="867"/>
      <c r="MVG52" s="867"/>
      <c r="MVH52" s="867"/>
      <c r="MVI52" s="867"/>
      <c r="MVJ52" s="867"/>
      <c r="MVK52" s="867"/>
      <c r="MVL52" s="867"/>
      <c r="MVM52" s="867"/>
      <c r="MVN52" s="867"/>
      <c r="MVO52" s="867"/>
      <c r="MVP52" s="867"/>
      <c r="MVQ52" s="867"/>
      <c r="MVR52" s="867"/>
      <c r="MVS52" s="867"/>
      <c r="MVT52" s="867"/>
      <c r="MVU52" s="867"/>
      <c r="MVV52" s="867"/>
      <c r="MVW52" s="867"/>
      <c r="MVX52" s="867"/>
      <c r="MVY52" s="867"/>
      <c r="MVZ52" s="867"/>
      <c r="MWA52" s="867"/>
      <c r="MWB52" s="867"/>
      <c r="MWC52" s="867"/>
      <c r="MWD52" s="867"/>
      <c r="MWE52" s="867"/>
      <c r="MWF52" s="867"/>
      <c r="MWG52" s="867"/>
      <c r="MWH52" s="867"/>
      <c r="MWI52" s="867"/>
      <c r="MWJ52" s="867"/>
      <c r="MWK52" s="867"/>
      <c r="MWL52" s="867"/>
      <c r="MWM52" s="867"/>
      <c r="MWN52" s="867"/>
      <c r="MWO52" s="867"/>
      <c r="MWP52" s="867"/>
      <c r="MWQ52" s="867"/>
      <c r="MWR52" s="867"/>
      <c r="MWS52" s="867"/>
      <c r="MWT52" s="867"/>
      <c r="MWU52" s="867"/>
      <c r="MWV52" s="867"/>
      <c r="MWW52" s="867"/>
      <c r="MWX52" s="867"/>
      <c r="MWY52" s="867"/>
      <c r="MWZ52" s="867"/>
      <c r="MXA52" s="867"/>
      <c r="MXB52" s="867"/>
      <c r="MXC52" s="867"/>
      <c r="MXD52" s="867"/>
      <c r="MXE52" s="867"/>
      <c r="MXF52" s="867"/>
      <c r="MXG52" s="867"/>
      <c r="MXH52" s="867"/>
      <c r="MXI52" s="867"/>
      <c r="MXJ52" s="867"/>
      <c r="MXK52" s="867"/>
      <c r="MXL52" s="867"/>
      <c r="MXM52" s="867"/>
      <c r="MXN52" s="867"/>
      <c r="MXO52" s="867"/>
      <c r="MXP52" s="867"/>
      <c r="MXQ52" s="867"/>
      <c r="MXR52" s="867"/>
      <c r="MXS52" s="867"/>
      <c r="MXT52" s="867"/>
      <c r="MXU52" s="867"/>
      <c r="MXV52" s="867"/>
      <c r="MXW52" s="867"/>
      <c r="MXX52" s="867"/>
      <c r="MXY52" s="867"/>
      <c r="MXZ52" s="867"/>
      <c r="MYA52" s="867"/>
      <c r="MYB52" s="867"/>
      <c r="MYC52" s="867"/>
      <c r="MYD52" s="867"/>
      <c r="MYE52" s="867"/>
      <c r="MYF52" s="867"/>
      <c r="MYG52" s="867"/>
      <c r="MYH52" s="867"/>
      <c r="MYI52" s="867"/>
      <c r="MYJ52" s="867"/>
      <c r="MYK52" s="867"/>
      <c r="MYL52" s="867"/>
      <c r="MYM52" s="867"/>
      <c r="MYN52" s="867"/>
      <c r="MYO52" s="867"/>
      <c r="MYP52" s="867"/>
      <c r="MYQ52" s="867"/>
      <c r="MYR52" s="867"/>
      <c r="MYS52" s="867"/>
      <c r="MYT52" s="867"/>
      <c r="MYU52" s="867"/>
      <c r="MYV52" s="867"/>
      <c r="MYW52" s="867"/>
      <c r="MYX52" s="867"/>
      <c r="MYY52" s="867"/>
      <c r="MYZ52" s="867"/>
      <c r="MZA52" s="867"/>
      <c r="MZB52" s="867"/>
      <c r="MZC52" s="867"/>
      <c r="MZD52" s="867"/>
      <c r="MZE52" s="867"/>
      <c r="MZF52" s="867"/>
      <c r="MZG52" s="867"/>
      <c r="MZH52" s="867"/>
      <c r="MZI52" s="867"/>
      <c r="MZJ52" s="867"/>
      <c r="MZK52" s="867"/>
      <c r="MZL52" s="867"/>
      <c r="MZM52" s="867"/>
      <c r="MZN52" s="867"/>
      <c r="MZO52" s="867"/>
      <c r="MZP52" s="867"/>
      <c r="MZQ52" s="867"/>
      <c r="MZR52" s="867"/>
      <c r="MZS52" s="867"/>
      <c r="MZT52" s="867"/>
      <c r="MZU52" s="867"/>
      <c r="MZV52" s="867"/>
      <c r="MZW52" s="867"/>
      <c r="MZX52" s="867"/>
      <c r="MZY52" s="867"/>
      <c r="MZZ52" s="867"/>
      <c r="NAA52" s="867"/>
      <c r="NAB52" s="867"/>
      <c r="NAC52" s="867"/>
      <c r="NAD52" s="867"/>
      <c r="NAE52" s="867"/>
      <c r="NAF52" s="867"/>
      <c r="NAG52" s="867"/>
      <c r="NAH52" s="867"/>
      <c r="NAI52" s="867"/>
      <c r="NAJ52" s="867"/>
      <c r="NAK52" s="867"/>
      <c r="NAL52" s="867"/>
      <c r="NAM52" s="867"/>
      <c r="NAN52" s="867"/>
      <c r="NAO52" s="867"/>
      <c r="NAP52" s="867"/>
      <c r="NAQ52" s="867"/>
      <c r="NAR52" s="867"/>
      <c r="NAS52" s="867"/>
      <c r="NAT52" s="867"/>
      <c r="NAU52" s="867"/>
      <c r="NAV52" s="867"/>
      <c r="NAW52" s="867"/>
      <c r="NAX52" s="867"/>
      <c r="NAY52" s="867"/>
      <c r="NAZ52" s="867"/>
      <c r="NBA52" s="867"/>
      <c r="NBB52" s="867"/>
      <c r="NBC52" s="867"/>
      <c r="NBD52" s="867"/>
      <c r="NBE52" s="867"/>
      <c r="NBF52" s="867"/>
      <c r="NBG52" s="867"/>
      <c r="NBH52" s="867"/>
      <c r="NBI52" s="867"/>
      <c r="NBJ52" s="867"/>
      <c r="NBK52" s="867"/>
      <c r="NBL52" s="867"/>
      <c r="NBM52" s="867"/>
      <c r="NBN52" s="867"/>
      <c r="NBO52" s="867"/>
      <c r="NBP52" s="867"/>
      <c r="NBQ52" s="867"/>
      <c r="NBR52" s="867"/>
      <c r="NBS52" s="867"/>
      <c r="NBT52" s="867"/>
      <c r="NBU52" s="867"/>
      <c r="NBV52" s="867"/>
      <c r="NBW52" s="867"/>
      <c r="NBX52" s="867"/>
      <c r="NBY52" s="867"/>
      <c r="NBZ52" s="867"/>
      <c r="NCA52" s="867"/>
      <c r="NCB52" s="867"/>
      <c r="NCC52" s="867"/>
      <c r="NCD52" s="867"/>
      <c r="NCE52" s="867"/>
      <c r="NCF52" s="867"/>
      <c r="NCG52" s="867"/>
      <c r="NCH52" s="867"/>
      <c r="NCI52" s="867"/>
      <c r="NCJ52" s="867"/>
      <c r="NCK52" s="867"/>
      <c r="NCL52" s="867"/>
      <c r="NCM52" s="867"/>
      <c r="NCN52" s="867"/>
      <c r="NCO52" s="867"/>
      <c r="NCP52" s="867"/>
      <c r="NCQ52" s="867"/>
      <c r="NCR52" s="867"/>
      <c r="NCS52" s="867"/>
      <c r="NCT52" s="867"/>
      <c r="NCU52" s="867"/>
      <c r="NCV52" s="867"/>
      <c r="NCW52" s="867"/>
      <c r="NCX52" s="867"/>
      <c r="NCY52" s="867"/>
      <c r="NCZ52" s="867"/>
      <c r="NDA52" s="867"/>
      <c r="NDB52" s="867"/>
      <c r="NDC52" s="867"/>
      <c r="NDD52" s="867"/>
      <c r="NDE52" s="867"/>
      <c r="NDF52" s="867"/>
      <c r="NDG52" s="867"/>
      <c r="NDH52" s="867"/>
      <c r="NDI52" s="867"/>
      <c r="NDJ52" s="867"/>
      <c r="NDK52" s="867"/>
      <c r="NDL52" s="867"/>
      <c r="NDM52" s="867"/>
      <c r="NDN52" s="867"/>
      <c r="NDO52" s="867"/>
      <c r="NDP52" s="867"/>
      <c r="NDQ52" s="867"/>
      <c r="NDR52" s="867"/>
      <c r="NDS52" s="867"/>
      <c r="NDT52" s="867"/>
      <c r="NDU52" s="867"/>
      <c r="NDV52" s="867"/>
      <c r="NDW52" s="867"/>
      <c r="NDX52" s="867"/>
      <c r="NDY52" s="867"/>
      <c r="NDZ52" s="867"/>
      <c r="NEA52" s="867"/>
      <c r="NEB52" s="867"/>
      <c r="NEC52" s="867"/>
      <c r="NED52" s="867"/>
      <c r="NEE52" s="867"/>
      <c r="NEF52" s="867"/>
      <c r="NEG52" s="867"/>
      <c r="NEH52" s="867"/>
      <c r="NEI52" s="867"/>
      <c r="NEJ52" s="867"/>
      <c r="NEK52" s="867"/>
      <c r="NEL52" s="867"/>
      <c r="NEM52" s="867"/>
      <c r="NEN52" s="867"/>
      <c r="NEO52" s="867"/>
      <c r="NEP52" s="867"/>
      <c r="NEQ52" s="867"/>
      <c r="NER52" s="867"/>
      <c r="NES52" s="867"/>
      <c r="NET52" s="867"/>
      <c r="NEU52" s="867"/>
      <c r="NEV52" s="867"/>
      <c r="NEW52" s="867"/>
      <c r="NEX52" s="867"/>
      <c r="NEY52" s="867"/>
      <c r="NEZ52" s="867"/>
      <c r="NFA52" s="867"/>
      <c r="NFB52" s="867"/>
      <c r="NFC52" s="867"/>
      <c r="NFD52" s="867"/>
      <c r="NFE52" s="867"/>
      <c r="NFF52" s="867"/>
      <c r="NFG52" s="867"/>
      <c r="NFH52" s="867"/>
      <c r="NFI52" s="867"/>
      <c r="NFJ52" s="867"/>
      <c r="NFK52" s="867"/>
      <c r="NFL52" s="867"/>
      <c r="NFM52" s="867"/>
      <c r="NFN52" s="867"/>
      <c r="NFO52" s="867"/>
      <c r="NFP52" s="867"/>
      <c r="NFQ52" s="867"/>
      <c r="NFR52" s="867"/>
      <c r="NFS52" s="867"/>
      <c r="NFT52" s="867"/>
      <c r="NFU52" s="867"/>
      <c r="NFV52" s="867"/>
      <c r="NFW52" s="867"/>
      <c r="NFX52" s="867"/>
      <c r="NFY52" s="867"/>
      <c r="NFZ52" s="867"/>
      <c r="NGA52" s="867"/>
      <c r="NGB52" s="867"/>
      <c r="NGC52" s="867"/>
      <c r="NGD52" s="867"/>
      <c r="NGE52" s="867"/>
      <c r="NGF52" s="867"/>
      <c r="NGG52" s="867"/>
      <c r="NGH52" s="867"/>
      <c r="NGI52" s="867"/>
      <c r="NGJ52" s="867"/>
      <c r="NGK52" s="867"/>
      <c r="NGL52" s="867"/>
      <c r="NGM52" s="867"/>
      <c r="NGN52" s="867"/>
      <c r="NGO52" s="867"/>
      <c r="NGP52" s="867"/>
      <c r="NGQ52" s="867"/>
      <c r="NGR52" s="867"/>
      <c r="NGS52" s="867"/>
      <c r="NGT52" s="867"/>
      <c r="NGU52" s="867"/>
      <c r="NGV52" s="867"/>
      <c r="NGW52" s="867"/>
      <c r="NGX52" s="867"/>
      <c r="NGY52" s="867"/>
      <c r="NGZ52" s="867"/>
      <c r="NHA52" s="867"/>
      <c r="NHB52" s="867"/>
      <c r="NHC52" s="867"/>
      <c r="NHD52" s="867"/>
      <c r="NHE52" s="867"/>
      <c r="NHF52" s="867"/>
      <c r="NHG52" s="867"/>
      <c r="NHH52" s="867"/>
      <c r="NHI52" s="867"/>
      <c r="NHJ52" s="867"/>
      <c r="NHK52" s="867"/>
      <c r="NHL52" s="867"/>
      <c r="NHM52" s="867"/>
      <c r="NHN52" s="867"/>
      <c r="NHO52" s="867"/>
      <c r="NHP52" s="867"/>
      <c r="NHQ52" s="867"/>
      <c r="NHR52" s="867"/>
      <c r="NHS52" s="867"/>
      <c r="NHT52" s="867"/>
      <c r="NHU52" s="867"/>
      <c r="NHV52" s="867"/>
      <c r="NHW52" s="867"/>
      <c r="NHX52" s="867"/>
      <c r="NHY52" s="867"/>
      <c r="NHZ52" s="867"/>
      <c r="NIA52" s="867"/>
      <c r="NIB52" s="867"/>
      <c r="NIC52" s="867"/>
      <c r="NID52" s="867"/>
      <c r="NIE52" s="867"/>
      <c r="NIF52" s="867"/>
      <c r="NIG52" s="867"/>
      <c r="NIH52" s="867"/>
      <c r="NII52" s="867"/>
      <c r="NIJ52" s="867"/>
      <c r="NIK52" s="867"/>
      <c r="NIL52" s="867"/>
      <c r="NIM52" s="867"/>
      <c r="NIN52" s="867"/>
      <c r="NIO52" s="867"/>
      <c r="NIP52" s="867"/>
      <c r="NIQ52" s="867"/>
      <c r="NIR52" s="867"/>
      <c r="NIS52" s="867"/>
      <c r="NIT52" s="867"/>
      <c r="NIU52" s="867"/>
      <c r="NIV52" s="867"/>
      <c r="NIW52" s="867"/>
      <c r="NIX52" s="867"/>
      <c r="NIY52" s="867"/>
      <c r="NIZ52" s="867"/>
      <c r="NJA52" s="867"/>
      <c r="NJB52" s="867"/>
      <c r="NJC52" s="867"/>
      <c r="NJD52" s="867"/>
      <c r="NJE52" s="867"/>
      <c r="NJF52" s="867"/>
      <c r="NJG52" s="867"/>
      <c r="NJH52" s="867"/>
      <c r="NJI52" s="867"/>
      <c r="NJJ52" s="867"/>
      <c r="NJK52" s="867"/>
      <c r="NJL52" s="867"/>
      <c r="NJM52" s="867"/>
      <c r="NJN52" s="867"/>
      <c r="NJO52" s="867"/>
      <c r="NJP52" s="867"/>
      <c r="NJQ52" s="867"/>
      <c r="NJR52" s="867"/>
      <c r="NJS52" s="867"/>
      <c r="NJT52" s="867"/>
      <c r="NJU52" s="867"/>
      <c r="NJV52" s="867"/>
      <c r="NJW52" s="867"/>
      <c r="NJX52" s="867"/>
      <c r="NJY52" s="867"/>
      <c r="NJZ52" s="867"/>
      <c r="NKA52" s="867"/>
      <c r="NKB52" s="867"/>
      <c r="NKC52" s="867"/>
      <c r="NKD52" s="867"/>
      <c r="NKE52" s="867"/>
      <c r="NKF52" s="867"/>
      <c r="NKG52" s="867"/>
      <c r="NKH52" s="867"/>
      <c r="NKI52" s="867"/>
      <c r="NKJ52" s="867"/>
      <c r="NKK52" s="867"/>
      <c r="NKL52" s="867"/>
      <c r="NKM52" s="867"/>
      <c r="NKN52" s="867"/>
      <c r="NKO52" s="867"/>
      <c r="NKP52" s="867"/>
      <c r="NKQ52" s="867"/>
      <c r="NKR52" s="867"/>
      <c r="NKS52" s="867"/>
      <c r="NKT52" s="867"/>
      <c r="NKU52" s="867"/>
      <c r="NKV52" s="867"/>
      <c r="NKW52" s="867"/>
      <c r="NKX52" s="867"/>
      <c r="NKY52" s="867"/>
      <c r="NKZ52" s="867"/>
      <c r="NLA52" s="867"/>
      <c r="NLB52" s="867"/>
      <c r="NLC52" s="867"/>
      <c r="NLD52" s="867"/>
      <c r="NLE52" s="867"/>
      <c r="NLF52" s="867"/>
      <c r="NLG52" s="867"/>
      <c r="NLH52" s="867"/>
      <c r="NLI52" s="867"/>
      <c r="NLJ52" s="867"/>
      <c r="NLK52" s="867"/>
      <c r="NLL52" s="867"/>
      <c r="NLM52" s="867"/>
      <c r="NLN52" s="867"/>
      <c r="NLO52" s="867"/>
      <c r="NLP52" s="867"/>
      <c r="NLQ52" s="867"/>
      <c r="NLR52" s="867"/>
      <c r="NLS52" s="867"/>
      <c r="NLT52" s="867"/>
      <c r="NLU52" s="867"/>
      <c r="NLV52" s="867"/>
      <c r="NLW52" s="867"/>
      <c r="NLX52" s="867"/>
      <c r="NLY52" s="867"/>
      <c r="NLZ52" s="867"/>
      <c r="NMA52" s="867"/>
      <c r="NMB52" s="867"/>
      <c r="NMC52" s="867"/>
      <c r="NMD52" s="867"/>
      <c r="NME52" s="867"/>
      <c r="NMF52" s="867"/>
      <c r="NMG52" s="867"/>
      <c r="NMH52" s="867"/>
      <c r="NMI52" s="867"/>
      <c r="NMJ52" s="867"/>
      <c r="NMK52" s="867"/>
      <c r="NML52" s="867"/>
      <c r="NMM52" s="867"/>
      <c r="NMN52" s="867"/>
      <c r="NMO52" s="867"/>
      <c r="NMP52" s="867"/>
      <c r="NMQ52" s="867"/>
      <c r="NMR52" s="867"/>
      <c r="NMS52" s="867"/>
      <c r="NMT52" s="867"/>
      <c r="NMU52" s="867"/>
      <c r="NMV52" s="867"/>
      <c r="NMW52" s="867"/>
      <c r="NMX52" s="867"/>
      <c r="NMY52" s="867"/>
      <c r="NMZ52" s="867"/>
      <c r="NNA52" s="867"/>
      <c r="NNB52" s="867"/>
      <c r="NNC52" s="867"/>
      <c r="NND52" s="867"/>
      <c r="NNE52" s="867"/>
      <c r="NNF52" s="867"/>
      <c r="NNG52" s="867"/>
      <c r="NNH52" s="867"/>
      <c r="NNI52" s="867"/>
      <c r="NNJ52" s="867"/>
      <c r="NNK52" s="867"/>
      <c r="NNL52" s="867"/>
      <c r="NNM52" s="867"/>
      <c r="NNN52" s="867"/>
      <c r="NNO52" s="867"/>
      <c r="NNP52" s="867"/>
      <c r="NNQ52" s="867"/>
      <c r="NNR52" s="867"/>
      <c r="NNS52" s="867"/>
      <c r="NNT52" s="867"/>
      <c r="NNU52" s="867"/>
      <c r="NNV52" s="867"/>
      <c r="NNW52" s="867"/>
      <c r="NNX52" s="867"/>
      <c r="NNY52" s="867"/>
      <c r="NNZ52" s="867"/>
      <c r="NOA52" s="867"/>
      <c r="NOB52" s="867"/>
      <c r="NOC52" s="867"/>
      <c r="NOD52" s="867"/>
      <c r="NOE52" s="867"/>
      <c r="NOF52" s="867"/>
      <c r="NOG52" s="867"/>
      <c r="NOH52" s="867"/>
      <c r="NOI52" s="867"/>
      <c r="NOJ52" s="867"/>
      <c r="NOK52" s="867"/>
      <c r="NOL52" s="867"/>
      <c r="NOM52" s="867"/>
      <c r="NON52" s="867"/>
      <c r="NOO52" s="867"/>
      <c r="NOP52" s="867"/>
      <c r="NOQ52" s="867"/>
      <c r="NOR52" s="867"/>
      <c r="NOS52" s="867"/>
      <c r="NOT52" s="867"/>
      <c r="NOU52" s="867"/>
      <c r="NOV52" s="867"/>
      <c r="NOW52" s="867"/>
      <c r="NOX52" s="867"/>
      <c r="NOY52" s="867"/>
      <c r="NOZ52" s="867"/>
      <c r="NPA52" s="867"/>
      <c r="NPB52" s="867"/>
      <c r="NPC52" s="867"/>
      <c r="NPD52" s="867"/>
      <c r="NPE52" s="867"/>
      <c r="NPF52" s="867"/>
      <c r="NPG52" s="867"/>
      <c r="NPH52" s="867"/>
      <c r="NPI52" s="867"/>
      <c r="NPJ52" s="867"/>
      <c r="NPK52" s="867"/>
      <c r="NPL52" s="867"/>
      <c r="NPM52" s="867"/>
      <c r="NPN52" s="867"/>
      <c r="NPO52" s="867"/>
      <c r="NPP52" s="867"/>
      <c r="NPQ52" s="867"/>
      <c r="NPR52" s="867"/>
      <c r="NPS52" s="867"/>
      <c r="NPT52" s="867"/>
      <c r="NPU52" s="867"/>
      <c r="NPV52" s="867"/>
      <c r="NPW52" s="867"/>
      <c r="NPX52" s="867"/>
      <c r="NPY52" s="867"/>
      <c r="NPZ52" s="867"/>
      <c r="NQA52" s="867"/>
      <c r="NQB52" s="867"/>
      <c r="NQC52" s="867"/>
      <c r="NQD52" s="867"/>
      <c r="NQE52" s="867"/>
      <c r="NQF52" s="867"/>
      <c r="NQG52" s="867"/>
      <c r="NQH52" s="867"/>
      <c r="NQI52" s="867"/>
      <c r="NQJ52" s="867"/>
      <c r="NQK52" s="867"/>
      <c r="NQL52" s="867"/>
      <c r="NQM52" s="867"/>
      <c r="NQN52" s="867"/>
      <c r="NQO52" s="867"/>
      <c r="NQP52" s="867"/>
      <c r="NQQ52" s="867"/>
      <c r="NQR52" s="867"/>
      <c r="NQS52" s="867"/>
      <c r="NQT52" s="867"/>
      <c r="NQU52" s="867"/>
      <c r="NQV52" s="867"/>
      <c r="NQW52" s="867"/>
      <c r="NQX52" s="867"/>
      <c r="NQY52" s="867"/>
      <c r="NQZ52" s="867"/>
      <c r="NRA52" s="867"/>
      <c r="NRB52" s="867"/>
      <c r="NRC52" s="867"/>
      <c r="NRD52" s="867"/>
      <c r="NRE52" s="867"/>
      <c r="NRF52" s="867"/>
      <c r="NRG52" s="867"/>
      <c r="NRH52" s="867"/>
      <c r="NRI52" s="867"/>
      <c r="NRJ52" s="867"/>
      <c r="NRK52" s="867"/>
      <c r="NRL52" s="867"/>
      <c r="NRM52" s="867"/>
      <c r="NRN52" s="867"/>
      <c r="NRO52" s="867"/>
      <c r="NRP52" s="867"/>
      <c r="NRQ52" s="867"/>
      <c r="NRR52" s="867"/>
      <c r="NRS52" s="867"/>
      <c r="NRT52" s="867"/>
      <c r="NRU52" s="867"/>
      <c r="NRV52" s="867"/>
      <c r="NRW52" s="867"/>
      <c r="NRX52" s="867"/>
      <c r="NRY52" s="867"/>
      <c r="NRZ52" s="867"/>
      <c r="NSA52" s="867"/>
      <c r="NSB52" s="867"/>
      <c r="NSC52" s="867"/>
      <c r="NSD52" s="867"/>
      <c r="NSE52" s="867"/>
      <c r="NSF52" s="867"/>
      <c r="NSG52" s="867"/>
      <c r="NSH52" s="867"/>
      <c r="NSI52" s="867"/>
      <c r="NSJ52" s="867"/>
      <c r="NSK52" s="867"/>
      <c r="NSL52" s="867"/>
      <c r="NSM52" s="867"/>
      <c r="NSN52" s="867"/>
      <c r="NSO52" s="867"/>
      <c r="NSP52" s="867"/>
      <c r="NSQ52" s="867"/>
      <c r="NSR52" s="867"/>
      <c r="NSS52" s="867"/>
      <c r="NST52" s="867"/>
      <c r="NSU52" s="867"/>
      <c r="NSV52" s="867"/>
      <c r="NSW52" s="867"/>
      <c r="NSX52" s="867"/>
      <c r="NSY52" s="867"/>
      <c r="NSZ52" s="867"/>
      <c r="NTA52" s="867"/>
      <c r="NTB52" s="867"/>
      <c r="NTC52" s="867"/>
      <c r="NTD52" s="867"/>
      <c r="NTE52" s="867"/>
      <c r="NTF52" s="867"/>
      <c r="NTG52" s="867"/>
      <c r="NTH52" s="867"/>
      <c r="NTI52" s="867"/>
      <c r="NTJ52" s="867"/>
      <c r="NTK52" s="867"/>
      <c r="NTL52" s="867"/>
      <c r="NTM52" s="867"/>
      <c r="NTN52" s="867"/>
      <c r="NTO52" s="867"/>
      <c r="NTP52" s="867"/>
      <c r="NTQ52" s="867"/>
      <c r="NTR52" s="867"/>
      <c r="NTS52" s="867"/>
      <c r="NTT52" s="867"/>
      <c r="NTU52" s="867"/>
      <c r="NTV52" s="867"/>
      <c r="NTW52" s="867"/>
      <c r="NTX52" s="867"/>
      <c r="NTY52" s="867"/>
      <c r="NTZ52" s="867"/>
      <c r="NUA52" s="867"/>
      <c r="NUB52" s="867"/>
      <c r="NUC52" s="867"/>
      <c r="NUD52" s="867"/>
      <c r="NUE52" s="867"/>
      <c r="NUF52" s="867"/>
      <c r="NUG52" s="867"/>
      <c r="NUH52" s="867"/>
      <c r="NUI52" s="867"/>
      <c r="NUJ52" s="867"/>
      <c r="NUK52" s="867"/>
      <c r="NUL52" s="867"/>
      <c r="NUM52" s="867"/>
      <c r="NUN52" s="867"/>
      <c r="NUO52" s="867"/>
      <c r="NUP52" s="867"/>
      <c r="NUQ52" s="867"/>
      <c r="NUR52" s="867"/>
      <c r="NUS52" s="867"/>
      <c r="NUT52" s="867"/>
      <c r="NUU52" s="867"/>
      <c r="NUV52" s="867"/>
      <c r="NUW52" s="867"/>
      <c r="NUX52" s="867"/>
      <c r="NUY52" s="867"/>
      <c r="NUZ52" s="867"/>
      <c r="NVA52" s="867"/>
      <c r="NVB52" s="867"/>
      <c r="NVC52" s="867"/>
      <c r="NVD52" s="867"/>
      <c r="NVE52" s="867"/>
      <c r="NVF52" s="867"/>
      <c r="NVG52" s="867"/>
      <c r="NVH52" s="867"/>
      <c r="NVI52" s="867"/>
      <c r="NVJ52" s="867"/>
      <c r="NVK52" s="867"/>
      <c r="NVL52" s="867"/>
      <c r="NVM52" s="867"/>
      <c r="NVN52" s="867"/>
      <c r="NVO52" s="867"/>
      <c r="NVP52" s="867"/>
      <c r="NVQ52" s="867"/>
      <c r="NVR52" s="867"/>
      <c r="NVS52" s="867"/>
      <c r="NVT52" s="867"/>
      <c r="NVU52" s="867"/>
      <c r="NVV52" s="867"/>
      <c r="NVW52" s="867"/>
      <c r="NVX52" s="867"/>
      <c r="NVY52" s="867"/>
      <c r="NVZ52" s="867"/>
      <c r="NWA52" s="867"/>
      <c r="NWB52" s="867"/>
      <c r="NWC52" s="867"/>
      <c r="NWD52" s="867"/>
      <c r="NWE52" s="867"/>
      <c r="NWF52" s="867"/>
      <c r="NWG52" s="867"/>
      <c r="NWH52" s="867"/>
      <c r="NWI52" s="867"/>
      <c r="NWJ52" s="867"/>
      <c r="NWK52" s="867"/>
      <c r="NWL52" s="867"/>
      <c r="NWM52" s="867"/>
      <c r="NWN52" s="867"/>
      <c r="NWO52" s="867"/>
      <c r="NWP52" s="867"/>
      <c r="NWQ52" s="867"/>
      <c r="NWR52" s="867"/>
      <c r="NWS52" s="867"/>
      <c r="NWT52" s="867"/>
      <c r="NWU52" s="867"/>
      <c r="NWV52" s="867"/>
      <c r="NWW52" s="867"/>
      <c r="NWX52" s="867"/>
      <c r="NWY52" s="867"/>
      <c r="NWZ52" s="867"/>
      <c r="NXA52" s="867"/>
      <c r="NXB52" s="867"/>
      <c r="NXC52" s="867"/>
      <c r="NXD52" s="867"/>
      <c r="NXE52" s="867"/>
      <c r="NXF52" s="867"/>
      <c r="NXG52" s="867"/>
      <c r="NXH52" s="867"/>
      <c r="NXI52" s="867"/>
      <c r="NXJ52" s="867"/>
      <c r="NXK52" s="867"/>
      <c r="NXL52" s="867"/>
      <c r="NXM52" s="867"/>
      <c r="NXN52" s="867"/>
      <c r="NXO52" s="867"/>
      <c r="NXP52" s="867"/>
      <c r="NXQ52" s="867"/>
      <c r="NXR52" s="867"/>
      <c r="NXS52" s="867"/>
      <c r="NXT52" s="867"/>
      <c r="NXU52" s="867"/>
      <c r="NXV52" s="867"/>
      <c r="NXW52" s="867"/>
      <c r="NXX52" s="867"/>
      <c r="NXY52" s="867"/>
      <c r="NXZ52" s="867"/>
      <c r="NYA52" s="867"/>
      <c r="NYB52" s="867"/>
      <c r="NYC52" s="867"/>
      <c r="NYD52" s="867"/>
      <c r="NYE52" s="867"/>
      <c r="NYF52" s="867"/>
      <c r="NYG52" s="867"/>
      <c r="NYH52" s="867"/>
      <c r="NYI52" s="867"/>
      <c r="NYJ52" s="867"/>
      <c r="NYK52" s="867"/>
      <c r="NYL52" s="867"/>
      <c r="NYM52" s="867"/>
      <c r="NYN52" s="867"/>
      <c r="NYO52" s="867"/>
      <c r="NYP52" s="867"/>
      <c r="NYQ52" s="867"/>
      <c r="NYR52" s="867"/>
      <c r="NYS52" s="867"/>
      <c r="NYT52" s="867"/>
      <c r="NYU52" s="867"/>
      <c r="NYV52" s="867"/>
      <c r="NYW52" s="867"/>
      <c r="NYX52" s="867"/>
      <c r="NYY52" s="867"/>
      <c r="NYZ52" s="867"/>
      <c r="NZA52" s="867"/>
      <c r="NZB52" s="867"/>
      <c r="NZC52" s="867"/>
      <c r="NZD52" s="867"/>
      <c r="NZE52" s="867"/>
      <c r="NZF52" s="867"/>
      <c r="NZG52" s="867"/>
      <c r="NZH52" s="867"/>
      <c r="NZI52" s="867"/>
      <c r="NZJ52" s="867"/>
      <c r="NZK52" s="867"/>
      <c r="NZL52" s="867"/>
      <c r="NZM52" s="867"/>
      <c r="NZN52" s="867"/>
      <c r="NZO52" s="867"/>
      <c r="NZP52" s="867"/>
      <c r="NZQ52" s="867"/>
      <c r="NZR52" s="867"/>
      <c r="NZS52" s="867"/>
      <c r="NZT52" s="867"/>
      <c r="NZU52" s="867"/>
      <c r="NZV52" s="867"/>
      <c r="NZW52" s="867"/>
      <c r="NZX52" s="867"/>
      <c r="NZY52" s="867"/>
      <c r="NZZ52" s="867"/>
      <c r="OAA52" s="867"/>
      <c r="OAB52" s="867"/>
      <c r="OAC52" s="867"/>
      <c r="OAD52" s="867"/>
      <c r="OAE52" s="867"/>
      <c r="OAF52" s="867"/>
      <c r="OAG52" s="867"/>
      <c r="OAH52" s="867"/>
      <c r="OAI52" s="867"/>
      <c r="OAJ52" s="867"/>
      <c r="OAK52" s="867"/>
      <c r="OAL52" s="867"/>
      <c r="OAM52" s="867"/>
      <c r="OAN52" s="867"/>
      <c r="OAO52" s="867"/>
      <c r="OAP52" s="867"/>
      <c r="OAQ52" s="867"/>
      <c r="OAR52" s="867"/>
      <c r="OAS52" s="867"/>
      <c r="OAT52" s="867"/>
      <c r="OAU52" s="867"/>
      <c r="OAV52" s="867"/>
      <c r="OAW52" s="867"/>
      <c r="OAX52" s="867"/>
      <c r="OAY52" s="867"/>
      <c r="OAZ52" s="867"/>
      <c r="OBA52" s="867"/>
      <c r="OBB52" s="867"/>
      <c r="OBC52" s="867"/>
      <c r="OBD52" s="867"/>
      <c r="OBE52" s="867"/>
      <c r="OBF52" s="867"/>
      <c r="OBG52" s="867"/>
      <c r="OBH52" s="867"/>
      <c r="OBI52" s="867"/>
      <c r="OBJ52" s="867"/>
      <c r="OBK52" s="867"/>
      <c r="OBL52" s="867"/>
      <c r="OBM52" s="867"/>
      <c r="OBN52" s="867"/>
      <c r="OBO52" s="867"/>
      <c r="OBP52" s="867"/>
      <c r="OBQ52" s="867"/>
      <c r="OBR52" s="867"/>
      <c r="OBS52" s="867"/>
      <c r="OBT52" s="867"/>
      <c r="OBU52" s="867"/>
      <c r="OBV52" s="867"/>
      <c r="OBW52" s="867"/>
      <c r="OBX52" s="867"/>
      <c r="OBY52" s="867"/>
      <c r="OBZ52" s="867"/>
      <c r="OCA52" s="867"/>
      <c r="OCB52" s="867"/>
      <c r="OCC52" s="867"/>
      <c r="OCD52" s="867"/>
      <c r="OCE52" s="867"/>
      <c r="OCF52" s="867"/>
      <c r="OCG52" s="867"/>
      <c r="OCH52" s="867"/>
      <c r="OCI52" s="867"/>
      <c r="OCJ52" s="867"/>
      <c r="OCK52" s="867"/>
      <c r="OCL52" s="867"/>
      <c r="OCM52" s="867"/>
      <c r="OCN52" s="867"/>
      <c r="OCO52" s="867"/>
      <c r="OCP52" s="867"/>
      <c r="OCQ52" s="867"/>
      <c r="OCR52" s="867"/>
      <c r="OCS52" s="867"/>
      <c r="OCT52" s="867"/>
      <c r="OCU52" s="867"/>
      <c r="OCV52" s="867"/>
      <c r="OCW52" s="867"/>
      <c r="OCX52" s="867"/>
      <c r="OCY52" s="867"/>
      <c r="OCZ52" s="867"/>
      <c r="ODA52" s="867"/>
      <c r="ODB52" s="867"/>
      <c r="ODC52" s="867"/>
      <c r="ODD52" s="867"/>
      <c r="ODE52" s="867"/>
      <c r="ODF52" s="867"/>
      <c r="ODG52" s="867"/>
      <c r="ODH52" s="867"/>
      <c r="ODI52" s="867"/>
      <c r="ODJ52" s="867"/>
      <c r="ODK52" s="867"/>
      <c r="ODL52" s="867"/>
      <c r="ODM52" s="867"/>
      <c r="ODN52" s="867"/>
      <c r="ODO52" s="867"/>
      <c r="ODP52" s="867"/>
      <c r="ODQ52" s="867"/>
      <c r="ODR52" s="867"/>
      <c r="ODS52" s="867"/>
      <c r="ODT52" s="867"/>
      <c r="ODU52" s="867"/>
      <c r="ODV52" s="867"/>
      <c r="ODW52" s="867"/>
      <c r="ODX52" s="867"/>
      <c r="ODY52" s="867"/>
      <c r="ODZ52" s="867"/>
      <c r="OEA52" s="867"/>
      <c r="OEB52" s="867"/>
      <c r="OEC52" s="867"/>
      <c r="OED52" s="867"/>
      <c r="OEE52" s="867"/>
      <c r="OEF52" s="867"/>
      <c r="OEG52" s="867"/>
      <c r="OEH52" s="867"/>
      <c r="OEI52" s="867"/>
      <c r="OEJ52" s="867"/>
      <c r="OEK52" s="867"/>
      <c r="OEL52" s="867"/>
      <c r="OEM52" s="867"/>
      <c r="OEN52" s="867"/>
      <c r="OEO52" s="867"/>
      <c r="OEP52" s="867"/>
      <c r="OEQ52" s="867"/>
      <c r="OER52" s="867"/>
      <c r="OES52" s="867"/>
      <c r="OET52" s="867"/>
      <c r="OEU52" s="867"/>
      <c r="OEV52" s="867"/>
      <c r="OEW52" s="867"/>
      <c r="OEX52" s="867"/>
      <c r="OEY52" s="867"/>
      <c r="OEZ52" s="867"/>
      <c r="OFA52" s="867"/>
      <c r="OFB52" s="867"/>
      <c r="OFC52" s="867"/>
      <c r="OFD52" s="867"/>
      <c r="OFE52" s="867"/>
      <c r="OFF52" s="867"/>
      <c r="OFG52" s="867"/>
      <c r="OFH52" s="867"/>
      <c r="OFI52" s="867"/>
      <c r="OFJ52" s="867"/>
      <c r="OFK52" s="867"/>
      <c r="OFL52" s="867"/>
      <c r="OFM52" s="867"/>
      <c r="OFN52" s="867"/>
      <c r="OFO52" s="867"/>
      <c r="OFP52" s="867"/>
      <c r="OFQ52" s="867"/>
      <c r="OFR52" s="867"/>
      <c r="OFS52" s="867"/>
      <c r="OFT52" s="867"/>
      <c r="OFU52" s="867"/>
      <c r="OFV52" s="867"/>
      <c r="OFW52" s="867"/>
      <c r="OFX52" s="867"/>
      <c r="OFY52" s="867"/>
      <c r="OFZ52" s="867"/>
      <c r="OGA52" s="867"/>
      <c r="OGB52" s="867"/>
      <c r="OGC52" s="867"/>
      <c r="OGD52" s="867"/>
      <c r="OGE52" s="867"/>
      <c r="OGF52" s="867"/>
      <c r="OGG52" s="867"/>
      <c r="OGH52" s="867"/>
      <c r="OGI52" s="867"/>
      <c r="OGJ52" s="867"/>
      <c r="OGK52" s="867"/>
      <c r="OGL52" s="867"/>
      <c r="OGM52" s="867"/>
      <c r="OGN52" s="867"/>
      <c r="OGO52" s="867"/>
      <c r="OGP52" s="867"/>
      <c r="OGQ52" s="867"/>
      <c r="OGR52" s="867"/>
      <c r="OGS52" s="867"/>
      <c r="OGT52" s="867"/>
      <c r="OGU52" s="867"/>
      <c r="OGV52" s="867"/>
      <c r="OGW52" s="867"/>
      <c r="OGX52" s="867"/>
      <c r="OGY52" s="867"/>
      <c r="OGZ52" s="867"/>
      <c r="OHA52" s="867"/>
      <c r="OHB52" s="867"/>
      <c r="OHC52" s="867"/>
      <c r="OHD52" s="867"/>
      <c r="OHE52" s="867"/>
      <c r="OHF52" s="867"/>
      <c r="OHG52" s="867"/>
      <c r="OHH52" s="867"/>
      <c r="OHI52" s="867"/>
      <c r="OHJ52" s="867"/>
      <c r="OHK52" s="867"/>
      <c r="OHL52" s="867"/>
      <c r="OHM52" s="867"/>
      <c r="OHN52" s="867"/>
      <c r="OHO52" s="867"/>
      <c r="OHP52" s="867"/>
      <c r="OHQ52" s="867"/>
      <c r="OHR52" s="867"/>
      <c r="OHS52" s="867"/>
      <c r="OHT52" s="867"/>
      <c r="OHU52" s="867"/>
      <c r="OHV52" s="867"/>
      <c r="OHW52" s="867"/>
      <c r="OHX52" s="867"/>
      <c r="OHY52" s="867"/>
      <c r="OHZ52" s="867"/>
      <c r="OIA52" s="867"/>
      <c r="OIB52" s="867"/>
      <c r="OIC52" s="867"/>
      <c r="OID52" s="867"/>
      <c r="OIE52" s="867"/>
      <c r="OIF52" s="867"/>
      <c r="OIG52" s="867"/>
      <c r="OIH52" s="867"/>
      <c r="OII52" s="867"/>
      <c r="OIJ52" s="867"/>
      <c r="OIK52" s="867"/>
      <c r="OIL52" s="867"/>
      <c r="OIM52" s="867"/>
      <c r="OIN52" s="867"/>
      <c r="OIO52" s="867"/>
      <c r="OIP52" s="867"/>
      <c r="OIQ52" s="867"/>
      <c r="OIR52" s="867"/>
      <c r="OIS52" s="867"/>
      <c r="OIT52" s="867"/>
      <c r="OIU52" s="867"/>
      <c r="OIV52" s="867"/>
      <c r="OIW52" s="867"/>
      <c r="OIX52" s="867"/>
      <c r="OIY52" s="867"/>
      <c r="OIZ52" s="867"/>
      <c r="OJA52" s="867"/>
      <c r="OJB52" s="867"/>
      <c r="OJC52" s="867"/>
      <c r="OJD52" s="867"/>
      <c r="OJE52" s="867"/>
      <c r="OJF52" s="867"/>
      <c r="OJG52" s="867"/>
      <c r="OJH52" s="867"/>
      <c r="OJI52" s="867"/>
      <c r="OJJ52" s="867"/>
      <c r="OJK52" s="867"/>
      <c r="OJL52" s="867"/>
      <c r="OJM52" s="867"/>
      <c r="OJN52" s="867"/>
      <c r="OJO52" s="867"/>
      <c r="OJP52" s="867"/>
      <c r="OJQ52" s="867"/>
      <c r="OJR52" s="867"/>
      <c r="OJS52" s="867"/>
      <c r="OJT52" s="867"/>
      <c r="OJU52" s="867"/>
      <c r="OJV52" s="867"/>
      <c r="OJW52" s="867"/>
      <c r="OJX52" s="867"/>
      <c r="OJY52" s="867"/>
      <c r="OJZ52" s="867"/>
      <c r="OKA52" s="867"/>
      <c r="OKB52" s="867"/>
      <c r="OKC52" s="867"/>
      <c r="OKD52" s="867"/>
      <c r="OKE52" s="867"/>
      <c r="OKF52" s="867"/>
      <c r="OKG52" s="867"/>
      <c r="OKH52" s="867"/>
      <c r="OKI52" s="867"/>
      <c r="OKJ52" s="867"/>
      <c r="OKK52" s="867"/>
      <c r="OKL52" s="867"/>
      <c r="OKM52" s="867"/>
      <c r="OKN52" s="867"/>
      <c r="OKO52" s="867"/>
      <c r="OKP52" s="867"/>
      <c r="OKQ52" s="867"/>
      <c r="OKR52" s="867"/>
      <c r="OKS52" s="867"/>
      <c r="OKT52" s="867"/>
      <c r="OKU52" s="867"/>
      <c r="OKV52" s="867"/>
      <c r="OKW52" s="867"/>
      <c r="OKX52" s="867"/>
      <c r="OKY52" s="867"/>
      <c r="OKZ52" s="867"/>
      <c r="OLA52" s="867"/>
      <c r="OLB52" s="867"/>
      <c r="OLC52" s="867"/>
      <c r="OLD52" s="867"/>
      <c r="OLE52" s="867"/>
      <c r="OLF52" s="867"/>
      <c r="OLG52" s="867"/>
      <c r="OLH52" s="867"/>
      <c r="OLI52" s="867"/>
      <c r="OLJ52" s="867"/>
      <c r="OLK52" s="867"/>
      <c r="OLL52" s="867"/>
      <c r="OLM52" s="867"/>
      <c r="OLN52" s="867"/>
      <c r="OLO52" s="867"/>
      <c r="OLP52" s="867"/>
      <c r="OLQ52" s="867"/>
      <c r="OLR52" s="867"/>
      <c r="OLS52" s="867"/>
      <c r="OLT52" s="867"/>
      <c r="OLU52" s="867"/>
      <c r="OLV52" s="867"/>
      <c r="OLW52" s="867"/>
      <c r="OLX52" s="867"/>
      <c r="OLY52" s="867"/>
      <c r="OLZ52" s="867"/>
      <c r="OMA52" s="867"/>
      <c r="OMB52" s="867"/>
      <c r="OMC52" s="867"/>
      <c r="OMD52" s="867"/>
      <c r="OME52" s="867"/>
      <c r="OMF52" s="867"/>
      <c r="OMG52" s="867"/>
      <c r="OMH52" s="867"/>
      <c r="OMI52" s="867"/>
      <c r="OMJ52" s="867"/>
      <c r="OMK52" s="867"/>
      <c r="OML52" s="867"/>
      <c r="OMM52" s="867"/>
      <c r="OMN52" s="867"/>
      <c r="OMO52" s="867"/>
      <c r="OMP52" s="867"/>
      <c r="OMQ52" s="867"/>
      <c r="OMR52" s="867"/>
      <c r="OMS52" s="867"/>
      <c r="OMT52" s="867"/>
      <c r="OMU52" s="867"/>
      <c r="OMV52" s="867"/>
      <c r="OMW52" s="867"/>
      <c r="OMX52" s="867"/>
      <c r="OMY52" s="867"/>
      <c r="OMZ52" s="867"/>
      <c r="ONA52" s="867"/>
      <c r="ONB52" s="867"/>
      <c r="ONC52" s="867"/>
      <c r="OND52" s="867"/>
      <c r="ONE52" s="867"/>
      <c r="ONF52" s="867"/>
      <c r="ONG52" s="867"/>
      <c r="ONH52" s="867"/>
      <c r="ONI52" s="867"/>
      <c r="ONJ52" s="867"/>
      <c r="ONK52" s="867"/>
      <c r="ONL52" s="867"/>
      <c r="ONM52" s="867"/>
      <c r="ONN52" s="867"/>
      <c r="ONO52" s="867"/>
      <c r="ONP52" s="867"/>
      <c r="ONQ52" s="867"/>
      <c r="ONR52" s="867"/>
      <c r="ONS52" s="867"/>
      <c r="ONT52" s="867"/>
      <c r="ONU52" s="867"/>
      <c r="ONV52" s="867"/>
      <c r="ONW52" s="867"/>
      <c r="ONX52" s="867"/>
      <c r="ONY52" s="867"/>
      <c r="ONZ52" s="867"/>
      <c r="OOA52" s="867"/>
      <c r="OOB52" s="867"/>
      <c r="OOC52" s="867"/>
      <c r="OOD52" s="867"/>
      <c r="OOE52" s="867"/>
      <c r="OOF52" s="867"/>
      <c r="OOG52" s="867"/>
      <c r="OOH52" s="867"/>
      <c r="OOI52" s="867"/>
      <c r="OOJ52" s="867"/>
      <c r="OOK52" s="867"/>
      <c r="OOL52" s="867"/>
      <c r="OOM52" s="867"/>
      <c r="OON52" s="867"/>
      <c r="OOO52" s="867"/>
      <c r="OOP52" s="867"/>
      <c r="OOQ52" s="867"/>
      <c r="OOR52" s="867"/>
      <c r="OOS52" s="867"/>
      <c r="OOT52" s="867"/>
      <c r="OOU52" s="867"/>
      <c r="OOV52" s="867"/>
      <c r="OOW52" s="867"/>
      <c r="OOX52" s="867"/>
      <c r="OOY52" s="867"/>
      <c r="OOZ52" s="867"/>
      <c r="OPA52" s="867"/>
      <c r="OPB52" s="867"/>
      <c r="OPC52" s="867"/>
      <c r="OPD52" s="867"/>
      <c r="OPE52" s="867"/>
      <c r="OPF52" s="867"/>
      <c r="OPG52" s="867"/>
      <c r="OPH52" s="867"/>
      <c r="OPI52" s="867"/>
      <c r="OPJ52" s="867"/>
      <c r="OPK52" s="867"/>
      <c r="OPL52" s="867"/>
      <c r="OPM52" s="867"/>
      <c r="OPN52" s="867"/>
      <c r="OPO52" s="867"/>
      <c r="OPP52" s="867"/>
      <c r="OPQ52" s="867"/>
      <c r="OPR52" s="867"/>
      <c r="OPS52" s="867"/>
      <c r="OPT52" s="867"/>
      <c r="OPU52" s="867"/>
      <c r="OPV52" s="867"/>
      <c r="OPW52" s="867"/>
      <c r="OPX52" s="867"/>
      <c r="OPY52" s="867"/>
      <c r="OPZ52" s="867"/>
      <c r="OQA52" s="867"/>
      <c r="OQB52" s="867"/>
      <c r="OQC52" s="867"/>
      <c r="OQD52" s="867"/>
      <c r="OQE52" s="867"/>
      <c r="OQF52" s="867"/>
      <c r="OQG52" s="867"/>
      <c r="OQH52" s="867"/>
      <c r="OQI52" s="867"/>
      <c r="OQJ52" s="867"/>
      <c r="OQK52" s="867"/>
      <c r="OQL52" s="867"/>
      <c r="OQM52" s="867"/>
      <c r="OQN52" s="867"/>
      <c r="OQO52" s="867"/>
      <c r="OQP52" s="867"/>
      <c r="OQQ52" s="867"/>
      <c r="OQR52" s="867"/>
      <c r="OQS52" s="867"/>
      <c r="OQT52" s="867"/>
      <c r="OQU52" s="867"/>
      <c r="OQV52" s="867"/>
      <c r="OQW52" s="867"/>
      <c r="OQX52" s="867"/>
      <c r="OQY52" s="867"/>
      <c r="OQZ52" s="867"/>
      <c r="ORA52" s="867"/>
      <c r="ORB52" s="867"/>
      <c r="ORC52" s="867"/>
      <c r="ORD52" s="867"/>
      <c r="ORE52" s="867"/>
      <c r="ORF52" s="867"/>
      <c r="ORG52" s="867"/>
      <c r="ORH52" s="867"/>
      <c r="ORI52" s="867"/>
      <c r="ORJ52" s="867"/>
      <c r="ORK52" s="867"/>
      <c r="ORL52" s="867"/>
      <c r="ORM52" s="867"/>
      <c r="ORN52" s="867"/>
      <c r="ORO52" s="867"/>
      <c r="ORP52" s="867"/>
      <c r="ORQ52" s="867"/>
      <c r="ORR52" s="867"/>
      <c r="ORS52" s="867"/>
      <c r="ORT52" s="867"/>
      <c r="ORU52" s="867"/>
      <c r="ORV52" s="867"/>
      <c r="ORW52" s="867"/>
      <c r="ORX52" s="867"/>
      <c r="ORY52" s="867"/>
      <c r="ORZ52" s="867"/>
      <c r="OSA52" s="867"/>
      <c r="OSB52" s="867"/>
      <c r="OSC52" s="867"/>
      <c r="OSD52" s="867"/>
      <c r="OSE52" s="867"/>
      <c r="OSF52" s="867"/>
      <c r="OSG52" s="867"/>
      <c r="OSH52" s="867"/>
      <c r="OSI52" s="867"/>
      <c r="OSJ52" s="867"/>
      <c r="OSK52" s="867"/>
      <c r="OSL52" s="867"/>
      <c r="OSM52" s="867"/>
      <c r="OSN52" s="867"/>
      <c r="OSO52" s="867"/>
      <c r="OSP52" s="867"/>
      <c r="OSQ52" s="867"/>
      <c r="OSR52" s="867"/>
      <c r="OSS52" s="867"/>
      <c r="OST52" s="867"/>
      <c r="OSU52" s="867"/>
      <c r="OSV52" s="867"/>
      <c r="OSW52" s="867"/>
      <c r="OSX52" s="867"/>
      <c r="OSY52" s="867"/>
      <c r="OSZ52" s="867"/>
      <c r="OTA52" s="867"/>
      <c r="OTB52" s="867"/>
      <c r="OTC52" s="867"/>
      <c r="OTD52" s="867"/>
      <c r="OTE52" s="867"/>
      <c r="OTF52" s="867"/>
      <c r="OTG52" s="867"/>
      <c r="OTH52" s="867"/>
      <c r="OTI52" s="867"/>
      <c r="OTJ52" s="867"/>
      <c r="OTK52" s="867"/>
      <c r="OTL52" s="867"/>
      <c r="OTM52" s="867"/>
      <c r="OTN52" s="867"/>
      <c r="OTO52" s="867"/>
      <c r="OTP52" s="867"/>
      <c r="OTQ52" s="867"/>
      <c r="OTR52" s="867"/>
      <c r="OTS52" s="867"/>
      <c r="OTT52" s="867"/>
      <c r="OTU52" s="867"/>
      <c r="OTV52" s="867"/>
      <c r="OTW52" s="867"/>
      <c r="OTX52" s="867"/>
      <c r="OTY52" s="867"/>
      <c r="OTZ52" s="867"/>
      <c r="OUA52" s="867"/>
      <c r="OUB52" s="867"/>
      <c r="OUC52" s="867"/>
      <c r="OUD52" s="867"/>
      <c r="OUE52" s="867"/>
      <c r="OUF52" s="867"/>
      <c r="OUG52" s="867"/>
      <c r="OUH52" s="867"/>
      <c r="OUI52" s="867"/>
      <c r="OUJ52" s="867"/>
      <c r="OUK52" s="867"/>
      <c r="OUL52" s="867"/>
      <c r="OUM52" s="867"/>
      <c r="OUN52" s="867"/>
      <c r="OUO52" s="867"/>
      <c r="OUP52" s="867"/>
      <c r="OUQ52" s="867"/>
      <c r="OUR52" s="867"/>
      <c r="OUS52" s="867"/>
      <c r="OUT52" s="867"/>
      <c r="OUU52" s="867"/>
      <c r="OUV52" s="867"/>
      <c r="OUW52" s="867"/>
      <c r="OUX52" s="867"/>
      <c r="OUY52" s="867"/>
      <c r="OUZ52" s="867"/>
      <c r="OVA52" s="867"/>
      <c r="OVB52" s="867"/>
      <c r="OVC52" s="867"/>
      <c r="OVD52" s="867"/>
      <c r="OVE52" s="867"/>
      <c r="OVF52" s="867"/>
      <c r="OVG52" s="867"/>
      <c r="OVH52" s="867"/>
      <c r="OVI52" s="867"/>
      <c r="OVJ52" s="867"/>
      <c r="OVK52" s="867"/>
      <c r="OVL52" s="867"/>
      <c r="OVM52" s="867"/>
      <c r="OVN52" s="867"/>
      <c r="OVO52" s="867"/>
      <c r="OVP52" s="867"/>
      <c r="OVQ52" s="867"/>
      <c r="OVR52" s="867"/>
      <c r="OVS52" s="867"/>
      <c r="OVT52" s="867"/>
      <c r="OVU52" s="867"/>
      <c r="OVV52" s="867"/>
      <c r="OVW52" s="867"/>
      <c r="OVX52" s="867"/>
      <c r="OVY52" s="867"/>
      <c r="OVZ52" s="867"/>
      <c r="OWA52" s="867"/>
      <c r="OWB52" s="867"/>
      <c r="OWC52" s="867"/>
      <c r="OWD52" s="867"/>
      <c r="OWE52" s="867"/>
      <c r="OWF52" s="867"/>
      <c r="OWG52" s="867"/>
      <c r="OWH52" s="867"/>
      <c r="OWI52" s="867"/>
      <c r="OWJ52" s="867"/>
      <c r="OWK52" s="867"/>
      <c r="OWL52" s="867"/>
      <c r="OWM52" s="867"/>
      <c r="OWN52" s="867"/>
      <c r="OWO52" s="867"/>
      <c r="OWP52" s="867"/>
      <c r="OWQ52" s="867"/>
      <c r="OWR52" s="867"/>
      <c r="OWS52" s="867"/>
      <c r="OWT52" s="867"/>
      <c r="OWU52" s="867"/>
      <c r="OWV52" s="867"/>
      <c r="OWW52" s="867"/>
      <c r="OWX52" s="867"/>
      <c r="OWY52" s="867"/>
      <c r="OWZ52" s="867"/>
      <c r="OXA52" s="867"/>
      <c r="OXB52" s="867"/>
      <c r="OXC52" s="867"/>
      <c r="OXD52" s="867"/>
      <c r="OXE52" s="867"/>
      <c r="OXF52" s="867"/>
      <c r="OXG52" s="867"/>
      <c r="OXH52" s="867"/>
      <c r="OXI52" s="867"/>
      <c r="OXJ52" s="867"/>
      <c r="OXK52" s="867"/>
      <c r="OXL52" s="867"/>
      <c r="OXM52" s="867"/>
      <c r="OXN52" s="867"/>
      <c r="OXO52" s="867"/>
      <c r="OXP52" s="867"/>
      <c r="OXQ52" s="867"/>
      <c r="OXR52" s="867"/>
      <c r="OXS52" s="867"/>
      <c r="OXT52" s="867"/>
      <c r="OXU52" s="867"/>
      <c r="OXV52" s="867"/>
      <c r="OXW52" s="867"/>
      <c r="OXX52" s="867"/>
      <c r="OXY52" s="867"/>
      <c r="OXZ52" s="867"/>
      <c r="OYA52" s="867"/>
      <c r="OYB52" s="867"/>
      <c r="OYC52" s="867"/>
      <c r="OYD52" s="867"/>
      <c r="OYE52" s="867"/>
      <c r="OYF52" s="867"/>
      <c r="OYG52" s="867"/>
      <c r="OYH52" s="867"/>
      <c r="OYI52" s="867"/>
      <c r="OYJ52" s="867"/>
      <c r="OYK52" s="867"/>
      <c r="OYL52" s="867"/>
      <c r="OYM52" s="867"/>
      <c r="OYN52" s="867"/>
      <c r="OYO52" s="867"/>
      <c r="OYP52" s="867"/>
      <c r="OYQ52" s="867"/>
      <c r="OYR52" s="867"/>
      <c r="OYS52" s="867"/>
      <c r="OYT52" s="867"/>
      <c r="OYU52" s="867"/>
      <c r="OYV52" s="867"/>
      <c r="OYW52" s="867"/>
      <c r="OYX52" s="867"/>
      <c r="OYY52" s="867"/>
      <c r="OYZ52" s="867"/>
      <c r="OZA52" s="867"/>
      <c r="OZB52" s="867"/>
      <c r="OZC52" s="867"/>
      <c r="OZD52" s="867"/>
      <c r="OZE52" s="867"/>
      <c r="OZF52" s="867"/>
      <c r="OZG52" s="867"/>
      <c r="OZH52" s="867"/>
      <c r="OZI52" s="867"/>
      <c r="OZJ52" s="867"/>
      <c r="OZK52" s="867"/>
      <c r="OZL52" s="867"/>
      <c r="OZM52" s="867"/>
      <c r="OZN52" s="867"/>
      <c r="OZO52" s="867"/>
      <c r="OZP52" s="867"/>
      <c r="OZQ52" s="867"/>
      <c r="OZR52" s="867"/>
      <c r="OZS52" s="867"/>
      <c r="OZT52" s="867"/>
      <c r="OZU52" s="867"/>
      <c r="OZV52" s="867"/>
      <c r="OZW52" s="867"/>
      <c r="OZX52" s="867"/>
      <c r="OZY52" s="867"/>
      <c r="OZZ52" s="867"/>
      <c r="PAA52" s="867"/>
      <c r="PAB52" s="867"/>
      <c r="PAC52" s="867"/>
      <c r="PAD52" s="867"/>
      <c r="PAE52" s="867"/>
      <c r="PAF52" s="867"/>
      <c r="PAG52" s="867"/>
      <c r="PAH52" s="867"/>
      <c r="PAI52" s="867"/>
      <c r="PAJ52" s="867"/>
      <c r="PAK52" s="867"/>
      <c r="PAL52" s="867"/>
      <c r="PAM52" s="867"/>
      <c r="PAN52" s="867"/>
      <c r="PAO52" s="867"/>
      <c r="PAP52" s="867"/>
      <c r="PAQ52" s="867"/>
      <c r="PAR52" s="867"/>
      <c r="PAS52" s="867"/>
      <c r="PAT52" s="867"/>
      <c r="PAU52" s="867"/>
      <c r="PAV52" s="867"/>
      <c r="PAW52" s="867"/>
      <c r="PAX52" s="867"/>
      <c r="PAY52" s="867"/>
      <c r="PAZ52" s="867"/>
      <c r="PBA52" s="867"/>
      <c r="PBB52" s="867"/>
      <c r="PBC52" s="867"/>
      <c r="PBD52" s="867"/>
      <c r="PBE52" s="867"/>
      <c r="PBF52" s="867"/>
      <c r="PBG52" s="867"/>
      <c r="PBH52" s="867"/>
      <c r="PBI52" s="867"/>
      <c r="PBJ52" s="867"/>
      <c r="PBK52" s="867"/>
      <c r="PBL52" s="867"/>
      <c r="PBM52" s="867"/>
      <c r="PBN52" s="867"/>
      <c r="PBO52" s="867"/>
      <c r="PBP52" s="867"/>
      <c r="PBQ52" s="867"/>
      <c r="PBR52" s="867"/>
      <c r="PBS52" s="867"/>
      <c r="PBT52" s="867"/>
      <c r="PBU52" s="867"/>
      <c r="PBV52" s="867"/>
      <c r="PBW52" s="867"/>
      <c r="PBX52" s="867"/>
      <c r="PBY52" s="867"/>
      <c r="PBZ52" s="867"/>
      <c r="PCA52" s="867"/>
      <c r="PCB52" s="867"/>
      <c r="PCC52" s="867"/>
      <c r="PCD52" s="867"/>
      <c r="PCE52" s="867"/>
      <c r="PCF52" s="867"/>
      <c r="PCG52" s="867"/>
      <c r="PCH52" s="867"/>
      <c r="PCI52" s="867"/>
      <c r="PCJ52" s="867"/>
      <c r="PCK52" s="867"/>
      <c r="PCL52" s="867"/>
      <c r="PCM52" s="867"/>
      <c r="PCN52" s="867"/>
      <c r="PCO52" s="867"/>
      <c r="PCP52" s="867"/>
      <c r="PCQ52" s="867"/>
      <c r="PCR52" s="867"/>
      <c r="PCS52" s="867"/>
      <c r="PCT52" s="867"/>
      <c r="PCU52" s="867"/>
      <c r="PCV52" s="867"/>
      <c r="PCW52" s="867"/>
      <c r="PCX52" s="867"/>
      <c r="PCY52" s="867"/>
      <c r="PCZ52" s="867"/>
      <c r="PDA52" s="867"/>
      <c r="PDB52" s="867"/>
      <c r="PDC52" s="867"/>
      <c r="PDD52" s="867"/>
      <c r="PDE52" s="867"/>
      <c r="PDF52" s="867"/>
      <c r="PDG52" s="867"/>
      <c r="PDH52" s="867"/>
      <c r="PDI52" s="867"/>
      <c r="PDJ52" s="867"/>
      <c r="PDK52" s="867"/>
      <c r="PDL52" s="867"/>
      <c r="PDM52" s="867"/>
      <c r="PDN52" s="867"/>
      <c r="PDO52" s="867"/>
      <c r="PDP52" s="867"/>
      <c r="PDQ52" s="867"/>
      <c r="PDR52" s="867"/>
      <c r="PDS52" s="867"/>
      <c r="PDT52" s="867"/>
      <c r="PDU52" s="867"/>
      <c r="PDV52" s="867"/>
      <c r="PDW52" s="867"/>
      <c r="PDX52" s="867"/>
      <c r="PDY52" s="867"/>
      <c r="PDZ52" s="867"/>
      <c r="PEA52" s="867"/>
      <c r="PEB52" s="867"/>
      <c r="PEC52" s="867"/>
      <c r="PED52" s="867"/>
      <c r="PEE52" s="867"/>
      <c r="PEF52" s="867"/>
      <c r="PEG52" s="867"/>
      <c r="PEH52" s="867"/>
      <c r="PEI52" s="867"/>
      <c r="PEJ52" s="867"/>
      <c r="PEK52" s="867"/>
      <c r="PEL52" s="867"/>
      <c r="PEM52" s="867"/>
      <c r="PEN52" s="867"/>
      <c r="PEO52" s="867"/>
      <c r="PEP52" s="867"/>
      <c r="PEQ52" s="867"/>
      <c r="PER52" s="867"/>
      <c r="PES52" s="867"/>
      <c r="PET52" s="867"/>
      <c r="PEU52" s="867"/>
      <c r="PEV52" s="867"/>
      <c r="PEW52" s="867"/>
      <c r="PEX52" s="867"/>
      <c r="PEY52" s="867"/>
      <c r="PEZ52" s="867"/>
      <c r="PFA52" s="867"/>
      <c r="PFB52" s="867"/>
      <c r="PFC52" s="867"/>
      <c r="PFD52" s="867"/>
      <c r="PFE52" s="867"/>
      <c r="PFF52" s="867"/>
      <c r="PFG52" s="867"/>
      <c r="PFH52" s="867"/>
      <c r="PFI52" s="867"/>
      <c r="PFJ52" s="867"/>
      <c r="PFK52" s="867"/>
      <c r="PFL52" s="867"/>
      <c r="PFM52" s="867"/>
      <c r="PFN52" s="867"/>
      <c r="PFO52" s="867"/>
      <c r="PFP52" s="867"/>
      <c r="PFQ52" s="867"/>
      <c r="PFR52" s="867"/>
      <c r="PFS52" s="867"/>
      <c r="PFT52" s="867"/>
      <c r="PFU52" s="867"/>
      <c r="PFV52" s="867"/>
      <c r="PFW52" s="867"/>
      <c r="PFX52" s="867"/>
      <c r="PFY52" s="867"/>
      <c r="PFZ52" s="867"/>
      <c r="PGA52" s="867"/>
      <c r="PGB52" s="867"/>
      <c r="PGC52" s="867"/>
      <c r="PGD52" s="867"/>
      <c r="PGE52" s="867"/>
      <c r="PGF52" s="867"/>
      <c r="PGG52" s="867"/>
      <c r="PGH52" s="867"/>
      <c r="PGI52" s="867"/>
      <c r="PGJ52" s="867"/>
      <c r="PGK52" s="867"/>
      <c r="PGL52" s="867"/>
      <c r="PGM52" s="867"/>
      <c r="PGN52" s="867"/>
      <c r="PGO52" s="867"/>
      <c r="PGP52" s="867"/>
      <c r="PGQ52" s="867"/>
      <c r="PGR52" s="867"/>
      <c r="PGS52" s="867"/>
      <c r="PGT52" s="867"/>
      <c r="PGU52" s="867"/>
      <c r="PGV52" s="867"/>
      <c r="PGW52" s="867"/>
      <c r="PGX52" s="867"/>
      <c r="PGY52" s="867"/>
      <c r="PGZ52" s="867"/>
      <c r="PHA52" s="867"/>
      <c r="PHB52" s="867"/>
      <c r="PHC52" s="867"/>
      <c r="PHD52" s="867"/>
      <c r="PHE52" s="867"/>
      <c r="PHF52" s="867"/>
      <c r="PHG52" s="867"/>
      <c r="PHH52" s="867"/>
      <c r="PHI52" s="867"/>
      <c r="PHJ52" s="867"/>
      <c r="PHK52" s="867"/>
      <c r="PHL52" s="867"/>
      <c r="PHM52" s="867"/>
      <c r="PHN52" s="867"/>
      <c r="PHO52" s="867"/>
      <c r="PHP52" s="867"/>
      <c r="PHQ52" s="867"/>
      <c r="PHR52" s="867"/>
      <c r="PHS52" s="867"/>
      <c r="PHT52" s="867"/>
      <c r="PHU52" s="867"/>
      <c r="PHV52" s="867"/>
      <c r="PHW52" s="867"/>
      <c r="PHX52" s="867"/>
      <c r="PHY52" s="867"/>
      <c r="PHZ52" s="867"/>
      <c r="PIA52" s="867"/>
      <c r="PIB52" s="867"/>
      <c r="PIC52" s="867"/>
      <c r="PID52" s="867"/>
      <c r="PIE52" s="867"/>
      <c r="PIF52" s="867"/>
      <c r="PIG52" s="867"/>
      <c r="PIH52" s="867"/>
      <c r="PII52" s="867"/>
      <c r="PIJ52" s="867"/>
      <c r="PIK52" s="867"/>
      <c r="PIL52" s="867"/>
      <c r="PIM52" s="867"/>
      <c r="PIN52" s="867"/>
      <c r="PIO52" s="867"/>
      <c r="PIP52" s="867"/>
      <c r="PIQ52" s="867"/>
      <c r="PIR52" s="867"/>
      <c r="PIS52" s="867"/>
      <c r="PIT52" s="867"/>
      <c r="PIU52" s="867"/>
      <c r="PIV52" s="867"/>
      <c r="PIW52" s="867"/>
      <c r="PIX52" s="867"/>
      <c r="PIY52" s="867"/>
      <c r="PIZ52" s="867"/>
      <c r="PJA52" s="867"/>
      <c r="PJB52" s="867"/>
      <c r="PJC52" s="867"/>
      <c r="PJD52" s="867"/>
      <c r="PJE52" s="867"/>
      <c r="PJF52" s="867"/>
      <c r="PJG52" s="867"/>
      <c r="PJH52" s="867"/>
      <c r="PJI52" s="867"/>
      <c r="PJJ52" s="867"/>
      <c r="PJK52" s="867"/>
      <c r="PJL52" s="867"/>
      <c r="PJM52" s="867"/>
      <c r="PJN52" s="867"/>
      <c r="PJO52" s="867"/>
      <c r="PJP52" s="867"/>
      <c r="PJQ52" s="867"/>
      <c r="PJR52" s="867"/>
      <c r="PJS52" s="867"/>
      <c r="PJT52" s="867"/>
      <c r="PJU52" s="867"/>
      <c r="PJV52" s="867"/>
      <c r="PJW52" s="867"/>
      <c r="PJX52" s="867"/>
      <c r="PJY52" s="867"/>
      <c r="PJZ52" s="867"/>
      <c r="PKA52" s="867"/>
      <c r="PKB52" s="867"/>
      <c r="PKC52" s="867"/>
      <c r="PKD52" s="867"/>
      <c r="PKE52" s="867"/>
      <c r="PKF52" s="867"/>
      <c r="PKG52" s="867"/>
      <c r="PKH52" s="867"/>
      <c r="PKI52" s="867"/>
      <c r="PKJ52" s="867"/>
      <c r="PKK52" s="867"/>
      <c r="PKL52" s="867"/>
      <c r="PKM52" s="867"/>
      <c r="PKN52" s="867"/>
      <c r="PKO52" s="867"/>
      <c r="PKP52" s="867"/>
      <c r="PKQ52" s="867"/>
      <c r="PKR52" s="867"/>
      <c r="PKS52" s="867"/>
      <c r="PKT52" s="867"/>
      <c r="PKU52" s="867"/>
      <c r="PKV52" s="867"/>
      <c r="PKW52" s="867"/>
      <c r="PKX52" s="867"/>
      <c r="PKY52" s="867"/>
      <c r="PKZ52" s="867"/>
      <c r="PLA52" s="867"/>
      <c r="PLB52" s="867"/>
      <c r="PLC52" s="867"/>
      <c r="PLD52" s="867"/>
      <c r="PLE52" s="867"/>
      <c r="PLF52" s="867"/>
      <c r="PLG52" s="867"/>
      <c r="PLH52" s="867"/>
      <c r="PLI52" s="867"/>
      <c r="PLJ52" s="867"/>
      <c r="PLK52" s="867"/>
      <c r="PLL52" s="867"/>
      <c r="PLM52" s="867"/>
      <c r="PLN52" s="867"/>
      <c r="PLO52" s="867"/>
      <c r="PLP52" s="867"/>
      <c r="PLQ52" s="867"/>
      <c r="PLR52" s="867"/>
      <c r="PLS52" s="867"/>
      <c r="PLT52" s="867"/>
      <c r="PLU52" s="867"/>
      <c r="PLV52" s="867"/>
      <c r="PLW52" s="867"/>
      <c r="PLX52" s="867"/>
      <c r="PLY52" s="867"/>
      <c r="PLZ52" s="867"/>
      <c r="PMA52" s="867"/>
      <c r="PMB52" s="867"/>
      <c r="PMC52" s="867"/>
      <c r="PMD52" s="867"/>
      <c r="PME52" s="867"/>
      <c r="PMF52" s="867"/>
      <c r="PMG52" s="867"/>
      <c r="PMH52" s="867"/>
      <c r="PMI52" s="867"/>
      <c r="PMJ52" s="867"/>
      <c r="PMK52" s="867"/>
      <c r="PML52" s="867"/>
      <c r="PMM52" s="867"/>
      <c r="PMN52" s="867"/>
      <c r="PMO52" s="867"/>
      <c r="PMP52" s="867"/>
      <c r="PMQ52" s="867"/>
      <c r="PMR52" s="867"/>
      <c r="PMS52" s="867"/>
      <c r="PMT52" s="867"/>
      <c r="PMU52" s="867"/>
      <c r="PMV52" s="867"/>
      <c r="PMW52" s="867"/>
      <c r="PMX52" s="867"/>
      <c r="PMY52" s="867"/>
      <c r="PMZ52" s="867"/>
      <c r="PNA52" s="867"/>
      <c r="PNB52" s="867"/>
      <c r="PNC52" s="867"/>
      <c r="PND52" s="867"/>
      <c r="PNE52" s="867"/>
      <c r="PNF52" s="867"/>
      <c r="PNG52" s="867"/>
      <c r="PNH52" s="867"/>
      <c r="PNI52" s="867"/>
      <c r="PNJ52" s="867"/>
      <c r="PNK52" s="867"/>
      <c r="PNL52" s="867"/>
      <c r="PNM52" s="867"/>
      <c r="PNN52" s="867"/>
      <c r="PNO52" s="867"/>
      <c r="PNP52" s="867"/>
      <c r="PNQ52" s="867"/>
      <c r="PNR52" s="867"/>
      <c r="PNS52" s="867"/>
      <c r="PNT52" s="867"/>
      <c r="PNU52" s="867"/>
      <c r="PNV52" s="867"/>
      <c r="PNW52" s="867"/>
      <c r="PNX52" s="867"/>
      <c r="PNY52" s="867"/>
      <c r="PNZ52" s="867"/>
      <c r="POA52" s="867"/>
      <c r="POB52" s="867"/>
      <c r="POC52" s="867"/>
      <c r="POD52" s="867"/>
      <c r="POE52" s="867"/>
      <c r="POF52" s="867"/>
      <c r="POG52" s="867"/>
      <c r="POH52" s="867"/>
      <c r="POI52" s="867"/>
      <c r="POJ52" s="867"/>
      <c r="POK52" s="867"/>
      <c r="POL52" s="867"/>
      <c r="POM52" s="867"/>
      <c r="PON52" s="867"/>
      <c r="POO52" s="867"/>
      <c r="POP52" s="867"/>
      <c r="POQ52" s="867"/>
      <c r="POR52" s="867"/>
      <c r="POS52" s="867"/>
      <c r="POT52" s="867"/>
      <c r="POU52" s="867"/>
      <c r="POV52" s="867"/>
      <c r="POW52" s="867"/>
      <c r="POX52" s="867"/>
      <c r="POY52" s="867"/>
      <c r="POZ52" s="867"/>
      <c r="PPA52" s="867"/>
      <c r="PPB52" s="867"/>
      <c r="PPC52" s="867"/>
      <c r="PPD52" s="867"/>
      <c r="PPE52" s="867"/>
      <c r="PPF52" s="867"/>
      <c r="PPG52" s="867"/>
      <c r="PPH52" s="867"/>
      <c r="PPI52" s="867"/>
      <c r="PPJ52" s="867"/>
      <c r="PPK52" s="867"/>
      <c r="PPL52" s="867"/>
      <c r="PPM52" s="867"/>
      <c r="PPN52" s="867"/>
      <c r="PPO52" s="867"/>
      <c r="PPP52" s="867"/>
      <c r="PPQ52" s="867"/>
      <c r="PPR52" s="867"/>
      <c r="PPS52" s="867"/>
      <c r="PPT52" s="867"/>
      <c r="PPU52" s="867"/>
      <c r="PPV52" s="867"/>
      <c r="PPW52" s="867"/>
      <c r="PPX52" s="867"/>
      <c r="PPY52" s="867"/>
      <c r="PPZ52" s="867"/>
      <c r="PQA52" s="867"/>
      <c r="PQB52" s="867"/>
      <c r="PQC52" s="867"/>
      <c r="PQD52" s="867"/>
      <c r="PQE52" s="867"/>
      <c r="PQF52" s="867"/>
      <c r="PQG52" s="867"/>
      <c r="PQH52" s="867"/>
      <c r="PQI52" s="867"/>
      <c r="PQJ52" s="867"/>
      <c r="PQK52" s="867"/>
      <c r="PQL52" s="867"/>
      <c r="PQM52" s="867"/>
      <c r="PQN52" s="867"/>
      <c r="PQO52" s="867"/>
      <c r="PQP52" s="867"/>
      <c r="PQQ52" s="867"/>
      <c r="PQR52" s="867"/>
      <c r="PQS52" s="867"/>
      <c r="PQT52" s="867"/>
      <c r="PQU52" s="867"/>
      <c r="PQV52" s="867"/>
      <c r="PQW52" s="867"/>
      <c r="PQX52" s="867"/>
      <c r="PQY52" s="867"/>
      <c r="PQZ52" s="867"/>
      <c r="PRA52" s="867"/>
      <c r="PRB52" s="867"/>
      <c r="PRC52" s="867"/>
      <c r="PRD52" s="867"/>
      <c r="PRE52" s="867"/>
      <c r="PRF52" s="867"/>
      <c r="PRG52" s="867"/>
      <c r="PRH52" s="867"/>
      <c r="PRI52" s="867"/>
      <c r="PRJ52" s="867"/>
      <c r="PRK52" s="867"/>
      <c r="PRL52" s="867"/>
      <c r="PRM52" s="867"/>
      <c r="PRN52" s="867"/>
      <c r="PRO52" s="867"/>
      <c r="PRP52" s="867"/>
      <c r="PRQ52" s="867"/>
      <c r="PRR52" s="867"/>
      <c r="PRS52" s="867"/>
      <c r="PRT52" s="867"/>
      <c r="PRU52" s="867"/>
      <c r="PRV52" s="867"/>
      <c r="PRW52" s="867"/>
      <c r="PRX52" s="867"/>
      <c r="PRY52" s="867"/>
      <c r="PRZ52" s="867"/>
      <c r="PSA52" s="867"/>
      <c r="PSB52" s="867"/>
      <c r="PSC52" s="867"/>
      <c r="PSD52" s="867"/>
      <c r="PSE52" s="867"/>
      <c r="PSF52" s="867"/>
      <c r="PSG52" s="867"/>
      <c r="PSH52" s="867"/>
      <c r="PSI52" s="867"/>
      <c r="PSJ52" s="867"/>
      <c r="PSK52" s="867"/>
      <c r="PSL52" s="867"/>
      <c r="PSM52" s="867"/>
      <c r="PSN52" s="867"/>
      <c r="PSO52" s="867"/>
      <c r="PSP52" s="867"/>
      <c r="PSQ52" s="867"/>
      <c r="PSR52" s="867"/>
      <c r="PSS52" s="867"/>
      <c r="PST52" s="867"/>
      <c r="PSU52" s="867"/>
      <c r="PSV52" s="867"/>
      <c r="PSW52" s="867"/>
      <c r="PSX52" s="867"/>
      <c r="PSY52" s="867"/>
      <c r="PSZ52" s="867"/>
      <c r="PTA52" s="867"/>
      <c r="PTB52" s="867"/>
      <c r="PTC52" s="867"/>
      <c r="PTD52" s="867"/>
      <c r="PTE52" s="867"/>
      <c r="PTF52" s="867"/>
      <c r="PTG52" s="867"/>
      <c r="PTH52" s="867"/>
      <c r="PTI52" s="867"/>
      <c r="PTJ52" s="867"/>
      <c r="PTK52" s="867"/>
      <c r="PTL52" s="867"/>
      <c r="PTM52" s="867"/>
      <c r="PTN52" s="867"/>
      <c r="PTO52" s="867"/>
      <c r="PTP52" s="867"/>
      <c r="PTQ52" s="867"/>
      <c r="PTR52" s="867"/>
      <c r="PTS52" s="867"/>
      <c r="PTT52" s="867"/>
      <c r="PTU52" s="867"/>
      <c r="PTV52" s="867"/>
      <c r="PTW52" s="867"/>
      <c r="PTX52" s="867"/>
      <c r="PTY52" s="867"/>
      <c r="PTZ52" s="867"/>
      <c r="PUA52" s="867"/>
      <c r="PUB52" s="867"/>
      <c r="PUC52" s="867"/>
      <c r="PUD52" s="867"/>
      <c r="PUE52" s="867"/>
      <c r="PUF52" s="867"/>
      <c r="PUG52" s="867"/>
      <c r="PUH52" s="867"/>
      <c r="PUI52" s="867"/>
      <c r="PUJ52" s="867"/>
      <c r="PUK52" s="867"/>
      <c r="PUL52" s="867"/>
      <c r="PUM52" s="867"/>
      <c r="PUN52" s="867"/>
      <c r="PUO52" s="867"/>
      <c r="PUP52" s="867"/>
      <c r="PUQ52" s="867"/>
      <c r="PUR52" s="867"/>
      <c r="PUS52" s="867"/>
      <c r="PUT52" s="867"/>
      <c r="PUU52" s="867"/>
      <c r="PUV52" s="867"/>
      <c r="PUW52" s="867"/>
      <c r="PUX52" s="867"/>
      <c r="PUY52" s="867"/>
      <c r="PUZ52" s="867"/>
      <c r="PVA52" s="867"/>
      <c r="PVB52" s="867"/>
      <c r="PVC52" s="867"/>
      <c r="PVD52" s="867"/>
      <c r="PVE52" s="867"/>
      <c r="PVF52" s="867"/>
      <c r="PVG52" s="867"/>
      <c r="PVH52" s="867"/>
      <c r="PVI52" s="867"/>
      <c r="PVJ52" s="867"/>
      <c r="PVK52" s="867"/>
      <c r="PVL52" s="867"/>
      <c r="PVM52" s="867"/>
      <c r="PVN52" s="867"/>
      <c r="PVO52" s="867"/>
      <c r="PVP52" s="867"/>
      <c r="PVQ52" s="867"/>
      <c r="PVR52" s="867"/>
      <c r="PVS52" s="867"/>
      <c r="PVT52" s="867"/>
      <c r="PVU52" s="867"/>
      <c r="PVV52" s="867"/>
      <c r="PVW52" s="867"/>
      <c r="PVX52" s="867"/>
      <c r="PVY52" s="867"/>
      <c r="PVZ52" s="867"/>
      <c r="PWA52" s="867"/>
      <c r="PWB52" s="867"/>
      <c r="PWC52" s="867"/>
      <c r="PWD52" s="867"/>
      <c r="PWE52" s="867"/>
      <c r="PWF52" s="867"/>
      <c r="PWG52" s="867"/>
      <c r="PWH52" s="867"/>
      <c r="PWI52" s="867"/>
      <c r="PWJ52" s="867"/>
      <c r="PWK52" s="867"/>
      <c r="PWL52" s="867"/>
      <c r="PWM52" s="867"/>
      <c r="PWN52" s="867"/>
      <c r="PWO52" s="867"/>
      <c r="PWP52" s="867"/>
      <c r="PWQ52" s="867"/>
      <c r="PWR52" s="867"/>
      <c r="PWS52" s="867"/>
      <c r="PWT52" s="867"/>
      <c r="PWU52" s="867"/>
      <c r="PWV52" s="867"/>
      <c r="PWW52" s="867"/>
      <c r="PWX52" s="867"/>
      <c r="PWY52" s="867"/>
      <c r="PWZ52" s="867"/>
      <c r="PXA52" s="867"/>
      <c r="PXB52" s="867"/>
      <c r="PXC52" s="867"/>
      <c r="PXD52" s="867"/>
      <c r="PXE52" s="867"/>
      <c r="PXF52" s="867"/>
      <c r="PXG52" s="867"/>
      <c r="PXH52" s="867"/>
      <c r="PXI52" s="867"/>
      <c r="PXJ52" s="867"/>
      <c r="PXK52" s="867"/>
      <c r="PXL52" s="867"/>
      <c r="PXM52" s="867"/>
      <c r="PXN52" s="867"/>
      <c r="PXO52" s="867"/>
      <c r="PXP52" s="867"/>
      <c r="PXQ52" s="867"/>
      <c r="PXR52" s="867"/>
      <c r="PXS52" s="867"/>
      <c r="PXT52" s="867"/>
      <c r="PXU52" s="867"/>
      <c r="PXV52" s="867"/>
      <c r="PXW52" s="867"/>
      <c r="PXX52" s="867"/>
      <c r="PXY52" s="867"/>
      <c r="PXZ52" s="867"/>
      <c r="PYA52" s="867"/>
      <c r="PYB52" s="867"/>
      <c r="PYC52" s="867"/>
      <c r="PYD52" s="867"/>
      <c r="PYE52" s="867"/>
      <c r="PYF52" s="867"/>
      <c r="PYG52" s="867"/>
      <c r="PYH52" s="867"/>
      <c r="PYI52" s="867"/>
      <c r="PYJ52" s="867"/>
      <c r="PYK52" s="867"/>
      <c r="PYL52" s="867"/>
      <c r="PYM52" s="867"/>
      <c r="PYN52" s="867"/>
      <c r="PYO52" s="867"/>
      <c r="PYP52" s="867"/>
      <c r="PYQ52" s="867"/>
      <c r="PYR52" s="867"/>
      <c r="PYS52" s="867"/>
      <c r="PYT52" s="867"/>
      <c r="PYU52" s="867"/>
      <c r="PYV52" s="867"/>
      <c r="PYW52" s="867"/>
      <c r="PYX52" s="867"/>
      <c r="PYY52" s="867"/>
      <c r="PYZ52" s="867"/>
      <c r="PZA52" s="867"/>
      <c r="PZB52" s="867"/>
      <c r="PZC52" s="867"/>
      <c r="PZD52" s="867"/>
      <c r="PZE52" s="867"/>
      <c r="PZF52" s="867"/>
      <c r="PZG52" s="867"/>
      <c r="PZH52" s="867"/>
      <c r="PZI52" s="867"/>
      <c r="PZJ52" s="867"/>
      <c r="PZK52" s="867"/>
      <c r="PZL52" s="867"/>
      <c r="PZM52" s="867"/>
      <c r="PZN52" s="867"/>
      <c r="PZO52" s="867"/>
      <c r="PZP52" s="867"/>
      <c r="PZQ52" s="867"/>
      <c r="PZR52" s="867"/>
      <c r="PZS52" s="867"/>
      <c r="PZT52" s="867"/>
      <c r="PZU52" s="867"/>
      <c r="PZV52" s="867"/>
      <c r="PZW52" s="867"/>
      <c r="PZX52" s="867"/>
      <c r="PZY52" s="867"/>
      <c r="PZZ52" s="867"/>
      <c r="QAA52" s="867"/>
      <c r="QAB52" s="867"/>
      <c r="QAC52" s="867"/>
      <c r="QAD52" s="867"/>
      <c r="QAE52" s="867"/>
      <c r="QAF52" s="867"/>
      <c r="QAG52" s="867"/>
      <c r="QAH52" s="867"/>
      <c r="QAI52" s="867"/>
      <c r="QAJ52" s="867"/>
      <c r="QAK52" s="867"/>
      <c r="QAL52" s="867"/>
      <c r="QAM52" s="867"/>
      <c r="QAN52" s="867"/>
      <c r="QAO52" s="867"/>
      <c r="QAP52" s="867"/>
      <c r="QAQ52" s="867"/>
      <c r="QAR52" s="867"/>
      <c r="QAS52" s="867"/>
      <c r="QAT52" s="867"/>
      <c r="QAU52" s="867"/>
      <c r="QAV52" s="867"/>
      <c r="QAW52" s="867"/>
      <c r="QAX52" s="867"/>
      <c r="QAY52" s="867"/>
      <c r="QAZ52" s="867"/>
      <c r="QBA52" s="867"/>
      <c r="QBB52" s="867"/>
      <c r="QBC52" s="867"/>
      <c r="QBD52" s="867"/>
      <c r="QBE52" s="867"/>
      <c r="QBF52" s="867"/>
      <c r="QBG52" s="867"/>
      <c r="QBH52" s="867"/>
      <c r="QBI52" s="867"/>
      <c r="QBJ52" s="867"/>
      <c r="QBK52" s="867"/>
      <c r="QBL52" s="867"/>
      <c r="QBM52" s="867"/>
      <c r="QBN52" s="867"/>
      <c r="QBO52" s="867"/>
      <c r="QBP52" s="867"/>
      <c r="QBQ52" s="867"/>
      <c r="QBR52" s="867"/>
      <c r="QBS52" s="867"/>
      <c r="QBT52" s="867"/>
      <c r="QBU52" s="867"/>
      <c r="QBV52" s="867"/>
      <c r="QBW52" s="867"/>
      <c r="QBX52" s="867"/>
      <c r="QBY52" s="867"/>
      <c r="QBZ52" s="867"/>
      <c r="QCA52" s="867"/>
      <c r="QCB52" s="867"/>
      <c r="QCC52" s="867"/>
      <c r="QCD52" s="867"/>
      <c r="QCE52" s="867"/>
      <c r="QCF52" s="867"/>
      <c r="QCG52" s="867"/>
      <c r="QCH52" s="867"/>
      <c r="QCI52" s="867"/>
      <c r="QCJ52" s="867"/>
      <c r="QCK52" s="867"/>
      <c r="QCL52" s="867"/>
      <c r="QCM52" s="867"/>
      <c r="QCN52" s="867"/>
      <c r="QCO52" s="867"/>
      <c r="QCP52" s="867"/>
      <c r="QCQ52" s="867"/>
      <c r="QCR52" s="867"/>
      <c r="QCS52" s="867"/>
      <c r="QCT52" s="867"/>
      <c r="QCU52" s="867"/>
      <c r="QCV52" s="867"/>
      <c r="QCW52" s="867"/>
      <c r="QCX52" s="867"/>
      <c r="QCY52" s="867"/>
      <c r="QCZ52" s="867"/>
      <c r="QDA52" s="867"/>
      <c r="QDB52" s="867"/>
      <c r="QDC52" s="867"/>
      <c r="QDD52" s="867"/>
      <c r="QDE52" s="867"/>
      <c r="QDF52" s="867"/>
      <c r="QDG52" s="867"/>
      <c r="QDH52" s="867"/>
      <c r="QDI52" s="867"/>
      <c r="QDJ52" s="867"/>
      <c r="QDK52" s="867"/>
      <c r="QDL52" s="867"/>
      <c r="QDM52" s="867"/>
      <c r="QDN52" s="867"/>
      <c r="QDO52" s="867"/>
      <c r="QDP52" s="867"/>
      <c r="QDQ52" s="867"/>
      <c r="QDR52" s="867"/>
      <c r="QDS52" s="867"/>
      <c r="QDT52" s="867"/>
      <c r="QDU52" s="867"/>
      <c r="QDV52" s="867"/>
      <c r="QDW52" s="867"/>
      <c r="QDX52" s="867"/>
      <c r="QDY52" s="867"/>
      <c r="QDZ52" s="867"/>
      <c r="QEA52" s="867"/>
      <c r="QEB52" s="867"/>
      <c r="QEC52" s="867"/>
      <c r="QED52" s="867"/>
      <c r="QEE52" s="867"/>
      <c r="QEF52" s="867"/>
      <c r="QEG52" s="867"/>
      <c r="QEH52" s="867"/>
      <c r="QEI52" s="867"/>
      <c r="QEJ52" s="867"/>
      <c r="QEK52" s="867"/>
      <c r="QEL52" s="867"/>
      <c r="QEM52" s="867"/>
      <c r="QEN52" s="867"/>
      <c r="QEO52" s="867"/>
      <c r="QEP52" s="867"/>
      <c r="QEQ52" s="867"/>
      <c r="QER52" s="867"/>
      <c r="QES52" s="867"/>
      <c r="QET52" s="867"/>
      <c r="QEU52" s="867"/>
      <c r="QEV52" s="867"/>
      <c r="QEW52" s="867"/>
      <c r="QEX52" s="867"/>
      <c r="QEY52" s="867"/>
      <c r="QEZ52" s="867"/>
      <c r="QFA52" s="867"/>
      <c r="QFB52" s="867"/>
      <c r="QFC52" s="867"/>
      <c r="QFD52" s="867"/>
      <c r="QFE52" s="867"/>
      <c r="QFF52" s="867"/>
      <c r="QFG52" s="867"/>
      <c r="QFH52" s="867"/>
      <c r="QFI52" s="867"/>
      <c r="QFJ52" s="867"/>
      <c r="QFK52" s="867"/>
      <c r="QFL52" s="867"/>
      <c r="QFM52" s="867"/>
      <c r="QFN52" s="867"/>
      <c r="QFO52" s="867"/>
      <c r="QFP52" s="867"/>
      <c r="QFQ52" s="867"/>
      <c r="QFR52" s="867"/>
      <c r="QFS52" s="867"/>
      <c r="QFT52" s="867"/>
      <c r="QFU52" s="867"/>
      <c r="QFV52" s="867"/>
      <c r="QFW52" s="867"/>
      <c r="QFX52" s="867"/>
      <c r="QFY52" s="867"/>
      <c r="QFZ52" s="867"/>
      <c r="QGA52" s="867"/>
      <c r="QGB52" s="867"/>
      <c r="QGC52" s="867"/>
      <c r="QGD52" s="867"/>
      <c r="QGE52" s="867"/>
      <c r="QGF52" s="867"/>
      <c r="QGG52" s="867"/>
      <c r="QGH52" s="867"/>
      <c r="QGI52" s="867"/>
      <c r="QGJ52" s="867"/>
      <c r="QGK52" s="867"/>
      <c r="QGL52" s="867"/>
      <c r="QGM52" s="867"/>
      <c r="QGN52" s="867"/>
      <c r="QGO52" s="867"/>
      <c r="QGP52" s="867"/>
      <c r="QGQ52" s="867"/>
      <c r="QGR52" s="867"/>
      <c r="QGS52" s="867"/>
      <c r="QGT52" s="867"/>
      <c r="QGU52" s="867"/>
      <c r="QGV52" s="867"/>
      <c r="QGW52" s="867"/>
      <c r="QGX52" s="867"/>
      <c r="QGY52" s="867"/>
      <c r="QGZ52" s="867"/>
      <c r="QHA52" s="867"/>
      <c r="QHB52" s="867"/>
      <c r="QHC52" s="867"/>
      <c r="QHD52" s="867"/>
      <c r="QHE52" s="867"/>
      <c r="QHF52" s="867"/>
      <c r="QHG52" s="867"/>
      <c r="QHH52" s="867"/>
      <c r="QHI52" s="867"/>
      <c r="QHJ52" s="867"/>
      <c r="QHK52" s="867"/>
      <c r="QHL52" s="867"/>
      <c r="QHM52" s="867"/>
      <c r="QHN52" s="867"/>
      <c r="QHO52" s="867"/>
      <c r="QHP52" s="867"/>
      <c r="QHQ52" s="867"/>
      <c r="QHR52" s="867"/>
      <c r="QHS52" s="867"/>
      <c r="QHT52" s="867"/>
      <c r="QHU52" s="867"/>
      <c r="QHV52" s="867"/>
      <c r="QHW52" s="867"/>
      <c r="QHX52" s="867"/>
      <c r="QHY52" s="867"/>
      <c r="QHZ52" s="867"/>
      <c r="QIA52" s="867"/>
      <c r="QIB52" s="867"/>
      <c r="QIC52" s="867"/>
      <c r="QID52" s="867"/>
      <c r="QIE52" s="867"/>
      <c r="QIF52" s="867"/>
      <c r="QIG52" s="867"/>
      <c r="QIH52" s="867"/>
      <c r="QII52" s="867"/>
      <c r="QIJ52" s="867"/>
      <c r="QIK52" s="867"/>
      <c r="QIL52" s="867"/>
      <c r="QIM52" s="867"/>
      <c r="QIN52" s="867"/>
      <c r="QIO52" s="867"/>
      <c r="QIP52" s="867"/>
      <c r="QIQ52" s="867"/>
      <c r="QIR52" s="867"/>
      <c r="QIS52" s="867"/>
      <c r="QIT52" s="867"/>
      <c r="QIU52" s="867"/>
      <c r="QIV52" s="867"/>
      <c r="QIW52" s="867"/>
      <c r="QIX52" s="867"/>
      <c r="QIY52" s="867"/>
      <c r="QIZ52" s="867"/>
      <c r="QJA52" s="867"/>
      <c r="QJB52" s="867"/>
      <c r="QJC52" s="867"/>
      <c r="QJD52" s="867"/>
      <c r="QJE52" s="867"/>
      <c r="QJF52" s="867"/>
      <c r="QJG52" s="867"/>
      <c r="QJH52" s="867"/>
      <c r="QJI52" s="867"/>
      <c r="QJJ52" s="867"/>
      <c r="QJK52" s="867"/>
      <c r="QJL52" s="867"/>
      <c r="QJM52" s="867"/>
      <c r="QJN52" s="867"/>
      <c r="QJO52" s="867"/>
      <c r="QJP52" s="867"/>
      <c r="QJQ52" s="867"/>
      <c r="QJR52" s="867"/>
      <c r="QJS52" s="867"/>
      <c r="QJT52" s="867"/>
      <c r="QJU52" s="867"/>
      <c r="QJV52" s="867"/>
      <c r="QJW52" s="867"/>
      <c r="QJX52" s="867"/>
      <c r="QJY52" s="867"/>
      <c r="QJZ52" s="867"/>
      <c r="QKA52" s="867"/>
      <c r="QKB52" s="867"/>
      <c r="QKC52" s="867"/>
      <c r="QKD52" s="867"/>
      <c r="QKE52" s="867"/>
      <c r="QKF52" s="867"/>
      <c r="QKG52" s="867"/>
      <c r="QKH52" s="867"/>
      <c r="QKI52" s="867"/>
      <c r="QKJ52" s="867"/>
      <c r="QKK52" s="867"/>
      <c r="QKL52" s="867"/>
      <c r="QKM52" s="867"/>
      <c r="QKN52" s="867"/>
      <c r="QKO52" s="867"/>
      <c r="QKP52" s="867"/>
      <c r="QKQ52" s="867"/>
      <c r="QKR52" s="867"/>
      <c r="QKS52" s="867"/>
      <c r="QKT52" s="867"/>
      <c r="QKU52" s="867"/>
      <c r="QKV52" s="867"/>
      <c r="QKW52" s="867"/>
      <c r="QKX52" s="867"/>
      <c r="QKY52" s="867"/>
      <c r="QKZ52" s="867"/>
      <c r="QLA52" s="867"/>
      <c r="QLB52" s="867"/>
      <c r="QLC52" s="867"/>
      <c r="QLD52" s="867"/>
      <c r="QLE52" s="867"/>
      <c r="QLF52" s="867"/>
      <c r="QLG52" s="867"/>
      <c r="QLH52" s="867"/>
      <c r="QLI52" s="867"/>
      <c r="QLJ52" s="867"/>
      <c r="QLK52" s="867"/>
      <c r="QLL52" s="867"/>
      <c r="QLM52" s="867"/>
      <c r="QLN52" s="867"/>
      <c r="QLO52" s="867"/>
      <c r="QLP52" s="867"/>
      <c r="QLQ52" s="867"/>
      <c r="QLR52" s="867"/>
      <c r="QLS52" s="867"/>
      <c r="QLT52" s="867"/>
      <c r="QLU52" s="867"/>
      <c r="QLV52" s="867"/>
      <c r="QLW52" s="867"/>
      <c r="QLX52" s="867"/>
      <c r="QLY52" s="867"/>
      <c r="QLZ52" s="867"/>
      <c r="QMA52" s="867"/>
      <c r="QMB52" s="867"/>
      <c r="QMC52" s="867"/>
      <c r="QMD52" s="867"/>
      <c r="QME52" s="867"/>
      <c r="QMF52" s="867"/>
      <c r="QMG52" s="867"/>
      <c r="QMH52" s="867"/>
      <c r="QMI52" s="867"/>
      <c r="QMJ52" s="867"/>
      <c r="QMK52" s="867"/>
      <c r="QML52" s="867"/>
      <c r="QMM52" s="867"/>
      <c r="QMN52" s="867"/>
      <c r="QMO52" s="867"/>
      <c r="QMP52" s="867"/>
      <c r="QMQ52" s="867"/>
      <c r="QMR52" s="867"/>
      <c r="QMS52" s="867"/>
      <c r="QMT52" s="867"/>
      <c r="QMU52" s="867"/>
      <c r="QMV52" s="867"/>
      <c r="QMW52" s="867"/>
      <c r="QMX52" s="867"/>
      <c r="QMY52" s="867"/>
      <c r="QMZ52" s="867"/>
      <c r="QNA52" s="867"/>
      <c r="QNB52" s="867"/>
      <c r="QNC52" s="867"/>
      <c r="QND52" s="867"/>
      <c r="QNE52" s="867"/>
      <c r="QNF52" s="867"/>
      <c r="QNG52" s="867"/>
      <c r="QNH52" s="867"/>
      <c r="QNI52" s="867"/>
      <c r="QNJ52" s="867"/>
      <c r="QNK52" s="867"/>
      <c r="QNL52" s="867"/>
      <c r="QNM52" s="867"/>
      <c r="QNN52" s="867"/>
      <c r="QNO52" s="867"/>
      <c r="QNP52" s="867"/>
      <c r="QNQ52" s="867"/>
      <c r="QNR52" s="867"/>
      <c r="QNS52" s="867"/>
      <c r="QNT52" s="867"/>
      <c r="QNU52" s="867"/>
      <c r="QNV52" s="867"/>
      <c r="QNW52" s="867"/>
      <c r="QNX52" s="867"/>
      <c r="QNY52" s="867"/>
      <c r="QNZ52" s="867"/>
      <c r="QOA52" s="867"/>
      <c r="QOB52" s="867"/>
      <c r="QOC52" s="867"/>
      <c r="QOD52" s="867"/>
      <c r="QOE52" s="867"/>
      <c r="QOF52" s="867"/>
      <c r="QOG52" s="867"/>
      <c r="QOH52" s="867"/>
      <c r="QOI52" s="867"/>
      <c r="QOJ52" s="867"/>
      <c r="QOK52" s="867"/>
      <c r="QOL52" s="867"/>
      <c r="QOM52" s="867"/>
      <c r="QON52" s="867"/>
      <c r="QOO52" s="867"/>
      <c r="QOP52" s="867"/>
      <c r="QOQ52" s="867"/>
      <c r="QOR52" s="867"/>
      <c r="QOS52" s="867"/>
      <c r="QOT52" s="867"/>
      <c r="QOU52" s="867"/>
      <c r="QOV52" s="867"/>
      <c r="QOW52" s="867"/>
      <c r="QOX52" s="867"/>
      <c r="QOY52" s="867"/>
      <c r="QOZ52" s="867"/>
      <c r="QPA52" s="867"/>
      <c r="QPB52" s="867"/>
      <c r="QPC52" s="867"/>
      <c r="QPD52" s="867"/>
      <c r="QPE52" s="867"/>
      <c r="QPF52" s="867"/>
      <c r="QPG52" s="867"/>
      <c r="QPH52" s="867"/>
      <c r="QPI52" s="867"/>
      <c r="QPJ52" s="867"/>
      <c r="QPK52" s="867"/>
      <c r="QPL52" s="867"/>
      <c r="QPM52" s="867"/>
      <c r="QPN52" s="867"/>
      <c r="QPO52" s="867"/>
      <c r="QPP52" s="867"/>
      <c r="QPQ52" s="867"/>
      <c r="QPR52" s="867"/>
      <c r="QPS52" s="867"/>
      <c r="QPT52" s="867"/>
      <c r="QPU52" s="867"/>
      <c r="QPV52" s="867"/>
      <c r="QPW52" s="867"/>
      <c r="QPX52" s="867"/>
      <c r="QPY52" s="867"/>
      <c r="QPZ52" s="867"/>
      <c r="QQA52" s="867"/>
      <c r="QQB52" s="867"/>
      <c r="QQC52" s="867"/>
      <c r="QQD52" s="867"/>
      <c r="QQE52" s="867"/>
      <c r="QQF52" s="867"/>
      <c r="QQG52" s="867"/>
      <c r="QQH52" s="867"/>
      <c r="QQI52" s="867"/>
      <c r="QQJ52" s="867"/>
      <c r="QQK52" s="867"/>
      <c r="QQL52" s="867"/>
      <c r="QQM52" s="867"/>
      <c r="QQN52" s="867"/>
      <c r="QQO52" s="867"/>
      <c r="QQP52" s="867"/>
      <c r="QQQ52" s="867"/>
      <c r="QQR52" s="867"/>
      <c r="QQS52" s="867"/>
      <c r="QQT52" s="867"/>
      <c r="QQU52" s="867"/>
      <c r="QQV52" s="867"/>
      <c r="QQW52" s="867"/>
      <c r="QQX52" s="867"/>
      <c r="QQY52" s="867"/>
      <c r="QQZ52" s="867"/>
      <c r="QRA52" s="867"/>
      <c r="QRB52" s="867"/>
      <c r="QRC52" s="867"/>
      <c r="QRD52" s="867"/>
      <c r="QRE52" s="867"/>
      <c r="QRF52" s="867"/>
      <c r="QRG52" s="867"/>
      <c r="QRH52" s="867"/>
      <c r="QRI52" s="867"/>
      <c r="QRJ52" s="867"/>
      <c r="QRK52" s="867"/>
      <c r="QRL52" s="867"/>
      <c r="QRM52" s="867"/>
      <c r="QRN52" s="867"/>
      <c r="QRO52" s="867"/>
      <c r="QRP52" s="867"/>
      <c r="QRQ52" s="867"/>
      <c r="QRR52" s="867"/>
      <c r="QRS52" s="867"/>
      <c r="QRT52" s="867"/>
      <c r="QRU52" s="867"/>
      <c r="QRV52" s="867"/>
      <c r="QRW52" s="867"/>
      <c r="QRX52" s="867"/>
      <c r="QRY52" s="867"/>
      <c r="QRZ52" s="867"/>
      <c r="QSA52" s="867"/>
      <c r="QSB52" s="867"/>
      <c r="QSC52" s="867"/>
      <c r="QSD52" s="867"/>
      <c r="QSE52" s="867"/>
      <c r="QSF52" s="867"/>
      <c r="QSG52" s="867"/>
      <c r="QSH52" s="867"/>
      <c r="QSI52" s="867"/>
      <c r="QSJ52" s="867"/>
      <c r="QSK52" s="867"/>
      <c r="QSL52" s="867"/>
      <c r="QSM52" s="867"/>
      <c r="QSN52" s="867"/>
      <c r="QSO52" s="867"/>
      <c r="QSP52" s="867"/>
      <c r="QSQ52" s="867"/>
      <c r="QSR52" s="867"/>
      <c r="QSS52" s="867"/>
      <c r="QST52" s="867"/>
      <c r="QSU52" s="867"/>
      <c r="QSV52" s="867"/>
      <c r="QSW52" s="867"/>
      <c r="QSX52" s="867"/>
      <c r="QSY52" s="867"/>
      <c r="QSZ52" s="867"/>
      <c r="QTA52" s="867"/>
      <c r="QTB52" s="867"/>
      <c r="QTC52" s="867"/>
      <c r="QTD52" s="867"/>
      <c r="QTE52" s="867"/>
      <c r="QTF52" s="867"/>
      <c r="QTG52" s="867"/>
      <c r="QTH52" s="867"/>
      <c r="QTI52" s="867"/>
      <c r="QTJ52" s="867"/>
      <c r="QTK52" s="867"/>
      <c r="QTL52" s="867"/>
      <c r="QTM52" s="867"/>
      <c r="QTN52" s="867"/>
      <c r="QTO52" s="867"/>
      <c r="QTP52" s="867"/>
      <c r="QTQ52" s="867"/>
      <c r="QTR52" s="867"/>
      <c r="QTS52" s="867"/>
      <c r="QTT52" s="867"/>
      <c r="QTU52" s="867"/>
      <c r="QTV52" s="867"/>
      <c r="QTW52" s="867"/>
      <c r="QTX52" s="867"/>
      <c r="QTY52" s="867"/>
      <c r="QTZ52" s="867"/>
      <c r="QUA52" s="867"/>
      <c r="QUB52" s="867"/>
      <c r="QUC52" s="867"/>
      <c r="QUD52" s="867"/>
      <c r="QUE52" s="867"/>
      <c r="QUF52" s="867"/>
      <c r="QUG52" s="867"/>
      <c r="QUH52" s="867"/>
      <c r="QUI52" s="867"/>
      <c r="QUJ52" s="867"/>
      <c r="QUK52" s="867"/>
      <c r="QUL52" s="867"/>
      <c r="QUM52" s="867"/>
      <c r="QUN52" s="867"/>
      <c r="QUO52" s="867"/>
      <c r="QUP52" s="867"/>
      <c r="QUQ52" s="867"/>
      <c r="QUR52" s="867"/>
      <c r="QUS52" s="867"/>
      <c r="QUT52" s="867"/>
      <c r="QUU52" s="867"/>
      <c r="QUV52" s="867"/>
      <c r="QUW52" s="867"/>
      <c r="QUX52" s="867"/>
      <c r="QUY52" s="867"/>
      <c r="QUZ52" s="867"/>
      <c r="QVA52" s="867"/>
      <c r="QVB52" s="867"/>
      <c r="QVC52" s="867"/>
      <c r="QVD52" s="867"/>
      <c r="QVE52" s="867"/>
      <c r="QVF52" s="867"/>
      <c r="QVG52" s="867"/>
      <c r="QVH52" s="867"/>
      <c r="QVI52" s="867"/>
      <c r="QVJ52" s="867"/>
      <c r="QVK52" s="867"/>
      <c r="QVL52" s="867"/>
      <c r="QVM52" s="867"/>
      <c r="QVN52" s="867"/>
      <c r="QVO52" s="867"/>
      <c r="QVP52" s="867"/>
      <c r="QVQ52" s="867"/>
      <c r="QVR52" s="867"/>
      <c r="QVS52" s="867"/>
      <c r="QVT52" s="867"/>
      <c r="QVU52" s="867"/>
      <c r="QVV52" s="867"/>
      <c r="QVW52" s="867"/>
      <c r="QVX52" s="867"/>
      <c r="QVY52" s="867"/>
      <c r="QVZ52" s="867"/>
      <c r="QWA52" s="867"/>
      <c r="QWB52" s="867"/>
      <c r="QWC52" s="867"/>
      <c r="QWD52" s="867"/>
      <c r="QWE52" s="867"/>
      <c r="QWF52" s="867"/>
      <c r="QWG52" s="867"/>
      <c r="QWH52" s="867"/>
      <c r="QWI52" s="867"/>
      <c r="QWJ52" s="867"/>
      <c r="QWK52" s="867"/>
      <c r="QWL52" s="867"/>
      <c r="QWM52" s="867"/>
      <c r="QWN52" s="867"/>
      <c r="QWO52" s="867"/>
      <c r="QWP52" s="867"/>
      <c r="QWQ52" s="867"/>
      <c r="QWR52" s="867"/>
      <c r="QWS52" s="867"/>
      <c r="QWT52" s="867"/>
      <c r="QWU52" s="867"/>
      <c r="QWV52" s="867"/>
      <c r="QWW52" s="867"/>
      <c r="QWX52" s="867"/>
      <c r="QWY52" s="867"/>
      <c r="QWZ52" s="867"/>
      <c r="QXA52" s="867"/>
      <c r="QXB52" s="867"/>
      <c r="QXC52" s="867"/>
      <c r="QXD52" s="867"/>
      <c r="QXE52" s="867"/>
      <c r="QXF52" s="867"/>
      <c r="QXG52" s="867"/>
      <c r="QXH52" s="867"/>
      <c r="QXI52" s="867"/>
      <c r="QXJ52" s="867"/>
      <c r="QXK52" s="867"/>
      <c r="QXL52" s="867"/>
      <c r="QXM52" s="867"/>
      <c r="QXN52" s="867"/>
      <c r="QXO52" s="867"/>
      <c r="QXP52" s="867"/>
      <c r="QXQ52" s="867"/>
      <c r="QXR52" s="867"/>
      <c r="QXS52" s="867"/>
      <c r="QXT52" s="867"/>
      <c r="QXU52" s="867"/>
      <c r="QXV52" s="867"/>
      <c r="QXW52" s="867"/>
      <c r="QXX52" s="867"/>
      <c r="QXY52" s="867"/>
      <c r="QXZ52" s="867"/>
      <c r="QYA52" s="867"/>
      <c r="QYB52" s="867"/>
      <c r="QYC52" s="867"/>
      <c r="QYD52" s="867"/>
      <c r="QYE52" s="867"/>
      <c r="QYF52" s="867"/>
      <c r="QYG52" s="867"/>
      <c r="QYH52" s="867"/>
      <c r="QYI52" s="867"/>
      <c r="QYJ52" s="867"/>
      <c r="QYK52" s="867"/>
      <c r="QYL52" s="867"/>
      <c r="QYM52" s="867"/>
      <c r="QYN52" s="867"/>
      <c r="QYO52" s="867"/>
      <c r="QYP52" s="867"/>
      <c r="QYQ52" s="867"/>
      <c r="QYR52" s="867"/>
      <c r="QYS52" s="867"/>
      <c r="QYT52" s="867"/>
      <c r="QYU52" s="867"/>
      <c r="QYV52" s="867"/>
      <c r="QYW52" s="867"/>
      <c r="QYX52" s="867"/>
      <c r="QYY52" s="867"/>
      <c r="QYZ52" s="867"/>
      <c r="QZA52" s="867"/>
      <c r="QZB52" s="867"/>
      <c r="QZC52" s="867"/>
      <c r="QZD52" s="867"/>
      <c r="QZE52" s="867"/>
      <c r="QZF52" s="867"/>
      <c r="QZG52" s="867"/>
      <c r="QZH52" s="867"/>
      <c r="QZI52" s="867"/>
      <c r="QZJ52" s="867"/>
      <c r="QZK52" s="867"/>
      <c r="QZL52" s="867"/>
      <c r="QZM52" s="867"/>
      <c r="QZN52" s="867"/>
      <c r="QZO52" s="867"/>
      <c r="QZP52" s="867"/>
      <c r="QZQ52" s="867"/>
      <c r="QZR52" s="867"/>
      <c r="QZS52" s="867"/>
      <c r="QZT52" s="867"/>
      <c r="QZU52" s="867"/>
      <c r="QZV52" s="867"/>
      <c r="QZW52" s="867"/>
      <c r="QZX52" s="867"/>
      <c r="QZY52" s="867"/>
      <c r="QZZ52" s="867"/>
      <c r="RAA52" s="867"/>
      <c r="RAB52" s="867"/>
      <c r="RAC52" s="867"/>
      <c r="RAD52" s="867"/>
      <c r="RAE52" s="867"/>
      <c r="RAF52" s="867"/>
      <c r="RAG52" s="867"/>
      <c r="RAH52" s="867"/>
      <c r="RAI52" s="867"/>
      <c r="RAJ52" s="867"/>
      <c r="RAK52" s="867"/>
      <c r="RAL52" s="867"/>
      <c r="RAM52" s="867"/>
      <c r="RAN52" s="867"/>
      <c r="RAO52" s="867"/>
      <c r="RAP52" s="867"/>
      <c r="RAQ52" s="867"/>
      <c r="RAR52" s="867"/>
      <c r="RAS52" s="867"/>
      <c r="RAT52" s="867"/>
      <c r="RAU52" s="867"/>
      <c r="RAV52" s="867"/>
      <c r="RAW52" s="867"/>
      <c r="RAX52" s="867"/>
      <c r="RAY52" s="867"/>
      <c r="RAZ52" s="867"/>
      <c r="RBA52" s="867"/>
      <c r="RBB52" s="867"/>
      <c r="RBC52" s="867"/>
      <c r="RBD52" s="867"/>
      <c r="RBE52" s="867"/>
      <c r="RBF52" s="867"/>
      <c r="RBG52" s="867"/>
      <c r="RBH52" s="867"/>
      <c r="RBI52" s="867"/>
      <c r="RBJ52" s="867"/>
      <c r="RBK52" s="867"/>
      <c r="RBL52" s="867"/>
      <c r="RBM52" s="867"/>
      <c r="RBN52" s="867"/>
      <c r="RBO52" s="867"/>
      <c r="RBP52" s="867"/>
      <c r="RBQ52" s="867"/>
      <c r="RBR52" s="867"/>
      <c r="RBS52" s="867"/>
      <c r="RBT52" s="867"/>
      <c r="RBU52" s="867"/>
      <c r="RBV52" s="867"/>
      <c r="RBW52" s="867"/>
      <c r="RBX52" s="867"/>
      <c r="RBY52" s="867"/>
      <c r="RBZ52" s="867"/>
      <c r="RCA52" s="867"/>
      <c r="RCB52" s="867"/>
      <c r="RCC52" s="867"/>
      <c r="RCD52" s="867"/>
      <c r="RCE52" s="867"/>
      <c r="RCF52" s="867"/>
      <c r="RCG52" s="867"/>
      <c r="RCH52" s="867"/>
      <c r="RCI52" s="867"/>
      <c r="RCJ52" s="867"/>
      <c r="RCK52" s="867"/>
      <c r="RCL52" s="867"/>
      <c r="RCM52" s="867"/>
      <c r="RCN52" s="867"/>
      <c r="RCO52" s="867"/>
      <c r="RCP52" s="867"/>
      <c r="RCQ52" s="867"/>
      <c r="RCR52" s="867"/>
      <c r="RCS52" s="867"/>
      <c r="RCT52" s="867"/>
      <c r="RCU52" s="867"/>
      <c r="RCV52" s="867"/>
      <c r="RCW52" s="867"/>
      <c r="RCX52" s="867"/>
      <c r="RCY52" s="867"/>
      <c r="RCZ52" s="867"/>
      <c r="RDA52" s="867"/>
      <c r="RDB52" s="867"/>
      <c r="RDC52" s="867"/>
      <c r="RDD52" s="867"/>
      <c r="RDE52" s="867"/>
      <c r="RDF52" s="867"/>
      <c r="RDG52" s="867"/>
      <c r="RDH52" s="867"/>
      <c r="RDI52" s="867"/>
      <c r="RDJ52" s="867"/>
      <c r="RDK52" s="867"/>
      <c r="RDL52" s="867"/>
      <c r="RDM52" s="867"/>
      <c r="RDN52" s="867"/>
      <c r="RDO52" s="867"/>
      <c r="RDP52" s="867"/>
      <c r="RDQ52" s="867"/>
      <c r="RDR52" s="867"/>
      <c r="RDS52" s="867"/>
      <c r="RDT52" s="867"/>
      <c r="RDU52" s="867"/>
      <c r="RDV52" s="867"/>
      <c r="RDW52" s="867"/>
      <c r="RDX52" s="867"/>
      <c r="RDY52" s="867"/>
      <c r="RDZ52" s="867"/>
      <c r="REA52" s="867"/>
      <c r="REB52" s="867"/>
      <c r="REC52" s="867"/>
      <c r="RED52" s="867"/>
      <c r="REE52" s="867"/>
      <c r="REF52" s="867"/>
      <c r="REG52" s="867"/>
      <c r="REH52" s="867"/>
      <c r="REI52" s="867"/>
      <c r="REJ52" s="867"/>
      <c r="REK52" s="867"/>
      <c r="REL52" s="867"/>
      <c r="REM52" s="867"/>
      <c r="REN52" s="867"/>
      <c r="REO52" s="867"/>
      <c r="REP52" s="867"/>
      <c r="REQ52" s="867"/>
      <c r="RER52" s="867"/>
      <c r="RES52" s="867"/>
      <c r="RET52" s="867"/>
      <c r="REU52" s="867"/>
      <c r="REV52" s="867"/>
      <c r="REW52" s="867"/>
      <c r="REX52" s="867"/>
      <c r="REY52" s="867"/>
      <c r="REZ52" s="867"/>
      <c r="RFA52" s="867"/>
      <c r="RFB52" s="867"/>
      <c r="RFC52" s="867"/>
      <c r="RFD52" s="867"/>
      <c r="RFE52" s="867"/>
      <c r="RFF52" s="867"/>
      <c r="RFG52" s="867"/>
      <c r="RFH52" s="867"/>
      <c r="RFI52" s="867"/>
      <c r="RFJ52" s="867"/>
      <c r="RFK52" s="867"/>
      <c r="RFL52" s="867"/>
      <c r="RFM52" s="867"/>
      <c r="RFN52" s="867"/>
      <c r="RFO52" s="867"/>
      <c r="RFP52" s="867"/>
      <c r="RFQ52" s="867"/>
      <c r="RFR52" s="867"/>
      <c r="RFS52" s="867"/>
      <c r="RFT52" s="867"/>
      <c r="RFU52" s="867"/>
      <c r="RFV52" s="867"/>
      <c r="RFW52" s="867"/>
      <c r="RFX52" s="867"/>
      <c r="RFY52" s="867"/>
      <c r="RFZ52" s="867"/>
      <c r="RGA52" s="867"/>
      <c r="RGB52" s="867"/>
      <c r="RGC52" s="867"/>
      <c r="RGD52" s="867"/>
      <c r="RGE52" s="867"/>
      <c r="RGF52" s="867"/>
      <c r="RGG52" s="867"/>
      <c r="RGH52" s="867"/>
      <c r="RGI52" s="867"/>
      <c r="RGJ52" s="867"/>
      <c r="RGK52" s="867"/>
      <c r="RGL52" s="867"/>
      <c r="RGM52" s="867"/>
      <c r="RGN52" s="867"/>
      <c r="RGO52" s="867"/>
      <c r="RGP52" s="867"/>
      <c r="RGQ52" s="867"/>
      <c r="RGR52" s="867"/>
      <c r="RGS52" s="867"/>
      <c r="RGT52" s="867"/>
      <c r="RGU52" s="867"/>
      <c r="RGV52" s="867"/>
      <c r="RGW52" s="867"/>
      <c r="RGX52" s="867"/>
      <c r="RGY52" s="867"/>
      <c r="RGZ52" s="867"/>
      <c r="RHA52" s="867"/>
      <c r="RHB52" s="867"/>
      <c r="RHC52" s="867"/>
      <c r="RHD52" s="867"/>
      <c r="RHE52" s="867"/>
      <c r="RHF52" s="867"/>
      <c r="RHG52" s="867"/>
      <c r="RHH52" s="867"/>
      <c r="RHI52" s="867"/>
      <c r="RHJ52" s="867"/>
      <c r="RHK52" s="867"/>
      <c r="RHL52" s="867"/>
      <c r="RHM52" s="867"/>
      <c r="RHN52" s="867"/>
      <c r="RHO52" s="867"/>
      <c r="RHP52" s="867"/>
      <c r="RHQ52" s="867"/>
      <c r="RHR52" s="867"/>
      <c r="RHS52" s="867"/>
      <c r="RHT52" s="867"/>
      <c r="RHU52" s="867"/>
      <c r="RHV52" s="867"/>
      <c r="RHW52" s="867"/>
      <c r="RHX52" s="867"/>
      <c r="RHY52" s="867"/>
      <c r="RHZ52" s="867"/>
      <c r="RIA52" s="867"/>
      <c r="RIB52" s="867"/>
      <c r="RIC52" s="867"/>
      <c r="RID52" s="867"/>
      <c r="RIE52" s="867"/>
      <c r="RIF52" s="867"/>
      <c r="RIG52" s="867"/>
      <c r="RIH52" s="867"/>
      <c r="RII52" s="867"/>
      <c r="RIJ52" s="867"/>
      <c r="RIK52" s="867"/>
      <c r="RIL52" s="867"/>
      <c r="RIM52" s="867"/>
      <c r="RIN52" s="867"/>
      <c r="RIO52" s="867"/>
      <c r="RIP52" s="867"/>
      <c r="RIQ52" s="867"/>
      <c r="RIR52" s="867"/>
      <c r="RIS52" s="867"/>
      <c r="RIT52" s="867"/>
      <c r="RIU52" s="867"/>
      <c r="RIV52" s="867"/>
      <c r="RIW52" s="867"/>
      <c r="RIX52" s="867"/>
      <c r="RIY52" s="867"/>
      <c r="RIZ52" s="867"/>
      <c r="RJA52" s="867"/>
      <c r="RJB52" s="867"/>
      <c r="RJC52" s="867"/>
      <c r="RJD52" s="867"/>
      <c r="RJE52" s="867"/>
      <c r="RJF52" s="867"/>
      <c r="RJG52" s="867"/>
      <c r="RJH52" s="867"/>
      <c r="RJI52" s="867"/>
      <c r="RJJ52" s="867"/>
      <c r="RJK52" s="867"/>
      <c r="RJL52" s="867"/>
      <c r="RJM52" s="867"/>
      <c r="RJN52" s="867"/>
      <c r="RJO52" s="867"/>
      <c r="RJP52" s="867"/>
      <c r="RJQ52" s="867"/>
      <c r="RJR52" s="867"/>
      <c r="RJS52" s="867"/>
      <c r="RJT52" s="867"/>
      <c r="RJU52" s="867"/>
      <c r="RJV52" s="867"/>
      <c r="RJW52" s="867"/>
      <c r="RJX52" s="867"/>
      <c r="RJY52" s="867"/>
      <c r="RJZ52" s="867"/>
      <c r="RKA52" s="867"/>
      <c r="RKB52" s="867"/>
      <c r="RKC52" s="867"/>
      <c r="RKD52" s="867"/>
      <c r="RKE52" s="867"/>
      <c r="RKF52" s="867"/>
      <c r="RKG52" s="867"/>
      <c r="RKH52" s="867"/>
      <c r="RKI52" s="867"/>
      <c r="RKJ52" s="867"/>
      <c r="RKK52" s="867"/>
      <c r="RKL52" s="867"/>
      <c r="RKM52" s="867"/>
      <c r="RKN52" s="867"/>
      <c r="RKO52" s="867"/>
      <c r="RKP52" s="867"/>
      <c r="RKQ52" s="867"/>
      <c r="RKR52" s="867"/>
      <c r="RKS52" s="867"/>
      <c r="RKT52" s="867"/>
      <c r="RKU52" s="867"/>
      <c r="RKV52" s="867"/>
      <c r="RKW52" s="867"/>
      <c r="RKX52" s="867"/>
      <c r="RKY52" s="867"/>
      <c r="RKZ52" s="867"/>
      <c r="RLA52" s="867"/>
      <c r="RLB52" s="867"/>
      <c r="RLC52" s="867"/>
      <c r="RLD52" s="867"/>
      <c r="RLE52" s="867"/>
      <c r="RLF52" s="867"/>
      <c r="RLG52" s="867"/>
      <c r="RLH52" s="867"/>
      <c r="RLI52" s="867"/>
      <c r="RLJ52" s="867"/>
      <c r="RLK52" s="867"/>
      <c r="RLL52" s="867"/>
      <c r="RLM52" s="867"/>
      <c r="RLN52" s="867"/>
      <c r="RLO52" s="867"/>
      <c r="RLP52" s="867"/>
      <c r="RLQ52" s="867"/>
      <c r="RLR52" s="867"/>
      <c r="RLS52" s="867"/>
      <c r="RLT52" s="867"/>
      <c r="RLU52" s="867"/>
      <c r="RLV52" s="867"/>
      <c r="RLW52" s="867"/>
      <c r="RLX52" s="867"/>
      <c r="RLY52" s="867"/>
      <c r="RLZ52" s="867"/>
      <c r="RMA52" s="867"/>
      <c r="RMB52" s="867"/>
      <c r="RMC52" s="867"/>
      <c r="RMD52" s="867"/>
      <c r="RME52" s="867"/>
      <c r="RMF52" s="867"/>
      <c r="RMG52" s="867"/>
      <c r="RMH52" s="867"/>
      <c r="RMI52" s="867"/>
      <c r="RMJ52" s="867"/>
      <c r="RMK52" s="867"/>
      <c r="RML52" s="867"/>
      <c r="RMM52" s="867"/>
      <c r="RMN52" s="867"/>
      <c r="RMO52" s="867"/>
      <c r="RMP52" s="867"/>
      <c r="RMQ52" s="867"/>
      <c r="RMR52" s="867"/>
      <c r="RMS52" s="867"/>
      <c r="RMT52" s="867"/>
      <c r="RMU52" s="867"/>
      <c r="RMV52" s="867"/>
      <c r="RMW52" s="867"/>
      <c r="RMX52" s="867"/>
      <c r="RMY52" s="867"/>
      <c r="RMZ52" s="867"/>
      <c r="RNA52" s="867"/>
      <c r="RNB52" s="867"/>
      <c r="RNC52" s="867"/>
      <c r="RND52" s="867"/>
      <c r="RNE52" s="867"/>
      <c r="RNF52" s="867"/>
      <c r="RNG52" s="867"/>
      <c r="RNH52" s="867"/>
      <c r="RNI52" s="867"/>
      <c r="RNJ52" s="867"/>
      <c r="RNK52" s="867"/>
      <c r="RNL52" s="867"/>
      <c r="RNM52" s="867"/>
      <c r="RNN52" s="867"/>
      <c r="RNO52" s="867"/>
      <c r="RNP52" s="867"/>
      <c r="RNQ52" s="867"/>
      <c r="RNR52" s="867"/>
      <c r="RNS52" s="867"/>
      <c r="RNT52" s="867"/>
      <c r="RNU52" s="867"/>
      <c r="RNV52" s="867"/>
      <c r="RNW52" s="867"/>
      <c r="RNX52" s="867"/>
      <c r="RNY52" s="867"/>
      <c r="RNZ52" s="867"/>
      <c r="ROA52" s="867"/>
      <c r="ROB52" s="867"/>
      <c r="ROC52" s="867"/>
      <c r="ROD52" s="867"/>
      <c r="ROE52" s="867"/>
      <c r="ROF52" s="867"/>
      <c r="ROG52" s="867"/>
      <c r="ROH52" s="867"/>
      <c r="ROI52" s="867"/>
      <c r="ROJ52" s="867"/>
      <c r="ROK52" s="867"/>
      <c r="ROL52" s="867"/>
      <c r="ROM52" s="867"/>
      <c r="RON52" s="867"/>
      <c r="ROO52" s="867"/>
      <c r="ROP52" s="867"/>
      <c r="ROQ52" s="867"/>
      <c r="ROR52" s="867"/>
      <c r="ROS52" s="867"/>
      <c r="ROT52" s="867"/>
      <c r="ROU52" s="867"/>
      <c r="ROV52" s="867"/>
      <c r="ROW52" s="867"/>
      <c r="ROX52" s="867"/>
      <c r="ROY52" s="867"/>
      <c r="ROZ52" s="867"/>
      <c r="RPA52" s="867"/>
      <c r="RPB52" s="867"/>
      <c r="RPC52" s="867"/>
      <c r="RPD52" s="867"/>
      <c r="RPE52" s="867"/>
      <c r="RPF52" s="867"/>
      <c r="RPG52" s="867"/>
      <c r="RPH52" s="867"/>
      <c r="RPI52" s="867"/>
      <c r="RPJ52" s="867"/>
      <c r="RPK52" s="867"/>
      <c r="RPL52" s="867"/>
      <c r="RPM52" s="867"/>
      <c r="RPN52" s="867"/>
      <c r="RPO52" s="867"/>
      <c r="RPP52" s="867"/>
      <c r="RPQ52" s="867"/>
      <c r="RPR52" s="867"/>
      <c r="RPS52" s="867"/>
      <c r="RPT52" s="867"/>
      <c r="RPU52" s="867"/>
      <c r="RPV52" s="867"/>
      <c r="RPW52" s="867"/>
      <c r="RPX52" s="867"/>
      <c r="RPY52" s="867"/>
      <c r="RPZ52" s="867"/>
      <c r="RQA52" s="867"/>
      <c r="RQB52" s="867"/>
      <c r="RQC52" s="867"/>
      <c r="RQD52" s="867"/>
      <c r="RQE52" s="867"/>
      <c r="RQF52" s="867"/>
      <c r="RQG52" s="867"/>
      <c r="RQH52" s="867"/>
      <c r="RQI52" s="867"/>
      <c r="RQJ52" s="867"/>
      <c r="RQK52" s="867"/>
      <c r="RQL52" s="867"/>
      <c r="RQM52" s="867"/>
      <c r="RQN52" s="867"/>
      <c r="RQO52" s="867"/>
      <c r="RQP52" s="867"/>
      <c r="RQQ52" s="867"/>
      <c r="RQR52" s="867"/>
      <c r="RQS52" s="867"/>
      <c r="RQT52" s="867"/>
      <c r="RQU52" s="867"/>
      <c r="RQV52" s="867"/>
      <c r="RQW52" s="867"/>
      <c r="RQX52" s="867"/>
      <c r="RQY52" s="867"/>
      <c r="RQZ52" s="867"/>
      <c r="RRA52" s="867"/>
      <c r="RRB52" s="867"/>
      <c r="RRC52" s="867"/>
      <c r="RRD52" s="867"/>
      <c r="RRE52" s="867"/>
      <c r="RRF52" s="867"/>
      <c r="RRG52" s="867"/>
      <c r="RRH52" s="867"/>
      <c r="RRI52" s="867"/>
      <c r="RRJ52" s="867"/>
      <c r="RRK52" s="867"/>
      <c r="RRL52" s="867"/>
      <c r="RRM52" s="867"/>
      <c r="RRN52" s="867"/>
      <c r="RRO52" s="867"/>
      <c r="RRP52" s="867"/>
      <c r="RRQ52" s="867"/>
      <c r="RRR52" s="867"/>
      <c r="RRS52" s="867"/>
      <c r="RRT52" s="867"/>
      <c r="RRU52" s="867"/>
      <c r="RRV52" s="867"/>
      <c r="RRW52" s="867"/>
      <c r="RRX52" s="867"/>
      <c r="RRY52" s="867"/>
      <c r="RRZ52" s="867"/>
      <c r="RSA52" s="867"/>
      <c r="RSB52" s="867"/>
      <c r="RSC52" s="867"/>
      <c r="RSD52" s="867"/>
      <c r="RSE52" s="867"/>
      <c r="RSF52" s="867"/>
      <c r="RSG52" s="867"/>
      <c r="RSH52" s="867"/>
      <c r="RSI52" s="867"/>
      <c r="RSJ52" s="867"/>
      <c r="RSK52" s="867"/>
      <c r="RSL52" s="867"/>
      <c r="RSM52" s="867"/>
      <c r="RSN52" s="867"/>
      <c r="RSO52" s="867"/>
      <c r="RSP52" s="867"/>
      <c r="RSQ52" s="867"/>
      <c r="RSR52" s="867"/>
      <c r="RSS52" s="867"/>
      <c r="RST52" s="867"/>
      <c r="RSU52" s="867"/>
      <c r="RSV52" s="867"/>
      <c r="RSW52" s="867"/>
      <c r="RSX52" s="867"/>
      <c r="RSY52" s="867"/>
      <c r="RSZ52" s="867"/>
      <c r="RTA52" s="867"/>
      <c r="RTB52" s="867"/>
      <c r="RTC52" s="867"/>
      <c r="RTD52" s="867"/>
      <c r="RTE52" s="867"/>
      <c r="RTF52" s="867"/>
      <c r="RTG52" s="867"/>
      <c r="RTH52" s="867"/>
      <c r="RTI52" s="867"/>
      <c r="RTJ52" s="867"/>
      <c r="RTK52" s="867"/>
      <c r="RTL52" s="867"/>
      <c r="RTM52" s="867"/>
      <c r="RTN52" s="867"/>
      <c r="RTO52" s="867"/>
      <c r="RTP52" s="867"/>
      <c r="RTQ52" s="867"/>
      <c r="RTR52" s="867"/>
      <c r="RTS52" s="867"/>
      <c r="RTT52" s="867"/>
      <c r="RTU52" s="867"/>
      <c r="RTV52" s="867"/>
      <c r="RTW52" s="867"/>
      <c r="RTX52" s="867"/>
      <c r="RTY52" s="867"/>
      <c r="RTZ52" s="867"/>
      <c r="RUA52" s="867"/>
      <c r="RUB52" s="867"/>
      <c r="RUC52" s="867"/>
      <c r="RUD52" s="867"/>
      <c r="RUE52" s="867"/>
      <c r="RUF52" s="867"/>
      <c r="RUG52" s="867"/>
      <c r="RUH52" s="867"/>
      <c r="RUI52" s="867"/>
      <c r="RUJ52" s="867"/>
      <c r="RUK52" s="867"/>
      <c r="RUL52" s="867"/>
      <c r="RUM52" s="867"/>
      <c r="RUN52" s="867"/>
      <c r="RUO52" s="867"/>
      <c r="RUP52" s="867"/>
      <c r="RUQ52" s="867"/>
      <c r="RUR52" s="867"/>
      <c r="RUS52" s="867"/>
      <c r="RUT52" s="867"/>
      <c r="RUU52" s="867"/>
      <c r="RUV52" s="867"/>
      <c r="RUW52" s="867"/>
      <c r="RUX52" s="867"/>
      <c r="RUY52" s="867"/>
      <c r="RUZ52" s="867"/>
      <c r="RVA52" s="867"/>
      <c r="RVB52" s="867"/>
      <c r="RVC52" s="867"/>
      <c r="RVD52" s="867"/>
      <c r="RVE52" s="867"/>
      <c r="RVF52" s="867"/>
      <c r="RVG52" s="867"/>
      <c r="RVH52" s="867"/>
      <c r="RVI52" s="867"/>
      <c r="RVJ52" s="867"/>
      <c r="RVK52" s="867"/>
      <c r="RVL52" s="867"/>
      <c r="RVM52" s="867"/>
      <c r="RVN52" s="867"/>
      <c r="RVO52" s="867"/>
      <c r="RVP52" s="867"/>
      <c r="RVQ52" s="867"/>
      <c r="RVR52" s="867"/>
      <c r="RVS52" s="867"/>
      <c r="RVT52" s="867"/>
      <c r="RVU52" s="867"/>
      <c r="RVV52" s="867"/>
      <c r="RVW52" s="867"/>
      <c r="RVX52" s="867"/>
      <c r="RVY52" s="867"/>
      <c r="RVZ52" s="867"/>
      <c r="RWA52" s="867"/>
      <c r="RWB52" s="867"/>
      <c r="RWC52" s="867"/>
      <c r="RWD52" s="867"/>
      <c r="RWE52" s="867"/>
      <c r="RWF52" s="867"/>
      <c r="RWG52" s="867"/>
      <c r="RWH52" s="867"/>
      <c r="RWI52" s="867"/>
      <c r="RWJ52" s="867"/>
      <c r="RWK52" s="867"/>
      <c r="RWL52" s="867"/>
      <c r="RWM52" s="867"/>
      <c r="RWN52" s="867"/>
      <c r="RWO52" s="867"/>
      <c r="RWP52" s="867"/>
      <c r="RWQ52" s="867"/>
      <c r="RWR52" s="867"/>
      <c r="RWS52" s="867"/>
      <c r="RWT52" s="867"/>
      <c r="RWU52" s="867"/>
      <c r="RWV52" s="867"/>
      <c r="RWW52" s="867"/>
      <c r="RWX52" s="867"/>
      <c r="RWY52" s="867"/>
      <c r="RWZ52" s="867"/>
      <c r="RXA52" s="867"/>
      <c r="RXB52" s="867"/>
      <c r="RXC52" s="867"/>
      <c r="RXD52" s="867"/>
      <c r="RXE52" s="867"/>
      <c r="RXF52" s="867"/>
      <c r="RXG52" s="867"/>
      <c r="RXH52" s="867"/>
      <c r="RXI52" s="867"/>
      <c r="RXJ52" s="867"/>
      <c r="RXK52" s="867"/>
      <c r="RXL52" s="867"/>
      <c r="RXM52" s="867"/>
      <c r="RXN52" s="867"/>
      <c r="RXO52" s="867"/>
      <c r="RXP52" s="867"/>
      <c r="RXQ52" s="867"/>
      <c r="RXR52" s="867"/>
      <c r="RXS52" s="867"/>
      <c r="RXT52" s="867"/>
      <c r="RXU52" s="867"/>
      <c r="RXV52" s="867"/>
      <c r="RXW52" s="867"/>
      <c r="RXX52" s="867"/>
      <c r="RXY52" s="867"/>
      <c r="RXZ52" s="867"/>
      <c r="RYA52" s="867"/>
      <c r="RYB52" s="867"/>
      <c r="RYC52" s="867"/>
      <c r="RYD52" s="867"/>
      <c r="RYE52" s="867"/>
      <c r="RYF52" s="867"/>
      <c r="RYG52" s="867"/>
      <c r="RYH52" s="867"/>
      <c r="RYI52" s="867"/>
      <c r="RYJ52" s="867"/>
      <c r="RYK52" s="867"/>
      <c r="RYL52" s="867"/>
      <c r="RYM52" s="867"/>
      <c r="RYN52" s="867"/>
      <c r="RYO52" s="867"/>
      <c r="RYP52" s="867"/>
      <c r="RYQ52" s="867"/>
      <c r="RYR52" s="867"/>
      <c r="RYS52" s="867"/>
      <c r="RYT52" s="867"/>
      <c r="RYU52" s="867"/>
      <c r="RYV52" s="867"/>
      <c r="RYW52" s="867"/>
      <c r="RYX52" s="867"/>
      <c r="RYY52" s="867"/>
      <c r="RYZ52" s="867"/>
      <c r="RZA52" s="867"/>
      <c r="RZB52" s="867"/>
      <c r="RZC52" s="867"/>
      <c r="RZD52" s="867"/>
      <c r="RZE52" s="867"/>
      <c r="RZF52" s="867"/>
      <c r="RZG52" s="867"/>
      <c r="RZH52" s="867"/>
      <c r="RZI52" s="867"/>
      <c r="RZJ52" s="867"/>
      <c r="RZK52" s="867"/>
      <c r="RZL52" s="867"/>
      <c r="RZM52" s="867"/>
      <c r="RZN52" s="867"/>
      <c r="RZO52" s="867"/>
      <c r="RZP52" s="867"/>
      <c r="RZQ52" s="867"/>
      <c r="RZR52" s="867"/>
      <c r="RZS52" s="867"/>
      <c r="RZT52" s="867"/>
      <c r="RZU52" s="867"/>
      <c r="RZV52" s="867"/>
      <c r="RZW52" s="867"/>
      <c r="RZX52" s="867"/>
      <c r="RZY52" s="867"/>
      <c r="RZZ52" s="867"/>
      <c r="SAA52" s="867"/>
      <c r="SAB52" s="867"/>
      <c r="SAC52" s="867"/>
      <c r="SAD52" s="867"/>
      <c r="SAE52" s="867"/>
      <c r="SAF52" s="867"/>
      <c r="SAG52" s="867"/>
      <c r="SAH52" s="867"/>
      <c r="SAI52" s="867"/>
      <c r="SAJ52" s="867"/>
      <c r="SAK52" s="867"/>
      <c r="SAL52" s="867"/>
      <c r="SAM52" s="867"/>
      <c r="SAN52" s="867"/>
      <c r="SAO52" s="867"/>
      <c r="SAP52" s="867"/>
      <c r="SAQ52" s="867"/>
      <c r="SAR52" s="867"/>
      <c r="SAS52" s="867"/>
      <c r="SAT52" s="867"/>
      <c r="SAU52" s="867"/>
      <c r="SAV52" s="867"/>
      <c r="SAW52" s="867"/>
      <c r="SAX52" s="867"/>
      <c r="SAY52" s="867"/>
      <c r="SAZ52" s="867"/>
      <c r="SBA52" s="867"/>
      <c r="SBB52" s="867"/>
      <c r="SBC52" s="867"/>
      <c r="SBD52" s="867"/>
      <c r="SBE52" s="867"/>
      <c r="SBF52" s="867"/>
      <c r="SBG52" s="867"/>
      <c r="SBH52" s="867"/>
      <c r="SBI52" s="867"/>
      <c r="SBJ52" s="867"/>
      <c r="SBK52" s="867"/>
      <c r="SBL52" s="867"/>
      <c r="SBM52" s="867"/>
      <c r="SBN52" s="867"/>
      <c r="SBO52" s="867"/>
      <c r="SBP52" s="867"/>
      <c r="SBQ52" s="867"/>
      <c r="SBR52" s="867"/>
      <c r="SBS52" s="867"/>
      <c r="SBT52" s="867"/>
      <c r="SBU52" s="867"/>
      <c r="SBV52" s="867"/>
      <c r="SBW52" s="867"/>
      <c r="SBX52" s="867"/>
      <c r="SBY52" s="867"/>
      <c r="SBZ52" s="867"/>
      <c r="SCA52" s="867"/>
      <c r="SCB52" s="867"/>
      <c r="SCC52" s="867"/>
      <c r="SCD52" s="867"/>
      <c r="SCE52" s="867"/>
      <c r="SCF52" s="867"/>
      <c r="SCG52" s="867"/>
      <c r="SCH52" s="867"/>
      <c r="SCI52" s="867"/>
      <c r="SCJ52" s="867"/>
      <c r="SCK52" s="867"/>
      <c r="SCL52" s="867"/>
      <c r="SCM52" s="867"/>
      <c r="SCN52" s="867"/>
      <c r="SCO52" s="867"/>
      <c r="SCP52" s="867"/>
      <c r="SCQ52" s="867"/>
      <c r="SCR52" s="867"/>
      <c r="SCS52" s="867"/>
      <c r="SCT52" s="867"/>
      <c r="SCU52" s="867"/>
      <c r="SCV52" s="867"/>
      <c r="SCW52" s="867"/>
      <c r="SCX52" s="867"/>
      <c r="SCY52" s="867"/>
      <c r="SCZ52" s="867"/>
      <c r="SDA52" s="867"/>
      <c r="SDB52" s="867"/>
      <c r="SDC52" s="867"/>
      <c r="SDD52" s="867"/>
      <c r="SDE52" s="867"/>
      <c r="SDF52" s="867"/>
      <c r="SDG52" s="867"/>
      <c r="SDH52" s="867"/>
      <c r="SDI52" s="867"/>
      <c r="SDJ52" s="867"/>
      <c r="SDK52" s="867"/>
      <c r="SDL52" s="867"/>
      <c r="SDM52" s="867"/>
      <c r="SDN52" s="867"/>
      <c r="SDO52" s="867"/>
      <c r="SDP52" s="867"/>
      <c r="SDQ52" s="867"/>
      <c r="SDR52" s="867"/>
      <c r="SDS52" s="867"/>
      <c r="SDT52" s="867"/>
      <c r="SDU52" s="867"/>
      <c r="SDV52" s="867"/>
      <c r="SDW52" s="867"/>
      <c r="SDX52" s="867"/>
      <c r="SDY52" s="867"/>
      <c r="SDZ52" s="867"/>
      <c r="SEA52" s="867"/>
      <c r="SEB52" s="867"/>
      <c r="SEC52" s="867"/>
      <c r="SED52" s="867"/>
      <c r="SEE52" s="867"/>
      <c r="SEF52" s="867"/>
      <c r="SEG52" s="867"/>
      <c r="SEH52" s="867"/>
      <c r="SEI52" s="867"/>
      <c r="SEJ52" s="867"/>
      <c r="SEK52" s="867"/>
      <c r="SEL52" s="867"/>
      <c r="SEM52" s="867"/>
      <c r="SEN52" s="867"/>
      <c r="SEO52" s="867"/>
      <c r="SEP52" s="867"/>
      <c r="SEQ52" s="867"/>
      <c r="SER52" s="867"/>
      <c r="SES52" s="867"/>
      <c r="SET52" s="867"/>
      <c r="SEU52" s="867"/>
      <c r="SEV52" s="867"/>
      <c r="SEW52" s="867"/>
      <c r="SEX52" s="867"/>
      <c r="SEY52" s="867"/>
      <c r="SEZ52" s="867"/>
      <c r="SFA52" s="867"/>
      <c r="SFB52" s="867"/>
      <c r="SFC52" s="867"/>
      <c r="SFD52" s="867"/>
      <c r="SFE52" s="867"/>
      <c r="SFF52" s="867"/>
      <c r="SFG52" s="867"/>
      <c r="SFH52" s="867"/>
      <c r="SFI52" s="867"/>
      <c r="SFJ52" s="867"/>
      <c r="SFK52" s="867"/>
      <c r="SFL52" s="867"/>
      <c r="SFM52" s="867"/>
      <c r="SFN52" s="867"/>
      <c r="SFO52" s="867"/>
      <c r="SFP52" s="867"/>
      <c r="SFQ52" s="867"/>
      <c r="SFR52" s="867"/>
      <c r="SFS52" s="867"/>
      <c r="SFT52" s="867"/>
      <c r="SFU52" s="867"/>
      <c r="SFV52" s="867"/>
      <c r="SFW52" s="867"/>
      <c r="SFX52" s="867"/>
      <c r="SFY52" s="867"/>
      <c r="SFZ52" s="867"/>
      <c r="SGA52" s="867"/>
      <c r="SGB52" s="867"/>
      <c r="SGC52" s="867"/>
      <c r="SGD52" s="867"/>
      <c r="SGE52" s="867"/>
      <c r="SGF52" s="867"/>
      <c r="SGG52" s="867"/>
      <c r="SGH52" s="867"/>
      <c r="SGI52" s="867"/>
      <c r="SGJ52" s="867"/>
      <c r="SGK52" s="867"/>
      <c r="SGL52" s="867"/>
      <c r="SGM52" s="867"/>
      <c r="SGN52" s="867"/>
      <c r="SGO52" s="867"/>
      <c r="SGP52" s="867"/>
      <c r="SGQ52" s="867"/>
      <c r="SGR52" s="867"/>
      <c r="SGS52" s="867"/>
      <c r="SGT52" s="867"/>
      <c r="SGU52" s="867"/>
      <c r="SGV52" s="867"/>
      <c r="SGW52" s="867"/>
      <c r="SGX52" s="867"/>
      <c r="SGY52" s="867"/>
      <c r="SGZ52" s="867"/>
      <c r="SHA52" s="867"/>
      <c r="SHB52" s="867"/>
      <c r="SHC52" s="867"/>
      <c r="SHD52" s="867"/>
      <c r="SHE52" s="867"/>
      <c r="SHF52" s="867"/>
      <c r="SHG52" s="867"/>
      <c r="SHH52" s="867"/>
      <c r="SHI52" s="867"/>
      <c r="SHJ52" s="867"/>
      <c r="SHK52" s="867"/>
      <c r="SHL52" s="867"/>
      <c r="SHM52" s="867"/>
      <c r="SHN52" s="867"/>
      <c r="SHO52" s="867"/>
      <c r="SHP52" s="867"/>
      <c r="SHQ52" s="867"/>
      <c r="SHR52" s="867"/>
      <c r="SHS52" s="867"/>
      <c r="SHT52" s="867"/>
      <c r="SHU52" s="867"/>
      <c r="SHV52" s="867"/>
      <c r="SHW52" s="867"/>
      <c r="SHX52" s="867"/>
      <c r="SHY52" s="867"/>
      <c r="SHZ52" s="867"/>
      <c r="SIA52" s="867"/>
      <c r="SIB52" s="867"/>
      <c r="SIC52" s="867"/>
      <c r="SID52" s="867"/>
      <c r="SIE52" s="867"/>
      <c r="SIF52" s="867"/>
      <c r="SIG52" s="867"/>
      <c r="SIH52" s="867"/>
      <c r="SII52" s="867"/>
      <c r="SIJ52" s="867"/>
      <c r="SIK52" s="867"/>
      <c r="SIL52" s="867"/>
      <c r="SIM52" s="867"/>
      <c r="SIN52" s="867"/>
      <c r="SIO52" s="867"/>
      <c r="SIP52" s="867"/>
      <c r="SIQ52" s="867"/>
      <c r="SIR52" s="867"/>
      <c r="SIS52" s="867"/>
      <c r="SIT52" s="867"/>
      <c r="SIU52" s="867"/>
      <c r="SIV52" s="867"/>
      <c r="SIW52" s="867"/>
      <c r="SIX52" s="867"/>
      <c r="SIY52" s="867"/>
      <c r="SIZ52" s="867"/>
      <c r="SJA52" s="867"/>
      <c r="SJB52" s="867"/>
      <c r="SJC52" s="867"/>
      <c r="SJD52" s="867"/>
      <c r="SJE52" s="867"/>
      <c r="SJF52" s="867"/>
      <c r="SJG52" s="867"/>
      <c r="SJH52" s="867"/>
      <c r="SJI52" s="867"/>
      <c r="SJJ52" s="867"/>
      <c r="SJK52" s="867"/>
      <c r="SJL52" s="867"/>
      <c r="SJM52" s="867"/>
      <c r="SJN52" s="867"/>
      <c r="SJO52" s="867"/>
      <c r="SJP52" s="867"/>
      <c r="SJQ52" s="867"/>
      <c r="SJR52" s="867"/>
      <c r="SJS52" s="867"/>
      <c r="SJT52" s="867"/>
      <c r="SJU52" s="867"/>
      <c r="SJV52" s="867"/>
      <c r="SJW52" s="867"/>
      <c r="SJX52" s="867"/>
      <c r="SJY52" s="867"/>
      <c r="SJZ52" s="867"/>
      <c r="SKA52" s="867"/>
      <c r="SKB52" s="867"/>
      <c r="SKC52" s="867"/>
      <c r="SKD52" s="867"/>
      <c r="SKE52" s="867"/>
      <c r="SKF52" s="867"/>
      <c r="SKG52" s="867"/>
      <c r="SKH52" s="867"/>
      <c r="SKI52" s="867"/>
      <c r="SKJ52" s="867"/>
      <c r="SKK52" s="867"/>
      <c r="SKL52" s="867"/>
      <c r="SKM52" s="867"/>
      <c r="SKN52" s="867"/>
      <c r="SKO52" s="867"/>
      <c r="SKP52" s="867"/>
      <c r="SKQ52" s="867"/>
      <c r="SKR52" s="867"/>
      <c r="SKS52" s="867"/>
      <c r="SKT52" s="867"/>
      <c r="SKU52" s="867"/>
      <c r="SKV52" s="867"/>
      <c r="SKW52" s="867"/>
      <c r="SKX52" s="867"/>
      <c r="SKY52" s="867"/>
      <c r="SKZ52" s="867"/>
      <c r="SLA52" s="867"/>
      <c r="SLB52" s="867"/>
      <c r="SLC52" s="867"/>
      <c r="SLD52" s="867"/>
      <c r="SLE52" s="867"/>
      <c r="SLF52" s="867"/>
      <c r="SLG52" s="867"/>
      <c r="SLH52" s="867"/>
      <c r="SLI52" s="867"/>
      <c r="SLJ52" s="867"/>
      <c r="SLK52" s="867"/>
      <c r="SLL52" s="867"/>
      <c r="SLM52" s="867"/>
      <c r="SLN52" s="867"/>
      <c r="SLO52" s="867"/>
      <c r="SLP52" s="867"/>
      <c r="SLQ52" s="867"/>
      <c r="SLR52" s="867"/>
      <c r="SLS52" s="867"/>
      <c r="SLT52" s="867"/>
      <c r="SLU52" s="867"/>
      <c r="SLV52" s="867"/>
      <c r="SLW52" s="867"/>
      <c r="SLX52" s="867"/>
      <c r="SLY52" s="867"/>
      <c r="SLZ52" s="867"/>
      <c r="SMA52" s="867"/>
      <c r="SMB52" s="867"/>
      <c r="SMC52" s="867"/>
      <c r="SMD52" s="867"/>
      <c r="SME52" s="867"/>
      <c r="SMF52" s="867"/>
      <c r="SMG52" s="867"/>
      <c r="SMH52" s="867"/>
      <c r="SMI52" s="867"/>
      <c r="SMJ52" s="867"/>
      <c r="SMK52" s="867"/>
      <c r="SML52" s="867"/>
      <c r="SMM52" s="867"/>
      <c r="SMN52" s="867"/>
      <c r="SMO52" s="867"/>
      <c r="SMP52" s="867"/>
      <c r="SMQ52" s="867"/>
      <c r="SMR52" s="867"/>
      <c r="SMS52" s="867"/>
      <c r="SMT52" s="867"/>
      <c r="SMU52" s="867"/>
      <c r="SMV52" s="867"/>
      <c r="SMW52" s="867"/>
      <c r="SMX52" s="867"/>
      <c r="SMY52" s="867"/>
      <c r="SMZ52" s="867"/>
      <c r="SNA52" s="867"/>
      <c r="SNB52" s="867"/>
      <c r="SNC52" s="867"/>
      <c r="SND52" s="867"/>
      <c r="SNE52" s="867"/>
      <c r="SNF52" s="867"/>
      <c r="SNG52" s="867"/>
      <c r="SNH52" s="867"/>
      <c r="SNI52" s="867"/>
      <c r="SNJ52" s="867"/>
      <c r="SNK52" s="867"/>
      <c r="SNL52" s="867"/>
      <c r="SNM52" s="867"/>
      <c r="SNN52" s="867"/>
      <c r="SNO52" s="867"/>
      <c r="SNP52" s="867"/>
      <c r="SNQ52" s="867"/>
      <c r="SNR52" s="867"/>
      <c r="SNS52" s="867"/>
      <c r="SNT52" s="867"/>
      <c r="SNU52" s="867"/>
      <c r="SNV52" s="867"/>
      <c r="SNW52" s="867"/>
      <c r="SNX52" s="867"/>
      <c r="SNY52" s="867"/>
      <c r="SNZ52" s="867"/>
      <c r="SOA52" s="867"/>
      <c r="SOB52" s="867"/>
      <c r="SOC52" s="867"/>
      <c r="SOD52" s="867"/>
      <c r="SOE52" s="867"/>
      <c r="SOF52" s="867"/>
      <c r="SOG52" s="867"/>
      <c r="SOH52" s="867"/>
      <c r="SOI52" s="867"/>
      <c r="SOJ52" s="867"/>
      <c r="SOK52" s="867"/>
      <c r="SOL52" s="867"/>
      <c r="SOM52" s="867"/>
      <c r="SON52" s="867"/>
      <c r="SOO52" s="867"/>
      <c r="SOP52" s="867"/>
      <c r="SOQ52" s="867"/>
      <c r="SOR52" s="867"/>
      <c r="SOS52" s="867"/>
      <c r="SOT52" s="867"/>
      <c r="SOU52" s="867"/>
      <c r="SOV52" s="867"/>
      <c r="SOW52" s="867"/>
      <c r="SOX52" s="867"/>
      <c r="SOY52" s="867"/>
      <c r="SOZ52" s="867"/>
      <c r="SPA52" s="867"/>
      <c r="SPB52" s="867"/>
      <c r="SPC52" s="867"/>
      <c r="SPD52" s="867"/>
      <c r="SPE52" s="867"/>
      <c r="SPF52" s="867"/>
      <c r="SPG52" s="867"/>
      <c r="SPH52" s="867"/>
      <c r="SPI52" s="867"/>
      <c r="SPJ52" s="867"/>
      <c r="SPK52" s="867"/>
      <c r="SPL52" s="867"/>
      <c r="SPM52" s="867"/>
      <c r="SPN52" s="867"/>
      <c r="SPO52" s="867"/>
      <c r="SPP52" s="867"/>
      <c r="SPQ52" s="867"/>
      <c r="SPR52" s="867"/>
      <c r="SPS52" s="867"/>
      <c r="SPT52" s="867"/>
      <c r="SPU52" s="867"/>
      <c r="SPV52" s="867"/>
      <c r="SPW52" s="867"/>
      <c r="SPX52" s="867"/>
      <c r="SPY52" s="867"/>
      <c r="SPZ52" s="867"/>
      <c r="SQA52" s="867"/>
      <c r="SQB52" s="867"/>
      <c r="SQC52" s="867"/>
      <c r="SQD52" s="867"/>
      <c r="SQE52" s="867"/>
      <c r="SQF52" s="867"/>
      <c r="SQG52" s="867"/>
      <c r="SQH52" s="867"/>
      <c r="SQI52" s="867"/>
      <c r="SQJ52" s="867"/>
      <c r="SQK52" s="867"/>
      <c r="SQL52" s="867"/>
      <c r="SQM52" s="867"/>
      <c r="SQN52" s="867"/>
      <c r="SQO52" s="867"/>
      <c r="SQP52" s="867"/>
      <c r="SQQ52" s="867"/>
      <c r="SQR52" s="867"/>
      <c r="SQS52" s="867"/>
      <c r="SQT52" s="867"/>
      <c r="SQU52" s="867"/>
      <c r="SQV52" s="867"/>
      <c r="SQW52" s="867"/>
      <c r="SQX52" s="867"/>
      <c r="SQY52" s="867"/>
      <c r="SQZ52" s="867"/>
      <c r="SRA52" s="867"/>
      <c r="SRB52" s="867"/>
      <c r="SRC52" s="867"/>
      <c r="SRD52" s="867"/>
      <c r="SRE52" s="867"/>
      <c r="SRF52" s="867"/>
      <c r="SRG52" s="867"/>
      <c r="SRH52" s="867"/>
      <c r="SRI52" s="867"/>
      <c r="SRJ52" s="867"/>
      <c r="SRK52" s="867"/>
      <c r="SRL52" s="867"/>
      <c r="SRM52" s="867"/>
      <c r="SRN52" s="867"/>
      <c r="SRO52" s="867"/>
      <c r="SRP52" s="867"/>
      <c r="SRQ52" s="867"/>
      <c r="SRR52" s="867"/>
      <c r="SRS52" s="867"/>
      <c r="SRT52" s="867"/>
      <c r="SRU52" s="867"/>
      <c r="SRV52" s="867"/>
      <c r="SRW52" s="867"/>
      <c r="SRX52" s="867"/>
      <c r="SRY52" s="867"/>
      <c r="SRZ52" s="867"/>
      <c r="SSA52" s="867"/>
      <c r="SSB52" s="867"/>
      <c r="SSC52" s="867"/>
      <c r="SSD52" s="867"/>
      <c r="SSE52" s="867"/>
      <c r="SSF52" s="867"/>
      <c r="SSG52" s="867"/>
      <c r="SSH52" s="867"/>
      <c r="SSI52" s="867"/>
      <c r="SSJ52" s="867"/>
      <c r="SSK52" s="867"/>
      <c r="SSL52" s="867"/>
      <c r="SSM52" s="867"/>
      <c r="SSN52" s="867"/>
      <c r="SSO52" s="867"/>
      <c r="SSP52" s="867"/>
      <c r="SSQ52" s="867"/>
      <c r="SSR52" s="867"/>
      <c r="SSS52" s="867"/>
      <c r="SST52" s="867"/>
      <c r="SSU52" s="867"/>
      <c r="SSV52" s="867"/>
      <c r="SSW52" s="867"/>
      <c r="SSX52" s="867"/>
      <c r="SSY52" s="867"/>
      <c r="SSZ52" s="867"/>
      <c r="STA52" s="867"/>
      <c r="STB52" s="867"/>
      <c r="STC52" s="867"/>
      <c r="STD52" s="867"/>
      <c r="STE52" s="867"/>
      <c r="STF52" s="867"/>
      <c r="STG52" s="867"/>
      <c r="STH52" s="867"/>
      <c r="STI52" s="867"/>
      <c r="STJ52" s="867"/>
      <c r="STK52" s="867"/>
      <c r="STL52" s="867"/>
      <c r="STM52" s="867"/>
      <c r="STN52" s="867"/>
      <c r="STO52" s="867"/>
      <c r="STP52" s="867"/>
      <c r="STQ52" s="867"/>
      <c r="STR52" s="867"/>
      <c r="STS52" s="867"/>
      <c r="STT52" s="867"/>
      <c r="STU52" s="867"/>
      <c r="STV52" s="867"/>
      <c r="STW52" s="867"/>
      <c r="STX52" s="867"/>
      <c r="STY52" s="867"/>
      <c r="STZ52" s="867"/>
      <c r="SUA52" s="867"/>
      <c r="SUB52" s="867"/>
      <c r="SUC52" s="867"/>
      <c r="SUD52" s="867"/>
      <c r="SUE52" s="867"/>
      <c r="SUF52" s="867"/>
      <c r="SUG52" s="867"/>
      <c r="SUH52" s="867"/>
      <c r="SUI52" s="867"/>
      <c r="SUJ52" s="867"/>
      <c r="SUK52" s="867"/>
      <c r="SUL52" s="867"/>
      <c r="SUM52" s="867"/>
      <c r="SUN52" s="867"/>
      <c r="SUO52" s="867"/>
      <c r="SUP52" s="867"/>
      <c r="SUQ52" s="867"/>
      <c r="SUR52" s="867"/>
      <c r="SUS52" s="867"/>
      <c r="SUT52" s="867"/>
      <c r="SUU52" s="867"/>
      <c r="SUV52" s="867"/>
      <c r="SUW52" s="867"/>
      <c r="SUX52" s="867"/>
      <c r="SUY52" s="867"/>
      <c r="SUZ52" s="867"/>
      <c r="SVA52" s="867"/>
      <c r="SVB52" s="867"/>
      <c r="SVC52" s="867"/>
      <c r="SVD52" s="867"/>
      <c r="SVE52" s="867"/>
      <c r="SVF52" s="867"/>
      <c r="SVG52" s="867"/>
      <c r="SVH52" s="867"/>
      <c r="SVI52" s="867"/>
      <c r="SVJ52" s="867"/>
      <c r="SVK52" s="867"/>
      <c r="SVL52" s="867"/>
      <c r="SVM52" s="867"/>
      <c r="SVN52" s="867"/>
      <c r="SVO52" s="867"/>
      <c r="SVP52" s="867"/>
      <c r="SVQ52" s="867"/>
      <c r="SVR52" s="867"/>
      <c r="SVS52" s="867"/>
      <c r="SVT52" s="867"/>
      <c r="SVU52" s="867"/>
      <c r="SVV52" s="867"/>
      <c r="SVW52" s="867"/>
      <c r="SVX52" s="867"/>
      <c r="SVY52" s="867"/>
      <c r="SVZ52" s="867"/>
      <c r="SWA52" s="867"/>
      <c r="SWB52" s="867"/>
      <c r="SWC52" s="867"/>
      <c r="SWD52" s="867"/>
      <c r="SWE52" s="867"/>
      <c r="SWF52" s="867"/>
      <c r="SWG52" s="867"/>
      <c r="SWH52" s="867"/>
      <c r="SWI52" s="867"/>
      <c r="SWJ52" s="867"/>
      <c r="SWK52" s="867"/>
      <c r="SWL52" s="867"/>
      <c r="SWM52" s="867"/>
      <c r="SWN52" s="867"/>
      <c r="SWO52" s="867"/>
      <c r="SWP52" s="867"/>
      <c r="SWQ52" s="867"/>
      <c r="SWR52" s="867"/>
      <c r="SWS52" s="867"/>
      <c r="SWT52" s="867"/>
      <c r="SWU52" s="867"/>
      <c r="SWV52" s="867"/>
      <c r="SWW52" s="867"/>
      <c r="SWX52" s="867"/>
      <c r="SWY52" s="867"/>
      <c r="SWZ52" s="867"/>
      <c r="SXA52" s="867"/>
      <c r="SXB52" s="867"/>
      <c r="SXC52" s="867"/>
      <c r="SXD52" s="867"/>
      <c r="SXE52" s="867"/>
      <c r="SXF52" s="867"/>
      <c r="SXG52" s="867"/>
      <c r="SXH52" s="867"/>
      <c r="SXI52" s="867"/>
      <c r="SXJ52" s="867"/>
      <c r="SXK52" s="867"/>
      <c r="SXL52" s="867"/>
      <c r="SXM52" s="867"/>
      <c r="SXN52" s="867"/>
      <c r="SXO52" s="867"/>
      <c r="SXP52" s="867"/>
      <c r="SXQ52" s="867"/>
      <c r="SXR52" s="867"/>
      <c r="SXS52" s="867"/>
      <c r="SXT52" s="867"/>
      <c r="SXU52" s="867"/>
      <c r="SXV52" s="867"/>
      <c r="SXW52" s="867"/>
      <c r="SXX52" s="867"/>
      <c r="SXY52" s="867"/>
      <c r="SXZ52" s="867"/>
      <c r="SYA52" s="867"/>
      <c r="SYB52" s="867"/>
      <c r="SYC52" s="867"/>
      <c r="SYD52" s="867"/>
      <c r="SYE52" s="867"/>
      <c r="SYF52" s="867"/>
      <c r="SYG52" s="867"/>
      <c r="SYH52" s="867"/>
      <c r="SYI52" s="867"/>
      <c r="SYJ52" s="867"/>
      <c r="SYK52" s="867"/>
      <c r="SYL52" s="867"/>
      <c r="SYM52" s="867"/>
      <c r="SYN52" s="867"/>
      <c r="SYO52" s="867"/>
      <c r="SYP52" s="867"/>
      <c r="SYQ52" s="867"/>
      <c r="SYR52" s="867"/>
      <c r="SYS52" s="867"/>
      <c r="SYT52" s="867"/>
      <c r="SYU52" s="867"/>
      <c r="SYV52" s="867"/>
      <c r="SYW52" s="867"/>
      <c r="SYX52" s="867"/>
      <c r="SYY52" s="867"/>
      <c r="SYZ52" s="867"/>
      <c r="SZA52" s="867"/>
      <c r="SZB52" s="867"/>
      <c r="SZC52" s="867"/>
      <c r="SZD52" s="867"/>
      <c r="SZE52" s="867"/>
      <c r="SZF52" s="867"/>
      <c r="SZG52" s="867"/>
      <c r="SZH52" s="867"/>
      <c r="SZI52" s="867"/>
      <c r="SZJ52" s="867"/>
      <c r="SZK52" s="867"/>
      <c r="SZL52" s="867"/>
      <c r="SZM52" s="867"/>
      <c r="SZN52" s="867"/>
      <c r="SZO52" s="867"/>
      <c r="SZP52" s="867"/>
      <c r="SZQ52" s="867"/>
      <c r="SZR52" s="867"/>
      <c r="SZS52" s="867"/>
      <c r="SZT52" s="867"/>
      <c r="SZU52" s="867"/>
      <c r="SZV52" s="867"/>
      <c r="SZW52" s="867"/>
      <c r="SZX52" s="867"/>
      <c r="SZY52" s="867"/>
      <c r="SZZ52" s="867"/>
      <c r="TAA52" s="867"/>
      <c r="TAB52" s="867"/>
      <c r="TAC52" s="867"/>
      <c r="TAD52" s="867"/>
      <c r="TAE52" s="867"/>
      <c r="TAF52" s="867"/>
      <c r="TAG52" s="867"/>
      <c r="TAH52" s="867"/>
      <c r="TAI52" s="867"/>
      <c r="TAJ52" s="867"/>
      <c r="TAK52" s="867"/>
      <c r="TAL52" s="867"/>
      <c r="TAM52" s="867"/>
      <c r="TAN52" s="867"/>
      <c r="TAO52" s="867"/>
      <c r="TAP52" s="867"/>
      <c r="TAQ52" s="867"/>
      <c r="TAR52" s="867"/>
      <c r="TAS52" s="867"/>
      <c r="TAT52" s="867"/>
      <c r="TAU52" s="867"/>
      <c r="TAV52" s="867"/>
      <c r="TAW52" s="867"/>
      <c r="TAX52" s="867"/>
      <c r="TAY52" s="867"/>
      <c r="TAZ52" s="867"/>
      <c r="TBA52" s="867"/>
      <c r="TBB52" s="867"/>
      <c r="TBC52" s="867"/>
      <c r="TBD52" s="867"/>
      <c r="TBE52" s="867"/>
      <c r="TBF52" s="867"/>
      <c r="TBG52" s="867"/>
      <c r="TBH52" s="867"/>
      <c r="TBI52" s="867"/>
      <c r="TBJ52" s="867"/>
      <c r="TBK52" s="867"/>
      <c r="TBL52" s="867"/>
      <c r="TBM52" s="867"/>
      <c r="TBN52" s="867"/>
      <c r="TBO52" s="867"/>
      <c r="TBP52" s="867"/>
      <c r="TBQ52" s="867"/>
      <c r="TBR52" s="867"/>
      <c r="TBS52" s="867"/>
      <c r="TBT52" s="867"/>
      <c r="TBU52" s="867"/>
      <c r="TBV52" s="867"/>
      <c r="TBW52" s="867"/>
      <c r="TBX52" s="867"/>
      <c r="TBY52" s="867"/>
      <c r="TBZ52" s="867"/>
      <c r="TCA52" s="867"/>
      <c r="TCB52" s="867"/>
      <c r="TCC52" s="867"/>
      <c r="TCD52" s="867"/>
      <c r="TCE52" s="867"/>
      <c r="TCF52" s="867"/>
      <c r="TCG52" s="867"/>
      <c r="TCH52" s="867"/>
      <c r="TCI52" s="867"/>
      <c r="TCJ52" s="867"/>
      <c r="TCK52" s="867"/>
      <c r="TCL52" s="867"/>
      <c r="TCM52" s="867"/>
      <c r="TCN52" s="867"/>
      <c r="TCO52" s="867"/>
      <c r="TCP52" s="867"/>
      <c r="TCQ52" s="867"/>
      <c r="TCR52" s="867"/>
      <c r="TCS52" s="867"/>
      <c r="TCT52" s="867"/>
      <c r="TCU52" s="867"/>
      <c r="TCV52" s="867"/>
      <c r="TCW52" s="867"/>
      <c r="TCX52" s="867"/>
      <c r="TCY52" s="867"/>
      <c r="TCZ52" s="867"/>
      <c r="TDA52" s="867"/>
      <c r="TDB52" s="867"/>
      <c r="TDC52" s="867"/>
      <c r="TDD52" s="867"/>
      <c r="TDE52" s="867"/>
      <c r="TDF52" s="867"/>
      <c r="TDG52" s="867"/>
      <c r="TDH52" s="867"/>
      <c r="TDI52" s="867"/>
      <c r="TDJ52" s="867"/>
      <c r="TDK52" s="867"/>
      <c r="TDL52" s="867"/>
      <c r="TDM52" s="867"/>
      <c r="TDN52" s="867"/>
      <c r="TDO52" s="867"/>
      <c r="TDP52" s="867"/>
      <c r="TDQ52" s="867"/>
      <c r="TDR52" s="867"/>
      <c r="TDS52" s="867"/>
      <c r="TDT52" s="867"/>
      <c r="TDU52" s="867"/>
      <c r="TDV52" s="867"/>
      <c r="TDW52" s="867"/>
      <c r="TDX52" s="867"/>
      <c r="TDY52" s="867"/>
      <c r="TDZ52" s="867"/>
      <c r="TEA52" s="867"/>
      <c r="TEB52" s="867"/>
      <c r="TEC52" s="867"/>
      <c r="TED52" s="867"/>
      <c r="TEE52" s="867"/>
      <c r="TEF52" s="867"/>
      <c r="TEG52" s="867"/>
      <c r="TEH52" s="867"/>
      <c r="TEI52" s="867"/>
      <c r="TEJ52" s="867"/>
      <c r="TEK52" s="867"/>
      <c r="TEL52" s="867"/>
      <c r="TEM52" s="867"/>
      <c r="TEN52" s="867"/>
      <c r="TEO52" s="867"/>
      <c r="TEP52" s="867"/>
      <c r="TEQ52" s="867"/>
      <c r="TER52" s="867"/>
      <c r="TES52" s="867"/>
      <c r="TET52" s="867"/>
      <c r="TEU52" s="867"/>
      <c r="TEV52" s="867"/>
      <c r="TEW52" s="867"/>
      <c r="TEX52" s="867"/>
      <c r="TEY52" s="867"/>
      <c r="TEZ52" s="867"/>
      <c r="TFA52" s="867"/>
      <c r="TFB52" s="867"/>
      <c r="TFC52" s="867"/>
      <c r="TFD52" s="867"/>
      <c r="TFE52" s="867"/>
      <c r="TFF52" s="867"/>
      <c r="TFG52" s="867"/>
      <c r="TFH52" s="867"/>
      <c r="TFI52" s="867"/>
      <c r="TFJ52" s="867"/>
      <c r="TFK52" s="867"/>
      <c r="TFL52" s="867"/>
      <c r="TFM52" s="867"/>
      <c r="TFN52" s="867"/>
      <c r="TFO52" s="867"/>
      <c r="TFP52" s="867"/>
      <c r="TFQ52" s="867"/>
      <c r="TFR52" s="867"/>
      <c r="TFS52" s="867"/>
      <c r="TFT52" s="867"/>
      <c r="TFU52" s="867"/>
      <c r="TFV52" s="867"/>
      <c r="TFW52" s="867"/>
      <c r="TFX52" s="867"/>
      <c r="TFY52" s="867"/>
      <c r="TFZ52" s="867"/>
      <c r="TGA52" s="867"/>
      <c r="TGB52" s="867"/>
      <c r="TGC52" s="867"/>
      <c r="TGD52" s="867"/>
      <c r="TGE52" s="867"/>
      <c r="TGF52" s="867"/>
      <c r="TGG52" s="867"/>
      <c r="TGH52" s="867"/>
      <c r="TGI52" s="867"/>
      <c r="TGJ52" s="867"/>
      <c r="TGK52" s="867"/>
      <c r="TGL52" s="867"/>
      <c r="TGM52" s="867"/>
      <c r="TGN52" s="867"/>
      <c r="TGO52" s="867"/>
      <c r="TGP52" s="867"/>
      <c r="TGQ52" s="867"/>
      <c r="TGR52" s="867"/>
      <c r="TGS52" s="867"/>
      <c r="TGT52" s="867"/>
      <c r="TGU52" s="867"/>
      <c r="TGV52" s="867"/>
      <c r="TGW52" s="867"/>
      <c r="TGX52" s="867"/>
      <c r="TGY52" s="867"/>
      <c r="TGZ52" s="867"/>
      <c r="THA52" s="867"/>
      <c r="THB52" s="867"/>
      <c r="THC52" s="867"/>
      <c r="THD52" s="867"/>
      <c r="THE52" s="867"/>
      <c r="THF52" s="867"/>
      <c r="THG52" s="867"/>
      <c r="THH52" s="867"/>
      <c r="THI52" s="867"/>
      <c r="THJ52" s="867"/>
      <c r="THK52" s="867"/>
      <c r="THL52" s="867"/>
      <c r="THM52" s="867"/>
      <c r="THN52" s="867"/>
      <c r="THO52" s="867"/>
      <c r="THP52" s="867"/>
      <c r="THQ52" s="867"/>
      <c r="THR52" s="867"/>
      <c r="THS52" s="867"/>
      <c r="THT52" s="867"/>
      <c r="THU52" s="867"/>
      <c r="THV52" s="867"/>
      <c r="THW52" s="867"/>
      <c r="THX52" s="867"/>
      <c r="THY52" s="867"/>
      <c r="THZ52" s="867"/>
      <c r="TIA52" s="867"/>
      <c r="TIB52" s="867"/>
      <c r="TIC52" s="867"/>
      <c r="TID52" s="867"/>
      <c r="TIE52" s="867"/>
      <c r="TIF52" s="867"/>
      <c r="TIG52" s="867"/>
      <c r="TIH52" s="867"/>
      <c r="TII52" s="867"/>
      <c r="TIJ52" s="867"/>
      <c r="TIK52" s="867"/>
      <c r="TIL52" s="867"/>
      <c r="TIM52" s="867"/>
      <c r="TIN52" s="867"/>
      <c r="TIO52" s="867"/>
      <c r="TIP52" s="867"/>
      <c r="TIQ52" s="867"/>
      <c r="TIR52" s="867"/>
      <c r="TIS52" s="867"/>
      <c r="TIT52" s="867"/>
      <c r="TIU52" s="867"/>
      <c r="TIV52" s="867"/>
      <c r="TIW52" s="867"/>
      <c r="TIX52" s="867"/>
      <c r="TIY52" s="867"/>
      <c r="TIZ52" s="867"/>
      <c r="TJA52" s="867"/>
      <c r="TJB52" s="867"/>
      <c r="TJC52" s="867"/>
      <c r="TJD52" s="867"/>
      <c r="TJE52" s="867"/>
      <c r="TJF52" s="867"/>
      <c r="TJG52" s="867"/>
      <c r="TJH52" s="867"/>
      <c r="TJI52" s="867"/>
      <c r="TJJ52" s="867"/>
      <c r="TJK52" s="867"/>
      <c r="TJL52" s="867"/>
      <c r="TJM52" s="867"/>
      <c r="TJN52" s="867"/>
      <c r="TJO52" s="867"/>
      <c r="TJP52" s="867"/>
      <c r="TJQ52" s="867"/>
      <c r="TJR52" s="867"/>
      <c r="TJS52" s="867"/>
      <c r="TJT52" s="867"/>
      <c r="TJU52" s="867"/>
      <c r="TJV52" s="867"/>
      <c r="TJW52" s="867"/>
      <c r="TJX52" s="867"/>
      <c r="TJY52" s="867"/>
      <c r="TJZ52" s="867"/>
      <c r="TKA52" s="867"/>
      <c r="TKB52" s="867"/>
      <c r="TKC52" s="867"/>
      <c r="TKD52" s="867"/>
      <c r="TKE52" s="867"/>
      <c r="TKF52" s="867"/>
      <c r="TKG52" s="867"/>
      <c r="TKH52" s="867"/>
      <c r="TKI52" s="867"/>
      <c r="TKJ52" s="867"/>
      <c r="TKK52" s="867"/>
      <c r="TKL52" s="867"/>
      <c r="TKM52" s="867"/>
      <c r="TKN52" s="867"/>
      <c r="TKO52" s="867"/>
      <c r="TKP52" s="867"/>
      <c r="TKQ52" s="867"/>
      <c r="TKR52" s="867"/>
      <c r="TKS52" s="867"/>
      <c r="TKT52" s="867"/>
      <c r="TKU52" s="867"/>
      <c r="TKV52" s="867"/>
      <c r="TKW52" s="867"/>
      <c r="TKX52" s="867"/>
      <c r="TKY52" s="867"/>
      <c r="TKZ52" s="867"/>
      <c r="TLA52" s="867"/>
      <c r="TLB52" s="867"/>
      <c r="TLC52" s="867"/>
      <c r="TLD52" s="867"/>
      <c r="TLE52" s="867"/>
      <c r="TLF52" s="867"/>
      <c r="TLG52" s="867"/>
      <c r="TLH52" s="867"/>
      <c r="TLI52" s="867"/>
      <c r="TLJ52" s="867"/>
      <c r="TLK52" s="867"/>
      <c r="TLL52" s="867"/>
      <c r="TLM52" s="867"/>
      <c r="TLN52" s="867"/>
      <c r="TLO52" s="867"/>
      <c r="TLP52" s="867"/>
      <c r="TLQ52" s="867"/>
      <c r="TLR52" s="867"/>
      <c r="TLS52" s="867"/>
      <c r="TLT52" s="867"/>
      <c r="TLU52" s="867"/>
      <c r="TLV52" s="867"/>
      <c r="TLW52" s="867"/>
      <c r="TLX52" s="867"/>
      <c r="TLY52" s="867"/>
      <c r="TLZ52" s="867"/>
      <c r="TMA52" s="867"/>
      <c r="TMB52" s="867"/>
      <c r="TMC52" s="867"/>
      <c r="TMD52" s="867"/>
      <c r="TME52" s="867"/>
      <c r="TMF52" s="867"/>
      <c r="TMG52" s="867"/>
      <c r="TMH52" s="867"/>
      <c r="TMI52" s="867"/>
      <c r="TMJ52" s="867"/>
      <c r="TMK52" s="867"/>
      <c r="TML52" s="867"/>
      <c r="TMM52" s="867"/>
      <c r="TMN52" s="867"/>
      <c r="TMO52" s="867"/>
      <c r="TMP52" s="867"/>
      <c r="TMQ52" s="867"/>
      <c r="TMR52" s="867"/>
      <c r="TMS52" s="867"/>
      <c r="TMT52" s="867"/>
      <c r="TMU52" s="867"/>
      <c r="TMV52" s="867"/>
      <c r="TMW52" s="867"/>
      <c r="TMX52" s="867"/>
      <c r="TMY52" s="867"/>
      <c r="TMZ52" s="867"/>
      <c r="TNA52" s="867"/>
      <c r="TNB52" s="867"/>
      <c r="TNC52" s="867"/>
      <c r="TND52" s="867"/>
      <c r="TNE52" s="867"/>
      <c r="TNF52" s="867"/>
      <c r="TNG52" s="867"/>
      <c r="TNH52" s="867"/>
      <c r="TNI52" s="867"/>
      <c r="TNJ52" s="867"/>
      <c r="TNK52" s="867"/>
      <c r="TNL52" s="867"/>
      <c r="TNM52" s="867"/>
      <c r="TNN52" s="867"/>
      <c r="TNO52" s="867"/>
      <c r="TNP52" s="867"/>
      <c r="TNQ52" s="867"/>
      <c r="TNR52" s="867"/>
      <c r="TNS52" s="867"/>
      <c r="TNT52" s="867"/>
      <c r="TNU52" s="867"/>
      <c r="TNV52" s="867"/>
      <c r="TNW52" s="867"/>
      <c r="TNX52" s="867"/>
      <c r="TNY52" s="867"/>
      <c r="TNZ52" s="867"/>
      <c r="TOA52" s="867"/>
      <c r="TOB52" s="867"/>
      <c r="TOC52" s="867"/>
      <c r="TOD52" s="867"/>
      <c r="TOE52" s="867"/>
      <c r="TOF52" s="867"/>
      <c r="TOG52" s="867"/>
      <c r="TOH52" s="867"/>
      <c r="TOI52" s="867"/>
      <c r="TOJ52" s="867"/>
      <c r="TOK52" s="867"/>
      <c r="TOL52" s="867"/>
      <c r="TOM52" s="867"/>
      <c r="TON52" s="867"/>
      <c r="TOO52" s="867"/>
      <c r="TOP52" s="867"/>
      <c r="TOQ52" s="867"/>
      <c r="TOR52" s="867"/>
      <c r="TOS52" s="867"/>
      <c r="TOT52" s="867"/>
      <c r="TOU52" s="867"/>
      <c r="TOV52" s="867"/>
      <c r="TOW52" s="867"/>
      <c r="TOX52" s="867"/>
      <c r="TOY52" s="867"/>
      <c r="TOZ52" s="867"/>
      <c r="TPA52" s="867"/>
      <c r="TPB52" s="867"/>
      <c r="TPC52" s="867"/>
      <c r="TPD52" s="867"/>
      <c r="TPE52" s="867"/>
      <c r="TPF52" s="867"/>
      <c r="TPG52" s="867"/>
      <c r="TPH52" s="867"/>
      <c r="TPI52" s="867"/>
      <c r="TPJ52" s="867"/>
      <c r="TPK52" s="867"/>
      <c r="TPL52" s="867"/>
      <c r="TPM52" s="867"/>
      <c r="TPN52" s="867"/>
      <c r="TPO52" s="867"/>
      <c r="TPP52" s="867"/>
      <c r="TPQ52" s="867"/>
      <c r="TPR52" s="867"/>
      <c r="TPS52" s="867"/>
      <c r="TPT52" s="867"/>
      <c r="TPU52" s="867"/>
      <c r="TPV52" s="867"/>
      <c r="TPW52" s="867"/>
      <c r="TPX52" s="867"/>
      <c r="TPY52" s="867"/>
      <c r="TPZ52" s="867"/>
      <c r="TQA52" s="867"/>
      <c r="TQB52" s="867"/>
      <c r="TQC52" s="867"/>
      <c r="TQD52" s="867"/>
      <c r="TQE52" s="867"/>
      <c r="TQF52" s="867"/>
      <c r="TQG52" s="867"/>
      <c r="TQH52" s="867"/>
      <c r="TQI52" s="867"/>
      <c r="TQJ52" s="867"/>
      <c r="TQK52" s="867"/>
      <c r="TQL52" s="867"/>
      <c r="TQM52" s="867"/>
      <c r="TQN52" s="867"/>
      <c r="TQO52" s="867"/>
      <c r="TQP52" s="867"/>
      <c r="TQQ52" s="867"/>
      <c r="TQR52" s="867"/>
      <c r="TQS52" s="867"/>
      <c r="TQT52" s="867"/>
      <c r="TQU52" s="867"/>
      <c r="TQV52" s="867"/>
      <c r="TQW52" s="867"/>
      <c r="TQX52" s="867"/>
      <c r="TQY52" s="867"/>
      <c r="TQZ52" s="867"/>
      <c r="TRA52" s="867"/>
      <c r="TRB52" s="867"/>
      <c r="TRC52" s="867"/>
      <c r="TRD52" s="867"/>
      <c r="TRE52" s="867"/>
      <c r="TRF52" s="867"/>
      <c r="TRG52" s="867"/>
      <c r="TRH52" s="867"/>
      <c r="TRI52" s="867"/>
      <c r="TRJ52" s="867"/>
      <c r="TRK52" s="867"/>
      <c r="TRL52" s="867"/>
      <c r="TRM52" s="867"/>
      <c r="TRN52" s="867"/>
      <c r="TRO52" s="867"/>
      <c r="TRP52" s="867"/>
      <c r="TRQ52" s="867"/>
      <c r="TRR52" s="867"/>
      <c r="TRS52" s="867"/>
      <c r="TRT52" s="867"/>
      <c r="TRU52" s="867"/>
      <c r="TRV52" s="867"/>
      <c r="TRW52" s="867"/>
      <c r="TRX52" s="867"/>
      <c r="TRY52" s="867"/>
      <c r="TRZ52" s="867"/>
      <c r="TSA52" s="867"/>
      <c r="TSB52" s="867"/>
      <c r="TSC52" s="867"/>
      <c r="TSD52" s="867"/>
      <c r="TSE52" s="867"/>
      <c r="TSF52" s="867"/>
      <c r="TSG52" s="867"/>
      <c r="TSH52" s="867"/>
      <c r="TSI52" s="867"/>
      <c r="TSJ52" s="867"/>
      <c r="TSK52" s="867"/>
      <c r="TSL52" s="867"/>
      <c r="TSM52" s="867"/>
      <c r="TSN52" s="867"/>
      <c r="TSO52" s="867"/>
      <c r="TSP52" s="867"/>
      <c r="TSQ52" s="867"/>
      <c r="TSR52" s="867"/>
      <c r="TSS52" s="867"/>
      <c r="TST52" s="867"/>
      <c r="TSU52" s="867"/>
      <c r="TSV52" s="867"/>
      <c r="TSW52" s="867"/>
      <c r="TSX52" s="867"/>
      <c r="TSY52" s="867"/>
      <c r="TSZ52" s="867"/>
      <c r="TTA52" s="867"/>
      <c r="TTB52" s="867"/>
      <c r="TTC52" s="867"/>
      <c r="TTD52" s="867"/>
      <c r="TTE52" s="867"/>
      <c r="TTF52" s="867"/>
      <c r="TTG52" s="867"/>
      <c r="TTH52" s="867"/>
      <c r="TTI52" s="867"/>
      <c r="TTJ52" s="867"/>
      <c r="TTK52" s="867"/>
      <c r="TTL52" s="867"/>
      <c r="TTM52" s="867"/>
      <c r="TTN52" s="867"/>
      <c r="TTO52" s="867"/>
      <c r="TTP52" s="867"/>
      <c r="TTQ52" s="867"/>
      <c r="TTR52" s="867"/>
      <c r="TTS52" s="867"/>
      <c r="TTT52" s="867"/>
      <c r="TTU52" s="867"/>
      <c r="TTV52" s="867"/>
      <c r="TTW52" s="867"/>
      <c r="TTX52" s="867"/>
      <c r="TTY52" s="867"/>
      <c r="TTZ52" s="867"/>
      <c r="TUA52" s="867"/>
      <c r="TUB52" s="867"/>
      <c r="TUC52" s="867"/>
      <c r="TUD52" s="867"/>
      <c r="TUE52" s="867"/>
      <c r="TUF52" s="867"/>
      <c r="TUG52" s="867"/>
      <c r="TUH52" s="867"/>
      <c r="TUI52" s="867"/>
      <c r="TUJ52" s="867"/>
      <c r="TUK52" s="867"/>
      <c r="TUL52" s="867"/>
      <c r="TUM52" s="867"/>
      <c r="TUN52" s="867"/>
      <c r="TUO52" s="867"/>
      <c r="TUP52" s="867"/>
      <c r="TUQ52" s="867"/>
      <c r="TUR52" s="867"/>
      <c r="TUS52" s="867"/>
      <c r="TUT52" s="867"/>
      <c r="TUU52" s="867"/>
      <c r="TUV52" s="867"/>
      <c r="TUW52" s="867"/>
      <c r="TUX52" s="867"/>
      <c r="TUY52" s="867"/>
      <c r="TUZ52" s="867"/>
      <c r="TVA52" s="867"/>
      <c r="TVB52" s="867"/>
      <c r="TVC52" s="867"/>
      <c r="TVD52" s="867"/>
      <c r="TVE52" s="867"/>
      <c r="TVF52" s="867"/>
      <c r="TVG52" s="867"/>
      <c r="TVH52" s="867"/>
      <c r="TVI52" s="867"/>
      <c r="TVJ52" s="867"/>
      <c r="TVK52" s="867"/>
      <c r="TVL52" s="867"/>
      <c r="TVM52" s="867"/>
      <c r="TVN52" s="867"/>
      <c r="TVO52" s="867"/>
      <c r="TVP52" s="867"/>
      <c r="TVQ52" s="867"/>
      <c r="TVR52" s="867"/>
      <c r="TVS52" s="867"/>
      <c r="TVT52" s="867"/>
      <c r="TVU52" s="867"/>
      <c r="TVV52" s="867"/>
      <c r="TVW52" s="867"/>
      <c r="TVX52" s="867"/>
      <c r="TVY52" s="867"/>
      <c r="TVZ52" s="867"/>
      <c r="TWA52" s="867"/>
      <c r="TWB52" s="867"/>
      <c r="TWC52" s="867"/>
      <c r="TWD52" s="867"/>
      <c r="TWE52" s="867"/>
      <c r="TWF52" s="867"/>
      <c r="TWG52" s="867"/>
      <c r="TWH52" s="867"/>
      <c r="TWI52" s="867"/>
      <c r="TWJ52" s="867"/>
      <c r="TWK52" s="867"/>
      <c r="TWL52" s="867"/>
      <c r="TWM52" s="867"/>
      <c r="TWN52" s="867"/>
      <c r="TWO52" s="867"/>
      <c r="TWP52" s="867"/>
      <c r="TWQ52" s="867"/>
      <c r="TWR52" s="867"/>
      <c r="TWS52" s="867"/>
      <c r="TWT52" s="867"/>
      <c r="TWU52" s="867"/>
      <c r="TWV52" s="867"/>
      <c r="TWW52" s="867"/>
      <c r="TWX52" s="867"/>
      <c r="TWY52" s="867"/>
      <c r="TWZ52" s="867"/>
      <c r="TXA52" s="867"/>
      <c r="TXB52" s="867"/>
      <c r="TXC52" s="867"/>
      <c r="TXD52" s="867"/>
      <c r="TXE52" s="867"/>
      <c r="TXF52" s="867"/>
      <c r="TXG52" s="867"/>
      <c r="TXH52" s="867"/>
      <c r="TXI52" s="867"/>
      <c r="TXJ52" s="867"/>
      <c r="TXK52" s="867"/>
      <c r="TXL52" s="867"/>
      <c r="TXM52" s="867"/>
      <c r="TXN52" s="867"/>
      <c r="TXO52" s="867"/>
      <c r="TXP52" s="867"/>
      <c r="TXQ52" s="867"/>
      <c r="TXR52" s="867"/>
      <c r="TXS52" s="867"/>
      <c r="TXT52" s="867"/>
      <c r="TXU52" s="867"/>
      <c r="TXV52" s="867"/>
      <c r="TXW52" s="867"/>
      <c r="TXX52" s="867"/>
      <c r="TXY52" s="867"/>
      <c r="TXZ52" s="867"/>
      <c r="TYA52" s="867"/>
      <c r="TYB52" s="867"/>
      <c r="TYC52" s="867"/>
      <c r="TYD52" s="867"/>
      <c r="TYE52" s="867"/>
      <c r="TYF52" s="867"/>
      <c r="TYG52" s="867"/>
      <c r="TYH52" s="867"/>
      <c r="TYI52" s="867"/>
      <c r="TYJ52" s="867"/>
      <c r="TYK52" s="867"/>
      <c r="TYL52" s="867"/>
      <c r="TYM52" s="867"/>
      <c r="TYN52" s="867"/>
      <c r="TYO52" s="867"/>
      <c r="TYP52" s="867"/>
      <c r="TYQ52" s="867"/>
      <c r="TYR52" s="867"/>
      <c r="TYS52" s="867"/>
      <c r="TYT52" s="867"/>
      <c r="TYU52" s="867"/>
      <c r="TYV52" s="867"/>
      <c r="TYW52" s="867"/>
      <c r="TYX52" s="867"/>
      <c r="TYY52" s="867"/>
      <c r="TYZ52" s="867"/>
      <c r="TZA52" s="867"/>
      <c r="TZB52" s="867"/>
      <c r="TZC52" s="867"/>
      <c r="TZD52" s="867"/>
      <c r="TZE52" s="867"/>
      <c r="TZF52" s="867"/>
      <c r="TZG52" s="867"/>
      <c r="TZH52" s="867"/>
      <c r="TZI52" s="867"/>
      <c r="TZJ52" s="867"/>
      <c r="TZK52" s="867"/>
      <c r="TZL52" s="867"/>
      <c r="TZM52" s="867"/>
      <c r="TZN52" s="867"/>
      <c r="TZO52" s="867"/>
      <c r="TZP52" s="867"/>
      <c r="TZQ52" s="867"/>
      <c r="TZR52" s="867"/>
      <c r="TZS52" s="867"/>
      <c r="TZT52" s="867"/>
      <c r="TZU52" s="867"/>
      <c r="TZV52" s="867"/>
      <c r="TZW52" s="867"/>
      <c r="TZX52" s="867"/>
      <c r="TZY52" s="867"/>
      <c r="TZZ52" s="867"/>
      <c r="UAA52" s="867"/>
      <c r="UAB52" s="867"/>
      <c r="UAC52" s="867"/>
      <c r="UAD52" s="867"/>
      <c r="UAE52" s="867"/>
      <c r="UAF52" s="867"/>
      <c r="UAG52" s="867"/>
      <c r="UAH52" s="867"/>
      <c r="UAI52" s="867"/>
      <c r="UAJ52" s="867"/>
      <c r="UAK52" s="867"/>
      <c r="UAL52" s="867"/>
      <c r="UAM52" s="867"/>
      <c r="UAN52" s="867"/>
      <c r="UAO52" s="867"/>
      <c r="UAP52" s="867"/>
      <c r="UAQ52" s="867"/>
      <c r="UAR52" s="867"/>
      <c r="UAS52" s="867"/>
      <c r="UAT52" s="867"/>
      <c r="UAU52" s="867"/>
      <c r="UAV52" s="867"/>
      <c r="UAW52" s="867"/>
      <c r="UAX52" s="867"/>
      <c r="UAY52" s="867"/>
      <c r="UAZ52" s="867"/>
      <c r="UBA52" s="867"/>
      <c r="UBB52" s="867"/>
      <c r="UBC52" s="867"/>
      <c r="UBD52" s="867"/>
      <c r="UBE52" s="867"/>
      <c r="UBF52" s="867"/>
      <c r="UBG52" s="867"/>
      <c r="UBH52" s="867"/>
      <c r="UBI52" s="867"/>
      <c r="UBJ52" s="867"/>
      <c r="UBK52" s="867"/>
      <c r="UBL52" s="867"/>
      <c r="UBM52" s="867"/>
      <c r="UBN52" s="867"/>
      <c r="UBO52" s="867"/>
      <c r="UBP52" s="867"/>
      <c r="UBQ52" s="867"/>
      <c r="UBR52" s="867"/>
      <c r="UBS52" s="867"/>
      <c r="UBT52" s="867"/>
      <c r="UBU52" s="867"/>
      <c r="UBV52" s="867"/>
      <c r="UBW52" s="867"/>
      <c r="UBX52" s="867"/>
      <c r="UBY52" s="867"/>
      <c r="UBZ52" s="867"/>
      <c r="UCA52" s="867"/>
      <c r="UCB52" s="867"/>
      <c r="UCC52" s="867"/>
      <c r="UCD52" s="867"/>
      <c r="UCE52" s="867"/>
      <c r="UCF52" s="867"/>
      <c r="UCG52" s="867"/>
      <c r="UCH52" s="867"/>
      <c r="UCI52" s="867"/>
      <c r="UCJ52" s="867"/>
      <c r="UCK52" s="867"/>
      <c r="UCL52" s="867"/>
      <c r="UCM52" s="867"/>
      <c r="UCN52" s="867"/>
      <c r="UCO52" s="867"/>
      <c r="UCP52" s="867"/>
      <c r="UCQ52" s="867"/>
      <c r="UCR52" s="867"/>
      <c r="UCS52" s="867"/>
      <c r="UCT52" s="867"/>
      <c r="UCU52" s="867"/>
      <c r="UCV52" s="867"/>
      <c r="UCW52" s="867"/>
      <c r="UCX52" s="867"/>
      <c r="UCY52" s="867"/>
      <c r="UCZ52" s="867"/>
      <c r="UDA52" s="867"/>
      <c r="UDB52" s="867"/>
      <c r="UDC52" s="867"/>
      <c r="UDD52" s="867"/>
      <c r="UDE52" s="867"/>
      <c r="UDF52" s="867"/>
      <c r="UDG52" s="867"/>
      <c r="UDH52" s="867"/>
      <c r="UDI52" s="867"/>
      <c r="UDJ52" s="867"/>
      <c r="UDK52" s="867"/>
      <c r="UDL52" s="867"/>
      <c r="UDM52" s="867"/>
      <c r="UDN52" s="867"/>
      <c r="UDO52" s="867"/>
      <c r="UDP52" s="867"/>
      <c r="UDQ52" s="867"/>
      <c r="UDR52" s="867"/>
      <c r="UDS52" s="867"/>
      <c r="UDT52" s="867"/>
      <c r="UDU52" s="867"/>
      <c r="UDV52" s="867"/>
      <c r="UDW52" s="867"/>
      <c r="UDX52" s="867"/>
      <c r="UDY52" s="867"/>
      <c r="UDZ52" s="867"/>
      <c r="UEA52" s="867"/>
      <c r="UEB52" s="867"/>
      <c r="UEC52" s="867"/>
      <c r="UED52" s="867"/>
      <c r="UEE52" s="867"/>
      <c r="UEF52" s="867"/>
      <c r="UEG52" s="867"/>
      <c r="UEH52" s="867"/>
      <c r="UEI52" s="867"/>
      <c r="UEJ52" s="867"/>
      <c r="UEK52" s="867"/>
      <c r="UEL52" s="867"/>
      <c r="UEM52" s="867"/>
      <c r="UEN52" s="867"/>
      <c r="UEO52" s="867"/>
      <c r="UEP52" s="867"/>
      <c r="UEQ52" s="867"/>
      <c r="UER52" s="867"/>
      <c r="UES52" s="867"/>
      <c r="UET52" s="867"/>
      <c r="UEU52" s="867"/>
      <c r="UEV52" s="867"/>
      <c r="UEW52" s="867"/>
      <c r="UEX52" s="867"/>
      <c r="UEY52" s="867"/>
      <c r="UEZ52" s="867"/>
      <c r="UFA52" s="867"/>
      <c r="UFB52" s="867"/>
      <c r="UFC52" s="867"/>
      <c r="UFD52" s="867"/>
      <c r="UFE52" s="867"/>
      <c r="UFF52" s="867"/>
      <c r="UFG52" s="867"/>
      <c r="UFH52" s="867"/>
      <c r="UFI52" s="867"/>
      <c r="UFJ52" s="867"/>
      <c r="UFK52" s="867"/>
      <c r="UFL52" s="867"/>
      <c r="UFM52" s="867"/>
      <c r="UFN52" s="867"/>
      <c r="UFO52" s="867"/>
      <c r="UFP52" s="867"/>
      <c r="UFQ52" s="867"/>
      <c r="UFR52" s="867"/>
      <c r="UFS52" s="867"/>
      <c r="UFT52" s="867"/>
      <c r="UFU52" s="867"/>
      <c r="UFV52" s="867"/>
      <c r="UFW52" s="867"/>
      <c r="UFX52" s="867"/>
      <c r="UFY52" s="867"/>
      <c r="UFZ52" s="867"/>
      <c r="UGA52" s="867"/>
      <c r="UGB52" s="867"/>
      <c r="UGC52" s="867"/>
      <c r="UGD52" s="867"/>
      <c r="UGE52" s="867"/>
      <c r="UGF52" s="867"/>
      <c r="UGG52" s="867"/>
      <c r="UGH52" s="867"/>
      <c r="UGI52" s="867"/>
      <c r="UGJ52" s="867"/>
      <c r="UGK52" s="867"/>
      <c r="UGL52" s="867"/>
      <c r="UGM52" s="867"/>
      <c r="UGN52" s="867"/>
      <c r="UGO52" s="867"/>
      <c r="UGP52" s="867"/>
      <c r="UGQ52" s="867"/>
      <c r="UGR52" s="867"/>
      <c r="UGS52" s="867"/>
      <c r="UGT52" s="867"/>
      <c r="UGU52" s="867"/>
      <c r="UGV52" s="867"/>
      <c r="UGW52" s="867"/>
      <c r="UGX52" s="867"/>
      <c r="UGY52" s="867"/>
      <c r="UGZ52" s="867"/>
      <c r="UHA52" s="867"/>
      <c r="UHB52" s="867"/>
      <c r="UHC52" s="867"/>
      <c r="UHD52" s="867"/>
      <c r="UHE52" s="867"/>
      <c r="UHF52" s="867"/>
      <c r="UHG52" s="867"/>
      <c r="UHH52" s="867"/>
      <c r="UHI52" s="867"/>
      <c r="UHJ52" s="867"/>
      <c r="UHK52" s="867"/>
      <c r="UHL52" s="867"/>
      <c r="UHM52" s="867"/>
      <c r="UHN52" s="867"/>
      <c r="UHO52" s="867"/>
      <c r="UHP52" s="867"/>
      <c r="UHQ52" s="867"/>
      <c r="UHR52" s="867"/>
      <c r="UHS52" s="867"/>
      <c r="UHT52" s="867"/>
      <c r="UHU52" s="867"/>
      <c r="UHV52" s="867"/>
      <c r="UHW52" s="867"/>
      <c r="UHX52" s="867"/>
      <c r="UHY52" s="867"/>
      <c r="UHZ52" s="867"/>
      <c r="UIA52" s="867"/>
      <c r="UIB52" s="867"/>
      <c r="UIC52" s="867"/>
      <c r="UID52" s="867"/>
      <c r="UIE52" s="867"/>
      <c r="UIF52" s="867"/>
      <c r="UIG52" s="867"/>
      <c r="UIH52" s="867"/>
      <c r="UII52" s="867"/>
      <c r="UIJ52" s="867"/>
      <c r="UIK52" s="867"/>
      <c r="UIL52" s="867"/>
      <c r="UIM52" s="867"/>
      <c r="UIN52" s="867"/>
      <c r="UIO52" s="867"/>
      <c r="UIP52" s="867"/>
      <c r="UIQ52" s="867"/>
      <c r="UIR52" s="867"/>
      <c r="UIS52" s="867"/>
      <c r="UIT52" s="867"/>
      <c r="UIU52" s="867"/>
      <c r="UIV52" s="867"/>
      <c r="UIW52" s="867"/>
      <c r="UIX52" s="867"/>
      <c r="UIY52" s="867"/>
      <c r="UIZ52" s="867"/>
      <c r="UJA52" s="867"/>
      <c r="UJB52" s="867"/>
      <c r="UJC52" s="867"/>
      <c r="UJD52" s="867"/>
      <c r="UJE52" s="867"/>
      <c r="UJF52" s="867"/>
      <c r="UJG52" s="867"/>
      <c r="UJH52" s="867"/>
      <c r="UJI52" s="867"/>
      <c r="UJJ52" s="867"/>
      <c r="UJK52" s="867"/>
      <c r="UJL52" s="867"/>
      <c r="UJM52" s="867"/>
      <c r="UJN52" s="867"/>
      <c r="UJO52" s="867"/>
      <c r="UJP52" s="867"/>
      <c r="UJQ52" s="867"/>
      <c r="UJR52" s="867"/>
      <c r="UJS52" s="867"/>
      <c r="UJT52" s="867"/>
      <c r="UJU52" s="867"/>
      <c r="UJV52" s="867"/>
      <c r="UJW52" s="867"/>
      <c r="UJX52" s="867"/>
      <c r="UJY52" s="867"/>
      <c r="UJZ52" s="867"/>
      <c r="UKA52" s="867"/>
      <c r="UKB52" s="867"/>
      <c r="UKC52" s="867"/>
      <c r="UKD52" s="867"/>
      <c r="UKE52" s="867"/>
      <c r="UKF52" s="867"/>
      <c r="UKG52" s="867"/>
      <c r="UKH52" s="867"/>
      <c r="UKI52" s="867"/>
      <c r="UKJ52" s="867"/>
      <c r="UKK52" s="867"/>
      <c r="UKL52" s="867"/>
      <c r="UKM52" s="867"/>
      <c r="UKN52" s="867"/>
      <c r="UKO52" s="867"/>
      <c r="UKP52" s="867"/>
      <c r="UKQ52" s="867"/>
      <c r="UKR52" s="867"/>
      <c r="UKS52" s="867"/>
      <c r="UKT52" s="867"/>
      <c r="UKU52" s="867"/>
      <c r="UKV52" s="867"/>
      <c r="UKW52" s="867"/>
      <c r="UKX52" s="867"/>
      <c r="UKY52" s="867"/>
      <c r="UKZ52" s="867"/>
      <c r="ULA52" s="867"/>
      <c r="ULB52" s="867"/>
      <c r="ULC52" s="867"/>
      <c r="ULD52" s="867"/>
      <c r="ULE52" s="867"/>
      <c r="ULF52" s="867"/>
      <c r="ULG52" s="867"/>
      <c r="ULH52" s="867"/>
      <c r="ULI52" s="867"/>
      <c r="ULJ52" s="867"/>
      <c r="ULK52" s="867"/>
      <c r="ULL52" s="867"/>
      <c r="ULM52" s="867"/>
      <c r="ULN52" s="867"/>
      <c r="ULO52" s="867"/>
      <c r="ULP52" s="867"/>
      <c r="ULQ52" s="867"/>
      <c r="ULR52" s="867"/>
      <c r="ULS52" s="867"/>
      <c r="ULT52" s="867"/>
      <c r="ULU52" s="867"/>
      <c r="ULV52" s="867"/>
      <c r="ULW52" s="867"/>
      <c r="ULX52" s="867"/>
      <c r="ULY52" s="867"/>
      <c r="ULZ52" s="867"/>
      <c r="UMA52" s="867"/>
      <c r="UMB52" s="867"/>
      <c r="UMC52" s="867"/>
      <c r="UMD52" s="867"/>
      <c r="UME52" s="867"/>
      <c r="UMF52" s="867"/>
      <c r="UMG52" s="867"/>
      <c r="UMH52" s="867"/>
      <c r="UMI52" s="867"/>
      <c r="UMJ52" s="867"/>
      <c r="UMK52" s="867"/>
      <c r="UML52" s="867"/>
      <c r="UMM52" s="867"/>
      <c r="UMN52" s="867"/>
      <c r="UMO52" s="867"/>
      <c r="UMP52" s="867"/>
      <c r="UMQ52" s="867"/>
      <c r="UMR52" s="867"/>
      <c r="UMS52" s="867"/>
      <c r="UMT52" s="867"/>
      <c r="UMU52" s="867"/>
      <c r="UMV52" s="867"/>
      <c r="UMW52" s="867"/>
      <c r="UMX52" s="867"/>
      <c r="UMY52" s="867"/>
      <c r="UMZ52" s="867"/>
      <c r="UNA52" s="867"/>
      <c r="UNB52" s="867"/>
      <c r="UNC52" s="867"/>
      <c r="UND52" s="867"/>
      <c r="UNE52" s="867"/>
      <c r="UNF52" s="867"/>
      <c r="UNG52" s="867"/>
      <c r="UNH52" s="867"/>
      <c r="UNI52" s="867"/>
      <c r="UNJ52" s="867"/>
      <c r="UNK52" s="867"/>
      <c r="UNL52" s="867"/>
      <c r="UNM52" s="867"/>
      <c r="UNN52" s="867"/>
      <c r="UNO52" s="867"/>
      <c r="UNP52" s="867"/>
      <c r="UNQ52" s="867"/>
      <c r="UNR52" s="867"/>
      <c r="UNS52" s="867"/>
      <c r="UNT52" s="867"/>
      <c r="UNU52" s="867"/>
      <c r="UNV52" s="867"/>
      <c r="UNW52" s="867"/>
      <c r="UNX52" s="867"/>
      <c r="UNY52" s="867"/>
      <c r="UNZ52" s="867"/>
      <c r="UOA52" s="867"/>
      <c r="UOB52" s="867"/>
      <c r="UOC52" s="867"/>
      <c r="UOD52" s="867"/>
      <c r="UOE52" s="867"/>
      <c r="UOF52" s="867"/>
      <c r="UOG52" s="867"/>
      <c r="UOH52" s="867"/>
      <c r="UOI52" s="867"/>
      <c r="UOJ52" s="867"/>
      <c r="UOK52" s="867"/>
      <c r="UOL52" s="867"/>
      <c r="UOM52" s="867"/>
      <c r="UON52" s="867"/>
      <c r="UOO52" s="867"/>
      <c r="UOP52" s="867"/>
      <c r="UOQ52" s="867"/>
      <c r="UOR52" s="867"/>
      <c r="UOS52" s="867"/>
      <c r="UOT52" s="867"/>
      <c r="UOU52" s="867"/>
      <c r="UOV52" s="867"/>
      <c r="UOW52" s="867"/>
      <c r="UOX52" s="867"/>
      <c r="UOY52" s="867"/>
      <c r="UOZ52" s="867"/>
      <c r="UPA52" s="867"/>
      <c r="UPB52" s="867"/>
      <c r="UPC52" s="867"/>
      <c r="UPD52" s="867"/>
      <c r="UPE52" s="867"/>
      <c r="UPF52" s="867"/>
      <c r="UPG52" s="867"/>
      <c r="UPH52" s="867"/>
      <c r="UPI52" s="867"/>
      <c r="UPJ52" s="867"/>
      <c r="UPK52" s="867"/>
      <c r="UPL52" s="867"/>
      <c r="UPM52" s="867"/>
      <c r="UPN52" s="867"/>
      <c r="UPO52" s="867"/>
      <c r="UPP52" s="867"/>
      <c r="UPQ52" s="867"/>
      <c r="UPR52" s="867"/>
      <c r="UPS52" s="867"/>
      <c r="UPT52" s="867"/>
      <c r="UPU52" s="867"/>
      <c r="UPV52" s="867"/>
      <c r="UPW52" s="867"/>
      <c r="UPX52" s="867"/>
      <c r="UPY52" s="867"/>
      <c r="UPZ52" s="867"/>
      <c r="UQA52" s="867"/>
      <c r="UQB52" s="867"/>
      <c r="UQC52" s="867"/>
      <c r="UQD52" s="867"/>
      <c r="UQE52" s="867"/>
      <c r="UQF52" s="867"/>
      <c r="UQG52" s="867"/>
      <c r="UQH52" s="867"/>
      <c r="UQI52" s="867"/>
      <c r="UQJ52" s="867"/>
      <c r="UQK52" s="867"/>
      <c r="UQL52" s="867"/>
      <c r="UQM52" s="867"/>
      <c r="UQN52" s="867"/>
      <c r="UQO52" s="867"/>
      <c r="UQP52" s="867"/>
      <c r="UQQ52" s="867"/>
      <c r="UQR52" s="867"/>
      <c r="UQS52" s="867"/>
      <c r="UQT52" s="867"/>
      <c r="UQU52" s="867"/>
      <c r="UQV52" s="867"/>
      <c r="UQW52" s="867"/>
      <c r="UQX52" s="867"/>
      <c r="UQY52" s="867"/>
      <c r="UQZ52" s="867"/>
      <c r="URA52" s="867"/>
      <c r="URB52" s="867"/>
      <c r="URC52" s="867"/>
      <c r="URD52" s="867"/>
      <c r="URE52" s="867"/>
      <c r="URF52" s="867"/>
      <c r="URG52" s="867"/>
      <c r="URH52" s="867"/>
      <c r="URI52" s="867"/>
      <c r="URJ52" s="867"/>
      <c r="URK52" s="867"/>
      <c r="URL52" s="867"/>
      <c r="URM52" s="867"/>
      <c r="URN52" s="867"/>
      <c r="URO52" s="867"/>
      <c r="URP52" s="867"/>
      <c r="URQ52" s="867"/>
      <c r="URR52" s="867"/>
      <c r="URS52" s="867"/>
      <c r="URT52" s="867"/>
      <c r="URU52" s="867"/>
      <c r="URV52" s="867"/>
      <c r="URW52" s="867"/>
      <c r="URX52" s="867"/>
      <c r="URY52" s="867"/>
      <c r="URZ52" s="867"/>
      <c r="USA52" s="867"/>
      <c r="USB52" s="867"/>
      <c r="USC52" s="867"/>
      <c r="USD52" s="867"/>
      <c r="USE52" s="867"/>
      <c r="USF52" s="867"/>
      <c r="USG52" s="867"/>
      <c r="USH52" s="867"/>
      <c r="USI52" s="867"/>
      <c r="USJ52" s="867"/>
      <c r="USK52" s="867"/>
      <c r="USL52" s="867"/>
      <c r="USM52" s="867"/>
      <c r="USN52" s="867"/>
      <c r="USO52" s="867"/>
      <c r="USP52" s="867"/>
      <c r="USQ52" s="867"/>
      <c r="USR52" s="867"/>
      <c r="USS52" s="867"/>
      <c r="UST52" s="867"/>
      <c r="USU52" s="867"/>
      <c r="USV52" s="867"/>
      <c r="USW52" s="867"/>
      <c r="USX52" s="867"/>
      <c r="USY52" s="867"/>
      <c r="USZ52" s="867"/>
      <c r="UTA52" s="867"/>
      <c r="UTB52" s="867"/>
      <c r="UTC52" s="867"/>
      <c r="UTD52" s="867"/>
      <c r="UTE52" s="867"/>
      <c r="UTF52" s="867"/>
      <c r="UTG52" s="867"/>
      <c r="UTH52" s="867"/>
      <c r="UTI52" s="867"/>
      <c r="UTJ52" s="867"/>
      <c r="UTK52" s="867"/>
      <c r="UTL52" s="867"/>
      <c r="UTM52" s="867"/>
      <c r="UTN52" s="867"/>
      <c r="UTO52" s="867"/>
      <c r="UTP52" s="867"/>
      <c r="UTQ52" s="867"/>
      <c r="UTR52" s="867"/>
      <c r="UTS52" s="867"/>
      <c r="UTT52" s="867"/>
      <c r="UTU52" s="867"/>
      <c r="UTV52" s="867"/>
      <c r="UTW52" s="867"/>
      <c r="UTX52" s="867"/>
      <c r="UTY52" s="867"/>
      <c r="UTZ52" s="867"/>
      <c r="UUA52" s="867"/>
      <c r="UUB52" s="867"/>
      <c r="UUC52" s="867"/>
      <c r="UUD52" s="867"/>
      <c r="UUE52" s="867"/>
      <c r="UUF52" s="867"/>
      <c r="UUG52" s="867"/>
      <c r="UUH52" s="867"/>
      <c r="UUI52" s="867"/>
      <c r="UUJ52" s="867"/>
      <c r="UUK52" s="867"/>
      <c r="UUL52" s="867"/>
      <c r="UUM52" s="867"/>
      <c r="UUN52" s="867"/>
      <c r="UUO52" s="867"/>
      <c r="UUP52" s="867"/>
      <c r="UUQ52" s="867"/>
      <c r="UUR52" s="867"/>
      <c r="UUS52" s="867"/>
      <c r="UUT52" s="867"/>
      <c r="UUU52" s="867"/>
      <c r="UUV52" s="867"/>
      <c r="UUW52" s="867"/>
      <c r="UUX52" s="867"/>
      <c r="UUY52" s="867"/>
      <c r="UUZ52" s="867"/>
      <c r="UVA52" s="867"/>
      <c r="UVB52" s="867"/>
      <c r="UVC52" s="867"/>
      <c r="UVD52" s="867"/>
      <c r="UVE52" s="867"/>
      <c r="UVF52" s="867"/>
      <c r="UVG52" s="867"/>
      <c r="UVH52" s="867"/>
      <c r="UVI52" s="867"/>
      <c r="UVJ52" s="867"/>
      <c r="UVK52" s="867"/>
      <c r="UVL52" s="867"/>
      <c r="UVM52" s="867"/>
      <c r="UVN52" s="867"/>
      <c r="UVO52" s="867"/>
      <c r="UVP52" s="867"/>
      <c r="UVQ52" s="867"/>
      <c r="UVR52" s="867"/>
      <c r="UVS52" s="867"/>
      <c r="UVT52" s="867"/>
      <c r="UVU52" s="867"/>
      <c r="UVV52" s="867"/>
      <c r="UVW52" s="867"/>
      <c r="UVX52" s="867"/>
      <c r="UVY52" s="867"/>
      <c r="UVZ52" s="867"/>
      <c r="UWA52" s="867"/>
      <c r="UWB52" s="867"/>
      <c r="UWC52" s="867"/>
      <c r="UWD52" s="867"/>
      <c r="UWE52" s="867"/>
      <c r="UWF52" s="867"/>
      <c r="UWG52" s="867"/>
      <c r="UWH52" s="867"/>
      <c r="UWI52" s="867"/>
      <c r="UWJ52" s="867"/>
      <c r="UWK52" s="867"/>
      <c r="UWL52" s="867"/>
      <c r="UWM52" s="867"/>
      <c r="UWN52" s="867"/>
      <c r="UWO52" s="867"/>
      <c r="UWP52" s="867"/>
      <c r="UWQ52" s="867"/>
      <c r="UWR52" s="867"/>
      <c r="UWS52" s="867"/>
      <c r="UWT52" s="867"/>
      <c r="UWU52" s="867"/>
      <c r="UWV52" s="867"/>
      <c r="UWW52" s="867"/>
      <c r="UWX52" s="867"/>
      <c r="UWY52" s="867"/>
      <c r="UWZ52" s="867"/>
      <c r="UXA52" s="867"/>
      <c r="UXB52" s="867"/>
      <c r="UXC52" s="867"/>
      <c r="UXD52" s="867"/>
      <c r="UXE52" s="867"/>
      <c r="UXF52" s="867"/>
      <c r="UXG52" s="867"/>
      <c r="UXH52" s="867"/>
      <c r="UXI52" s="867"/>
      <c r="UXJ52" s="867"/>
      <c r="UXK52" s="867"/>
      <c r="UXL52" s="867"/>
      <c r="UXM52" s="867"/>
      <c r="UXN52" s="867"/>
      <c r="UXO52" s="867"/>
      <c r="UXP52" s="867"/>
      <c r="UXQ52" s="867"/>
      <c r="UXR52" s="867"/>
      <c r="UXS52" s="867"/>
      <c r="UXT52" s="867"/>
      <c r="UXU52" s="867"/>
      <c r="UXV52" s="867"/>
      <c r="UXW52" s="867"/>
      <c r="UXX52" s="867"/>
      <c r="UXY52" s="867"/>
      <c r="UXZ52" s="867"/>
      <c r="UYA52" s="867"/>
      <c r="UYB52" s="867"/>
      <c r="UYC52" s="867"/>
      <c r="UYD52" s="867"/>
      <c r="UYE52" s="867"/>
      <c r="UYF52" s="867"/>
      <c r="UYG52" s="867"/>
      <c r="UYH52" s="867"/>
      <c r="UYI52" s="867"/>
      <c r="UYJ52" s="867"/>
      <c r="UYK52" s="867"/>
      <c r="UYL52" s="867"/>
      <c r="UYM52" s="867"/>
      <c r="UYN52" s="867"/>
      <c r="UYO52" s="867"/>
      <c r="UYP52" s="867"/>
      <c r="UYQ52" s="867"/>
      <c r="UYR52" s="867"/>
      <c r="UYS52" s="867"/>
      <c r="UYT52" s="867"/>
      <c r="UYU52" s="867"/>
      <c r="UYV52" s="867"/>
      <c r="UYW52" s="867"/>
      <c r="UYX52" s="867"/>
      <c r="UYY52" s="867"/>
      <c r="UYZ52" s="867"/>
      <c r="UZA52" s="867"/>
      <c r="UZB52" s="867"/>
      <c r="UZC52" s="867"/>
      <c r="UZD52" s="867"/>
      <c r="UZE52" s="867"/>
      <c r="UZF52" s="867"/>
      <c r="UZG52" s="867"/>
      <c r="UZH52" s="867"/>
      <c r="UZI52" s="867"/>
      <c r="UZJ52" s="867"/>
      <c r="UZK52" s="867"/>
      <c r="UZL52" s="867"/>
      <c r="UZM52" s="867"/>
      <c r="UZN52" s="867"/>
      <c r="UZO52" s="867"/>
      <c r="UZP52" s="867"/>
      <c r="UZQ52" s="867"/>
      <c r="UZR52" s="867"/>
      <c r="UZS52" s="867"/>
      <c r="UZT52" s="867"/>
      <c r="UZU52" s="867"/>
      <c r="UZV52" s="867"/>
      <c r="UZW52" s="867"/>
      <c r="UZX52" s="867"/>
      <c r="UZY52" s="867"/>
      <c r="UZZ52" s="867"/>
      <c r="VAA52" s="867"/>
      <c r="VAB52" s="867"/>
      <c r="VAC52" s="867"/>
      <c r="VAD52" s="867"/>
      <c r="VAE52" s="867"/>
      <c r="VAF52" s="867"/>
      <c r="VAG52" s="867"/>
      <c r="VAH52" s="867"/>
      <c r="VAI52" s="867"/>
      <c r="VAJ52" s="867"/>
      <c r="VAK52" s="867"/>
      <c r="VAL52" s="867"/>
      <c r="VAM52" s="867"/>
      <c r="VAN52" s="867"/>
      <c r="VAO52" s="867"/>
      <c r="VAP52" s="867"/>
      <c r="VAQ52" s="867"/>
      <c r="VAR52" s="867"/>
      <c r="VAS52" s="867"/>
      <c r="VAT52" s="867"/>
      <c r="VAU52" s="867"/>
      <c r="VAV52" s="867"/>
      <c r="VAW52" s="867"/>
      <c r="VAX52" s="867"/>
      <c r="VAY52" s="867"/>
      <c r="VAZ52" s="867"/>
      <c r="VBA52" s="867"/>
      <c r="VBB52" s="867"/>
      <c r="VBC52" s="867"/>
      <c r="VBD52" s="867"/>
      <c r="VBE52" s="867"/>
      <c r="VBF52" s="867"/>
      <c r="VBG52" s="867"/>
      <c r="VBH52" s="867"/>
      <c r="VBI52" s="867"/>
      <c r="VBJ52" s="867"/>
      <c r="VBK52" s="867"/>
      <c r="VBL52" s="867"/>
      <c r="VBM52" s="867"/>
      <c r="VBN52" s="867"/>
      <c r="VBO52" s="867"/>
      <c r="VBP52" s="867"/>
      <c r="VBQ52" s="867"/>
      <c r="VBR52" s="867"/>
      <c r="VBS52" s="867"/>
      <c r="VBT52" s="867"/>
      <c r="VBU52" s="867"/>
      <c r="VBV52" s="867"/>
      <c r="VBW52" s="867"/>
      <c r="VBX52" s="867"/>
      <c r="VBY52" s="867"/>
      <c r="VBZ52" s="867"/>
      <c r="VCA52" s="867"/>
      <c r="VCB52" s="867"/>
      <c r="VCC52" s="867"/>
      <c r="VCD52" s="867"/>
      <c r="VCE52" s="867"/>
      <c r="VCF52" s="867"/>
      <c r="VCG52" s="867"/>
      <c r="VCH52" s="867"/>
      <c r="VCI52" s="867"/>
      <c r="VCJ52" s="867"/>
      <c r="VCK52" s="867"/>
      <c r="VCL52" s="867"/>
      <c r="VCM52" s="867"/>
      <c r="VCN52" s="867"/>
      <c r="VCO52" s="867"/>
      <c r="VCP52" s="867"/>
      <c r="VCQ52" s="867"/>
      <c r="VCR52" s="867"/>
      <c r="VCS52" s="867"/>
      <c r="VCT52" s="867"/>
      <c r="VCU52" s="867"/>
      <c r="VCV52" s="867"/>
      <c r="VCW52" s="867"/>
      <c r="VCX52" s="867"/>
      <c r="VCY52" s="867"/>
      <c r="VCZ52" s="867"/>
      <c r="VDA52" s="867"/>
      <c r="VDB52" s="867"/>
      <c r="VDC52" s="867"/>
      <c r="VDD52" s="867"/>
      <c r="VDE52" s="867"/>
      <c r="VDF52" s="867"/>
      <c r="VDG52" s="867"/>
      <c r="VDH52" s="867"/>
      <c r="VDI52" s="867"/>
      <c r="VDJ52" s="867"/>
      <c r="VDK52" s="867"/>
      <c r="VDL52" s="867"/>
      <c r="VDM52" s="867"/>
      <c r="VDN52" s="867"/>
      <c r="VDO52" s="867"/>
      <c r="VDP52" s="867"/>
      <c r="VDQ52" s="867"/>
      <c r="VDR52" s="867"/>
      <c r="VDS52" s="867"/>
      <c r="VDT52" s="867"/>
      <c r="VDU52" s="867"/>
      <c r="VDV52" s="867"/>
      <c r="VDW52" s="867"/>
      <c r="VDX52" s="867"/>
      <c r="VDY52" s="867"/>
      <c r="VDZ52" s="867"/>
      <c r="VEA52" s="867"/>
      <c r="VEB52" s="867"/>
      <c r="VEC52" s="867"/>
      <c r="VED52" s="867"/>
      <c r="VEE52" s="867"/>
      <c r="VEF52" s="867"/>
      <c r="VEG52" s="867"/>
      <c r="VEH52" s="867"/>
      <c r="VEI52" s="867"/>
      <c r="VEJ52" s="867"/>
      <c r="VEK52" s="867"/>
      <c r="VEL52" s="867"/>
      <c r="VEM52" s="867"/>
      <c r="VEN52" s="867"/>
      <c r="VEO52" s="867"/>
      <c r="VEP52" s="867"/>
      <c r="VEQ52" s="867"/>
      <c r="VER52" s="867"/>
      <c r="VES52" s="867"/>
      <c r="VET52" s="867"/>
      <c r="VEU52" s="867"/>
      <c r="VEV52" s="867"/>
      <c r="VEW52" s="867"/>
      <c r="VEX52" s="867"/>
      <c r="VEY52" s="867"/>
      <c r="VEZ52" s="867"/>
      <c r="VFA52" s="867"/>
      <c r="VFB52" s="867"/>
      <c r="VFC52" s="867"/>
      <c r="VFD52" s="867"/>
      <c r="VFE52" s="867"/>
      <c r="VFF52" s="867"/>
      <c r="VFG52" s="867"/>
      <c r="VFH52" s="867"/>
      <c r="VFI52" s="867"/>
      <c r="VFJ52" s="867"/>
      <c r="VFK52" s="867"/>
      <c r="VFL52" s="867"/>
      <c r="VFM52" s="867"/>
      <c r="VFN52" s="867"/>
      <c r="VFO52" s="867"/>
      <c r="VFP52" s="867"/>
      <c r="VFQ52" s="867"/>
      <c r="VFR52" s="867"/>
      <c r="VFS52" s="867"/>
      <c r="VFT52" s="867"/>
      <c r="VFU52" s="867"/>
      <c r="VFV52" s="867"/>
      <c r="VFW52" s="867"/>
      <c r="VFX52" s="867"/>
      <c r="VFY52" s="867"/>
      <c r="VFZ52" s="867"/>
      <c r="VGA52" s="867"/>
      <c r="VGB52" s="867"/>
      <c r="VGC52" s="867"/>
      <c r="VGD52" s="867"/>
      <c r="VGE52" s="867"/>
      <c r="VGF52" s="867"/>
      <c r="VGG52" s="867"/>
      <c r="VGH52" s="867"/>
      <c r="VGI52" s="867"/>
      <c r="VGJ52" s="867"/>
      <c r="VGK52" s="867"/>
      <c r="VGL52" s="867"/>
      <c r="VGM52" s="867"/>
      <c r="VGN52" s="867"/>
      <c r="VGO52" s="867"/>
      <c r="VGP52" s="867"/>
      <c r="VGQ52" s="867"/>
      <c r="VGR52" s="867"/>
      <c r="VGS52" s="867"/>
      <c r="VGT52" s="867"/>
      <c r="VGU52" s="867"/>
      <c r="VGV52" s="867"/>
      <c r="VGW52" s="867"/>
      <c r="VGX52" s="867"/>
      <c r="VGY52" s="867"/>
      <c r="VGZ52" s="867"/>
      <c r="VHA52" s="867"/>
      <c r="VHB52" s="867"/>
      <c r="VHC52" s="867"/>
      <c r="VHD52" s="867"/>
      <c r="VHE52" s="867"/>
      <c r="VHF52" s="867"/>
      <c r="VHG52" s="867"/>
      <c r="VHH52" s="867"/>
      <c r="VHI52" s="867"/>
      <c r="VHJ52" s="867"/>
      <c r="VHK52" s="867"/>
      <c r="VHL52" s="867"/>
      <c r="VHM52" s="867"/>
      <c r="VHN52" s="867"/>
      <c r="VHO52" s="867"/>
      <c r="VHP52" s="867"/>
      <c r="VHQ52" s="867"/>
      <c r="VHR52" s="867"/>
      <c r="VHS52" s="867"/>
      <c r="VHT52" s="867"/>
      <c r="VHU52" s="867"/>
      <c r="VHV52" s="867"/>
      <c r="VHW52" s="867"/>
      <c r="VHX52" s="867"/>
      <c r="VHY52" s="867"/>
      <c r="VHZ52" s="867"/>
      <c r="VIA52" s="867"/>
      <c r="VIB52" s="867"/>
      <c r="VIC52" s="867"/>
      <c r="VID52" s="867"/>
      <c r="VIE52" s="867"/>
      <c r="VIF52" s="867"/>
      <c r="VIG52" s="867"/>
      <c r="VIH52" s="867"/>
      <c r="VII52" s="867"/>
      <c r="VIJ52" s="867"/>
      <c r="VIK52" s="867"/>
      <c r="VIL52" s="867"/>
      <c r="VIM52" s="867"/>
      <c r="VIN52" s="867"/>
      <c r="VIO52" s="867"/>
      <c r="VIP52" s="867"/>
      <c r="VIQ52" s="867"/>
      <c r="VIR52" s="867"/>
      <c r="VIS52" s="867"/>
      <c r="VIT52" s="867"/>
      <c r="VIU52" s="867"/>
      <c r="VIV52" s="867"/>
      <c r="VIW52" s="867"/>
      <c r="VIX52" s="867"/>
      <c r="VIY52" s="867"/>
      <c r="VIZ52" s="867"/>
      <c r="VJA52" s="867"/>
      <c r="VJB52" s="867"/>
      <c r="VJC52" s="867"/>
      <c r="VJD52" s="867"/>
      <c r="VJE52" s="867"/>
      <c r="VJF52" s="867"/>
      <c r="VJG52" s="867"/>
      <c r="VJH52" s="867"/>
      <c r="VJI52" s="867"/>
      <c r="VJJ52" s="867"/>
      <c r="VJK52" s="867"/>
      <c r="VJL52" s="867"/>
      <c r="VJM52" s="867"/>
      <c r="VJN52" s="867"/>
      <c r="VJO52" s="867"/>
      <c r="VJP52" s="867"/>
      <c r="VJQ52" s="867"/>
      <c r="VJR52" s="867"/>
      <c r="VJS52" s="867"/>
      <c r="VJT52" s="867"/>
      <c r="VJU52" s="867"/>
      <c r="VJV52" s="867"/>
      <c r="VJW52" s="867"/>
      <c r="VJX52" s="867"/>
      <c r="VJY52" s="867"/>
      <c r="VJZ52" s="867"/>
      <c r="VKA52" s="867"/>
      <c r="VKB52" s="867"/>
      <c r="VKC52" s="867"/>
      <c r="VKD52" s="867"/>
      <c r="VKE52" s="867"/>
      <c r="VKF52" s="867"/>
      <c r="VKG52" s="867"/>
      <c r="VKH52" s="867"/>
      <c r="VKI52" s="867"/>
      <c r="VKJ52" s="867"/>
      <c r="VKK52" s="867"/>
      <c r="VKL52" s="867"/>
      <c r="VKM52" s="867"/>
      <c r="VKN52" s="867"/>
      <c r="VKO52" s="867"/>
      <c r="VKP52" s="867"/>
      <c r="VKQ52" s="867"/>
      <c r="VKR52" s="867"/>
      <c r="VKS52" s="867"/>
      <c r="VKT52" s="867"/>
      <c r="VKU52" s="867"/>
      <c r="VKV52" s="867"/>
      <c r="VKW52" s="867"/>
      <c r="VKX52" s="867"/>
      <c r="VKY52" s="867"/>
      <c r="VKZ52" s="867"/>
      <c r="VLA52" s="867"/>
      <c r="VLB52" s="867"/>
      <c r="VLC52" s="867"/>
      <c r="VLD52" s="867"/>
      <c r="VLE52" s="867"/>
      <c r="VLF52" s="867"/>
      <c r="VLG52" s="867"/>
      <c r="VLH52" s="867"/>
      <c r="VLI52" s="867"/>
      <c r="VLJ52" s="867"/>
      <c r="VLK52" s="867"/>
      <c r="VLL52" s="867"/>
      <c r="VLM52" s="867"/>
      <c r="VLN52" s="867"/>
      <c r="VLO52" s="867"/>
      <c r="VLP52" s="867"/>
      <c r="VLQ52" s="867"/>
      <c r="VLR52" s="867"/>
      <c r="VLS52" s="867"/>
      <c r="VLT52" s="867"/>
      <c r="VLU52" s="867"/>
      <c r="VLV52" s="867"/>
      <c r="VLW52" s="867"/>
      <c r="VLX52" s="867"/>
      <c r="VLY52" s="867"/>
      <c r="VLZ52" s="867"/>
      <c r="VMA52" s="867"/>
      <c r="VMB52" s="867"/>
      <c r="VMC52" s="867"/>
      <c r="VMD52" s="867"/>
      <c r="VME52" s="867"/>
      <c r="VMF52" s="867"/>
      <c r="VMG52" s="867"/>
      <c r="VMH52" s="867"/>
      <c r="VMI52" s="867"/>
      <c r="VMJ52" s="867"/>
      <c r="VMK52" s="867"/>
      <c r="VML52" s="867"/>
      <c r="VMM52" s="867"/>
      <c r="VMN52" s="867"/>
      <c r="VMO52" s="867"/>
      <c r="VMP52" s="867"/>
      <c r="VMQ52" s="867"/>
      <c r="VMR52" s="867"/>
      <c r="VMS52" s="867"/>
      <c r="VMT52" s="867"/>
      <c r="VMU52" s="867"/>
      <c r="VMV52" s="867"/>
      <c r="VMW52" s="867"/>
      <c r="VMX52" s="867"/>
      <c r="VMY52" s="867"/>
      <c r="VMZ52" s="867"/>
      <c r="VNA52" s="867"/>
      <c r="VNB52" s="867"/>
      <c r="VNC52" s="867"/>
      <c r="VND52" s="867"/>
      <c r="VNE52" s="867"/>
      <c r="VNF52" s="867"/>
      <c r="VNG52" s="867"/>
      <c r="VNH52" s="867"/>
      <c r="VNI52" s="867"/>
      <c r="VNJ52" s="867"/>
      <c r="VNK52" s="867"/>
      <c r="VNL52" s="867"/>
      <c r="VNM52" s="867"/>
      <c r="VNN52" s="867"/>
      <c r="VNO52" s="867"/>
      <c r="VNP52" s="867"/>
      <c r="VNQ52" s="867"/>
      <c r="VNR52" s="867"/>
      <c r="VNS52" s="867"/>
      <c r="VNT52" s="867"/>
      <c r="VNU52" s="867"/>
      <c r="VNV52" s="867"/>
      <c r="VNW52" s="867"/>
      <c r="VNX52" s="867"/>
      <c r="VNY52" s="867"/>
      <c r="VNZ52" s="867"/>
      <c r="VOA52" s="867"/>
      <c r="VOB52" s="867"/>
      <c r="VOC52" s="867"/>
      <c r="VOD52" s="867"/>
      <c r="VOE52" s="867"/>
      <c r="VOF52" s="867"/>
      <c r="VOG52" s="867"/>
      <c r="VOH52" s="867"/>
      <c r="VOI52" s="867"/>
      <c r="VOJ52" s="867"/>
      <c r="VOK52" s="867"/>
      <c r="VOL52" s="867"/>
      <c r="VOM52" s="867"/>
      <c r="VON52" s="867"/>
      <c r="VOO52" s="867"/>
      <c r="VOP52" s="867"/>
      <c r="VOQ52" s="867"/>
      <c r="VOR52" s="867"/>
      <c r="VOS52" s="867"/>
      <c r="VOT52" s="867"/>
      <c r="VOU52" s="867"/>
      <c r="VOV52" s="867"/>
      <c r="VOW52" s="867"/>
      <c r="VOX52" s="867"/>
      <c r="VOY52" s="867"/>
      <c r="VOZ52" s="867"/>
      <c r="VPA52" s="867"/>
      <c r="VPB52" s="867"/>
      <c r="VPC52" s="867"/>
      <c r="VPD52" s="867"/>
      <c r="VPE52" s="867"/>
      <c r="VPF52" s="867"/>
      <c r="VPG52" s="867"/>
      <c r="VPH52" s="867"/>
      <c r="VPI52" s="867"/>
      <c r="VPJ52" s="867"/>
      <c r="VPK52" s="867"/>
      <c r="VPL52" s="867"/>
      <c r="VPM52" s="867"/>
      <c r="VPN52" s="867"/>
      <c r="VPO52" s="867"/>
      <c r="VPP52" s="867"/>
      <c r="VPQ52" s="867"/>
      <c r="VPR52" s="867"/>
      <c r="VPS52" s="867"/>
      <c r="VPT52" s="867"/>
      <c r="VPU52" s="867"/>
      <c r="VPV52" s="867"/>
      <c r="VPW52" s="867"/>
      <c r="VPX52" s="867"/>
      <c r="VPY52" s="867"/>
      <c r="VPZ52" s="867"/>
      <c r="VQA52" s="867"/>
      <c r="VQB52" s="867"/>
      <c r="VQC52" s="867"/>
      <c r="VQD52" s="867"/>
      <c r="VQE52" s="867"/>
      <c r="VQF52" s="867"/>
      <c r="VQG52" s="867"/>
      <c r="VQH52" s="867"/>
      <c r="VQI52" s="867"/>
      <c r="VQJ52" s="867"/>
      <c r="VQK52" s="867"/>
      <c r="VQL52" s="867"/>
      <c r="VQM52" s="867"/>
      <c r="VQN52" s="867"/>
      <c r="VQO52" s="867"/>
      <c r="VQP52" s="867"/>
      <c r="VQQ52" s="867"/>
      <c r="VQR52" s="867"/>
      <c r="VQS52" s="867"/>
      <c r="VQT52" s="867"/>
      <c r="VQU52" s="867"/>
      <c r="VQV52" s="867"/>
      <c r="VQW52" s="867"/>
      <c r="VQX52" s="867"/>
      <c r="VQY52" s="867"/>
      <c r="VQZ52" s="867"/>
      <c r="VRA52" s="867"/>
      <c r="VRB52" s="867"/>
      <c r="VRC52" s="867"/>
      <c r="VRD52" s="867"/>
      <c r="VRE52" s="867"/>
      <c r="VRF52" s="867"/>
      <c r="VRG52" s="867"/>
      <c r="VRH52" s="867"/>
      <c r="VRI52" s="867"/>
      <c r="VRJ52" s="867"/>
      <c r="VRK52" s="867"/>
      <c r="VRL52" s="867"/>
      <c r="VRM52" s="867"/>
      <c r="VRN52" s="867"/>
      <c r="VRO52" s="867"/>
      <c r="VRP52" s="867"/>
      <c r="VRQ52" s="867"/>
      <c r="VRR52" s="867"/>
      <c r="VRS52" s="867"/>
      <c r="VRT52" s="867"/>
      <c r="VRU52" s="867"/>
      <c r="VRV52" s="867"/>
      <c r="VRW52" s="867"/>
      <c r="VRX52" s="867"/>
      <c r="VRY52" s="867"/>
      <c r="VRZ52" s="867"/>
      <c r="VSA52" s="867"/>
      <c r="VSB52" s="867"/>
      <c r="VSC52" s="867"/>
      <c r="VSD52" s="867"/>
      <c r="VSE52" s="867"/>
      <c r="VSF52" s="867"/>
      <c r="VSG52" s="867"/>
      <c r="VSH52" s="867"/>
      <c r="VSI52" s="867"/>
      <c r="VSJ52" s="867"/>
      <c r="VSK52" s="867"/>
      <c r="VSL52" s="867"/>
      <c r="VSM52" s="867"/>
      <c r="VSN52" s="867"/>
      <c r="VSO52" s="867"/>
      <c r="VSP52" s="867"/>
      <c r="VSQ52" s="867"/>
      <c r="VSR52" s="867"/>
      <c r="VSS52" s="867"/>
      <c r="VST52" s="867"/>
      <c r="VSU52" s="867"/>
      <c r="VSV52" s="867"/>
      <c r="VSW52" s="867"/>
      <c r="VSX52" s="867"/>
      <c r="VSY52" s="867"/>
      <c r="VSZ52" s="867"/>
      <c r="VTA52" s="867"/>
      <c r="VTB52" s="867"/>
      <c r="VTC52" s="867"/>
      <c r="VTD52" s="867"/>
      <c r="VTE52" s="867"/>
      <c r="VTF52" s="867"/>
      <c r="VTG52" s="867"/>
      <c r="VTH52" s="867"/>
      <c r="VTI52" s="867"/>
      <c r="VTJ52" s="867"/>
      <c r="VTK52" s="867"/>
      <c r="VTL52" s="867"/>
      <c r="VTM52" s="867"/>
      <c r="VTN52" s="867"/>
      <c r="VTO52" s="867"/>
      <c r="VTP52" s="867"/>
      <c r="VTQ52" s="867"/>
      <c r="VTR52" s="867"/>
      <c r="VTS52" s="867"/>
      <c r="VTT52" s="867"/>
      <c r="VTU52" s="867"/>
      <c r="VTV52" s="867"/>
      <c r="VTW52" s="867"/>
      <c r="VTX52" s="867"/>
      <c r="VTY52" s="867"/>
      <c r="VTZ52" s="867"/>
      <c r="VUA52" s="867"/>
      <c r="VUB52" s="867"/>
      <c r="VUC52" s="867"/>
      <c r="VUD52" s="867"/>
      <c r="VUE52" s="867"/>
      <c r="VUF52" s="867"/>
      <c r="VUG52" s="867"/>
      <c r="VUH52" s="867"/>
      <c r="VUI52" s="867"/>
      <c r="VUJ52" s="867"/>
      <c r="VUK52" s="867"/>
      <c r="VUL52" s="867"/>
      <c r="VUM52" s="867"/>
      <c r="VUN52" s="867"/>
      <c r="VUO52" s="867"/>
      <c r="VUP52" s="867"/>
      <c r="VUQ52" s="867"/>
      <c r="VUR52" s="867"/>
      <c r="VUS52" s="867"/>
      <c r="VUT52" s="867"/>
      <c r="VUU52" s="867"/>
      <c r="VUV52" s="867"/>
      <c r="VUW52" s="867"/>
      <c r="VUX52" s="867"/>
      <c r="VUY52" s="867"/>
      <c r="VUZ52" s="867"/>
      <c r="VVA52" s="867"/>
      <c r="VVB52" s="867"/>
      <c r="VVC52" s="867"/>
      <c r="VVD52" s="867"/>
      <c r="VVE52" s="867"/>
      <c r="VVF52" s="867"/>
      <c r="VVG52" s="867"/>
      <c r="VVH52" s="867"/>
      <c r="VVI52" s="867"/>
      <c r="VVJ52" s="867"/>
      <c r="VVK52" s="867"/>
      <c r="VVL52" s="867"/>
      <c r="VVM52" s="867"/>
      <c r="VVN52" s="867"/>
      <c r="VVO52" s="867"/>
      <c r="VVP52" s="867"/>
      <c r="VVQ52" s="867"/>
      <c r="VVR52" s="867"/>
      <c r="VVS52" s="867"/>
      <c r="VVT52" s="867"/>
      <c r="VVU52" s="867"/>
      <c r="VVV52" s="867"/>
      <c r="VVW52" s="867"/>
      <c r="VVX52" s="867"/>
      <c r="VVY52" s="867"/>
      <c r="VVZ52" s="867"/>
      <c r="VWA52" s="867"/>
      <c r="VWB52" s="867"/>
      <c r="VWC52" s="867"/>
      <c r="VWD52" s="867"/>
      <c r="VWE52" s="867"/>
      <c r="VWF52" s="867"/>
      <c r="VWG52" s="867"/>
      <c r="VWH52" s="867"/>
      <c r="VWI52" s="867"/>
      <c r="VWJ52" s="867"/>
      <c r="VWK52" s="867"/>
      <c r="VWL52" s="867"/>
      <c r="VWM52" s="867"/>
      <c r="VWN52" s="867"/>
      <c r="VWO52" s="867"/>
      <c r="VWP52" s="867"/>
      <c r="VWQ52" s="867"/>
      <c r="VWR52" s="867"/>
      <c r="VWS52" s="867"/>
      <c r="VWT52" s="867"/>
      <c r="VWU52" s="867"/>
      <c r="VWV52" s="867"/>
      <c r="VWW52" s="867"/>
      <c r="VWX52" s="867"/>
      <c r="VWY52" s="867"/>
      <c r="VWZ52" s="867"/>
      <c r="VXA52" s="867"/>
      <c r="VXB52" s="867"/>
      <c r="VXC52" s="867"/>
      <c r="VXD52" s="867"/>
      <c r="VXE52" s="867"/>
      <c r="VXF52" s="867"/>
      <c r="VXG52" s="867"/>
      <c r="VXH52" s="867"/>
      <c r="VXI52" s="867"/>
      <c r="VXJ52" s="867"/>
      <c r="VXK52" s="867"/>
      <c r="VXL52" s="867"/>
      <c r="VXM52" s="867"/>
      <c r="VXN52" s="867"/>
      <c r="VXO52" s="867"/>
      <c r="VXP52" s="867"/>
      <c r="VXQ52" s="867"/>
      <c r="VXR52" s="867"/>
      <c r="VXS52" s="867"/>
      <c r="VXT52" s="867"/>
      <c r="VXU52" s="867"/>
      <c r="VXV52" s="867"/>
      <c r="VXW52" s="867"/>
      <c r="VXX52" s="867"/>
      <c r="VXY52" s="867"/>
      <c r="VXZ52" s="867"/>
      <c r="VYA52" s="867"/>
      <c r="VYB52" s="867"/>
      <c r="VYC52" s="867"/>
      <c r="VYD52" s="867"/>
      <c r="VYE52" s="867"/>
      <c r="VYF52" s="867"/>
      <c r="VYG52" s="867"/>
      <c r="VYH52" s="867"/>
      <c r="VYI52" s="867"/>
      <c r="VYJ52" s="867"/>
      <c r="VYK52" s="867"/>
      <c r="VYL52" s="867"/>
      <c r="VYM52" s="867"/>
      <c r="VYN52" s="867"/>
      <c r="VYO52" s="867"/>
      <c r="VYP52" s="867"/>
      <c r="VYQ52" s="867"/>
      <c r="VYR52" s="867"/>
      <c r="VYS52" s="867"/>
      <c r="VYT52" s="867"/>
      <c r="VYU52" s="867"/>
      <c r="VYV52" s="867"/>
      <c r="VYW52" s="867"/>
      <c r="VYX52" s="867"/>
      <c r="VYY52" s="867"/>
      <c r="VYZ52" s="867"/>
      <c r="VZA52" s="867"/>
      <c r="VZB52" s="867"/>
      <c r="VZC52" s="867"/>
      <c r="VZD52" s="867"/>
      <c r="VZE52" s="867"/>
      <c r="VZF52" s="867"/>
      <c r="VZG52" s="867"/>
      <c r="VZH52" s="867"/>
      <c r="VZI52" s="867"/>
      <c r="VZJ52" s="867"/>
      <c r="VZK52" s="867"/>
      <c r="VZL52" s="867"/>
      <c r="VZM52" s="867"/>
      <c r="VZN52" s="867"/>
      <c r="VZO52" s="867"/>
      <c r="VZP52" s="867"/>
      <c r="VZQ52" s="867"/>
      <c r="VZR52" s="867"/>
      <c r="VZS52" s="867"/>
      <c r="VZT52" s="867"/>
      <c r="VZU52" s="867"/>
      <c r="VZV52" s="867"/>
      <c r="VZW52" s="867"/>
      <c r="VZX52" s="867"/>
      <c r="VZY52" s="867"/>
      <c r="VZZ52" s="867"/>
      <c r="WAA52" s="867"/>
      <c r="WAB52" s="867"/>
      <c r="WAC52" s="867"/>
      <c r="WAD52" s="867"/>
      <c r="WAE52" s="867"/>
      <c r="WAF52" s="867"/>
      <c r="WAG52" s="867"/>
      <c r="WAH52" s="867"/>
      <c r="WAI52" s="867"/>
      <c r="WAJ52" s="867"/>
      <c r="WAK52" s="867"/>
      <c r="WAL52" s="867"/>
      <c r="WAM52" s="867"/>
      <c r="WAN52" s="867"/>
      <c r="WAO52" s="867"/>
      <c r="WAP52" s="867"/>
      <c r="WAQ52" s="867"/>
      <c r="WAR52" s="867"/>
      <c r="WAS52" s="867"/>
      <c r="WAT52" s="867"/>
      <c r="WAU52" s="867"/>
      <c r="WAV52" s="867"/>
      <c r="WAW52" s="867"/>
      <c r="WAX52" s="867"/>
      <c r="WAY52" s="867"/>
      <c r="WAZ52" s="867"/>
      <c r="WBA52" s="867"/>
      <c r="WBB52" s="867"/>
      <c r="WBC52" s="867"/>
      <c r="WBD52" s="867"/>
      <c r="WBE52" s="867"/>
      <c r="WBF52" s="867"/>
      <c r="WBG52" s="867"/>
      <c r="WBH52" s="867"/>
      <c r="WBI52" s="867"/>
      <c r="WBJ52" s="867"/>
      <c r="WBK52" s="867"/>
      <c r="WBL52" s="867"/>
      <c r="WBM52" s="867"/>
      <c r="WBN52" s="867"/>
      <c r="WBO52" s="867"/>
      <c r="WBP52" s="867"/>
      <c r="WBQ52" s="867"/>
      <c r="WBR52" s="867"/>
      <c r="WBS52" s="867"/>
      <c r="WBT52" s="867"/>
      <c r="WBU52" s="867"/>
      <c r="WBV52" s="867"/>
      <c r="WBW52" s="867"/>
      <c r="WBX52" s="867"/>
      <c r="WBY52" s="867"/>
      <c r="WBZ52" s="867"/>
      <c r="WCA52" s="867"/>
      <c r="WCB52" s="867"/>
      <c r="WCC52" s="867"/>
      <c r="WCD52" s="867"/>
      <c r="WCE52" s="867"/>
      <c r="WCF52" s="867"/>
      <c r="WCG52" s="867"/>
      <c r="WCH52" s="867"/>
      <c r="WCI52" s="867"/>
      <c r="WCJ52" s="867"/>
      <c r="WCK52" s="867"/>
      <c r="WCL52" s="867"/>
      <c r="WCM52" s="867"/>
      <c r="WCN52" s="867"/>
      <c r="WCO52" s="867"/>
      <c r="WCP52" s="867"/>
      <c r="WCQ52" s="867"/>
      <c r="WCR52" s="867"/>
      <c r="WCS52" s="867"/>
      <c r="WCT52" s="867"/>
      <c r="WCU52" s="867"/>
      <c r="WCV52" s="867"/>
      <c r="WCW52" s="867"/>
      <c r="WCX52" s="867"/>
      <c r="WCY52" s="867"/>
      <c r="WCZ52" s="867"/>
      <c r="WDA52" s="867"/>
      <c r="WDB52" s="867"/>
      <c r="WDC52" s="867"/>
      <c r="WDD52" s="867"/>
      <c r="WDE52" s="867"/>
      <c r="WDF52" s="867"/>
      <c r="WDG52" s="867"/>
      <c r="WDH52" s="867"/>
      <c r="WDI52" s="867"/>
      <c r="WDJ52" s="867"/>
      <c r="WDK52" s="867"/>
      <c r="WDL52" s="867"/>
      <c r="WDM52" s="867"/>
      <c r="WDN52" s="867"/>
      <c r="WDO52" s="867"/>
      <c r="WDP52" s="867"/>
      <c r="WDQ52" s="867"/>
      <c r="WDR52" s="867"/>
      <c r="WDS52" s="867"/>
      <c r="WDT52" s="867"/>
      <c r="WDU52" s="867"/>
      <c r="WDV52" s="867"/>
      <c r="WDW52" s="867"/>
      <c r="WDX52" s="867"/>
      <c r="WDY52" s="867"/>
      <c r="WDZ52" s="867"/>
      <c r="WEA52" s="867"/>
      <c r="WEB52" s="867"/>
      <c r="WEC52" s="867"/>
      <c r="WED52" s="867"/>
      <c r="WEE52" s="867"/>
      <c r="WEF52" s="867"/>
      <c r="WEG52" s="867"/>
      <c r="WEH52" s="867"/>
      <c r="WEI52" s="867"/>
      <c r="WEJ52" s="867"/>
      <c r="WEK52" s="867"/>
      <c r="WEL52" s="867"/>
      <c r="WEM52" s="867"/>
      <c r="WEN52" s="867"/>
      <c r="WEO52" s="867"/>
      <c r="WEP52" s="867"/>
      <c r="WEQ52" s="867"/>
      <c r="WER52" s="867"/>
      <c r="WES52" s="867"/>
      <c r="WET52" s="867"/>
      <c r="WEU52" s="867"/>
      <c r="WEV52" s="867"/>
      <c r="WEW52" s="867"/>
      <c r="WEX52" s="867"/>
      <c r="WEY52" s="867"/>
      <c r="WEZ52" s="867"/>
      <c r="WFA52" s="867"/>
      <c r="WFB52" s="867"/>
      <c r="WFC52" s="867"/>
      <c r="WFD52" s="867"/>
      <c r="WFE52" s="867"/>
      <c r="WFF52" s="867"/>
      <c r="WFG52" s="867"/>
      <c r="WFH52" s="867"/>
      <c r="WFI52" s="867"/>
      <c r="WFJ52" s="867"/>
      <c r="WFK52" s="867"/>
      <c r="WFL52" s="867"/>
      <c r="WFM52" s="867"/>
      <c r="WFN52" s="867"/>
      <c r="WFO52" s="867"/>
      <c r="WFP52" s="867"/>
      <c r="WFQ52" s="867"/>
      <c r="WFR52" s="867"/>
      <c r="WFS52" s="867"/>
      <c r="WFT52" s="867"/>
      <c r="WFU52" s="867"/>
      <c r="WFV52" s="867"/>
      <c r="WFW52" s="867"/>
      <c r="WFX52" s="867"/>
      <c r="WFY52" s="867"/>
      <c r="WFZ52" s="867"/>
      <c r="WGA52" s="867"/>
      <c r="WGB52" s="867"/>
      <c r="WGC52" s="867"/>
      <c r="WGD52" s="867"/>
      <c r="WGE52" s="867"/>
      <c r="WGF52" s="867"/>
      <c r="WGG52" s="867"/>
      <c r="WGH52" s="867"/>
      <c r="WGI52" s="867"/>
      <c r="WGJ52" s="867"/>
      <c r="WGK52" s="867"/>
      <c r="WGL52" s="867"/>
      <c r="WGM52" s="867"/>
      <c r="WGN52" s="867"/>
      <c r="WGO52" s="867"/>
      <c r="WGP52" s="867"/>
      <c r="WGQ52" s="867"/>
      <c r="WGR52" s="867"/>
      <c r="WGS52" s="867"/>
      <c r="WGT52" s="867"/>
      <c r="WGU52" s="867"/>
      <c r="WGV52" s="867"/>
      <c r="WGW52" s="867"/>
      <c r="WGX52" s="867"/>
      <c r="WGY52" s="867"/>
      <c r="WGZ52" s="867"/>
      <c r="WHA52" s="867"/>
      <c r="WHB52" s="867"/>
      <c r="WHC52" s="867"/>
      <c r="WHD52" s="867"/>
      <c r="WHE52" s="867"/>
      <c r="WHF52" s="867"/>
      <c r="WHG52" s="867"/>
      <c r="WHH52" s="867"/>
      <c r="WHI52" s="867"/>
      <c r="WHJ52" s="867"/>
      <c r="WHK52" s="867"/>
      <c r="WHL52" s="867"/>
      <c r="WHM52" s="867"/>
      <c r="WHN52" s="867"/>
      <c r="WHO52" s="867"/>
      <c r="WHP52" s="867"/>
      <c r="WHQ52" s="867"/>
      <c r="WHR52" s="867"/>
      <c r="WHS52" s="867"/>
      <c r="WHT52" s="867"/>
      <c r="WHU52" s="867"/>
      <c r="WHV52" s="867"/>
      <c r="WHW52" s="867"/>
      <c r="WHX52" s="867"/>
      <c r="WHY52" s="867"/>
      <c r="WHZ52" s="867"/>
      <c r="WIA52" s="867"/>
      <c r="WIB52" s="867"/>
      <c r="WIC52" s="867"/>
      <c r="WID52" s="867"/>
      <c r="WIE52" s="867"/>
      <c r="WIF52" s="867"/>
      <c r="WIG52" s="867"/>
      <c r="WIH52" s="867"/>
      <c r="WII52" s="867"/>
      <c r="WIJ52" s="867"/>
      <c r="WIK52" s="867"/>
      <c r="WIL52" s="867"/>
      <c r="WIM52" s="867"/>
      <c r="WIN52" s="867"/>
      <c r="WIO52" s="867"/>
      <c r="WIP52" s="867"/>
      <c r="WIQ52" s="867"/>
      <c r="WIR52" s="867"/>
      <c r="WIS52" s="867"/>
      <c r="WIT52" s="867"/>
      <c r="WIU52" s="867"/>
      <c r="WIV52" s="867"/>
      <c r="WIW52" s="867"/>
      <c r="WIX52" s="867"/>
      <c r="WIY52" s="867"/>
      <c r="WIZ52" s="867"/>
      <c r="WJA52" s="867"/>
      <c r="WJB52" s="867"/>
      <c r="WJC52" s="867"/>
      <c r="WJD52" s="867"/>
      <c r="WJE52" s="867"/>
      <c r="WJF52" s="867"/>
      <c r="WJG52" s="867"/>
      <c r="WJH52" s="867"/>
      <c r="WJI52" s="867"/>
      <c r="WJJ52" s="867"/>
      <c r="WJK52" s="867"/>
      <c r="WJL52" s="867"/>
      <c r="WJM52" s="867"/>
      <c r="WJN52" s="867"/>
      <c r="WJO52" s="867"/>
      <c r="WJP52" s="867"/>
      <c r="WJQ52" s="867"/>
      <c r="WJR52" s="867"/>
      <c r="WJS52" s="867"/>
      <c r="WJT52" s="867"/>
      <c r="WJU52" s="867"/>
      <c r="WJV52" s="867"/>
      <c r="WJW52" s="867"/>
      <c r="WJX52" s="867"/>
      <c r="WJY52" s="867"/>
      <c r="WJZ52" s="867"/>
      <c r="WKA52" s="867"/>
      <c r="WKB52" s="867"/>
      <c r="WKC52" s="867"/>
      <c r="WKD52" s="867"/>
      <c r="WKE52" s="867"/>
      <c r="WKF52" s="867"/>
      <c r="WKG52" s="867"/>
      <c r="WKH52" s="867"/>
      <c r="WKI52" s="867"/>
      <c r="WKJ52" s="867"/>
      <c r="WKK52" s="867"/>
      <c r="WKL52" s="867"/>
      <c r="WKM52" s="867"/>
      <c r="WKN52" s="867"/>
      <c r="WKO52" s="867"/>
      <c r="WKP52" s="867"/>
      <c r="WKQ52" s="867"/>
      <c r="WKR52" s="867"/>
      <c r="WKS52" s="867"/>
      <c r="WKT52" s="867"/>
      <c r="WKU52" s="867"/>
      <c r="WKV52" s="867"/>
      <c r="WKW52" s="867"/>
      <c r="WKX52" s="867"/>
      <c r="WKY52" s="867"/>
      <c r="WKZ52" s="867"/>
      <c r="WLA52" s="867"/>
      <c r="WLB52" s="867"/>
      <c r="WLC52" s="867"/>
      <c r="WLD52" s="867"/>
      <c r="WLE52" s="867"/>
      <c r="WLF52" s="867"/>
      <c r="WLG52" s="867"/>
      <c r="WLH52" s="867"/>
      <c r="WLI52" s="867"/>
      <c r="WLJ52" s="867"/>
      <c r="WLK52" s="867"/>
      <c r="WLL52" s="867"/>
      <c r="WLM52" s="867"/>
      <c r="WLN52" s="867"/>
      <c r="WLO52" s="867"/>
      <c r="WLP52" s="867"/>
      <c r="WLQ52" s="867"/>
      <c r="WLR52" s="867"/>
      <c r="WLS52" s="867"/>
      <c r="WLT52" s="867"/>
      <c r="WLU52" s="867"/>
      <c r="WLV52" s="867"/>
      <c r="WLW52" s="867"/>
      <c r="WLX52" s="867"/>
      <c r="WLY52" s="867"/>
      <c r="WLZ52" s="867"/>
      <c r="WMA52" s="867"/>
      <c r="WMB52" s="867"/>
      <c r="WMC52" s="867"/>
      <c r="WMD52" s="867"/>
      <c r="WME52" s="867"/>
      <c r="WMF52" s="867"/>
      <c r="WMG52" s="867"/>
      <c r="WMH52" s="867"/>
      <c r="WMI52" s="867"/>
      <c r="WMJ52" s="867"/>
      <c r="WMK52" s="867"/>
      <c r="WML52" s="867"/>
      <c r="WMM52" s="867"/>
      <c r="WMN52" s="867"/>
      <c r="WMO52" s="867"/>
      <c r="WMP52" s="867"/>
      <c r="WMQ52" s="867"/>
      <c r="WMR52" s="867"/>
      <c r="WMS52" s="867"/>
      <c r="WMT52" s="867"/>
      <c r="WMU52" s="867"/>
      <c r="WMV52" s="867"/>
      <c r="WMW52" s="867"/>
      <c r="WMX52" s="867"/>
      <c r="WMY52" s="867"/>
      <c r="WMZ52" s="867"/>
      <c r="WNA52" s="867"/>
      <c r="WNB52" s="867"/>
      <c r="WNC52" s="867"/>
      <c r="WND52" s="867"/>
      <c r="WNE52" s="867"/>
      <c r="WNF52" s="867"/>
      <c r="WNG52" s="867"/>
      <c r="WNH52" s="867"/>
      <c r="WNI52" s="867"/>
      <c r="WNJ52" s="867"/>
      <c r="WNK52" s="867"/>
      <c r="WNL52" s="867"/>
      <c r="WNM52" s="867"/>
      <c r="WNN52" s="867"/>
      <c r="WNO52" s="867"/>
      <c r="WNP52" s="867"/>
      <c r="WNQ52" s="867"/>
      <c r="WNR52" s="867"/>
      <c r="WNS52" s="867"/>
      <c r="WNT52" s="867"/>
      <c r="WNU52" s="867"/>
      <c r="WNV52" s="867"/>
      <c r="WNW52" s="867"/>
      <c r="WNX52" s="867"/>
      <c r="WNY52" s="867"/>
      <c r="WNZ52" s="867"/>
      <c r="WOA52" s="867"/>
      <c r="WOB52" s="867"/>
      <c r="WOC52" s="867"/>
      <c r="WOD52" s="867"/>
      <c r="WOE52" s="867"/>
      <c r="WOF52" s="867"/>
      <c r="WOG52" s="867"/>
      <c r="WOH52" s="867"/>
      <c r="WOI52" s="867"/>
      <c r="WOJ52" s="867"/>
      <c r="WOK52" s="867"/>
      <c r="WOL52" s="867"/>
      <c r="WOM52" s="867"/>
      <c r="WON52" s="867"/>
      <c r="WOO52" s="867"/>
      <c r="WOP52" s="867"/>
      <c r="WOQ52" s="867"/>
      <c r="WOR52" s="867"/>
      <c r="WOS52" s="867"/>
      <c r="WOT52" s="867"/>
      <c r="WOU52" s="867"/>
      <c r="WOV52" s="867"/>
      <c r="WOW52" s="867"/>
      <c r="WOX52" s="867"/>
      <c r="WOY52" s="867"/>
      <c r="WOZ52" s="867"/>
      <c r="WPA52" s="867"/>
      <c r="WPB52" s="867"/>
      <c r="WPC52" s="867"/>
      <c r="WPD52" s="867"/>
      <c r="WPE52" s="867"/>
      <c r="WPF52" s="867"/>
      <c r="WPG52" s="867"/>
      <c r="WPH52" s="867"/>
      <c r="WPI52" s="867"/>
      <c r="WPJ52" s="867"/>
      <c r="WPK52" s="867"/>
      <c r="WPL52" s="867"/>
      <c r="WPM52" s="867"/>
      <c r="WPN52" s="867"/>
      <c r="WPO52" s="867"/>
      <c r="WPP52" s="867"/>
      <c r="WPQ52" s="867"/>
      <c r="WPR52" s="867"/>
      <c r="WPS52" s="867"/>
      <c r="WPT52" s="867"/>
      <c r="WPU52" s="867"/>
      <c r="WPV52" s="867"/>
      <c r="WPW52" s="867"/>
      <c r="WPX52" s="867"/>
      <c r="WPY52" s="867"/>
      <c r="WPZ52" s="867"/>
      <c r="WQA52" s="867"/>
      <c r="WQB52" s="867"/>
      <c r="WQC52" s="867"/>
      <c r="WQD52" s="867"/>
      <c r="WQE52" s="867"/>
      <c r="WQF52" s="867"/>
      <c r="WQG52" s="867"/>
      <c r="WQH52" s="867"/>
      <c r="WQI52" s="867"/>
      <c r="WQJ52" s="867"/>
      <c r="WQK52" s="867"/>
      <c r="WQL52" s="867"/>
      <c r="WQM52" s="867"/>
      <c r="WQN52" s="867"/>
      <c r="WQO52" s="867"/>
      <c r="WQP52" s="867"/>
      <c r="WQQ52" s="867"/>
      <c r="WQR52" s="867"/>
      <c r="WQS52" s="867"/>
      <c r="WQT52" s="867"/>
      <c r="WQU52" s="867"/>
      <c r="WQV52" s="867"/>
      <c r="WQW52" s="867"/>
      <c r="WQX52" s="867"/>
      <c r="WQY52" s="867"/>
      <c r="WQZ52" s="867"/>
      <c r="WRA52" s="867"/>
      <c r="WRB52" s="867"/>
      <c r="WRC52" s="867"/>
      <c r="WRD52" s="867"/>
      <c r="WRE52" s="867"/>
      <c r="WRF52" s="867"/>
      <c r="WRG52" s="867"/>
      <c r="WRH52" s="867"/>
      <c r="WRI52" s="867"/>
      <c r="WRJ52" s="867"/>
      <c r="WRK52" s="867"/>
      <c r="WRL52" s="867"/>
      <c r="WRM52" s="867"/>
      <c r="WRN52" s="867"/>
      <c r="WRO52" s="867"/>
      <c r="WRP52" s="867"/>
      <c r="WRQ52" s="867"/>
      <c r="WRR52" s="867"/>
      <c r="WRS52" s="867"/>
      <c r="WRT52" s="867"/>
      <c r="WRU52" s="867"/>
      <c r="WRV52" s="867"/>
      <c r="WRW52" s="867"/>
      <c r="WRX52" s="867"/>
      <c r="WRY52" s="867"/>
      <c r="WRZ52" s="867"/>
      <c r="WSA52" s="867"/>
      <c r="WSB52" s="867"/>
      <c r="WSC52" s="867"/>
      <c r="WSD52" s="867"/>
      <c r="WSE52" s="867"/>
      <c r="WSF52" s="867"/>
      <c r="WSG52" s="867"/>
      <c r="WSH52" s="867"/>
      <c r="WSI52" s="867"/>
      <c r="WSJ52" s="867"/>
      <c r="WSK52" s="867"/>
      <c r="WSL52" s="867"/>
      <c r="WSM52" s="867"/>
      <c r="WSN52" s="867"/>
      <c r="WSO52" s="867"/>
      <c r="WSP52" s="867"/>
      <c r="WSQ52" s="867"/>
      <c r="WSR52" s="867"/>
      <c r="WSS52" s="867"/>
      <c r="WST52" s="867"/>
      <c r="WSU52" s="867"/>
      <c r="WSV52" s="867"/>
      <c r="WSW52" s="867"/>
      <c r="WSX52" s="867"/>
      <c r="WSY52" s="867"/>
      <c r="WSZ52" s="867"/>
      <c r="WTA52" s="867"/>
      <c r="WTB52" s="867"/>
      <c r="WTC52" s="867"/>
      <c r="WTD52" s="867"/>
      <c r="WTE52" s="867"/>
      <c r="WTF52" s="867"/>
      <c r="WTG52" s="867"/>
      <c r="WTH52" s="867"/>
      <c r="WTI52" s="867"/>
      <c r="WTJ52" s="867"/>
      <c r="WTK52" s="867"/>
      <c r="WTL52" s="867"/>
      <c r="WTM52" s="867"/>
      <c r="WTN52" s="867"/>
      <c r="WTO52" s="867"/>
      <c r="WTP52" s="867"/>
      <c r="WTQ52" s="867"/>
      <c r="WTR52" s="867"/>
      <c r="WTS52" s="867"/>
      <c r="WTT52" s="867"/>
      <c r="WTU52" s="867"/>
      <c r="WTV52" s="867"/>
      <c r="WTW52" s="867"/>
      <c r="WTX52" s="867"/>
      <c r="WTY52" s="867"/>
      <c r="WTZ52" s="867"/>
      <c r="WUA52" s="867"/>
      <c r="WUB52" s="867"/>
      <c r="WUC52" s="867"/>
      <c r="WUD52" s="867"/>
      <c r="WUE52" s="867"/>
      <c r="WUF52" s="867"/>
      <c r="WUG52" s="867"/>
      <c r="WUH52" s="867"/>
      <c r="WUI52" s="867"/>
      <c r="WUJ52" s="867"/>
      <c r="WUK52" s="867"/>
      <c r="WUL52" s="867"/>
      <c r="WUM52" s="867"/>
      <c r="WUN52" s="867"/>
      <c r="WUO52" s="867"/>
      <c r="WUP52" s="867"/>
      <c r="WUQ52" s="867"/>
      <c r="WUR52" s="867"/>
      <c r="WUS52" s="867"/>
      <c r="WUT52" s="867"/>
      <c r="WUU52" s="867"/>
      <c r="WUV52" s="867"/>
      <c r="WUW52" s="867"/>
      <c r="WUX52" s="867"/>
      <c r="WUY52" s="867"/>
      <c r="WUZ52" s="867"/>
      <c r="WVA52" s="867"/>
      <c r="WVB52" s="867"/>
      <c r="WVC52" s="867"/>
      <c r="WVD52" s="867"/>
      <c r="WVE52" s="867"/>
      <c r="WVF52" s="867"/>
      <c r="WVG52" s="867"/>
      <c r="WVH52" s="867"/>
      <c r="WVI52" s="867"/>
      <c r="WVJ52" s="867"/>
      <c r="WVK52" s="867"/>
      <c r="WVL52" s="867"/>
      <c r="WVM52" s="867"/>
      <c r="WVN52" s="867"/>
      <c r="WVO52" s="867"/>
      <c r="WVP52" s="867"/>
      <c r="WVQ52" s="867"/>
      <c r="WVR52" s="867"/>
      <c r="WVS52" s="867"/>
      <c r="WVT52" s="867"/>
      <c r="WVU52" s="867"/>
      <c r="WVV52" s="867"/>
      <c r="WVW52" s="867"/>
      <c r="WVX52" s="867"/>
      <c r="WVY52" s="867"/>
      <c r="WVZ52" s="867"/>
      <c r="WWA52" s="867"/>
      <c r="WWB52" s="867"/>
      <c r="WWC52" s="867"/>
      <c r="WWD52" s="867"/>
      <c r="WWE52" s="867"/>
      <c r="WWF52" s="867"/>
      <c r="WWG52" s="867"/>
      <c r="WWH52" s="867"/>
      <c r="WWI52" s="867"/>
      <c r="WWJ52" s="867"/>
      <c r="WWK52" s="867"/>
      <c r="WWL52" s="867"/>
      <c r="WWM52" s="867"/>
      <c r="WWN52" s="867"/>
      <c r="WWO52" s="867"/>
      <c r="WWP52" s="867"/>
      <c r="WWQ52" s="867"/>
      <c r="WWR52" s="867"/>
      <c r="WWS52" s="867"/>
      <c r="WWT52" s="867"/>
      <c r="WWU52" s="867"/>
      <c r="WWV52" s="867"/>
      <c r="WWW52" s="867"/>
      <c r="WWX52" s="867"/>
      <c r="WWY52" s="867"/>
      <c r="WWZ52" s="867"/>
      <c r="WXA52" s="867"/>
      <c r="WXB52" s="867"/>
      <c r="WXC52" s="867"/>
      <c r="WXD52" s="867"/>
      <c r="WXE52" s="867"/>
      <c r="WXF52" s="867"/>
      <c r="WXG52" s="867"/>
      <c r="WXH52" s="867"/>
      <c r="WXI52" s="867"/>
      <c r="WXJ52" s="867"/>
      <c r="WXK52" s="867"/>
      <c r="WXL52" s="867"/>
      <c r="WXM52" s="867"/>
      <c r="WXN52" s="867"/>
      <c r="WXO52" s="867"/>
      <c r="WXP52" s="867"/>
      <c r="WXQ52" s="867"/>
      <c r="WXR52" s="867"/>
      <c r="WXS52" s="867"/>
      <c r="WXT52" s="867"/>
      <c r="WXU52" s="867"/>
      <c r="WXV52" s="867"/>
      <c r="WXW52" s="867"/>
      <c r="WXX52" s="867"/>
      <c r="WXY52" s="867"/>
      <c r="WXZ52" s="867"/>
      <c r="WYA52" s="867"/>
      <c r="WYB52" s="867"/>
      <c r="WYC52" s="867"/>
      <c r="WYD52" s="867"/>
      <c r="WYE52" s="867"/>
      <c r="WYF52" s="867"/>
      <c r="WYG52" s="867"/>
      <c r="WYH52" s="867"/>
      <c r="WYI52" s="867"/>
      <c r="WYJ52" s="867"/>
      <c r="WYK52" s="867"/>
      <c r="WYL52" s="867"/>
      <c r="WYM52" s="867"/>
      <c r="WYN52" s="867"/>
      <c r="WYO52" s="867"/>
      <c r="WYP52" s="867"/>
      <c r="WYQ52" s="867"/>
      <c r="WYR52" s="867"/>
      <c r="WYS52" s="867"/>
      <c r="WYT52" s="867"/>
      <c r="WYU52" s="867"/>
      <c r="WYV52" s="867"/>
      <c r="WYW52" s="867"/>
      <c r="WYX52" s="867"/>
      <c r="WYY52" s="867"/>
      <c r="WYZ52" s="867"/>
      <c r="WZA52" s="867"/>
      <c r="WZB52" s="867"/>
      <c r="WZC52" s="867"/>
      <c r="WZD52" s="867"/>
      <c r="WZE52" s="867"/>
      <c r="WZF52" s="867"/>
      <c r="WZG52" s="867"/>
      <c r="WZH52" s="867"/>
      <c r="WZI52" s="867"/>
      <c r="WZJ52" s="867"/>
      <c r="WZK52" s="867"/>
      <c r="WZL52" s="867"/>
      <c r="WZM52" s="867"/>
      <c r="WZN52" s="867"/>
      <c r="WZO52" s="867"/>
      <c r="WZP52" s="867"/>
      <c r="WZQ52" s="867"/>
      <c r="WZR52" s="867"/>
      <c r="WZS52" s="867"/>
      <c r="WZT52" s="867"/>
      <c r="WZU52" s="867"/>
      <c r="WZV52" s="867"/>
      <c r="WZW52" s="867"/>
      <c r="WZX52" s="867"/>
      <c r="WZY52" s="867"/>
      <c r="WZZ52" s="867"/>
      <c r="XAA52" s="867"/>
      <c r="XAB52" s="867"/>
      <c r="XAC52" s="867"/>
      <c r="XAD52" s="867"/>
      <c r="XAE52" s="867"/>
      <c r="XAF52" s="867"/>
      <c r="XAG52" s="867"/>
      <c r="XAH52" s="867"/>
      <c r="XAI52" s="867"/>
      <c r="XAJ52" s="867"/>
      <c r="XAK52" s="867"/>
      <c r="XAL52" s="867"/>
      <c r="XAM52" s="867"/>
      <c r="XAN52" s="867"/>
      <c r="XAO52" s="867"/>
      <c r="XAP52" s="867"/>
      <c r="XAQ52" s="867"/>
      <c r="XAR52" s="867"/>
      <c r="XAS52" s="867"/>
      <c r="XAT52" s="867"/>
      <c r="XAU52" s="867"/>
      <c r="XAV52" s="867"/>
      <c r="XAW52" s="867"/>
      <c r="XAX52" s="867"/>
      <c r="XAY52" s="867"/>
      <c r="XAZ52" s="867"/>
      <c r="XBA52" s="867"/>
      <c r="XBB52" s="867"/>
      <c r="XBC52" s="867"/>
      <c r="XBD52" s="867"/>
      <c r="XBE52" s="867"/>
      <c r="XBF52" s="867"/>
      <c r="XBG52" s="867"/>
      <c r="XBH52" s="867"/>
      <c r="XBI52" s="867"/>
      <c r="XBJ52" s="867"/>
      <c r="XBK52" s="867"/>
      <c r="XBL52" s="867"/>
      <c r="XBM52" s="867"/>
      <c r="XBN52" s="867"/>
      <c r="XBO52" s="867"/>
      <c r="XBP52" s="867"/>
      <c r="XBQ52" s="867"/>
      <c r="XBR52" s="867"/>
      <c r="XBS52" s="867"/>
      <c r="XBT52" s="867"/>
      <c r="XBU52" s="867"/>
      <c r="XBV52" s="867"/>
      <c r="XBW52" s="867"/>
      <c r="XBX52" s="867"/>
      <c r="XBY52" s="867"/>
      <c r="XBZ52" s="867"/>
      <c r="XCA52" s="867"/>
      <c r="XCB52" s="867"/>
      <c r="XCC52" s="867"/>
      <c r="XCD52" s="867"/>
      <c r="XCE52" s="867"/>
      <c r="XCF52" s="867"/>
      <c r="XCG52" s="867"/>
      <c r="XCH52" s="867"/>
      <c r="XCI52" s="867"/>
      <c r="XCJ52" s="867"/>
      <c r="XCK52" s="867"/>
      <c r="XCL52" s="867"/>
      <c r="XCM52" s="867"/>
      <c r="XCN52" s="867"/>
      <c r="XCO52" s="867"/>
      <c r="XCP52" s="867"/>
      <c r="XCQ52" s="867"/>
      <c r="XCR52" s="867"/>
      <c r="XCS52" s="867"/>
      <c r="XCT52" s="867"/>
      <c r="XCU52" s="867"/>
      <c r="XCV52" s="867"/>
      <c r="XCW52" s="867"/>
      <c r="XCX52" s="867"/>
      <c r="XCY52" s="867"/>
      <c r="XCZ52" s="867"/>
      <c r="XDA52" s="867"/>
      <c r="XDB52" s="867"/>
      <c r="XDC52" s="867"/>
      <c r="XDD52" s="867"/>
      <c r="XDE52" s="867"/>
      <c r="XDF52" s="867"/>
      <c r="XDG52" s="867"/>
      <c r="XDH52" s="867"/>
      <c r="XDI52" s="867"/>
      <c r="XDJ52" s="867"/>
      <c r="XDK52" s="867"/>
      <c r="XDL52" s="867"/>
      <c r="XDM52" s="867"/>
      <c r="XDN52" s="867"/>
      <c r="XDO52" s="867"/>
      <c r="XDP52" s="867"/>
      <c r="XDQ52" s="867"/>
      <c r="XDR52" s="867"/>
      <c r="XDS52" s="867"/>
      <c r="XDT52" s="867"/>
      <c r="XDU52" s="867"/>
      <c r="XDV52" s="867"/>
      <c r="XDW52" s="867"/>
      <c r="XDX52" s="867"/>
      <c r="XDY52" s="867"/>
      <c r="XDZ52" s="867"/>
      <c r="XEA52" s="867"/>
      <c r="XEB52" s="867"/>
      <c r="XEC52" s="867"/>
      <c r="XED52" s="867"/>
      <c r="XEE52" s="867"/>
      <c r="XEF52" s="867"/>
      <c r="XEG52" s="867"/>
      <c r="XEH52" s="867"/>
      <c r="XEI52" s="867"/>
      <c r="XEJ52" s="867"/>
      <c r="XEK52" s="867"/>
      <c r="XEL52" s="867"/>
      <c r="XEM52" s="867"/>
      <c r="XEN52" s="867"/>
      <c r="XEO52" s="867"/>
      <c r="XEP52" s="867"/>
      <c r="XEQ52" s="867"/>
      <c r="XER52" s="867"/>
      <c r="XES52" s="867"/>
      <c r="XET52" s="867"/>
      <c r="XEU52" s="867"/>
      <c r="XEV52" s="867"/>
      <c r="XEW52" s="867"/>
      <c r="XEX52" s="867"/>
      <c r="XEY52" s="867"/>
      <c r="XEZ52" s="867"/>
      <c r="XFA52" s="867"/>
      <c r="XFB52" s="867"/>
      <c r="XFC52" s="867"/>
      <c r="XFD52" s="867"/>
    </row>
    <row r="53" spans="1:16384" s="876" customFormat="1">
      <c r="A53" s="754" t="s">
        <v>663</v>
      </c>
      <c r="B53" s="672">
        <f t="shared" si="94"/>
        <v>7</v>
      </c>
      <c r="C53" s="755"/>
      <c r="D53" s="755"/>
      <c r="E53" s="755"/>
      <c r="F53" s="755"/>
      <c r="G53" s="865"/>
      <c r="H53" s="755"/>
      <c r="I53" s="875"/>
      <c r="J53" s="875"/>
      <c r="K53" s="875"/>
      <c r="L53" s="875"/>
      <c r="M53" s="875"/>
      <c r="N53" s="875"/>
      <c r="O53" s="875"/>
      <c r="P53" s="875"/>
      <c r="Q53" s="875"/>
      <c r="R53" s="875"/>
      <c r="S53" s="875"/>
      <c r="T53" s="875"/>
      <c r="U53" s="875"/>
      <c r="V53" s="875"/>
      <c r="W53" s="875"/>
      <c r="X53" s="875"/>
      <c r="Y53" s="875"/>
      <c r="Z53" s="875"/>
      <c r="AA53" s="875"/>
      <c r="AB53" s="875"/>
      <c r="AC53" s="875"/>
      <c r="AI53" s="876">
        <v>2</v>
      </c>
      <c r="AO53" s="876">
        <v>1</v>
      </c>
      <c r="AP53" s="758">
        <v>0</v>
      </c>
      <c r="AQ53" s="758">
        <v>0</v>
      </c>
      <c r="AR53" s="876">
        <v>0</v>
      </c>
      <c r="AS53" s="758">
        <v>2</v>
      </c>
      <c r="AT53" s="758">
        <v>1</v>
      </c>
      <c r="AU53" s="758">
        <v>0</v>
      </c>
      <c r="AV53" s="758"/>
      <c r="AW53" s="758"/>
      <c r="AX53" s="876">
        <v>1</v>
      </c>
      <c r="AY53" s="876">
        <v>1</v>
      </c>
      <c r="BD53" s="876">
        <v>1</v>
      </c>
      <c r="BF53" s="876">
        <v>1</v>
      </c>
      <c r="BG53" s="876">
        <v>1</v>
      </c>
      <c r="BJ53" s="1419">
        <f>'[6]Agency South'!V114</f>
        <v>2</v>
      </c>
      <c r="BK53" s="1197">
        <f>'[7]Agency South'!$W$114</f>
        <v>1</v>
      </c>
      <c r="BL53" s="1197">
        <f>'[8]Agency South'!$X114</f>
        <v>1</v>
      </c>
      <c r="BM53" s="1419">
        <f>'[9]Agency South'!Y114</f>
        <v>0</v>
      </c>
      <c r="BN53" s="758">
        <f>'[10]Agency South'!AO114</f>
        <v>3</v>
      </c>
      <c r="BO53" s="758">
        <f>'[11]Agency South'!$AP123</f>
        <v>4</v>
      </c>
    </row>
    <row r="54" spans="1:16384" s="1311" customFormat="1">
      <c r="A54" s="868" t="s">
        <v>37</v>
      </c>
      <c r="B54" s="869">
        <f>SUMIF($BN$2:$BY$2, "&lt;=" &amp; $B$2, $BN$54:$BY$54)</f>
        <v>570</v>
      </c>
      <c r="C54" s="1312"/>
      <c r="D54" s="1313"/>
      <c r="E54" s="1313"/>
      <c r="F54" s="1313"/>
      <c r="G54" s="869">
        <f>SUM(R54:T54)</f>
        <v>31</v>
      </c>
      <c r="H54" s="1312"/>
      <c r="I54" s="1307">
        <f t="shared" ref="I54:AH54" si="95">SUM(I48:I52)</f>
        <v>22</v>
      </c>
      <c r="J54" s="1307">
        <f t="shared" si="95"/>
        <v>8</v>
      </c>
      <c r="K54" s="1307">
        <f t="shared" si="95"/>
        <v>18</v>
      </c>
      <c r="L54" s="1307">
        <f t="shared" si="95"/>
        <v>10</v>
      </c>
      <c r="M54" s="1307">
        <f t="shared" si="95"/>
        <v>4</v>
      </c>
      <c r="N54" s="1307">
        <f t="shared" si="95"/>
        <v>2</v>
      </c>
      <c r="O54" s="1307">
        <f t="shared" si="95"/>
        <v>7</v>
      </c>
      <c r="P54" s="1307">
        <f t="shared" si="95"/>
        <v>6</v>
      </c>
      <c r="Q54" s="1307">
        <f t="shared" si="95"/>
        <v>14</v>
      </c>
      <c r="R54" s="1307">
        <f t="shared" si="95"/>
        <v>11</v>
      </c>
      <c r="S54" s="1307">
        <f t="shared" si="95"/>
        <v>1</v>
      </c>
      <c r="T54" s="1307">
        <f t="shared" si="95"/>
        <v>19</v>
      </c>
      <c r="U54" s="1307">
        <f t="shared" si="95"/>
        <v>42</v>
      </c>
      <c r="V54" s="1307">
        <f t="shared" si="95"/>
        <v>41</v>
      </c>
      <c r="W54" s="1307">
        <f t="shared" si="95"/>
        <v>27</v>
      </c>
      <c r="X54" s="1307">
        <f t="shared" si="95"/>
        <v>24</v>
      </c>
      <c r="Y54" s="1307">
        <f t="shared" si="95"/>
        <v>30</v>
      </c>
      <c r="Z54" s="1307">
        <f t="shared" si="95"/>
        <v>47</v>
      </c>
      <c r="AA54" s="1307">
        <f t="shared" si="95"/>
        <v>34</v>
      </c>
      <c r="AB54" s="1307">
        <f t="shared" si="95"/>
        <v>34</v>
      </c>
      <c r="AC54" s="1307">
        <f t="shared" si="95"/>
        <v>49</v>
      </c>
      <c r="AD54" s="1307">
        <f t="shared" si="95"/>
        <v>16</v>
      </c>
      <c r="AE54" s="1307">
        <f t="shared" si="95"/>
        <v>22</v>
      </c>
      <c r="AF54" s="1307">
        <f t="shared" si="95"/>
        <v>51</v>
      </c>
      <c r="AG54" s="1307">
        <f t="shared" si="95"/>
        <v>105</v>
      </c>
      <c r="AH54" s="1307">
        <f t="shared" si="95"/>
        <v>128</v>
      </c>
      <c r="AI54" s="1307">
        <f>SUM(AI48:AI53)</f>
        <v>130</v>
      </c>
      <c r="AJ54" s="1307">
        <f t="shared" ref="AJ54:AT54" si="96">SUM(AJ48:AJ53)</f>
        <v>104</v>
      </c>
      <c r="AK54" s="1307">
        <f t="shared" si="96"/>
        <v>152</v>
      </c>
      <c r="AL54" s="1307">
        <f t="shared" si="96"/>
        <v>138</v>
      </c>
      <c r="AM54" s="1307">
        <f t="shared" si="96"/>
        <v>85</v>
      </c>
      <c r="AN54" s="1307">
        <f t="shared" si="96"/>
        <v>181</v>
      </c>
      <c r="AO54" s="1307">
        <f t="shared" si="96"/>
        <v>226</v>
      </c>
      <c r="AP54" s="1307">
        <f>SUM(AP48:AP53)</f>
        <v>218</v>
      </c>
      <c r="AQ54" s="1307">
        <f t="shared" si="96"/>
        <v>73</v>
      </c>
      <c r="AR54" s="1307">
        <f t="shared" si="96"/>
        <v>228</v>
      </c>
      <c r="AS54" s="1307">
        <f t="shared" si="96"/>
        <v>312</v>
      </c>
      <c r="AT54" s="1307">
        <f t="shared" si="96"/>
        <v>223</v>
      </c>
      <c r="AU54" s="1307">
        <f t="shared" ref="AU54:BD54" si="97">SUM(AU48:AU53)</f>
        <v>258</v>
      </c>
      <c r="AV54" s="1307">
        <f t="shared" si="97"/>
        <v>231</v>
      </c>
      <c r="AW54" s="1307">
        <f t="shared" si="97"/>
        <v>228</v>
      </c>
      <c r="AX54" s="1307">
        <f t="shared" si="97"/>
        <v>225</v>
      </c>
      <c r="AY54" s="1307">
        <f t="shared" si="97"/>
        <v>185</v>
      </c>
      <c r="AZ54" s="1307">
        <f t="shared" si="97"/>
        <v>313</v>
      </c>
      <c r="BA54" s="1307">
        <f t="shared" si="97"/>
        <v>260</v>
      </c>
      <c r="BB54" s="1395">
        <f t="shared" si="97"/>
        <v>72</v>
      </c>
      <c r="BC54" s="1395">
        <f t="shared" si="97"/>
        <v>73</v>
      </c>
      <c r="BD54" s="1395">
        <f t="shared" si="97"/>
        <v>321</v>
      </c>
      <c r="BE54" s="1395">
        <f t="shared" ref="BE54:BN54" si="98">SUM(BE48:BE53)</f>
        <v>206</v>
      </c>
      <c r="BF54" s="1395">
        <f t="shared" si="98"/>
        <v>213</v>
      </c>
      <c r="BG54" s="1395">
        <f t="shared" si="98"/>
        <v>315</v>
      </c>
      <c r="BH54" s="1395">
        <f t="shared" si="98"/>
        <v>246</v>
      </c>
      <c r="BI54" s="1395">
        <f t="shared" si="98"/>
        <v>239</v>
      </c>
      <c r="BJ54" s="1395">
        <f t="shared" si="98"/>
        <v>330</v>
      </c>
      <c r="BK54" s="1395">
        <f t="shared" si="98"/>
        <v>307</v>
      </c>
      <c r="BL54" s="1395">
        <f t="shared" si="98"/>
        <v>377</v>
      </c>
      <c r="BM54" s="1395">
        <f t="shared" si="98"/>
        <v>383</v>
      </c>
      <c r="BN54" s="1395">
        <f t="shared" si="98"/>
        <v>189</v>
      </c>
      <c r="BO54" s="1395">
        <f>SUM(BO48:BO53)</f>
        <v>381</v>
      </c>
    </row>
    <row r="55" spans="1:16384">
      <c r="BD55" s="867"/>
    </row>
    <row r="56" spans="1:16384" s="706" customFormat="1">
      <c r="A56" s="703" t="s">
        <v>113</v>
      </c>
      <c r="B56" s="704" t="s">
        <v>117</v>
      </c>
      <c r="C56" s="704"/>
      <c r="D56" s="705" t="s">
        <v>43</v>
      </c>
      <c r="E56" s="705" t="s">
        <v>67</v>
      </c>
      <c r="F56" s="705" t="s">
        <v>70</v>
      </c>
      <c r="G56" s="705" t="s">
        <v>104</v>
      </c>
      <c r="H56" s="704"/>
      <c r="I56" s="127">
        <v>41000</v>
      </c>
      <c r="J56" s="127">
        <v>41030</v>
      </c>
      <c r="K56" s="127">
        <v>41061</v>
      </c>
      <c r="L56" s="127">
        <v>41091</v>
      </c>
      <c r="M56" s="127">
        <v>41122</v>
      </c>
      <c r="N56" s="127">
        <v>41153</v>
      </c>
      <c r="O56" s="127">
        <v>41183</v>
      </c>
      <c r="P56" s="127">
        <v>41214</v>
      </c>
      <c r="Q56" s="127">
        <v>41244</v>
      </c>
      <c r="R56" s="127">
        <v>41275</v>
      </c>
      <c r="S56" s="127">
        <v>41306</v>
      </c>
      <c r="T56" s="127">
        <v>41334</v>
      </c>
      <c r="U56" s="127">
        <v>41365</v>
      </c>
      <c r="V56" s="127">
        <v>41395</v>
      </c>
      <c r="W56" s="127">
        <v>41426</v>
      </c>
      <c r="X56" s="127">
        <v>41456</v>
      </c>
      <c r="Y56" s="127">
        <v>41487</v>
      </c>
      <c r="Z56" s="127">
        <v>41518</v>
      </c>
      <c r="AA56" s="127">
        <v>41548</v>
      </c>
      <c r="AB56" s="127">
        <v>41579</v>
      </c>
      <c r="AC56" s="127">
        <v>41609</v>
      </c>
      <c r="AD56" s="127">
        <v>41640</v>
      </c>
      <c r="AE56" s="127">
        <v>41671</v>
      </c>
      <c r="AF56" s="127">
        <v>41699</v>
      </c>
      <c r="AG56" s="127">
        <v>41730</v>
      </c>
      <c r="AH56" s="127">
        <v>41760</v>
      </c>
      <c r="AI56" s="127">
        <v>41791</v>
      </c>
      <c r="AJ56" s="127">
        <v>41821</v>
      </c>
      <c r="AK56" s="127">
        <v>41852</v>
      </c>
      <c r="AL56" s="127">
        <v>41883</v>
      </c>
      <c r="AM56" s="127">
        <v>41913</v>
      </c>
      <c r="AN56" s="127">
        <v>41944</v>
      </c>
      <c r="AO56" s="127">
        <v>41974</v>
      </c>
      <c r="AP56" s="152">
        <v>42005</v>
      </c>
      <c r="AQ56" s="127">
        <v>42036</v>
      </c>
      <c r="AR56" s="111">
        <v>42064</v>
      </c>
      <c r="AS56" s="111">
        <v>42095</v>
      </c>
      <c r="AT56" s="111">
        <v>42155</v>
      </c>
      <c r="AU56" s="111">
        <v>42185</v>
      </c>
      <c r="AV56" s="111">
        <v>42216</v>
      </c>
      <c r="AW56" s="111">
        <f>AW47</f>
        <v>42247</v>
      </c>
      <c r="AX56" s="111">
        <f>AX47</f>
        <v>42277</v>
      </c>
      <c r="AY56" s="111">
        <f>AY47</f>
        <v>42308</v>
      </c>
      <c r="AZ56" s="111">
        <f>AZ47</f>
        <v>42338</v>
      </c>
      <c r="BA56" s="111">
        <f>BA47</f>
        <v>42369</v>
      </c>
      <c r="BB56" s="152">
        <v>42370</v>
      </c>
      <c r="BC56" s="111">
        <v>42401</v>
      </c>
      <c r="BD56" s="111">
        <v>42430</v>
      </c>
      <c r="BE56" s="111">
        <v>42461</v>
      </c>
      <c r="BF56" s="111">
        <v>42521</v>
      </c>
      <c r="BG56" s="111">
        <v>42551</v>
      </c>
      <c r="BH56" s="111">
        <v>42582</v>
      </c>
      <c r="BI56" s="111">
        <v>42613</v>
      </c>
      <c r="BJ56" s="111">
        <v>42643</v>
      </c>
      <c r="BK56" s="111">
        <v>42674</v>
      </c>
      <c r="BL56" s="111">
        <v>42704</v>
      </c>
      <c r="BM56" s="111">
        <v>42735</v>
      </c>
      <c r="BN56" s="152">
        <v>42766</v>
      </c>
      <c r="BO56" s="111">
        <v>42794</v>
      </c>
      <c r="BP56" s="111">
        <v>42825</v>
      </c>
      <c r="BQ56" s="111">
        <v>42855</v>
      </c>
      <c r="BR56" s="111">
        <v>42886</v>
      </c>
      <c r="BS56" s="111">
        <v>42916</v>
      </c>
      <c r="BT56" s="111">
        <v>42947</v>
      </c>
      <c r="BU56" s="111">
        <v>42978</v>
      </c>
      <c r="BV56" s="111">
        <v>43008</v>
      </c>
      <c r="BW56" s="111">
        <v>43039</v>
      </c>
      <c r="BX56" s="111">
        <v>43069</v>
      </c>
      <c r="BY56" s="111">
        <v>43100</v>
      </c>
    </row>
    <row r="57" spans="1:16384">
      <c r="A57" s="685" t="s">
        <v>123</v>
      </c>
      <c r="B57" s="143">
        <f>SUMIF($BN$2:$BY$2, "&lt;=" &amp; $B$2,BN57:BY57) / $B$2</f>
        <v>648.5</v>
      </c>
      <c r="G57" s="143">
        <f>SUM(R57:T57)/3</f>
        <v>17.666666666666668</v>
      </c>
      <c r="I57" s="691">
        <f>SUM(I39:I42)</f>
        <v>11</v>
      </c>
      <c r="J57" s="691">
        <f t="shared" ref="J57:U57" si="99">SUM(J39:J42)</f>
        <v>12</v>
      </c>
      <c r="K57" s="691">
        <f t="shared" si="99"/>
        <v>15</v>
      </c>
      <c r="L57" s="691">
        <f t="shared" si="99"/>
        <v>16</v>
      </c>
      <c r="M57" s="691">
        <f t="shared" si="99"/>
        <v>15</v>
      </c>
      <c r="N57" s="691">
        <f t="shared" si="99"/>
        <v>14</v>
      </c>
      <c r="O57" s="691">
        <f t="shared" si="99"/>
        <v>14</v>
      </c>
      <c r="P57" s="691">
        <f t="shared" si="99"/>
        <v>15</v>
      </c>
      <c r="Q57" s="691">
        <f t="shared" si="99"/>
        <v>17</v>
      </c>
      <c r="R57" s="691">
        <f t="shared" si="99"/>
        <v>19</v>
      </c>
      <c r="S57" s="691">
        <f t="shared" si="99"/>
        <v>17</v>
      </c>
      <c r="T57" s="691">
        <f>SUM(T39:T42)</f>
        <v>17</v>
      </c>
      <c r="U57" s="691">
        <f t="shared" si="99"/>
        <v>39</v>
      </c>
      <c r="V57" s="691">
        <f t="shared" ref="V57:AQ57" si="100">SUM(V39:V42)</f>
        <v>45</v>
      </c>
      <c r="W57" s="691">
        <f t="shared" si="100"/>
        <v>44</v>
      </c>
      <c r="X57" s="691">
        <f t="shared" si="100"/>
        <v>42</v>
      </c>
      <c r="Y57" s="691">
        <f t="shared" si="100"/>
        <v>47</v>
      </c>
      <c r="Z57" s="691">
        <f t="shared" si="100"/>
        <v>52</v>
      </c>
      <c r="AA57" s="691">
        <f t="shared" si="100"/>
        <v>54</v>
      </c>
      <c r="AB57" s="691">
        <f t="shared" si="100"/>
        <v>59</v>
      </c>
      <c r="AC57" s="691">
        <f t="shared" si="100"/>
        <v>73</v>
      </c>
      <c r="AD57" s="691">
        <f>SUM(AD39:AD42)</f>
        <v>72</v>
      </c>
      <c r="AE57" s="691">
        <f t="shared" si="100"/>
        <v>67</v>
      </c>
      <c r="AF57" s="691">
        <f t="shared" si="100"/>
        <v>71</v>
      </c>
      <c r="AG57" s="691">
        <f t="shared" si="100"/>
        <v>92</v>
      </c>
      <c r="AH57" s="691">
        <f t="shared" si="100"/>
        <v>112</v>
      </c>
      <c r="AI57" s="691">
        <f>SUM(AI39:AI43)</f>
        <v>140</v>
      </c>
      <c r="AJ57" s="691">
        <f t="shared" si="100"/>
        <v>153</v>
      </c>
      <c r="AK57" s="691">
        <f t="shared" si="100"/>
        <v>170</v>
      </c>
      <c r="AL57" s="691">
        <f t="shared" si="100"/>
        <v>185</v>
      </c>
      <c r="AM57" s="691">
        <f t="shared" si="100"/>
        <v>191</v>
      </c>
      <c r="AN57" s="691">
        <f t="shared" si="100"/>
        <v>214</v>
      </c>
      <c r="AO57" s="691">
        <f t="shared" si="100"/>
        <v>252</v>
      </c>
      <c r="AP57" s="691">
        <f>SUM(AP39:AP42)</f>
        <v>325</v>
      </c>
      <c r="AQ57" s="691">
        <f t="shared" si="100"/>
        <v>336</v>
      </c>
      <c r="AR57" s="691">
        <f>SUM(AR39:AR42)</f>
        <v>383</v>
      </c>
      <c r="AS57" s="691">
        <f>SUM(AS39:AS42)</f>
        <v>431</v>
      </c>
      <c r="AT57" s="691">
        <f t="shared" ref="AT57:AY57" si="101">SUM(AT39:AT42)</f>
        <v>456</v>
      </c>
      <c r="AU57" s="691">
        <f t="shared" si="101"/>
        <v>457</v>
      </c>
      <c r="AV57" s="691">
        <f t="shared" si="101"/>
        <v>463</v>
      </c>
      <c r="AW57" s="691">
        <f t="shared" si="101"/>
        <v>465</v>
      </c>
      <c r="AX57" s="691">
        <f t="shared" si="101"/>
        <v>477</v>
      </c>
      <c r="AY57" s="691">
        <f t="shared" si="101"/>
        <v>497</v>
      </c>
      <c r="AZ57" s="691">
        <f>SUM(AZ39:AZ42)</f>
        <v>502</v>
      </c>
      <c r="BA57" s="691">
        <f>SUM(BA39:BA42)</f>
        <v>496</v>
      </c>
      <c r="BB57" s="691">
        <f>SUM(BB39:BB42)</f>
        <v>499</v>
      </c>
      <c r="BC57" s="691">
        <f t="shared" ref="BC57:BM57" si="102">SUM(BC39:BC42)</f>
        <v>484</v>
      </c>
      <c r="BD57" s="691">
        <f>SUM(BD39:BD42)</f>
        <v>512</v>
      </c>
      <c r="BE57" s="691">
        <f t="shared" si="102"/>
        <v>536</v>
      </c>
      <c r="BF57" s="691">
        <f t="shared" si="102"/>
        <v>559</v>
      </c>
      <c r="BG57" s="691">
        <f t="shared" si="102"/>
        <v>554</v>
      </c>
      <c r="BH57" s="691">
        <f t="shared" si="102"/>
        <v>521</v>
      </c>
      <c r="BI57" s="691">
        <f t="shared" si="102"/>
        <v>544</v>
      </c>
      <c r="BJ57" s="691">
        <f t="shared" si="102"/>
        <v>548</v>
      </c>
      <c r="BK57" s="691">
        <f t="shared" si="102"/>
        <v>572</v>
      </c>
      <c r="BL57" s="691">
        <f t="shared" si="102"/>
        <v>607</v>
      </c>
      <c r="BM57" s="691">
        <f t="shared" si="102"/>
        <v>617</v>
      </c>
      <c r="BN57" s="1196">
        <f>SUM(BN39:BN42)</f>
        <v>621</v>
      </c>
      <c r="BO57" s="1196">
        <f>SUM(BO39:BO42)</f>
        <v>676</v>
      </c>
    </row>
    <row r="58" spans="1:16384" s="758" customFormat="1">
      <c r="A58" s="754" t="s">
        <v>99</v>
      </c>
      <c r="B58" s="672">
        <f>SUMIF($BN$2:$BY$2, "&lt;=" &amp; $B$2,BN58:BY58) / $B$2</f>
        <v>139</v>
      </c>
      <c r="C58" s="755"/>
      <c r="D58" s="756"/>
      <c r="E58" s="756"/>
      <c r="F58" s="756"/>
      <c r="G58" s="756">
        <f>SUM(R58:T58)</f>
        <v>15</v>
      </c>
      <c r="H58" s="755"/>
      <c r="I58" s="757">
        <v>7</v>
      </c>
      <c r="J58" s="757">
        <v>5</v>
      </c>
      <c r="K58" s="757">
        <v>7</v>
      </c>
      <c r="L58" s="757">
        <v>7</v>
      </c>
      <c r="M58" s="757">
        <v>3</v>
      </c>
      <c r="N58" s="757">
        <v>2</v>
      </c>
      <c r="O58" s="757">
        <v>6</v>
      </c>
      <c r="P58" s="757">
        <v>2</v>
      </c>
      <c r="Q58" s="757">
        <v>4</v>
      </c>
      <c r="R58" s="757">
        <v>5</v>
      </c>
      <c r="S58" s="757">
        <v>1</v>
      </c>
      <c r="T58" s="757">
        <v>9</v>
      </c>
      <c r="U58" s="757">
        <v>17</v>
      </c>
      <c r="V58" s="757">
        <v>20</v>
      </c>
      <c r="W58" s="757">
        <v>12</v>
      </c>
      <c r="X58" s="757">
        <v>13</v>
      </c>
      <c r="Y58" s="757">
        <v>15</v>
      </c>
      <c r="Z58" s="757">
        <v>22</v>
      </c>
      <c r="AA58" s="757">
        <v>25</v>
      </c>
      <c r="AB58" s="757">
        <v>16</v>
      </c>
      <c r="AC58" s="757">
        <v>26</v>
      </c>
      <c r="AD58" s="757">
        <v>10</v>
      </c>
      <c r="AE58" s="757">
        <v>15</v>
      </c>
      <c r="AF58" s="757">
        <v>22</v>
      </c>
      <c r="AG58" s="757">
        <v>48</v>
      </c>
      <c r="AH58" s="757">
        <v>58</v>
      </c>
      <c r="AI58" s="758">
        <v>62</v>
      </c>
      <c r="AJ58" s="758">
        <v>84</v>
      </c>
      <c r="AK58" s="758">
        <v>77</v>
      </c>
      <c r="AL58" s="758">
        <v>69</v>
      </c>
      <c r="AM58" s="758">
        <v>56</v>
      </c>
      <c r="AN58" s="758">
        <v>85</v>
      </c>
      <c r="AO58" s="758">
        <v>108</v>
      </c>
      <c r="AP58" s="758">
        <v>119</v>
      </c>
      <c r="AQ58" s="758">
        <v>45</v>
      </c>
      <c r="AR58" s="758">
        <v>115</v>
      </c>
      <c r="AS58" s="758">
        <v>158</v>
      </c>
      <c r="AT58" s="758">
        <v>126</v>
      </c>
      <c r="AU58" s="758">
        <v>149</v>
      </c>
      <c r="AV58" s="758">
        <v>140</v>
      </c>
      <c r="AW58" s="758">
        <v>151</v>
      </c>
      <c r="AX58" s="758">
        <v>123</v>
      </c>
      <c r="AY58" s="758">
        <v>108</v>
      </c>
      <c r="AZ58" s="758">
        <v>166</v>
      </c>
      <c r="BA58" s="758">
        <v>147</v>
      </c>
      <c r="BB58" s="758">
        <v>54</v>
      </c>
      <c r="BC58" s="758">
        <v>48</v>
      </c>
      <c r="BD58" s="758">
        <v>154</v>
      </c>
      <c r="BE58" s="758">
        <v>117</v>
      </c>
      <c r="BF58" s="758">
        <v>109</v>
      </c>
      <c r="BG58" s="758">
        <v>155</v>
      </c>
      <c r="BH58" s="758">
        <v>113</v>
      </c>
      <c r="BI58" s="758">
        <v>110</v>
      </c>
      <c r="BJ58" s="758">
        <v>162</v>
      </c>
      <c r="BK58" s="758">
        <f>[12]Recruit2!$K$72</f>
        <v>149</v>
      </c>
      <c r="BL58" s="758">
        <f>[13]Recruit2!$K$72</f>
        <v>182</v>
      </c>
      <c r="BM58" s="758">
        <f>[14]Recruit2!$K$72</f>
        <v>183</v>
      </c>
      <c r="BN58" s="758">
        <f>[15]Recruit2!$K$72</f>
        <v>108</v>
      </c>
      <c r="BO58" s="758">
        <v>170</v>
      </c>
    </row>
    <row r="59" spans="1:16384">
      <c r="A59" s="685" t="s">
        <v>98</v>
      </c>
      <c r="B59" s="145">
        <f>SUMIF($BN$2:$BY$2, "&lt;=" &amp; $B$2,BN59:BY59) / $B$2</f>
        <v>0.21269616670954464</v>
      </c>
      <c r="G59" s="145">
        <f>IF(G57&lt;&gt;0,G58/ (G57 * $B$2),0)</f>
        <v>0.42452830188679241</v>
      </c>
      <c r="I59" s="140">
        <f>IF(I57&lt;&gt;0,I58/I57,0)</f>
        <v>0.63636363636363635</v>
      </c>
      <c r="J59" s="140">
        <f t="shared" ref="J59:T59" si="103">IF(J57&lt;&gt;0,J58/J57,0)</f>
        <v>0.41666666666666669</v>
      </c>
      <c r="K59" s="140">
        <f t="shared" si="103"/>
        <v>0.46666666666666667</v>
      </c>
      <c r="L59" s="140">
        <f t="shared" si="103"/>
        <v>0.4375</v>
      </c>
      <c r="M59" s="140">
        <f t="shared" si="103"/>
        <v>0.2</v>
      </c>
      <c r="N59" s="140">
        <f t="shared" si="103"/>
        <v>0.14285714285714285</v>
      </c>
      <c r="O59" s="140">
        <f t="shared" si="103"/>
        <v>0.42857142857142855</v>
      </c>
      <c r="P59" s="140">
        <f t="shared" si="103"/>
        <v>0.13333333333333333</v>
      </c>
      <c r="Q59" s="140">
        <f t="shared" si="103"/>
        <v>0.23529411764705882</v>
      </c>
      <c r="R59" s="140">
        <f t="shared" si="103"/>
        <v>0.26315789473684209</v>
      </c>
      <c r="S59" s="140">
        <f t="shared" si="103"/>
        <v>5.8823529411764705E-2</v>
      </c>
      <c r="T59" s="140">
        <f t="shared" si="103"/>
        <v>0.52941176470588236</v>
      </c>
      <c r="U59" s="140">
        <f t="shared" ref="U59:BB59" si="104">IF(U57&lt;&gt;0,U58/U57,0)</f>
        <v>0.4358974358974359</v>
      </c>
      <c r="V59" s="140">
        <f t="shared" si="104"/>
        <v>0.44444444444444442</v>
      </c>
      <c r="W59" s="140">
        <f t="shared" si="104"/>
        <v>0.27272727272727271</v>
      </c>
      <c r="X59" s="140">
        <f t="shared" si="104"/>
        <v>0.30952380952380953</v>
      </c>
      <c r="Y59" s="140">
        <f t="shared" si="104"/>
        <v>0.31914893617021278</v>
      </c>
      <c r="Z59" s="140">
        <f t="shared" si="104"/>
        <v>0.42307692307692307</v>
      </c>
      <c r="AA59" s="140">
        <f t="shared" si="104"/>
        <v>0.46296296296296297</v>
      </c>
      <c r="AB59" s="405">
        <f t="shared" si="104"/>
        <v>0.2711864406779661</v>
      </c>
      <c r="AC59" s="417">
        <f t="shared" si="104"/>
        <v>0.35616438356164382</v>
      </c>
      <c r="AD59" s="417">
        <f t="shared" si="104"/>
        <v>0.1388888888888889</v>
      </c>
      <c r="AE59" s="417">
        <f t="shared" si="104"/>
        <v>0.22388059701492538</v>
      </c>
      <c r="AF59" s="417">
        <f t="shared" si="104"/>
        <v>0.30985915492957744</v>
      </c>
      <c r="AG59" s="417">
        <f t="shared" si="104"/>
        <v>0.52173913043478259</v>
      </c>
      <c r="AH59" s="417">
        <f t="shared" si="104"/>
        <v>0.5178571428571429</v>
      </c>
      <c r="AI59" s="417">
        <f t="shared" si="104"/>
        <v>0.44285714285714284</v>
      </c>
      <c r="AJ59" s="417">
        <f t="shared" si="104"/>
        <v>0.5490196078431373</v>
      </c>
      <c r="AK59" s="417">
        <f t="shared" si="104"/>
        <v>0.45294117647058824</v>
      </c>
      <c r="AL59" s="417">
        <f t="shared" si="104"/>
        <v>0.37297297297297299</v>
      </c>
      <c r="AM59" s="417">
        <f t="shared" si="104"/>
        <v>0.29319371727748689</v>
      </c>
      <c r="AN59" s="417">
        <f t="shared" si="104"/>
        <v>0.39719626168224298</v>
      </c>
      <c r="AO59" s="417">
        <f t="shared" si="104"/>
        <v>0.42857142857142855</v>
      </c>
      <c r="AP59" s="417">
        <f t="shared" si="104"/>
        <v>0.36615384615384616</v>
      </c>
      <c r="AQ59" s="417">
        <f t="shared" si="104"/>
        <v>0.13392857142857142</v>
      </c>
      <c r="AR59" s="417">
        <f t="shared" si="104"/>
        <v>0.30026109660574413</v>
      </c>
      <c r="AS59" s="417">
        <f t="shared" si="104"/>
        <v>0.36658932714617171</v>
      </c>
      <c r="AT59" s="417">
        <f t="shared" si="104"/>
        <v>0.27631578947368424</v>
      </c>
      <c r="AU59" s="417">
        <f t="shared" si="104"/>
        <v>0.32603938730853393</v>
      </c>
      <c r="AV59" s="417">
        <f t="shared" si="104"/>
        <v>0.30237580993520519</v>
      </c>
      <c r="AW59" s="417">
        <f t="shared" si="104"/>
        <v>0.3247311827956989</v>
      </c>
      <c r="AX59" s="417">
        <f t="shared" si="104"/>
        <v>0.25786163522012578</v>
      </c>
      <c r="AY59" s="417">
        <f t="shared" si="104"/>
        <v>0.21730382293762576</v>
      </c>
      <c r="AZ59" s="417">
        <f t="shared" si="104"/>
        <v>0.33067729083665337</v>
      </c>
      <c r="BA59" s="417">
        <f t="shared" si="104"/>
        <v>0.2963709677419355</v>
      </c>
      <c r="BB59" s="417">
        <f t="shared" si="104"/>
        <v>0.10821643286573146</v>
      </c>
      <c r="BC59" s="417">
        <f t="shared" ref="BC59:BL59" si="105">IF(BC57&lt;&gt;0,BC58/BC57,0)</f>
        <v>9.9173553719008267E-2</v>
      </c>
      <c r="BD59" s="417">
        <f t="shared" si="105"/>
        <v>0.30078125</v>
      </c>
      <c r="BE59" s="417">
        <f t="shared" si="105"/>
        <v>0.21828358208955223</v>
      </c>
      <c r="BF59" s="417">
        <f t="shared" si="105"/>
        <v>0.19499105545617174</v>
      </c>
      <c r="BG59" s="417">
        <f t="shared" si="105"/>
        <v>0.27978339350180503</v>
      </c>
      <c r="BH59" s="417">
        <f t="shared" si="105"/>
        <v>0.21689059500959693</v>
      </c>
      <c r="BI59" s="417">
        <f t="shared" si="105"/>
        <v>0.20220588235294118</v>
      </c>
      <c r="BJ59" s="417">
        <f t="shared" si="105"/>
        <v>0.29562043795620441</v>
      </c>
      <c r="BK59" s="417">
        <f t="shared" si="105"/>
        <v>0.26048951048951047</v>
      </c>
      <c r="BL59" s="417">
        <f t="shared" si="105"/>
        <v>0.29983525535420097</v>
      </c>
      <c r="BM59" s="417">
        <f>IF(BM57&lt;&gt;0,BM58/BM57,0)</f>
        <v>0.29659643435980548</v>
      </c>
      <c r="BN59" s="417">
        <f>IF(BN57&lt;&gt;0,BN58/BN57,0)</f>
        <v>0.17391304347826086</v>
      </c>
      <c r="BO59" s="417">
        <f>IF(BO57&lt;&gt;0,BO58/BO57,0)</f>
        <v>0.25147928994082841</v>
      </c>
    </row>
    <row r="60" spans="1:16384">
      <c r="A60" s="685" t="s">
        <v>100</v>
      </c>
      <c r="B60" s="142">
        <f>SUMIF($BN$2:$BY$2, "&lt;=" &amp; $B$2,BN60:BY60) / $B$2</f>
        <v>1.6444444444444444</v>
      </c>
      <c r="G60" s="142">
        <f>IF(G58&lt;&gt;0,G48/G58,0)</f>
        <v>1.8666666666666667</v>
      </c>
      <c r="I60" s="115">
        <f t="shared" ref="I60:AO60" si="106">I48/I58</f>
        <v>3</v>
      </c>
      <c r="J60" s="115">
        <f t="shared" si="106"/>
        <v>1.4</v>
      </c>
      <c r="K60" s="115">
        <f t="shared" si="106"/>
        <v>2.1428571428571428</v>
      </c>
      <c r="L60" s="115">
        <f t="shared" si="106"/>
        <v>1.2857142857142858</v>
      </c>
      <c r="M60" s="115">
        <f t="shared" si="106"/>
        <v>1.3333333333333333</v>
      </c>
      <c r="N60" s="115">
        <f t="shared" si="106"/>
        <v>1</v>
      </c>
      <c r="O60" s="115">
        <f t="shared" si="106"/>
        <v>1</v>
      </c>
      <c r="P60" s="115">
        <f t="shared" si="106"/>
        <v>1.5</v>
      </c>
      <c r="Q60" s="115">
        <f t="shared" si="106"/>
        <v>3</v>
      </c>
      <c r="R60" s="115">
        <f t="shared" si="106"/>
        <v>1.6</v>
      </c>
      <c r="S60" s="115">
        <f t="shared" si="106"/>
        <v>1</v>
      </c>
      <c r="T60" s="115">
        <f t="shared" si="106"/>
        <v>2.1111111111111112</v>
      </c>
      <c r="U60" s="115">
        <f t="shared" si="106"/>
        <v>1.588235294117647</v>
      </c>
      <c r="V60" s="115">
        <f t="shared" si="106"/>
        <v>1.75</v>
      </c>
      <c r="W60" s="115">
        <f t="shared" si="106"/>
        <v>2</v>
      </c>
      <c r="X60" s="115">
        <f t="shared" si="106"/>
        <v>1.3076923076923077</v>
      </c>
      <c r="Y60" s="115">
        <f t="shared" si="106"/>
        <v>1.5333333333333334</v>
      </c>
      <c r="Z60" s="115">
        <f t="shared" si="106"/>
        <v>1.7272727272727273</v>
      </c>
      <c r="AA60" s="115">
        <f t="shared" si="106"/>
        <v>1.1599999999999999</v>
      </c>
      <c r="AB60" s="115">
        <f t="shared" si="106"/>
        <v>1.625</v>
      </c>
      <c r="AC60" s="115">
        <f t="shared" si="106"/>
        <v>1.4615384615384615</v>
      </c>
      <c r="AD60" s="115">
        <f t="shared" si="106"/>
        <v>1.6</v>
      </c>
      <c r="AE60" s="115">
        <f t="shared" si="106"/>
        <v>1.3333333333333333</v>
      </c>
      <c r="AF60" s="115">
        <f t="shared" si="106"/>
        <v>1.8181818181818181</v>
      </c>
      <c r="AG60" s="115">
        <f t="shared" si="106"/>
        <v>1.7083333333333333</v>
      </c>
      <c r="AH60" s="115">
        <f t="shared" si="106"/>
        <v>1.7586206896551724</v>
      </c>
      <c r="AI60" s="115">
        <f t="shared" si="106"/>
        <v>1.6935483870967742</v>
      </c>
      <c r="AJ60" s="115">
        <f t="shared" si="106"/>
        <v>1</v>
      </c>
      <c r="AK60" s="115">
        <f t="shared" si="106"/>
        <v>1.7922077922077921</v>
      </c>
      <c r="AL60" s="115">
        <f t="shared" si="106"/>
        <v>1.7391304347826086</v>
      </c>
      <c r="AM60" s="115">
        <f t="shared" si="106"/>
        <v>1.3392857142857142</v>
      </c>
      <c r="AN60" s="115">
        <f t="shared" si="106"/>
        <v>1.8588235294117648</v>
      </c>
      <c r="AO60" s="115">
        <f t="shared" si="106"/>
        <v>1.7407407407407407</v>
      </c>
      <c r="AP60" s="115">
        <f t="shared" ref="AP60:BC60" si="107">AP48/AP58</f>
        <v>1.4705882352941178</v>
      </c>
      <c r="AQ60" s="115">
        <f t="shared" si="107"/>
        <v>1.288888888888889</v>
      </c>
      <c r="AR60" s="115">
        <f t="shared" si="107"/>
        <v>1.5478260869565217</v>
      </c>
      <c r="AS60" s="115">
        <f t="shared" si="107"/>
        <v>1.5632911392405062</v>
      </c>
      <c r="AT60" s="115">
        <f t="shared" si="107"/>
        <v>1.4841269841269842</v>
      </c>
      <c r="AU60" s="115">
        <f t="shared" si="107"/>
        <v>1.476510067114094</v>
      </c>
      <c r="AV60" s="115">
        <f t="shared" si="107"/>
        <v>1.4714285714285715</v>
      </c>
      <c r="AW60" s="115">
        <f t="shared" si="107"/>
        <v>1.3509933774834437</v>
      </c>
      <c r="AX60" s="115">
        <f t="shared" si="107"/>
        <v>1.5447154471544715</v>
      </c>
      <c r="AY60" s="115">
        <f t="shared" si="107"/>
        <v>1.4814814814814814</v>
      </c>
      <c r="AZ60" s="115">
        <f t="shared" si="107"/>
        <v>1.7771084337349397</v>
      </c>
      <c r="BA60" s="115">
        <f t="shared" si="107"/>
        <v>1.6258503401360545</v>
      </c>
      <c r="BB60" s="115">
        <f t="shared" si="107"/>
        <v>1.2222222222222223</v>
      </c>
      <c r="BC60" s="115">
        <f t="shared" si="107"/>
        <v>1.4791666666666667</v>
      </c>
      <c r="BD60" s="115">
        <f t="shared" ref="BD60:BL60" si="108">BD48/BD58</f>
        <v>1.8636363636363635</v>
      </c>
      <c r="BE60" s="115">
        <f t="shared" si="108"/>
        <v>1.6153846153846154</v>
      </c>
      <c r="BF60" s="115">
        <f t="shared" si="108"/>
        <v>1.5871559633027523</v>
      </c>
      <c r="BG60" s="115">
        <f t="shared" si="108"/>
        <v>1.7483870967741935</v>
      </c>
      <c r="BH60" s="115">
        <f t="shared" si="108"/>
        <v>1.9823008849557522</v>
      </c>
      <c r="BI60" s="115">
        <f t="shared" si="108"/>
        <v>1.9181818181818182</v>
      </c>
      <c r="BJ60" s="115">
        <f t="shared" si="108"/>
        <v>1.7839506172839505</v>
      </c>
      <c r="BK60" s="115">
        <f t="shared" si="108"/>
        <v>1.6979865771812082</v>
      </c>
      <c r="BL60" s="115">
        <f t="shared" si="108"/>
        <v>1.6868131868131868</v>
      </c>
      <c r="BM60" s="115">
        <f>BM48/BM58</f>
        <v>1.8797814207650274</v>
      </c>
      <c r="BN60" s="115">
        <f>BN48/BN58</f>
        <v>1.3888888888888888</v>
      </c>
      <c r="BO60" s="115">
        <f>BO48/BO58</f>
        <v>1.9</v>
      </c>
    </row>
    <row r="61" spans="1:16384">
      <c r="A61" s="685" t="s">
        <v>135</v>
      </c>
      <c r="B61" s="142">
        <f>SUMIF($BN$2:$BY$2, "&lt;=" &amp; $B$2,BN61:BY61) / $B$2</f>
        <v>0</v>
      </c>
      <c r="G61" s="142">
        <f>G48/ (G58 *3)</f>
        <v>0.62222222222222223</v>
      </c>
      <c r="I61" s="115">
        <f t="shared" ref="I61:AH61" si="109">I48/I57</f>
        <v>1.9090909090909092</v>
      </c>
      <c r="J61" s="115">
        <f t="shared" si="109"/>
        <v>0.58333333333333337</v>
      </c>
      <c r="K61" s="115">
        <f t="shared" si="109"/>
        <v>1</v>
      </c>
      <c r="L61" s="115">
        <f t="shared" si="109"/>
        <v>0.5625</v>
      </c>
      <c r="M61" s="115">
        <f t="shared" si="109"/>
        <v>0.26666666666666666</v>
      </c>
      <c r="N61" s="115">
        <f t="shared" si="109"/>
        <v>0.14285714285714285</v>
      </c>
      <c r="O61" s="115">
        <f t="shared" si="109"/>
        <v>0.42857142857142855</v>
      </c>
      <c r="P61" s="115">
        <f t="shared" si="109"/>
        <v>0.2</v>
      </c>
      <c r="Q61" s="115">
        <f t="shared" si="109"/>
        <v>0.70588235294117652</v>
      </c>
      <c r="R61" s="115">
        <f t="shared" si="109"/>
        <v>0.42105263157894735</v>
      </c>
      <c r="S61" s="115">
        <f t="shared" si="109"/>
        <v>5.8823529411764705E-2</v>
      </c>
      <c r="T61" s="115">
        <f t="shared" si="109"/>
        <v>1.1176470588235294</v>
      </c>
      <c r="U61" s="115">
        <f t="shared" si="109"/>
        <v>0.69230769230769229</v>
      </c>
      <c r="V61" s="115">
        <f t="shared" si="109"/>
        <v>0.77777777777777779</v>
      </c>
      <c r="W61" s="115">
        <f t="shared" si="109"/>
        <v>0.54545454545454541</v>
      </c>
      <c r="X61" s="115">
        <f t="shared" si="109"/>
        <v>0.40476190476190477</v>
      </c>
      <c r="Y61" s="115">
        <f t="shared" si="109"/>
        <v>0.48936170212765956</v>
      </c>
      <c r="Z61" s="115">
        <f t="shared" si="109"/>
        <v>0.73076923076923073</v>
      </c>
      <c r="AA61" s="115">
        <f t="shared" si="109"/>
        <v>0.53703703703703709</v>
      </c>
      <c r="AB61" s="115">
        <f t="shared" si="109"/>
        <v>0.44067796610169491</v>
      </c>
      <c r="AC61" s="115">
        <f t="shared" si="109"/>
        <v>0.52054794520547942</v>
      </c>
      <c r="AD61" s="115">
        <f t="shared" si="109"/>
        <v>0.22222222222222221</v>
      </c>
      <c r="AE61" s="115">
        <f t="shared" si="109"/>
        <v>0.29850746268656714</v>
      </c>
      <c r="AF61" s="115">
        <f t="shared" si="109"/>
        <v>0.56338028169014087</v>
      </c>
      <c r="AG61" s="115">
        <f t="shared" si="109"/>
        <v>0.89130434782608692</v>
      </c>
      <c r="AH61" s="115">
        <f t="shared" si="109"/>
        <v>0.9107142857142857</v>
      </c>
    </row>
    <row r="62" spans="1:16384">
      <c r="A62" s="685" t="s">
        <v>189</v>
      </c>
      <c r="B62" s="1392">
        <f>SUMIF($BN$2:$BY$2, "=" &amp; $B$2, $BN$57:$BY$57)</f>
        <v>676</v>
      </c>
      <c r="G62" s="142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</row>
    <row r="64" spans="1:16384" s="714" customFormat="1" ht="16.5" customHeight="1">
      <c r="A64" s="698" t="s">
        <v>114</v>
      </c>
      <c r="B64" s="711"/>
      <c r="C64" s="712"/>
      <c r="D64" s="711"/>
      <c r="E64" s="711"/>
      <c r="F64" s="711"/>
      <c r="G64" s="711"/>
      <c r="H64" s="712"/>
      <c r="I64" s="713"/>
      <c r="J64" s="713"/>
      <c r="K64" s="713"/>
      <c r="L64" s="713"/>
      <c r="M64" s="713"/>
      <c r="N64" s="713"/>
      <c r="O64" s="713"/>
      <c r="P64" s="713"/>
      <c r="Q64" s="713"/>
      <c r="R64" s="713"/>
      <c r="S64" s="713"/>
      <c r="T64" s="713"/>
      <c r="U64" s="713"/>
      <c r="V64" s="713"/>
      <c r="W64" s="713"/>
      <c r="X64" s="713"/>
      <c r="Y64" s="713"/>
      <c r="Z64" s="713"/>
      <c r="AA64" s="713"/>
      <c r="AB64" s="713"/>
      <c r="AC64" s="713"/>
    </row>
    <row r="65" spans="1:77" s="706" customFormat="1">
      <c r="A65" s="703" t="s">
        <v>1</v>
      </c>
      <c r="B65" s="704" t="s">
        <v>117</v>
      </c>
      <c r="C65" s="704"/>
      <c r="D65" s="705" t="s">
        <v>43</v>
      </c>
      <c r="E65" s="705" t="s">
        <v>67</v>
      </c>
      <c r="F65" s="705" t="s">
        <v>70</v>
      </c>
      <c r="G65" s="705" t="s">
        <v>104</v>
      </c>
      <c r="H65" s="704"/>
      <c r="I65" s="127">
        <v>41000</v>
      </c>
      <c r="J65" s="127">
        <v>41030</v>
      </c>
      <c r="K65" s="127">
        <v>41061</v>
      </c>
      <c r="L65" s="127">
        <v>41091</v>
      </c>
      <c r="M65" s="127">
        <v>41122</v>
      </c>
      <c r="N65" s="127">
        <v>41153</v>
      </c>
      <c r="O65" s="127">
        <v>41183</v>
      </c>
      <c r="P65" s="127">
        <v>41214</v>
      </c>
      <c r="Q65" s="127">
        <v>41244</v>
      </c>
      <c r="R65" s="127">
        <v>41275</v>
      </c>
      <c r="S65" s="127">
        <v>41306</v>
      </c>
      <c r="T65" s="127">
        <v>41334</v>
      </c>
      <c r="U65" s="127">
        <v>41365</v>
      </c>
      <c r="V65" s="127">
        <v>41395</v>
      </c>
      <c r="W65" s="127">
        <v>41426</v>
      </c>
      <c r="X65" s="127">
        <v>41456</v>
      </c>
      <c r="Y65" s="127">
        <v>41487</v>
      </c>
      <c r="Z65" s="127">
        <v>41518</v>
      </c>
      <c r="AA65" s="127">
        <v>41548</v>
      </c>
      <c r="AB65" s="127">
        <v>41579</v>
      </c>
      <c r="AC65" s="127">
        <v>41609</v>
      </c>
      <c r="AD65" s="127">
        <v>41640</v>
      </c>
      <c r="AE65" s="127">
        <v>41671</v>
      </c>
      <c r="AF65" s="127">
        <v>41699</v>
      </c>
      <c r="AG65" s="127">
        <v>41730</v>
      </c>
      <c r="AH65" s="127">
        <v>41760</v>
      </c>
      <c r="AI65" s="127">
        <v>41791</v>
      </c>
      <c r="AJ65" s="127">
        <v>41821</v>
      </c>
      <c r="AK65" s="127">
        <v>41852</v>
      </c>
      <c r="AL65" s="127">
        <v>41883</v>
      </c>
      <c r="AM65" s="127">
        <v>41913</v>
      </c>
      <c r="AN65" s="127">
        <v>41944</v>
      </c>
      <c r="AO65" s="127">
        <v>41974</v>
      </c>
      <c r="AP65" s="152">
        <v>42005</v>
      </c>
      <c r="AQ65" s="127">
        <v>42036</v>
      </c>
      <c r="AR65" s="111">
        <v>42064</v>
      </c>
      <c r="AS65" s="111">
        <v>42095</v>
      </c>
      <c r="AT65" s="111">
        <v>42155</v>
      </c>
      <c r="AU65" s="111">
        <v>42185</v>
      </c>
      <c r="AV65" s="111">
        <v>42216</v>
      </c>
      <c r="AW65" s="111">
        <f>AW56</f>
        <v>42247</v>
      </c>
      <c r="AX65" s="111">
        <f>AX56</f>
        <v>42277</v>
      </c>
      <c r="AY65" s="111">
        <f>AY56</f>
        <v>42308</v>
      </c>
      <c r="AZ65" s="111">
        <f>AZ56</f>
        <v>42338</v>
      </c>
      <c r="BA65" s="111">
        <f>BA56</f>
        <v>42369</v>
      </c>
      <c r="BB65" s="152">
        <v>42370</v>
      </c>
      <c r="BC65" s="111">
        <v>42401</v>
      </c>
      <c r="BD65" s="111">
        <v>42430</v>
      </c>
      <c r="BE65" s="111">
        <v>42461</v>
      </c>
      <c r="BF65" s="111">
        <v>42521</v>
      </c>
      <c r="BG65" s="111">
        <v>42551</v>
      </c>
      <c r="BH65" s="111">
        <v>42582</v>
      </c>
      <c r="BI65" s="111">
        <v>42613</v>
      </c>
      <c r="BJ65" s="111">
        <v>42643</v>
      </c>
      <c r="BK65" s="111">
        <v>42674</v>
      </c>
      <c r="BL65" s="111">
        <v>42704</v>
      </c>
      <c r="BM65" s="111">
        <v>42735</v>
      </c>
      <c r="BN65" s="111">
        <v>42766</v>
      </c>
      <c r="BO65" s="152">
        <v>42794</v>
      </c>
      <c r="BP65" s="111">
        <v>42825</v>
      </c>
      <c r="BQ65" s="111">
        <v>42855</v>
      </c>
      <c r="BR65" s="111">
        <v>42886</v>
      </c>
      <c r="BS65" s="111">
        <v>42916</v>
      </c>
      <c r="BT65" s="111">
        <v>42947</v>
      </c>
      <c r="BU65" s="111">
        <v>42978</v>
      </c>
      <c r="BV65" s="111">
        <v>43008</v>
      </c>
      <c r="BW65" s="111">
        <v>43039</v>
      </c>
      <c r="BX65" s="111">
        <v>43069</v>
      </c>
      <c r="BY65" s="111">
        <v>43100</v>
      </c>
    </row>
    <row r="66" spans="1:77">
      <c r="A66" s="1143" t="s">
        <v>106</v>
      </c>
      <c r="B66" s="142">
        <f t="shared" ref="B66:B72" si="110">SUMIF($AD$2:$AO$2, "&lt;=" &amp; $B$2, $AD66:$AO66)</f>
        <v>246.92400000000001</v>
      </c>
      <c r="G66" s="142">
        <f>SUM(R66:T66)</f>
        <v>138.691</v>
      </c>
      <c r="I66" s="192">
        <v>173.05699999999999</v>
      </c>
      <c r="J66" s="192">
        <v>90.444000000000003</v>
      </c>
      <c r="K66" s="192">
        <v>26.955999999999996</v>
      </c>
      <c r="L66" s="192">
        <v>21.574999999999999</v>
      </c>
      <c r="M66" s="192">
        <v>40.497999999999998</v>
      </c>
      <c r="N66" s="192">
        <v>16.643999999999998</v>
      </c>
      <c r="O66" s="192">
        <v>34.04</v>
      </c>
      <c r="P66" s="192">
        <v>0</v>
      </c>
      <c r="Q66" s="192">
        <v>432.70600000000002</v>
      </c>
      <c r="R66" s="192">
        <v>46.716000000000001</v>
      </c>
      <c r="S66" s="192"/>
      <c r="T66" s="192">
        <v>91.974999999999994</v>
      </c>
      <c r="U66" s="192">
        <v>132.09800000000001</v>
      </c>
      <c r="V66" s="192">
        <v>72.552000000000007</v>
      </c>
      <c r="W66" s="192">
        <v>114.491</v>
      </c>
      <c r="X66" s="192">
        <v>185.40600000000001</v>
      </c>
      <c r="Y66" s="192">
        <v>120.79</v>
      </c>
      <c r="Z66" s="192">
        <v>229.739</v>
      </c>
      <c r="AA66" s="361">
        <v>362.69099999999997</v>
      </c>
      <c r="AB66" s="192">
        <v>87.858000000000004</v>
      </c>
      <c r="AC66" s="192">
        <v>268.22199999999998</v>
      </c>
      <c r="AD66" s="554">
        <v>118.017</v>
      </c>
      <c r="AE66" s="589">
        <v>128.90700000000001</v>
      </c>
      <c r="AF66" s="589">
        <v>171.114</v>
      </c>
      <c r="AG66" s="589">
        <v>379.536</v>
      </c>
      <c r="AH66" s="589">
        <v>386.01499999999999</v>
      </c>
    </row>
    <row r="67" spans="1:77">
      <c r="A67" s="1143" t="s">
        <v>107</v>
      </c>
      <c r="B67" s="142">
        <f t="shared" si="110"/>
        <v>195.46</v>
      </c>
      <c r="G67" s="142">
        <f t="shared" ref="G67:G74" si="111">SUM(R67:T67)</f>
        <v>145.05500000000001</v>
      </c>
      <c r="I67" s="192"/>
      <c r="J67" s="192">
        <v>133.339</v>
      </c>
      <c r="K67" s="192">
        <v>126.37899999999999</v>
      </c>
      <c r="L67" s="192">
        <v>16.544999999999998</v>
      </c>
      <c r="M67" s="192">
        <v>72.686000000000007</v>
      </c>
      <c r="N67" s="192">
        <v>36.513999999999996</v>
      </c>
      <c r="O67" s="192"/>
      <c r="P67" s="192">
        <v>0</v>
      </c>
      <c r="Q67" s="192">
        <v>21.294</v>
      </c>
      <c r="R67" s="192">
        <v>145.05500000000001</v>
      </c>
      <c r="S67" s="192"/>
      <c r="T67" s="192"/>
      <c r="U67" s="192">
        <v>29.201000000000001</v>
      </c>
      <c r="V67" s="192">
        <v>203.80799999999999</v>
      </c>
      <c r="W67" s="192">
        <v>44.304000000000002</v>
      </c>
      <c r="X67" s="192">
        <v>127.22499999999999</v>
      </c>
      <c r="Y67" s="192">
        <v>149.708</v>
      </c>
      <c r="Z67" s="192">
        <v>72.727999999999994</v>
      </c>
      <c r="AA67" s="361">
        <v>341.00700000000001</v>
      </c>
      <c r="AB67" s="192">
        <v>97.847999999999999</v>
      </c>
      <c r="AC67" s="192">
        <v>116.15900000000001</v>
      </c>
      <c r="AD67" s="554">
        <v>117.117</v>
      </c>
      <c r="AE67" s="589">
        <v>78.343000000000004</v>
      </c>
      <c r="AF67" s="589">
        <v>52.136000000000003</v>
      </c>
      <c r="AG67" s="589">
        <v>205.405</v>
      </c>
      <c r="AH67" s="589">
        <v>372.09699999999998</v>
      </c>
    </row>
    <row r="68" spans="1:77">
      <c r="A68" s="1143" t="s">
        <v>54</v>
      </c>
      <c r="B68" s="142">
        <f t="shared" si="110"/>
        <v>139.947</v>
      </c>
      <c r="G68" s="142">
        <f t="shared" si="111"/>
        <v>61.686999999999998</v>
      </c>
      <c r="I68" s="192"/>
      <c r="J68" s="192"/>
      <c r="K68" s="192">
        <v>148.17250000000001</v>
      </c>
      <c r="L68" s="192">
        <v>61.872999999999998</v>
      </c>
      <c r="M68" s="192">
        <v>11.02</v>
      </c>
      <c r="N68" s="192">
        <v>177.84100000000001</v>
      </c>
      <c r="O68" s="192">
        <v>21.707999999999998</v>
      </c>
      <c r="P68" s="192">
        <v>0</v>
      </c>
      <c r="Q68" s="192">
        <v>29.55</v>
      </c>
      <c r="R68" s="192"/>
      <c r="S68" s="192">
        <v>51.454999999999998</v>
      </c>
      <c r="T68" s="192">
        <v>10.231999999999999</v>
      </c>
      <c r="U68" s="192"/>
      <c r="V68" s="192">
        <v>54.26</v>
      </c>
      <c r="W68" s="192">
        <v>59.848999999999997</v>
      </c>
      <c r="X68" s="192">
        <v>7.47</v>
      </c>
      <c r="Y68" s="192">
        <v>48.363</v>
      </c>
      <c r="Z68" s="192">
        <v>31.047000000000001</v>
      </c>
      <c r="AA68" s="361">
        <v>153.239</v>
      </c>
      <c r="AB68" s="192">
        <v>143.761</v>
      </c>
      <c r="AC68" s="192">
        <v>141.44</v>
      </c>
      <c r="AD68" s="554">
        <v>73.085999999999999</v>
      </c>
      <c r="AE68" s="589">
        <v>66.861000000000004</v>
      </c>
      <c r="AF68" s="589">
        <v>52.96</v>
      </c>
      <c r="AG68" s="589">
        <v>22.434999999999999</v>
      </c>
      <c r="AH68" s="589">
        <v>90.448999999999998</v>
      </c>
    </row>
    <row r="69" spans="1:77">
      <c r="A69" s="1143" t="s">
        <v>55</v>
      </c>
      <c r="B69" s="142">
        <f t="shared" si="110"/>
        <v>417.23099999999999</v>
      </c>
      <c r="G69" s="142">
        <f t="shared" si="111"/>
        <v>88.187999999999988</v>
      </c>
      <c r="I69" s="192"/>
      <c r="J69" s="192"/>
      <c r="K69" s="192"/>
      <c r="L69" s="192">
        <v>22.585000000000001</v>
      </c>
      <c r="M69" s="192">
        <v>133.28899999999999</v>
      </c>
      <c r="N69" s="192">
        <v>208.447</v>
      </c>
      <c r="O69" s="192">
        <v>58.027999999999999</v>
      </c>
      <c r="P69" s="192">
        <v>0</v>
      </c>
      <c r="Q69" s="192">
        <v>16.177</v>
      </c>
      <c r="R69" s="192">
        <v>0</v>
      </c>
      <c r="S69" s="192">
        <v>10.792999999999999</v>
      </c>
      <c r="T69" s="192">
        <v>77.394999999999996</v>
      </c>
      <c r="U69" s="192">
        <v>17.321000000000002</v>
      </c>
      <c r="V69" s="192">
        <v>34.898000000000003</v>
      </c>
      <c r="W69" s="192">
        <v>15.349</v>
      </c>
      <c r="X69" s="192">
        <v>34.432000000000002</v>
      </c>
      <c r="Y69" s="192">
        <v>40.99</v>
      </c>
      <c r="Z69" s="192">
        <v>232.803</v>
      </c>
      <c r="AA69" s="361">
        <v>51.32</v>
      </c>
      <c r="AB69" s="192">
        <v>190.02099999999999</v>
      </c>
      <c r="AC69" s="192">
        <v>342.60399999999998</v>
      </c>
      <c r="AD69" s="554">
        <v>223.958</v>
      </c>
      <c r="AE69" s="589">
        <v>193.273</v>
      </c>
      <c r="AF69" s="589">
        <v>346.73599999999999</v>
      </c>
      <c r="AG69" s="589">
        <v>207.97</v>
      </c>
      <c r="AH69" s="589">
        <v>262.78750000000002</v>
      </c>
    </row>
    <row r="70" spans="1:77">
      <c r="A70" s="1143" t="s">
        <v>56</v>
      </c>
      <c r="B70" s="142">
        <f t="shared" si="110"/>
        <v>81.182000000000002</v>
      </c>
      <c r="G70" s="142">
        <f t="shared" si="111"/>
        <v>207.89449999999999</v>
      </c>
      <c r="I70" s="192"/>
      <c r="J70" s="192"/>
      <c r="K70" s="192"/>
      <c r="L70" s="192"/>
      <c r="M70" s="192"/>
      <c r="N70" s="192"/>
      <c r="O70" s="192">
        <v>5.8460000000000001</v>
      </c>
      <c r="P70" s="192">
        <v>50.889000000000003</v>
      </c>
      <c r="Q70" s="192">
        <v>144.04300000000001</v>
      </c>
      <c r="R70" s="192">
        <v>70.334500000000006</v>
      </c>
      <c r="S70" s="192">
        <v>46.292000000000002</v>
      </c>
      <c r="T70" s="192">
        <v>91.268000000000001</v>
      </c>
      <c r="U70" s="192">
        <v>11.662000000000001</v>
      </c>
      <c r="V70" s="192">
        <v>0</v>
      </c>
      <c r="W70" s="192">
        <v>7.3719999999999999</v>
      </c>
      <c r="X70" s="192">
        <v>10.473000000000001</v>
      </c>
      <c r="Y70" s="192">
        <v>0</v>
      </c>
      <c r="Z70" s="192">
        <v>0</v>
      </c>
      <c r="AA70" s="361">
        <v>63.244999999999997</v>
      </c>
      <c r="AB70" s="192">
        <v>12.584</v>
      </c>
      <c r="AC70" s="192">
        <v>128.94999999999999</v>
      </c>
      <c r="AD70" s="554">
        <v>-2.7879999999999998</v>
      </c>
      <c r="AE70" s="589">
        <v>83.97</v>
      </c>
      <c r="AF70" s="589">
        <v>139.21700000000001</v>
      </c>
      <c r="AG70" s="589">
        <v>323.60000000000002</v>
      </c>
      <c r="AH70" s="589">
        <v>196.57650000000001</v>
      </c>
    </row>
    <row r="71" spans="1:77">
      <c r="A71" s="1143" t="s">
        <v>57</v>
      </c>
      <c r="B71" s="142">
        <f t="shared" si="110"/>
        <v>675.98</v>
      </c>
      <c r="G71" s="142">
        <f t="shared" si="111"/>
        <v>326.16849999999999</v>
      </c>
      <c r="I71" s="192">
        <v>119.18300000000002</v>
      </c>
      <c r="J71" s="192">
        <v>119.98099999999999</v>
      </c>
      <c r="K71" s="192">
        <v>514.75149999999996</v>
      </c>
      <c r="L71" s="192">
        <v>112.37199999999999</v>
      </c>
      <c r="M71" s="192">
        <v>66.927999999999997</v>
      </c>
      <c r="N71" s="192">
        <v>96.510999999999996</v>
      </c>
      <c r="O71" s="192">
        <v>92.266000000000005</v>
      </c>
      <c r="P71" s="192">
        <v>129.858</v>
      </c>
      <c r="Q71" s="192">
        <v>544.70699999999999</v>
      </c>
      <c r="R71" s="192">
        <v>151.84049999999999</v>
      </c>
      <c r="S71" s="192">
        <v>59.395000000000003</v>
      </c>
      <c r="T71" s="192">
        <v>114.93300000000001</v>
      </c>
      <c r="U71" s="192">
        <v>259.82600000000002</v>
      </c>
      <c r="V71" s="192">
        <v>405.22800000000001</v>
      </c>
      <c r="W71" s="192">
        <v>90.197000000000003</v>
      </c>
      <c r="X71" s="192">
        <v>86.534999999999997</v>
      </c>
      <c r="Y71" s="192">
        <v>247.95500000000001</v>
      </c>
      <c r="Z71" s="192">
        <v>373.04599999999999</v>
      </c>
      <c r="AA71" s="361">
        <v>402.01</v>
      </c>
      <c r="AB71" s="192">
        <v>394.49900000000002</v>
      </c>
      <c r="AC71" s="192">
        <v>461.78300000000002</v>
      </c>
      <c r="AD71" s="554">
        <v>298.14499999999998</v>
      </c>
      <c r="AE71" s="589">
        <v>377.83499999999998</v>
      </c>
      <c r="AF71" s="589">
        <v>453.01799999999997</v>
      </c>
      <c r="AG71" s="589">
        <v>654.14800000000002</v>
      </c>
      <c r="AH71" s="589">
        <v>1093.8440000000001</v>
      </c>
    </row>
    <row r="72" spans="1:77" s="710" customFormat="1">
      <c r="A72" s="1143" t="s">
        <v>59</v>
      </c>
      <c r="B72" s="715">
        <f t="shared" si="110"/>
        <v>0</v>
      </c>
      <c r="C72" s="686"/>
      <c r="D72" s="708"/>
      <c r="E72" s="708"/>
      <c r="F72" s="708"/>
      <c r="G72" s="715">
        <f t="shared" si="111"/>
        <v>0</v>
      </c>
      <c r="H72" s="686"/>
      <c r="I72" s="716"/>
      <c r="J72" s="716"/>
      <c r="K72" s="716"/>
      <c r="L72" s="716"/>
      <c r="M72" s="716"/>
      <c r="N72" s="716"/>
      <c r="O72" s="716"/>
      <c r="P72" s="716"/>
      <c r="Q72" s="716"/>
      <c r="R72" s="716"/>
      <c r="S72" s="716"/>
      <c r="T72" s="709"/>
      <c r="U72" s="709"/>
      <c r="V72" s="709"/>
      <c r="W72" s="709"/>
      <c r="X72" s="709"/>
      <c r="Y72" s="709"/>
      <c r="Z72" s="709"/>
      <c r="AA72" s="750"/>
      <c r="AB72" s="709"/>
      <c r="AC72" s="709"/>
      <c r="AF72" s="751">
        <v>42.058</v>
      </c>
      <c r="AG72" s="751">
        <v>13.188000000000001</v>
      </c>
      <c r="AH72" s="751">
        <v>19.355</v>
      </c>
    </row>
    <row r="73" spans="1:77" s="1691" customFormat="1">
      <c r="A73" s="1143" t="s">
        <v>4223</v>
      </c>
      <c r="B73" s="557"/>
      <c r="C73" s="686"/>
      <c r="D73" s="686"/>
      <c r="E73" s="686"/>
      <c r="F73" s="686"/>
      <c r="G73" s="557"/>
      <c r="H73" s="686"/>
      <c r="I73" s="1694"/>
      <c r="J73" s="1694"/>
      <c r="K73" s="1694"/>
      <c r="L73" s="1694"/>
      <c r="M73" s="1694"/>
      <c r="N73" s="1694"/>
      <c r="O73" s="1694"/>
      <c r="P73" s="1694"/>
      <c r="Q73" s="1694"/>
      <c r="R73" s="1694"/>
      <c r="S73" s="1694"/>
      <c r="T73" s="1690"/>
      <c r="U73" s="1690"/>
      <c r="V73" s="1690"/>
      <c r="W73" s="1690"/>
      <c r="X73" s="1690"/>
      <c r="Y73" s="1690"/>
      <c r="Z73" s="1690"/>
      <c r="AA73" s="1697"/>
      <c r="AB73" s="1690"/>
      <c r="AC73" s="1690"/>
      <c r="AF73" s="1693"/>
      <c r="AG73" s="1693"/>
      <c r="AH73" s="1693"/>
      <c r="BO73" s="1692">
        <f>'[11]Agency South'!$AP$11</f>
        <v>541.452</v>
      </c>
    </row>
    <row r="74" spans="1:77" s="730" customFormat="1">
      <c r="A74" s="725" t="s">
        <v>4235</v>
      </c>
      <c r="B74" s="860">
        <f>SUM(B66:B72)</f>
        <v>1756.7239999999999</v>
      </c>
      <c r="C74" s="726"/>
      <c r="D74" s="727"/>
      <c r="E74" s="727"/>
      <c r="F74" s="727"/>
      <c r="G74" s="860">
        <f t="shared" si="111"/>
        <v>967.68400000000008</v>
      </c>
      <c r="H74" s="726"/>
      <c r="I74" s="861">
        <f>SUM(I66:I72)</f>
        <v>292.24</v>
      </c>
      <c r="J74" s="861">
        <f t="shared" ref="J74:V74" si="112">SUM(J66:J72)</f>
        <v>343.76400000000001</v>
      </c>
      <c r="K74" s="861">
        <f t="shared" si="112"/>
        <v>816.25900000000001</v>
      </c>
      <c r="L74" s="861">
        <f t="shared" si="112"/>
        <v>234.95</v>
      </c>
      <c r="M74" s="861">
        <f t="shared" si="112"/>
        <v>324.42099999999999</v>
      </c>
      <c r="N74" s="861">
        <f t="shared" si="112"/>
        <v>535.95699999999999</v>
      </c>
      <c r="O74" s="861">
        <f t="shared" si="112"/>
        <v>211.88800000000001</v>
      </c>
      <c r="P74" s="861">
        <f t="shared" si="112"/>
        <v>180.74700000000001</v>
      </c>
      <c r="Q74" s="861">
        <f t="shared" si="112"/>
        <v>1188.4769999999999</v>
      </c>
      <c r="R74" s="861">
        <f t="shared" si="112"/>
        <v>413.94600000000003</v>
      </c>
      <c r="S74" s="861">
        <f t="shared" si="112"/>
        <v>167.935</v>
      </c>
      <c r="T74" s="861">
        <f t="shared" si="112"/>
        <v>385.803</v>
      </c>
      <c r="U74" s="861">
        <f t="shared" si="112"/>
        <v>450.10800000000006</v>
      </c>
      <c r="V74" s="861">
        <f t="shared" si="112"/>
        <v>770.74600000000009</v>
      </c>
      <c r="W74" s="861">
        <f t="shared" ref="W74:AC74" si="113">SUM(W66:W72)</f>
        <v>331.56200000000001</v>
      </c>
      <c r="X74" s="861">
        <f t="shared" si="113"/>
        <v>451.54100000000005</v>
      </c>
      <c r="Y74" s="861">
        <f t="shared" si="113"/>
        <v>607.80600000000004</v>
      </c>
      <c r="Z74" s="861">
        <f t="shared" si="113"/>
        <v>939.36300000000006</v>
      </c>
      <c r="AA74" s="683">
        <f t="shared" si="113"/>
        <v>1373.5120000000002</v>
      </c>
      <c r="AB74" s="683">
        <f t="shared" si="113"/>
        <v>926.57099999999991</v>
      </c>
      <c r="AC74" s="683">
        <f t="shared" si="113"/>
        <v>1459.1579999999999</v>
      </c>
      <c r="AD74" s="683">
        <f>SUM(AD66:AD72)</f>
        <v>827.53499999999997</v>
      </c>
      <c r="AE74" s="683">
        <f>SUM(AE66:AE72)</f>
        <v>929.18900000000008</v>
      </c>
      <c r="AF74" s="683">
        <f>SUM(AF66:AF72)</f>
        <v>1257.2389999999998</v>
      </c>
      <c r="AG74" s="683">
        <f>SUM(AG66:AG72)</f>
        <v>1806.2820000000002</v>
      </c>
      <c r="AH74" s="683">
        <f>SUM(AH66:AH72)</f>
        <v>2421.1240000000003</v>
      </c>
      <c r="AI74" s="683">
        <v>4469.2719999999999</v>
      </c>
      <c r="AJ74" s="683">
        <v>5091.6689999999999</v>
      </c>
      <c r="AK74" s="683">
        <v>5263.5330000000004</v>
      </c>
      <c r="AL74" s="683">
        <v>7663.94</v>
      </c>
      <c r="AM74" s="683">
        <v>8912.9089999999997</v>
      </c>
      <c r="AN74" s="683">
        <v>8341.8340000000007</v>
      </c>
      <c r="AO74" s="683">
        <v>23133.16</v>
      </c>
      <c r="AP74" s="683">
        <f>'[7]Agency South'!B13</f>
        <v>5229.46</v>
      </c>
      <c r="AQ74" s="683">
        <f>'[7]Agency South'!C13</f>
        <v>4953.427999999999</v>
      </c>
      <c r="AR74" s="683">
        <f>'[7]Agency South'!D13</f>
        <v>10947.14</v>
      </c>
      <c r="AS74" s="683">
        <f>'[7]Agency South'!E13</f>
        <v>14127.838900000002</v>
      </c>
      <c r="AT74" s="683">
        <f>'[7]Agency South'!F13</f>
        <v>11378.866000000002</v>
      </c>
      <c r="AU74" s="683">
        <f>'[7]Agency South'!G13</f>
        <v>20467.17449999999</v>
      </c>
      <c r="AV74" s="683">
        <f>'[7]Agency South'!H13</f>
        <v>16930.181499999999</v>
      </c>
      <c r="AW74" s="683">
        <f>'[7]Agency South'!I13</f>
        <v>10592.914359999999</v>
      </c>
      <c r="AX74" s="1387">
        <f>'[7]Agency South'!J13</f>
        <v>22551.684799999992</v>
      </c>
      <c r="AY74" s="1387">
        <f>'[7]Agency South'!K13</f>
        <v>14142.543139999991</v>
      </c>
      <c r="AZ74" s="1387">
        <f>'[7]Agency South'!L13</f>
        <v>21867.056700000012</v>
      </c>
      <c r="BA74" s="1387">
        <f>'[7]Agency South'!M13</f>
        <v>34698.425899999973</v>
      </c>
      <c r="BB74" s="1387">
        <f>'[7]Agency South'!N13</f>
        <v>6107.5723999999991</v>
      </c>
      <c r="BC74" s="1387">
        <f>'[7]Agency South'!O13</f>
        <v>6937.6219999999694</v>
      </c>
      <c r="BD74" s="1387">
        <f>'[7]Agency South'!P13</f>
        <v>17947.367299999991</v>
      </c>
      <c r="BE74" s="1387">
        <f>'[7]Agency South'!Q13</f>
        <v>18456.183199999999</v>
      </c>
      <c r="BF74" s="1387">
        <f>'[7]Agency South'!R13</f>
        <v>13855.127900000003</v>
      </c>
      <c r="BG74" s="1387">
        <f>'[7]Agency South'!S13</f>
        <v>17580.338640000002</v>
      </c>
      <c r="BH74" s="1387">
        <f>'[7]Agency South'!T13</f>
        <v>14366.86017</v>
      </c>
      <c r="BI74" s="1387">
        <f>'[7]Agency South'!U13</f>
        <v>14149.385</v>
      </c>
      <c r="BJ74" s="1387">
        <f>'[7]Agency South'!V13</f>
        <v>20517.665099999998</v>
      </c>
      <c r="BK74" s="1387">
        <f>'[7]Agency South'!W13</f>
        <v>18767.984049999999</v>
      </c>
      <c r="BL74" s="1387">
        <f>'[16]Agency South'!$X$13</f>
        <v>28166.729560000036</v>
      </c>
      <c r="BM74" s="1387">
        <f>'[9]Agency South'!$Y$13</f>
        <v>45261.850670000116</v>
      </c>
      <c r="BN74" s="1387">
        <f>'[10]Agency South'!AO13</f>
        <v>13255.832900000001</v>
      </c>
      <c r="BO74" s="1387">
        <f>'[11]Agency South'!$AP$14-BO73</f>
        <v>20914.435900000011</v>
      </c>
    </row>
    <row r="76" spans="1:77" s="706" customFormat="1">
      <c r="A76" s="703" t="s">
        <v>62</v>
      </c>
      <c r="B76" s="704" t="s">
        <v>117</v>
      </c>
      <c r="C76" s="704"/>
      <c r="D76" s="705" t="s">
        <v>43</v>
      </c>
      <c r="E76" s="705" t="s">
        <v>67</v>
      </c>
      <c r="F76" s="705" t="s">
        <v>70</v>
      </c>
      <c r="G76" s="705" t="s">
        <v>104</v>
      </c>
      <c r="H76" s="704"/>
      <c r="I76" s="127">
        <v>41000</v>
      </c>
      <c r="J76" s="127">
        <v>41030</v>
      </c>
      <c r="K76" s="127">
        <v>41061</v>
      </c>
      <c r="L76" s="127">
        <v>41091</v>
      </c>
      <c r="M76" s="127">
        <v>41122</v>
      </c>
      <c r="N76" s="127">
        <v>41153</v>
      </c>
      <c r="O76" s="127">
        <v>41183</v>
      </c>
      <c r="P76" s="127">
        <v>41214</v>
      </c>
      <c r="Q76" s="127">
        <v>41244</v>
      </c>
      <c r="R76" s="127">
        <v>41275</v>
      </c>
      <c r="S76" s="127">
        <v>41306</v>
      </c>
      <c r="T76" s="127">
        <v>41334</v>
      </c>
      <c r="U76" s="127">
        <v>41365</v>
      </c>
      <c r="V76" s="127">
        <v>41395</v>
      </c>
      <c r="W76" s="127">
        <v>41426</v>
      </c>
      <c r="X76" s="127">
        <v>41456</v>
      </c>
      <c r="Y76" s="127">
        <v>41487</v>
      </c>
      <c r="Z76" s="127">
        <v>41518</v>
      </c>
      <c r="AA76" s="127">
        <v>41548</v>
      </c>
      <c r="AB76" s="127">
        <v>41579</v>
      </c>
      <c r="AC76" s="127">
        <v>41609</v>
      </c>
      <c r="AD76" s="127">
        <v>41640</v>
      </c>
      <c r="AE76" s="127">
        <v>41671</v>
      </c>
      <c r="AF76" s="127">
        <v>41699</v>
      </c>
      <c r="AG76" s="127">
        <v>41730</v>
      </c>
      <c r="AH76" s="127">
        <v>41760</v>
      </c>
      <c r="AI76" s="127">
        <v>41791</v>
      </c>
      <c r="AJ76" s="127">
        <v>41821</v>
      </c>
      <c r="AK76" s="127">
        <v>41852</v>
      </c>
      <c r="AL76" s="127">
        <v>41883</v>
      </c>
      <c r="AM76" s="127">
        <v>41913</v>
      </c>
      <c r="AN76" s="127">
        <v>41944</v>
      </c>
      <c r="AO76" s="127">
        <v>41974</v>
      </c>
      <c r="AP76" s="152">
        <v>42005</v>
      </c>
      <c r="AQ76" s="127">
        <v>42036</v>
      </c>
      <c r="AR76" s="111">
        <v>42064</v>
      </c>
      <c r="AS76" s="111">
        <v>42095</v>
      </c>
      <c r="AT76" s="111">
        <v>42155</v>
      </c>
      <c r="AU76" s="111">
        <v>42185</v>
      </c>
      <c r="AV76" s="111">
        <v>42216</v>
      </c>
      <c r="AW76" s="111">
        <v>42247</v>
      </c>
      <c r="AX76" s="111">
        <v>42277</v>
      </c>
      <c r="AY76" s="111">
        <v>42308</v>
      </c>
      <c r="AZ76" s="111">
        <v>42338</v>
      </c>
      <c r="BA76" s="111">
        <f>BA65</f>
        <v>42369</v>
      </c>
      <c r="BB76" s="152">
        <v>42370</v>
      </c>
      <c r="BC76" s="111">
        <v>42401</v>
      </c>
      <c r="BD76" s="111">
        <v>42430</v>
      </c>
      <c r="BE76" s="111">
        <v>42461</v>
      </c>
      <c r="BF76" s="111">
        <v>42521</v>
      </c>
      <c r="BG76" s="111">
        <v>42551</v>
      </c>
      <c r="BH76" s="111">
        <v>42582</v>
      </c>
      <c r="BI76" s="111">
        <v>42613</v>
      </c>
      <c r="BJ76" s="111">
        <v>42643</v>
      </c>
      <c r="BK76" s="111">
        <v>42674</v>
      </c>
      <c r="BL76" s="111">
        <v>42704</v>
      </c>
      <c r="BM76" s="111">
        <v>42735</v>
      </c>
      <c r="BN76" s="152">
        <v>42766</v>
      </c>
      <c r="BO76" s="111">
        <v>42794</v>
      </c>
      <c r="BP76" s="111">
        <v>42825</v>
      </c>
      <c r="BQ76" s="111">
        <v>42855</v>
      </c>
      <c r="BR76" s="111">
        <v>42886</v>
      </c>
      <c r="BS76" s="111">
        <v>42916</v>
      </c>
      <c r="BT76" s="111">
        <v>42947</v>
      </c>
      <c r="BU76" s="111">
        <v>42978</v>
      </c>
      <c r="BV76" s="111">
        <v>43008</v>
      </c>
      <c r="BW76" s="111">
        <v>43039</v>
      </c>
      <c r="BX76" s="111">
        <v>43069</v>
      </c>
      <c r="BY76" s="111">
        <v>43100</v>
      </c>
    </row>
    <row r="77" spans="1:77">
      <c r="A77" s="1143" t="s">
        <v>106</v>
      </c>
      <c r="B77" s="143">
        <f t="shared" ref="B77:B83" si="114">SUMIF($AD$2:$AO$2, "&lt;=" &amp; $B$2, $AD77:$AO77)</f>
        <v>14</v>
      </c>
      <c r="G77" s="143">
        <f>SUM(R77:T77)</f>
        <v>7</v>
      </c>
      <c r="I77" s="691">
        <v>9</v>
      </c>
      <c r="J77" s="691">
        <v>6</v>
      </c>
      <c r="K77" s="691">
        <v>2</v>
      </c>
      <c r="L77" s="691">
        <v>1</v>
      </c>
      <c r="M77" s="691">
        <v>3</v>
      </c>
      <c r="N77" s="691">
        <v>1</v>
      </c>
      <c r="O77" s="691">
        <v>2</v>
      </c>
      <c r="P77" s="691">
        <v>0</v>
      </c>
      <c r="Q77" s="691">
        <v>9</v>
      </c>
      <c r="R77" s="691">
        <v>3</v>
      </c>
      <c r="S77" s="691">
        <v>0</v>
      </c>
      <c r="T77" s="691">
        <v>4</v>
      </c>
      <c r="U77" s="691">
        <v>8</v>
      </c>
      <c r="V77" s="691">
        <v>6</v>
      </c>
      <c r="W77" s="691">
        <v>5</v>
      </c>
      <c r="X77" s="691">
        <v>6</v>
      </c>
      <c r="Y77" s="691">
        <v>9</v>
      </c>
      <c r="Z77" s="691">
        <v>6</v>
      </c>
      <c r="AA77" s="691">
        <v>12</v>
      </c>
      <c r="AB77" s="691">
        <v>7</v>
      </c>
      <c r="AC77" s="691">
        <v>13</v>
      </c>
      <c r="AD77" s="689">
        <v>6</v>
      </c>
      <c r="AE77" s="689">
        <v>8</v>
      </c>
      <c r="AF77" s="689">
        <v>11</v>
      </c>
      <c r="AG77" s="689">
        <v>22</v>
      </c>
      <c r="AH77" s="689">
        <v>25</v>
      </c>
    </row>
    <row r="78" spans="1:77">
      <c r="A78" s="1143" t="s">
        <v>107</v>
      </c>
      <c r="B78" s="143">
        <f t="shared" si="114"/>
        <v>13</v>
      </c>
      <c r="G78" s="143">
        <f t="shared" ref="G78:G85" si="115">SUM(R78:T78)</f>
        <v>6</v>
      </c>
      <c r="J78" s="691">
        <v>12</v>
      </c>
      <c r="K78" s="691">
        <v>5</v>
      </c>
      <c r="L78" s="691">
        <v>2</v>
      </c>
      <c r="M78" s="691">
        <v>3</v>
      </c>
      <c r="N78" s="691">
        <v>2</v>
      </c>
      <c r="O78" s="691">
        <v>0</v>
      </c>
      <c r="P78" s="691">
        <v>0</v>
      </c>
      <c r="Q78" s="691">
        <v>2</v>
      </c>
      <c r="R78" s="691">
        <v>6</v>
      </c>
      <c r="S78" s="691">
        <v>0</v>
      </c>
      <c r="T78" s="691">
        <v>0</v>
      </c>
      <c r="U78" s="691">
        <v>3</v>
      </c>
      <c r="V78" s="691">
        <v>11</v>
      </c>
      <c r="W78" s="691">
        <v>6</v>
      </c>
      <c r="X78" s="691">
        <v>7</v>
      </c>
      <c r="Y78" s="691">
        <v>3</v>
      </c>
      <c r="Z78" s="691">
        <v>5</v>
      </c>
      <c r="AA78" s="691">
        <v>12</v>
      </c>
      <c r="AB78" s="691">
        <v>6</v>
      </c>
      <c r="AC78" s="691">
        <v>4</v>
      </c>
      <c r="AD78" s="689">
        <v>8</v>
      </c>
      <c r="AE78" s="689">
        <v>5</v>
      </c>
      <c r="AF78" s="689">
        <v>5</v>
      </c>
      <c r="AG78" s="689">
        <v>11</v>
      </c>
      <c r="AH78" s="689">
        <v>18</v>
      </c>
    </row>
    <row r="79" spans="1:77">
      <c r="A79" s="1143" t="s">
        <v>54</v>
      </c>
      <c r="B79" s="143">
        <f t="shared" si="114"/>
        <v>8</v>
      </c>
      <c r="G79" s="143">
        <f t="shared" si="115"/>
        <v>4</v>
      </c>
      <c r="K79" s="691">
        <v>8</v>
      </c>
      <c r="L79" s="691">
        <v>4</v>
      </c>
      <c r="M79" s="691">
        <v>1</v>
      </c>
      <c r="N79" s="691">
        <v>3</v>
      </c>
      <c r="O79" s="691">
        <v>2</v>
      </c>
      <c r="P79" s="691">
        <v>0</v>
      </c>
      <c r="Q79" s="691">
        <v>3</v>
      </c>
      <c r="R79" s="691">
        <v>0</v>
      </c>
      <c r="S79" s="691">
        <v>3</v>
      </c>
      <c r="T79" s="691">
        <v>1</v>
      </c>
      <c r="U79" s="691">
        <v>0</v>
      </c>
      <c r="V79" s="691">
        <v>2</v>
      </c>
      <c r="W79" s="691">
        <v>3</v>
      </c>
      <c r="X79" s="691">
        <v>1</v>
      </c>
      <c r="Y79" s="691">
        <v>4</v>
      </c>
      <c r="Z79" s="691">
        <v>2</v>
      </c>
      <c r="AA79" s="691">
        <v>6</v>
      </c>
      <c r="AB79" s="691">
        <v>5</v>
      </c>
      <c r="AC79" s="691">
        <v>9</v>
      </c>
      <c r="AD79" s="689">
        <v>4</v>
      </c>
      <c r="AE79" s="689">
        <v>4</v>
      </c>
      <c r="AF79" s="689">
        <v>4</v>
      </c>
      <c r="AG79" s="689">
        <v>2</v>
      </c>
      <c r="AH79" s="689">
        <v>4</v>
      </c>
    </row>
    <row r="80" spans="1:77">
      <c r="A80" s="1143" t="s">
        <v>55</v>
      </c>
      <c r="B80" s="143">
        <f t="shared" si="114"/>
        <v>20</v>
      </c>
      <c r="G80" s="143">
        <f t="shared" si="115"/>
        <v>6</v>
      </c>
      <c r="L80" s="691">
        <v>2</v>
      </c>
      <c r="M80" s="691">
        <v>7</v>
      </c>
      <c r="N80" s="691">
        <v>9</v>
      </c>
      <c r="O80" s="691">
        <v>2</v>
      </c>
      <c r="P80" s="691">
        <v>0</v>
      </c>
      <c r="Q80" s="691">
        <v>2</v>
      </c>
      <c r="R80" s="691">
        <v>0</v>
      </c>
      <c r="S80" s="691">
        <v>1</v>
      </c>
      <c r="T80" s="691">
        <v>5</v>
      </c>
      <c r="U80" s="691">
        <v>1</v>
      </c>
      <c r="V80" s="691">
        <v>3</v>
      </c>
      <c r="W80" s="691">
        <v>2</v>
      </c>
      <c r="X80" s="691">
        <v>2</v>
      </c>
      <c r="Y80" s="691">
        <v>3</v>
      </c>
      <c r="Z80" s="691">
        <v>9</v>
      </c>
      <c r="AA80" s="691">
        <v>3</v>
      </c>
      <c r="AB80" s="691">
        <v>6</v>
      </c>
      <c r="AC80" s="691">
        <v>11</v>
      </c>
      <c r="AD80" s="689">
        <v>13</v>
      </c>
      <c r="AE80" s="689">
        <v>7</v>
      </c>
      <c r="AF80" s="689">
        <v>10</v>
      </c>
      <c r="AG80" s="689">
        <v>11</v>
      </c>
      <c r="AH80" s="689">
        <v>6</v>
      </c>
    </row>
    <row r="81" spans="1:77">
      <c r="A81" s="1143" t="s">
        <v>56</v>
      </c>
      <c r="B81" s="143">
        <f t="shared" si="114"/>
        <v>6</v>
      </c>
      <c r="G81" s="143">
        <f t="shared" si="115"/>
        <v>12</v>
      </c>
      <c r="O81" s="691">
        <v>1</v>
      </c>
      <c r="P81" s="691">
        <v>3</v>
      </c>
      <c r="Q81" s="691">
        <v>4</v>
      </c>
      <c r="R81" s="691">
        <v>6</v>
      </c>
      <c r="S81" s="691">
        <v>1</v>
      </c>
      <c r="T81" s="691">
        <v>5</v>
      </c>
      <c r="U81" s="691">
        <v>1</v>
      </c>
      <c r="V81" s="691">
        <v>0</v>
      </c>
      <c r="W81" s="691">
        <v>1</v>
      </c>
      <c r="X81" s="691">
        <v>1</v>
      </c>
      <c r="Y81" s="691">
        <v>0</v>
      </c>
      <c r="Z81" s="691">
        <v>0</v>
      </c>
      <c r="AA81" s="691">
        <v>5</v>
      </c>
      <c r="AB81" s="691">
        <v>1</v>
      </c>
      <c r="AC81" s="691">
        <v>7</v>
      </c>
      <c r="AD81" s="689">
        <v>1</v>
      </c>
      <c r="AE81" s="689">
        <v>5</v>
      </c>
      <c r="AF81" s="689">
        <v>10</v>
      </c>
      <c r="AG81" s="689">
        <v>15</v>
      </c>
      <c r="AH81" s="689">
        <v>14</v>
      </c>
    </row>
    <row r="82" spans="1:77">
      <c r="A82" s="1143" t="s">
        <v>57</v>
      </c>
      <c r="B82" s="143">
        <f t="shared" si="114"/>
        <v>34</v>
      </c>
      <c r="G82" s="143">
        <f t="shared" si="115"/>
        <v>16</v>
      </c>
      <c r="I82" s="691">
        <v>5</v>
      </c>
      <c r="J82" s="691">
        <v>7</v>
      </c>
      <c r="K82" s="691">
        <v>8</v>
      </c>
      <c r="L82" s="691">
        <v>4</v>
      </c>
      <c r="M82" s="691">
        <v>5</v>
      </c>
      <c r="N82" s="691">
        <v>5</v>
      </c>
      <c r="O82" s="691">
        <v>3</v>
      </c>
      <c r="P82" s="691">
        <v>4</v>
      </c>
      <c r="Q82" s="691">
        <v>12</v>
      </c>
      <c r="R82" s="691">
        <v>7</v>
      </c>
      <c r="S82" s="691">
        <v>4</v>
      </c>
      <c r="T82" s="691">
        <v>5</v>
      </c>
      <c r="U82" s="691">
        <v>12</v>
      </c>
      <c r="V82" s="691">
        <v>9</v>
      </c>
      <c r="W82" s="691">
        <v>12</v>
      </c>
      <c r="X82" s="691">
        <v>6</v>
      </c>
      <c r="Y82" s="691">
        <v>11</v>
      </c>
      <c r="Z82" s="691">
        <v>18</v>
      </c>
      <c r="AA82" s="691">
        <v>14</v>
      </c>
      <c r="AB82" s="691">
        <v>13</v>
      </c>
      <c r="AC82" s="691">
        <v>18</v>
      </c>
      <c r="AD82" s="689">
        <v>16</v>
      </c>
      <c r="AE82" s="689">
        <v>18</v>
      </c>
      <c r="AF82" s="689">
        <v>24</v>
      </c>
      <c r="AG82" s="689">
        <v>29</v>
      </c>
      <c r="AH82" s="689">
        <v>41</v>
      </c>
    </row>
    <row r="83" spans="1:77" s="710" customFormat="1">
      <c r="A83" s="1143" t="s">
        <v>59</v>
      </c>
      <c r="B83" s="707">
        <f t="shared" si="114"/>
        <v>0</v>
      </c>
      <c r="C83" s="686"/>
      <c r="D83" s="708"/>
      <c r="E83" s="708"/>
      <c r="F83" s="708"/>
      <c r="G83" s="707">
        <f t="shared" si="115"/>
        <v>0</v>
      </c>
      <c r="H83" s="686"/>
      <c r="I83" s="709"/>
      <c r="J83" s="709"/>
      <c r="K83" s="709"/>
      <c r="L83" s="709"/>
      <c r="M83" s="709"/>
      <c r="N83" s="709"/>
      <c r="O83" s="709"/>
      <c r="P83" s="709"/>
      <c r="Q83" s="709"/>
      <c r="R83" s="709"/>
      <c r="S83" s="709"/>
      <c r="T83" s="709"/>
      <c r="U83" s="709"/>
      <c r="V83" s="709"/>
      <c r="W83" s="709"/>
      <c r="X83" s="709"/>
      <c r="Y83" s="709"/>
      <c r="Z83" s="709"/>
      <c r="AA83" s="709"/>
      <c r="AB83" s="709"/>
      <c r="AC83" s="709"/>
      <c r="AE83" s="710">
        <v>0</v>
      </c>
      <c r="AF83" s="710">
        <v>1</v>
      </c>
      <c r="AG83" s="710">
        <v>1</v>
      </c>
      <c r="AH83" s="710">
        <v>1</v>
      </c>
    </row>
    <row r="84" spans="1:77" s="1691" customFormat="1">
      <c r="A84" s="1688" t="s">
        <v>4223</v>
      </c>
      <c r="B84" s="555"/>
      <c r="C84" s="686"/>
      <c r="D84" s="686"/>
      <c r="E84" s="686"/>
      <c r="F84" s="686"/>
      <c r="G84" s="555"/>
      <c r="H84" s="686"/>
      <c r="I84" s="1690"/>
      <c r="J84" s="1690"/>
      <c r="K84" s="1690"/>
      <c r="L84" s="1690"/>
      <c r="M84" s="1690"/>
      <c r="N84" s="1690"/>
      <c r="O84" s="1690"/>
      <c r="P84" s="1690"/>
      <c r="Q84" s="1690"/>
      <c r="R84" s="1690"/>
      <c r="S84" s="1690"/>
      <c r="T84" s="1690"/>
      <c r="U84" s="1690"/>
      <c r="V84" s="1690"/>
      <c r="W84" s="1690"/>
      <c r="X84" s="1690"/>
      <c r="Y84" s="1690"/>
      <c r="Z84" s="1690"/>
      <c r="AA84" s="1690"/>
      <c r="AB84" s="1690"/>
      <c r="AC84" s="1690"/>
      <c r="BO84" s="1692">
        <f>'[11]Agency South'!$AP$35</f>
        <v>31</v>
      </c>
    </row>
    <row r="85" spans="1:77" s="730" customFormat="1">
      <c r="A85" s="868" t="s">
        <v>4235</v>
      </c>
      <c r="B85" s="679">
        <f>SUM(B77:B83)</f>
        <v>95</v>
      </c>
      <c r="C85" s="726"/>
      <c r="D85" s="727"/>
      <c r="E85" s="727"/>
      <c r="F85" s="727"/>
      <c r="G85" s="727">
        <f t="shared" si="115"/>
        <v>51</v>
      </c>
      <c r="H85" s="726"/>
      <c r="I85" s="728">
        <f>SUM(I77:I83)</f>
        <v>14</v>
      </c>
      <c r="J85" s="729">
        <f t="shared" ref="J85:S85" si="116">SUM(J77:J83)</f>
        <v>25</v>
      </c>
      <c r="K85" s="729">
        <f t="shared" si="116"/>
        <v>23</v>
      </c>
      <c r="L85" s="729">
        <f t="shared" si="116"/>
        <v>13</v>
      </c>
      <c r="M85" s="729">
        <f t="shared" si="116"/>
        <v>19</v>
      </c>
      <c r="N85" s="729">
        <f t="shared" si="116"/>
        <v>20</v>
      </c>
      <c r="O85" s="729">
        <f t="shared" si="116"/>
        <v>10</v>
      </c>
      <c r="P85" s="729">
        <f t="shared" si="116"/>
        <v>7</v>
      </c>
      <c r="Q85" s="729">
        <f t="shared" si="116"/>
        <v>32</v>
      </c>
      <c r="R85" s="729">
        <f t="shared" si="116"/>
        <v>22</v>
      </c>
      <c r="S85" s="729">
        <f t="shared" si="116"/>
        <v>9</v>
      </c>
      <c r="T85" s="729">
        <f t="shared" ref="T85:AA85" si="117">SUM(T77:T83)</f>
        <v>20</v>
      </c>
      <c r="U85" s="729">
        <f t="shared" si="117"/>
        <v>25</v>
      </c>
      <c r="V85" s="729">
        <f t="shared" si="117"/>
        <v>31</v>
      </c>
      <c r="W85" s="729">
        <f t="shared" si="117"/>
        <v>29</v>
      </c>
      <c r="X85" s="729">
        <f t="shared" si="117"/>
        <v>23</v>
      </c>
      <c r="Y85" s="729">
        <f t="shared" si="117"/>
        <v>30</v>
      </c>
      <c r="Z85" s="729">
        <f t="shared" si="117"/>
        <v>40</v>
      </c>
      <c r="AA85" s="729">
        <f t="shared" si="117"/>
        <v>52</v>
      </c>
      <c r="AB85" s="729">
        <f t="shared" ref="AB85:AH85" si="118">SUM(AB77:AB83)</f>
        <v>38</v>
      </c>
      <c r="AC85" s="729">
        <f t="shared" si="118"/>
        <v>62</v>
      </c>
      <c r="AD85" s="729">
        <f t="shared" si="118"/>
        <v>48</v>
      </c>
      <c r="AE85" s="729">
        <f t="shared" si="118"/>
        <v>47</v>
      </c>
      <c r="AF85" s="729">
        <f t="shared" si="118"/>
        <v>65</v>
      </c>
      <c r="AG85" s="729">
        <f t="shared" si="118"/>
        <v>91</v>
      </c>
      <c r="AH85" s="729">
        <f t="shared" si="118"/>
        <v>109</v>
      </c>
      <c r="AI85" s="729">
        <v>187</v>
      </c>
      <c r="AJ85" s="729">
        <v>190</v>
      </c>
      <c r="AK85" s="729">
        <v>184</v>
      </c>
      <c r="AL85" s="729">
        <v>218</v>
      </c>
      <c r="AM85" s="729">
        <v>263</v>
      </c>
      <c r="AN85" s="729">
        <v>259</v>
      </c>
      <c r="AO85" s="729">
        <v>410</v>
      </c>
      <c r="AP85" s="729">
        <v>295</v>
      </c>
      <c r="AQ85" s="730">
        <v>227</v>
      </c>
      <c r="AR85" s="730">
        <v>306</v>
      </c>
      <c r="AS85" s="730">
        <v>401</v>
      </c>
      <c r="AT85" s="730">
        <v>468</v>
      </c>
      <c r="AU85" s="730">
        <v>545</v>
      </c>
      <c r="AV85" s="730">
        <v>517</v>
      </c>
      <c r="AW85" s="730">
        <v>424</v>
      </c>
      <c r="AX85" s="730">
        <v>599</v>
      </c>
      <c r="AY85" s="730">
        <v>495</v>
      </c>
      <c r="AZ85" s="730">
        <v>611</v>
      </c>
      <c r="BA85" s="730">
        <v>760</v>
      </c>
      <c r="BB85" s="730">
        <v>241</v>
      </c>
      <c r="BC85" s="730">
        <v>233</v>
      </c>
      <c r="BD85" s="730">
        <v>461</v>
      </c>
      <c r="BE85" s="730">
        <v>426</v>
      </c>
      <c r="BF85" s="730">
        <v>425</v>
      </c>
      <c r="BG85" s="730">
        <v>582</v>
      </c>
      <c r="BH85" s="730">
        <v>479</v>
      </c>
      <c r="BI85" s="1387">
        <f>'[6]Agency South'!U33</f>
        <v>464</v>
      </c>
      <c r="BJ85" s="1387">
        <f>'[6]Agency South'!V33</f>
        <v>531</v>
      </c>
      <c r="BK85" s="1387">
        <f>'[7]Agency South'!$W$33</f>
        <v>476</v>
      </c>
      <c r="BL85" s="1387">
        <f>'[8]Agency South'!$X$33</f>
        <v>574</v>
      </c>
      <c r="BM85" s="1387">
        <f>'[9]Agency South'!$Y$33</f>
        <v>822</v>
      </c>
      <c r="BN85" s="1387">
        <f>'[10]Agency South'!AO33</f>
        <v>360</v>
      </c>
      <c r="BO85" s="1387">
        <f>'[11]Agency South'!$AP$36-BO84</f>
        <v>522</v>
      </c>
    </row>
    <row r="87" spans="1:77" s="706" customFormat="1">
      <c r="A87" s="703" t="s">
        <v>115</v>
      </c>
      <c r="B87" s="704" t="s">
        <v>117</v>
      </c>
      <c r="C87" s="704"/>
      <c r="D87" s="705" t="s">
        <v>43</v>
      </c>
      <c r="E87" s="705" t="s">
        <v>67</v>
      </c>
      <c r="F87" s="705" t="s">
        <v>70</v>
      </c>
      <c r="G87" s="705" t="s">
        <v>104</v>
      </c>
      <c r="H87" s="704"/>
      <c r="I87" s="127">
        <v>41000</v>
      </c>
      <c r="J87" s="127">
        <v>41030</v>
      </c>
      <c r="K87" s="127">
        <v>41061</v>
      </c>
      <c r="L87" s="127">
        <v>41091</v>
      </c>
      <c r="M87" s="127">
        <v>41122</v>
      </c>
      <c r="N87" s="127">
        <v>41153</v>
      </c>
      <c r="O87" s="127">
        <v>41183</v>
      </c>
      <c r="P87" s="127">
        <v>41214</v>
      </c>
      <c r="Q87" s="127">
        <v>41244</v>
      </c>
      <c r="R87" s="127">
        <v>41275</v>
      </c>
      <c r="S87" s="127">
        <v>41306</v>
      </c>
      <c r="T87" s="127">
        <v>41334</v>
      </c>
      <c r="U87" s="127">
        <v>41365</v>
      </c>
      <c r="V87" s="127">
        <v>41395</v>
      </c>
      <c r="W87" s="127">
        <v>41426</v>
      </c>
      <c r="X87" s="127">
        <v>41456</v>
      </c>
      <c r="Y87" s="127">
        <v>41487</v>
      </c>
      <c r="Z87" s="127">
        <v>41518</v>
      </c>
      <c r="AA87" s="127">
        <v>41548</v>
      </c>
      <c r="AB87" s="127">
        <v>41579</v>
      </c>
      <c r="AC87" s="127">
        <v>41609</v>
      </c>
      <c r="AD87" s="127">
        <v>41640</v>
      </c>
      <c r="AE87" s="127">
        <v>41671</v>
      </c>
      <c r="AF87" s="127">
        <v>41699</v>
      </c>
      <c r="AG87" s="127">
        <v>41730</v>
      </c>
      <c r="AH87" s="127">
        <v>41760</v>
      </c>
      <c r="AI87" s="127">
        <v>41791</v>
      </c>
      <c r="AJ87" s="127">
        <v>41821</v>
      </c>
      <c r="AK87" s="127">
        <v>41852</v>
      </c>
      <c r="AL87" s="127">
        <v>41883</v>
      </c>
      <c r="AM87" s="127">
        <v>41913</v>
      </c>
      <c r="AN87" s="127">
        <v>41944</v>
      </c>
      <c r="AO87" s="127">
        <v>41974</v>
      </c>
      <c r="AP87" s="152">
        <v>42005</v>
      </c>
      <c r="AQ87" s="127">
        <v>42036</v>
      </c>
      <c r="AR87" s="111">
        <v>42064</v>
      </c>
      <c r="AS87" s="111">
        <v>42095</v>
      </c>
      <c r="AT87" s="111">
        <v>42155</v>
      </c>
      <c r="AU87" s="111">
        <v>42185</v>
      </c>
      <c r="AV87" s="111">
        <v>42216</v>
      </c>
      <c r="AW87" s="111">
        <v>42247</v>
      </c>
      <c r="AX87" s="111">
        <v>42277</v>
      </c>
      <c r="AY87" s="111">
        <v>42308</v>
      </c>
      <c r="AZ87" s="111">
        <v>42338</v>
      </c>
      <c r="BA87" s="111">
        <f>BA76</f>
        <v>42369</v>
      </c>
      <c r="BB87" s="152">
        <v>42370</v>
      </c>
      <c r="BC87" s="111">
        <v>42401</v>
      </c>
      <c r="BD87" s="111">
        <v>42430</v>
      </c>
      <c r="BE87" s="111">
        <v>42461</v>
      </c>
      <c r="BF87" s="111">
        <v>42521</v>
      </c>
      <c r="BG87" s="111">
        <v>42551</v>
      </c>
      <c r="BH87" s="111">
        <v>42582</v>
      </c>
      <c r="BI87" s="111">
        <v>42613</v>
      </c>
      <c r="BJ87" s="111">
        <v>42643</v>
      </c>
      <c r="BK87" s="111">
        <v>42674</v>
      </c>
      <c r="BL87" s="111">
        <v>42704</v>
      </c>
      <c r="BM87" s="111">
        <v>42735</v>
      </c>
      <c r="BN87" s="152">
        <v>42766</v>
      </c>
      <c r="BO87" s="111">
        <v>42794</v>
      </c>
      <c r="BP87" s="111">
        <v>42825</v>
      </c>
      <c r="BQ87" s="111">
        <v>42855</v>
      </c>
      <c r="BR87" s="111">
        <v>42886</v>
      </c>
      <c r="BS87" s="111">
        <v>42916</v>
      </c>
      <c r="BT87" s="111">
        <v>42947</v>
      </c>
      <c r="BU87" s="111">
        <v>42978</v>
      </c>
      <c r="BV87" s="111">
        <v>43008</v>
      </c>
      <c r="BW87" s="111">
        <v>43039</v>
      </c>
      <c r="BX87" s="111">
        <v>43069</v>
      </c>
      <c r="BY87" s="111">
        <v>43100</v>
      </c>
    </row>
    <row r="88" spans="1:77">
      <c r="A88" s="1143" t="s">
        <v>106</v>
      </c>
      <c r="B88" s="143">
        <f t="shared" ref="B88:B93" si="119">SUMIF($AD$2:$AO$2, "&lt;=" &amp; $B$2, $AD88:$AO88)</f>
        <v>15</v>
      </c>
      <c r="G88" s="143">
        <f>SUM(R88:T88)</f>
        <v>12</v>
      </c>
      <c r="I88" s="691">
        <v>11</v>
      </c>
      <c r="J88" s="691">
        <v>6</v>
      </c>
      <c r="K88" s="691">
        <v>3</v>
      </c>
      <c r="L88" s="691">
        <v>2</v>
      </c>
      <c r="M88" s="691">
        <v>4</v>
      </c>
      <c r="N88" s="691">
        <v>1</v>
      </c>
      <c r="O88" s="691">
        <v>3</v>
      </c>
      <c r="P88" s="691">
        <v>0</v>
      </c>
      <c r="Q88" s="691">
        <v>27</v>
      </c>
      <c r="R88" s="691">
        <v>4</v>
      </c>
      <c r="T88" s="691">
        <v>8</v>
      </c>
      <c r="U88" s="691">
        <v>12</v>
      </c>
      <c r="V88" s="691">
        <v>7</v>
      </c>
      <c r="W88" s="691">
        <v>8</v>
      </c>
      <c r="X88" s="691">
        <v>10</v>
      </c>
      <c r="Y88" s="691">
        <v>10</v>
      </c>
      <c r="Z88" s="691">
        <v>11</v>
      </c>
      <c r="AA88" s="691">
        <v>21</v>
      </c>
      <c r="AB88" s="691">
        <v>8</v>
      </c>
      <c r="AC88" s="691">
        <v>17</v>
      </c>
      <c r="AD88" s="689">
        <v>7</v>
      </c>
      <c r="AE88" s="689">
        <v>8</v>
      </c>
      <c r="AF88" s="689">
        <v>14</v>
      </c>
      <c r="AG88" s="689">
        <v>26</v>
      </c>
      <c r="AH88" s="589">
        <v>27.5</v>
      </c>
    </row>
    <row r="89" spans="1:77">
      <c r="A89" s="1143" t="s">
        <v>107</v>
      </c>
      <c r="B89" s="143">
        <f t="shared" si="119"/>
        <v>14</v>
      </c>
      <c r="G89" s="143">
        <f t="shared" ref="G89:G96" si="120">SUM(R89:T89)</f>
        <v>11</v>
      </c>
      <c r="J89" s="691">
        <v>13</v>
      </c>
      <c r="K89" s="691">
        <v>5</v>
      </c>
      <c r="L89" s="691">
        <v>2</v>
      </c>
      <c r="M89" s="691">
        <v>3</v>
      </c>
      <c r="N89" s="691">
        <v>3</v>
      </c>
      <c r="O89" s="691">
        <v>0</v>
      </c>
      <c r="P89" s="691">
        <v>0</v>
      </c>
      <c r="Q89" s="691">
        <v>2</v>
      </c>
      <c r="R89" s="691">
        <v>11</v>
      </c>
      <c r="U89" s="691">
        <v>3</v>
      </c>
      <c r="V89" s="691">
        <v>14</v>
      </c>
      <c r="W89" s="691">
        <v>5</v>
      </c>
      <c r="X89" s="691">
        <v>8</v>
      </c>
      <c r="Y89" s="691">
        <v>4</v>
      </c>
      <c r="Z89" s="691">
        <v>5</v>
      </c>
      <c r="AA89" s="691">
        <v>19</v>
      </c>
      <c r="AB89" s="691">
        <v>8</v>
      </c>
      <c r="AC89" s="691">
        <v>7</v>
      </c>
      <c r="AD89" s="689">
        <v>8</v>
      </c>
      <c r="AE89" s="689">
        <v>6</v>
      </c>
      <c r="AF89" s="689">
        <v>5</v>
      </c>
      <c r="AG89" s="689">
        <v>15</v>
      </c>
      <c r="AH89" s="589">
        <v>23</v>
      </c>
    </row>
    <row r="90" spans="1:77">
      <c r="A90" s="1143" t="s">
        <v>54</v>
      </c>
      <c r="B90" s="143">
        <f t="shared" si="119"/>
        <v>8</v>
      </c>
      <c r="G90" s="143">
        <f t="shared" si="120"/>
        <v>5</v>
      </c>
      <c r="K90" s="691">
        <v>11.5</v>
      </c>
      <c r="L90" s="691">
        <v>4</v>
      </c>
      <c r="M90" s="691">
        <v>1</v>
      </c>
      <c r="N90" s="691">
        <v>5</v>
      </c>
      <c r="O90" s="691">
        <v>2</v>
      </c>
      <c r="P90" s="691">
        <v>0</v>
      </c>
      <c r="Q90" s="691">
        <v>3</v>
      </c>
      <c r="S90" s="691">
        <v>4</v>
      </c>
      <c r="T90" s="691">
        <v>1</v>
      </c>
      <c r="V90" s="691">
        <v>5</v>
      </c>
      <c r="W90" s="691">
        <v>5</v>
      </c>
      <c r="X90" s="691">
        <v>1</v>
      </c>
      <c r="Y90" s="691">
        <v>4</v>
      </c>
      <c r="Z90" s="691">
        <v>2</v>
      </c>
      <c r="AA90" s="691">
        <v>13</v>
      </c>
      <c r="AB90" s="691">
        <v>7</v>
      </c>
      <c r="AC90" s="691">
        <v>11</v>
      </c>
      <c r="AD90" s="689">
        <v>4</v>
      </c>
      <c r="AE90" s="689">
        <v>4</v>
      </c>
      <c r="AF90" s="689">
        <v>4</v>
      </c>
      <c r="AG90" s="689">
        <v>2</v>
      </c>
      <c r="AH90" s="589">
        <v>4</v>
      </c>
    </row>
    <row r="91" spans="1:77">
      <c r="A91" s="1143" t="s">
        <v>55</v>
      </c>
      <c r="B91" s="143">
        <f t="shared" si="119"/>
        <v>27</v>
      </c>
      <c r="G91" s="143">
        <f t="shared" si="120"/>
        <v>7</v>
      </c>
      <c r="L91" s="691">
        <v>2</v>
      </c>
      <c r="M91" s="691">
        <v>9</v>
      </c>
      <c r="N91" s="691">
        <v>13</v>
      </c>
      <c r="O91" s="691">
        <v>3</v>
      </c>
      <c r="P91" s="691">
        <v>0</v>
      </c>
      <c r="Q91" s="691">
        <v>2</v>
      </c>
      <c r="S91" s="691">
        <v>1</v>
      </c>
      <c r="T91" s="691">
        <v>6</v>
      </c>
      <c r="U91" s="691">
        <v>1</v>
      </c>
      <c r="V91" s="691">
        <v>3</v>
      </c>
      <c r="W91" s="691">
        <v>2</v>
      </c>
      <c r="X91" s="691">
        <v>3</v>
      </c>
      <c r="Y91" s="691">
        <v>3</v>
      </c>
      <c r="Z91" s="691">
        <v>11</v>
      </c>
      <c r="AA91" s="691">
        <v>3</v>
      </c>
      <c r="AB91" s="691">
        <v>11</v>
      </c>
      <c r="AC91" s="691">
        <v>26</v>
      </c>
      <c r="AD91" s="689">
        <v>15</v>
      </c>
      <c r="AE91" s="689">
        <v>12</v>
      </c>
      <c r="AF91" s="689">
        <v>12</v>
      </c>
      <c r="AG91" s="689">
        <v>14</v>
      </c>
      <c r="AH91" s="589">
        <v>13.5</v>
      </c>
    </row>
    <row r="92" spans="1:77">
      <c r="A92" s="1143" t="s">
        <v>56</v>
      </c>
      <c r="B92" s="143">
        <f t="shared" si="119"/>
        <v>3</v>
      </c>
      <c r="G92" s="143">
        <f t="shared" si="120"/>
        <v>15.5</v>
      </c>
      <c r="O92" s="691">
        <v>1</v>
      </c>
      <c r="P92" s="691">
        <v>4</v>
      </c>
      <c r="Q92" s="691">
        <v>7</v>
      </c>
      <c r="R92" s="691">
        <v>7.5</v>
      </c>
      <c r="S92" s="691">
        <v>1</v>
      </c>
      <c r="T92" s="691">
        <v>7</v>
      </c>
      <c r="U92" s="691">
        <v>2</v>
      </c>
      <c r="V92" s="691">
        <v>0</v>
      </c>
      <c r="W92" s="691">
        <v>1</v>
      </c>
      <c r="X92" s="691">
        <v>1</v>
      </c>
      <c r="Y92" s="691">
        <v>0</v>
      </c>
      <c r="Z92" s="691">
        <v>0</v>
      </c>
      <c r="AA92" s="691">
        <v>5</v>
      </c>
      <c r="AB92" s="691">
        <v>1</v>
      </c>
      <c r="AC92" s="691">
        <v>9</v>
      </c>
      <c r="AD92" s="689">
        <v>-2</v>
      </c>
      <c r="AE92" s="689">
        <v>5</v>
      </c>
      <c r="AF92" s="689">
        <v>15</v>
      </c>
      <c r="AG92" s="689">
        <v>18</v>
      </c>
      <c r="AH92" s="589">
        <v>14</v>
      </c>
    </row>
    <row r="93" spans="1:77">
      <c r="A93" s="1143" t="s">
        <v>57</v>
      </c>
      <c r="B93" s="143">
        <f t="shared" si="119"/>
        <v>40</v>
      </c>
      <c r="G93" s="143">
        <f t="shared" si="120"/>
        <v>21.5</v>
      </c>
      <c r="I93" s="691">
        <v>12</v>
      </c>
      <c r="J93" s="691">
        <v>8</v>
      </c>
      <c r="K93" s="691">
        <v>9.5</v>
      </c>
      <c r="L93" s="691">
        <v>7</v>
      </c>
      <c r="M93" s="691">
        <v>7</v>
      </c>
      <c r="N93" s="691">
        <v>7</v>
      </c>
      <c r="O93" s="691">
        <v>6</v>
      </c>
      <c r="P93" s="691">
        <v>10</v>
      </c>
      <c r="Q93" s="691">
        <v>32</v>
      </c>
      <c r="R93" s="691">
        <v>9.5</v>
      </c>
      <c r="S93" s="691">
        <v>5</v>
      </c>
      <c r="T93" s="691">
        <v>7</v>
      </c>
      <c r="U93" s="691">
        <v>18</v>
      </c>
      <c r="V93" s="691">
        <v>12</v>
      </c>
      <c r="W93" s="691">
        <v>15</v>
      </c>
      <c r="X93" s="691">
        <v>8</v>
      </c>
      <c r="Y93" s="691">
        <v>16</v>
      </c>
      <c r="Z93" s="691">
        <v>23</v>
      </c>
      <c r="AA93" s="691">
        <v>15</v>
      </c>
      <c r="AB93" s="691">
        <v>18</v>
      </c>
      <c r="AC93" s="691">
        <v>33</v>
      </c>
      <c r="AD93" s="689">
        <v>17</v>
      </c>
      <c r="AE93" s="689">
        <v>23</v>
      </c>
      <c r="AF93" s="689">
        <v>28</v>
      </c>
      <c r="AG93" s="689">
        <v>37</v>
      </c>
      <c r="AH93" s="589">
        <v>49.5</v>
      </c>
    </row>
    <row r="94" spans="1:77" s="710" customFormat="1">
      <c r="A94" s="1143" t="s">
        <v>59</v>
      </c>
      <c r="B94" s="707">
        <f>SUMIF($AD$2:$AO$2, "&lt;=" &amp; $B$2, $AD94:$AO94)</f>
        <v>0</v>
      </c>
      <c r="C94" s="686"/>
      <c r="D94" s="708"/>
      <c r="E94" s="708"/>
      <c r="F94" s="708"/>
      <c r="G94" s="707">
        <f t="shared" si="120"/>
        <v>0</v>
      </c>
      <c r="H94" s="686"/>
      <c r="I94" s="709"/>
      <c r="J94" s="709"/>
      <c r="K94" s="709"/>
      <c r="L94" s="709"/>
      <c r="M94" s="709"/>
      <c r="N94" s="709"/>
      <c r="O94" s="709"/>
      <c r="P94" s="709"/>
      <c r="Q94" s="709"/>
      <c r="R94" s="709"/>
      <c r="S94" s="709"/>
      <c r="T94" s="709"/>
      <c r="U94" s="709"/>
      <c r="V94" s="709"/>
      <c r="W94" s="709"/>
      <c r="X94" s="709"/>
      <c r="Y94" s="709"/>
      <c r="Z94" s="709"/>
      <c r="AA94" s="709"/>
      <c r="AB94" s="709"/>
      <c r="AC94" s="709"/>
      <c r="AF94" s="710">
        <v>2</v>
      </c>
      <c r="AG94" s="710">
        <v>1</v>
      </c>
      <c r="AH94" s="751">
        <v>1.5</v>
      </c>
    </row>
    <row r="95" spans="1:77" s="1691" customFormat="1">
      <c r="A95" s="1688" t="s">
        <v>4223</v>
      </c>
      <c r="B95" s="555"/>
      <c r="C95" s="686"/>
      <c r="D95" s="686"/>
      <c r="E95" s="686"/>
      <c r="F95" s="686"/>
      <c r="G95" s="555"/>
      <c r="H95" s="686"/>
      <c r="I95" s="1690"/>
      <c r="J95" s="1690"/>
      <c r="K95" s="1690"/>
      <c r="L95" s="1690"/>
      <c r="M95" s="1690"/>
      <c r="N95" s="1690"/>
      <c r="O95" s="1690"/>
      <c r="P95" s="1690"/>
      <c r="Q95" s="1690"/>
      <c r="R95" s="1690"/>
      <c r="S95" s="1690"/>
      <c r="T95" s="1690"/>
      <c r="U95" s="1690"/>
      <c r="V95" s="1690"/>
      <c r="W95" s="1690"/>
      <c r="X95" s="1690"/>
      <c r="Y95" s="1690"/>
      <c r="Z95" s="1690"/>
      <c r="AA95" s="1690"/>
      <c r="AB95" s="1690"/>
      <c r="AC95" s="1690"/>
      <c r="AH95" s="1693"/>
      <c r="BO95" s="1692">
        <f>'[11]Agency South'!$AP$59</f>
        <v>36.5</v>
      </c>
    </row>
    <row r="96" spans="1:77" s="730" customFormat="1">
      <c r="A96" s="868" t="s">
        <v>4235</v>
      </c>
      <c r="B96" s="679">
        <f>SUMIF($AD$2:$AO$2, "&lt;=" &amp; $B$2, $AD96:$AO96)</f>
        <v>107</v>
      </c>
      <c r="C96" s="726"/>
      <c r="D96" s="727"/>
      <c r="E96" s="727"/>
      <c r="F96" s="727"/>
      <c r="G96" s="679">
        <f t="shared" si="120"/>
        <v>72</v>
      </c>
      <c r="H96" s="726"/>
      <c r="I96" s="728">
        <f>SUM(I88:I94)</f>
        <v>23</v>
      </c>
      <c r="J96" s="729">
        <f>SUM(J88:J94)</f>
        <v>27</v>
      </c>
      <c r="K96" s="729">
        <f t="shared" ref="K96:S96" si="121">SUM(K88:K94)</f>
        <v>29</v>
      </c>
      <c r="L96" s="729">
        <f t="shared" si="121"/>
        <v>17</v>
      </c>
      <c r="M96" s="729">
        <f t="shared" si="121"/>
        <v>24</v>
      </c>
      <c r="N96" s="729">
        <f t="shared" si="121"/>
        <v>29</v>
      </c>
      <c r="O96" s="729">
        <f t="shared" si="121"/>
        <v>15</v>
      </c>
      <c r="P96" s="729">
        <f t="shared" si="121"/>
        <v>14</v>
      </c>
      <c r="Q96" s="729">
        <f t="shared" si="121"/>
        <v>73</v>
      </c>
      <c r="R96" s="729">
        <f t="shared" si="121"/>
        <v>32</v>
      </c>
      <c r="S96" s="729">
        <f t="shared" si="121"/>
        <v>11</v>
      </c>
      <c r="T96" s="729">
        <f t="shared" ref="T96:AA96" si="122">SUM(T88:T94)</f>
        <v>29</v>
      </c>
      <c r="U96" s="729">
        <f t="shared" si="122"/>
        <v>36</v>
      </c>
      <c r="V96" s="729">
        <f t="shared" si="122"/>
        <v>41</v>
      </c>
      <c r="W96" s="729">
        <f t="shared" si="122"/>
        <v>36</v>
      </c>
      <c r="X96" s="729">
        <f t="shared" si="122"/>
        <v>31</v>
      </c>
      <c r="Y96" s="729">
        <f t="shared" si="122"/>
        <v>37</v>
      </c>
      <c r="Z96" s="729">
        <f t="shared" si="122"/>
        <v>52</v>
      </c>
      <c r="AA96" s="729">
        <f t="shared" si="122"/>
        <v>76</v>
      </c>
      <c r="AB96" s="729">
        <f t="shared" ref="AB96:AH96" si="123">SUM(AB88:AB94)</f>
        <v>53</v>
      </c>
      <c r="AC96" s="729">
        <f t="shared" si="123"/>
        <v>103</v>
      </c>
      <c r="AD96" s="729">
        <f t="shared" si="123"/>
        <v>49</v>
      </c>
      <c r="AE96" s="729">
        <f t="shared" si="123"/>
        <v>58</v>
      </c>
      <c r="AF96" s="729">
        <f t="shared" si="123"/>
        <v>80</v>
      </c>
      <c r="AG96" s="729">
        <f t="shared" si="123"/>
        <v>113</v>
      </c>
      <c r="AH96" s="729">
        <f t="shared" si="123"/>
        <v>133</v>
      </c>
      <c r="AI96" s="729">
        <v>266</v>
      </c>
      <c r="AJ96" s="729">
        <v>291</v>
      </c>
      <c r="AK96" s="729">
        <v>289</v>
      </c>
      <c r="AL96" s="729">
        <v>433</v>
      </c>
      <c r="AM96" s="729">
        <v>463</v>
      </c>
      <c r="AN96" s="729">
        <v>467</v>
      </c>
      <c r="AO96" s="729">
        <v>987</v>
      </c>
      <c r="AP96" s="729">
        <v>373</v>
      </c>
      <c r="AQ96" s="730">
        <v>317</v>
      </c>
      <c r="AR96" s="730">
        <v>514</v>
      </c>
      <c r="AS96" s="730">
        <v>658</v>
      </c>
      <c r="AT96" s="730">
        <v>644</v>
      </c>
      <c r="AU96" s="730">
        <v>806</v>
      </c>
      <c r="AV96" s="730">
        <v>781</v>
      </c>
      <c r="AW96" s="730">
        <v>593</v>
      </c>
      <c r="AX96" s="730">
        <v>949</v>
      </c>
      <c r="AY96" s="730">
        <v>758</v>
      </c>
      <c r="AZ96" s="730">
        <v>1207</v>
      </c>
      <c r="BA96" s="730">
        <v>1608</v>
      </c>
      <c r="BB96" s="730">
        <v>349</v>
      </c>
      <c r="BC96" s="730">
        <v>334</v>
      </c>
      <c r="BD96" s="730">
        <v>875</v>
      </c>
      <c r="BE96" s="730">
        <v>809</v>
      </c>
      <c r="BF96" s="730">
        <v>672</v>
      </c>
      <c r="BG96" s="730">
        <v>1028</v>
      </c>
      <c r="BH96" s="730">
        <v>793</v>
      </c>
      <c r="BI96" s="1387">
        <f>'[6]Agency South'!U55</f>
        <v>771</v>
      </c>
      <c r="BJ96" s="1387">
        <f>'[6]Agency South'!V55</f>
        <v>1115</v>
      </c>
      <c r="BK96" s="1387">
        <f>'[7]Agency South'!$W$55</f>
        <v>844</v>
      </c>
      <c r="BL96" s="1387">
        <f>'[8]Agency South'!$X$55</f>
        <v>1282</v>
      </c>
      <c r="BM96" s="1387">
        <f>'[9]Agency South'!$Y$55</f>
        <v>1894</v>
      </c>
      <c r="BN96" s="730">
        <f>'[10]Agency South'!AO55</f>
        <v>690</v>
      </c>
      <c r="BO96" s="1387">
        <f>'[11]Agency South'!$AP$60-BO95</f>
        <v>881.5</v>
      </c>
    </row>
    <row r="98" spans="1:41" s="706" customFormat="1" hidden="1">
      <c r="A98" s="703" t="s">
        <v>127</v>
      </c>
      <c r="B98" s="704" t="s">
        <v>117</v>
      </c>
      <c r="C98" s="704"/>
      <c r="D98" s="705" t="s">
        <v>43</v>
      </c>
      <c r="E98" s="705" t="s">
        <v>67</v>
      </c>
      <c r="F98" s="705" t="s">
        <v>70</v>
      </c>
      <c r="G98" s="705" t="s">
        <v>104</v>
      </c>
      <c r="H98" s="704"/>
      <c r="I98" s="127">
        <v>41000</v>
      </c>
      <c r="J98" s="127">
        <v>41030</v>
      </c>
      <c r="K98" s="127">
        <v>41061</v>
      </c>
      <c r="L98" s="127">
        <v>41091</v>
      </c>
      <c r="M98" s="127">
        <v>41122</v>
      </c>
      <c r="N98" s="127">
        <v>41153</v>
      </c>
      <c r="O98" s="127">
        <v>41183</v>
      </c>
      <c r="P98" s="127">
        <v>41214</v>
      </c>
      <c r="Q98" s="127">
        <v>41244</v>
      </c>
      <c r="R98" s="127">
        <v>41275</v>
      </c>
      <c r="S98" s="127">
        <v>41306</v>
      </c>
      <c r="T98" s="127">
        <v>41334</v>
      </c>
      <c r="U98" s="127">
        <v>41365</v>
      </c>
      <c r="V98" s="127">
        <v>41395</v>
      </c>
      <c r="W98" s="127">
        <v>41426</v>
      </c>
      <c r="X98" s="127">
        <v>41456</v>
      </c>
      <c r="Y98" s="127">
        <v>41487</v>
      </c>
      <c r="Z98" s="127">
        <v>41518</v>
      </c>
      <c r="AA98" s="127">
        <v>41548</v>
      </c>
      <c r="AB98" s="127">
        <v>41579</v>
      </c>
      <c r="AC98" s="127">
        <v>41609</v>
      </c>
      <c r="AD98" s="127">
        <v>41640</v>
      </c>
      <c r="AE98" s="127">
        <v>41671</v>
      </c>
      <c r="AF98" s="127">
        <v>41699</v>
      </c>
      <c r="AG98" s="127">
        <v>41730</v>
      </c>
      <c r="AH98" s="127">
        <v>41760</v>
      </c>
      <c r="AI98" s="127">
        <v>41791</v>
      </c>
      <c r="AJ98" s="127">
        <v>41821</v>
      </c>
      <c r="AK98" s="127">
        <v>41852</v>
      </c>
      <c r="AL98" s="127">
        <v>41883</v>
      </c>
      <c r="AM98" s="127">
        <v>41913</v>
      </c>
      <c r="AN98" s="127">
        <v>41944</v>
      </c>
      <c r="AO98" s="127">
        <v>41974</v>
      </c>
    </row>
    <row r="99" spans="1:41" hidden="1">
      <c r="A99" s="685" t="s">
        <v>106</v>
      </c>
      <c r="B99" s="145">
        <f t="shared" ref="B99:B105" si="124">IF(B28&lt;&gt;0,B77/(B28 *$B$2),0)</f>
        <v>0.3888888888888889</v>
      </c>
      <c r="G99" s="145">
        <f t="shared" ref="G99:G105" si="125">IF(G28&lt;&gt;0,G77/(G28 *$B$2),0)</f>
        <v>0.375</v>
      </c>
      <c r="I99" s="140">
        <f t="shared" ref="I99:AH99" si="126">IF(I28&lt;&gt;0,I77/I28,0)</f>
        <v>0.42857142857142855</v>
      </c>
      <c r="J99" s="140">
        <f t="shared" si="126"/>
        <v>0.8571428571428571</v>
      </c>
      <c r="K99" s="140">
        <f t="shared" si="126"/>
        <v>0.13333333333333333</v>
      </c>
      <c r="L99" s="140">
        <f t="shared" si="126"/>
        <v>0.1111111111111111</v>
      </c>
      <c r="M99" s="140">
        <f t="shared" si="126"/>
        <v>0.75</v>
      </c>
      <c r="N99" s="140">
        <f t="shared" si="126"/>
        <v>0.5</v>
      </c>
      <c r="O99" s="140">
        <f t="shared" si="126"/>
        <v>0.33333333333333331</v>
      </c>
      <c r="P99" s="140">
        <f t="shared" si="126"/>
        <v>0</v>
      </c>
      <c r="Q99" s="140">
        <f t="shared" si="126"/>
        <v>0.75</v>
      </c>
      <c r="R99" s="140">
        <f t="shared" si="126"/>
        <v>0.375</v>
      </c>
      <c r="S99" s="140">
        <f t="shared" si="126"/>
        <v>0</v>
      </c>
      <c r="T99" s="140">
        <f t="shared" si="126"/>
        <v>0.21052631578947367</v>
      </c>
      <c r="U99" s="140">
        <f t="shared" si="126"/>
        <v>0.29629629629629628</v>
      </c>
      <c r="V99" s="140">
        <f t="shared" si="126"/>
        <v>0.17142857142857143</v>
      </c>
      <c r="W99" s="140">
        <f t="shared" si="126"/>
        <v>0.20833333333333334</v>
      </c>
      <c r="X99" s="140">
        <f t="shared" si="126"/>
        <v>0.35294117647058826</v>
      </c>
      <c r="Y99" s="140">
        <f t="shared" si="126"/>
        <v>0.39130434782608697</v>
      </c>
      <c r="Z99" s="405">
        <f t="shared" si="126"/>
        <v>0.15789473684210525</v>
      </c>
      <c r="AA99" s="406">
        <f t="shared" si="126"/>
        <v>0.41379310344827586</v>
      </c>
      <c r="AB99" s="421">
        <f t="shared" si="126"/>
        <v>0.26923076923076922</v>
      </c>
      <c r="AC99" s="418">
        <f t="shared" si="126"/>
        <v>0.34210526315789475</v>
      </c>
      <c r="AD99" s="418">
        <f t="shared" si="126"/>
        <v>0.375</v>
      </c>
      <c r="AE99" s="418">
        <f t="shared" si="126"/>
        <v>0.4</v>
      </c>
      <c r="AF99" s="418">
        <f t="shared" si="126"/>
        <v>0.27500000000000002</v>
      </c>
      <c r="AG99" s="418">
        <f t="shared" si="126"/>
        <v>0.26829268292682928</v>
      </c>
      <c r="AH99" s="418">
        <f t="shared" si="126"/>
        <v>0.24509803921568626</v>
      </c>
    </row>
    <row r="100" spans="1:41" hidden="1">
      <c r="A100" s="685" t="s">
        <v>107</v>
      </c>
      <c r="B100" s="145">
        <f t="shared" si="124"/>
        <v>0.23636363636363636</v>
      </c>
      <c r="G100" s="145">
        <f t="shared" si="125"/>
        <v>0.40909090909090912</v>
      </c>
      <c r="I100" s="140">
        <f t="shared" ref="I100:AH100" si="127">IF(I29&lt;&gt;0,I78/I29,0)</f>
        <v>0</v>
      </c>
      <c r="J100" s="140">
        <f t="shared" si="127"/>
        <v>0.5714285714285714</v>
      </c>
      <c r="K100" s="140">
        <f t="shared" si="127"/>
        <v>0.7142857142857143</v>
      </c>
      <c r="L100" s="140">
        <f t="shared" si="127"/>
        <v>0.13333333333333333</v>
      </c>
      <c r="M100" s="140">
        <f t="shared" si="127"/>
        <v>0.42857142857142855</v>
      </c>
      <c r="N100" s="140">
        <f t="shared" si="127"/>
        <v>0.5</v>
      </c>
      <c r="O100" s="140">
        <f t="shared" si="127"/>
        <v>0</v>
      </c>
      <c r="P100" s="140">
        <f t="shared" si="127"/>
        <v>0</v>
      </c>
      <c r="Q100" s="140">
        <f t="shared" si="127"/>
        <v>0.66666666666666663</v>
      </c>
      <c r="R100" s="140">
        <f t="shared" si="127"/>
        <v>0.5</v>
      </c>
      <c r="S100" s="140">
        <f t="shared" si="127"/>
        <v>0</v>
      </c>
      <c r="T100" s="140">
        <f t="shared" si="127"/>
        <v>0</v>
      </c>
      <c r="U100" s="140">
        <f t="shared" si="127"/>
        <v>0.15789473684210525</v>
      </c>
      <c r="V100" s="140">
        <f t="shared" si="127"/>
        <v>0.40740740740740738</v>
      </c>
      <c r="W100" s="140">
        <f t="shared" si="127"/>
        <v>0.18181818181818182</v>
      </c>
      <c r="X100" s="140">
        <f t="shared" si="127"/>
        <v>0.29166666666666669</v>
      </c>
      <c r="Y100" s="140">
        <f t="shared" si="127"/>
        <v>0.17647058823529413</v>
      </c>
      <c r="Z100" s="140">
        <f t="shared" si="127"/>
        <v>0.21739130434782608</v>
      </c>
      <c r="AA100" s="406">
        <f t="shared" si="127"/>
        <v>0.31578947368421051</v>
      </c>
      <c r="AB100" s="421">
        <f t="shared" si="127"/>
        <v>0.20689655172413793</v>
      </c>
      <c r="AC100" s="421">
        <f t="shared" si="127"/>
        <v>0.15384615384615385</v>
      </c>
      <c r="AD100" s="418">
        <f t="shared" si="127"/>
        <v>0.21052631578947367</v>
      </c>
      <c r="AE100" s="418">
        <f t="shared" si="127"/>
        <v>0.29411764705882354</v>
      </c>
      <c r="AF100" s="418">
        <f t="shared" si="127"/>
        <v>0.25</v>
      </c>
      <c r="AG100" s="406">
        <f t="shared" si="127"/>
        <v>0.27500000000000002</v>
      </c>
      <c r="AH100" s="406">
        <f t="shared" si="127"/>
        <v>0.23076923076923078</v>
      </c>
    </row>
    <row r="101" spans="1:41" hidden="1">
      <c r="A101" s="685" t="s">
        <v>54</v>
      </c>
      <c r="B101" s="145">
        <f t="shared" si="124"/>
        <v>0.12698412698412698</v>
      </c>
      <c r="G101" s="145">
        <f t="shared" si="125"/>
        <v>0.27272727272727276</v>
      </c>
      <c r="I101" s="140">
        <f t="shared" ref="I101:AH101" si="128">IF(I30&lt;&gt;0,I79/I30,0)</f>
        <v>0</v>
      </c>
      <c r="J101" s="140">
        <f t="shared" si="128"/>
        <v>0</v>
      </c>
      <c r="K101" s="140">
        <f t="shared" si="128"/>
        <v>0.38095238095238093</v>
      </c>
      <c r="L101" s="140">
        <f t="shared" si="128"/>
        <v>0.5714285714285714</v>
      </c>
      <c r="M101" s="140">
        <f t="shared" si="128"/>
        <v>6.25E-2</v>
      </c>
      <c r="N101" s="140">
        <f t="shared" si="128"/>
        <v>0.375</v>
      </c>
      <c r="O101" s="140">
        <f t="shared" si="128"/>
        <v>0.5</v>
      </c>
      <c r="P101" s="140">
        <f t="shared" si="128"/>
        <v>0</v>
      </c>
      <c r="Q101" s="140">
        <f t="shared" si="128"/>
        <v>0.5</v>
      </c>
      <c r="R101" s="140">
        <f t="shared" si="128"/>
        <v>0</v>
      </c>
      <c r="S101" s="140">
        <f t="shared" si="128"/>
        <v>0.25</v>
      </c>
      <c r="T101" s="140">
        <f t="shared" si="128"/>
        <v>0.14285714285714285</v>
      </c>
      <c r="U101" s="194">
        <f t="shared" si="128"/>
        <v>0</v>
      </c>
      <c r="V101" s="194">
        <f t="shared" si="128"/>
        <v>0.10526315789473684</v>
      </c>
      <c r="W101" s="194">
        <f t="shared" si="128"/>
        <v>0.13043478260869565</v>
      </c>
      <c r="X101" s="229">
        <f t="shared" si="128"/>
        <v>3.125E-2</v>
      </c>
      <c r="Y101" s="194">
        <f t="shared" si="128"/>
        <v>0.16666666666666666</v>
      </c>
      <c r="Z101" s="229">
        <f t="shared" si="128"/>
        <v>0.11764705882352941</v>
      </c>
      <c r="AA101" s="418">
        <f t="shared" si="128"/>
        <v>0.2608695652173913</v>
      </c>
      <c r="AB101" s="421">
        <f t="shared" si="128"/>
        <v>0.13157894736842105</v>
      </c>
      <c r="AC101" s="406">
        <f t="shared" si="128"/>
        <v>0.31034482758620691</v>
      </c>
      <c r="AD101" s="418">
        <f t="shared" si="128"/>
        <v>0.15384615384615385</v>
      </c>
      <c r="AE101" s="418">
        <f t="shared" si="128"/>
        <v>0.10810810810810811</v>
      </c>
      <c r="AF101" s="418">
        <f t="shared" si="128"/>
        <v>0.25</v>
      </c>
      <c r="AG101" s="418">
        <f t="shared" si="128"/>
        <v>0.1</v>
      </c>
      <c r="AH101" s="418">
        <f t="shared" si="128"/>
        <v>0.10526315789473684</v>
      </c>
    </row>
    <row r="102" spans="1:41" hidden="1">
      <c r="A102" s="685" t="s">
        <v>55</v>
      </c>
      <c r="B102" s="145">
        <f t="shared" si="124"/>
        <v>0.1388888888888889</v>
      </c>
      <c r="G102" s="145">
        <f t="shared" si="125"/>
        <v>0.23076923076923078</v>
      </c>
      <c r="I102" s="140">
        <f t="shared" ref="I102:AH102" si="129">IF(I31&lt;&gt;0,I80/I31,0)</f>
        <v>0</v>
      </c>
      <c r="J102" s="140">
        <f t="shared" si="129"/>
        <v>0</v>
      </c>
      <c r="K102" s="140">
        <f t="shared" si="129"/>
        <v>0</v>
      </c>
      <c r="L102" s="140">
        <f t="shared" si="129"/>
        <v>0.1</v>
      </c>
      <c r="M102" s="140">
        <f t="shared" si="129"/>
        <v>0.26923076923076922</v>
      </c>
      <c r="N102" s="140">
        <f t="shared" si="129"/>
        <v>0.25714285714285712</v>
      </c>
      <c r="O102" s="140">
        <f t="shared" si="129"/>
        <v>8.6956521739130432E-2</v>
      </c>
      <c r="P102" s="140">
        <f t="shared" si="129"/>
        <v>0</v>
      </c>
      <c r="Q102" s="140">
        <f t="shared" si="129"/>
        <v>0.18181818181818182</v>
      </c>
      <c r="R102" s="140">
        <f t="shared" si="129"/>
        <v>0</v>
      </c>
      <c r="S102" s="140">
        <f t="shared" si="129"/>
        <v>0.1111111111111111</v>
      </c>
      <c r="T102" s="140">
        <f t="shared" si="129"/>
        <v>0.27777777777777779</v>
      </c>
      <c r="U102" s="194">
        <f t="shared" si="129"/>
        <v>5.2631578947368418E-2</v>
      </c>
      <c r="V102" s="194">
        <f t="shared" si="129"/>
        <v>0.15789473684210525</v>
      </c>
      <c r="W102" s="194">
        <f t="shared" si="129"/>
        <v>7.1428571428571425E-2</v>
      </c>
      <c r="X102" s="194">
        <f t="shared" si="129"/>
        <v>6.25E-2</v>
      </c>
      <c r="Y102" s="293">
        <f t="shared" si="129"/>
        <v>5.5555555555555552E-2</v>
      </c>
      <c r="Z102" s="406">
        <f t="shared" si="129"/>
        <v>0.19148936170212766</v>
      </c>
      <c r="AA102" s="418">
        <f t="shared" si="129"/>
        <v>7.1428571428571425E-2</v>
      </c>
      <c r="AB102" s="421">
        <f t="shared" si="129"/>
        <v>0.125</v>
      </c>
      <c r="AC102" s="406">
        <f t="shared" si="129"/>
        <v>0.15714285714285714</v>
      </c>
      <c r="AD102" s="418">
        <f t="shared" si="129"/>
        <v>0.17333333333333334</v>
      </c>
      <c r="AE102" s="418">
        <f t="shared" si="129"/>
        <v>0.10144927536231885</v>
      </c>
      <c r="AF102" s="418">
        <f t="shared" si="129"/>
        <v>0.11904761904761904</v>
      </c>
      <c r="AG102" s="418">
        <f t="shared" si="129"/>
        <v>0.14102564102564102</v>
      </c>
      <c r="AH102" s="418">
        <f t="shared" si="129"/>
        <v>9.375E-2</v>
      </c>
    </row>
    <row r="103" spans="1:41" hidden="1">
      <c r="A103" s="685" t="s">
        <v>56</v>
      </c>
      <c r="B103" s="145">
        <f t="shared" si="124"/>
        <v>6.5217391304347824E-2</v>
      </c>
      <c r="G103" s="145">
        <f t="shared" si="125"/>
        <v>0.23376623376623376</v>
      </c>
      <c r="I103" s="140">
        <f t="shared" ref="I103:AH103" si="130">IF(I32&lt;&gt;0,I81/I32,0)</f>
        <v>0</v>
      </c>
      <c r="J103" s="140">
        <f t="shared" si="130"/>
        <v>0</v>
      </c>
      <c r="K103" s="140">
        <f t="shared" si="130"/>
        <v>0</v>
      </c>
      <c r="L103" s="140">
        <f t="shared" si="130"/>
        <v>0</v>
      </c>
      <c r="M103" s="140">
        <f t="shared" si="130"/>
        <v>0</v>
      </c>
      <c r="N103" s="140">
        <f t="shared" si="130"/>
        <v>0</v>
      </c>
      <c r="O103" s="140">
        <f t="shared" si="130"/>
        <v>7.6923076923076927E-2</v>
      </c>
      <c r="P103" s="140">
        <f t="shared" si="130"/>
        <v>0.2</v>
      </c>
      <c r="Q103" s="140">
        <f t="shared" si="130"/>
        <v>0.16666666666666666</v>
      </c>
      <c r="R103" s="140">
        <f t="shared" si="130"/>
        <v>0.25</v>
      </c>
      <c r="S103" s="140">
        <f t="shared" si="130"/>
        <v>3.5714285714285712E-2</v>
      </c>
      <c r="T103" s="140">
        <f t="shared" si="130"/>
        <v>0.2</v>
      </c>
      <c r="U103" s="194">
        <f t="shared" si="130"/>
        <v>9.0909090909090912E-2</v>
      </c>
      <c r="V103" s="194">
        <f t="shared" si="130"/>
        <v>0</v>
      </c>
      <c r="W103" s="194">
        <f t="shared" si="130"/>
        <v>5.8823529411764705E-2</v>
      </c>
      <c r="X103" s="194">
        <f t="shared" si="130"/>
        <v>6.25E-2</v>
      </c>
      <c r="Y103" s="293">
        <f t="shared" si="130"/>
        <v>0</v>
      </c>
      <c r="Z103" s="293">
        <f t="shared" si="130"/>
        <v>0</v>
      </c>
      <c r="AA103" s="423">
        <f t="shared" si="130"/>
        <v>0.2</v>
      </c>
      <c r="AB103" s="440">
        <f t="shared" si="130"/>
        <v>3.0303030303030304E-2</v>
      </c>
      <c r="AC103" s="423">
        <f t="shared" si="130"/>
        <v>0.16279069767441862</v>
      </c>
      <c r="AD103" s="440">
        <f t="shared" si="130"/>
        <v>2.1739130434782608E-2</v>
      </c>
      <c r="AE103" s="418">
        <f t="shared" si="130"/>
        <v>0.10869565217391304</v>
      </c>
      <c r="AF103" s="418">
        <f t="shared" si="130"/>
        <v>0.15625</v>
      </c>
      <c r="AG103" s="418">
        <f t="shared" si="130"/>
        <v>0.18292682926829268</v>
      </c>
      <c r="AH103" s="418">
        <f t="shared" si="130"/>
        <v>0.17499999999999999</v>
      </c>
    </row>
    <row r="104" spans="1:41" hidden="1">
      <c r="A104" s="685" t="s">
        <v>57</v>
      </c>
      <c r="B104" s="145">
        <f t="shared" si="124"/>
        <v>0.18784530386740331</v>
      </c>
      <c r="G104" s="145">
        <f t="shared" si="125"/>
        <v>0.4363636363636364</v>
      </c>
      <c r="I104" s="140">
        <f t="shared" ref="I104:AH104" si="131">IF(I33&lt;&gt;0,I82/I33,0)</f>
        <v>0.45454545454545453</v>
      </c>
      <c r="J104" s="140">
        <f t="shared" si="131"/>
        <v>0.58333333333333337</v>
      </c>
      <c r="K104" s="140">
        <f t="shared" si="131"/>
        <v>0.53333333333333333</v>
      </c>
      <c r="L104" s="140">
        <f t="shared" si="131"/>
        <v>0.25</v>
      </c>
      <c r="M104" s="140">
        <f t="shared" si="131"/>
        <v>0.33333333333333331</v>
      </c>
      <c r="N104" s="140">
        <f t="shared" si="131"/>
        <v>0.35714285714285715</v>
      </c>
      <c r="O104" s="140">
        <f t="shared" si="131"/>
        <v>0.21428571428571427</v>
      </c>
      <c r="P104" s="140">
        <f t="shared" si="131"/>
        <v>0.26666666666666666</v>
      </c>
      <c r="Q104" s="140">
        <f t="shared" si="131"/>
        <v>0.70588235294117652</v>
      </c>
      <c r="R104" s="140">
        <f t="shared" si="131"/>
        <v>0.3888888888888889</v>
      </c>
      <c r="S104" s="140">
        <f t="shared" si="131"/>
        <v>0.25</v>
      </c>
      <c r="T104" s="140">
        <f t="shared" si="131"/>
        <v>0.23809523809523808</v>
      </c>
      <c r="U104" s="140">
        <f t="shared" si="131"/>
        <v>0.29268292682926828</v>
      </c>
      <c r="V104" s="140">
        <f t="shared" si="131"/>
        <v>0.1875</v>
      </c>
      <c r="W104" s="140">
        <f t="shared" si="131"/>
        <v>0.24489795918367346</v>
      </c>
      <c r="X104" s="292">
        <f t="shared" si="131"/>
        <v>0.11320754716981132</v>
      </c>
      <c r="Y104" s="194">
        <f t="shared" si="131"/>
        <v>0.1864406779661017</v>
      </c>
      <c r="Z104" s="406">
        <f t="shared" si="131"/>
        <v>0.26470588235294118</v>
      </c>
      <c r="AA104" s="421">
        <f t="shared" si="131"/>
        <v>0.19718309859154928</v>
      </c>
      <c r="AB104" s="421">
        <f t="shared" si="131"/>
        <v>0.16883116883116883</v>
      </c>
      <c r="AC104" s="418">
        <f t="shared" si="131"/>
        <v>0.19354838709677419</v>
      </c>
      <c r="AD104" s="421">
        <f t="shared" si="131"/>
        <v>0.16842105263157894</v>
      </c>
      <c r="AE104" s="418">
        <f t="shared" si="131"/>
        <v>0.20930232558139536</v>
      </c>
      <c r="AF104" s="418">
        <f t="shared" si="131"/>
        <v>0.26373626373626374</v>
      </c>
      <c r="AG104" s="418">
        <f t="shared" si="131"/>
        <v>0.25217391304347825</v>
      </c>
      <c r="AH104" s="418">
        <f t="shared" si="131"/>
        <v>0.30827067669172931</v>
      </c>
    </row>
    <row r="105" spans="1:41" s="710" customFormat="1" hidden="1">
      <c r="A105" s="685" t="s">
        <v>59</v>
      </c>
      <c r="B105" s="717">
        <f t="shared" si="124"/>
        <v>0</v>
      </c>
      <c r="C105" s="686"/>
      <c r="D105" s="708"/>
      <c r="E105" s="708"/>
      <c r="F105" s="708"/>
      <c r="G105" s="717">
        <f t="shared" si="125"/>
        <v>0</v>
      </c>
      <c r="H105" s="686"/>
      <c r="I105" s="718">
        <f t="shared" ref="I105:AH105" si="132">IF(I34&lt;&gt;0,I83/I34,0)</f>
        <v>0</v>
      </c>
      <c r="J105" s="718">
        <f t="shared" si="132"/>
        <v>0</v>
      </c>
      <c r="K105" s="718">
        <f t="shared" si="132"/>
        <v>0</v>
      </c>
      <c r="L105" s="718">
        <f t="shared" si="132"/>
        <v>0</v>
      </c>
      <c r="M105" s="718">
        <f t="shared" si="132"/>
        <v>0</v>
      </c>
      <c r="N105" s="718">
        <f t="shared" si="132"/>
        <v>0</v>
      </c>
      <c r="O105" s="718">
        <f t="shared" si="132"/>
        <v>0</v>
      </c>
      <c r="P105" s="718">
        <f t="shared" si="132"/>
        <v>0</v>
      </c>
      <c r="Q105" s="718">
        <f t="shared" si="132"/>
        <v>0</v>
      </c>
      <c r="R105" s="718">
        <f t="shared" si="132"/>
        <v>0</v>
      </c>
      <c r="S105" s="718">
        <f t="shared" si="132"/>
        <v>0</v>
      </c>
      <c r="T105" s="718">
        <f t="shared" si="132"/>
        <v>0</v>
      </c>
      <c r="U105" s="718">
        <f t="shared" si="132"/>
        <v>0</v>
      </c>
      <c r="V105" s="718">
        <f t="shared" si="132"/>
        <v>0</v>
      </c>
      <c r="W105" s="718">
        <f t="shared" si="132"/>
        <v>0</v>
      </c>
      <c r="X105" s="718">
        <f t="shared" si="132"/>
        <v>0</v>
      </c>
      <c r="Y105" s="718">
        <f t="shared" si="132"/>
        <v>0</v>
      </c>
      <c r="Z105" s="718">
        <f t="shared" si="132"/>
        <v>0</v>
      </c>
      <c r="AA105" s="752">
        <f t="shared" si="132"/>
        <v>0</v>
      </c>
      <c r="AB105" s="752">
        <f t="shared" si="132"/>
        <v>0</v>
      </c>
      <c r="AC105" s="752">
        <f t="shared" si="132"/>
        <v>0</v>
      </c>
      <c r="AD105" s="752">
        <f t="shared" si="132"/>
        <v>0</v>
      </c>
      <c r="AE105" s="752">
        <f t="shared" si="132"/>
        <v>0</v>
      </c>
      <c r="AF105" s="752">
        <f t="shared" si="132"/>
        <v>0.125</v>
      </c>
      <c r="AG105" s="752">
        <f t="shared" si="132"/>
        <v>0.1</v>
      </c>
      <c r="AH105" s="752">
        <f t="shared" si="132"/>
        <v>9.0909090909090912E-2</v>
      </c>
    </row>
    <row r="106" spans="1:41" s="723" customFormat="1" hidden="1">
      <c r="A106" s="720" t="s">
        <v>60</v>
      </c>
      <c r="B106" s="146">
        <f>IF(B35&lt;&gt;0,B85/(B35 *$B$2),0)</f>
        <v>0.16579406631762653</v>
      </c>
      <c r="C106" s="721"/>
      <c r="D106" s="722"/>
      <c r="E106" s="722"/>
      <c r="F106" s="722"/>
      <c r="G106" s="146">
        <f>IF(G35&lt;&gt;0,G85/(G35 *$B$2),0)</f>
        <v>0.31481481481481483</v>
      </c>
      <c r="H106" s="721"/>
      <c r="I106" s="140">
        <f t="shared" ref="I106:AH106" si="133">IF(I35&lt;&gt;0,I85/I35,0)</f>
        <v>0.4375</v>
      </c>
      <c r="J106" s="140">
        <f t="shared" si="133"/>
        <v>0.625</v>
      </c>
      <c r="K106" s="140">
        <f t="shared" si="133"/>
        <v>0.39655172413793105</v>
      </c>
      <c r="L106" s="140">
        <f t="shared" si="133"/>
        <v>0.19402985074626866</v>
      </c>
      <c r="M106" s="140">
        <f t="shared" si="133"/>
        <v>0.27941176470588236</v>
      </c>
      <c r="N106" s="140">
        <f t="shared" si="133"/>
        <v>0.31746031746031744</v>
      </c>
      <c r="O106" s="140">
        <f t="shared" si="133"/>
        <v>0.16129032258064516</v>
      </c>
      <c r="P106" s="140">
        <f t="shared" si="133"/>
        <v>0.11666666666666667</v>
      </c>
      <c r="Q106" s="140">
        <f t="shared" si="133"/>
        <v>0.43835616438356162</v>
      </c>
      <c r="R106" s="140">
        <f t="shared" si="133"/>
        <v>0.2857142857142857</v>
      </c>
      <c r="S106" s="140">
        <f t="shared" si="133"/>
        <v>0.12162162162162163</v>
      </c>
      <c r="T106" s="140">
        <f t="shared" si="133"/>
        <v>0.21739130434782608</v>
      </c>
      <c r="U106" s="140">
        <f t="shared" si="133"/>
        <v>0.21008403361344538</v>
      </c>
      <c r="V106" s="225">
        <f t="shared" si="133"/>
        <v>0.19620253164556961</v>
      </c>
      <c r="W106" s="225">
        <f t="shared" si="133"/>
        <v>0.16666666666666666</v>
      </c>
      <c r="X106" s="225">
        <f t="shared" si="133"/>
        <v>0.13218390804597702</v>
      </c>
      <c r="Y106" s="225">
        <f t="shared" si="133"/>
        <v>0.15544041450777202</v>
      </c>
      <c r="Z106" s="225">
        <f t="shared" si="133"/>
        <v>0.18779342723004694</v>
      </c>
      <c r="AA106" s="422">
        <f t="shared" si="133"/>
        <v>0.22807017543859648</v>
      </c>
      <c r="AB106" s="441">
        <f t="shared" si="133"/>
        <v>0.15139442231075698</v>
      </c>
      <c r="AC106" s="422">
        <f t="shared" si="133"/>
        <v>0.20735785953177258</v>
      </c>
      <c r="AD106" s="422">
        <f t="shared" si="133"/>
        <v>0.16216216216216217</v>
      </c>
      <c r="AE106" s="422">
        <f t="shared" si="133"/>
        <v>0.16967509025270758</v>
      </c>
      <c r="AF106" s="422">
        <f t="shared" si="133"/>
        <v>0.20123839009287925</v>
      </c>
      <c r="AG106" s="422">
        <f t="shared" si="133"/>
        <v>0.21311475409836064</v>
      </c>
      <c r="AH106" s="422">
        <f t="shared" si="133"/>
        <v>0.21541501976284586</v>
      </c>
    </row>
    <row r="108" spans="1:41" s="706" customFormat="1" hidden="1">
      <c r="A108" s="703" t="s">
        <v>116</v>
      </c>
      <c r="B108" s="704" t="s">
        <v>117</v>
      </c>
      <c r="C108" s="704"/>
      <c r="D108" s="705" t="s">
        <v>43</v>
      </c>
      <c r="E108" s="705" t="s">
        <v>67</v>
      </c>
      <c r="F108" s="705" t="s">
        <v>70</v>
      </c>
      <c r="G108" s="705" t="s">
        <v>104</v>
      </c>
      <c r="H108" s="704"/>
      <c r="I108" s="127">
        <v>41000</v>
      </c>
      <c r="J108" s="127">
        <v>41030</v>
      </c>
      <c r="K108" s="127">
        <v>41061</v>
      </c>
      <c r="L108" s="127">
        <v>41091</v>
      </c>
      <c r="M108" s="127">
        <v>41122</v>
      </c>
      <c r="N108" s="127">
        <v>41153</v>
      </c>
      <c r="O108" s="127">
        <v>41183</v>
      </c>
      <c r="P108" s="127">
        <v>41214</v>
      </c>
      <c r="Q108" s="127">
        <v>41244</v>
      </c>
      <c r="R108" s="127">
        <v>41275</v>
      </c>
      <c r="S108" s="127">
        <v>41306</v>
      </c>
      <c r="T108" s="127">
        <v>41334</v>
      </c>
      <c r="U108" s="127">
        <v>41365</v>
      </c>
      <c r="V108" s="127">
        <v>41395</v>
      </c>
      <c r="W108" s="127">
        <v>41426</v>
      </c>
      <c r="X108" s="127">
        <v>41456</v>
      </c>
      <c r="Y108" s="127">
        <v>41487</v>
      </c>
      <c r="Z108" s="127">
        <v>41518</v>
      </c>
      <c r="AA108" s="127">
        <v>41548</v>
      </c>
      <c r="AB108" s="127">
        <v>41579</v>
      </c>
      <c r="AC108" s="127">
        <v>41609</v>
      </c>
      <c r="AD108" s="127">
        <v>41640</v>
      </c>
      <c r="AE108" s="127">
        <v>41671</v>
      </c>
      <c r="AF108" s="127">
        <v>41699</v>
      </c>
      <c r="AG108" s="127">
        <v>41730</v>
      </c>
      <c r="AH108" s="127">
        <v>41760</v>
      </c>
      <c r="AI108" s="127">
        <v>41791</v>
      </c>
      <c r="AJ108" s="127">
        <v>41821</v>
      </c>
      <c r="AK108" s="127">
        <v>41852</v>
      </c>
      <c r="AL108" s="127">
        <v>41883</v>
      </c>
      <c r="AM108" s="127">
        <v>41913</v>
      </c>
      <c r="AN108" s="127">
        <v>41944</v>
      </c>
      <c r="AO108" s="127">
        <v>41974</v>
      </c>
    </row>
    <row r="109" spans="1:41" hidden="1">
      <c r="A109" s="685" t="s">
        <v>106</v>
      </c>
      <c r="B109" s="142">
        <f t="shared" ref="B109:B115" si="134">IF(B88&lt;&gt;0,B66/B88,0)</f>
        <v>16.461600000000001</v>
      </c>
      <c r="G109" s="142">
        <f t="shared" ref="G109:G115" si="135">IF(G88&lt;&gt;0,G66/G88,0)</f>
        <v>11.557583333333334</v>
      </c>
      <c r="I109" s="115">
        <f t="shared" ref="I109:I115" si="136">IF(I88&lt;&gt;0,I66/I88,0)</f>
        <v>15.732454545454544</v>
      </c>
      <c r="J109" s="115">
        <f t="shared" ref="J109:T109" si="137">IF(J88&lt;&gt;0,J66/J88,0)</f>
        <v>15.074</v>
      </c>
      <c r="K109" s="115">
        <f t="shared" si="137"/>
        <v>8.9853333333333314</v>
      </c>
      <c r="L109" s="115">
        <f t="shared" si="137"/>
        <v>10.7875</v>
      </c>
      <c r="M109" s="115">
        <f t="shared" si="137"/>
        <v>10.124499999999999</v>
      </c>
      <c r="N109" s="115">
        <f t="shared" si="137"/>
        <v>16.643999999999998</v>
      </c>
      <c r="O109" s="115">
        <f t="shared" si="137"/>
        <v>11.346666666666666</v>
      </c>
      <c r="P109" s="115">
        <f t="shared" si="137"/>
        <v>0</v>
      </c>
      <c r="Q109" s="115">
        <f t="shared" si="137"/>
        <v>16.026148148148149</v>
      </c>
      <c r="R109" s="115">
        <f t="shared" si="137"/>
        <v>11.679</v>
      </c>
      <c r="S109" s="115">
        <f t="shared" si="137"/>
        <v>0</v>
      </c>
      <c r="T109" s="115">
        <f t="shared" si="137"/>
        <v>11.496874999999999</v>
      </c>
      <c r="U109" s="115">
        <f t="shared" ref="U109:AH109" si="138">IF(U88&lt;&gt;0,U66/U88,0)</f>
        <v>11.008166666666668</v>
      </c>
      <c r="V109" s="115">
        <f t="shared" si="138"/>
        <v>10.364571428571429</v>
      </c>
      <c r="W109" s="115">
        <f t="shared" si="138"/>
        <v>14.311375</v>
      </c>
      <c r="X109" s="115">
        <f t="shared" si="138"/>
        <v>18.540600000000001</v>
      </c>
      <c r="Y109" s="115">
        <f t="shared" si="138"/>
        <v>12.079000000000001</v>
      </c>
      <c r="Z109" s="115">
        <f t="shared" si="138"/>
        <v>20.885363636363635</v>
      </c>
      <c r="AA109" s="115">
        <f t="shared" si="138"/>
        <v>17.270999999999997</v>
      </c>
      <c r="AB109" s="442">
        <f t="shared" si="138"/>
        <v>10.982250000000001</v>
      </c>
      <c r="AC109" s="415">
        <f t="shared" si="138"/>
        <v>15.777764705882351</v>
      </c>
      <c r="AD109" s="415">
        <f t="shared" si="138"/>
        <v>16.859571428571428</v>
      </c>
      <c r="AE109" s="415">
        <f t="shared" si="138"/>
        <v>16.113375000000001</v>
      </c>
      <c r="AF109" s="415">
        <f t="shared" si="138"/>
        <v>12.222428571428571</v>
      </c>
      <c r="AG109" s="415">
        <f t="shared" si="138"/>
        <v>14.597538461538461</v>
      </c>
      <c r="AH109" s="415">
        <f t="shared" si="138"/>
        <v>14.03690909090909</v>
      </c>
    </row>
    <row r="110" spans="1:41" hidden="1">
      <c r="A110" s="685" t="s">
        <v>107</v>
      </c>
      <c r="B110" s="142">
        <f t="shared" si="134"/>
        <v>13.961428571428572</v>
      </c>
      <c r="G110" s="142">
        <f t="shared" si="135"/>
        <v>13.186818181818182</v>
      </c>
      <c r="I110" s="115">
        <f t="shared" si="136"/>
        <v>0</v>
      </c>
      <c r="J110" s="115">
        <f t="shared" ref="J110:T110" si="139">IF(J89&lt;&gt;0,J67/J89,0)</f>
        <v>10.256846153846153</v>
      </c>
      <c r="K110" s="115">
        <f t="shared" si="139"/>
        <v>25.275799999999997</v>
      </c>
      <c r="L110" s="115">
        <f t="shared" si="139"/>
        <v>8.2724999999999991</v>
      </c>
      <c r="M110" s="115">
        <f t="shared" si="139"/>
        <v>24.228666666666669</v>
      </c>
      <c r="N110" s="115">
        <f t="shared" si="139"/>
        <v>12.171333333333331</v>
      </c>
      <c r="O110" s="115">
        <f t="shared" si="139"/>
        <v>0</v>
      </c>
      <c r="P110" s="115">
        <f t="shared" si="139"/>
        <v>0</v>
      </c>
      <c r="Q110" s="115">
        <f t="shared" si="139"/>
        <v>10.647</v>
      </c>
      <c r="R110" s="115">
        <f t="shared" si="139"/>
        <v>13.186818181818182</v>
      </c>
      <c r="S110" s="115">
        <f t="shared" si="139"/>
        <v>0</v>
      </c>
      <c r="T110" s="115">
        <f t="shared" si="139"/>
        <v>0</v>
      </c>
      <c r="U110" s="115">
        <f t="shared" ref="U110:AH110" si="140">IF(U89&lt;&gt;0,U67/U89,0)</f>
        <v>9.7336666666666662</v>
      </c>
      <c r="V110" s="115">
        <f t="shared" si="140"/>
        <v>14.557714285714285</v>
      </c>
      <c r="W110" s="115">
        <f t="shared" si="140"/>
        <v>8.8608000000000011</v>
      </c>
      <c r="X110" s="115">
        <f t="shared" si="140"/>
        <v>15.903124999999999</v>
      </c>
      <c r="Y110" s="115">
        <f t="shared" si="140"/>
        <v>37.427</v>
      </c>
      <c r="Z110" s="115">
        <f t="shared" si="140"/>
        <v>14.545599999999999</v>
      </c>
      <c r="AA110" s="115">
        <f t="shared" si="140"/>
        <v>17.947736842105265</v>
      </c>
      <c r="AB110" s="442">
        <f t="shared" si="140"/>
        <v>12.231</v>
      </c>
      <c r="AC110" s="415">
        <f t="shared" si="140"/>
        <v>16.59414285714286</v>
      </c>
      <c r="AD110" s="415">
        <f t="shared" si="140"/>
        <v>14.639625000000001</v>
      </c>
      <c r="AE110" s="415">
        <f t="shared" si="140"/>
        <v>13.057166666666667</v>
      </c>
      <c r="AF110" s="415">
        <f t="shared" si="140"/>
        <v>10.427200000000001</v>
      </c>
      <c r="AG110" s="415">
        <f t="shared" si="140"/>
        <v>13.693666666666667</v>
      </c>
      <c r="AH110" s="415">
        <f t="shared" si="140"/>
        <v>16.178130434782609</v>
      </c>
    </row>
    <row r="111" spans="1:41" hidden="1">
      <c r="A111" s="685" t="s">
        <v>54</v>
      </c>
      <c r="B111" s="142">
        <f t="shared" si="134"/>
        <v>17.493375</v>
      </c>
      <c r="G111" s="142">
        <f t="shared" si="135"/>
        <v>12.337399999999999</v>
      </c>
      <c r="I111" s="115">
        <f t="shared" si="136"/>
        <v>0</v>
      </c>
      <c r="J111" s="115">
        <f t="shared" ref="J111:T111" si="141">IF(J90&lt;&gt;0,J68/J90,0)</f>
        <v>0</v>
      </c>
      <c r="K111" s="115">
        <f t="shared" si="141"/>
        <v>12.884565217391305</v>
      </c>
      <c r="L111" s="115">
        <f t="shared" si="141"/>
        <v>15.468249999999999</v>
      </c>
      <c r="M111" s="115">
        <f t="shared" si="141"/>
        <v>11.02</v>
      </c>
      <c r="N111" s="115">
        <f t="shared" si="141"/>
        <v>35.568200000000004</v>
      </c>
      <c r="O111" s="115">
        <f t="shared" si="141"/>
        <v>10.853999999999999</v>
      </c>
      <c r="P111" s="115">
        <f t="shared" si="141"/>
        <v>0</v>
      </c>
      <c r="Q111" s="115">
        <f t="shared" si="141"/>
        <v>9.85</v>
      </c>
      <c r="R111" s="115">
        <f t="shared" si="141"/>
        <v>0</v>
      </c>
      <c r="S111" s="115">
        <f t="shared" si="141"/>
        <v>12.86375</v>
      </c>
      <c r="T111" s="115">
        <f t="shared" si="141"/>
        <v>10.231999999999999</v>
      </c>
      <c r="U111" s="115">
        <f t="shared" ref="U111:AH111" si="142">IF(U90&lt;&gt;0,U68/U90,0)</f>
        <v>0</v>
      </c>
      <c r="V111" s="115">
        <f t="shared" si="142"/>
        <v>10.852</v>
      </c>
      <c r="W111" s="115">
        <f t="shared" si="142"/>
        <v>11.969799999999999</v>
      </c>
      <c r="X111" s="115">
        <f t="shared" si="142"/>
        <v>7.47</v>
      </c>
      <c r="Y111" s="115">
        <f t="shared" si="142"/>
        <v>12.09075</v>
      </c>
      <c r="Z111" s="115">
        <f t="shared" si="142"/>
        <v>15.5235</v>
      </c>
      <c r="AA111" s="115">
        <f t="shared" si="142"/>
        <v>11.787615384615385</v>
      </c>
      <c r="AB111" s="115">
        <f t="shared" si="142"/>
        <v>20.537285714285712</v>
      </c>
      <c r="AC111" s="415">
        <f t="shared" si="142"/>
        <v>12.858181818181817</v>
      </c>
      <c r="AD111" s="415">
        <f t="shared" si="142"/>
        <v>18.2715</v>
      </c>
      <c r="AE111" s="415">
        <f t="shared" si="142"/>
        <v>16.715250000000001</v>
      </c>
      <c r="AF111" s="415">
        <f t="shared" si="142"/>
        <v>13.24</v>
      </c>
      <c r="AG111" s="415">
        <f t="shared" si="142"/>
        <v>11.217499999999999</v>
      </c>
      <c r="AH111" s="415">
        <f t="shared" si="142"/>
        <v>22.61225</v>
      </c>
    </row>
    <row r="112" spans="1:41" hidden="1">
      <c r="A112" s="685" t="s">
        <v>55</v>
      </c>
      <c r="B112" s="142">
        <f t="shared" si="134"/>
        <v>15.452999999999999</v>
      </c>
      <c r="G112" s="142">
        <f t="shared" si="135"/>
        <v>12.598285714285712</v>
      </c>
      <c r="I112" s="115">
        <f t="shared" si="136"/>
        <v>0</v>
      </c>
      <c r="J112" s="115">
        <f t="shared" ref="J112:T112" si="143">IF(J91&lt;&gt;0,J69/J91,0)</f>
        <v>0</v>
      </c>
      <c r="K112" s="115">
        <f t="shared" si="143"/>
        <v>0</v>
      </c>
      <c r="L112" s="115">
        <f t="shared" si="143"/>
        <v>11.2925</v>
      </c>
      <c r="M112" s="115">
        <f t="shared" si="143"/>
        <v>14.809888888888887</v>
      </c>
      <c r="N112" s="115">
        <f t="shared" si="143"/>
        <v>16.034384615384617</v>
      </c>
      <c r="O112" s="115">
        <f t="shared" si="143"/>
        <v>19.342666666666666</v>
      </c>
      <c r="P112" s="115">
        <f t="shared" si="143"/>
        <v>0</v>
      </c>
      <c r="Q112" s="115">
        <f t="shared" si="143"/>
        <v>8.0884999999999998</v>
      </c>
      <c r="R112" s="115">
        <f t="shared" si="143"/>
        <v>0</v>
      </c>
      <c r="S112" s="115">
        <f t="shared" si="143"/>
        <v>10.792999999999999</v>
      </c>
      <c r="T112" s="115">
        <f t="shared" si="143"/>
        <v>12.899166666666666</v>
      </c>
      <c r="U112" s="115">
        <f t="shared" ref="U112:AH112" si="144">IF(U91&lt;&gt;0,U69/U91,0)</f>
        <v>17.321000000000002</v>
      </c>
      <c r="V112" s="115">
        <f t="shared" si="144"/>
        <v>11.632666666666667</v>
      </c>
      <c r="W112" s="115">
        <f t="shared" si="144"/>
        <v>7.6745000000000001</v>
      </c>
      <c r="X112" s="115">
        <f t="shared" si="144"/>
        <v>11.477333333333334</v>
      </c>
      <c r="Y112" s="115">
        <f t="shared" si="144"/>
        <v>13.663333333333334</v>
      </c>
      <c r="Z112" s="115">
        <f t="shared" si="144"/>
        <v>21.16390909090909</v>
      </c>
      <c r="AA112" s="115">
        <f t="shared" si="144"/>
        <v>17.106666666666666</v>
      </c>
      <c r="AB112" s="115">
        <f t="shared" si="144"/>
        <v>17.274636363636361</v>
      </c>
      <c r="AC112" s="415">
        <f t="shared" si="144"/>
        <v>13.177076923076923</v>
      </c>
      <c r="AD112" s="415">
        <f t="shared" si="144"/>
        <v>14.930533333333333</v>
      </c>
      <c r="AE112" s="415">
        <f t="shared" si="144"/>
        <v>16.106083333333334</v>
      </c>
      <c r="AF112" s="415">
        <f t="shared" si="144"/>
        <v>28.894666666666666</v>
      </c>
      <c r="AG112" s="415">
        <f t="shared" si="144"/>
        <v>14.855</v>
      </c>
      <c r="AH112" s="415">
        <f t="shared" si="144"/>
        <v>19.465740740740742</v>
      </c>
    </row>
    <row r="113" spans="1:41" hidden="1">
      <c r="A113" s="685" t="s">
        <v>56</v>
      </c>
      <c r="B113" s="142">
        <f t="shared" si="134"/>
        <v>27.060666666666666</v>
      </c>
      <c r="G113" s="142">
        <f t="shared" si="135"/>
        <v>13.412548387096773</v>
      </c>
      <c r="I113" s="115">
        <f t="shared" si="136"/>
        <v>0</v>
      </c>
      <c r="J113" s="115">
        <f t="shared" ref="J113:T113" si="145">IF(J92&lt;&gt;0,J70/J92,0)</f>
        <v>0</v>
      </c>
      <c r="K113" s="115">
        <f t="shared" si="145"/>
        <v>0</v>
      </c>
      <c r="L113" s="115">
        <f t="shared" si="145"/>
        <v>0</v>
      </c>
      <c r="M113" s="115">
        <f t="shared" si="145"/>
        <v>0</v>
      </c>
      <c r="N113" s="115">
        <f t="shared" si="145"/>
        <v>0</v>
      </c>
      <c r="O113" s="115">
        <f t="shared" si="145"/>
        <v>5.8460000000000001</v>
      </c>
      <c r="P113" s="115">
        <f t="shared" si="145"/>
        <v>12.722250000000001</v>
      </c>
      <c r="Q113" s="115">
        <f t="shared" si="145"/>
        <v>20.577571428571428</v>
      </c>
      <c r="R113" s="115">
        <f t="shared" si="145"/>
        <v>9.3779333333333348</v>
      </c>
      <c r="S113" s="115">
        <f t="shared" si="145"/>
        <v>46.292000000000002</v>
      </c>
      <c r="T113" s="115">
        <f t="shared" si="145"/>
        <v>13.038285714285715</v>
      </c>
      <c r="U113" s="115">
        <f t="shared" ref="U113:AH113" si="146">IF(U92&lt;&gt;0,U70/U92,0)</f>
        <v>5.8310000000000004</v>
      </c>
      <c r="V113" s="115">
        <f t="shared" si="146"/>
        <v>0</v>
      </c>
      <c r="W113" s="115">
        <f t="shared" si="146"/>
        <v>7.3719999999999999</v>
      </c>
      <c r="X113" s="115">
        <f t="shared" si="146"/>
        <v>10.473000000000001</v>
      </c>
      <c r="Y113" s="115">
        <f t="shared" si="146"/>
        <v>0</v>
      </c>
      <c r="Z113" s="115">
        <f t="shared" si="146"/>
        <v>0</v>
      </c>
      <c r="AA113" s="115">
        <f t="shared" si="146"/>
        <v>12.648999999999999</v>
      </c>
      <c r="AB113" s="442">
        <f t="shared" si="146"/>
        <v>12.584</v>
      </c>
      <c r="AC113" s="415">
        <f t="shared" si="146"/>
        <v>14.327777777777776</v>
      </c>
      <c r="AD113" s="415">
        <f t="shared" si="146"/>
        <v>1.3939999999999999</v>
      </c>
      <c r="AE113" s="415">
        <f t="shared" si="146"/>
        <v>16.794</v>
      </c>
      <c r="AF113" s="415">
        <f t="shared" si="146"/>
        <v>9.2811333333333348</v>
      </c>
      <c r="AG113" s="415">
        <f t="shared" si="146"/>
        <v>17.977777777777778</v>
      </c>
      <c r="AH113" s="415">
        <f t="shared" si="146"/>
        <v>14.041178571428572</v>
      </c>
    </row>
    <row r="114" spans="1:41" hidden="1">
      <c r="A114" s="685" t="s">
        <v>57</v>
      </c>
      <c r="B114" s="142">
        <f t="shared" si="134"/>
        <v>16.8995</v>
      </c>
      <c r="G114" s="142">
        <f t="shared" si="135"/>
        <v>15.170627906976744</v>
      </c>
      <c r="I114" s="115">
        <f t="shared" si="136"/>
        <v>9.9319166666666678</v>
      </c>
      <c r="J114" s="115">
        <f t="shared" ref="J114:T114" si="147">IF(J93&lt;&gt;0,J71/J93,0)</f>
        <v>14.997624999999999</v>
      </c>
      <c r="K114" s="115">
        <f t="shared" si="147"/>
        <v>54.184368421052625</v>
      </c>
      <c r="L114" s="115">
        <f t="shared" si="147"/>
        <v>16.053142857142856</v>
      </c>
      <c r="M114" s="115">
        <f t="shared" si="147"/>
        <v>9.5611428571428565</v>
      </c>
      <c r="N114" s="115">
        <f t="shared" si="147"/>
        <v>13.787285714285714</v>
      </c>
      <c r="O114" s="115">
        <f t="shared" si="147"/>
        <v>15.377666666666668</v>
      </c>
      <c r="P114" s="115">
        <f t="shared" si="147"/>
        <v>12.985800000000001</v>
      </c>
      <c r="Q114" s="115">
        <f t="shared" si="147"/>
        <v>17.02209375</v>
      </c>
      <c r="R114" s="115">
        <f t="shared" si="147"/>
        <v>15.983210526315789</v>
      </c>
      <c r="S114" s="115">
        <f t="shared" si="147"/>
        <v>11.879000000000001</v>
      </c>
      <c r="T114" s="115">
        <f t="shared" si="147"/>
        <v>16.419</v>
      </c>
      <c r="U114" s="115">
        <f t="shared" ref="U114:AH114" si="148">IF(U93&lt;&gt;0,U71/U93,0)</f>
        <v>14.434777777777779</v>
      </c>
      <c r="V114" s="115">
        <f t="shared" si="148"/>
        <v>33.768999999999998</v>
      </c>
      <c r="W114" s="115">
        <f t="shared" si="148"/>
        <v>6.0131333333333332</v>
      </c>
      <c r="X114" s="115">
        <f t="shared" si="148"/>
        <v>10.816875</v>
      </c>
      <c r="Y114" s="115">
        <f t="shared" si="148"/>
        <v>15.497187500000001</v>
      </c>
      <c r="Z114" s="115">
        <f t="shared" si="148"/>
        <v>16.219391304347827</v>
      </c>
      <c r="AA114" s="115">
        <f t="shared" si="148"/>
        <v>26.800666666666665</v>
      </c>
      <c r="AB114" s="115">
        <f t="shared" si="148"/>
        <v>21.916611111111113</v>
      </c>
      <c r="AC114" s="415">
        <f t="shared" si="148"/>
        <v>13.993424242424243</v>
      </c>
      <c r="AD114" s="415">
        <f t="shared" si="148"/>
        <v>17.537941176470586</v>
      </c>
      <c r="AE114" s="415">
        <f t="shared" si="148"/>
        <v>16.427608695652172</v>
      </c>
      <c r="AF114" s="415">
        <f t="shared" si="148"/>
        <v>16.179214285714284</v>
      </c>
      <c r="AG114" s="415">
        <f t="shared" si="148"/>
        <v>17.679675675675675</v>
      </c>
      <c r="AH114" s="415">
        <f t="shared" si="148"/>
        <v>22.097858585858585</v>
      </c>
    </row>
    <row r="115" spans="1:41" s="710" customFormat="1" hidden="1">
      <c r="A115" s="685" t="s">
        <v>59</v>
      </c>
      <c r="B115" s="715">
        <f t="shared" si="134"/>
        <v>0</v>
      </c>
      <c r="C115" s="686"/>
      <c r="D115" s="708"/>
      <c r="E115" s="708"/>
      <c r="F115" s="708"/>
      <c r="G115" s="715">
        <f t="shared" si="135"/>
        <v>0</v>
      </c>
      <c r="H115" s="686"/>
      <c r="I115" s="716">
        <f t="shared" si="136"/>
        <v>0</v>
      </c>
      <c r="J115" s="716">
        <f t="shared" ref="J115:T115" si="149">IF(J94&lt;&gt;0,J72/J94,0)</f>
        <v>0</v>
      </c>
      <c r="K115" s="716">
        <f t="shared" si="149"/>
        <v>0</v>
      </c>
      <c r="L115" s="716">
        <f t="shared" si="149"/>
        <v>0</v>
      </c>
      <c r="M115" s="716">
        <f t="shared" si="149"/>
        <v>0</v>
      </c>
      <c r="N115" s="716">
        <f t="shared" si="149"/>
        <v>0</v>
      </c>
      <c r="O115" s="716">
        <f t="shared" si="149"/>
        <v>0</v>
      </c>
      <c r="P115" s="716">
        <f t="shared" si="149"/>
        <v>0</v>
      </c>
      <c r="Q115" s="716">
        <f t="shared" si="149"/>
        <v>0</v>
      </c>
      <c r="R115" s="716">
        <f t="shared" si="149"/>
        <v>0</v>
      </c>
      <c r="S115" s="716">
        <f t="shared" si="149"/>
        <v>0</v>
      </c>
      <c r="T115" s="716">
        <f t="shared" si="149"/>
        <v>0</v>
      </c>
      <c r="U115" s="716">
        <f t="shared" ref="U115:AH115" si="150">IF(U94&lt;&gt;0,U72/U94,0)</f>
        <v>0</v>
      </c>
      <c r="V115" s="716">
        <f t="shared" si="150"/>
        <v>0</v>
      </c>
      <c r="W115" s="716">
        <f t="shared" si="150"/>
        <v>0</v>
      </c>
      <c r="X115" s="716">
        <f t="shared" si="150"/>
        <v>0</v>
      </c>
      <c r="Y115" s="716">
        <f t="shared" si="150"/>
        <v>0</v>
      </c>
      <c r="Z115" s="716">
        <f t="shared" si="150"/>
        <v>0</v>
      </c>
      <c r="AA115" s="716">
        <f t="shared" si="150"/>
        <v>0</v>
      </c>
      <c r="AB115" s="716">
        <f t="shared" si="150"/>
        <v>0</v>
      </c>
      <c r="AC115" s="724">
        <f t="shared" si="150"/>
        <v>0</v>
      </c>
      <c r="AD115" s="724">
        <f t="shared" si="150"/>
        <v>0</v>
      </c>
      <c r="AE115" s="724">
        <f t="shared" si="150"/>
        <v>0</v>
      </c>
      <c r="AF115" s="724">
        <f t="shared" si="150"/>
        <v>21.029</v>
      </c>
      <c r="AG115" s="724">
        <f t="shared" si="150"/>
        <v>13.188000000000001</v>
      </c>
      <c r="AH115" s="724">
        <f t="shared" si="150"/>
        <v>12.903333333333334</v>
      </c>
    </row>
    <row r="116" spans="1:41" s="723" customFormat="1" hidden="1">
      <c r="A116" s="720" t="s">
        <v>60</v>
      </c>
      <c r="B116" s="144">
        <f>IF(B96&lt;&gt;0,B74/B96,0)</f>
        <v>16.417981308411214</v>
      </c>
      <c r="C116" s="721"/>
      <c r="D116" s="722"/>
      <c r="E116" s="722"/>
      <c r="F116" s="722"/>
      <c r="G116" s="144">
        <f>IF(G96&lt;&gt;0,G74/G96,0)</f>
        <v>13.440055555555556</v>
      </c>
      <c r="H116" s="721"/>
      <c r="I116" s="115">
        <f t="shared" ref="I116:AH116" si="151">IF(I96&lt;&gt;0,I74/I96,0)</f>
        <v>12.706086956521739</v>
      </c>
      <c r="J116" s="115">
        <f t="shared" si="151"/>
        <v>12.732000000000001</v>
      </c>
      <c r="K116" s="115">
        <f t="shared" si="151"/>
        <v>28.146862068965518</v>
      </c>
      <c r="L116" s="115">
        <f t="shared" si="151"/>
        <v>13.820588235294117</v>
      </c>
      <c r="M116" s="115">
        <f t="shared" si="151"/>
        <v>13.517541666666666</v>
      </c>
      <c r="N116" s="115">
        <f t="shared" si="151"/>
        <v>18.481275862068966</v>
      </c>
      <c r="O116" s="115">
        <f t="shared" si="151"/>
        <v>14.125866666666667</v>
      </c>
      <c r="P116" s="115">
        <f t="shared" si="151"/>
        <v>12.910500000000001</v>
      </c>
      <c r="Q116" s="115">
        <f t="shared" si="151"/>
        <v>16.280506849315067</v>
      </c>
      <c r="R116" s="115">
        <f t="shared" si="151"/>
        <v>12.935812500000001</v>
      </c>
      <c r="S116" s="115">
        <f t="shared" si="151"/>
        <v>15.266818181818183</v>
      </c>
      <c r="T116" s="115">
        <f t="shared" si="151"/>
        <v>13.303551724137931</v>
      </c>
      <c r="U116" s="115">
        <f t="shared" si="151"/>
        <v>12.503000000000002</v>
      </c>
      <c r="V116" s="115">
        <f t="shared" si="151"/>
        <v>18.798682926829272</v>
      </c>
      <c r="W116" s="115">
        <f t="shared" si="151"/>
        <v>9.2100555555555559</v>
      </c>
      <c r="X116" s="115">
        <f t="shared" si="151"/>
        <v>14.56583870967742</v>
      </c>
      <c r="Y116" s="115">
        <f t="shared" si="151"/>
        <v>16.427189189189189</v>
      </c>
      <c r="Z116" s="115">
        <f t="shared" si="151"/>
        <v>18.064673076923079</v>
      </c>
      <c r="AA116" s="115">
        <f t="shared" si="151"/>
        <v>18.072526315789474</v>
      </c>
      <c r="AB116" s="115">
        <f t="shared" si="151"/>
        <v>17.482471698113205</v>
      </c>
      <c r="AC116" s="115">
        <f t="shared" si="151"/>
        <v>14.166582524271844</v>
      </c>
      <c r="AD116" s="115">
        <f t="shared" si="151"/>
        <v>16.888469387755102</v>
      </c>
      <c r="AE116" s="115">
        <f t="shared" si="151"/>
        <v>16.020500000000002</v>
      </c>
      <c r="AF116" s="115">
        <f t="shared" si="151"/>
        <v>15.715487499999998</v>
      </c>
      <c r="AG116" s="115">
        <f t="shared" si="151"/>
        <v>15.984796460176993</v>
      </c>
      <c r="AH116" s="115">
        <f t="shared" si="151"/>
        <v>18.203939849624064</v>
      </c>
    </row>
    <row r="118" spans="1:41" s="706" customFormat="1" hidden="1">
      <c r="A118" s="703" t="s">
        <v>66</v>
      </c>
      <c r="B118" s="704" t="s">
        <v>117</v>
      </c>
      <c r="C118" s="704"/>
      <c r="D118" s="705" t="s">
        <v>43</v>
      </c>
      <c r="E118" s="705" t="s">
        <v>67</v>
      </c>
      <c r="F118" s="705" t="s">
        <v>70</v>
      </c>
      <c r="G118" s="705" t="s">
        <v>104</v>
      </c>
      <c r="H118" s="704"/>
      <c r="I118" s="127">
        <v>41000</v>
      </c>
      <c r="J118" s="127">
        <v>41030</v>
      </c>
      <c r="K118" s="127">
        <v>41061</v>
      </c>
      <c r="L118" s="127">
        <v>41091</v>
      </c>
      <c r="M118" s="127">
        <v>41122</v>
      </c>
      <c r="N118" s="127">
        <v>41153</v>
      </c>
      <c r="O118" s="127">
        <v>41183</v>
      </c>
      <c r="P118" s="127">
        <v>41214</v>
      </c>
      <c r="Q118" s="127">
        <v>41244</v>
      </c>
      <c r="R118" s="127">
        <v>41275</v>
      </c>
      <c r="S118" s="127">
        <v>41306</v>
      </c>
      <c r="T118" s="127">
        <v>41334</v>
      </c>
      <c r="U118" s="127">
        <v>41365</v>
      </c>
      <c r="V118" s="127">
        <v>41395</v>
      </c>
      <c r="W118" s="127">
        <v>41426</v>
      </c>
      <c r="X118" s="127">
        <v>41456</v>
      </c>
      <c r="Y118" s="127">
        <v>41487</v>
      </c>
      <c r="Z118" s="127">
        <v>41518</v>
      </c>
      <c r="AA118" s="127">
        <v>41548</v>
      </c>
      <c r="AB118" s="127">
        <v>41579</v>
      </c>
      <c r="AC118" s="127">
        <v>41609</v>
      </c>
      <c r="AD118" s="127">
        <v>41640</v>
      </c>
      <c r="AE118" s="127">
        <v>41671</v>
      </c>
      <c r="AF118" s="127">
        <v>41699</v>
      </c>
      <c r="AG118" s="127">
        <v>41730</v>
      </c>
      <c r="AH118" s="127">
        <v>41760</v>
      </c>
      <c r="AI118" s="127">
        <v>41791</v>
      </c>
      <c r="AJ118" s="127">
        <v>41821</v>
      </c>
      <c r="AK118" s="127">
        <v>41852</v>
      </c>
      <c r="AL118" s="127">
        <v>41883</v>
      </c>
      <c r="AM118" s="127">
        <v>41913</v>
      </c>
      <c r="AN118" s="127">
        <v>41944</v>
      </c>
      <c r="AO118" s="127">
        <v>41974</v>
      </c>
    </row>
    <row r="119" spans="1:41" hidden="1">
      <c r="A119" s="685" t="s">
        <v>106</v>
      </c>
      <c r="B119" s="142">
        <f t="shared" ref="B119:B125" si="152">IF(B77&lt;&gt;0,B88/B77,0)</f>
        <v>1.0714285714285714</v>
      </c>
      <c r="G119" s="142">
        <f t="shared" ref="G119:G125" si="153">IF(G77&lt;&gt;0,G88/G77,0)</f>
        <v>1.7142857142857142</v>
      </c>
      <c r="I119" s="115">
        <f>IF(I77&lt;&gt;0,I88/I77,0)</f>
        <v>1.2222222222222223</v>
      </c>
      <c r="J119" s="115">
        <f t="shared" ref="J119:T119" si="154">IF(J77&lt;&gt;0,J88/J77,0)</f>
        <v>1</v>
      </c>
      <c r="K119" s="115">
        <f t="shared" si="154"/>
        <v>1.5</v>
      </c>
      <c r="L119" s="115">
        <f t="shared" si="154"/>
        <v>2</v>
      </c>
      <c r="M119" s="115">
        <f t="shared" si="154"/>
        <v>1.3333333333333333</v>
      </c>
      <c r="N119" s="115">
        <f t="shared" si="154"/>
        <v>1</v>
      </c>
      <c r="O119" s="115">
        <f t="shared" si="154"/>
        <v>1.5</v>
      </c>
      <c r="P119" s="115">
        <f t="shared" si="154"/>
        <v>0</v>
      </c>
      <c r="Q119" s="115">
        <f t="shared" si="154"/>
        <v>3</v>
      </c>
      <c r="R119" s="115">
        <f t="shared" si="154"/>
        <v>1.3333333333333333</v>
      </c>
      <c r="S119" s="115">
        <f t="shared" si="154"/>
        <v>0</v>
      </c>
      <c r="T119" s="115">
        <f t="shared" si="154"/>
        <v>2</v>
      </c>
      <c r="U119" s="115">
        <f t="shared" ref="U119:Y125" si="155">IF(U77&lt;&gt;0,U88/U77,0)</f>
        <v>1.5</v>
      </c>
      <c r="V119" s="115">
        <f t="shared" si="155"/>
        <v>1.1666666666666667</v>
      </c>
      <c r="W119" s="115">
        <f t="shared" si="155"/>
        <v>1.6</v>
      </c>
      <c r="X119" s="115">
        <f t="shared" si="155"/>
        <v>1.6666666666666667</v>
      </c>
      <c r="Y119" s="115">
        <f t="shared" si="155"/>
        <v>1.1111111111111112</v>
      </c>
      <c r="Z119" s="115">
        <f t="shared" ref="Z119:AH119" si="156">IF(Z77&lt;&gt;0,Z88/Z77,0)</f>
        <v>1.8333333333333333</v>
      </c>
      <c r="AA119" s="115">
        <f t="shared" si="156"/>
        <v>1.75</v>
      </c>
      <c r="AB119" s="115">
        <f t="shared" si="156"/>
        <v>1.1428571428571428</v>
      </c>
      <c r="AC119" s="115">
        <f t="shared" si="156"/>
        <v>1.3076923076923077</v>
      </c>
      <c r="AD119" s="115">
        <f t="shared" si="156"/>
        <v>1.1666666666666667</v>
      </c>
      <c r="AE119" s="115">
        <f t="shared" si="156"/>
        <v>1</v>
      </c>
      <c r="AF119" s="115">
        <f t="shared" si="156"/>
        <v>1.2727272727272727</v>
      </c>
      <c r="AG119" s="115">
        <f t="shared" si="156"/>
        <v>1.1818181818181819</v>
      </c>
      <c r="AH119" s="115">
        <f t="shared" si="156"/>
        <v>1.1000000000000001</v>
      </c>
    </row>
    <row r="120" spans="1:41" hidden="1">
      <c r="A120" s="685" t="s">
        <v>107</v>
      </c>
      <c r="B120" s="142">
        <f t="shared" si="152"/>
        <v>1.0769230769230769</v>
      </c>
      <c r="G120" s="142">
        <f t="shared" si="153"/>
        <v>1.8333333333333333</v>
      </c>
      <c r="I120" s="115">
        <f t="shared" ref="I120:T120" si="157">IF(I78&lt;&gt;0,I89/I78,0)</f>
        <v>0</v>
      </c>
      <c r="J120" s="115">
        <f t="shared" si="157"/>
        <v>1.0833333333333333</v>
      </c>
      <c r="K120" s="115">
        <f t="shared" si="157"/>
        <v>1</v>
      </c>
      <c r="L120" s="115">
        <f t="shared" si="157"/>
        <v>1</v>
      </c>
      <c r="M120" s="115">
        <f t="shared" si="157"/>
        <v>1</v>
      </c>
      <c r="N120" s="115">
        <f t="shared" si="157"/>
        <v>1.5</v>
      </c>
      <c r="O120" s="115">
        <f t="shared" si="157"/>
        <v>0</v>
      </c>
      <c r="P120" s="115">
        <f t="shared" si="157"/>
        <v>0</v>
      </c>
      <c r="Q120" s="115">
        <f t="shared" si="157"/>
        <v>1</v>
      </c>
      <c r="R120" s="115">
        <f t="shared" si="157"/>
        <v>1.8333333333333333</v>
      </c>
      <c r="S120" s="115">
        <f t="shared" si="157"/>
        <v>0</v>
      </c>
      <c r="T120" s="115">
        <f t="shared" si="157"/>
        <v>0</v>
      </c>
      <c r="U120" s="115">
        <f t="shared" si="155"/>
        <v>1</v>
      </c>
      <c r="V120" s="115">
        <f t="shared" si="155"/>
        <v>1.2727272727272727</v>
      </c>
      <c r="W120" s="115">
        <f t="shared" si="155"/>
        <v>0.83333333333333337</v>
      </c>
      <c r="X120" s="115">
        <f t="shared" si="155"/>
        <v>1.1428571428571428</v>
      </c>
      <c r="Y120" s="115">
        <f t="shared" si="155"/>
        <v>1.3333333333333333</v>
      </c>
      <c r="Z120" s="115">
        <f t="shared" ref="Z120:AH120" si="158">IF(Z78&lt;&gt;0,Z89/Z78,0)</f>
        <v>1</v>
      </c>
      <c r="AA120" s="115">
        <f t="shared" si="158"/>
        <v>1.5833333333333333</v>
      </c>
      <c r="AB120" s="115">
        <f t="shared" si="158"/>
        <v>1.3333333333333333</v>
      </c>
      <c r="AC120" s="115">
        <f t="shared" si="158"/>
        <v>1.75</v>
      </c>
      <c r="AD120" s="115">
        <f t="shared" si="158"/>
        <v>1</v>
      </c>
      <c r="AE120" s="115">
        <f t="shared" si="158"/>
        <v>1.2</v>
      </c>
      <c r="AF120" s="115">
        <f t="shared" si="158"/>
        <v>1</v>
      </c>
      <c r="AG120" s="115">
        <f t="shared" si="158"/>
        <v>1.3636363636363635</v>
      </c>
      <c r="AH120" s="115">
        <f t="shared" si="158"/>
        <v>1.2777777777777777</v>
      </c>
    </row>
    <row r="121" spans="1:41" hidden="1">
      <c r="A121" s="685" t="s">
        <v>54</v>
      </c>
      <c r="B121" s="142">
        <f t="shared" si="152"/>
        <v>1</v>
      </c>
      <c r="G121" s="142">
        <f t="shared" si="153"/>
        <v>1.25</v>
      </c>
      <c r="I121" s="115">
        <f t="shared" ref="I121:T121" si="159">IF(I79&lt;&gt;0,I90/I79,0)</f>
        <v>0</v>
      </c>
      <c r="J121" s="115">
        <f t="shared" si="159"/>
        <v>0</v>
      </c>
      <c r="K121" s="115">
        <f t="shared" si="159"/>
        <v>1.4375</v>
      </c>
      <c r="L121" s="115">
        <f t="shared" si="159"/>
        <v>1</v>
      </c>
      <c r="M121" s="115">
        <f t="shared" si="159"/>
        <v>1</v>
      </c>
      <c r="N121" s="115">
        <f t="shared" si="159"/>
        <v>1.6666666666666667</v>
      </c>
      <c r="O121" s="115">
        <f t="shared" si="159"/>
        <v>1</v>
      </c>
      <c r="P121" s="115">
        <f t="shared" si="159"/>
        <v>0</v>
      </c>
      <c r="Q121" s="115">
        <f t="shared" si="159"/>
        <v>1</v>
      </c>
      <c r="R121" s="115">
        <f t="shared" si="159"/>
        <v>0</v>
      </c>
      <c r="S121" s="115">
        <f t="shared" si="159"/>
        <v>1.3333333333333333</v>
      </c>
      <c r="T121" s="115">
        <f t="shared" si="159"/>
        <v>1</v>
      </c>
      <c r="U121" s="115">
        <f t="shared" si="155"/>
        <v>0</v>
      </c>
      <c r="V121" s="115">
        <f t="shared" si="155"/>
        <v>2.5</v>
      </c>
      <c r="W121" s="115">
        <f t="shared" si="155"/>
        <v>1.6666666666666667</v>
      </c>
      <c r="X121" s="115">
        <f t="shared" si="155"/>
        <v>1</v>
      </c>
      <c r="Y121" s="115">
        <f t="shared" si="155"/>
        <v>1</v>
      </c>
      <c r="Z121" s="115">
        <f t="shared" ref="Z121:AH121" si="160">IF(Z79&lt;&gt;0,Z90/Z79,0)</f>
        <v>1</v>
      </c>
      <c r="AA121" s="115">
        <f t="shared" si="160"/>
        <v>2.1666666666666665</v>
      </c>
      <c r="AB121" s="115">
        <f t="shared" si="160"/>
        <v>1.4</v>
      </c>
      <c r="AC121" s="115">
        <f t="shared" si="160"/>
        <v>1.2222222222222223</v>
      </c>
      <c r="AD121" s="115">
        <f t="shared" si="160"/>
        <v>1</v>
      </c>
      <c r="AE121" s="115">
        <f t="shared" si="160"/>
        <v>1</v>
      </c>
      <c r="AF121" s="115">
        <f t="shared" si="160"/>
        <v>1</v>
      </c>
      <c r="AG121" s="115">
        <f t="shared" si="160"/>
        <v>1</v>
      </c>
      <c r="AH121" s="115">
        <f t="shared" si="160"/>
        <v>1</v>
      </c>
    </row>
    <row r="122" spans="1:41" hidden="1">
      <c r="A122" s="685" t="s">
        <v>55</v>
      </c>
      <c r="B122" s="142">
        <f t="shared" si="152"/>
        <v>1.35</v>
      </c>
      <c r="G122" s="142">
        <f t="shared" si="153"/>
        <v>1.1666666666666667</v>
      </c>
      <c r="I122" s="115">
        <f t="shared" ref="I122:T122" si="161">IF(I80&lt;&gt;0,I91/I80,0)</f>
        <v>0</v>
      </c>
      <c r="J122" s="115">
        <f t="shared" si="161"/>
        <v>0</v>
      </c>
      <c r="K122" s="115">
        <f t="shared" si="161"/>
        <v>0</v>
      </c>
      <c r="L122" s="115">
        <f t="shared" si="161"/>
        <v>1</v>
      </c>
      <c r="M122" s="115">
        <f t="shared" si="161"/>
        <v>1.2857142857142858</v>
      </c>
      <c r="N122" s="115">
        <f t="shared" si="161"/>
        <v>1.4444444444444444</v>
      </c>
      <c r="O122" s="115">
        <f t="shared" si="161"/>
        <v>1.5</v>
      </c>
      <c r="P122" s="115">
        <f t="shared" si="161"/>
        <v>0</v>
      </c>
      <c r="Q122" s="115">
        <f t="shared" si="161"/>
        <v>1</v>
      </c>
      <c r="R122" s="115">
        <f t="shared" si="161"/>
        <v>0</v>
      </c>
      <c r="S122" s="115">
        <f t="shared" si="161"/>
        <v>1</v>
      </c>
      <c r="T122" s="115">
        <f t="shared" si="161"/>
        <v>1.2</v>
      </c>
      <c r="U122" s="115">
        <f t="shared" si="155"/>
        <v>1</v>
      </c>
      <c r="V122" s="115">
        <f t="shared" si="155"/>
        <v>1</v>
      </c>
      <c r="W122" s="115">
        <f t="shared" si="155"/>
        <v>1</v>
      </c>
      <c r="X122" s="115">
        <f t="shared" si="155"/>
        <v>1.5</v>
      </c>
      <c r="Y122" s="115">
        <f t="shared" si="155"/>
        <v>1</v>
      </c>
      <c r="Z122" s="115">
        <f t="shared" ref="Z122:AH122" si="162">IF(Z80&lt;&gt;0,Z91/Z80,0)</f>
        <v>1.2222222222222223</v>
      </c>
      <c r="AA122" s="115">
        <f t="shared" si="162"/>
        <v>1</v>
      </c>
      <c r="AB122" s="115">
        <f t="shared" si="162"/>
        <v>1.8333333333333333</v>
      </c>
      <c r="AC122" s="115">
        <f t="shared" si="162"/>
        <v>2.3636363636363638</v>
      </c>
      <c r="AD122" s="115">
        <f t="shared" si="162"/>
        <v>1.1538461538461537</v>
      </c>
      <c r="AE122" s="115">
        <f t="shared" si="162"/>
        <v>1.7142857142857142</v>
      </c>
      <c r="AF122" s="115">
        <f t="shared" si="162"/>
        <v>1.2</v>
      </c>
      <c r="AG122" s="115">
        <f t="shared" si="162"/>
        <v>1.2727272727272727</v>
      </c>
      <c r="AH122" s="115">
        <f t="shared" si="162"/>
        <v>2.25</v>
      </c>
    </row>
    <row r="123" spans="1:41" hidden="1">
      <c r="A123" s="685" t="s">
        <v>56</v>
      </c>
      <c r="B123" s="142">
        <f t="shared" si="152"/>
        <v>0.5</v>
      </c>
      <c r="G123" s="142">
        <f t="shared" si="153"/>
        <v>1.2916666666666667</v>
      </c>
      <c r="I123" s="115">
        <f t="shared" ref="I123:T123" si="163">IF(I81&lt;&gt;0,I92/I81,0)</f>
        <v>0</v>
      </c>
      <c r="J123" s="115">
        <f t="shared" si="163"/>
        <v>0</v>
      </c>
      <c r="K123" s="115">
        <f t="shared" si="163"/>
        <v>0</v>
      </c>
      <c r="L123" s="115">
        <f t="shared" si="163"/>
        <v>0</v>
      </c>
      <c r="M123" s="115">
        <f t="shared" si="163"/>
        <v>0</v>
      </c>
      <c r="N123" s="115">
        <f t="shared" si="163"/>
        <v>0</v>
      </c>
      <c r="O123" s="115">
        <f t="shared" si="163"/>
        <v>1</v>
      </c>
      <c r="P123" s="115">
        <f t="shared" si="163"/>
        <v>1.3333333333333333</v>
      </c>
      <c r="Q123" s="115">
        <f t="shared" si="163"/>
        <v>1.75</v>
      </c>
      <c r="R123" s="115">
        <f t="shared" si="163"/>
        <v>1.25</v>
      </c>
      <c r="S123" s="115">
        <f t="shared" si="163"/>
        <v>1</v>
      </c>
      <c r="T123" s="115">
        <f t="shared" si="163"/>
        <v>1.4</v>
      </c>
      <c r="U123" s="115">
        <f t="shared" si="155"/>
        <v>2</v>
      </c>
      <c r="V123" s="115">
        <f t="shared" si="155"/>
        <v>0</v>
      </c>
      <c r="W123" s="115">
        <f t="shared" si="155"/>
        <v>1</v>
      </c>
      <c r="X123" s="115">
        <f t="shared" si="155"/>
        <v>1</v>
      </c>
      <c r="Y123" s="115">
        <f t="shared" si="155"/>
        <v>0</v>
      </c>
      <c r="Z123" s="115">
        <f t="shared" ref="Z123:AH123" si="164">IF(Z81&lt;&gt;0,Z92/Z81,0)</f>
        <v>0</v>
      </c>
      <c r="AA123" s="115">
        <f t="shared" si="164"/>
        <v>1</v>
      </c>
      <c r="AB123" s="115">
        <f t="shared" si="164"/>
        <v>1</v>
      </c>
      <c r="AC123" s="115">
        <f t="shared" si="164"/>
        <v>1.2857142857142858</v>
      </c>
      <c r="AD123" s="115">
        <f t="shared" si="164"/>
        <v>-2</v>
      </c>
      <c r="AE123" s="115">
        <f t="shared" si="164"/>
        <v>1</v>
      </c>
      <c r="AF123" s="115">
        <f t="shared" si="164"/>
        <v>1.5</v>
      </c>
      <c r="AG123" s="115">
        <f t="shared" si="164"/>
        <v>1.2</v>
      </c>
      <c r="AH123" s="115">
        <f t="shared" si="164"/>
        <v>1</v>
      </c>
    </row>
    <row r="124" spans="1:41" hidden="1">
      <c r="A124" s="685" t="s">
        <v>57</v>
      </c>
      <c r="B124" s="142">
        <f t="shared" si="152"/>
        <v>1.1764705882352942</v>
      </c>
      <c r="G124" s="142">
        <f t="shared" si="153"/>
        <v>1.34375</v>
      </c>
      <c r="I124" s="115">
        <f t="shared" ref="I124:T124" si="165">IF(I82&lt;&gt;0,I93/I82,0)</f>
        <v>2.4</v>
      </c>
      <c r="J124" s="115">
        <f t="shared" si="165"/>
        <v>1.1428571428571428</v>
      </c>
      <c r="K124" s="115">
        <f t="shared" si="165"/>
        <v>1.1875</v>
      </c>
      <c r="L124" s="115">
        <f t="shared" si="165"/>
        <v>1.75</v>
      </c>
      <c r="M124" s="115">
        <f t="shared" si="165"/>
        <v>1.4</v>
      </c>
      <c r="N124" s="115">
        <f t="shared" si="165"/>
        <v>1.4</v>
      </c>
      <c r="O124" s="115">
        <f t="shared" si="165"/>
        <v>2</v>
      </c>
      <c r="P124" s="115">
        <f t="shared" si="165"/>
        <v>2.5</v>
      </c>
      <c r="Q124" s="115">
        <f t="shared" si="165"/>
        <v>2.6666666666666665</v>
      </c>
      <c r="R124" s="115">
        <f t="shared" si="165"/>
        <v>1.3571428571428572</v>
      </c>
      <c r="S124" s="115">
        <f t="shared" si="165"/>
        <v>1.25</v>
      </c>
      <c r="T124" s="115">
        <f t="shared" si="165"/>
        <v>1.4</v>
      </c>
      <c r="U124" s="115">
        <f t="shared" si="155"/>
        <v>1.5</v>
      </c>
      <c r="V124" s="115">
        <f t="shared" si="155"/>
        <v>1.3333333333333333</v>
      </c>
      <c r="W124" s="115">
        <f t="shared" si="155"/>
        <v>1.25</v>
      </c>
      <c r="X124" s="115">
        <f t="shared" si="155"/>
        <v>1.3333333333333333</v>
      </c>
      <c r="Y124" s="115">
        <f t="shared" si="155"/>
        <v>1.4545454545454546</v>
      </c>
      <c r="Z124" s="115">
        <f t="shared" ref="Z124:AH124" si="166">IF(Z82&lt;&gt;0,Z93/Z82,0)</f>
        <v>1.2777777777777777</v>
      </c>
      <c r="AA124" s="115">
        <f t="shared" si="166"/>
        <v>1.0714285714285714</v>
      </c>
      <c r="AB124" s="115">
        <f t="shared" si="166"/>
        <v>1.3846153846153846</v>
      </c>
      <c r="AC124" s="115">
        <f t="shared" si="166"/>
        <v>1.8333333333333333</v>
      </c>
      <c r="AD124" s="115">
        <f t="shared" si="166"/>
        <v>1.0625</v>
      </c>
      <c r="AE124" s="115">
        <f t="shared" si="166"/>
        <v>1.2777777777777777</v>
      </c>
      <c r="AF124" s="115">
        <f t="shared" si="166"/>
        <v>1.1666666666666667</v>
      </c>
      <c r="AG124" s="115">
        <f t="shared" si="166"/>
        <v>1.2758620689655173</v>
      </c>
      <c r="AH124" s="115">
        <f t="shared" si="166"/>
        <v>1.2073170731707317</v>
      </c>
    </row>
    <row r="125" spans="1:41" s="708" customFormat="1" hidden="1">
      <c r="A125" s="685" t="s">
        <v>59</v>
      </c>
      <c r="B125" s="715">
        <f t="shared" si="152"/>
        <v>0</v>
      </c>
      <c r="C125" s="686"/>
      <c r="G125" s="715">
        <f t="shared" si="153"/>
        <v>0</v>
      </c>
      <c r="H125" s="686"/>
      <c r="I125" s="716">
        <f t="shared" ref="I125:T125" si="167">IF(I83&lt;&gt;0,I94/I83,0)</f>
        <v>0</v>
      </c>
      <c r="J125" s="716">
        <f t="shared" si="167"/>
        <v>0</v>
      </c>
      <c r="K125" s="716">
        <f t="shared" si="167"/>
        <v>0</v>
      </c>
      <c r="L125" s="716">
        <f t="shared" si="167"/>
        <v>0</v>
      </c>
      <c r="M125" s="716">
        <f t="shared" si="167"/>
        <v>0</v>
      </c>
      <c r="N125" s="716">
        <f t="shared" si="167"/>
        <v>0</v>
      </c>
      <c r="O125" s="716">
        <f t="shared" si="167"/>
        <v>0</v>
      </c>
      <c r="P125" s="716">
        <f t="shared" si="167"/>
        <v>0</v>
      </c>
      <c r="Q125" s="716">
        <f t="shared" si="167"/>
        <v>0</v>
      </c>
      <c r="R125" s="716">
        <f t="shared" si="167"/>
        <v>0</v>
      </c>
      <c r="S125" s="716">
        <f t="shared" si="167"/>
        <v>0</v>
      </c>
      <c r="T125" s="716">
        <f t="shared" si="167"/>
        <v>0</v>
      </c>
      <c r="U125" s="716">
        <f t="shared" si="155"/>
        <v>0</v>
      </c>
      <c r="V125" s="716">
        <f t="shared" si="155"/>
        <v>0</v>
      </c>
      <c r="W125" s="716">
        <f t="shared" si="155"/>
        <v>0</v>
      </c>
      <c r="X125" s="716">
        <f t="shared" si="155"/>
        <v>0</v>
      </c>
      <c r="Y125" s="716">
        <f t="shared" si="155"/>
        <v>0</v>
      </c>
      <c r="Z125" s="716">
        <f t="shared" ref="Z125:AH125" si="168">IF(Z83&lt;&gt;0,Z94/Z83,0)</f>
        <v>0</v>
      </c>
      <c r="AA125" s="716">
        <f t="shared" si="168"/>
        <v>0</v>
      </c>
      <c r="AB125" s="716">
        <f t="shared" si="168"/>
        <v>0</v>
      </c>
      <c r="AC125" s="716">
        <f t="shared" si="168"/>
        <v>0</v>
      </c>
      <c r="AD125" s="716">
        <f t="shared" si="168"/>
        <v>0</v>
      </c>
      <c r="AE125" s="716">
        <f t="shared" si="168"/>
        <v>0</v>
      </c>
      <c r="AF125" s="716">
        <f t="shared" si="168"/>
        <v>2</v>
      </c>
      <c r="AG125" s="716">
        <f t="shared" si="168"/>
        <v>1</v>
      </c>
      <c r="AH125" s="716">
        <f t="shared" si="168"/>
        <v>1.5</v>
      </c>
    </row>
    <row r="126" spans="1:41" s="722" customFormat="1" hidden="1">
      <c r="A126" s="720" t="s">
        <v>60</v>
      </c>
      <c r="B126" s="144">
        <f t="shared" ref="B126" si="169">IF(B85&lt;&gt;0,B96/B85,0)</f>
        <v>1.1263157894736842</v>
      </c>
      <c r="C126" s="721"/>
      <c r="G126" s="144">
        <f t="shared" ref="G126" si="170">IF(G85&lt;&gt;0,G96/G85,0)</f>
        <v>1.411764705882353</v>
      </c>
      <c r="H126" s="721"/>
      <c r="I126" s="115">
        <f t="shared" ref="I126:S126" si="171">IF(I85&lt;&gt;0,I96/I85,0)</f>
        <v>1.6428571428571428</v>
      </c>
      <c r="J126" s="115">
        <f t="shared" si="171"/>
        <v>1.08</v>
      </c>
      <c r="K126" s="115">
        <f t="shared" si="171"/>
        <v>1.2608695652173914</v>
      </c>
      <c r="L126" s="115">
        <f t="shared" si="171"/>
        <v>1.3076923076923077</v>
      </c>
      <c r="M126" s="115">
        <f t="shared" si="171"/>
        <v>1.263157894736842</v>
      </c>
      <c r="N126" s="115">
        <f t="shared" si="171"/>
        <v>1.45</v>
      </c>
      <c r="O126" s="115">
        <f t="shared" si="171"/>
        <v>1.5</v>
      </c>
      <c r="P126" s="115">
        <f t="shared" si="171"/>
        <v>2</v>
      </c>
      <c r="Q126" s="115">
        <f t="shared" si="171"/>
        <v>2.28125</v>
      </c>
      <c r="R126" s="115">
        <f t="shared" si="171"/>
        <v>1.4545454545454546</v>
      </c>
      <c r="S126" s="115">
        <f t="shared" si="171"/>
        <v>1.2222222222222223</v>
      </c>
      <c r="T126" s="115">
        <f>IF(T85&lt;&gt;0,T96/T85,0)</f>
        <v>1.45</v>
      </c>
      <c r="U126" s="115">
        <f t="shared" ref="U126:Y126" si="172">IF(U85&lt;&gt;0,U96/U85,0)</f>
        <v>1.44</v>
      </c>
      <c r="V126" s="115">
        <f t="shared" si="172"/>
        <v>1.3225806451612903</v>
      </c>
      <c r="W126" s="115">
        <f t="shared" si="172"/>
        <v>1.2413793103448276</v>
      </c>
      <c r="X126" s="115">
        <f t="shared" si="172"/>
        <v>1.3478260869565217</v>
      </c>
      <c r="Y126" s="115">
        <f t="shared" si="172"/>
        <v>1.2333333333333334</v>
      </c>
      <c r="Z126" s="115">
        <f t="shared" ref="Z126:AH126" si="173">IF(Z85&lt;&gt;0,Z96/Z85,0)</f>
        <v>1.3</v>
      </c>
      <c r="AA126" s="115">
        <f t="shared" si="173"/>
        <v>1.4615384615384615</v>
      </c>
      <c r="AB126" s="115">
        <f t="shared" si="173"/>
        <v>1.3947368421052631</v>
      </c>
      <c r="AC126" s="115">
        <f t="shared" si="173"/>
        <v>1.6612903225806452</v>
      </c>
      <c r="AD126" s="115">
        <f t="shared" si="173"/>
        <v>1.0208333333333333</v>
      </c>
      <c r="AE126" s="115">
        <f t="shared" si="173"/>
        <v>1.2340425531914894</v>
      </c>
      <c r="AF126" s="115">
        <f t="shared" si="173"/>
        <v>1.2307692307692308</v>
      </c>
      <c r="AG126" s="115">
        <f t="shared" si="173"/>
        <v>1.2417582417582418</v>
      </c>
      <c r="AH126" s="115">
        <f t="shared" si="173"/>
        <v>1.2201834862385321</v>
      </c>
    </row>
  </sheetData>
  <pageMargins left="0.7" right="0.7" top="0.75" bottom="0.75" header="0.3" footer="0.3"/>
  <pageSetup paperSize="9" orientation="portrait" verticalDpi="0" r:id="rId1"/>
  <ignoredErrors>
    <ignoredError sqref="G28:G33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5" tint="-0.249977111117893"/>
  </sheetPr>
  <dimension ref="A1:XFD126"/>
  <sheetViews>
    <sheetView showGridLines="0" topLeftCell="A27" zoomScale="115" zoomScaleNormal="115" workbookViewId="0">
      <pane xSplit="2" topLeftCell="BK1" activePane="topRight" state="frozen"/>
      <selection activeCell="A51" sqref="A51"/>
      <selection pane="topRight" activeCell="A51" sqref="A51"/>
    </sheetView>
  </sheetViews>
  <sheetFormatPr defaultColWidth="9.140625" defaultRowHeight="12.75" outlineLevelCol="1"/>
  <cols>
    <col min="1" max="1" width="26" style="685" customWidth="1"/>
    <col min="2" max="2" width="12.7109375" style="687" customWidth="1"/>
    <col min="3" max="3" width="3.28515625" style="686" customWidth="1"/>
    <col min="4" max="6" width="0" style="687" hidden="1" customWidth="1"/>
    <col min="7" max="7" width="2.28515625" style="687" hidden="1" customWidth="1"/>
    <col min="8" max="8" width="3.42578125" style="686" customWidth="1"/>
    <col min="9" max="10" width="10.140625" style="691" hidden="1" customWidth="1"/>
    <col min="11" max="17" width="0" style="691" hidden="1" customWidth="1"/>
    <col min="18" max="19" width="9.140625" style="691"/>
    <col min="20" max="25" width="9.28515625" style="691" customWidth="1" outlineLevel="1"/>
    <col min="26" max="26" width="9.5703125" style="691" customWidth="1" outlineLevel="1"/>
    <col min="27" max="27" width="9.7109375" style="691" customWidth="1" outlineLevel="1"/>
    <col min="28" max="29" width="9.140625" style="691" customWidth="1" outlineLevel="1"/>
    <col min="30" max="32" width="9.140625" style="689" customWidth="1" outlineLevel="1"/>
    <col min="33" max="34" width="9.5703125" style="689" customWidth="1" outlineLevel="1"/>
    <col min="35" max="44" width="9.140625" style="689" customWidth="1" outlineLevel="1"/>
    <col min="45" max="45" width="9.85546875" style="689" customWidth="1" outlineLevel="1"/>
    <col min="46" max="47" width="10.140625" style="689" customWidth="1" outlineLevel="1"/>
    <col min="48" max="52" width="9.140625" style="689" customWidth="1" outlineLevel="1"/>
    <col min="53" max="53" width="10.7109375" style="689" customWidth="1" outlineLevel="1"/>
    <col min="54" max="54" width="9.140625" style="689"/>
    <col min="55" max="60" width="9.140625" style="689" customWidth="1" outlineLevel="1"/>
    <col min="61" max="63" width="10.28515625" style="689" customWidth="1" outlineLevel="1"/>
    <col min="64" max="64" width="9.140625" style="689" customWidth="1" outlineLevel="1"/>
    <col min="65" max="65" width="9.140625" style="689"/>
    <col min="66" max="66" width="10.42578125" style="689" bestFit="1" customWidth="1"/>
    <col min="67" max="16384" width="9.140625" style="689"/>
  </cols>
  <sheetData>
    <row r="1" spans="1:77">
      <c r="A1" s="690" t="s">
        <v>97</v>
      </c>
      <c r="T1" s="140"/>
    </row>
    <row r="2" spans="1:77">
      <c r="B2" s="762">
        <f>MONTH(Cover!G5)</f>
        <v>2</v>
      </c>
      <c r="I2" s="688"/>
      <c r="J2" s="688"/>
      <c r="K2" s="688"/>
      <c r="L2" s="688"/>
      <c r="M2" s="688"/>
      <c r="N2" s="688"/>
      <c r="O2" s="688"/>
      <c r="P2" s="688"/>
      <c r="Q2" s="688"/>
      <c r="R2" s="688"/>
      <c r="S2" s="688"/>
      <c r="T2" s="688">
        <v>1</v>
      </c>
      <c r="U2" s="688">
        <v>2</v>
      </c>
      <c r="V2" s="688">
        <v>3</v>
      </c>
      <c r="W2" s="688">
        <v>4</v>
      </c>
      <c r="X2" s="688">
        <v>5</v>
      </c>
      <c r="Y2" s="688">
        <v>6</v>
      </c>
      <c r="Z2" s="688">
        <v>7</v>
      </c>
      <c r="AA2" s="688">
        <v>8</v>
      </c>
      <c r="AB2" s="688">
        <v>9</v>
      </c>
      <c r="AC2" s="688">
        <v>10</v>
      </c>
      <c r="AD2" s="688">
        <v>1</v>
      </c>
      <c r="AE2" s="688">
        <v>2</v>
      </c>
      <c r="AF2" s="688">
        <v>3</v>
      </c>
      <c r="AG2" s="688">
        <v>4</v>
      </c>
      <c r="AH2" s="688">
        <v>5</v>
      </c>
      <c r="AI2" s="688">
        <v>6</v>
      </c>
      <c r="AJ2" s="688">
        <v>7</v>
      </c>
      <c r="AK2" s="688">
        <v>8</v>
      </c>
      <c r="AL2" s="688">
        <v>9</v>
      </c>
      <c r="AM2" s="688">
        <v>10</v>
      </c>
      <c r="AN2" s="688">
        <v>11</v>
      </c>
      <c r="AO2" s="688">
        <v>12</v>
      </c>
      <c r="AP2" s="688">
        <v>1</v>
      </c>
      <c r="AQ2" s="688">
        <v>2</v>
      </c>
      <c r="AR2" s="688">
        <v>3</v>
      </c>
      <c r="AS2" s="688">
        <v>4</v>
      </c>
      <c r="AT2" s="688">
        <v>5</v>
      </c>
      <c r="AU2" s="688">
        <v>6</v>
      </c>
      <c r="AV2" s="688">
        <v>7</v>
      </c>
      <c r="AW2" s="688">
        <v>8</v>
      </c>
      <c r="AX2" s="688">
        <v>9</v>
      </c>
      <c r="AY2" s="688">
        <v>10</v>
      </c>
      <c r="AZ2" s="688">
        <v>11</v>
      </c>
      <c r="BA2" s="688">
        <v>12</v>
      </c>
      <c r="BB2" s="688">
        <v>1</v>
      </c>
      <c r="BC2" s="688">
        <v>2</v>
      </c>
      <c r="BD2" s="688">
        <v>3</v>
      </c>
      <c r="BE2" s="688">
        <v>4</v>
      </c>
      <c r="BF2" s="688">
        <v>5</v>
      </c>
      <c r="BG2" s="688">
        <v>6</v>
      </c>
      <c r="BH2" s="688">
        <v>7</v>
      </c>
      <c r="BI2" s="688">
        <v>8</v>
      </c>
      <c r="BJ2" s="688">
        <v>9</v>
      </c>
      <c r="BK2" s="688">
        <v>10</v>
      </c>
      <c r="BL2" s="688">
        <v>11</v>
      </c>
      <c r="BM2" s="688">
        <v>12</v>
      </c>
      <c r="BN2" s="688">
        <v>1</v>
      </c>
      <c r="BO2" s="688">
        <v>2</v>
      </c>
      <c r="BP2" s="688">
        <v>3</v>
      </c>
      <c r="BQ2" s="688">
        <v>4</v>
      </c>
      <c r="BR2" s="688">
        <v>5</v>
      </c>
      <c r="BS2" s="688">
        <v>6</v>
      </c>
      <c r="BT2" s="688">
        <v>7</v>
      </c>
      <c r="BU2" s="688">
        <v>8</v>
      </c>
      <c r="BV2" s="688">
        <v>9</v>
      </c>
      <c r="BW2" s="688">
        <v>10</v>
      </c>
      <c r="BX2" s="688">
        <v>11</v>
      </c>
      <c r="BY2" s="688">
        <v>12</v>
      </c>
    </row>
    <row r="3" spans="1:77" s="696" customFormat="1" ht="16.5" customHeight="1">
      <c r="A3" s="692" t="s">
        <v>120</v>
      </c>
      <c r="B3" s="748" t="s">
        <v>117</v>
      </c>
      <c r="C3" s="748"/>
      <c r="D3" s="749" t="s">
        <v>43</v>
      </c>
      <c r="E3" s="749" t="s">
        <v>67</v>
      </c>
      <c r="F3" s="749" t="s">
        <v>70</v>
      </c>
      <c r="G3" s="749" t="s">
        <v>104</v>
      </c>
      <c r="H3" s="695"/>
      <c r="I3" s="111">
        <v>41000</v>
      </c>
      <c r="J3" s="111">
        <v>41030</v>
      </c>
      <c r="K3" s="111">
        <v>41061</v>
      </c>
      <c r="L3" s="111">
        <v>41091</v>
      </c>
      <c r="M3" s="111">
        <v>41122</v>
      </c>
      <c r="N3" s="111">
        <v>41153</v>
      </c>
      <c r="O3" s="111">
        <v>41183</v>
      </c>
      <c r="P3" s="111">
        <v>41214</v>
      </c>
      <c r="Q3" s="111">
        <v>41244</v>
      </c>
      <c r="R3" s="111">
        <v>41275</v>
      </c>
      <c r="S3" s="111">
        <v>41306</v>
      </c>
      <c r="T3" s="111">
        <v>41334</v>
      </c>
      <c r="U3" s="111">
        <v>41365</v>
      </c>
      <c r="V3" s="111">
        <v>41395</v>
      </c>
      <c r="W3" s="111">
        <v>41426</v>
      </c>
      <c r="X3" s="111">
        <v>41456</v>
      </c>
      <c r="Y3" s="111">
        <v>41487</v>
      </c>
      <c r="Z3" s="111">
        <v>41518</v>
      </c>
      <c r="AA3" s="111">
        <v>41548</v>
      </c>
      <c r="AB3" s="111">
        <v>41579</v>
      </c>
      <c r="AC3" s="111">
        <v>41609</v>
      </c>
      <c r="AD3" s="111">
        <v>41640</v>
      </c>
      <c r="AE3" s="111">
        <v>41671</v>
      </c>
      <c r="AF3" s="111">
        <v>41699</v>
      </c>
      <c r="AG3" s="111">
        <v>41730</v>
      </c>
      <c r="AH3" s="111">
        <v>41760</v>
      </c>
      <c r="AI3" s="111">
        <v>41791</v>
      </c>
      <c r="AJ3" s="111">
        <v>41821</v>
      </c>
      <c r="AK3" s="111">
        <v>41852</v>
      </c>
      <c r="AL3" s="111">
        <v>41883</v>
      </c>
      <c r="AM3" s="111">
        <v>41913</v>
      </c>
      <c r="AN3" s="111">
        <v>41944</v>
      </c>
      <c r="AO3" s="111">
        <v>41974</v>
      </c>
      <c r="AP3" s="152">
        <v>42005</v>
      </c>
      <c r="AQ3" s="111">
        <v>42036</v>
      </c>
      <c r="AR3" s="111">
        <v>42064</v>
      </c>
      <c r="AS3" s="111">
        <v>42095</v>
      </c>
      <c r="AT3" s="111">
        <v>42155</v>
      </c>
      <c r="AU3" s="111">
        <v>42185</v>
      </c>
      <c r="AV3" s="111">
        <v>42216</v>
      </c>
      <c r="AW3" s="111">
        <v>42247</v>
      </c>
      <c r="AX3" s="111">
        <v>42277</v>
      </c>
      <c r="AY3" s="111">
        <v>42308</v>
      </c>
      <c r="AZ3" s="111">
        <v>42338</v>
      </c>
      <c r="BA3" s="111">
        <v>42369</v>
      </c>
      <c r="BB3" s="152">
        <v>42370</v>
      </c>
      <c r="BC3" s="111">
        <v>42401</v>
      </c>
      <c r="BD3" s="111">
        <v>42430</v>
      </c>
      <c r="BE3" s="111">
        <v>42461</v>
      </c>
      <c r="BF3" s="111">
        <v>42521</v>
      </c>
      <c r="BG3" s="111">
        <v>42551</v>
      </c>
      <c r="BH3" s="111">
        <v>42582</v>
      </c>
      <c r="BI3" s="111">
        <v>42613</v>
      </c>
      <c r="BJ3" s="111">
        <v>42643</v>
      </c>
      <c r="BK3" s="111">
        <v>42674</v>
      </c>
      <c r="BL3" s="111">
        <v>42704</v>
      </c>
      <c r="BM3" s="111">
        <v>42735</v>
      </c>
      <c r="BN3" s="111">
        <v>42766</v>
      </c>
      <c r="BO3" s="152">
        <v>42794</v>
      </c>
      <c r="BP3" s="111">
        <v>42825</v>
      </c>
      <c r="BQ3" s="111">
        <v>42855</v>
      </c>
      <c r="BR3" s="111">
        <v>42886</v>
      </c>
      <c r="BS3" s="111">
        <v>42916</v>
      </c>
      <c r="BT3" s="111">
        <v>42947</v>
      </c>
      <c r="BU3" s="111">
        <v>42978</v>
      </c>
      <c r="BV3" s="111">
        <v>43008</v>
      </c>
      <c r="BW3" s="111">
        <v>43039</v>
      </c>
      <c r="BX3" s="111">
        <v>43069</v>
      </c>
      <c r="BY3" s="111">
        <v>43100</v>
      </c>
    </row>
    <row r="4" spans="1:77">
      <c r="A4" s="685" t="s">
        <v>124</v>
      </c>
      <c r="B4" s="1392">
        <f>SUMIF($BN$2:$BY$2, "&lt;=" &amp; $B$2, $BN$4:$BY$4)</f>
        <v>33689.101240000018</v>
      </c>
      <c r="G4" s="143">
        <f>SUM(R4:T4)</f>
        <v>278.91499999999996</v>
      </c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416">
        <f t="shared" ref="T4:AC4" si="0">T74</f>
        <v>278.91499999999996</v>
      </c>
      <c r="U4" s="416">
        <f t="shared" si="0"/>
        <v>630.08899999999994</v>
      </c>
      <c r="V4" s="416">
        <f t="shared" si="0"/>
        <v>852.54500000000007</v>
      </c>
      <c r="W4" s="416">
        <f t="shared" si="0"/>
        <v>761.88900000000012</v>
      </c>
      <c r="X4" s="416">
        <f t="shared" si="0"/>
        <v>624.44699999999989</v>
      </c>
      <c r="Y4" s="416">
        <f t="shared" si="0"/>
        <v>801.19399999999996</v>
      </c>
      <c r="Z4" s="416">
        <f t="shared" si="0"/>
        <v>2094.2889999999998</v>
      </c>
      <c r="AA4" s="416">
        <f t="shared" si="0"/>
        <v>1053.52</v>
      </c>
      <c r="AB4" s="361">
        <f t="shared" si="0"/>
        <v>1637.6460000000002</v>
      </c>
      <c r="AC4" s="361">
        <f t="shared" si="0"/>
        <v>2714.2509999999997</v>
      </c>
      <c r="AD4" s="361">
        <f t="shared" ref="AD4:AO4" si="1">AD74</f>
        <v>516.98400000000004</v>
      </c>
      <c r="AE4" s="361">
        <f t="shared" si="1"/>
        <v>945.80200000000002</v>
      </c>
      <c r="AF4" s="361">
        <f t="shared" si="1"/>
        <v>568.93200000000002</v>
      </c>
      <c r="AG4" s="416">
        <f>AG74</f>
        <v>1339.546</v>
      </c>
      <c r="AH4" s="361">
        <f t="shared" si="1"/>
        <v>1610.701</v>
      </c>
      <c r="AI4" s="361">
        <f t="shared" si="1"/>
        <v>4082.1039999999998</v>
      </c>
      <c r="AJ4" s="361">
        <f t="shared" si="1"/>
        <v>2996.8719999999998</v>
      </c>
      <c r="AK4" s="361">
        <f t="shared" si="1"/>
        <v>3828.9560000000001</v>
      </c>
      <c r="AL4" s="361">
        <f t="shared" si="1"/>
        <v>5641.8149999999996</v>
      </c>
      <c r="AM4" s="361">
        <f t="shared" si="1"/>
        <v>5902.7430000000004</v>
      </c>
      <c r="AN4" s="361">
        <f t="shared" si="1"/>
        <v>6960.9740000000002</v>
      </c>
      <c r="AO4" s="361">
        <f t="shared" si="1"/>
        <v>14155.986000000001</v>
      </c>
      <c r="AP4" s="361">
        <f>AP74</f>
        <v>5188.1790000000001</v>
      </c>
      <c r="AQ4" s="361">
        <f>AQ74</f>
        <v>4095.5790000000006</v>
      </c>
      <c r="AR4" s="361">
        <f>AR74</f>
        <v>8145.9447</v>
      </c>
      <c r="AS4" s="361">
        <v>9821.2939999999999</v>
      </c>
      <c r="AT4" s="361">
        <v>7228.6790000000001</v>
      </c>
      <c r="AU4" s="361">
        <f t="shared" ref="AU4:BB4" si="2">AU74</f>
        <v>8690.9287000000004</v>
      </c>
      <c r="AV4" s="361">
        <f t="shared" si="2"/>
        <v>12824.906799999999</v>
      </c>
      <c r="AW4" s="361">
        <f t="shared" si="2"/>
        <v>6827.1124000000009</v>
      </c>
      <c r="AX4" s="361">
        <f t="shared" si="2"/>
        <v>17419.816000000003</v>
      </c>
      <c r="AY4" s="361">
        <f t="shared" si="2"/>
        <v>12070.6067</v>
      </c>
      <c r="AZ4" s="361">
        <f t="shared" si="2"/>
        <v>21238.814000000031</v>
      </c>
      <c r="BA4" s="361">
        <f t="shared" si="2"/>
        <v>24115.970000000023</v>
      </c>
      <c r="BB4" s="361">
        <f t="shared" si="2"/>
        <v>7314.6919999999991</v>
      </c>
      <c r="BC4" s="361">
        <f t="shared" ref="BC4:BN4" si="3">BC74</f>
        <v>7046.1557999999995</v>
      </c>
      <c r="BD4" s="361">
        <f t="shared" si="3"/>
        <v>16416.163</v>
      </c>
      <c r="BE4" s="361">
        <f t="shared" si="3"/>
        <v>12573.556000000011</v>
      </c>
      <c r="BF4" s="361">
        <f t="shared" si="3"/>
        <v>15243.324000000001</v>
      </c>
      <c r="BG4" s="361">
        <f t="shared" si="3"/>
        <v>25036.574900000065</v>
      </c>
      <c r="BH4" s="361">
        <f t="shared" si="3"/>
        <v>16282.324900000011</v>
      </c>
      <c r="BI4" s="361">
        <f t="shared" si="3"/>
        <v>18211.759800000029</v>
      </c>
      <c r="BJ4" s="361">
        <f t="shared" si="3"/>
        <v>29046.328700000071</v>
      </c>
      <c r="BK4" s="361">
        <f t="shared" si="3"/>
        <v>22151.736600000018</v>
      </c>
      <c r="BL4" s="361">
        <f>BL74</f>
        <v>24700.202600000055</v>
      </c>
      <c r="BM4" s="361">
        <f t="shared" si="3"/>
        <v>51760.349470000212</v>
      </c>
      <c r="BN4" s="361">
        <f t="shared" si="3"/>
        <v>13431.969839999998</v>
      </c>
      <c r="BO4" s="1146">
        <f>BO74+BO73</f>
        <v>20257.13140000002</v>
      </c>
    </row>
    <row r="5" spans="1:77" s="758" customFormat="1">
      <c r="A5" s="754" t="s">
        <v>125</v>
      </c>
      <c r="B5" s="1393">
        <f>SUMIF($BN$2:$BY$2, "&lt;=" &amp; $B$2, $BN$5:$BY$5)</f>
        <v>33636.703000000038</v>
      </c>
      <c r="C5" s="755"/>
      <c r="D5" s="756"/>
      <c r="E5" s="756"/>
      <c r="F5" s="756"/>
      <c r="G5" s="672">
        <f>SUM(R5:T5)</f>
        <v>278.91500000000002</v>
      </c>
      <c r="H5" s="755"/>
      <c r="I5" s="684"/>
      <c r="J5" s="684"/>
      <c r="K5" s="684"/>
      <c r="L5" s="684"/>
      <c r="M5" s="684"/>
      <c r="N5" s="684"/>
      <c r="O5" s="684"/>
      <c r="P5" s="684"/>
      <c r="Q5" s="684"/>
      <c r="R5" s="684"/>
      <c r="S5" s="684"/>
      <c r="T5" s="684">
        <v>278.91500000000002</v>
      </c>
      <c r="U5" s="684">
        <v>585.83900000000006</v>
      </c>
      <c r="V5" s="684">
        <v>793.54700000000003</v>
      </c>
      <c r="W5" s="684">
        <v>727.76599999999996</v>
      </c>
      <c r="X5" s="684">
        <v>538.14700000000005</v>
      </c>
      <c r="Y5" s="684">
        <v>739.94</v>
      </c>
      <c r="Z5" s="684">
        <v>1926.0889999999999</v>
      </c>
      <c r="AA5" s="877">
        <v>1005.551</v>
      </c>
      <c r="AB5" s="878">
        <v>1471.925</v>
      </c>
      <c r="AC5" s="675">
        <v>2625.864</v>
      </c>
      <c r="AD5" s="879">
        <v>476.94200000000001</v>
      </c>
      <c r="AE5" s="879">
        <v>910.78899999999999</v>
      </c>
      <c r="AF5" s="759">
        <v>672.09</v>
      </c>
      <c r="AG5" s="759">
        <f>1416767000/1000000</f>
        <v>1416.7670000000001</v>
      </c>
      <c r="AH5" s="759">
        <v>1600.405</v>
      </c>
      <c r="AI5" s="759">
        <v>3966.788</v>
      </c>
      <c r="AJ5" s="759">
        <v>2728.212</v>
      </c>
      <c r="AK5" s="759">
        <v>3669.4270000000001</v>
      </c>
      <c r="AL5" s="759">
        <v>5721.5209999999997</v>
      </c>
      <c r="AM5" s="759">
        <v>5786.7690000000002</v>
      </c>
      <c r="AN5" s="759">
        <v>6501.5190000000002</v>
      </c>
      <c r="AO5" s="759">
        <v>14196.214</v>
      </c>
      <c r="AP5" s="759">
        <v>5144.4610000000002</v>
      </c>
      <c r="AQ5" s="759">
        <v>4041.3270000000002</v>
      </c>
      <c r="AR5" s="759">
        <v>8067.1480000000001</v>
      </c>
      <c r="AS5" s="759">
        <v>9619.2289999999994</v>
      </c>
      <c r="AT5" s="759">
        <v>7205.7780000000002</v>
      </c>
      <c r="AU5" s="759">
        <v>8224.2810000000009</v>
      </c>
      <c r="AV5" s="758">
        <v>12295.299000000001</v>
      </c>
      <c r="AW5" s="758">
        <v>6554.74</v>
      </c>
      <c r="AX5" s="758">
        <v>16757.650000000001</v>
      </c>
      <c r="AY5" s="758">
        <v>11684.695</v>
      </c>
      <c r="AZ5" s="758">
        <v>20894.795999999998</v>
      </c>
      <c r="BA5" s="758">
        <v>23795.403999999999</v>
      </c>
      <c r="BB5" s="1197">
        <v>6882.9880000000003</v>
      </c>
      <c r="BC5" s="1197">
        <v>6802.7380000000003</v>
      </c>
      <c r="BD5" s="1197">
        <v>16024.252</v>
      </c>
      <c r="BE5" s="1197">
        <v>12787.725</v>
      </c>
      <c r="BF5" s="1197">
        <v>14218.072</v>
      </c>
      <c r="BG5" s="1197">
        <v>24329.08</v>
      </c>
      <c r="BH5" s="1197">
        <v>15663.974000000011</v>
      </c>
      <c r="BI5" s="1197">
        <f>'[17]Agency North'!$U$95</f>
        <v>17565.845000000008</v>
      </c>
      <c r="BJ5" s="1197">
        <f>'[6]Agency North'!$V$95</f>
        <v>28869.911000000073</v>
      </c>
      <c r="BK5" s="1197">
        <f>'[7]Agency North'!$W$95</f>
        <v>21593.701000000019</v>
      </c>
      <c r="BL5" s="1197">
        <f>'[16]Agency North'!$X$95</f>
        <v>23151.401000000049</v>
      </c>
      <c r="BM5" s="1197">
        <f>'[9]Agency North'!$Y$95</f>
        <v>49695.418000000216</v>
      </c>
      <c r="BN5" s="759">
        <f>'[10]Agency North'!$AO$95</f>
        <v>13930.407000000003</v>
      </c>
      <c r="BO5" s="758">
        <f>'[11]Agency North'!$AP$103</f>
        <v>19706.296000000031</v>
      </c>
    </row>
    <row r="6" spans="1:77" s="758" customFormat="1">
      <c r="A6" s="1144" t="s">
        <v>996</v>
      </c>
      <c r="B6" s="1517">
        <f>HLOOKUP(B2,$BN$2:$BY$7,5, 0)</f>
        <v>6810</v>
      </c>
      <c r="C6" s="755"/>
      <c r="D6" s="756"/>
      <c r="E6" s="756"/>
      <c r="F6" s="756"/>
      <c r="G6" s="672"/>
      <c r="H6" s="755"/>
      <c r="I6" s="684"/>
      <c r="J6" s="684"/>
      <c r="K6" s="684"/>
      <c r="L6" s="684"/>
      <c r="M6" s="684"/>
      <c r="N6" s="684"/>
      <c r="O6" s="684"/>
      <c r="P6" s="684"/>
      <c r="Q6" s="684"/>
      <c r="R6" s="684"/>
      <c r="S6" s="684"/>
      <c r="T6" s="684"/>
      <c r="U6" s="684"/>
      <c r="V6" s="684"/>
      <c r="W6" s="684"/>
      <c r="X6" s="684"/>
      <c r="Y6" s="684"/>
      <c r="Z6" s="684"/>
      <c r="AA6" s="877"/>
      <c r="AB6" s="878"/>
      <c r="AC6" s="675"/>
      <c r="AD6" s="879"/>
      <c r="AE6" s="879"/>
      <c r="AF6" s="759"/>
      <c r="AG6" s="759"/>
      <c r="AH6" s="759"/>
      <c r="AI6" s="759"/>
      <c r="AP6" s="1156">
        <v>979</v>
      </c>
      <c r="AQ6" s="758">
        <v>1142</v>
      </c>
      <c r="AR6" s="758">
        <v>1203</v>
      </c>
      <c r="AS6" s="758">
        <v>1331</v>
      </c>
      <c r="AT6" s="758">
        <v>1503</v>
      </c>
      <c r="AU6" s="758">
        <f>AT7</f>
        <v>1459</v>
      </c>
      <c r="AV6" s="758">
        <v>1485</v>
      </c>
      <c r="AW6" s="758">
        <v>1485</v>
      </c>
      <c r="AX6" s="758">
        <v>1573</v>
      </c>
      <c r="AY6" s="758">
        <v>1732</v>
      </c>
      <c r="AZ6" s="758">
        <v>1852</v>
      </c>
      <c r="BA6" s="758">
        <v>2108</v>
      </c>
      <c r="BB6" s="758">
        <v>2192</v>
      </c>
      <c r="BC6" s="758">
        <v>2225</v>
      </c>
      <c r="BD6" s="758">
        <v>2130</v>
      </c>
      <c r="BE6" s="758">
        <v>2259</v>
      </c>
      <c r="BF6" s="758">
        <v>2385</v>
      </c>
      <c r="BG6" s="758">
        <v>2733</v>
      </c>
      <c r="BH6" s="758">
        <f t="shared" ref="BH6:BO6" si="4">BG7</f>
        <v>3526</v>
      </c>
      <c r="BI6" s="758">
        <f t="shared" si="4"/>
        <v>3957</v>
      </c>
      <c r="BJ6" s="758">
        <f t="shared" si="4"/>
        <v>4470</v>
      </c>
      <c r="BK6" s="1197">
        <f t="shared" si="4"/>
        <v>5082</v>
      </c>
      <c r="BL6" s="1197">
        <f t="shared" si="4"/>
        <v>5596</v>
      </c>
      <c r="BM6" s="1197">
        <f t="shared" si="4"/>
        <v>6020</v>
      </c>
      <c r="BN6" s="1197">
        <f t="shared" si="4"/>
        <v>6701</v>
      </c>
      <c r="BO6" s="1197">
        <f t="shared" si="4"/>
        <v>6810</v>
      </c>
    </row>
    <row r="7" spans="1:77" s="758" customFormat="1">
      <c r="A7" s="754" t="s">
        <v>5</v>
      </c>
      <c r="B7" s="1393">
        <f>HLOOKUP(B2, $BN$2:$BY$7,6, 0)</f>
        <v>5112</v>
      </c>
      <c r="C7" s="755"/>
      <c r="D7" s="756"/>
      <c r="E7" s="756"/>
      <c r="F7" s="756"/>
      <c r="G7" s="672">
        <f>T7</f>
        <v>26</v>
      </c>
      <c r="H7" s="755"/>
      <c r="I7" s="757"/>
      <c r="J7" s="757"/>
      <c r="K7" s="757"/>
      <c r="L7" s="757"/>
      <c r="M7" s="757"/>
      <c r="N7" s="757"/>
      <c r="O7" s="757"/>
      <c r="P7" s="757"/>
      <c r="Q7" s="757"/>
      <c r="R7" s="757"/>
      <c r="S7" s="757">
        <v>0</v>
      </c>
      <c r="T7" s="757">
        <f t="shared" ref="T7:Y7" si="5">T35</f>
        <v>26</v>
      </c>
      <c r="U7" s="757">
        <f t="shared" si="5"/>
        <v>93</v>
      </c>
      <c r="V7" s="757">
        <f t="shared" si="5"/>
        <v>150</v>
      </c>
      <c r="W7" s="757">
        <f t="shared" si="5"/>
        <v>202</v>
      </c>
      <c r="X7" s="757">
        <f t="shared" si="5"/>
        <v>231</v>
      </c>
      <c r="Y7" s="757">
        <f t="shared" si="5"/>
        <v>259</v>
      </c>
      <c r="Z7" s="757">
        <f>Z35</f>
        <v>305</v>
      </c>
      <c r="AA7" s="757">
        <f>AA35</f>
        <v>343</v>
      </c>
      <c r="AB7" s="757">
        <f>AB35</f>
        <v>382</v>
      </c>
      <c r="AC7" s="757">
        <f>AC35</f>
        <v>484</v>
      </c>
      <c r="AD7" s="757">
        <f t="shared" ref="AD7:AO7" si="6">AD35</f>
        <v>471</v>
      </c>
      <c r="AE7" s="757">
        <f t="shared" si="6"/>
        <v>431</v>
      </c>
      <c r="AF7" s="757">
        <f t="shared" si="6"/>
        <v>388</v>
      </c>
      <c r="AG7" s="757">
        <f t="shared" si="6"/>
        <v>447</v>
      </c>
      <c r="AH7" s="757">
        <f t="shared" si="6"/>
        <v>489</v>
      </c>
      <c r="AI7" s="757">
        <f t="shared" si="6"/>
        <v>519</v>
      </c>
      <c r="AJ7" s="757">
        <f t="shared" si="6"/>
        <v>518</v>
      </c>
      <c r="AK7" s="757">
        <f t="shared" si="6"/>
        <v>589</v>
      </c>
      <c r="AL7" s="757">
        <f t="shared" si="6"/>
        <v>652</v>
      </c>
      <c r="AM7" s="757">
        <f t="shared" si="6"/>
        <v>735</v>
      </c>
      <c r="AN7" s="757">
        <f t="shared" si="6"/>
        <v>860</v>
      </c>
      <c r="AO7" s="757">
        <f t="shared" si="6"/>
        <v>979</v>
      </c>
      <c r="AP7" s="757">
        <f t="shared" ref="AP7:AW7" si="7">AP35</f>
        <v>1142</v>
      </c>
      <c r="AQ7" s="757">
        <f t="shared" si="7"/>
        <v>1203</v>
      </c>
      <c r="AR7" s="757">
        <f t="shared" si="7"/>
        <v>1331</v>
      </c>
      <c r="AS7" s="757">
        <f t="shared" si="7"/>
        <v>1503</v>
      </c>
      <c r="AT7" s="757">
        <f t="shared" si="7"/>
        <v>1459</v>
      </c>
      <c r="AU7" s="757">
        <f t="shared" si="7"/>
        <v>1485</v>
      </c>
      <c r="AV7" s="757">
        <f t="shared" si="7"/>
        <v>1485</v>
      </c>
      <c r="AW7" s="757">
        <f t="shared" si="7"/>
        <v>1572</v>
      </c>
      <c r="AX7" s="757">
        <v>1732</v>
      </c>
      <c r="AY7" s="758">
        <v>1852</v>
      </c>
      <c r="AZ7" s="758">
        <v>2108</v>
      </c>
      <c r="BA7" s="758">
        <v>2192</v>
      </c>
      <c r="BB7" s="758">
        <v>2219</v>
      </c>
      <c r="BC7" s="758">
        <v>2130</v>
      </c>
      <c r="BD7" s="758">
        <v>2259</v>
      </c>
      <c r="BE7" s="758">
        <v>2385</v>
      </c>
      <c r="BF7" s="758">
        <v>2733</v>
      </c>
      <c r="BG7" s="758">
        <v>3526</v>
      </c>
      <c r="BH7" s="758">
        <v>3957</v>
      </c>
      <c r="BI7" s="1197">
        <f>'[17]Agency North'!$U$105</f>
        <v>4470</v>
      </c>
      <c r="BJ7" s="1197">
        <f>'[6]Agency North'!$V$22</f>
        <v>5082</v>
      </c>
      <c r="BK7" s="1197">
        <f>'[7]Agency North'!$W$22</f>
        <v>5596</v>
      </c>
      <c r="BL7" s="1197">
        <f>'[16]Agency North'!$X$22</f>
        <v>6020</v>
      </c>
      <c r="BM7" s="1197">
        <f>BM35</f>
        <v>6701</v>
      </c>
      <c r="BN7" s="1197">
        <f>BN35</f>
        <v>6810</v>
      </c>
      <c r="BO7" s="1197">
        <f>BO45</f>
        <v>5112</v>
      </c>
    </row>
    <row r="8" spans="1:77">
      <c r="A8" s="685" t="s">
        <v>119</v>
      </c>
      <c r="B8" s="1392">
        <f>SUMIF($BN$2:$BY$2, "&lt;=" &amp; $B$2, $BN$8:$BY$8)/$B$2</f>
        <v>6358.25</v>
      </c>
      <c r="G8" s="143">
        <f>AVERAGE(R8:T8)</f>
        <v>6.5</v>
      </c>
      <c r="S8" s="691">
        <v>0</v>
      </c>
      <c r="T8" s="691">
        <f>AVERAGE(S7,T7)</f>
        <v>13</v>
      </c>
      <c r="U8" s="691">
        <f>AVERAGE(T7,U7)</f>
        <v>59.5</v>
      </c>
      <c r="V8" s="691">
        <f t="shared" ref="V8:AD8" si="8">AVERAGE(U7,V7)</f>
        <v>121.5</v>
      </c>
      <c r="W8" s="691">
        <f t="shared" si="8"/>
        <v>176</v>
      </c>
      <c r="X8" s="691">
        <f t="shared" si="8"/>
        <v>216.5</v>
      </c>
      <c r="Y8" s="691">
        <f t="shared" si="8"/>
        <v>245</v>
      </c>
      <c r="Z8" s="691">
        <f t="shared" si="8"/>
        <v>282</v>
      </c>
      <c r="AA8" s="691">
        <f t="shared" si="8"/>
        <v>324</v>
      </c>
      <c r="AB8" s="192">
        <f t="shared" si="8"/>
        <v>362.5</v>
      </c>
      <c r="AC8" s="192">
        <f t="shared" si="8"/>
        <v>433</v>
      </c>
      <c r="AD8" s="192">
        <f t="shared" si="8"/>
        <v>477.5</v>
      </c>
      <c r="AE8" s="192">
        <f t="shared" ref="AE8:AO8" si="9">AVERAGE(AD7,AE7)</f>
        <v>451</v>
      </c>
      <c r="AF8" s="192">
        <f t="shared" si="9"/>
        <v>409.5</v>
      </c>
      <c r="AG8" s="192">
        <f t="shared" si="9"/>
        <v>417.5</v>
      </c>
      <c r="AH8" s="192">
        <f t="shared" si="9"/>
        <v>468</v>
      </c>
      <c r="AI8" s="192">
        <f t="shared" si="9"/>
        <v>504</v>
      </c>
      <c r="AJ8" s="192">
        <f t="shared" si="9"/>
        <v>518.5</v>
      </c>
      <c r="AK8" s="192">
        <f t="shared" si="9"/>
        <v>553.5</v>
      </c>
      <c r="AL8" s="192">
        <f t="shared" si="9"/>
        <v>620.5</v>
      </c>
      <c r="AM8" s="192">
        <f t="shared" si="9"/>
        <v>693.5</v>
      </c>
      <c r="AN8" s="192">
        <f t="shared" si="9"/>
        <v>797.5</v>
      </c>
      <c r="AO8" s="192">
        <f t="shared" si="9"/>
        <v>919.5</v>
      </c>
      <c r="AP8" s="192">
        <f t="shared" ref="AP8:AW8" si="10">AVERAGE(AP7,AP6)</f>
        <v>1060.5</v>
      </c>
      <c r="AQ8" s="192">
        <f t="shared" si="10"/>
        <v>1172.5</v>
      </c>
      <c r="AR8" s="192">
        <f t="shared" si="10"/>
        <v>1267</v>
      </c>
      <c r="AS8" s="192">
        <f t="shared" si="10"/>
        <v>1417</v>
      </c>
      <c r="AT8" s="192">
        <f t="shared" si="10"/>
        <v>1481</v>
      </c>
      <c r="AU8" s="192">
        <f t="shared" si="10"/>
        <v>1472</v>
      </c>
      <c r="AV8" s="192">
        <f t="shared" si="10"/>
        <v>1485</v>
      </c>
      <c r="AW8" s="192">
        <f t="shared" si="10"/>
        <v>1528.5</v>
      </c>
      <c r="AX8" s="192">
        <f>AVERAGE(AX7,AX6)</f>
        <v>1652.5</v>
      </c>
      <c r="AY8" s="192">
        <f>AVERAGE(AY7,AY6)</f>
        <v>1792</v>
      </c>
      <c r="AZ8" s="192">
        <f>AVERAGE(AZ7,AZ6)</f>
        <v>1980</v>
      </c>
      <c r="BA8" s="192">
        <f>AVERAGE(BA7,BA6)</f>
        <v>2150</v>
      </c>
      <c r="BB8" s="192">
        <f>AVERAGE(BB7,BB6)</f>
        <v>2205.5</v>
      </c>
      <c r="BC8" s="192">
        <f t="shared" ref="BC8:BK8" si="11">AVERAGE(BC7,BC6)</f>
        <v>2177.5</v>
      </c>
      <c r="BD8" s="192">
        <f t="shared" si="11"/>
        <v>2194.5</v>
      </c>
      <c r="BE8" s="192">
        <f t="shared" si="11"/>
        <v>2322</v>
      </c>
      <c r="BF8" s="192">
        <f t="shared" si="11"/>
        <v>2559</v>
      </c>
      <c r="BG8" s="192">
        <f t="shared" si="11"/>
        <v>3129.5</v>
      </c>
      <c r="BH8" s="192">
        <f t="shared" si="11"/>
        <v>3741.5</v>
      </c>
      <c r="BI8" s="192">
        <f t="shared" si="11"/>
        <v>4213.5</v>
      </c>
      <c r="BJ8" s="192">
        <f t="shared" si="11"/>
        <v>4776</v>
      </c>
      <c r="BK8" s="192">
        <f t="shared" si="11"/>
        <v>5339</v>
      </c>
      <c r="BL8" s="192">
        <f>AVERAGE(BL7,BL6)</f>
        <v>5808</v>
      </c>
      <c r="BM8" s="192">
        <f>AVERAGE(BM7,BM6)</f>
        <v>6360.5</v>
      </c>
      <c r="BN8" s="192">
        <f>AVERAGE(BN7,BN6)</f>
        <v>6755.5</v>
      </c>
      <c r="BO8" s="192">
        <f>AVERAGE(BO7,BO6)</f>
        <v>5961</v>
      </c>
    </row>
    <row r="9" spans="1:77">
      <c r="B9" s="1392"/>
      <c r="AD9" s="691"/>
      <c r="AE9" s="691"/>
      <c r="AF9" s="691"/>
      <c r="AG9" s="691"/>
      <c r="AH9" s="691"/>
      <c r="AI9" s="691"/>
      <c r="AJ9" s="691"/>
      <c r="AK9" s="691"/>
      <c r="AL9" s="691"/>
      <c r="AM9" s="691"/>
      <c r="AN9" s="691"/>
      <c r="AO9" s="691"/>
      <c r="AP9" s="691"/>
    </row>
    <row r="10" spans="1:77">
      <c r="A10" s="685" t="s">
        <v>79</v>
      </c>
      <c r="B10" s="1392">
        <f>SUMIF($BN$2:$BY$2, "=" &amp; $B$2, $BN$10:$BY$10)</f>
        <v>1144</v>
      </c>
      <c r="G10" s="143">
        <f>T10</f>
        <v>11</v>
      </c>
      <c r="T10" s="691">
        <f t="shared" ref="T10:Y10" si="12">SUM(T40:T42)</f>
        <v>11</v>
      </c>
      <c r="U10" s="691">
        <f t="shared" si="12"/>
        <v>39</v>
      </c>
      <c r="V10" s="691">
        <f t="shared" si="12"/>
        <v>54</v>
      </c>
      <c r="W10" s="691">
        <f t="shared" si="12"/>
        <v>64</v>
      </c>
      <c r="X10" s="691">
        <f t="shared" si="12"/>
        <v>63</v>
      </c>
      <c r="Y10" s="691">
        <f t="shared" si="12"/>
        <v>66</v>
      </c>
      <c r="Z10" s="691">
        <f>SUM(Z40:Z42)</f>
        <v>72</v>
      </c>
      <c r="AA10" s="691">
        <f>SUM(AA40:AA42)</f>
        <v>61</v>
      </c>
      <c r="AB10" s="691">
        <f>SUM(AB40:AB42)</f>
        <v>64</v>
      </c>
      <c r="AC10" s="691">
        <f>SUM(AC40:AC42)</f>
        <v>61</v>
      </c>
      <c r="AD10" s="691">
        <f t="shared" ref="AD10:AH10" si="13">SUM(AD40:AD42)</f>
        <v>61</v>
      </c>
      <c r="AE10" s="691">
        <f t="shared" si="13"/>
        <v>57</v>
      </c>
      <c r="AF10" s="691">
        <f t="shared" si="13"/>
        <v>56</v>
      </c>
      <c r="AG10" s="691">
        <f t="shared" si="13"/>
        <v>75</v>
      </c>
      <c r="AH10" s="691">
        <f t="shared" si="13"/>
        <v>90</v>
      </c>
      <c r="AI10" s="691">
        <f>SUM(AI40:AI43)</f>
        <v>114</v>
      </c>
      <c r="AJ10" s="691">
        <f t="shared" ref="AJ10:BO10" si="14">SUM(AJ40:AJ43)</f>
        <v>107</v>
      </c>
      <c r="AK10" s="691">
        <f t="shared" si="14"/>
        <v>119</v>
      </c>
      <c r="AL10" s="691">
        <f t="shared" si="14"/>
        <v>138</v>
      </c>
      <c r="AM10" s="691">
        <f t="shared" si="14"/>
        <v>148</v>
      </c>
      <c r="AN10" s="691">
        <f t="shared" si="14"/>
        <v>185</v>
      </c>
      <c r="AO10" s="691">
        <f t="shared" si="14"/>
        <v>216</v>
      </c>
      <c r="AP10" s="691">
        <f t="shared" si="14"/>
        <v>240</v>
      </c>
      <c r="AQ10" s="691">
        <f t="shared" si="14"/>
        <v>255</v>
      </c>
      <c r="AR10" s="691">
        <f t="shared" si="14"/>
        <v>269</v>
      </c>
      <c r="AS10" s="691">
        <f t="shared" si="14"/>
        <v>313</v>
      </c>
      <c r="AT10" s="691">
        <f t="shared" si="14"/>
        <v>336</v>
      </c>
      <c r="AU10" s="691">
        <f t="shared" si="14"/>
        <v>331</v>
      </c>
      <c r="AV10" s="691">
        <f t="shared" si="14"/>
        <v>341</v>
      </c>
      <c r="AW10" s="691">
        <f t="shared" si="14"/>
        <v>336</v>
      </c>
      <c r="AX10" s="691">
        <f t="shared" si="14"/>
        <v>396</v>
      </c>
      <c r="AY10" s="691">
        <f t="shared" si="14"/>
        <v>418</v>
      </c>
      <c r="AZ10" s="691">
        <f t="shared" si="14"/>
        <v>432</v>
      </c>
      <c r="BA10" s="691">
        <f t="shared" si="14"/>
        <v>430</v>
      </c>
      <c r="BB10" s="691">
        <f t="shared" si="14"/>
        <v>435</v>
      </c>
      <c r="BC10" s="691">
        <f t="shared" si="14"/>
        <v>431</v>
      </c>
      <c r="BD10" s="691">
        <f t="shared" si="14"/>
        <v>446</v>
      </c>
      <c r="BE10" s="691">
        <f t="shared" si="14"/>
        <v>483</v>
      </c>
      <c r="BF10" s="691">
        <f t="shared" si="14"/>
        <v>539</v>
      </c>
      <c r="BG10" s="691">
        <f t="shared" si="14"/>
        <v>645</v>
      </c>
      <c r="BH10" s="691">
        <f t="shared" si="14"/>
        <v>674</v>
      </c>
      <c r="BI10" s="691">
        <f t="shared" si="14"/>
        <v>746</v>
      </c>
      <c r="BJ10" s="691">
        <f t="shared" si="14"/>
        <v>866</v>
      </c>
      <c r="BK10" s="691">
        <f t="shared" si="14"/>
        <v>964</v>
      </c>
      <c r="BL10" s="691">
        <f t="shared" si="14"/>
        <v>964</v>
      </c>
      <c r="BM10" s="691">
        <f t="shared" si="14"/>
        <v>1116</v>
      </c>
      <c r="BN10" s="691">
        <f t="shared" si="14"/>
        <v>1102</v>
      </c>
      <c r="BO10" s="691">
        <f t="shared" si="14"/>
        <v>1144</v>
      </c>
    </row>
    <row r="11" spans="1:77">
      <c r="A11" s="685" t="s">
        <v>126</v>
      </c>
      <c r="B11" s="447">
        <f>B12/(B8*$B$2)</f>
        <v>0.1243266622105139</v>
      </c>
      <c r="G11" s="150">
        <f>G12/(G8*$B$2)</f>
        <v>1.2307692307692308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>
        <f t="shared" ref="T11:Y11" si="15">T12/T8</f>
        <v>1.2307692307692308</v>
      </c>
      <c r="U11" s="140">
        <f t="shared" si="15"/>
        <v>0.53781512605042014</v>
      </c>
      <c r="V11" s="140">
        <f t="shared" si="15"/>
        <v>0.41152263374485598</v>
      </c>
      <c r="W11" s="140">
        <f t="shared" si="15"/>
        <v>0.30113636363636365</v>
      </c>
      <c r="X11" s="140">
        <f t="shared" si="15"/>
        <v>0.14780600461893764</v>
      </c>
      <c r="Y11" s="140">
        <f t="shared" si="15"/>
        <v>0.18775510204081633</v>
      </c>
      <c r="Z11" s="140">
        <f>Z12/Z8</f>
        <v>0.27304964539007093</v>
      </c>
      <c r="AA11" s="140">
        <f>AA12/AA8</f>
        <v>0.20370370370370369</v>
      </c>
      <c r="AB11" s="405">
        <f>AB12/AB8</f>
        <v>0.18206896551724139</v>
      </c>
      <c r="AC11" s="403">
        <f>AC12/AC8</f>
        <v>0.24711316397228639</v>
      </c>
      <c r="AD11" s="403">
        <f t="shared" ref="AD11:AO11" si="16">AD12/AD8</f>
        <v>6.2827225130890049E-2</v>
      </c>
      <c r="AE11" s="403">
        <f t="shared" si="16"/>
        <v>0.14412416851441243</v>
      </c>
      <c r="AF11" s="403">
        <f t="shared" si="16"/>
        <v>9.768009768009768E-2</v>
      </c>
      <c r="AG11" s="403">
        <f t="shared" si="16"/>
        <v>0.13892215568862276</v>
      </c>
      <c r="AH11" s="403">
        <f t="shared" si="16"/>
        <v>0.19017094017094016</v>
      </c>
      <c r="AI11" s="403">
        <f t="shared" si="16"/>
        <v>0.31150793650793651</v>
      </c>
      <c r="AJ11" s="403">
        <f t="shared" si="16"/>
        <v>0.27386692381870781</v>
      </c>
      <c r="AK11" s="403">
        <f t="shared" si="16"/>
        <v>0.31255645889792233</v>
      </c>
      <c r="AL11" s="403">
        <f t="shared" si="16"/>
        <v>0.37550362610797744</v>
      </c>
      <c r="AM11" s="403">
        <f t="shared" si="16"/>
        <v>0.34607065609228549</v>
      </c>
      <c r="AN11" s="403">
        <f t="shared" si="16"/>
        <v>0.35360501567398117</v>
      </c>
      <c r="AO11" s="403">
        <f t="shared" si="16"/>
        <v>0.40891789015769442</v>
      </c>
      <c r="AP11" s="403">
        <f t="shared" ref="AP11:AY11" si="17">AP12/AP8</f>
        <v>0.24705327675624705</v>
      </c>
      <c r="AQ11" s="403">
        <f t="shared" si="17"/>
        <v>0.20298507462686566</v>
      </c>
      <c r="AR11" s="403">
        <f t="shared" si="17"/>
        <v>0.26519337016574585</v>
      </c>
      <c r="AS11" s="403">
        <f t="shared" si="17"/>
        <v>0.2427664079040226</v>
      </c>
      <c r="AT11" s="403">
        <f t="shared" si="17"/>
        <v>0.28021607022282241</v>
      </c>
      <c r="AU11" s="403">
        <f t="shared" si="17"/>
        <v>0.3077445652173913</v>
      </c>
      <c r="AV11" s="403">
        <f t="shared" si="17"/>
        <v>0.33804713804713804</v>
      </c>
      <c r="AW11" s="403">
        <f t="shared" si="17"/>
        <v>0.26889106967615312</v>
      </c>
      <c r="AX11" s="403">
        <f t="shared" si="17"/>
        <v>0.46293494704992438</v>
      </c>
      <c r="AY11" s="403">
        <f t="shared" si="17"/>
        <v>0.3549107142857143</v>
      </c>
      <c r="AZ11" s="403">
        <f>AZ12/AZ8</f>
        <v>0.38131313131313133</v>
      </c>
      <c r="BA11" s="403">
        <f>BA12/BA8</f>
        <v>0.3758139534883721</v>
      </c>
      <c r="BB11" s="403">
        <f t="shared" ref="BB11:BL11" si="18">BB12/BB8</f>
        <v>0.17864429834504647</v>
      </c>
      <c r="BC11" s="403">
        <f t="shared" si="18"/>
        <v>0.17772675086107922</v>
      </c>
      <c r="BD11" s="403">
        <f t="shared" si="18"/>
        <v>0.29847345636819322</v>
      </c>
      <c r="BE11" s="403">
        <f t="shared" si="18"/>
        <v>0.23815676141257536</v>
      </c>
      <c r="BF11" s="403">
        <f t="shared" si="18"/>
        <v>0.2598671355998437</v>
      </c>
      <c r="BG11" s="403">
        <f t="shared" si="18"/>
        <v>0.3403099536667199</v>
      </c>
      <c r="BH11" s="403">
        <f t="shared" si="18"/>
        <v>0.22210343445142322</v>
      </c>
      <c r="BI11" s="403">
        <f t="shared" si="18"/>
        <v>0.22688975910763023</v>
      </c>
      <c r="BJ11" s="403">
        <f t="shared" si="18"/>
        <v>0.25188442211055279</v>
      </c>
      <c r="BK11" s="403">
        <f t="shared" si="18"/>
        <v>0.18542798276830869</v>
      </c>
      <c r="BL11" s="403">
        <f t="shared" si="18"/>
        <v>0.16615013774104684</v>
      </c>
      <c r="BM11" s="403">
        <f>BM12/BM8</f>
        <v>0.26696014464271678</v>
      </c>
      <c r="BN11" s="417">
        <f>BN12/BN8</f>
        <v>9.7846199393087113E-2</v>
      </c>
      <c r="BO11" s="403">
        <f>BO12/BO8</f>
        <v>0.15433652071800033</v>
      </c>
    </row>
    <row r="12" spans="1:77">
      <c r="A12" s="685" t="s">
        <v>44</v>
      </c>
      <c r="B12" s="143">
        <f>SUMIF($BN$2:$BY$2, "&lt;=" &amp; $B$2, $BN$12:$BY$12)</f>
        <v>1581</v>
      </c>
      <c r="G12" s="143">
        <f>SUM(R12:T12)</f>
        <v>16</v>
      </c>
      <c r="T12" s="691">
        <f t="shared" ref="T12:Y12" si="19">T85</f>
        <v>16</v>
      </c>
      <c r="U12" s="691">
        <f t="shared" si="19"/>
        <v>32</v>
      </c>
      <c r="V12" s="691">
        <f t="shared" si="19"/>
        <v>50</v>
      </c>
      <c r="W12" s="691">
        <f t="shared" si="19"/>
        <v>53</v>
      </c>
      <c r="X12" s="691">
        <f t="shared" si="19"/>
        <v>32</v>
      </c>
      <c r="Y12" s="691">
        <f t="shared" si="19"/>
        <v>46</v>
      </c>
      <c r="Z12" s="691">
        <f>Z85</f>
        <v>77</v>
      </c>
      <c r="AA12" s="691">
        <f>AA85</f>
        <v>66</v>
      </c>
      <c r="AB12" s="691">
        <f>AB85</f>
        <v>66</v>
      </c>
      <c r="AC12" s="691">
        <f>AC85</f>
        <v>107</v>
      </c>
      <c r="AD12" s="691">
        <f>AD85</f>
        <v>30</v>
      </c>
      <c r="AE12" s="691">
        <f t="shared" ref="AE12:AO12" si="20">AE85</f>
        <v>65</v>
      </c>
      <c r="AF12" s="691">
        <f t="shared" si="20"/>
        <v>40</v>
      </c>
      <c r="AG12" s="691">
        <f t="shared" si="20"/>
        <v>58</v>
      </c>
      <c r="AH12" s="691">
        <f t="shared" si="20"/>
        <v>89</v>
      </c>
      <c r="AI12" s="691">
        <f t="shared" si="20"/>
        <v>157</v>
      </c>
      <c r="AJ12" s="691">
        <f t="shared" si="20"/>
        <v>142</v>
      </c>
      <c r="AK12" s="691">
        <f t="shared" si="20"/>
        <v>173</v>
      </c>
      <c r="AL12" s="691">
        <f t="shared" si="20"/>
        <v>233</v>
      </c>
      <c r="AM12" s="691">
        <f t="shared" si="20"/>
        <v>240</v>
      </c>
      <c r="AN12" s="691">
        <f t="shared" si="20"/>
        <v>282</v>
      </c>
      <c r="AO12" s="691">
        <f t="shared" si="20"/>
        <v>376</v>
      </c>
      <c r="AP12" s="691">
        <f t="shared" ref="AP12:BA12" si="21">AP85</f>
        <v>262</v>
      </c>
      <c r="AQ12" s="691">
        <f t="shared" si="21"/>
        <v>238</v>
      </c>
      <c r="AR12" s="691">
        <f t="shared" si="21"/>
        <v>336</v>
      </c>
      <c r="AS12" s="691">
        <f t="shared" si="21"/>
        <v>344</v>
      </c>
      <c r="AT12" s="691">
        <f t="shared" si="21"/>
        <v>415</v>
      </c>
      <c r="AU12" s="691">
        <f t="shared" si="21"/>
        <v>453</v>
      </c>
      <c r="AV12" s="691">
        <f t="shared" si="21"/>
        <v>502</v>
      </c>
      <c r="AW12" s="691">
        <f t="shared" si="21"/>
        <v>411</v>
      </c>
      <c r="AX12" s="691">
        <f t="shared" si="21"/>
        <v>765</v>
      </c>
      <c r="AY12" s="691">
        <f t="shared" si="21"/>
        <v>636</v>
      </c>
      <c r="AZ12" s="691">
        <f t="shared" si="21"/>
        <v>755</v>
      </c>
      <c r="BA12" s="691">
        <f t="shared" si="21"/>
        <v>808</v>
      </c>
      <c r="BB12" s="691">
        <f t="shared" ref="BB12:BL12" si="22">BB85</f>
        <v>394</v>
      </c>
      <c r="BC12" s="691">
        <f t="shared" si="22"/>
        <v>387</v>
      </c>
      <c r="BD12" s="691">
        <f t="shared" si="22"/>
        <v>655</v>
      </c>
      <c r="BE12" s="691">
        <f t="shared" si="22"/>
        <v>553</v>
      </c>
      <c r="BF12" s="691">
        <f t="shared" si="22"/>
        <v>665</v>
      </c>
      <c r="BG12" s="691">
        <f t="shared" si="22"/>
        <v>1065</v>
      </c>
      <c r="BH12" s="691">
        <f t="shared" si="22"/>
        <v>831</v>
      </c>
      <c r="BI12" s="691">
        <f t="shared" si="22"/>
        <v>956</v>
      </c>
      <c r="BJ12" s="691">
        <f t="shared" si="22"/>
        <v>1203</v>
      </c>
      <c r="BK12" s="691">
        <f t="shared" si="22"/>
        <v>990</v>
      </c>
      <c r="BL12" s="691">
        <f t="shared" si="22"/>
        <v>965</v>
      </c>
      <c r="BM12" s="691">
        <f>BM85</f>
        <v>1698</v>
      </c>
      <c r="BN12" s="691">
        <f>BN85</f>
        <v>661</v>
      </c>
      <c r="BO12" s="691">
        <f>BO85</f>
        <v>920</v>
      </c>
    </row>
    <row r="13" spans="1:77">
      <c r="A13" s="685" t="s">
        <v>45</v>
      </c>
      <c r="B13" s="1518">
        <f>B14/B12</f>
        <v>1.4142947501581278</v>
      </c>
      <c r="G13" s="142">
        <f>G14/G12</f>
        <v>1.1875</v>
      </c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>
        <f t="shared" ref="T13:Y13" si="23">T14/T12</f>
        <v>1.1875</v>
      </c>
      <c r="U13" s="115">
        <f t="shared" si="23"/>
        <v>1.40625</v>
      </c>
      <c r="V13" s="115">
        <f t="shared" si="23"/>
        <v>1.3</v>
      </c>
      <c r="W13" s="115">
        <f t="shared" si="23"/>
        <v>1.3773584905660377</v>
      </c>
      <c r="X13" s="115">
        <f t="shared" si="23"/>
        <v>1.28125</v>
      </c>
      <c r="Y13" s="115">
        <f t="shared" si="23"/>
        <v>1.3043478260869565</v>
      </c>
      <c r="Z13" s="115">
        <f>Z14/Z12</f>
        <v>1.4415584415584415</v>
      </c>
      <c r="AA13" s="115">
        <f>AA14/AA12</f>
        <v>1.1212121212121211</v>
      </c>
      <c r="AB13" s="115">
        <f>AB14/AB12</f>
        <v>1.4545454545454546</v>
      </c>
      <c r="AC13" s="115">
        <f>AC14/AC12</f>
        <v>1.6635514018691588</v>
      </c>
      <c r="AD13" s="115">
        <f t="shared" ref="AD13:AO13" si="24">AD14/AD12</f>
        <v>1.2</v>
      </c>
      <c r="AE13" s="115">
        <f t="shared" si="24"/>
        <v>1.2153846153846153</v>
      </c>
      <c r="AF13" s="115">
        <f t="shared" si="24"/>
        <v>1.1000000000000001</v>
      </c>
      <c r="AG13" s="115">
        <f t="shared" si="24"/>
        <v>1.4827586206896552</v>
      </c>
      <c r="AH13" s="115">
        <f t="shared" si="24"/>
        <v>1.247191011235955</v>
      </c>
      <c r="AI13" s="115">
        <f t="shared" si="24"/>
        <v>1.6560509554140128</v>
      </c>
      <c r="AJ13" s="115">
        <f t="shared" si="24"/>
        <v>1.295774647887324</v>
      </c>
      <c r="AK13" s="115">
        <f t="shared" si="24"/>
        <v>1.4971098265895955</v>
      </c>
      <c r="AL13" s="115">
        <f t="shared" si="24"/>
        <v>1.502145922746781</v>
      </c>
      <c r="AM13" s="115">
        <f t="shared" si="24"/>
        <v>1.5</v>
      </c>
      <c r="AN13" s="115">
        <f t="shared" si="24"/>
        <v>1.5319148936170213</v>
      </c>
      <c r="AO13" s="115">
        <f t="shared" si="24"/>
        <v>2.0851063829787235</v>
      </c>
      <c r="AP13" s="115">
        <f t="shared" ref="AP13:BA13" si="25">AP14/AP12</f>
        <v>1.3053435114503817</v>
      </c>
      <c r="AQ13" s="115">
        <f t="shared" si="25"/>
        <v>1.1848739495798319</v>
      </c>
      <c r="AR13" s="115">
        <f t="shared" si="25"/>
        <v>1.4464285714285714</v>
      </c>
      <c r="AS13" s="115">
        <f t="shared" si="25"/>
        <v>1.430232558139535</v>
      </c>
      <c r="AT13" s="115">
        <f t="shared" si="25"/>
        <v>1.2506024096385542</v>
      </c>
      <c r="AU13" s="115">
        <f t="shared" si="25"/>
        <v>1.2759381898454747</v>
      </c>
      <c r="AV13" s="115">
        <f t="shared" si="25"/>
        <v>1.454183266932271</v>
      </c>
      <c r="AW13" s="115">
        <f t="shared" si="25"/>
        <v>1.1751824817518248</v>
      </c>
      <c r="AX13" s="115">
        <f t="shared" si="25"/>
        <v>1.4457516339869281</v>
      </c>
      <c r="AY13" s="115">
        <f t="shared" si="25"/>
        <v>1.2845911949685536</v>
      </c>
      <c r="AZ13" s="115">
        <f t="shared" si="25"/>
        <v>1.9006622516556291</v>
      </c>
      <c r="BA13" s="115">
        <f t="shared" si="25"/>
        <v>1.7685643564356435</v>
      </c>
      <c r="BB13" s="115">
        <f t="shared" ref="BB13:BL13" si="26">BB14/BB12</f>
        <v>1.1878172588832487</v>
      </c>
      <c r="BC13" s="115">
        <f t="shared" si="26"/>
        <v>1.248062015503876</v>
      </c>
      <c r="BD13" s="115">
        <f t="shared" si="26"/>
        <v>1.6473282442748092</v>
      </c>
      <c r="BE13" s="115">
        <f t="shared" si="26"/>
        <v>1.2585895117540686</v>
      </c>
      <c r="BF13" s="115">
        <f t="shared" si="26"/>
        <v>1.4390977443609023</v>
      </c>
      <c r="BG13" s="115">
        <f t="shared" si="26"/>
        <v>1.6525821596244132</v>
      </c>
      <c r="BH13" s="115">
        <f t="shared" si="26"/>
        <v>1.3068592057761732</v>
      </c>
      <c r="BI13" s="115">
        <f>BI14/BI12</f>
        <v>1.3817991631799162</v>
      </c>
      <c r="BJ13" s="115">
        <f t="shared" si="26"/>
        <v>1.6891105569409808</v>
      </c>
      <c r="BK13" s="115">
        <f t="shared" si="26"/>
        <v>1.4686868686868686</v>
      </c>
      <c r="BL13" s="115">
        <f t="shared" si="26"/>
        <v>1.6953367875647669</v>
      </c>
      <c r="BM13" s="115">
        <f>BM14/BM12</f>
        <v>1.8898704358068317</v>
      </c>
      <c r="BN13" s="115">
        <f>BN14/BN12</f>
        <v>1.3797276853252647</v>
      </c>
      <c r="BO13" s="115">
        <f>BO14/BO12</f>
        <v>1.4391304347826086</v>
      </c>
    </row>
    <row r="14" spans="1:77">
      <c r="A14" s="685" t="s">
        <v>3</v>
      </c>
      <c r="B14" s="143">
        <f>SUMIF($BN$2:$BY$2, "&lt;=" &amp; $B$2, $BN$14:$BY$14)</f>
        <v>2236</v>
      </c>
      <c r="G14" s="143">
        <f>SUM(R14:T14)</f>
        <v>19</v>
      </c>
      <c r="T14" s="691">
        <f t="shared" ref="T14:Y14" si="27">T96</f>
        <v>19</v>
      </c>
      <c r="U14" s="691">
        <f t="shared" si="27"/>
        <v>45</v>
      </c>
      <c r="V14" s="691">
        <f t="shared" si="27"/>
        <v>65</v>
      </c>
      <c r="W14" s="691">
        <f t="shared" si="27"/>
        <v>73</v>
      </c>
      <c r="X14" s="691">
        <f t="shared" si="27"/>
        <v>41</v>
      </c>
      <c r="Y14" s="691">
        <f t="shared" si="27"/>
        <v>60</v>
      </c>
      <c r="Z14" s="691">
        <f>Z96</f>
        <v>111</v>
      </c>
      <c r="AA14" s="691">
        <f>AA96</f>
        <v>74</v>
      </c>
      <c r="AB14" s="691">
        <f>AB96</f>
        <v>96</v>
      </c>
      <c r="AC14" s="691">
        <f>AC96</f>
        <v>178</v>
      </c>
      <c r="AD14" s="691">
        <f t="shared" ref="AD14:AO14" si="28">AD96</f>
        <v>36</v>
      </c>
      <c r="AE14" s="691">
        <f t="shared" si="28"/>
        <v>79</v>
      </c>
      <c r="AF14" s="691">
        <f>AF96</f>
        <v>44</v>
      </c>
      <c r="AG14" s="691">
        <f t="shared" si="28"/>
        <v>86</v>
      </c>
      <c r="AH14" s="691">
        <f t="shared" si="28"/>
        <v>111</v>
      </c>
      <c r="AI14" s="691">
        <f t="shared" si="28"/>
        <v>260</v>
      </c>
      <c r="AJ14" s="691">
        <f t="shared" si="28"/>
        <v>184</v>
      </c>
      <c r="AK14" s="691">
        <f t="shared" si="28"/>
        <v>259</v>
      </c>
      <c r="AL14" s="691">
        <f t="shared" si="28"/>
        <v>350</v>
      </c>
      <c r="AM14" s="691">
        <f t="shared" si="28"/>
        <v>360</v>
      </c>
      <c r="AN14" s="691">
        <f t="shared" si="28"/>
        <v>432</v>
      </c>
      <c r="AO14" s="691">
        <f t="shared" si="28"/>
        <v>784</v>
      </c>
      <c r="AP14" s="691">
        <f t="shared" ref="AP14:BA14" si="29">AP96</f>
        <v>342</v>
      </c>
      <c r="AQ14" s="691">
        <f t="shared" si="29"/>
        <v>282</v>
      </c>
      <c r="AR14" s="691">
        <f t="shared" si="29"/>
        <v>486</v>
      </c>
      <c r="AS14" s="691">
        <f t="shared" si="29"/>
        <v>492</v>
      </c>
      <c r="AT14" s="691">
        <f t="shared" si="29"/>
        <v>519</v>
      </c>
      <c r="AU14" s="691">
        <f t="shared" si="29"/>
        <v>578</v>
      </c>
      <c r="AV14" s="691">
        <f t="shared" si="29"/>
        <v>730</v>
      </c>
      <c r="AW14" s="691">
        <f t="shared" si="29"/>
        <v>483</v>
      </c>
      <c r="AX14" s="691">
        <f t="shared" si="29"/>
        <v>1106</v>
      </c>
      <c r="AY14" s="691">
        <f t="shared" si="29"/>
        <v>817</v>
      </c>
      <c r="AZ14" s="691">
        <f t="shared" si="29"/>
        <v>1435</v>
      </c>
      <c r="BA14" s="691">
        <f t="shared" si="29"/>
        <v>1429</v>
      </c>
      <c r="BB14" s="691">
        <f t="shared" ref="BB14:BL14" si="30">BB96</f>
        <v>468</v>
      </c>
      <c r="BC14" s="691">
        <f t="shared" si="30"/>
        <v>483</v>
      </c>
      <c r="BD14" s="691">
        <f t="shared" si="30"/>
        <v>1079</v>
      </c>
      <c r="BE14" s="691">
        <f t="shared" si="30"/>
        <v>696</v>
      </c>
      <c r="BF14" s="691">
        <f t="shared" si="30"/>
        <v>957</v>
      </c>
      <c r="BG14" s="691">
        <f t="shared" si="30"/>
        <v>1760</v>
      </c>
      <c r="BH14" s="691">
        <f t="shared" si="30"/>
        <v>1086</v>
      </c>
      <c r="BI14" s="691">
        <f t="shared" si="30"/>
        <v>1321</v>
      </c>
      <c r="BJ14" s="691">
        <f t="shared" si="30"/>
        <v>2032</v>
      </c>
      <c r="BK14" s="691">
        <f t="shared" si="30"/>
        <v>1454</v>
      </c>
      <c r="BL14" s="691">
        <f t="shared" si="30"/>
        <v>1636</v>
      </c>
      <c r="BM14" s="691">
        <f>BM96</f>
        <v>3209</v>
      </c>
      <c r="BN14" s="691">
        <f>BN96</f>
        <v>912</v>
      </c>
      <c r="BO14" s="691">
        <f>BO96</f>
        <v>1324</v>
      </c>
    </row>
    <row r="15" spans="1:77">
      <c r="A15" s="685" t="s">
        <v>46</v>
      </c>
      <c r="B15" s="142">
        <f>B4/B14</f>
        <v>15.066682128801439</v>
      </c>
      <c r="G15" s="142">
        <f>G4/G14</f>
        <v>14.679736842105262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>
        <f t="shared" ref="T15:Y15" si="31">T4/T14</f>
        <v>14.679736842105262</v>
      </c>
      <c r="U15" s="115">
        <f t="shared" si="31"/>
        <v>14.001977777777777</v>
      </c>
      <c r="V15" s="115">
        <f t="shared" si="31"/>
        <v>13.116076923076925</v>
      </c>
      <c r="W15" s="115">
        <f t="shared" si="31"/>
        <v>10.436835616438358</v>
      </c>
      <c r="X15" s="115">
        <f t="shared" si="31"/>
        <v>15.230414634146339</v>
      </c>
      <c r="Y15" s="115">
        <f t="shared" si="31"/>
        <v>13.353233333333332</v>
      </c>
      <c r="Z15" s="115">
        <f>Z4/Z14</f>
        <v>18.867468468468466</v>
      </c>
      <c r="AA15" s="115">
        <f>AA4/AA14</f>
        <v>14.236756756756757</v>
      </c>
      <c r="AB15" s="115">
        <f>AB4/AB14</f>
        <v>17.058812500000002</v>
      </c>
      <c r="AC15" s="115">
        <f>AC4/AC14</f>
        <v>15.248601123595504</v>
      </c>
      <c r="AD15" s="115">
        <f t="shared" ref="AD15:AO15" si="32">AD4/AD14</f>
        <v>14.360666666666667</v>
      </c>
      <c r="AE15" s="115">
        <f t="shared" si="32"/>
        <v>11.972177215189873</v>
      </c>
      <c r="AF15" s="115">
        <f t="shared" si="32"/>
        <v>12.930272727272728</v>
      </c>
      <c r="AG15" s="115">
        <f t="shared" si="32"/>
        <v>15.576116279069767</v>
      </c>
      <c r="AH15" s="115">
        <f t="shared" si="32"/>
        <v>14.510819819819821</v>
      </c>
      <c r="AI15" s="115">
        <f t="shared" si="32"/>
        <v>15.7004</v>
      </c>
      <c r="AJ15" s="115">
        <f t="shared" si="32"/>
        <v>16.287347826086954</v>
      </c>
      <c r="AK15" s="115">
        <f t="shared" si="32"/>
        <v>14.783613899613901</v>
      </c>
      <c r="AL15" s="115">
        <f t="shared" si="32"/>
        <v>16.119471428571426</v>
      </c>
      <c r="AM15" s="115">
        <f t="shared" si="32"/>
        <v>16.396508333333333</v>
      </c>
      <c r="AN15" s="115">
        <f t="shared" si="32"/>
        <v>16.11336574074074</v>
      </c>
      <c r="AO15" s="115">
        <f t="shared" si="32"/>
        <v>18.056104591836736</v>
      </c>
      <c r="AP15" s="115">
        <f t="shared" ref="AP15:BA15" si="33">AP4/AP14</f>
        <v>15.170114035087719</v>
      </c>
      <c r="AQ15" s="115">
        <f t="shared" si="33"/>
        <v>14.523329787234045</v>
      </c>
      <c r="AR15" s="115">
        <f t="shared" si="33"/>
        <v>16.761203086419751</v>
      </c>
      <c r="AS15" s="115">
        <f t="shared" si="33"/>
        <v>19.961979674796748</v>
      </c>
      <c r="AT15" s="115">
        <f t="shared" si="33"/>
        <v>13.92809055876686</v>
      </c>
      <c r="AU15" s="115">
        <f t="shared" si="33"/>
        <v>15.036208823529412</v>
      </c>
      <c r="AV15" s="115">
        <f t="shared" si="33"/>
        <v>17.568365479452055</v>
      </c>
      <c r="AW15" s="115">
        <f t="shared" si="33"/>
        <v>14.1348082815735</v>
      </c>
      <c r="AX15" s="115">
        <f t="shared" si="33"/>
        <v>15.750285714285717</v>
      </c>
      <c r="AY15" s="115">
        <f t="shared" si="33"/>
        <v>14.774304406364749</v>
      </c>
      <c r="AZ15" s="115">
        <f t="shared" si="33"/>
        <v>14.800567247386782</v>
      </c>
      <c r="BA15" s="115">
        <f t="shared" si="33"/>
        <v>16.876116165150471</v>
      </c>
      <c r="BB15" s="115">
        <f t="shared" ref="BB15:BL15" si="34">BB4/BB14</f>
        <v>15.62968376068376</v>
      </c>
      <c r="BC15" s="115">
        <f t="shared" si="34"/>
        <v>14.588314285714285</v>
      </c>
      <c r="BD15" s="115">
        <f>BD4/BD14</f>
        <v>15.214238183503245</v>
      </c>
      <c r="BE15" s="115">
        <f t="shared" si="34"/>
        <v>18.065454022988522</v>
      </c>
      <c r="BF15" s="115">
        <f t="shared" si="34"/>
        <v>15.928238244514107</v>
      </c>
      <c r="BG15" s="115">
        <f t="shared" si="34"/>
        <v>14.225326647727309</v>
      </c>
      <c r="BH15" s="115">
        <f t="shared" si="34"/>
        <v>14.992932688766125</v>
      </c>
      <c r="BI15" s="115">
        <f t="shared" si="34"/>
        <v>13.786343527630605</v>
      </c>
      <c r="BJ15" s="115">
        <f t="shared" si="34"/>
        <v>14.294453100393735</v>
      </c>
      <c r="BK15" s="115">
        <f t="shared" si="34"/>
        <v>15.235032049518582</v>
      </c>
      <c r="BL15" s="115">
        <f t="shared" si="34"/>
        <v>15.097923349633286</v>
      </c>
      <c r="BM15" s="115">
        <f>BM4/BM14</f>
        <v>16.129744303521413</v>
      </c>
      <c r="BN15" s="115">
        <f>BN4/BN14</f>
        <v>14.728037105263155</v>
      </c>
      <c r="BO15" s="115">
        <f>BO4/BO14</f>
        <v>15.299948187311193</v>
      </c>
    </row>
    <row r="16" spans="1:77">
      <c r="A16" s="685" t="s">
        <v>82</v>
      </c>
      <c r="B16" s="143">
        <f>SUMIF($BN$2:$BY$2, "&lt;=" &amp; $B$2, $BN$16:$BY$16)</f>
        <v>877</v>
      </c>
      <c r="G16" s="143">
        <f>SUM(R16:T16)</f>
        <v>15</v>
      </c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>
        <f t="shared" ref="T16:Y16" si="35">T48</f>
        <v>15</v>
      </c>
      <c r="U16" s="118">
        <f t="shared" si="35"/>
        <v>39</v>
      </c>
      <c r="V16" s="118">
        <f t="shared" si="35"/>
        <v>42</v>
      </c>
      <c r="W16" s="118">
        <f t="shared" si="35"/>
        <v>43</v>
      </c>
      <c r="X16" s="118">
        <f t="shared" si="35"/>
        <v>35</v>
      </c>
      <c r="Y16" s="118">
        <f t="shared" si="35"/>
        <v>45</v>
      </c>
      <c r="Z16" s="118">
        <f>Z48</f>
        <v>58</v>
      </c>
      <c r="AA16" s="118">
        <f>AA48</f>
        <v>61</v>
      </c>
      <c r="AB16" s="118">
        <f>AB48</f>
        <v>57</v>
      </c>
      <c r="AC16" s="118">
        <f>AC48</f>
        <v>104</v>
      </c>
      <c r="AD16" s="118">
        <f t="shared" ref="AD16:AO16" si="36">AD48</f>
        <v>31</v>
      </c>
      <c r="AE16" s="118">
        <f t="shared" si="36"/>
        <v>26</v>
      </c>
      <c r="AF16" s="118">
        <f t="shared" si="36"/>
        <v>28</v>
      </c>
      <c r="AG16" s="118">
        <f t="shared" si="36"/>
        <v>56</v>
      </c>
      <c r="AH16" s="118">
        <f t="shared" si="36"/>
        <v>75</v>
      </c>
      <c r="AI16" s="118">
        <f t="shared" si="36"/>
        <v>131</v>
      </c>
      <c r="AJ16" s="118">
        <f t="shared" si="36"/>
        <v>76</v>
      </c>
      <c r="AK16" s="118">
        <f t="shared" si="36"/>
        <v>100</v>
      </c>
      <c r="AL16" s="118">
        <f t="shared" si="36"/>
        <v>124</v>
      </c>
      <c r="AM16" s="118">
        <f t="shared" si="36"/>
        <v>106</v>
      </c>
      <c r="AN16" s="118">
        <f t="shared" si="36"/>
        <v>157</v>
      </c>
      <c r="AO16" s="118">
        <f t="shared" si="36"/>
        <v>145</v>
      </c>
      <c r="AP16" s="118">
        <f t="shared" ref="AP16:BA16" si="37">AP48</f>
        <v>175</v>
      </c>
      <c r="AQ16" s="118">
        <f t="shared" si="37"/>
        <v>126</v>
      </c>
      <c r="AR16" s="118">
        <f t="shared" si="37"/>
        <v>208</v>
      </c>
      <c r="AS16" s="118">
        <f t="shared" si="37"/>
        <v>230</v>
      </c>
      <c r="AT16" s="118">
        <f t="shared" si="37"/>
        <v>217</v>
      </c>
      <c r="AU16" s="118">
        <f t="shared" si="37"/>
        <v>209</v>
      </c>
      <c r="AV16" s="118">
        <f t="shared" si="37"/>
        <v>240</v>
      </c>
      <c r="AW16" s="118">
        <f t="shared" si="37"/>
        <v>225</v>
      </c>
      <c r="AX16" s="118">
        <f t="shared" si="37"/>
        <v>283</v>
      </c>
      <c r="AY16" s="118">
        <f t="shared" si="37"/>
        <v>246</v>
      </c>
      <c r="AZ16" s="118">
        <f t="shared" si="37"/>
        <v>447</v>
      </c>
      <c r="BA16" s="118">
        <f t="shared" si="37"/>
        <v>318</v>
      </c>
      <c r="BB16" s="118">
        <f t="shared" ref="BB16:BL16" si="38">BB48</f>
        <v>126</v>
      </c>
      <c r="BC16" s="118">
        <f t="shared" si="38"/>
        <v>115</v>
      </c>
      <c r="BD16" s="118">
        <f t="shared" si="38"/>
        <v>333</v>
      </c>
      <c r="BE16" s="118">
        <f t="shared" si="38"/>
        <v>282</v>
      </c>
      <c r="BF16" s="118">
        <f t="shared" si="38"/>
        <v>446</v>
      </c>
      <c r="BG16" s="118">
        <f t="shared" si="38"/>
        <v>849</v>
      </c>
      <c r="BH16" s="118">
        <f t="shared" si="38"/>
        <v>602</v>
      </c>
      <c r="BI16" s="118">
        <f t="shared" si="38"/>
        <v>738</v>
      </c>
      <c r="BJ16" s="118">
        <f t="shared" si="38"/>
        <v>794</v>
      </c>
      <c r="BK16" s="118">
        <f t="shared" si="38"/>
        <v>761</v>
      </c>
      <c r="BL16" s="118">
        <f t="shared" si="38"/>
        <v>761</v>
      </c>
      <c r="BM16" s="118">
        <f>BM48</f>
        <v>1010</v>
      </c>
      <c r="BN16" s="118">
        <f>BN48</f>
        <v>281</v>
      </c>
      <c r="BO16" s="118">
        <f>BO48</f>
        <v>596</v>
      </c>
    </row>
    <row r="17" spans="1:77">
      <c r="A17" s="685" t="s">
        <v>81</v>
      </c>
      <c r="B17" s="143">
        <f>SUMIF($BN$2:$BY$2, "&lt;=" &amp; $B$2, $BN$17:$BY$17)</f>
        <v>110</v>
      </c>
      <c r="G17" s="143">
        <f>SUM(R17:T17)</f>
        <v>11</v>
      </c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>
        <f t="shared" ref="T17:Y17" si="39">SUM(T50:T52)</f>
        <v>11</v>
      </c>
      <c r="U17" s="118">
        <f t="shared" si="39"/>
        <v>28</v>
      </c>
      <c r="V17" s="118">
        <f t="shared" si="39"/>
        <v>15</v>
      </c>
      <c r="W17" s="118">
        <f t="shared" si="39"/>
        <v>10</v>
      </c>
      <c r="X17" s="118">
        <f t="shared" si="39"/>
        <v>1</v>
      </c>
      <c r="Y17" s="118">
        <f t="shared" si="39"/>
        <v>4</v>
      </c>
      <c r="Z17" s="118">
        <f>SUM(Z50:Z52)</f>
        <v>8</v>
      </c>
      <c r="AA17" s="118">
        <f>SUM(AA50:AA52)</f>
        <v>3</v>
      </c>
      <c r="AB17" s="118">
        <f>SUM(AB50:AB52)</f>
        <v>7</v>
      </c>
      <c r="AC17" s="118">
        <f>SUM(AC50:AC52)</f>
        <v>2</v>
      </c>
      <c r="AD17" s="118">
        <f t="shared" ref="AD17:AO17" si="40">SUM(AD50:AD52)</f>
        <v>4</v>
      </c>
      <c r="AE17" s="118">
        <f t="shared" si="40"/>
        <v>0</v>
      </c>
      <c r="AF17" s="118">
        <f t="shared" si="40"/>
        <v>4</v>
      </c>
      <c r="AG17" s="118">
        <f t="shared" si="40"/>
        <v>19</v>
      </c>
      <c r="AH17" s="118">
        <f t="shared" si="40"/>
        <v>23</v>
      </c>
      <c r="AI17" s="118">
        <f t="shared" si="40"/>
        <v>28</v>
      </c>
      <c r="AJ17" s="118">
        <f t="shared" si="40"/>
        <v>6</v>
      </c>
      <c r="AK17" s="118">
        <f t="shared" si="40"/>
        <v>16</v>
      </c>
      <c r="AL17" s="118">
        <f t="shared" si="40"/>
        <v>15</v>
      </c>
      <c r="AM17" s="118">
        <f t="shared" si="40"/>
        <v>11</v>
      </c>
      <c r="AN17" s="118">
        <f t="shared" si="40"/>
        <v>41</v>
      </c>
      <c r="AO17" s="118">
        <f t="shared" si="40"/>
        <v>27</v>
      </c>
      <c r="AP17" s="118">
        <f t="shared" ref="AP17:BA17" si="41">SUM(AP50:AP52)</f>
        <v>39</v>
      </c>
      <c r="AQ17" s="118">
        <f t="shared" si="41"/>
        <v>13</v>
      </c>
      <c r="AR17" s="118">
        <f t="shared" si="41"/>
        <v>21</v>
      </c>
      <c r="AS17" s="118">
        <f t="shared" si="41"/>
        <v>46</v>
      </c>
      <c r="AT17" s="118">
        <f t="shared" si="41"/>
        <v>32</v>
      </c>
      <c r="AU17" s="118">
        <f t="shared" si="41"/>
        <v>39</v>
      </c>
      <c r="AV17" s="118">
        <f t="shared" si="41"/>
        <v>34</v>
      </c>
      <c r="AW17" s="118">
        <f t="shared" si="41"/>
        <v>38</v>
      </c>
      <c r="AX17" s="118">
        <f t="shared" si="41"/>
        <v>65</v>
      </c>
      <c r="AY17" s="118">
        <f t="shared" si="41"/>
        <v>32</v>
      </c>
      <c r="AZ17" s="118">
        <f t="shared" si="41"/>
        <v>49</v>
      </c>
      <c r="BA17" s="118">
        <f t="shared" si="41"/>
        <v>31</v>
      </c>
      <c r="BB17" s="118">
        <f t="shared" ref="BB17:BL17" si="42">SUM(BB50:BB52)</f>
        <v>8</v>
      </c>
      <c r="BC17" s="118">
        <f t="shared" si="42"/>
        <v>7</v>
      </c>
      <c r="BD17" s="118">
        <f t="shared" si="42"/>
        <v>29</v>
      </c>
      <c r="BE17" s="118">
        <f t="shared" si="42"/>
        <v>54</v>
      </c>
      <c r="BF17" s="118">
        <f t="shared" si="42"/>
        <v>88</v>
      </c>
      <c r="BG17" s="118">
        <f t="shared" si="42"/>
        <v>130</v>
      </c>
      <c r="BH17" s="118">
        <f t="shared" si="42"/>
        <v>78</v>
      </c>
      <c r="BI17" s="118">
        <f t="shared" si="42"/>
        <v>80</v>
      </c>
      <c r="BJ17" s="118">
        <f t="shared" si="42"/>
        <v>144</v>
      </c>
      <c r="BK17" s="118">
        <f t="shared" si="42"/>
        <v>118</v>
      </c>
      <c r="BL17" s="118">
        <f t="shared" si="42"/>
        <v>118</v>
      </c>
      <c r="BM17" s="118">
        <f>SUM(BM50:BM52)</f>
        <v>110</v>
      </c>
      <c r="BN17" s="118">
        <f>SUM(BN50:BN52)</f>
        <v>39</v>
      </c>
      <c r="BO17" s="118">
        <f>SUM(BO50:BO52)</f>
        <v>71</v>
      </c>
    </row>
    <row r="18" spans="1:77">
      <c r="AD18" s="691"/>
      <c r="AE18" s="691"/>
      <c r="AF18" s="691"/>
      <c r="AG18" s="691"/>
      <c r="AH18" s="691"/>
      <c r="AI18" s="691"/>
      <c r="AJ18" s="691"/>
      <c r="AK18" s="691"/>
      <c r="AL18" s="691"/>
      <c r="AM18" s="691"/>
      <c r="AN18" s="691"/>
      <c r="AO18" s="691"/>
      <c r="AP18" s="691"/>
      <c r="AQ18" s="691"/>
      <c r="AR18" s="691"/>
      <c r="AS18" s="691"/>
      <c r="AT18" s="691"/>
      <c r="AU18" s="691"/>
    </row>
    <row r="19" spans="1:77">
      <c r="A19" s="685" t="s">
        <v>47</v>
      </c>
      <c r="B19" s="142">
        <f>B4/ (B8 *$B$2)</f>
        <v>2.6492432068572342</v>
      </c>
      <c r="G19" s="142">
        <f>G4/ (G8 * 3)</f>
        <v>14.303333333333331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>
        <f t="shared" ref="T19:Y19" si="43">T4/ (T8 )</f>
        <v>21.454999999999998</v>
      </c>
      <c r="U19" s="115">
        <f t="shared" si="43"/>
        <v>10.589731092436974</v>
      </c>
      <c r="V19" s="115">
        <f t="shared" si="43"/>
        <v>7.0168312757201656</v>
      </c>
      <c r="W19" s="115">
        <f t="shared" si="43"/>
        <v>4.3289147727272734</v>
      </c>
      <c r="X19" s="115">
        <f t="shared" si="43"/>
        <v>2.8842817551963043</v>
      </c>
      <c r="Y19" s="115">
        <f t="shared" si="43"/>
        <v>3.2701795918367345</v>
      </c>
      <c r="Z19" s="115">
        <f>Z4/ (Z8 )</f>
        <v>7.4265567375886512</v>
      </c>
      <c r="AA19" s="115">
        <f>AA4/ (AA8 )</f>
        <v>3.2516049382716048</v>
      </c>
      <c r="AB19" s="115">
        <f>AB4/ (AB8 )</f>
        <v>4.5176441379310353</v>
      </c>
      <c r="AC19" s="115">
        <f>AC4/ (AC8 )</f>
        <v>6.2684780600461885</v>
      </c>
      <c r="AD19" s="115">
        <f t="shared" ref="AD19:AO19" si="44">AD4/ (AD8 )</f>
        <v>1.0826890052356022</v>
      </c>
      <c r="AE19" s="115">
        <f t="shared" si="44"/>
        <v>2.0971219512195121</v>
      </c>
      <c r="AF19" s="115">
        <f t="shared" si="44"/>
        <v>1.3893333333333333</v>
      </c>
      <c r="AG19" s="115">
        <f t="shared" si="44"/>
        <v>3.2084934131736529</v>
      </c>
      <c r="AH19" s="115">
        <f t="shared" si="44"/>
        <v>3.4416688034188034</v>
      </c>
      <c r="AI19" s="115">
        <f t="shared" si="44"/>
        <v>8.0994126984126975</v>
      </c>
      <c r="AJ19" s="115">
        <f t="shared" si="44"/>
        <v>5.779888138862102</v>
      </c>
      <c r="AK19" s="115">
        <f t="shared" si="44"/>
        <v>6.9177163504968382</v>
      </c>
      <c r="AL19" s="115">
        <f t="shared" si="44"/>
        <v>9.0923690572119256</v>
      </c>
      <c r="AM19" s="115">
        <f t="shared" si="44"/>
        <v>8.5115255948089406</v>
      </c>
      <c r="AN19" s="115">
        <f t="shared" si="44"/>
        <v>8.7284940438871477</v>
      </c>
      <c r="AO19" s="115">
        <f t="shared" si="44"/>
        <v>15.395308319738989</v>
      </c>
      <c r="AP19" s="115">
        <f t="shared" ref="AP19:BB19" si="45">AP4/ (AP8 )</f>
        <v>4.8922008486562945</v>
      </c>
      <c r="AQ19" s="115">
        <f t="shared" si="45"/>
        <v>3.4930311300639665</v>
      </c>
      <c r="AR19" s="115">
        <f t="shared" si="45"/>
        <v>6.4293170481452249</v>
      </c>
      <c r="AS19" s="115">
        <f t="shared" si="45"/>
        <v>6.9310472829922372</v>
      </c>
      <c r="AT19" s="115">
        <f t="shared" si="45"/>
        <v>4.8809446320054022</v>
      </c>
      <c r="AU19" s="115">
        <f t="shared" si="45"/>
        <v>5.904163519021739</v>
      </c>
      <c r="AV19" s="115">
        <f t="shared" si="45"/>
        <v>8.6363008754208739</v>
      </c>
      <c r="AW19" s="115">
        <f t="shared" si="45"/>
        <v>4.4665439319594382</v>
      </c>
      <c r="AX19" s="115">
        <f t="shared" si="45"/>
        <v>10.541492284417551</v>
      </c>
      <c r="AY19" s="115">
        <f t="shared" si="45"/>
        <v>6.7358296316964283</v>
      </c>
      <c r="AZ19" s="115">
        <f t="shared" si="45"/>
        <v>10.726673737373753</v>
      </c>
      <c r="BA19" s="115">
        <f t="shared" si="45"/>
        <v>11.216730232558151</v>
      </c>
      <c r="BB19" s="115">
        <f t="shared" si="45"/>
        <v>3.3165685785536154</v>
      </c>
      <c r="BC19" s="115">
        <f t="shared" ref="BC19:BK19" si="46">BC4/ (BC8 )</f>
        <v>3.2358924454649824</v>
      </c>
      <c r="BD19" s="115">
        <f t="shared" si="46"/>
        <v>7.4805937571200731</v>
      </c>
      <c r="BE19" s="115">
        <f t="shared" si="46"/>
        <v>5.4149681309216238</v>
      </c>
      <c r="BF19" s="115">
        <f t="shared" si="46"/>
        <v>5.9567502930832354</v>
      </c>
      <c r="BG19" s="115">
        <f t="shared" si="46"/>
        <v>8.0001837034670285</v>
      </c>
      <c r="BH19" s="115">
        <f t="shared" si="46"/>
        <v>4.3518174261659794</v>
      </c>
      <c r="BI19" s="115">
        <f t="shared" si="46"/>
        <v>4.3222403702385259</v>
      </c>
      <c r="BJ19" s="115">
        <f t="shared" si="46"/>
        <v>6.0817271147403833</v>
      </c>
      <c r="BK19" s="115">
        <f t="shared" si="46"/>
        <v>4.1490422551039554</v>
      </c>
      <c r="BL19" s="115">
        <f>BL4/ (BL8 )</f>
        <v>4.2527897038567586</v>
      </c>
      <c r="BM19" s="115">
        <f>BM4/ (BM8 )</f>
        <v>8.137779965411557</v>
      </c>
      <c r="BN19" s="115">
        <f>BN4/ (BN8 )</f>
        <v>1.9883013603730291</v>
      </c>
      <c r="BO19" s="115">
        <f>BO4/ (BO8 )</f>
        <v>3.3982773695688677</v>
      </c>
    </row>
    <row r="20" spans="1:77">
      <c r="A20" s="685" t="s">
        <v>48</v>
      </c>
      <c r="B20" s="142">
        <f>B4/B12</f>
        <v>21.308729437065161</v>
      </c>
      <c r="G20" s="142">
        <f>G4/G12</f>
        <v>17.432187499999998</v>
      </c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>
        <f t="shared" ref="T20:Y20" si="47">T4/T12</f>
        <v>17.432187499999998</v>
      </c>
      <c r="U20" s="115">
        <f t="shared" si="47"/>
        <v>19.690281249999998</v>
      </c>
      <c r="V20" s="115">
        <f t="shared" si="47"/>
        <v>17.050900000000002</v>
      </c>
      <c r="W20" s="115">
        <f t="shared" si="47"/>
        <v>14.375264150943398</v>
      </c>
      <c r="X20" s="115">
        <f t="shared" si="47"/>
        <v>19.513968749999997</v>
      </c>
      <c r="Y20" s="115">
        <f t="shared" si="47"/>
        <v>17.417260869565215</v>
      </c>
      <c r="Z20" s="115">
        <f>Z4/Z12</f>
        <v>27.19855844155844</v>
      </c>
      <c r="AA20" s="115">
        <f>AA4/AA12</f>
        <v>15.962424242424243</v>
      </c>
      <c r="AB20" s="115">
        <f>AB4/AB12</f>
        <v>24.812818181818184</v>
      </c>
      <c r="AC20" s="115">
        <f>AC4/AC12</f>
        <v>25.366831775700931</v>
      </c>
      <c r="AD20" s="115">
        <f t="shared" ref="AD20:AO20" si="48">AD4/AD12</f>
        <v>17.232800000000001</v>
      </c>
      <c r="AE20" s="115">
        <f t="shared" si="48"/>
        <v>14.550800000000001</v>
      </c>
      <c r="AF20" s="115">
        <f t="shared" si="48"/>
        <v>14.2233</v>
      </c>
      <c r="AG20" s="115">
        <f t="shared" si="48"/>
        <v>23.095620689655174</v>
      </c>
      <c r="AH20" s="115">
        <f t="shared" si="48"/>
        <v>18.097764044943819</v>
      </c>
      <c r="AI20" s="115">
        <f t="shared" si="48"/>
        <v>26.000662420382163</v>
      </c>
      <c r="AJ20" s="115">
        <f t="shared" si="48"/>
        <v>21.104732394366195</v>
      </c>
      <c r="AK20" s="115">
        <f t="shared" si="48"/>
        <v>22.132693641618499</v>
      </c>
      <c r="AL20" s="115">
        <f t="shared" si="48"/>
        <v>24.213798283261802</v>
      </c>
      <c r="AM20" s="115">
        <f t="shared" si="48"/>
        <v>24.594762500000002</v>
      </c>
      <c r="AN20" s="115">
        <f t="shared" si="48"/>
        <v>24.684304964539006</v>
      </c>
      <c r="AO20" s="115">
        <f t="shared" si="48"/>
        <v>37.648898936170212</v>
      </c>
      <c r="AP20" s="115">
        <f t="shared" ref="AP20:BA20" si="49">AP4/AP12</f>
        <v>19.802209923664122</v>
      </c>
      <c r="AQ20" s="115">
        <f t="shared" si="49"/>
        <v>17.208315126050422</v>
      </c>
      <c r="AR20" s="115">
        <f t="shared" si="49"/>
        <v>24.243883035714287</v>
      </c>
      <c r="AS20" s="115">
        <f t="shared" si="49"/>
        <v>28.550273255813952</v>
      </c>
      <c r="AT20" s="115">
        <f t="shared" si="49"/>
        <v>17.41850361445783</v>
      </c>
      <c r="AU20" s="115">
        <f t="shared" si="49"/>
        <v>19.185273068432672</v>
      </c>
      <c r="AV20" s="115">
        <f t="shared" si="49"/>
        <v>25.54762310756972</v>
      </c>
      <c r="AW20" s="115">
        <f t="shared" si="49"/>
        <v>16.610979075425792</v>
      </c>
      <c r="AX20" s="115">
        <f t="shared" si="49"/>
        <v>22.771001307189547</v>
      </c>
      <c r="AY20" s="115">
        <f t="shared" si="49"/>
        <v>18.978941352201257</v>
      </c>
      <c r="AZ20" s="115">
        <f t="shared" si="49"/>
        <v>28.130879470198717</v>
      </c>
      <c r="BA20" s="115">
        <f t="shared" si="49"/>
        <v>29.846497524752504</v>
      </c>
      <c r="BB20" s="115">
        <f t="shared" ref="BB20:BL20" si="50">BB4/BB12</f>
        <v>18.565208121827411</v>
      </c>
      <c r="BC20" s="115">
        <f t="shared" si="50"/>
        <v>18.207120930232556</v>
      </c>
      <c r="BD20" s="115">
        <f>BD4/BD12</f>
        <v>25.062844274809162</v>
      </c>
      <c r="BE20" s="115">
        <f t="shared" si="50"/>
        <v>22.7369909584087</v>
      </c>
      <c r="BF20" s="115">
        <f t="shared" si="50"/>
        <v>22.922291729323309</v>
      </c>
      <c r="BG20" s="115">
        <f t="shared" si="50"/>
        <v>23.508521032863911</v>
      </c>
      <c r="BH20" s="115">
        <f t="shared" si="50"/>
        <v>19.593652105896524</v>
      </c>
      <c r="BI20" s="115">
        <f t="shared" si="50"/>
        <v>19.049957949790826</v>
      </c>
      <c r="BJ20" s="115">
        <f t="shared" si="50"/>
        <v>24.144911637572793</v>
      </c>
      <c r="BK20" s="115">
        <f t="shared" si="50"/>
        <v>22.375491515151534</v>
      </c>
      <c r="BL20" s="115">
        <f t="shared" si="50"/>
        <v>25.596064870466378</v>
      </c>
      <c r="BM20" s="115">
        <f>BM4/BM12</f>
        <v>30.483126896348772</v>
      </c>
      <c r="BN20" s="115">
        <f>BN4/BN12</f>
        <v>20.320680544629347</v>
      </c>
      <c r="BO20" s="115">
        <f>BO4/BO12</f>
        <v>22.018621086956543</v>
      </c>
    </row>
    <row r="21" spans="1:77">
      <c r="A21" s="685" t="s">
        <v>49</v>
      </c>
      <c r="B21" s="142">
        <f>B5/ (B8 *$B$2)</f>
        <v>2.6451227145834184</v>
      </c>
      <c r="G21" s="142">
        <f>G5/ (G8 *3)</f>
        <v>14.303333333333335</v>
      </c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>
        <f t="shared" ref="T21:Y21" si="51">T5/ (T8)</f>
        <v>21.455000000000002</v>
      </c>
      <c r="U21" s="115">
        <f t="shared" si="51"/>
        <v>9.8460336134453783</v>
      </c>
      <c r="V21" s="115">
        <f t="shared" si="51"/>
        <v>6.5312510288065848</v>
      </c>
      <c r="W21" s="115">
        <f t="shared" si="51"/>
        <v>4.135034090909091</v>
      </c>
      <c r="X21" s="115">
        <f t="shared" si="51"/>
        <v>2.4856674364896074</v>
      </c>
      <c r="Y21" s="115">
        <f t="shared" si="51"/>
        <v>3.0201632653061226</v>
      </c>
      <c r="Z21" s="115">
        <f>Z5/ (Z8)</f>
        <v>6.8301028368794325</v>
      </c>
      <c r="AA21" s="115">
        <f>AA5/ (AA8)</f>
        <v>3.1035524691358027</v>
      </c>
      <c r="AB21" s="115">
        <f>AB5/ (AB8)</f>
        <v>4.0604827586206893</v>
      </c>
      <c r="AC21" s="115">
        <f>AC5/ (AC8)</f>
        <v>6.0643510392609699</v>
      </c>
      <c r="AD21" s="115">
        <f t="shared" ref="AD21:AO21" si="52">AD5/ (AD8)</f>
        <v>0.99883141361256544</v>
      </c>
      <c r="AE21" s="115">
        <f t="shared" si="52"/>
        <v>2.0194878048780489</v>
      </c>
      <c r="AF21" s="115">
        <f t="shared" si="52"/>
        <v>1.6412454212454213</v>
      </c>
      <c r="AG21" s="115">
        <f t="shared" si="52"/>
        <v>3.393453892215569</v>
      </c>
      <c r="AH21" s="115">
        <f t="shared" si="52"/>
        <v>3.4196688034188032</v>
      </c>
      <c r="AI21" s="115">
        <f t="shared" si="52"/>
        <v>7.8706111111111108</v>
      </c>
      <c r="AJ21" s="115">
        <f t="shared" si="52"/>
        <v>5.2617396335583413</v>
      </c>
      <c r="AK21" s="115">
        <f t="shared" si="52"/>
        <v>6.6294977416440837</v>
      </c>
      <c r="AL21" s="115">
        <f t="shared" si="52"/>
        <v>9.2208235294117635</v>
      </c>
      <c r="AM21" s="115">
        <f t="shared" si="52"/>
        <v>8.3442956020187466</v>
      </c>
      <c r="AN21" s="115">
        <f t="shared" si="52"/>
        <v>8.1523749216300949</v>
      </c>
      <c r="AO21" s="115">
        <f t="shared" si="52"/>
        <v>15.439058183795542</v>
      </c>
      <c r="AP21" s="115">
        <f t="shared" ref="AP21:BA21" si="53">AP5/ (AP8)</f>
        <v>4.8509768976897689</v>
      </c>
      <c r="AQ21" s="115">
        <f t="shared" si="53"/>
        <v>3.4467607675906184</v>
      </c>
      <c r="AR21" s="115">
        <f t="shared" si="53"/>
        <v>6.3671254932912396</v>
      </c>
      <c r="AS21" s="115">
        <f t="shared" si="53"/>
        <v>6.7884467184191948</v>
      </c>
      <c r="AT21" s="115">
        <f t="shared" si="53"/>
        <v>4.8654814314652262</v>
      </c>
      <c r="AU21" s="115">
        <f t="shared" si="53"/>
        <v>5.5871474184782617</v>
      </c>
      <c r="AV21" s="115">
        <f t="shared" si="53"/>
        <v>8.2796626262626276</v>
      </c>
      <c r="AW21" s="115">
        <f t="shared" si="53"/>
        <v>4.2883480536473666</v>
      </c>
      <c r="AX21" s="115">
        <f t="shared" si="53"/>
        <v>10.140786686838124</v>
      </c>
      <c r="AY21" s="115">
        <f t="shared" si="53"/>
        <v>6.5204771205357144</v>
      </c>
      <c r="AZ21" s="115">
        <f t="shared" si="53"/>
        <v>10.552927272727272</v>
      </c>
      <c r="BA21" s="115">
        <f t="shared" si="53"/>
        <v>11.06762976744186</v>
      </c>
      <c r="BB21" s="115">
        <f t="shared" ref="BB21:BL21" si="54">BB5/ (BB8)</f>
        <v>3.1208288369984132</v>
      </c>
      <c r="BC21" s="115">
        <f t="shared" si="54"/>
        <v>3.1241047072330654</v>
      </c>
      <c r="BD21" s="115">
        <f t="shared" si="54"/>
        <v>7.3020059239006612</v>
      </c>
      <c r="BE21" s="115">
        <f t="shared" si="54"/>
        <v>5.5072028423772608</v>
      </c>
      <c r="BF21" s="115">
        <f t="shared" si="54"/>
        <v>5.5561047284095348</v>
      </c>
      <c r="BG21" s="115">
        <f t="shared" si="54"/>
        <v>7.774110880332322</v>
      </c>
      <c r="BH21" s="115">
        <f t="shared" si="54"/>
        <v>4.1865492449552351</v>
      </c>
      <c r="BI21" s="115">
        <f t="shared" si="54"/>
        <v>4.1689438708911855</v>
      </c>
      <c r="BJ21" s="115">
        <f t="shared" si="54"/>
        <v>6.0447887353433991</v>
      </c>
      <c r="BK21" s="115">
        <f t="shared" si="54"/>
        <v>4.0445216332646599</v>
      </c>
      <c r="BL21" s="115">
        <f t="shared" si="54"/>
        <v>3.9861227617079975</v>
      </c>
      <c r="BM21" s="115">
        <f>BM5/ (BM8)</f>
        <v>7.8131307287163301</v>
      </c>
      <c r="BN21" s="115">
        <f>BN5/ (BN8)</f>
        <v>2.0620837835837471</v>
      </c>
      <c r="BO21" s="115">
        <f>BO5/ (BO8)</f>
        <v>3.3058708270424479</v>
      </c>
    </row>
    <row r="22" spans="1:77">
      <c r="A22" s="685" t="s">
        <v>50</v>
      </c>
      <c r="B22" s="142">
        <f>B5/B12</f>
        <v>21.275586970272002</v>
      </c>
      <c r="G22" s="142">
        <f>G5/G12</f>
        <v>17.432187500000001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>
        <f t="shared" ref="T22:Y22" si="55">T5/T12</f>
        <v>17.432187500000001</v>
      </c>
      <c r="U22" s="115">
        <f t="shared" si="55"/>
        <v>18.307468750000002</v>
      </c>
      <c r="V22" s="115">
        <f t="shared" si="55"/>
        <v>15.870940000000001</v>
      </c>
      <c r="W22" s="115">
        <f t="shared" si="55"/>
        <v>13.73143396226415</v>
      </c>
      <c r="X22" s="115">
        <f t="shared" si="55"/>
        <v>16.817093750000002</v>
      </c>
      <c r="Y22" s="115">
        <f t="shared" si="55"/>
        <v>16.085652173913044</v>
      </c>
      <c r="Z22" s="115">
        <f>Z5/Z12</f>
        <v>25.014142857142858</v>
      </c>
      <c r="AA22" s="115">
        <f>AA5/AA12</f>
        <v>15.235621212121213</v>
      </c>
      <c r="AB22" s="115">
        <f>AB5/AB12</f>
        <v>22.301893939393938</v>
      </c>
      <c r="AC22" s="115">
        <f>AC5/AC12</f>
        <v>24.540785046728971</v>
      </c>
      <c r="AD22" s="115">
        <f t="shared" ref="AD22:AO22" si="56">AD5/AD12</f>
        <v>15.898066666666667</v>
      </c>
      <c r="AE22" s="115">
        <f t="shared" si="56"/>
        <v>14.012138461538461</v>
      </c>
      <c r="AF22" s="115">
        <f t="shared" si="56"/>
        <v>16.802250000000001</v>
      </c>
      <c r="AG22" s="115">
        <f t="shared" si="56"/>
        <v>24.427017241379311</v>
      </c>
      <c r="AH22" s="115">
        <f t="shared" si="56"/>
        <v>17.982078651685391</v>
      </c>
      <c r="AI22" s="115">
        <f t="shared" si="56"/>
        <v>25.266165605095541</v>
      </c>
      <c r="AJ22" s="115">
        <f t="shared" si="56"/>
        <v>19.212760563380282</v>
      </c>
      <c r="AK22" s="115">
        <f t="shared" si="56"/>
        <v>21.210560693641618</v>
      </c>
      <c r="AL22" s="115">
        <f t="shared" si="56"/>
        <v>24.555884120171672</v>
      </c>
      <c r="AM22" s="115">
        <f t="shared" si="56"/>
        <v>24.111537500000001</v>
      </c>
      <c r="AN22" s="115">
        <f t="shared" si="56"/>
        <v>23.055031914893618</v>
      </c>
      <c r="AO22" s="115">
        <f t="shared" si="56"/>
        <v>37.755888297872339</v>
      </c>
      <c r="AP22" s="115">
        <f t="shared" ref="AP22:BA22" si="57">AP5/AP12</f>
        <v>19.635347328244276</v>
      </c>
      <c r="AQ22" s="115">
        <f t="shared" si="57"/>
        <v>16.98036554621849</v>
      </c>
      <c r="AR22" s="115">
        <f t="shared" si="57"/>
        <v>24.00936904761905</v>
      </c>
      <c r="AS22" s="115">
        <f t="shared" si="57"/>
        <v>27.962874999999997</v>
      </c>
      <c r="AT22" s="115">
        <f t="shared" si="57"/>
        <v>17.363320481927712</v>
      </c>
      <c r="AU22" s="115">
        <f t="shared" si="57"/>
        <v>18.15514569536424</v>
      </c>
      <c r="AV22" s="115">
        <f t="shared" si="57"/>
        <v>24.492627490039844</v>
      </c>
      <c r="AW22" s="115">
        <f t="shared" si="57"/>
        <v>15.948272506082725</v>
      </c>
      <c r="AX22" s="115">
        <f t="shared" si="57"/>
        <v>21.905424836601309</v>
      </c>
      <c r="AY22" s="115">
        <f t="shared" si="57"/>
        <v>18.372161949685534</v>
      </c>
      <c r="AZ22" s="115">
        <f t="shared" si="57"/>
        <v>27.675226490066223</v>
      </c>
      <c r="BA22" s="115">
        <f t="shared" si="57"/>
        <v>29.449757425742572</v>
      </c>
      <c r="BB22" s="115">
        <f t="shared" ref="BB22:BL22" si="58">BB5/BB12</f>
        <v>17.46951269035533</v>
      </c>
      <c r="BC22" s="115">
        <f t="shared" si="58"/>
        <v>17.578134366925067</v>
      </c>
      <c r="BD22" s="115">
        <f t="shared" si="58"/>
        <v>24.464506870229009</v>
      </c>
      <c r="BE22" s="115">
        <f t="shared" si="58"/>
        <v>23.124276672694396</v>
      </c>
      <c r="BF22" s="115">
        <f t="shared" si="58"/>
        <v>21.380559398496242</v>
      </c>
      <c r="BG22" s="115">
        <f t="shared" si="58"/>
        <v>22.844206572769956</v>
      </c>
      <c r="BH22" s="115">
        <f t="shared" si="58"/>
        <v>18.849547533092672</v>
      </c>
      <c r="BI22" s="115">
        <f t="shared" si="58"/>
        <v>18.374314853556495</v>
      </c>
      <c r="BJ22" s="115">
        <f t="shared" si="58"/>
        <v>23.998263507896986</v>
      </c>
      <c r="BK22" s="115">
        <f t="shared" si="58"/>
        <v>21.811819191919213</v>
      </c>
      <c r="BL22" s="115">
        <f t="shared" si="58"/>
        <v>23.991089119171036</v>
      </c>
      <c r="BM22" s="115">
        <f>BM5/BM12</f>
        <v>29.267030624263967</v>
      </c>
      <c r="BN22" s="115">
        <f>BN5/BN12</f>
        <v>21.074745839636918</v>
      </c>
      <c r="BO22" s="115">
        <f>BO5/BO12</f>
        <v>21.419886956521772</v>
      </c>
    </row>
    <row r="23" spans="1:77">
      <c r="A23" s="685" t="s">
        <v>51</v>
      </c>
      <c r="B23" s="142">
        <f>B14/B12</f>
        <v>1.4142947501581278</v>
      </c>
      <c r="G23" s="142">
        <f>G14/G12</f>
        <v>1.1875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>
        <f t="shared" ref="T23:Y23" si="59">T14/T12</f>
        <v>1.1875</v>
      </c>
      <c r="U23" s="115">
        <f t="shared" si="59"/>
        <v>1.40625</v>
      </c>
      <c r="V23" s="115">
        <f t="shared" si="59"/>
        <v>1.3</v>
      </c>
      <c r="W23" s="115">
        <f t="shared" si="59"/>
        <v>1.3773584905660377</v>
      </c>
      <c r="X23" s="115">
        <f t="shared" si="59"/>
        <v>1.28125</v>
      </c>
      <c r="Y23" s="115">
        <f t="shared" si="59"/>
        <v>1.3043478260869565</v>
      </c>
      <c r="Z23" s="115">
        <f>Z14/Z12</f>
        <v>1.4415584415584415</v>
      </c>
      <c r="AA23" s="115">
        <f>AA14/AA12</f>
        <v>1.1212121212121211</v>
      </c>
      <c r="AB23" s="115">
        <f>AB14/AB12</f>
        <v>1.4545454545454546</v>
      </c>
      <c r="AC23" s="115">
        <f>AC14/AC12</f>
        <v>1.6635514018691588</v>
      </c>
      <c r="AD23" s="115">
        <f t="shared" ref="AD23:AO23" si="60">AD14/AD12</f>
        <v>1.2</v>
      </c>
      <c r="AE23" s="115">
        <f t="shared" si="60"/>
        <v>1.2153846153846153</v>
      </c>
      <c r="AF23" s="115">
        <f t="shared" si="60"/>
        <v>1.1000000000000001</v>
      </c>
      <c r="AG23" s="115">
        <f t="shared" si="60"/>
        <v>1.4827586206896552</v>
      </c>
      <c r="AH23" s="115">
        <f t="shared" si="60"/>
        <v>1.247191011235955</v>
      </c>
      <c r="AI23" s="115">
        <f t="shared" si="60"/>
        <v>1.6560509554140128</v>
      </c>
      <c r="AJ23" s="115">
        <f t="shared" si="60"/>
        <v>1.295774647887324</v>
      </c>
      <c r="AK23" s="115">
        <f t="shared" si="60"/>
        <v>1.4971098265895955</v>
      </c>
      <c r="AL23" s="115">
        <f t="shared" si="60"/>
        <v>1.502145922746781</v>
      </c>
      <c r="AM23" s="115">
        <f t="shared" si="60"/>
        <v>1.5</v>
      </c>
      <c r="AN23" s="115">
        <f t="shared" si="60"/>
        <v>1.5319148936170213</v>
      </c>
      <c r="AO23" s="115">
        <f t="shared" si="60"/>
        <v>2.0851063829787235</v>
      </c>
      <c r="AP23" s="115">
        <f t="shared" ref="AP23:BA23" si="61">AP14/AP12</f>
        <v>1.3053435114503817</v>
      </c>
      <c r="AQ23" s="115">
        <f t="shared" si="61"/>
        <v>1.1848739495798319</v>
      </c>
      <c r="AR23" s="115">
        <f t="shared" si="61"/>
        <v>1.4464285714285714</v>
      </c>
      <c r="AS23" s="115">
        <f t="shared" si="61"/>
        <v>1.430232558139535</v>
      </c>
      <c r="AT23" s="115">
        <f t="shared" si="61"/>
        <v>1.2506024096385542</v>
      </c>
      <c r="AU23" s="115">
        <f t="shared" si="61"/>
        <v>1.2759381898454747</v>
      </c>
      <c r="AV23" s="115">
        <f t="shared" si="61"/>
        <v>1.454183266932271</v>
      </c>
      <c r="AW23" s="115">
        <f t="shared" si="61"/>
        <v>1.1751824817518248</v>
      </c>
      <c r="AX23" s="115">
        <f t="shared" si="61"/>
        <v>1.4457516339869281</v>
      </c>
      <c r="AY23" s="115">
        <f t="shared" si="61"/>
        <v>1.2845911949685536</v>
      </c>
      <c r="AZ23" s="115">
        <f t="shared" si="61"/>
        <v>1.9006622516556291</v>
      </c>
      <c r="BA23" s="115">
        <f t="shared" si="61"/>
        <v>1.7685643564356435</v>
      </c>
      <c r="BB23" s="115">
        <f t="shared" ref="BB23:BL23" si="62">BB14/BB12</f>
        <v>1.1878172588832487</v>
      </c>
      <c r="BC23" s="115">
        <f t="shared" si="62"/>
        <v>1.248062015503876</v>
      </c>
      <c r="BD23" s="115">
        <f t="shared" si="62"/>
        <v>1.6473282442748092</v>
      </c>
      <c r="BE23" s="115">
        <f t="shared" si="62"/>
        <v>1.2585895117540686</v>
      </c>
      <c r="BF23" s="115">
        <f t="shared" si="62"/>
        <v>1.4390977443609023</v>
      </c>
      <c r="BG23" s="115">
        <f t="shared" si="62"/>
        <v>1.6525821596244132</v>
      </c>
      <c r="BH23" s="115">
        <f t="shared" si="62"/>
        <v>1.3068592057761732</v>
      </c>
      <c r="BI23" s="115">
        <f t="shared" si="62"/>
        <v>1.3817991631799162</v>
      </c>
      <c r="BJ23" s="115">
        <f t="shared" si="62"/>
        <v>1.6891105569409808</v>
      </c>
      <c r="BK23" s="115">
        <f t="shared" si="62"/>
        <v>1.4686868686868686</v>
      </c>
      <c r="BL23" s="115">
        <f t="shared" si="62"/>
        <v>1.6953367875647669</v>
      </c>
      <c r="BM23" s="115">
        <f>BM14/BM12</f>
        <v>1.8898704358068317</v>
      </c>
      <c r="BN23" s="115">
        <f>BN14/BN12</f>
        <v>1.3797276853252647</v>
      </c>
      <c r="BO23" s="115">
        <f>BO14/BO12</f>
        <v>1.4391304347826086</v>
      </c>
    </row>
    <row r="24" spans="1:77">
      <c r="A24" s="685" t="s">
        <v>52</v>
      </c>
      <c r="B24" s="142">
        <f>B8/B10</f>
        <v>5.5579108391608392</v>
      </c>
      <c r="G24" s="142">
        <f>G8/G10</f>
        <v>0.59090909090909094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>
        <f t="shared" ref="T24:Y24" si="63">T8/T10</f>
        <v>1.1818181818181819</v>
      </c>
      <c r="U24" s="115">
        <f t="shared" si="63"/>
        <v>1.5256410256410255</v>
      </c>
      <c r="V24" s="115">
        <f t="shared" si="63"/>
        <v>2.25</v>
      </c>
      <c r="W24" s="115">
        <f t="shared" si="63"/>
        <v>2.75</v>
      </c>
      <c r="X24" s="115">
        <f t="shared" si="63"/>
        <v>3.4365079365079363</v>
      </c>
      <c r="Y24" s="115">
        <f t="shared" si="63"/>
        <v>3.7121212121212119</v>
      </c>
      <c r="Z24" s="115">
        <f>Z8/Z10</f>
        <v>3.9166666666666665</v>
      </c>
      <c r="AA24" s="115">
        <f>AA8/AA10</f>
        <v>5.3114754098360653</v>
      </c>
      <c r="AB24" s="115">
        <f>AB8/AB10</f>
        <v>5.6640625</v>
      </c>
      <c r="AC24" s="115">
        <f>AC8/AC10</f>
        <v>7.0983606557377046</v>
      </c>
      <c r="AD24" s="115">
        <f t="shared" ref="AD24:AO24" si="64">AD8/AD10</f>
        <v>7.8278688524590168</v>
      </c>
      <c r="AE24" s="115">
        <f t="shared" si="64"/>
        <v>7.9122807017543861</v>
      </c>
      <c r="AF24" s="115">
        <f t="shared" si="64"/>
        <v>7.3125</v>
      </c>
      <c r="AG24" s="115">
        <f t="shared" si="64"/>
        <v>5.5666666666666664</v>
      </c>
      <c r="AH24" s="115">
        <f t="shared" si="64"/>
        <v>5.2</v>
      </c>
      <c r="AI24" s="115">
        <f t="shared" si="64"/>
        <v>4.4210526315789478</v>
      </c>
      <c r="AJ24" s="115">
        <f t="shared" si="64"/>
        <v>4.8457943925233646</v>
      </c>
      <c r="AK24" s="115">
        <f t="shared" si="64"/>
        <v>4.651260504201681</v>
      </c>
      <c r="AL24" s="115">
        <f t="shared" si="64"/>
        <v>4.4963768115942031</v>
      </c>
      <c r="AM24" s="115">
        <f t="shared" si="64"/>
        <v>4.6858108108108105</v>
      </c>
      <c r="AN24" s="115">
        <f t="shared" si="64"/>
        <v>4.3108108108108105</v>
      </c>
      <c r="AO24" s="115">
        <f t="shared" si="64"/>
        <v>4.2569444444444446</v>
      </c>
      <c r="AP24" s="115">
        <f t="shared" ref="AP24:BA24" si="65">AP8/AP10</f>
        <v>4.4187500000000002</v>
      </c>
      <c r="AQ24" s="115">
        <f t="shared" si="65"/>
        <v>4.5980392156862742</v>
      </c>
      <c r="AR24" s="115">
        <f t="shared" si="65"/>
        <v>4.7100371747211893</v>
      </c>
      <c r="AS24" s="115">
        <f t="shared" si="65"/>
        <v>4.5271565495207664</v>
      </c>
      <c r="AT24" s="115">
        <f t="shared" si="65"/>
        <v>4.4077380952380949</v>
      </c>
      <c r="AU24" s="115">
        <f t="shared" si="65"/>
        <v>4.4471299093655592</v>
      </c>
      <c r="AV24" s="115">
        <f t="shared" si="65"/>
        <v>4.354838709677419</v>
      </c>
      <c r="AW24" s="115">
        <f t="shared" si="65"/>
        <v>4.5491071428571432</v>
      </c>
      <c r="AX24" s="115">
        <f t="shared" si="65"/>
        <v>4.1729797979797976</v>
      </c>
      <c r="AY24" s="115">
        <f t="shared" si="65"/>
        <v>4.2870813397129188</v>
      </c>
      <c r="AZ24" s="115">
        <f t="shared" si="65"/>
        <v>4.583333333333333</v>
      </c>
      <c r="BA24" s="115">
        <f t="shared" si="65"/>
        <v>5</v>
      </c>
      <c r="BB24" s="115">
        <f t="shared" ref="BB24:BL24" si="66">BB8/BB10</f>
        <v>5.0701149425287353</v>
      </c>
      <c r="BC24" s="115">
        <f t="shared" si="66"/>
        <v>5.052204176334107</v>
      </c>
      <c r="BD24" s="115">
        <f t="shared" si="66"/>
        <v>4.9204035874439462</v>
      </c>
      <c r="BE24" s="115">
        <f t="shared" si="66"/>
        <v>4.8074534161490687</v>
      </c>
      <c r="BF24" s="115">
        <f t="shared" si="66"/>
        <v>4.7476808905380334</v>
      </c>
      <c r="BG24" s="115">
        <f t="shared" si="66"/>
        <v>4.8519379844961241</v>
      </c>
      <c r="BH24" s="115">
        <f t="shared" si="66"/>
        <v>5.5511869436201779</v>
      </c>
      <c r="BI24" s="115">
        <f t="shared" si="66"/>
        <v>5.6481233243967832</v>
      </c>
      <c r="BJ24" s="115">
        <f t="shared" si="66"/>
        <v>5.5150115473441108</v>
      </c>
      <c r="BK24" s="115">
        <f t="shared" si="66"/>
        <v>5.5383817427385891</v>
      </c>
      <c r="BL24" s="115">
        <f t="shared" si="66"/>
        <v>6.0248962655601659</v>
      </c>
      <c r="BM24" s="115">
        <f>BM8/BM10</f>
        <v>5.6993727598566304</v>
      </c>
      <c r="BN24" s="115">
        <f>BN8/BN10</f>
        <v>6.1302177858439197</v>
      </c>
      <c r="BO24" s="115">
        <f>BO8/BO10</f>
        <v>5.2106643356643358</v>
      </c>
    </row>
    <row r="26" spans="1:77" s="702" customFormat="1" ht="16.5" customHeight="1">
      <c r="A26" s="698" t="s">
        <v>11</v>
      </c>
      <c r="B26" s="699"/>
      <c r="C26" s="700"/>
      <c r="D26" s="699"/>
      <c r="E26" s="699"/>
      <c r="F26" s="699"/>
      <c r="G26" s="699"/>
      <c r="H26" s="700"/>
      <c r="I26" s="701"/>
      <c r="J26" s="701"/>
      <c r="K26" s="701"/>
      <c r="L26" s="701"/>
      <c r="M26" s="701"/>
      <c r="N26" s="701"/>
      <c r="O26" s="701"/>
      <c r="P26" s="701"/>
      <c r="Q26" s="701"/>
      <c r="R26" s="701"/>
      <c r="S26" s="701"/>
      <c r="T26" s="701"/>
      <c r="U26" s="701"/>
      <c r="V26" s="701"/>
      <c r="W26" s="701"/>
      <c r="X26" s="701"/>
      <c r="Y26" s="701"/>
      <c r="Z26" s="701"/>
      <c r="AA26" s="701"/>
      <c r="AB26" s="701"/>
      <c r="AC26" s="701"/>
    </row>
    <row r="27" spans="1:77" s="706" customFormat="1">
      <c r="A27" s="703" t="s">
        <v>118</v>
      </c>
      <c r="B27" s="704" t="s">
        <v>117</v>
      </c>
      <c r="C27" s="704"/>
      <c r="D27" s="705" t="s">
        <v>43</v>
      </c>
      <c r="E27" s="705" t="s">
        <v>67</v>
      </c>
      <c r="F27" s="705" t="s">
        <v>70</v>
      </c>
      <c r="G27" s="705" t="s">
        <v>104</v>
      </c>
      <c r="H27" s="704"/>
      <c r="I27" s="127">
        <v>41000</v>
      </c>
      <c r="J27" s="127">
        <v>41030</v>
      </c>
      <c r="K27" s="127">
        <v>41061</v>
      </c>
      <c r="L27" s="127">
        <v>41091</v>
      </c>
      <c r="M27" s="127">
        <v>41122</v>
      </c>
      <c r="N27" s="127">
        <v>41153</v>
      </c>
      <c r="O27" s="127">
        <v>41183</v>
      </c>
      <c r="P27" s="127">
        <v>41214</v>
      </c>
      <c r="Q27" s="127">
        <v>41244</v>
      </c>
      <c r="R27" s="127">
        <v>41275</v>
      </c>
      <c r="S27" s="127">
        <v>41306</v>
      </c>
      <c r="T27" s="127">
        <v>41334</v>
      </c>
      <c r="U27" s="127">
        <v>41365</v>
      </c>
      <c r="V27" s="127">
        <v>41395</v>
      </c>
      <c r="W27" s="127">
        <v>41426</v>
      </c>
      <c r="X27" s="127">
        <v>41456</v>
      </c>
      <c r="Y27" s="127">
        <v>41487</v>
      </c>
      <c r="Z27" s="127">
        <v>41518</v>
      </c>
      <c r="AA27" s="127">
        <v>41548</v>
      </c>
      <c r="AB27" s="127">
        <v>41579</v>
      </c>
      <c r="AC27" s="127">
        <v>41609</v>
      </c>
      <c r="AD27" s="127">
        <v>41640</v>
      </c>
      <c r="AE27" s="127">
        <v>41671</v>
      </c>
      <c r="AF27" s="127">
        <v>41699</v>
      </c>
      <c r="AG27" s="127">
        <v>41730</v>
      </c>
      <c r="AH27" s="127">
        <v>41760</v>
      </c>
      <c r="AI27" s="127">
        <v>41791</v>
      </c>
      <c r="AJ27" s="127">
        <v>41821</v>
      </c>
      <c r="AK27" s="127">
        <v>41852</v>
      </c>
      <c r="AL27" s="127">
        <v>41883</v>
      </c>
      <c r="AM27" s="127">
        <v>41913</v>
      </c>
      <c r="AN27" s="127">
        <v>41944</v>
      </c>
      <c r="AO27" s="127">
        <v>41974</v>
      </c>
      <c r="AP27" s="152">
        <v>42005</v>
      </c>
      <c r="AQ27" s="111">
        <v>42036</v>
      </c>
      <c r="AR27" s="111">
        <v>42064</v>
      </c>
      <c r="AS27" s="111">
        <v>42095</v>
      </c>
      <c r="AT27" s="111">
        <v>42155</v>
      </c>
      <c r="AU27" s="111">
        <v>42185</v>
      </c>
      <c r="AV27" s="111">
        <v>42216</v>
      </c>
      <c r="AW27" s="111">
        <v>42247</v>
      </c>
      <c r="AX27" s="111">
        <v>42277</v>
      </c>
      <c r="AY27" s="111">
        <v>42308</v>
      </c>
      <c r="AZ27" s="111">
        <v>42338</v>
      </c>
      <c r="BA27" s="111">
        <f>BA3</f>
        <v>42369</v>
      </c>
      <c r="BB27" s="152">
        <v>42370</v>
      </c>
      <c r="BC27" s="111">
        <v>42401</v>
      </c>
      <c r="BD27" s="111">
        <v>42430</v>
      </c>
      <c r="BE27" s="111">
        <v>42461</v>
      </c>
      <c r="BF27" s="111">
        <v>42521</v>
      </c>
      <c r="BG27" s="111">
        <v>42551</v>
      </c>
      <c r="BH27" s="111">
        <v>42582</v>
      </c>
      <c r="BI27" s="111">
        <v>42613</v>
      </c>
      <c r="BJ27" s="111">
        <v>42643</v>
      </c>
      <c r="BK27" s="111">
        <v>42674</v>
      </c>
      <c r="BL27" s="111">
        <v>42704</v>
      </c>
      <c r="BM27" s="111">
        <v>42735</v>
      </c>
      <c r="BN27" s="111">
        <v>42766</v>
      </c>
      <c r="BO27" s="152">
        <v>42794</v>
      </c>
      <c r="BP27" s="111">
        <v>42825</v>
      </c>
      <c r="BQ27" s="111">
        <v>42855</v>
      </c>
      <c r="BR27" s="111">
        <v>42886</v>
      </c>
      <c r="BS27" s="111">
        <v>42916</v>
      </c>
      <c r="BT27" s="111">
        <v>42947</v>
      </c>
      <c r="BU27" s="111">
        <v>42978</v>
      </c>
      <c r="BV27" s="111">
        <v>43008</v>
      </c>
      <c r="BW27" s="111">
        <v>43039</v>
      </c>
      <c r="BX27" s="111">
        <v>43069</v>
      </c>
      <c r="BY27" s="111">
        <v>43100</v>
      </c>
    </row>
    <row r="28" spans="1:77">
      <c r="A28" s="1143" t="s">
        <v>106</v>
      </c>
      <c r="B28" s="143">
        <f t="shared" ref="B28:B34" si="67">SUMIF($AD$2:$AO$2, "&lt;=" &amp; $B$2, $AD28:$AO28)/$B$2</f>
        <v>28.5</v>
      </c>
      <c r="G28" s="143">
        <f>SUM(R28:T28)/3</f>
        <v>5</v>
      </c>
      <c r="T28" s="691">
        <v>15</v>
      </c>
      <c r="U28" s="691">
        <v>39</v>
      </c>
      <c r="V28" s="691">
        <v>42</v>
      </c>
      <c r="W28" s="691">
        <v>43</v>
      </c>
      <c r="X28" s="691">
        <v>35</v>
      </c>
      <c r="Y28" s="691">
        <v>45</v>
      </c>
      <c r="Z28" s="691">
        <v>58</v>
      </c>
      <c r="AA28" s="691">
        <v>61</v>
      </c>
      <c r="AB28" s="691">
        <v>57</v>
      </c>
      <c r="AC28" s="691">
        <v>104</v>
      </c>
      <c r="AD28" s="689">
        <v>31</v>
      </c>
      <c r="AE28" s="689">
        <v>26</v>
      </c>
      <c r="AF28" s="689">
        <v>28</v>
      </c>
      <c r="AG28" s="689">
        <v>56</v>
      </c>
      <c r="AH28" s="689">
        <v>75</v>
      </c>
    </row>
    <row r="29" spans="1:77">
      <c r="A29" s="1143" t="s">
        <v>107</v>
      </c>
      <c r="B29" s="143">
        <f t="shared" si="67"/>
        <v>71.5</v>
      </c>
      <c r="G29" s="143">
        <f t="shared" ref="G29:G35" si="68">SUM(R29:T29)/3</f>
        <v>0</v>
      </c>
      <c r="U29" s="691">
        <v>15</v>
      </c>
      <c r="V29" s="691">
        <v>39</v>
      </c>
      <c r="W29" s="691">
        <v>42</v>
      </c>
      <c r="X29" s="691">
        <v>43</v>
      </c>
      <c r="Y29" s="691">
        <v>35</v>
      </c>
      <c r="Z29" s="691">
        <v>45</v>
      </c>
      <c r="AA29" s="691">
        <v>58</v>
      </c>
      <c r="AB29" s="691">
        <v>61</v>
      </c>
      <c r="AC29" s="691">
        <v>60</v>
      </c>
      <c r="AD29" s="689">
        <v>103</v>
      </c>
      <c r="AE29" s="689">
        <v>40</v>
      </c>
      <c r="AF29" s="689">
        <v>26</v>
      </c>
      <c r="AG29" s="689">
        <v>28</v>
      </c>
      <c r="AH29" s="689">
        <v>55</v>
      </c>
    </row>
    <row r="30" spans="1:77">
      <c r="A30" s="1143" t="s">
        <v>54</v>
      </c>
      <c r="B30" s="143">
        <f t="shared" si="67"/>
        <v>75.5</v>
      </c>
      <c r="G30" s="143">
        <f t="shared" si="68"/>
        <v>0</v>
      </c>
      <c r="V30" s="691">
        <v>15</v>
      </c>
      <c r="W30" s="691">
        <v>38</v>
      </c>
      <c r="X30" s="691">
        <v>42</v>
      </c>
      <c r="Y30" s="691">
        <v>43</v>
      </c>
      <c r="Z30" s="691">
        <v>35</v>
      </c>
      <c r="AA30" s="691">
        <v>45</v>
      </c>
      <c r="AB30" s="691">
        <v>58</v>
      </c>
      <c r="AC30" s="691">
        <v>58</v>
      </c>
      <c r="AD30" s="689">
        <v>57</v>
      </c>
      <c r="AE30" s="689">
        <v>94</v>
      </c>
      <c r="AF30" s="689">
        <v>30</v>
      </c>
      <c r="AG30" s="689">
        <v>26</v>
      </c>
      <c r="AH30" s="689">
        <v>19</v>
      </c>
    </row>
    <row r="31" spans="1:77">
      <c r="A31" s="1143" t="s">
        <v>55</v>
      </c>
      <c r="B31" s="143">
        <f t="shared" si="67"/>
        <v>118.5</v>
      </c>
      <c r="G31" s="143">
        <f t="shared" si="68"/>
        <v>0</v>
      </c>
      <c r="W31" s="691">
        <v>15</v>
      </c>
      <c r="X31" s="691">
        <v>48</v>
      </c>
      <c r="Y31" s="691">
        <v>70</v>
      </c>
      <c r="Z31" s="691">
        <v>84</v>
      </c>
      <c r="AA31" s="691">
        <v>82</v>
      </c>
      <c r="AB31" s="691">
        <v>80</v>
      </c>
      <c r="AC31" s="691">
        <v>114</v>
      </c>
      <c r="AD31" s="689">
        <v>116</v>
      </c>
      <c r="AE31" s="689">
        <v>121</v>
      </c>
      <c r="AF31" s="689">
        <v>154</v>
      </c>
      <c r="AG31" s="689">
        <v>136</v>
      </c>
      <c r="AH31" s="689">
        <v>99</v>
      </c>
    </row>
    <row r="32" spans="1:77">
      <c r="A32" s="1143" t="s">
        <v>56</v>
      </c>
      <c r="B32" s="143">
        <f t="shared" si="67"/>
        <v>73.5</v>
      </c>
      <c r="G32" s="143">
        <f t="shared" si="68"/>
        <v>0</v>
      </c>
      <c r="Z32" s="691">
        <v>11</v>
      </c>
      <c r="AA32" s="691">
        <v>24</v>
      </c>
      <c r="AB32" s="691">
        <v>46</v>
      </c>
      <c r="AC32" s="691">
        <v>66</v>
      </c>
      <c r="AD32" s="689">
        <v>78</v>
      </c>
      <c r="AE32" s="689">
        <v>69</v>
      </c>
      <c r="AF32" s="689">
        <v>61</v>
      </c>
      <c r="AG32" s="689">
        <v>86</v>
      </c>
      <c r="AH32" s="689">
        <v>104</v>
      </c>
    </row>
    <row r="33" spans="1:16384">
      <c r="A33" s="1143" t="s">
        <v>57</v>
      </c>
      <c r="B33" s="143">
        <f t="shared" si="67"/>
        <v>83.5</v>
      </c>
      <c r="G33" s="143">
        <f t="shared" si="68"/>
        <v>3.6666666666666665</v>
      </c>
      <c r="T33" s="691">
        <v>11</v>
      </c>
      <c r="U33" s="691">
        <v>39</v>
      </c>
      <c r="V33" s="691">
        <v>54</v>
      </c>
      <c r="W33" s="691">
        <v>64</v>
      </c>
      <c r="X33" s="691">
        <v>63</v>
      </c>
      <c r="Y33" s="691">
        <v>66</v>
      </c>
      <c r="Z33" s="691">
        <v>72</v>
      </c>
      <c r="AA33" s="691">
        <v>73</v>
      </c>
      <c r="AB33" s="691">
        <v>80</v>
      </c>
      <c r="AC33" s="691">
        <v>82</v>
      </c>
      <c r="AD33" s="689">
        <v>86</v>
      </c>
      <c r="AE33" s="689">
        <v>81</v>
      </c>
      <c r="AF33" s="689">
        <v>89</v>
      </c>
      <c r="AG33" s="689">
        <v>115</v>
      </c>
      <c r="AH33" s="689">
        <v>137</v>
      </c>
    </row>
    <row r="34" spans="1:16384" s="710" customFormat="1">
      <c r="A34" s="1143" t="s">
        <v>58</v>
      </c>
      <c r="B34" s="707">
        <f t="shared" si="67"/>
        <v>0</v>
      </c>
      <c r="C34" s="686"/>
      <c r="D34" s="708"/>
      <c r="E34" s="708"/>
      <c r="F34" s="708"/>
      <c r="G34" s="707">
        <f t="shared" si="68"/>
        <v>0</v>
      </c>
      <c r="H34" s="686"/>
      <c r="I34" s="709"/>
      <c r="J34" s="709"/>
      <c r="K34" s="709"/>
      <c r="L34" s="709"/>
      <c r="M34" s="709"/>
      <c r="N34" s="709"/>
      <c r="O34" s="709"/>
      <c r="P34" s="709"/>
      <c r="Q34" s="709"/>
      <c r="R34" s="709"/>
      <c r="S34" s="709"/>
      <c r="T34" s="709"/>
      <c r="U34" s="709"/>
      <c r="V34" s="709"/>
      <c r="W34" s="709"/>
      <c r="X34" s="709"/>
      <c r="Y34" s="709"/>
      <c r="Z34" s="709"/>
      <c r="AA34" s="709"/>
      <c r="AB34" s="709"/>
      <c r="AC34" s="709"/>
    </row>
    <row r="35" spans="1:16384" s="873" customFormat="1">
      <c r="A35" s="868" t="s">
        <v>37</v>
      </c>
      <c r="B35" s="869">
        <f>SUM(B28:B34)</f>
        <v>451</v>
      </c>
      <c r="C35" s="870"/>
      <c r="D35" s="869"/>
      <c r="E35" s="869"/>
      <c r="F35" s="869"/>
      <c r="G35" s="869">
        <f t="shared" si="68"/>
        <v>8.6666666666666661</v>
      </c>
      <c r="H35" s="871"/>
      <c r="I35" s="872">
        <f>SUM(I28:I34)</f>
        <v>0</v>
      </c>
      <c r="J35" s="872">
        <f t="shared" ref="J35:Z35" si="69">SUM(J28:J34)</f>
        <v>0</v>
      </c>
      <c r="K35" s="872">
        <f t="shared" si="69"/>
        <v>0</v>
      </c>
      <c r="L35" s="872">
        <f t="shared" si="69"/>
        <v>0</v>
      </c>
      <c r="M35" s="872">
        <f t="shared" si="69"/>
        <v>0</v>
      </c>
      <c r="N35" s="872">
        <f t="shared" si="69"/>
        <v>0</v>
      </c>
      <c r="O35" s="872">
        <f t="shared" si="69"/>
        <v>0</v>
      </c>
      <c r="P35" s="872">
        <f t="shared" si="69"/>
        <v>0</v>
      </c>
      <c r="Q35" s="872">
        <f t="shared" si="69"/>
        <v>0</v>
      </c>
      <c r="R35" s="872">
        <f t="shared" si="69"/>
        <v>0</v>
      </c>
      <c r="S35" s="872">
        <f t="shared" si="69"/>
        <v>0</v>
      </c>
      <c r="T35" s="872">
        <f t="shared" si="69"/>
        <v>26</v>
      </c>
      <c r="U35" s="872">
        <f t="shared" si="69"/>
        <v>93</v>
      </c>
      <c r="V35" s="872">
        <f t="shared" si="69"/>
        <v>150</v>
      </c>
      <c r="W35" s="872">
        <f t="shared" si="69"/>
        <v>202</v>
      </c>
      <c r="X35" s="872">
        <f t="shared" si="69"/>
        <v>231</v>
      </c>
      <c r="Y35" s="872">
        <f t="shared" si="69"/>
        <v>259</v>
      </c>
      <c r="Z35" s="872">
        <f t="shared" si="69"/>
        <v>305</v>
      </c>
      <c r="AA35" s="872">
        <f t="shared" ref="AA35:AH35" si="70">SUM(AA28:AA34)</f>
        <v>343</v>
      </c>
      <c r="AB35" s="872">
        <f t="shared" si="70"/>
        <v>382</v>
      </c>
      <c r="AC35" s="872">
        <f t="shared" si="70"/>
        <v>484</v>
      </c>
      <c r="AD35" s="872">
        <f t="shared" si="70"/>
        <v>471</v>
      </c>
      <c r="AE35" s="872">
        <f t="shared" si="70"/>
        <v>431</v>
      </c>
      <c r="AF35" s="872">
        <f t="shared" si="70"/>
        <v>388</v>
      </c>
      <c r="AG35" s="872">
        <f t="shared" si="70"/>
        <v>447</v>
      </c>
      <c r="AH35" s="872">
        <f t="shared" si="70"/>
        <v>489</v>
      </c>
      <c r="AI35" s="872">
        <v>519</v>
      </c>
      <c r="AJ35" s="872">
        <v>518</v>
      </c>
      <c r="AK35" s="872">
        <v>589</v>
      </c>
      <c r="AL35" s="872">
        <v>652</v>
      </c>
      <c r="AM35" s="872">
        <v>735</v>
      </c>
      <c r="AN35" s="872">
        <v>860</v>
      </c>
      <c r="AO35" s="872">
        <v>979</v>
      </c>
      <c r="AP35" s="872">
        <v>1142</v>
      </c>
      <c r="AQ35" s="873">
        <v>1203</v>
      </c>
      <c r="AR35" s="1314">
        <f>AR45</f>
        <v>1331</v>
      </c>
      <c r="AS35" s="1314">
        <f>AS45</f>
        <v>1503</v>
      </c>
      <c r="AT35" s="1314">
        <f>AT45</f>
        <v>1459</v>
      </c>
      <c r="AU35" s="1314">
        <v>1485</v>
      </c>
      <c r="AV35" s="873">
        <v>1485</v>
      </c>
      <c r="AW35" s="873">
        <v>1572</v>
      </c>
      <c r="AX35" s="873">
        <v>1732</v>
      </c>
      <c r="AY35" s="873">
        <v>1852</v>
      </c>
      <c r="AZ35" s="873">
        <v>2108</v>
      </c>
      <c r="BA35" s="873">
        <f>BA45</f>
        <v>2192</v>
      </c>
      <c r="BB35" s="1397">
        <f>BB45</f>
        <v>2219</v>
      </c>
      <c r="BC35" s="1397">
        <f>BC45</f>
        <v>2130</v>
      </c>
      <c r="BD35" s="1397">
        <f t="shared" ref="BD35:BM35" si="71">BD45</f>
        <v>2259</v>
      </c>
      <c r="BE35" s="1397">
        <f t="shared" si="71"/>
        <v>2385</v>
      </c>
      <c r="BF35" s="1397">
        <f t="shared" si="71"/>
        <v>2733</v>
      </c>
      <c r="BG35" s="1397">
        <f t="shared" si="71"/>
        <v>3526</v>
      </c>
      <c r="BH35" s="1397">
        <f t="shared" si="71"/>
        <v>3957</v>
      </c>
      <c r="BI35" s="1397">
        <f t="shared" si="71"/>
        <v>4470</v>
      </c>
      <c r="BJ35" s="1397">
        <f t="shared" si="71"/>
        <v>5082</v>
      </c>
      <c r="BK35" s="1397">
        <f t="shared" si="71"/>
        <v>5596</v>
      </c>
      <c r="BL35" s="1397">
        <f>BL45</f>
        <v>5596</v>
      </c>
      <c r="BM35" s="1397">
        <f t="shared" si="71"/>
        <v>6701</v>
      </c>
      <c r="BN35" s="1397">
        <f>'[10]Agency North'!AO22</f>
        <v>6810</v>
      </c>
      <c r="BO35" s="1397">
        <f>'[11]Agency North'!$AP$24</f>
        <v>6667</v>
      </c>
    </row>
    <row r="37" spans="1:16384" s="706" customFormat="1">
      <c r="A37" s="703" t="s">
        <v>121</v>
      </c>
      <c r="B37" s="704" t="s">
        <v>117</v>
      </c>
      <c r="C37" s="704"/>
      <c r="D37" s="705" t="s">
        <v>43</v>
      </c>
      <c r="E37" s="705" t="s">
        <v>67</v>
      </c>
      <c r="F37" s="705" t="s">
        <v>70</v>
      </c>
      <c r="G37" s="705" t="s">
        <v>104</v>
      </c>
      <c r="H37" s="704"/>
      <c r="I37" s="127">
        <v>41000</v>
      </c>
      <c r="J37" s="127">
        <v>41030</v>
      </c>
      <c r="K37" s="127">
        <v>41061</v>
      </c>
      <c r="L37" s="127">
        <v>41091</v>
      </c>
      <c r="M37" s="127">
        <v>41122</v>
      </c>
      <c r="N37" s="127">
        <v>41153</v>
      </c>
      <c r="O37" s="127">
        <v>41183</v>
      </c>
      <c r="P37" s="127">
        <v>41214</v>
      </c>
      <c r="Q37" s="127">
        <v>41244</v>
      </c>
      <c r="R37" s="127">
        <v>41275</v>
      </c>
      <c r="S37" s="127">
        <v>41306</v>
      </c>
      <c r="T37" s="127">
        <v>41334</v>
      </c>
      <c r="U37" s="127">
        <v>41365</v>
      </c>
      <c r="V37" s="127">
        <v>41395</v>
      </c>
      <c r="W37" s="127">
        <v>41426</v>
      </c>
      <c r="X37" s="127">
        <v>41456</v>
      </c>
      <c r="Y37" s="127">
        <v>41487</v>
      </c>
      <c r="Z37" s="127">
        <v>41518</v>
      </c>
      <c r="AA37" s="127">
        <v>41548</v>
      </c>
      <c r="AB37" s="127">
        <v>41579</v>
      </c>
      <c r="AC37" s="127">
        <v>41609</v>
      </c>
      <c r="AD37" s="127">
        <v>41640</v>
      </c>
      <c r="AE37" s="127">
        <v>41671</v>
      </c>
      <c r="AF37" s="127">
        <v>41699</v>
      </c>
      <c r="AG37" s="127">
        <v>41730</v>
      </c>
      <c r="AH37" s="127">
        <v>41760</v>
      </c>
      <c r="AI37" s="127">
        <v>41791</v>
      </c>
      <c r="AJ37" s="127">
        <v>41821</v>
      </c>
      <c r="AK37" s="127">
        <v>41852</v>
      </c>
      <c r="AL37" s="127">
        <v>41883</v>
      </c>
      <c r="AM37" s="127">
        <v>41913</v>
      </c>
      <c r="AN37" s="127">
        <v>41944</v>
      </c>
      <c r="AO37" s="127">
        <v>41974</v>
      </c>
      <c r="AP37" s="152">
        <v>42005</v>
      </c>
      <c r="AQ37" s="111">
        <v>42036</v>
      </c>
      <c r="AR37" s="111">
        <v>42064</v>
      </c>
      <c r="AS37" s="111">
        <v>42095</v>
      </c>
      <c r="AT37" s="111">
        <v>42155</v>
      </c>
      <c r="AU37" s="111">
        <v>42185</v>
      </c>
      <c r="AV37" s="111">
        <v>42216</v>
      </c>
      <c r="AW37" s="111">
        <v>42247</v>
      </c>
      <c r="AX37" s="111">
        <v>42277</v>
      </c>
      <c r="AY37" s="111">
        <v>42308</v>
      </c>
      <c r="AZ37" s="111">
        <v>42338</v>
      </c>
      <c r="BA37" s="111">
        <f>BA27</f>
        <v>42369</v>
      </c>
      <c r="BB37" s="152">
        <v>42370</v>
      </c>
      <c r="BC37" s="111">
        <v>42401</v>
      </c>
      <c r="BD37" s="111">
        <v>42430</v>
      </c>
      <c r="BE37" s="111">
        <v>42461</v>
      </c>
      <c r="BF37" s="111">
        <v>42521</v>
      </c>
      <c r="BG37" s="111">
        <v>42551</v>
      </c>
      <c r="BH37" s="111">
        <v>42582</v>
      </c>
      <c r="BI37" s="111">
        <v>42613</v>
      </c>
      <c r="BJ37" s="111">
        <v>42643</v>
      </c>
      <c r="BK37" s="111">
        <v>42674</v>
      </c>
      <c r="BL37" s="111">
        <v>42704</v>
      </c>
      <c r="BM37" s="111">
        <v>42735</v>
      </c>
      <c r="BN37" s="111">
        <v>42766</v>
      </c>
      <c r="BO37" s="152">
        <v>42794</v>
      </c>
      <c r="BP37" s="111">
        <v>42825</v>
      </c>
      <c r="BQ37" s="111">
        <v>42855</v>
      </c>
      <c r="BR37" s="111">
        <v>42886</v>
      </c>
      <c r="BS37" s="111">
        <v>42916</v>
      </c>
      <c r="BT37" s="111">
        <v>42947</v>
      </c>
      <c r="BU37" s="111">
        <v>42978</v>
      </c>
      <c r="BV37" s="111">
        <v>43008</v>
      </c>
      <c r="BW37" s="111">
        <v>43039</v>
      </c>
      <c r="BX37" s="111">
        <v>43069</v>
      </c>
      <c r="BY37" s="111">
        <v>43100</v>
      </c>
    </row>
    <row r="38" spans="1:16384" s="758" customFormat="1">
      <c r="A38" s="754" t="s">
        <v>108</v>
      </c>
      <c r="B38" s="1393">
        <f>SUMIF($BN$2:$BY$2, "&lt;=" &amp; $B$2, $BN$38:$BY$38)/$B$2</f>
        <v>4575.5</v>
      </c>
      <c r="C38" s="755"/>
      <c r="D38" s="756"/>
      <c r="E38" s="756"/>
      <c r="F38" s="756"/>
      <c r="G38" s="672">
        <f t="shared" ref="G38:G45" si="72">SUM(R38:T38)/3</f>
        <v>5</v>
      </c>
      <c r="H38" s="755"/>
      <c r="I38" s="757"/>
      <c r="J38" s="757"/>
      <c r="K38" s="757"/>
      <c r="L38" s="757"/>
      <c r="M38" s="757"/>
      <c r="N38" s="757"/>
      <c r="O38" s="757"/>
      <c r="P38" s="757"/>
      <c r="Q38" s="757"/>
      <c r="R38" s="757"/>
      <c r="S38" s="757"/>
      <c r="T38" s="757">
        <v>15</v>
      </c>
      <c r="U38" s="757">
        <v>54</v>
      </c>
      <c r="V38" s="757">
        <v>96</v>
      </c>
      <c r="W38" s="757">
        <v>138</v>
      </c>
      <c r="X38" s="757">
        <v>165</v>
      </c>
      <c r="Y38" s="757">
        <v>188</v>
      </c>
      <c r="Z38" s="757">
        <v>227</v>
      </c>
      <c r="AA38" s="757">
        <v>274</v>
      </c>
      <c r="AB38" s="757">
        <v>307</v>
      </c>
      <c r="AC38" s="757">
        <v>411</v>
      </c>
      <c r="AD38" s="758">
        <v>386</v>
      </c>
      <c r="AE38" s="758">
        <v>347</v>
      </c>
      <c r="AF38" s="758">
        <v>304</v>
      </c>
      <c r="AG38" s="758">
        <v>350</v>
      </c>
      <c r="AH38" s="758">
        <v>376</v>
      </c>
      <c r="AI38" s="758">
        <v>385</v>
      </c>
      <c r="AJ38" s="758">
        <v>392</v>
      </c>
      <c r="AK38" s="758">
        <v>449</v>
      </c>
      <c r="AL38" s="758">
        <v>489</v>
      </c>
      <c r="AM38" s="758">
        <v>559</v>
      </c>
      <c r="AN38" s="758">
        <v>642</v>
      </c>
      <c r="AO38" s="758">
        <v>719</v>
      </c>
      <c r="AP38" s="758">
        <v>845</v>
      </c>
      <c r="AQ38" s="758">
        <v>883</v>
      </c>
      <c r="AR38" s="758">
        <v>997</v>
      </c>
      <c r="AS38" s="758">
        <v>1127</v>
      </c>
      <c r="AT38" s="758">
        <v>1061</v>
      </c>
      <c r="AU38" s="758">
        <v>1105</v>
      </c>
      <c r="AV38" s="758">
        <v>1101</v>
      </c>
      <c r="AW38" s="758">
        <v>1199</v>
      </c>
      <c r="AX38" s="758">
        <v>1297</v>
      </c>
      <c r="AY38" s="758">
        <v>1387</v>
      </c>
      <c r="AZ38" s="758">
        <v>1621</v>
      </c>
      <c r="BA38" s="758">
        <v>1704</v>
      </c>
      <c r="BB38" s="758">
        <v>1716</v>
      </c>
      <c r="BC38" s="758">
        <v>1621</v>
      </c>
      <c r="BD38" s="758">
        <v>1726</v>
      </c>
      <c r="BE38" s="758">
        <v>1792</v>
      </c>
      <c r="BF38" s="758">
        <v>2080</v>
      </c>
      <c r="BG38" s="758">
        <v>2766</v>
      </c>
      <c r="BH38" s="758">
        <v>3156</v>
      </c>
      <c r="BI38" s="758">
        <f>'[17]Agency North'!U99</f>
        <v>3577</v>
      </c>
      <c r="BJ38" s="758">
        <f>'[6]Agency North'!$V$99</f>
        <v>4038</v>
      </c>
      <c r="BK38" s="758">
        <f>'[7]Agency North'!$W$99</f>
        <v>4438</v>
      </c>
      <c r="BL38" s="758">
        <f>'[16]Agency North'!X99</f>
        <v>4438</v>
      </c>
      <c r="BM38" s="758">
        <f>'[9]Agency North'!Y99</f>
        <v>5348</v>
      </c>
      <c r="BN38" s="1197">
        <f>'[10]Agency North'!AO99</f>
        <v>5455</v>
      </c>
      <c r="BO38" s="1197">
        <f>'[11]Agency North'!$AP107</f>
        <v>3696</v>
      </c>
    </row>
    <row r="39" spans="1:16384" s="758" customFormat="1">
      <c r="A39" s="754" t="s">
        <v>109</v>
      </c>
      <c r="B39" s="1393">
        <f>SUMIF($BN$2:$BY$2, "&lt;=" &amp; $B$2, $BN$39:$BY$39)/$B$2</f>
        <v>262.5</v>
      </c>
      <c r="C39" s="755"/>
      <c r="D39" s="756"/>
      <c r="E39" s="756"/>
      <c r="F39" s="756"/>
      <c r="G39" s="672">
        <f t="shared" si="72"/>
        <v>0</v>
      </c>
      <c r="H39" s="755"/>
      <c r="I39" s="757"/>
      <c r="J39" s="757"/>
      <c r="K39" s="757"/>
      <c r="L39" s="757"/>
      <c r="M39" s="757"/>
      <c r="N39" s="757"/>
      <c r="O39" s="757"/>
      <c r="P39" s="757"/>
      <c r="Q39" s="757"/>
      <c r="R39" s="757"/>
      <c r="S39" s="757"/>
      <c r="T39" s="757"/>
      <c r="U39" s="757"/>
      <c r="V39" s="757"/>
      <c r="W39" s="757"/>
      <c r="X39" s="757">
        <v>3</v>
      </c>
      <c r="Y39" s="757">
        <v>5</v>
      </c>
      <c r="Z39" s="757">
        <v>6</v>
      </c>
      <c r="AA39" s="757">
        <v>8</v>
      </c>
      <c r="AB39" s="757">
        <v>11</v>
      </c>
      <c r="AC39" s="757">
        <v>12</v>
      </c>
      <c r="AD39" s="758">
        <v>24</v>
      </c>
      <c r="AE39" s="758">
        <v>27</v>
      </c>
      <c r="AF39" s="758">
        <v>28</v>
      </c>
      <c r="AG39" s="758">
        <v>22</v>
      </c>
      <c r="AH39" s="758">
        <v>23</v>
      </c>
      <c r="AI39" s="758">
        <v>20</v>
      </c>
      <c r="AJ39" s="758">
        <v>19</v>
      </c>
      <c r="AK39" s="758">
        <v>21</v>
      </c>
      <c r="AL39" s="758">
        <v>25</v>
      </c>
      <c r="AM39" s="758">
        <v>28</v>
      </c>
      <c r="AN39" s="758">
        <v>33</v>
      </c>
      <c r="AO39" s="758">
        <v>44</v>
      </c>
      <c r="AP39" s="758">
        <v>57</v>
      </c>
      <c r="AQ39" s="758">
        <v>65</v>
      </c>
      <c r="AR39" s="758">
        <v>65</v>
      </c>
      <c r="AS39" s="758">
        <v>63</v>
      </c>
      <c r="AT39" s="758">
        <v>62</v>
      </c>
      <c r="AU39" s="758">
        <v>49</v>
      </c>
      <c r="AV39" s="758">
        <v>43</v>
      </c>
      <c r="AW39" s="758">
        <v>37</v>
      </c>
      <c r="AX39" s="758">
        <v>39</v>
      </c>
      <c r="AY39" s="758">
        <v>47</v>
      </c>
      <c r="AZ39" s="758">
        <v>55</v>
      </c>
      <c r="BA39" s="758">
        <v>58</v>
      </c>
      <c r="BB39" s="758">
        <v>68</v>
      </c>
      <c r="BC39" s="758">
        <v>78</v>
      </c>
      <c r="BD39" s="758">
        <v>87</v>
      </c>
      <c r="BE39" s="758">
        <v>110</v>
      </c>
      <c r="BF39" s="758">
        <v>114</v>
      </c>
      <c r="BG39" s="758">
        <v>115</v>
      </c>
      <c r="BH39" s="758">
        <v>127</v>
      </c>
      <c r="BI39" s="758">
        <f>'[17]Agency North'!U100</f>
        <v>147</v>
      </c>
      <c r="BJ39" s="758">
        <f>'[6]Agency North'!V100</f>
        <v>178</v>
      </c>
      <c r="BK39" s="758">
        <f>'[7]Agency North'!W100</f>
        <v>194</v>
      </c>
      <c r="BL39" s="758">
        <f>'[16]Agency North'!X100</f>
        <v>194</v>
      </c>
      <c r="BM39" s="758">
        <f>'[9]Agency North'!Y100</f>
        <v>237</v>
      </c>
      <c r="BN39" s="1197">
        <f>'[10]Agency North'!AO100</f>
        <v>253</v>
      </c>
      <c r="BO39" s="1197">
        <f>'[11]Agency North'!$AP108</f>
        <v>272</v>
      </c>
    </row>
    <row r="40" spans="1:16384" s="758" customFormat="1">
      <c r="A40" s="754" t="s">
        <v>110</v>
      </c>
      <c r="B40" s="1393">
        <f>SUMIF($BN$2:$BY$2, "&lt;=" &amp; $B$2, $BN$40:$BY$40)/$B$2</f>
        <v>735.5</v>
      </c>
      <c r="C40" s="755"/>
      <c r="D40" s="756"/>
      <c r="E40" s="756"/>
      <c r="F40" s="756"/>
      <c r="G40" s="672">
        <f t="shared" si="72"/>
        <v>2.3333333333333335</v>
      </c>
      <c r="H40" s="755"/>
      <c r="I40" s="757"/>
      <c r="J40" s="757"/>
      <c r="K40" s="757"/>
      <c r="L40" s="757"/>
      <c r="M40" s="757"/>
      <c r="N40" s="757"/>
      <c r="O40" s="757"/>
      <c r="P40" s="757"/>
      <c r="Q40" s="757"/>
      <c r="R40" s="757"/>
      <c r="S40" s="757"/>
      <c r="T40" s="757">
        <v>7</v>
      </c>
      <c r="U40" s="757">
        <v>25</v>
      </c>
      <c r="V40" s="757">
        <v>35</v>
      </c>
      <c r="W40" s="757">
        <v>42</v>
      </c>
      <c r="X40" s="757">
        <v>41</v>
      </c>
      <c r="Y40" s="757">
        <v>44</v>
      </c>
      <c r="Z40" s="757">
        <v>50</v>
      </c>
      <c r="AA40" s="757">
        <v>41</v>
      </c>
      <c r="AB40" s="757">
        <v>42</v>
      </c>
      <c r="AC40" s="757">
        <v>41</v>
      </c>
      <c r="AD40" s="758">
        <v>40</v>
      </c>
      <c r="AE40" s="758">
        <v>37</v>
      </c>
      <c r="AF40" s="758">
        <v>34</v>
      </c>
      <c r="AG40" s="758">
        <v>46</v>
      </c>
      <c r="AH40" s="758">
        <v>55</v>
      </c>
      <c r="AI40" s="758">
        <v>74</v>
      </c>
      <c r="AJ40" s="758">
        <v>67</v>
      </c>
      <c r="AK40" s="758">
        <v>72</v>
      </c>
      <c r="AL40" s="758">
        <v>88</v>
      </c>
      <c r="AM40" s="758">
        <v>95</v>
      </c>
      <c r="AN40" s="758">
        <v>116</v>
      </c>
      <c r="AO40" s="758">
        <v>140</v>
      </c>
      <c r="AP40" s="758">
        <v>157</v>
      </c>
      <c r="AQ40" s="758">
        <v>169</v>
      </c>
      <c r="AR40" s="758">
        <v>174</v>
      </c>
      <c r="AS40" s="758">
        <v>202</v>
      </c>
      <c r="AT40" s="758">
        <v>214</v>
      </c>
      <c r="AU40" s="758">
        <v>208</v>
      </c>
      <c r="AV40" s="758">
        <v>213</v>
      </c>
      <c r="AW40" s="758">
        <v>211</v>
      </c>
      <c r="AX40" s="758">
        <v>253</v>
      </c>
      <c r="AY40" s="758">
        <v>272</v>
      </c>
      <c r="AZ40" s="758">
        <v>289</v>
      </c>
      <c r="BA40" s="758">
        <v>288</v>
      </c>
      <c r="BB40" s="758">
        <v>290</v>
      </c>
      <c r="BC40" s="758">
        <v>284</v>
      </c>
      <c r="BD40" s="758">
        <v>293</v>
      </c>
      <c r="BE40" s="758">
        <v>311</v>
      </c>
      <c r="BF40" s="758">
        <v>348</v>
      </c>
      <c r="BG40" s="758">
        <v>429</v>
      </c>
      <c r="BH40" s="758">
        <v>444</v>
      </c>
      <c r="BI40" s="758">
        <f>'[17]Agency North'!U101</f>
        <v>494</v>
      </c>
      <c r="BJ40" s="758">
        <f>'[6]Agency North'!V101</f>
        <v>568</v>
      </c>
      <c r="BK40" s="758">
        <f>'[7]Agency North'!W101</f>
        <v>640</v>
      </c>
      <c r="BL40" s="758">
        <f>'[16]Agency North'!X101</f>
        <v>640</v>
      </c>
      <c r="BM40" s="758">
        <f>'[9]Agency North'!Y101</f>
        <v>738</v>
      </c>
      <c r="BN40" s="1197">
        <f>'[10]Agency North'!AO101</f>
        <v>722</v>
      </c>
      <c r="BO40" s="1197">
        <f>'[11]Agency North'!$AP109</f>
        <v>749</v>
      </c>
    </row>
    <row r="41" spans="1:16384" s="758" customFormat="1">
      <c r="A41" s="754" t="s">
        <v>111</v>
      </c>
      <c r="B41" s="1393">
        <f>SUMIF($BN$2:$BY$2, "&lt;=" &amp; $B$2, $BN$41:$BY$41)/$B$2</f>
        <v>257</v>
      </c>
      <c r="C41" s="755"/>
      <c r="D41" s="756"/>
      <c r="E41" s="756"/>
      <c r="F41" s="756"/>
      <c r="G41" s="672">
        <f t="shared" si="72"/>
        <v>1</v>
      </c>
      <c r="H41" s="755"/>
      <c r="I41" s="757"/>
      <c r="J41" s="757"/>
      <c r="K41" s="757"/>
      <c r="L41" s="757"/>
      <c r="M41" s="757"/>
      <c r="N41" s="757"/>
      <c r="O41" s="757"/>
      <c r="P41" s="757"/>
      <c r="Q41" s="757"/>
      <c r="R41" s="757"/>
      <c r="S41" s="757"/>
      <c r="T41" s="757">
        <v>3</v>
      </c>
      <c r="U41" s="757">
        <v>7</v>
      </c>
      <c r="V41" s="757">
        <v>11</v>
      </c>
      <c r="W41" s="757">
        <v>14</v>
      </c>
      <c r="X41" s="757">
        <v>14</v>
      </c>
      <c r="Y41" s="757">
        <v>13</v>
      </c>
      <c r="Z41" s="757">
        <v>13</v>
      </c>
      <c r="AA41" s="757">
        <v>10</v>
      </c>
      <c r="AB41" s="757">
        <v>11</v>
      </c>
      <c r="AC41" s="757">
        <v>9</v>
      </c>
      <c r="AD41" s="758">
        <v>10</v>
      </c>
      <c r="AE41" s="758">
        <v>9</v>
      </c>
      <c r="AF41" s="758">
        <v>10</v>
      </c>
      <c r="AG41" s="758">
        <v>18</v>
      </c>
      <c r="AH41" s="758">
        <v>20</v>
      </c>
      <c r="AI41" s="758">
        <v>23</v>
      </c>
      <c r="AJ41" s="758">
        <v>23</v>
      </c>
      <c r="AK41" s="758">
        <v>28</v>
      </c>
      <c r="AL41" s="758">
        <v>30</v>
      </c>
      <c r="AM41" s="758">
        <v>32</v>
      </c>
      <c r="AN41" s="758">
        <v>42</v>
      </c>
      <c r="AO41" s="758">
        <v>46</v>
      </c>
      <c r="AP41" s="758">
        <v>52</v>
      </c>
      <c r="AQ41" s="758">
        <v>54</v>
      </c>
      <c r="AR41" s="758">
        <v>60</v>
      </c>
      <c r="AS41" s="758">
        <v>70</v>
      </c>
      <c r="AT41" s="758">
        <v>80</v>
      </c>
      <c r="AU41" s="758">
        <v>81</v>
      </c>
      <c r="AV41" s="758">
        <v>82</v>
      </c>
      <c r="AW41" s="758">
        <v>80</v>
      </c>
      <c r="AX41" s="758">
        <v>94</v>
      </c>
      <c r="AY41" s="758">
        <v>97</v>
      </c>
      <c r="AZ41" s="758">
        <v>95</v>
      </c>
      <c r="BA41" s="758">
        <v>93</v>
      </c>
      <c r="BB41" s="758">
        <v>94</v>
      </c>
      <c r="BC41" s="758">
        <v>96</v>
      </c>
      <c r="BD41" s="758">
        <v>99</v>
      </c>
      <c r="BE41" s="758">
        <v>114</v>
      </c>
      <c r="BF41" s="758">
        <v>131</v>
      </c>
      <c r="BG41" s="758">
        <v>147</v>
      </c>
      <c r="BH41" s="758">
        <v>156</v>
      </c>
      <c r="BI41" s="758">
        <f>'[17]Agency North'!U102</f>
        <v>172</v>
      </c>
      <c r="BJ41" s="758">
        <f>'[6]Agency North'!V102</f>
        <v>197</v>
      </c>
      <c r="BK41" s="758">
        <f>'[7]Agency North'!W102</f>
        <v>210</v>
      </c>
      <c r="BL41" s="758">
        <f>'[16]Agency North'!X102</f>
        <v>210</v>
      </c>
      <c r="BM41" s="758">
        <f>'[9]Agency North'!Y102</f>
        <v>251</v>
      </c>
      <c r="BN41" s="1197">
        <f>'[10]Agency North'!AO102</f>
        <v>255</v>
      </c>
      <c r="BO41" s="1197">
        <f>'[11]Agency North'!$AP110</f>
        <v>259</v>
      </c>
    </row>
    <row r="42" spans="1:16384" s="864" customFormat="1">
      <c r="A42" s="754" t="s">
        <v>112</v>
      </c>
      <c r="B42" s="1515">
        <f>SUMIF($BN$2:$BY$2, "&lt;=" &amp; $B$2, $BN$42:$BY$42)/$B$2</f>
        <v>78.5</v>
      </c>
      <c r="C42" s="755"/>
      <c r="D42" s="755"/>
      <c r="E42" s="755"/>
      <c r="F42" s="755"/>
      <c r="G42" s="865">
        <f t="shared" si="72"/>
        <v>0.33333333333333331</v>
      </c>
      <c r="H42" s="755"/>
      <c r="I42" s="866"/>
      <c r="J42" s="866"/>
      <c r="K42" s="866"/>
      <c r="L42" s="866"/>
      <c r="M42" s="866"/>
      <c r="N42" s="866"/>
      <c r="O42" s="866"/>
      <c r="P42" s="866"/>
      <c r="Q42" s="866"/>
      <c r="R42" s="866"/>
      <c r="S42" s="866"/>
      <c r="T42" s="866">
        <v>1</v>
      </c>
      <c r="U42" s="866">
        <v>7</v>
      </c>
      <c r="V42" s="866">
        <v>8</v>
      </c>
      <c r="W42" s="866">
        <v>8</v>
      </c>
      <c r="X42" s="866">
        <v>8</v>
      </c>
      <c r="Y42" s="866">
        <v>9</v>
      </c>
      <c r="Z42" s="866">
        <v>9</v>
      </c>
      <c r="AA42" s="866">
        <v>10</v>
      </c>
      <c r="AB42" s="866">
        <v>11</v>
      </c>
      <c r="AC42" s="866">
        <v>11</v>
      </c>
      <c r="AD42" s="867">
        <v>11</v>
      </c>
      <c r="AE42" s="867">
        <v>11</v>
      </c>
      <c r="AF42" s="867">
        <v>12</v>
      </c>
      <c r="AG42" s="867">
        <v>11</v>
      </c>
      <c r="AH42" s="867">
        <v>15</v>
      </c>
      <c r="AI42" s="867">
        <v>15</v>
      </c>
      <c r="AJ42" s="867">
        <v>15</v>
      </c>
      <c r="AK42" s="867">
        <v>16</v>
      </c>
      <c r="AL42" s="867">
        <v>16</v>
      </c>
      <c r="AM42" s="867">
        <v>16</v>
      </c>
      <c r="AN42" s="867">
        <v>21</v>
      </c>
      <c r="AO42" s="867">
        <v>24</v>
      </c>
      <c r="AP42" s="867">
        <v>24</v>
      </c>
      <c r="AQ42" s="867">
        <v>24</v>
      </c>
      <c r="AR42" s="867">
        <v>27</v>
      </c>
      <c r="AS42" s="867">
        <v>31</v>
      </c>
      <c r="AT42" s="867">
        <v>30</v>
      </c>
      <c r="AU42" s="758">
        <v>29</v>
      </c>
      <c r="AV42" s="867">
        <v>29</v>
      </c>
      <c r="AW42" s="867">
        <v>26</v>
      </c>
      <c r="AX42" s="867">
        <v>28</v>
      </c>
      <c r="AY42" s="867">
        <v>29</v>
      </c>
      <c r="AZ42" s="867">
        <v>28</v>
      </c>
      <c r="BA42" s="867">
        <v>28</v>
      </c>
      <c r="BB42" s="867">
        <v>30</v>
      </c>
      <c r="BC42" s="867">
        <v>29</v>
      </c>
      <c r="BD42" s="867">
        <v>29</v>
      </c>
      <c r="BE42" s="867">
        <v>31</v>
      </c>
      <c r="BF42" s="867">
        <v>33</v>
      </c>
      <c r="BG42" s="867">
        <v>36</v>
      </c>
      <c r="BH42" s="867">
        <v>39</v>
      </c>
      <c r="BI42" s="867">
        <f>'[17]Agency North'!U103</f>
        <v>42</v>
      </c>
      <c r="BJ42" s="867">
        <f>'[6]Agency North'!V103</f>
        <v>57</v>
      </c>
      <c r="BK42" s="758">
        <f>'[7]Agency North'!W103</f>
        <v>67</v>
      </c>
      <c r="BL42" s="758">
        <f>'[16]Agency North'!X103</f>
        <v>67</v>
      </c>
      <c r="BM42" s="867">
        <f>'[9]Agency North'!Y103</f>
        <v>73</v>
      </c>
      <c r="BN42" s="1197">
        <f>'[10]Agency North'!AO103</f>
        <v>74</v>
      </c>
      <c r="BO42" s="1197">
        <f>'[11]Agency North'!$AP111</f>
        <v>83</v>
      </c>
      <c r="BP42" s="867"/>
      <c r="BQ42" s="867"/>
      <c r="BR42" s="867"/>
      <c r="BS42" s="867"/>
      <c r="BT42" s="867"/>
      <c r="BU42" s="867"/>
      <c r="BV42" s="867"/>
      <c r="BW42" s="867"/>
      <c r="BX42" s="867"/>
      <c r="BY42" s="867"/>
      <c r="BZ42" s="867"/>
      <c r="CA42" s="867"/>
      <c r="CB42" s="867"/>
      <c r="CC42" s="867"/>
      <c r="CD42" s="867"/>
      <c r="CE42" s="867"/>
      <c r="CF42" s="867"/>
      <c r="CG42" s="867"/>
      <c r="CH42" s="867"/>
      <c r="CI42" s="867"/>
      <c r="CJ42" s="867"/>
      <c r="CK42" s="867"/>
      <c r="CL42" s="867"/>
      <c r="CM42" s="867"/>
      <c r="CN42" s="867"/>
      <c r="CO42" s="867"/>
      <c r="CP42" s="867"/>
      <c r="CQ42" s="867"/>
      <c r="CR42" s="867"/>
      <c r="CS42" s="867"/>
      <c r="CT42" s="867"/>
      <c r="CU42" s="867"/>
      <c r="CV42" s="867"/>
      <c r="CW42" s="867"/>
      <c r="CX42" s="867"/>
      <c r="CY42" s="867"/>
      <c r="CZ42" s="867"/>
      <c r="DA42" s="867"/>
      <c r="DB42" s="867"/>
      <c r="DC42" s="867"/>
      <c r="DD42" s="867"/>
      <c r="DE42" s="867"/>
      <c r="DF42" s="867"/>
      <c r="DG42" s="867"/>
      <c r="DH42" s="867"/>
      <c r="DI42" s="867"/>
      <c r="DJ42" s="867"/>
      <c r="DK42" s="867"/>
      <c r="DL42" s="867"/>
      <c r="DM42" s="867"/>
      <c r="DN42" s="867"/>
      <c r="DO42" s="867"/>
      <c r="DP42" s="867"/>
      <c r="DQ42" s="867"/>
      <c r="DR42" s="867"/>
      <c r="DS42" s="867"/>
      <c r="DT42" s="867"/>
      <c r="DU42" s="867"/>
      <c r="DV42" s="867"/>
      <c r="DW42" s="867"/>
      <c r="DX42" s="867"/>
      <c r="DY42" s="867"/>
      <c r="DZ42" s="867"/>
      <c r="EA42" s="867"/>
      <c r="EB42" s="867"/>
      <c r="EC42" s="867"/>
      <c r="ED42" s="867"/>
      <c r="EE42" s="867"/>
      <c r="EF42" s="867"/>
      <c r="EG42" s="867"/>
      <c r="EH42" s="867"/>
      <c r="EI42" s="867"/>
      <c r="EJ42" s="867"/>
      <c r="EK42" s="867"/>
      <c r="EL42" s="867"/>
      <c r="EM42" s="867"/>
      <c r="EN42" s="867"/>
      <c r="EO42" s="867"/>
      <c r="EP42" s="867"/>
      <c r="EQ42" s="867"/>
      <c r="ER42" s="867"/>
      <c r="ES42" s="867"/>
      <c r="ET42" s="867"/>
      <c r="EU42" s="867"/>
      <c r="EV42" s="867"/>
      <c r="EW42" s="867"/>
      <c r="EX42" s="867"/>
      <c r="EY42" s="867"/>
      <c r="EZ42" s="867"/>
      <c r="FA42" s="867"/>
      <c r="FB42" s="867"/>
      <c r="FC42" s="867"/>
      <c r="FD42" s="867"/>
      <c r="FE42" s="867"/>
      <c r="FF42" s="867"/>
      <c r="FG42" s="867"/>
      <c r="FH42" s="867"/>
      <c r="FI42" s="867"/>
      <c r="FJ42" s="867"/>
      <c r="FK42" s="867"/>
      <c r="FL42" s="867"/>
      <c r="FM42" s="867"/>
      <c r="FN42" s="867"/>
      <c r="FO42" s="867"/>
      <c r="FP42" s="867"/>
      <c r="FQ42" s="867"/>
      <c r="FR42" s="867"/>
      <c r="FS42" s="867"/>
      <c r="FT42" s="867"/>
      <c r="FU42" s="867"/>
      <c r="FV42" s="867"/>
      <c r="FW42" s="867"/>
      <c r="FX42" s="867"/>
      <c r="FY42" s="867"/>
      <c r="FZ42" s="867"/>
      <c r="GA42" s="867"/>
      <c r="GB42" s="867"/>
      <c r="GC42" s="867"/>
      <c r="GD42" s="867"/>
      <c r="GE42" s="867"/>
      <c r="GF42" s="867"/>
      <c r="GG42" s="867"/>
      <c r="GH42" s="867"/>
      <c r="GI42" s="867"/>
      <c r="GJ42" s="867"/>
      <c r="GK42" s="867"/>
      <c r="GL42" s="867"/>
      <c r="GM42" s="867"/>
      <c r="GN42" s="867"/>
      <c r="GO42" s="867"/>
      <c r="GP42" s="867"/>
      <c r="GQ42" s="867"/>
      <c r="GR42" s="867"/>
      <c r="GS42" s="867"/>
      <c r="GT42" s="867"/>
      <c r="GU42" s="867"/>
      <c r="GV42" s="867"/>
      <c r="GW42" s="867"/>
      <c r="GX42" s="867"/>
      <c r="GY42" s="867"/>
      <c r="GZ42" s="867"/>
      <c r="HA42" s="867"/>
      <c r="HB42" s="867"/>
      <c r="HC42" s="867"/>
      <c r="HD42" s="867"/>
      <c r="HE42" s="867"/>
      <c r="HF42" s="867"/>
      <c r="HG42" s="867"/>
      <c r="HH42" s="867"/>
      <c r="HI42" s="867"/>
      <c r="HJ42" s="867"/>
      <c r="HK42" s="867"/>
      <c r="HL42" s="867"/>
      <c r="HM42" s="867"/>
      <c r="HN42" s="867"/>
      <c r="HO42" s="867"/>
      <c r="HP42" s="867"/>
      <c r="HQ42" s="867"/>
      <c r="HR42" s="867"/>
      <c r="HS42" s="867"/>
      <c r="HT42" s="867"/>
      <c r="HU42" s="867"/>
      <c r="HV42" s="867"/>
      <c r="HW42" s="867"/>
      <c r="HX42" s="867"/>
      <c r="HY42" s="867"/>
      <c r="HZ42" s="867"/>
      <c r="IA42" s="867"/>
      <c r="IB42" s="867"/>
      <c r="IC42" s="867"/>
      <c r="ID42" s="867"/>
      <c r="IE42" s="867"/>
      <c r="IF42" s="867"/>
      <c r="IG42" s="867"/>
      <c r="IH42" s="867"/>
      <c r="II42" s="867"/>
      <c r="IJ42" s="867"/>
      <c r="IK42" s="867"/>
      <c r="IL42" s="867"/>
      <c r="IM42" s="867"/>
      <c r="IN42" s="867"/>
      <c r="IO42" s="867"/>
      <c r="IP42" s="867"/>
      <c r="IQ42" s="867"/>
      <c r="IR42" s="867"/>
      <c r="IS42" s="867"/>
      <c r="IT42" s="867"/>
      <c r="IU42" s="867"/>
      <c r="IV42" s="867"/>
      <c r="IW42" s="867"/>
      <c r="IX42" s="867"/>
      <c r="IY42" s="867"/>
      <c r="IZ42" s="867"/>
      <c r="JA42" s="867"/>
      <c r="JB42" s="867"/>
      <c r="JC42" s="867"/>
      <c r="JD42" s="867"/>
      <c r="JE42" s="867"/>
      <c r="JF42" s="867"/>
      <c r="JG42" s="867"/>
      <c r="JH42" s="867"/>
      <c r="JI42" s="867"/>
      <c r="JJ42" s="867"/>
      <c r="JK42" s="867"/>
      <c r="JL42" s="867"/>
      <c r="JM42" s="867"/>
      <c r="JN42" s="867"/>
      <c r="JO42" s="867"/>
      <c r="JP42" s="867"/>
      <c r="JQ42" s="867"/>
      <c r="JR42" s="867"/>
      <c r="JS42" s="867"/>
      <c r="JT42" s="867"/>
      <c r="JU42" s="867"/>
      <c r="JV42" s="867"/>
      <c r="JW42" s="867"/>
      <c r="JX42" s="867"/>
      <c r="JY42" s="867"/>
      <c r="JZ42" s="867"/>
      <c r="KA42" s="867"/>
      <c r="KB42" s="867"/>
      <c r="KC42" s="867"/>
      <c r="KD42" s="867"/>
      <c r="KE42" s="867"/>
      <c r="KF42" s="867"/>
      <c r="KG42" s="867"/>
      <c r="KH42" s="867"/>
      <c r="KI42" s="867"/>
      <c r="KJ42" s="867"/>
      <c r="KK42" s="867"/>
      <c r="KL42" s="867"/>
      <c r="KM42" s="867"/>
      <c r="KN42" s="867"/>
      <c r="KO42" s="867"/>
      <c r="KP42" s="867"/>
      <c r="KQ42" s="867"/>
      <c r="KR42" s="867"/>
      <c r="KS42" s="867"/>
      <c r="KT42" s="867"/>
      <c r="KU42" s="867"/>
      <c r="KV42" s="867"/>
      <c r="KW42" s="867"/>
      <c r="KX42" s="867"/>
      <c r="KY42" s="867"/>
      <c r="KZ42" s="867"/>
      <c r="LA42" s="867"/>
      <c r="LB42" s="867"/>
      <c r="LC42" s="867"/>
      <c r="LD42" s="867"/>
      <c r="LE42" s="867"/>
      <c r="LF42" s="867"/>
      <c r="LG42" s="867"/>
      <c r="LH42" s="867"/>
      <c r="LI42" s="867"/>
      <c r="LJ42" s="867"/>
      <c r="LK42" s="867"/>
      <c r="LL42" s="867"/>
      <c r="LM42" s="867"/>
      <c r="LN42" s="867"/>
      <c r="LO42" s="867"/>
      <c r="LP42" s="867"/>
      <c r="LQ42" s="867"/>
      <c r="LR42" s="867"/>
      <c r="LS42" s="867"/>
      <c r="LT42" s="867"/>
      <c r="LU42" s="867"/>
      <c r="LV42" s="867"/>
      <c r="LW42" s="867"/>
      <c r="LX42" s="867"/>
      <c r="LY42" s="867"/>
      <c r="LZ42" s="867"/>
      <c r="MA42" s="867"/>
      <c r="MB42" s="867"/>
      <c r="MC42" s="867"/>
      <c r="MD42" s="867"/>
      <c r="ME42" s="867"/>
      <c r="MF42" s="867"/>
      <c r="MG42" s="867"/>
      <c r="MH42" s="867"/>
      <c r="MI42" s="867"/>
      <c r="MJ42" s="867"/>
      <c r="MK42" s="867"/>
      <c r="ML42" s="867"/>
      <c r="MM42" s="867"/>
      <c r="MN42" s="867"/>
      <c r="MO42" s="867"/>
      <c r="MP42" s="867"/>
      <c r="MQ42" s="867"/>
      <c r="MR42" s="867"/>
      <c r="MS42" s="867"/>
      <c r="MT42" s="867"/>
      <c r="MU42" s="867"/>
      <c r="MV42" s="867"/>
      <c r="MW42" s="867"/>
      <c r="MX42" s="867"/>
      <c r="MY42" s="867"/>
      <c r="MZ42" s="867"/>
      <c r="NA42" s="867"/>
      <c r="NB42" s="867"/>
      <c r="NC42" s="867"/>
      <c r="ND42" s="867"/>
      <c r="NE42" s="867"/>
      <c r="NF42" s="867"/>
      <c r="NG42" s="867"/>
      <c r="NH42" s="867"/>
      <c r="NI42" s="867"/>
      <c r="NJ42" s="867"/>
      <c r="NK42" s="867"/>
      <c r="NL42" s="867"/>
      <c r="NM42" s="867"/>
      <c r="NN42" s="867"/>
      <c r="NO42" s="867"/>
      <c r="NP42" s="867"/>
      <c r="NQ42" s="867"/>
      <c r="NR42" s="867"/>
      <c r="NS42" s="867"/>
      <c r="NT42" s="867"/>
      <c r="NU42" s="867"/>
      <c r="NV42" s="867"/>
      <c r="NW42" s="867"/>
      <c r="NX42" s="867"/>
      <c r="NY42" s="867"/>
      <c r="NZ42" s="867"/>
      <c r="OA42" s="867"/>
      <c r="OB42" s="867"/>
      <c r="OC42" s="867"/>
      <c r="OD42" s="867"/>
      <c r="OE42" s="867"/>
      <c r="OF42" s="867"/>
      <c r="OG42" s="867"/>
      <c r="OH42" s="867"/>
      <c r="OI42" s="867"/>
      <c r="OJ42" s="867"/>
      <c r="OK42" s="867"/>
      <c r="OL42" s="867"/>
      <c r="OM42" s="867"/>
      <c r="ON42" s="867"/>
      <c r="OO42" s="867"/>
      <c r="OP42" s="867"/>
      <c r="OQ42" s="867"/>
      <c r="OR42" s="867"/>
      <c r="OS42" s="867"/>
      <c r="OT42" s="867"/>
      <c r="OU42" s="867"/>
      <c r="OV42" s="867"/>
      <c r="OW42" s="867"/>
      <c r="OX42" s="867"/>
      <c r="OY42" s="867"/>
      <c r="OZ42" s="867"/>
      <c r="PA42" s="867"/>
      <c r="PB42" s="867"/>
      <c r="PC42" s="867"/>
      <c r="PD42" s="867"/>
      <c r="PE42" s="867"/>
      <c r="PF42" s="867"/>
      <c r="PG42" s="867"/>
      <c r="PH42" s="867"/>
      <c r="PI42" s="867"/>
      <c r="PJ42" s="867"/>
      <c r="PK42" s="867"/>
      <c r="PL42" s="867"/>
      <c r="PM42" s="867"/>
      <c r="PN42" s="867"/>
      <c r="PO42" s="867"/>
      <c r="PP42" s="867"/>
      <c r="PQ42" s="867"/>
      <c r="PR42" s="867"/>
      <c r="PS42" s="867"/>
      <c r="PT42" s="867"/>
      <c r="PU42" s="867"/>
      <c r="PV42" s="867"/>
      <c r="PW42" s="867"/>
      <c r="PX42" s="867"/>
      <c r="PY42" s="867"/>
      <c r="PZ42" s="867"/>
      <c r="QA42" s="867"/>
      <c r="QB42" s="867"/>
      <c r="QC42" s="867"/>
      <c r="QD42" s="867"/>
      <c r="QE42" s="867"/>
      <c r="QF42" s="867"/>
      <c r="QG42" s="867"/>
      <c r="QH42" s="867"/>
      <c r="QI42" s="867"/>
      <c r="QJ42" s="867"/>
      <c r="QK42" s="867"/>
      <c r="QL42" s="867"/>
      <c r="QM42" s="867"/>
      <c r="QN42" s="867"/>
      <c r="QO42" s="867"/>
      <c r="QP42" s="867"/>
      <c r="QQ42" s="867"/>
      <c r="QR42" s="867"/>
      <c r="QS42" s="867"/>
      <c r="QT42" s="867"/>
      <c r="QU42" s="867"/>
      <c r="QV42" s="867"/>
      <c r="QW42" s="867"/>
      <c r="QX42" s="867"/>
      <c r="QY42" s="867"/>
      <c r="QZ42" s="867"/>
      <c r="RA42" s="867"/>
      <c r="RB42" s="867"/>
      <c r="RC42" s="867"/>
      <c r="RD42" s="867"/>
      <c r="RE42" s="867"/>
      <c r="RF42" s="867"/>
      <c r="RG42" s="867"/>
      <c r="RH42" s="867"/>
      <c r="RI42" s="867"/>
      <c r="RJ42" s="867"/>
      <c r="RK42" s="867"/>
      <c r="RL42" s="867"/>
      <c r="RM42" s="867"/>
      <c r="RN42" s="867"/>
      <c r="RO42" s="867"/>
      <c r="RP42" s="867"/>
      <c r="RQ42" s="867"/>
      <c r="RR42" s="867"/>
      <c r="RS42" s="867"/>
      <c r="RT42" s="867"/>
      <c r="RU42" s="867"/>
      <c r="RV42" s="867"/>
      <c r="RW42" s="867"/>
      <c r="RX42" s="867"/>
      <c r="RY42" s="867"/>
      <c r="RZ42" s="867"/>
      <c r="SA42" s="867"/>
      <c r="SB42" s="867"/>
      <c r="SC42" s="867"/>
      <c r="SD42" s="867"/>
      <c r="SE42" s="867"/>
      <c r="SF42" s="867"/>
      <c r="SG42" s="867"/>
      <c r="SH42" s="867"/>
      <c r="SI42" s="867"/>
      <c r="SJ42" s="867"/>
      <c r="SK42" s="867"/>
      <c r="SL42" s="867"/>
      <c r="SM42" s="867"/>
      <c r="SN42" s="867"/>
      <c r="SO42" s="867"/>
      <c r="SP42" s="867"/>
      <c r="SQ42" s="867"/>
      <c r="SR42" s="867"/>
      <c r="SS42" s="867"/>
      <c r="ST42" s="867"/>
      <c r="SU42" s="867"/>
      <c r="SV42" s="867"/>
      <c r="SW42" s="867"/>
      <c r="SX42" s="867"/>
      <c r="SY42" s="867"/>
      <c r="SZ42" s="867"/>
      <c r="TA42" s="867"/>
      <c r="TB42" s="867"/>
      <c r="TC42" s="867"/>
      <c r="TD42" s="867"/>
      <c r="TE42" s="867"/>
      <c r="TF42" s="867"/>
      <c r="TG42" s="867"/>
      <c r="TH42" s="867"/>
      <c r="TI42" s="867"/>
      <c r="TJ42" s="867"/>
      <c r="TK42" s="867"/>
      <c r="TL42" s="867"/>
      <c r="TM42" s="867"/>
      <c r="TN42" s="867"/>
      <c r="TO42" s="867"/>
      <c r="TP42" s="867"/>
      <c r="TQ42" s="867"/>
      <c r="TR42" s="867"/>
      <c r="TS42" s="867"/>
      <c r="TT42" s="867"/>
      <c r="TU42" s="867"/>
      <c r="TV42" s="867"/>
      <c r="TW42" s="867"/>
      <c r="TX42" s="867"/>
      <c r="TY42" s="867"/>
      <c r="TZ42" s="867"/>
      <c r="UA42" s="867"/>
      <c r="UB42" s="867"/>
      <c r="UC42" s="867"/>
      <c r="UD42" s="867"/>
      <c r="UE42" s="867"/>
      <c r="UF42" s="867"/>
      <c r="UG42" s="867"/>
      <c r="UH42" s="867"/>
      <c r="UI42" s="867"/>
      <c r="UJ42" s="867"/>
      <c r="UK42" s="867"/>
      <c r="UL42" s="867"/>
      <c r="UM42" s="867"/>
      <c r="UN42" s="867"/>
      <c r="UO42" s="867"/>
      <c r="UP42" s="867"/>
      <c r="UQ42" s="867"/>
      <c r="UR42" s="867"/>
      <c r="US42" s="867"/>
      <c r="UT42" s="867"/>
      <c r="UU42" s="867"/>
      <c r="UV42" s="867"/>
      <c r="UW42" s="867"/>
      <c r="UX42" s="867"/>
      <c r="UY42" s="867"/>
      <c r="UZ42" s="867"/>
      <c r="VA42" s="867"/>
      <c r="VB42" s="867"/>
      <c r="VC42" s="867"/>
      <c r="VD42" s="867"/>
      <c r="VE42" s="867"/>
      <c r="VF42" s="867"/>
      <c r="VG42" s="867"/>
      <c r="VH42" s="867"/>
      <c r="VI42" s="867"/>
      <c r="VJ42" s="867"/>
      <c r="VK42" s="867"/>
      <c r="VL42" s="867"/>
      <c r="VM42" s="867"/>
      <c r="VN42" s="867"/>
      <c r="VO42" s="867"/>
      <c r="VP42" s="867"/>
      <c r="VQ42" s="867"/>
      <c r="VR42" s="867"/>
      <c r="VS42" s="867"/>
      <c r="VT42" s="867"/>
      <c r="VU42" s="867"/>
      <c r="VV42" s="867"/>
      <c r="VW42" s="867"/>
      <c r="VX42" s="867"/>
      <c r="VY42" s="867"/>
      <c r="VZ42" s="867"/>
      <c r="WA42" s="867"/>
      <c r="WB42" s="867"/>
      <c r="WC42" s="867"/>
      <c r="WD42" s="867"/>
      <c r="WE42" s="867"/>
      <c r="WF42" s="867"/>
      <c r="WG42" s="867"/>
      <c r="WH42" s="867"/>
      <c r="WI42" s="867"/>
      <c r="WJ42" s="867"/>
      <c r="WK42" s="867"/>
      <c r="WL42" s="867"/>
      <c r="WM42" s="867"/>
      <c r="WN42" s="867"/>
      <c r="WO42" s="867"/>
      <c r="WP42" s="867"/>
      <c r="WQ42" s="867"/>
      <c r="WR42" s="867"/>
      <c r="WS42" s="867"/>
      <c r="WT42" s="867"/>
      <c r="WU42" s="867"/>
      <c r="WV42" s="867"/>
      <c r="WW42" s="867"/>
      <c r="WX42" s="867"/>
      <c r="WY42" s="867"/>
      <c r="WZ42" s="867"/>
      <c r="XA42" s="867"/>
      <c r="XB42" s="867"/>
      <c r="XC42" s="867"/>
      <c r="XD42" s="867"/>
      <c r="XE42" s="867"/>
      <c r="XF42" s="867"/>
      <c r="XG42" s="867"/>
      <c r="XH42" s="867"/>
      <c r="XI42" s="867"/>
      <c r="XJ42" s="867"/>
      <c r="XK42" s="867"/>
      <c r="XL42" s="867"/>
      <c r="XM42" s="867"/>
      <c r="XN42" s="867"/>
      <c r="XO42" s="867"/>
      <c r="XP42" s="867"/>
      <c r="XQ42" s="867"/>
      <c r="XR42" s="867"/>
      <c r="XS42" s="867"/>
      <c r="XT42" s="867"/>
      <c r="XU42" s="867"/>
      <c r="XV42" s="867"/>
      <c r="XW42" s="867"/>
      <c r="XX42" s="867"/>
      <c r="XY42" s="867"/>
      <c r="XZ42" s="867"/>
      <c r="YA42" s="867"/>
      <c r="YB42" s="867"/>
      <c r="YC42" s="867"/>
      <c r="YD42" s="867"/>
      <c r="YE42" s="867"/>
      <c r="YF42" s="867"/>
      <c r="YG42" s="867"/>
      <c r="YH42" s="867"/>
      <c r="YI42" s="867"/>
      <c r="YJ42" s="867"/>
      <c r="YK42" s="867"/>
      <c r="YL42" s="867"/>
      <c r="YM42" s="867"/>
      <c r="YN42" s="867"/>
      <c r="YO42" s="867"/>
      <c r="YP42" s="867"/>
      <c r="YQ42" s="867"/>
      <c r="YR42" s="867"/>
      <c r="YS42" s="867"/>
      <c r="YT42" s="867"/>
      <c r="YU42" s="867"/>
      <c r="YV42" s="867"/>
      <c r="YW42" s="867"/>
      <c r="YX42" s="867"/>
      <c r="YY42" s="867"/>
      <c r="YZ42" s="867"/>
      <c r="ZA42" s="867"/>
      <c r="ZB42" s="867"/>
      <c r="ZC42" s="867"/>
      <c r="ZD42" s="867"/>
      <c r="ZE42" s="867"/>
      <c r="ZF42" s="867"/>
      <c r="ZG42" s="867"/>
      <c r="ZH42" s="867"/>
      <c r="ZI42" s="867"/>
      <c r="ZJ42" s="867"/>
      <c r="ZK42" s="867"/>
      <c r="ZL42" s="867"/>
      <c r="ZM42" s="867"/>
      <c r="ZN42" s="867"/>
      <c r="ZO42" s="867"/>
      <c r="ZP42" s="867"/>
      <c r="ZQ42" s="867"/>
      <c r="ZR42" s="867"/>
      <c r="ZS42" s="867"/>
      <c r="ZT42" s="867"/>
      <c r="ZU42" s="867"/>
      <c r="ZV42" s="867"/>
      <c r="ZW42" s="867"/>
      <c r="ZX42" s="867"/>
      <c r="ZY42" s="867"/>
      <c r="ZZ42" s="867"/>
      <c r="AAA42" s="867"/>
      <c r="AAB42" s="867"/>
      <c r="AAC42" s="867"/>
      <c r="AAD42" s="867"/>
      <c r="AAE42" s="867"/>
      <c r="AAF42" s="867"/>
      <c r="AAG42" s="867"/>
      <c r="AAH42" s="867"/>
      <c r="AAI42" s="867"/>
      <c r="AAJ42" s="867"/>
      <c r="AAK42" s="867"/>
      <c r="AAL42" s="867"/>
      <c r="AAM42" s="867"/>
      <c r="AAN42" s="867"/>
      <c r="AAO42" s="867"/>
      <c r="AAP42" s="867"/>
      <c r="AAQ42" s="867"/>
      <c r="AAR42" s="867"/>
      <c r="AAS42" s="867"/>
      <c r="AAT42" s="867"/>
      <c r="AAU42" s="867"/>
      <c r="AAV42" s="867"/>
      <c r="AAW42" s="867"/>
      <c r="AAX42" s="867"/>
      <c r="AAY42" s="867"/>
      <c r="AAZ42" s="867"/>
      <c r="ABA42" s="867"/>
      <c r="ABB42" s="867"/>
      <c r="ABC42" s="867"/>
      <c r="ABD42" s="867"/>
      <c r="ABE42" s="867"/>
      <c r="ABF42" s="867"/>
      <c r="ABG42" s="867"/>
      <c r="ABH42" s="867"/>
      <c r="ABI42" s="867"/>
      <c r="ABJ42" s="867"/>
      <c r="ABK42" s="867"/>
      <c r="ABL42" s="867"/>
      <c r="ABM42" s="867"/>
      <c r="ABN42" s="867"/>
      <c r="ABO42" s="867"/>
      <c r="ABP42" s="867"/>
      <c r="ABQ42" s="867"/>
      <c r="ABR42" s="867"/>
      <c r="ABS42" s="867"/>
      <c r="ABT42" s="867"/>
      <c r="ABU42" s="867"/>
      <c r="ABV42" s="867"/>
      <c r="ABW42" s="867"/>
      <c r="ABX42" s="867"/>
      <c r="ABY42" s="867"/>
      <c r="ABZ42" s="867"/>
      <c r="ACA42" s="867"/>
      <c r="ACB42" s="867"/>
      <c r="ACC42" s="867"/>
      <c r="ACD42" s="867"/>
      <c r="ACE42" s="867"/>
      <c r="ACF42" s="867"/>
      <c r="ACG42" s="867"/>
      <c r="ACH42" s="867"/>
      <c r="ACI42" s="867"/>
      <c r="ACJ42" s="867"/>
      <c r="ACK42" s="867"/>
      <c r="ACL42" s="867"/>
      <c r="ACM42" s="867"/>
      <c r="ACN42" s="867"/>
      <c r="ACO42" s="867"/>
      <c r="ACP42" s="867"/>
      <c r="ACQ42" s="867"/>
      <c r="ACR42" s="867"/>
      <c r="ACS42" s="867"/>
      <c r="ACT42" s="867"/>
      <c r="ACU42" s="867"/>
      <c r="ACV42" s="867"/>
      <c r="ACW42" s="867"/>
      <c r="ACX42" s="867"/>
      <c r="ACY42" s="867"/>
      <c r="ACZ42" s="867"/>
      <c r="ADA42" s="867"/>
      <c r="ADB42" s="867"/>
      <c r="ADC42" s="867"/>
      <c r="ADD42" s="867"/>
      <c r="ADE42" s="867"/>
      <c r="ADF42" s="867"/>
      <c r="ADG42" s="867"/>
      <c r="ADH42" s="867"/>
      <c r="ADI42" s="867"/>
      <c r="ADJ42" s="867"/>
      <c r="ADK42" s="867"/>
      <c r="ADL42" s="867"/>
      <c r="ADM42" s="867"/>
      <c r="ADN42" s="867"/>
      <c r="ADO42" s="867"/>
      <c r="ADP42" s="867"/>
      <c r="ADQ42" s="867"/>
      <c r="ADR42" s="867"/>
      <c r="ADS42" s="867"/>
      <c r="ADT42" s="867"/>
      <c r="ADU42" s="867"/>
      <c r="ADV42" s="867"/>
      <c r="ADW42" s="867"/>
      <c r="ADX42" s="867"/>
      <c r="ADY42" s="867"/>
      <c r="ADZ42" s="867"/>
      <c r="AEA42" s="867"/>
      <c r="AEB42" s="867"/>
      <c r="AEC42" s="867"/>
      <c r="AED42" s="867"/>
      <c r="AEE42" s="867"/>
      <c r="AEF42" s="867"/>
      <c r="AEG42" s="867"/>
      <c r="AEH42" s="867"/>
      <c r="AEI42" s="867"/>
      <c r="AEJ42" s="867"/>
      <c r="AEK42" s="867"/>
      <c r="AEL42" s="867"/>
      <c r="AEM42" s="867"/>
      <c r="AEN42" s="867"/>
      <c r="AEO42" s="867"/>
      <c r="AEP42" s="867"/>
      <c r="AEQ42" s="867"/>
      <c r="AER42" s="867"/>
      <c r="AES42" s="867"/>
      <c r="AET42" s="867"/>
      <c r="AEU42" s="867"/>
      <c r="AEV42" s="867"/>
      <c r="AEW42" s="867"/>
      <c r="AEX42" s="867"/>
      <c r="AEY42" s="867"/>
      <c r="AEZ42" s="867"/>
      <c r="AFA42" s="867"/>
      <c r="AFB42" s="867"/>
      <c r="AFC42" s="867"/>
      <c r="AFD42" s="867"/>
      <c r="AFE42" s="867"/>
      <c r="AFF42" s="867"/>
      <c r="AFG42" s="867"/>
      <c r="AFH42" s="867"/>
      <c r="AFI42" s="867"/>
      <c r="AFJ42" s="867"/>
      <c r="AFK42" s="867"/>
      <c r="AFL42" s="867"/>
      <c r="AFM42" s="867"/>
      <c r="AFN42" s="867"/>
      <c r="AFO42" s="867"/>
      <c r="AFP42" s="867"/>
      <c r="AFQ42" s="867"/>
      <c r="AFR42" s="867"/>
      <c r="AFS42" s="867"/>
      <c r="AFT42" s="867"/>
      <c r="AFU42" s="867"/>
      <c r="AFV42" s="867"/>
      <c r="AFW42" s="867"/>
      <c r="AFX42" s="867"/>
      <c r="AFY42" s="867"/>
      <c r="AFZ42" s="867"/>
      <c r="AGA42" s="867"/>
      <c r="AGB42" s="867"/>
      <c r="AGC42" s="867"/>
      <c r="AGD42" s="867"/>
      <c r="AGE42" s="867"/>
      <c r="AGF42" s="867"/>
      <c r="AGG42" s="867"/>
      <c r="AGH42" s="867"/>
      <c r="AGI42" s="867"/>
      <c r="AGJ42" s="867"/>
      <c r="AGK42" s="867"/>
      <c r="AGL42" s="867"/>
      <c r="AGM42" s="867"/>
      <c r="AGN42" s="867"/>
      <c r="AGO42" s="867"/>
      <c r="AGP42" s="867"/>
      <c r="AGQ42" s="867"/>
      <c r="AGR42" s="867"/>
      <c r="AGS42" s="867"/>
      <c r="AGT42" s="867"/>
      <c r="AGU42" s="867"/>
      <c r="AGV42" s="867"/>
      <c r="AGW42" s="867"/>
      <c r="AGX42" s="867"/>
      <c r="AGY42" s="867"/>
      <c r="AGZ42" s="867"/>
      <c r="AHA42" s="867"/>
      <c r="AHB42" s="867"/>
      <c r="AHC42" s="867"/>
      <c r="AHD42" s="867"/>
      <c r="AHE42" s="867"/>
      <c r="AHF42" s="867"/>
      <c r="AHG42" s="867"/>
      <c r="AHH42" s="867"/>
      <c r="AHI42" s="867"/>
      <c r="AHJ42" s="867"/>
      <c r="AHK42" s="867"/>
      <c r="AHL42" s="867"/>
      <c r="AHM42" s="867"/>
      <c r="AHN42" s="867"/>
      <c r="AHO42" s="867"/>
      <c r="AHP42" s="867"/>
      <c r="AHQ42" s="867"/>
      <c r="AHR42" s="867"/>
      <c r="AHS42" s="867"/>
      <c r="AHT42" s="867"/>
      <c r="AHU42" s="867"/>
      <c r="AHV42" s="867"/>
      <c r="AHW42" s="867"/>
      <c r="AHX42" s="867"/>
      <c r="AHY42" s="867"/>
      <c r="AHZ42" s="867"/>
      <c r="AIA42" s="867"/>
      <c r="AIB42" s="867"/>
      <c r="AIC42" s="867"/>
      <c r="AID42" s="867"/>
      <c r="AIE42" s="867"/>
      <c r="AIF42" s="867"/>
      <c r="AIG42" s="867"/>
      <c r="AIH42" s="867"/>
      <c r="AII42" s="867"/>
      <c r="AIJ42" s="867"/>
      <c r="AIK42" s="867"/>
      <c r="AIL42" s="867"/>
      <c r="AIM42" s="867"/>
      <c r="AIN42" s="867"/>
      <c r="AIO42" s="867"/>
      <c r="AIP42" s="867"/>
      <c r="AIQ42" s="867"/>
      <c r="AIR42" s="867"/>
      <c r="AIS42" s="867"/>
      <c r="AIT42" s="867"/>
      <c r="AIU42" s="867"/>
      <c r="AIV42" s="867"/>
      <c r="AIW42" s="867"/>
      <c r="AIX42" s="867"/>
      <c r="AIY42" s="867"/>
      <c r="AIZ42" s="867"/>
      <c r="AJA42" s="867"/>
      <c r="AJB42" s="867"/>
      <c r="AJC42" s="867"/>
      <c r="AJD42" s="867"/>
      <c r="AJE42" s="867"/>
      <c r="AJF42" s="867"/>
      <c r="AJG42" s="867"/>
      <c r="AJH42" s="867"/>
      <c r="AJI42" s="867"/>
      <c r="AJJ42" s="867"/>
      <c r="AJK42" s="867"/>
      <c r="AJL42" s="867"/>
      <c r="AJM42" s="867"/>
      <c r="AJN42" s="867"/>
      <c r="AJO42" s="867"/>
      <c r="AJP42" s="867"/>
      <c r="AJQ42" s="867"/>
      <c r="AJR42" s="867"/>
      <c r="AJS42" s="867"/>
      <c r="AJT42" s="867"/>
      <c r="AJU42" s="867"/>
      <c r="AJV42" s="867"/>
      <c r="AJW42" s="867"/>
      <c r="AJX42" s="867"/>
      <c r="AJY42" s="867"/>
      <c r="AJZ42" s="867"/>
      <c r="AKA42" s="867"/>
      <c r="AKB42" s="867"/>
      <c r="AKC42" s="867"/>
      <c r="AKD42" s="867"/>
      <c r="AKE42" s="867"/>
      <c r="AKF42" s="867"/>
      <c r="AKG42" s="867"/>
      <c r="AKH42" s="867"/>
      <c r="AKI42" s="867"/>
      <c r="AKJ42" s="867"/>
      <c r="AKK42" s="867"/>
      <c r="AKL42" s="867"/>
      <c r="AKM42" s="867"/>
      <c r="AKN42" s="867"/>
      <c r="AKO42" s="867"/>
      <c r="AKP42" s="867"/>
      <c r="AKQ42" s="867"/>
      <c r="AKR42" s="867"/>
      <c r="AKS42" s="867"/>
      <c r="AKT42" s="867"/>
      <c r="AKU42" s="867"/>
      <c r="AKV42" s="867"/>
      <c r="AKW42" s="867"/>
      <c r="AKX42" s="867"/>
      <c r="AKY42" s="867"/>
      <c r="AKZ42" s="867"/>
      <c r="ALA42" s="867"/>
      <c r="ALB42" s="867"/>
      <c r="ALC42" s="867"/>
      <c r="ALD42" s="867"/>
      <c r="ALE42" s="867"/>
      <c r="ALF42" s="867"/>
      <c r="ALG42" s="867"/>
      <c r="ALH42" s="867"/>
      <c r="ALI42" s="867"/>
      <c r="ALJ42" s="867"/>
      <c r="ALK42" s="867"/>
      <c r="ALL42" s="867"/>
      <c r="ALM42" s="867"/>
      <c r="ALN42" s="867"/>
      <c r="ALO42" s="867"/>
      <c r="ALP42" s="867"/>
      <c r="ALQ42" s="867"/>
      <c r="ALR42" s="867"/>
      <c r="ALS42" s="867"/>
      <c r="ALT42" s="867"/>
      <c r="ALU42" s="867"/>
      <c r="ALV42" s="867"/>
      <c r="ALW42" s="867"/>
      <c r="ALX42" s="867"/>
      <c r="ALY42" s="867"/>
      <c r="ALZ42" s="867"/>
      <c r="AMA42" s="867"/>
      <c r="AMB42" s="867"/>
      <c r="AMC42" s="867"/>
      <c r="AMD42" s="867"/>
      <c r="AME42" s="867"/>
      <c r="AMF42" s="867"/>
      <c r="AMG42" s="867"/>
      <c r="AMH42" s="867"/>
      <c r="AMI42" s="867"/>
      <c r="AMJ42" s="867"/>
      <c r="AMK42" s="867"/>
      <c r="AML42" s="867"/>
      <c r="AMM42" s="867"/>
      <c r="AMN42" s="867"/>
      <c r="AMO42" s="867"/>
      <c r="AMP42" s="867"/>
      <c r="AMQ42" s="867"/>
      <c r="AMR42" s="867"/>
      <c r="AMS42" s="867"/>
      <c r="AMT42" s="867"/>
      <c r="AMU42" s="867"/>
      <c r="AMV42" s="867"/>
      <c r="AMW42" s="867"/>
      <c r="AMX42" s="867"/>
      <c r="AMY42" s="867"/>
      <c r="AMZ42" s="867"/>
      <c r="ANA42" s="867"/>
      <c r="ANB42" s="867"/>
      <c r="ANC42" s="867"/>
      <c r="AND42" s="867"/>
      <c r="ANE42" s="867"/>
      <c r="ANF42" s="867"/>
      <c r="ANG42" s="867"/>
      <c r="ANH42" s="867"/>
      <c r="ANI42" s="867"/>
      <c r="ANJ42" s="867"/>
      <c r="ANK42" s="867"/>
      <c r="ANL42" s="867"/>
      <c r="ANM42" s="867"/>
      <c r="ANN42" s="867"/>
      <c r="ANO42" s="867"/>
      <c r="ANP42" s="867"/>
      <c r="ANQ42" s="867"/>
      <c r="ANR42" s="867"/>
      <c r="ANS42" s="867"/>
      <c r="ANT42" s="867"/>
      <c r="ANU42" s="867"/>
      <c r="ANV42" s="867"/>
      <c r="ANW42" s="867"/>
      <c r="ANX42" s="867"/>
      <c r="ANY42" s="867"/>
      <c r="ANZ42" s="867"/>
      <c r="AOA42" s="867"/>
      <c r="AOB42" s="867"/>
      <c r="AOC42" s="867"/>
      <c r="AOD42" s="867"/>
      <c r="AOE42" s="867"/>
      <c r="AOF42" s="867"/>
      <c r="AOG42" s="867"/>
      <c r="AOH42" s="867"/>
      <c r="AOI42" s="867"/>
      <c r="AOJ42" s="867"/>
      <c r="AOK42" s="867"/>
      <c r="AOL42" s="867"/>
      <c r="AOM42" s="867"/>
      <c r="AON42" s="867"/>
      <c r="AOO42" s="867"/>
      <c r="AOP42" s="867"/>
      <c r="AOQ42" s="867"/>
      <c r="AOR42" s="867"/>
      <c r="AOS42" s="867"/>
      <c r="AOT42" s="867"/>
      <c r="AOU42" s="867"/>
      <c r="AOV42" s="867"/>
      <c r="AOW42" s="867"/>
      <c r="AOX42" s="867"/>
      <c r="AOY42" s="867"/>
      <c r="AOZ42" s="867"/>
      <c r="APA42" s="867"/>
      <c r="APB42" s="867"/>
      <c r="APC42" s="867"/>
      <c r="APD42" s="867"/>
      <c r="APE42" s="867"/>
      <c r="APF42" s="867"/>
      <c r="APG42" s="867"/>
      <c r="APH42" s="867"/>
      <c r="API42" s="867"/>
      <c r="APJ42" s="867"/>
      <c r="APK42" s="867"/>
      <c r="APL42" s="867"/>
      <c r="APM42" s="867"/>
      <c r="APN42" s="867"/>
      <c r="APO42" s="867"/>
      <c r="APP42" s="867"/>
      <c r="APQ42" s="867"/>
      <c r="APR42" s="867"/>
      <c r="APS42" s="867"/>
      <c r="APT42" s="867"/>
      <c r="APU42" s="867"/>
      <c r="APV42" s="867"/>
      <c r="APW42" s="867"/>
      <c r="APX42" s="867"/>
      <c r="APY42" s="867"/>
      <c r="APZ42" s="867"/>
      <c r="AQA42" s="867"/>
      <c r="AQB42" s="867"/>
      <c r="AQC42" s="867"/>
      <c r="AQD42" s="867"/>
      <c r="AQE42" s="867"/>
      <c r="AQF42" s="867"/>
      <c r="AQG42" s="867"/>
      <c r="AQH42" s="867"/>
      <c r="AQI42" s="867"/>
      <c r="AQJ42" s="867"/>
      <c r="AQK42" s="867"/>
      <c r="AQL42" s="867"/>
      <c r="AQM42" s="867"/>
      <c r="AQN42" s="867"/>
      <c r="AQO42" s="867"/>
      <c r="AQP42" s="867"/>
      <c r="AQQ42" s="867"/>
      <c r="AQR42" s="867"/>
      <c r="AQS42" s="867"/>
      <c r="AQT42" s="867"/>
      <c r="AQU42" s="867"/>
      <c r="AQV42" s="867"/>
      <c r="AQW42" s="867"/>
      <c r="AQX42" s="867"/>
      <c r="AQY42" s="867"/>
      <c r="AQZ42" s="867"/>
      <c r="ARA42" s="867"/>
      <c r="ARB42" s="867"/>
      <c r="ARC42" s="867"/>
      <c r="ARD42" s="867"/>
      <c r="ARE42" s="867"/>
      <c r="ARF42" s="867"/>
      <c r="ARG42" s="867"/>
      <c r="ARH42" s="867"/>
      <c r="ARI42" s="867"/>
      <c r="ARJ42" s="867"/>
      <c r="ARK42" s="867"/>
      <c r="ARL42" s="867"/>
      <c r="ARM42" s="867"/>
      <c r="ARN42" s="867"/>
      <c r="ARO42" s="867"/>
      <c r="ARP42" s="867"/>
      <c r="ARQ42" s="867"/>
      <c r="ARR42" s="867"/>
      <c r="ARS42" s="867"/>
      <c r="ART42" s="867"/>
      <c r="ARU42" s="867"/>
      <c r="ARV42" s="867"/>
      <c r="ARW42" s="867"/>
      <c r="ARX42" s="867"/>
      <c r="ARY42" s="867"/>
      <c r="ARZ42" s="867"/>
      <c r="ASA42" s="867"/>
      <c r="ASB42" s="867"/>
      <c r="ASC42" s="867"/>
      <c r="ASD42" s="867"/>
      <c r="ASE42" s="867"/>
      <c r="ASF42" s="867"/>
      <c r="ASG42" s="867"/>
      <c r="ASH42" s="867"/>
      <c r="ASI42" s="867"/>
      <c r="ASJ42" s="867"/>
      <c r="ASK42" s="867"/>
      <c r="ASL42" s="867"/>
      <c r="ASM42" s="867"/>
      <c r="ASN42" s="867"/>
      <c r="ASO42" s="867"/>
      <c r="ASP42" s="867"/>
      <c r="ASQ42" s="867"/>
      <c r="ASR42" s="867"/>
      <c r="ASS42" s="867"/>
      <c r="AST42" s="867"/>
      <c r="ASU42" s="867"/>
      <c r="ASV42" s="867"/>
      <c r="ASW42" s="867"/>
      <c r="ASX42" s="867"/>
      <c r="ASY42" s="867"/>
      <c r="ASZ42" s="867"/>
      <c r="ATA42" s="867"/>
      <c r="ATB42" s="867"/>
      <c r="ATC42" s="867"/>
      <c r="ATD42" s="867"/>
      <c r="ATE42" s="867"/>
      <c r="ATF42" s="867"/>
      <c r="ATG42" s="867"/>
      <c r="ATH42" s="867"/>
      <c r="ATI42" s="867"/>
      <c r="ATJ42" s="867"/>
      <c r="ATK42" s="867"/>
      <c r="ATL42" s="867"/>
      <c r="ATM42" s="867"/>
      <c r="ATN42" s="867"/>
      <c r="ATO42" s="867"/>
      <c r="ATP42" s="867"/>
      <c r="ATQ42" s="867"/>
      <c r="ATR42" s="867"/>
      <c r="ATS42" s="867"/>
      <c r="ATT42" s="867"/>
      <c r="ATU42" s="867"/>
      <c r="ATV42" s="867"/>
      <c r="ATW42" s="867"/>
      <c r="ATX42" s="867"/>
      <c r="ATY42" s="867"/>
      <c r="ATZ42" s="867"/>
      <c r="AUA42" s="867"/>
      <c r="AUB42" s="867"/>
      <c r="AUC42" s="867"/>
      <c r="AUD42" s="867"/>
      <c r="AUE42" s="867"/>
      <c r="AUF42" s="867"/>
      <c r="AUG42" s="867"/>
      <c r="AUH42" s="867"/>
      <c r="AUI42" s="867"/>
      <c r="AUJ42" s="867"/>
      <c r="AUK42" s="867"/>
      <c r="AUL42" s="867"/>
      <c r="AUM42" s="867"/>
      <c r="AUN42" s="867"/>
      <c r="AUO42" s="867"/>
      <c r="AUP42" s="867"/>
      <c r="AUQ42" s="867"/>
      <c r="AUR42" s="867"/>
      <c r="AUS42" s="867"/>
      <c r="AUT42" s="867"/>
      <c r="AUU42" s="867"/>
      <c r="AUV42" s="867"/>
      <c r="AUW42" s="867"/>
      <c r="AUX42" s="867"/>
      <c r="AUY42" s="867"/>
      <c r="AUZ42" s="867"/>
      <c r="AVA42" s="867"/>
      <c r="AVB42" s="867"/>
      <c r="AVC42" s="867"/>
      <c r="AVD42" s="867"/>
      <c r="AVE42" s="867"/>
      <c r="AVF42" s="867"/>
      <c r="AVG42" s="867"/>
      <c r="AVH42" s="867"/>
      <c r="AVI42" s="867"/>
      <c r="AVJ42" s="867"/>
      <c r="AVK42" s="867"/>
      <c r="AVL42" s="867"/>
      <c r="AVM42" s="867"/>
      <c r="AVN42" s="867"/>
      <c r="AVO42" s="867"/>
      <c r="AVP42" s="867"/>
      <c r="AVQ42" s="867"/>
      <c r="AVR42" s="867"/>
      <c r="AVS42" s="867"/>
      <c r="AVT42" s="867"/>
      <c r="AVU42" s="867"/>
      <c r="AVV42" s="867"/>
      <c r="AVW42" s="867"/>
      <c r="AVX42" s="867"/>
      <c r="AVY42" s="867"/>
      <c r="AVZ42" s="867"/>
      <c r="AWA42" s="867"/>
      <c r="AWB42" s="867"/>
      <c r="AWC42" s="867"/>
      <c r="AWD42" s="867"/>
      <c r="AWE42" s="867"/>
      <c r="AWF42" s="867"/>
      <c r="AWG42" s="867"/>
      <c r="AWH42" s="867"/>
      <c r="AWI42" s="867"/>
      <c r="AWJ42" s="867"/>
      <c r="AWK42" s="867"/>
      <c r="AWL42" s="867"/>
      <c r="AWM42" s="867"/>
      <c r="AWN42" s="867"/>
      <c r="AWO42" s="867"/>
      <c r="AWP42" s="867"/>
      <c r="AWQ42" s="867"/>
      <c r="AWR42" s="867"/>
      <c r="AWS42" s="867"/>
      <c r="AWT42" s="867"/>
      <c r="AWU42" s="867"/>
      <c r="AWV42" s="867"/>
      <c r="AWW42" s="867"/>
      <c r="AWX42" s="867"/>
      <c r="AWY42" s="867"/>
      <c r="AWZ42" s="867"/>
      <c r="AXA42" s="867"/>
      <c r="AXB42" s="867"/>
      <c r="AXC42" s="867"/>
      <c r="AXD42" s="867"/>
      <c r="AXE42" s="867"/>
      <c r="AXF42" s="867"/>
      <c r="AXG42" s="867"/>
      <c r="AXH42" s="867"/>
      <c r="AXI42" s="867"/>
      <c r="AXJ42" s="867"/>
      <c r="AXK42" s="867"/>
      <c r="AXL42" s="867"/>
      <c r="AXM42" s="867"/>
      <c r="AXN42" s="867"/>
      <c r="AXO42" s="867"/>
      <c r="AXP42" s="867"/>
      <c r="AXQ42" s="867"/>
      <c r="AXR42" s="867"/>
      <c r="AXS42" s="867"/>
      <c r="AXT42" s="867"/>
      <c r="AXU42" s="867"/>
      <c r="AXV42" s="867"/>
      <c r="AXW42" s="867"/>
      <c r="AXX42" s="867"/>
      <c r="AXY42" s="867"/>
      <c r="AXZ42" s="867"/>
      <c r="AYA42" s="867"/>
      <c r="AYB42" s="867"/>
      <c r="AYC42" s="867"/>
      <c r="AYD42" s="867"/>
      <c r="AYE42" s="867"/>
      <c r="AYF42" s="867"/>
      <c r="AYG42" s="867"/>
      <c r="AYH42" s="867"/>
      <c r="AYI42" s="867"/>
      <c r="AYJ42" s="867"/>
      <c r="AYK42" s="867"/>
      <c r="AYL42" s="867"/>
      <c r="AYM42" s="867"/>
      <c r="AYN42" s="867"/>
      <c r="AYO42" s="867"/>
      <c r="AYP42" s="867"/>
      <c r="AYQ42" s="867"/>
      <c r="AYR42" s="867"/>
      <c r="AYS42" s="867"/>
      <c r="AYT42" s="867"/>
      <c r="AYU42" s="867"/>
      <c r="AYV42" s="867"/>
      <c r="AYW42" s="867"/>
      <c r="AYX42" s="867"/>
      <c r="AYY42" s="867"/>
      <c r="AYZ42" s="867"/>
      <c r="AZA42" s="867"/>
      <c r="AZB42" s="867"/>
      <c r="AZC42" s="867"/>
      <c r="AZD42" s="867"/>
      <c r="AZE42" s="867"/>
      <c r="AZF42" s="867"/>
      <c r="AZG42" s="867"/>
      <c r="AZH42" s="867"/>
      <c r="AZI42" s="867"/>
      <c r="AZJ42" s="867"/>
      <c r="AZK42" s="867"/>
      <c r="AZL42" s="867"/>
      <c r="AZM42" s="867"/>
      <c r="AZN42" s="867"/>
      <c r="AZO42" s="867"/>
      <c r="AZP42" s="867"/>
      <c r="AZQ42" s="867"/>
      <c r="AZR42" s="867"/>
      <c r="AZS42" s="867"/>
      <c r="AZT42" s="867"/>
      <c r="AZU42" s="867"/>
      <c r="AZV42" s="867"/>
      <c r="AZW42" s="867"/>
      <c r="AZX42" s="867"/>
      <c r="AZY42" s="867"/>
      <c r="AZZ42" s="867"/>
      <c r="BAA42" s="867"/>
      <c r="BAB42" s="867"/>
      <c r="BAC42" s="867"/>
      <c r="BAD42" s="867"/>
      <c r="BAE42" s="867"/>
      <c r="BAF42" s="867"/>
      <c r="BAG42" s="867"/>
      <c r="BAH42" s="867"/>
      <c r="BAI42" s="867"/>
      <c r="BAJ42" s="867"/>
      <c r="BAK42" s="867"/>
      <c r="BAL42" s="867"/>
      <c r="BAM42" s="867"/>
      <c r="BAN42" s="867"/>
      <c r="BAO42" s="867"/>
      <c r="BAP42" s="867"/>
      <c r="BAQ42" s="867"/>
      <c r="BAR42" s="867"/>
      <c r="BAS42" s="867"/>
      <c r="BAT42" s="867"/>
      <c r="BAU42" s="867"/>
      <c r="BAV42" s="867"/>
      <c r="BAW42" s="867"/>
      <c r="BAX42" s="867"/>
      <c r="BAY42" s="867"/>
      <c r="BAZ42" s="867"/>
      <c r="BBA42" s="867"/>
      <c r="BBB42" s="867"/>
      <c r="BBC42" s="867"/>
      <c r="BBD42" s="867"/>
      <c r="BBE42" s="867"/>
      <c r="BBF42" s="867"/>
      <c r="BBG42" s="867"/>
      <c r="BBH42" s="867"/>
      <c r="BBI42" s="867"/>
      <c r="BBJ42" s="867"/>
      <c r="BBK42" s="867"/>
      <c r="BBL42" s="867"/>
      <c r="BBM42" s="867"/>
      <c r="BBN42" s="867"/>
      <c r="BBO42" s="867"/>
      <c r="BBP42" s="867"/>
      <c r="BBQ42" s="867"/>
      <c r="BBR42" s="867"/>
      <c r="BBS42" s="867"/>
      <c r="BBT42" s="867"/>
      <c r="BBU42" s="867"/>
      <c r="BBV42" s="867"/>
      <c r="BBW42" s="867"/>
      <c r="BBX42" s="867"/>
      <c r="BBY42" s="867"/>
      <c r="BBZ42" s="867"/>
      <c r="BCA42" s="867"/>
      <c r="BCB42" s="867"/>
      <c r="BCC42" s="867"/>
      <c r="BCD42" s="867"/>
      <c r="BCE42" s="867"/>
      <c r="BCF42" s="867"/>
      <c r="BCG42" s="867"/>
      <c r="BCH42" s="867"/>
      <c r="BCI42" s="867"/>
      <c r="BCJ42" s="867"/>
      <c r="BCK42" s="867"/>
      <c r="BCL42" s="867"/>
      <c r="BCM42" s="867"/>
      <c r="BCN42" s="867"/>
      <c r="BCO42" s="867"/>
      <c r="BCP42" s="867"/>
      <c r="BCQ42" s="867"/>
      <c r="BCR42" s="867"/>
      <c r="BCS42" s="867"/>
      <c r="BCT42" s="867"/>
      <c r="BCU42" s="867"/>
      <c r="BCV42" s="867"/>
      <c r="BCW42" s="867"/>
      <c r="BCX42" s="867"/>
      <c r="BCY42" s="867"/>
      <c r="BCZ42" s="867"/>
      <c r="BDA42" s="867"/>
      <c r="BDB42" s="867"/>
      <c r="BDC42" s="867"/>
      <c r="BDD42" s="867"/>
      <c r="BDE42" s="867"/>
      <c r="BDF42" s="867"/>
      <c r="BDG42" s="867"/>
      <c r="BDH42" s="867"/>
      <c r="BDI42" s="867"/>
      <c r="BDJ42" s="867"/>
      <c r="BDK42" s="867"/>
      <c r="BDL42" s="867"/>
      <c r="BDM42" s="867"/>
      <c r="BDN42" s="867"/>
      <c r="BDO42" s="867"/>
      <c r="BDP42" s="867"/>
      <c r="BDQ42" s="867"/>
      <c r="BDR42" s="867"/>
      <c r="BDS42" s="867"/>
      <c r="BDT42" s="867"/>
      <c r="BDU42" s="867"/>
      <c r="BDV42" s="867"/>
      <c r="BDW42" s="867"/>
      <c r="BDX42" s="867"/>
      <c r="BDY42" s="867"/>
      <c r="BDZ42" s="867"/>
      <c r="BEA42" s="867"/>
      <c r="BEB42" s="867"/>
      <c r="BEC42" s="867"/>
      <c r="BED42" s="867"/>
      <c r="BEE42" s="867"/>
      <c r="BEF42" s="867"/>
      <c r="BEG42" s="867"/>
      <c r="BEH42" s="867"/>
      <c r="BEI42" s="867"/>
      <c r="BEJ42" s="867"/>
      <c r="BEK42" s="867"/>
      <c r="BEL42" s="867"/>
      <c r="BEM42" s="867"/>
      <c r="BEN42" s="867"/>
      <c r="BEO42" s="867"/>
      <c r="BEP42" s="867"/>
      <c r="BEQ42" s="867"/>
      <c r="BER42" s="867"/>
      <c r="BES42" s="867"/>
      <c r="BET42" s="867"/>
      <c r="BEU42" s="867"/>
      <c r="BEV42" s="867"/>
      <c r="BEW42" s="867"/>
      <c r="BEX42" s="867"/>
      <c r="BEY42" s="867"/>
      <c r="BEZ42" s="867"/>
      <c r="BFA42" s="867"/>
      <c r="BFB42" s="867"/>
      <c r="BFC42" s="867"/>
      <c r="BFD42" s="867"/>
      <c r="BFE42" s="867"/>
      <c r="BFF42" s="867"/>
      <c r="BFG42" s="867"/>
      <c r="BFH42" s="867"/>
      <c r="BFI42" s="867"/>
      <c r="BFJ42" s="867"/>
      <c r="BFK42" s="867"/>
      <c r="BFL42" s="867"/>
      <c r="BFM42" s="867"/>
      <c r="BFN42" s="867"/>
      <c r="BFO42" s="867"/>
      <c r="BFP42" s="867"/>
      <c r="BFQ42" s="867"/>
      <c r="BFR42" s="867"/>
      <c r="BFS42" s="867"/>
      <c r="BFT42" s="867"/>
      <c r="BFU42" s="867"/>
      <c r="BFV42" s="867"/>
      <c r="BFW42" s="867"/>
      <c r="BFX42" s="867"/>
      <c r="BFY42" s="867"/>
      <c r="BFZ42" s="867"/>
      <c r="BGA42" s="867"/>
      <c r="BGB42" s="867"/>
      <c r="BGC42" s="867"/>
      <c r="BGD42" s="867"/>
      <c r="BGE42" s="867"/>
      <c r="BGF42" s="867"/>
      <c r="BGG42" s="867"/>
      <c r="BGH42" s="867"/>
      <c r="BGI42" s="867"/>
      <c r="BGJ42" s="867"/>
      <c r="BGK42" s="867"/>
      <c r="BGL42" s="867"/>
      <c r="BGM42" s="867"/>
      <c r="BGN42" s="867"/>
      <c r="BGO42" s="867"/>
      <c r="BGP42" s="867"/>
      <c r="BGQ42" s="867"/>
      <c r="BGR42" s="867"/>
      <c r="BGS42" s="867"/>
      <c r="BGT42" s="867"/>
      <c r="BGU42" s="867"/>
      <c r="BGV42" s="867"/>
      <c r="BGW42" s="867"/>
      <c r="BGX42" s="867"/>
      <c r="BGY42" s="867"/>
      <c r="BGZ42" s="867"/>
      <c r="BHA42" s="867"/>
      <c r="BHB42" s="867"/>
      <c r="BHC42" s="867"/>
      <c r="BHD42" s="867"/>
      <c r="BHE42" s="867"/>
      <c r="BHF42" s="867"/>
      <c r="BHG42" s="867"/>
      <c r="BHH42" s="867"/>
      <c r="BHI42" s="867"/>
      <c r="BHJ42" s="867"/>
      <c r="BHK42" s="867"/>
      <c r="BHL42" s="867"/>
      <c r="BHM42" s="867"/>
      <c r="BHN42" s="867"/>
      <c r="BHO42" s="867"/>
      <c r="BHP42" s="867"/>
      <c r="BHQ42" s="867"/>
      <c r="BHR42" s="867"/>
      <c r="BHS42" s="867"/>
      <c r="BHT42" s="867"/>
      <c r="BHU42" s="867"/>
      <c r="BHV42" s="867"/>
      <c r="BHW42" s="867"/>
      <c r="BHX42" s="867"/>
      <c r="BHY42" s="867"/>
      <c r="BHZ42" s="867"/>
      <c r="BIA42" s="867"/>
      <c r="BIB42" s="867"/>
      <c r="BIC42" s="867"/>
      <c r="BID42" s="867"/>
      <c r="BIE42" s="867"/>
      <c r="BIF42" s="867"/>
      <c r="BIG42" s="867"/>
      <c r="BIH42" s="867"/>
      <c r="BII42" s="867"/>
      <c r="BIJ42" s="867"/>
      <c r="BIK42" s="867"/>
      <c r="BIL42" s="867"/>
      <c r="BIM42" s="867"/>
      <c r="BIN42" s="867"/>
      <c r="BIO42" s="867"/>
      <c r="BIP42" s="867"/>
      <c r="BIQ42" s="867"/>
      <c r="BIR42" s="867"/>
      <c r="BIS42" s="867"/>
      <c r="BIT42" s="867"/>
      <c r="BIU42" s="867"/>
      <c r="BIV42" s="867"/>
      <c r="BIW42" s="867"/>
      <c r="BIX42" s="867"/>
      <c r="BIY42" s="867"/>
      <c r="BIZ42" s="867"/>
      <c r="BJA42" s="867"/>
      <c r="BJB42" s="867"/>
      <c r="BJC42" s="867"/>
      <c r="BJD42" s="867"/>
      <c r="BJE42" s="867"/>
      <c r="BJF42" s="867"/>
      <c r="BJG42" s="867"/>
      <c r="BJH42" s="867"/>
      <c r="BJI42" s="867"/>
      <c r="BJJ42" s="867"/>
      <c r="BJK42" s="867"/>
      <c r="BJL42" s="867"/>
      <c r="BJM42" s="867"/>
      <c r="BJN42" s="867"/>
      <c r="BJO42" s="867"/>
      <c r="BJP42" s="867"/>
      <c r="BJQ42" s="867"/>
      <c r="BJR42" s="867"/>
      <c r="BJS42" s="867"/>
      <c r="BJT42" s="867"/>
      <c r="BJU42" s="867"/>
      <c r="BJV42" s="867"/>
      <c r="BJW42" s="867"/>
      <c r="BJX42" s="867"/>
      <c r="BJY42" s="867"/>
      <c r="BJZ42" s="867"/>
      <c r="BKA42" s="867"/>
      <c r="BKB42" s="867"/>
      <c r="BKC42" s="867"/>
      <c r="BKD42" s="867"/>
      <c r="BKE42" s="867"/>
      <c r="BKF42" s="867"/>
      <c r="BKG42" s="867"/>
      <c r="BKH42" s="867"/>
      <c r="BKI42" s="867"/>
      <c r="BKJ42" s="867"/>
      <c r="BKK42" s="867"/>
      <c r="BKL42" s="867"/>
      <c r="BKM42" s="867"/>
      <c r="BKN42" s="867"/>
      <c r="BKO42" s="867"/>
      <c r="BKP42" s="867"/>
      <c r="BKQ42" s="867"/>
      <c r="BKR42" s="867"/>
      <c r="BKS42" s="867"/>
      <c r="BKT42" s="867"/>
      <c r="BKU42" s="867"/>
      <c r="BKV42" s="867"/>
      <c r="BKW42" s="867"/>
      <c r="BKX42" s="867"/>
      <c r="BKY42" s="867"/>
      <c r="BKZ42" s="867"/>
      <c r="BLA42" s="867"/>
      <c r="BLB42" s="867"/>
      <c r="BLC42" s="867"/>
      <c r="BLD42" s="867"/>
      <c r="BLE42" s="867"/>
      <c r="BLF42" s="867"/>
      <c r="BLG42" s="867"/>
      <c r="BLH42" s="867"/>
      <c r="BLI42" s="867"/>
      <c r="BLJ42" s="867"/>
      <c r="BLK42" s="867"/>
      <c r="BLL42" s="867"/>
      <c r="BLM42" s="867"/>
      <c r="BLN42" s="867"/>
      <c r="BLO42" s="867"/>
      <c r="BLP42" s="867"/>
      <c r="BLQ42" s="867"/>
      <c r="BLR42" s="867"/>
      <c r="BLS42" s="867"/>
      <c r="BLT42" s="867"/>
      <c r="BLU42" s="867"/>
      <c r="BLV42" s="867"/>
      <c r="BLW42" s="867"/>
      <c r="BLX42" s="867"/>
      <c r="BLY42" s="867"/>
      <c r="BLZ42" s="867"/>
      <c r="BMA42" s="867"/>
      <c r="BMB42" s="867"/>
      <c r="BMC42" s="867"/>
      <c r="BMD42" s="867"/>
      <c r="BME42" s="867"/>
      <c r="BMF42" s="867"/>
      <c r="BMG42" s="867"/>
      <c r="BMH42" s="867"/>
      <c r="BMI42" s="867"/>
      <c r="BMJ42" s="867"/>
      <c r="BMK42" s="867"/>
      <c r="BML42" s="867"/>
      <c r="BMM42" s="867"/>
      <c r="BMN42" s="867"/>
      <c r="BMO42" s="867"/>
      <c r="BMP42" s="867"/>
      <c r="BMQ42" s="867"/>
      <c r="BMR42" s="867"/>
      <c r="BMS42" s="867"/>
      <c r="BMT42" s="867"/>
      <c r="BMU42" s="867"/>
      <c r="BMV42" s="867"/>
      <c r="BMW42" s="867"/>
      <c r="BMX42" s="867"/>
      <c r="BMY42" s="867"/>
      <c r="BMZ42" s="867"/>
      <c r="BNA42" s="867"/>
      <c r="BNB42" s="867"/>
      <c r="BNC42" s="867"/>
      <c r="BND42" s="867"/>
      <c r="BNE42" s="867"/>
      <c r="BNF42" s="867"/>
      <c r="BNG42" s="867"/>
      <c r="BNH42" s="867"/>
      <c r="BNI42" s="867"/>
      <c r="BNJ42" s="867"/>
      <c r="BNK42" s="867"/>
      <c r="BNL42" s="867"/>
      <c r="BNM42" s="867"/>
      <c r="BNN42" s="867"/>
      <c r="BNO42" s="867"/>
      <c r="BNP42" s="867"/>
      <c r="BNQ42" s="867"/>
      <c r="BNR42" s="867"/>
      <c r="BNS42" s="867"/>
      <c r="BNT42" s="867"/>
      <c r="BNU42" s="867"/>
      <c r="BNV42" s="867"/>
      <c r="BNW42" s="867"/>
      <c r="BNX42" s="867"/>
      <c r="BNY42" s="867"/>
      <c r="BNZ42" s="867"/>
      <c r="BOA42" s="867"/>
      <c r="BOB42" s="867"/>
      <c r="BOC42" s="867"/>
      <c r="BOD42" s="867"/>
      <c r="BOE42" s="867"/>
      <c r="BOF42" s="867"/>
      <c r="BOG42" s="867"/>
      <c r="BOH42" s="867"/>
      <c r="BOI42" s="867"/>
      <c r="BOJ42" s="867"/>
      <c r="BOK42" s="867"/>
      <c r="BOL42" s="867"/>
      <c r="BOM42" s="867"/>
      <c r="BON42" s="867"/>
      <c r="BOO42" s="867"/>
      <c r="BOP42" s="867"/>
      <c r="BOQ42" s="867"/>
      <c r="BOR42" s="867"/>
      <c r="BOS42" s="867"/>
      <c r="BOT42" s="867"/>
      <c r="BOU42" s="867"/>
      <c r="BOV42" s="867"/>
      <c r="BOW42" s="867"/>
      <c r="BOX42" s="867"/>
      <c r="BOY42" s="867"/>
      <c r="BOZ42" s="867"/>
      <c r="BPA42" s="867"/>
      <c r="BPB42" s="867"/>
      <c r="BPC42" s="867"/>
      <c r="BPD42" s="867"/>
      <c r="BPE42" s="867"/>
      <c r="BPF42" s="867"/>
      <c r="BPG42" s="867"/>
      <c r="BPH42" s="867"/>
      <c r="BPI42" s="867"/>
      <c r="BPJ42" s="867"/>
      <c r="BPK42" s="867"/>
      <c r="BPL42" s="867"/>
      <c r="BPM42" s="867"/>
      <c r="BPN42" s="867"/>
      <c r="BPO42" s="867"/>
      <c r="BPP42" s="867"/>
      <c r="BPQ42" s="867"/>
      <c r="BPR42" s="867"/>
      <c r="BPS42" s="867"/>
      <c r="BPT42" s="867"/>
      <c r="BPU42" s="867"/>
      <c r="BPV42" s="867"/>
      <c r="BPW42" s="867"/>
      <c r="BPX42" s="867"/>
      <c r="BPY42" s="867"/>
      <c r="BPZ42" s="867"/>
      <c r="BQA42" s="867"/>
      <c r="BQB42" s="867"/>
      <c r="BQC42" s="867"/>
      <c r="BQD42" s="867"/>
      <c r="BQE42" s="867"/>
      <c r="BQF42" s="867"/>
      <c r="BQG42" s="867"/>
      <c r="BQH42" s="867"/>
      <c r="BQI42" s="867"/>
      <c r="BQJ42" s="867"/>
      <c r="BQK42" s="867"/>
      <c r="BQL42" s="867"/>
      <c r="BQM42" s="867"/>
      <c r="BQN42" s="867"/>
      <c r="BQO42" s="867"/>
      <c r="BQP42" s="867"/>
      <c r="BQQ42" s="867"/>
      <c r="BQR42" s="867"/>
      <c r="BQS42" s="867"/>
      <c r="BQT42" s="867"/>
      <c r="BQU42" s="867"/>
      <c r="BQV42" s="867"/>
      <c r="BQW42" s="867"/>
      <c r="BQX42" s="867"/>
      <c r="BQY42" s="867"/>
      <c r="BQZ42" s="867"/>
      <c r="BRA42" s="867"/>
      <c r="BRB42" s="867"/>
      <c r="BRC42" s="867"/>
      <c r="BRD42" s="867"/>
      <c r="BRE42" s="867"/>
      <c r="BRF42" s="867"/>
      <c r="BRG42" s="867"/>
      <c r="BRH42" s="867"/>
      <c r="BRI42" s="867"/>
      <c r="BRJ42" s="867"/>
      <c r="BRK42" s="867"/>
      <c r="BRL42" s="867"/>
      <c r="BRM42" s="867"/>
      <c r="BRN42" s="867"/>
      <c r="BRO42" s="867"/>
      <c r="BRP42" s="867"/>
      <c r="BRQ42" s="867"/>
      <c r="BRR42" s="867"/>
      <c r="BRS42" s="867"/>
      <c r="BRT42" s="867"/>
      <c r="BRU42" s="867"/>
      <c r="BRV42" s="867"/>
      <c r="BRW42" s="867"/>
      <c r="BRX42" s="867"/>
      <c r="BRY42" s="867"/>
      <c r="BRZ42" s="867"/>
      <c r="BSA42" s="867"/>
      <c r="BSB42" s="867"/>
      <c r="BSC42" s="867"/>
      <c r="BSD42" s="867"/>
      <c r="BSE42" s="867"/>
      <c r="BSF42" s="867"/>
      <c r="BSG42" s="867"/>
      <c r="BSH42" s="867"/>
      <c r="BSI42" s="867"/>
      <c r="BSJ42" s="867"/>
      <c r="BSK42" s="867"/>
      <c r="BSL42" s="867"/>
      <c r="BSM42" s="867"/>
      <c r="BSN42" s="867"/>
      <c r="BSO42" s="867"/>
      <c r="BSP42" s="867"/>
      <c r="BSQ42" s="867"/>
      <c r="BSR42" s="867"/>
      <c r="BSS42" s="867"/>
      <c r="BST42" s="867"/>
      <c r="BSU42" s="867"/>
      <c r="BSV42" s="867"/>
      <c r="BSW42" s="867"/>
      <c r="BSX42" s="867"/>
      <c r="BSY42" s="867"/>
      <c r="BSZ42" s="867"/>
      <c r="BTA42" s="867"/>
      <c r="BTB42" s="867"/>
      <c r="BTC42" s="867"/>
      <c r="BTD42" s="867"/>
      <c r="BTE42" s="867"/>
      <c r="BTF42" s="867"/>
      <c r="BTG42" s="867"/>
      <c r="BTH42" s="867"/>
      <c r="BTI42" s="867"/>
      <c r="BTJ42" s="867"/>
      <c r="BTK42" s="867"/>
      <c r="BTL42" s="867"/>
      <c r="BTM42" s="867"/>
      <c r="BTN42" s="867"/>
      <c r="BTO42" s="867"/>
      <c r="BTP42" s="867"/>
      <c r="BTQ42" s="867"/>
      <c r="BTR42" s="867"/>
      <c r="BTS42" s="867"/>
      <c r="BTT42" s="867"/>
      <c r="BTU42" s="867"/>
      <c r="BTV42" s="867"/>
      <c r="BTW42" s="867"/>
      <c r="BTX42" s="867"/>
      <c r="BTY42" s="867"/>
      <c r="BTZ42" s="867"/>
      <c r="BUA42" s="867"/>
      <c r="BUB42" s="867"/>
      <c r="BUC42" s="867"/>
      <c r="BUD42" s="867"/>
      <c r="BUE42" s="867"/>
      <c r="BUF42" s="867"/>
      <c r="BUG42" s="867"/>
      <c r="BUH42" s="867"/>
      <c r="BUI42" s="867"/>
      <c r="BUJ42" s="867"/>
      <c r="BUK42" s="867"/>
      <c r="BUL42" s="867"/>
      <c r="BUM42" s="867"/>
      <c r="BUN42" s="867"/>
      <c r="BUO42" s="867"/>
      <c r="BUP42" s="867"/>
      <c r="BUQ42" s="867"/>
      <c r="BUR42" s="867"/>
      <c r="BUS42" s="867"/>
      <c r="BUT42" s="867"/>
      <c r="BUU42" s="867"/>
      <c r="BUV42" s="867"/>
      <c r="BUW42" s="867"/>
      <c r="BUX42" s="867"/>
      <c r="BUY42" s="867"/>
      <c r="BUZ42" s="867"/>
      <c r="BVA42" s="867"/>
      <c r="BVB42" s="867"/>
      <c r="BVC42" s="867"/>
      <c r="BVD42" s="867"/>
      <c r="BVE42" s="867"/>
      <c r="BVF42" s="867"/>
      <c r="BVG42" s="867"/>
      <c r="BVH42" s="867"/>
      <c r="BVI42" s="867"/>
      <c r="BVJ42" s="867"/>
      <c r="BVK42" s="867"/>
      <c r="BVL42" s="867"/>
      <c r="BVM42" s="867"/>
      <c r="BVN42" s="867"/>
      <c r="BVO42" s="867"/>
      <c r="BVP42" s="867"/>
      <c r="BVQ42" s="867"/>
      <c r="BVR42" s="867"/>
      <c r="BVS42" s="867"/>
      <c r="BVT42" s="867"/>
      <c r="BVU42" s="867"/>
      <c r="BVV42" s="867"/>
      <c r="BVW42" s="867"/>
      <c r="BVX42" s="867"/>
      <c r="BVY42" s="867"/>
      <c r="BVZ42" s="867"/>
      <c r="BWA42" s="867"/>
      <c r="BWB42" s="867"/>
      <c r="BWC42" s="867"/>
      <c r="BWD42" s="867"/>
      <c r="BWE42" s="867"/>
      <c r="BWF42" s="867"/>
      <c r="BWG42" s="867"/>
      <c r="BWH42" s="867"/>
      <c r="BWI42" s="867"/>
      <c r="BWJ42" s="867"/>
      <c r="BWK42" s="867"/>
      <c r="BWL42" s="867"/>
      <c r="BWM42" s="867"/>
      <c r="BWN42" s="867"/>
      <c r="BWO42" s="867"/>
      <c r="BWP42" s="867"/>
      <c r="BWQ42" s="867"/>
      <c r="BWR42" s="867"/>
      <c r="BWS42" s="867"/>
      <c r="BWT42" s="867"/>
      <c r="BWU42" s="867"/>
      <c r="BWV42" s="867"/>
      <c r="BWW42" s="867"/>
      <c r="BWX42" s="867"/>
      <c r="BWY42" s="867"/>
      <c r="BWZ42" s="867"/>
      <c r="BXA42" s="867"/>
      <c r="BXB42" s="867"/>
      <c r="BXC42" s="867"/>
      <c r="BXD42" s="867"/>
      <c r="BXE42" s="867"/>
      <c r="BXF42" s="867"/>
      <c r="BXG42" s="867"/>
      <c r="BXH42" s="867"/>
      <c r="BXI42" s="867"/>
      <c r="BXJ42" s="867"/>
      <c r="BXK42" s="867"/>
      <c r="BXL42" s="867"/>
      <c r="BXM42" s="867"/>
      <c r="BXN42" s="867"/>
      <c r="BXO42" s="867"/>
      <c r="BXP42" s="867"/>
      <c r="BXQ42" s="867"/>
      <c r="BXR42" s="867"/>
      <c r="BXS42" s="867"/>
      <c r="BXT42" s="867"/>
      <c r="BXU42" s="867"/>
      <c r="BXV42" s="867"/>
      <c r="BXW42" s="867"/>
      <c r="BXX42" s="867"/>
      <c r="BXY42" s="867"/>
      <c r="BXZ42" s="867"/>
      <c r="BYA42" s="867"/>
      <c r="BYB42" s="867"/>
      <c r="BYC42" s="867"/>
      <c r="BYD42" s="867"/>
      <c r="BYE42" s="867"/>
      <c r="BYF42" s="867"/>
      <c r="BYG42" s="867"/>
      <c r="BYH42" s="867"/>
      <c r="BYI42" s="867"/>
      <c r="BYJ42" s="867"/>
      <c r="BYK42" s="867"/>
      <c r="BYL42" s="867"/>
      <c r="BYM42" s="867"/>
      <c r="BYN42" s="867"/>
      <c r="BYO42" s="867"/>
      <c r="BYP42" s="867"/>
      <c r="BYQ42" s="867"/>
      <c r="BYR42" s="867"/>
      <c r="BYS42" s="867"/>
      <c r="BYT42" s="867"/>
      <c r="BYU42" s="867"/>
      <c r="BYV42" s="867"/>
      <c r="BYW42" s="867"/>
      <c r="BYX42" s="867"/>
      <c r="BYY42" s="867"/>
      <c r="BYZ42" s="867"/>
      <c r="BZA42" s="867"/>
      <c r="BZB42" s="867"/>
      <c r="BZC42" s="867"/>
      <c r="BZD42" s="867"/>
      <c r="BZE42" s="867"/>
      <c r="BZF42" s="867"/>
      <c r="BZG42" s="867"/>
      <c r="BZH42" s="867"/>
      <c r="BZI42" s="867"/>
      <c r="BZJ42" s="867"/>
      <c r="BZK42" s="867"/>
      <c r="BZL42" s="867"/>
      <c r="BZM42" s="867"/>
      <c r="BZN42" s="867"/>
      <c r="BZO42" s="867"/>
      <c r="BZP42" s="867"/>
      <c r="BZQ42" s="867"/>
      <c r="BZR42" s="867"/>
      <c r="BZS42" s="867"/>
      <c r="BZT42" s="867"/>
      <c r="BZU42" s="867"/>
      <c r="BZV42" s="867"/>
      <c r="BZW42" s="867"/>
      <c r="BZX42" s="867"/>
      <c r="BZY42" s="867"/>
      <c r="BZZ42" s="867"/>
      <c r="CAA42" s="867"/>
      <c r="CAB42" s="867"/>
      <c r="CAC42" s="867"/>
      <c r="CAD42" s="867"/>
      <c r="CAE42" s="867"/>
      <c r="CAF42" s="867"/>
      <c r="CAG42" s="867"/>
      <c r="CAH42" s="867"/>
      <c r="CAI42" s="867"/>
      <c r="CAJ42" s="867"/>
      <c r="CAK42" s="867"/>
      <c r="CAL42" s="867"/>
      <c r="CAM42" s="867"/>
      <c r="CAN42" s="867"/>
      <c r="CAO42" s="867"/>
      <c r="CAP42" s="867"/>
      <c r="CAQ42" s="867"/>
      <c r="CAR42" s="867"/>
      <c r="CAS42" s="867"/>
      <c r="CAT42" s="867"/>
      <c r="CAU42" s="867"/>
      <c r="CAV42" s="867"/>
      <c r="CAW42" s="867"/>
      <c r="CAX42" s="867"/>
      <c r="CAY42" s="867"/>
      <c r="CAZ42" s="867"/>
      <c r="CBA42" s="867"/>
      <c r="CBB42" s="867"/>
      <c r="CBC42" s="867"/>
      <c r="CBD42" s="867"/>
      <c r="CBE42" s="867"/>
      <c r="CBF42" s="867"/>
      <c r="CBG42" s="867"/>
      <c r="CBH42" s="867"/>
      <c r="CBI42" s="867"/>
      <c r="CBJ42" s="867"/>
      <c r="CBK42" s="867"/>
      <c r="CBL42" s="867"/>
      <c r="CBM42" s="867"/>
      <c r="CBN42" s="867"/>
      <c r="CBO42" s="867"/>
      <c r="CBP42" s="867"/>
      <c r="CBQ42" s="867"/>
      <c r="CBR42" s="867"/>
      <c r="CBS42" s="867"/>
      <c r="CBT42" s="867"/>
      <c r="CBU42" s="867"/>
      <c r="CBV42" s="867"/>
      <c r="CBW42" s="867"/>
      <c r="CBX42" s="867"/>
      <c r="CBY42" s="867"/>
      <c r="CBZ42" s="867"/>
      <c r="CCA42" s="867"/>
      <c r="CCB42" s="867"/>
      <c r="CCC42" s="867"/>
      <c r="CCD42" s="867"/>
      <c r="CCE42" s="867"/>
      <c r="CCF42" s="867"/>
      <c r="CCG42" s="867"/>
      <c r="CCH42" s="867"/>
      <c r="CCI42" s="867"/>
      <c r="CCJ42" s="867"/>
      <c r="CCK42" s="867"/>
      <c r="CCL42" s="867"/>
      <c r="CCM42" s="867"/>
      <c r="CCN42" s="867"/>
      <c r="CCO42" s="867"/>
      <c r="CCP42" s="867"/>
      <c r="CCQ42" s="867"/>
      <c r="CCR42" s="867"/>
      <c r="CCS42" s="867"/>
      <c r="CCT42" s="867"/>
      <c r="CCU42" s="867"/>
      <c r="CCV42" s="867"/>
      <c r="CCW42" s="867"/>
      <c r="CCX42" s="867"/>
      <c r="CCY42" s="867"/>
      <c r="CCZ42" s="867"/>
      <c r="CDA42" s="867"/>
      <c r="CDB42" s="867"/>
      <c r="CDC42" s="867"/>
      <c r="CDD42" s="867"/>
      <c r="CDE42" s="867"/>
      <c r="CDF42" s="867"/>
      <c r="CDG42" s="867"/>
      <c r="CDH42" s="867"/>
      <c r="CDI42" s="867"/>
      <c r="CDJ42" s="867"/>
      <c r="CDK42" s="867"/>
      <c r="CDL42" s="867"/>
      <c r="CDM42" s="867"/>
      <c r="CDN42" s="867"/>
      <c r="CDO42" s="867"/>
      <c r="CDP42" s="867"/>
      <c r="CDQ42" s="867"/>
      <c r="CDR42" s="867"/>
      <c r="CDS42" s="867"/>
      <c r="CDT42" s="867"/>
      <c r="CDU42" s="867"/>
      <c r="CDV42" s="867"/>
      <c r="CDW42" s="867"/>
      <c r="CDX42" s="867"/>
      <c r="CDY42" s="867"/>
      <c r="CDZ42" s="867"/>
      <c r="CEA42" s="867"/>
      <c r="CEB42" s="867"/>
      <c r="CEC42" s="867"/>
      <c r="CED42" s="867"/>
      <c r="CEE42" s="867"/>
      <c r="CEF42" s="867"/>
      <c r="CEG42" s="867"/>
      <c r="CEH42" s="867"/>
      <c r="CEI42" s="867"/>
      <c r="CEJ42" s="867"/>
      <c r="CEK42" s="867"/>
      <c r="CEL42" s="867"/>
      <c r="CEM42" s="867"/>
      <c r="CEN42" s="867"/>
      <c r="CEO42" s="867"/>
      <c r="CEP42" s="867"/>
      <c r="CEQ42" s="867"/>
      <c r="CER42" s="867"/>
      <c r="CES42" s="867"/>
      <c r="CET42" s="867"/>
      <c r="CEU42" s="867"/>
      <c r="CEV42" s="867"/>
      <c r="CEW42" s="867"/>
      <c r="CEX42" s="867"/>
      <c r="CEY42" s="867"/>
      <c r="CEZ42" s="867"/>
      <c r="CFA42" s="867"/>
      <c r="CFB42" s="867"/>
      <c r="CFC42" s="867"/>
      <c r="CFD42" s="867"/>
      <c r="CFE42" s="867"/>
      <c r="CFF42" s="867"/>
      <c r="CFG42" s="867"/>
      <c r="CFH42" s="867"/>
      <c r="CFI42" s="867"/>
      <c r="CFJ42" s="867"/>
      <c r="CFK42" s="867"/>
      <c r="CFL42" s="867"/>
      <c r="CFM42" s="867"/>
      <c r="CFN42" s="867"/>
      <c r="CFO42" s="867"/>
      <c r="CFP42" s="867"/>
      <c r="CFQ42" s="867"/>
      <c r="CFR42" s="867"/>
      <c r="CFS42" s="867"/>
      <c r="CFT42" s="867"/>
      <c r="CFU42" s="867"/>
      <c r="CFV42" s="867"/>
      <c r="CFW42" s="867"/>
      <c r="CFX42" s="867"/>
      <c r="CFY42" s="867"/>
      <c r="CFZ42" s="867"/>
      <c r="CGA42" s="867"/>
      <c r="CGB42" s="867"/>
      <c r="CGC42" s="867"/>
      <c r="CGD42" s="867"/>
      <c r="CGE42" s="867"/>
      <c r="CGF42" s="867"/>
      <c r="CGG42" s="867"/>
      <c r="CGH42" s="867"/>
      <c r="CGI42" s="867"/>
      <c r="CGJ42" s="867"/>
      <c r="CGK42" s="867"/>
      <c r="CGL42" s="867"/>
      <c r="CGM42" s="867"/>
      <c r="CGN42" s="867"/>
      <c r="CGO42" s="867"/>
      <c r="CGP42" s="867"/>
      <c r="CGQ42" s="867"/>
      <c r="CGR42" s="867"/>
      <c r="CGS42" s="867"/>
      <c r="CGT42" s="867"/>
      <c r="CGU42" s="867"/>
      <c r="CGV42" s="867"/>
      <c r="CGW42" s="867"/>
      <c r="CGX42" s="867"/>
      <c r="CGY42" s="867"/>
      <c r="CGZ42" s="867"/>
      <c r="CHA42" s="867"/>
      <c r="CHB42" s="867"/>
      <c r="CHC42" s="867"/>
      <c r="CHD42" s="867"/>
      <c r="CHE42" s="867"/>
      <c r="CHF42" s="867"/>
      <c r="CHG42" s="867"/>
      <c r="CHH42" s="867"/>
      <c r="CHI42" s="867"/>
      <c r="CHJ42" s="867"/>
      <c r="CHK42" s="867"/>
      <c r="CHL42" s="867"/>
      <c r="CHM42" s="867"/>
      <c r="CHN42" s="867"/>
      <c r="CHO42" s="867"/>
      <c r="CHP42" s="867"/>
      <c r="CHQ42" s="867"/>
      <c r="CHR42" s="867"/>
      <c r="CHS42" s="867"/>
      <c r="CHT42" s="867"/>
      <c r="CHU42" s="867"/>
      <c r="CHV42" s="867"/>
      <c r="CHW42" s="867"/>
      <c r="CHX42" s="867"/>
      <c r="CHY42" s="867"/>
      <c r="CHZ42" s="867"/>
      <c r="CIA42" s="867"/>
      <c r="CIB42" s="867"/>
      <c r="CIC42" s="867"/>
      <c r="CID42" s="867"/>
      <c r="CIE42" s="867"/>
      <c r="CIF42" s="867"/>
      <c r="CIG42" s="867"/>
      <c r="CIH42" s="867"/>
      <c r="CII42" s="867"/>
      <c r="CIJ42" s="867"/>
      <c r="CIK42" s="867"/>
      <c r="CIL42" s="867"/>
      <c r="CIM42" s="867"/>
      <c r="CIN42" s="867"/>
      <c r="CIO42" s="867"/>
      <c r="CIP42" s="867"/>
      <c r="CIQ42" s="867"/>
      <c r="CIR42" s="867"/>
      <c r="CIS42" s="867"/>
      <c r="CIT42" s="867"/>
      <c r="CIU42" s="867"/>
      <c r="CIV42" s="867"/>
      <c r="CIW42" s="867"/>
      <c r="CIX42" s="867"/>
      <c r="CIY42" s="867"/>
      <c r="CIZ42" s="867"/>
      <c r="CJA42" s="867"/>
      <c r="CJB42" s="867"/>
      <c r="CJC42" s="867"/>
      <c r="CJD42" s="867"/>
      <c r="CJE42" s="867"/>
      <c r="CJF42" s="867"/>
      <c r="CJG42" s="867"/>
      <c r="CJH42" s="867"/>
      <c r="CJI42" s="867"/>
      <c r="CJJ42" s="867"/>
      <c r="CJK42" s="867"/>
      <c r="CJL42" s="867"/>
      <c r="CJM42" s="867"/>
      <c r="CJN42" s="867"/>
      <c r="CJO42" s="867"/>
      <c r="CJP42" s="867"/>
      <c r="CJQ42" s="867"/>
      <c r="CJR42" s="867"/>
      <c r="CJS42" s="867"/>
      <c r="CJT42" s="867"/>
      <c r="CJU42" s="867"/>
      <c r="CJV42" s="867"/>
      <c r="CJW42" s="867"/>
      <c r="CJX42" s="867"/>
      <c r="CJY42" s="867"/>
      <c r="CJZ42" s="867"/>
      <c r="CKA42" s="867"/>
      <c r="CKB42" s="867"/>
      <c r="CKC42" s="867"/>
      <c r="CKD42" s="867"/>
      <c r="CKE42" s="867"/>
      <c r="CKF42" s="867"/>
      <c r="CKG42" s="867"/>
      <c r="CKH42" s="867"/>
      <c r="CKI42" s="867"/>
      <c r="CKJ42" s="867"/>
      <c r="CKK42" s="867"/>
      <c r="CKL42" s="867"/>
      <c r="CKM42" s="867"/>
      <c r="CKN42" s="867"/>
      <c r="CKO42" s="867"/>
      <c r="CKP42" s="867"/>
      <c r="CKQ42" s="867"/>
      <c r="CKR42" s="867"/>
      <c r="CKS42" s="867"/>
      <c r="CKT42" s="867"/>
      <c r="CKU42" s="867"/>
      <c r="CKV42" s="867"/>
      <c r="CKW42" s="867"/>
      <c r="CKX42" s="867"/>
      <c r="CKY42" s="867"/>
      <c r="CKZ42" s="867"/>
      <c r="CLA42" s="867"/>
      <c r="CLB42" s="867"/>
      <c r="CLC42" s="867"/>
      <c r="CLD42" s="867"/>
      <c r="CLE42" s="867"/>
      <c r="CLF42" s="867"/>
      <c r="CLG42" s="867"/>
      <c r="CLH42" s="867"/>
      <c r="CLI42" s="867"/>
      <c r="CLJ42" s="867"/>
      <c r="CLK42" s="867"/>
      <c r="CLL42" s="867"/>
      <c r="CLM42" s="867"/>
      <c r="CLN42" s="867"/>
      <c r="CLO42" s="867"/>
      <c r="CLP42" s="867"/>
      <c r="CLQ42" s="867"/>
      <c r="CLR42" s="867"/>
      <c r="CLS42" s="867"/>
      <c r="CLT42" s="867"/>
      <c r="CLU42" s="867"/>
      <c r="CLV42" s="867"/>
      <c r="CLW42" s="867"/>
      <c r="CLX42" s="867"/>
      <c r="CLY42" s="867"/>
      <c r="CLZ42" s="867"/>
      <c r="CMA42" s="867"/>
      <c r="CMB42" s="867"/>
      <c r="CMC42" s="867"/>
      <c r="CMD42" s="867"/>
      <c r="CME42" s="867"/>
      <c r="CMF42" s="867"/>
      <c r="CMG42" s="867"/>
      <c r="CMH42" s="867"/>
      <c r="CMI42" s="867"/>
      <c r="CMJ42" s="867"/>
      <c r="CMK42" s="867"/>
      <c r="CML42" s="867"/>
      <c r="CMM42" s="867"/>
      <c r="CMN42" s="867"/>
      <c r="CMO42" s="867"/>
      <c r="CMP42" s="867"/>
      <c r="CMQ42" s="867"/>
      <c r="CMR42" s="867"/>
      <c r="CMS42" s="867"/>
      <c r="CMT42" s="867"/>
      <c r="CMU42" s="867"/>
      <c r="CMV42" s="867"/>
      <c r="CMW42" s="867"/>
      <c r="CMX42" s="867"/>
      <c r="CMY42" s="867"/>
      <c r="CMZ42" s="867"/>
      <c r="CNA42" s="867"/>
      <c r="CNB42" s="867"/>
      <c r="CNC42" s="867"/>
      <c r="CND42" s="867"/>
      <c r="CNE42" s="867"/>
      <c r="CNF42" s="867"/>
      <c r="CNG42" s="867"/>
      <c r="CNH42" s="867"/>
      <c r="CNI42" s="867"/>
      <c r="CNJ42" s="867"/>
      <c r="CNK42" s="867"/>
      <c r="CNL42" s="867"/>
      <c r="CNM42" s="867"/>
      <c r="CNN42" s="867"/>
      <c r="CNO42" s="867"/>
      <c r="CNP42" s="867"/>
      <c r="CNQ42" s="867"/>
      <c r="CNR42" s="867"/>
      <c r="CNS42" s="867"/>
      <c r="CNT42" s="867"/>
      <c r="CNU42" s="867"/>
      <c r="CNV42" s="867"/>
      <c r="CNW42" s="867"/>
      <c r="CNX42" s="867"/>
      <c r="CNY42" s="867"/>
      <c r="CNZ42" s="867"/>
      <c r="COA42" s="867"/>
      <c r="COB42" s="867"/>
      <c r="COC42" s="867"/>
      <c r="COD42" s="867"/>
      <c r="COE42" s="867"/>
      <c r="COF42" s="867"/>
      <c r="COG42" s="867"/>
      <c r="COH42" s="867"/>
      <c r="COI42" s="867"/>
      <c r="COJ42" s="867"/>
      <c r="COK42" s="867"/>
      <c r="COL42" s="867"/>
      <c r="COM42" s="867"/>
      <c r="CON42" s="867"/>
      <c r="COO42" s="867"/>
      <c r="COP42" s="867"/>
      <c r="COQ42" s="867"/>
      <c r="COR42" s="867"/>
      <c r="COS42" s="867"/>
      <c r="COT42" s="867"/>
      <c r="COU42" s="867"/>
      <c r="COV42" s="867"/>
      <c r="COW42" s="867"/>
      <c r="COX42" s="867"/>
      <c r="COY42" s="867"/>
      <c r="COZ42" s="867"/>
      <c r="CPA42" s="867"/>
      <c r="CPB42" s="867"/>
      <c r="CPC42" s="867"/>
      <c r="CPD42" s="867"/>
      <c r="CPE42" s="867"/>
      <c r="CPF42" s="867"/>
      <c r="CPG42" s="867"/>
      <c r="CPH42" s="867"/>
      <c r="CPI42" s="867"/>
      <c r="CPJ42" s="867"/>
      <c r="CPK42" s="867"/>
      <c r="CPL42" s="867"/>
      <c r="CPM42" s="867"/>
      <c r="CPN42" s="867"/>
      <c r="CPO42" s="867"/>
      <c r="CPP42" s="867"/>
      <c r="CPQ42" s="867"/>
      <c r="CPR42" s="867"/>
      <c r="CPS42" s="867"/>
      <c r="CPT42" s="867"/>
      <c r="CPU42" s="867"/>
      <c r="CPV42" s="867"/>
      <c r="CPW42" s="867"/>
      <c r="CPX42" s="867"/>
      <c r="CPY42" s="867"/>
      <c r="CPZ42" s="867"/>
      <c r="CQA42" s="867"/>
      <c r="CQB42" s="867"/>
      <c r="CQC42" s="867"/>
      <c r="CQD42" s="867"/>
      <c r="CQE42" s="867"/>
      <c r="CQF42" s="867"/>
      <c r="CQG42" s="867"/>
      <c r="CQH42" s="867"/>
      <c r="CQI42" s="867"/>
      <c r="CQJ42" s="867"/>
      <c r="CQK42" s="867"/>
      <c r="CQL42" s="867"/>
      <c r="CQM42" s="867"/>
      <c r="CQN42" s="867"/>
      <c r="CQO42" s="867"/>
      <c r="CQP42" s="867"/>
      <c r="CQQ42" s="867"/>
      <c r="CQR42" s="867"/>
      <c r="CQS42" s="867"/>
      <c r="CQT42" s="867"/>
      <c r="CQU42" s="867"/>
      <c r="CQV42" s="867"/>
      <c r="CQW42" s="867"/>
      <c r="CQX42" s="867"/>
      <c r="CQY42" s="867"/>
      <c r="CQZ42" s="867"/>
      <c r="CRA42" s="867"/>
      <c r="CRB42" s="867"/>
      <c r="CRC42" s="867"/>
      <c r="CRD42" s="867"/>
      <c r="CRE42" s="867"/>
      <c r="CRF42" s="867"/>
      <c r="CRG42" s="867"/>
      <c r="CRH42" s="867"/>
      <c r="CRI42" s="867"/>
      <c r="CRJ42" s="867"/>
      <c r="CRK42" s="867"/>
      <c r="CRL42" s="867"/>
      <c r="CRM42" s="867"/>
      <c r="CRN42" s="867"/>
      <c r="CRO42" s="867"/>
      <c r="CRP42" s="867"/>
      <c r="CRQ42" s="867"/>
      <c r="CRR42" s="867"/>
      <c r="CRS42" s="867"/>
      <c r="CRT42" s="867"/>
      <c r="CRU42" s="867"/>
      <c r="CRV42" s="867"/>
      <c r="CRW42" s="867"/>
      <c r="CRX42" s="867"/>
      <c r="CRY42" s="867"/>
      <c r="CRZ42" s="867"/>
      <c r="CSA42" s="867"/>
      <c r="CSB42" s="867"/>
      <c r="CSC42" s="867"/>
      <c r="CSD42" s="867"/>
      <c r="CSE42" s="867"/>
      <c r="CSF42" s="867"/>
      <c r="CSG42" s="867"/>
      <c r="CSH42" s="867"/>
      <c r="CSI42" s="867"/>
      <c r="CSJ42" s="867"/>
      <c r="CSK42" s="867"/>
      <c r="CSL42" s="867"/>
      <c r="CSM42" s="867"/>
      <c r="CSN42" s="867"/>
      <c r="CSO42" s="867"/>
      <c r="CSP42" s="867"/>
      <c r="CSQ42" s="867"/>
      <c r="CSR42" s="867"/>
      <c r="CSS42" s="867"/>
      <c r="CST42" s="867"/>
      <c r="CSU42" s="867"/>
      <c r="CSV42" s="867"/>
      <c r="CSW42" s="867"/>
      <c r="CSX42" s="867"/>
      <c r="CSY42" s="867"/>
      <c r="CSZ42" s="867"/>
      <c r="CTA42" s="867"/>
      <c r="CTB42" s="867"/>
      <c r="CTC42" s="867"/>
      <c r="CTD42" s="867"/>
      <c r="CTE42" s="867"/>
      <c r="CTF42" s="867"/>
      <c r="CTG42" s="867"/>
      <c r="CTH42" s="867"/>
      <c r="CTI42" s="867"/>
      <c r="CTJ42" s="867"/>
      <c r="CTK42" s="867"/>
      <c r="CTL42" s="867"/>
      <c r="CTM42" s="867"/>
      <c r="CTN42" s="867"/>
      <c r="CTO42" s="867"/>
      <c r="CTP42" s="867"/>
      <c r="CTQ42" s="867"/>
      <c r="CTR42" s="867"/>
      <c r="CTS42" s="867"/>
      <c r="CTT42" s="867"/>
      <c r="CTU42" s="867"/>
      <c r="CTV42" s="867"/>
      <c r="CTW42" s="867"/>
      <c r="CTX42" s="867"/>
      <c r="CTY42" s="867"/>
      <c r="CTZ42" s="867"/>
      <c r="CUA42" s="867"/>
      <c r="CUB42" s="867"/>
      <c r="CUC42" s="867"/>
      <c r="CUD42" s="867"/>
      <c r="CUE42" s="867"/>
      <c r="CUF42" s="867"/>
      <c r="CUG42" s="867"/>
      <c r="CUH42" s="867"/>
      <c r="CUI42" s="867"/>
      <c r="CUJ42" s="867"/>
      <c r="CUK42" s="867"/>
      <c r="CUL42" s="867"/>
      <c r="CUM42" s="867"/>
      <c r="CUN42" s="867"/>
      <c r="CUO42" s="867"/>
      <c r="CUP42" s="867"/>
      <c r="CUQ42" s="867"/>
      <c r="CUR42" s="867"/>
      <c r="CUS42" s="867"/>
      <c r="CUT42" s="867"/>
      <c r="CUU42" s="867"/>
      <c r="CUV42" s="867"/>
      <c r="CUW42" s="867"/>
      <c r="CUX42" s="867"/>
      <c r="CUY42" s="867"/>
      <c r="CUZ42" s="867"/>
      <c r="CVA42" s="867"/>
      <c r="CVB42" s="867"/>
      <c r="CVC42" s="867"/>
      <c r="CVD42" s="867"/>
      <c r="CVE42" s="867"/>
      <c r="CVF42" s="867"/>
      <c r="CVG42" s="867"/>
      <c r="CVH42" s="867"/>
      <c r="CVI42" s="867"/>
      <c r="CVJ42" s="867"/>
      <c r="CVK42" s="867"/>
      <c r="CVL42" s="867"/>
      <c r="CVM42" s="867"/>
      <c r="CVN42" s="867"/>
      <c r="CVO42" s="867"/>
      <c r="CVP42" s="867"/>
      <c r="CVQ42" s="867"/>
      <c r="CVR42" s="867"/>
      <c r="CVS42" s="867"/>
      <c r="CVT42" s="867"/>
      <c r="CVU42" s="867"/>
      <c r="CVV42" s="867"/>
      <c r="CVW42" s="867"/>
      <c r="CVX42" s="867"/>
      <c r="CVY42" s="867"/>
      <c r="CVZ42" s="867"/>
      <c r="CWA42" s="867"/>
      <c r="CWB42" s="867"/>
      <c r="CWC42" s="867"/>
      <c r="CWD42" s="867"/>
      <c r="CWE42" s="867"/>
      <c r="CWF42" s="867"/>
      <c r="CWG42" s="867"/>
      <c r="CWH42" s="867"/>
      <c r="CWI42" s="867"/>
      <c r="CWJ42" s="867"/>
      <c r="CWK42" s="867"/>
      <c r="CWL42" s="867"/>
      <c r="CWM42" s="867"/>
      <c r="CWN42" s="867"/>
      <c r="CWO42" s="867"/>
      <c r="CWP42" s="867"/>
      <c r="CWQ42" s="867"/>
      <c r="CWR42" s="867"/>
      <c r="CWS42" s="867"/>
      <c r="CWT42" s="867"/>
      <c r="CWU42" s="867"/>
      <c r="CWV42" s="867"/>
      <c r="CWW42" s="867"/>
      <c r="CWX42" s="867"/>
      <c r="CWY42" s="867"/>
      <c r="CWZ42" s="867"/>
      <c r="CXA42" s="867"/>
      <c r="CXB42" s="867"/>
      <c r="CXC42" s="867"/>
      <c r="CXD42" s="867"/>
      <c r="CXE42" s="867"/>
      <c r="CXF42" s="867"/>
      <c r="CXG42" s="867"/>
      <c r="CXH42" s="867"/>
      <c r="CXI42" s="867"/>
      <c r="CXJ42" s="867"/>
      <c r="CXK42" s="867"/>
      <c r="CXL42" s="867"/>
      <c r="CXM42" s="867"/>
      <c r="CXN42" s="867"/>
      <c r="CXO42" s="867"/>
      <c r="CXP42" s="867"/>
      <c r="CXQ42" s="867"/>
      <c r="CXR42" s="867"/>
      <c r="CXS42" s="867"/>
      <c r="CXT42" s="867"/>
      <c r="CXU42" s="867"/>
      <c r="CXV42" s="867"/>
      <c r="CXW42" s="867"/>
      <c r="CXX42" s="867"/>
      <c r="CXY42" s="867"/>
      <c r="CXZ42" s="867"/>
      <c r="CYA42" s="867"/>
      <c r="CYB42" s="867"/>
      <c r="CYC42" s="867"/>
      <c r="CYD42" s="867"/>
      <c r="CYE42" s="867"/>
      <c r="CYF42" s="867"/>
      <c r="CYG42" s="867"/>
      <c r="CYH42" s="867"/>
      <c r="CYI42" s="867"/>
      <c r="CYJ42" s="867"/>
      <c r="CYK42" s="867"/>
      <c r="CYL42" s="867"/>
      <c r="CYM42" s="867"/>
      <c r="CYN42" s="867"/>
      <c r="CYO42" s="867"/>
      <c r="CYP42" s="867"/>
      <c r="CYQ42" s="867"/>
      <c r="CYR42" s="867"/>
      <c r="CYS42" s="867"/>
      <c r="CYT42" s="867"/>
      <c r="CYU42" s="867"/>
      <c r="CYV42" s="867"/>
      <c r="CYW42" s="867"/>
      <c r="CYX42" s="867"/>
      <c r="CYY42" s="867"/>
      <c r="CYZ42" s="867"/>
      <c r="CZA42" s="867"/>
      <c r="CZB42" s="867"/>
      <c r="CZC42" s="867"/>
      <c r="CZD42" s="867"/>
      <c r="CZE42" s="867"/>
      <c r="CZF42" s="867"/>
      <c r="CZG42" s="867"/>
      <c r="CZH42" s="867"/>
      <c r="CZI42" s="867"/>
      <c r="CZJ42" s="867"/>
      <c r="CZK42" s="867"/>
      <c r="CZL42" s="867"/>
      <c r="CZM42" s="867"/>
      <c r="CZN42" s="867"/>
      <c r="CZO42" s="867"/>
      <c r="CZP42" s="867"/>
      <c r="CZQ42" s="867"/>
      <c r="CZR42" s="867"/>
      <c r="CZS42" s="867"/>
      <c r="CZT42" s="867"/>
      <c r="CZU42" s="867"/>
      <c r="CZV42" s="867"/>
      <c r="CZW42" s="867"/>
      <c r="CZX42" s="867"/>
      <c r="CZY42" s="867"/>
      <c r="CZZ42" s="867"/>
      <c r="DAA42" s="867"/>
      <c r="DAB42" s="867"/>
      <c r="DAC42" s="867"/>
      <c r="DAD42" s="867"/>
      <c r="DAE42" s="867"/>
      <c r="DAF42" s="867"/>
      <c r="DAG42" s="867"/>
      <c r="DAH42" s="867"/>
      <c r="DAI42" s="867"/>
      <c r="DAJ42" s="867"/>
      <c r="DAK42" s="867"/>
      <c r="DAL42" s="867"/>
      <c r="DAM42" s="867"/>
      <c r="DAN42" s="867"/>
      <c r="DAO42" s="867"/>
      <c r="DAP42" s="867"/>
      <c r="DAQ42" s="867"/>
      <c r="DAR42" s="867"/>
      <c r="DAS42" s="867"/>
      <c r="DAT42" s="867"/>
      <c r="DAU42" s="867"/>
      <c r="DAV42" s="867"/>
      <c r="DAW42" s="867"/>
      <c r="DAX42" s="867"/>
      <c r="DAY42" s="867"/>
      <c r="DAZ42" s="867"/>
      <c r="DBA42" s="867"/>
      <c r="DBB42" s="867"/>
      <c r="DBC42" s="867"/>
      <c r="DBD42" s="867"/>
      <c r="DBE42" s="867"/>
      <c r="DBF42" s="867"/>
      <c r="DBG42" s="867"/>
      <c r="DBH42" s="867"/>
      <c r="DBI42" s="867"/>
      <c r="DBJ42" s="867"/>
      <c r="DBK42" s="867"/>
      <c r="DBL42" s="867"/>
      <c r="DBM42" s="867"/>
      <c r="DBN42" s="867"/>
      <c r="DBO42" s="867"/>
      <c r="DBP42" s="867"/>
      <c r="DBQ42" s="867"/>
      <c r="DBR42" s="867"/>
      <c r="DBS42" s="867"/>
      <c r="DBT42" s="867"/>
      <c r="DBU42" s="867"/>
      <c r="DBV42" s="867"/>
      <c r="DBW42" s="867"/>
      <c r="DBX42" s="867"/>
      <c r="DBY42" s="867"/>
      <c r="DBZ42" s="867"/>
      <c r="DCA42" s="867"/>
      <c r="DCB42" s="867"/>
      <c r="DCC42" s="867"/>
      <c r="DCD42" s="867"/>
      <c r="DCE42" s="867"/>
      <c r="DCF42" s="867"/>
      <c r="DCG42" s="867"/>
      <c r="DCH42" s="867"/>
      <c r="DCI42" s="867"/>
      <c r="DCJ42" s="867"/>
      <c r="DCK42" s="867"/>
      <c r="DCL42" s="867"/>
      <c r="DCM42" s="867"/>
      <c r="DCN42" s="867"/>
      <c r="DCO42" s="867"/>
      <c r="DCP42" s="867"/>
      <c r="DCQ42" s="867"/>
      <c r="DCR42" s="867"/>
      <c r="DCS42" s="867"/>
      <c r="DCT42" s="867"/>
      <c r="DCU42" s="867"/>
      <c r="DCV42" s="867"/>
      <c r="DCW42" s="867"/>
      <c r="DCX42" s="867"/>
      <c r="DCY42" s="867"/>
      <c r="DCZ42" s="867"/>
      <c r="DDA42" s="867"/>
      <c r="DDB42" s="867"/>
      <c r="DDC42" s="867"/>
      <c r="DDD42" s="867"/>
      <c r="DDE42" s="867"/>
      <c r="DDF42" s="867"/>
      <c r="DDG42" s="867"/>
      <c r="DDH42" s="867"/>
      <c r="DDI42" s="867"/>
      <c r="DDJ42" s="867"/>
      <c r="DDK42" s="867"/>
      <c r="DDL42" s="867"/>
      <c r="DDM42" s="867"/>
      <c r="DDN42" s="867"/>
      <c r="DDO42" s="867"/>
      <c r="DDP42" s="867"/>
      <c r="DDQ42" s="867"/>
      <c r="DDR42" s="867"/>
      <c r="DDS42" s="867"/>
      <c r="DDT42" s="867"/>
      <c r="DDU42" s="867"/>
      <c r="DDV42" s="867"/>
      <c r="DDW42" s="867"/>
      <c r="DDX42" s="867"/>
      <c r="DDY42" s="867"/>
      <c r="DDZ42" s="867"/>
      <c r="DEA42" s="867"/>
      <c r="DEB42" s="867"/>
      <c r="DEC42" s="867"/>
      <c r="DED42" s="867"/>
      <c r="DEE42" s="867"/>
      <c r="DEF42" s="867"/>
      <c r="DEG42" s="867"/>
      <c r="DEH42" s="867"/>
      <c r="DEI42" s="867"/>
      <c r="DEJ42" s="867"/>
      <c r="DEK42" s="867"/>
      <c r="DEL42" s="867"/>
      <c r="DEM42" s="867"/>
      <c r="DEN42" s="867"/>
      <c r="DEO42" s="867"/>
      <c r="DEP42" s="867"/>
      <c r="DEQ42" s="867"/>
      <c r="DER42" s="867"/>
      <c r="DES42" s="867"/>
      <c r="DET42" s="867"/>
      <c r="DEU42" s="867"/>
      <c r="DEV42" s="867"/>
      <c r="DEW42" s="867"/>
      <c r="DEX42" s="867"/>
      <c r="DEY42" s="867"/>
      <c r="DEZ42" s="867"/>
      <c r="DFA42" s="867"/>
      <c r="DFB42" s="867"/>
      <c r="DFC42" s="867"/>
      <c r="DFD42" s="867"/>
      <c r="DFE42" s="867"/>
      <c r="DFF42" s="867"/>
      <c r="DFG42" s="867"/>
      <c r="DFH42" s="867"/>
      <c r="DFI42" s="867"/>
      <c r="DFJ42" s="867"/>
      <c r="DFK42" s="867"/>
      <c r="DFL42" s="867"/>
      <c r="DFM42" s="867"/>
      <c r="DFN42" s="867"/>
      <c r="DFO42" s="867"/>
      <c r="DFP42" s="867"/>
      <c r="DFQ42" s="867"/>
      <c r="DFR42" s="867"/>
      <c r="DFS42" s="867"/>
      <c r="DFT42" s="867"/>
      <c r="DFU42" s="867"/>
      <c r="DFV42" s="867"/>
      <c r="DFW42" s="867"/>
      <c r="DFX42" s="867"/>
      <c r="DFY42" s="867"/>
      <c r="DFZ42" s="867"/>
      <c r="DGA42" s="867"/>
      <c r="DGB42" s="867"/>
      <c r="DGC42" s="867"/>
      <c r="DGD42" s="867"/>
      <c r="DGE42" s="867"/>
      <c r="DGF42" s="867"/>
      <c r="DGG42" s="867"/>
      <c r="DGH42" s="867"/>
      <c r="DGI42" s="867"/>
      <c r="DGJ42" s="867"/>
      <c r="DGK42" s="867"/>
      <c r="DGL42" s="867"/>
      <c r="DGM42" s="867"/>
      <c r="DGN42" s="867"/>
      <c r="DGO42" s="867"/>
      <c r="DGP42" s="867"/>
      <c r="DGQ42" s="867"/>
      <c r="DGR42" s="867"/>
      <c r="DGS42" s="867"/>
      <c r="DGT42" s="867"/>
      <c r="DGU42" s="867"/>
      <c r="DGV42" s="867"/>
      <c r="DGW42" s="867"/>
      <c r="DGX42" s="867"/>
      <c r="DGY42" s="867"/>
      <c r="DGZ42" s="867"/>
      <c r="DHA42" s="867"/>
      <c r="DHB42" s="867"/>
      <c r="DHC42" s="867"/>
      <c r="DHD42" s="867"/>
      <c r="DHE42" s="867"/>
      <c r="DHF42" s="867"/>
      <c r="DHG42" s="867"/>
      <c r="DHH42" s="867"/>
      <c r="DHI42" s="867"/>
      <c r="DHJ42" s="867"/>
      <c r="DHK42" s="867"/>
      <c r="DHL42" s="867"/>
      <c r="DHM42" s="867"/>
      <c r="DHN42" s="867"/>
      <c r="DHO42" s="867"/>
      <c r="DHP42" s="867"/>
      <c r="DHQ42" s="867"/>
      <c r="DHR42" s="867"/>
      <c r="DHS42" s="867"/>
      <c r="DHT42" s="867"/>
      <c r="DHU42" s="867"/>
      <c r="DHV42" s="867"/>
      <c r="DHW42" s="867"/>
      <c r="DHX42" s="867"/>
      <c r="DHY42" s="867"/>
      <c r="DHZ42" s="867"/>
      <c r="DIA42" s="867"/>
      <c r="DIB42" s="867"/>
      <c r="DIC42" s="867"/>
      <c r="DID42" s="867"/>
      <c r="DIE42" s="867"/>
      <c r="DIF42" s="867"/>
      <c r="DIG42" s="867"/>
      <c r="DIH42" s="867"/>
      <c r="DII42" s="867"/>
      <c r="DIJ42" s="867"/>
      <c r="DIK42" s="867"/>
      <c r="DIL42" s="867"/>
      <c r="DIM42" s="867"/>
      <c r="DIN42" s="867"/>
      <c r="DIO42" s="867"/>
      <c r="DIP42" s="867"/>
      <c r="DIQ42" s="867"/>
      <c r="DIR42" s="867"/>
      <c r="DIS42" s="867"/>
      <c r="DIT42" s="867"/>
      <c r="DIU42" s="867"/>
      <c r="DIV42" s="867"/>
      <c r="DIW42" s="867"/>
      <c r="DIX42" s="867"/>
      <c r="DIY42" s="867"/>
      <c r="DIZ42" s="867"/>
      <c r="DJA42" s="867"/>
      <c r="DJB42" s="867"/>
      <c r="DJC42" s="867"/>
      <c r="DJD42" s="867"/>
      <c r="DJE42" s="867"/>
      <c r="DJF42" s="867"/>
      <c r="DJG42" s="867"/>
      <c r="DJH42" s="867"/>
      <c r="DJI42" s="867"/>
      <c r="DJJ42" s="867"/>
      <c r="DJK42" s="867"/>
      <c r="DJL42" s="867"/>
      <c r="DJM42" s="867"/>
      <c r="DJN42" s="867"/>
      <c r="DJO42" s="867"/>
      <c r="DJP42" s="867"/>
      <c r="DJQ42" s="867"/>
      <c r="DJR42" s="867"/>
      <c r="DJS42" s="867"/>
      <c r="DJT42" s="867"/>
      <c r="DJU42" s="867"/>
      <c r="DJV42" s="867"/>
      <c r="DJW42" s="867"/>
      <c r="DJX42" s="867"/>
      <c r="DJY42" s="867"/>
      <c r="DJZ42" s="867"/>
      <c r="DKA42" s="867"/>
      <c r="DKB42" s="867"/>
      <c r="DKC42" s="867"/>
      <c r="DKD42" s="867"/>
      <c r="DKE42" s="867"/>
      <c r="DKF42" s="867"/>
      <c r="DKG42" s="867"/>
      <c r="DKH42" s="867"/>
      <c r="DKI42" s="867"/>
      <c r="DKJ42" s="867"/>
      <c r="DKK42" s="867"/>
      <c r="DKL42" s="867"/>
      <c r="DKM42" s="867"/>
      <c r="DKN42" s="867"/>
      <c r="DKO42" s="867"/>
      <c r="DKP42" s="867"/>
      <c r="DKQ42" s="867"/>
      <c r="DKR42" s="867"/>
      <c r="DKS42" s="867"/>
      <c r="DKT42" s="867"/>
      <c r="DKU42" s="867"/>
      <c r="DKV42" s="867"/>
      <c r="DKW42" s="867"/>
      <c r="DKX42" s="867"/>
      <c r="DKY42" s="867"/>
      <c r="DKZ42" s="867"/>
      <c r="DLA42" s="867"/>
      <c r="DLB42" s="867"/>
      <c r="DLC42" s="867"/>
      <c r="DLD42" s="867"/>
      <c r="DLE42" s="867"/>
      <c r="DLF42" s="867"/>
      <c r="DLG42" s="867"/>
      <c r="DLH42" s="867"/>
      <c r="DLI42" s="867"/>
      <c r="DLJ42" s="867"/>
      <c r="DLK42" s="867"/>
      <c r="DLL42" s="867"/>
      <c r="DLM42" s="867"/>
      <c r="DLN42" s="867"/>
      <c r="DLO42" s="867"/>
      <c r="DLP42" s="867"/>
      <c r="DLQ42" s="867"/>
      <c r="DLR42" s="867"/>
      <c r="DLS42" s="867"/>
      <c r="DLT42" s="867"/>
      <c r="DLU42" s="867"/>
      <c r="DLV42" s="867"/>
      <c r="DLW42" s="867"/>
      <c r="DLX42" s="867"/>
      <c r="DLY42" s="867"/>
      <c r="DLZ42" s="867"/>
      <c r="DMA42" s="867"/>
      <c r="DMB42" s="867"/>
      <c r="DMC42" s="867"/>
      <c r="DMD42" s="867"/>
      <c r="DME42" s="867"/>
      <c r="DMF42" s="867"/>
      <c r="DMG42" s="867"/>
      <c r="DMH42" s="867"/>
      <c r="DMI42" s="867"/>
      <c r="DMJ42" s="867"/>
      <c r="DMK42" s="867"/>
      <c r="DML42" s="867"/>
      <c r="DMM42" s="867"/>
      <c r="DMN42" s="867"/>
      <c r="DMO42" s="867"/>
      <c r="DMP42" s="867"/>
      <c r="DMQ42" s="867"/>
      <c r="DMR42" s="867"/>
      <c r="DMS42" s="867"/>
      <c r="DMT42" s="867"/>
      <c r="DMU42" s="867"/>
      <c r="DMV42" s="867"/>
      <c r="DMW42" s="867"/>
      <c r="DMX42" s="867"/>
      <c r="DMY42" s="867"/>
      <c r="DMZ42" s="867"/>
      <c r="DNA42" s="867"/>
      <c r="DNB42" s="867"/>
      <c r="DNC42" s="867"/>
      <c r="DND42" s="867"/>
      <c r="DNE42" s="867"/>
      <c r="DNF42" s="867"/>
      <c r="DNG42" s="867"/>
      <c r="DNH42" s="867"/>
      <c r="DNI42" s="867"/>
      <c r="DNJ42" s="867"/>
      <c r="DNK42" s="867"/>
      <c r="DNL42" s="867"/>
      <c r="DNM42" s="867"/>
      <c r="DNN42" s="867"/>
      <c r="DNO42" s="867"/>
      <c r="DNP42" s="867"/>
      <c r="DNQ42" s="867"/>
      <c r="DNR42" s="867"/>
      <c r="DNS42" s="867"/>
      <c r="DNT42" s="867"/>
      <c r="DNU42" s="867"/>
      <c r="DNV42" s="867"/>
      <c r="DNW42" s="867"/>
      <c r="DNX42" s="867"/>
      <c r="DNY42" s="867"/>
      <c r="DNZ42" s="867"/>
      <c r="DOA42" s="867"/>
      <c r="DOB42" s="867"/>
      <c r="DOC42" s="867"/>
      <c r="DOD42" s="867"/>
      <c r="DOE42" s="867"/>
      <c r="DOF42" s="867"/>
      <c r="DOG42" s="867"/>
      <c r="DOH42" s="867"/>
      <c r="DOI42" s="867"/>
      <c r="DOJ42" s="867"/>
      <c r="DOK42" s="867"/>
      <c r="DOL42" s="867"/>
      <c r="DOM42" s="867"/>
      <c r="DON42" s="867"/>
      <c r="DOO42" s="867"/>
      <c r="DOP42" s="867"/>
      <c r="DOQ42" s="867"/>
      <c r="DOR42" s="867"/>
      <c r="DOS42" s="867"/>
      <c r="DOT42" s="867"/>
      <c r="DOU42" s="867"/>
      <c r="DOV42" s="867"/>
      <c r="DOW42" s="867"/>
      <c r="DOX42" s="867"/>
      <c r="DOY42" s="867"/>
      <c r="DOZ42" s="867"/>
      <c r="DPA42" s="867"/>
      <c r="DPB42" s="867"/>
      <c r="DPC42" s="867"/>
      <c r="DPD42" s="867"/>
      <c r="DPE42" s="867"/>
      <c r="DPF42" s="867"/>
      <c r="DPG42" s="867"/>
      <c r="DPH42" s="867"/>
      <c r="DPI42" s="867"/>
      <c r="DPJ42" s="867"/>
      <c r="DPK42" s="867"/>
      <c r="DPL42" s="867"/>
      <c r="DPM42" s="867"/>
      <c r="DPN42" s="867"/>
      <c r="DPO42" s="867"/>
      <c r="DPP42" s="867"/>
      <c r="DPQ42" s="867"/>
      <c r="DPR42" s="867"/>
      <c r="DPS42" s="867"/>
      <c r="DPT42" s="867"/>
      <c r="DPU42" s="867"/>
      <c r="DPV42" s="867"/>
      <c r="DPW42" s="867"/>
      <c r="DPX42" s="867"/>
      <c r="DPY42" s="867"/>
      <c r="DPZ42" s="867"/>
      <c r="DQA42" s="867"/>
      <c r="DQB42" s="867"/>
      <c r="DQC42" s="867"/>
      <c r="DQD42" s="867"/>
      <c r="DQE42" s="867"/>
      <c r="DQF42" s="867"/>
      <c r="DQG42" s="867"/>
      <c r="DQH42" s="867"/>
      <c r="DQI42" s="867"/>
      <c r="DQJ42" s="867"/>
      <c r="DQK42" s="867"/>
      <c r="DQL42" s="867"/>
      <c r="DQM42" s="867"/>
      <c r="DQN42" s="867"/>
      <c r="DQO42" s="867"/>
      <c r="DQP42" s="867"/>
      <c r="DQQ42" s="867"/>
      <c r="DQR42" s="867"/>
      <c r="DQS42" s="867"/>
      <c r="DQT42" s="867"/>
      <c r="DQU42" s="867"/>
      <c r="DQV42" s="867"/>
      <c r="DQW42" s="867"/>
      <c r="DQX42" s="867"/>
      <c r="DQY42" s="867"/>
      <c r="DQZ42" s="867"/>
      <c r="DRA42" s="867"/>
      <c r="DRB42" s="867"/>
      <c r="DRC42" s="867"/>
      <c r="DRD42" s="867"/>
      <c r="DRE42" s="867"/>
      <c r="DRF42" s="867"/>
      <c r="DRG42" s="867"/>
      <c r="DRH42" s="867"/>
      <c r="DRI42" s="867"/>
      <c r="DRJ42" s="867"/>
      <c r="DRK42" s="867"/>
      <c r="DRL42" s="867"/>
      <c r="DRM42" s="867"/>
      <c r="DRN42" s="867"/>
      <c r="DRO42" s="867"/>
      <c r="DRP42" s="867"/>
      <c r="DRQ42" s="867"/>
      <c r="DRR42" s="867"/>
      <c r="DRS42" s="867"/>
      <c r="DRT42" s="867"/>
      <c r="DRU42" s="867"/>
      <c r="DRV42" s="867"/>
      <c r="DRW42" s="867"/>
      <c r="DRX42" s="867"/>
      <c r="DRY42" s="867"/>
      <c r="DRZ42" s="867"/>
      <c r="DSA42" s="867"/>
      <c r="DSB42" s="867"/>
      <c r="DSC42" s="867"/>
      <c r="DSD42" s="867"/>
      <c r="DSE42" s="867"/>
      <c r="DSF42" s="867"/>
      <c r="DSG42" s="867"/>
      <c r="DSH42" s="867"/>
      <c r="DSI42" s="867"/>
      <c r="DSJ42" s="867"/>
      <c r="DSK42" s="867"/>
      <c r="DSL42" s="867"/>
      <c r="DSM42" s="867"/>
      <c r="DSN42" s="867"/>
      <c r="DSO42" s="867"/>
      <c r="DSP42" s="867"/>
      <c r="DSQ42" s="867"/>
      <c r="DSR42" s="867"/>
      <c r="DSS42" s="867"/>
      <c r="DST42" s="867"/>
      <c r="DSU42" s="867"/>
      <c r="DSV42" s="867"/>
      <c r="DSW42" s="867"/>
      <c r="DSX42" s="867"/>
      <c r="DSY42" s="867"/>
      <c r="DSZ42" s="867"/>
      <c r="DTA42" s="867"/>
      <c r="DTB42" s="867"/>
      <c r="DTC42" s="867"/>
      <c r="DTD42" s="867"/>
      <c r="DTE42" s="867"/>
      <c r="DTF42" s="867"/>
      <c r="DTG42" s="867"/>
      <c r="DTH42" s="867"/>
      <c r="DTI42" s="867"/>
      <c r="DTJ42" s="867"/>
      <c r="DTK42" s="867"/>
      <c r="DTL42" s="867"/>
      <c r="DTM42" s="867"/>
      <c r="DTN42" s="867"/>
      <c r="DTO42" s="867"/>
      <c r="DTP42" s="867"/>
      <c r="DTQ42" s="867"/>
      <c r="DTR42" s="867"/>
      <c r="DTS42" s="867"/>
      <c r="DTT42" s="867"/>
      <c r="DTU42" s="867"/>
      <c r="DTV42" s="867"/>
      <c r="DTW42" s="867"/>
      <c r="DTX42" s="867"/>
      <c r="DTY42" s="867"/>
      <c r="DTZ42" s="867"/>
      <c r="DUA42" s="867"/>
      <c r="DUB42" s="867"/>
      <c r="DUC42" s="867"/>
      <c r="DUD42" s="867"/>
      <c r="DUE42" s="867"/>
      <c r="DUF42" s="867"/>
      <c r="DUG42" s="867"/>
      <c r="DUH42" s="867"/>
      <c r="DUI42" s="867"/>
      <c r="DUJ42" s="867"/>
      <c r="DUK42" s="867"/>
      <c r="DUL42" s="867"/>
      <c r="DUM42" s="867"/>
      <c r="DUN42" s="867"/>
      <c r="DUO42" s="867"/>
      <c r="DUP42" s="867"/>
      <c r="DUQ42" s="867"/>
      <c r="DUR42" s="867"/>
      <c r="DUS42" s="867"/>
      <c r="DUT42" s="867"/>
      <c r="DUU42" s="867"/>
      <c r="DUV42" s="867"/>
      <c r="DUW42" s="867"/>
      <c r="DUX42" s="867"/>
      <c r="DUY42" s="867"/>
      <c r="DUZ42" s="867"/>
      <c r="DVA42" s="867"/>
      <c r="DVB42" s="867"/>
      <c r="DVC42" s="867"/>
      <c r="DVD42" s="867"/>
      <c r="DVE42" s="867"/>
      <c r="DVF42" s="867"/>
      <c r="DVG42" s="867"/>
      <c r="DVH42" s="867"/>
      <c r="DVI42" s="867"/>
      <c r="DVJ42" s="867"/>
      <c r="DVK42" s="867"/>
      <c r="DVL42" s="867"/>
      <c r="DVM42" s="867"/>
      <c r="DVN42" s="867"/>
      <c r="DVO42" s="867"/>
      <c r="DVP42" s="867"/>
      <c r="DVQ42" s="867"/>
      <c r="DVR42" s="867"/>
      <c r="DVS42" s="867"/>
      <c r="DVT42" s="867"/>
      <c r="DVU42" s="867"/>
      <c r="DVV42" s="867"/>
      <c r="DVW42" s="867"/>
      <c r="DVX42" s="867"/>
      <c r="DVY42" s="867"/>
      <c r="DVZ42" s="867"/>
      <c r="DWA42" s="867"/>
      <c r="DWB42" s="867"/>
      <c r="DWC42" s="867"/>
      <c r="DWD42" s="867"/>
      <c r="DWE42" s="867"/>
      <c r="DWF42" s="867"/>
      <c r="DWG42" s="867"/>
      <c r="DWH42" s="867"/>
      <c r="DWI42" s="867"/>
      <c r="DWJ42" s="867"/>
      <c r="DWK42" s="867"/>
      <c r="DWL42" s="867"/>
      <c r="DWM42" s="867"/>
      <c r="DWN42" s="867"/>
      <c r="DWO42" s="867"/>
      <c r="DWP42" s="867"/>
      <c r="DWQ42" s="867"/>
      <c r="DWR42" s="867"/>
      <c r="DWS42" s="867"/>
      <c r="DWT42" s="867"/>
      <c r="DWU42" s="867"/>
      <c r="DWV42" s="867"/>
      <c r="DWW42" s="867"/>
      <c r="DWX42" s="867"/>
      <c r="DWY42" s="867"/>
      <c r="DWZ42" s="867"/>
      <c r="DXA42" s="867"/>
      <c r="DXB42" s="867"/>
      <c r="DXC42" s="867"/>
      <c r="DXD42" s="867"/>
      <c r="DXE42" s="867"/>
      <c r="DXF42" s="867"/>
      <c r="DXG42" s="867"/>
      <c r="DXH42" s="867"/>
      <c r="DXI42" s="867"/>
      <c r="DXJ42" s="867"/>
      <c r="DXK42" s="867"/>
      <c r="DXL42" s="867"/>
      <c r="DXM42" s="867"/>
      <c r="DXN42" s="867"/>
      <c r="DXO42" s="867"/>
      <c r="DXP42" s="867"/>
      <c r="DXQ42" s="867"/>
      <c r="DXR42" s="867"/>
      <c r="DXS42" s="867"/>
      <c r="DXT42" s="867"/>
      <c r="DXU42" s="867"/>
      <c r="DXV42" s="867"/>
      <c r="DXW42" s="867"/>
      <c r="DXX42" s="867"/>
      <c r="DXY42" s="867"/>
      <c r="DXZ42" s="867"/>
      <c r="DYA42" s="867"/>
      <c r="DYB42" s="867"/>
      <c r="DYC42" s="867"/>
      <c r="DYD42" s="867"/>
      <c r="DYE42" s="867"/>
      <c r="DYF42" s="867"/>
      <c r="DYG42" s="867"/>
      <c r="DYH42" s="867"/>
      <c r="DYI42" s="867"/>
      <c r="DYJ42" s="867"/>
      <c r="DYK42" s="867"/>
      <c r="DYL42" s="867"/>
      <c r="DYM42" s="867"/>
      <c r="DYN42" s="867"/>
      <c r="DYO42" s="867"/>
      <c r="DYP42" s="867"/>
      <c r="DYQ42" s="867"/>
      <c r="DYR42" s="867"/>
      <c r="DYS42" s="867"/>
      <c r="DYT42" s="867"/>
      <c r="DYU42" s="867"/>
      <c r="DYV42" s="867"/>
      <c r="DYW42" s="867"/>
      <c r="DYX42" s="867"/>
      <c r="DYY42" s="867"/>
      <c r="DYZ42" s="867"/>
      <c r="DZA42" s="867"/>
      <c r="DZB42" s="867"/>
      <c r="DZC42" s="867"/>
      <c r="DZD42" s="867"/>
      <c r="DZE42" s="867"/>
      <c r="DZF42" s="867"/>
      <c r="DZG42" s="867"/>
      <c r="DZH42" s="867"/>
      <c r="DZI42" s="867"/>
      <c r="DZJ42" s="867"/>
      <c r="DZK42" s="867"/>
      <c r="DZL42" s="867"/>
      <c r="DZM42" s="867"/>
      <c r="DZN42" s="867"/>
      <c r="DZO42" s="867"/>
      <c r="DZP42" s="867"/>
      <c r="DZQ42" s="867"/>
      <c r="DZR42" s="867"/>
      <c r="DZS42" s="867"/>
      <c r="DZT42" s="867"/>
      <c r="DZU42" s="867"/>
      <c r="DZV42" s="867"/>
      <c r="DZW42" s="867"/>
      <c r="DZX42" s="867"/>
      <c r="DZY42" s="867"/>
      <c r="DZZ42" s="867"/>
      <c r="EAA42" s="867"/>
      <c r="EAB42" s="867"/>
      <c r="EAC42" s="867"/>
      <c r="EAD42" s="867"/>
      <c r="EAE42" s="867"/>
      <c r="EAF42" s="867"/>
      <c r="EAG42" s="867"/>
      <c r="EAH42" s="867"/>
      <c r="EAI42" s="867"/>
      <c r="EAJ42" s="867"/>
      <c r="EAK42" s="867"/>
      <c r="EAL42" s="867"/>
      <c r="EAM42" s="867"/>
      <c r="EAN42" s="867"/>
      <c r="EAO42" s="867"/>
      <c r="EAP42" s="867"/>
      <c r="EAQ42" s="867"/>
      <c r="EAR42" s="867"/>
      <c r="EAS42" s="867"/>
      <c r="EAT42" s="867"/>
      <c r="EAU42" s="867"/>
      <c r="EAV42" s="867"/>
      <c r="EAW42" s="867"/>
      <c r="EAX42" s="867"/>
      <c r="EAY42" s="867"/>
      <c r="EAZ42" s="867"/>
      <c r="EBA42" s="867"/>
      <c r="EBB42" s="867"/>
      <c r="EBC42" s="867"/>
      <c r="EBD42" s="867"/>
      <c r="EBE42" s="867"/>
      <c r="EBF42" s="867"/>
      <c r="EBG42" s="867"/>
      <c r="EBH42" s="867"/>
      <c r="EBI42" s="867"/>
      <c r="EBJ42" s="867"/>
      <c r="EBK42" s="867"/>
      <c r="EBL42" s="867"/>
      <c r="EBM42" s="867"/>
      <c r="EBN42" s="867"/>
      <c r="EBO42" s="867"/>
      <c r="EBP42" s="867"/>
      <c r="EBQ42" s="867"/>
      <c r="EBR42" s="867"/>
      <c r="EBS42" s="867"/>
      <c r="EBT42" s="867"/>
      <c r="EBU42" s="867"/>
      <c r="EBV42" s="867"/>
      <c r="EBW42" s="867"/>
      <c r="EBX42" s="867"/>
      <c r="EBY42" s="867"/>
      <c r="EBZ42" s="867"/>
      <c r="ECA42" s="867"/>
      <c r="ECB42" s="867"/>
      <c r="ECC42" s="867"/>
      <c r="ECD42" s="867"/>
      <c r="ECE42" s="867"/>
      <c r="ECF42" s="867"/>
      <c r="ECG42" s="867"/>
      <c r="ECH42" s="867"/>
      <c r="ECI42" s="867"/>
      <c r="ECJ42" s="867"/>
      <c r="ECK42" s="867"/>
      <c r="ECL42" s="867"/>
      <c r="ECM42" s="867"/>
      <c r="ECN42" s="867"/>
      <c r="ECO42" s="867"/>
      <c r="ECP42" s="867"/>
      <c r="ECQ42" s="867"/>
      <c r="ECR42" s="867"/>
      <c r="ECS42" s="867"/>
      <c r="ECT42" s="867"/>
      <c r="ECU42" s="867"/>
      <c r="ECV42" s="867"/>
      <c r="ECW42" s="867"/>
      <c r="ECX42" s="867"/>
      <c r="ECY42" s="867"/>
      <c r="ECZ42" s="867"/>
      <c r="EDA42" s="867"/>
      <c r="EDB42" s="867"/>
      <c r="EDC42" s="867"/>
      <c r="EDD42" s="867"/>
      <c r="EDE42" s="867"/>
      <c r="EDF42" s="867"/>
      <c r="EDG42" s="867"/>
      <c r="EDH42" s="867"/>
      <c r="EDI42" s="867"/>
      <c r="EDJ42" s="867"/>
      <c r="EDK42" s="867"/>
      <c r="EDL42" s="867"/>
      <c r="EDM42" s="867"/>
      <c r="EDN42" s="867"/>
      <c r="EDO42" s="867"/>
      <c r="EDP42" s="867"/>
      <c r="EDQ42" s="867"/>
      <c r="EDR42" s="867"/>
      <c r="EDS42" s="867"/>
      <c r="EDT42" s="867"/>
      <c r="EDU42" s="867"/>
      <c r="EDV42" s="867"/>
      <c r="EDW42" s="867"/>
      <c r="EDX42" s="867"/>
      <c r="EDY42" s="867"/>
      <c r="EDZ42" s="867"/>
      <c r="EEA42" s="867"/>
      <c r="EEB42" s="867"/>
      <c r="EEC42" s="867"/>
      <c r="EED42" s="867"/>
      <c r="EEE42" s="867"/>
      <c r="EEF42" s="867"/>
      <c r="EEG42" s="867"/>
      <c r="EEH42" s="867"/>
      <c r="EEI42" s="867"/>
      <c r="EEJ42" s="867"/>
      <c r="EEK42" s="867"/>
      <c r="EEL42" s="867"/>
      <c r="EEM42" s="867"/>
      <c r="EEN42" s="867"/>
      <c r="EEO42" s="867"/>
      <c r="EEP42" s="867"/>
      <c r="EEQ42" s="867"/>
      <c r="EER42" s="867"/>
      <c r="EES42" s="867"/>
      <c r="EET42" s="867"/>
      <c r="EEU42" s="867"/>
      <c r="EEV42" s="867"/>
      <c r="EEW42" s="867"/>
      <c r="EEX42" s="867"/>
      <c r="EEY42" s="867"/>
      <c r="EEZ42" s="867"/>
      <c r="EFA42" s="867"/>
      <c r="EFB42" s="867"/>
      <c r="EFC42" s="867"/>
      <c r="EFD42" s="867"/>
      <c r="EFE42" s="867"/>
      <c r="EFF42" s="867"/>
      <c r="EFG42" s="867"/>
      <c r="EFH42" s="867"/>
      <c r="EFI42" s="867"/>
      <c r="EFJ42" s="867"/>
      <c r="EFK42" s="867"/>
      <c r="EFL42" s="867"/>
      <c r="EFM42" s="867"/>
      <c r="EFN42" s="867"/>
      <c r="EFO42" s="867"/>
      <c r="EFP42" s="867"/>
      <c r="EFQ42" s="867"/>
      <c r="EFR42" s="867"/>
      <c r="EFS42" s="867"/>
      <c r="EFT42" s="867"/>
      <c r="EFU42" s="867"/>
      <c r="EFV42" s="867"/>
      <c r="EFW42" s="867"/>
      <c r="EFX42" s="867"/>
      <c r="EFY42" s="867"/>
      <c r="EFZ42" s="867"/>
      <c r="EGA42" s="867"/>
      <c r="EGB42" s="867"/>
      <c r="EGC42" s="867"/>
      <c r="EGD42" s="867"/>
      <c r="EGE42" s="867"/>
      <c r="EGF42" s="867"/>
      <c r="EGG42" s="867"/>
      <c r="EGH42" s="867"/>
      <c r="EGI42" s="867"/>
      <c r="EGJ42" s="867"/>
      <c r="EGK42" s="867"/>
      <c r="EGL42" s="867"/>
      <c r="EGM42" s="867"/>
      <c r="EGN42" s="867"/>
      <c r="EGO42" s="867"/>
      <c r="EGP42" s="867"/>
      <c r="EGQ42" s="867"/>
      <c r="EGR42" s="867"/>
      <c r="EGS42" s="867"/>
      <c r="EGT42" s="867"/>
      <c r="EGU42" s="867"/>
      <c r="EGV42" s="867"/>
      <c r="EGW42" s="867"/>
      <c r="EGX42" s="867"/>
      <c r="EGY42" s="867"/>
      <c r="EGZ42" s="867"/>
      <c r="EHA42" s="867"/>
      <c r="EHB42" s="867"/>
      <c r="EHC42" s="867"/>
      <c r="EHD42" s="867"/>
      <c r="EHE42" s="867"/>
      <c r="EHF42" s="867"/>
      <c r="EHG42" s="867"/>
      <c r="EHH42" s="867"/>
      <c r="EHI42" s="867"/>
      <c r="EHJ42" s="867"/>
      <c r="EHK42" s="867"/>
      <c r="EHL42" s="867"/>
      <c r="EHM42" s="867"/>
      <c r="EHN42" s="867"/>
      <c r="EHO42" s="867"/>
      <c r="EHP42" s="867"/>
      <c r="EHQ42" s="867"/>
      <c r="EHR42" s="867"/>
      <c r="EHS42" s="867"/>
      <c r="EHT42" s="867"/>
      <c r="EHU42" s="867"/>
      <c r="EHV42" s="867"/>
      <c r="EHW42" s="867"/>
      <c r="EHX42" s="867"/>
      <c r="EHY42" s="867"/>
      <c r="EHZ42" s="867"/>
      <c r="EIA42" s="867"/>
      <c r="EIB42" s="867"/>
      <c r="EIC42" s="867"/>
      <c r="EID42" s="867"/>
      <c r="EIE42" s="867"/>
      <c r="EIF42" s="867"/>
      <c r="EIG42" s="867"/>
      <c r="EIH42" s="867"/>
      <c r="EII42" s="867"/>
      <c r="EIJ42" s="867"/>
      <c r="EIK42" s="867"/>
      <c r="EIL42" s="867"/>
      <c r="EIM42" s="867"/>
      <c r="EIN42" s="867"/>
      <c r="EIO42" s="867"/>
      <c r="EIP42" s="867"/>
      <c r="EIQ42" s="867"/>
      <c r="EIR42" s="867"/>
      <c r="EIS42" s="867"/>
      <c r="EIT42" s="867"/>
      <c r="EIU42" s="867"/>
      <c r="EIV42" s="867"/>
      <c r="EIW42" s="867"/>
      <c r="EIX42" s="867"/>
      <c r="EIY42" s="867"/>
      <c r="EIZ42" s="867"/>
      <c r="EJA42" s="867"/>
      <c r="EJB42" s="867"/>
      <c r="EJC42" s="867"/>
      <c r="EJD42" s="867"/>
      <c r="EJE42" s="867"/>
      <c r="EJF42" s="867"/>
      <c r="EJG42" s="867"/>
      <c r="EJH42" s="867"/>
      <c r="EJI42" s="867"/>
      <c r="EJJ42" s="867"/>
      <c r="EJK42" s="867"/>
      <c r="EJL42" s="867"/>
      <c r="EJM42" s="867"/>
      <c r="EJN42" s="867"/>
      <c r="EJO42" s="867"/>
      <c r="EJP42" s="867"/>
      <c r="EJQ42" s="867"/>
      <c r="EJR42" s="867"/>
      <c r="EJS42" s="867"/>
      <c r="EJT42" s="867"/>
      <c r="EJU42" s="867"/>
      <c r="EJV42" s="867"/>
      <c r="EJW42" s="867"/>
      <c r="EJX42" s="867"/>
      <c r="EJY42" s="867"/>
      <c r="EJZ42" s="867"/>
      <c r="EKA42" s="867"/>
      <c r="EKB42" s="867"/>
      <c r="EKC42" s="867"/>
      <c r="EKD42" s="867"/>
      <c r="EKE42" s="867"/>
      <c r="EKF42" s="867"/>
      <c r="EKG42" s="867"/>
      <c r="EKH42" s="867"/>
      <c r="EKI42" s="867"/>
      <c r="EKJ42" s="867"/>
      <c r="EKK42" s="867"/>
      <c r="EKL42" s="867"/>
      <c r="EKM42" s="867"/>
      <c r="EKN42" s="867"/>
      <c r="EKO42" s="867"/>
      <c r="EKP42" s="867"/>
      <c r="EKQ42" s="867"/>
      <c r="EKR42" s="867"/>
      <c r="EKS42" s="867"/>
      <c r="EKT42" s="867"/>
      <c r="EKU42" s="867"/>
      <c r="EKV42" s="867"/>
      <c r="EKW42" s="867"/>
      <c r="EKX42" s="867"/>
      <c r="EKY42" s="867"/>
      <c r="EKZ42" s="867"/>
      <c r="ELA42" s="867"/>
      <c r="ELB42" s="867"/>
      <c r="ELC42" s="867"/>
      <c r="ELD42" s="867"/>
      <c r="ELE42" s="867"/>
      <c r="ELF42" s="867"/>
      <c r="ELG42" s="867"/>
      <c r="ELH42" s="867"/>
      <c r="ELI42" s="867"/>
      <c r="ELJ42" s="867"/>
      <c r="ELK42" s="867"/>
      <c r="ELL42" s="867"/>
      <c r="ELM42" s="867"/>
      <c r="ELN42" s="867"/>
      <c r="ELO42" s="867"/>
      <c r="ELP42" s="867"/>
      <c r="ELQ42" s="867"/>
      <c r="ELR42" s="867"/>
      <c r="ELS42" s="867"/>
      <c r="ELT42" s="867"/>
      <c r="ELU42" s="867"/>
      <c r="ELV42" s="867"/>
      <c r="ELW42" s="867"/>
      <c r="ELX42" s="867"/>
      <c r="ELY42" s="867"/>
      <c r="ELZ42" s="867"/>
      <c r="EMA42" s="867"/>
      <c r="EMB42" s="867"/>
      <c r="EMC42" s="867"/>
      <c r="EMD42" s="867"/>
      <c r="EME42" s="867"/>
      <c r="EMF42" s="867"/>
      <c r="EMG42" s="867"/>
      <c r="EMH42" s="867"/>
      <c r="EMI42" s="867"/>
      <c r="EMJ42" s="867"/>
      <c r="EMK42" s="867"/>
      <c r="EML42" s="867"/>
      <c r="EMM42" s="867"/>
      <c r="EMN42" s="867"/>
      <c r="EMO42" s="867"/>
      <c r="EMP42" s="867"/>
      <c r="EMQ42" s="867"/>
      <c r="EMR42" s="867"/>
      <c r="EMS42" s="867"/>
      <c r="EMT42" s="867"/>
      <c r="EMU42" s="867"/>
      <c r="EMV42" s="867"/>
      <c r="EMW42" s="867"/>
      <c r="EMX42" s="867"/>
      <c r="EMY42" s="867"/>
      <c r="EMZ42" s="867"/>
      <c r="ENA42" s="867"/>
      <c r="ENB42" s="867"/>
      <c r="ENC42" s="867"/>
      <c r="END42" s="867"/>
      <c r="ENE42" s="867"/>
      <c r="ENF42" s="867"/>
      <c r="ENG42" s="867"/>
      <c r="ENH42" s="867"/>
      <c r="ENI42" s="867"/>
      <c r="ENJ42" s="867"/>
      <c r="ENK42" s="867"/>
      <c r="ENL42" s="867"/>
      <c r="ENM42" s="867"/>
      <c r="ENN42" s="867"/>
      <c r="ENO42" s="867"/>
      <c r="ENP42" s="867"/>
      <c r="ENQ42" s="867"/>
      <c r="ENR42" s="867"/>
      <c r="ENS42" s="867"/>
      <c r="ENT42" s="867"/>
      <c r="ENU42" s="867"/>
      <c r="ENV42" s="867"/>
      <c r="ENW42" s="867"/>
      <c r="ENX42" s="867"/>
      <c r="ENY42" s="867"/>
      <c r="ENZ42" s="867"/>
      <c r="EOA42" s="867"/>
      <c r="EOB42" s="867"/>
      <c r="EOC42" s="867"/>
      <c r="EOD42" s="867"/>
      <c r="EOE42" s="867"/>
      <c r="EOF42" s="867"/>
      <c r="EOG42" s="867"/>
      <c r="EOH42" s="867"/>
      <c r="EOI42" s="867"/>
      <c r="EOJ42" s="867"/>
      <c r="EOK42" s="867"/>
      <c r="EOL42" s="867"/>
      <c r="EOM42" s="867"/>
      <c r="EON42" s="867"/>
      <c r="EOO42" s="867"/>
      <c r="EOP42" s="867"/>
      <c r="EOQ42" s="867"/>
      <c r="EOR42" s="867"/>
      <c r="EOS42" s="867"/>
      <c r="EOT42" s="867"/>
      <c r="EOU42" s="867"/>
      <c r="EOV42" s="867"/>
      <c r="EOW42" s="867"/>
      <c r="EOX42" s="867"/>
      <c r="EOY42" s="867"/>
      <c r="EOZ42" s="867"/>
      <c r="EPA42" s="867"/>
      <c r="EPB42" s="867"/>
      <c r="EPC42" s="867"/>
      <c r="EPD42" s="867"/>
      <c r="EPE42" s="867"/>
      <c r="EPF42" s="867"/>
      <c r="EPG42" s="867"/>
      <c r="EPH42" s="867"/>
      <c r="EPI42" s="867"/>
      <c r="EPJ42" s="867"/>
      <c r="EPK42" s="867"/>
      <c r="EPL42" s="867"/>
      <c r="EPM42" s="867"/>
      <c r="EPN42" s="867"/>
      <c r="EPO42" s="867"/>
      <c r="EPP42" s="867"/>
      <c r="EPQ42" s="867"/>
      <c r="EPR42" s="867"/>
      <c r="EPS42" s="867"/>
      <c r="EPT42" s="867"/>
      <c r="EPU42" s="867"/>
      <c r="EPV42" s="867"/>
      <c r="EPW42" s="867"/>
      <c r="EPX42" s="867"/>
      <c r="EPY42" s="867"/>
      <c r="EPZ42" s="867"/>
      <c r="EQA42" s="867"/>
      <c r="EQB42" s="867"/>
      <c r="EQC42" s="867"/>
      <c r="EQD42" s="867"/>
      <c r="EQE42" s="867"/>
      <c r="EQF42" s="867"/>
      <c r="EQG42" s="867"/>
      <c r="EQH42" s="867"/>
      <c r="EQI42" s="867"/>
      <c r="EQJ42" s="867"/>
      <c r="EQK42" s="867"/>
      <c r="EQL42" s="867"/>
      <c r="EQM42" s="867"/>
      <c r="EQN42" s="867"/>
      <c r="EQO42" s="867"/>
      <c r="EQP42" s="867"/>
      <c r="EQQ42" s="867"/>
      <c r="EQR42" s="867"/>
      <c r="EQS42" s="867"/>
      <c r="EQT42" s="867"/>
      <c r="EQU42" s="867"/>
      <c r="EQV42" s="867"/>
      <c r="EQW42" s="867"/>
      <c r="EQX42" s="867"/>
      <c r="EQY42" s="867"/>
      <c r="EQZ42" s="867"/>
      <c r="ERA42" s="867"/>
      <c r="ERB42" s="867"/>
      <c r="ERC42" s="867"/>
      <c r="ERD42" s="867"/>
      <c r="ERE42" s="867"/>
      <c r="ERF42" s="867"/>
      <c r="ERG42" s="867"/>
      <c r="ERH42" s="867"/>
      <c r="ERI42" s="867"/>
      <c r="ERJ42" s="867"/>
      <c r="ERK42" s="867"/>
      <c r="ERL42" s="867"/>
      <c r="ERM42" s="867"/>
      <c r="ERN42" s="867"/>
      <c r="ERO42" s="867"/>
      <c r="ERP42" s="867"/>
      <c r="ERQ42" s="867"/>
      <c r="ERR42" s="867"/>
      <c r="ERS42" s="867"/>
      <c r="ERT42" s="867"/>
      <c r="ERU42" s="867"/>
      <c r="ERV42" s="867"/>
      <c r="ERW42" s="867"/>
      <c r="ERX42" s="867"/>
      <c r="ERY42" s="867"/>
      <c r="ERZ42" s="867"/>
      <c r="ESA42" s="867"/>
      <c r="ESB42" s="867"/>
      <c r="ESC42" s="867"/>
      <c r="ESD42" s="867"/>
      <c r="ESE42" s="867"/>
      <c r="ESF42" s="867"/>
      <c r="ESG42" s="867"/>
      <c r="ESH42" s="867"/>
      <c r="ESI42" s="867"/>
      <c r="ESJ42" s="867"/>
      <c r="ESK42" s="867"/>
      <c r="ESL42" s="867"/>
      <c r="ESM42" s="867"/>
      <c r="ESN42" s="867"/>
      <c r="ESO42" s="867"/>
      <c r="ESP42" s="867"/>
      <c r="ESQ42" s="867"/>
      <c r="ESR42" s="867"/>
      <c r="ESS42" s="867"/>
      <c r="EST42" s="867"/>
      <c r="ESU42" s="867"/>
      <c r="ESV42" s="867"/>
      <c r="ESW42" s="867"/>
      <c r="ESX42" s="867"/>
      <c r="ESY42" s="867"/>
      <c r="ESZ42" s="867"/>
      <c r="ETA42" s="867"/>
      <c r="ETB42" s="867"/>
      <c r="ETC42" s="867"/>
      <c r="ETD42" s="867"/>
      <c r="ETE42" s="867"/>
      <c r="ETF42" s="867"/>
      <c r="ETG42" s="867"/>
      <c r="ETH42" s="867"/>
      <c r="ETI42" s="867"/>
      <c r="ETJ42" s="867"/>
      <c r="ETK42" s="867"/>
      <c r="ETL42" s="867"/>
      <c r="ETM42" s="867"/>
      <c r="ETN42" s="867"/>
      <c r="ETO42" s="867"/>
      <c r="ETP42" s="867"/>
      <c r="ETQ42" s="867"/>
      <c r="ETR42" s="867"/>
      <c r="ETS42" s="867"/>
      <c r="ETT42" s="867"/>
      <c r="ETU42" s="867"/>
      <c r="ETV42" s="867"/>
      <c r="ETW42" s="867"/>
      <c r="ETX42" s="867"/>
      <c r="ETY42" s="867"/>
      <c r="ETZ42" s="867"/>
      <c r="EUA42" s="867"/>
      <c r="EUB42" s="867"/>
      <c r="EUC42" s="867"/>
      <c r="EUD42" s="867"/>
      <c r="EUE42" s="867"/>
      <c r="EUF42" s="867"/>
      <c r="EUG42" s="867"/>
      <c r="EUH42" s="867"/>
      <c r="EUI42" s="867"/>
      <c r="EUJ42" s="867"/>
      <c r="EUK42" s="867"/>
      <c r="EUL42" s="867"/>
      <c r="EUM42" s="867"/>
      <c r="EUN42" s="867"/>
      <c r="EUO42" s="867"/>
      <c r="EUP42" s="867"/>
      <c r="EUQ42" s="867"/>
      <c r="EUR42" s="867"/>
      <c r="EUS42" s="867"/>
      <c r="EUT42" s="867"/>
      <c r="EUU42" s="867"/>
      <c r="EUV42" s="867"/>
      <c r="EUW42" s="867"/>
      <c r="EUX42" s="867"/>
      <c r="EUY42" s="867"/>
      <c r="EUZ42" s="867"/>
      <c r="EVA42" s="867"/>
      <c r="EVB42" s="867"/>
      <c r="EVC42" s="867"/>
      <c r="EVD42" s="867"/>
      <c r="EVE42" s="867"/>
      <c r="EVF42" s="867"/>
      <c r="EVG42" s="867"/>
      <c r="EVH42" s="867"/>
      <c r="EVI42" s="867"/>
      <c r="EVJ42" s="867"/>
      <c r="EVK42" s="867"/>
      <c r="EVL42" s="867"/>
      <c r="EVM42" s="867"/>
      <c r="EVN42" s="867"/>
      <c r="EVO42" s="867"/>
      <c r="EVP42" s="867"/>
      <c r="EVQ42" s="867"/>
      <c r="EVR42" s="867"/>
      <c r="EVS42" s="867"/>
      <c r="EVT42" s="867"/>
      <c r="EVU42" s="867"/>
      <c r="EVV42" s="867"/>
      <c r="EVW42" s="867"/>
      <c r="EVX42" s="867"/>
      <c r="EVY42" s="867"/>
      <c r="EVZ42" s="867"/>
      <c r="EWA42" s="867"/>
      <c r="EWB42" s="867"/>
      <c r="EWC42" s="867"/>
      <c r="EWD42" s="867"/>
      <c r="EWE42" s="867"/>
      <c r="EWF42" s="867"/>
      <c r="EWG42" s="867"/>
      <c r="EWH42" s="867"/>
      <c r="EWI42" s="867"/>
      <c r="EWJ42" s="867"/>
      <c r="EWK42" s="867"/>
      <c r="EWL42" s="867"/>
      <c r="EWM42" s="867"/>
      <c r="EWN42" s="867"/>
      <c r="EWO42" s="867"/>
      <c r="EWP42" s="867"/>
      <c r="EWQ42" s="867"/>
      <c r="EWR42" s="867"/>
      <c r="EWS42" s="867"/>
      <c r="EWT42" s="867"/>
      <c r="EWU42" s="867"/>
      <c r="EWV42" s="867"/>
      <c r="EWW42" s="867"/>
      <c r="EWX42" s="867"/>
      <c r="EWY42" s="867"/>
      <c r="EWZ42" s="867"/>
      <c r="EXA42" s="867"/>
      <c r="EXB42" s="867"/>
      <c r="EXC42" s="867"/>
      <c r="EXD42" s="867"/>
      <c r="EXE42" s="867"/>
      <c r="EXF42" s="867"/>
      <c r="EXG42" s="867"/>
      <c r="EXH42" s="867"/>
      <c r="EXI42" s="867"/>
      <c r="EXJ42" s="867"/>
      <c r="EXK42" s="867"/>
      <c r="EXL42" s="867"/>
      <c r="EXM42" s="867"/>
      <c r="EXN42" s="867"/>
      <c r="EXO42" s="867"/>
      <c r="EXP42" s="867"/>
      <c r="EXQ42" s="867"/>
      <c r="EXR42" s="867"/>
      <c r="EXS42" s="867"/>
      <c r="EXT42" s="867"/>
      <c r="EXU42" s="867"/>
      <c r="EXV42" s="867"/>
      <c r="EXW42" s="867"/>
      <c r="EXX42" s="867"/>
      <c r="EXY42" s="867"/>
      <c r="EXZ42" s="867"/>
      <c r="EYA42" s="867"/>
      <c r="EYB42" s="867"/>
      <c r="EYC42" s="867"/>
      <c r="EYD42" s="867"/>
      <c r="EYE42" s="867"/>
      <c r="EYF42" s="867"/>
      <c r="EYG42" s="867"/>
      <c r="EYH42" s="867"/>
      <c r="EYI42" s="867"/>
      <c r="EYJ42" s="867"/>
      <c r="EYK42" s="867"/>
      <c r="EYL42" s="867"/>
      <c r="EYM42" s="867"/>
      <c r="EYN42" s="867"/>
      <c r="EYO42" s="867"/>
      <c r="EYP42" s="867"/>
      <c r="EYQ42" s="867"/>
      <c r="EYR42" s="867"/>
      <c r="EYS42" s="867"/>
      <c r="EYT42" s="867"/>
      <c r="EYU42" s="867"/>
      <c r="EYV42" s="867"/>
      <c r="EYW42" s="867"/>
      <c r="EYX42" s="867"/>
      <c r="EYY42" s="867"/>
      <c r="EYZ42" s="867"/>
      <c r="EZA42" s="867"/>
      <c r="EZB42" s="867"/>
      <c r="EZC42" s="867"/>
      <c r="EZD42" s="867"/>
      <c r="EZE42" s="867"/>
      <c r="EZF42" s="867"/>
      <c r="EZG42" s="867"/>
      <c r="EZH42" s="867"/>
      <c r="EZI42" s="867"/>
      <c r="EZJ42" s="867"/>
      <c r="EZK42" s="867"/>
      <c r="EZL42" s="867"/>
      <c r="EZM42" s="867"/>
      <c r="EZN42" s="867"/>
      <c r="EZO42" s="867"/>
      <c r="EZP42" s="867"/>
      <c r="EZQ42" s="867"/>
      <c r="EZR42" s="867"/>
      <c r="EZS42" s="867"/>
      <c r="EZT42" s="867"/>
      <c r="EZU42" s="867"/>
      <c r="EZV42" s="867"/>
      <c r="EZW42" s="867"/>
      <c r="EZX42" s="867"/>
      <c r="EZY42" s="867"/>
      <c r="EZZ42" s="867"/>
      <c r="FAA42" s="867"/>
      <c r="FAB42" s="867"/>
      <c r="FAC42" s="867"/>
      <c r="FAD42" s="867"/>
      <c r="FAE42" s="867"/>
      <c r="FAF42" s="867"/>
      <c r="FAG42" s="867"/>
      <c r="FAH42" s="867"/>
      <c r="FAI42" s="867"/>
      <c r="FAJ42" s="867"/>
      <c r="FAK42" s="867"/>
      <c r="FAL42" s="867"/>
      <c r="FAM42" s="867"/>
      <c r="FAN42" s="867"/>
      <c r="FAO42" s="867"/>
      <c r="FAP42" s="867"/>
      <c r="FAQ42" s="867"/>
      <c r="FAR42" s="867"/>
      <c r="FAS42" s="867"/>
      <c r="FAT42" s="867"/>
      <c r="FAU42" s="867"/>
      <c r="FAV42" s="867"/>
      <c r="FAW42" s="867"/>
      <c r="FAX42" s="867"/>
      <c r="FAY42" s="867"/>
      <c r="FAZ42" s="867"/>
      <c r="FBA42" s="867"/>
      <c r="FBB42" s="867"/>
      <c r="FBC42" s="867"/>
      <c r="FBD42" s="867"/>
      <c r="FBE42" s="867"/>
      <c r="FBF42" s="867"/>
      <c r="FBG42" s="867"/>
      <c r="FBH42" s="867"/>
      <c r="FBI42" s="867"/>
      <c r="FBJ42" s="867"/>
      <c r="FBK42" s="867"/>
      <c r="FBL42" s="867"/>
      <c r="FBM42" s="867"/>
      <c r="FBN42" s="867"/>
      <c r="FBO42" s="867"/>
      <c r="FBP42" s="867"/>
      <c r="FBQ42" s="867"/>
      <c r="FBR42" s="867"/>
      <c r="FBS42" s="867"/>
      <c r="FBT42" s="867"/>
      <c r="FBU42" s="867"/>
      <c r="FBV42" s="867"/>
      <c r="FBW42" s="867"/>
      <c r="FBX42" s="867"/>
      <c r="FBY42" s="867"/>
      <c r="FBZ42" s="867"/>
      <c r="FCA42" s="867"/>
      <c r="FCB42" s="867"/>
      <c r="FCC42" s="867"/>
      <c r="FCD42" s="867"/>
      <c r="FCE42" s="867"/>
      <c r="FCF42" s="867"/>
      <c r="FCG42" s="867"/>
      <c r="FCH42" s="867"/>
      <c r="FCI42" s="867"/>
      <c r="FCJ42" s="867"/>
      <c r="FCK42" s="867"/>
      <c r="FCL42" s="867"/>
      <c r="FCM42" s="867"/>
      <c r="FCN42" s="867"/>
      <c r="FCO42" s="867"/>
      <c r="FCP42" s="867"/>
      <c r="FCQ42" s="867"/>
      <c r="FCR42" s="867"/>
      <c r="FCS42" s="867"/>
      <c r="FCT42" s="867"/>
      <c r="FCU42" s="867"/>
      <c r="FCV42" s="867"/>
      <c r="FCW42" s="867"/>
      <c r="FCX42" s="867"/>
      <c r="FCY42" s="867"/>
      <c r="FCZ42" s="867"/>
      <c r="FDA42" s="867"/>
      <c r="FDB42" s="867"/>
      <c r="FDC42" s="867"/>
      <c r="FDD42" s="867"/>
      <c r="FDE42" s="867"/>
      <c r="FDF42" s="867"/>
      <c r="FDG42" s="867"/>
      <c r="FDH42" s="867"/>
      <c r="FDI42" s="867"/>
      <c r="FDJ42" s="867"/>
      <c r="FDK42" s="867"/>
      <c r="FDL42" s="867"/>
      <c r="FDM42" s="867"/>
      <c r="FDN42" s="867"/>
      <c r="FDO42" s="867"/>
      <c r="FDP42" s="867"/>
      <c r="FDQ42" s="867"/>
      <c r="FDR42" s="867"/>
      <c r="FDS42" s="867"/>
      <c r="FDT42" s="867"/>
      <c r="FDU42" s="867"/>
      <c r="FDV42" s="867"/>
      <c r="FDW42" s="867"/>
      <c r="FDX42" s="867"/>
      <c r="FDY42" s="867"/>
      <c r="FDZ42" s="867"/>
      <c r="FEA42" s="867"/>
      <c r="FEB42" s="867"/>
      <c r="FEC42" s="867"/>
      <c r="FED42" s="867"/>
      <c r="FEE42" s="867"/>
      <c r="FEF42" s="867"/>
      <c r="FEG42" s="867"/>
      <c r="FEH42" s="867"/>
      <c r="FEI42" s="867"/>
      <c r="FEJ42" s="867"/>
      <c r="FEK42" s="867"/>
      <c r="FEL42" s="867"/>
      <c r="FEM42" s="867"/>
      <c r="FEN42" s="867"/>
      <c r="FEO42" s="867"/>
      <c r="FEP42" s="867"/>
      <c r="FEQ42" s="867"/>
      <c r="FER42" s="867"/>
      <c r="FES42" s="867"/>
      <c r="FET42" s="867"/>
      <c r="FEU42" s="867"/>
      <c r="FEV42" s="867"/>
      <c r="FEW42" s="867"/>
      <c r="FEX42" s="867"/>
      <c r="FEY42" s="867"/>
      <c r="FEZ42" s="867"/>
      <c r="FFA42" s="867"/>
      <c r="FFB42" s="867"/>
      <c r="FFC42" s="867"/>
      <c r="FFD42" s="867"/>
      <c r="FFE42" s="867"/>
      <c r="FFF42" s="867"/>
      <c r="FFG42" s="867"/>
      <c r="FFH42" s="867"/>
      <c r="FFI42" s="867"/>
      <c r="FFJ42" s="867"/>
      <c r="FFK42" s="867"/>
      <c r="FFL42" s="867"/>
      <c r="FFM42" s="867"/>
      <c r="FFN42" s="867"/>
      <c r="FFO42" s="867"/>
      <c r="FFP42" s="867"/>
      <c r="FFQ42" s="867"/>
      <c r="FFR42" s="867"/>
      <c r="FFS42" s="867"/>
      <c r="FFT42" s="867"/>
      <c r="FFU42" s="867"/>
      <c r="FFV42" s="867"/>
      <c r="FFW42" s="867"/>
      <c r="FFX42" s="867"/>
      <c r="FFY42" s="867"/>
      <c r="FFZ42" s="867"/>
      <c r="FGA42" s="867"/>
      <c r="FGB42" s="867"/>
      <c r="FGC42" s="867"/>
      <c r="FGD42" s="867"/>
      <c r="FGE42" s="867"/>
      <c r="FGF42" s="867"/>
      <c r="FGG42" s="867"/>
      <c r="FGH42" s="867"/>
      <c r="FGI42" s="867"/>
      <c r="FGJ42" s="867"/>
      <c r="FGK42" s="867"/>
      <c r="FGL42" s="867"/>
      <c r="FGM42" s="867"/>
      <c r="FGN42" s="867"/>
      <c r="FGO42" s="867"/>
      <c r="FGP42" s="867"/>
      <c r="FGQ42" s="867"/>
      <c r="FGR42" s="867"/>
      <c r="FGS42" s="867"/>
      <c r="FGT42" s="867"/>
      <c r="FGU42" s="867"/>
      <c r="FGV42" s="867"/>
      <c r="FGW42" s="867"/>
      <c r="FGX42" s="867"/>
      <c r="FGY42" s="867"/>
      <c r="FGZ42" s="867"/>
      <c r="FHA42" s="867"/>
      <c r="FHB42" s="867"/>
      <c r="FHC42" s="867"/>
      <c r="FHD42" s="867"/>
      <c r="FHE42" s="867"/>
      <c r="FHF42" s="867"/>
      <c r="FHG42" s="867"/>
      <c r="FHH42" s="867"/>
      <c r="FHI42" s="867"/>
      <c r="FHJ42" s="867"/>
      <c r="FHK42" s="867"/>
      <c r="FHL42" s="867"/>
      <c r="FHM42" s="867"/>
      <c r="FHN42" s="867"/>
      <c r="FHO42" s="867"/>
      <c r="FHP42" s="867"/>
      <c r="FHQ42" s="867"/>
      <c r="FHR42" s="867"/>
      <c r="FHS42" s="867"/>
      <c r="FHT42" s="867"/>
      <c r="FHU42" s="867"/>
      <c r="FHV42" s="867"/>
      <c r="FHW42" s="867"/>
      <c r="FHX42" s="867"/>
      <c r="FHY42" s="867"/>
      <c r="FHZ42" s="867"/>
      <c r="FIA42" s="867"/>
      <c r="FIB42" s="867"/>
      <c r="FIC42" s="867"/>
      <c r="FID42" s="867"/>
      <c r="FIE42" s="867"/>
      <c r="FIF42" s="867"/>
      <c r="FIG42" s="867"/>
      <c r="FIH42" s="867"/>
      <c r="FII42" s="867"/>
      <c r="FIJ42" s="867"/>
      <c r="FIK42" s="867"/>
      <c r="FIL42" s="867"/>
      <c r="FIM42" s="867"/>
      <c r="FIN42" s="867"/>
      <c r="FIO42" s="867"/>
      <c r="FIP42" s="867"/>
      <c r="FIQ42" s="867"/>
      <c r="FIR42" s="867"/>
      <c r="FIS42" s="867"/>
      <c r="FIT42" s="867"/>
      <c r="FIU42" s="867"/>
      <c r="FIV42" s="867"/>
      <c r="FIW42" s="867"/>
      <c r="FIX42" s="867"/>
      <c r="FIY42" s="867"/>
      <c r="FIZ42" s="867"/>
      <c r="FJA42" s="867"/>
      <c r="FJB42" s="867"/>
      <c r="FJC42" s="867"/>
      <c r="FJD42" s="867"/>
      <c r="FJE42" s="867"/>
      <c r="FJF42" s="867"/>
      <c r="FJG42" s="867"/>
      <c r="FJH42" s="867"/>
      <c r="FJI42" s="867"/>
      <c r="FJJ42" s="867"/>
      <c r="FJK42" s="867"/>
      <c r="FJL42" s="867"/>
      <c r="FJM42" s="867"/>
      <c r="FJN42" s="867"/>
      <c r="FJO42" s="867"/>
      <c r="FJP42" s="867"/>
      <c r="FJQ42" s="867"/>
      <c r="FJR42" s="867"/>
      <c r="FJS42" s="867"/>
      <c r="FJT42" s="867"/>
      <c r="FJU42" s="867"/>
      <c r="FJV42" s="867"/>
      <c r="FJW42" s="867"/>
      <c r="FJX42" s="867"/>
      <c r="FJY42" s="867"/>
      <c r="FJZ42" s="867"/>
      <c r="FKA42" s="867"/>
      <c r="FKB42" s="867"/>
      <c r="FKC42" s="867"/>
      <c r="FKD42" s="867"/>
      <c r="FKE42" s="867"/>
      <c r="FKF42" s="867"/>
      <c r="FKG42" s="867"/>
      <c r="FKH42" s="867"/>
      <c r="FKI42" s="867"/>
      <c r="FKJ42" s="867"/>
      <c r="FKK42" s="867"/>
      <c r="FKL42" s="867"/>
      <c r="FKM42" s="867"/>
      <c r="FKN42" s="867"/>
      <c r="FKO42" s="867"/>
      <c r="FKP42" s="867"/>
      <c r="FKQ42" s="867"/>
      <c r="FKR42" s="867"/>
      <c r="FKS42" s="867"/>
      <c r="FKT42" s="867"/>
      <c r="FKU42" s="867"/>
      <c r="FKV42" s="867"/>
      <c r="FKW42" s="867"/>
      <c r="FKX42" s="867"/>
      <c r="FKY42" s="867"/>
      <c r="FKZ42" s="867"/>
      <c r="FLA42" s="867"/>
      <c r="FLB42" s="867"/>
      <c r="FLC42" s="867"/>
      <c r="FLD42" s="867"/>
      <c r="FLE42" s="867"/>
      <c r="FLF42" s="867"/>
      <c r="FLG42" s="867"/>
      <c r="FLH42" s="867"/>
      <c r="FLI42" s="867"/>
      <c r="FLJ42" s="867"/>
      <c r="FLK42" s="867"/>
      <c r="FLL42" s="867"/>
      <c r="FLM42" s="867"/>
      <c r="FLN42" s="867"/>
      <c r="FLO42" s="867"/>
      <c r="FLP42" s="867"/>
      <c r="FLQ42" s="867"/>
      <c r="FLR42" s="867"/>
      <c r="FLS42" s="867"/>
      <c r="FLT42" s="867"/>
      <c r="FLU42" s="867"/>
      <c r="FLV42" s="867"/>
      <c r="FLW42" s="867"/>
      <c r="FLX42" s="867"/>
      <c r="FLY42" s="867"/>
      <c r="FLZ42" s="867"/>
      <c r="FMA42" s="867"/>
      <c r="FMB42" s="867"/>
      <c r="FMC42" s="867"/>
      <c r="FMD42" s="867"/>
      <c r="FME42" s="867"/>
      <c r="FMF42" s="867"/>
      <c r="FMG42" s="867"/>
      <c r="FMH42" s="867"/>
      <c r="FMI42" s="867"/>
      <c r="FMJ42" s="867"/>
      <c r="FMK42" s="867"/>
      <c r="FML42" s="867"/>
      <c r="FMM42" s="867"/>
      <c r="FMN42" s="867"/>
      <c r="FMO42" s="867"/>
      <c r="FMP42" s="867"/>
      <c r="FMQ42" s="867"/>
      <c r="FMR42" s="867"/>
      <c r="FMS42" s="867"/>
      <c r="FMT42" s="867"/>
      <c r="FMU42" s="867"/>
      <c r="FMV42" s="867"/>
      <c r="FMW42" s="867"/>
      <c r="FMX42" s="867"/>
      <c r="FMY42" s="867"/>
      <c r="FMZ42" s="867"/>
      <c r="FNA42" s="867"/>
      <c r="FNB42" s="867"/>
      <c r="FNC42" s="867"/>
      <c r="FND42" s="867"/>
      <c r="FNE42" s="867"/>
      <c r="FNF42" s="867"/>
      <c r="FNG42" s="867"/>
      <c r="FNH42" s="867"/>
      <c r="FNI42" s="867"/>
      <c r="FNJ42" s="867"/>
      <c r="FNK42" s="867"/>
      <c r="FNL42" s="867"/>
      <c r="FNM42" s="867"/>
      <c r="FNN42" s="867"/>
      <c r="FNO42" s="867"/>
      <c r="FNP42" s="867"/>
      <c r="FNQ42" s="867"/>
      <c r="FNR42" s="867"/>
      <c r="FNS42" s="867"/>
      <c r="FNT42" s="867"/>
      <c r="FNU42" s="867"/>
      <c r="FNV42" s="867"/>
      <c r="FNW42" s="867"/>
      <c r="FNX42" s="867"/>
      <c r="FNY42" s="867"/>
      <c r="FNZ42" s="867"/>
      <c r="FOA42" s="867"/>
      <c r="FOB42" s="867"/>
      <c r="FOC42" s="867"/>
      <c r="FOD42" s="867"/>
      <c r="FOE42" s="867"/>
      <c r="FOF42" s="867"/>
      <c r="FOG42" s="867"/>
      <c r="FOH42" s="867"/>
      <c r="FOI42" s="867"/>
      <c r="FOJ42" s="867"/>
      <c r="FOK42" s="867"/>
      <c r="FOL42" s="867"/>
      <c r="FOM42" s="867"/>
      <c r="FON42" s="867"/>
      <c r="FOO42" s="867"/>
      <c r="FOP42" s="867"/>
      <c r="FOQ42" s="867"/>
      <c r="FOR42" s="867"/>
      <c r="FOS42" s="867"/>
      <c r="FOT42" s="867"/>
      <c r="FOU42" s="867"/>
      <c r="FOV42" s="867"/>
      <c r="FOW42" s="867"/>
      <c r="FOX42" s="867"/>
      <c r="FOY42" s="867"/>
      <c r="FOZ42" s="867"/>
      <c r="FPA42" s="867"/>
      <c r="FPB42" s="867"/>
      <c r="FPC42" s="867"/>
      <c r="FPD42" s="867"/>
      <c r="FPE42" s="867"/>
      <c r="FPF42" s="867"/>
      <c r="FPG42" s="867"/>
      <c r="FPH42" s="867"/>
      <c r="FPI42" s="867"/>
      <c r="FPJ42" s="867"/>
      <c r="FPK42" s="867"/>
      <c r="FPL42" s="867"/>
      <c r="FPM42" s="867"/>
      <c r="FPN42" s="867"/>
      <c r="FPO42" s="867"/>
      <c r="FPP42" s="867"/>
      <c r="FPQ42" s="867"/>
      <c r="FPR42" s="867"/>
      <c r="FPS42" s="867"/>
      <c r="FPT42" s="867"/>
      <c r="FPU42" s="867"/>
      <c r="FPV42" s="867"/>
      <c r="FPW42" s="867"/>
      <c r="FPX42" s="867"/>
      <c r="FPY42" s="867"/>
      <c r="FPZ42" s="867"/>
      <c r="FQA42" s="867"/>
      <c r="FQB42" s="867"/>
      <c r="FQC42" s="867"/>
      <c r="FQD42" s="867"/>
      <c r="FQE42" s="867"/>
      <c r="FQF42" s="867"/>
      <c r="FQG42" s="867"/>
      <c r="FQH42" s="867"/>
      <c r="FQI42" s="867"/>
      <c r="FQJ42" s="867"/>
      <c r="FQK42" s="867"/>
      <c r="FQL42" s="867"/>
      <c r="FQM42" s="867"/>
      <c r="FQN42" s="867"/>
      <c r="FQO42" s="867"/>
      <c r="FQP42" s="867"/>
      <c r="FQQ42" s="867"/>
      <c r="FQR42" s="867"/>
      <c r="FQS42" s="867"/>
      <c r="FQT42" s="867"/>
      <c r="FQU42" s="867"/>
      <c r="FQV42" s="867"/>
      <c r="FQW42" s="867"/>
      <c r="FQX42" s="867"/>
      <c r="FQY42" s="867"/>
      <c r="FQZ42" s="867"/>
      <c r="FRA42" s="867"/>
      <c r="FRB42" s="867"/>
      <c r="FRC42" s="867"/>
      <c r="FRD42" s="867"/>
      <c r="FRE42" s="867"/>
      <c r="FRF42" s="867"/>
      <c r="FRG42" s="867"/>
      <c r="FRH42" s="867"/>
      <c r="FRI42" s="867"/>
      <c r="FRJ42" s="867"/>
      <c r="FRK42" s="867"/>
      <c r="FRL42" s="867"/>
      <c r="FRM42" s="867"/>
      <c r="FRN42" s="867"/>
      <c r="FRO42" s="867"/>
      <c r="FRP42" s="867"/>
      <c r="FRQ42" s="867"/>
      <c r="FRR42" s="867"/>
      <c r="FRS42" s="867"/>
      <c r="FRT42" s="867"/>
      <c r="FRU42" s="867"/>
      <c r="FRV42" s="867"/>
      <c r="FRW42" s="867"/>
      <c r="FRX42" s="867"/>
      <c r="FRY42" s="867"/>
      <c r="FRZ42" s="867"/>
      <c r="FSA42" s="867"/>
      <c r="FSB42" s="867"/>
      <c r="FSC42" s="867"/>
      <c r="FSD42" s="867"/>
      <c r="FSE42" s="867"/>
      <c r="FSF42" s="867"/>
      <c r="FSG42" s="867"/>
      <c r="FSH42" s="867"/>
      <c r="FSI42" s="867"/>
      <c r="FSJ42" s="867"/>
      <c r="FSK42" s="867"/>
      <c r="FSL42" s="867"/>
      <c r="FSM42" s="867"/>
      <c r="FSN42" s="867"/>
      <c r="FSO42" s="867"/>
      <c r="FSP42" s="867"/>
      <c r="FSQ42" s="867"/>
      <c r="FSR42" s="867"/>
      <c r="FSS42" s="867"/>
      <c r="FST42" s="867"/>
      <c r="FSU42" s="867"/>
      <c r="FSV42" s="867"/>
      <c r="FSW42" s="867"/>
      <c r="FSX42" s="867"/>
      <c r="FSY42" s="867"/>
      <c r="FSZ42" s="867"/>
      <c r="FTA42" s="867"/>
      <c r="FTB42" s="867"/>
      <c r="FTC42" s="867"/>
      <c r="FTD42" s="867"/>
      <c r="FTE42" s="867"/>
      <c r="FTF42" s="867"/>
      <c r="FTG42" s="867"/>
      <c r="FTH42" s="867"/>
      <c r="FTI42" s="867"/>
      <c r="FTJ42" s="867"/>
      <c r="FTK42" s="867"/>
      <c r="FTL42" s="867"/>
      <c r="FTM42" s="867"/>
      <c r="FTN42" s="867"/>
      <c r="FTO42" s="867"/>
      <c r="FTP42" s="867"/>
      <c r="FTQ42" s="867"/>
      <c r="FTR42" s="867"/>
      <c r="FTS42" s="867"/>
      <c r="FTT42" s="867"/>
      <c r="FTU42" s="867"/>
      <c r="FTV42" s="867"/>
      <c r="FTW42" s="867"/>
      <c r="FTX42" s="867"/>
      <c r="FTY42" s="867"/>
      <c r="FTZ42" s="867"/>
      <c r="FUA42" s="867"/>
      <c r="FUB42" s="867"/>
      <c r="FUC42" s="867"/>
      <c r="FUD42" s="867"/>
      <c r="FUE42" s="867"/>
      <c r="FUF42" s="867"/>
      <c r="FUG42" s="867"/>
      <c r="FUH42" s="867"/>
      <c r="FUI42" s="867"/>
      <c r="FUJ42" s="867"/>
      <c r="FUK42" s="867"/>
      <c r="FUL42" s="867"/>
      <c r="FUM42" s="867"/>
      <c r="FUN42" s="867"/>
      <c r="FUO42" s="867"/>
      <c r="FUP42" s="867"/>
      <c r="FUQ42" s="867"/>
      <c r="FUR42" s="867"/>
      <c r="FUS42" s="867"/>
      <c r="FUT42" s="867"/>
      <c r="FUU42" s="867"/>
      <c r="FUV42" s="867"/>
      <c r="FUW42" s="867"/>
      <c r="FUX42" s="867"/>
      <c r="FUY42" s="867"/>
      <c r="FUZ42" s="867"/>
      <c r="FVA42" s="867"/>
      <c r="FVB42" s="867"/>
      <c r="FVC42" s="867"/>
      <c r="FVD42" s="867"/>
      <c r="FVE42" s="867"/>
      <c r="FVF42" s="867"/>
      <c r="FVG42" s="867"/>
      <c r="FVH42" s="867"/>
      <c r="FVI42" s="867"/>
      <c r="FVJ42" s="867"/>
      <c r="FVK42" s="867"/>
      <c r="FVL42" s="867"/>
      <c r="FVM42" s="867"/>
      <c r="FVN42" s="867"/>
      <c r="FVO42" s="867"/>
      <c r="FVP42" s="867"/>
      <c r="FVQ42" s="867"/>
      <c r="FVR42" s="867"/>
      <c r="FVS42" s="867"/>
      <c r="FVT42" s="867"/>
      <c r="FVU42" s="867"/>
      <c r="FVV42" s="867"/>
      <c r="FVW42" s="867"/>
      <c r="FVX42" s="867"/>
      <c r="FVY42" s="867"/>
      <c r="FVZ42" s="867"/>
      <c r="FWA42" s="867"/>
      <c r="FWB42" s="867"/>
      <c r="FWC42" s="867"/>
      <c r="FWD42" s="867"/>
      <c r="FWE42" s="867"/>
      <c r="FWF42" s="867"/>
      <c r="FWG42" s="867"/>
      <c r="FWH42" s="867"/>
      <c r="FWI42" s="867"/>
      <c r="FWJ42" s="867"/>
      <c r="FWK42" s="867"/>
      <c r="FWL42" s="867"/>
      <c r="FWM42" s="867"/>
      <c r="FWN42" s="867"/>
      <c r="FWO42" s="867"/>
      <c r="FWP42" s="867"/>
      <c r="FWQ42" s="867"/>
      <c r="FWR42" s="867"/>
      <c r="FWS42" s="867"/>
      <c r="FWT42" s="867"/>
      <c r="FWU42" s="867"/>
      <c r="FWV42" s="867"/>
      <c r="FWW42" s="867"/>
      <c r="FWX42" s="867"/>
      <c r="FWY42" s="867"/>
      <c r="FWZ42" s="867"/>
      <c r="FXA42" s="867"/>
      <c r="FXB42" s="867"/>
      <c r="FXC42" s="867"/>
      <c r="FXD42" s="867"/>
      <c r="FXE42" s="867"/>
      <c r="FXF42" s="867"/>
      <c r="FXG42" s="867"/>
      <c r="FXH42" s="867"/>
      <c r="FXI42" s="867"/>
      <c r="FXJ42" s="867"/>
      <c r="FXK42" s="867"/>
      <c r="FXL42" s="867"/>
      <c r="FXM42" s="867"/>
      <c r="FXN42" s="867"/>
      <c r="FXO42" s="867"/>
      <c r="FXP42" s="867"/>
      <c r="FXQ42" s="867"/>
      <c r="FXR42" s="867"/>
      <c r="FXS42" s="867"/>
      <c r="FXT42" s="867"/>
      <c r="FXU42" s="867"/>
      <c r="FXV42" s="867"/>
      <c r="FXW42" s="867"/>
      <c r="FXX42" s="867"/>
      <c r="FXY42" s="867"/>
      <c r="FXZ42" s="867"/>
      <c r="FYA42" s="867"/>
      <c r="FYB42" s="867"/>
      <c r="FYC42" s="867"/>
      <c r="FYD42" s="867"/>
      <c r="FYE42" s="867"/>
      <c r="FYF42" s="867"/>
      <c r="FYG42" s="867"/>
      <c r="FYH42" s="867"/>
      <c r="FYI42" s="867"/>
      <c r="FYJ42" s="867"/>
      <c r="FYK42" s="867"/>
      <c r="FYL42" s="867"/>
      <c r="FYM42" s="867"/>
      <c r="FYN42" s="867"/>
      <c r="FYO42" s="867"/>
      <c r="FYP42" s="867"/>
      <c r="FYQ42" s="867"/>
      <c r="FYR42" s="867"/>
      <c r="FYS42" s="867"/>
      <c r="FYT42" s="867"/>
      <c r="FYU42" s="867"/>
      <c r="FYV42" s="867"/>
      <c r="FYW42" s="867"/>
      <c r="FYX42" s="867"/>
      <c r="FYY42" s="867"/>
      <c r="FYZ42" s="867"/>
      <c r="FZA42" s="867"/>
      <c r="FZB42" s="867"/>
      <c r="FZC42" s="867"/>
      <c r="FZD42" s="867"/>
      <c r="FZE42" s="867"/>
      <c r="FZF42" s="867"/>
      <c r="FZG42" s="867"/>
      <c r="FZH42" s="867"/>
      <c r="FZI42" s="867"/>
      <c r="FZJ42" s="867"/>
      <c r="FZK42" s="867"/>
      <c r="FZL42" s="867"/>
      <c r="FZM42" s="867"/>
      <c r="FZN42" s="867"/>
      <c r="FZO42" s="867"/>
      <c r="FZP42" s="867"/>
      <c r="FZQ42" s="867"/>
      <c r="FZR42" s="867"/>
      <c r="FZS42" s="867"/>
      <c r="FZT42" s="867"/>
      <c r="FZU42" s="867"/>
      <c r="FZV42" s="867"/>
      <c r="FZW42" s="867"/>
      <c r="FZX42" s="867"/>
      <c r="FZY42" s="867"/>
      <c r="FZZ42" s="867"/>
      <c r="GAA42" s="867"/>
      <c r="GAB42" s="867"/>
      <c r="GAC42" s="867"/>
      <c r="GAD42" s="867"/>
      <c r="GAE42" s="867"/>
      <c r="GAF42" s="867"/>
      <c r="GAG42" s="867"/>
      <c r="GAH42" s="867"/>
      <c r="GAI42" s="867"/>
      <c r="GAJ42" s="867"/>
      <c r="GAK42" s="867"/>
      <c r="GAL42" s="867"/>
      <c r="GAM42" s="867"/>
      <c r="GAN42" s="867"/>
      <c r="GAO42" s="867"/>
      <c r="GAP42" s="867"/>
      <c r="GAQ42" s="867"/>
      <c r="GAR42" s="867"/>
      <c r="GAS42" s="867"/>
      <c r="GAT42" s="867"/>
      <c r="GAU42" s="867"/>
      <c r="GAV42" s="867"/>
      <c r="GAW42" s="867"/>
      <c r="GAX42" s="867"/>
      <c r="GAY42" s="867"/>
      <c r="GAZ42" s="867"/>
      <c r="GBA42" s="867"/>
      <c r="GBB42" s="867"/>
      <c r="GBC42" s="867"/>
      <c r="GBD42" s="867"/>
      <c r="GBE42" s="867"/>
      <c r="GBF42" s="867"/>
      <c r="GBG42" s="867"/>
      <c r="GBH42" s="867"/>
      <c r="GBI42" s="867"/>
      <c r="GBJ42" s="867"/>
      <c r="GBK42" s="867"/>
      <c r="GBL42" s="867"/>
      <c r="GBM42" s="867"/>
      <c r="GBN42" s="867"/>
      <c r="GBO42" s="867"/>
      <c r="GBP42" s="867"/>
      <c r="GBQ42" s="867"/>
      <c r="GBR42" s="867"/>
      <c r="GBS42" s="867"/>
      <c r="GBT42" s="867"/>
      <c r="GBU42" s="867"/>
      <c r="GBV42" s="867"/>
      <c r="GBW42" s="867"/>
      <c r="GBX42" s="867"/>
      <c r="GBY42" s="867"/>
      <c r="GBZ42" s="867"/>
      <c r="GCA42" s="867"/>
      <c r="GCB42" s="867"/>
      <c r="GCC42" s="867"/>
      <c r="GCD42" s="867"/>
      <c r="GCE42" s="867"/>
      <c r="GCF42" s="867"/>
      <c r="GCG42" s="867"/>
      <c r="GCH42" s="867"/>
      <c r="GCI42" s="867"/>
      <c r="GCJ42" s="867"/>
      <c r="GCK42" s="867"/>
      <c r="GCL42" s="867"/>
      <c r="GCM42" s="867"/>
      <c r="GCN42" s="867"/>
      <c r="GCO42" s="867"/>
      <c r="GCP42" s="867"/>
      <c r="GCQ42" s="867"/>
      <c r="GCR42" s="867"/>
      <c r="GCS42" s="867"/>
      <c r="GCT42" s="867"/>
      <c r="GCU42" s="867"/>
      <c r="GCV42" s="867"/>
      <c r="GCW42" s="867"/>
      <c r="GCX42" s="867"/>
      <c r="GCY42" s="867"/>
      <c r="GCZ42" s="867"/>
      <c r="GDA42" s="867"/>
      <c r="GDB42" s="867"/>
      <c r="GDC42" s="867"/>
      <c r="GDD42" s="867"/>
      <c r="GDE42" s="867"/>
      <c r="GDF42" s="867"/>
      <c r="GDG42" s="867"/>
      <c r="GDH42" s="867"/>
      <c r="GDI42" s="867"/>
      <c r="GDJ42" s="867"/>
      <c r="GDK42" s="867"/>
      <c r="GDL42" s="867"/>
      <c r="GDM42" s="867"/>
      <c r="GDN42" s="867"/>
      <c r="GDO42" s="867"/>
      <c r="GDP42" s="867"/>
      <c r="GDQ42" s="867"/>
      <c r="GDR42" s="867"/>
      <c r="GDS42" s="867"/>
      <c r="GDT42" s="867"/>
      <c r="GDU42" s="867"/>
      <c r="GDV42" s="867"/>
      <c r="GDW42" s="867"/>
      <c r="GDX42" s="867"/>
      <c r="GDY42" s="867"/>
      <c r="GDZ42" s="867"/>
      <c r="GEA42" s="867"/>
      <c r="GEB42" s="867"/>
      <c r="GEC42" s="867"/>
      <c r="GED42" s="867"/>
      <c r="GEE42" s="867"/>
      <c r="GEF42" s="867"/>
      <c r="GEG42" s="867"/>
      <c r="GEH42" s="867"/>
      <c r="GEI42" s="867"/>
      <c r="GEJ42" s="867"/>
      <c r="GEK42" s="867"/>
      <c r="GEL42" s="867"/>
      <c r="GEM42" s="867"/>
      <c r="GEN42" s="867"/>
      <c r="GEO42" s="867"/>
      <c r="GEP42" s="867"/>
      <c r="GEQ42" s="867"/>
      <c r="GER42" s="867"/>
      <c r="GES42" s="867"/>
      <c r="GET42" s="867"/>
      <c r="GEU42" s="867"/>
      <c r="GEV42" s="867"/>
      <c r="GEW42" s="867"/>
      <c r="GEX42" s="867"/>
      <c r="GEY42" s="867"/>
      <c r="GEZ42" s="867"/>
      <c r="GFA42" s="867"/>
      <c r="GFB42" s="867"/>
      <c r="GFC42" s="867"/>
      <c r="GFD42" s="867"/>
      <c r="GFE42" s="867"/>
      <c r="GFF42" s="867"/>
      <c r="GFG42" s="867"/>
      <c r="GFH42" s="867"/>
      <c r="GFI42" s="867"/>
      <c r="GFJ42" s="867"/>
      <c r="GFK42" s="867"/>
      <c r="GFL42" s="867"/>
      <c r="GFM42" s="867"/>
      <c r="GFN42" s="867"/>
      <c r="GFO42" s="867"/>
      <c r="GFP42" s="867"/>
      <c r="GFQ42" s="867"/>
      <c r="GFR42" s="867"/>
      <c r="GFS42" s="867"/>
      <c r="GFT42" s="867"/>
      <c r="GFU42" s="867"/>
      <c r="GFV42" s="867"/>
      <c r="GFW42" s="867"/>
      <c r="GFX42" s="867"/>
      <c r="GFY42" s="867"/>
      <c r="GFZ42" s="867"/>
      <c r="GGA42" s="867"/>
      <c r="GGB42" s="867"/>
      <c r="GGC42" s="867"/>
      <c r="GGD42" s="867"/>
      <c r="GGE42" s="867"/>
      <c r="GGF42" s="867"/>
      <c r="GGG42" s="867"/>
      <c r="GGH42" s="867"/>
      <c r="GGI42" s="867"/>
      <c r="GGJ42" s="867"/>
      <c r="GGK42" s="867"/>
      <c r="GGL42" s="867"/>
      <c r="GGM42" s="867"/>
      <c r="GGN42" s="867"/>
      <c r="GGO42" s="867"/>
      <c r="GGP42" s="867"/>
      <c r="GGQ42" s="867"/>
      <c r="GGR42" s="867"/>
      <c r="GGS42" s="867"/>
      <c r="GGT42" s="867"/>
      <c r="GGU42" s="867"/>
      <c r="GGV42" s="867"/>
      <c r="GGW42" s="867"/>
      <c r="GGX42" s="867"/>
      <c r="GGY42" s="867"/>
      <c r="GGZ42" s="867"/>
      <c r="GHA42" s="867"/>
      <c r="GHB42" s="867"/>
      <c r="GHC42" s="867"/>
      <c r="GHD42" s="867"/>
      <c r="GHE42" s="867"/>
      <c r="GHF42" s="867"/>
      <c r="GHG42" s="867"/>
      <c r="GHH42" s="867"/>
      <c r="GHI42" s="867"/>
      <c r="GHJ42" s="867"/>
      <c r="GHK42" s="867"/>
      <c r="GHL42" s="867"/>
      <c r="GHM42" s="867"/>
      <c r="GHN42" s="867"/>
      <c r="GHO42" s="867"/>
      <c r="GHP42" s="867"/>
      <c r="GHQ42" s="867"/>
      <c r="GHR42" s="867"/>
      <c r="GHS42" s="867"/>
      <c r="GHT42" s="867"/>
      <c r="GHU42" s="867"/>
      <c r="GHV42" s="867"/>
      <c r="GHW42" s="867"/>
      <c r="GHX42" s="867"/>
      <c r="GHY42" s="867"/>
      <c r="GHZ42" s="867"/>
      <c r="GIA42" s="867"/>
      <c r="GIB42" s="867"/>
      <c r="GIC42" s="867"/>
      <c r="GID42" s="867"/>
      <c r="GIE42" s="867"/>
      <c r="GIF42" s="867"/>
      <c r="GIG42" s="867"/>
      <c r="GIH42" s="867"/>
      <c r="GII42" s="867"/>
      <c r="GIJ42" s="867"/>
      <c r="GIK42" s="867"/>
      <c r="GIL42" s="867"/>
      <c r="GIM42" s="867"/>
      <c r="GIN42" s="867"/>
      <c r="GIO42" s="867"/>
      <c r="GIP42" s="867"/>
      <c r="GIQ42" s="867"/>
      <c r="GIR42" s="867"/>
      <c r="GIS42" s="867"/>
      <c r="GIT42" s="867"/>
      <c r="GIU42" s="867"/>
      <c r="GIV42" s="867"/>
      <c r="GIW42" s="867"/>
      <c r="GIX42" s="867"/>
      <c r="GIY42" s="867"/>
      <c r="GIZ42" s="867"/>
      <c r="GJA42" s="867"/>
      <c r="GJB42" s="867"/>
      <c r="GJC42" s="867"/>
      <c r="GJD42" s="867"/>
      <c r="GJE42" s="867"/>
      <c r="GJF42" s="867"/>
      <c r="GJG42" s="867"/>
      <c r="GJH42" s="867"/>
      <c r="GJI42" s="867"/>
      <c r="GJJ42" s="867"/>
      <c r="GJK42" s="867"/>
      <c r="GJL42" s="867"/>
      <c r="GJM42" s="867"/>
      <c r="GJN42" s="867"/>
      <c r="GJO42" s="867"/>
      <c r="GJP42" s="867"/>
      <c r="GJQ42" s="867"/>
      <c r="GJR42" s="867"/>
      <c r="GJS42" s="867"/>
      <c r="GJT42" s="867"/>
      <c r="GJU42" s="867"/>
      <c r="GJV42" s="867"/>
      <c r="GJW42" s="867"/>
      <c r="GJX42" s="867"/>
      <c r="GJY42" s="867"/>
      <c r="GJZ42" s="867"/>
      <c r="GKA42" s="867"/>
      <c r="GKB42" s="867"/>
      <c r="GKC42" s="867"/>
      <c r="GKD42" s="867"/>
      <c r="GKE42" s="867"/>
      <c r="GKF42" s="867"/>
      <c r="GKG42" s="867"/>
      <c r="GKH42" s="867"/>
      <c r="GKI42" s="867"/>
      <c r="GKJ42" s="867"/>
      <c r="GKK42" s="867"/>
      <c r="GKL42" s="867"/>
      <c r="GKM42" s="867"/>
      <c r="GKN42" s="867"/>
      <c r="GKO42" s="867"/>
      <c r="GKP42" s="867"/>
      <c r="GKQ42" s="867"/>
      <c r="GKR42" s="867"/>
      <c r="GKS42" s="867"/>
      <c r="GKT42" s="867"/>
      <c r="GKU42" s="867"/>
      <c r="GKV42" s="867"/>
      <c r="GKW42" s="867"/>
      <c r="GKX42" s="867"/>
      <c r="GKY42" s="867"/>
      <c r="GKZ42" s="867"/>
      <c r="GLA42" s="867"/>
      <c r="GLB42" s="867"/>
      <c r="GLC42" s="867"/>
      <c r="GLD42" s="867"/>
      <c r="GLE42" s="867"/>
      <c r="GLF42" s="867"/>
      <c r="GLG42" s="867"/>
      <c r="GLH42" s="867"/>
      <c r="GLI42" s="867"/>
      <c r="GLJ42" s="867"/>
      <c r="GLK42" s="867"/>
      <c r="GLL42" s="867"/>
      <c r="GLM42" s="867"/>
      <c r="GLN42" s="867"/>
      <c r="GLO42" s="867"/>
      <c r="GLP42" s="867"/>
      <c r="GLQ42" s="867"/>
      <c r="GLR42" s="867"/>
      <c r="GLS42" s="867"/>
      <c r="GLT42" s="867"/>
      <c r="GLU42" s="867"/>
      <c r="GLV42" s="867"/>
      <c r="GLW42" s="867"/>
      <c r="GLX42" s="867"/>
      <c r="GLY42" s="867"/>
      <c r="GLZ42" s="867"/>
      <c r="GMA42" s="867"/>
      <c r="GMB42" s="867"/>
      <c r="GMC42" s="867"/>
      <c r="GMD42" s="867"/>
      <c r="GME42" s="867"/>
      <c r="GMF42" s="867"/>
      <c r="GMG42" s="867"/>
      <c r="GMH42" s="867"/>
      <c r="GMI42" s="867"/>
      <c r="GMJ42" s="867"/>
      <c r="GMK42" s="867"/>
      <c r="GML42" s="867"/>
      <c r="GMM42" s="867"/>
      <c r="GMN42" s="867"/>
      <c r="GMO42" s="867"/>
      <c r="GMP42" s="867"/>
      <c r="GMQ42" s="867"/>
      <c r="GMR42" s="867"/>
      <c r="GMS42" s="867"/>
      <c r="GMT42" s="867"/>
      <c r="GMU42" s="867"/>
      <c r="GMV42" s="867"/>
      <c r="GMW42" s="867"/>
      <c r="GMX42" s="867"/>
      <c r="GMY42" s="867"/>
      <c r="GMZ42" s="867"/>
      <c r="GNA42" s="867"/>
      <c r="GNB42" s="867"/>
      <c r="GNC42" s="867"/>
      <c r="GND42" s="867"/>
      <c r="GNE42" s="867"/>
      <c r="GNF42" s="867"/>
      <c r="GNG42" s="867"/>
      <c r="GNH42" s="867"/>
      <c r="GNI42" s="867"/>
      <c r="GNJ42" s="867"/>
      <c r="GNK42" s="867"/>
      <c r="GNL42" s="867"/>
      <c r="GNM42" s="867"/>
      <c r="GNN42" s="867"/>
      <c r="GNO42" s="867"/>
      <c r="GNP42" s="867"/>
      <c r="GNQ42" s="867"/>
      <c r="GNR42" s="867"/>
      <c r="GNS42" s="867"/>
      <c r="GNT42" s="867"/>
      <c r="GNU42" s="867"/>
      <c r="GNV42" s="867"/>
      <c r="GNW42" s="867"/>
      <c r="GNX42" s="867"/>
      <c r="GNY42" s="867"/>
      <c r="GNZ42" s="867"/>
      <c r="GOA42" s="867"/>
      <c r="GOB42" s="867"/>
      <c r="GOC42" s="867"/>
      <c r="GOD42" s="867"/>
      <c r="GOE42" s="867"/>
      <c r="GOF42" s="867"/>
      <c r="GOG42" s="867"/>
      <c r="GOH42" s="867"/>
      <c r="GOI42" s="867"/>
      <c r="GOJ42" s="867"/>
      <c r="GOK42" s="867"/>
      <c r="GOL42" s="867"/>
      <c r="GOM42" s="867"/>
      <c r="GON42" s="867"/>
      <c r="GOO42" s="867"/>
      <c r="GOP42" s="867"/>
      <c r="GOQ42" s="867"/>
      <c r="GOR42" s="867"/>
      <c r="GOS42" s="867"/>
      <c r="GOT42" s="867"/>
      <c r="GOU42" s="867"/>
      <c r="GOV42" s="867"/>
      <c r="GOW42" s="867"/>
      <c r="GOX42" s="867"/>
      <c r="GOY42" s="867"/>
      <c r="GOZ42" s="867"/>
      <c r="GPA42" s="867"/>
      <c r="GPB42" s="867"/>
      <c r="GPC42" s="867"/>
      <c r="GPD42" s="867"/>
      <c r="GPE42" s="867"/>
      <c r="GPF42" s="867"/>
      <c r="GPG42" s="867"/>
      <c r="GPH42" s="867"/>
      <c r="GPI42" s="867"/>
      <c r="GPJ42" s="867"/>
      <c r="GPK42" s="867"/>
      <c r="GPL42" s="867"/>
      <c r="GPM42" s="867"/>
      <c r="GPN42" s="867"/>
      <c r="GPO42" s="867"/>
      <c r="GPP42" s="867"/>
      <c r="GPQ42" s="867"/>
      <c r="GPR42" s="867"/>
      <c r="GPS42" s="867"/>
      <c r="GPT42" s="867"/>
      <c r="GPU42" s="867"/>
      <c r="GPV42" s="867"/>
      <c r="GPW42" s="867"/>
      <c r="GPX42" s="867"/>
      <c r="GPY42" s="867"/>
      <c r="GPZ42" s="867"/>
      <c r="GQA42" s="867"/>
      <c r="GQB42" s="867"/>
      <c r="GQC42" s="867"/>
      <c r="GQD42" s="867"/>
      <c r="GQE42" s="867"/>
      <c r="GQF42" s="867"/>
      <c r="GQG42" s="867"/>
      <c r="GQH42" s="867"/>
      <c r="GQI42" s="867"/>
      <c r="GQJ42" s="867"/>
      <c r="GQK42" s="867"/>
      <c r="GQL42" s="867"/>
      <c r="GQM42" s="867"/>
      <c r="GQN42" s="867"/>
      <c r="GQO42" s="867"/>
      <c r="GQP42" s="867"/>
      <c r="GQQ42" s="867"/>
      <c r="GQR42" s="867"/>
      <c r="GQS42" s="867"/>
      <c r="GQT42" s="867"/>
      <c r="GQU42" s="867"/>
      <c r="GQV42" s="867"/>
      <c r="GQW42" s="867"/>
      <c r="GQX42" s="867"/>
      <c r="GQY42" s="867"/>
      <c r="GQZ42" s="867"/>
      <c r="GRA42" s="867"/>
      <c r="GRB42" s="867"/>
      <c r="GRC42" s="867"/>
      <c r="GRD42" s="867"/>
      <c r="GRE42" s="867"/>
      <c r="GRF42" s="867"/>
      <c r="GRG42" s="867"/>
      <c r="GRH42" s="867"/>
      <c r="GRI42" s="867"/>
      <c r="GRJ42" s="867"/>
      <c r="GRK42" s="867"/>
      <c r="GRL42" s="867"/>
      <c r="GRM42" s="867"/>
      <c r="GRN42" s="867"/>
      <c r="GRO42" s="867"/>
      <c r="GRP42" s="867"/>
      <c r="GRQ42" s="867"/>
      <c r="GRR42" s="867"/>
      <c r="GRS42" s="867"/>
      <c r="GRT42" s="867"/>
      <c r="GRU42" s="867"/>
      <c r="GRV42" s="867"/>
      <c r="GRW42" s="867"/>
      <c r="GRX42" s="867"/>
      <c r="GRY42" s="867"/>
      <c r="GRZ42" s="867"/>
      <c r="GSA42" s="867"/>
      <c r="GSB42" s="867"/>
      <c r="GSC42" s="867"/>
      <c r="GSD42" s="867"/>
      <c r="GSE42" s="867"/>
      <c r="GSF42" s="867"/>
      <c r="GSG42" s="867"/>
      <c r="GSH42" s="867"/>
      <c r="GSI42" s="867"/>
      <c r="GSJ42" s="867"/>
      <c r="GSK42" s="867"/>
      <c r="GSL42" s="867"/>
      <c r="GSM42" s="867"/>
      <c r="GSN42" s="867"/>
      <c r="GSO42" s="867"/>
      <c r="GSP42" s="867"/>
      <c r="GSQ42" s="867"/>
      <c r="GSR42" s="867"/>
      <c r="GSS42" s="867"/>
      <c r="GST42" s="867"/>
      <c r="GSU42" s="867"/>
      <c r="GSV42" s="867"/>
      <c r="GSW42" s="867"/>
      <c r="GSX42" s="867"/>
      <c r="GSY42" s="867"/>
      <c r="GSZ42" s="867"/>
      <c r="GTA42" s="867"/>
      <c r="GTB42" s="867"/>
      <c r="GTC42" s="867"/>
      <c r="GTD42" s="867"/>
      <c r="GTE42" s="867"/>
      <c r="GTF42" s="867"/>
      <c r="GTG42" s="867"/>
      <c r="GTH42" s="867"/>
      <c r="GTI42" s="867"/>
      <c r="GTJ42" s="867"/>
      <c r="GTK42" s="867"/>
      <c r="GTL42" s="867"/>
      <c r="GTM42" s="867"/>
      <c r="GTN42" s="867"/>
      <c r="GTO42" s="867"/>
      <c r="GTP42" s="867"/>
      <c r="GTQ42" s="867"/>
      <c r="GTR42" s="867"/>
      <c r="GTS42" s="867"/>
      <c r="GTT42" s="867"/>
      <c r="GTU42" s="867"/>
      <c r="GTV42" s="867"/>
      <c r="GTW42" s="867"/>
      <c r="GTX42" s="867"/>
      <c r="GTY42" s="867"/>
      <c r="GTZ42" s="867"/>
      <c r="GUA42" s="867"/>
      <c r="GUB42" s="867"/>
      <c r="GUC42" s="867"/>
      <c r="GUD42" s="867"/>
      <c r="GUE42" s="867"/>
      <c r="GUF42" s="867"/>
      <c r="GUG42" s="867"/>
      <c r="GUH42" s="867"/>
      <c r="GUI42" s="867"/>
      <c r="GUJ42" s="867"/>
      <c r="GUK42" s="867"/>
      <c r="GUL42" s="867"/>
      <c r="GUM42" s="867"/>
      <c r="GUN42" s="867"/>
      <c r="GUO42" s="867"/>
      <c r="GUP42" s="867"/>
      <c r="GUQ42" s="867"/>
      <c r="GUR42" s="867"/>
      <c r="GUS42" s="867"/>
      <c r="GUT42" s="867"/>
      <c r="GUU42" s="867"/>
      <c r="GUV42" s="867"/>
      <c r="GUW42" s="867"/>
      <c r="GUX42" s="867"/>
      <c r="GUY42" s="867"/>
      <c r="GUZ42" s="867"/>
      <c r="GVA42" s="867"/>
      <c r="GVB42" s="867"/>
      <c r="GVC42" s="867"/>
      <c r="GVD42" s="867"/>
      <c r="GVE42" s="867"/>
      <c r="GVF42" s="867"/>
      <c r="GVG42" s="867"/>
      <c r="GVH42" s="867"/>
      <c r="GVI42" s="867"/>
      <c r="GVJ42" s="867"/>
      <c r="GVK42" s="867"/>
      <c r="GVL42" s="867"/>
      <c r="GVM42" s="867"/>
      <c r="GVN42" s="867"/>
      <c r="GVO42" s="867"/>
      <c r="GVP42" s="867"/>
      <c r="GVQ42" s="867"/>
      <c r="GVR42" s="867"/>
      <c r="GVS42" s="867"/>
      <c r="GVT42" s="867"/>
      <c r="GVU42" s="867"/>
      <c r="GVV42" s="867"/>
      <c r="GVW42" s="867"/>
      <c r="GVX42" s="867"/>
      <c r="GVY42" s="867"/>
      <c r="GVZ42" s="867"/>
      <c r="GWA42" s="867"/>
      <c r="GWB42" s="867"/>
      <c r="GWC42" s="867"/>
      <c r="GWD42" s="867"/>
      <c r="GWE42" s="867"/>
      <c r="GWF42" s="867"/>
      <c r="GWG42" s="867"/>
      <c r="GWH42" s="867"/>
      <c r="GWI42" s="867"/>
      <c r="GWJ42" s="867"/>
      <c r="GWK42" s="867"/>
      <c r="GWL42" s="867"/>
      <c r="GWM42" s="867"/>
      <c r="GWN42" s="867"/>
      <c r="GWO42" s="867"/>
      <c r="GWP42" s="867"/>
      <c r="GWQ42" s="867"/>
      <c r="GWR42" s="867"/>
      <c r="GWS42" s="867"/>
      <c r="GWT42" s="867"/>
      <c r="GWU42" s="867"/>
      <c r="GWV42" s="867"/>
      <c r="GWW42" s="867"/>
      <c r="GWX42" s="867"/>
      <c r="GWY42" s="867"/>
      <c r="GWZ42" s="867"/>
      <c r="GXA42" s="867"/>
      <c r="GXB42" s="867"/>
      <c r="GXC42" s="867"/>
      <c r="GXD42" s="867"/>
      <c r="GXE42" s="867"/>
      <c r="GXF42" s="867"/>
      <c r="GXG42" s="867"/>
      <c r="GXH42" s="867"/>
      <c r="GXI42" s="867"/>
      <c r="GXJ42" s="867"/>
      <c r="GXK42" s="867"/>
      <c r="GXL42" s="867"/>
      <c r="GXM42" s="867"/>
      <c r="GXN42" s="867"/>
      <c r="GXO42" s="867"/>
      <c r="GXP42" s="867"/>
      <c r="GXQ42" s="867"/>
      <c r="GXR42" s="867"/>
      <c r="GXS42" s="867"/>
      <c r="GXT42" s="867"/>
      <c r="GXU42" s="867"/>
      <c r="GXV42" s="867"/>
      <c r="GXW42" s="867"/>
      <c r="GXX42" s="867"/>
      <c r="GXY42" s="867"/>
      <c r="GXZ42" s="867"/>
      <c r="GYA42" s="867"/>
      <c r="GYB42" s="867"/>
      <c r="GYC42" s="867"/>
      <c r="GYD42" s="867"/>
      <c r="GYE42" s="867"/>
      <c r="GYF42" s="867"/>
      <c r="GYG42" s="867"/>
      <c r="GYH42" s="867"/>
      <c r="GYI42" s="867"/>
      <c r="GYJ42" s="867"/>
      <c r="GYK42" s="867"/>
      <c r="GYL42" s="867"/>
      <c r="GYM42" s="867"/>
      <c r="GYN42" s="867"/>
      <c r="GYO42" s="867"/>
      <c r="GYP42" s="867"/>
      <c r="GYQ42" s="867"/>
      <c r="GYR42" s="867"/>
      <c r="GYS42" s="867"/>
      <c r="GYT42" s="867"/>
      <c r="GYU42" s="867"/>
      <c r="GYV42" s="867"/>
      <c r="GYW42" s="867"/>
      <c r="GYX42" s="867"/>
      <c r="GYY42" s="867"/>
      <c r="GYZ42" s="867"/>
      <c r="GZA42" s="867"/>
      <c r="GZB42" s="867"/>
      <c r="GZC42" s="867"/>
      <c r="GZD42" s="867"/>
      <c r="GZE42" s="867"/>
      <c r="GZF42" s="867"/>
      <c r="GZG42" s="867"/>
      <c r="GZH42" s="867"/>
      <c r="GZI42" s="867"/>
      <c r="GZJ42" s="867"/>
      <c r="GZK42" s="867"/>
      <c r="GZL42" s="867"/>
      <c r="GZM42" s="867"/>
      <c r="GZN42" s="867"/>
      <c r="GZO42" s="867"/>
      <c r="GZP42" s="867"/>
      <c r="GZQ42" s="867"/>
      <c r="GZR42" s="867"/>
      <c r="GZS42" s="867"/>
      <c r="GZT42" s="867"/>
      <c r="GZU42" s="867"/>
      <c r="GZV42" s="867"/>
      <c r="GZW42" s="867"/>
      <c r="GZX42" s="867"/>
      <c r="GZY42" s="867"/>
      <c r="GZZ42" s="867"/>
      <c r="HAA42" s="867"/>
      <c r="HAB42" s="867"/>
      <c r="HAC42" s="867"/>
      <c r="HAD42" s="867"/>
      <c r="HAE42" s="867"/>
      <c r="HAF42" s="867"/>
      <c r="HAG42" s="867"/>
      <c r="HAH42" s="867"/>
      <c r="HAI42" s="867"/>
      <c r="HAJ42" s="867"/>
      <c r="HAK42" s="867"/>
      <c r="HAL42" s="867"/>
      <c r="HAM42" s="867"/>
      <c r="HAN42" s="867"/>
      <c r="HAO42" s="867"/>
      <c r="HAP42" s="867"/>
      <c r="HAQ42" s="867"/>
      <c r="HAR42" s="867"/>
      <c r="HAS42" s="867"/>
      <c r="HAT42" s="867"/>
      <c r="HAU42" s="867"/>
      <c r="HAV42" s="867"/>
      <c r="HAW42" s="867"/>
      <c r="HAX42" s="867"/>
      <c r="HAY42" s="867"/>
      <c r="HAZ42" s="867"/>
      <c r="HBA42" s="867"/>
      <c r="HBB42" s="867"/>
      <c r="HBC42" s="867"/>
      <c r="HBD42" s="867"/>
      <c r="HBE42" s="867"/>
      <c r="HBF42" s="867"/>
      <c r="HBG42" s="867"/>
      <c r="HBH42" s="867"/>
      <c r="HBI42" s="867"/>
      <c r="HBJ42" s="867"/>
      <c r="HBK42" s="867"/>
      <c r="HBL42" s="867"/>
      <c r="HBM42" s="867"/>
      <c r="HBN42" s="867"/>
      <c r="HBO42" s="867"/>
      <c r="HBP42" s="867"/>
      <c r="HBQ42" s="867"/>
      <c r="HBR42" s="867"/>
      <c r="HBS42" s="867"/>
      <c r="HBT42" s="867"/>
      <c r="HBU42" s="867"/>
      <c r="HBV42" s="867"/>
      <c r="HBW42" s="867"/>
      <c r="HBX42" s="867"/>
      <c r="HBY42" s="867"/>
      <c r="HBZ42" s="867"/>
      <c r="HCA42" s="867"/>
      <c r="HCB42" s="867"/>
      <c r="HCC42" s="867"/>
      <c r="HCD42" s="867"/>
      <c r="HCE42" s="867"/>
      <c r="HCF42" s="867"/>
      <c r="HCG42" s="867"/>
      <c r="HCH42" s="867"/>
      <c r="HCI42" s="867"/>
      <c r="HCJ42" s="867"/>
      <c r="HCK42" s="867"/>
      <c r="HCL42" s="867"/>
      <c r="HCM42" s="867"/>
      <c r="HCN42" s="867"/>
      <c r="HCO42" s="867"/>
      <c r="HCP42" s="867"/>
      <c r="HCQ42" s="867"/>
      <c r="HCR42" s="867"/>
      <c r="HCS42" s="867"/>
      <c r="HCT42" s="867"/>
      <c r="HCU42" s="867"/>
      <c r="HCV42" s="867"/>
      <c r="HCW42" s="867"/>
      <c r="HCX42" s="867"/>
      <c r="HCY42" s="867"/>
      <c r="HCZ42" s="867"/>
      <c r="HDA42" s="867"/>
      <c r="HDB42" s="867"/>
      <c r="HDC42" s="867"/>
      <c r="HDD42" s="867"/>
      <c r="HDE42" s="867"/>
      <c r="HDF42" s="867"/>
      <c r="HDG42" s="867"/>
      <c r="HDH42" s="867"/>
      <c r="HDI42" s="867"/>
      <c r="HDJ42" s="867"/>
      <c r="HDK42" s="867"/>
      <c r="HDL42" s="867"/>
      <c r="HDM42" s="867"/>
      <c r="HDN42" s="867"/>
      <c r="HDO42" s="867"/>
      <c r="HDP42" s="867"/>
      <c r="HDQ42" s="867"/>
      <c r="HDR42" s="867"/>
      <c r="HDS42" s="867"/>
      <c r="HDT42" s="867"/>
      <c r="HDU42" s="867"/>
      <c r="HDV42" s="867"/>
      <c r="HDW42" s="867"/>
      <c r="HDX42" s="867"/>
      <c r="HDY42" s="867"/>
      <c r="HDZ42" s="867"/>
      <c r="HEA42" s="867"/>
      <c r="HEB42" s="867"/>
      <c r="HEC42" s="867"/>
      <c r="HED42" s="867"/>
      <c r="HEE42" s="867"/>
      <c r="HEF42" s="867"/>
      <c r="HEG42" s="867"/>
      <c r="HEH42" s="867"/>
      <c r="HEI42" s="867"/>
      <c r="HEJ42" s="867"/>
      <c r="HEK42" s="867"/>
      <c r="HEL42" s="867"/>
      <c r="HEM42" s="867"/>
      <c r="HEN42" s="867"/>
      <c r="HEO42" s="867"/>
      <c r="HEP42" s="867"/>
      <c r="HEQ42" s="867"/>
      <c r="HER42" s="867"/>
      <c r="HES42" s="867"/>
      <c r="HET42" s="867"/>
      <c r="HEU42" s="867"/>
      <c r="HEV42" s="867"/>
      <c r="HEW42" s="867"/>
      <c r="HEX42" s="867"/>
      <c r="HEY42" s="867"/>
      <c r="HEZ42" s="867"/>
      <c r="HFA42" s="867"/>
      <c r="HFB42" s="867"/>
      <c r="HFC42" s="867"/>
      <c r="HFD42" s="867"/>
      <c r="HFE42" s="867"/>
      <c r="HFF42" s="867"/>
      <c r="HFG42" s="867"/>
      <c r="HFH42" s="867"/>
      <c r="HFI42" s="867"/>
      <c r="HFJ42" s="867"/>
      <c r="HFK42" s="867"/>
      <c r="HFL42" s="867"/>
      <c r="HFM42" s="867"/>
      <c r="HFN42" s="867"/>
      <c r="HFO42" s="867"/>
      <c r="HFP42" s="867"/>
      <c r="HFQ42" s="867"/>
      <c r="HFR42" s="867"/>
      <c r="HFS42" s="867"/>
      <c r="HFT42" s="867"/>
      <c r="HFU42" s="867"/>
      <c r="HFV42" s="867"/>
      <c r="HFW42" s="867"/>
      <c r="HFX42" s="867"/>
      <c r="HFY42" s="867"/>
      <c r="HFZ42" s="867"/>
      <c r="HGA42" s="867"/>
      <c r="HGB42" s="867"/>
      <c r="HGC42" s="867"/>
      <c r="HGD42" s="867"/>
      <c r="HGE42" s="867"/>
      <c r="HGF42" s="867"/>
      <c r="HGG42" s="867"/>
      <c r="HGH42" s="867"/>
      <c r="HGI42" s="867"/>
      <c r="HGJ42" s="867"/>
      <c r="HGK42" s="867"/>
      <c r="HGL42" s="867"/>
      <c r="HGM42" s="867"/>
      <c r="HGN42" s="867"/>
      <c r="HGO42" s="867"/>
      <c r="HGP42" s="867"/>
      <c r="HGQ42" s="867"/>
      <c r="HGR42" s="867"/>
      <c r="HGS42" s="867"/>
      <c r="HGT42" s="867"/>
      <c r="HGU42" s="867"/>
      <c r="HGV42" s="867"/>
      <c r="HGW42" s="867"/>
      <c r="HGX42" s="867"/>
      <c r="HGY42" s="867"/>
      <c r="HGZ42" s="867"/>
      <c r="HHA42" s="867"/>
      <c r="HHB42" s="867"/>
      <c r="HHC42" s="867"/>
      <c r="HHD42" s="867"/>
      <c r="HHE42" s="867"/>
      <c r="HHF42" s="867"/>
      <c r="HHG42" s="867"/>
      <c r="HHH42" s="867"/>
      <c r="HHI42" s="867"/>
      <c r="HHJ42" s="867"/>
      <c r="HHK42" s="867"/>
      <c r="HHL42" s="867"/>
      <c r="HHM42" s="867"/>
      <c r="HHN42" s="867"/>
      <c r="HHO42" s="867"/>
      <c r="HHP42" s="867"/>
      <c r="HHQ42" s="867"/>
      <c r="HHR42" s="867"/>
      <c r="HHS42" s="867"/>
      <c r="HHT42" s="867"/>
      <c r="HHU42" s="867"/>
      <c r="HHV42" s="867"/>
      <c r="HHW42" s="867"/>
      <c r="HHX42" s="867"/>
      <c r="HHY42" s="867"/>
      <c r="HHZ42" s="867"/>
      <c r="HIA42" s="867"/>
      <c r="HIB42" s="867"/>
      <c r="HIC42" s="867"/>
      <c r="HID42" s="867"/>
      <c r="HIE42" s="867"/>
      <c r="HIF42" s="867"/>
      <c r="HIG42" s="867"/>
      <c r="HIH42" s="867"/>
      <c r="HII42" s="867"/>
      <c r="HIJ42" s="867"/>
      <c r="HIK42" s="867"/>
      <c r="HIL42" s="867"/>
      <c r="HIM42" s="867"/>
      <c r="HIN42" s="867"/>
      <c r="HIO42" s="867"/>
      <c r="HIP42" s="867"/>
      <c r="HIQ42" s="867"/>
      <c r="HIR42" s="867"/>
      <c r="HIS42" s="867"/>
      <c r="HIT42" s="867"/>
      <c r="HIU42" s="867"/>
      <c r="HIV42" s="867"/>
      <c r="HIW42" s="867"/>
      <c r="HIX42" s="867"/>
      <c r="HIY42" s="867"/>
      <c r="HIZ42" s="867"/>
      <c r="HJA42" s="867"/>
      <c r="HJB42" s="867"/>
      <c r="HJC42" s="867"/>
      <c r="HJD42" s="867"/>
      <c r="HJE42" s="867"/>
      <c r="HJF42" s="867"/>
      <c r="HJG42" s="867"/>
      <c r="HJH42" s="867"/>
      <c r="HJI42" s="867"/>
      <c r="HJJ42" s="867"/>
      <c r="HJK42" s="867"/>
      <c r="HJL42" s="867"/>
      <c r="HJM42" s="867"/>
      <c r="HJN42" s="867"/>
      <c r="HJO42" s="867"/>
      <c r="HJP42" s="867"/>
      <c r="HJQ42" s="867"/>
      <c r="HJR42" s="867"/>
      <c r="HJS42" s="867"/>
      <c r="HJT42" s="867"/>
      <c r="HJU42" s="867"/>
      <c r="HJV42" s="867"/>
      <c r="HJW42" s="867"/>
      <c r="HJX42" s="867"/>
      <c r="HJY42" s="867"/>
      <c r="HJZ42" s="867"/>
      <c r="HKA42" s="867"/>
      <c r="HKB42" s="867"/>
      <c r="HKC42" s="867"/>
      <c r="HKD42" s="867"/>
      <c r="HKE42" s="867"/>
      <c r="HKF42" s="867"/>
      <c r="HKG42" s="867"/>
      <c r="HKH42" s="867"/>
      <c r="HKI42" s="867"/>
      <c r="HKJ42" s="867"/>
      <c r="HKK42" s="867"/>
      <c r="HKL42" s="867"/>
      <c r="HKM42" s="867"/>
      <c r="HKN42" s="867"/>
      <c r="HKO42" s="867"/>
      <c r="HKP42" s="867"/>
      <c r="HKQ42" s="867"/>
      <c r="HKR42" s="867"/>
      <c r="HKS42" s="867"/>
      <c r="HKT42" s="867"/>
      <c r="HKU42" s="867"/>
      <c r="HKV42" s="867"/>
      <c r="HKW42" s="867"/>
      <c r="HKX42" s="867"/>
      <c r="HKY42" s="867"/>
      <c r="HKZ42" s="867"/>
      <c r="HLA42" s="867"/>
      <c r="HLB42" s="867"/>
      <c r="HLC42" s="867"/>
      <c r="HLD42" s="867"/>
      <c r="HLE42" s="867"/>
      <c r="HLF42" s="867"/>
      <c r="HLG42" s="867"/>
      <c r="HLH42" s="867"/>
      <c r="HLI42" s="867"/>
      <c r="HLJ42" s="867"/>
      <c r="HLK42" s="867"/>
      <c r="HLL42" s="867"/>
      <c r="HLM42" s="867"/>
      <c r="HLN42" s="867"/>
      <c r="HLO42" s="867"/>
      <c r="HLP42" s="867"/>
      <c r="HLQ42" s="867"/>
      <c r="HLR42" s="867"/>
      <c r="HLS42" s="867"/>
      <c r="HLT42" s="867"/>
      <c r="HLU42" s="867"/>
      <c r="HLV42" s="867"/>
      <c r="HLW42" s="867"/>
      <c r="HLX42" s="867"/>
      <c r="HLY42" s="867"/>
      <c r="HLZ42" s="867"/>
      <c r="HMA42" s="867"/>
      <c r="HMB42" s="867"/>
      <c r="HMC42" s="867"/>
      <c r="HMD42" s="867"/>
      <c r="HME42" s="867"/>
      <c r="HMF42" s="867"/>
      <c r="HMG42" s="867"/>
      <c r="HMH42" s="867"/>
      <c r="HMI42" s="867"/>
      <c r="HMJ42" s="867"/>
      <c r="HMK42" s="867"/>
      <c r="HML42" s="867"/>
      <c r="HMM42" s="867"/>
      <c r="HMN42" s="867"/>
      <c r="HMO42" s="867"/>
      <c r="HMP42" s="867"/>
      <c r="HMQ42" s="867"/>
      <c r="HMR42" s="867"/>
      <c r="HMS42" s="867"/>
      <c r="HMT42" s="867"/>
      <c r="HMU42" s="867"/>
      <c r="HMV42" s="867"/>
      <c r="HMW42" s="867"/>
      <c r="HMX42" s="867"/>
      <c r="HMY42" s="867"/>
      <c r="HMZ42" s="867"/>
      <c r="HNA42" s="867"/>
      <c r="HNB42" s="867"/>
      <c r="HNC42" s="867"/>
      <c r="HND42" s="867"/>
      <c r="HNE42" s="867"/>
      <c r="HNF42" s="867"/>
      <c r="HNG42" s="867"/>
      <c r="HNH42" s="867"/>
      <c r="HNI42" s="867"/>
      <c r="HNJ42" s="867"/>
      <c r="HNK42" s="867"/>
      <c r="HNL42" s="867"/>
      <c r="HNM42" s="867"/>
      <c r="HNN42" s="867"/>
      <c r="HNO42" s="867"/>
      <c r="HNP42" s="867"/>
      <c r="HNQ42" s="867"/>
      <c r="HNR42" s="867"/>
      <c r="HNS42" s="867"/>
      <c r="HNT42" s="867"/>
      <c r="HNU42" s="867"/>
      <c r="HNV42" s="867"/>
      <c r="HNW42" s="867"/>
      <c r="HNX42" s="867"/>
      <c r="HNY42" s="867"/>
      <c r="HNZ42" s="867"/>
      <c r="HOA42" s="867"/>
      <c r="HOB42" s="867"/>
      <c r="HOC42" s="867"/>
      <c r="HOD42" s="867"/>
      <c r="HOE42" s="867"/>
      <c r="HOF42" s="867"/>
      <c r="HOG42" s="867"/>
      <c r="HOH42" s="867"/>
      <c r="HOI42" s="867"/>
      <c r="HOJ42" s="867"/>
      <c r="HOK42" s="867"/>
      <c r="HOL42" s="867"/>
      <c r="HOM42" s="867"/>
      <c r="HON42" s="867"/>
      <c r="HOO42" s="867"/>
      <c r="HOP42" s="867"/>
      <c r="HOQ42" s="867"/>
      <c r="HOR42" s="867"/>
      <c r="HOS42" s="867"/>
      <c r="HOT42" s="867"/>
      <c r="HOU42" s="867"/>
      <c r="HOV42" s="867"/>
      <c r="HOW42" s="867"/>
      <c r="HOX42" s="867"/>
      <c r="HOY42" s="867"/>
      <c r="HOZ42" s="867"/>
      <c r="HPA42" s="867"/>
      <c r="HPB42" s="867"/>
      <c r="HPC42" s="867"/>
      <c r="HPD42" s="867"/>
      <c r="HPE42" s="867"/>
      <c r="HPF42" s="867"/>
      <c r="HPG42" s="867"/>
      <c r="HPH42" s="867"/>
      <c r="HPI42" s="867"/>
      <c r="HPJ42" s="867"/>
      <c r="HPK42" s="867"/>
      <c r="HPL42" s="867"/>
      <c r="HPM42" s="867"/>
      <c r="HPN42" s="867"/>
      <c r="HPO42" s="867"/>
      <c r="HPP42" s="867"/>
      <c r="HPQ42" s="867"/>
      <c r="HPR42" s="867"/>
      <c r="HPS42" s="867"/>
      <c r="HPT42" s="867"/>
      <c r="HPU42" s="867"/>
      <c r="HPV42" s="867"/>
      <c r="HPW42" s="867"/>
      <c r="HPX42" s="867"/>
      <c r="HPY42" s="867"/>
      <c r="HPZ42" s="867"/>
      <c r="HQA42" s="867"/>
      <c r="HQB42" s="867"/>
      <c r="HQC42" s="867"/>
      <c r="HQD42" s="867"/>
      <c r="HQE42" s="867"/>
      <c r="HQF42" s="867"/>
      <c r="HQG42" s="867"/>
      <c r="HQH42" s="867"/>
      <c r="HQI42" s="867"/>
      <c r="HQJ42" s="867"/>
      <c r="HQK42" s="867"/>
      <c r="HQL42" s="867"/>
      <c r="HQM42" s="867"/>
      <c r="HQN42" s="867"/>
      <c r="HQO42" s="867"/>
      <c r="HQP42" s="867"/>
      <c r="HQQ42" s="867"/>
      <c r="HQR42" s="867"/>
      <c r="HQS42" s="867"/>
      <c r="HQT42" s="867"/>
      <c r="HQU42" s="867"/>
      <c r="HQV42" s="867"/>
      <c r="HQW42" s="867"/>
      <c r="HQX42" s="867"/>
      <c r="HQY42" s="867"/>
      <c r="HQZ42" s="867"/>
      <c r="HRA42" s="867"/>
      <c r="HRB42" s="867"/>
      <c r="HRC42" s="867"/>
      <c r="HRD42" s="867"/>
      <c r="HRE42" s="867"/>
      <c r="HRF42" s="867"/>
      <c r="HRG42" s="867"/>
      <c r="HRH42" s="867"/>
      <c r="HRI42" s="867"/>
      <c r="HRJ42" s="867"/>
      <c r="HRK42" s="867"/>
      <c r="HRL42" s="867"/>
      <c r="HRM42" s="867"/>
      <c r="HRN42" s="867"/>
      <c r="HRO42" s="867"/>
      <c r="HRP42" s="867"/>
      <c r="HRQ42" s="867"/>
      <c r="HRR42" s="867"/>
      <c r="HRS42" s="867"/>
      <c r="HRT42" s="867"/>
      <c r="HRU42" s="867"/>
      <c r="HRV42" s="867"/>
      <c r="HRW42" s="867"/>
      <c r="HRX42" s="867"/>
      <c r="HRY42" s="867"/>
      <c r="HRZ42" s="867"/>
      <c r="HSA42" s="867"/>
      <c r="HSB42" s="867"/>
      <c r="HSC42" s="867"/>
      <c r="HSD42" s="867"/>
      <c r="HSE42" s="867"/>
      <c r="HSF42" s="867"/>
      <c r="HSG42" s="867"/>
      <c r="HSH42" s="867"/>
      <c r="HSI42" s="867"/>
      <c r="HSJ42" s="867"/>
      <c r="HSK42" s="867"/>
      <c r="HSL42" s="867"/>
      <c r="HSM42" s="867"/>
      <c r="HSN42" s="867"/>
      <c r="HSO42" s="867"/>
      <c r="HSP42" s="867"/>
      <c r="HSQ42" s="867"/>
      <c r="HSR42" s="867"/>
      <c r="HSS42" s="867"/>
      <c r="HST42" s="867"/>
      <c r="HSU42" s="867"/>
      <c r="HSV42" s="867"/>
      <c r="HSW42" s="867"/>
      <c r="HSX42" s="867"/>
      <c r="HSY42" s="867"/>
      <c r="HSZ42" s="867"/>
      <c r="HTA42" s="867"/>
      <c r="HTB42" s="867"/>
      <c r="HTC42" s="867"/>
      <c r="HTD42" s="867"/>
      <c r="HTE42" s="867"/>
      <c r="HTF42" s="867"/>
      <c r="HTG42" s="867"/>
      <c r="HTH42" s="867"/>
      <c r="HTI42" s="867"/>
      <c r="HTJ42" s="867"/>
      <c r="HTK42" s="867"/>
      <c r="HTL42" s="867"/>
      <c r="HTM42" s="867"/>
      <c r="HTN42" s="867"/>
      <c r="HTO42" s="867"/>
      <c r="HTP42" s="867"/>
      <c r="HTQ42" s="867"/>
      <c r="HTR42" s="867"/>
      <c r="HTS42" s="867"/>
      <c r="HTT42" s="867"/>
      <c r="HTU42" s="867"/>
      <c r="HTV42" s="867"/>
      <c r="HTW42" s="867"/>
      <c r="HTX42" s="867"/>
      <c r="HTY42" s="867"/>
      <c r="HTZ42" s="867"/>
      <c r="HUA42" s="867"/>
      <c r="HUB42" s="867"/>
      <c r="HUC42" s="867"/>
      <c r="HUD42" s="867"/>
      <c r="HUE42" s="867"/>
      <c r="HUF42" s="867"/>
      <c r="HUG42" s="867"/>
      <c r="HUH42" s="867"/>
      <c r="HUI42" s="867"/>
      <c r="HUJ42" s="867"/>
      <c r="HUK42" s="867"/>
      <c r="HUL42" s="867"/>
      <c r="HUM42" s="867"/>
      <c r="HUN42" s="867"/>
      <c r="HUO42" s="867"/>
      <c r="HUP42" s="867"/>
      <c r="HUQ42" s="867"/>
      <c r="HUR42" s="867"/>
      <c r="HUS42" s="867"/>
      <c r="HUT42" s="867"/>
      <c r="HUU42" s="867"/>
      <c r="HUV42" s="867"/>
      <c r="HUW42" s="867"/>
      <c r="HUX42" s="867"/>
      <c r="HUY42" s="867"/>
      <c r="HUZ42" s="867"/>
      <c r="HVA42" s="867"/>
      <c r="HVB42" s="867"/>
      <c r="HVC42" s="867"/>
      <c r="HVD42" s="867"/>
      <c r="HVE42" s="867"/>
      <c r="HVF42" s="867"/>
      <c r="HVG42" s="867"/>
      <c r="HVH42" s="867"/>
      <c r="HVI42" s="867"/>
      <c r="HVJ42" s="867"/>
      <c r="HVK42" s="867"/>
      <c r="HVL42" s="867"/>
      <c r="HVM42" s="867"/>
      <c r="HVN42" s="867"/>
      <c r="HVO42" s="867"/>
      <c r="HVP42" s="867"/>
      <c r="HVQ42" s="867"/>
      <c r="HVR42" s="867"/>
      <c r="HVS42" s="867"/>
      <c r="HVT42" s="867"/>
      <c r="HVU42" s="867"/>
      <c r="HVV42" s="867"/>
      <c r="HVW42" s="867"/>
      <c r="HVX42" s="867"/>
      <c r="HVY42" s="867"/>
      <c r="HVZ42" s="867"/>
      <c r="HWA42" s="867"/>
      <c r="HWB42" s="867"/>
      <c r="HWC42" s="867"/>
      <c r="HWD42" s="867"/>
      <c r="HWE42" s="867"/>
      <c r="HWF42" s="867"/>
      <c r="HWG42" s="867"/>
      <c r="HWH42" s="867"/>
      <c r="HWI42" s="867"/>
      <c r="HWJ42" s="867"/>
      <c r="HWK42" s="867"/>
      <c r="HWL42" s="867"/>
      <c r="HWM42" s="867"/>
      <c r="HWN42" s="867"/>
      <c r="HWO42" s="867"/>
      <c r="HWP42" s="867"/>
      <c r="HWQ42" s="867"/>
      <c r="HWR42" s="867"/>
      <c r="HWS42" s="867"/>
      <c r="HWT42" s="867"/>
      <c r="HWU42" s="867"/>
      <c r="HWV42" s="867"/>
      <c r="HWW42" s="867"/>
      <c r="HWX42" s="867"/>
      <c r="HWY42" s="867"/>
      <c r="HWZ42" s="867"/>
      <c r="HXA42" s="867"/>
      <c r="HXB42" s="867"/>
      <c r="HXC42" s="867"/>
      <c r="HXD42" s="867"/>
      <c r="HXE42" s="867"/>
      <c r="HXF42" s="867"/>
      <c r="HXG42" s="867"/>
      <c r="HXH42" s="867"/>
      <c r="HXI42" s="867"/>
      <c r="HXJ42" s="867"/>
      <c r="HXK42" s="867"/>
      <c r="HXL42" s="867"/>
      <c r="HXM42" s="867"/>
      <c r="HXN42" s="867"/>
      <c r="HXO42" s="867"/>
      <c r="HXP42" s="867"/>
      <c r="HXQ42" s="867"/>
      <c r="HXR42" s="867"/>
      <c r="HXS42" s="867"/>
      <c r="HXT42" s="867"/>
      <c r="HXU42" s="867"/>
      <c r="HXV42" s="867"/>
      <c r="HXW42" s="867"/>
      <c r="HXX42" s="867"/>
      <c r="HXY42" s="867"/>
      <c r="HXZ42" s="867"/>
      <c r="HYA42" s="867"/>
      <c r="HYB42" s="867"/>
      <c r="HYC42" s="867"/>
      <c r="HYD42" s="867"/>
      <c r="HYE42" s="867"/>
      <c r="HYF42" s="867"/>
      <c r="HYG42" s="867"/>
      <c r="HYH42" s="867"/>
      <c r="HYI42" s="867"/>
      <c r="HYJ42" s="867"/>
      <c r="HYK42" s="867"/>
      <c r="HYL42" s="867"/>
      <c r="HYM42" s="867"/>
      <c r="HYN42" s="867"/>
      <c r="HYO42" s="867"/>
      <c r="HYP42" s="867"/>
      <c r="HYQ42" s="867"/>
      <c r="HYR42" s="867"/>
      <c r="HYS42" s="867"/>
      <c r="HYT42" s="867"/>
      <c r="HYU42" s="867"/>
      <c r="HYV42" s="867"/>
      <c r="HYW42" s="867"/>
      <c r="HYX42" s="867"/>
      <c r="HYY42" s="867"/>
      <c r="HYZ42" s="867"/>
      <c r="HZA42" s="867"/>
      <c r="HZB42" s="867"/>
      <c r="HZC42" s="867"/>
      <c r="HZD42" s="867"/>
      <c r="HZE42" s="867"/>
      <c r="HZF42" s="867"/>
      <c r="HZG42" s="867"/>
      <c r="HZH42" s="867"/>
      <c r="HZI42" s="867"/>
      <c r="HZJ42" s="867"/>
      <c r="HZK42" s="867"/>
      <c r="HZL42" s="867"/>
      <c r="HZM42" s="867"/>
      <c r="HZN42" s="867"/>
      <c r="HZO42" s="867"/>
      <c r="HZP42" s="867"/>
      <c r="HZQ42" s="867"/>
      <c r="HZR42" s="867"/>
      <c r="HZS42" s="867"/>
      <c r="HZT42" s="867"/>
      <c r="HZU42" s="867"/>
      <c r="HZV42" s="867"/>
      <c r="HZW42" s="867"/>
      <c r="HZX42" s="867"/>
      <c r="HZY42" s="867"/>
      <c r="HZZ42" s="867"/>
      <c r="IAA42" s="867"/>
      <c r="IAB42" s="867"/>
      <c r="IAC42" s="867"/>
      <c r="IAD42" s="867"/>
      <c r="IAE42" s="867"/>
      <c r="IAF42" s="867"/>
      <c r="IAG42" s="867"/>
      <c r="IAH42" s="867"/>
      <c r="IAI42" s="867"/>
      <c r="IAJ42" s="867"/>
      <c r="IAK42" s="867"/>
      <c r="IAL42" s="867"/>
      <c r="IAM42" s="867"/>
      <c r="IAN42" s="867"/>
      <c r="IAO42" s="867"/>
      <c r="IAP42" s="867"/>
      <c r="IAQ42" s="867"/>
      <c r="IAR42" s="867"/>
      <c r="IAS42" s="867"/>
      <c r="IAT42" s="867"/>
      <c r="IAU42" s="867"/>
      <c r="IAV42" s="867"/>
      <c r="IAW42" s="867"/>
      <c r="IAX42" s="867"/>
      <c r="IAY42" s="867"/>
      <c r="IAZ42" s="867"/>
      <c r="IBA42" s="867"/>
      <c r="IBB42" s="867"/>
      <c r="IBC42" s="867"/>
      <c r="IBD42" s="867"/>
      <c r="IBE42" s="867"/>
      <c r="IBF42" s="867"/>
      <c r="IBG42" s="867"/>
      <c r="IBH42" s="867"/>
      <c r="IBI42" s="867"/>
      <c r="IBJ42" s="867"/>
      <c r="IBK42" s="867"/>
      <c r="IBL42" s="867"/>
      <c r="IBM42" s="867"/>
      <c r="IBN42" s="867"/>
      <c r="IBO42" s="867"/>
      <c r="IBP42" s="867"/>
      <c r="IBQ42" s="867"/>
      <c r="IBR42" s="867"/>
      <c r="IBS42" s="867"/>
      <c r="IBT42" s="867"/>
      <c r="IBU42" s="867"/>
      <c r="IBV42" s="867"/>
      <c r="IBW42" s="867"/>
      <c r="IBX42" s="867"/>
      <c r="IBY42" s="867"/>
      <c r="IBZ42" s="867"/>
      <c r="ICA42" s="867"/>
      <c r="ICB42" s="867"/>
      <c r="ICC42" s="867"/>
      <c r="ICD42" s="867"/>
      <c r="ICE42" s="867"/>
      <c r="ICF42" s="867"/>
      <c r="ICG42" s="867"/>
      <c r="ICH42" s="867"/>
      <c r="ICI42" s="867"/>
      <c r="ICJ42" s="867"/>
      <c r="ICK42" s="867"/>
      <c r="ICL42" s="867"/>
      <c r="ICM42" s="867"/>
      <c r="ICN42" s="867"/>
      <c r="ICO42" s="867"/>
      <c r="ICP42" s="867"/>
      <c r="ICQ42" s="867"/>
      <c r="ICR42" s="867"/>
      <c r="ICS42" s="867"/>
      <c r="ICT42" s="867"/>
      <c r="ICU42" s="867"/>
      <c r="ICV42" s="867"/>
      <c r="ICW42" s="867"/>
      <c r="ICX42" s="867"/>
      <c r="ICY42" s="867"/>
      <c r="ICZ42" s="867"/>
      <c r="IDA42" s="867"/>
      <c r="IDB42" s="867"/>
      <c r="IDC42" s="867"/>
      <c r="IDD42" s="867"/>
      <c r="IDE42" s="867"/>
      <c r="IDF42" s="867"/>
      <c r="IDG42" s="867"/>
      <c r="IDH42" s="867"/>
      <c r="IDI42" s="867"/>
      <c r="IDJ42" s="867"/>
      <c r="IDK42" s="867"/>
      <c r="IDL42" s="867"/>
      <c r="IDM42" s="867"/>
      <c r="IDN42" s="867"/>
      <c r="IDO42" s="867"/>
      <c r="IDP42" s="867"/>
      <c r="IDQ42" s="867"/>
      <c r="IDR42" s="867"/>
      <c r="IDS42" s="867"/>
      <c r="IDT42" s="867"/>
      <c r="IDU42" s="867"/>
      <c r="IDV42" s="867"/>
      <c r="IDW42" s="867"/>
      <c r="IDX42" s="867"/>
      <c r="IDY42" s="867"/>
      <c r="IDZ42" s="867"/>
      <c r="IEA42" s="867"/>
      <c r="IEB42" s="867"/>
      <c r="IEC42" s="867"/>
      <c r="IED42" s="867"/>
      <c r="IEE42" s="867"/>
      <c r="IEF42" s="867"/>
      <c r="IEG42" s="867"/>
      <c r="IEH42" s="867"/>
      <c r="IEI42" s="867"/>
      <c r="IEJ42" s="867"/>
      <c r="IEK42" s="867"/>
      <c r="IEL42" s="867"/>
      <c r="IEM42" s="867"/>
      <c r="IEN42" s="867"/>
      <c r="IEO42" s="867"/>
      <c r="IEP42" s="867"/>
      <c r="IEQ42" s="867"/>
      <c r="IER42" s="867"/>
      <c r="IES42" s="867"/>
      <c r="IET42" s="867"/>
      <c r="IEU42" s="867"/>
      <c r="IEV42" s="867"/>
      <c r="IEW42" s="867"/>
      <c r="IEX42" s="867"/>
      <c r="IEY42" s="867"/>
      <c r="IEZ42" s="867"/>
      <c r="IFA42" s="867"/>
      <c r="IFB42" s="867"/>
      <c r="IFC42" s="867"/>
      <c r="IFD42" s="867"/>
      <c r="IFE42" s="867"/>
      <c r="IFF42" s="867"/>
      <c r="IFG42" s="867"/>
      <c r="IFH42" s="867"/>
      <c r="IFI42" s="867"/>
      <c r="IFJ42" s="867"/>
      <c r="IFK42" s="867"/>
      <c r="IFL42" s="867"/>
      <c r="IFM42" s="867"/>
      <c r="IFN42" s="867"/>
      <c r="IFO42" s="867"/>
      <c r="IFP42" s="867"/>
      <c r="IFQ42" s="867"/>
      <c r="IFR42" s="867"/>
      <c r="IFS42" s="867"/>
      <c r="IFT42" s="867"/>
      <c r="IFU42" s="867"/>
      <c r="IFV42" s="867"/>
      <c r="IFW42" s="867"/>
      <c r="IFX42" s="867"/>
      <c r="IFY42" s="867"/>
      <c r="IFZ42" s="867"/>
      <c r="IGA42" s="867"/>
      <c r="IGB42" s="867"/>
      <c r="IGC42" s="867"/>
      <c r="IGD42" s="867"/>
      <c r="IGE42" s="867"/>
      <c r="IGF42" s="867"/>
      <c r="IGG42" s="867"/>
      <c r="IGH42" s="867"/>
      <c r="IGI42" s="867"/>
      <c r="IGJ42" s="867"/>
      <c r="IGK42" s="867"/>
      <c r="IGL42" s="867"/>
      <c r="IGM42" s="867"/>
      <c r="IGN42" s="867"/>
      <c r="IGO42" s="867"/>
      <c r="IGP42" s="867"/>
      <c r="IGQ42" s="867"/>
      <c r="IGR42" s="867"/>
      <c r="IGS42" s="867"/>
      <c r="IGT42" s="867"/>
      <c r="IGU42" s="867"/>
      <c r="IGV42" s="867"/>
      <c r="IGW42" s="867"/>
      <c r="IGX42" s="867"/>
      <c r="IGY42" s="867"/>
      <c r="IGZ42" s="867"/>
      <c r="IHA42" s="867"/>
      <c r="IHB42" s="867"/>
      <c r="IHC42" s="867"/>
      <c r="IHD42" s="867"/>
      <c r="IHE42" s="867"/>
      <c r="IHF42" s="867"/>
      <c r="IHG42" s="867"/>
      <c r="IHH42" s="867"/>
      <c r="IHI42" s="867"/>
      <c r="IHJ42" s="867"/>
      <c r="IHK42" s="867"/>
      <c r="IHL42" s="867"/>
      <c r="IHM42" s="867"/>
      <c r="IHN42" s="867"/>
      <c r="IHO42" s="867"/>
      <c r="IHP42" s="867"/>
      <c r="IHQ42" s="867"/>
      <c r="IHR42" s="867"/>
      <c r="IHS42" s="867"/>
      <c r="IHT42" s="867"/>
      <c r="IHU42" s="867"/>
      <c r="IHV42" s="867"/>
      <c r="IHW42" s="867"/>
      <c r="IHX42" s="867"/>
      <c r="IHY42" s="867"/>
      <c r="IHZ42" s="867"/>
      <c r="IIA42" s="867"/>
      <c r="IIB42" s="867"/>
      <c r="IIC42" s="867"/>
      <c r="IID42" s="867"/>
      <c r="IIE42" s="867"/>
      <c r="IIF42" s="867"/>
      <c r="IIG42" s="867"/>
      <c r="IIH42" s="867"/>
      <c r="III42" s="867"/>
      <c r="IIJ42" s="867"/>
      <c r="IIK42" s="867"/>
      <c r="IIL42" s="867"/>
      <c r="IIM42" s="867"/>
      <c r="IIN42" s="867"/>
      <c r="IIO42" s="867"/>
      <c r="IIP42" s="867"/>
      <c r="IIQ42" s="867"/>
      <c r="IIR42" s="867"/>
      <c r="IIS42" s="867"/>
      <c r="IIT42" s="867"/>
      <c r="IIU42" s="867"/>
      <c r="IIV42" s="867"/>
      <c r="IIW42" s="867"/>
      <c r="IIX42" s="867"/>
      <c r="IIY42" s="867"/>
      <c r="IIZ42" s="867"/>
      <c r="IJA42" s="867"/>
      <c r="IJB42" s="867"/>
      <c r="IJC42" s="867"/>
      <c r="IJD42" s="867"/>
      <c r="IJE42" s="867"/>
      <c r="IJF42" s="867"/>
      <c r="IJG42" s="867"/>
      <c r="IJH42" s="867"/>
      <c r="IJI42" s="867"/>
      <c r="IJJ42" s="867"/>
      <c r="IJK42" s="867"/>
      <c r="IJL42" s="867"/>
      <c r="IJM42" s="867"/>
      <c r="IJN42" s="867"/>
      <c r="IJO42" s="867"/>
      <c r="IJP42" s="867"/>
      <c r="IJQ42" s="867"/>
      <c r="IJR42" s="867"/>
      <c r="IJS42" s="867"/>
      <c r="IJT42" s="867"/>
      <c r="IJU42" s="867"/>
      <c r="IJV42" s="867"/>
      <c r="IJW42" s="867"/>
      <c r="IJX42" s="867"/>
      <c r="IJY42" s="867"/>
      <c r="IJZ42" s="867"/>
      <c r="IKA42" s="867"/>
      <c r="IKB42" s="867"/>
      <c r="IKC42" s="867"/>
      <c r="IKD42" s="867"/>
      <c r="IKE42" s="867"/>
      <c r="IKF42" s="867"/>
      <c r="IKG42" s="867"/>
      <c r="IKH42" s="867"/>
      <c r="IKI42" s="867"/>
      <c r="IKJ42" s="867"/>
      <c r="IKK42" s="867"/>
      <c r="IKL42" s="867"/>
      <c r="IKM42" s="867"/>
      <c r="IKN42" s="867"/>
      <c r="IKO42" s="867"/>
      <c r="IKP42" s="867"/>
      <c r="IKQ42" s="867"/>
      <c r="IKR42" s="867"/>
      <c r="IKS42" s="867"/>
      <c r="IKT42" s="867"/>
      <c r="IKU42" s="867"/>
      <c r="IKV42" s="867"/>
      <c r="IKW42" s="867"/>
      <c r="IKX42" s="867"/>
      <c r="IKY42" s="867"/>
      <c r="IKZ42" s="867"/>
      <c r="ILA42" s="867"/>
      <c r="ILB42" s="867"/>
      <c r="ILC42" s="867"/>
      <c r="ILD42" s="867"/>
      <c r="ILE42" s="867"/>
      <c r="ILF42" s="867"/>
      <c r="ILG42" s="867"/>
      <c r="ILH42" s="867"/>
      <c r="ILI42" s="867"/>
      <c r="ILJ42" s="867"/>
      <c r="ILK42" s="867"/>
      <c r="ILL42" s="867"/>
      <c r="ILM42" s="867"/>
      <c r="ILN42" s="867"/>
      <c r="ILO42" s="867"/>
      <c r="ILP42" s="867"/>
      <c r="ILQ42" s="867"/>
      <c r="ILR42" s="867"/>
      <c r="ILS42" s="867"/>
      <c r="ILT42" s="867"/>
      <c r="ILU42" s="867"/>
      <c r="ILV42" s="867"/>
      <c r="ILW42" s="867"/>
      <c r="ILX42" s="867"/>
      <c r="ILY42" s="867"/>
      <c r="ILZ42" s="867"/>
      <c r="IMA42" s="867"/>
      <c r="IMB42" s="867"/>
      <c r="IMC42" s="867"/>
      <c r="IMD42" s="867"/>
      <c r="IME42" s="867"/>
      <c r="IMF42" s="867"/>
      <c r="IMG42" s="867"/>
      <c r="IMH42" s="867"/>
      <c r="IMI42" s="867"/>
      <c r="IMJ42" s="867"/>
      <c r="IMK42" s="867"/>
      <c r="IML42" s="867"/>
      <c r="IMM42" s="867"/>
      <c r="IMN42" s="867"/>
      <c r="IMO42" s="867"/>
      <c r="IMP42" s="867"/>
      <c r="IMQ42" s="867"/>
      <c r="IMR42" s="867"/>
      <c r="IMS42" s="867"/>
      <c r="IMT42" s="867"/>
      <c r="IMU42" s="867"/>
      <c r="IMV42" s="867"/>
      <c r="IMW42" s="867"/>
      <c r="IMX42" s="867"/>
      <c r="IMY42" s="867"/>
      <c r="IMZ42" s="867"/>
      <c r="INA42" s="867"/>
      <c r="INB42" s="867"/>
      <c r="INC42" s="867"/>
      <c r="IND42" s="867"/>
      <c r="INE42" s="867"/>
      <c r="INF42" s="867"/>
      <c r="ING42" s="867"/>
      <c r="INH42" s="867"/>
      <c r="INI42" s="867"/>
      <c r="INJ42" s="867"/>
      <c r="INK42" s="867"/>
      <c r="INL42" s="867"/>
      <c r="INM42" s="867"/>
      <c r="INN42" s="867"/>
      <c r="INO42" s="867"/>
      <c r="INP42" s="867"/>
      <c r="INQ42" s="867"/>
      <c r="INR42" s="867"/>
      <c r="INS42" s="867"/>
      <c r="INT42" s="867"/>
      <c r="INU42" s="867"/>
      <c r="INV42" s="867"/>
      <c r="INW42" s="867"/>
      <c r="INX42" s="867"/>
      <c r="INY42" s="867"/>
      <c r="INZ42" s="867"/>
      <c r="IOA42" s="867"/>
      <c r="IOB42" s="867"/>
      <c r="IOC42" s="867"/>
      <c r="IOD42" s="867"/>
      <c r="IOE42" s="867"/>
      <c r="IOF42" s="867"/>
      <c r="IOG42" s="867"/>
      <c r="IOH42" s="867"/>
      <c r="IOI42" s="867"/>
      <c r="IOJ42" s="867"/>
      <c r="IOK42" s="867"/>
      <c r="IOL42" s="867"/>
      <c r="IOM42" s="867"/>
      <c r="ION42" s="867"/>
      <c r="IOO42" s="867"/>
      <c r="IOP42" s="867"/>
      <c r="IOQ42" s="867"/>
      <c r="IOR42" s="867"/>
      <c r="IOS42" s="867"/>
      <c r="IOT42" s="867"/>
      <c r="IOU42" s="867"/>
      <c r="IOV42" s="867"/>
      <c r="IOW42" s="867"/>
      <c r="IOX42" s="867"/>
      <c r="IOY42" s="867"/>
      <c r="IOZ42" s="867"/>
      <c r="IPA42" s="867"/>
      <c r="IPB42" s="867"/>
      <c r="IPC42" s="867"/>
      <c r="IPD42" s="867"/>
      <c r="IPE42" s="867"/>
      <c r="IPF42" s="867"/>
      <c r="IPG42" s="867"/>
      <c r="IPH42" s="867"/>
      <c r="IPI42" s="867"/>
      <c r="IPJ42" s="867"/>
      <c r="IPK42" s="867"/>
      <c r="IPL42" s="867"/>
      <c r="IPM42" s="867"/>
      <c r="IPN42" s="867"/>
      <c r="IPO42" s="867"/>
      <c r="IPP42" s="867"/>
      <c r="IPQ42" s="867"/>
      <c r="IPR42" s="867"/>
      <c r="IPS42" s="867"/>
      <c r="IPT42" s="867"/>
      <c r="IPU42" s="867"/>
      <c r="IPV42" s="867"/>
      <c r="IPW42" s="867"/>
      <c r="IPX42" s="867"/>
      <c r="IPY42" s="867"/>
      <c r="IPZ42" s="867"/>
      <c r="IQA42" s="867"/>
      <c r="IQB42" s="867"/>
      <c r="IQC42" s="867"/>
      <c r="IQD42" s="867"/>
      <c r="IQE42" s="867"/>
      <c r="IQF42" s="867"/>
      <c r="IQG42" s="867"/>
      <c r="IQH42" s="867"/>
      <c r="IQI42" s="867"/>
      <c r="IQJ42" s="867"/>
      <c r="IQK42" s="867"/>
      <c r="IQL42" s="867"/>
      <c r="IQM42" s="867"/>
      <c r="IQN42" s="867"/>
      <c r="IQO42" s="867"/>
      <c r="IQP42" s="867"/>
      <c r="IQQ42" s="867"/>
      <c r="IQR42" s="867"/>
      <c r="IQS42" s="867"/>
      <c r="IQT42" s="867"/>
      <c r="IQU42" s="867"/>
      <c r="IQV42" s="867"/>
      <c r="IQW42" s="867"/>
      <c r="IQX42" s="867"/>
      <c r="IQY42" s="867"/>
      <c r="IQZ42" s="867"/>
      <c r="IRA42" s="867"/>
      <c r="IRB42" s="867"/>
      <c r="IRC42" s="867"/>
      <c r="IRD42" s="867"/>
      <c r="IRE42" s="867"/>
      <c r="IRF42" s="867"/>
      <c r="IRG42" s="867"/>
      <c r="IRH42" s="867"/>
      <c r="IRI42" s="867"/>
      <c r="IRJ42" s="867"/>
      <c r="IRK42" s="867"/>
      <c r="IRL42" s="867"/>
      <c r="IRM42" s="867"/>
      <c r="IRN42" s="867"/>
      <c r="IRO42" s="867"/>
      <c r="IRP42" s="867"/>
      <c r="IRQ42" s="867"/>
      <c r="IRR42" s="867"/>
      <c r="IRS42" s="867"/>
      <c r="IRT42" s="867"/>
      <c r="IRU42" s="867"/>
      <c r="IRV42" s="867"/>
      <c r="IRW42" s="867"/>
      <c r="IRX42" s="867"/>
      <c r="IRY42" s="867"/>
      <c r="IRZ42" s="867"/>
      <c r="ISA42" s="867"/>
      <c r="ISB42" s="867"/>
      <c r="ISC42" s="867"/>
      <c r="ISD42" s="867"/>
      <c r="ISE42" s="867"/>
      <c r="ISF42" s="867"/>
      <c r="ISG42" s="867"/>
      <c r="ISH42" s="867"/>
      <c r="ISI42" s="867"/>
      <c r="ISJ42" s="867"/>
      <c r="ISK42" s="867"/>
      <c r="ISL42" s="867"/>
      <c r="ISM42" s="867"/>
      <c r="ISN42" s="867"/>
      <c r="ISO42" s="867"/>
      <c r="ISP42" s="867"/>
      <c r="ISQ42" s="867"/>
      <c r="ISR42" s="867"/>
      <c r="ISS42" s="867"/>
      <c r="IST42" s="867"/>
      <c r="ISU42" s="867"/>
      <c r="ISV42" s="867"/>
      <c r="ISW42" s="867"/>
      <c r="ISX42" s="867"/>
      <c r="ISY42" s="867"/>
      <c r="ISZ42" s="867"/>
      <c r="ITA42" s="867"/>
      <c r="ITB42" s="867"/>
      <c r="ITC42" s="867"/>
      <c r="ITD42" s="867"/>
      <c r="ITE42" s="867"/>
      <c r="ITF42" s="867"/>
      <c r="ITG42" s="867"/>
      <c r="ITH42" s="867"/>
      <c r="ITI42" s="867"/>
      <c r="ITJ42" s="867"/>
      <c r="ITK42" s="867"/>
      <c r="ITL42" s="867"/>
      <c r="ITM42" s="867"/>
      <c r="ITN42" s="867"/>
      <c r="ITO42" s="867"/>
      <c r="ITP42" s="867"/>
      <c r="ITQ42" s="867"/>
      <c r="ITR42" s="867"/>
      <c r="ITS42" s="867"/>
      <c r="ITT42" s="867"/>
      <c r="ITU42" s="867"/>
      <c r="ITV42" s="867"/>
      <c r="ITW42" s="867"/>
      <c r="ITX42" s="867"/>
      <c r="ITY42" s="867"/>
      <c r="ITZ42" s="867"/>
      <c r="IUA42" s="867"/>
      <c r="IUB42" s="867"/>
      <c r="IUC42" s="867"/>
      <c r="IUD42" s="867"/>
      <c r="IUE42" s="867"/>
      <c r="IUF42" s="867"/>
      <c r="IUG42" s="867"/>
      <c r="IUH42" s="867"/>
      <c r="IUI42" s="867"/>
      <c r="IUJ42" s="867"/>
      <c r="IUK42" s="867"/>
      <c r="IUL42" s="867"/>
      <c r="IUM42" s="867"/>
      <c r="IUN42" s="867"/>
      <c r="IUO42" s="867"/>
      <c r="IUP42" s="867"/>
      <c r="IUQ42" s="867"/>
      <c r="IUR42" s="867"/>
      <c r="IUS42" s="867"/>
      <c r="IUT42" s="867"/>
      <c r="IUU42" s="867"/>
      <c r="IUV42" s="867"/>
      <c r="IUW42" s="867"/>
      <c r="IUX42" s="867"/>
      <c r="IUY42" s="867"/>
      <c r="IUZ42" s="867"/>
      <c r="IVA42" s="867"/>
      <c r="IVB42" s="867"/>
      <c r="IVC42" s="867"/>
      <c r="IVD42" s="867"/>
      <c r="IVE42" s="867"/>
      <c r="IVF42" s="867"/>
      <c r="IVG42" s="867"/>
      <c r="IVH42" s="867"/>
      <c r="IVI42" s="867"/>
      <c r="IVJ42" s="867"/>
      <c r="IVK42" s="867"/>
      <c r="IVL42" s="867"/>
      <c r="IVM42" s="867"/>
      <c r="IVN42" s="867"/>
      <c r="IVO42" s="867"/>
      <c r="IVP42" s="867"/>
      <c r="IVQ42" s="867"/>
      <c r="IVR42" s="867"/>
      <c r="IVS42" s="867"/>
      <c r="IVT42" s="867"/>
      <c r="IVU42" s="867"/>
      <c r="IVV42" s="867"/>
      <c r="IVW42" s="867"/>
      <c r="IVX42" s="867"/>
      <c r="IVY42" s="867"/>
      <c r="IVZ42" s="867"/>
      <c r="IWA42" s="867"/>
      <c r="IWB42" s="867"/>
      <c r="IWC42" s="867"/>
      <c r="IWD42" s="867"/>
      <c r="IWE42" s="867"/>
      <c r="IWF42" s="867"/>
      <c r="IWG42" s="867"/>
      <c r="IWH42" s="867"/>
      <c r="IWI42" s="867"/>
      <c r="IWJ42" s="867"/>
      <c r="IWK42" s="867"/>
      <c r="IWL42" s="867"/>
      <c r="IWM42" s="867"/>
      <c r="IWN42" s="867"/>
      <c r="IWO42" s="867"/>
      <c r="IWP42" s="867"/>
      <c r="IWQ42" s="867"/>
      <c r="IWR42" s="867"/>
      <c r="IWS42" s="867"/>
      <c r="IWT42" s="867"/>
      <c r="IWU42" s="867"/>
      <c r="IWV42" s="867"/>
      <c r="IWW42" s="867"/>
      <c r="IWX42" s="867"/>
      <c r="IWY42" s="867"/>
      <c r="IWZ42" s="867"/>
      <c r="IXA42" s="867"/>
      <c r="IXB42" s="867"/>
      <c r="IXC42" s="867"/>
      <c r="IXD42" s="867"/>
      <c r="IXE42" s="867"/>
      <c r="IXF42" s="867"/>
      <c r="IXG42" s="867"/>
      <c r="IXH42" s="867"/>
      <c r="IXI42" s="867"/>
      <c r="IXJ42" s="867"/>
      <c r="IXK42" s="867"/>
      <c r="IXL42" s="867"/>
      <c r="IXM42" s="867"/>
      <c r="IXN42" s="867"/>
      <c r="IXO42" s="867"/>
      <c r="IXP42" s="867"/>
      <c r="IXQ42" s="867"/>
      <c r="IXR42" s="867"/>
      <c r="IXS42" s="867"/>
      <c r="IXT42" s="867"/>
      <c r="IXU42" s="867"/>
      <c r="IXV42" s="867"/>
      <c r="IXW42" s="867"/>
      <c r="IXX42" s="867"/>
      <c r="IXY42" s="867"/>
      <c r="IXZ42" s="867"/>
      <c r="IYA42" s="867"/>
      <c r="IYB42" s="867"/>
      <c r="IYC42" s="867"/>
      <c r="IYD42" s="867"/>
      <c r="IYE42" s="867"/>
      <c r="IYF42" s="867"/>
      <c r="IYG42" s="867"/>
      <c r="IYH42" s="867"/>
      <c r="IYI42" s="867"/>
      <c r="IYJ42" s="867"/>
      <c r="IYK42" s="867"/>
      <c r="IYL42" s="867"/>
      <c r="IYM42" s="867"/>
      <c r="IYN42" s="867"/>
      <c r="IYO42" s="867"/>
      <c r="IYP42" s="867"/>
      <c r="IYQ42" s="867"/>
      <c r="IYR42" s="867"/>
      <c r="IYS42" s="867"/>
      <c r="IYT42" s="867"/>
      <c r="IYU42" s="867"/>
      <c r="IYV42" s="867"/>
      <c r="IYW42" s="867"/>
      <c r="IYX42" s="867"/>
      <c r="IYY42" s="867"/>
      <c r="IYZ42" s="867"/>
      <c r="IZA42" s="867"/>
      <c r="IZB42" s="867"/>
      <c r="IZC42" s="867"/>
      <c r="IZD42" s="867"/>
      <c r="IZE42" s="867"/>
      <c r="IZF42" s="867"/>
      <c r="IZG42" s="867"/>
      <c r="IZH42" s="867"/>
      <c r="IZI42" s="867"/>
      <c r="IZJ42" s="867"/>
      <c r="IZK42" s="867"/>
      <c r="IZL42" s="867"/>
      <c r="IZM42" s="867"/>
      <c r="IZN42" s="867"/>
      <c r="IZO42" s="867"/>
      <c r="IZP42" s="867"/>
      <c r="IZQ42" s="867"/>
      <c r="IZR42" s="867"/>
      <c r="IZS42" s="867"/>
      <c r="IZT42" s="867"/>
      <c r="IZU42" s="867"/>
      <c r="IZV42" s="867"/>
      <c r="IZW42" s="867"/>
      <c r="IZX42" s="867"/>
      <c r="IZY42" s="867"/>
      <c r="IZZ42" s="867"/>
      <c r="JAA42" s="867"/>
      <c r="JAB42" s="867"/>
      <c r="JAC42" s="867"/>
      <c r="JAD42" s="867"/>
      <c r="JAE42" s="867"/>
      <c r="JAF42" s="867"/>
      <c r="JAG42" s="867"/>
      <c r="JAH42" s="867"/>
      <c r="JAI42" s="867"/>
      <c r="JAJ42" s="867"/>
      <c r="JAK42" s="867"/>
      <c r="JAL42" s="867"/>
      <c r="JAM42" s="867"/>
      <c r="JAN42" s="867"/>
      <c r="JAO42" s="867"/>
      <c r="JAP42" s="867"/>
      <c r="JAQ42" s="867"/>
      <c r="JAR42" s="867"/>
      <c r="JAS42" s="867"/>
      <c r="JAT42" s="867"/>
      <c r="JAU42" s="867"/>
      <c r="JAV42" s="867"/>
      <c r="JAW42" s="867"/>
      <c r="JAX42" s="867"/>
      <c r="JAY42" s="867"/>
      <c r="JAZ42" s="867"/>
      <c r="JBA42" s="867"/>
      <c r="JBB42" s="867"/>
      <c r="JBC42" s="867"/>
      <c r="JBD42" s="867"/>
      <c r="JBE42" s="867"/>
      <c r="JBF42" s="867"/>
      <c r="JBG42" s="867"/>
      <c r="JBH42" s="867"/>
      <c r="JBI42" s="867"/>
      <c r="JBJ42" s="867"/>
      <c r="JBK42" s="867"/>
      <c r="JBL42" s="867"/>
      <c r="JBM42" s="867"/>
      <c r="JBN42" s="867"/>
      <c r="JBO42" s="867"/>
      <c r="JBP42" s="867"/>
      <c r="JBQ42" s="867"/>
      <c r="JBR42" s="867"/>
      <c r="JBS42" s="867"/>
      <c r="JBT42" s="867"/>
      <c r="JBU42" s="867"/>
      <c r="JBV42" s="867"/>
      <c r="JBW42" s="867"/>
      <c r="JBX42" s="867"/>
      <c r="JBY42" s="867"/>
      <c r="JBZ42" s="867"/>
      <c r="JCA42" s="867"/>
      <c r="JCB42" s="867"/>
      <c r="JCC42" s="867"/>
      <c r="JCD42" s="867"/>
      <c r="JCE42" s="867"/>
      <c r="JCF42" s="867"/>
      <c r="JCG42" s="867"/>
      <c r="JCH42" s="867"/>
      <c r="JCI42" s="867"/>
      <c r="JCJ42" s="867"/>
      <c r="JCK42" s="867"/>
      <c r="JCL42" s="867"/>
      <c r="JCM42" s="867"/>
      <c r="JCN42" s="867"/>
      <c r="JCO42" s="867"/>
      <c r="JCP42" s="867"/>
      <c r="JCQ42" s="867"/>
      <c r="JCR42" s="867"/>
      <c r="JCS42" s="867"/>
      <c r="JCT42" s="867"/>
      <c r="JCU42" s="867"/>
      <c r="JCV42" s="867"/>
      <c r="JCW42" s="867"/>
      <c r="JCX42" s="867"/>
      <c r="JCY42" s="867"/>
      <c r="JCZ42" s="867"/>
      <c r="JDA42" s="867"/>
      <c r="JDB42" s="867"/>
      <c r="JDC42" s="867"/>
      <c r="JDD42" s="867"/>
      <c r="JDE42" s="867"/>
      <c r="JDF42" s="867"/>
      <c r="JDG42" s="867"/>
      <c r="JDH42" s="867"/>
      <c r="JDI42" s="867"/>
      <c r="JDJ42" s="867"/>
      <c r="JDK42" s="867"/>
      <c r="JDL42" s="867"/>
      <c r="JDM42" s="867"/>
      <c r="JDN42" s="867"/>
      <c r="JDO42" s="867"/>
      <c r="JDP42" s="867"/>
      <c r="JDQ42" s="867"/>
      <c r="JDR42" s="867"/>
      <c r="JDS42" s="867"/>
      <c r="JDT42" s="867"/>
      <c r="JDU42" s="867"/>
      <c r="JDV42" s="867"/>
      <c r="JDW42" s="867"/>
      <c r="JDX42" s="867"/>
      <c r="JDY42" s="867"/>
      <c r="JDZ42" s="867"/>
      <c r="JEA42" s="867"/>
      <c r="JEB42" s="867"/>
      <c r="JEC42" s="867"/>
      <c r="JED42" s="867"/>
      <c r="JEE42" s="867"/>
      <c r="JEF42" s="867"/>
      <c r="JEG42" s="867"/>
      <c r="JEH42" s="867"/>
      <c r="JEI42" s="867"/>
      <c r="JEJ42" s="867"/>
      <c r="JEK42" s="867"/>
      <c r="JEL42" s="867"/>
      <c r="JEM42" s="867"/>
      <c r="JEN42" s="867"/>
      <c r="JEO42" s="867"/>
      <c r="JEP42" s="867"/>
      <c r="JEQ42" s="867"/>
      <c r="JER42" s="867"/>
      <c r="JES42" s="867"/>
      <c r="JET42" s="867"/>
      <c r="JEU42" s="867"/>
      <c r="JEV42" s="867"/>
      <c r="JEW42" s="867"/>
      <c r="JEX42" s="867"/>
      <c r="JEY42" s="867"/>
      <c r="JEZ42" s="867"/>
      <c r="JFA42" s="867"/>
      <c r="JFB42" s="867"/>
      <c r="JFC42" s="867"/>
      <c r="JFD42" s="867"/>
      <c r="JFE42" s="867"/>
      <c r="JFF42" s="867"/>
      <c r="JFG42" s="867"/>
      <c r="JFH42" s="867"/>
      <c r="JFI42" s="867"/>
      <c r="JFJ42" s="867"/>
      <c r="JFK42" s="867"/>
      <c r="JFL42" s="867"/>
      <c r="JFM42" s="867"/>
      <c r="JFN42" s="867"/>
      <c r="JFO42" s="867"/>
      <c r="JFP42" s="867"/>
      <c r="JFQ42" s="867"/>
      <c r="JFR42" s="867"/>
      <c r="JFS42" s="867"/>
      <c r="JFT42" s="867"/>
      <c r="JFU42" s="867"/>
      <c r="JFV42" s="867"/>
      <c r="JFW42" s="867"/>
      <c r="JFX42" s="867"/>
      <c r="JFY42" s="867"/>
      <c r="JFZ42" s="867"/>
      <c r="JGA42" s="867"/>
      <c r="JGB42" s="867"/>
      <c r="JGC42" s="867"/>
      <c r="JGD42" s="867"/>
      <c r="JGE42" s="867"/>
      <c r="JGF42" s="867"/>
      <c r="JGG42" s="867"/>
      <c r="JGH42" s="867"/>
      <c r="JGI42" s="867"/>
      <c r="JGJ42" s="867"/>
      <c r="JGK42" s="867"/>
      <c r="JGL42" s="867"/>
      <c r="JGM42" s="867"/>
      <c r="JGN42" s="867"/>
      <c r="JGO42" s="867"/>
      <c r="JGP42" s="867"/>
      <c r="JGQ42" s="867"/>
      <c r="JGR42" s="867"/>
      <c r="JGS42" s="867"/>
      <c r="JGT42" s="867"/>
      <c r="JGU42" s="867"/>
      <c r="JGV42" s="867"/>
      <c r="JGW42" s="867"/>
      <c r="JGX42" s="867"/>
      <c r="JGY42" s="867"/>
      <c r="JGZ42" s="867"/>
      <c r="JHA42" s="867"/>
      <c r="JHB42" s="867"/>
      <c r="JHC42" s="867"/>
      <c r="JHD42" s="867"/>
      <c r="JHE42" s="867"/>
      <c r="JHF42" s="867"/>
      <c r="JHG42" s="867"/>
      <c r="JHH42" s="867"/>
      <c r="JHI42" s="867"/>
      <c r="JHJ42" s="867"/>
      <c r="JHK42" s="867"/>
      <c r="JHL42" s="867"/>
      <c r="JHM42" s="867"/>
      <c r="JHN42" s="867"/>
      <c r="JHO42" s="867"/>
      <c r="JHP42" s="867"/>
      <c r="JHQ42" s="867"/>
      <c r="JHR42" s="867"/>
      <c r="JHS42" s="867"/>
      <c r="JHT42" s="867"/>
      <c r="JHU42" s="867"/>
      <c r="JHV42" s="867"/>
      <c r="JHW42" s="867"/>
      <c r="JHX42" s="867"/>
      <c r="JHY42" s="867"/>
      <c r="JHZ42" s="867"/>
      <c r="JIA42" s="867"/>
      <c r="JIB42" s="867"/>
      <c r="JIC42" s="867"/>
      <c r="JID42" s="867"/>
      <c r="JIE42" s="867"/>
      <c r="JIF42" s="867"/>
      <c r="JIG42" s="867"/>
      <c r="JIH42" s="867"/>
      <c r="JII42" s="867"/>
      <c r="JIJ42" s="867"/>
      <c r="JIK42" s="867"/>
      <c r="JIL42" s="867"/>
      <c r="JIM42" s="867"/>
      <c r="JIN42" s="867"/>
      <c r="JIO42" s="867"/>
      <c r="JIP42" s="867"/>
      <c r="JIQ42" s="867"/>
      <c r="JIR42" s="867"/>
      <c r="JIS42" s="867"/>
      <c r="JIT42" s="867"/>
      <c r="JIU42" s="867"/>
      <c r="JIV42" s="867"/>
      <c r="JIW42" s="867"/>
      <c r="JIX42" s="867"/>
      <c r="JIY42" s="867"/>
      <c r="JIZ42" s="867"/>
      <c r="JJA42" s="867"/>
      <c r="JJB42" s="867"/>
      <c r="JJC42" s="867"/>
      <c r="JJD42" s="867"/>
      <c r="JJE42" s="867"/>
      <c r="JJF42" s="867"/>
      <c r="JJG42" s="867"/>
      <c r="JJH42" s="867"/>
      <c r="JJI42" s="867"/>
      <c r="JJJ42" s="867"/>
      <c r="JJK42" s="867"/>
      <c r="JJL42" s="867"/>
      <c r="JJM42" s="867"/>
      <c r="JJN42" s="867"/>
      <c r="JJO42" s="867"/>
      <c r="JJP42" s="867"/>
      <c r="JJQ42" s="867"/>
      <c r="JJR42" s="867"/>
      <c r="JJS42" s="867"/>
      <c r="JJT42" s="867"/>
      <c r="JJU42" s="867"/>
      <c r="JJV42" s="867"/>
      <c r="JJW42" s="867"/>
      <c r="JJX42" s="867"/>
      <c r="JJY42" s="867"/>
      <c r="JJZ42" s="867"/>
      <c r="JKA42" s="867"/>
      <c r="JKB42" s="867"/>
      <c r="JKC42" s="867"/>
      <c r="JKD42" s="867"/>
      <c r="JKE42" s="867"/>
      <c r="JKF42" s="867"/>
      <c r="JKG42" s="867"/>
      <c r="JKH42" s="867"/>
      <c r="JKI42" s="867"/>
      <c r="JKJ42" s="867"/>
      <c r="JKK42" s="867"/>
      <c r="JKL42" s="867"/>
      <c r="JKM42" s="867"/>
      <c r="JKN42" s="867"/>
      <c r="JKO42" s="867"/>
      <c r="JKP42" s="867"/>
      <c r="JKQ42" s="867"/>
      <c r="JKR42" s="867"/>
      <c r="JKS42" s="867"/>
      <c r="JKT42" s="867"/>
      <c r="JKU42" s="867"/>
      <c r="JKV42" s="867"/>
      <c r="JKW42" s="867"/>
      <c r="JKX42" s="867"/>
      <c r="JKY42" s="867"/>
      <c r="JKZ42" s="867"/>
      <c r="JLA42" s="867"/>
      <c r="JLB42" s="867"/>
      <c r="JLC42" s="867"/>
      <c r="JLD42" s="867"/>
      <c r="JLE42" s="867"/>
      <c r="JLF42" s="867"/>
      <c r="JLG42" s="867"/>
      <c r="JLH42" s="867"/>
      <c r="JLI42" s="867"/>
      <c r="JLJ42" s="867"/>
      <c r="JLK42" s="867"/>
      <c r="JLL42" s="867"/>
      <c r="JLM42" s="867"/>
      <c r="JLN42" s="867"/>
      <c r="JLO42" s="867"/>
      <c r="JLP42" s="867"/>
      <c r="JLQ42" s="867"/>
      <c r="JLR42" s="867"/>
      <c r="JLS42" s="867"/>
      <c r="JLT42" s="867"/>
      <c r="JLU42" s="867"/>
      <c r="JLV42" s="867"/>
      <c r="JLW42" s="867"/>
      <c r="JLX42" s="867"/>
      <c r="JLY42" s="867"/>
      <c r="JLZ42" s="867"/>
      <c r="JMA42" s="867"/>
      <c r="JMB42" s="867"/>
      <c r="JMC42" s="867"/>
      <c r="JMD42" s="867"/>
      <c r="JME42" s="867"/>
      <c r="JMF42" s="867"/>
      <c r="JMG42" s="867"/>
      <c r="JMH42" s="867"/>
      <c r="JMI42" s="867"/>
      <c r="JMJ42" s="867"/>
      <c r="JMK42" s="867"/>
      <c r="JML42" s="867"/>
      <c r="JMM42" s="867"/>
      <c r="JMN42" s="867"/>
      <c r="JMO42" s="867"/>
      <c r="JMP42" s="867"/>
      <c r="JMQ42" s="867"/>
      <c r="JMR42" s="867"/>
      <c r="JMS42" s="867"/>
      <c r="JMT42" s="867"/>
      <c r="JMU42" s="867"/>
      <c r="JMV42" s="867"/>
      <c r="JMW42" s="867"/>
      <c r="JMX42" s="867"/>
      <c r="JMY42" s="867"/>
      <c r="JMZ42" s="867"/>
      <c r="JNA42" s="867"/>
      <c r="JNB42" s="867"/>
      <c r="JNC42" s="867"/>
      <c r="JND42" s="867"/>
      <c r="JNE42" s="867"/>
      <c r="JNF42" s="867"/>
      <c r="JNG42" s="867"/>
      <c r="JNH42" s="867"/>
      <c r="JNI42" s="867"/>
      <c r="JNJ42" s="867"/>
      <c r="JNK42" s="867"/>
      <c r="JNL42" s="867"/>
      <c r="JNM42" s="867"/>
      <c r="JNN42" s="867"/>
      <c r="JNO42" s="867"/>
      <c r="JNP42" s="867"/>
      <c r="JNQ42" s="867"/>
      <c r="JNR42" s="867"/>
      <c r="JNS42" s="867"/>
      <c r="JNT42" s="867"/>
      <c r="JNU42" s="867"/>
      <c r="JNV42" s="867"/>
      <c r="JNW42" s="867"/>
      <c r="JNX42" s="867"/>
      <c r="JNY42" s="867"/>
      <c r="JNZ42" s="867"/>
      <c r="JOA42" s="867"/>
      <c r="JOB42" s="867"/>
      <c r="JOC42" s="867"/>
      <c r="JOD42" s="867"/>
      <c r="JOE42" s="867"/>
      <c r="JOF42" s="867"/>
      <c r="JOG42" s="867"/>
      <c r="JOH42" s="867"/>
      <c r="JOI42" s="867"/>
      <c r="JOJ42" s="867"/>
      <c r="JOK42" s="867"/>
      <c r="JOL42" s="867"/>
      <c r="JOM42" s="867"/>
      <c r="JON42" s="867"/>
      <c r="JOO42" s="867"/>
      <c r="JOP42" s="867"/>
      <c r="JOQ42" s="867"/>
      <c r="JOR42" s="867"/>
      <c r="JOS42" s="867"/>
      <c r="JOT42" s="867"/>
      <c r="JOU42" s="867"/>
      <c r="JOV42" s="867"/>
      <c r="JOW42" s="867"/>
      <c r="JOX42" s="867"/>
      <c r="JOY42" s="867"/>
      <c r="JOZ42" s="867"/>
      <c r="JPA42" s="867"/>
      <c r="JPB42" s="867"/>
      <c r="JPC42" s="867"/>
      <c r="JPD42" s="867"/>
      <c r="JPE42" s="867"/>
      <c r="JPF42" s="867"/>
      <c r="JPG42" s="867"/>
      <c r="JPH42" s="867"/>
      <c r="JPI42" s="867"/>
      <c r="JPJ42" s="867"/>
      <c r="JPK42" s="867"/>
      <c r="JPL42" s="867"/>
      <c r="JPM42" s="867"/>
      <c r="JPN42" s="867"/>
      <c r="JPO42" s="867"/>
      <c r="JPP42" s="867"/>
      <c r="JPQ42" s="867"/>
      <c r="JPR42" s="867"/>
      <c r="JPS42" s="867"/>
      <c r="JPT42" s="867"/>
      <c r="JPU42" s="867"/>
      <c r="JPV42" s="867"/>
      <c r="JPW42" s="867"/>
      <c r="JPX42" s="867"/>
      <c r="JPY42" s="867"/>
      <c r="JPZ42" s="867"/>
      <c r="JQA42" s="867"/>
      <c r="JQB42" s="867"/>
      <c r="JQC42" s="867"/>
      <c r="JQD42" s="867"/>
      <c r="JQE42" s="867"/>
      <c r="JQF42" s="867"/>
      <c r="JQG42" s="867"/>
      <c r="JQH42" s="867"/>
      <c r="JQI42" s="867"/>
      <c r="JQJ42" s="867"/>
      <c r="JQK42" s="867"/>
      <c r="JQL42" s="867"/>
      <c r="JQM42" s="867"/>
      <c r="JQN42" s="867"/>
      <c r="JQO42" s="867"/>
      <c r="JQP42" s="867"/>
      <c r="JQQ42" s="867"/>
      <c r="JQR42" s="867"/>
      <c r="JQS42" s="867"/>
      <c r="JQT42" s="867"/>
      <c r="JQU42" s="867"/>
      <c r="JQV42" s="867"/>
      <c r="JQW42" s="867"/>
      <c r="JQX42" s="867"/>
      <c r="JQY42" s="867"/>
      <c r="JQZ42" s="867"/>
      <c r="JRA42" s="867"/>
      <c r="JRB42" s="867"/>
      <c r="JRC42" s="867"/>
      <c r="JRD42" s="867"/>
      <c r="JRE42" s="867"/>
      <c r="JRF42" s="867"/>
      <c r="JRG42" s="867"/>
      <c r="JRH42" s="867"/>
      <c r="JRI42" s="867"/>
      <c r="JRJ42" s="867"/>
      <c r="JRK42" s="867"/>
      <c r="JRL42" s="867"/>
      <c r="JRM42" s="867"/>
      <c r="JRN42" s="867"/>
      <c r="JRO42" s="867"/>
      <c r="JRP42" s="867"/>
      <c r="JRQ42" s="867"/>
      <c r="JRR42" s="867"/>
      <c r="JRS42" s="867"/>
      <c r="JRT42" s="867"/>
      <c r="JRU42" s="867"/>
      <c r="JRV42" s="867"/>
      <c r="JRW42" s="867"/>
      <c r="JRX42" s="867"/>
      <c r="JRY42" s="867"/>
      <c r="JRZ42" s="867"/>
      <c r="JSA42" s="867"/>
      <c r="JSB42" s="867"/>
      <c r="JSC42" s="867"/>
      <c r="JSD42" s="867"/>
      <c r="JSE42" s="867"/>
      <c r="JSF42" s="867"/>
      <c r="JSG42" s="867"/>
      <c r="JSH42" s="867"/>
      <c r="JSI42" s="867"/>
      <c r="JSJ42" s="867"/>
      <c r="JSK42" s="867"/>
      <c r="JSL42" s="867"/>
      <c r="JSM42" s="867"/>
      <c r="JSN42" s="867"/>
      <c r="JSO42" s="867"/>
      <c r="JSP42" s="867"/>
      <c r="JSQ42" s="867"/>
      <c r="JSR42" s="867"/>
      <c r="JSS42" s="867"/>
      <c r="JST42" s="867"/>
      <c r="JSU42" s="867"/>
      <c r="JSV42" s="867"/>
      <c r="JSW42" s="867"/>
      <c r="JSX42" s="867"/>
      <c r="JSY42" s="867"/>
      <c r="JSZ42" s="867"/>
      <c r="JTA42" s="867"/>
      <c r="JTB42" s="867"/>
      <c r="JTC42" s="867"/>
      <c r="JTD42" s="867"/>
      <c r="JTE42" s="867"/>
      <c r="JTF42" s="867"/>
      <c r="JTG42" s="867"/>
      <c r="JTH42" s="867"/>
      <c r="JTI42" s="867"/>
      <c r="JTJ42" s="867"/>
      <c r="JTK42" s="867"/>
      <c r="JTL42" s="867"/>
      <c r="JTM42" s="867"/>
      <c r="JTN42" s="867"/>
      <c r="JTO42" s="867"/>
      <c r="JTP42" s="867"/>
      <c r="JTQ42" s="867"/>
      <c r="JTR42" s="867"/>
      <c r="JTS42" s="867"/>
      <c r="JTT42" s="867"/>
      <c r="JTU42" s="867"/>
      <c r="JTV42" s="867"/>
      <c r="JTW42" s="867"/>
      <c r="JTX42" s="867"/>
      <c r="JTY42" s="867"/>
      <c r="JTZ42" s="867"/>
      <c r="JUA42" s="867"/>
      <c r="JUB42" s="867"/>
      <c r="JUC42" s="867"/>
      <c r="JUD42" s="867"/>
      <c r="JUE42" s="867"/>
      <c r="JUF42" s="867"/>
      <c r="JUG42" s="867"/>
      <c r="JUH42" s="867"/>
      <c r="JUI42" s="867"/>
      <c r="JUJ42" s="867"/>
      <c r="JUK42" s="867"/>
      <c r="JUL42" s="867"/>
      <c r="JUM42" s="867"/>
      <c r="JUN42" s="867"/>
      <c r="JUO42" s="867"/>
      <c r="JUP42" s="867"/>
      <c r="JUQ42" s="867"/>
      <c r="JUR42" s="867"/>
      <c r="JUS42" s="867"/>
      <c r="JUT42" s="867"/>
      <c r="JUU42" s="867"/>
      <c r="JUV42" s="867"/>
      <c r="JUW42" s="867"/>
      <c r="JUX42" s="867"/>
      <c r="JUY42" s="867"/>
      <c r="JUZ42" s="867"/>
      <c r="JVA42" s="867"/>
      <c r="JVB42" s="867"/>
      <c r="JVC42" s="867"/>
      <c r="JVD42" s="867"/>
      <c r="JVE42" s="867"/>
      <c r="JVF42" s="867"/>
      <c r="JVG42" s="867"/>
      <c r="JVH42" s="867"/>
      <c r="JVI42" s="867"/>
      <c r="JVJ42" s="867"/>
      <c r="JVK42" s="867"/>
      <c r="JVL42" s="867"/>
      <c r="JVM42" s="867"/>
      <c r="JVN42" s="867"/>
      <c r="JVO42" s="867"/>
      <c r="JVP42" s="867"/>
      <c r="JVQ42" s="867"/>
      <c r="JVR42" s="867"/>
      <c r="JVS42" s="867"/>
      <c r="JVT42" s="867"/>
      <c r="JVU42" s="867"/>
      <c r="JVV42" s="867"/>
      <c r="JVW42" s="867"/>
      <c r="JVX42" s="867"/>
      <c r="JVY42" s="867"/>
      <c r="JVZ42" s="867"/>
      <c r="JWA42" s="867"/>
      <c r="JWB42" s="867"/>
      <c r="JWC42" s="867"/>
      <c r="JWD42" s="867"/>
      <c r="JWE42" s="867"/>
      <c r="JWF42" s="867"/>
      <c r="JWG42" s="867"/>
      <c r="JWH42" s="867"/>
      <c r="JWI42" s="867"/>
      <c r="JWJ42" s="867"/>
      <c r="JWK42" s="867"/>
      <c r="JWL42" s="867"/>
      <c r="JWM42" s="867"/>
      <c r="JWN42" s="867"/>
      <c r="JWO42" s="867"/>
      <c r="JWP42" s="867"/>
      <c r="JWQ42" s="867"/>
      <c r="JWR42" s="867"/>
      <c r="JWS42" s="867"/>
      <c r="JWT42" s="867"/>
      <c r="JWU42" s="867"/>
      <c r="JWV42" s="867"/>
      <c r="JWW42" s="867"/>
      <c r="JWX42" s="867"/>
      <c r="JWY42" s="867"/>
      <c r="JWZ42" s="867"/>
      <c r="JXA42" s="867"/>
      <c r="JXB42" s="867"/>
      <c r="JXC42" s="867"/>
      <c r="JXD42" s="867"/>
      <c r="JXE42" s="867"/>
      <c r="JXF42" s="867"/>
      <c r="JXG42" s="867"/>
      <c r="JXH42" s="867"/>
      <c r="JXI42" s="867"/>
      <c r="JXJ42" s="867"/>
      <c r="JXK42" s="867"/>
      <c r="JXL42" s="867"/>
      <c r="JXM42" s="867"/>
      <c r="JXN42" s="867"/>
      <c r="JXO42" s="867"/>
      <c r="JXP42" s="867"/>
      <c r="JXQ42" s="867"/>
      <c r="JXR42" s="867"/>
      <c r="JXS42" s="867"/>
      <c r="JXT42" s="867"/>
      <c r="JXU42" s="867"/>
      <c r="JXV42" s="867"/>
      <c r="JXW42" s="867"/>
      <c r="JXX42" s="867"/>
      <c r="JXY42" s="867"/>
      <c r="JXZ42" s="867"/>
      <c r="JYA42" s="867"/>
      <c r="JYB42" s="867"/>
      <c r="JYC42" s="867"/>
      <c r="JYD42" s="867"/>
      <c r="JYE42" s="867"/>
      <c r="JYF42" s="867"/>
      <c r="JYG42" s="867"/>
      <c r="JYH42" s="867"/>
      <c r="JYI42" s="867"/>
      <c r="JYJ42" s="867"/>
      <c r="JYK42" s="867"/>
      <c r="JYL42" s="867"/>
      <c r="JYM42" s="867"/>
      <c r="JYN42" s="867"/>
      <c r="JYO42" s="867"/>
      <c r="JYP42" s="867"/>
      <c r="JYQ42" s="867"/>
      <c r="JYR42" s="867"/>
      <c r="JYS42" s="867"/>
      <c r="JYT42" s="867"/>
      <c r="JYU42" s="867"/>
      <c r="JYV42" s="867"/>
      <c r="JYW42" s="867"/>
      <c r="JYX42" s="867"/>
      <c r="JYY42" s="867"/>
      <c r="JYZ42" s="867"/>
      <c r="JZA42" s="867"/>
      <c r="JZB42" s="867"/>
      <c r="JZC42" s="867"/>
      <c r="JZD42" s="867"/>
      <c r="JZE42" s="867"/>
      <c r="JZF42" s="867"/>
      <c r="JZG42" s="867"/>
      <c r="JZH42" s="867"/>
      <c r="JZI42" s="867"/>
      <c r="JZJ42" s="867"/>
      <c r="JZK42" s="867"/>
      <c r="JZL42" s="867"/>
      <c r="JZM42" s="867"/>
      <c r="JZN42" s="867"/>
      <c r="JZO42" s="867"/>
      <c r="JZP42" s="867"/>
      <c r="JZQ42" s="867"/>
      <c r="JZR42" s="867"/>
      <c r="JZS42" s="867"/>
      <c r="JZT42" s="867"/>
      <c r="JZU42" s="867"/>
      <c r="JZV42" s="867"/>
      <c r="JZW42" s="867"/>
      <c r="JZX42" s="867"/>
      <c r="JZY42" s="867"/>
      <c r="JZZ42" s="867"/>
      <c r="KAA42" s="867"/>
      <c r="KAB42" s="867"/>
      <c r="KAC42" s="867"/>
      <c r="KAD42" s="867"/>
      <c r="KAE42" s="867"/>
      <c r="KAF42" s="867"/>
      <c r="KAG42" s="867"/>
      <c r="KAH42" s="867"/>
      <c r="KAI42" s="867"/>
      <c r="KAJ42" s="867"/>
      <c r="KAK42" s="867"/>
      <c r="KAL42" s="867"/>
      <c r="KAM42" s="867"/>
      <c r="KAN42" s="867"/>
      <c r="KAO42" s="867"/>
      <c r="KAP42" s="867"/>
      <c r="KAQ42" s="867"/>
      <c r="KAR42" s="867"/>
      <c r="KAS42" s="867"/>
      <c r="KAT42" s="867"/>
      <c r="KAU42" s="867"/>
      <c r="KAV42" s="867"/>
      <c r="KAW42" s="867"/>
      <c r="KAX42" s="867"/>
      <c r="KAY42" s="867"/>
      <c r="KAZ42" s="867"/>
      <c r="KBA42" s="867"/>
      <c r="KBB42" s="867"/>
      <c r="KBC42" s="867"/>
      <c r="KBD42" s="867"/>
      <c r="KBE42" s="867"/>
      <c r="KBF42" s="867"/>
      <c r="KBG42" s="867"/>
      <c r="KBH42" s="867"/>
      <c r="KBI42" s="867"/>
      <c r="KBJ42" s="867"/>
      <c r="KBK42" s="867"/>
      <c r="KBL42" s="867"/>
      <c r="KBM42" s="867"/>
      <c r="KBN42" s="867"/>
      <c r="KBO42" s="867"/>
      <c r="KBP42" s="867"/>
      <c r="KBQ42" s="867"/>
      <c r="KBR42" s="867"/>
      <c r="KBS42" s="867"/>
      <c r="KBT42" s="867"/>
      <c r="KBU42" s="867"/>
      <c r="KBV42" s="867"/>
      <c r="KBW42" s="867"/>
      <c r="KBX42" s="867"/>
      <c r="KBY42" s="867"/>
      <c r="KBZ42" s="867"/>
      <c r="KCA42" s="867"/>
      <c r="KCB42" s="867"/>
      <c r="KCC42" s="867"/>
      <c r="KCD42" s="867"/>
      <c r="KCE42" s="867"/>
      <c r="KCF42" s="867"/>
      <c r="KCG42" s="867"/>
      <c r="KCH42" s="867"/>
      <c r="KCI42" s="867"/>
      <c r="KCJ42" s="867"/>
      <c r="KCK42" s="867"/>
      <c r="KCL42" s="867"/>
      <c r="KCM42" s="867"/>
      <c r="KCN42" s="867"/>
      <c r="KCO42" s="867"/>
      <c r="KCP42" s="867"/>
      <c r="KCQ42" s="867"/>
      <c r="KCR42" s="867"/>
      <c r="KCS42" s="867"/>
      <c r="KCT42" s="867"/>
      <c r="KCU42" s="867"/>
      <c r="KCV42" s="867"/>
      <c r="KCW42" s="867"/>
      <c r="KCX42" s="867"/>
      <c r="KCY42" s="867"/>
      <c r="KCZ42" s="867"/>
      <c r="KDA42" s="867"/>
      <c r="KDB42" s="867"/>
      <c r="KDC42" s="867"/>
      <c r="KDD42" s="867"/>
      <c r="KDE42" s="867"/>
      <c r="KDF42" s="867"/>
      <c r="KDG42" s="867"/>
      <c r="KDH42" s="867"/>
      <c r="KDI42" s="867"/>
      <c r="KDJ42" s="867"/>
      <c r="KDK42" s="867"/>
      <c r="KDL42" s="867"/>
      <c r="KDM42" s="867"/>
      <c r="KDN42" s="867"/>
      <c r="KDO42" s="867"/>
      <c r="KDP42" s="867"/>
      <c r="KDQ42" s="867"/>
      <c r="KDR42" s="867"/>
      <c r="KDS42" s="867"/>
      <c r="KDT42" s="867"/>
      <c r="KDU42" s="867"/>
      <c r="KDV42" s="867"/>
      <c r="KDW42" s="867"/>
      <c r="KDX42" s="867"/>
      <c r="KDY42" s="867"/>
      <c r="KDZ42" s="867"/>
      <c r="KEA42" s="867"/>
      <c r="KEB42" s="867"/>
      <c r="KEC42" s="867"/>
      <c r="KED42" s="867"/>
      <c r="KEE42" s="867"/>
      <c r="KEF42" s="867"/>
      <c r="KEG42" s="867"/>
      <c r="KEH42" s="867"/>
      <c r="KEI42" s="867"/>
      <c r="KEJ42" s="867"/>
      <c r="KEK42" s="867"/>
      <c r="KEL42" s="867"/>
      <c r="KEM42" s="867"/>
      <c r="KEN42" s="867"/>
      <c r="KEO42" s="867"/>
      <c r="KEP42" s="867"/>
      <c r="KEQ42" s="867"/>
      <c r="KER42" s="867"/>
      <c r="KES42" s="867"/>
      <c r="KET42" s="867"/>
      <c r="KEU42" s="867"/>
      <c r="KEV42" s="867"/>
      <c r="KEW42" s="867"/>
      <c r="KEX42" s="867"/>
      <c r="KEY42" s="867"/>
      <c r="KEZ42" s="867"/>
      <c r="KFA42" s="867"/>
      <c r="KFB42" s="867"/>
      <c r="KFC42" s="867"/>
      <c r="KFD42" s="867"/>
      <c r="KFE42" s="867"/>
      <c r="KFF42" s="867"/>
      <c r="KFG42" s="867"/>
      <c r="KFH42" s="867"/>
      <c r="KFI42" s="867"/>
      <c r="KFJ42" s="867"/>
      <c r="KFK42" s="867"/>
      <c r="KFL42" s="867"/>
      <c r="KFM42" s="867"/>
      <c r="KFN42" s="867"/>
      <c r="KFO42" s="867"/>
      <c r="KFP42" s="867"/>
      <c r="KFQ42" s="867"/>
      <c r="KFR42" s="867"/>
      <c r="KFS42" s="867"/>
      <c r="KFT42" s="867"/>
      <c r="KFU42" s="867"/>
      <c r="KFV42" s="867"/>
      <c r="KFW42" s="867"/>
      <c r="KFX42" s="867"/>
      <c r="KFY42" s="867"/>
      <c r="KFZ42" s="867"/>
      <c r="KGA42" s="867"/>
      <c r="KGB42" s="867"/>
      <c r="KGC42" s="867"/>
      <c r="KGD42" s="867"/>
      <c r="KGE42" s="867"/>
      <c r="KGF42" s="867"/>
      <c r="KGG42" s="867"/>
      <c r="KGH42" s="867"/>
      <c r="KGI42" s="867"/>
      <c r="KGJ42" s="867"/>
      <c r="KGK42" s="867"/>
      <c r="KGL42" s="867"/>
      <c r="KGM42" s="867"/>
      <c r="KGN42" s="867"/>
      <c r="KGO42" s="867"/>
      <c r="KGP42" s="867"/>
      <c r="KGQ42" s="867"/>
      <c r="KGR42" s="867"/>
      <c r="KGS42" s="867"/>
      <c r="KGT42" s="867"/>
      <c r="KGU42" s="867"/>
      <c r="KGV42" s="867"/>
      <c r="KGW42" s="867"/>
      <c r="KGX42" s="867"/>
      <c r="KGY42" s="867"/>
      <c r="KGZ42" s="867"/>
      <c r="KHA42" s="867"/>
      <c r="KHB42" s="867"/>
      <c r="KHC42" s="867"/>
      <c r="KHD42" s="867"/>
      <c r="KHE42" s="867"/>
      <c r="KHF42" s="867"/>
      <c r="KHG42" s="867"/>
      <c r="KHH42" s="867"/>
      <c r="KHI42" s="867"/>
      <c r="KHJ42" s="867"/>
      <c r="KHK42" s="867"/>
      <c r="KHL42" s="867"/>
      <c r="KHM42" s="867"/>
      <c r="KHN42" s="867"/>
      <c r="KHO42" s="867"/>
      <c r="KHP42" s="867"/>
      <c r="KHQ42" s="867"/>
      <c r="KHR42" s="867"/>
      <c r="KHS42" s="867"/>
      <c r="KHT42" s="867"/>
      <c r="KHU42" s="867"/>
      <c r="KHV42" s="867"/>
      <c r="KHW42" s="867"/>
      <c r="KHX42" s="867"/>
      <c r="KHY42" s="867"/>
      <c r="KHZ42" s="867"/>
      <c r="KIA42" s="867"/>
      <c r="KIB42" s="867"/>
      <c r="KIC42" s="867"/>
      <c r="KID42" s="867"/>
      <c r="KIE42" s="867"/>
      <c r="KIF42" s="867"/>
      <c r="KIG42" s="867"/>
      <c r="KIH42" s="867"/>
      <c r="KII42" s="867"/>
      <c r="KIJ42" s="867"/>
      <c r="KIK42" s="867"/>
      <c r="KIL42" s="867"/>
      <c r="KIM42" s="867"/>
      <c r="KIN42" s="867"/>
      <c r="KIO42" s="867"/>
      <c r="KIP42" s="867"/>
      <c r="KIQ42" s="867"/>
      <c r="KIR42" s="867"/>
      <c r="KIS42" s="867"/>
      <c r="KIT42" s="867"/>
      <c r="KIU42" s="867"/>
      <c r="KIV42" s="867"/>
      <c r="KIW42" s="867"/>
      <c r="KIX42" s="867"/>
      <c r="KIY42" s="867"/>
      <c r="KIZ42" s="867"/>
      <c r="KJA42" s="867"/>
      <c r="KJB42" s="867"/>
      <c r="KJC42" s="867"/>
      <c r="KJD42" s="867"/>
      <c r="KJE42" s="867"/>
      <c r="KJF42" s="867"/>
      <c r="KJG42" s="867"/>
      <c r="KJH42" s="867"/>
      <c r="KJI42" s="867"/>
      <c r="KJJ42" s="867"/>
      <c r="KJK42" s="867"/>
      <c r="KJL42" s="867"/>
      <c r="KJM42" s="867"/>
      <c r="KJN42" s="867"/>
      <c r="KJO42" s="867"/>
      <c r="KJP42" s="867"/>
      <c r="KJQ42" s="867"/>
      <c r="KJR42" s="867"/>
      <c r="KJS42" s="867"/>
      <c r="KJT42" s="867"/>
      <c r="KJU42" s="867"/>
      <c r="KJV42" s="867"/>
      <c r="KJW42" s="867"/>
      <c r="KJX42" s="867"/>
      <c r="KJY42" s="867"/>
      <c r="KJZ42" s="867"/>
      <c r="KKA42" s="867"/>
      <c r="KKB42" s="867"/>
      <c r="KKC42" s="867"/>
      <c r="KKD42" s="867"/>
      <c r="KKE42" s="867"/>
      <c r="KKF42" s="867"/>
      <c r="KKG42" s="867"/>
      <c r="KKH42" s="867"/>
      <c r="KKI42" s="867"/>
      <c r="KKJ42" s="867"/>
      <c r="KKK42" s="867"/>
      <c r="KKL42" s="867"/>
      <c r="KKM42" s="867"/>
      <c r="KKN42" s="867"/>
      <c r="KKO42" s="867"/>
      <c r="KKP42" s="867"/>
      <c r="KKQ42" s="867"/>
      <c r="KKR42" s="867"/>
      <c r="KKS42" s="867"/>
      <c r="KKT42" s="867"/>
      <c r="KKU42" s="867"/>
      <c r="KKV42" s="867"/>
      <c r="KKW42" s="867"/>
      <c r="KKX42" s="867"/>
      <c r="KKY42" s="867"/>
      <c r="KKZ42" s="867"/>
      <c r="KLA42" s="867"/>
      <c r="KLB42" s="867"/>
      <c r="KLC42" s="867"/>
      <c r="KLD42" s="867"/>
      <c r="KLE42" s="867"/>
      <c r="KLF42" s="867"/>
      <c r="KLG42" s="867"/>
      <c r="KLH42" s="867"/>
      <c r="KLI42" s="867"/>
      <c r="KLJ42" s="867"/>
      <c r="KLK42" s="867"/>
      <c r="KLL42" s="867"/>
      <c r="KLM42" s="867"/>
      <c r="KLN42" s="867"/>
      <c r="KLO42" s="867"/>
      <c r="KLP42" s="867"/>
      <c r="KLQ42" s="867"/>
      <c r="KLR42" s="867"/>
      <c r="KLS42" s="867"/>
      <c r="KLT42" s="867"/>
      <c r="KLU42" s="867"/>
      <c r="KLV42" s="867"/>
      <c r="KLW42" s="867"/>
      <c r="KLX42" s="867"/>
      <c r="KLY42" s="867"/>
      <c r="KLZ42" s="867"/>
      <c r="KMA42" s="867"/>
      <c r="KMB42" s="867"/>
      <c r="KMC42" s="867"/>
      <c r="KMD42" s="867"/>
      <c r="KME42" s="867"/>
      <c r="KMF42" s="867"/>
      <c r="KMG42" s="867"/>
      <c r="KMH42" s="867"/>
      <c r="KMI42" s="867"/>
      <c r="KMJ42" s="867"/>
      <c r="KMK42" s="867"/>
      <c r="KML42" s="867"/>
      <c r="KMM42" s="867"/>
      <c r="KMN42" s="867"/>
      <c r="KMO42" s="867"/>
      <c r="KMP42" s="867"/>
      <c r="KMQ42" s="867"/>
      <c r="KMR42" s="867"/>
      <c r="KMS42" s="867"/>
      <c r="KMT42" s="867"/>
      <c r="KMU42" s="867"/>
      <c r="KMV42" s="867"/>
      <c r="KMW42" s="867"/>
      <c r="KMX42" s="867"/>
      <c r="KMY42" s="867"/>
      <c r="KMZ42" s="867"/>
      <c r="KNA42" s="867"/>
      <c r="KNB42" s="867"/>
      <c r="KNC42" s="867"/>
      <c r="KND42" s="867"/>
      <c r="KNE42" s="867"/>
      <c r="KNF42" s="867"/>
      <c r="KNG42" s="867"/>
      <c r="KNH42" s="867"/>
      <c r="KNI42" s="867"/>
      <c r="KNJ42" s="867"/>
      <c r="KNK42" s="867"/>
      <c r="KNL42" s="867"/>
      <c r="KNM42" s="867"/>
      <c r="KNN42" s="867"/>
      <c r="KNO42" s="867"/>
      <c r="KNP42" s="867"/>
      <c r="KNQ42" s="867"/>
      <c r="KNR42" s="867"/>
      <c r="KNS42" s="867"/>
      <c r="KNT42" s="867"/>
      <c r="KNU42" s="867"/>
      <c r="KNV42" s="867"/>
      <c r="KNW42" s="867"/>
      <c r="KNX42" s="867"/>
      <c r="KNY42" s="867"/>
      <c r="KNZ42" s="867"/>
      <c r="KOA42" s="867"/>
      <c r="KOB42" s="867"/>
      <c r="KOC42" s="867"/>
      <c r="KOD42" s="867"/>
      <c r="KOE42" s="867"/>
      <c r="KOF42" s="867"/>
      <c r="KOG42" s="867"/>
      <c r="KOH42" s="867"/>
      <c r="KOI42" s="867"/>
      <c r="KOJ42" s="867"/>
      <c r="KOK42" s="867"/>
      <c r="KOL42" s="867"/>
      <c r="KOM42" s="867"/>
      <c r="KON42" s="867"/>
      <c r="KOO42" s="867"/>
      <c r="KOP42" s="867"/>
      <c r="KOQ42" s="867"/>
      <c r="KOR42" s="867"/>
      <c r="KOS42" s="867"/>
      <c r="KOT42" s="867"/>
      <c r="KOU42" s="867"/>
      <c r="KOV42" s="867"/>
      <c r="KOW42" s="867"/>
      <c r="KOX42" s="867"/>
      <c r="KOY42" s="867"/>
      <c r="KOZ42" s="867"/>
      <c r="KPA42" s="867"/>
      <c r="KPB42" s="867"/>
      <c r="KPC42" s="867"/>
      <c r="KPD42" s="867"/>
      <c r="KPE42" s="867"/>
      <c r="KPF42" s="867"/>
      <c r="KPG42" s="867"/>
      <c r="KPH42" s="867"/>
      <c r="KPI42" s="867"/>
      <c r="KPJ42" s="867"/>
      <c r="KPK42" s="867"/>
      <c r="KPL42" s="867"/>
      <c r="KPM42" s="867"/>
      <c r="KPN42" s="867"/>
      <c r="KPO42" s="867"/>
      <c r="KPP42" s="867"/>
      <c r="KPQ42" s="867"/>
      <c r="KPR42" s="867"/>
      <c r="KPS42" s="867"/>
      <c r="KPT42" s="867"/>
      <c r="KPU42" s="867"/>
      <c r="KPV42" s="867"/>
      <c r="KPW42" s="867"/>
      <c r="KPX42" s="867"/>
      <c r="KPY42" s="867"/>
      <c r="KPZ42" s="867"/>
      <c r="KQA42" s="867"/>
      <c r="KQB42" s="867"/>
      <c r="KQC42" s="867"/>
      <c r="KQD42" s="867"/>
      <c r="KQE42" s="867"/>
      <c r="KQF42" s="867"/>
      <c r="KQG42" s="867"/>
      <c r="KQH42" s="867"/>
      <c r="KQI42" s="867"/>
      <c r="KQJ42" s="867"/>
      <c r="KQK42" s="867"/>
      <c r="KQL42" s="867"/>
      <c r="KQM42" s="867"/>
      <c r="KQN42" s="867"/>
      <c r="KQO42" s="867"/>
      <c r="KQP42" s="867"/>
      <c r="KQQ42" s="867"/>
      <c r="KQR42" s="867"/>
      <c r="KQS42" s="867"/>
      <c r="KQT42" s="867"/>
      <c r="KQU42" s="867"/>
      <c r="KQV42" s="867"/>
      <c r="KQW42" s="867"/>
      <c r="KQX42" s="867"/>
      <c r="KQY42" s="867"/>
      <c r="KQZ42" s="867"/>
      <c r="KRA42" s="867"/>
      <c r="KRB42" s="867"/>
      <c r="KRC42" s="867"/>
      <c r="KRD42" s="867"/>
      <c r="KRE42" s="867"/>
      <c r="KRF42" s="867"/>
      <c r="KRG42" s="867"/>
      <c r="KRH42" s="867"/>
      <c r="KRI42" s="867"/>
      <c r="KRJ42" s="867"/>
      <c r="KRK42" s="867"/>
      <c r="KRL42" s="867"/>
      <c r="KRM42" s="867"/>
      <c r="KRN42" s="867"/>
      <c r="KRO42" s="867"/>
      <c r="KRP42" s="867"/>
      <c r="KRQ42" s="867"/>
      <c r="KRR42" s="867"/>
      <c r="KRS42" s="867"/>
      <c r="KRT42" s="867"/>
      <c r="KRU42" s="867"/>
      <c r="KRV42" s="867"/>
      <c r="KRW42" s="867"/>
      <c r="KRX42" s="867"/>
      <c r="KRY42" s="867"/>
      <c r="KRZ42" s="867"/>
      <c r="KSA42" s="867"/>
      <c r="KSB42" s="867"/>
      <c r="KSC42" s="867"/>
      <c r="KSD42" s="867"/>
      <c r="KSE42" s="867"/>
      <c r="KSF42" s="867"/>
      <c r="KSG42" s="867"/>
      <c r="KSH42" s="867"/>
      <c r="KSI42" s="867"/>
      <c r="KSJ42" s="867"/>
      <c r="KSK42" s="867"/>
      <c r="KSL42" s="867"/>
      <c r="KSM42" s="867"/>
      <c r="KSN42" s="867"/>
      <c r="KSO42" s="867"/>
      <c r="KSP42" s="867"/>
      <c r="KSQ42" s="867"/>
      <c r="KSR42" s="867"/>
      <c r="KSS42" s="867"/>
      <c r="KST42" s="867"/>
      <c r="KSU42" s="867"/>
      <c r="KSV42" s="867"/>
      <c r="KSW42" s="867"/>
      <c r="KSX42" s="867"/>
      <c r="KSY42" s="867"/>
      <c r="KSZ42" s="867"/>
      <c r="KTA42" s="867"/>
      <c r="KTB42" s="867"/>
      <c r="KTC42" s="867"/>
      <c r="KTD42" s="867"/>
      <c r="KTE42" s="867"/>
      <c r="KTF42" s="867"/>
      <c r="KTG42" s="867"/>
      <c r="KTH42" s="867"/>
      <c r="KTI42" s="867"/>
      <c r="KTJ42" s="867"/>
      <c r="KTK42" s="867"/>
      <c r="KTL42" s="867"/>
      <c r="KTM42" s="867"/>
      <c r="KTN42" s="867"/>
      <c r="KTO42" s="867"/>
      <c r="KTP42" s="867"/>
      <c r="KTQ42" s="867"/>
      <c r="KTR42" s="867"/>
      <c r="KTS42" s="867"/>
      <c r="KTT42" s="867"/>
      <c r="KTU42" s="867"/>
      <c r="KTV42" s="867"/>
      <c r="KTW42" s="867"/>
      <c r="KTX42" s="867"/>
      <c r="KTY42" s="867"/>
      <c r="KTZ42" s="867"/>
      <c r="KUA42" s="867"/>
      <c r="KUB42" s="867"/>
      <c r="KUC42" s="867"/>
      <c r="KUD42" s="867"/>
      <c r="KUE42" s="867"/>
      <c r="KUF42" s="867"/>
      <c r="KUG42" s="867"/>
      <c r="KUH42" s="867"/>
      <c r="KUI42" s="867"/>
      <c r="KUJ42" s="867"/>
      <c r="KUK42" s="867"/>
      <c r="KUL42" s="867"/>
      <c r="KUM42" s="867"/>
      <c r="KUN42" s="867"/>
      <c r="KUO42" s="867"/>
      <c r="KUP42" s="867"/>
      <c r="KUQ42" s="867"/>
      <c r="KUR42" s="867"/>
      <c r="KUS42" s="867"/>
      <c r="KUT42" s="867"/>
      <c r="KUU42" s="867"/>
      <c r="KUV42" s="867"/>
      <c r="KUW42" s="867"/>
      <c r="KUX42" s="867"/>
      <c r="KUY42" s="867"/>
      <c r="KUZ42" s="867"/>
      <c r="KVA42" s="867"/>
      <c r="KVB42" s="867"/>
      <c r="KVC42" s="867"/>
      <c r="KVD42" s="867"/>
      <c r="KVE42" s="867"/>
      <c r="KVF42" s="867"/>
      <c r="KVG42" s="867"/>
      <c r="KVH42" s="867"/>
      <c r="KVI42" s="867"/>
      <c r="KVJ42" s="867"/>
      <c r="KVK42" s="867"/>
      <c r="KVL42" s="867"/>
      <c r="KVM42" s="867"/>
      <c r="KVN42" s="867"/>
      <c r="KVO42" s="867"/>
      <c r="KVP42" s="867"/>
      <c r="KVQ42" s="867"/>
      <c r="KVR42" s="867"/>
      <c r="KVS42" s="867"/>
      <c r="KVT42" s="867"/>
      <c r="KVU42" s="867"/>
      <c r="KVV42" s="867"/>
      <c r="KVW42" s="867"/>
      <c r="KVX42" s="867"/>
      <c r="KVY42" s="867"/>
      <c r="KVZ42" s="867"/>
      <c r="KWA42" s="867"/>
      <c r="KWB42" s="867"/>
      <c r="KWC42" s="867"/>
      <c r="KWD42" s="867"/>
      <c r="KWE42" s="867"/>
      <c r="KWF42" s="867"/>
      <c r="KWG42" s="867"/>
      <c r="KWH42" s="867"/>
      <c r="KWI42" s="867"/>
      <c r="KWJ42" s="867"/>
      <c r="KWK42" s="867"/>
      <c r="KWL42" s="867"/>
      <c r="KWM42" s="867"/>
      <c r="KWN42" s="867"/>
      <c r="KWO42" s="867"/>
      <c r="KWP42" s="867"/>
      <c r="KWQ42" s="867"/>
      <c r="KWR42" s="867"/>
      <c r="KWS42" s="867"/>
      <c r="KWT42" s="867"/>
      <c r="KWU42" s="867"/>
      <c r="KWV42" s="867"/>
      <c r="KWW42" s="867"/>
      <c r="KWX42" s="867"/>
      <c r="KWY42" s="867"/>
      <c r="KWZ42" s="867"/>
      <c r="KXA42" s="867"/>
      <c r="KXB42" s="867"/>
      <c r="KXC42" s="867"/>
      <c r="KXD42" s="867"/>
      <c r="KXE42" s="867"/>
      <c r="KXF42" s="867"/>
      <c r="KXG42" s="867"/>
      <c r="KXH42" s="867"/>
      <c r="KXI42" s="867"/>
      <c r="KXJ42" s="867"/>
      <c r="KXK42" s="867"/>
      <c r="KXL42" s="867"/>
      <c r="KXM42" s="867"/>
      <c r="KXN42" s="867"/>
      <c r="KXO42" s="867"/>
      <c r="KXP42" s="867"/>
      <c r="KXQ42" s="867"/>
      <c r="KXR42" s="867"/>
      <c r="KXS42" s="867"/>
      <c r="KXT42" s="867"/>
      <c r="KXU42" s="867"/>
      <c r="KXV42" s="867"/>
      <c r="KXW42" s="867"/>
      <c r="KXX42" s="867"/>
      <c r="KXY42" s="867"/>
      <c r="KXZ42" s="867"/>
      <c r="KYA42" s="867"/>
      <c r="KYB42" s="867"/>
      <c r="KYC42" s="867"/>
      <c r="KYD42" s="867"/>
      <c r="KYE42" s="867"/>
      <c r="KYF42" s="867"/>
      <c r="KYG42" s="867"/>
      <c r="KYH42" s="867"/>
      <c r="KYI42" s="867"/>
      <c r="KYJ42" s="867"/>
      <c r="KYK42" s="867"/>
      <c r="KYL42" s="867"/>
      <c r="KYM42" s="867"/>
      <c r="KYN42" s="867"/>
      <c r="KYO42" s="867"/>
      <c r="KYP42" s="867"/>
      <c r="KYQ42" s="867"/>
      <c r="KYR42" s="867"/>
      <c r="KYS42" s="867"/>
      <c r="KYT42" s="867"/>
      <c r="KYU42" s="867"/>
      <c r="KYV42" s="867"/>
      <c r="KYW42" s="867"/>
      <c r="KYX42" s="867"/>
      <c r="KYY42" s="867"/>
      <c r="KYZ42" s="867"/>
      <c r="KZA42" s="867"/>
      <c r="KZB42" s="867"/>
      <c r="KZC42" s="867"/>
      <c r="KZD42" s="867"/>
      <c r="KZE42" s="867"/>
      <c r="KZF42" s="867"/>
      <c r="KZG42" s="867"/>
      <c r="KZH42" s="867"/>
      <c r="KZI42" s="867"/>
      <c r="KZJ42" s="867"/>
      <c r="KZK42" s="867"/>
      <c r="KZL42" s="867"/>
      <c r="KZM42" s="867"/>
      <c r="KZN42" s="867"/>
      <c r="KZO42" s="867"/>
      <c r="KZP42" s="867"/>
      <c r="KZQ42" s="867"/>
      <c r="KZR42" s="867"/>
      <c r="KZS42" s="867"/>
      <c r="KZT42" s="867"/>
      <c r="KZU42" s="867"/>
      <c r="KZV42" s="867"/>
      <c r="KZW42" s="867"/>
      <c r="KZX42" s="867"/>
      <c r="KZY42" s="867"/>
      <c r="KZZ42" s="867"/>
      <c r="LAA42" s="867"/>
      <c r="LAB42" s="867"/>
      <c r="LAC42" s="867"/>
      <c r="LAD42" s="867"/>
      <c r="LAE42" s="867"/>
      <c r="LAF42" s="867"/>
      <c r="LAG42" s="867"/>
      <c r="LAH42" s="867"/>
      <c r="LAI42" s="867"/>
      <c r="LAJ42" s="867"/>
      <c r="LAK42" s="867"/>
      <c r="LAL42" s="867"/>
      <c r="LAM42" s="867"/>
      <c r="LAN42" s="867"/>
      <c r="LAO42" s="867"/>
      <c r="LAP42" s="867"/>
      <c r="LAQ42" s="867"/>
      <c r="LAR42" s="867"/>
      <c r="LAS42" s="867"/>
      <c r="LAT42" s="867"/>
      <c r="LAU42" s="867"/>
      <c r="LAV42" s="867"/>
      <c r="LAW42" s="867"/>
      <c r="LAX42" s="867"/>
      <c r="LAY42" s="867"/>
      <c r="LAZ42" s="867"/>
      <c r="LBA42" s="867"/>
      <c r="LBB42" s="867"/>
      <c r="LBC42" s="867"/>
      <c r="LBD42" s="867"/>
      <c r="LBE42" s="867"/>
      <c r="LBF42" s="867"/>
      <c r="LBG42" s="867"/>
      <c r="LBH42" s="867"/>
      <c r="LBI42" s="867"/>
      <c r="LBJ42" s="867"/>
      <c r="LBK42" s="867"/>
      <c r="LBL42" s="867"/>
      <c r="LBM42" s="867"/>
      <c r="LBN42" s="867"/>
      <c r="LBO42" s="867"/>
      <c r="LBP42" s="867"/>
      <c r="LBQ42" s="867"/>
      <c r="LBR42" s="867"/>
      <c r="LBS42" s="867"/>
      <c r="LBT42" s="867"/>
      <c r="LBU42" s="867"/>
      <c r="LBV42" s="867"/>
      <c r="LBW42" s="867"/>
      <c r="LBX42" s="867"/>
      <c r="LBY42" s="867"/>
      <c r="LBZ42" s="867"/>
      <c r="LCA42" s="867"/>
      <c r="LCB42" s="867"/>
      <c r="LCC42" s="867"/>
      <c r="LCD42" s="867"/>
      <c r="LCE42" s="867"/>
      <c r="LCF42" s="867"/>
      <c r="LCG42" s="867"/>
      <c r="LCH42" s="867"/>
      <c r="LCI42" s="867"/>
      <c r="LCJ42" s="867"/>
      <c r="LCK42" s="867"/>
      <c r="LCL42" s="867"/>
      <c r="LCM42" s="867"/>
      <c r="LCN42" s="867"/>
      <c r="LCO42" s="867"/>
      <c r="LCP42" s="867"/>
      <c r="LCQ42" s="867"/>
      <c r="LCR42" s="867"/>
      <c r="LCS42" s="867"/>
      <c r="LCT42" s="867"/>
      <c r="LCU42" s="867"/>
      <c r="LCV42" s="867"/>
      <c r="LCW42" s="867"/>
      <c r="LCX42" s="867"/>
      <c r="LCY42" s="867"/>
      <c r="LCZ42" s="867"/>
      <c r="LDA42" s="867"/>
      <c r="LDB42" s="867"/>
      <c r="LDC42" s="867"/>
      <c r="LDD42" s="867"/>
      <c r="LDE42" s="867"/>
      <c r="LDF42" s="867"/>
      <c r="LDG42" s="867"/>
      <c r="LDH42" s="867"/>
      <c r="LDI42" s="867"/>
      <c r="LDJ42" s="867"/>
      <c r="LDK42" s="867"/>
      <c r="LDL42" s="867"/>
      <c r="LDM42" s="867"/>
      <c r="LDN42" s="867"/>
      <c r="LDO42" s="867"/>
      <c r="LDP42" s="867"/>
      <c r="LDQ42" s="867"/>
      <c r="LDR42" s="867"/>
      <c r="LDS42" s="867"/>
      <c r="LDT42" s="867"/>
      <c r="LDU42" s="867"/>
      <c r="LDV42" s="867"/>
      <c r="LDW42" s="867"/>
      <c r="LDX42" s="867"/>
      <c r="LDY42" s="867"/>
      <c r="LDZ42" s="867"/>
      <c r="LEA42" s="867"/>
      <c r="LEB42" s="867"/>
      <c r="LEC42" s="867"/>
      <c r="LED42" s="867"/>
      <c r="LEE42" s="867"/>
      <c r="LEF42" s="867"/>
      <c r="LEG42" s="867"/>
      <c r="LEH42" s="867"/>
      <c r="LEI42" s="867"/>
      <c r="LEJ42" s="867"/>
      <c r="LEK42" s="867"/>
      <c r="LEL42" s="867"/>
      <c r="LEM42" s="867"/>
      <c r="LEN42" s="867"/>
      <c r="LEO42" s="867"/>
      <c r="LEP42" s="867"/>
      <c r="LEQ42" s="867"/>
      <c r="LER42" s="867"/>
      <c r="LES42" s="867"/>
      <c r="LET42" s="867"/>
      <c r="LEU42" s="867"/>
      <c r="LEV42" s="867"/>
      <c r="LEW42" s="867"/>
      <c r="LEX42" s="867"/>
      <c r="LEY42" s="867"/>
      <c r="LEZ42" s="867"/>
      <c r="LFA42" s="867"/>
      <c r="LFB42" s="867"/>
      <c r="LFC42" s="867"/>
      <c r="LFD42" s="867"/>
      <c r="LFE42" s="867"/>
      <c r="LFF42" s="867"/>
      <c r="LFG42" s="867"/>
      <c r="LFH42" s="867"/>
      <c r="LFI42" s="867"/>
      <c r="LFJ42" s="867"/>
      <c r="LFK42" s="867"/>
      <c r="LFL42" s="867"/>
      <c r="LFM42" s="867"/>
      <c r="LFN42" s="867"/>
      <c r="LFO42" s="867"/>
      <c r="LFP42" s="867"/>
      <c r="LFQ42" s="867"/>
      <c r="LFR42" s="867"/>
      <c r="LFS42" s="867"/>
      <c r="LFT42" s="867"/>
      <c r="LFU42" s="867"/>
      <c r="LFV42" s="867"/>
      <c r="LFW42" s="867"/>
      <c r="LFX42" s="867"/>
      <c r="LFY42" s="867"/>
      <c r="LFZ42" s="867"/>
      <c r="LGA42" s="867"/>
      <c r="LGB42" s="867"/>
      <c r="LGC42" s="867"/>
      <c r="LGD42" s="867"/>
      <c r="LGE42" s="867"/>
      <c r="LGF42" s="867"/>
      <c r="LGG42" s="867"/>
      <c r="LGH42" s="867"/>
      <c r="LGI42" s="867"/>
      <c r="LGJ42" s="867"/>
      <c r="LGK42" s="867"/>
      <c r="LGL42" s="867"/>
      <c r="LGM42" s="867"/>
      <c r="LGN42" s="867"/>
      <c r="LGO42" s="867"/>
      <c r="LGP42" s="867"/>
      <c r="LGQ42" s="867"/>
      <c r="LGR42" s="867"/>
      <c r="LGS42" s="867"/>
      <c r="LGT42" s="867"/>
      <c r="LGU42" s="867"/>
      <c r="LGV42" s="867"/>
      <c r="LGW42" s="867"/>
      <c r="LGX42" s="867"/>
      <c r="LGY42" s="867"/>
      <c r="LGZ42" s="867"/>
      <c r="LHA42" s="867"/>
      <c r="LHB42" s="867"/>
      <c r="LHC42" s="867"/>
      <c r="LHD42" s="867"/>
      <c r="LHE42" s="867"/>
      <c r="LHF42" s="867"/>
      <c r="LHG42" s="867"/>
      <c r="LHH42" s="867"/>
      <c r="LHI42" s="867"/>
      <c r="LHJ42" s="867"/>
      <c r="LHK42" s="867"/>
      <c r="LHL42" s="867"/>
      <c r="LHM42" s="867"/>
      <c r="LHN42" s="867"/>
      <c r="LHO42" s="867"/>
      <c r="LHP42" s="867"/>
      <c r="LHQ42" s="867"/>
      <c r="LHR42" s="867"/>
      <c r="LHS42" s="867"/>
      <c r="LHT42" s="867"/>
      <c r="LHU42" s="867"/>
      <c r="LHV42" s="867"/>
      <c r="LHW42" s="867"/>
      <c r="LHX42" s="867"/>
      <c r="LHY42" s="867"/>
      <c r="LHZ42" s="867"/>
      <c r="LIA42" s="867"/>
      <c r="LIB42" s="867"/>
      <c r="LIC42" s="867"/>
      <c r="LID42" s="867"/>
      <c r="LIE42" s="867"/>
      <c r="LIF42" s="867"/>
      <c r="LIG42" s="867"/>
      <c r="LIH42" s="867"/>
      <c r="LII42" s="867"/>
      <c r="LIJ42" s="867"/>
      <c r="LIK42" s="867"/>
      <c r="LIL42" s="867"/>
      <c r="LIM42" s="867"/>
      <c r="LIN42" s="867"/>
      <c r="LIO42" s="867"/>
      <c r="LIP42" s="867"/>
      <c r="LIQ42" s="867"/>
      <c r="LIR42" s="867"/>
      <c r="LIS42" s="867"/>
      <c r="LIT42" s="867"/>
      <c r="LIU42" s="867"/>
      <c r="LIV42" s="867"/>
      <c r="LIW42" s="867"/>
      <c r="LIX42" s="867"/>
      <c r="LIY42" s="867"/>
      <c r="LIZ42" s="867"/>
      <c r="LJA42" s="867"/>
      <c r="LJB42" s="867"/>
      <c r="LJC42" s="867"/>
      <c r="LJD42" s="867"/>
      <c r="LJE42" s="867"/>
      <c r="LJF42" s="867"/>
      <c r="LJG42" s="867"/>
      <c r="LJH42" s="867"/>
      <c r="LJI42" s="867"/>
      <c r="LJJ42" s="867"/>
      <c r="LJK42" s="867"/>
      <c r="LJL42" s="867"/>
      <c r="LJM42" s="867"/>
      <c r="LJN42" s="867"/>
      <c r="LJO42" s="867"/>
      <c r="LJP42" s="867"/>
      <c r="LJQ42" s="867"/>
      <c r="LJR42" s="867"/>
      <c r="LJS42" s="867"/>
      <c r="LJT42" s="867"/>
      <c r="LJU42" s="867"/>
      <c r="LJV42" s="867"/>
      <c r="LJW42" s="867"/>
      <c r="LJX42" s="867"/>
      <c r="LJY42" s="867"/>
      <c r="LJZ42" s="867"/>
      <c r="LKA42" s="867"/>
      <c r="LKB42" s="867"/>
      <c r="LKC42" s="867"/>
      <c r="LKD42" s="867"/>
      <c r="LKE42" s="867"/>
      <c r="LKF42" s="867"/>
      <c r="LKG42" s="867"/>
      <c r="LKH42" s="867"/>
      <c r="LKI42" s="867"/>
      <c r="LKJ42" s="867"/>
      <c r="LKK42" s="867"/>
      <c r="LKL42" s="867"/>
      <c r="LKM42" s="867"/>
      <c r="LKN42" s="867"/>
      <c r="LKO42" s="867"/>
      <c r="LKP42" s="867"/>
      <c r="LKQ42" s="867"/>
      <c r="LKR42" s="867"/>
      <c r="LKS42" s="867"/>
      <c r="LKT42" s="867"/>
      <c r="LKU42" s="867"/>
      <c r="LKV42" s="867"/>
      <c r="LKW42" s="867"/>
      <c r="LKX42" s="867"/>
      <c r="LKY42" s="867"/>
      <c r="LKZ42" s="867"/>
      <c r="LLA42" s="867"/>
      <c r="LLB42" s="867"/>
      <c r="LLC42" s="867"/>
      <c r="LLD42" s="867"/>
      <c r="LLE42" s="867"/>
      <c r="LLF42" s="867"/>
      <c r="LLG42" s="867"/>
      <c r="LLH42" s="867"/>
      <c r="LLI42" s="867"/>
      <c r="LLJ42" s="867"/>
      <c r="LLK42" s="867"/>
      <c r="LLL42" s="867"/>
      <c r="LLM42" s="867"/>
      <c r="LLN42" s="867"/>
      <c r="LLO42" s="867"/>
      <c r="LLP42" s="867"/>
      <c r="LLQ42" s="867"/>
      <c r="LLR42" s="867"/>
      <c r="LLS42" s="867"/>
      <c r="LLT42" s="867"/>
      <c r="LLU42" s="867"/>
      <c r="LLV42" s="867"/>
      <c r="LLW42" s="867"/>
      <c r="LLX42" s="867"/>
      <c r="LLY42" s="867"/>
      <c r="LLZ42" s="867"/>
      <c r="LMA42" s="867"/>
      <c r="LMB42" s="867"/>
      <c r="LMC42" s="867"/>
      <c r="LMD42" s="867"/>
      <c r="LME42" s="867"/>
      <c r="LMF42" s="867"/>
      <c r="LMG42" s="867"/>
      <c r="LMH42" s="867"/>
      <c r="LMI42" s="867"/>
      <c r="LMJ42" s="867"/>
      <c r="LMK42" s="867"/>
      <c r="LML42" s="867"/>
      <c r="LMM42" s="867"/>
      <c r="LMN42" s="867"/>
      <c r="LMO42" s="867"/>
      <c r="LMP42" s="867"/>
      <c r="LMQ42" s="867"/>
      <c r="LMR42" s="867"/>
      <c r="LMS42" s="867"/>
      <c r="LMT42" s="867"/>
      <c r="LMU42" s="867"/>
      <c r="LMV42" s="867"/>
      <c r="LMW42" s="867"/>
      <c r="LMX42" s="867"/>
      <c r="LMY42" s="867"/>
      <c r="LMZ42" s="867"/>
      <c r="LNA42" s="867"/>
      <c r="LNB42" s="867"/>
      <c r="LNC42" s="867"/>
      <c r="LND42" s="867"/>
      <c r="LNE42" s="867"/>
      <c r="LNF42" s="867"/>
      <c r="LNG42" s="867"/>
      <c r="LNH42" s="867"/>
      <c r="LNI42" s="867"/>
      <c r="LNJ42" s="867"/>
      <c r="LNK42" s="867"/>
      <c r="LNL42" s="867"/>
      <c r="LNM42" s="867"/>
      <c r="LNN42" s="867"/>
      <c r="LNO42" s="867"/>
      <c r="LNP42" s="867"/>
      <c r="LNQ42" s="867"/>
      <c r="LNR42" s="867"/>
      <c r="LNS42" s="867"/>
      <c r="LNT42" s="867"/>
      <c r="LNU42" s="867"/>
      <c r="LNV42" s="867"/>
      <c r="LNW42" s="867"/>
      <c r="LNX42" s="867"/>
      <c r="LNY42" s="867"/>
      <c r="LNZ42" s="867"/>
      <c r="LOA42" s="867"/>
      <c r="LOB42" s="867"/>
      <c r="LOC42" s="867"/>
      <c r="LOD42" s="867"/>
      <c r="LOE42" s="867"/>
      <c r="LOF42" s="867"/>
      <c r="LOG42" s="867"/>
      <c r="LOH42" s="867"/>
      <c r="LOI42" s="867"/>
      <c r="LOJ42" s="867"/>
      <c r="LOK42" s="867"/>
      <c r="LOL42" s="867"/>
      <c r="LOM42" s="867"/>
      <c r="LON42" s="867"/>
      <c r="LOO42" s="867"/>
      <c r="LOP42" s="867"/>
      <c r="LOQ42" s="867"/>
      <c r="LOR42" s="867"/>
      <c r="LOS42" s="867"/>
      <c r="LOT42" s="867"/>
      <c r="LOU42" s="867"/>
      <c r="LOV42" s="867"/>
      <c r="LOW42" s="867"/>
      <c r="LOX42" s="867"/>
      <c r="LOY42" s="867"/>
      <c r="LOZ42" s="867"/>
      <c r="LPA42" s="867"/>
      <c r="LPB42" s="867"/>
      <c r="LPC42" s="867"/>
      <c r="LPD42" s="867"/>
      <c r="LPE42" s="867"/>
      <c r="LPF42" s="867"/>
      <c r="LPG42" s="867"/>
      <c r="LPH42" s="867"/>
      <c r="LPI42" s="867"/>
      <c r="LPJ42" s="867"/>
      <c r="LPK42" s="867"/>
      <c r="LPL42" s="867"/>
      <c r="LPM42" s="867"/>
      <c r="LPN42" s="867"/>
      <c r="LPO42" s="867"/>
      <c r="LPP42" s="867"/>
      <c r="LPQ42" s="867"/>
      <c r="LPR42" s="867"/>
      <c r="LPS42" s="867"/>
      <c r="LPT42" s="867"/>
      <c r="LPU42" s="867"/>
      <c r="LPV42" s="867"/>
      <c r="LPW42" s="867"/>
      <c r="LPX42" s="867"/>
      <c r="LPY42" s="867"/>
      <c r="LPZ42" s="867"/>
      <c r="LQA42" s="867"/>
      <c r="LQB42" s="867"/>
      <c r="LQC42" s="867"/>
      <c r="LQD42" s="867"/>
      <c r="LQE42" s="867"/>
      <c r="LQF42" s="867"/>
      <c r="LQG42" s="867"/>
      <c r="LQH42" s="867"/>
      <c r="LQI42" s="867"/>
      <c r="LQJ42" s="867"/>
      <c r="LQK42" s="867"/>
      <c r="LQL42" s="867"/>
      <c r="LQM42" s="867"/>
      <c r="LQN42" s="867"/>
      <c r="LQO42" s="867"/>
      <c r="LQP42" s="867"/>
      <c r="LQQ42" s="867"/>
      <c r="LQR42" s="867"/>
      <c r="LQS42" s="867"/>
      <c r="LQT42" s="867"/>
      <c r="LQU42" s="867"/>
      <c r="LQV42" s="867"/>
      <c r="LQW42" s="867"/>
      <c r="LQX42" s="867"/>
      <c r="LQY42" s="867"/>
      <c r="LQZ42" s="867"/>
      <c r="LRA42" s="867"/>
      <c r="LRB42" s="867"/>
      <c r="LRC42" s="867"/>
      <c r="LRD42" s="867"/>
      <c r="LRE42" s="867"/>
      <c r="LRF42" s="867"/>
      <c r="LRG42" s="867"/>
      <c r="LRH42" s="867"/>
      <c r="LRI42" s="867"/>
      <c r="LRJ42" s="867"/>
      <c r="LRK42" s="867"/>
      <c r="LRL42" s="867"/>
      <c r="LRM42" s="867"/>
      <c r="LRN42" s="867"/>
      <c r="LRO42" s="867"/>
      <c r="LRP42" s="867"/>
      <c r="LRQ42" s="867"/>
      <c r="LRR42" s="867"/>
      <c r="LRS42" s="867"/>
      <c r="LRT42" s="867"/>
      <c r="LRU42" s="867"/>
      <c r="LRV42" s="867"/>
      <c r="LRW42" s="867"/>
      <c r="LRX42" s="867"/>
      <c r="LRY42" s="867"/>
      <c r="LRZ42" s="867"/>
      <c r="LSA42" s="867"/>
      <c r="LSB42" s="867"/>
      <c r="LSC42" s="867"/>
      <c r="LSD42" s="867"/>
      <c r="LSE42" s="867"/>
      <c r="LSF42" s="867"/>
      <c r="LSG42" s="867"/>
      <c r="LSH42" s="867"/>
      <c r="LSI42" s="867"/>
      <c r="LSJ42" s="867"/>
      <c r="LSK42" s="867"/>
      <c r="LSL42" s="867"/>
      <c r="LSM42" s="867"/>
      <c r="LSN42" s="867"/>
      <c r="LSO42" s="867"/>
      <c r="LSP42" s="867"/>
      <c r="LSQ42" s="867"/>
      <c r="LSR42" s="867"/>
      <c r="LSS42" s="867"/>
      <c r="LST42" s="867"/>
      <c r="LSU42" s="867"/>
      <c r="LSV42" s="867"/>
      <c r="LSW42" s="867"/>
      <c r="LSX42" s="867"/>
      <c r="LSY42" s="867"/>
      <c r="LSZ42" s="867"/>
      <c r="LTA42" s="867"/>
      <c r="LTB42" s="867"/>
      <c r="LTC42" s="867"/>
      <c r="LTD42" s="867"/>
      <c r="LTE42" s="867"/>
      <c r="LTF42" s="867"/>
      <c r="LTG42" s="867"/>
      <c r="LTH42" s="867"/>
      <c r="LTI42" s="867"/>
      <c r="LTJ42" s="867"/>
      <c r="LTK42" s="867"/>
      <c r="LTL42" s="867"/>
      <c r="LTM42" s="867"/>
      <c r="LTN42" s="867"/>
      <c r="LTO42" s="867"/>
      <c r="LTP42" s="867"/>
      <c r="LTQ42" s="867"/>
      <c r="LTR42" s="867"/>
      <c r="LTS42" s="867"/>
      <c r="LTT42" s="867"/>
      <c r="LTU42" s="867"/>
      <c r="LTV42" s="867"/>
      <c r="LTW42" s="867"/>
      <c r="LTX42" s="867"/>
      <c r="LTY42" s="867"/>
      <c r="LTZ42" s="867"/>
      <c r="LUA42" s="867"/>
      <c r="LUB42" s="867"/>
      <c r="LUC42" s="867"/>
      <c r="LUD42" s="867"/>
      <c r="LUE42" s="867"/>
      <c r="LUF42" s="867"/>
      <c r="LUG42" s="867"/>
      <c r="LUH42" s="867"/>
      <c r="LUI42" s="867"/>
      <c r="LUJ42" s="867"/>
      <c r="LUK42" s="867"/>
      <c r="LUL42" s="867"/>
      <c r="LUM42" s="867"/>
      <c r="LUN42" s="867"/>
      <c r="LUO42" s="867"/>
      <c r="LUP42" s="867"/>
      <c r="LUQ42" s="867"/>
      <c r="LUR42" s="867"/>
      <c r="LUS42" s="867"/>
      <c r="LUT42" s="867"/>
      <c r="LUU42" s="867"/>
      <c r="LUV42" s="867"/>
      <c r="LUW42" s="867"/>
      <c r="LUX42" s="867"/>
      <c r="LUY42" s="867"/>
      <c r="LUZ42" s="867"/>
      <c r="LVA42" s="867"/>
      <c r="LVB42" s="867"/>
      <c r="LVC42" s="867"/>
      <c r="LVD42" s="867"/>
      <c r="LVE42" s="867"/>
      <c r="LVF42" s="867"/>
      <c r="LVG42" s="867"/>
      <c r="LVH42" s="867"/>
      <c r="LVI42" s="867"/>
      <c r="LVJ42" s="867"/>
      <c r="LVK42" s="867"/>
      <c r="LVL42" s="867"/>
      <c r="LVM42" s="867"/>
      <c r="LVN42" s="867"/>
      <c r="LVO42" s="867"/>
      <c r="LVP42" s="867"/>
      <c r="LVQ42" s="867"/>
      <c r="LVR42" s="867"/>
      <c r="LVS42" s="867"/>
      <c r="LVT42" s="867"/>
      <c r="LVU42" s="867"/>
      <c r="LVV42" s="867"/>
      <c r="LVW42" s="867"/>
      <c r="LVX42" s="867"/>
      <c r="LVY42" s="867"/>
      <c r="LVZ42" s="867"/>
      <c r="LWA42" s="867"/>
      <c r="LWB42" s="867"/>
      <c r="LWC42" s="867"/>
      <c r="LWD42" s="867"/>
      <c r="LWE42" s="867"/>
      <c r="LWF42" s="867"/>
      <c r="LWG42" s="867"/>
      <c r="LWH42" s="867"/>
      <c r="LWI42" s="867"/>
      <c r="LWJ42" s="867"/>
      <c r="LWK42" s="867"/>
      <c r="LWL42" s="867"/>
      <c r="LWM42" s="867"/>
      <c r="LWN42" s="867"/>
      <c r="LWO42" s="867"/>
      <c r="LWP42" s="867"/>
      <c r="LWQ42" s="867"/>
      <c r="LWR42" s="867"/>
      <c r="LWS42" s="867"/>
      <c r="LWT42" s="867"/>
      <c r="LWU42" s="867"/>
      <c r="LWV42" s="867"/>
      <c r="LWW42" s="867"/>
      <c r="LWX42" s="867"/>
      <c r="LWY42" s="867"/>
      <c r="LWZ42" s="867"/>
      <c r="LXA42" s="867"/>
      <c r="LXB42" s="867"/>
      <c r="LXC42" s="867"/>
      <c r="LXD42" s="867"/>
      <c r="LXE42" s="867"/>
      <c r="LXF42" s="867"/>
      <c r="LXG42" s="867"/>
      <c r="LXH42" s="867"/>
      <c r="LXI42" s="867"/>
      <c r="LXJ42" s="867"/>
      <c r="LXK42" s="867"/>
      <c r="LXL42" s="867"/>
      <c r="LXM42" s="867"/>
      <c r="LXN42" s="867"/>
      <c r="LXO42" s="867"/>
      <c r="LXP42" s="867"/>
      <c r="LXQ42" s="867"/>
      <c r="LXR42" s="867"/>
      <c r="LXS42" s="867"/>
      <c r="LXT42" s="867"/>
      <c r="LXU42" s="867"/>
      <c r="LXV42" s="867"/>
      <c r="LXW42" s="867"/>
      <c r="LXX42" s="867"/>
      <c r="LXY42" s="867"/>
      <c r="LXZ42" s="867"/>
      <c r="LYA42" s="867"/>
      <c r="LYB42" s="867"/>
      <c r="LYC42" s="867"/>
      <c r="LYD42" s="867"/>
      <c r="LYE42" s="867"/>
      <c r="LYF42" s="867"/>
      <c r="LYG42" s="867"/>
      <c r="LYH42" s="867"/>
      <c r="LYI42" s="867"/>
      <c r="LYJ42" s="867"/>
      <c r="LYK42" s="867"/>
      <c r="LYL42" s="867"/>
      <c r="LYM42" s="867"/>
      <c r="LYN42" s="867"/>
      <c r="LYO42" s="867"/>
      <c r="LYP42" s="867"/>
      <c r="LYQ42" s="867"/>
      <c r="LYR42" s="867"/>
      <c r="LYS42" s="867"/>
      <c r="LYT42" s="867"/>
      <c r="LYU42" s="867"/>
      <c r="LYV42" s="867"/>
      <c r="LYW42" s="867"/>
      <c r="LYX42" s="867"/>
      <c r="LYY42" s="867"/>
      <c r="LYZ42" s="867"/>
      <c r="LZA42" s="867"/>
      <c r="LZB42" s="867"/>
      <c r="LZC42" s="867"/>
      <c r="LZD42" s="867"/>
      <c r="LZE42" s="867"/>
      <c r="LZF42" s="867"/>
      <c r="LZG42" s="867"/>
      <c r="LZH42" s="867"/>
      <c r="LZI42" s="867"/>
      <c r="LZJ42" s="867"/>
      <c r="LZK42" s="867"/>
      <c r="LZL42" s="867"/>
      <c r="LZM42" s="867"/>
      <c r="LZN42" s="867"/>
      <c r="LZO42" s="867"/>
      <c r="LZP42" s="867"/>
      <c r="LZQ42" s="867"/>
      <c r="LZR42" s="867"/>
      <c r="LZS42" s="867"/>
      <c r="LZT42" s="867"/>
      <c r="LZU42" s="867"/>
      <c r="LZV42" s="867"/>
      <c r="LZW42" s="867"/>
      <c r="LZX42" s="867"/>
      <c r="LZY42" s="867"/>
      <c r="LZZ42" s="867"/>
      <c r="MAA42" s="867"/>
      <c r="MAB42" s="867"/>
      <c r="MAC42" s="867"/>
      <c r="MAD42" s="867"/>
      <c r="MAE42" s="867"/>
      <c r="MAF42" s="867"/>
      <c r="MAG42" s="867"/>
      <c r="MAH42" s="867"/>
      <c r="MAI42" s="867"/>
      <c r="MAJ42" s="867"/>
      <c r="MAK42" s="867"/>
      <c r="MAL42" s="867"/>
      <c r="MAM42" s="867"/>
      <c r="MAN42" s="867"/>
      <c r="MAO42" s="867"/>
      <c r="MAP42" s="867"/>
      <c r="MAQ42" s="867"/>
      <c r="MAR42" s="867"/>
      <c r="MAS42" s="867"/>
      <c r="MAT42" s="867"/>
      <c r="MAU42" s="867"/>
      <c r="MAV42" s="867"/>
      <c r="MAW42" s="867"/>
      <c r="MAX42" s="867"/>
      <c r="MAY42" s="867"/>
      <c r="MAZ42" s="867"/>
      <c r="MBA42" s="867"/>
      <c r="MBB42" s="867"/>
      <c r="MBC42" s="867"/>
      <c r="MBD42" s="867"/>
      <c r="MBE42" s="867"/>
      <c r="MBF42" s="867"/>
      <c r="MBG42" s="867"/>
      <c r="MBH42" s="867"/>
      <c r="MBI42" s="867"/>
      <c r="MBJ42" s="867"/>
      <c r="MBK42" s="867"/>
      <c r="MBL42" s="867"/>
      <c r="MBM42" s="867"/>
      <c r="MBN42" s="867"/>
      <c r="MBO42" s="867"/>
      <c r="MBP42" s="867"/>
      <c r="MBQ42" s="867"/>
      <c r="MBR42" s="867"/>
      <c r="MBS42" s="867"/>
      <c r="MBT42" s="867"/>
      <c r="MBU42" s="867"/>
      <c r="MBV42" s="867"/>
      <c r="MBW42" s="867"/>
      <c r="MBX42" s="867"/>
      <c r="MBY42" s="867"/>
      <c r="MBZ42" s="867"/>
      <c r="MCA42" s="867"/>
      <c r="MCB42" s="867"/>
      <c r="MCC42" s="867"/>
      <c r="MCD42" s="867"/>
      <c r="MCE42" s="867"/>
      <c r="MCF42" s="867"/>
      <c r="MCG42" s="867"/>
      <c r="MCH42" s="867"/>
      <c r="MCI42" s="867"/>
      <c r="MCJ42" s="867"/>
      <c r="MCK42" s="867"/>
      <c r="MCL42" s="867"/>
      <c r="MCM42" s="867"/>
      <c r="MCN42" s="867"/>
      <c r="MCO42" s="867"/>
      <c r="MCP42" s="867"/>
      <c r="MCQ42" s="867"/>
      <c r="MCR42" s="867"/>
      <c r="MCS42" s="867"/>
      <c r="MCT42" s="867"/>
      <c r="MCU42" s="867"/>
      <c r="MCV42" s="867"/>
      <c r="MCW42" s="867"/>
      <c r="MCX42" s="867"/>
      <c r="MCY42" s="867"/>
      <c r="MCZ42" s="867"/>
      <c r="MDA42" s="867"/>
      <c r="MDB42" s="867"/>
      <c r="MDC42" s="867"/>
      <c r="MDD42" s="867"/>
      <c r="MDE42" s="867"/>
      <c r="MDF42" s="867"/>
      <c r="MDG42" s="867"/>
      <c r="MDH42" s="867"/>
      <c r="MDI42" s="867"/>
      <c r="MDJ42" s="867"/>
      <c r="MDK42" s="867"/>
      <c r="MDL42" s="867"/>
      <c r="MDM42" s="867"/>
      <c r="MDN42" s="867"/>
      <c r="MDO42" s="867"/>
      <c r="MDP42" s="867"/>
      <c r="MDQ42" s="867"/>
      <c r="MDR42" s="867"/>
      <c r="MDS42" s="867"/>
      <c r="MDT42" s="867"/>
      <c r="MDU42" s="867"/>
      <c r="MDV42" s="867"/>
      <c r="MDW42" s="867"/>
      <c r="MDX42" s="867"/>
      <c r="MDY42" s="867"/>
      <c r="MDZ42" s="867"/>
      <c r="MEA42" s="867"/>
      <c r="MEB42" s="867"/>
      <c r="MEC42" s="867"/>
      <c r="MED42" s="867"/>
      <c r="MEE42" s="867"/>
      <c r="MEF42" s="867"/>
      <c r="MEG42" s="867"/>
      <c r="MEH42" s="867"/>
      <c r="MEI42" s="867"/>
      <c r="MEJ42" s="867"/>
      <c r="MEK42" s="867"/>
      <c r="MEL42" s="867"/>
      <c r="MEM42" s="867"/>
      <c r="MEN42" s="867"/>
      <c r="MEO42" s="867"/>
      <c r="MEP42" s="867"/>
      <c r="MEQ42" s="867"/>
      <c r="MER42" s="867"/>
      <c r="MES42" s="867"/>
      <c r="MET42" s="867"/>
      <c r="MEU42" s="867"/>
      <c r="MEV42" s="867"/>
      <c r="MEW42" s="867"/>
      <c r="MEX42" s="867"/>
      <c r="MEY42" s="867"/>
      <c r="MEZ42" s="867"/>
      <c r="MFA42" s="867"/>
      <c r="MFB42" s="867"/>
      <c r="MFC42" s="867"/>
      <c r="MFD42" s="867"/>
      <c r="MFE42" s="867"/>
      <c r="MFF42" s="867"/>
      <c r="MFG42" s="867"/>
      <c r="MFH42" s="867"/>
      <c r="MFI42" s="867"/>
      <c r="MFJ42" s="867"/>
      <c r="MFK42" s="867"/>
      <c r="MFL42" s="867"/>
      <c r="MFM42" s="867"/>
      <c r="MFN42" s="867"/>
      <c r="MFO42" s="867"/>
      <c r="MFP42" s="867"/>
      <c r="MFQ42" s="867"/>
      <c r="MFR42" s="867"/>
      <c r="MFS42" s="867"/>
      <c r="MFT42" s="867"/>
      <c r="MFU42" s="867"/>
      <c r="MFV42" s="867"/>
      <c r="MFW42" s="867"/>
      <c r="MFX42" s="867"/>
      <c r="MFY42" s="867"/>
      <c r="MFZ42" s="867"/>
      <c r="MGA42" s="867"/>
      <c r="MGB42" s="867"/>
      <c r="MGC42" s="867"/>
      <c r="MGD42" s="867"/>
      <c r="MGE42" s="867"/>
      <c r="MGF42" s="867"/>
      <c r="MGG42" s="867"/>
      <c r="MGH42" s="867"/>
      <c r="MGI42" s="867"/>
      <c r="MGJ42" s="867"/>
      <c r="MGK42" s="867"/>
      <c r="MGL42" s="867"/>
      <c r="MGM42" s="867"/>
      <c r="MGN42" s="867"/>
      <c r="MGO42" s="867"/>
      <c r="MGP42" s="867"/>
      <c r="MGQ42" s="867"/>
      <c r="MGR42" s="867"/>
      <c r="MGS42" s="867"/>
      <c r="MGT42" s="867"/>
      <c r="MGU42" s="867"/>
      <c r="MGV42" s="867"/>
      <c r="MGW42" s="867"/>
      <c r="MGX42" s="867"/>
      <c r="MGY42" s="867"/>
      <c r="MGZ42" s="867"/>
      <c r="MHA42" s="867"/>
      <c r="MHB42" s="867"/>
      <c r="MHC42" s="867"/>
      <c r="MHD42" s="867"/>
      <c r="MHE42" s="867"/>
      <c r="MHF42" s="867"/>
      <c r="MHG42" s="867"/>
      <c r="MHH42" s="867"/>
      <c r="MHI42" s="867"/>
      <c r="MHJ42" s="867"/>
      <c r="MHK42" s="867"/>
      <c r="MHL42" s="867"/>
      <c r="MHM42" s="867"/>
      <c r="MHN42" s="867"/>
      <c r="MHO42" s="867"/>
      <c r="MHP42" s="867"/>
      <c r="MHQ42" s="867"/>
      <c r="MHR42" s="867"/>
      <c r="MHS42" s="867"/>
      <c r="MHT42" s="867"/>
      <c r="MHU42" s="867"/>
      <c r="MHV42" s="867"/>
      <c r="MHW42" s="867"/>
      <c r="MHX42" s="867"/>
      <c r="MHY42" s="867"/>
      <c r="MHZ42" s="867"/>
      <c r="MIA42" s="867"/>
      <c r="MIB42" s="867"/>
      <c r="MIC42" s="867"/>
      <c r="MID42" s="867"/>
      <c r="MIE42" s="867"/>
      <c r="MIF42" s="867"/>
      <c r="MIG42" s="867"/>
      <c r="MIH42" s="867"/>
      <c r="MII42" s="867"/>
      <c r="MIJ42" s="867"/>
      <c r="MIK42" s="867"/>
      <c r="MIL42" s="867"/>
      <c r="MIM42" s="867"/>
      <c r="MIN42" s="867"/>
      <c r="MIO42" s="867"/>
      <c r="MIP42" s="867"/>
      <c r="MIQ42" s="867"/>
      <c r="MIR42" s="867"/>
      <c r="MIS42" s="867"/>
      <c r="MIT42" s="867"/>
      <c r="MIU42" s="867"/>
      <c r="MIV42" s="867"/>
      <c r="MIW42" s="867"/>
      <c r="MIX42" s="867"/>
      <c r="MIY42" s="867"/>
      <c r="MIZ42" s="867"/>
      <c r="MJA42" s="867"/>
      <c r="MJB42" s="867"/>
      <c r="MJC42" s="867"/>
      <c r="MJD42" s="867"/>
      <c r="MJE42" s="867"/>
      <c r="MJF42" s="867"/>
      <c r="MJG42" s="867"/>
      <c r="MJH42" s="867"/>
      <c r="MJI42" s="867"/>
      <c r="MJJ42" s="867"/>
      <c r="MJK42" s="867"/>
      <c r="MJL42" s="867"/>
      <c r="MJM42" s="867"/>
      <c r="MJN42" s="867"/>
      <c r="MJO42" s="867"/>
      <c r="MJP42" s="867"/>
      <c r="MJQ42" s="867"/>
      <c r="MJR42" s="867"/>
      <c r="MJS42" s="867"/>
      <c r="MJT42" s="867"/>
      <c r="MJU42" s="867"/>
      <c r="MJV42" s="867"/>
      <c r="MJW42" s="867"/>
      <c r="MJX42" s="867"/>
      <c r="MJY42" s="867"/>
      <c r="MJZ42" s="867"/>
      <c r="MKA42" s="867"/>
      <c r="MKB42" s="867"/>
      <c r="MKC42" s="867"/>
      <c r="MKD42" s="867"/>
      <c r="MKE42" s="867"/>
      <c r="MKF42" s="867"/>
      <c r="MKG42" s="867"/>
      <c r="MKH42" s="867"/>
      <c r="MKI42" s="867"/>
      <c r="MKJ42" s="867"/>
      <c r="MKK42" s="867"/>
      <c r="MKL42" s="867"/>
      <c r="MKM42" s="867"/>
      <c r="MKN42" s="867"/>
      <c r="MKO42" s="867"/>
      <c r="MKP42" s="867"/>
      <c r="MKQ42" s="867"/>
      <c r="MKR42" s="867"/>
      <c r="MKS42" s="867"/>
      <c r="MKT42" s="867"/>
      <c r="MKU42" s="867"/>
      <c r="MKV42" s="867"/>
      <c r="MKW42" s="867"/>
      <c r="MKX42" s="867"/>
      <c r="MKY42" s="867"/>
      <c r="MKZ42" s="867"/>
      <c r="MLA42" s="867"/>
      <c r="MLB42" s="867"/>
      <c r="MLC42" s="867"/>
      <c r="MLD42" s="867"/>
      <c r="MLE42" s="867"/>
      <c r="MLF42" s="867"/>
      <c r="MLG42" s="867"/>
      <c r="MLH42" s="867"/>
      <c r="MLI42" s="867"/>
      <c r="MLJ42" s="867"/>
      <c r="MLK42" s="867"/>
      <c r="MLL42" s="867"/>
      <c r="MLM42" s="867"/>
      <c r="MLN42" s="867"/>
      <c r="MLO42" s="867"/>
      <c r="MLP42" s="867"/>
      <c r="MLQ42" s="867"/>
      <c r="MLR42" s="867"/>
      <c r="MLS42" s="867"/>
      <c r="MLT42" s="867"/>
      <c r="MLU42" s="867"/>
      <c r="MLV42" s="867"/>
      <c r="MLW42" s="867"/>
      <c r="MLX42" s="867"/>
      <c r="MLY42" s="867"/>
      <c r="MLZ42" s="867"/>
      <c r="MMA42" s="867"/>
      <c r="MMB42" s="867"/>
      <c r="MMC42" s="867"/>
      <c r="MMD42" s="867"/>
      <c r="MME42" s="867"/>
      <c r="MMF42" s="867"/>
      <c r="MMG42" s="867"/>
      <c r="MMH42" s="867"/>
      <c r="MMI42" s="867"/>
      <c r="MMJ42" s="867"/>
      <c r="MMK42" s="867"/>
      <c r="MML42" s="867"/>
      <c r="MMM42" s="867"/>
      <c r="MMN42" s="867"/>
      <c r="MMO42" s="867"/>
      <c r="MMP42" s="867"/>
      <c r="MMQ42" s="867"/>
      <c r="MMR42" s="867"/>
      <c r="MMS42" s="867"/>
      <c r="MMT42" s="867"/>
      <c r="MMU42" s="867"/>
      <c r="MMV42" s="867"/>
      <c r="MMW42" s="867"/>
      <c r="MMX42" s="867"/>
      <c r="MMY42" s="867"/>
      <c r="MMZ42" s="867"/>
      <c r="MNA42" s="867"/>
      <c r="MNB42" s="867"/>
      <c r="MNC42" s="867"/>
      <c r="MND42" s="867"/>
      <c r="MNE42" s="867"/>
      <c r="MNF42" s="867"/>
      <c r="MNG42" s="867"/>
      <c r="MNH42" s="867"/>
      <c r="MNI42" s="867"/>
      <c r="MNJ42" s="867"/>
      <c r="MNK42" s="867"/>
      <c r="MNL42" s="867"/>
      <c r="MNM42" s="867"/>
      <c r="MNN42" s="867"/>
      <c r="MNO42" s="867"/>
      <c r="MNP42" s="867"/>
      <c r="MNQ42" s="867"/>
      <c r="MNR42" s="867"/>
      <c r="MNS42" s="867"/>
      <c r="MNT42" s="867"/>
      <c r="MNU42" s="867"/>
      <c r="MNV42" s="867"/>
      <c r="MNW42" s="867"/>
      <c r="MNX42" s="867"/>
      <c r="MNY42" s="867"/>
      <c r="MNZ42" s="867"/>
      <c r="MOA42" s="867"/>
      <c r="MOB42" s="867"/>
      <c r="MOC42" s="867"/>
      <c r="MOD42" s="867"/>
      <c r="MOE42" s="867"/>
      <c r="MOF42" s="867"/>
      <c r="MOG42" s="867"/>
      <c r="MOH42" s="867"/>
      <c r="MOI42" s="867"/>
      <c r="MOJ42" s="867"/>
      <c r="MOK42" s="867"/>
      <c r="MOL42" s="867"/>
      <c r="MOM42" s="867"/>
      <c r="MON42" s="867"/>
      <c r="MOO42" s="867"/>
      <c r="MOP42" s="867"/>
      <c r="MOQ42" s="867"/>
      <c r="MOR42" s="867"/>
      <c r="MOS42" s="867"/>
      <c r="MOT42" s="867"/>
      <c r="MOU42" s="867"/>
      <c r="MOV42" s="867"/>
      <c r="MOW42" s="867"/>
      <c r="MOX42" s="867"/>
      <c r="MOY42" s="867"/>
      <c r="MOZ42" s="867"/>
      <c r="MPA42" s="867"/>
      <c r="MPB42" s="867"/>
      <c r="MPC42" s="867"/>
      <c r="MPD42" s="867"/>
      <c r="MPE42" s="867"/>
      <c r="MPF42" s="867"/>
      <c r="MPG42" s="867"/>
      <c r="MPH42" s="867"/>
      <c r="MPI42" s="867"/>
      <c r="MPJ42" s="867"/>
      <c r="MPK42" s="867"/>
      <c r="MPL42" s="867"/>
      <c r="MPM42" s="867"/>
      <c r="MPN42" s="867"/>
      <c r="MPO42" s="867"/>
      <c r="MPP42" s="867"/>
      <c r="MPQ42" s="867"/>
      <c r="MPR42" s="867"/>
      <c r="MPS42" s="867"/>
      <c r="MPT42" s="867"/>
      <c r="MPU42" s="867"/>
      <c r="MPV42" s="867"/>
      <c r="MPW42" s="867"/>
      <c r="MPX42" s="867"/>
      <c r="MPY42" s="867"/>
      <c r="MPZ42" s="867"/>
      <c r="MQA42" s="867"/>
      <c r="MQB42" s="867"/>
      <c r="MQC42" s="867"/>
      <c r="MQD42" s="867"/>
      <c r="MQE42" s="867"/>
      <c r="MQF42" s="867"/>
      <c r="MQG42" s="867"/>
      <c r="MQH42" s="867"/>
      <c r="MQI42" s="867"/>
      <c r="MQJ42" s="867"/>
      <c r="MQK42" s="867"/>
      <c r="MQL42" s="867"/>
      <c r="MQM42" s="867"/>
      <c r="MQN42" s="867"/>
      <c r="MQO42" s="867"/>
      <c r="MQP42" s="867"/>
      <c r="MQQ42" s="867"/>
      <c r="MQR42" s="867"/>
      <c r="MQS42" s="867"/>
      <c r="MQT42" s="867"/>
      <c r="MQU42" s="867"/>
      <c r="MQV42" s="867"/>
      <c r="MQW42" s="867"/>
      <c r="MQX42" s="867"/>
      <c r="MQY42" s="867"/>
      <c r="MQZ42" s="867"/>
      <c r="MRA42" s="867"/>
      <c r="MRB42" s="867"/>
      <c r="MRC42" s="867"/>
      <c r="MRD42" s="867"/>
      <c r="MRE42" s="867"/>
      <c r="MRF42" s="867"/>
      <c r="MRG42" s="867"/>
      <c r="MRH42" s="867"/>
      <c r="MRI42" s="867"/>
      <c r="MRJ42" s="867"/>
      <c r="MRK42" s="867"/>
      <c r="MRL42" s="867"/>
      <c r="MRM42" s="867"/>
      <c r="MRN42" s="867"/>
      <c r="MRO42" s="867"/>
      <c r="MRP42" s="867"/>
      <c r="MRQ42" s="867"/>
      <c r="MRR42" s="867"/>
      <c r="MRS42" s="867"/>
      <c r="MRT42" s="867"/>
      <c r="MRU42" s="867"/>
      <c r="MRV42" s="867"/>
      <c r="MRW42" s="867"/>
      <c r="MRX42" s="867"/>
      <c r="MRY42" s="867"/>
      <c r="MRZ42" s="867"/>
      <c r="MSA42" s="867"/>
      <c r="MSB42" s="867"/>
      <c r="MSC42" s="867"/>
      <c r="MSD42" s="867"/>
      <c r="MSE42" s="867"/>
      <c r="MSF42" s="867"/>
      <c r="MSG42" s="867"/>
      <c r="MSH42" s="867"/>
      <c r="MSI42" s="867"/>
      <c r="MSJ42" s="867"/>
      <c r="MSK42" s="867"/>
      <c r="MSL42" s="867"/>
      <c r="MSM42" s="867"/>
      <c r="MSN42" s="867"/>
      <c r="MSO42" s="867"/>
      <c r="MSP42" s="867"/>
      <c r="MSQ42" s="867"/>
      <c r="MSR42" s="867"/>
      <c r="MSS42" s="867"/>
      <c r="MST42" s="867"/>
      <c r="MSU42" s="867"/>
      <c r="MSV42" s="867"/>
      <c r="MSW42" s="867"/>
      <c r="MSX42" s="867"/>
      <c r="MSY42" s="867"/>
      <c r="MSZ42" s="867"/>
      <c r="MTA42" s="867"/>
      <c r="MTB42" s="867"/>
      <c r="MTC42" s="867"/>
      <c r="MTD42" s="867"/>
      <c r="MTE42" s="867"/>
      <c r="MTF42" s="867"/>
      <c r="MTG42" s="867"/>
      <c r="MTH42" s="867"/>
      <c r="MTI42" s="867"/>
      <c r="MTJ42" s="867"/>
      <c r="MTK42" s="867"/>
      <c r="MTL42" s="867"/>
      <c r="MTM42" s="867"/>
      <c r="MTN42" s="867"/>
      <c r="MTO42" s="867"/>
      <c r="MTP42" s="867"/>
      <c r="MTQ42" s="867"/>
      <c r="MTR42" s="867"/>
      <c r="MTS42" s="867"/>
      <c r="MTT42" s="867"/>
      <c r="MTU42" s="867"/>
      <c r="MTV42" s="867"/>
      <c r="MTW42" s="867"/>
      <c r="MTX42" s="867"/>
      <c r="MTY42" s="867"/>
      <c r="MTZ42" s="867"/>
      <c r="MUA42" s="867"/>
      <c r="MUB42" s="867"/>
      <c r="MUC42" s="867"/>
      <c r="MUD42" s="867"/>
      <c r="MUE42" s="867"/>
      <c r="MUF42" s="867"/>
      <c r="MUG42" s="867"/>
      <c r="MUH42" s="867"/>
      <c r="MUI42" s="867"/>
      <c r="MUJ42" s="867"/>
      <c r="MUK42" s="867"/>
      <c r="MUL42" s="867"/>
      <c r="MUM42" s="867"/>
      <c r="MUN42" s="867"/>
      <c r="MUO42" s="867"/>
      <c r="MUP42" s="867"/>
      <c r="MUQ42" s="867"/>
      <c r="MUR42" s="867"/>
      <c r="MUS42" s="867"/>
      <c r="MUT42" s="867"/>
      <c r="MUU42" s="867"/>
      <c r="MUV42" s="867"/>
      <c r="MUW42" s="867"/>
      <c r="MUX42" s="867"/>
      <c r="MUY42" s="867"/>
      <c r="MUZ42" s="867"/>
      <c r="MVA42" s="867"/>
      <c r="MVB42" s="867"/>
      <c r="MVC42" s="867"/>
      <c r="MVD42" s="867"/>
      <c r="MVE42" s="867"/>
      <c r="MVF42" s="867"/>
      <c r="MVG42" s="867"/>
      <c r="MVH42" s="867"/>
      <c r="MVI42" s="867"/>
      <c r="MVJ42" s="867"/>
      <c r="MVK42" s="867"/>
      <c r="MVL42" s="867"/>
      <c r="MVM42" s="867"/>
      <c r="MVN42" s="867"/>
      <c r="MVO42" s="867"/>
      <c r="MVP42" s="867"/>
      <c r="MVQ42" s="867"/>
      <c r="MVR42" s="867"/>
      <c r="MVS42" s="867"/>
      <c r="MVT42" s="867"/>
      <c r="MVU42" s="867"/>
      <c r="MVV42" s="867"/>
      <c r="MVW42" s="867"/>
      <c r="MVX42" s="867"/>
      <c r="MVY42" s="867"/>
      <c r="MVZ42" s="867"/>
      <c r="MWA42" s="867"/>
      <c r="MWB42" s="867"/>
      <c r="MWC42" s="867"/>
      <c r="MWD42" s="867"/>
      <c r="MWE42" s="867"/>
      <c r="MWF42" s="867"/>
      <c r="MWG42" s="867"/>
      <c r="MWH42" s="867"/>
      <c r="MWI42" s="867"/>
      <c r="MWJ42" s="867"/>
      <c r="MWK42" s="867"/>
      <c r="MWL42" s="867"/>
      <c r="MWM42" s="867"/>
      <c r="MWN42" s="867"/>
      <c r="MWO42" s="867"/>
      <c r="MWP42" s="867"/>
      <c r="MWQ42" s="867"/>
      <c r="MWR42" s="867"/>
      <c r="MWS42" s="867"/>
      <c r="MWT42" s="867"/>
      <c r="MWU42" s="867"/>
      <c r="MWV42" s="867"/>
      <c r="MWW42" s="867"/>
      <c r="MWX42" s="867"/>
      <c r="MWY42" s="867"/>
      <c r="MWZ42" s="867"/>
      <c r="MXA42" s="867"/>
      <c r="MXB42" s="867"/>
      <c r="MXC42" s="867"/>
      <c r="MXD42" s="867"/>
      <c r="MXE42" s="867"/>
      <c r="MXF42" s="867"/>
      <c r="MXG42" s="867"/>
      <c r="MXH42" s="867"/>
      <c r="MXI42" s="867"/>
      <c r="MXJ42" s="867"/>
      <c r="MXK42" s="867"/>
      <c r="MXL42" s="867"/>
      <c r="MXM42" s="867"/>
      <c r="MXN42" s="867"/>
      <c r="MXO42" s="867"/>
      <c r="MXP42" s="867"/>
      <c r="MXQ42" s="867"/>
      <c r="MXR42" s="867"/>
      <c r="MXS42" s="867"/>
      <c r="MXT42" s="867"/>
      <c r="MXU42" s="867"/>
      <c r="MXV42" s="867"/>
      <c r="MXW42" s="867"/>
      <c r="MXX42" s="867"/>
      <c r="MXY42" s="867"/>
      <c r="MXZ42" s="867"/>
      <c r="MYA42" s="867"/>
      <c r="MYB42" s="867"/>
      <c r="MYC42" s="867"/>
      <c r="MYD42" s="867"/>
      <c r="MYE42" s="867"/>
      <c r="MYF42" s="867"/>
      <c r="MYG42" s="867"/>
      <c r="MYH42" s="867"/>
      <c r="MYI42" s="867"/>
      <c r="MYJ42" s="867"/>
      <c r="MYK42" s="867"/>
      <c r="MYL42" s="867"/>
      <c r="MYM42" s="867"/>
      <c r="MYN42" s="867"/>
      <c r="MYO42" s="867"/>
      <c r="MYP42" s="867"/>
      <c r="MYQ42" s="867"/>
      <c r="MYR42" s="867"/>
      <c r="MYS42" s="867"/>
      <c r="MYT42" s="867"/>
      <c r="MYU42" s="867"/>
      <c r="MYV42" s="867"/>
      <c r="MYW42" s="867"/>
      <c r="MYX42" s="867"/>
      <c r="MYY42" s="867"/>
      <c r="MYZ42" s="867"/>
      <c r="MZA42" s="867"/>
      <c r="MZB42" s="867"/>
      <c r="MZC42" s="867"/>
      <c r="MZD42" s="867"/>
      <c r="MZE42" s="867"/>
      <c r="MZF42" s="867"/>
      <c r="MZG42" s="867"/>
      <c r="MZH42" s="867"/>
      <c r="MZI42" s="867"/>
      <c r="MZJ42" s="867"/>
      <c r="MZK42" s="867"/>
      <c r="MZL42" s="867"/>
      <c r="MZM42" s="867"/>
      <c r="MZN42" s="867"/>
      <c r="MZO42" s="867"/>
      <c r="MZP42" s="867"/>
      <c r="MZQ42" s="867"/>
      <c r="MZR42" s="867"/>
      <c r="MZS42" s="867"/>
      <c r="MZT42" s="867"/>
      <c r="MZU42" s="867"/>
      <c r="MZV42" s="867"/>
      <c r="MZW42" s="867"/>
      <c r="MZX42" s="867"/>
      <c r="MZY42" s="867"/>
      <c r="MZZ42" s="867"/>
      <c r="NAA42" s="867"/>
      <c r="NAB42" s="867"/>
      <c r="NAC42" s="867"/>
      <c r="NAD42" s="867"/>
      <c r="NAE42" s="867"/>
      <c r="NAF42" s="867"/>
      <c r="NAG42" s="867"/>
      <c r="NAH42" s="867"/>
      <c r="NAI42" s="867"/>
      <c r="NAJ42" s="867"/>
      <c r="NAK42" s="867"/>
      <c r="NAL42" s="867"/>
      <c r="NAM42" s="867"/>
      <c r="NAN42" s="867"/>
      <c r="NAO42" s="867"/>
      <c r="NAP42" s="867"/>
      <c r="NAQ42" s="867"/>
      <c r="NAR42" s="867"/>
      <c r="NAS42" s="867"/>
      <c r="NAT42" s="867"/>
      <c r="NAU42" s="867"/>
      <c r="NAV42" s="867"/>
      <c r="NAW42" s="867"/>
      <c r="NAX42" s="867"/>
      <c r="NAY42" s="867"/>
      <c r="NAZ42" s="867"/>
      <c r="NBA42" s="867"/>
      <c r="NBB42" s="867"/>
      <c r="NBC42" s="867"/>
      <c r="NBD42" s="867"/>
      <c r="NBE42" s="867"/>
      <c r="NBF42" s="867"/>
      <c r="NBG42" s="867"/>
      <c r="NBH42" s="867"/>
      <c r="NBI42" s="867"/>
      <c r="NBJ42" s="867"/>
      <c r="NBK42" s="867"/>
      <c r="NBL42" s="867"/>
      <c r="NBM42" s="867"/>
      <c r="NBN42" s="867"/>
      <c r="NBO42" s="867"/>
      <c r="NBP42" s="867"/>
      <c r="NBQ42" s="867"/>
      <c r="NBR42" s="867"/>
      <c r="NBS42" s="867"/>
      <c r="NBT42" s="867"/>
      <c r="NBU42" s="867"/>
      <c r="NBV42" s="867"/>
      <c r="NBW42" s="867"/>
      <c r="NBX42" s="867"/>
      <c r="NBY42" s="867"/>
      <c r="NBZ42" s="867"/>
      <c r="NCA42" s="867"/>
      <c r="NCB42" s="867"/>
      <c r="NCC42" s="867"/>
      <c r="NCD42" s="867"/>
      <c r="NCE42" s="867"/>
      <c r="NCF42" s="867"/>
      <c r="NCG42" s="867"/>
      <c r="NCH42" s="867"/>
      <c r="NCI42" s="867"/>
      <c r="NCJ42" s="867"/>
      <c r="NCK42" s="867"/>
      <c r="NCL42" s="867"/>
      <c r="NCM42" s="867"/>
      <c r="NCN42" s="867"/>
      <c r="NCO42" s="867"/>
      <c r="NCP42" s="867"/>
      <c r="NCQ42" s="867"/>
      <c r="NCR42" s="867"/>
      <c r="NCS42" s="867"/>
      <c r="NCT42" s="867"/>
      <c r="NCU42" s="867"/>
      <c r="NCV42" s="867"/>
      <c r="NCW42" s="867"/>
      <c r="NCX42" s="867"/>
      <c r="NCY42" s="867"/>
      <c r="NCZ42" s="867"/>
      <c r="NDA42" s="867"/>
      <c r="NDB42" s="867"/>
      <c r="NDC42" s="867"/>
      <c r="NDD42" s="867"/>
      <c r="NDE42" s="867"/>
      <c r="NDF42" s="867"/>
      <c r="NDG42" s="867"/>
      <c r="NDH42" s="867"/>
      <c r="NDI42" s="867"/>
      <c r="NDJ42" s="867"/>
      <c r="NDK42" s="867"/>
      <c r="NDL42" s="867"/>
      <c r="NDM42" s="867"/>
      <c r="NDN42" s="867"/>
      <c r="NDO42" s="867"/>
      <c r="NDP42" s="867"/>
      <c r="NDQ42" s="867"/>
      <c r="NDR42" s="867"/>
      <c r="NDS42" s="867"/>
      <c r="NDT42" s="867"/>
      <c r="NDU42" s="867"/>
      <c r="NDV42" s="867"/>
      <c r="NDW42" s="867"/>
      <c r="NDX42" s="867"/>
      <c r="NDY42" s="867"/>
      <c r="NDZ42" s="867"/>
      <c r="NEA42" s="867"/>
      <c r="NEB42" s="867"/>
      <c r="NEC42" s="867"/>
      <c r="NED42" s="867"/>
      <c r="NEE42" s="867"/>
      <c r="NEF42" s="867"/>
      <c r="NEG42" s="867"/>
      <c r="NEH42" s="867"/>
      <c r="NEI42" s="867"/>
      <c r="NEJ42" s="867"/>
      <c r="NEK42" s="867"/>
      <c r="NEL42" s="867"/>
      <c r="NEM42" s="867"/>
      <c r="NEN42" s="867"/>
      <c r="NEO42" s="867"/>
      <c r="NEP42" s="867"/>
      <c r="NEQ42" s="867"/>
      <c r="NER42" s="867"/>
      <c r="NES42" s="867"/>
      <c r="NET42" s="867"/>
      <c r="NEU42" s="867"/>
      <c r="NEV42" s="867"/>
      <c r="NEW42" s="867"/>
      <c r="NEX42" s="867"/>
      <c r="NEY42" s="867"/>
      <c r="NEZ42" s="867"/>
      <c r="NFA42" s="867"/>
      <c r="NFB42" s="867"/>
      <c r="NFC42" s="867"/>
      <c r="NFD42" s="867"/>
      <c r="NFE42" s="867"/>
      <c r="NFF42" s="867"/>
      <c r="NFG42" s="867"/>
      <c r="NFH42" s="867"/>
      <c r="NFI42" s="867"/>
      <c r="NFJ42" s="867"/>
      <c r="NFK42" s="867"/>
      <c r="NFL42" s="867"/>
      <c r="NFM42" s="867"/>
      <c r="NFN42" s="867"/>
      <c r="NFO42" s="867"/>
      <c r="NFP42" s="867"/>
      <c r="NFQ42" s="867"/>
      <c r="NFR42" s="867"/>
      <c r="NFS42" s="867"/>
      <c r="NFT42" s="867"/>
      <c r="NFU42" s="867"/>
      <c r="NFV42" s="867"/>
      <c r="NFW42" s="867"/>
      <c r="NFX42" s="867"/>
      <c r="NFY42" s="867"/>
      <c r="NFZ42" s="867"/>
      <c r="NGA42" s="867"/>
      <c r="NGB42" s="867"/>
      <c r="NGC42" s="867"/>
      <c r="NGD42" s="867"/>
      <c r="NGE42" s="867"/>
      <c r="NGF42" s="867"/>
      <c r="NGG42" s="867"/>
      <c r="NGH42" s="867"/>
      <c r="NGI42" s="867"/>
      <c r="NGJ42" s="867"/>
      <c r="NGK42" s="867"/>
      <c r="NGL42" s="867"/>
      <c r="NGM42" s="867"/>
      <c r="NGN42" s="867"/>
      <c r="NGO42" s="867"/>
      <c r="NGP42" s="867"/>
      <c r="NGQ42" s="867"/>
      <c r="NGR42" s="867"/>
      <c r="NGS42" s="867"/>
      <c r="NGT42" s="867"/>
      <c r="NGU42" s="867"/>
      <c r="NGV42" s="867"/>
      <c r="NGW42" s="867"/>
      <c r="NGX42" s="867"/>
      <c r="NGY42" s="867"/>
      <c r="NGZ42" s="867"/>
      <c r="NHA42" s="867"/>
      <c r="NHB42" s="867"/>
      <c r="NHC42" s="867"/>
      <c r="NHD42" s="867"/>
      <c r="NHE42" s="867"/>
      <c r="NHF42" s="867"/>
      <c r="NHG42" s="867"/>
      <c r="NHH42" s="867"/>
      <c r="NHI42" s="867"/>
      <c r="NHJ42" s="867"/>
      <c r="NHK42" s="867"/>
      <c r="NHL42" s="867"/>
      <c r="NHM42" s="867"/>
      <c r="NHN42" s="867"/>
      <c r="NHO42" s="867"/>
      <c r="NHP42" s="867"/>
      <c r="NHQ42" s="867"/>
      <c r="NHR42" s="867"/>
      <c r="NHS42" s="867"/>
      <c r="NHT42" s="867"/>
      <c r="NHU42" s="867"/>
      <c r="NHV42" s="867"/>
      <c r="NHW42" s="867"/>
      <c r="NHX42" s="867"/>
      <c r="NHY42" s="867"/>
      <c r="NHZ42" s="867"/>
      <c r="NIA42" s="867"/>
      <c r="NIB42" s="867"/>
      <c r="NIC42" s="867"/>
      <c r="NID42" s="867"/>
      <c r="NIE42" s="867"/>
      <c r="NIF42" s="867"/>
      <c r="NIG42" s="867"/>
      <c r="NIH42" s="867"/>
      <c r="NII42" s="867"/>
      <c r="NIJ42" s="867"/>
      <c r="NIK42" s="867"/>
      <c r="NIL42" s="867"/>
      <c r="NIM42" s="867"/>
      <c r="NIN42" s="867"/>
      <c r="NIO42" s="867"/>
      <c r="NIP42" s="867"/>
      <c r="NIQ42" s="867"/>
      <c r="NIR42" s="867"/>
      <c r="NIS42" s="867"/>
      <c r="NIT42" s="867"/>
      <c r="NIU42" s="867"/>
      <c r="NIV42" s="867"/>
      <c r="NIW42" s="867"/>
      <c r="NIX42" s="867"/>
      <c r="NIY42" s="867"/>
      <c r="NIZ42" s="867"/>
      <c r="NJA42" s="867"/>
      <c r="NJB42" s="867"/>
      <c r="NJC42" s="867"/>
      <c r="NJD42" s="867"/>
      <c r="NJE42" s="867"/>
      <c r="NJF42" s="867"/>
      <c r="NJG42" s="867"/>
      <c r="NJH42" s="867"/>
      <c r="NJI42" s="867"/>
      <c r="NJJ42" s="867"/>
      <c r="NJK42" s="867"/>
      <c r="NJL42" s="867"/>
      <c r="NJM42" s="867"/>
      <c r="NJN42" s="867"/>
      <c r="NJO42" s="867"/>
      <c r="NJP42" s="867"/>
      <c r="NJQ42" s="867"/>
      <c r="NJR42" s="867"/>
      <c r="NJS42" s="867"/>
      <c r="NJT42" s="867"/>
      <c r="NJU42" s="867"/>
      <c r="NJV42" s="867"/>
      <c r="NJW42" s="867"/>
      <c r="NJX42" s="867"/>
      <c r="NJY42" s="867"/>
      <c r="NJZ42" s="867"/>
      <c r="NKA42" s="867"/>
      <c r="NKB42" s="867"/>
      <c r="NKC42" s="867"/>
      <c r="NKD42" s="867"/>
      <c r="NKE42" s="867"/>
      <c r="NKF42" s="867"/>
      <c r="NKG42" s="867"/>
      <c r="NKH42" s="867"/>
      <c r="NKI42" s="867"/>
      <c r="NKJ42" s="867"/>
      <c r="NKK42" s="867"/>
      <c r="NKL42" s="867"/>
      <c r="NKM42" s="867"/>
      <c r="NKN42" s="867"/>
      <c r="NKO42" s="867"/>
      <c r="NKP42" s="867"/>
      <c r="NKQ42" s="867"/>
      <c r="NKR42" s="867"/>
      <c r="NKS42" s="867"/>
      <c r="NKT42" s="867"/>
      <c r="NKU42" s="867"/>
      <c r="NKV42" s="867"/>
      <c r="NKW42" s="867"/>
      <c r="NKX42" s="867"/>
      <c r="NKY42" s="867"/>
      <c r="NKZ42" s="867"/>
      <c r="NLA42" s="867"/>
      <c r="NLB42" s="867"/>
      <c r="NLC42" s="867"/>
      <c r="NLD42" s="867"/>
      <c r="NLE42" s="867"/>
      <c r="NLF42" s="867"/>
      <c r="NLG42" s="867"/>
      <c r="NLH42" s="867"/>
      <c r="NLI42" s="867"/>
      <c r="NLJ42" s="867"/>
      <c r="NLK42" s="867"/>
      <c r="NLL42" s="867"/>
      <c r="NLM42" s="867"/>
      <c r="NLN42" s="867"/>
      <c r="NLO42" s="867"/>
      <c r="NLP42" s="867"/>
      <c r="NLQ42" s="867"/>
      <c r="NLR42" s="867"/>
      <c r="NLS42" s="867"/>
      <c r="NLT42" s="867"/>
      <c r="NLU42" s="867"/>
      <c r="NLV42" s="867"/>
      <c r="NLW42" s="867"/>
      <c r="NLX42" s="867"/>
      <c r="NLY42" s="867"/>
      <c r="NLZ42" s="867"/>
      <c r="NMA42" s="867"/>
      <c r="NMB42" s="867"/>
      <c r="NMC42" s="867"/>
      <c r="NMD42" s="867"/>
      <c r="NME42" s="867"/>
      <c r="NMF42" s="867"/>
      <c r="NMG42" s="867"/>
      <c r="NMH42" s="867"/>
      <c r="NMI42" s="867"/>
      <c r="NMJ42" s="867"/>
      <c r="NMK42" s="867"/>
      <c r="NML42" s="867"/>
      <c r="NMM42" s="867"/>
      <c r="NMN42" s="867"/>
      <c r="NMO42" s="867"/>
      <c r="NMP42" s="867"/>
      <c r="NMQ42" s="867"/>
      <c r="NMR42" s="867"/>
      <c r="NMS42" s="867"/>
      <c r="NMT42" s="867"/>
      <c r="NMU42" s="867"/>
      <c r="NMV42" s="867"/>
      <c r="NMW42" s="867"/>
      <c r="NMX42" s="867"/>
      <c r="NMY42" s="867"/>
      <c r="NMZ42" s="867"/>
      <c r="NNA42" s="867"/>
      <c r="NNB42" s="867"/>
      <c r="NNC42" s="867"/>
      <c r="NND42" s="867"/>
      <c r="NNE42" s="867"/>
      <c r="NNF42" s="867"/>
      <c r="NNG42" s="867"/>
      <c r="NNH42" s="867"/>
      <c r="NNI42" s="867"/>
      <c r="NNJ42" s="867"/>
      <c r="NNK42" s="867"/>
      <c r="NNL42" s="867"/>
      <c r="NNM42" s="867"/>
      <c r="NNN42" s="867"/>
      <c r="NNO42" s="867"/>
      <c r="NNP42" s="867"/>
      <c r="NNQ42" s="867"/>
      <c r="NNR42" s="867"/>
      <c r="NNS42" s="867"/>
      <c r="NNT42" s="867"/>
      <c r="NNU42" s="867"/>
      <c r="NNV42" s="867"/>
      <c r="NNW42" s="867"/>
      <c r="NNX42" s="867"/>
      <c r="NNY42" s="867"/>
      <c r="NNZ42" s="867"/>
      <c r="NOA42" s="867"/>
      <c r="NOB42" s="867"/>
      <c r="NOC42" s="867"/>
      <c r="NOD42" s="867"/>
      <c r="NOE42" s="867"/>
      <c r="NOF42" s="867"/>
      <c r="NOG42" s="867"/>
      <c r="NOH42" s="867"/>
      <c r="NOI42" s="867"/>
      <c r="NOJ42" s="867"/>
      <c r="NOK42" s="867"/>
      <c r="NOL42" s="867"/>
      <c r="NOM42" s="867"/>
      <c r="NON42" s="867"/>
      <c r="NOO42" s="867"/>
      <c r="NOP42" s="867"/>
      <c r="NOQ42" s="867"/>
      <c r="NOR42" s="867"/>
      <c r="NOS42" s="867"/>
      <c r="NOT42" s="867"/>
      <c r="NOU42" s="867"/>
      <c r="NOV42" s="867"/>
      <c r="NOW42" s="867"/>
      <c r="NOX42" s="867"/>
      <c r="NOY42" s="867"/>
      <c r="NOZ42" s="867"/>
      <c r="NPA42" s="867"/>
      <c r="NPB42" s="867"/>
      <c r="NPC42" s="867"/>
      <c r="NPD42" s="867"/>
      <c r="NPE42" s="867"/>
      <c r="NPF42" s="867"/>
      <c r="NPG42" s="867"/>
      <c r="NPH42" s="867"/>
      <c r="NPI42" s="867"/>
      <c r="NPJ42" s="867"/>
      <c r="NPK42" s="867"/>
      <c r="NPL42" s="867"/>
      <c r="NPM42" s="867"/>
      <c r="NPN42" s="867"/>
      <c r="NPO42" s="867"/>
      <c r="NPP42" s="867"/>
      <c r="NPQ42" s="867"/>
      <c r="NPR42" s="867"/>
      <c r="NPS42" s="867"/>
      <c r="NPT42" s="867"/>
      <c r="NPU42" s="867"/>
      <c r="NPV42" s="867"/>
      <c r="NPW42" s="867"/>
      <c r="NPX42" s="867"/>
      <c r="NPY42" s="867"/>
      <c r="NPZ42" s="867"/>
      <c r="NQA42" s="867"/>
      <c r="NQB42" s="867"/>
      <c r="NQC42" s="867"/>
      <c r="NQD42" s="867"/>
      <c r="NQE42" s="867"/>
      <c r="NQF42" s="867"/>
      <c r="NQG42" s="867"/>
      <c r="NQH42" s="867"/>
      <c r="NQI42" s="867"/>
      <c r="NQJ42" s="867"/>
      <c r="NQK42" s="867"/>
      <c r="NQL42" s="867"/>
      <c r="NQM42" s="867"/>
      <c r="NQN42" s="867"/>
      <c r="NQO42" s="867"/>
      <c r="NQP42" s="867"/>
      <c r="NQQ42" s="867"/>
      <c r="NQR42" s="867"/>
      <c r="NQS42" s="867"/>
      <c r="NQT42" s="867"/>
      <c r="NQU42" s="867"/>
      <c r="NQV42" s="867"/>
      <c r="NQW42" s="867"/>
      <c r="NQX42" s="867"/>
      <c r="NQY42" s="867"/>
      <c r="NQZ42" s="867"/>
      <c r="NRA42" s="867"/>
      <c r="NRB42" s="867"/>
      <c r="NRC42" s="867"/>
      <c r="NRD42" s="867"/>
      <c r="NRE42" s="867"/>
      <c r="NRF42" s="867"/>
      <c r="NRG42" s="867"/>
      <c r="NRH42" s="867"/>
      <c r="NRI42" s="867"/>
      <c r="NRJ42" s="867"/>
      <c r="NRK42" s="867"/>
      <c r="NRL42" s="867"/>
      <c r="NRM42" s="867"/>
      <c r="NRN42" s="867"/>
      <c r="NRO42" s="867"/>
      <c r="NRP42" s="867"/>
      <c r="NRQ42" s="867"/>
      <c r="NRR42" s="867"/>
      <c r="NRS42" s="867"/>
      <c r="NRT42" s="867"/>
      <c r="NRU42" s="867"/>
      <c r="NRV42" s="867"/>
      <c r="NRW42" s="867"/>
      <c r="NRX42" s="867"/>
      <c r="NRY42" s="867"/>
      <c r="NRZ42" s="867"/>
      <c r="NSA42" s="867"/>
      <c r="NSB42" s="867"/>
      <c r="NSC42" s="867"/>
      <c r="NSD42" s="867"/>
      <c r="NSE42" s="867"/>
      <c r="NSF42" s="867"/>
      <c r="NSG42" s="867"/>
      <c r="NSH42" s="867"/>
      <c r="NSI42" s="867"/>
      <c r="NSJ42" s="867"/>
      <c r="NSK42" s="867"/>
      <c r="NSL42" s="867"/>
      <c r="NSM42" s="867"/>
      <c r="NSN42" s="867"/>
      <c r="NSO42" s="867"/>
      <c r="NSP42" s="867"/>
      <c r="NSQ42" s="867"/>
      <c r="NSR42" s="867"/>
      <c r="NSS42" s="867"/>
      <c r="NST42" s="867"/>
      <c r="NSU42" s="867"/>
      <c r="NSV42" s="867"/>
      <c r="NSW42" s="867"/>
      <c r="NSX42" s="867"/>
      <c r="NSY42" s="867"/>
      <c r="NSZ42" s="867"/>
      <c r="NTA42" s="867"/>
      <c r="NTB42" s="867"/>
      <c r="NTC42" s="867"/>
      <c r="NTD42" s="867"/>
      <c r="NTE42" s="867"/>
      <c r="NTF42" s="867"/>
      <c r="NTG42" s="867"/>
      <c r="NTH42" s="867"/>
      <c r="NTI42" s="867"/>
      <c r="NTJ42" s="867"/>
      <c r="NTK42" s="867"/>
      <c r="NTL42" s="867"/>
      <c r="NTM42" s="867"/>
      <c r="NTN42" s="867"/>
      <c r="NTO42" s="867"/>
      <c r="NTP42" s="867"/>
      <c r="NTQ42" s="867"/>
      <c r="NTR42" s="867"/>
      <c r="NTS42" s="867"/>
      <c r="NTT42" s="867"/>
      <c r="NTU42" s="867"/>
      <c r="NTV42" s="867"/>
      <c r="NTW42" s="867"/>
      <c r="NTX42" s="867"/>
      <c r="NTY42" s="867"/>
      <c r="NTZ42" s="867"/>
      <c r="NUA42" s="867"/>
      <c r="NUB42" s="867"/>
      <c r="NUC42" s="867"/>
      <c r="NUD42" s="867"/>
      <c r="NUE42" s="867"/>
      <c r="NUF42" s="867"/>
      <c r="NUG42" s="867"/>
      <c r="NUH42" s="867"/>
      <c r="NUI42" s="867"/>
      <c r="NUJ42" s="867"/>
      <c r="NUK42" s="867"/>
      <c r="NUL42" s="867"/>
      <c r="NUM42" s="867"/>
      <c r="NUN42" s="867"/>
      <c r="NUO42" s="867"/>
      <c r="NUP42" s="867"/>
      <c r="NUQ42" s="867"/>
      <c r="NUR42" s="867"/>
      <c r="NUS42" s="867"/>
      <c r="NUT42" s="867"/>
      <c r="NUU42" s="867"/>
      <c r="NUV42" s="867"/>
      <c r="NUW42" s="867"/>
      <c r="NUX42" s="867"/>
      <c r="NUY42" s="867"/>
      <c r="NUZ42" s="867"/>
      <c r="NVA42" s="867"/>
      <c r="NVB42" s="867"/>
      <c r="NVC42" s="867"/>
      <c r="NVD42" s="867"/>
      <c r="NVE42" s="867"/>
      <c r="NVF42" s="867"/>
      <c r="NVG42" s="867"/>
      <c r="NVH42" s="867"/>
      <c r="NVI42" s="867"/>
      <c r="NVJ42" s="867"/>
      <c r="NVK42" s="867"/>
      <c r="NVL42" s="867"/>
      <c r="NVM42" s="867"/>
      <c r="NVN42" s="867"/>
      <c r="NVO42" s="867"/>
      <c r="NVP42" s="867"/>
      <c r="NVQ42" s="867"/>
      <c r="NVR42" s="867"/>
      <c r="NVS42" s="867"/>
      <c r="NVT42" s="867"/>
      <c r="NVU42" s="867"/>
      <c r="NVV42" s="867"/>
      <c r="NVW42" s="867"/>
      <c r="NVX42" s="867"/>
      <c r="NVY42" s="867"/>
      <c r="NVZ42" s="867"/>
      <c r="NWA42" s="867"/>
      <c r="NWB42" s="867"/>
      <c r="NWC42" s="867"/>
      <c r="NWD42" s="867"/>
      <c r="NWE42" s="867"/>
      <c r="NWF42" s="867"/>
      <c r="NWG42" s="867"/>
      <c r="NWH42" s="867"/>
      <c r="NWI42" s="867"/>
      <c r="NWJ42" s="867"/>
      <c r="NWK42" s="867"/>
      <c r="NWL42" s="867"/>
      <c r="NWM42" s="867"/>
      <c r="NWN42" s="867"/>
      <c r="NWO42" s="867"/>
      <c r="NWP42" s="867"/>
      <c r="NWQ42" s="867"/>
      <c r="NWR42" s="867"/>
      <c r="NWS42" s="867"/>
      <c r="NWT42" s="867"/>
      <c r="NWU42" s="867"/>
      <c r="NWV42" s="867"/>
      <c r="NWW42" s="867"/>
      <c r="NWX42" s="867"/>
      <c r="NWY42" s="867"/>
      <c r="NWZ42" s="867"/>
      <c r="NXA42" s="867"/>
      <c r="NXB42" s="867"/>
      <c r="NXC42" s="867"/>
      <c r="NXD42" s="867"/>
      <c r="NXE42" s="867"/>
      <c r="NXF42" s="867"/>
      <c r="NXG42" s="867"/>
      <c r="NXH42" s="867"/>
      <c r="NXI42" s="867"/>
      <c r="NXJ42" s="867"/>
      <c r="NXK42" s="867"/>
      <c r="NXL42" s="867"/>
      <c r="NXM42" s="867"/>
      <c r="NXN42" s="867"/>
      <c r="NXO42" s="867"/>
      <c r="NXP42" s="867"/>
      <c r="NXQ42" s="867"/>
      <c r="NXR42" s="867"/>
      <c r="NXS42" s="867"/>
      <c r="NXT42" s="867"/>
      <c r="NXU42" s="867"/>
      <c r="NXV42" s="867"/>
      <c r="NXW42" s="867"/>
      <c r="NXX42" s="867"/>
      <c r="NXY42" s="867"/>
      <c r="NXZ42" s="867"/>
      <c r="NYA42" s="867"/>
      <c r="NYB42" s="867"/>
      <c r="NYC42" s="867"/>
      <c r="NYD42" s="867"/>
      <c r="NYE42" s="867"/>
      <c r="NYF42" s="867"/>
      <c r="NYG42" s="867"/>
      <c r="NYH42" s="867"/>
      <c r="NYI42" s="867"/>
      <c r="NYJ42" s="867"/>
      <c r="NYK42" s="867"/>
      <c r="NYL42" s="867"/>
      <c r="NYM42" s="867"/>
      <c r="NYN42" s="867"/>
      <c r="NYO42" s="867"/>
      <c r="NYP42" s="867"/>
      <c r="NYQ42" s="867"/>
      <c r="NYR42" s="867"/>
      <c r="NYS42" s="867"/>
      <c r="NYT42" s="867"/>
      <c r="NYU42" s="867"/>
      <c r="NYV42" s="867"/>
      <c r="NYW42" s="867"/>
      <c r="NYX42" s="867"/>
      <c r="NYY42" s="867"/>
      <c r="NYZ42" s="867"/>
      <c r="NZA42" s="867"/>
      <c r="NZB42" s="867"/>
      <c r="NZC42" s="867"/>
      <c r="NZD42" s="867"/>
      <c r="NZE42" s="867"/>
      <c r="NZF42" s="867"/>
      <c r="NZG42" s="867"/>
      <c r="NZH42" s="867"/>
      <c r="NZI42" s="867"/>
      <c r="NZJ42" s="867"/>
      <c r="NZK42" s="867"/>
      <c r="NZL42" s="867"/>
      <c r="NZM42" s="867"/>
      <c r="NZN42" s="867"/>
      <c r="NZO42" s="867"/>
      <c r="NZP42" s="867"/>
      <c r="NZQ42" s="867"/>
      <c r="NZR42" s="867"/>
      <c r="NZS42" s="867"/>
      <c r="NZT42" s="867"/>
      <c r="NZU42" s="867"/>
      <c r="NZV42" s="867"/>
      <c r="NZW42" s="867"/>
      <c r="NZX42" s="867"/>
      <c r="NZY42" s="867"/>
      <c r="NZZ42" s="867"/>
      <c r="OAA42" s="867"/>
      <c r="OAB42" s="867"/>
      <c r="OAC42" s="867"/>
      <c r="OAD42" s="867"/>
      <c r="OAE42" s="867"/>
      <c r="OAF42" s="867"/>
      <c r="OAG42" s="867"/>
      <c r="OAH42" s="867"/>
      <c r="OAI42" s="867"/>
      <c r="OAJ42" s="867"/>
      <c r="OAK42" s="867"/>
      <c r="OAL42" s="867"/>
      <c r="OAM42" s="867"/>
      <c r="OAN42" s="867"/>
      <c r="OAO42" s="867"/>
      <c r="OAP42" s="867"/>
      <c r="OAQ42" s="867"/>
      <c r="OAR42" s="867"/>
      <c r="OAS42" s="867"/>
      <c r="OAT42" s="867"/>
      <c r="OAU42" s="867"/>
      <c r="OAV42" s="867"/>
      <c r="OAW42" s="867"/>
      <c r="OAX42" s="867"/>
      <c r="OAY42" s="867"/>
      <c r="OAZ42" s="867"/>
      <c r="OBA42" s="867"/>
      <c r="OBB42" s="867"/>
      <c r="OBC42" s="867"/>
      <c r="OBD42" s="867"/>
      <c r="OBE42" s="867"/>
      <c r="OBF42" s="867"/>
      <c r="OBG42" s="867"/>
      <c r="OBH42" s="867"/>
      <c r="OBI42" s="867"/>
      <c r="OBJ42" s="867"/>
      <c r="OBK42" s="867"/>
      <c r="OBL42" s="867"/>
      <c r="OBM42" s="867"/>
      <c r="OBN42" s="867"/>
      <c r="OBO42" s="867"/>
      <c r="OBP42" s="867"/>
      <c r="OBQ42" s="867"/>
      <c r="OBR42" s="867"/>
      <c r="OBS42" s="867"/>
      <c r="OBT42" s="867"/>
      <c r="OBU42" s="867"/>
      <c r="OBV42" s="867"/>
      <c r="OBW42" s="867"/>
      <c r="OBX42" s="867"/>
      <c r="OBY42" s="867"/>
      <c r="OBZ42" s="867"/>
      <c r="OCA42" s="867"/>
      <c r="OCB42" s="867"/>
      <c r="OCC42" s="867"/>
      <c r="OCD42" s="867"/>
      <c r="OCE42" s="867"/>
      <c r="OCF42" s="867"/>
      <c r="OCG42" s="867"/>
      <c r="OCH42" s="867"/>
      <c r="OCI42" s="867"/>
      <c r="OCJ42" s="867"/>
      <c r="OCK42" s="867"/>
      <c r="OCL42" s="867"/>
      <c r="OCM42" s="867"/>
      <c r="OCN42" s="867"/>
      <c r="OCO42" s="867"/>
      <c r="OCP42" s="867"/>
      <c r="OCQ42" s="867"/>
      <c r="OCR42" s="867"/>
      <c r="OCS42" s="867"/>
      <c r="OCT42" s="867"/>
      <c r="OCU42" s="867"/>
      <c r="OCV42" s="867"/>
      <c r="OCW42" s="867"/>
      <c r="OCX42" s="867"/>
      <c r="OCY42" s="867"/>
      <c r="OCZ42" s="867"/>
      <c r="ODA42" s="867"/>
      <c r="ODB42" s="867"/>
      <c r="ODC42" s="867"/>
      <c r="ODD42" s="867"/>
      <c r="ODE42" s="867"/>
      <c r="ODF42" s="867"/>
      <c r="ODG42" s="867"/>
      <c r="ODH42" s="867"/>
      <c r="ODI42" s="867"/>
      <c r="ODJ42" s="867"/>
      <c r="ODK42" s="867"/>
      <c r="ODL42" s="867"/>
      <c r="ODM42" s="867"/>
      <c r="ODN42" s="867"/>
      <c r="ODO42" s="867"/>
      <c r="ODP42" s="867"/>
      <c r="ODQ42" s="867"/>
      <c r="ODR42" s="867"/>
      <c r="ODS42" s="867"/>
      <c r="ODT42" s="867"/>
      <c r="ODU42" s="867"/>
      <c r="ODV42" s="867"/>
      <c r="ODW42" s="867"/>
      <c r="ODX42" s="867"/>
      <c r="ODY42" s="867"/>
      <c r="ODZ42" s="867"/>
      <c r="OEA42" s="867"/>
      <c r="OEB42" s="867"/>
      <c r="OEC42" s="867"/>
      <c r="OED42" s="867"/>
      <c r="OEE42" s="867"/>
      <c r="OEF42" s="867"/>
      <c r="OEG42" s="867"/>
      <c r="OEH42" s="867"/>
      <c r="OEI42" s="867"/>
      <c r="OEJ42" s="867"/>
      <c r="OEK42" s="867"/>
      <c r="OEL42" s="867"/>
      <c r="OEM42" s="867"/>
      <c r="OEN42" s="867"/>
      <c r="OEO42" s="867"/>
      <c r="OEP42" s="867"/>
      <c r="OEQ42" s="867"/>
      <c r="OER42" s="867"/>
      <c r="OES42" s="867"/>
      <c r="OET42" s="867"/>
      <c r="OEU42" s="867"/>
      <c r="OEV42" s="867"/>
      <c r="OEW42" s="867"/>
      <c r="OEX42" s="867"/>
      <c r="OEY42" s="867"/>
      <c r="OEZ42" s="867"/>
      <c r="OFA42" s="867"/>
      <c r="OFB42" s="867"/>
      <c r="OFC42" s="867"/>
      <c r="OFD42" s="867"/>
      <c r="OFE42" s="867"/>
      <c r="OFF42" s="867"/>
      <c r="OFG42" s="867"/>
      <c r="OFH42" s="867"/>
      <c r="OFI42" s="867"/>
      <c r="OFJ42" s="867"/>
      <c r="OFK42" s="867"/>
      <c r="OFL42" s="867"/>
      <c r="OFM42" s="867"/>
      <c r="OFN42" s="867"/>
      <c r="OFO42" s="867"/>
      <c r="OFP42" s="867"/>
      <c r="OFQ42" s="867"/>
      <c r="OFR42" s="867"/>
      <c r="OFS42" s="867"/>
      <c r="OFT42" s="867"/>
      <c r="OFU42" s="867"/>
      <c r="OFV42" s="867"/>
      <c r="OFW42" s="867"/>
      <c r="OFX42" s="867"/>
      <c r="OFY42" s="867"/>
      <c r="OFZ42" s="867"/>
      <c r="OGA42" s="867"/>
      <c r="OGB42" s="867"/>
      <c r="OGC42" s="867"/>
      <c r="OGD42" s="867"/>
      <c r="OGE42" s="867"/>
      <c r="OGF42" s="867"/>
      <c r="OGG42" s="867"/>
      <c r="OGH42" s="867"/>
      <c r="OGI42" s="867"/>
      <c r="OGJ42" s="867"/>
      <c r="OGK42" s="867"/>
      <c r="OGL42" s="867"/>
      <c r="OGM42" s="867"/>
      <c r="OGN42" s="867"/>
      <c r="OGO42" s="867"/>
      <c r="OGP42" s="867"/>
      <c r="OGQ42" s="867"/>
      <c r="OGR42" s="867"/>
      <c r="OGS42" s="867"/>
      <c r="OGT42" s="867"/>
      <c r="OGU42" s="867"/>
      <c r="OGV42" s="867"/>
      <c r="OGW42" s="867"/>
      <c r="OGX42" s="867"/>
      <c r="OGY42" s="867"/>
      <c r="OGZ42" s="867"/>
      <c r="OHA42" s="867"/>
      <c r="OHB42" s="867"/>
      <c r="OHC42" s="867"/>
      <c r="OHD42" s="867"/>
      <c r="OHE42" s="867"/>
      <c r="OHF42" s="867"/>
      <c r="OHG42" s="867"/>
      <c r="OHH42" s="867"/>
      <c r="OHI42" s="867"/>
      <c r="OHJ42" s="867"/>
      <c r="OHK42" s="867"/>
      <c r="OHL42" s="867"/>
      <c r="OHM42" s="867"/>
      <c r="OHN42" s="867"/>
      <c r="OHO42" s="867"/>
      <c r="OHP42" s="867"/>
      <c r="OHQ42" s="867"/>
      <c r="OHR42" s="867"/>
      <c r="OHS42" s="867"/>
      <c r="OHT42" s="867"/>
      <c r="OHU42" s="867"/>
      <c r="OHV42" s="867"/>
      <c r="OHW42" s="867"/>
      <c r="OHX42" s="867"/>
      <c r="OHY42" s="867"/>
      <c r="OHZ42" s="867"/>
      <c r="OIA42" s="867"/>
      <c r="OIB42" s="867"/>
      <c r="OIC42" s="867"/>
      <c r="OID42" s="867"/>
      <c r="OIE42" s="867"/>
      <c r="OIF42" s="867"/>
      <c r="OIG42" s="867"/>
      <c r="OIH42" s="867"/>
      <c r="OII42" s="867"/>
      <c r="OIJ42" s="867"/>
      <c r="OIK42" s="867"/>
      <c r="OIL42" s="867"/>
      <c r="OIM42" s="867"/>
      <c r="OIN42" s="867"/>
      <c r="OIO42" s="867"/>
      <c r="OIP42" s="867"/>
      <c r="OIQ42" s="867"/>
      <c r="OIR42" s="867"/>
      <c r="OIS42" s="867"/>
      <c r="OIT42" s="867"/>
      <c r="OIU42" s="867"/>
      <c r="OIV42" s="867"/>
      <c r="OIW42" s="867"/>
      <c r="OIX42" s="867"/>
      <c r="OIY42" s="867"/>
      <c r="OIZ42" s="867"/>
      <c r="OJA42" s="867"/>
      <c r="OJB42" s="867"/>
      <c r="OJC42" s="867"/>
      <c r="OJD42" s="867"/>
      <c r="OJE42" s="867"/>
      <c r="OJF42" s="867"/>
      <c r="OJG42" s="867"/>
      <c r="OJH42" s="867"/>
      <c r="OJI42" s="867"/>
      <c r="OJJ42" s="867"/>
      <c r="OJK42" s="867"/>
      <c r="OJL42" s="867"/>
      <c r="OJM42" s="867"/>
      <c r="OJN42" s="867"/>
      <c r="OJO42" s="867"/>
      <c r="OJP42" s="867"/>
      <c r="OJQ42" s="867"/>
      <c r="OJR42" s="867"/>
      <c r="OJS42" s="867"/>
      <c r="OJT42" s="867"/>
      <c r="OJU42" s="867"/>
      <c r="OJV42" s="867"/>
      <c r="OJW42" s="867"/>
      <c r="OJX42" s="867"/>
      <c r="OJY42" s="867"/>
      <c r="OJZ42" s="867"/>
      <c r="OKA42" s="867"/>
      <c r="OKB42" s="867"/>
      <c r="OKC42" s="867"/>
      <c r="OKD42" s="867"/>
      <c r="OKE42" s="867"/>
      <c r="OKF42" s="867"/>
      <c r="OKG42" s="867"/>
      <c r="OKH42" s="867"/>
      <c r="OKI42" s="867"/>
      <c r="OKJ42" s="867"/>
      <c r="OKK42" s="867"/>
      <c r="OKL42" s="867"/>
      <c r="OKM42" s="867"/>
      <c r="OKN42" s="867"/>
      <c r="OKO42" s="867"/>
      <c r="OKP42" s="867"/>
      <c r="OKQ42" s="867"/>
      <c r="OKR42" s="867"/>
      <c r="OKS42" s="867"/>
      <c r="OKT42" s="867"/>
      <c r="OKU42" s="867"/>
      <c r="OKV42" s="867"/>
      <c r="OKW42" s="867"/>
      <c r="OKX42" s="867"/>
      <c r="OKY42" s="867"/>
      <c r="OKZ42" s="867"/>
      <c r="OLA42" s="867"/>
      <c r="OLB42" s="867"/>
      <c r="OLC42" s="867"/>
      <c r="OLD42" s="867"/>
      <c r="OLE42" s="867"/>
      <c r="OLF42" s="867"/>
      <c r="OLG42" s="867"/>
      <c r="OLH42" s="867"/>
      <c r="OLI42" s="867"/>
      <c r="OLJ42" s="867"/>
      <c r="OLK42" s="867"/>
      <c r="OLL42" s="867"/>
      <c r="OLM42" s="867"/>
      <c r="OLN42" s="867"/>
      <c r="OLO42" s="867"/>
      <c r="OLP42" s="867"/>
      <c r="OLQ42" s="867"/>
      <c r="OLR42" s="867"/>
      <c r="OLS42" s="867"/>
      <c r="OLT42" s="867"/>
      <c r="OLU42" s="867"/>
      <c r="OLV42" s="867"/>
      <c r="OLW42" s="867"/>
      <c r="OLX42" s="867"/>
      <c r="OLY42" s="867"/>
      <c r="OLZ42" s="867"/>
      <c r="OMA42" s="867"/>
      <c r="OMB42" s="867"/>
      <c r="OMC42" s="867"/>
      <c r="OMD42" s="867"/>
      <c r="OME42" s="867"/>
      <c r="OMF42" s="867"/>
      <c r="OMG42" s="867"/>
      <c r="OMH42" s="867"/>
      <c r="OMI42" s="867"/>
      <c r="OMJ42" s="867"/>
      <c r="OMK42" s="867"/>
      <c r="OML42" s="867"/>
      <c r="OMM42" s="867"/>
      <c r="OMN42" s="867"/>
      <c r="OMO42" s="867"/>
      <c r="OMP42" s="867"/>
      <c r="OMQ42" s="867"/>
      <c r="OMR42" s="867"/>
      <c r="OMS42" s="867"/>
      <c r="OMT42" s="867"/>
      <c r="OMU42" s="867"/>
      <c r="OMV42" s="867"/>
      <c r="OMW42" s="867"/>
      <c r="OMX42" s="867"/>
      <c r="OMY42" s="867"/>
      <c r="OMZ42" s="867"/>
      <c r="ONA42" s="867"/>
      <c r="ONB42" s="867"/>
      <c r="ONC42" s="867"/>
      <c r="OND42" s="867"/>
      <c r="ONE42" s="867"/>
      <c r="ONF42" s="867"/>
      <c r="ONG42" s="867"/>
      <c r="ONH42" s="867"/>
      <c r="ONI42" s="867"/>
      <c r="ONJ42" s="867"/>
      <c r="ONK42" s="867"/>
      <c r="ONL42" s="867"/>
      <c r="ONM42" s="867"/>
      <c r="ONN42" s="867"/>
      <c r="ONO42" s="867"/>
      <c r="ONP42" s="867"/>
      <c r="ONQ42" s="867"/>
      <c r="ONR42" s="867"/>
      <c r="ONS42" s="867"/>
      <c r="ONT42" s="867"/>
      <c r="ONU42" s="867"/>
      <c r="ONV42" s="867"/>
      <c r="ONW42" s="867"/>
      <c r="ONX42" s="867"/>
      <c r="ONY42" s="867"/>
      <c r="ONZ42" s="867"/>
      <c r="OOA42" s="867"/>
      <c r="OOB42" s="867"/>
      <c r="OOC42" s="867"/>
      <c r="OOD42" s="867"/>
      <c r="OOE42" s="867"/>
      <c r="OOF42" s="867"/>
      <c r="OOG42" s="867"/>
      <c r="OOH42" s="867"/>
      <c r="OOI42" s="867"/>
      <c r="OOJ42" s="867"/>
      <c r="OOK42" s="867"/>
      <c r="OOL42" s="867"/>
      <c r="OOM42" s="867"/>
      <c r="OON42" s="867"/>
      <c r="OOO42" s="867"/>
      <c r="OOP42" s="867"/>
      <c r="OOQ42" s="867"/>
      <c r="OOR42" s="867"/>
      <c r="OOS42" s="867"/>
      <c r="OOT42" s="867"/>
      <c r="OOU42" s="867"/>
      <c r="OOV42" s="867"/>
      <c r="OOW42" s="867"/>
      <c r="OOX42" s="867"/>
      <c r="OOY42" s="867"/>
      <c r="OOZ42" s="867"/>
      <c r="OPA42" s="867"/>
      <c r="OPB42" s="867"/>
      <c r="OPC42" s="867"/>
      <c r="OPD42" s="867"/>
      <c r="OPE42" s="867"/>
      <c r="OPF42" s="867"/>
      <c r="OPG42" s="867"/>
      <c r="OPH42" s="867"/>
      <c r="OPI42" s="867"/>
      <c r="OPJ42" s="867"/>
      <c r="OPK42" s="867"/>
      <c r="OPL42" s="867"/>
      <c r="OPM42" s="867"/>
      <c r="OPN42" s="867"/>
      <c r="OPO42" s="867"/>
      <c r="OPP42" s="867"/>
      <c r="OPQ42" s="867"/>
      <c r="OPR42" s="867"/>
      <c r="OPS42" s="867"/>
      <c r="OPT42" s="867"/>
      <c r="OPU42" s="867"/>
      <c r="OPV42" s="867"/>
      <c r="OPW42" s="867"/>
      <c r="OPX42" s="867"/>
      <c r="OPY42" s="867"/>
      <c r="OPZ42" s="867"/>
      <c r="OQA42" s="867"/>
      <c r="OQB42" s="867"/>
      <c r="OQC42" s="867"/>
      <c r="OQD42" s="867"/>
      <c r="OQE42" s="867"/>
      <c r="OQF42" s="867"/>
      <c r="OQG42" s="867"/>
      <c r="OQH42" s="867"/>
      <c r="OQI42" s="867"/>
      <c r="OQJ42" s="867"/>
      <c r="OQK42" s="867"/>
      <c r="OQL42" s="867"/>
      <c r="OQM42" s="867"/>
      <c r="OQN42" s="867"/>
      <c r="OQO42" s="867"/>
      <c r="OQP42" s="867"/>
      <c r="OQQ42" s="867"/>
      <c r="OQR42" s="867"/>
      <c r="OQS42" s="867"/>
      <c r="OQT42" s="867"/>
      <c r="OQU42" s="867"/>
      <c r="OQV42" s="867"/>
      <c r="OQW42" s="867"/>
      <c r="OQX42" s="867"/>
      <c r="OQY42" s="867"/>
      <c r="OQZ42" s="867"/>
      <c r="ORA42" s="867"/>
      <c r="ORB42" s="867"/>
      <c r="ORC42" s="867"/>
      <c r="ORD42" s="867"/>
      <c r="ORE42" s="867"/>
      <c r="ORF42" s="867"/>
      <c r="ORG42" s="867"/>
      <c r="ORH42" s="867"/>
      <c r="ORI42" s="867"/>
      <c r="ORJ42" s="867"/>
      <c r="ORK42" s="867"/>
      <c r="ORL42" s="867"/>
      <c r="ORM42" s="867"/>
      <c r="ORN42" s="867"/>
      <c r="ORO42" s="867"/>
      <c r="ORP42" s="867"/>
      <c r="ORQ42" s="867"/>
      <c r="ORR42" s="867"/>
      <c r="ORS42" s="867"/>
      <c r="ORT42" s="867"/>
      <c r="ORU42" s="867"/>
      <c r="ORV42" s="867"/>
      <c r="ORW42" s="867"/>
      <c r="ORX42" s="867"/>
      <c r="ORY42" s="867"/>
      <c r="ORZ42" s="867"/>
      <c r="OSA42" s="867"/>
      <c r="OSB42" s="867"/>
      <c r="OSC42" s="867"/>
      <c r="OSD42" s="867"/>
      <c r="OSE42" s="867"/>
      <c r="OSF42" s="867"/>
      <c r="OSG42" s="867"/>
      <c r="OSH42" s="867"/>
      <c r="OSI42" s="867"/>
      <c r="OSJ42" s="867"/>
      <c r="OSK42" s="867"/>
      <c r="OSL42" s="867"/>
      <c r="OSM42" s="867"/>
      <c r="OSN42" s="867"/>
      <c r="OSO42" s="867"/>
      <c r="OSP42" s="867"/>
      <c r="OSQ42" s="867"/>
      <c r="OSR42" s="867"/>
      <c r="OSS42" s="867"/>
      <c r="OST42" s="867"/>
      <c r="OSU42" s="867"/>
      <c r="OSV42" s="867"/>
      <c r="OSW42" s="867"/>
      <c r="OSX42" s="867"/>
      <c r="OSY42" s="867"/>
      <c r="OSZ42" s="867"/>
      <c r="OTA42" s="867"/>
      <c r="OTB42" s="867"/>
      <c r="OTC42" s="867"/>
      <c r="OTD42" s="867"/>
      <c r="OTE42" s="867"/>
      <c r="OTF42" s="867"/>
      <c r="OTG42" s="867"/>
      <c r="OTH42" s="867"/>
      <c r="OTI42" s="867"/>
      <c r="OTJ42" s="867"/>
      <c r="OTK42" s="867"/>
      <c r="OTL42" s="867"/>
      <c r="OTM42" s="867"/>
      <c r="OTN42" s="867"/>
      <c r="OTO42" s="867"/>
      <c r="OTP42" s="867"/>
      <c r="OTQ42" s="867"/>
      <c r="OTR42" s="867"/>
      <c r="OTS42" s="867"/>
      <c r="OTT42" s="867"/>
      <c r="OTU42" s="867"/>
      <c r="OTV42" s="867"/>
      <c r="OTW42" s="867"/>
      <c r="OTX42" s="867"/>
      <c r="OTY42" s="867"/>
      <c r="OTZ42" s="867"/>
      <c r="OUA42" s="867"/>
      <c r="OUB42" s="867"/>
      <c r="OUC42" s="867"/>
      <c r="OUD42" s="867"/>
      <c r="OUE42" s="867"/>
      <c r="OUF42" s="867"/>
      <c r="OUG42" s="867"/>
      <c r="OUH42" s="867"/>
      <c r="OUI42" s="867"/>
      <c r="OUJ42" s="867"/>
      <c r="OUK42" s="867"/>
      <c r="OUL42" s="867"/>
      <c r="OUM42" s="867"/>
      <c r="OUN42" s="867"/>
      <c r="OUO42" s="867"/>
      <c r="OUP42" s="867"/>
      <c r="OUQ42" s="867"/>
      <c r="OUR42" s="867"/>
      <c r="OUS42" s="867"/>
      <c r="OUT42" s="867"/>
      <c r="OUU42" s="867"/>
      <c r="OUV42" s="867"/>
      <c r="OUW42" s="867"/>
      <c r="OUX42" s="867"/>
      <c r="OUY42" s="867"/>
      <c r="OUZ42" s="867"/>
      <c r="OVA42" s="867"/>
      <c r="OVB42" s="867"/>
      <c r="OVC42" s="867"/>
      <c r="OVD42" s="867"/>
      <c r="OVE42" s="867"/>
      <c r="OVF42" s="867"/>
      <c r="OVG42" s="867"/>
      <c r="OVH42" s="867"/>
      <c r="OVI42" s="867"/>
      <c r="OVJ42" s="867"/>
      <c r="OVK42" s="867"/>
      <c r="OVL42" s="867"/>
      <c r="OVM42" s="867"/>
      <c r="OVN42" s="867"/>
      <c r="OVO42" s="867"/>
      <c r="OVP42" s="867"/>
      <c r="OVQ42" s="867"/>
      <c r="OVR42" s="867"/>
      <c r="OVS42" s="867"/>
      <c r="OVT42" s="867"/>
      <c r="OVU42" s="867"/>
      <c r="OVV42" s="867"/>
      <c r="OVW42" s="867"/>
      <c r="OVX42" s="867"/>
      <c r="OVY42" s="867"/>
      <c r="OVZ42" s="867"/>
      <c r="OWA42" s="867"/>
      <c r="OWB42" s="867"/>
      <c r="OWC42" s="867"/>
      <c r="OWD42" s="867"/>
      <c r="OWE42" s="867"/>
      <c r="OWF42" s="867"/>
      <c r="OWG42" s="867"/>
      <c r="OWH42" s="867"/>
      <c r="OWI42" s="867"/>
      <c r="OWJ42" s="867"/>
      <c r="OWK42" s="867"/>
      <c r="OWL42" s="867"/>
      <c r="OWM42" s="867"/>
      <c r="OWN42" s="867"/>
      <c r="OWO42" s="867"/>
      <c r="OWP42" s="867"/>
      <c r="OWQ42" s="867"/>
      <c r="OWR42" s="867"/>
      <c r="OWS42" s="867"/>
      <c r="OWT42" s="867"/>
      <c r="OWU42" s="867"/>
      <c r="OWV42" s="867"/>
      <c r="OWW42" s="867"/>
      <c r="OWX42" s="867"/>
      <c r="OWY42" s="867"/>
      <c r="OWZ42" s="867"/>
      <c r="OXA42" s="867"/>
      <c r="OXB42" s="867"/>
      <c r="OXC42" s="867"/>
      <c r="OXD42" s="867"/>
      <c r="OXE42" s="867"/>
      <c r="OXF42" s="867"/>
      <c r="OXG42" s="867"/>
      <c r="OXH42" s="867"/>
      <c r="OXI42" s="867"/>
      <c r="OXJ42" s="867"/>
      <c r="OXK42" s="867"/>
      <c r="OXL42" s="867"/>
      <c r="OXM42" s="867"/>
      <c r="OXN42" s="867"/>
      <c r="OXO42" s="867"/>
      <c r="OXP42" s="867"/>
      <c r="OXQ42" s="867"/>
      <c r="OXR42" s="867"/>
      <c r="OXS42" s="867"/>
      <c r="OXT42" s="867"/>
      <c r="OXU42" s="867"/>
      <c r="OXV42" s="867"/>
      <c r="OXW42" s="867"/>
      <c r="OXX42" s="867"/>
      <c r="OXY42" s="867"/>
      <c r="OXZ42" s="867"/>
      <c r="OYA42" s="867"/>
      <c r="OYB42" s="867"/>
      <c r="OYC42" s="867"/>
      <c r="OYD42" s="867"/>
      <c r="OYE42" s="867"/>
      <c r="OYF42" s="867"/>
      <c r="OYG42" s="867"/>
      <c r="OYH42" s="867"/>
      <c r="OYI42" s="867"/>
      <c r="OYJ42" s="867"/>
      <c r="OYK42" s="867"/>
      <c r="OYL42" s="867"/>
      <c r="OYM42" s="867"/>
      <c r="OYN42" s="867"/>
      <c r="OYO42" s="867"/>
      <c r="OYP42" s="867"/>
      <c r="OYQ42" s="867"/>
      <c r="OYR42" s="867"/>
      <c r="OYS42" s="867"/>
      <c r="OYT42" s="867"/>
      <c r="OYU42" s="867"/>
      <c r="OYV42" s="867"/>
      <c r="OYW42" s="867"/>
      <c r="OYX42" s="867"/>
      <c r="OYY42" s="867"/>
      <c r="OYZ42" s="867"/>
      <c r="OZA42" s="867"/>
      <c r="OZB42" s="867"/>
      <c r="OZC42" s="867"/>
      <c r="OZD42" s="867"/>
      <c r="OZE42" s="867"/>
      <c r="OZF42" s="867"/>
      <c r="OZG42" s="867"/>
      <c r="OZH42" s="867"/>
      <c r="OZI42" s="867"/>
      <c r="OZJ42" s="867"/>
      <c r="OZK42" s="867"/>
      <c r="OZL42" s="867"/>
      <c r="OZM42" s="867"/>
      <c r="OZN42" s="867"/>
      <c r="OZO42" s="867"/>
      <c r="OZP42" s="867"/>
      <c r="OZQ42" s="867"/>
      <c r="OZR42" s="867"/>
      <c r="OZS42" s="867"/>
      <c r="OZT42" s="867"/>
      <c r="OZU42" s="867"/>
      <c r="OZV42" s="867"/>
      <c r="OZW42" s="867"/>
      <c r="OZX42" s="867"/>
      <c r="OZY42" s="867"/>
      <c r="OZZ42" s="867"/>
      <c r="PAA42" s="867"/>
      <c r="PAB42" s="867"/>
      <c r="PAC42" s="867"/>
      <c r="PAD42" s="867"/>
      <c r="PAE42" s="867"/>
      <c r="PAF42" s="867"/>
      <c r="PAG42" s="867"/>
      <c r="PAH42" s="867"/>
      <c r="PAI42" s="867"/>
      <c r="PAJ42" s="867"/>
      <c r="PAK42" s="867"/>
      <c r="PAL42" s="867"/>
      <c r="PAM42" s="867"/>
      <c r="PAN42" s="867"/>
      <c r="PAO42" s="867"/>
      <c r="PAP42" s="867"/>
      <c r="PAQ42" s="867"/>
      <c r="PAR42" s="867"/>
      <c r="PAS42" s="867"/>
      <c r="PAT42" s="867"/>
      <c r="PAU42" s="867"/>
      <c r="PAV42" s="867"/>
      <c r="PAW42" s="867"/>
      <c r="PAX42" s="867"/>
      <c r="PAY42" s="867"/>
      <c r="PAZ42" s="867"/>
      <c r="PBA42" s="867"/>
      <c r="PBB42" s="867"/>
      <c r="PBC42" s="867"/>
      <c r="PBD42" s="867"/>
      <c r="PBE42" s="867"/>
      <c r="PBF42" s="867"/>
      <c r="PBG42" s="867"/>
      <c r="PBH42" s="867"/>
      <c r="PBI42" s="867"/>
      <c r="PBJ42" s="867"/>
      <c r="PBK42" s="867"/>
      <c r="PBL42" s="867"/>
      <c r="PBM42" s="867"/>
      <c r="PBN42" s="867"/>
      <c r="PBO42" s="867"/>
      <c r="PBP42" s="867"/>
      <c r="PBQ42" s="867"/>
      <c r="PBR42" s="867"/>
      <c r="PBS42" s="867"/>
      <c r="PBT42" s="867"/>
      <c r="PBU42" s="867"/>
      <c r="PBV42" s="867"/>
      <c r="PBW42" s="867"/>
      <c r="PBX42" s="867"/>
      <c r="PBY42" s="867"/>
      <c r="PBZ42" s="867"/>
      <c r="PCA42" s="867"/>
      <c r="PCB42" s="867"/>
      <c r="PCC42" s="867"/>
      <c r="PCD42" s="867"/>
      <c r="PCE42" s="867"/>
      <c r="PCF42" s="867"/>
      <c r="PCG42" s="867"/>
      <c r="PCH42" s="867"/>
      <c r="PCI42" s="867"/>
      <c r="PCJ42" s="867"/>
      <c r="PCK42" s="867"/>
      <c r="PCL42" s="867"/>
      <c r="PCM42" s="867"/>
      <c r="PCN42" s="867"/>
      <c r="PCO42" s="867"/>
      <c r="PCP42" s="867"/>
      <c r="PCQ42" s="867"/>
      <c r="PCR42" s="867"/>
      <c r="PCS42" s="867"/>
      <c r="PCT42" s="867"/>
      <c r="PCU42" s="867"/>
      <c r="PCV42" s="867"/>
      <c r="PCW42" s="867"/>
      <c r="PCX42" s="867"/>
      <c r="PCY42" s="867"/>
      <c r="PCZ42" s="867"/>
      <c r="PDA42" s="867"/>
      <c r="PDB42" s="867"/>
      <c r="PDC42" s="867"/>
      <c r="PDD42" s="867"/>
      <c r="PDE42" s="867"/>
      <c r="PDF42" s="867"/>
      <c r="PDG42" s="867"/>
      <c r="PDH42" s="867"/>
      <c r="PDI42" s="867"/>
      <c r="PDJ42" s="867"/>
      <c r="PDK42" s="867"/>
      <c r="PDL42" s="867"/>
      <c r="PDM42" s="867"/>
      <c r="PDN42" s="867"/>
      <c r="PDO42" s="867"/>
      <c r="PDP42" s="867"/>
      <c r="PDQ42" s="867"/>
      <c r="PDR42" s="867"/>
      <c r="PDS42" s="867"/>
      <c r="PDT42" s="867"/>
      <c r="PDU42" s="867"/>
      <c r="PDV42" s="867"/>
      <c r="PDW42" s="867"/>
      <c r="PDX42" s="867"/>
      <c r="PDY42" s="867"/>
      <c r="PDZ42" s="867"/>
      <c r="PEA42" s="867"/>
      <c r="PEB42" s="867"/>
      <c r="PEC42" s="867"/>
      <c r="PED42" s="867"/>
      <c r="PEE42" s="867"/>
      <c r="PEF42" s="867"/>
      <c r="PEG42" s="867"/>
      <c r="PEH42" s="867"/>
      <c r="PEI42" s="867"/>
      <c r="PEJ42" s="867"/>
      <c r="PEK42" s="867"/>
      <c r="PEL42" s="867"/>
      <c r="PEM42" s="867"/>
      <c r="PEN42" s="867"/>
      <c r="PEO42" s="867"/>
      <c r="PEP42" s="867"/>
      <c r="PEQ42" s="867"/>
      <c r="PER42" s="867"/>
      <c r="PES42" s="867"/>
      <c r="PET42" s="867"/>
      <c r="PEU42" s="867"/>
      <c r="PEV42" s="867"/>
      <c r="PEW42" s="867"/>
      <c r="PEX42" s="867"/>
      <c r="PEY42" s="867"/>
      <c r="PEZ42" s="867"/>
      <c r="PFA42" s="867"/>
      <c r="PFB42" s="867"/>
      <c r="PFC42" s="867"/>
      <c r="PFD42" s="867"/>
      <c r="PFE42" s="867"/>
      <c r="PFF42" s="867"/>
      <c r="PFG42" s="867"/>
      <c r="PFH42" s="867"/>
      <c r="PFI42" s="867"/>
      <c r="PFJ42" s="867"/>
      <c r="PFK42" s="867"/>
      <c r="PFL42" s="867"/>
      <c r="PFM42" s="867"/>
      <c r="PFN42" s="867"/>
      <c r="PFO42" s="867"/>
      <c r="PFP42" s="867"/>
      <c r="PFQ42" s="867"/>
      <c r="PFR42" s="867"/>
      <c r="PFS42" s="867"/>
      <c r="PFT42" s="867"/>
      <c r="PFU42" s="867"/>
      <c r="PFV42" s="867"/>
      <c r="PFW42" s="867"/>
      <c r="PFX42" s="867"/>
      <c r="PFY42" s="867"/>
      <c r="PFZ42" s="867"/>
      <c r="PGA42" s="867"/>
      <c r="PGB42" s="867"/>
      <c r="PGC42" s="867"/>
      <c r="PGD42" s="867"/>
      <c r="PGE42" s="867"/>
      <c r="PGF42" s="867"/>
      <c r="PGG42" s="867"/>
      <c r="PGH42" s="867"/>
      <c r="PGI42" s="867"/>
      <c r="PGJ42" s="867"/>
      <c r="PGK42" s="867"/>
      <c r="PGL42" s="867"/>
      <c r="PGM42" s="867"/>
      <c r="PGN42" s="867"/>
      <c r="PGO42" s="867"/>
      <c r="PGP42" s="867"/>
      <c r="PGQ42" s="867"/>
      <c r="PGR42" s="867"/>
      <c r="PGS42" s="867"/>
      <c r="PGT42" s="867"/>
      <c r="PGU42" s="867"/>
      <c r="PGV42" s="867"/>
      <c r="PGW42" s="867"/>
      <c r="PGX42" s="867"/>
      <c r="PGY42" s="867"/>
      <c r="PGZ42" s="867"/>
      <c r="PHA42" s="867"/>
      <c r="PHB42" s="867"/>
      <c r="PHC42" s="867"/>
      <c r="PHD42" s="867"/>
      <c r="PHE42" s="867"/>
      <c r="PHF42" s="867"/>
      <c r="PHG42" s="867"/>
      <c r="PHH42" s="867"/>
      <c r="PHI42" s="867"/>
      <c r="PHJ42" s="867"/>
      <c r="PHK42" s="867"/>
      <c r="PHL42" s="867"/>
      <c r="PHM42" s="867"/>
      <c r="PHN42" s="867"/>
      <c r="PHO42" s="867"/>
      <c r="PHP42" s="867"/>
      <c r="PHQ42" s="867"/>
      <c r="PHR42" s="867"/>
      <c r="PHS42" s="867"/>
      <c r="PHT42" s="867"/>
      <c r="PHU42" s="867"/>
      <c r="PHV42" s="867"/>
      <c r="PHW42" s="867"/>
      <c r="PHX42" s="867"/>
      <c r="PHY42" s="867"/>
      <c r="PHZ42" s="867"/>
      <c r="PIA42" s="867"/>
      <c r="PIB42" s="867"/>
      <c r="PIC42" s="867"/>
      <c r="PID42" s="867"/>
      <c r="PIE42" s="867"/>
      <c r="PIF42" s="867"/>
      <c r="PIG42" s="867"/>
      <c r="PIH42" s="867"/>
      <c r="PII42" s="867"/>
      <c r="PIJ42" s="867"/>
      <c r="PIK42" s="867"/>
      <c r="PIL42" s="867"/>
      <c r="PIM42" s="867"/>
      <c r="PIN42" s="867"/>
      <c r="PIO42" s="867"/>
      <c r="PIP42" s="867"/>
      <c r="PIQ42" s="867"/>
      <c r="PIR42" s="867"/>
      <c r="PIS42" s="867"/>
      <c r="PIT42" s="867"/>
      <c r="PIU42" s="867"/>
      <c r="PIV42" s="867"/>
      <c r="PIW42" s="867"/>
      <c r="PIX42" s="867"/>
      <c r="PIY42" s="867"/>
      <c r="PIZ42" s="867"/>
      <c r="PJA42" s="867"/>
      <c r="PJB42" s="867"/>
      <c r="PJC42" s="867"/>
      <c r="PJD42" s="867"/>
      <c r="PJE42" s="867"/>
      <c r="PJF42" s="867"/>
      <c r="PJG42" s="867"/>
      <c r="PJH42" s="867"/>
      <c r="PJI42" s="867"/>
      <c r="PJJ42" s="867"/>
      <c r="PJK42" s="867"/>
      <c r="PJL42" s="867"/>
      <c r="PJM42" s="867"/>
      <c r="PJN42" s="867"/>
      <c r="PJO42" s="867"/>
      <c r="PJP42" s="867"/>
      <c r="PJQ42" s="867"/>
      <c r="PJR42" s="867"/>
      <c r="PJS42" s="867"/>
      <c r="PJT42" s="867"/>
      <c r="PJU42" s="867"/>
      <c r="PJV42" s="867"/>
      <c r="PJW42" s="867"/>
      <c r="PJX42" s="867"/>
      <c r="PJY42" s="867"/>
      <c r="PJZ42" s="867"/>
      <c r="PKA42" s="867"/>
      <c r="PKB42" s="867"/>
      <c r="PKC42" s="867"/>
      <c r="PKD42" s="867"/>
      <c r="PKE42" s="867"/>
      <c r="PKF42" s="867"/>
      <c r="PKG42" s="867"/>
      <c r="PKH42" s="867"/>
      <c r="PKI42" s="867"/>
      <c r="PKJ42" s="867"/>
      <c r="PKK42" s="867"/>
      <c r="PKL42" s="867"/>
      <c r="PKM42" s="867"/>
      <c r="PKN42" s="867"/>
      <c r="PKO42" s="867"/>
      <c r="PKP42" s="867"/>
      <c r="PKQ42" s="867"/>
      <c r="PKR42" s="867"/>
      <c r="PKS42" s="867"/>
      <c r="PKT42" s="867"/>
      <c r="PKU42" s="867"/>
      <c r="PKV42" s="867"/>
      <c r="PKW42" s="867"/>
      <c r="PKX42" s="867"/>
      <c r="PKY42" s="867"/>
      <c r="PKZ42" s="867"/>
      <c r="PLA42" s="867"/>
      <c r="PLB42" s="867"/>
      <c r="PLC42" s="867"/>
      <c r="PLD42" s="867"/>
      <c r="PLE42" s="867"/>
      <c r="PLF42" s="867"/>
      <c r="PLG42" s="867"/>
      <c r="PLH42" s="867"/>
      <c r="PLI42" s="867"/>
      <c r="PLJ42" s="867"/>
      <c r="PLK42" s="867"/>
      <c r="PLL42" s="867"/>
      <c r="PLM42" s="867"/>
      <c r="PLN42" s="867"/>
      <c r="PLO42" s="867"/>
      <c r="PLP42" s="867"/>
      <c r="PLQ42" s="867"/>
      <c r="PLR42" s="867"/>
      <c r="PLS42" s="867"/>
      <c r="PLT42" s="867"/>
      <c r="PLU42" s="867"/>
      <c r="PLV42" s="867"/>
      <c r="PLW42" s="867"/>
      <c r="PLX42" s="867"/>
      <c r="PLY42" s="867"/>
      <c r="PLZ42" s="867"/>
      <c r="PMA42" s="867"/>
      <c r="PMB42" s="867"/>
      <c r="PMC42" s="867"/>
      <c r="PMD42" s="867"/>
      <c r="PME42" s="867"/>
      <c r="PMF42" s="867"/>
      <c r="PMG42" s="867"/>
      <c r="PMH42" s="867"/>
      <c r="PMI42" s="867"/>
      <c r="PMJ42" s="867"/>
      <c r="PMK42" s="867"/>
      <c r="PML42" s="867"/>
      <c r="PMM42" s="867"/>
      <c r="PMN42" s="867"/>
      <c r="PMO42" s="867"/>
      <c r="PMP42" s="867"/>
      <c r="PMQ42" s="867"/>
      <c r="PMR42" s="867"/>
      <c r="PMS42" s="867"/>
      <c r="PMT42" s="867"/>
      <c r="PMU42" s="867"/>
      <c r="PMV42" s="867"/>
      <c r="PMW42" s="867"/>
      <c r="PMX42" s="867"/>
      <c r="PMY42" s="867"/>
      <c r="PMZ42" s="867"/>
      <c r="PNA42" s="867"/>
      <c r="PNB42" s="867"/>
      <c r="PNC42" s="867"/>
      <c r="PND42" s="867"/>
      <c r="PNE42" s="867"/>
      <c r="PNF42" s="867"/>
      <c r="PNG42" s="867"/>
      <c r="PNH42" s="867"/>
      <c r="PNI42" s="867"/>
      <c r="PNJ42" s="867"/>
      <c r="PNK42" s="867"/>
      <c r="PNL42" s="867"/>
      <c r="PNM42" s="867"/>
      <c r="PNN42" s="867"/>
      <c r="PNO42" s="867"/>
      <c r="PNP42" s="867"/>
      <c r="PNQ42" s="867"/>
      <c r="PNR42" s="867"/>
      <c r="PNS42" s="867"/>
      <c r="PNT42" s="867"/>
      <c r="PNU42" s="867"/>
      <c r="PNV42" s="867"/>
      <c r="PNW42" s="867"/>
      <c r="PNX42" s="867"/>
      <c r="PNY42" s="867"/>
      <c r="PNZ42" s="867"/>
      <c r="POA42" s="867"/>
      <c r="POB42" s="867"/>
      <c r="POC42" s="867"/>
      <c r="POD42" s="867"/>
      <c r="POE42" s="867"/>
      <c r="POF42" s="867"/>
      <c r="POG42" s="867"/>
      <c r="POH42" s="867"/>
      <c r="POI42" s="867"/>
      <c r="POJ42" s="867"/>
      <c r="POK42" s="867"/>
      <c r="POL42" s="867"/>
      <c r="POM42" s="867"/>
      <c r="PON42" s="867"/>
      <c r="POO42" s="867"/>
      <c r="POP42" s="867"/>
      <c r="POQ42" s="867"/>
      <c r="POR42" s="867"/>
      <c r="POS42" s="867"/>
      <c r="POT42" s="867"/>
      <c r="POU42" s="867"/>
      <c r="POV42" s="867"/>
      <c r="POW42" s="867"/>
      <c r="POX42" s="867"/>
      <c r="POY42" s="867"/>
      <c r="POZ42" s="867"/>
      <c r="PPA42" s="867"/>
      <c r="PPB42" s="867"/>
      <c r="PPC42" s="867"/>
      <c r="PPD42" s="867"/>
      <c r="PPE42" s="867"/>
      <c r="PPF42" s="867"/>
      <c r="PPG42" s="867"/>
      <c r="PPH42" s="867"/>
      <c r="PPI42" s="867"/>
      <c r="PPJ42" s="867"/>
      <c r="PPK42" s="867"/>
      <c r="PPL42" s="867"/>
      <c r="PPM42" s="867"/>
      <c r="PPN42" s="867"/>
      <c r="PPO42" s="867"/>
      <c r="PPP42" s="867"/>
      <c r="PPQ42" s="867"/>
      <c r="PPR42" s="867"/>
      <c r="PPS42" s="867"/>
      <c r="PPT42" s="867"/>
      <c r="PPU42" s="867"/>
      <c r="PPV42" s="867"/>
      <c r="PPW42" s="867"/>
      <c r="PPX42" s="867"/>
      <c r="PPY42" s="867"/>
      <c r="PPZ42" s="867"/>
      <c r="PQA42" s="867"/>
      <c r="PQB42" s="867"/>
      <c r="PQC42" s="867"/>
      <c r="PQD42" s="867"/>
      <c r="PQE42" s="867"/>
      <c r="PQF42" s="867"/>
      <c r="PQG42" s="867"/>
      <c r="PQH42" s="867"/>
      <c r="PQI42" s="867"/>
      <c r="PQJ42" s="867"/>
      <c r="PQK42" s="867"/>
      <c r="PQL42" s="867"/>
      <c r="PQM42" s="867"/>
      <c r="PQN42" s="867"/>
      <c r="PQO42" s="867"/>
      <c r="PQP42" s="867"/>
      <c r="PQQ42" s="867"/>
      <c r="PQR42" s="867"/>
      <c r="PQS42" s="867"/>
      <c r="PQT42" s="867"/>
      <c r="PQU42" s="867"/>
      <c r="PQV42" s="867"/>
      <c r="PQW42" s="867"/>
      <c r="PQX42" s="867"/>
      <c r="PQY42" s="867"/>
      <c r="PQZ42" s="867"/>
      <c r="PRA42" s="867"/>
      <c r="PRB42" s="867"/>
      <c r="PRC42" s="867"/>
      <c r="PRD42" s="867"/>
      <c r="PRE42" s="867"/>
      <c r="PRF42" s="867"/>
      <c r="PRG42" s="867"/>
      <c r="PRH42" s="867"/>
      <c r="PRI42" s="867"/>
      <c r="PRJ42" s="867"/>
      <c r="PRK42" s="867"/>
      <c r="PRL42" s="867"/>
      <c r="PRM42" s="867"/>
      <c r="PRN42" s="867"/>
      <c r="PRO42" s="867"/>
      <c r="PRP42" s="867"/>
      <c r="PRQ42" s="867"/>
      <c r="PRR42" s="867"/>
      <c r="PRS42" s="867"/>
      <c r="PRT42" s="867"/>
      <c r="PRU42" s="867"/>
      <c r="PRV42" s="867"/>
      <c r="PRW42" s="867"/>
      <c r="PRX42" s="867"/>
      <c r="PRY42" s="867"/>
      <c r="PRZ42" s="867"/>
      <c r="PSA42" s="867"/>
      <c r="PSB42" s="867"/>
      <c r="PSC42" s="867"/>
      <c r="PSD42" s="867"/>
      <c r="PSE42" s="867"/>
      <c r="PSF42" s="867"/>
      <c r="PSG42" s="867"/>
      <c r="PSH42" s="867"/>
      <c r="PSI42" s="867"/>
      <c r="PSJ42" s="867"/>
      <c r="PSK42" s="867"/>
      <c r="PSL42" s="867"/>
      <c r="PSM42" s="867"/>
      <c r="PSN42" s="867"/>
      <c r="PSO42" s="867"/>
      <c r="PSP42" s="867"/>
      <c r="PSQ42" s="867"/>
      <c r="PSR42" s="867"/>
      <c r="PSS42" s="867"/>
      <c r="PST42" s="867"/>
      <c r="PSU42" s="867"/>
      <c r="PSV42" s="867"/>
      <c r="PSW42" s="867"/>
      <c r="PSX42" s="867"/>
      <c r="PSY42" s="867"/>
      <c r="PSZ42" s="867"/>
      <c r="PTA42" s="867"/>
      <c r="PTB42" s="867"/>
      <c r="PTC42" s="867"/>
      <c r="PTD42" s="867"/>
      <c r="PTE42" s="867"/>
      <c r="PTF42" s="867"/>
      <c r="PTG42" s="867"/>
      <c r="PTH42" s="867"/>
      <c r="PTI42" s="867"/>
      <c r="PTJ42" s="867"/>
      <c r="PTK42" s="867"/>
      <c r="PTL42" s="867"/>
      <c r="PTM42" s="867"/>
      <c r="PTN42" s="867"/>
      <c r="PTO42" s="867"/>
      <c r="PTP42" s="867"/>
      <c r="PTQ42" s="867"/>
      <c r="PTR42" s="867"/>
      <c r="PTS42" s="867"/>
      <c r="PTT42" s="867"/>
      <c r="PTU42" s="867"/>
      <c r="PTV42" s="867"/>
      <c r="PTW42" s="867"/>
      <c r="PTX42" s="867"/>
      <c r="PTY42" s="867"/>
      <c r="PTZ42" s="867"/>
      <c r="PUA42" s="867"/>
      <c r="PUB42" s="867"/>
      <c r="PUC42" s="867"/>
      <c r="PUD42" s="867"/>
      <c r="PUE42" s="867"/>
      <c r="PUF42" s="867"/>
      <c r="PUG42" s="867"/>
      <c r="PUH42" s="867"/>
      <c r="PUI42" s="867"/>
      <c r="PUJ42" s="867"/>
      <c r="PUK42" s="867"/>
      <c r="PUL42" s="867"/>
      <c r="PUM42" s="867"/>
      <c r="PUN42" s="867"/>
      <c r="PUO42" s="867"/>
      <c r="PUP42" s="867"/>
      <c r="PUQ42" s="867"/>
      <c r="PUR42" s="867"/>
      <c r="PUS42" s="867"/>
      <c r="PUT42" s="867"/>
      <c r="PUU42" s="867"/>
      <c r="PUV42" s="867"/>
      <c r="PUW42" s="867"/>
      <c r="PUX42" s="867"/>
      <c r="PUY42" s="867"/>
      <c r="PUZ42" s="867"/>
      <c r="PVA42" s="867"/>
      <c r="PVB42" s="867"/>
      <c r="PVC42" s="867"/>
      <c r="PVD42" s="867"/>
      <c r="PVE42" s="867"/>
      <c r="PVF42" s="867"/>
      <c r="PVG42" s="867"/>
      <c r="PVH42" s="867"/>
      <c r="PVI42" s="867"/>
      <c r="PVJ42" s="867"/>
      <c r="PVK42" s="867"/>
      <c r="PVL42" s="867"/>
      <c r="PVM42" s="867"/>
      <c r="PVN42" s="867"/>
      <c r="PVO42" s="867"/>
      <c r="PVP42" s="867"/>
      <c r="PVQ42" s="867"/>
      <c r="PVR42" s="867"/>
      <c r="PVS42" s="867"/>
      <c r="PVT42" s="867"/>
      <c r="PVU42" s="867"/>
      <c r="PVV42" s="867"/>
      <c r="PVW42" s="867"/>
      <c r="PVX42" s="867"/>
      <c r="PVY42" s="867"/>
      <c r="PVZ42" s="867"/>
      <c r="PWA42" s="867"/>
      <c r="PWB42" s="867"/>
      <c r="PWC42" s="867"/>
      <c r="PWD42" s="867"/>
      <c r="PWE42" s="867"/>
      <c r="PWF42" s="867"/>
      <c r="PWG42" s="867"/>
      <c r="PWH42" s="867"/>
      <c r="PWI42" s="867"/>
      <c r="PWJ42" s="867"/>
      <c r="PWK42" s="867"/>
      <c r="PWL42" s="867"/>
      <c r="PWM42" s="867"/>
      <c r="PWN42" s="867"/>
      <c r="PWO42" s="867"/>
      <c r="PWP42" s="867"/>
      <c r="PWQ42" s="867"/>
      <c r="PWR42" s="867"/>
      <c r="PWS42" s="867"/>
      <c r="PWT42" s="867"/>
      <c r="PWU42" s="867"/>
      <c r="PWV42" s="867"/>
      <c r="PWW42" s="867"/>
      <c r="PWX42" s="867"/>
      <c r="PWY42" s="867"/>
      <c r="PWZ42" s="867"/>
      <c r="PXA42" s="867"/>
      <c r="PXB42" s="867"/>
      <c r="PXC42" s="867"/>
      <c r="PXD42" s="867"/>
      <c r="PXE42" s="867"/>
      <c r="PXF42" s="867"/>
      <c r="PXG42" s="867"/>
      <c r="PXH42" s="867"/>
      <c r="PXI42" s="867"/>
      <c r="PXJ42" s="867"/>
      <c r="PXK42" s="867"/>
      <c r="PXL42" s="867"/>
      <c r="PXM42" s="867"/>
      <c r="PXN42" s="867"/>
      <c r="PXO42" s="867"/>
      <c r="PXP42" s="867"/>
      <c r="PXQ42" s="867"/>
      <c r="PXR42" s="867"/>
      <c r="PXS42" s="867"/>
      <c r="PXT42" s="867"/>
      <c r="PXU42" s="867"/>
      <c r="PXV42" s="867"/>
      <c r="PXW42" s="867"/>
      <c r="PXX42" s="867"/>
      <c r="PXY42" s="867"/>
      <c r="PXZ42" s="867"/>
      <c r="PYA42" s="867"/>
      <c r="PYB42" s="867"/>
      <c r="PYC42" s="867"/>
      <c r="PYD42" s="867"/>
      <c r="PYE42" s="867"/>
      <c r="PYF42" s="867"/>
      <c r="PYG42" s="867"/>
      <c r="PYH42" s="867"/>
      <c r="PYI42" s="867"/>
      <c r="PYJ42" s="867"/>
      <c r="PYK42" s="867"/>
      <c r="PYL42" s="867"/>
      <c r="PYM42" s="867"/>
      <c r="PYN42" s="867"/>
      <c r="PYO42" s="867"/>
      <c r="PYP42" s="867"/>
      <c r="PYQ42" s="867"/>
      <c r="PYR42" s="867"/>
      <c r="PYS42" s="867"/>
      <c r="PYT42" s="867"/>
      <c r="PYU42" s="867"/>
      <c r="PYV42" s="867"/>
      <c r="PYW42" s="867"/>
      <c r="PYX42" s="867"/>
      <c r="PYY42" s="867"/>
      <c r="PYZ42" s="867"/>
      <c r="PZA42" s="867"/>
      <c r="PZB42" s="867"/>
      <c r="PZC42" s="867"/>
      <c r="PZD42" s="867"/>
      <c r="PZE42" s="867"/>
      <c r="PZF42" s="867"/>
      <c r="PZG42" s="867"/>
      <c r="PZH42" s="867"/>
      <c r="PZI42" s="867"/>
      <c r="PZJ42" s="867"/>
      <c r="PZK42" s="867"/>
      <c r="PZL42" s="867"/>
      <c r="PZM42" s="867"/>
      <c r="PZN42" s="867"/>
      <c r="PZO42" s="867"/>
      <c r="PZP42" s="867"/>
      <c r="PZQ42" s="867"/>
      <c r="PZR42" s="867"/>
      <c r="PZS42" s="867"/>
      <c r="PZT42" s="867"/>
      <c r="PZU42" s="867"/>
      <c r="PZV42" s="867"/>
      <c r="PZW42" s="867"/>
      <c r="PZX42" s="867"/>
      <c r="PZY42" s="867"/>
      <c r="PZZ42" s="867"/>
      <c r="QAA42" s="867"/>
      <c r="QAB42" s="867"/>
      <c r="QAC42" s="867"/>
      <c r="QAD42" s="867"/>
      <c r="QAE42" s="867"/>
      <c r="QAF42" s="867"/>
      <c r="QAG42" s="867"/>
      <c r="QAH42" s="867"/>
      <c r="QAI42" s="867"/>
      <c r="QAJ42" s="867"/>
      <c r="QAK42" s="867"/>
      <c r="QAL42" s="867"/>
      <c r="QAM42" s="867"/>
      <c r="QAN42" s="867"/>
      <c r="QAO42" s="867"/>
      <c r="QAP42" s="867"/>
      <c r="QAQ42" s="867"/>
      <c r="QAR42" s="867"/>
      <c r="QAS42" s="867"/>
      <c r="QAT42" s="867"/>
      <c r="QAU42" s="867"/>
      <c r="QAV42" s="867"/>
      <c r="QAW42" s="867"/>
      <c r="QAX42" s="867"/>
      <c r="QAY42" s="867"/>
      <c r="QAZ42" s="867"/>
      <c r="QBA42" s="867"/>
      <c r="QBB42" s="867"/>
      <c r="QBC42" s="867"/>
      <c r="QBD42" s="867"/>
      <c r="QBE42" s="867"/>
      <c r="QBF42" s="867"/>
      <c r="QBG42" s="867"/>
      <c r="QBH42" s="867"/>
      <c r="QBI42" s="867"/>
      <c r="QBJ42" s="867"/>
      <c r="QBK42" s="867"/>
      <c r="QBL42" s="867"/>
      <c r="QBM42" s="867"/>
      <c r="QBN42" s="867"/>
      <c r="QBO42" s="867"/>
      <c r="QBP42" s="867"/>
      <c r="QBQ42" s="867"/>
      <c r="QBR42" s="867"/>
      <c r="QBS42" s="867"/>
      <c r="QBT42" s="867"/>
      <c r="QBU42" s="867"/>
      <c r="QBV42" s="867"/>
      <c r="QBW42" s="867"/>
      <c r="QBX42" s="867"/>
      <c r="QBY42" s="867"/>
      <c r="QBZ42" s="867"/>
      <c r="QCA42" s="867"/>
      <c r="QCB42" s="867"/>
      <c r="QCC42" s="867"/>
      <c r="QCD42" s="867"/>
      <c r="QCE42" s="867"/>
      <c r="QCF42" s="867"/>
      <c r="QCG42" s="867"/>
      <c r="QCH42" s="867"/>
      <c r="QCI42" s="867"/>
      <c r="QCJ42" s="867"/>
      <c r="QCK42" s="867"/>
      <c r="QCL42" s="867"/>
      <c r="QCM42" s="867"/>
      <c r="QCN42" s="867"/>
      <c r="QCO42" s="867"/>
      <c r="QCP42" s="867"/>
      <c r="QCQ42" s="867"/>
      <c r="QCR42" s="867"/>
      <c r="QCS42" s="867"/>
      <c r="QCT42" s="867"/>
      <c r="QCU42" s="867"/>
      <c r="QCV42" s="867"/>
      <c r="QCW42" s="867"/>
      <c r="QCX42" s="867"/>
      <c r="QCY42" s="867"/>
      <c r="QCZ42" s="867"/>
      <c r="QDA42" s="867"/>
      <c r="QDB42" s="867"/>
      <c r="QDC42" s="867"/>
      <c r="QDD42" s="867"/>
      <c r="QDE42" s="867"/>
      <c r="QDF42" s="867"/>
      <c r="QDG42" s="867"/>
      <c r="QDH42" s="867"/>
      <c r="QDI42" s="867"/>
      <c r="QDJ42" s="867"/>
      <c r="QDK42" s="867"/>
      <c r="QDL42" s="867"/>
      <c r="QDM42" s="867"/>
      <c r="QDN42" s="867"/>
      <c r="QDO42" s="867"/>
      <c r="QDP42" s="867"/>
      <c r="QDQ42" s="867"/>
      <c r="QDR42" s="867"/>
      <c r="QDS42" s="867"/>
      <c r="QDT42" s="867"/>
      <c r="QDU42" s="867"/>
      <c r="QDV42" s="867"/>
      <c r="QDW42" s="867"/>
      <c r="QDX42" s="867"/>
      <c r="QDY42" s="867"/>
      <c r="QDZ42" s="867"/>
      <c r="QEA42" s="867"/>
      <c r="QEB42" s="867"/>
      <c r="QEC42" s="867"/>
      <c r="QED42" s="867"/>
      <c r="QEE42" s="867"/>
      <c r="QEF42" s="867"/>
      <c r="QEG42" s="867"/>
      <c r="QEH42" s="867"/>
      <c r="QEI42" s="867"/>
      <c r="QEJ42" s="867"/>
      <c r="QEK42" s="867"/>
      <c r="QEL42" s="867"/>
      <c r="QEM42" s="867"/>
      <c r="QEN42" s="867"/>
      <c r="QEO42" s="867"/>
      <c r="QEP42" s="867"/>
      <c r="QEQ42" s="867"/>
      <c r="QER42" s="867"/>
      <c r="QES42" s="867"/>
      <c r="QET42" s="867"/>
      <c r="QEU42" s="867"/>
      <c r="QEV42" s="867"/>
      <c r="QEW42" s="867"/>
      <c r="QEX42" s="867"/>
      <c r="QEY42" s="867"/>
      <c r="QEZ42" s="867"/>
      <c r="QFA42" s="867"/>
      <c r="QFB42" s="867"/>
      <c r="QFC42" s="867"/>
      <c r="QFD42" s="867"/>
      <c r="QFE42" s="867"/>
      <c r="QFF42" s="867"/>
      <c r="QFG42" s="867"/>
      <c r="QFH42" s="867"/>
      <c r="QFI42" s="867"/>
      <c r="QFJ42" s="867"/>
      <c r="QFK42" s="867"/>
      <c r="QFL42" s="867"/>
      <c r="QFM42" s="867"/>
      <c r="QFN42" s="867"/>
      <c r="QFO42" s="867"/>
      <c r="QFP42" s="867"/>
      <c r="QFQ42" s="867"/>
      <c r="QFR42" s="867"/>
      <c r="QFS42" s="867"/>
      <c r="QFT42" s="867"/>
      <c r="QFU42" s="867"/>
      <c r="QFV42" s="867"/>
      <c r="QFW42" s="867"/>
      <c r="QFX42" s="867"/>
      <c r="QFY42" s="867"/>
      <c r="QFZ42" s="867"/>
      <c r="QGA42" s="867"/>
      <c r="QGB42" s="867"/>
      <c r="QGC42" s="867"/>
      <c r="QGD42" s="867"/>
      <c r="QGE42" s="867"/>
      <c r="QGF42" s="867"/>
      <c r="QGG42" s="867"/>
      <c r="QGH42" s="867"/>
      <c r="QGI42" s="867"/>
      <c r="QGJ42" s="867"/>
      <c r="QGK42" s="867"/>
      <c r="QGL42" s="867"/>
      <c r="QGM42" s="867"/>
      <c r="QGN42" s="867"/>
      <c r="QGO42" s="867"/>
      <c r="QGP42" s="867"/>
      <c r="QGQ42" s="867"/>
      <c r="QGR42" s="867"/>
      <c r="QGS42" s="867"/>
      <c r="QGT42" s="867"/>
      <c r="QGU42" s="867"/>
      <c r="QGV42" s="867"/>
      <c r="QGW42" s="867"/>
      <c r="QGX42" s="867"/>
      <c r="QGY42" s="867"/>
      <c r="QGZ42" s="867"/>
      <c r="QHA42" s="867"/>
      <c r="QHB42" s="867"/>
      <c r="QHC42" s="867"/>
      <c r="QHD42" s="867"/>
      <c r="QHE42" s="867"/>
      <c r="QHF42" s="867"/>
      <c r="QHG42" s="867"/>
      <c r="QHH42" s="867"/>
      <c r="QHI42" s="867"/>
      <c r="QHJ42" s="867"/>
      <c r="QHK42" s="867"/>
      <c r="QHL42" s="867"/>
      <c r="QHM42" s="867"/>
      <c r="QHN42" s="867"/>
      <c r="QHO42" s="867"/>
      <c r="QHP42" s="867"/>
      <c r="QHQ42" s="867"/>
      <c r="QHR42" s="867"/>
      <c r="QHS42" s="867"/>
      <c r="QHT42" s="867"/>
      <c r="QHU42" s="867"/>
      <c r="QHV42" s="867"/>
      <c r="QHW42" s="867"/>
      <c r="QHX42" s="867"/>
      <c r="QHY42" s="867"/>
      <c r="QHZ42" s="867"/>
      <c r="QIA42" s="867"/>
      <c r="QIB42" s="867"/>
      <c r="QIC42" s="867"/>
      <c r="QID42" s="867"/>
      <c r="QIE42" s="867"/>
      <c r="QIF42" s="867"/>
      <c r="QIG42" s="867"/>
      <c r="QIH42" s="867"/>
      <c r="QII42" s="867"/>
      <c r="QIJ42" s="867"/>
      <c r="QIK42" s="867"/>
      <c r="QIL42" s="867"/>
      <c r="QIM42" s="867"/>
      <c r="QIN42" s="867"/>
      <c r="QIO42" s="867"/>
      <c r="QIP42" s="867"/>
      <c r="QIQ42" s="867"/>
      <c r="QIR42" s="867"/>
      <c r="QIS42" s="867"/>
      <c r="QIT42" s="867"/>
      <c r="QIU42" s="867"/>
      <c r="QIV42" s="867"/>
      <c r="QIW42" s="867"/>
      <c r="QIX42" s="867"/>
      <c r="QIY42" s="867"/>
      <c r="QIZ42" s="867"/>
      <c r="QJA42" s="867"/>
      <c r="QJB42" s="867"/>
      <c r="QJC42" s="867"/>
      <c r="QJD42" s="867"/>
      <c r="QJE42" s="867"/>
      <c r="QJF42" s="867"/>
      <c r="QJG42" s="867"/>
      <c r="QJH42" s="867"/>
      <c r="QJI42" s="867"/>
      <c r="QJJ42" s="867"/>
      <c r="QJK42" s="867"/>
      <c r="QJL42" s="867"/>
      <c r="QJM42" s="867"/>
      <c r="QJN42" s="867"/>
      <c r="QJO42" s="867"/>
      <c r="QJP42" s="867"/>
      <c r="QJQ42" s="867"/>
      <c r="QJR42" s="867"/>
      <c r="QJS42" s="867"/>
      <c r="QJT42" s="867"/>
      <c r="QJU42" s="867"/>
      <c r="QJV42" s="867"/>
      <c r="QJW42" s="867"/>
      <c r="QJX42" s="867"/>
      <c r="QJY42" s="867"/>
      <c r="QJZ42" s="867"/>
      <c r="QKA42" s="867"/>
      <c r="QKB42" s="867"/>
      <c r="QKC42" s="867"/>
      <c r="QKD42" s="867"/>
      <c r="QKE42" s="867"/>
      <c r="QKF42" s="867"/>
      <c r="QKG42" s="867"/>
      <c r="QKH42" s="867"/>
      <c r="QKI42" s="867"/>
      <c r="QKJ42" s="867"/>
      <c r="QKK42" s="867"/>
      <c r="QKL42" s="867"/>
      <c r="QKM42" s="867"/>
      <c r="QKN42" s="867"/>
      <c r="QKO42" s="867"/>
      <c r="QKP42" s="867"/>
      <c r="QKQ42" s="867"/>
      <c r="QKR42" s="867"/>
      <c r="QKS42" s="867"/>
      <c r="QKT42" s="867"/>
      <c r="QKU42" s="867"/>
      <c r="QKV42" s="867"/>
      <c r="QKW42" s="867"/>
      <c r="QKX42" s="867"/>
      <c r="QKY42" s="867"/>
      <c r="QKZ42" s="867"/>
      <c r="QLA42" s="867"/>
      <c r="QLB42" s="867"/>
      <c r="QLC42" s="867"/>
      <c r="QLD42" s="867"/>
      <c r="QLE42" s="867"/>
      <c r="QLF42" s="867"/>
      <c r="QLG42" s="867"/>
      <c r="QLH42" s="867"/>
      <c r="QLI42" s="867"/>
      <c r="QLJ42" s="867"/>
      <c r="QLK42" s="867"/>
      <c r="QLL42" s="867"/>
      <c r="QLM42" s="867"/>
      <c r="QLN42" s="867"/>
      <c r="QLO42" s="867"/>
      <c r="QLP42" s="867"/>
      <c r="QLQ42" s="867"/>
      <c r="QLR42" s="867"/>
      <c r="QLS42" s="867"/>
      <c r="QLT42" s="867"/>
      <c r="QLU42" s="867"/>
      <c r="QLV42" s="867"/>
      <c r="QLW42" s="867"/>
      <c r="QLX42" s="867"/>
      <c r="QLY42" s="867"/>
      <c r="QLZ42" s="867"/>
      <c r="QMA42" s="867"/>
      <c r="QMB42" s="867"/>
      <c r="QMC42" s="867"/>
      <c r="QMD42" s="867"/>
      <c r="QME42" s="867"/>
      <c r="QMF42" s="867"/>
      <c r="QMG42" s="867"/>
      <c r="QMH42" s="867"/>
      <c r="QMI42" s="867"/>
      <c r="QMJ42" s="867"/>
      <c r="QMK42" s="867"/>
      <c r="QML42" s="867"/>
      <c r="QMM42" s="867"/>
      <c r="QMN42" s="867"/>
      <c r="QMO42" s="867"/>
      <c r="QMP42" s="867"/>
      <c r="QMQ42" s="867"/>
      <c r="QMR42" s="867"/>
      <c r="QMS42" s="867"/>
      <c r="QMT42" s="867"/>
      <c r="QMU42" s="867"/>
      <c r="QMV42" s="867"/>
      <c r="QMW42" s="867"/>
      <c r="QMX42" s="867"/>
      <c r="QMY42" s="867"/>
      <c r="QMZ42" s="867"/>
      <c r="QNA42" s="867"/>
      <c r="QNB42" s="867"/>
      <c r="QNC42" s="867"/>
      <c r="QND42" s="867"/>
      <c r="QNE42" s="867"/>
      <c r="QNF42" s="867"/>
      <c r="QNG42" s="867"/>
      <c r="QNH42" s="867"/>
      <c r="QNI42" s="867"/>
      <c r="QNJ42" s="867"/>
      <c r="QNK42" s="867"/>
      <c r="QNL42" s="867"/>
      <c r="QNM42" s="867"/>
      <c r="QNN42" s="867"/>
      <c r="QNO42" s="867"/>
      <c r="QNP42" s="867"/>
      <c r="QNQ42" s="867"/>
      <c r="QNR42" s="867"/>
      <c r="QNS42" s="867"/>
      <c r="QNT42" s="867"/>
      <c r="QNU42" s="867"/>
      <c r="QNV42" s="867"/>
      <c r="QNW42" s="867"/>
      <c r="QNX42" s="867"/>
      <c r="QNY42" s="867"/>
      <c r="QNZ42" s="867"/>
      <c r="QOA42" s="867"/>
      <c r="QOB42" s="867"/>
      <c r="QOC42" s="867"/>
      <c r="QOD42" s="867"/>
      <c r="QOE42" s="867"/>
      <c r="QOF42" s="867"/>
      <c r="QOG42" s="867"/>
      <c r="QOH42" s="867"/>
      <c r="QOI42" s="867"/>
      <c r="QOJ42" s="867"/>
      <c r="QOK42" s="867"/>
      <c r="QOL42" s="867"/>
      <c r="QOM42" s="867"/>
      <c r="QON42" s="867"/>
      <c r="QOO42" s="867"/>
      <c r="QOP42" s="867"/>
      <c r="QOQ42" s="867"/>
      <c r="QOR42" s="867"/>
      <c r="QOS42" s="867"/>
      <c r="QOT42" s="867"/>
      <c r="QOU42" s="867"/>
      <c r="QOV42" s="867"/>
      <c r="QOW42" s="867"/>
      <c r="QOX42" s="867"/>
      <c r="QOY42" s="867"/>
      <c r="QOZ42" s="867"/>
      <c r="QPA42" s="867"/>
      <c r="QPB42" s="867"/>
      <c r="QPC42" s="867"/>
      <c r="QPD42" s="867"/>
      <c r="QPE42" s="867"/>
      <c r="QPF42" s="867"/>
      <c r="QPG42" s="867"/>
      <c r="QPH42" s="867"/>
      <c r="QPI42" s="867"/>
      <c r="QPJ42" s="867"/>
      <c r="QPK42" s="867"/>
      <c r="QPL42" s="867"/>
      <c r="QPM42" s="867"/>
      <c r="QPN42" s="867"/>
      <c r="QPO42" s="867"/>
      <c r="QPP42" s="867"/>
      <c r="QPQ42" s="867"/>
      <c r="QPR42" s="867"/>
      <c r="QPS42" s="867"/>
      <c r="QPT42" s="867"/>
      <c r="QPU42" s="867"/>
      <c r="QPV42" s="867"/>
      <c r="QPW42" s="867"/>
      <c r="QPX42" s="867"/>
      <c r="QPY42" s="867"/>
      <c r="QPZ42" s="867"/>
      <c r="QQA42" s="867"/>
      <c r="QQB42" s="867"/>
      <c r="QQC42" s="867"/>
      <c r="QQD42" s="867"/>
      <c r="QQE42" s="867"/>
      <c r="QQF42" s="867"/>
      <c r="QQG42" s="867"/>
      <c r="QQH42" s="867"/>
      <c r="QQI42" s="867"/>
      <c r="QQJ42" s="867"/>
      <c r="QQK42" s="867"/>
      <c r="QQL42" s="867"/>
      <c r="QQM42" s="867"/>
      <c r="QQN42" s="867"/>
      <c r="QQO42" s="867"/>
      <c r="QQP42" s="867"/>
      <c r="QQQ42" s="867"/>
      <c r="QQR42" s="867"/>
      <c r="QQS42" s="867"/>
      <c r="QQT42" s="867"/>
      <c r="QQU42" s="867"/>
      <c r="QQV42" s="867"/>
      <c r="QQW42" s="867"/>
      <c r="QQX42" s="867"/>
      <c r="QQY42" s="867"/>
      <c r="QQZ42" s="867"/>
      <c r="QRA42" s="867"/>
      <c r="QRB42" s="867"/>
      <c r="QRC42" s="867"/>
      <c r="QRD42" s="867"/>
      <c r="QRE42" s="867"/>
      <c r="QRF42" s="867"/>
      <c r="QRG42" s="867"/>
      <c r="QRH42" s="867"/>
      <c r="QRI42" s="867"/>
      <c r="QRJ42" s="867"/>
      <c r="QRK42" s="867"/>
      <c r="QRL42" s="867"/>
      <c r="QRM42" s="867"/>
      <c r="QRN42" s="867"/>
      <c r="QRO42" s="867"/>
      <c r="QRP42" s="867"/>
      <c r="QRQ42" s="867"/>
      <c r="QRR42" s="867"/>
      <c r="QRS42" s="867"/>
      <c r="QRT42" s="867"/>
      <c r="QRU42" s="867"/>
      <c r="QRV42" s="867"/>
      <c r="QRW42" s="867"/>
      <c r="QRX42" s="867"/>
      <c r="QRY42" s="867"/>
      <c r="QRZ42" s="867"/>
      <c r="QSA42" s="867"/>
      <c r="QSB42" s="867"/>
      <c r="QSC42" s="867"/>
      <c r="QSD42" s="867"/>
      <c r="QSE42" s="867"/>
      <c r="QSF42" s="867"/>
      <c r="QSG42" s="867"/>
      <c r="QSH42" s="867"/>
      <c r="QSI42" s="867"/>
      <c r="QSJ42" s="867"/>
      <c r="QSK42" s="867"/>
      <c r="QSL42" s="867"/>
      <c r="QSM42" s="867"/>
      <c r="QSN42" s="867"/>
      <c r="QSO42" s="867"/>
      <c r="QSP42" s="867"/>
      <c r="QSQ42" s="867"/>
      <c r="QSR42" s="867"/>
      <c r="QSS42" s="867"/>
      <c r="QST42" s="867"/>
      <c r="QSU42" s="867"/>
      <c r="QSV42" s="867"/>
      <c r="QSW42" s="867"/>
      <c r="QSX42" s="867"/>
      <c r="QSY42" s="867"/>
      <c r="QSZ42" s="867"/>
      <c r="QTA42" s="867"/>
      <c r="QTB42" s="867"/>
      <c r="QTC42" s="867"/>
      <c r="QTD42" s="867"/>
      <c r="QTE42" s="867"/>
      <c r="QTF42" s="867"/>
      <c r="QTG42" s="867"/>
      <c r="QTH42" s="867"/>
      <c r="QTI42" s="867"/>
      <c r="QTJ42" s="867"/>
      <c r="QTK42" s="867"/>
      <c r="QTL42" s="867"/>
      <c r="QTM42" s="867"/>
      <c r="QTN42" s="867"/>
      <c r="QTO42" s="867"/>
      <c r="QTP42" s="867"/>
      <c r="QTQ42" s="867"/>
      <c r="QTR42" s="867"/>
      <c r="QTS42" s="867"/>
      <c r="QTT42" s="867"/>
      <c r="QTU42" s="867"/>
      <c r="QTV42" s="867"/>
      <c r="QTW42" s="867"/>
      <c r="QTX42" s="867"/>
      <c r="QTY42" s="867"/>
      <c r="QTZ42" s="867"/>
      <c r="QUA42" s="867"/>
      <c r="QUB42" s="867"/>
      <c r="QUC42" s="867"/>
      <c r="QUD42" s="867"/>
      <c r="QUE42" s="867"/>
      <c r="QUF42" s="867"/>
      <c r="QUG42" s="867"/>
      <c r="QUH42" s="867"/>
      <c r="QUI42" s="867"/>
      <c r="QUJ42" s="867"/>
      <c r="QUK42" s="867"/>
      <c r="QUL42" s="867"/>
      <c r="QUM42" s="867"/>
      <c r="QUN42" s="867"/>
      <c r="QUO42" s="867"/>
      <c r="QUP42" s="867"/>
      <c r="QUQ42" s="867"/>
      <c r="QUR42" s="867"/>
      <c r="QUS42" s="867"/>
      <c r="QUT42" s="867"/>
      <c r="QUU42" s="867"/>
      <c r="QUV42" s="867"/>
      <c r="QUW42" s="867"/>
      <c r="QUX42" s="867"/>
      <c r="QUY42" s="867"/>
      <c r="QUZ42" s="867"/>
      <c r="QVA42" s="867"/>
      <c r="QVB42" s="867"/>
      <c r="QVC42" s="867"/>
      <c r="QVD42" s="867"/>
      <c r="QVE42" s="867"/>
      <c r="QVF42" s="867"/>
      <c r="QVG42" s="867"/>
      <c r="QVH42" s="867"/>
      <c r="QVI42" s="867"/>
      <c r="QVJ42" s="867"/>
      <c r="QVK42" s="867"/>
      <c r="QVL42" s="867"/>
      <c r="QVM42" s="867"/>
      <c r="QVN42" s="867"/>
      <c r="QVO42" s="867"/>
      <c r="QVP42" s="867"/>
      <c r="QVQ42" s="867"/>
      <c r="QVR42" s="867"/>
      <c r="QVS42" s="867"/>
      <c r="QVT42" s="867"/>
      <c r="QVU42" s="867"/>
      <c r="QVV42" s="867"/>
      <c r="QVW42" s="867"/>
      <c r="QVX42" s="867"/>
      <c r="QVY42" s="867"/>
      <c r="QVZ42" s="867"/>
      <c r="QWA42" s="867"/>
      <c r="QWB42" s="867"/>
      <c r="QWC42" s="867"/>
      <c r="QWD42" s="867"/>
      <c r="QWE42" s="867"/>
      <c r="QWF42" s="867"/>
      <c r="QWG42" s="867"/>
      <c r="QWH42" s="867"/>
      <c r="QWI42" s="867"/>
      <c r="QWJ42" s="867"/>
      <c r="QWK42" s="867"/>
      <c r="QWL42" s="867"/>
      <c r="QWM42" s="867"/>
      <c r="QWN42" s="867"/>
      <c r="QWO42" s="867"/>
      <c r="QWP42" s="867"/>
      <c r="QWQ42" s="867"/>
      <c r="QWR42" s="867"/>
      <c r="QWS42" s="867"/>
      <c r="QWT42" s="867"/>
      <c r="QWU42" s="867"/>
      <c r="QWV42" s="867"/>
      <c r="QWW42" s="867"/>
      <c r="QWX42" s="867"/>
      <c r="QWY42" s="867"/>
      <c r="QWZ42" s="867"/>
      <c r="QXA42" s="867"/>
      <c r="QXB42" s="867"/>
      <c r="QXC42" s="867"/>
      <c r="QXD42" s="867"/>
      <c r="QXE42" s="867"/>
      <c r="QXF42" s="867"/>
      <c r="QXG42" s="867"/>
      <c r="QXH42" s="867"/>
      <c r="QXI42" s="867"/>
      <c r="QXJ42" s="867"/>
      <c r="QXK42" s="867"/>
      <c r="QXL42" s="867"/>
      <c r="QXM42" s="867"/>
      <c r="QXN42" s="867"/>
      <c r="QXO42" s="867"/>
      <c r="QXP42" s="867"/>
      <c r="QXQ42" s="867"/>
      <c r="QXR42" s="867"/>
      <c r="QXS42" s="867"/>
      <c r="QXT42" s="867"/>
      <c r="QXU42" s="867"/>
      <c r="QXV42" s="867"/>
      <c r="QXW42" s="867"/>
      <c r="QXX42" s="867"/>
      <c r="QXY42" s="867"/>
      <c r="QXZ42" s="867"/>
      <c r="QYA42" s="867"/>
      <c r="QYB42" s="867"/>
      <c r="QYC42" s="867"/>
      <c r="QYD42" s="867"/>
      <c r="QYE42" s="867"/>
      <c r="QYF42" s="867"/>
      <c r="QYG42" s="867"/>
      <c r="QYH42" s="867"/>
      <c r="QYI42" s="867"/>
      <c r="QYJ42" s="867"/>
      <c r="QYK42" s="867"/>
      <c r="QYL42" s="867"/>
      <c r="QYM42" s="867"/>
      <c r="QYN42" s="867"/>
      <c r="QYO42" s="867"/>
      <c r="QYP42" s="867"/>
      <c r="QYQ42" s="867"/>
      <c r="QYR42" s="867"/>
      <c r="QYS42" s="867"/>
      <c r="QYT42" s="867"/>
      <c r="QYU42" s="867"/>
      <c r="QYV42" s="867"/>
      <c r="QYW42" s="867"/>
      <c r="QYX42" s="867"/>
      <c r="QYY42" s="867"/>
      <c r="QYZ42" s="867"/>
      <c r="QZA42" s="867"/>
      <c r="QZB42" s="867"/>
      <c r="QZC42" s="867"/>
      <c r="QZD42" s="867"/>
      <c r="QZE42" s="867"/>
      <c r="QZF42" s="867"/>
      <c r="QZG42" s="867"/>
      <c r="QZH42" s="867"/>
      <c r="QZI42" s="867"/>
      <c r="QZJ42" s="867"/>
      <c r="QZK42" s="867"/>
      <c r="QZL42" s="867"/>
      <c r="QZM42" s="867"/>
      <c r="QZN42" s="867"/>
      <c r="QZO42" s="867"/>
      <c r="QZP42" s="867"/>
      <c r="QZQ42" s="867"/>
      <c r="QZR42" s="867"/>
      <c r="QZS42" s="867"/>
      <c r="QZT42" s="867"/>
      <c r="QZU42" s="867"/>
      <c r="QZV42" s="867"/>
      <c r="QZW42" s="867"/>
      <c r="QZX42" s="867"/>
      <c r="QZY42" s="867"/>
      <c r="QZZ42" s="867"/>
      <c r="RAA42" s="867"/>
      <c r="RAB42" s="867"/>
      <c r="RAC42" s="867"/>
      <c r="RAD42" s="867"/>
      <c r="RAE42" s="867"/>
      <c r="RAF42" s="867"/>
      <c r="RAG42" s="867"/>
      <c r="RAH42" s="867"/>
      <c r="RAI42" s="867"/>
      <c r="RAJ42" s="867"/>
      <c r="RAK42" s="867"/>
      <c r="RAL42" s="867"/>
      <c r="RAM42" s="867"/>
      <c r="RAN42" s="867"/>
      <c r="RAO42" s="867"/>
      <c r="RAP42" s="867"/>
      <c r="RAQ42" s="867"/>
      <c r="RAR42" s="867"/>
      <c r="RAS42" s="867"/>
      <c r="RAT42" s="867"/>
      <c r="RAU42" s="867"/>
      <c r="RAV42" s="867"/>
      <c r="RAW42" s="867"/>
      <c r="RAX42" s="867"/>
      <c r="RAY42" s="867"/>
      <c r="RAZ42" s="867"/>
      <c r="RBA42" s="867"/>
      <c r="RBB42" s="867"/>
      <c r="RBC42" s="867"/>
      <c r="RBD42" s="867"/>
      <c r="RBE42" s="867"/>
      <c r="RBF42" s="867"/>
      <c r="RBG42" s="867"/>
      <c r="RBH42" s="867"/>
      <c r="RBI42" s="867"/>
      <c r="RBJ42" s="867"/>
      <c r="RBK42" s="867"/>
      <c r="RBL42" s="867"/>
      <c r="RBM42" s="867"/>
      <c r="RBN42" s="867"/>
      <c r="RBO42" s="867"/>
      <c r="RBP42" s="867"/>
      <c r="RBQ42" s="867"/>
      <c r="RBR42" s="867"/>
      <c r="RBS42" s="867"/>
      <c r="RBT42" s="867"/>
      <c r="RBU42" s="867"/>
      <c r="RBV42" s="867"/>
      <c r="RBW42" s="867"/>
      <c r="RBX42" s="867"/>
      <c r="RBY42" s="867"/>
      <c r="RBZ42" s="867"/>
      <c r="RCA42" s="867"/>
      <c r="RCB42" s="867"/>
      <c r="RCC42" s="867"/>
      <c r="RCD42" s="867"/>
      <c r="RCE42" s="867"/>
      <c r="RCF42" s="867"/>
      <c r="RCG42" s="867"/>
      <c r="RCH42" s="867"/>
      <c r="RCI42" s="867"/>
      <c r="RCJ42" s="867"/>
      <c r="RCK42" s="867"/>
      <c r="RCL42" s="867"/>
      <c r="RCM42" s="867"/>
      <c r="RCN42" s="867"/>
      <c r="RCO42" s="867"/>
      <c r="RCP42" s="867"/>
      <c r="RCQ42" s="867"/>
      <c r="RCR42" s="867"/>
      <c r="RCS42" s="867"/>
      <c r="RCT42" s="867"/>
      <c r="RCU42" s="867"/>
      <c r="RCV42" s="867"/>
      <c r="RCW42" s="867"/>
      <c r="RCX42" s="867"/>
      <c r="RCY42" s="867"/>
      <c r="RCZ42" s="867"/>
      <c r="RDA42" s="867"/>
      <c r="RDB42" s="867"/>
      <c r="RDC42" s="867"/>
      <c r="RDD42" s="867"/>
      <c r="RDE42" s="867"/>
      <c r="RDF42" s="867"/>
      <c r="RDG42" s="867"/>
      <c r="RDH42" s="867"/>
      <c r="RDI42" s="867"/>
      <c r="RDJ42" s="867"/>
      <c r="RDK42" s="867"/>
      <c r="RDL42" s="867"/>
      <c r="RDM42" s="867"/>
      <c r="RDN42" s="867"/>
      <c r="RDO42" s="867"/>
      <c r="RDP42" s="867"/>
      <c r="RDQ42" s="867"/>
      <c r="RDR42" s="867"/>
      <c r="RDS42" s="867"/>
      <c r="RDT42" s="867"/>
      <c r="RDU42" s="867"/>
      <c r="RDV42" s="867"/>
      <c r="RDW42" s="867"/>
      <c r="RDX42" s="867"/>
      <c r="RDY42" s="867"/>
      <c r="RDZ42" s="867"/>
      <c r="REA42" s="867"/>
      <c r="REB42" s="867"/>
      <c r="REC42" s="867"/>
      <c r="RED42" s="867"/>
      <c r="REE42" s="867"/>
      <c r="REF42" s="867"/>
      <c r="REG42" s="867"/>
      <c r="REH42" s="867"/>
      <c r="REI42" s="867"/>
      <c r="REJ42" s="867"/>
      <c r="REK42" s="867"/>
      <c r="REL42" s="867"/>
      <c r="REM42" s="867"/>
      <c r="REN42" s="867"/>
      <c r="REO42" s="867"/>
      <c r="REP42" s="867"/>
      <c r="REQ42" s="867"/>
      <c r="RER42" s="867"/>
      <c r="RES42" s="867"/>
      <c r="RET42" s="867"/>
      <c r="REU42" s="867"/>
      <c r="REV42" s="867"/>
      <c r="REW42" s="867"/>
      <c r="REX42" s="867"/>
      <c r="REY42" s="867"/>
      <c r="REZ42" s="867"/>
      <c r="RFA42" s="867"/>
      <c r="RFB42" s="867"/>
      <c r="RFC42" s="867"/>
      <c r="RFD42" s="867"/>
      <c r="RFE42" s="867"/>
      <c r="RFF42" s="867"/>
      <c r="RFG42" s="867"/>
      <c r="RFH42" s="867"/>
      <c r="RFI42" s="867"/>
      <c r="RFJ42" s="867"/>
      <c r="RFK42" s="867"/>
      <c r="RFL42" s="867"/>
      <c r="RFM42" s="867"/>
      <c r="RFN42" s="867"/>
      <c r="RFO42" s="867"/>
      <c r="RFP42" s="867"/>
      <c r="RFQ42" s="867"/>
      <c r="RFR42" s="867"/>
      <c r="RFS42" s="867"/>
      <c r="RFT42" s="867"/>
      <c r="RFU42" s="867"/>
      <c r="RFV42" s="867"/>
      <c r="RFW42" s="867"/>
      <c r="RFX42" s="867"/>
      <c r="RFY42" s="867"/>
      <c r="RFZ42" s="867"/>
      <c r="RGA42" s="867"/>
      <c r="RGB42" s="867"/>
      <c r="RGC42" s="867"/>
      <c r="RGD42" s="867"/>
      <c r="RGE42" s="867"/>
      <c r="RGF42" s="867"/>
      <c r="RGG42" s="867"/>
      <c r="RGH42" s="867"/>
      <c r="RGI42" s="867"/>
      <c r="RGJ42" s="867"/>
      <c r="RGK42" s="867"/>
      <c r="RGL42" s="867"/>
      <c r="RGM42" s="867"/>
      <c r="RGN42" s="867"/>
      <c r="RGO42" s="867"/>
      <c r="RGP42" s="867"/>
      <c r="RGQ42" s="867"/>
      <c r="RGR42" s="867"/>
      <c r="RGS42" s="867"/>
      <c r="RGT42" s="867"/>
      <c r="RGU42" s="867"/>
      <c r="RGV42" s="867"/>
      <c r="RGW42" s="867"/>
      <c r="RGX42" s="867"/>
      <c r="RGY42" s="867"/>
      <c r="RGZ42" s="867"/>
      <c r="RHA42" s="867"/>
      <c r="RHB42" s="867"/>
      <c r="RHC42" s="867"/>
      <c r="RHD42" s="867"/>
      <c r="RHE42" s="867"/>
      <c r="RHF42" s="867"/>
      <c r="RHG42" s="867"/>
      <c r="RHH42" s="867"/>
      <c r="RHI42" s="867"/>
      <c r="RHJ42" s="867"/>
      <c r="RHK42" s="867"/>
      <c r="RHL42" s="867"/>
      <c r="RHM42" s="867"/>
      <c r="RHN42" s="867"/>
      <c r="RHO42" s="867"/>
      <c r="RHP42" s="867"/>
      <c r="RHQ42" s="867"/>
      <c r="RHR42" s="867"/>
      <c r="RHS42" s="867"/>
      <c r="RHT42" s="867"/>
      <c r="RHU42" s="867"/>
      <c r="RHV42" s="867"/>
      <c r="RHW42" s="867"/>
      <c r="RHX42" s="867"/>
      <c r="RHY42" s="867"/>
      <c r="RHZ42" s="867"/>
      <c r="RIA42" s="867"/>
      <c r="RIB42" s="867"/>
      <c r="RIC42" s="867"/>
      <c r="RID42" s="867"/>
      <c r="RIE42" s="867"/>
      <c r="RIF42" s="867"/>
      <c r="RIG42" s="867"/>
      <c r="RIH42" s="867"/>
      <c r="RII42" s="867"/>
      <c r="RIJ42" s="867"/>
      <c r="RIK42" s="867"/>
      <c r="RIL42" s="867"/>
      <c r="RIM42" s="867"/>
      <c r="RIN42" s="867"/>
      <c r="RIO42" s="867"/>
      <c r="RIP42" s="867"/>
      <c r="RIQ42" s="867"/>
      <c r="RIR42" s="867"/>
      <c r="RIS42" s="867"/>
      <c r="RIT42" s="867"/>
      <c r="RIU42" s="867"/>
      <c r="RIV42" s="867"/>
      <c r="RIW42" s="867"/>
      <c r="RIX42" s="867"/>
      <c r="RIY42" s="867"/>
      <c r="RIZ42" s="867"/>
      <c r="RJA42" s="867"/>
      <c r="RJB42" s="867"/>
      <c r="RJC42" s="867"/>
      <c r="RJD42" s="867"/>
      <c r="RJE42" s="867"/>
      <c r="RJF42" s="867"/>
      <c r="RJG42" s="867"/>
      <c r="RJH42" s="867"/>
      <c r="RJI42" s="867"/>
      <c r="RJJ42" s="867"/>
      <c r="RJK42" s="867"/>
      <c r="RJL42" s="867"/>
      <c r="RJM42" s="867"/>
      <c r="RJN42" s="867"/>
      <c r="RJO42" s="867"/>
      <c r="RJP42" s="867"/>
      <c r="RJQ42" s="867"/>
      <c r="RJR42" s="867"/>
      <c r="RJS42" s="867"/>
      <c r="RJT42" s="867"/>
      <c r="RJU42" s="867"/>
      <c r="RJV42" s="867"/>
      <c r="RJW42" s="867"/>
      <c r="RJX42" s="867"/>
      <c r="RJY42" s="867"/>
      <c r="RJZ42" s="867"/>
      <c r="RKA42" s="867"/>
      <c r="RKB42" s="867"/>
      <c r="RKC42" s="867"/>
      <c r="RKD42" s="867"/>
      <c r="RKE42" s="867"/>
      <c r="RKF42" s="867"/>
      <c r="RKG42" s="867"/>
      <c r="RKH42" s="867"/>
      <c r="RKI42" s="867"/>
      <c r="RKJ42" s="867"/>
      <c r="RKK42" s="867"/>
      <c r="RKL42" s="867"/>
      <c r="RKM42" s="867"/>
      <c r="RKN42" s="867"/>
      <c r="RKO42" s="867"/>
      <c r="RKP42" s="867"/>
      <c r="RKQ42" s="867"/>
      <c r="RKR42" s="867"/>
      <c r="RKS42" s="867"/>
      <c r="RKT42" s="867"/>
      <c r="RKU42" s="867"/>
      <c r="RKV42" s="867"/>
      <c r="RKW42" s="867"/>
      <c r="RKX42" s="867"/>
      <c r="RKY42" s="867"/>
      <c r="RKZ42" s="867"/>
      <c r="RLA42" s="867"/>
      <c r="RLB42" s="867"/>
      <c r="RLC42" s="867"/>
      <c r="RLD42" s="867"/>
      <c r="RLE42" s="867"/>
      <c r="RLF42" s="867"/>
      <c r="RLG42" s="867"/>
      <c r="RLH42" s="867"/>
      <c r="RLI42" s="867"/>
      <c r="RLJ42" s="867"/>
      <c r="RLK42" s="867"/>
      <c r="RLL42" s="867"/>
      <c r="RLM42" s="867"/>
      <c r="RLN42" s="867"/>
      <c r="RLO42" s="867"/>
      <c r="RLP42" s="867"/>
      <c r="RLQ42" s="867"/>
      <c r="RLR42" s="867"/>
      <c r="RLS42" s="867"/>
      <c r="RLT42" s="867"/>
      <c r="RLU42" s="867"/>
      <c r="RLV42" s="867"/>
      <c r="RLW42" s="867"/>
      <c r="RLX42" s="867"/>
      <c r="RLY42" s="867"/>
      <c r="RLZ42" s="867"/>
      <c r="RMA42" s="867"/>
      <c r="RMB42" s="867"/>
      <c r="RMC42" s="867"/>
      <c r="RMD42" s="867"/>
      <c r="RME42" s="867"/>
      <c r="RMF42" s="867"/>
      <c r="RMG42" s="867"/>
      <c r="RMH42" s="867"/>
      <c r="RMI42" s="867"/>
      <c r="RMJ42" s="867"/>
      <c r="RMK42" s="867"/>
      <c r="RML42" s="867"/>
      <c r="RMM42" s="867"/>
      <c r="RMN42" s="867"/>
      <c r="RMO42" s="867"/>
      <c r="RMP42" s="867"/>
      <c r="RMQ42" s="867"/>
      <c r="RMR42" s="867"/>
      <c r="RMS42" s="867"/>
      <c r="RMT42" s="867"/>
      <c r="RMU42" s="867"/>
      <c r="RMV42" s="867"/>
      <c r="RMW42" s="867"/>
      <c r="RMX42" s="867"/>
      <c r="RMY42" s="867"/>
      <c r="RMZ42" s="867"/>
      <c r="RNA42" s="867"/>
      <c r="RNB42" s="867"/>
      <c r="RNC42" s="867"/>
      <c r="RND42" s="867"/>
      <c r="RNE42" s="867"/>
      <c r="RNF42" s="867"/>
      <c r="RNG42" s="867"/>
      <c r="RNH42" s="867"/>
      <c r="RNI42" s="867"/>
      <c r="RNJ42" s="867"/>
      <c r="RNK42" s="867"/>
      <c r="RNL42" s="867"/>
      <c r="RNM42" s="867"/>
      <c r="RNN42" s="867"/>
      <c r="RNO42" s="867"/>
      <c r="RNP42" s="867"/>
      <c r="RNQ42" s="867"/>
      <c r="RNR42" s="867"/>
      <c r="RNS42" s="867"/>
      <c r="RNT42" s="867"/>
      <c r="RNU42" s="867"/>
      <c r="RNV42" s="867"/>
      <c r="RNW42" s="867"/>
      <c r="RNX42" s="867"/>
      <c r="RNY42" s="867"/>
      <c r="RNZ42" s="867"/>
      <c r="ROA42" s="867"/>
      <c r="ROB42" s="867"/>
      <c r="ROC42" s="867"/>
      <c r="ROD42" s="867"/>
      <c r="ROE42" s="867"/>
      <c r="ROF42" s="867"/>
      <c r="ROG42" s="867"/>
      <c r="ROH42" s="867"/>
      <c r="ROI42" s="867"/>
      <c r="ROJ42" s="867"/>
      <c r="ROK42" s="867"/>
      <c r="ROL42" s="867"/>
      <c r="ROM42" s="867"/>
      <c r="RON42" s="867"/>
      <c r="ROO42" s="867"/>
      <c r="ROP42" s="867"/>
      <c r="ROQ42" s="867"/>
      <c r="ROR42" s="867"/>
      <c r="ROS42" s="867"/>
      <c r="ROT42" s="867"/>
      <c r="ROU42" s="867"/>
      <c r="ROV42" s="867"/>
      <c r="ROW42" s="867"/>
      <c r="ROX42" s="867"/>
      <c r="ROY42" s="867"/>
      <c r="ROZ42" s="867"/>
      <c r="RPA42" s="867"/>
      <c r="RPB42" s="867"/>
      <c r="RPC42" s="867"/>
      <c r="RPD42" s="867"/>
      <c r="RPE42" s="867"/>
      <c r="RPF42" s="867"/>
      <c r="RPG42" s="867"/>
      <c r="RPH42" s="867"/>
      <c r="RPI42" s="867"/>
      <c r="RPJ42" s="867"/>
      <c r="RPK42" s="867"/>
      <c r="RPL42" s="867"/>
      <c r="RPM42" s="867"/>
      <c r="RPN42" s="867"/>
      <c r="RPO42" s="867"/>
      <c r="RPP42" s="867"/>
      <c r="RPQ42" s="867"/>
      <c r="RPR42" s="867"/>
      <c r="RPS42" s="867"/>
      <c r="RPT42" s="867"/>
      <c r="RPU42" s="867"/>
      <c r="RPV42" s="867"/>
      <c r="RPW42" s="867"/>
      <c r="RPX42" s="867"/>
      <c r="RPY42" s="867"/>
      <c r="RPZ42" s="867"/>
      <c r="RQA42" s="867"/>
      <c r="RQB42" s="867"/>
      <c r="RQC42" s="867"/>
      <c r="RQD42" s="867"/>
      <c r="RQE42" s="867"/>
      <c r="RQF42" s="867"/>
      <c r="RQG42" s="867"/>
      <c r="RQH42" s="867"/>
      <c r="RQI42" s="867"/>
      <c r="RQJ42" s="867"/>
      <c r="RQK42" s="867"/>
      <c r="RQL42" s="867"/>
      <c r="RQM42" s="867"/>
      <c r="RQN42" s="867"/>
      <c r="RQO42" s="867"/>
      <c r="RQP42" s="867"/>
      <c r="RQQ42" s="867"/>
      <c r="RQR42" s="867"/>
      <c r="RQS42" s="867"/>
      <c r="RQT42" s="867"/>
      <c r="RQU42" s="867"/>
      <c r="RQV42" s="867"/>
      <c r="RQW42" s="867"/>
      <c r="RQX42" s="867"/>
      <c r="RQY42" s="867"/>
      <c r="RQZ42" s="867"/>
      <c r="RRA42" s="867"/>
      <c r="RRB42" s="867"/>
      <c r="RRC42" s="867"/>
      <c r="RRD42" s="867"/>
      <c r="RRE42" s="867"/>
      <c r="RRF42" s="867"/>
      <c r="RRG42" s="867"/>
      <c r="RRH42" s="867"/>
      <c r="RRI42" s="867"/>
      <c r="RRJ42" s="867"/>
      <c r="RRK42" s="867"/>
      <c r="RRL42" s="867"/>
      <c r="RRM42" s="867"/>
      <c r="RRN42" s="867"/>
      <c r="RRO42" s="867"/>
      <c r="RRP42" s="867"/>
      <c r="RRQ42" s="867"/>
      <c r="RRR42" s="867"/>
      <c r="RRS42" s="867"/>
      <c r="RRT42" s="867"/>
      <c r="RRU42" s="867"/>
      <c r="RRV42" s="867"/>
      <c r="RRW42" s="867"/>
      <c r="RRX42" s="867"/>
      <c r="RRY42" s="867"/>
      <c r="RRZ42" s="867"/>
      <c r="RSA42" s="867"/>
      <c r="RSB42" s="867"/>
      <c r="RSC42" s="867"/>
      <c r="RSD42" s="867"/>
      <c r="RSE42" s="867"/>
      <c r="RSF42" s="867"/>
      <c r="RSG42" s="867"/>
      <c r="RSH42" s="867"/>
      <c r="RSI42" s="867"/>
      <c r="RSJ42" s="867"/>
      <c r="RSK42" s="867"/>
      <c r="RSL42" s="867"/>
      <c r="RSM42" s="867"/>
      <c r="RSN42" s="867"/>
      <c r="RSO42" s="867"/>
      <c r="RSP42" s="867"/>
      <c r="RSQ42" s="867"/>
      <c r="RSR42" s="867"/>
      <c r="RSS42" s="867"/>
      <c r="RST42" s="867"/>
      <c r="RSU42" s="867"/>
      <c r="RSV42" s="867"/>
      <c r="RSW42" s="867"/>
      <c r="RSX42" s="867"/>
      <c r="RSY42" s="867"/>
      <c r="RSZ42" s="867"/>
      <c r="RTA42" s="867"/>
      <c r="RTB42" s="867"/>
      <c r="RTC42" s="867"/>
      <c r="RTD42" s="867"/>
      <c r="RTE42" s="867"/>
      <c r="RTF42" s="867"/>
      <c r="RTG42" s="867"/>
      <c r="RTH42" s="867"/>
      <c r="RTI42" s="867"/>
      <c r="RTJ42" s="867"/>
      <c r="RTK42" s="867"/>
      <c r="RTL42" s="867"/>
      <c r="RTM42" s="867"/>
      <c r="RTN42" s="867"/>
      <c r="RTO42" s="867"/>
      <c r="RTP42" s="867"/>
      <c r="RTQ42" s="867"/>
      <c r="RTR42" s="867"/>
      <c r="RTS42" s="867"/>
      <c r="RTT42" s="867"/>
      <c r="RTU42" s="867"/>
      <c r="RTV42" s="867"/>
      <c r="RTW42" s="867"/>
      <c r="RTX42" s="867"/>
      <c r="RTY42" s="867"/>
      <c r="RTZ42" s="867"/>
      <c r="RUA42" s="867"/>
      <c r="RUB42" s="867"/>
      <c r="RUC42" s="867"/>
      <c r="RUD42" s="867"/>
      <c r="RUE42" s="867"/>
      <c r="RUF42" s="867"/>
      <c r="RUG42" s="867"/>
      <c r="RUH42" s="867"/>
      <c r="RUI42" s="867"/>
      <c r="RUJ42" s="867"/>
      <c r="RUK42" s="867"/>
      <c r="RUL42" s="867"/>
      <c r="RUM42" s="867"/>
      <c r="RUN42" s="867"/>
      <c r="RUO42" s="867"/>
      <c r="RUP42" s="867"/>
      <c r="RUQ42" s="867"/>
      <c r="RUR42" s="867"/>
      <c r="RUS42" s="867"/>
      <c r="RUT42" s="867"/>
      <c r="RUU42" s="867"/>
      <c r="RUV42" s="867"/>
      <c r="RUW42" s="867"/>
      <c r="RUX42" s="867"/>
      <c r="RUY42" s="867"/>
      <c r="RUZ42" s="867"/>
      <c r="RVA42" s="867"/>
      <c r="RVB42" s="867"/>
      <c r="RVC42" s="867"/>
      <c r="RVD42" s="867"/>
      <c r="RVE42" s="867"/>
      <c r="RVF42" s="867"/>
      <c r="RVG42" s="867"/>
      <c r="RVH42" s="867"/>
      <c r="RVI42" s="867"/>
      <c r="RVJ42" s="867"/>
      <c r="RVK42" s="867"/>
      <c r="RVL42" s="867"/>
      <c r="RVM42" s="867"/>
      <c r="RVN42" s="867"/>
      <c r="RVO42" s="867"/>
      <c r="RVP42" s="867"/>
      <c r="RVQ42" s="867"/>
      <c r="RVR42" s="867"/>
      <c r="RVS42" s="867"/>
      <c r="RVT42" s="867"/>
      <c r="RVU42" s="867"/>
      <c r="RVV42" s="867"/>
      <c r="RVW42" s="867"/>
      <c r="RVX42" s="867"/>
      <c r="RVY42" s="867"/>
      <c r="RVZ42" s="867"/>
      <c r="RWA42" s="867"/>
      <c r="RWB42" s="867"/>
      <c r="RWC42" s="867"/>
      <c r="RWD42" s="867"/>
      <c r="RWE42" s="867"/>
      <c r="RWF42" s="867"/>
      <c r="RWG42" s="867"/>
      <c r="RWH42" s="867"/>
      <c r="RWI42" s="867"/>
      <c r="RWJ42" s="867"/>
      <c r="RWK42" s="867"/>
      <c r="RWL42" s="867"/>
      <c r="RWM42" s="867"/>
      <c r="RWN42" s="867"/>
      <c r="RWO42" s="867"/>
      <c r="RWP42" s="867"/>
      <c r="RWQ42" s="867"/>
      <c r="RWR42" s="867"/>
      <c r="RWS42" s="867"/>
      <c r="RWT42" s="867"/>
      <c r="RWU42" s="867"/>
      <c r="RWV42" s="867"/>
      <c r="RWW42" s="867"/>
      <c r="RWX42" s="867"/>
      <c r="RWY42" s="867"/>
      <c r="RWZ42" s="867"/>
      <c r="RXA42" s="867"/>
      <c r="RXB42" s="867"/>
      <c r="RXC42" s="867"/>
      <c r="RXD42" s="867"/>
      <c r="RXE42" s="867"/>
      <c r="RXF42" s="867"/>
      <c r="RXG42" s="867"/>
      <c r="RXH42" s="867"/>
      <c r="RXI42" s="867"/>
      <c r="RXJ42" s="867"/>
      <c r="RXK42" s="867"/>
      <c r="RXL42" s="867"/>
      <c r="RXM42" s="867"/>
      <c r="RXN42" s="867"/>
      <c r="RXO42" s="867"/>
      <c r="RXP42" s="867"/>
      <c r="RXQ42" s="867"/>
      <c r="RXR42" s="867"/>
      <c r="RXS42" s="867"/>
      <c r="RXT42" s="867"/>
      <c r="RXU42" s="867"/>
      <c r="RXV42" s="867"/>
      <c r="RXW42" s="867"/>
      <c r="RXX42" s="867"/>
      <c r="RXY42" s="867"/>
      <c r="RXZ42" s="867"/>
      <c r="RYA42" s="867"/>
      <c r="RYB42" s="867"/>
      <c r="RYC42" s="867"/>
      <c r="RYD42" s="867"/>
      <c r="RYE42" s="867"/>
      <c r="RYF42" s="867"/>
      <c r="RYG42" s="867"/>
      <c r="RYH42" s="867"/>
      <c r="RYI42" s="867"/>
      <c r="RYJ42" s="867"/>
      <c r="RYK42" s="867"/>
      <c r="RYL42" s="867"/>
      <c r="RYM42" s="867"/>
      <c r="RYN42" s="867"/>
      <c r="RYO42" s="867"/>
      <c r="RYP42" s="867"/>
      <c r="RYQ42" s="867"/>
      <c r="RYR42" s="867"/>
      <c r="RYS42" s="867"/>
      <c r="RYT42" s="867"/>
      <c r="RYU42" s="867"/>
      <c r="RYV42" s="867"/>
      <c r="RYW42" s="867"/>
      <c r="RYX42" s="867"/>
      <c r="RYY42" s="867"/>
      <c r="RYZ42" s="867"/>
      <c r="RZA42" s="867"/>
      <c r="RZB42" s="867"/>
      <c r="RZC42" s="867"/>
      <c r="RZD42" s="867"/>
      <c r="RZE42" s="867"/>
      <c r="RZF42" s="867"/>
      <c r="RZG42" s="867"/>
      <c r="RZH42" s="867"/>
      <c r="RZI42" s="867"/>
      <c r="RZJ42" s="867"/>
      <c r="RZK42" s="867"/>
      <c r="RZL42" s="867"/>
      <c r="RZM42" s="867"/>
      <c r="RZN42" s="867"/>
      <c r="RZO42" s="867"/>
      <c r="RZP42" s="867"/>
      <c r="RZQ42" s="867"/>
      <c r="RZR42" s="867"/>
      <c r="RZS42" s="867"/>
      <c r="RZT42" s="867"/>
      <c r="RZU42" s="867"/>
      <c r="RZV42" s="867"/>
      <c r="RZW42" s="867"/>
      <c r="RZX42" s="867"/>
      <c r="RZY42" s="867"/>
      <c r="RZZ42" s="867"/>
      <c r="SAA42" s="867"/>
      <c r="SAB42" s="867"/>
      <c r="SAC42" s="867"/>
      <c r="SAD42" s="867"/>
      <c r="SAE42" s="867"/>
      <c r="SAF42" s="867"/>
      <c r="SAG42" s="867"/>
      <c r="SAH42" s="867"/>
      <c r="SAI42" s="867"/>
      <c r="SAJ42" s="867"/>
      <c r="SAK42" s="867"/>
      <c r="SAL42" s="867"/>
      <c r="SAM42" s="867"/>
      <c r="SAN42" s="867"/>
      <c r="SAO42" s="867"/>
      <c r="SAP42" s="867"/>
      <c r="SAQ42" s="867"/>
      <c r="SAR42" s="867"/>
      <c r="SAS42" s="867"/>
      <c r="SAT42" s="867"/>
      <c r="SAU42" s="867"/>
      <c r="SAV42" s="867"/>
      <c r="SAW42" s="867"/>
      <c r="SAX42" s="867"/>
      <c r="SAY42" s="867"/>
      <c r="SAZ42" s="867"/>
      <c r="SBA42" s="867"/>
      <c r="SBB42" s="867"/>
      <c r="SBC42" s="867"/>
      <c r="SBD42" s="867"/>
      <c r="SBE42" s="867"/>
      <c r="SBF42" s="867"/>
      <c r="SBG42" s="867"/>
      <c r="SBH42" s="867"/>
      <c r="SBI42" s="867"/>
      <c r="SBJ42" s="867"/>
      <c r="SBK42" s="867"/>
      <c r="SBL42" s="867"/>
      <c r="SBM42" s="867"/>
      <c r="SBN42" s="867"/>
      <c r="SBO42" s="867"/>
      <c r="SBP42" s="867"/>
      <c r="SBQ42" s="867"/>
      <c r="SBR42" s="867"/>
      <c r="SBS42" s="867"/>
      <c r="SBT42" s="867"/>
      <c r="SBU42" s="867"/>
      <c r="SBV42" s="867"/>
      <c r="SBW42" s="867"/>
      <c r="SBX42" s="867"/>
      <c r="SBY42" s="867"/>
      <c r="SBZ42" s="867"/>
      <c r="SCA42" s="867"/>
      <c r="SCB42" s="867"/>
      <c r="SCC42" s="867"/>
      <c r="SCD42" s="867"/>
      <c r="SCE42" s="867"/>
      <c r="SCF42" s="867"/>
      <c r="SCG42" s="867"/>
      <c r="SCH42" s="867"/>
      <c r="SCI42" s="867"/>
      <c r="SCJ42" s="867"/>
      <c r="SCK42" s="867"/>
      <c r="SCL42" s="867"/>
      <c r="SCM42" s="867"/>
      <c r="SCN42" s="867"/>
      <c r="SCO42" s="867"/>
      <c r="SCP42" s="867"/>
      <c r="SCQ42" s="867"/>
      <c r="SCR42" s="867"/>
      <c r="SCS42" s="867"/>
      <c r="SCT42" s="867"/>
      <c r="SCU42" s="867"/>
      <c r="SCV42" s="867"/>
      <c r="SCW42" s="867"/>
      <c r="SCX42" s="867"/>
      <c r="SCY42" s="867"/>
      <c r="SCZ42" s="867"/>
      <c r="SDA42" s="867"/>
      <c r="SDB42" s="867"/>
      <c r="SDC42" s="867"/>
      <c r="SDD42" s="867"/>
      <c r="SDE42" s="867"/>
      <c r="SDF42" s="867"/>
      <c r="SDG42" s="867"/>
      <c r="SDH42" s="867"/>
      <c r="SDI42" s="867"/>
      <c r="SDJ42" s="867"/>
      <c r="SDK42" s="867"/>
      <c r="SDL42" s="867"/>
      <c r="SDM42" s="867"/>
      <c r="SDN42" s="867"/>
      <c r="SDO42" s="867"/>
      <c r="SDP42" s="867"/>
      <c r="SDQ42" s="867"/>
      <c r="SDR42" s="867"/>
      <c r="SDS42" s="867"/>
      <c r="SDT42" s="867"/>
      <c r="SDU42" s="867"/>
      <c r="SDV42" s="867"/>
      <c r="SDW42" s="867"/>
      <c r="SDX42" s="867"/>
      <c r="SDY42" s="867"/>
      <c r="SDZ42" s="867"/>
      <c r="SEA42" s="867"/>
      <c r="SEB42" s="867"/>
      <c r="SEC42" s="867"/>
      <c r="SED42" s="867"/>
      <c r="SEE42" s="867"/>
      <c r="SEF42" s="867"/>
      <c r="SEG42" s="867"/>
      <c r="SEH42" s="867"/>
      <c r="SEI42" s="867"/>
      <c r="SEJ42" s="867"/>
      <c r="SEK42" s="867"/>
      <c r="SEL42" s="867"/>
      <c r="SEM42" s="867"/>
      <c r="SEN42" s="867"/>
      <c r="SEO42" s="867"/>
      <c r="SEP42" s="867"/>
      <c r="SEQ42" s="867"/>
      <c r="SER42" s="867"/>
      <c r="SES42" s="867"/>
      <c r="SET42" s="867"/>
      <c r="SEU42" s="867"/>
      <c r="SEV42" s="867"/>
      <c r="SEW42" s="867"/>
      <c r="SEX42" s="867"/>
      <c r="SEY42" s="867"/>
      <c r="SEZ42" s="867"/>
      <c r="SFA42" s="867"/>
      <c r="SFB42" s="867"/>
      <c r="SFC42" s="867"/>
      <c r="SFD42" s="867"/>
      <c r="SFE42" s="867"/>
      <c r="SFF42" s="867"/>
      <c r="SFG42" s="867"/>
      <c r="SFH42" s="867"/>
      <c r="SFI42" s="867"/>
      <c r="SFJ42" s="867"/>
      <c r="SFK42" s="867"/>
      <c r="SFL42" s="867"/>
      <c r="SFM42" s="867"/>
      <c r="SFN42" s="867"/>
      <c r="SFO42" s="867"/>
      <c r="SFP42" s="867"/>
      <c r="SFQ42" s="867"/>
      <c r="SFR42" s="867"/>
      <c r="SFS42" s="867"/>
      <c r="SFT42" s="867"/>
      <c r="SFU42" s="867"/>
      <c r="SFV42" s="867"/>
      <c r="SFW42" s="867"/>
      <c r="SFX42" s="867"/>
      <c r="SFY42" s="867"/>
      <c r="SFZ42" s="867"/>
      <c r="SGA42" s="867"/>
      <c r="SGB42" s="867"/>
      <c r="SGC42" s="867"/>
      <c r="SGD42" s="867"/>
      <c r="SGE42" s="867"/>
      <c r="SGF42" s="867"/>
      <c r="SGG42" s="867"/>
      <c r="SGH42" s="867"/>
      <c r="SGI42" s="867"/>
      <c r="SGJ42" s="867"/>
      <c r="SGK42" s="867"/>
      <c r="SGL42" s="867"/>
      <c r="SGM42" s="867"/>
      <c r="SGN42" s="867"/>
      <c r="SGO42" s="867"/>
      <c r="SGP42" s="867"/>
      <c r="SGQ42" s="867"/>
      <c r="SGR42" s="867"/>
      <c r="SGS42" s="867"/>
      <c r="SGT42" s="867"/>
      <c r="SGU42" s="867"/>
      <c r="SGV42" s="867"/>
      <c r="SGW42" s="867"/>
      <c r="SGX42" s="867"/>
      <c r="SGY42" s="867"/>
      <c r="SGZ42" s="867"/>
      <c r="SHA42" s="867"/>
      <c r="SHB42" s="867"/>
      <c r="SHC42" s="867"/>
      <c r="SHD42" s="867"/>
      <c r="SHE42" s="867"/>
      <c r="SHF42" s="867"/>
      <c r="SHG42" s="867"/>
      <c r="SHH42" s="867"/>
      <c r="SHI42" s="867"/>
      <c r="SHJ42" s="867"/>
      <c r="SHK42" s="867"/>
      <c r="SHL42" s="867"/>
      <c r="SHM42" s="867"/>
      <c r="SHN42" s="867"/>
      <c r="SHO42" s="867"/>
      <c r="SHP42" s="867"/>
      <c r="SHQ42" s="867"/>
      <c r="SHR42" s="867"/>
      <c r="SHS42" s="867"/>
      <c r="SHT42" s="867"/>
      <c r="SHU42" s="867"/>
      <c r="SHV42" s="867"/>
      <c r="SHW42" s="867"/>
      <c r="SHX42" s="867"/>
      <c r="SHY42" s="867"/>
      <c r="SHZ42" s="867"/>
      <c r="SIA42" s="867"/>
      <c r="SIB42" s="867"/>
      <c r="SIC42" s="867"/>
      <c r="SID42" s="867"/>
      <c r="SIE42" s="867"/>
      <c r="SIF42" s="867"/>
      <c r="SIG42" s="867"/>
      <c r="SIH42" s="867"/>
      <c r="SII42" s="867"/>
      <c r="SIJ42" s="867"/>
      <c r="SIK42" s="867"/>
      <c r="SIL42" s="867"/>
      <c r="SIM42" s="867"/>
      <c r="SIN42" s="867"/>
      <c r="SIO42" s="867"/>
      <c r="SIP42" s="867"/>
      <c r="SIQ42" s="867"/>
      <c r="SIR42" s="867"/>
      <c r="SIS42" s="867"/>
      <c r="SIT42" s="867"/>
      <c r="SIU42" s="867"/>
      <c r="SIV42" s="867"/>
      <c r="SIW42" s="867"/>
      <c r="SIX42" s="867"/>
      <c r="SIY42" s="867"/>
      <c r="SIZ42" s="867"/>
      <c r="SJA42" s="867"/>
      <c r="SJB42" s="867"/>
      <c r="SJC42" s="867"/>
      <c r="SJD42" s="867"/>
      <c r="SJE42" s="867"/>
      <c r="SJF42" s="867"/>
      <c r="SJG42" s="867"/>
      <c r="SJH42" s="867"/>
      <c r="SJI42" s="867"/>
      <c r="SJJ42" s="867"/>
      <c r="SJK42" s="867"/>
      <c r="SJL42" s="867"/>
      <c r="SJM42" s="867"/>
      <c r="SJN42" s="867"/>
      <c r="SJO42" s="867"/>
      <c r="SJP42" s="867"/>
      <c r="SJQ42" s="867"/>
      <c r="SJR42" s="867"/>
      <c r="SJS42" s="867"/>
      <c r="SJT42" s="867"/>
      <c r="SJU42" s="867"/>
      <c r="SJV42" s="867"/>
      <c r="SJW42" s="867"/>
      <c r="SJX42" s="867"/>
      <c r="SJY42" s="867"/>
      <c r="SJZ42" s="867"/>
      <c r="SKA42" s="867"/>
      <c r="SKB42" s="867"/>
      <c r="SKC42" s="867"/>
      <c r="SKD42" s="867"/>
      <c r="SKE42" s="867"/>
      <c r="SKF42" s="867"/>
      <c r="SKG42" s="867"/>
      <c r="SKH42" s="867"/>
      <c r="SKI42" s="867"/>
      <c r="SKJ42" s="867"/>
      <c r="SKK42" s="867"/>
      <c r="SKL42" s="867"/>
      <c r="SKM42" s="867"/>
      <c r="SKN42" s="867"/>
      <c r="SKO42" s="867"/>
      <c r="SKP42" s="867"/>
      <c r="SKQ42" s="867"/>
      <c r="SKR42" s="867"/>
      <c r="SKS42" s="867"/>
      <c r="SKT42" s="867"/>
      <c r="SKU42" s="867"/>
      <c r="SKV42" s="867"/>
      <c r="SKW42" s="867"/>
      <c r="SKX42" s="867"/>
      <c r="SKY42" s="867"/>
      <c r="SKZ42" s="867"/>
      <c r="SLA42" s="867"/>
      <c r="SLB42" s="867"/>
      <c r="SLC42" s="867"/>
      <c r="SLD42" s="867"/>
      <c r="SLE42" s="867"/>
      <c r="SLF42" s="867"/>
      <c r="SLG42" s="867"/>
      <c r="SLH42" s="867"/>
      <c r="SLI42" s="867"/>
      <c r="SLJ42" s="867"/>
      <c r="SLK42" s="867"/>
      <c r="SLL42" s="867"/>
      <c r="SLM42" s="867"/>
      <c r="SLN42" s="867"/>
      <c r="SLO42" s="867"/>
      <c r="SLP42" s="867"/>
      <c r="SLQ42" s="867"/>
      <c r="SLR42" s="867"/>
      <c r="SLS42" s="867"/>
      <c r="SLT42" s="867"/>
      <c r="SLU42" s="867"/>
      <c r="SLV42" s="867"/>
      <c r="SLW42" s="867"/>
      <c r="SLX42" s="867"/>
      <c r="SLY42" s="867"/>
      <c r="SLZ42" s="867"/>
      <c r="SMA42" s="867"/>
      <c r="SMB42" s="867"/>
      <c r="SMC42" s="867"/>
      <c r="SMD42" s="867"/>
      <c r="SME42" s="867"/>
      <c r="SMF42" s="867"/>
      <c r="SMG42" s="867"/>
      <c r="SMH42" s="867"/>
      <c r="SMI42" s="867"/>
      <c r="SMJ42" s="867"/>
      <c r="SMK42" s="867"/>
      <c r="SML42" s="867"/>
      <c r="SMM42" s="867"/>
      <c r="SMN42" s="867"/>
      <c r="SMO42" s="867"/>
      <c r="SMP42" s="867"/>
      <c r="SMQ42" s="867"/>
      <c r="SMR42" s="867"/>
      <c r="SMS42" s="867"/>
      <c r="SMT42" s="867"/>
      <c r="SMU42" s="867"/>
      <c r="SMV42" s="867"/>
      <c r="SMW42" s="867"/>
      <c r="SMX42" s="867"/>
      <c r="SMY42" s="867"/>
      <c r="SMZ42" s="867"/>
      <c r="SNA42" s="867"/>
      <c r="SNB42" s="867"/>
      <c r="SNC42" s="867"/>
      <c r="SND42" s="867"/>
      <c r="SNE42" s="867"/>
      <c r="SNF42" s="867"/>
      <c r="SNG42" s="867"/>
      <c r="SNH42" s="867"/>
      <c r="SNI42" s="867"/>
      <c r="SNJ42" s="867"/>
      <c r="SNK42" s="867"/>
      <c r="SNL42" s="867"/>
      <c r="SNM42" s="867"/>
      <c r="SNN42" s="867"/>
      <c r="SNO42" s="867"/>
      <c r="SNP42" s="867"/>
      <c r="SNQ42" s="867"/>
      <c r="SNR42" s="867"/>
      <c r="SNS42" s="867"/>
      <c r="SNT42" s="867"/>
      <c r="SNU42" s="867"/>
      <c r="SNV42" s="867"/>
      <c r="SNW42" s="867"/>
      <c r="SNX42" s="867"/>
      <c r="SNY42" s="867"/>
      <c r="SNZ42" s="867"/>
      <c r="SOA42" s="867"/>
      <c r="SOB42" s="867"/>
      <c r="SOC42" s="867"/>
      <c r="SOD42" s="867"/>
      <c r="SOE42" s="867"/>
      <c r="SOF42" s="867"/>
      <c r="SOG42" s="867"/>
      <c r="SOH42" s="867"/>
      <c r="SOI42" s="867"/>
      <c r="SOJ42" s="867"/>
      <c r="SOK42" s="867"/>
      <c r="SOL42" s="867"/>
      <c r="SOM42" s="867"/>
      <c r="SON42" s="867"/>
      <c r="SOO42" s="867"/>
      <c r="SOP42" s="867"/>
      <c r="SOQ42" s="867"/>
      <c r="SOR42" s="867"/>
      <c r="SOS42" s="867"/>
      <c r="SOT42" s="867"/>
      <c r="SOU42" s="867"/>
      <c r="SOV42" s="867"/>
      <c r="SOW42" s="867"/>
      <c r="SOX42" s="867"/>
      <c r="SOY42" s="867"/>
      <c r="SOZ42" s="867"/>
      <c r="SPA42" s="867"/>
      <c r="SPB42" s="867"/>
      <c r="SPC42" s="867"/>
      <c r="SPD42" s="867"/>
      <c r="SPE42" s="867"/>
      <c r="SPF42" s="867"/>
      <c r="SPG42" s="867"/>
      <c r="SPH42" s="867"/>
      <c r="SPI42" s="867"/>
      <c r="SPJ42" s="867"/>
      <c r="SPK42" s="867"/>
      <c r="SPL42" s="867"/>
      <c r="SPM42" s="867"/>
      <c r="SPN42" s="867"/>
      <c r="SPO42" s="867"/>
      <c r="SPP42" s="867"/>
      <c r="SPQ42" s="867"/>
      <c r="SPR42" s="867"/>
      <c r="SPS42" s="867"/>
      <c r="SPT42" s="867"/>
      <c r="SPU42" s="867"/>
      <c r="SPV42" s="867"/>
      <c r="SPW42" s="867"/>
      <c r="SPX42" s="867"/>
      <c r="SPY42" s="867"/>
      <c r="SPZ42" s="867"/>
      <c r="SQA42" s="867"/>
      <c r="SQB42" s="867"/>
      <c r="SQC42" s="867"/>
      <c r="SQD42" s="867"/>
      <c r="SQE42" s="867"/>
      <c r="SQF42" s="867"/>
      <c r="SQG42" s="867"/>
      <c r="SQH42" s="867"/>
      <c r="SQI42" s="867"/>
      <c r="SQJ42" s="867"/>
      <c r="SQK42" s="867"/>
      <c r="SQL42" s="867"/>
      <c r="SQM42" s="867"/>
      <c r="SQN42" s="867"/>
      <c r="SQO42" s="867"/>
      <c r="SQP42" s="867"/>
      <c r="SQQ42" s="867"/>
      <c r="SQR42" s="867"/>
      <c r="SQS42" s="867"/>
      <c r="SQT42" s="867"/>
      <c r="SQU42" s="867"/>
      <c r="SQV42" s="867"/>
      <c r="SQW42" s="867"/>
      <c r="SQX42" s="867"/>
      <c r="SQY42" s="867"/>
      <c r="SQZ42" s="867"/>
      <c r="SRA42" s="867"/>
      <c r="SRB42" s="867"/>
      <c r="SRC42" s="867"/>
      <c r="SRD42" s="867"/>
      <c r="SRE42" s="867"/>
      <c r="SRF42" s="867"/>
      <c r="SRG42" s="867"/>
      <c r="SRH42" s="867"/>
      <c r="SRI42" s="867"/>
      <c r="SRJ42" s="867"/>
      <c r="SRK42" s="867"/>
      <c r="SRL42" s="867"/>
      <c r="SRM42" s="867"/>
      <c r="SRN42" s="867"/>
      <c r="SRO42" s="867"/>
      <c r="SRP42" s="867"/>
      <c r="SRQ42" s="867"/>
      <c r="SRR42" s="867"/>
      <c r="SRS42" s="867"/>
      <c r="SRT42" s="867"/>
      <c r="SRU42" s="867"/>
      <c r="SRV42" s="867"/>
      <c r="SRW42" s="867"/>
      <c r="SRX42" s="867"/>
      <c r="SRY42" s="867"/>
      <c r="SRZ42" s="867"/>
      <c r="SSA42" s="867"/>
      <c r="SSB42" s="867"/>
      <c r="SSC42" s="867"/>
      <c r="SSD42" s="867"/>
      <c r="SSE42" s="867"/>
      <c r="SSF42" s="867"/>
      <c r="SSG42" s="867"/>
      <c r="SSH42" s="867"/>
      <c r="SSI42" s="867"/>
      <c r="SSJ42" s="867"/>
      <c r="SSK42" s="867"/>
      <c r="SSL42" s="867"/>
      <c r="SSM42" s="867"/>
      <c r="SSN42" s="867"/>
      <c r="SSO42" s="867"/>
      <c r="SSP42" s="867"/>
      <c r="SSQ42" s="867"/>
      <c r="SSR42" s="867"/>
      <c r="SSS42" s="867"/>
      <c r="SST42" s="867"/>
      <c r="SSU42" s="867"/>
      <c r="SSV42" s="867"/>
      <c r="SSW42" s="867"/>
      <c r="SSX42" s="867"/>
      <c r="SSY42" s="867"/>
      <c r="SSZ42" s="867"/>
      <c r="STA42" s="867"/>
      <c r="STB42" s="867"/>
      <c r="STC42" s="867"/>
      <c r="STD42" s="867"/>
      <c r="STE42" s="867"/>
      <c r="STF42" s="867"/>
      <c r="STG42" s="867"/>
      <c r="STH42" s="867"/>
      <c r="STI42" s="867"/>
      <c r="STJ42" s="867"/>
      <c r="STK42" s="867"/>
      <c r="STL42" s="867"/>
      <c r="STM42" s="867"/>
      <c r="STN42" s="867"/>
      <c r="STO42" s="867"/>
      <c r="STP42" s="867"/>
      <c r="STQ42" s="867"/>
      <c r="STR42" s="867"/>
      <c r="STS42" s="867"/>
      <c r="STT42" s="867"/>
      <c r="STU42" s="867"/>
      <c r="STV42" s="867"/>
      <c r="STW42" s="867"/>
      <c r="STX42" s="867"/>
      <c r="STY42" s="867"/>
      <c r="STZ42" s="867"/>
      <c r="SUA42" s="867"/>
      <c r="SUB42" s="867"/>
      <c r="SUC42" s="867"/>
      <c r="SUD42" s="867"/>
      <c r="SUE42" s="867"/>
      <c r="SUF42" s="867"/>
      <c r="SUG42" s="867"/>
      <c r="SUH42" s="867"/>
      <c r="SUI42" s="867"/>
      <c r="SUJ42" s="867"/>
      <c r="SUK42" s="867"/>
      <c r="SUL42" s="867"/>
      <c r="SUM42" s="867"/>
      <c r="SUN42" s="867"/>
      <c r="SUO42" s="867"/>
      <c r="SUP42" s="867"/>
      <c r="SUQ42" s="867"/>
      <c r="SUR42" s="867"/>
      <c r="SUS42" s="867"/>
      <c r="SUT42" s="867"/>
      <c r="SUU42" s="867"/>
      <c r="SUV42" s="867"/>
      <c r="SUW42" s="867"/>
      <c r="SUX42" s="867"/>
      <c r="SUY42" s="867"/>
      <c r="SUZ42" s="867"/>
      <c r="SVA42" s="867"/>
      <c r="SVB42" s="867"/>
      <c r="SVC42" s="867"/>
      <c r="SVD42" s="867"/>
      <c r="SVE42" s="867"/>
      <c r="SVF42" s="867"/>
      <c r="SVG42" s="867"/>
      <c r="SVH42" s="867"/>
      <c r="SVI42" s="867"/>
      <c r="SVJ42" s="867"/>
      <c r="SVK42" s="867"/>
      <c r="SVL42" s="867"/>
      <c r="SVM42" s="867"/>
      <c r="SVN42" s="867"/>
      <c r="SVO42" s="867"/>
      <c r="SVP42" s="867"/>
      <c r="SVQ42" s="867"/>
      <c r="SVR42" s="867"/>
      <c r="SVS42" s="867"/>
      <c r="SVT42" s="867"/>
      <c r="SVU42" s="867"/>
      <c r="SVV42" s="867"/>
      <c r="SVW42" s="867"/>
      <c r="SVX42" s="867"/>
      <c r="SVY42" s="867"/>
      <c r="SVZ42" s="867"/>
      <c r="SWA42" s="867"/>
      <c r="SWB42" s="867"/>
      <c r="SWC42" s="867"/>
      <c r="SWD42" s="867"/>
      <c r="SWE42" s="867"/>
      <c r="SWF42" s="867"/>
      <c r="SWG42" s="867"/>
      <c r="SWH42" s="867"/>
      <c r="SWI42" s="867"/>
      <c r="SWJ42" s="867"/>
      <c r="SWK42" s="867"/>
      <c r="SWL42" s="867"/>
      <c r="SWM42" s="867"/>
      <c r="SWN42" s="867"/>
      <c r="SWO42" s="867"/>
      <c r="SWP42" s="867"/>
      <c r="SWQ42" s="867"/>
      <c r="SWR42" s="867"/>
      <c r="SWS42" s="867"/>
      <c r="SWT42" s="867"/>
      <c r="SWU42" s="867"/>
      <c r="SWV42" s="867"/>
      <c r="SWW42" s="867"/>
      <c r="SWX42" s="867"/>
      <c r="SWY42" s="867"/>
      <c r="SWZ42" s="867"/>
      <c r="SXA42" s="867"/>
      <c r="SXB42" s="867"/>
      <c r="SXC42" s="867"/>
      <c r="SXD42" s="867"/>
      <c r="SXE42" s="867"/>
      <c r="SXF42" s="867"/>
      <c r="SXG42" s="867"/>
      <c r="SXH42" s="867"/>
      <c r="SXI42" s="867"/>
      <c r="SXJ42" s="867"/>
      <c r="SXK42" s="867"/>
      <c r="SXL42" s="867"/>
      <c r="SXM42" s="867"/>
      <c r="SXN42" s="867"/>
      <c r="SXO42" s="867"/>
      <c r="SXP42" s="867"/>
      <c r="SXQ42" s="867"/>
      <c r="SXR42" s="867"/>
      <c r="SXS42" s="867"/>
      <c r="SXT42" s="867"/>
      <c r="SXU42" s="867"/>
      <c r="SXV42" s="867"/>
      <c r="SXW42" s="867"/>
      <c r="SXX42" s="867"/>
      <c r="SXY42" s="867"/>
      <c r="SXZ42" s="867"/>
      <c r="SYA42" s="867"/>
      <c r="SYB42" s="867"/>
      <c r="SYC42" s="867"/>
      <c r="SYD42" s="867"/>
      <c r="SYE42" s="867"/>
      <c r="SYF42" s="867"/>
      <c r="SYG42" s="867"/>
      <c r="SYH42" s="867"/>
      <c r="SYI42" s="867"/>
      <c r="SYJ42" s="867"/>
      <c r="SYK42" s="867"/>
      <c r="SYL42" s="867"/>
      <c r="SYM42" s="867"/>
      <c r="SYN42" s="867"/>
      <c r="SYO42" s="867"/>
      <c r="SYP42" s="867"/>
      <c r="SYQ42" s="867"/>
      <c r="SYR42" s="867"/>
      <c r="SYS42" s="867"/>
      <c r="SYT42" s="867"/>
      <c r="SYU42" s="867"/>
      <c r="SYV42" s="867"/>
      <c r="SYW42" s="867"/>
      <c r="SYX42" s="867"/>
      <c r="SYY42" s="867"/>
      <c r="SYZ42" s="867"/>
      <c r="SZA42" s="867"/>
      <c r="SZB42" s="867"/>
      <c r="SZC42" s="867"/>
      <c r="SZD42" s="867"/>
      <c r="SZE42" s="867"/>
      <c r="SZF42" s="867"/>
      <c r="SZG42" s="867"/>
      <c r="SZH42" s="867"/>
      <c r="SZI42" s="867"/>
      <c r="SZJ42" s="867"/>
      <c r="SZK42" s="867"/>
      <c r="SZL42" s="867"/>
      <c r="SZM42" s="867"/>
      <c r="SZN42" s="867"/>
      <c r="SZO42" s="867"/>
      <c r="SZP42" s="867"/>
      <c r="SZQ42" s="867"/>
      <c r="SZR42" s="867"/>
      <c r="SZS42" s="867"/>
      <c r="SZT42" s="867"/>
      <c r="SZU42" s="867"/>
      <c r="SZV42" s="867"/>
      <c r="SZW42" s="867"/>
      <c r="SZX42" s="867"/>
      <c r="SZY42" s="867"/>
      <c r="SZZ42" s="867"/>
      <c r="TAA42" s="867"/>
      <c r="TAB42" s="867"/>
      <c r="TAC42" s="867"/>
      <c r="TAD42" s="867"/>
      <c r="TAE42" s="867"/>
      <c r="TAF42" s="867"/>
      <c r="TAG42" s="867"/>
      <c r="TAH42" s="867"/>
      <c r="TAI42" s="867"/>
      <c r="TAJ42" s="867"/>
      <c r="TAK42" s="867"/>
      <c r="TAL42" s="867"/>
      <c r="TAM42" s="867"/>
      <c r="TAN42" s="867"/>
      <c r="TAO42" s="867"/>
      <c r="TAP42" s="867"/>
      <c r="TAQ42" s="867"/>
      <c r="TAR42" s="867"/>
      <c r="TAS42" s="867"/>
      <c r="TAT42" s="867"/>
      <c r="TAU42" s="867"/>
      <c r="TAV42" s="867"/>
      <c r="TAW42" s="867"/>
      <c r="TAX42" s="867"/>
      <c r="TAY42" s="867"/>
      <c r="TAZ42" s="867"/>
      <c r="TBA42" s="867"/>
      <c r="TBB42" s="867"/>
      <c r="TBC42" s="867"/>
      <c r="TBD42" s="867"/>
      <c r="TBE42" s="867"/>
      <c r="TBF42" s="867"/>
      <c r="TBG42" s="867"/>
      <c r="TBH42" s="867"/>
      <c r="TBI42" s="867"/>
      <c r="TBJ42" s="867"/>
      <c r="TBK42" s="867"/>
      <c r="TBL42" s="867"/>
      <c r="TBM42" s="867"/>
      <c r="TBN42" s="867"/>
      <c r="TBO42" s="867"/>
      <c r="TBP42" s="867"/>
      <c r="TBQ42" s="867"/>
      <c r="TBR42" s="867"/>
      <c r="TBS42" s="867"/>
      <c r="TBT42" s="867"/>
      <c r="TBU42" s="867"/>
      <c r="TBV42" s="867"/>
      <c r="TBW42" s="867"/>
      <c r="TBX42" s="867"/>
      <c r="TBY42" s="867"/>
      <c r="TBZ42" s="867"/>
      <c r="TCA42" s="867"/>
      <c r="TCB42" s="867"/>
      <c r="TCC42" s="867"/>
      <c r="TCD42" s="867"/>
      <c r="TCE42" s="867"/>
      <c r="TCF42" s="867"/>
      <c r="TCG42" s="867"/>
      <c r="TCH42" s="867"/>
      <c r="TCI42" s="867"/>
      <c r="TCJ42" s="867"/>
      <c r="TCK42" s="867"/>
      <c r="TCL42" s="867"/>
      <c r="TCM42" s="867"/>
      <c r="TCN42" s="867"/>
      <c r="TCO42" s="867"/>
      <c r="TCP42" s="867"/>
      <c r="TCQ42" s="867"/>
      <c r="TCR42" s="867"/>
      <c r="TCS42" s="867"/>
      <c r="TCT42" s="867"/>
      <c r="TCU42" s="867"/>
      <c r="TCV42" s="867"/>
      <c r="TCW42" s="867"/>
      <c r="TCX42" s="867"/>
      <c r="TCY42" s="867"/>
      <c r="TCZ42" s="867"/>
      <c r="TDA42" s="867"/>
      <c r="TDB42" s="867"/>
      <c r="TDC42" s="867"/>
      <c r="TDD42" s="867"/>
      <c r="TDE42" s="867"/>
      <c r="TDF42" s="867"/>
      <c r="TDG42" s="867"/>
      <c r="TDH42" s="867"/>
      <c r="TDI42" s="867"/>
      <c r="TDJ42" s="867"/>
      <c r="TDK42" s="867"/>
      <c r="TDL42" s="867"/>
      <c r="TDM42" s="867"/>
      <c r="TDN42" s="867"/>
      <c r="TDO42" s="867"/>
      <c r="TDP42" s="867"/>
      <c r="TDQ42" s="867"/>
      <c r="TDR42" s="867"/>
      <c r="TDS42" s="867"/>
      <c r="TDT42" s="867"/>
      <c r="TDU42" s="867"/>
      <c r="TDV42" s="867"/>
      <c r="TDW42" s="867"/>
      <c r="TDX42" s="867"/>
      <c r="TDY42" s="867"/>
      <c r="TDZ42" s="867"/>
      <c r="TEA42" s="867"/>
      <c r="TEB42" s="867"/>
      <c r="TEC42" s="867"/>
      <c r="TED42" s="867"/>
      <c r="TEE42" s="867"/>
      <c r="TEF42" s="867"/>
      <c r="TEG42" s="867"/>
      <c r="TEH42" s="867"/>
      <c r="TEI42" s="867"/>
      <c r="TEJ42" s="867"/>
      <c r="TEK42" s="867"/>
      <c r="TEL42" s="867"/>
      <c r="TEM42" s="867"/>
      <c r="TEN42" s="867"/>
      <c r="TEO42" s="867"/>
      <c r="TEP42" s="867"/>
      <c r="TEQ42" s="867"/>
      <c r="TER42" s="867"/>
      <c r="TES42" s="867"/>
      <c r="TET42" s="867"/>
      <c r="TEU42" s="867"/>
      <c r="TEV42" s="867"/>
      <c r="TEW42" s="867"/>
      <c r="TEX42" s="867"/>
      <c r="TEY42" s="867"/>
      <c r="TEZ42" s="867"/>
      <c r="TFA42" s="867"/>
      <c r="TFB42" s="867"/>
      <c r="TFC42" s="867"/>
      <c r="TFD42" s="867"/>
      <c r="TFE42" s="867"/>
      <c r="TFF42" s="867"/>
      <c r="TFG42" s="867"/>
      <c r="TFH42" s="867"/>
      <c r="TFI42" s="867"/>
      <c r="TFJ42" s="867"/>
      <c r="TFK42" s="867"/>
      <c r="TFL42" s="867"/>
      <c r="TFM42" s="867"/>
      <c r="TFN42" s="867"/>
      <c r="TFO42" s="867"/>
      <c r="TFP42" s="867"/>
      <c r="TFQ42" s="867"/>
      <c r="TFR42" s="867"/>
      <c r="TFS42" s="867"/>
      <c r="TFT42" s="867"/>
      <c r="TFU42" s="867"/>
      <c r="TFV42" s="867"/>
      <c r="TFW42" s="867"/>
      <c r="TFX42" s="867"/>
      <c r="TFY42" s="867"/>
      <c r="TFZ42" s="867"/>
      <c r="TGA42" s="867"/>
      <c r="TGB42" s="867"/>
      <c r="TGC42" s="867"/>
      <c r="TGD42" s="867"/>
      <c r="TGE42" s="867"/>
      <c r="TGF42" s="867"/>
      <c r="TGG42" s="867"/>
      <c r="TGH42" s="867"/>
      <c r="TGI42" s="867"/>
      <c r="TGJ42" s="867"/>
      <c r="TGK42" s="867"/>
      <c r="TGL42" s="867"/>
      <c r="TGM42" s="867"/>
      <c r="TGN42" s="867"/>
      <c r="TGO42" s="867"/>
      <c r="TGP42" s="867"/>
      <c r="TGQ42" s="867"/>
      <c r="TGR42" s="867"/>
      <c r="TGS42" s="867"/>
      <c r="TGT42" s="867"/>
      <c r="TGU42" s="867"/>
      <c r="TGV42" s="867"/>
      <c r="TGW42" s="867"/>
      <c r="TGX42" s="867"/>
      <c r="TGY42" s="867"/>
      <c r="TGZ42" s="867"/>
      <c r="THA42" s="867"/>
      <c r="THB42" s="867"/>
      <c r="THC42" s="867"/>
      <c r="THD42" s="867"/>
      <c r="THE42" s="867"/>
      <c r="THF42" s="867"/>
      <c r="THG42" s="867"/>
      <c r="THH42" s="867"/>
      <c r="THI42" s="867"/>
      <c r="THJ42" s="867"/>
      <c r="THK42" s="867"/>
      <c r="THL42" s="867"/>
      <c r="THM42" s="867"/>
      <c r="THN42" s="867"/>
      <c r="THO42" s="867"/>
      <c r="THP42" s="867"/>
      <c r="THQ42" s="867"/>
      <c r="THR42" s="867"/>
      <c r="THS42" s="867"/>
      <c r="THT42" s="867"/>
      <c r="THU42" s="867"/>
      <c r="THV42" s="867"/>
      <c r="THW42" s="867"/>
      <c r="THX42" s="867"/>
      <c r="THY42" s="867"/>
      <c r="THZ42" s="867"/>
      <c r="TIA42" s="867"/>
      <c r="TIB42" s="867"/>
      <c r="TIC42" s="867"/>
      <c r="TID42" s="867"/>
      <c r="TIE42" s="867"/>
      <c r="TIF42" s="867"/>
      <c r="TIG42" s="867"/>
      <c r="TIH42" s="867"/>
      <c r="TII42" s="867"/>
      <c r="TIJ42" s="867"/>
      <c r="TIK42" s="867"/>
      <c r="TIL42" s="867"/>
      <c r="TIM42" s="867"/>
      <c r="TIN42" s="867"/>
      <c r="TIO42" s="867"/>
      <c r="TIP42" s="867"/>
      <c r="TIQ42" s="867"/>
      <c r="TIR42" s="867"/>
      <c r="TIS42" s="867"/>
      <c r="TIT42" s="867"/>
      <c r="TIU42" s="867"/>
      <c r="TIV42" s="867"/>
      <c r="TIW42" s="867"/>
      <c r="TIX42" s="867"/>
      <c r="TIY42" s="867"/>
      <c r="TIZ42" s="867"/>
      <c r="TJA42" s="867"/>
      <c r="TJB42" s="867"/>
      <c r="TJC42" s="867"/>
      <c r="TJD42" s="867"/>
      <c r="TJE42" s="867"/>
      <c r="TJF42" s="867"/>
      <c r="TJG42" s="867"/>
      <c r="TJH42" s="867"/>
      <c r="TJI42" s="867"/>
      <c r="TJJ42" s="867"/>
      <c r="TJK42" s="867"/>
      <c r="TJL42" s="867"/>
      <c r="TJM42" s="867"/>
      <c r="TJN42" s="867"/>
      <c r="TJO42" s="867"/>
      <c r="TJP42" s="867"/>
      <c r="TJQ42" s="867"/>
      <c r="TJR42" s="867"/>
      <c r="TJS42" s="867"/>
      <c r="TJT42" s="867"/>
      <c r="TJU42" s="867"/>
      <c r="TJV42" s="867"/>
      <c r="TJW42" s="867"/>
      <c r="TJX42" s="867"/>
      <c r="TJY42" s="867"/>
      <c r="TJZ42" s="867"/>
      <c r="TKA42" s="867"/>
      <c r="TKB42" s="867"/>
      <c r="TKC42" s="867"/>
      <c r="TKD42" s="867"/>
      <c r="TKE42" s="867"/>
      <c r="TKF42" s="867"/>
      <c r="TKG42" s="867"/>
      <c r="TKH42" s="867"/>
      <c r="TKI42" s="867"/>
      <c r="TKJ42" s="867"/>
      <c r="TKK42" s="867"/>
      <c r="TKL42" s="867"/>
      <c r="TKM42" s="867"/>
      <c r="TKN42" s="867"/>
      <c r="TKO42" s="867"/>
      <c r="TKP42" s="867"/>
      <c r="TKQ42" s="867"/>
      <c r="TKR42" s="867"/>
      <c r="TKS42" s="867"/>
      <c r="TKT42" s="867"/>
      <c r="TKU42" s="867"/>
      <c r="TKV42" s="867"/>
      <c r="TKW42" s="867"/>
      <c r="TKX42" s="867"/>
      <c r="TKY42" s="867"/>
      <c r="TKZ42" s="867"/>
      <c r="TLA42" s="867"/>
      <c r="TLB42" s="867"/>
      <c r="TLC42" s="867"/>
      <c r="TLD42" s="867"/>
      <c r="TLE42" s="867"/>
      <c r="TLF42" s="867"/>
      <c r="TLG42" s="867"/>
      <c r="TLH42" s="867"/>
      <c r="TLI42" s="867"/>
      <c r="TLJ42" s="867"/>
      <c r="TLK42" s="867"/>
      <c r="TLL42" s="867"/>
      <c r="TLM42" s="867"/>
      <c r="TLN42" s="867"/>
      <c r="TLO42" s="867"/>
      <c r="TLP42" s="867"/>
      <c r="TLQ42" s="867"/>
      <c r="TLR42" s="867"/>
      <c r="TLS42" s="867"/>
      <c r="TLT42" s="867"/>
      <c r="TLU42" s="867"/>
      <c r="TLV42" s="867"/>
      <c r="TLW42" s="867"/>
      <c r="TLX42" s="867"/>
      <c r="TLY42" s="867"/>
      <c r="TLZ42" s="867"/>
      <c r="TMA42" s="867"/>
      <c r="TMB42" s="867"/>
      <c r="TMC42" s="867"/>
      <c r="TMD42" s="867"/>
      <c r="TME42" s="867"/>
      <c r="TMF42" s="867"/>
      <c r="TMG42" s="867"/>
      <c r="TMH42" s="867"/>
      <c r="TMI42" s="867"/>
      <c r="TMJ42" s="867"/>
      <c r="TMK42" s="867"/>
      <c r="TML42" s="867"/>
      <c r="TMM42" s="867"/>
      <c r="TMN42" s="867"/>
      <c r="TMO42" s="867"/>
      <c r="TMP42" s="867"/>
      <c r="TMQ42" s="867"/>
      <c r="TMR42" s="867"/>
      <c r="TMS42" s="867"/>
      <c r="TMT42" s="867"/>
      <c r="TMU42" s="867"/>
      <c r="TMV42" s="867"/>
      <c r="TMW42" s="867"/>
      <c r="TMX42" s="867"/>
      <c r="TMY42" s="867"/>
      <c r="TMZ42" s="867"/>
      <c r="TNA42" s="867"/>
      <c r="TNB42" s="867"/>
      <c r="TNC42" s="867"/>
      <c r="TND42" s="867"/>
      <c r="TNE42" s="867"/>
      <c r="TNF42" s="867"/>
      <c r="TNG42" s="867"/>
      <c r="TNH42" s="867"/>
      <c r="TNI42" s="867"/>
      <c r="TNJ42" s="867"/>
      <c r="TNK42" s="867"/>
      <c r="TNL42" s="867"/>
      <c r="TNM42" s="867"/>
      <c r="TNN42" s="867"/>
      <c r="TNO42" s="867"/>
      <c r="TNP42" s="867"/>
      <c r="TNQ42" s="867"/>
      <c r="TNR42" s="867"/>
      <c r="TNS42" s="867"/>
      <c r="TNT42" s="867"/>
      <c r="TNU42" s="867"/>
      <c r="TNV42" s="867"/>
      <c r="TNW42" s="867"/>
      <c r="TNX42" s="867"/>
      <c r="TNY42" s="867"/>
      <c r="TNZ42" s="867"/>
      <c r="TOA42" s="867"/>
      <c r="TOB42" s="867"/>
      <c r="TOC42" s="867"/>
      <c r="TOD42" s="867"/>
      <c r="TOE42" s="867"/>
      <c r="TOF42" s="867"/>
      <c r="TOG42" s="867"/>
      <c r="TOH42" s="867"/>
      <c r="TOI42" s="867"/>
      <c r="TOJ42" s="867"/>
      <c r="TOK42" s="867"/>
      <c r="TOL42" s="867"/>
      <c r="TOM42" s="867"/>
      <c r="TON42" s="867"/>
      <c r="TOO42" s="867"/>
      <c r="TOP42" s="867"/>
      <c r="TOQ42" s="867"/>
      <c r="TOR42" s="867"/>
      <c r="TOS42" s="867"/>
      <c r="TOT42" s="867"/>
      <c r="TOU42" s="867"/>
      <c r="TOV42" s="867"/>
      <c r="TOW42" s="867"/>
      <c r="TOX42" s="867"/>
      <c r="TOY42" s="867"/>
      <c r="TOZ42" s="867"/>
      <c r="TPA42" s="867"/>
      <c r="TPB42" s="867"/>
      <c r="TPC42" s="867"/>
      <c r="TPD42" s="867"/>
      <c r="TPE42" s="867"/>
      <c r="TPF42" s="867"/>
      <c r="TPG42" s="867"/>
      <c r="TPH42" s="867"/>
      <c r="TPI42" s="867"/>
      <c r="TPJ42" s="867"/>
      <c r="TPK42" s="867"/>
      <c r="TPL42" s="867"/>
      <c r="TPM42" s="867"/>
      <c r="TPN42" s="867"/>
      <c r="TPO42" s="867"/>
      <c r="TPP42" s="867"/>
      <c r="TPQ42" s="867"/>
      <c r="TPR42" s="867"/>
      <c r="TPS42" s="867"/>
      <c r="TPT42" s="867"/>
      <c r="TPU42" s="867"/>
      <c r="TPV42" s="867"/>
      <c r="TPW42" s="867"/>
      <c r="TPX42" s="867"/>
      <c r="TPY42" s="867"/>
      <c r="TPZ42" s="867"/>
      <c r="TQA42" s="867"/>
      <c r="TQB42" s="867"/>
      <c r="TQC42" s="867"/>
      <c r="TQD42" s="867"/>
      <c r="TQE42" s="867"/>
      <c r="TQF42" s="867"/>
      <c r="TQG42" s="867"/>
      <c r="TQH42" s="867"/>
      <c r="TQI42" s="867"/>
      <c r="TQJ42" s="867"/>
      <c r="TQK42" s="867"/>
      <c r="TQL42" s="867"/>
      <c r="TQM42" s="867"/>
      <c r="TQN42" s="867"/>
      <c r="TQO42" s="867"/>
      <c r="TQP42" s="867"/>
      <c r="TQQ42" s="867"/>
      <c r="TQR42" s="867"/>
      <c r="TQS42" s="867"/>
      <c r="TQT42" s="867"/>
      <c r="TQU42" s="867"/>
      <c r="TQV42" s="867"/>
      <c r="TQW42" s="867"/>
      <c r="TQX42" s="867"/>
      <c r="TQY42" s="867"/>
      <c r="TQZ42" s="867"/>
      <c r="TRA42" s="867"/>
      <c r="TRB42" s="867"/>
      <c r="TRC42" s="867"/>
      <c r="TRD42" s="867"/>
      <c r="TRE42" s="867"/>
      <c r="TRF42" s="867"/>
      <c r="TRG42" s="867"/>
      <c r="TRH42" s="867"/>
      <c r="TRI42" s="867"/>
      <c r="TRJ42" s="867"/>
      <c r="TRK42" s="867"/>
      <c r="TRL42" s="867"/>
      <c r="TRM42" s="867"/>
      <c r="TRN42" s="867"/>
      <c r="TRO42" s="867"/>
      <c r="TRP42" s="867"/>
      <c r="TRQ42" s="867"/>
      <c r="TRR42" s="867"/>
      <c r="TRS42" s="867"/>
      <c r="TRT42" s="867"/>
      <c r="TRU42" s="867"/>
      <c r="TRV42" s="867"/>
      <c r="TRW42" s="867"/>
      <c r="TRX42" s="867"/>
      <c r="TRY42" s="867"/>
      <c r="TRZ42" s="867"/>
      <c r="TSA42" s="867"/>
      <c r="TSB42" s="867"/>
      <c r="TSC42" s="867"/>
      <c r="TSD42" s="867"/>
      <c r="TSE42" s="867"/>
      <c r="TSF42" s="867"/>
      <c r="TSG42" s="867"/>
      <c r="TSH42" s="867"/>
      <c r="TSI42" s="867"/>
      <c r="TSJ42" s="867"/>
      <c r="TSK42" s="867"/>
      <c r="TSL42" s="867"/>
      <c r="TSM42" s="867"/>
      <c r="TSN42" s="867"/>
      <c r="TSO42" s="867"/>
      <c r="TSP42" s="867"/>
      <c r="TSQ42" s="867"/>
      <c r="TSR42" s="867"/>
      <c r="TSS42" s="867"/>
      <c r="TST42" s="867"/>
      <c r="TSU42" s="867"/>
      <c r="TSV42" s="867"/>
      <c r="TSW42" s="867"/>
      <c r="TSX42" s="867"/>
      <c r="TSY42" s="867"/>
      <c r="TSZ42" s="867"/>
      <c r="TTA42" s="867"/>
      <c r="TTB42" s="867"/>
      <c r="TTC42" s="867"/>
      <c r="TTD42" s="867"/>
      <c r="TTE42" s="867"/>
      <c r="TTF42" s="867"/>
      <c r="TTG42" s="867"/>
      <c r="TTH42" s="867"/>
      <c r="TTI42" s="867"/>
      <c r="TTJ42" s="867"/>
      <c r="TTK42" s="867"/>
      <c r="TTL42" s="867"/>
      <c r="TTM42" s="867"/>
      <c r="TTN42" s="867"/>
      <c r="TTO42" s="867"/>
      <c r="TTP42" s="867"/>
      <c r="TTQ42" s="867"/>
      <c r="TTR42" s="867"/>
      <c r="TTS42" s="867"/>
      <c r="TTT42" s="867"/>
      <c r="TTU42" s="867"/>
      <c r="TTV42" s="867"/>
      <c r="TTW42" s="867"/>
      <c r="TTX42" s="867"/>
      <c r="TTY42" s="867"/>
      <c r="TTZ42" s="867"/>
      <c r="TUA42" s="867"/>
      <c r="TUB42" s="867"/>
      <c r="TUC42" s="867"/>
      <c r="TUD42" s="867"/>
      <c r="TUE42" s="867"/>
      <c r="TUF42" s="867"/>
      <c r="TUG42" s="867"/>
      <c r="TUH42" s="867"/>
      <c r="TUI42" s="867"/>
      <c r="TUJ42" s="867"/>
      <c r="TUK42" s="867"/>
      <c r="TUL42" s="867"/>
      <c r="TUM42" s="867"/>
      <c r="TUN42" s="867"/>
      <c r="TUO42" s="867"/>
      <c r="TUP42" s="867"/>
      <c r="TUQ42" s="867"/>
      <c r="TUR42" s="867"/>
      <c r="TUS42" s="867"/>
      <c r="TUT42" s="867"/>
      <c r="TUU42" s="867"/>
      <c r="TUV42" s="867"/>
      <c r="TUW42" s="867"/>
      <c r="TUX42" s="867"/>
      <c r="TUY42" s="867"/>
      <c r="TUZ42" s="867"/>
      <c r="TVA42" s="867"/>
      <c r="TVB42" s="867"/>
      <c r="TVC42" s="867"/>
      <c r="TVD42" s="867"/>
      <c r="TVE42" s="867"/>
      <c r="TVF42" s="867"/>
      <c r="TVG42" s="867"/>
      <c r="TVH42" s="867"/>
      <c r="TVI42" s="867"/>
      <c r="TVJ42" s="867"/>
      <c r="TVK42" s="867"/>
      <c r="TVL42" s="867"/>
      <c r="TVM42" s="867"/>
      <c r="TVN42" s="867"/>
      <c r="TVO42" s="867"/>
      <c r="TVP42" s="867"/>
      <c r="TVQ42" s="867"/>
      <c r="TVR42" s="867"/>
      <c r="TVS42" s="867"/>
      <c r="TVT42" s="867"/>
      <c r="TVU42" s="867"/>
      <c r="TVV42" s="867"/>
      <c r="TVW42" s="867"/>
      <c r="TVX42" s="867"/>
      <c r="TVY42" s="867"/>
      <c r="TVZ42" s="867"/>
      <c r="TWA42" s="867"/>
      <c r="TWB42" s="867"/>
      <c r="TWC42" s="867"/>
      <c r="TWD42" s="867"/>
      <c r="TWE42" s="867"/>
      <c r="TWF42" s="867"/>
      <c r="TWG42" s="867"/>
      <c r="TWH42" s="867"/>
      <c r="TWI42" s="867"/>
      <c r="TWJ42" s="867"/>
      <c r="TWK42" s="867"/>
      <c r="TWL42" s="867"/>
      <c r="TWM42" s="867"/>
      <c r="TWN42" s="867"/>
      <c r="TWO42" s="867"/>
      <c r="TWP42" s="867"/>
      <c r="TWQ42" s="867"/>
      <c r="TWR42" s="867"/>
      <c r="TWS42" s="867"/>
      <c r="TWT42" s="867"/>
      <c r="TWU42" s="867"/>
      <c r="TWV42" s="867"/>
      <c r="TWW42" s="867"/>
      <c r="TWX42" s="867"/>
      <c r="TWY42" s="867"/>
      <c r="TWZ42" s="867"/>
      <c r="TXA42" s="867"/>
      <c r="TXB42" s="867"/>
      <c r="TXC42" s="867"/>
      <c r="TXD42" s="867"/>
      <c r="TXE42" s="867"/>
      <c r="TXF42" s="867"/>
      <c r="TXG42" s="867"/>
      <c r="TXH42" s="867"/>
      <c r="TXI42" s="867"/>
      <c r="TXJ42" s="867"/>
      <c r="TXK42" s="867"/>
      <c r="TXL42" s="867"/>
      <c r="TXM42" s="867"/>
      <c r="TXN42" s="867"/>
      <c r="TXO42" s="867"/>
      <c r="TXP42" s="867"/>
      <c r="TXQ42" s="867"/>
      <c r="TXR42" s="867"/>
      <c r="TXS42" s="867"/>
      <c r="TXT42" s="867"/>
      <c r="TXU42" s="867"/>
      <c r="TXV42" s="867"/>
      <c r="TXW42" s="867"/>
      <c r="TXX42" s="867"/>
      <c r="TXY42" s="867"/>
      <c r="TXZ42" s="867"/>
      <c r="TYA42" s="867"/>
      <c r="TYB42" s="867"/>
      <c r="TYC42" s="867"/>
      <c r="TYD42" s="867"/>
      <c r="TYE42" s="867"/>
      <c r="TYF42" s="867"/>
      <c r="TYG42" s="867"/>
      <c r="TYH42" s="867"/>
      <c r="TYI42" s="867"/>
      <c r="TYJ42" s="867"/>
      <c r="TYK42" s="867"/>
      <c r="TYL42" s="867"/>
      <c r="TYM42" s="867"/>
      <c r="TYN42" s="867"/>
      <c r="TYO42" s="867"/>
      <c r="TYP42" s="867"/>
      <c r="TYQ42" s="867"/>
      <c r="TYR42" s="867"/>
      <c r="TYS42" s="867"/>
      <c r="TYT42" s="867"/>
      <c r="TYU42" s="867"/>
      <c r="TYV42" s="867"/>
      <c r="TYW42" s="867"/>
      <c r="TYX42" s="867"/>
      <c r="TYY42" s="867"/>
      <c r="TYZ42" s="867"/>
      <c r="TZA42" s="867"/>
      <c r="TZB42" s="867"/>
      <c r="TZC42" s="867"/>
      <c r="TZD42" s="867"/>
      <c r="TZE42" s="867"/>
      <c r="TZF42" s="867"/>
      <c r="TZG42" s="867"/>
      <c r="TZH42" s="867"/>
      <c r="TZI42" s="867"/>
      <c r="TZJ42" s="867"/>
      <c r="TZK42" s="867"/>
      <c r="TZL42" s="867"/>
      <c r="TZM42" s="867"/>
      <c r="TZN42" s="867"/>
      <c r="TZO42" s="867"/>
      <c r="TZP42" s="867"/>
      <c r="TZQ42" s="867"/>
      <c r="TZR42" s="867"/>
      <c r="TZS42" s="867"/>
      <c r="TZT42" s="867"/>
      <c r="TZU42" s="867"/>
      <c r="TZV42" s="867"/>
      <c r="TZW42" s="867"/>
      <c r="TZX42" s="867"/>
      <c r="TZY42" s="867"/>
      <c r="TZZ42" s="867"/>
      <c r="UAA42" s="867"/>
      <c r="UAB42" s="867"/>
      <c r="UAC42" s="867"/>
      <c r="UAD42" s="867"/>
      <c r="UAE42" s="867"/>
      <c r="UAF42" s="867"/>
      <c r="UAG42" s="867"/>
      <c r="UAH42" s="867"/>
      <c r="UAI42" s="867"/>
      <c r="UAJ42" s="867"/>
      <c r="UAK42" s="867"/>
      <c r="UAL42" s="867"/>
      <c r="UAM42" s="867"/>
      <c r="UAN42" s="867"/>
      <c r="UAO42" s="867"/>
      <c r="UAP42" s="867"/>
      <c r="UAQ42" s="867"/>
      <c r="UAR42" s="867"/>
      <c r="UAS42" s="867"/>
      <c r="UAT42" s="867"/>
      <c r="UAU42" s="867"/>
      <c r="UAV42" s="867"/>
      <c r="UAW42" s="867"/>
      <c r="UAX42" s="867"/>
      <c r="UAY42" s="867"/>
      <c r="UAZ42" s="867"/>
      <c r="UBA42" s="867"/>
      <c r="UBB42" s="867"/>
      <c r="UBC42" s="867"/>
      <c r="UBD42" s="867"/>
      <c r="UBE42" s="867"/>
      <c r="UBF42" s="867"/>
      <c r="UBG42" s="867"/>
      <c r="UBH42" s="867"/>
      <c r="UBI42" s="867"/>
      <c r="UBJ42" s="867"/>
      <c r="UBK42" s="867"/>
      <c r="UBL42" s="867"/>
      <c r="UBM42" s="867"/>
      <c r="UBN42" s="867"/>
      <c r="UBO42" s="867"/>
      <c r="UBP42" s="867"/>
      <c r="UBQ42" s="867"/>
      <c r="UBR42" s="867"/>
      <c r="UBS42" s="867"/>
      <c r="UBT42" s="867"/>
      <c r="UBU42" s="867"/>
      <c r="UBV42" s="867"/>
      <c r="UBW42" s="867"/>
      <c r="UBX42" s="867"/>
      <c r="UBY42" s="867"/>
      <c r="UBZ42" s="867"/>
      <c r="UCA42" s="867"/>
      <c r="UCB42" s="867"/>
      <c r="UCC42" s="867"/>
      <c r="UCD42" s="867"/>
      <c r="UCE42" s="867"/>
      <c r="UCF42" s="867"/>
      <c r="UCG42" s="867"/>
      <c r="UCH42" s="867"/>
      <c r="UCI42" s="867"/>
      <c r="UCJ42" s="867"/>
      <c r="UCK42" s="867"/>
      <c r="UCL42" s="867"/>
      <c r="UCM42" s="867"/>
      <c r="UCN42" s="867"/>
      <c r="UCO42" s="867"/>
      <c r="UCP42" s="867"/>
      <c r="UCQ42" s="867"/>
      <c r="UCR42" s="867"/>
      <c r="UCS42" s="867"/>
      <c r="UCT42" s="867"/>
      <c r="UCU42" s="867"/>
      <c r="UCV42" s="867"/>
      <c r="UCW42" s="867"/>
      <c r="UCX42" s="867"/>
      <c r="UCY42" s="867"/>
      <c r="UCZ42" s="867"/>
      <c r="UDA42" s="867"/>
      <c r="UDB42" s="867"/>
      <c r="UDC42" s="867"/>
      <c r="UDD42" s="867"/>
      <c r="UDE42" s="867"/>
      <c r="UDF42" s="867"/>
      <c r="UDG42" s="867"/>
      <c r="UDH42" s="867"/>
      <c r="UDI42" s="867"/>
      <c r="UDJ42" s="867"/>
      <c r="UDK42" s="867"/>
      <c r="UDL42" s="867"/>
      <c r="UDM42" s="867"/>
      <c r="UDN42" s="867"/>
      <c r="UDO42" s="867"/>
      <c r="UDP42" s="867"/>
      <c r="UDQ42" s="867"/>
      <c r="UDR42" s="867"/>
      <c r="UDS42" s="867"/>
      <c r="UDT42" s="867"/>
      <c r="UDU42" s="867"/>
      <c r="UDV42" s="867"/>
      <c r="UDW42" s="867"/>
      <c r="UDX42" s="867"/>
      <c r="UDY42" s="867"/>
      <c r="UDZ42" s="867"/>
      <c r="UEA42" s="867"/>
      <c r="UEB42" s="867"/>
      <c r="UEC42" s="867"/>
      <c r="UED42" s="867"/>
      <c r="UEE42" s="867"/>
      <c r="UEF42" s="867"/>
      <c r="UEG42" s="867"/>
      <c r="UEH42" s="867"/>
      <c r="UEI42" s="867"/>
      <c r="UEJ42" s="867"/>
      <c r="UEK42" s="867"/>
      <c r="UEL42" s="867"/>
      <c r="UEM42" s="867"/>
      <c r="UEN42" s="867"/>
      <c r="UEO42" s="867"/>
      <c r="UEP42" s="867"/>
      <c r="UEQ42" s="867"/>
      <c r="UER42" s="867"/>
      <c r="UES42" s="867"/>
      <c r="UET42" s="867"/>
      <c r="UEU42" s="867"/>
      <c r="UEV42" s="867"/>
      <c r="UEW42" s="867"/>
      <c r="UEX42" s="867"/>
      <c r="UEY42" s="867"/>
      <c r="UEZ42" s="867"/>
      <c r="UFA42" s="867"/>
      <c r="UFB42" s="867"/>
      <c r="UFC42" s="867"/>
      <c r="UFD42" s="867"/>
      <c r="UFE42" s="867"/>
      <c r="UFF42" s="867"/>
      <c r="UFG42" s="867"/>
      <c r="UFH42" s="867"/>
      <c r="UFI42" s="867"/>
      <c r="UFJ42" s="867"/>
      <c r="UFK42" s="867"/>
      <c r="UFL42" s="867"/>
      <c r="UFM42" s="867"/>
      <c r="UFN42" s="867"/>
      <c r="UFO42" s="867"/>
      <c r="UFP42" s="867"/>
      <c r="UFQ42" s="867"/>
      <c r="UFR42" s="867"/>
      <c r="UFS42" s="867"/>
      <c r="UFT42" s="867"/>
      <c r="UFU42" s="867"/>
      <c r="UFV42" s="867"/>
      <c r="UFW42" s="867"/>
      <c r="UFX42" s="867"/>
      <c r="UFY42" s="867"/>
      <c r="UFZ42" s="867"/>
      <c r="UGA42" s="867"/>
      <c r="UGB42" s="867"/>
      <c r="UGC42" s="867"/>
      <c r="UGD42" s="867"/>
      <c r="UGE42" s="867"/>
      <c r="UGF42" s="867"/>
      <c r="UGG42" s="867"/>
      <c r="UGH42" s="867"/>
      <c r="UGI42" s="867"/>
      <c r="UGJ42" s="867"/>
      <c r="UGK42" s="867"/>
      <c r="UGL42" s="867"/>
      <c r="UGM42" s="867"/>
      <c r="UGN42" s="867"/>
      <c r="UGO42" s="867"/>
      <c r="UGP42" s="867"/>
      <c r="UGQ42" s="867"/>
      <c r="UGR42" s="867"/>
      <c r="UGS42" s="867"/>
      <c r="UGT42" s="867"/>
      <c r="UGU42" s="867"/>
      <c r="UGV42" s="867"/>
      <c r="UGW42" s="867"/>
      <c r="UGX42" s="867"/>
      <c r="UGY42" s="867"/>
      <c r="UGZ42" s="867"/>
      <c r="UHA42" s="867"/>
      <c r="UHB42" s="867"/>
      <c r="UHC42" s="867"/>
      <c r="UHD42" s="867"/>
      <c r="UHE42" s="867"/>
      <c r="UHF42" s="867"/>
      <c r="UHG42" s="867"/>
      <c r="UHH42" s="867"/>
      <c r="UHI42" s="867"/>
      <c r="UHJ42" s="867"/>
      <c r="UHK42" s="867"/>
      <c r="UHL42" s="867"/>
      <c r="UHM42" s="867"/>
      <c r="UHN42" s="867"/>
      <c r="UHO42" s="867"/>
      <c r="UHP42" s="867"/>
      <c r="UHQ42" s="867"/>
      <c r="UHR42" s="867"/>
      <c r="UHS42" s="867"/>
      <c r="UHT42" s="867"/>
      <c r="UHU42" s="867"/>
      <c r="UHV42" s="867"/>
      <c r="UHW42" s="867"/>
      <c r="UHX42" s="867"/>
      <c r="UHY42" s="867"/>
      <c r="UHZ42" s="867"/>
      <c r="UIA42" s="867"/>
      <c r="UIB42" s="867"/>
      <c r="UIC42" s="867"/>
      <c r="UID42" s="867"/>
      <c r="UIE42" s="867"/>
      <c r="UIF42" s="867"/>
      <c r="UIG42" s="867"/>
      <c r="UIH42" s="867"/>
      <c r="UII42" s="867"/>
      <c r="UIJ42" s="867"/>
      <c r="UIK42" s="867"/>
      <c r="UIL42" s="867"/>
      <c r="UIM42" s="867"/>
      <c r="UIN42" s="867"/>
      <c r="UIO42" s="867"/>
      <c r="UIP42" s="867"/>
      <c r="UIQ42" s="867"/>
      <c r="UIR42" s="867"/>
      <c r="UIS42" s="867"/>
      <c r="UIT42" s="867"/>
      <c r="UIU42" s="867"/>
      <c r="UIV42" s="867"/>
      <c r="UIW42" s="867"/>
      <c r="UIX42" s="867"/>
      <c r="UIY42" s="867"/>
      <c r="UIZ42" s="867"/>
      <c r="UJA42" s="867"/>
      <c r="UJB42" s="867"/>
      <c r="UJC42" s="867"/>
      <c r="UJD42" s="867"/>
      <c r="UJE42" s="867"/>
      <c r="UJF42" s="867"/>
      <c r="UJG42" s="867"/>
      <c r="UJH42" s="867"/>
      <c r="UJI42" s="867"/>
      <c r="UJJ42" s="867"/>
      <c r="UJK42" s="867"/>
      <c r="UJL42" s="867"/>
      <c r="UJM42" s="867"/>
      <c r="UJN42" s="867"/>
      <c r="UJO42" s="867"/>
      <c r="UJP42" s="867"/>
      <c r="UJQ42" s="867"/>
      <c r="UJR42" s="867"/>
      <c r="UJS42" s="867"/>
      <c r="UJT42" s="867"/>
      <c r="UJU42" s="867"/>
      <c r="UJV42" s="867"/>
      <c r="UJW42" s="867"/>
      <c r="UJX42" s="867"/>
      <c r="UJY42" s="867"/>
      <c r="UJZ42" s="867"/>
      <c r="UKA42" s="867"/>
      <c r="UKB42" s="867"/>
      <c r="UKC42" s="867"/>
      <c r="UKD42" s="867"/>
      <c r="UKE42" s="867"/>
      <c r="UKF42" s="867"/>
      <c r="UKG42" s="867"/>
      <c r="UKH42" s="867"/>
      <c r="UKI42" s="867"/>
      <c r="UKJ42" s="867"/>
      <c r="UKK42" s="867"/>
      <c r="UKL42" s="867"/>
      <c r="UKM42" s="867"/>
      <c r="UKN42" s="867"/>
      <c r="UKO42" s="867"/>
      <c r="UKP42" s="867"/>
      <c r="UKQ42" s="867"/>
      <c r="UKR42" s="867"/>
      <c r="UKS42" s="867"/>
      <c r="UKT42" s="867"/>
      <c r="UKU42" s="867"/>
      <c r="UKV42" s="867"/>
      <c r="UKW42" s="867"/>
      <c r="UKX42" s="867"/>
      <c r="UKY42" s="867"/>
      <c r="UKZ42" s="867"/>
      <c r="ULA42" s="867"/>
      <c r="ULB42" s="867"/>
      <c r="ULC42" s="867"/>
      <c r="ULD42" s="867"/>
      <c r="ULE42" s="867"/>
      <c r="ULF42" s="867"/>
      <c r="ULG42" s="867"/>
      <c r="ULH42" s="867"/>
      <c r="ULI42" s="867"/>
      <c r="ULJ42" s="867"/>
      <c r="ULK42" s="867"/>
      <c r="ULL42" s="867"/>
      <c r="ULM42" s="867"/>
      <c r="ULN42" s="867"/>
      <c r="ULO42" s="867"/>
      <c r="ULP42" s="867"/>
      <c r="ULQ42" s="867"/>
      <c r="ULR42" s="867"/>
      <c r="ULS42" s="867"/>
      <c r="ULT42" s="867"/>
      <c r="ULU42" s="867"/>
      <c r="ULV42" s="867"/>
      <c r="ULW42" s="867"/>
      <c r="ULX42" s="867"/>
      <c r="ULY42" s="867"/>
      <c r="ULZ42" s="867"/>
      <c r="UMA42" s="867"/>
      <c r="UMB42" s="867"/>
      <c r="UMC42" s="867"/>
      <c r="UMD42" s="867"/>
      <c r="UME42" s="867"/>
      <c r="UMF42" s="867"/>
      <c r="UMG42" s="867"/>
      <c r="UMH42" s="867"/>
      <c r="UMI42" s="867"/>
      <c r="UMJ42" s="867"/>
      <c r="UMK42" s="867"/>
      <c r="UML42" s="867"/>
      <c r="UMM42" s="867"/>
      <c r="UMN42" s="867"/>
      <c r="UMO42" s="867"/>
      <c r="UMP42" s="867"/>
      <c r="UMQ42" s="867"/>
      <c r="UMR42" s="867"/>
      <c r="UMS42" s="867"/>
      <c r="UMT42" s="867"/>
      <c r="UMU42" s="867"/>
      <c r="UMV42" s="867"/>
      <c r="UMW42" s="867"/>
      <c r="UMX42" s="867"/>
      <c r="UMY42" s="867"/>
      <c r="UMZ42" s="867"/>
      <c r="UNA42" s="867"/>
      <c r="UNB42" s="867"/>
      <c r="UNC42" s="867"/>
      <c r="UND42" s="867"/>
      <c r="UNE42" s="867"/>
      <c r="UNF42" s="867"/>
      <c r="UNG42" s="867"/>
      <c r="UNH42" s="867"/>
      <c r="UNI42" s="867"/>
      <c r="UNJ42" s="867"/>
      <c r="UNK42" s="867"/>
      <c r="UNL42" s="867"/>
      <c r="UNM42" s="867"/>
      <c r="UNN42" s="867"/>
      <c r="UNO42" s="867"/>
      <c r="UNP42" s="867"/>
      <c r="UNQ42" s="867"/>
      <c r="UNR42" s="867"/>
      <c r="UNS42" s="867"/>
      <c r="UNT42" s="867"/>
      <c r="UNU42" s="867"/>
      <c r="UNV42" s="867"/>
      <c r="UNW42" s="867"/>
      <c r="UNX42" s="867"/>
      <c r="UNY42" s="867"/>
      <c r="UNZ42" s="867"/>
      <c r="UOA42" s="867"/>
      <c r="UOB42" s="867"/>
      <c r="UOC42" s="867"/>
      <c r="UOD42" s="867"/>
      <c r="UOE42" s="867"/>
      <c r="UOF42" s="867"/>
      <c r="UOG42" s="867"/>
      <c r="UOH42" s="867"/>
      <c r="UOI42" s="867"/>
      <c r="UOJ42" s="867"/>
      <c r="UOK42" s="867"/>
      <c r="UOL42" s="867"/>
      <c r="UOM42" s="867"/>
      <c r="UON42" s="867"/>
      <c r="UOO42" s="867"/>
      <c r="UOP42" s="867"/>
      <c r="UOQ42" s="867"/>
      <c r="UOR42" s="867"/>
      <c r="UOS42" s="867"/>
      <c r="UOT42" s="867"/>
      <c r="UOU42" s="867"/>
      <c r="UOV42" s="867"/>
      <c r="UOW42" s="867"/>
      <c r="UOX42" s="867"/>
      <c r="UOY42" s="867"/>
      <c r="UOZ42" s="867"/>
      <c r="UPA42" s="867"/>
      <c r="UPB42" s="867"/>
      <c r="UPC42" s="867"/>
      <c r="UPD42" s="867"/>
      <c r="UPE42" s="867"/>
      <c r="UPF42" s="867"/>
      <c r="UPG42" s="867"/>
      <c r="UPH42" s="867"/>
      <c r="UPI42" s="867"/>
      <c r="UPJ42" s="867"/>
      <c r="UPK42" s="867"/>
      <c r="UPL42" s="867"/>
      <c r="UPM42" s="867"/>
      <c r="UPN42" s="867"/>
      <c r="UPO42" s="867"/>
      <c r="UPP42" s="867"/>
      <c r="UPQ42" s="867"/>
      <c r="UPR42" s="867"/>
      <c r="UPS42" s="867"/>
      <c r="UPT42" s="867"/>
      <c r="UPU42" s="867"/>
      <c r="UPV42" s="867"/>
      <c r="UPW42" s="867"/>
      <c r="UPX42" s="867"/>
      <c r="UPY42" s="867"/>
      <c r="UPZ42" s="867"/>
      <c r="UQA42" s="867"/>
      <c r="UQB42" s="867"/>
      <c r="UQC42" s="867"/>
      <c r="UQD42" s="867"/>
      <c r="UQE42" s="867"/>
      <c r="UQF42" s="867"/>
      <c r="UQG42" s="867"/>
      <c r="UQH42" s="867"/>
      <c r="UQI42" s="867"/>
      <c r="UQJ42" s="867"/>
      <c r="UQK42" s="867"/>
      <c r="UQL42" s="867"/>
      <c r="UQM42" s="867"/>
      <c r="UQN42" s="867"/>
      <c r="UQO42" s="867"/>
      <c r="UQP42" s="867"/>
      <c r="UQQ42" s="867"/>
      <c r="UQR42" s="867"/>
      <c r="UQS42" s="867"/>
      <c r="UQT42" s="867"/>
      <c r="UQU42" s="867"/>
      <c r="UQV42" s="867"/>
      <c r="UQW42" s="867"/>
      <c r="UQX42" s="867"/>
      <c r="UQY42" s="867"/>
      <c r="UQZ42" s="867"/>
      <c r="URA42" s="867"/>
      <c r="URB42" s="867"/>
      <c r="URC42" s="867"/>
      <c r="URD42" s="867"/>
      <c r="URE42" s="867"/>
      <c r="URF42" s="867"/>
      <c r="URG42" s="867"/>
      <c r="URH42" s="867"/>
      <c r="URI42" s="867"/>
      <c r="URJ42" s="867"/>
      <c r="URK42" s="867"/>
      <c r="URL42" s="867"/>
      <c r="URM42" s="867"/>
      <c r="URN42" s="867"/>
      <c r="URO42" s="867"/>
      <c r="URP42" s="867"/>
      <c r="URQ42" s="867"/>
      <c r="URR42" s="867"/>
      <c r="URS42" s="867"/>
      <c r="URT42" s="867"/>
      <c r="URU42" s="867"/>
      <c r="URV42" s="867"/>
      <c r="URW42" s="867"/>
      <c r="URX42" s="867"/>
      <c r="URY42" s="867"/>
      <c r="URZ42" s="867"/>
      <c r="USA42" s="867"/>
      <c r="USB42" s="867"/>
      <c r="USC42" s="867"/>
      <c r="USD42" s="867"/>
      <c r="USE42" s="867"/>
      <c r="USF42" s="867"/>
      <c r="USG42" s="867"/>
      <c r="USH42" s="867"/>
      <c r="USI42" s="867"/>
      <c r="USJ42" s="867"/>
      <c r="USK42" s="867"/>
      <c r="USL42" s="867"/>
      <c r="USM42" s="867"/>
      <c r="USN42" s="867"/>
      <c r="USO42" s="867"/>
      <c r="USP42" s="867"/>
      <c r="USQ42" s="867"/>
      <c r="USR42" s="867"/>
      <c r="USS42" s="867"/>
      <c r="UST42" s="867"/>
      <c r="USU42" s="867"/>
      <c r="USV42" s="867"/>
      <c r="USW42" s="867"/>
      <c r="USX42" s="867"/>
      <c r="USY42" s="867"/>
      <c r="USZ42" s="867"/>
      <c r="UTA42" s="867"/>
      <c r="UTB42" s="867"/>
      <c r="UTC42" s="867"/>
      <c r="UTD42" s="867"/>
      <c r="UTE42" s="867"/>
      <c r="UTF42" s="867"/>
      <c r="UTG42" s="867"/>
      <c r="UTH42" s="867"/>
      <c r="UTI42" s="867"/>
      <c r="UTJ42" s="867"/>
      <c r="UTK42" s="867"/>
      <c r="UTL42" s="867"/>
      <c r="UTM42" s="867"/>
      <c r="UTN42" s="867"/>
      <c r="UTO42" s="867"/>
      <c r="UTP42" s="867"/>
      <c r="UTQ42" s="867"/>
      <c r="UTR42" s="867"/>
      <c r="UTS42" s="867"/>
      <c r="UTT42" s="867"/>
      <c r="UTU42" s="867"/>
      <c r="UTV42" s="867"/>
      <c r="UTW42" s="867"/>
      <c r="UTX42" s="867"/>
      <c r="UTY42" s="867"/>
      <c r="UTZ42" s="867"/>
      <c r="UUA42" s="867"/>
      <c r="UUB42" s="867"/>
      <c r="UUC42" s="867"/>
      <c r="UUD42" s="867"/>
      <c r="UUE42" s="867"/>
      <c r="UUF42" s="867"/>
      <c r="UUG42" s="867"/>
      <c r="UUH42" s="867"/>
      <c r="UUI42" s="867"/>
      <c r="UUJ42" s="867"/>
      <c r="UUK42" s="867"/>
      <c r="UUL42" s="867"/>
      <c r="UUM42" s="867"/>
      <c r="UUN42" s="867"/>
      <c r="UUO42" s="867"/>
      <c r="UUP42" s="867"/>
      <c r="UUQ42" s="867"/>
      <c r="UUR42" s="867"/>
      <c r="UUS42" s="867"/>
      <c r="UUT42" s="867"/>
      <c r="UUU42" s="867"/>
      <c r="UUV42" s="867"/>
      <c r="UUW42" s="867"/>
      <c r="UUX42" s="867"/>
      <c r="UUY42" s="867"/>
      <c r="UUZ42" s="867"/>
      <c r="UVA42" s="867"/>
      <c r="UVB42" s="867"/>
      <c r="UVC42" s="867"/>
      <c r="UVD42" s="867"/>
      <c r="UVE42" s="867"/>
      <c r="UVF42" s="867"/>
      <c r="UVG42" s="867"/>
      <c r="UVH42" s="867"/>
      <c r="UVI42" s="867"/>
      <c r="UVJ42" s="867"/>
      <c r="UVK42" s="867"/>
      <c r="UVL42" s="867"/>
      <c r="UVM42" s="867"/>
      <c r="UVN42" s="867"/>
      <c r="UVO42" s="867"/>
      <c r="UVP42" s="867"/>
      <c r="UVQ42" s="867"/>
      <c r="UVR42" s="867"/>
      <c r="UVS42" s="867"/>
      <c r="UVT42" s="867"/>
      <c r="UVU42" s="867"/>
      <c r="UVV42" s="867"/>
      <c r="UVW42" s="867"/>
      <c r="UVX42" s="867"/>
      <c r="UVY42" s="867"/>
      <c r="UVZ42" s="867"/>
      <c r="UWA42" s="867"/>
      <c r="UWB42" s="867"/>
      <c r="UWC42" s="867"/>
      <c r="UWD42" s="867"/>
      <c r="UWE42" s="867"/>
      <c r="UWF42" s="867"/>
      <c r="UWG42" s="867"/>
      <c r="UWH42" s="867"/>
      <c r="UWI42" s="867"/>
      <c r="UWJ42" s="867"/>
      <c r="UWK42" s="867"/>
      <c r="UWL42" s="867"/>
      <c r="UWM42" s="867"/>
      <c r="UWN42" s="867"/>
      <c r="UWO42" s="867"/>
      <c r="UWP42" s="867"/>
      <c r="UWQ42" s="867"/>
      <c r="UWR42" s="867"/>
      <c r="UWS42" s="867"/>
      <c r="UWT42" s="867"/>
      <c r="UWU42" s="867"/>
      <c r="UWV42" s="867"/>
      <c r="UWW42" s="867"/>
      <c r="UWX42" s="867"/>
      <c r="UWY42" s="867"/>
      <c r="UWZ42" s="867"/>
      <c r="UXA42" s="867"/>
      <c r="UXB42" s="867"/>
      <c r="UXC42" s="867"/>
      <c r="UXD42" s="867"/>
      <c r="UXE42" s="867"/>
      <c r="UXF42" s="867"/>
      <c r="UXG42" s="867"/>
      <c r="UXH42" s="867"/>
      <c r="UXI42" s="867"/>
      <c r="UXJ42" s="867"/>
      <c r="UXK42" s="867"/>
      <c r="UXL42" s="867"/>
      <c r="UXM42" s="867"/>
      <c r="UXN42" s="867"/>
      <c r="UXO42" s="867"/>
      <c r="UXP42" s="867"/>
      <c r="UXQ42" s="867"/>
      <c r="UXR42" s="867"/>
      <c r="UXS42" s="867"/>
      <c r="UXT42" s="867"/>
      <c r="UXU42" s="867"/>
      <c r="UXV42" s="867"/>
      <c r="UXW42" s="867"/>
      <c r="UXX42" s="867"/>
      <c r="UXY42" s="867"/>
      <c r="UXZ42" s="867"/>
      <c r="UYA42" s="867"/>
      <c r="UYB42" s="867"/>
      <c r="UYC42" s="867"/>
      <c r="UYD42" s="867"/>
      <c r="UYE42" s="867"/>
      <c r="UYF42" s="867"/>
      <c r="UYG42" s="867"/>
      <c r="UYH42" s="867"/>
      <c r="UYI42" s="867"/>
      <c r="UYJ42" s="867"/>
      <c r="UYK42" s="867"/>
      <c r="UYL42" s="867"/>
      <c r="UYM42" s="867"/>
      <c r="UYN42" s="867"/>
      <c r="UYO42" s="867"/>
      <c r="UYP42" s="867"/>
      <c r="UYQ42" s="867"/>
      <c r="UYR42" s="867"/>
      <c r="UYS42" s="867"/>
      <c r="UYT42" s="867"/>
      <c r="UYU42" s="867"/>
      <c r="UYV42" s="867"/>
      <c r="UYW42" s="867"/>
      <c r="UYX42" s="867"/>
      <c r="UYY42" s="867"/>
      <c r="UYZ42" s="867"/>
      <c r="UZA42" s="867"/>
      <c r="UZB42" s="867"/>
      <c r="UZC42" s="867"/>
      <c r="UZD42" s="867"/>
      <c r="UZE42" s="867"/>
      <c r="UZF42" s="867"/>
      <c r="UZG42" s="867"/>
      <c r="UZH42" s="867"/>
      <c r="UZI42" s="867"/>
      <c r="UZJ42" s="867"/>
      <c r="UZK42" s="867"/>
      <c r="UZL42" s="867"/>
      <c r="UZM42" s="867"/>
      <c r="UZN42" s="867"/>
      <c r="UZO42" s="867"/>
      <c r="UZP42" s="867"/>
      <c r="UZQ42" s="867"/>
      <c r="UZR42" s="867"/>
      <c r="UZS42" s="867"/>
      <c r="UZT42" s="867"/>
      <c r="UZU42" s="867"/>
      <c r="UZV42" s="867"/>
      <c r="UZW42" s="867"/>
      <c r="UZX42" s="867"/>
      <c r="UZY42" s="867"/>
      <c r="UZZ42" s="867"/>
      <c r="VAA42" s="867"/>
      <c r="VAB42" s="867"/>
      <c r="VAC42" s="867"/>
      <c r="VAD42" s="867"/>
      <c r="VAE42" s="867"/>
      <c r="VAF42" s="867"/>
      <c r="VAG42" s="867"/>
      <c r="VAH42" s="867"/>
      <c r="VAI42" s="867"/>
      <c r="VAJ42" s="867"/>
      <c r="VAK42" s="867"/>
      <c r="VAL42" s="867"/>
      <c r="VAM42" s="867"/>
      <c r="VAN42" s="867"/>
      <c r="VAO42" s="867"/>
      <c r="VAP42" s="867"/>
      <c r="VAQ42" s="867"/>
      <c r="VAR42" s="867"/>
      <c r="VAS42" s="867"/>
      <c r="VAT42" s="867"/>
      <c r="VAU42" s="867"/>
      <c r="VAV42" s="867"/>
      <c r="VAW42" s="867"/>
      <c r="VAX42" s="867"/>
      <c r="VAY42" s="867"/>
      <c r="VAZ42" s="867"/>
      <c r="VBA42" s="867"/>
      <c r="VBB42" s="867"/>
      <c r="VBC42" s="867"/>
      <c r="VBD42" s="867"/>
      <c r="VBE42" s="867"/>
      <c r="VBF42" s="867"/>
      <c r="VBG42" s="867"/>
      <c r="VBH42" s="867"/>
      <c r="VBI42" s="867"/>
      <c r="VBJ42" s="867"/>
      <c r="VBK42" s="867"/>
      <c r="VBL42" s="867"/>
      <c r="VBM42" s="867"/>
      <c r="VBN42" s="867"/>
      <c r="VBO42" s="867"/>
      <c r="VBP42" s="867"/>
      <c r="VBQ42" s="867"/>
      <c r="VBR42" s="867"/>
      <c r="VBS42" s="867"/>
      <c r="VBT42" s="867"/>
      <c r="VBU42" s="867"/>
      <c r="VBV42" s="867"/>
      <c r="VBW42" s="867"/>
      <c r="VBX42" s="867"/>
      <c r="VBY42" s="867"/>
      <c r="VBZ42" s="867"/>
      <c r="VCA42" s="867"/>
      <c r="VCB42" s="867"/>
      <c r="VCC42" s="867"/>
      <c r="VCD42" s="867"/>
      <c r="VCE42" s="867"/>
      <c r="VCF42" s="867"/>
      <c r="VCG42" s="867"/>
      <c r="VCH42" s="867"/>
      <c r="VCI42" s="867"/>
      <c r="VCJ42" s="867"/>
      <c r="VCK42" s="867"/>
      <c r="VCL42" s="867"/>
      <c r="VCM42" s="867"/>
      <c r="VCN42" s="867"/>
      <c r="VCO42" s="867"/>
      <c r="VCP42" s="867"/>
      <c r="VCQ42" s="867"/>
      <c r="VCR42" s="867"/>
      <c r="VCS42" s="867"/>
      <c r="VCT42" s="867"/>
      <c r="VCU42" s="867"/>
      <c r="VCV42" s="867"/>
      <c r="VCW42" s="867"/>
      <c r="VCX42" s="867"/>
      <c r="VCY42" s="867"/>
      <c r="VCZ42" s="867"/>
      <c r="VDA42" s="867"/>
      <c r="VDB42" s="867"/>
      <c r="VDC42" s="867"/>
      <c r="VDD42" s="867"/>
      <c r="VDE42" s="867"/>
      <c r="VDF42" s="867"/>
      <c r="VDG42" s="867"/>
      <c r="VDH42" s="867"/>
      <c r="VDI42" s="867"/>
      <c r="VDJ42" s="867"/>
      <c r="VDK42" s="867"/>
      <c r="VDL42" s="867"/>
      <c r="VDM42" s="867"/>
      <c r="VDN42" s="867"/>
      <c r="VDO42" s="867"/>
      <c r="VDP42" s="867"/>
      <c r="VDQ42" s="867"/>
      <c r="VDR42" s="867"/>
      <c r="VDS42" s="867"/>
      <c r="VDT42" s="867"/>
      <c r="VDU42" s="867"/>
      <c r="VDV42" s="867"/>
      <c r="VDW42" s="867"/>
      <c r="VDX42" s="867"/>
      <c r="VDY42" s="867"/>
      <c r="VDZ42" s="867"/>
      <c r="VEA42" s="867"/>
      <c r="VEB42" s="867"/>
      <c r="VEC42" s="867"/>
      <c r="VED42" s="867"/>
      <c r="VEE42" s="867"/>
      <c r="VEF42" s="867"/>
      <c r="VEG42" s="867"/>
      <c r="VEH42" s="867"/>
      <c r="VEI42" s="867"/>
      <c r="VEJ42" s="867"/>
      <c r="VEK42" s="867"/>
      <c r="VEL42" s="867"/>
      <c r="VEM42" s="867"/>
      <c r="VEN42" s="867"/>
      <c r="VEO42" s="867"/>
      <c r="VEP42" s="867"/>
      <c r="VEQ42" s="867"/>
      <c r="VER42" s="867"/>
      <c r="VES42" s="867"/>
      <c r="VET42" s="867"/>
      <c r="VEU42" s="867"/>
      <c r="VEV42" s="867"/>
      <c r="VEW42" s="867"/>
      <c r="VEX42" s="867"/>
      <c r="VEY42" s="867"/>
      <c r="VEZ42" s="867"/>
      <c r="VFA42" s="867"/>
      <c r="VFB42" s="867"/>
      <c r="VFC42" s="867"/>
      <c r="VFD42" s="867"/>
      <c r="VFE42" s="867"/>
      <c r="VFF42" s="867"/>
      <c r="VFG42" s="867"/>
      <c r="VFH42" s="867"/>
      <c r="VFI42" s="867"/>
      <c r="VFJ42" s="867"/>
      <c r="VFK42" s="867"/>
      <c r="VFL42" s="867"/>
      <c r="VFM42" s="867"/>
      <c r="VFN42" s="867"/>
      <c r="VFO42" s="867"/>
      <c r="VFP42" s="867"/>
      <c r="VFQ42" s="867"/>
      <c r="VFR42" s="867"/>
      <c r="VFS42" s="867"/>
      <c r="VFT42" s="867"/>
      <c r="VFU42" s="867"/>
      <c r="VFV42" s="867"/>
      <c r="VFW42" s="867"/>
      <c r="VFX42" s="867"/>
      <c r="VFY42" s="867"/>
      <c r="VFZ42" s="867"/>
      <c r="VGA42" s="867"/>
      <c r="VGB42" s="867"/>
      <c r="VGC42" s="867"/>
      <c r="VGD42" s="867"/>
      <c r="VGE42" s="867"/>
      <c r="VGF42" s="867"/>
      <c r="VGG42" s="867"/>
      <c r="VGH42" s="867"/>
      <c r="VGI42" s="867"/>
      <c r="VGJ42" s="867"/>
      <c r="VGK42" s="867"/>
      <c r="VGL42" s="867"/>
      <c r="VGM42" s="867"/>
      <c r="VGN42" s="867"/>
      <c r="VGO42" s="867"/>
      <c r="VGP42" s="867"/>
      <c r="VGQ42" s="867"/>
      <c r="VGR42" s="867"/>
      <c r="VGS42" s="867"/>
      <c r="VGT42" s="867"/>
      <c r="VGU42" s="867"/>
      <c r="VGV42" s="867"/>
      <c r="VGW42" s="867"/>
      <c r="VGX42" s="867"/>
      <c r="VGY42" s="867"/>
      <c r="VGZ42" s="867"/>
      <c r="VHA42" s="867"/>
      <c r="VHB42" s="867"/>
      <c r="VHC42" s="867"/>
      <c r="VHD42" s="867"/>
      <c r="VHE42" s="867"/>
      <c r="VHF42" s="867"/>
      <c r="VHG42" s="867"/>
      <c r="VHH42" s="867"/>
      <c r="VHI42" s="867"/>
      <c r="VHJ42" s="867"/>
      <c r="VHK42" s="867"/>
      <c r="VHL42" s="867"/>
      <c r="VHM42" s="867"/>
      <c r="VHN42" s="867"/>
      <c r="VHO42" s="867"/>
      <c r="VHP42" s="867"/>
      <c r="VHQ42" s="867"/>
      <c r="VHR42" s="867"/>
      <c r="VHS42" s="867"/>
      <c r="VHT42" s="867"/>
      <c r="VHU42" s="867"/>
      <c r="VHV42" s="867"/>
      <c r="VHW42" s="867"/>
      <c r="VHX42" s="867"/>
      <c r="VHY42" s="867"/>
      <c r="VHZ42" s="867"/>
      <c r="VIA42" s="867"/>
      <c r="VIB42" s="867"/>
      <c r="VIC42" s="867"/>
      <c r="VID42" s="867"/>
      <c r="VIE42" s="867"/>
      <c r="VIF42" s="867"/>
      <c r="VIG42" s="867"/>
      <c r="VIH42" s="867"/>
      <c r="VII42" s="867"/>
      <c r="VIJ42" s="867"/>
      <c r="VIK42" s="867"/>
      <c r="VIL42" s="867"/>
      <c r="VIM42" s="867"/>
      <c r="VIN42" s="867"/>
      <c r="VIO42" s="867"/>
      <c r="VIP42" s="867"/>
      <c r="VIQ42" s="867"/>
      <c r="VIR42" s="867"/>
      <c r="VIS42" s="867"/>
      <c r="VIT42" s="867"/>
      <c r="VIU42" s="867"/>
      <c r="VIV42" s="867"/>
      <c r="VIW42" s="867"/>
      <c r="VIX42" s="867"/>
      <c r="VIY42" s="867"/>
      <c r="VIZ42" s="867"/>
      <c r="VJA42" s="867"/>
      <c r="VJB42" s="867"/>
      <c r="VJC42" s="867"/>
      <c r="VJD42" s="867"/>
      <c r="VJE42" s="867"/>
      <c r="VJF42" s="867"/>
      <c r="VJG42" s="867"/>
      <c r="VJH42" s="867"/>
      <c r="VJI42" s="867"/>
      <c r="VJJ42" s="867"/>
      <c r="VJK42" s="867"/>
      <c r="VJL42" s="867"/>
      <c r="VJM42" s="867"/>
      <c r="VJN42" s="867"/>
      <c r="VJO42" s="867"/>
      <c r="VJP42" s="867"/>
      <c r="VJQ42" s="867"/>
      <c r="VJR42" s="867"/>
      <c r="VJS42" s="867"/>
      <c r="VJT42" s="867"/>
      <c r="VJU42" s="867"/>
      <c r="VJV42" s="867"/>
      <c r="VJW42" s="867"/>
      <c r="VJX42" s="867"/>
      <c r="VJY42" s="867"/>
      <c r="VJZ42" s="867"/>
      <c r="VKA42" s="867"/>
      <c r="VKB42" s="867"/>
      <c r="VKC42" s="867"/>
      <c r="VKD42" s="867"/>
      <c r="VKE42" s="867"/>
      <c r="VKF42" s="867"/>
      <c r="VKG42" s="867"/>
      <c r="VKH42" s="867"/>
      <c r="VKI42" s="867"/>
      <c r="VKJ42" s="867"/>
      <c r="VKK42" s="867"/>
      <c r="VKL42" s="867"/>
      <c r="VKM42" s="867"/>
      <c r="VKN42" s="867"/>
      <c r="VKO42" s="867"/>
      <c r="VKP42" s="867"/>
      <c r="VKQ42" s="867"/>
      <c r="VKR42" s="867"/>
      <c r="VKS42" s="867"/>
      <c r="VKT42" s="867"/>
      <c r="VKU42" s="867"/>
      <c r="VKV42" s="867"/>
      <c r="VKW42" s="867"/>
      <c r="VKX42" s="867"/>
      <c r="VKY42" s="867"/>
      <c r="VKZ42" s="867"/>
      <c r="VLA42" s="867"/>
      <c r="VLB42" s="867"/>
      <c r="VLC42" s="867"/>
      <c r="VLD42" s="867"/>
      <c r="VLE42" s="867"/>
      <c r="VLF42" s="867"/>
      <c r="VLG42" s="867"/>
      <c r="VLH42" s="867"/>
      <c r="VLI42" s="867"/>
      <c r="VLJ42" s="867"/>
      <c r="VLK42" s="867"/>
      <c r="VLL42" s="867"/>
      <c r="VLM42" s="867"/>
      <c r="VLN42" s="867"/>
      <c r="VLO42" s="867"/>
      <c r="VLP42" s="867"/>
      <c r="VLQ42" s="867"/>
      <c r="VLR42" s="867"/>
      <c r="VLS42" s="867"/>
      <c r="VLT42" s="867"/>
      <c r="VLU42" s="867"/>
      <c r="VLV42" s="867"/>
      <c r="VLW42" s="867"/>
      <c r="VLX42" s="867"/>
      <c r="VLY42" s="867"/>
      <c r="VLZ42" s="867"/>
      <c r="VMA42" s="867"/>
      <c r="VMB42" s="867"/>
      <c r="VMC42" s="867"/>
      <c r="VMD42" s="867"/>
      <c r="VME42" s="867"/>
      <c r="VMF42" s="867"/>
      <c r="VMG42" s="867"/>
      <c r="VMH42" s="867"/>
      <c r="VMI42" s="867"/>
      <c r="VMJ42" s="867"/>
      <c r="VMK42" s="867"/>
      <c r="VML42" s="867"/>
      <c r="VMM42" s="867"/>
      <c r="VMN42" s="867"/>
      <c r="VMO42" s="867"/>
      <c r="VMP42" s="867"/>
      <c r="VMQ42" s="867"/>
      <c r="VMR42" s="867"/>
      <c r="VMS42" s="867"/>
      <c r="VMT42" s="867"/>
      <c r="VMU42" s="867"/>
      <c r="VMV42" s="867"/>
      <c r="VMW42" s="867"/>
      <c r="VMX42" s="867"/>
      <c r="VMY42" s="867"/>
      <c r="VMZ42" s="867"/>
      <c r="VNA42" s="867"/>
      <c r="VNB42" s="867"/>
      <c r="VNC42" s="867"/>
      <c r="VND42" s="867"/>
      <c r="VNE42" s="867"/>
      <c r="VNF42" s="867"/>
      <c r="VNG42" s="867"/>
      <c r="VNH42" s="867"/>
      <c r="VNI42" s="867"/>
      <c r="VNJ42" s="867"/>
      <c r="VNK42" s="867"/>
      <c r="VNL42" s="867"/>
      <c r="VNM42" s="867"/>
      <c r="VNN42" s="867"/>
      <c r="VNO42" s="867"/>
      <c r="VNP42" s="867"/>
      <c r="VNQ42" s="867"/>
      <c r="VNR42" s="867"/>
      <c r="VNS42" s="867"/>
      <c r="VNT42" s="867"/>
      <c r="VNU42" s="867"/>
      <c r="VNV42" s="867"/>
      <c r="VNW42" s="867"/>
      <c r="VNX42" s="867"/>
      <c r="VNY42" s="867"/>
      <c r="VNZ42" s="867"/>
      <c r="VOA42" s="867"/>
      <c r="VOB42" s="867"/>
      <c r="VOC42" s="867"/>
      <c r="VOD42" s="867"/>
      <c r="VOE42" s="867"/>
      <c r="VOF42" s="867"/>
      <c r="VOG42" s="867"/>
      <c r="VOH42" s="867"/>
      <c r="VOI42" s="867"/>
      <c r="VOJ42" s="867"/>
      <c r="VOK42" s="867"/>
      <c r="VOL42" s="867"/>
      <c r="VOM42" s="867"/>
      <c r="VON42" s="867"/>
      <c r="VOO42" s="867"/>
      <c r="VOP42" s="867"/>
      <c r="VOQ42" s="867"/>
      <c r="VOR42" s="867"/>
      <c r="VOS42" s="867"/>
      <c r="VOT42" s="867"/>
      <c r="VOU42" s="867"/>
      <c r="VOV42" s="867"/>
      <c r="VOW42" s="867"/>
      <c r="VOX42" s="867"/>
      <c r="VOY42" s="867"/>
      <c r="VOZ42" s="867"/>
      <c r="VPA42" s="867"/>
      <c r="VPB42" s="867"/>
      <c r="VPC42" s="867"/>
      <c r="VPD42" s="867"/>
      <c r="VPE42" s="867"/>
      <c r="VPF42" s="867"/>
      <c r="VPG42" s="867"/>
      <c r="VPH42" s="867"/>
      <c r="VPI42" s="867"/>
      <c r="VPJ42" s="867"/>
      <c r="VPK42" s="867"/>
      <c r="VPL42" s="867"/>
      <c r="VPM42" s="867"/>
      <c r="VPN42" s="867"/>
      <c r="VPO42" s="867"/>
      <c r="VPP42" s="867"/>
      <c r="VPQ42" s="867"/>
      <c r="VPR42" s="867"/>
      <c r="VPS42" s="867"/>
      <c r="VPT42" s="867"/>
      <c r="VPU42" s="867"/>
      <c r="VPV42" s="867"/>
      <c r="VPW42" s="867"/>
      <c r="VPX42" s="867"/>
      <c r="VPY42" s="867"/>
      <c r="VPZ42" s="867"/>
      <c r="VQA42" s="867"/>
      <c r="VQB42" s="867"/>
      <c r="VQC42" s="867"/>
      <c r="VQD42" s="867"/>
      <c r="VQE42" s="867"/>
      <c r="VQF42" s="867"/>
      <c r="VQG42" s="867"/>
      <c r="VQH42" s="867"/>
      <c r="VQI42" s="867"/>
      <c r="VQJ42" s="867"/>
      <c r="VQK42" s="867"/>
      <c r="VQL42" s="867"/>
      <c r="VQM42" s="867"/>
      <c r="VQN42" s="867"/>
      <c r="VQO42" s="867"/>
      <c r="VQP42" s="867"/>
      <c r="VQQ42" s="867"/>
      <c r="VQR42" s="867"/>
      <c r="VQS42" s="867"/>
      <c r="VQT42" s="867"/>
      <c r="VQU42" s="867"/>
      <c r="VQV42" s="867"/>
      <c r="VQW42" s="867"/>
      <c r="VQX42" s="867"/>
      <c r="VQY42" s="867"/>
      <c r="VQZ42" s="867"/>
      <c r="VRA42" s="867"/>
      <c r="VRB42" s="867"/>
      <c r="VRC42" s="867"/>
      <c r="VRD42" s="867"/>
      <c r="VRE42" s="867"/>
      <c r="VRF42" s="867"/>
      <c r="VRG42" s="867"/>
      <c r="VRH42" s="867"/>
      <c r="VRI42" s="867"/>
      <c r="VRJ42" s="867"/>
      <c r="VRK42" s="867"/>
      <c r="VRL42" s="867"/>
      <c r="VRM42" s="867"/>
      <c r="VRN42" s="867"/>
      <c r="VRO42" s="867"/>
      <c r="VRP42" s="867"/>
      <c r="VRQ42" s="867"/>
      <c r="VRR42" s="867"/>
      <c r="VRS42" s="867"/>
      <c r="VRT42" s="867"/>
      <c r="VRU42" s="867"/>
      <c r="VRV42" s="867"/>
      <c r="VRW42" s="867"/>
      <c r="VRX42" s="867"/>
      <c r="VRY42" s="867"/>
      <c r="VRZ42" s="867"/>
      <c r="VSA42" s="867"/>
      <c r="VSB42" s="867"/>
      <c r="VSC42" s="867"/>
      <c r="VSD42" s="867"/>
      <c r="VSE42" s="867"/>
      <c r="VSF42" s="867"/>
      <c r="VSG42" s="867"/>
      <c r="VSH42" s="867"/>
      <c r="VSI42" s="867"/>
      <c r="VSJ42" s="867"/>
      <c r="VSK42" s="867"/>
      <c r="VSL42" s="867"/>
      <c r="VSM42" s="867"/>
      <c r="VSN42" s="867"/>
      <c r="VSO42" s="867"/>
      <c r="VSP42" s="867"/>
      <c r="VSQ42" s="867"/>
      <c r="VSR42" s="867"/>
      <c r="VSS42" s="867"/>
      <c r="VST42" s="867"/>
      <c r="VSU42" s="867"/>
      <c r="VSV42" s="867"/>
      <c r="VSW42" s="867"/>
      <c r="VSX42" s="867"/>
      <c r="VSY42" s="867"/>
      <c r="VSZ42" s="867"/>
      <c r="VTA42" s="867"/>
      <c r="VTB42" s="867"/>
      <c r="VTC42" s="867"/>
      <c r="VTD42" s="867"/>
      <c r="VTE42" s="867"/>
      <c r="VTF42" s="867"/>
      <c r="VTG42" s="867"/>
      <c r="VTH42" s="867"/>
      <c r="VTI42" s="867"/>
      <c r="VTJ42" s="867"/>
      <c r="VTK42" s="867"/>
      <c r="VTL42" s="867"/>
      <c r="VTM42" s="867"/>
      <c r="VTN42" s="867"/>
      <c r="VTO42" s="867"/>
      <c r="VTP42" s="867"/>
      <c r="VTQ42" s="867"/>
      <c r="VTR42" s="867"/>
      <c r="VTS42" s="867"/>
      <c r="VTT42" s="867"/>
      <c r="VTU42" s="867"/>
      <c r="VTV42" s="867"/>
      <c r="VTW42" s="867"/>
      <c r="VTX42" s="867"/>
      <c r="VTY42" s="867"/>
      <c r="VTZ42" s="867"/>
      <c r="VUA42" s="867"/>
      <c r="VUB42" s="867"/>
      <c r="VUC42" s="867"/>
      <c r="VUD42" s="867"/>
      <c r="VUE42" s="867"/>
      <c r="VUF42" s="867"/>
      <c r="VUG42" s="867"/>
      <c r="VUH42" s="867"/>
      <c r="VUI42" s="867"/>
      <c r="VUJ42" s="867"/>
      <c r="VUK42" s="867"/>
      <c r="VUL42" s="867"/>
      <c r="VUM42" s="867"/>
      <c r="VUN42" s="867"/>
      <c r="VUO42" s="867"/>
      <c r="VUP42" s="867"/>
      <c r="VUQ42" s="867"/>
      <c r="VUR42" s="867"/>
      <c r="VUS42" s="867"/>
      <c r="VUT42" s="867"/>
      <c r="VUU42" s="867"/>
      <c r="VUV42" s="867"/>
      <c r="VUW42" s="867"/>
      <c r="VUX42" s="867"/>
      <c r="VUY42" s="867"/>
      <c r="VUZ42" s="867"/>
      <c r="VVA42" s="867"/>
      <c r="VVB42" s="867"/>
      <c r="VVC42" s="867"/>
      <c r="VVD42" s="867"/>
      <c r="VVE42" s="867"/>
      <c r="VVF42" s="867"/>
      <c r="VVG42" s="867"/>
      <c r="VVH42" s="867"/>
      <c r="VVI42" s="867"/>
      <c r="VVJ42" s="867"/>
      <c r="VVK42" s="867"/>
      <c r="VVL42" s="867"/>
      <c r="VVM42" s="867"/>
      <c r="VVN42" s="867"/>
      <c r="VVO42" s="867"/>
      <c r="VVP42" s="867"/>
      <c r="VVQ42" s="867"/>
      <c r="VVR42" s="867"/>
      <c r="VVS42" s="867"/>
      <c r="VVT42" s="867"/>
      <c r="VVU42" s="867"/>
      <c r="VVV42" s="867"/>
      <c r="VVW42" s="867"/>
      <c r="VVX42" s="867"/>
      <c r="VVY42" s="867"/>
      <c r="VVZ42" s="867"/>
      <c r="VWA42" s="867"/>
      <c r="VWB42" s="867"/>
      <c r="VWC42" s="867"/>
      <c r="VWD42" s="867"/>
      <c r="VWE42" s="867"/>
      <c r="VWF42" s="867"/>
      <c r="VWG42" s="867"/>
      <c r="VWH42" s="867"/>
      <c r="VWI42" s="867"/>
      <c r="VWJ42" s="867"/>
      <c r="VWK42" s="867"/>
      <c r="VWL42" s="867"/>
      <c r="VWM42" s="867"/>
      <c r="VWN42" s="867"/>
      <c r="VWO42" s="867"/>
      <c r="VWP42" s="867"/>
      <c r="VWQ42" s="867"/>
      <c r="VWR42" s="867"/>
      <c r="VWS42" s="867"/>
      <c r="VWT42" s="867"/>
      <c r="VWU42" s="867"/>
      <c r="VWV42" s="867"/>
      <c r="VWW42" s="867"/>
      <c r="VWX42" s="867"/>
      <c r="VWY42" s="867"/>
      <c r="VWZ42" s="867"/>
      <c r="VXA42" s="867"/>
      <c r="VXB42" s="867"/>
      <c r="VXC42" s="867"/>
      <c r="VXD42" s="867"/>
      <c r="VXE42" s="867"/>
      <c r="VXF42" s="867"/>
      <c r="VXG42" s="867"/>
      <c r="VXH42" s="867"/>
      <c r="VXI42" s="867"/>
      <c r="VXJ42" s="867"/>
      <c r="VXK42" s="867"/>
      <c r="VXL42" s="867"/>
      <c r="VXM42" s="867"/>
      <c r="VXN42" s="867"/>
      <c r="VXO42" s="867"/>
      <c r="VXP42" s="867"/>
      <c r="VXQ42" s="867"/>
      <c r="VXR42" s="867"/>
      <c r="VXS42" s="867"/>
      <c r="VXT42" s="867"/>
      <c r="VXU42" s="867"/>
      <c r="VXV42" s="867"/>
      <c r="VXW42" s="867"/>
      <c r="VXX42" s="867"/>
      <c r="VXY42" s="867"/>
      <c r="VXZ42" s="867"/>
      <c r="VYA42" s="867"/>
      <c r="VYB42" s="867"/>
      <c r="VYC42" s="867"/>
      <c r="VYD42" s="867"/>
      <c r="VYE42" s="867"/>
      <c r="VYF42" s="867"/>
      <c r="VYG42" s="867"/>
      <c r="VYH42" s="867"/>
      <c r="VYI42" s="867"/>
      <c r="VYJ42" s="867"/>
      <c r="VYK42" s="867"/>
      <c r="VYL42" s="867"/>
      <c r="VYM42" s="867"/>
      <c r="VYN42" s="867"/>
      <c r="VYO42" s="867"/>
      <c r="VYP42" s="867"/>
      <c r="VYQ42" s="867"/>
      <c r="VYR42" s="867"/>
      <c r="VYS42" s="867"/>
      <c r="VYT42" s="867"/>
      <c r="VYU42" s="867"/>
      <c r="VYV42" s="867"/>
      <c r="VYW42" s="867"/>
      <c r="VYX42" s="867"/>
      <c r="VYY42" s="867"/>
      <c r="VYZ42" s="867"/>
      <c r="VZA42" s="867"/>
      <c r="VZB42" s="867"/>
      <c r="VZC42" s="867"/>
      <c r="VZD42" s="867"/>
      <c r="VZE42" s="867"/>
      <c r="VZF42" s="867"/>
      <c r="VZG42" s="867"/>
      <c r="VZH42" s="867"/>
      <c r="VZI42" s="867"/>
      <c r="VZJ42" s="867"/>
      <c r="VZK42" s="867"/>
      <c r="VZL42" s="867"/>
      <c r="VZM42" s="867"/>
      <c r="VZN42" s="867"/>
      <c r="VZO42" s="867"/>
      <c r="VZP42" s="867"/>
      <c r="VZQ42" s="867"/>
      <c r="VZR42" s="867"/>
      <c r="VZS42" s="867"/>
      <c r="VZT42" s="867"/>
      <c r="VZU42" s="867"/>
      <c r="VZV42" s="867"/>
      <c r="VZW42" s="867"/>
      <c r="VZX42" s="867"/>
      <c r="VZY42" s="867"/>
      <c r="VZZ42" s="867"/>
      <c r="WAA42" s="867"/>
      <c r="WAB42" s="867"/>
      <c r="WAC42" s="867"/>
      <c r="WAD42" s="867"/>
      <c r="WAE42" s="867"/>
      <c r="WAF42" s="867"/>
      <c r="WAG42" s="867"/>
      <c r="WAH42" s="867"/>
      <c r="WAI42" s="867"/>
      <c r="WAJ42" s="867"/>
      <c r="WAK42" s="867"/>
      <c r="WAL42" s="867"/>
      <c r="WAM42" s="867"/>
      <c r="WAN42" s="867"/>
      <c r="WAO42" s="867"/>
      <c r="WAP42" s="867"/>
      <c r="WAQ42" s="867"/>
      <c r="WAR42" s="867"/>
      <c r="WAS42" s="867"/>
      <c r="WAT42" s="867"/>
      <c r="WAU42" s="867"/>
      <c r="WAV42" s="867"/>
      <c r="WAW42" s="867"/>
      <c r="WAX42" s="867"/>
      <c r="WAY42" s="867"/>
      <c r="WAZ42" s="867"/>
      <c r="WBA42" s="867"/>
      <c r="WBB42" s="867"/>
      <c r="WBC42" s="867"/>
      <c r="WBD42" s="867"/>
      <c r="WBE42" s="867"/>
      <c r="WBF42" s="867"/>
      <c r="WBG42" s="867"/>
      <c r="WBH42" s="867"/>
      <c r="WBI42" s="867"/>
      <c r="WBJ42" s="867"/>
      <c r="WBK42" s="867"/>
      <c r="WBL42" s="867"/>
      <c r="WBM42" s="867"/>
      <c r="WBN42" s="867"/>
      <c r="WBO42" s="867"/>
      <c r="WBP42" s="867"/>
      <c r="WBQ42" s="867"/>
      <c r="WBR42" s="867"/>
      <c r="WBS42" s="867"/>
      <c r="WBT42" s="867"/>
      <c r="WBU42" s="867"/>
      <c r="WBV42" s="867"/>
      <c r="WBW42" s="867"/>
      <c r="WBX42" s="867"/>
      <c r="WBY42" s="867"/>
      <c r="WBZ42" s="867"/>
      <c r="WCA42" s="867"/>
      <c r="WCB42" s="867"/>
      <c r="WCC42" s="867"/>
      <c r="WCD42" s="867"/>
      <c r="WCE42" s="867"/>
      <c r="WCF42" s="867"/>
      <c r="WCG42" s="867"/>
      <c r="WCH42" s="867"/>
      <c r="WCI42" s="867"/>
      <c r="WCJ42" s="867"/>
      <c r="WCK42" s="867"/>
      <c r="WCL42" s="867"/>
      <c r="WCM42" s="867"/>
      <c r="WCN42" s="867"/>
      <c r="WCO42" s="867"/>
      <c r="WCP42" s="867"/>
      <c r="WCQ42" s="867"/>
      <c r="WCR42" s="867"/>
      <c r="WCS42" s="867"/>
      <c r="WCT42" s="867"/>
      <c r="WCU42" s="867"/>
      <c r="WCV42" s="867"/>
      <c r="WCW42" s="867"/>
      <c r="WCX42" s="867"/>
      <c r="WCY42" s="867"/>
      <c r="WCZ42" s="867"/>
      <c r="WDA42" s="867"/>
      <c r="WDB42" s="867"/>
      <c r="WDC42" s="867"/>
      <c r="WDD42" s="867"/>
      <c r="WDE42" s="867"/>
      <c r="WDF42" s="867"/>
      <c r="WDG42" s="867"/>
      <c r="WDH42" s="867"/>
      <c r="WDI42" s="867"/>
      <c r="WDJ42" s="867"/>
      <c r="WDK42" s="867"/>
      <c r="WDL42" s="867"/>
      <c r="WDM42" s="867"/>
      <c r="WDN42" s="867"/>
      <c r="WDO42" s="867"/>
      <c r="WDP42" s="867"/>
      <c r="WDQ42" s="867"/>
      <c r="WDR42" s="867"/>
      <c r="WDS42" s="867"/>
      <c r="WDT42" s="867"/>
      <c r="WDU42" s="867"/>
      <c r="WDV42" s="867"/>
      <c r="WDW42" s="867"/>
      <c r="WDX42" s="867"/>
      <c r="WDY42" s="867"/>
      <c r="WDZ42" s="867"/>
      <c r="WEA42" s="867"/>
      <c r="WEB42" s="867"/>
      <c r="WEC42" s="867"/>
      <c r="WED42" s="867"/>
      <c r="WEE42" s="867"/>
      <c r="WEF42" s="867"/>
      <c r="WEG42" s="867"/>
      <c r="WEH42" s="867"/>
      <c r="WEI42" s="867"/>
      <c r="WEJ42" s="867"/>
      <c r="WEK42" s="867"/>
      <c r="WEL42" s="867"/>
      <c r="WEM42" s="867"/>
      <c r="WEN42" s="867"/>
      <c r="WEO42" s="867"/>
      <c r="WEP42" s="867"/>
      <c r="WEQ42" s="867"/>
      <c r="WER42" s="867"/>
      <c r="WES42" s="867"/>
      <c r="WET42" s="867"/>
      <c r="WEU42" s="867"/>
      <c r="WEV42" s="867"/>
      <c r="WEW42" s="867"/>
      <c r="WEX42" s="867"/>
      <c r="WEY42" s="867"/>
      <c r="WEZ42" s="867"/>
      <c r="WFA42" s="867"/>
      <c r="WFB42" s="867"/>
      <c r="WFC42" s="867"/>
      <c r="WFD42" s="867"/>
      <c r="WFE42" s="867"/>
      <c r="WFF42" s="867"/>
      <c r="WFG42" s="867"/>
      <c r="WFH42" s="867"/>
      <c r="WFI42" s="867"/>
      <c r="WFJ42" s="867"/>
      <c r="WFK42" s="867"/>
      <c r="WFL42" s="867"/>
      <c r="WFM42" s="867"/>
      <c r="WFN42" s="867"/>
      <c r="WFO42" s="867"/>
      <c r="WFP42" s="867"/>
      <c r="WFQ42" s="867"/>
      <c r="WFR42" s="867"/>
      <c r="WFS42" s="867"/>
      <c r="WFT42" s="867"/>
      <c r="WFU42" s="867"/>
      <c r="WFV42" s="867"/>
      <c r="WFW42" s="867"/>
      <c r="WFX42" s="867"/>
      <c r="WFY42" s="867"/>
      <c r="WFZ42" s="867"/>
      <c r="WGA42" s="867"/>
      <c r="WGB42" s="867"/>
      <c r="WGC42" s="867"/>
      <c r="WGD42" s="867"/>
      <c r="WGE42" s="867"/>
      <c r="WGF42" s="867"/>
      <c r="WGG42" s="867"/>
      <c r="WGH42" s="867"/>
      <c r="WGI42" s="867"/>
      <c r="WGJ42" s="867"/>
      <c r="WGK42" s="867"/>
      <c r="WGL42" s="867"/>
      <c r="WGM42" s="867"/>
      <c r="WGN42" s="867"/>
      <c r="WGO42" s="867"/>
      <c r="WGP42" s="867"/>
      <c r="WGQ42" s="867"/>
      <c r="WGR42" s="867"/>
      <c r="WGS42" s="867"/>
      <c r="WGT42" s="867"/>
      <c r="WGU42" s="867"/>
      <c r="WGV42" s="867"/>
      <c r="WGW42" s="867"/>
      <c r="WGX42" s="867"/>
      <c r="WGY42" s="867"/>
      <c r="WGZ42" s="867"/>
      <c r="WHA42" s="867"/>
      <c r="WHB42" s="867"/>
      <c r="WHC42" s="867"/>
      <c r="WHD42" s="867"/>
      <c r="WHE42" s="867"/>
      <c r="WHF42" s="867"/>
      <c r="WHG42" s="867"/>
      <c r="WHH42" s="867"/>
      <c r="WHI42" s="867"/>
      <c r="WHJ42" s="867"/>
      <c r="WHK42" s="867"/>
      <c r="WHL42" s="867"/>
      <c r="WHM42" s="867"/>
      <c r="WHN42" s="867"/>
      <c r="WHO42" s="867"/>
      <c r="WHP42" s="867"/>
      <c r="WHQ42" s="867"/>
      <c r="WHR42" s="867"/>
      <c r="WHS42" s="867"/>
      <c r="WHT42" s="867"/>
      <c r="WHU42" s="867"/>
      <c r="WHV42" s="867"/>
      <c r="WHW42" s="867"/>
      <c r="WHX42" s="867"/>
      <c r="WHY42" s="867"/>
      <c r="WHZ42" s="867"/>
      <c r="WIA42" s="867"/>
      <c r="WIB42" s="867"/>
      <c r="WIC42" s="867"/>
      <c r="WID42" s="867"/>
      <c r="WIE42" s="867"/>
      <c r="WIF42" s="867"/>
      <c r="WIG42" s="867"/>
      <c r="WIH42" s="867"/>
      <c r="WII42" s="867"/>
      <c r="WIJ42" s="867"/>
      <c r="WIK42" s="867"/>
      <c r="WIL42" s="867"/>
      <c r="WIM42" s="867"/>
      <c r="WIN42" s="867"/>
      <c r="WIO42" s="867"/>
      <c r="WIP42" s="867"/>
      <c r="WIQ42" s="867"/>
      <c r="WIR42" s="867"/>
      <c r="WIS42" s="867"/>
      <c r="WIT42" s="867"/>
      <c r="WIU42" s="867"/>
      <c r="WIV42" s="867"/>
      <c r="WIW42" s="867"/>
      <c r="WIX42" s="867"/>
      <c r="WIY42" s="867"/>
      <c r="WIZ42" s="867"/>
      <c r="WJA42" s="867"/>
      <c r="WJB42" s="867"/>
      <c r="WJC42" s="867"/>
      <c r="WJD42" s="867"/>
      <c r="WJE42" s="867"/>
      <c r="WJF42" s="867"/>
      <c r="WJG42" s="867"/>
      <c r="WJH42" s="867"/>
      <c r="WJI42" s="867"/>
      <c r="WJJ42" s="867"/>
      <c r="WJK42" s="867"/>
      <c r="WJL42" s="867"/>
      <c r="WJM42" s="867"/>
      <c r="WJN42" s="867"/>
      <c r="WJO42" s="867"/>
      <c r="WJP42" s="867"/>
      <c r="WJQ42" s="867"/>
      <c r="WJR42" s="867"/>
      <c r="WJS42" s="867"/>
      <c r="WJT42" s="867"/>
      <c r="WJU42" s="867"/>
      <c r="WJV42" s="867"/>
      <c r="WJW42" s="867"/>
      <c r="WJX42" s="867"/>
      <c r="WJY42" s="867"/>
      <c r="WJZ42" s="867"/>
      <c r="WKA42" s="867"/>
      <c r="WKB42" s="867"/>
      <c r="WKC42" s="867"/>
      <c r="WKD42" s="867"/>
      <c r="WKE42" s="867"/>
      <c r="WKF42" s="867"/>
      <c r="WKG42" s="867"/>
      <c r="WKH42" s="867"/>
      <c r="WKI42" s="867"/>
      <c r="WKJ42" s="867"/>
      <c r="WKK42" s="867"/>
      <c r="WKL42" s="867"/>
      <c r="WKM42" s="867"/>
      <c r="WKN42" s="867"/>
      <c r="WKO42" s="867"/>
      <c r="WKP42" s="867"/>
      <c r="WKQ42" s="867"/>
      <c r="WKR42" s="867"/>
      <c r="WKS42" s="867"/>
      <c r="WKT42" s="867"/>
      <c r="WKU42" s="867"/>
      <c r="WKV42" s="867"/>
      <c r="WKW42" s="867"/>
      <c r="WKX42" s="867"/>
      <c r="WKY42" s="867"/>
      <c r="WKZ42" s="867"/>
      <c r="WLA42" s="867"/>
      <c r="WLB42" s="867"/>
      <c r="WLC42" s="867"/>
      <c r="WLD42" s="867"/>
      <c r="WLE42" s="867"/>
      <c r="WLF42" s="867"/>
      <c r="WLG42" s="867"/>
      <c r="WLH42" s="867"/>
      <c r="WLI42" s="867"/>
      <c r="WLJ42" s="867"/>
      <c r="WLK42" s="867"/>
      <c r="WLL42" s="867"/>
      <c r="WLM42" s="867"/>
      <c r="WLN42" s="867"/>
      <c r="WLO42" s="867"/>
      <c r="WLP42" s="867"/>
      <c r="WLQ42" s="867"/>
      <c r="WLR42" s="867"/>
      <c r="WLS42" s="867"/>
      <c r="WLT42" s="867"/>
      <c r="WLU42" s="867"/>
      <c r="WLV42" s="867"/>
      <c r="WLW42" s="867"/>
      <c r="WLX42" s="867"/>
      <c r="WLY42" s="867"/>
      <c r="WLZ42" s="867"/>
      <c r="WMA42" s="867"/>
      <c r="WMB42" s="867"/>
      <c r="WMC42" s="867"/>
      <c r="WMD42" s="867"/>
      <c r="WME42" s="867"/>
      <c r="WMF42" s="867"/>
      <c r="WMG42" s="867"/>
      <c r="WMH42" s="867"/>
      <c r="WMI42" s="867"/>
      <c r="WMJ42" s="867"/>
      <c r="WMK42" s="867"/>
      <c r="WML42" s="867"/>
      <c r="WMM42" s="867"/>
      <c r="WMN42" s="867"/>
      <c r="WMO42" s="867"/>
      <c r="WMP42" s="867"/>
      <c r="WMQ42" s="867"/>
      <c r="WMR42" s="867"/>
      <c r="WMS42" s="867"/>
      <c r="WMT42" s="867"/>
      <c r="WMU42" s="867"/>
      <c r="WMV42" s="867"/>
      <c r="WMW42" s="867"/>
      <c r="WMX42" s="867"/>
      <c r="WMY42" s="867"/>
      <c r="WMZ42" s="867"/>
      <c r="WNA42" s="867"/>
      <c r="WNB42" s="867"/>
      <c r="WNC42" s="867"/>
      <c r="WND42" s="867"/>
      <c r="WNE42" s="867"/>
      <c r="WNF42" s="867"/>
      <c r="WNG42" s="867"/>
      <c r="WNH42" s="867"/>
      <c r="WNI42" s="867"/>
      <c r="WNJ42" s="867"/>
      <c r="WNK42" s="867"/>
      <c r="WNL42" s="867"/>
      <c r="WNM42" s="867"/>
      <c r="WNN42" s="867"/>
      <c r="WNO42" s="867"/>
      <c r="WNP42" s="867"/>
      <c r="WNQ42" s="867"/>
      <c r="WNR42" s="867"/>
      <c r="WNS42" s="867"/>
      <c r="WNT42" s="867"/>
      <c r="WNU42" s="867"/>
      <c r="WNV42" s="867"/>
      <c r="WNW42" s="867"/>
      <c r="WNX42" s="867"/>
      <c r="WNY42" s="867"/>
      <c r="WNZ42" s="867"/>
      <c r="WOA42" s="867"/>
      <c r="WOB42" s="867"/>
      <c r="WOC42" s="867"/>
      <c r="WOD42" s="867"/>
      <c r="WOE42" s="867"/>
      <c r="WOF42" s="867"/>
      <c r="WOG42" s="867"/>
      <c r="WOH42" s="867"/>
      <c r="WOI42" s="867"/>
      <c r="WOJ42" s="867"/>
      <c r="WOK42" s="867"/>
      <c r="WOL42" s="867"/>
      <c r="WOM42" s="867"/>
      <c r="WON42" s="867"/>
      <c r="WOO42" s="867"/>
      <c r="WOP42" s="867"/>
      <c r="WOQ42" s="867"/>
      <c r="WOR42" s="867"/>
      <c r="WOS42" s="867"/>
      <c r="WOT42" s="867"/>
      <c r="WOU42" s="867"/>
      <c r="WOV42" s="867"/>
      <c r="WOW42" s="867"/>
      <c r="WOX42" s="867"/>
      <c r="WOY42" s="867"/>
      <c r="WOZ42" s="867"/>
      <c r="WPA42" s="867"/>
      <c r="WPB42" s="867"/>
      <c r="WPC42" s="867"/>
      <c r="WPD42" s="867"/>
      <c r="WPE42" s="867"/>
      <c r="WPF42" s="867"/>
      <c r="WPG42" s="867"/>
      <c r="WPH42" s="867"/>
      <c r="WPI42" s="867"/>
      <c r="WPJ42" s="867"/>
      <c r="WPK42" s="867"/>
      <c r="WPL42" s="867"/>
      <c r="WPM42" s="867"/>
      <c r="WPN42" s="867"/>
      <c r="WPO42" s="867"/>
      <c r="WPP42" s="867"/>
      <c r="WPQ42" s="867"/>
      <c r="WPR42" s="867"/>
      <c r="WPS42" s="867"/>
      <c r="WPT42" s="867"/>
      <c r="WPU42" s="867"/>
      <c r="WPV42" s="867"/>
      <c r="WPW42" s="867"/>
      <c r="WPX42" s="867"/>
      <c r="WPY42" s="867"/>
      <c r="WPZ42" s="867"/>
      <c r="WQA42" s="867"/>
      <c r="WQB42" s="867"/>
      <c r="WQC42" s="867"/>
      <c r="WQD42" s="867"/>
      <c r="WQE42" s="867"/>
      <c r="WQF42" s="867"/>
      <c r="WQG42" s="867"/>
      <c r="WQH42" s="867"/>
      <c r="WQI42" s="867"/>
      <c r="WQJ42" s="867"/>
      <c r="WQK42" s="867"/>
      <c r="WQL42" s="867"/>
      <c r="WQM42" s="867"/>
      <c r="WQN42" s="867"/>
      <c r="WQO42" s="867"/>
      <c r="WQP42" s="867"/>
      <c r="WQQ42" s="867"/>
      <c r="WQR42" s="867"/>
      <c r="WQS42" s="867"/>
      <c r="WQT42" s="867"/>
      <c r="WQU42" s="867"/>
      <c r="WQV42" s="867"/>
      <c r="WQW42" s="867"/>
      <c r="WQX42" s="867"/>
      <c r="WQY42" s="867"/>
      <c r="WQZ42" s="867"/>
      <c r="WRA42" s="867"/>
      <c r="WRB42" s="867"/>
      <c r="WRC42" s="867"/>
      <c r="WRD42" s="867"/>
      <c r="WRE42" s="867"/>
      <c r="WRF42" s="867"/>
      <c r="WRG42" s="867"/>
      <c r="WRH42" s="867"/>
      <c r="WRI42" s="867"/>
      <c r="WRJ42" s="867"/>
      <c r="WRK42" s="867"/>
      <c r="WRL42" s="867"/>
      <c r="WRM42" s="867"/>
      <c r="WRN42" s="867"/>
      <c r="WRO42" s="867"/>
      <c r="WRP42" s="867"/>
      <c r="WRQ42" s="867"/>
      <c r="WRR42" s="867"/>
      <c r="WRS42" s="867"/>
      <c r="WRT42" s="867"/>
      <c r="WRU42" s="867"/>
      <c r="WRV42" s="867"/>
      <c r="WRW42" s="867"/>
      <c r="WRX42" s="867"/>
      <c r="WRY42" s="867"/>
      <c r="WRZ42" s="867"/>
      <c r="WSA42" s="867"/>
      <c r="WSB42" s="867"/>
      <c r="WSC42" s="867"/>
      <c r="WSD42" s="867"/>
      <c r="WSE42" s="867"/>
      <c r="WSF42" s="867"/>
      <c r="WSG42" s="867"/>
      <c r="WSH42" s="867"/>
      <c r="WSI42" s="867"/>
      <c r="WSJ42" s="867"/>
      <c r="WSK42" s="867"/>
      <c r="WSL42" s="867"/>
      <c r="WSM42" s="867"/>
      <c r="WSN42" s="867"/>
      <c r="WSO42" s="867"/>
      <c r="WSP42" s="867"/>
      <c r="WSQ42" s="867"/>
      <c r="WSR42" s="867"/>
      <c r="WSS42" s="867"/>
      <c r="WST42" s="867"/>
      <c r="WSU42" s="867"/>
      <c r="WSV42" s="867"/>
      <c r="WSW42" s="867"/>
      <c r="WSX42" s="867"/>
      <c r="WSY42" s="867"/>
      <c r="WSZ42" s="867"/>
      <c r="WTA42" s="867"/>
      <c r="WTB42" s="867"/>
      <c r="WTC42" s="867"/>
      <c r="WTD42" s="867"/>
      <c r="WTE42" s="867"/>
      <c r="WTF42" s="867"/>
      <c r="WTG42" s="867"/>
      <c r="WTH42" s="867"/>
      <c r="WTI42" s="867"/>
      <c r="WTJ42" s="867"/>
      <c r="WTK42" s="867"/>
      <c r="WTL42" s="867"/>
      <c r="WTM42" s="867"/>
      <c r="WTN42" s="867"/>
      <c r="WTO42" s="867"/>
      <c r="WTP42" s="867"/>
      <c r="WTQ42" s="867"/>
      <c r="WTR42" s="867"/>
      <c r="WTS42" s="867"/>
      <c r="WTT42" s="867"/>
      <c r="WTU42" s="867"/>
      <c r="WTV42" s="867"/>
      <c r="WTW42" s="867"/>
      <c r="WTX42" s="867"/>
      <c r="WTY42" s="867"/>
      <c r="WTZ42" s="867"/>
      <c r="WUA42" s="867"/>
      <c r="WUB42" s="867"/>
      <c r="WUC42" s="867"/>
      <c r="WUD42" s="867"/>
      <c r="WUE42" s="867"/>
      <c r="WUF42" s="867"/>
      <c r="WUG42" s="867"/>
      <c r="WUH42" s="867"/>
      <c r="WUI42" s="867"/>
      <c r="WUJ42" s="867"/>
      <c r="WUK42" s="867"/>
      <c r="WUL42" s="867"/>
      <c r="WUM42" s="867"/>
      <c r="WUN42" s="867"/>
      <c r="WUO42" s="867"/>
      <c r="WUP42" s="867"/>
      <c r="WUQ42" s="867"/>
      <c r="WUR42" s="867"/>
      <c r="WUS42" s="867"/>
      <c r="WUT42" s="867"/>
      <c r="WUU42" s="867"/>
      <c r="WUV42" s="867"/>
      <c r="WUW42" s="867"/>
      <c r="WUX42" s="867"/>
      <c r="WUY42" s="867"/>
      <c r="WUZ42" s="867"/>
      <c r="WVA42" s="867"/>
      <c r="WVB42" s="867"/>
      <c r="WVC42" s="867"/>
      <c r="WVD42" s="867"/>
      <c r="WVE42" s="867"/>
      <c r="WVF42" s="867"/>
      <c r="WVG42" s="867"/>
      <c r="WVH42" s="867"/>
      <c r="WVI42" s="867"/>
      <c r="WVJ42" s="867"/>
      <c r="WVK42" s="867"/>
      <c r="WVL42" s="867"/>
      <c r="WVM42" s="867"/>
      <c r="WVN42" s="867"/>
      <c r="WVO42" s="867"/>
      <c r="WVP42" s="867"/>
      <c r="WVQ42" s="867"/>
      <c r="WVR42" s="867"/>
      <c r="WVS42" s="867"/>
      <c r="WVT42" s="867"/>
      <c r="WVU42" s="867"/>
      <c r="WVV42" s="867"/>
      <c r="WVW42" s="867"/>
      <c r="WVX42" s="867"/>
      <c r="WVY42" s="867"/>
      <c r="WVZ42" s="867"/>
      <c r="WWA42" s="867"/>
      <c r="WWB42" s="867"/>
      <c r="WWC42" s="867"/>
      <c r="WWD42" s="867"/>
      <c r="WWE42" s="867"/>
      <c r="WWF42" s="867"/>
      <c r="WWG42" s="867"/>
      <c r="WWH42" s="867"/>
      <c r="WWI42" s="867"/>
      <c r="WWJ42" s="867"/>
      <c r="WWK42" s="867"/>
      <c r="WWL42" s="867"/>
      <c r="WWM42" s="867"/>
      <c r="WWN42" s="867"/>
      <c r="WWO42" s="867"/>
      <c r="WWP42" s="867"/>
      <c r="WWQ42" s="867"/>
      <c r="WWR42" s="867"/>
      <c r="WWS42" s="867"/>
      <c r="WWT42" s="867"/>
      <c r="WWU42" s="867"/>
      <c r="WWV42" s="867"/>
      <c r="WWW42" s="867"/>
      <c r="WWX42" s="867"/>
      <c r="WWY42" s="867"/>
      <c r="WWZ42" s="867"/>
      <c r="WXA42" s="867"/>
      <c r="WXB42" s="867"/>
      <c r="WXC42" s="867"/>
      <c r="WXD42" s="867"/>
      <c r="WXE42" s="867"/>
      <c r="WXF42" s="867"/>
      <c r="WXG42" s="867"/>
      <c r="WXH42" s="867"/>
      <c r="WXI42" s="867"/>
      <c r="WXJ42" s="867"/>
      <c r="WXK42" s="867"/>
      <c r="WXL42" s="867"/>
      <c r="WXM42" s="867"/>
      <c r="WXN42" s="867"/>
      <c r="WXO42" s="867"/>
      <c r="WXP42" s="867"/>
      <c r="WXQ42" s="867"/>
      <c r="WXR42" s="867"/>
      <c r="WXS42" s="867"/>
      <c r="WXT42" s="867"/>
      <c r="WXU42" s="867"/>
      <c r="WXV42" s="867"/>
      <c r="WXW42" s="867"/>
      <c r="WXX42" s="867"/>
      <c r="WXY42" s="867"/>
      <c r="WXZ42" s="867"/>
      <c r="WYA42" s="867"/>
      <c r="WYB42" s="867"/>
      <c r="WYC42" s="867"/>
      <c r="WYD42" s="867"/>
      <c r="WYE42" s="867"/>
      <c r="WYF42" s="867"/>
      <c r="WYG42" s="867"/>
      <c r="WYH42" s="867"/>
      <c r="WYI42" s="867"/>
      <c r="WYJ42" s="867"/>
      <c r="WYK42" s="867"/>
      <c r="WYL42" s="867"/>
      <c r="WYM42" s="867"/>
      <c r="WYN42" s="867"/>
      <c r="WYO42" s="867"/>
      <c r="WYP42" s="867"/>
      <c r="WYQ42" s="867"/>
      <c r="WYR42" s="867"/>
      <c r="WYS42" s="867"/>
      <c r="WYT42" s="867"/>
      <c r="WYU42" s="867"/>
      <c r="WYV42" s="867"/>
      <c r="WYW42" s="867"/>
      <c r="WYX42" s="867"/>
      <c r="WYY42" s="867"/>
      <c r="WYZ42" s="867"/>
      <c r="WZA42" s="867"/>
      <c r="WZB42" s="867"/>
      <c r="WZC42" s="867"/>
      <c r="WZD42" s="867"/>
      <c r="WZE42" s="867"/>
      <c r="WZF42" s="867"/>
      <c r="WZG42" s="867"/>
      <c r="WZH42" s="867"/>
      <c r="WZI42" s="867"/>
      <c r="WZJ42" s="867"/>
      <c r="WZK42" s="867"/>
      <c r="WZL42" s="867"/>
      <c r="WZM42" s="867"/>
      <c r="WZN42" s="867"/>
      <c r="WZO42" s="867"/>
      <c r="WZP42" s="867"/>
      <c r="WZQ42" s="867"/>
      <c r="WZR42" s="867"/>
      <c r="WZS42" s="867"/>
      <c r="WZT42" s="867"/>
      <c r="WZU42" s="867"/>
      <c r="WZV42" s="867"/>
      <c r="WZW42" s="867"/>
      <c r="WZX42" s="867"/>
      <c r="WZY42" s="867"/>
      <c r="WZZ42" s="867"/>
      <c r="XAA42" s="867"/>
      <c r="XAB42" s="867"/>
      <c r="XAC42" s="867"/>
      <c r="XAD42" s="867"/>
      <c r="XAE42" s="867"/>
      <c r="XAF42" s="867"/>
      <c r="XAG42" s="867"/>
      <c r="XAH42" s="867"/>
      <c r="XAI42" s="867"/>
      <c r="XAJ42" s="867"/>
      <c r="XAK42" s="867"/>
      <c r="XAL42" s="867"/>
      <c r="XAM42" s="867"/>
      <c r="XAN42" s="867"/>
      <c r="XAO42" s="867"/>
      <c r="XAP42" s="867"/>
      <c r="XAQ42" s="867"/>
      <c r="XAR42" s="867"/>
      <c r="XAS42" s="867"/>
      <c r="XAT42" s="867"/>
      <c r="XAU42" s="867"/>
      <c r="XAV42" s="867"/>
      <c r="XAW42" s="867"/>
      <c r="XAX42" s="867"/>
      <c r="XAY42" s="867"/>
      <c r="XAZ42" s="867"/>
      <c r="XBA42" s="867"/>
      <c r="XBB42" s="867"/>
      <c r="XBC42" s="867"/>
      <c r="XBD42" s="867"/>
      <c r="XBE42" s="867"/>
      <c r="XBF42" s="867"/>
      <c r="XBG42" s="867"/>
      <c r="XBH42" s="867"/>
      <c r="XBI42" s="867"/>
      <c r="XBJ42" s="867"/>
      <c r="XBK42" s="867"/>
      <c r="XBL42" s="867"/>
      <c r="XBM42" s="867"/>
      <c r="XBN42" s="867"/>
      <c r="XBO42" s="867"/>
      <c r="XBP42" s="867"/>
      <c r="XBQ42" s="867"/>
      <c r="XBR42" s="867"/>
      <c r="XBS42" s="867"/>
      <c r="XBT42" s="867"/>
      <c r="XBU42" s="867"/>
      <c r="XBV42" s="867"/>
      <c r="XBW42" s="867"/>
      <c r="XBX42" s="867"/>
      <c r="XBY42" s="867"/>
      <c r="XBZ42" s="867"/>
      <c r="XCA42" s="867"/>
      <c r="XCB42" s="867"/>
      <c r="XCC42" s="867"/>
      <c r="XCD42" s="867"/>
      <c r="XCE42" s="867"/>
      <c r="XCF42" s="867"/>
      <c r="XCG42" s="867"/>
      <c r="XCH42" s="867"/>
      <c r="XCI42" s="867"/>
      <c r="XCJ42" s="867"/>
      <c r="XCK42" s="867"/>
      <c r="XCL42" s="867"/>
      <c r="XCM42" s="867"/>
      <c r="XCN42" s="867"/>
      <c r="XCO42" s="867"/>
      <c r="XCP42" s="867"/>
      <c r="XCQ42" s="867"/>
      <c r="XCR42" s="867"/>
      <c r="XCS42" s="867"/>
      <c r="XCT42" s="867"/>
      <c r="XCU42" s="867"/>
      <c r="XCV42" s="867"/>
      <c r="XCW42" s="867"/>
      <c r="XCX42" s="867"/>
      <c r="XCY42" s="867"/>
      <c r="XCZ42" s="867"/>
      <c r="XDA42" s="867"/>
      <c r="XDB42" s="867"/>
      <c r="XDC42" s="867"/>
      <c r="XDD42" s="867"/>
      <c r="XDE42" s="867"/>
      <c r="XDF42" s="867"/>
      <c r="XDG42" s="867"/>
      <c r="XDH42" s="867"/>
      <c r="XDI42" s="867"/>
      <c r="XDJ42" s="867"/>
      <c r="XDK42" s="867"/>
      <c r="XDL42" s="867"/>
      <c r="XDM42" s="867"/>
      <c r="XDN42" s="867"/>
      <c r="XDO42" s="867"/>
      <c r="XDP42" s="867"/>
      <c r="XDQ42" s="867"/>
      <c r="XDR42" s="867"/>
      <c r="XDS42" s="867"/>
      <c r="XDT42" s="867"/>
      <c r="XDU42" s="867"/>
      <c r="XDV42" s="867"/>
      <c r="XDW42" s="867"/>
      <c r="XDX42" s="867"/>
      <c r="XDY42" s="867"/>
      <c r="XDZ42" s="867"/>
      <c r="XEA42" s="867"/>
      <c r="XEB42" s="867"/>
      <c r="XEC42" s="867"/>
      <c r="XED42" s="867"/>
      <c r="XEE42" s="867"/>
      <c r="XEF42" s="867"/>
      <c r="XEG42" s="867"/>
      <c r="XEH42" s="867"/>
      <c r="XEI42" s="867"/>
      <c r="XEJ42" s="867"/>
      <c r="XEK42" s="867"/>
      <c r="XEL42" s="867"/>
      <c r="XEM42" s="867"/>
      <c r="XEN42" s="867"/>
      <c r="XEO42" s="867"/>
      <c r="XEP42" s="867"/>
      <c r="XEQ42" s="867"/>
      <c r="XER42" s="867"/>
      <c r="XES42" s="867"/>
      <c r="XET42" s="867"/>
      <c r="XEU42" s="867"/>
      <c r="XEV42" s="867"/>
      <c r="XEW42" s="867"/>
      <c r="XEX42" s="867"/>
      <c r="XEY42" s="867"/>
      <c r="XEZ42" s="867"/>
      <c r="XFA42" s="867"/>
      <c r="XFB42" s="867"/>
      <c r="XFC42" s="867"/>
      <c r="XFD42" s="867"/>
    </row>
    <row r="43" spans="1:16384" s="876" customFormat="1">
      <c r="A43" s="754" t="s">
        <v>647</v>
      </c>
      <c r="B43" s="1515">
        <f>SUMIF($BN$2:$BY$2, "&lt;=" &amp; $B$2, $BN$43:$BY$43)/$B$2</f>
        <v>52</v>
      </c>
      <c r="C43" s="880"/>
      <c r="D43" s="880"/>
      <c r="E43" s="880"/>
      <c r="F43" s="880"/>
      <c r="G43" s="874"/>
      <c r="H43" s="880"/>
      <c r="I43" s="875"/>
      <c r="J43" s="875"/>
      <c r="K43" s="875"/>
      <c r="L43" s="875"/>
      <c r="M43" s="875"/>
      <c r="N43" s="875"/>
      <c r="O43" s="875"/>
      <c r="P43" s="875"/>
      <c r="Q43" s="875"/>
      <c r="R43" s="875"/>
      <c r="S43" s="875"/>
      <c r="T43" s="875"/>
      <c r="U43" s="875"/>
      <c r="V43" s="875"/>
      <c r="W43" s="875"/>
      <c r="X43" s="875"/>
      <c r="Y43" s="875"/>
      <c r="Z43" s="875"/>
      <c r="AA43" s="875"/>
      <c r="AB43" s="875"/>
      <c r="AC43" s="875"/>
      <c r="AI43" s="876">
        <v>2</v>
      </c>
      <c r="AJ43" s="876">
        <v>2</v>
      </c>
      <c r="AK43" s="876">
        <v>3</v>
      </c>
      <c r="AL43" s="876">
        <v>4</v>
      </c>
      <c r="AM43" s="876">
        <v>5</v>
      </c>
      <c r="AN43" s="876">
        <v>6</v>
      </c>
      <c r="AO43" s="876">
        <v>6</v>
      </c>
      <c r="AP43" s="876">
        <v>7</v>
      </c>
      <c r="AQ43" s="876">
        <v>8</v>
      </c>
      <c r="AR43" s="876">
        <v>8</v>
      </c>
      <c r="AS43" s="876">
        <v>10</v>
      </c>
      <c r="AT43" s="876">
        <v>12</v>
      </c>
      <c r="AU43" s="867">
        <v>13</v>
      </c>
      <c r="AV43" s="876">
        <v>17</v>
      </c>
      <c r="AW43" s="876">
        <v>19</v>
      </c>
      <c r="AX43" s="876">
        <v>21</v>
      </c>
      <c r="AY43" s="876">
        <v>20</v>
      </c>
      <c r="AZ43" s="876">
        <v>20</v>
      </c>
      <c r="BA43" s="876">
        <v>21</v>
      </c>
      <c r="BB43" s="876">
        <v>21</v>
      </c>
      <c r="BC43" s="876">
        <v>22</v>
      </c>
      <c r="BD43" s="876">
        <v>25</v>
      </c>
      <c r="BE43" s="876">
        <v>27</v>
      </c>
      <c r="BF43" s="876">
        <v>27</v>
      </c>
      <c r="BG43" s="876">
        <v>33</v>
      </c>
      <c r="BH43" s="876">
        <v>35</v>
      </c>
      <c r="BI43" s="876">
        <f>'[17]Agency North'!U104</f>
        <v>38</v>
      </c>
      <c r="BJ43" s="876">
        <f>'[6]Agency North'!V104</f>
        <v>44</v>
      </c>
      <c r="BK43" s="758">
        <f>'[7]Agency North'!W104</f>
        <v>47</v>
      </c>
      <c r="BL43" s="758">
        <f>'[16]Agency North'!X104</f>
        <v>47</v>
      </c>
      <c r="BM43" s="876">
        <f>'[9]Agency North'!Y104</f>
        <v>54</v>
      </c>
      <c r="BN43" s="1197">
        <f>'[10]Agency North'!AO104</f>
        <v>51</v>
      </c>
      <c r="BO43" s="1197">
        <f>'[11]Agency North'!$AP112</f>
        <v>53</v>
      </c>
    </row>
    <row r="44" spans="1:16384" s="867" customFormat="1">
      <c r="A44" s="1688" t="s">
        <v>4223</v>
      </c>
      <c r="B44" s="1515"/>
      <c r="C44" s="755"/>
      <c r="D44" s="755"/>
      <c r="E44" s="755"/>
      <c r="F44" s="755"/>
      <c r="G44" s="865"/>
      <c r="H44" s="755"/>
      <c r="I44" s="866"/>
      <c r="J44" s="866"/>
      <c r="K44" s="866"/>
      <c r="L44" s="866"/>
      <c r="M44" s="866"/>
      <c r="N44" s="866"/>
      <c r="O44" s="866"/>
      <c r="P44" s="866"/>
      <c r="Q44" s="866"/>
      <c r="R44" s="866"/>
      <c r="S44" s="866"/>
      <c r="T44" s="866"/>
      <c r="U44" s="866"/>
      <c r="V44" s="866"/>
      <c r="W44" s="866"/>
      <c r="X44" s="866"/>
      <c r="Y44" s="866"/>
      <c r="Z44" s="866"/>
      <c r="AA44" s="866"/>
      <c r="AB44" s="866"/>
      <c r="AC44" s="866"/>
      <c r="AV44" s="1689"/>
      <c r="AW44" s="1689"/>
      <c r="AX44" s="1689"/>
      <c r="AY44" s="1689"/>
      <c r="AZ44" s="1689"/>
      <c r="BA44" s="1689"/>
      <c r="BB44" s="1689"/>
      <c r="BC44" s="1689"/>
      <c r="BD44" s="1689"/>
      <c r="BE44" s="1689"/>
      <c r="BF44" s="1689"/>
      <c r="BG44" s="1689"/>
      <c r="BH44" s="1689"/>
      <c r="BI44" s="1689"/>
      <c r="BJ44" s="1689"/>
      <c r="BK44" s="758"/>
      <c r="BL44" s="758"/>
      <c r="BM44" s="1689"/>
      <c r="BN44" s="1197"/>
      <c r="BO44" s="1197">
        <f>'[11]Agency North'!$AP113</f>
        <v>1555</v>
      </c>
    </row>
    <row r="45" spans="1:16384" s="1311" customFormat="1">
      <c r="A45" s="868" t="s">
        <v>4235</v>
      </c>
      <c r="B45" s="1516">
        <f>SUM(B38:B43)</f>
        <v>5961</v>
      </c>
      <c r="C45" s="1312"/>
      <c r="D45" s="1313"/>
      <c r="E45" s="1313"/>
      <c r="F45" s="1313"/>
      <c r="G45" s="869">
        <f t="shared" si="72"/>
        <v>8.6666666666666661</v>
      </c>
      <c r="H45" s="1312"/>
      <c r="I45" s="1307">
        <f>SUM(I38:I42)</f>
        <v>0</v>
      </c>
      <c r="J45" s="1307">
        <f t="shared" ref="J45:AH45" si="73">SUM(J38:J42)</f>
        <v>0</v>
      </c>
      <c r="K45" s="1307">
        <f t="shared" si="73"/>
        <v>0</v>
      </c>
      <c r="L45" s="1307">
        <f t="shared" si="73"/>
        <v>0</v>
      </c>
      <c r="M45" s="1307">
        <f t="shared" si="73"/>
        <v>0</v>
      </c>
      <c r="N45" s="1307">
        <f t="shared" si="73"/>
        <v>0</v>
      </c>
      <c r="O45" s="1307">
        <f t="shared" si="73"/>
        <v>0</v>
      </c>
      <c r="P45" s="1307">
        <f t="shared" si="73"/>
        <v>0</v>
      </c>
      <c r="Q45" s="1307">
        <f t="shared" si="73"/>
        <v>0</v>
      </c>
      <c r="R45" s="1307">
        <f t="shared" si="73"/>
        <v>0</v>
      </c>
      <c r="S45" s="1307">
        <f t="shared" si="73"/>
        <v>0</v>
      </c>
      <c r="T45" s="1307">
        <f t="shared" si="73"/>
        <v>26</v>
      </c>
      <c r="U45" s="1307">
        <f>SUM(U38:U42)</f>
        <v>93</v>
      </c>
      <c r="V45" s="1307">
        <f t="shared" si="73"/>
        <v>150</v>
      </c>
      <c r="W45" s="1307">
        <f t="shared" si="73"/>
        <v>202</v>
      </c>
      <c r="X45" s="1307">
        <f t="shared" si="73"/>
        <v>231</v>
      </c>
      <c r="Y45" s="1307">
        <f t="shared" si="73"/>
        <v>259</v>
      </c>
      <c r="Z45" s="1307">
        <f t="shared" si="73"/>
        <v>305</v>
      </c>
      <c r="AA45" s="1307">
        <f t="shared" si="73"/>
        <v>343</v>
      </c>
      <c r="AB45" s="1307">
        <f t="shared" si="73"/>
        <v>382</v>
      </c>
      <c r="AC45" s="1307">
        <f t="shared" si="73"/>
        <v>484</v>
      </c>
      <c r="AD45" s="1307">
        <f t="shared" si="73"/>
        <v>471</v>
      </c>
      <c r="AE45" s="1307">
        <f t="shared" si="73"/>
        <v>431</v>
      </c>
      <c r="AF45" s="1307">
        <f t="shared" si="73"/>
        <v>388</v>
      </c>
      <c r="AG45" s="1307">
        <f t="shared" si="73"/>
        <v>447</v>
      </c>
      <c r="AH45" s="1307">
        <f t="shared" si="73"/>
        <v>489</v>
      </c>
      <c r="AI45" s="1307">
        <f>SUM(AI38:AI43)</f>
        <v>519</v>
      </c>
      <c r="AJ45" s="1307">
        <f t="shared" ref="AJ45:AO45" si="74">SUM(AJ38:AJ43)</f>
        <v>518</v>
      </c>
      <c r="AK45" s="1307">
        <f t="shared" si="74"/>
        <v>589</v>
      </c>
      <c r="AL45" s="1307">
        <f t="shared" si="74"/>
        <v>652</v>
      </c>
      <c r="AM45" s="1307">
        <f t="shared" si="74"/>
        <v>735</v>
      </c>
      <c r="AN45" s="1307">
        <f t="shared" si="74"/>
        <v>860</v>
      </c>
      <c r="AO45" s="1307">
        <f t="shared" si="74"/>
        <v>979</v>
      </c>
      <c r="AP45" s="1307">
        <f>SUM(AP38:AP43)</f>
        <v>1142</v>
      </c>
      <c r="AQ45" s="1307">
        <f>SUM(AQ38:AQ43)</f>
        <v>1203</v>
      </c>
      <c r="AR45" s="1307">
        <f>SUM(AR38:AR43)</f>
        <v>1331</v>
      </c>
      <c r="AS45" s="1307">
        <f>SUM(AS38:AS43)</f>
        <v>1503</v>
      </c>
      <c r="AT45" s="1307">
        <f t="shared" ref="AT45:AY45" si="75">SUM(AT38:AT43)</f>
        <v>1459</v>
      </c>
      <c r="AU45" s="1315">
        <f t="shared" si="75"/>
        <v>1485</v>
      </c>
      <c r="AV45" s="1315">
        <f t="shared" si="75"/>
        <v>1485</v>
      </c>
      <c r="AW45" s="1315">
        <f t="shared" si="75"/>
        <v>1572</v>
      </c>
      <c r="AX45" s="1315">
        <f t="shared" si="75"/>
        <v>1732</v>
      </c>
      <c r="AY45" s="1315">
        <f t="shared" si="75"/>
        <v>1852</v>
      </c>
      <c r="AZ45" s="1315">
        <f>SUM(AZ38:AZ43)</f>
        <v>2108</v>
      </c>
      <c r="BA45" s="1315">
        <f>SUM(BA38:BA43)</f>
        <v>2192</v>
      </c>
      <c r="BB45" s="1398">
        <f>SUM(BB38:BB43)</f>
        <v>2219</v>
      </c>
      <c r="BC45" s="1398">
        <f>SUM(BC38:BC43)</f>
        <v>2130</v>
      </c>
      <c r="BD45" s="1398">
        <f>SUM(BD38:BD43)</f>
        <v>2259</v>
      </c>
      <c r="BE45" s="1398">
        <f t="shared" ref="BE45:BM45" si="76">SUM(BE38:BE43)</f>
        <v>2385</v>
      </c>
      <c r="BF45" s="1398">
        <f t="shared" si="76"/>
        <v>2733</v>
      </c>
      <c r="BG45" s="1398">
        <f t="shared" si="76"/>
        <v>3526</v>
      </c>
      <c r="BH45" s="1398">
        <f t="shared" si="76"/>
        <v>3957</v>
      </c>
      <c r="BI45" s="1398">
        <f t="shared" si="76"/>
        <v>4470</v>
      </c>
      <c r="BJ45" s="1398">
        <f t="shared" si="76"/>
        <v>5082</v>
      </c>
      <c r="BK45" s="1398">
        <f>SUM(BK38:BK43)</f>
        <v>5596</v>
      </c>
      <c r="BL45" s="1398">
        <f t="shared" si="76"/>
        <v>5596</v>
      </c>
      <c r="BM45" s="1398">
        <f t="shared" si="76"/>
        <v>6701</v>
      </c>
      <c r="BN45" s="1495">
        <f>SUM(BN38:BN43)</f>
        <v>6810</v>
      </c>
      <c r="BO45" s="1495">
        <f>SUM(BO38:BO43)</f>
        <v>5112</v>
      </c>
    </row>
    <row r="47" spans="1:16384" s="706" customFormat="1">
      <c r="A47" s="703" t="s">
        <v>122</v>
      </c>
      <c r="B47" s="704" t="s">
        <v>117</v>
      </c>
      <c r="C47" s="704"/>
      <c r="D47" s="705" t="s">
        <v>43</v>
      </c>
      <c r="E47" s="705" t="s">
        <v>67</v>
      </c>
      <c r="F47" s="705" t="s">
        <v>70</v>
      </c>
      <c r="G47" s="705" t="s">
        <v>104</v>
      </c>
      <c r="H47" s="704"/>
      <c r="I47" s="127">
        <v>41000</v>
      </c>
      <c r="J47" s="127">
        <v>41030</v>
      </c>
      <c r="K47" s="127">
        <v>41061</v>
      </c>
      <c r="L47" s="127">
        <v>41091</v>
      </c>
      <c r="M47" s="127">
        <v>41122</v>
      </c>
      <c r="N47" s="127">
        <v>41153</v>
      </c>
      <c r="O47" s="127">
        <v>41183</v>
      </c>
      <c r="P47" s="127">
        <v>41214</v>
      </c>
      <c r="Q47" s="127">
        <v>41244</v>
      </c>
      <c r="R47" s="127">
        <v>41275</v>
      </c>
      <c r="S47" s="127">
        <v>41306</v>
      </c>
      <c r="T47" s="127">
        <v>41334</v>
      </c>
      <c r="U47" s="127">
        <v>41365</v>
      </c>
      <c r="V47" s="127">
        <v>41395</v>
      </c>
      <c r="W47" s="127">
        <v>41426</v>
      </c>
      <c r="X47" s="127">
        <v>41456</v>
      </c>
      <c r="Y47" s="127">
        <v>41487</v>
      </c>
      <c r="Z47" s="127">
        <v>41518</v>
      </c>
      <c r="AA47" s="127">
        <v>41548</v>
      </c>
      <c r="AB47" s="127">
        <v>41579</v>
      </c>
      <c r="AC47" s="127">
        <v>41609</v>
      </c>
      <c r="AD47" s="127">
        <v>41640</v>
      </c>
      <c r="AE47" s="127">
        <v>41671</v>
      </c>
      <c r="AF47" s="127">
        <v>41699</v>
      </c>
      <c r="AG47" s="127">
        <v>41730</v>
      </c>
      <c r="AH47" s="127">
        <v>41760</v>
      </c>
      <c r="AI47" s="127">
        <v>41791</v>
      </c>
      <c r="AJ47" s="127">
        <v>41821</v>
      </c>
      <c r="AK47" s="127">
        <v>41852</v>
      </c>
      <c r="AL47" s="127">
        <v>41883</v>
      </c>
      <c r="AM47" s="127">
        <v>41913</v>
      </c>
      <c r="AN47" s="127">
        <v>41944</v>
      </c>
      <c r="AO47" s="127">
        <v>41974</v>
      </c>
      <c r="AP47" s="152">
        <v>42005</v>
      </c>
      <c r="AQ47" s="111">
        <v>42036</v>
      </c>
      <c r="AR47" s="111">
        <v>42064</v>
      </c>
      <c r="AS47" s="111">
        <v>42095</v>
      </c>
      <c r="AT47" s="111">
        <v>42155</v>
      </c>
      <c r="AU47" s="111">
        <v>42185</v>
      </c>
      <c r="AV47" s="111">
        <v>42216</v>
      </c>
      <c r="AW47" s="111">
        <v>42247</v>
      </c>
      <c r="AX47" s="111">
        <v>42277</v>
      </c>
      <c r="AY47" s="111">
        <v>42308</v>
      </c>
      <c r="AZ47" s="111">
        <v>42338</v>
      </c>
      <c r="BA47" s="111">
        <f>BA37</f>
        <v>42369</v>
      </c>
      <c r="BB47" s="152">
        <v>42370</v>
      </c>
      <c r="BC47" s="111">
        <v>42401</v>
      </c>
      <c r="BD47" s="111">
        <v>42430</v>
      </c>
      <c r="BE47" s="111">
        <v>42461</v>
      </c>
      <c r="BF47" s="111">
        <v>42521</v>
      </c>
      <c r="BG47" s="111">
        <v>42551</v>
      </c>
      <c r="BH47" s="111">
        <v>42582</v>
      </c>
      <c r="BI47" s="111">
        <v>42613</v>
      </c>
      <c r="BJ47" s="111">
        <v>42643</v>
      </c>
      <c r="BK47" s="111">
        <v>42674</v>
      </c>
      <c r="BL47" s="111">
        <v>42704</v>
      </c>
      <c r="BM47" s="111">
        <v>42735</v>
      </c>
      <c r="BN47" s="111">
        <v>42766</v>
      </c>
      <c r="BO47" s="152">
        <v>42794</v>
      </c>
      <c r="BP47" s="111">
        <v>42825</v>
      </c>
      <c r="BQ47" s="111">
        <v>42855</v>
      </c>
      <c r="BR47" s="111">
        <v>42886</v>
      </c>
      <c r="BS47" s="111">
        <v>42916</v>
      </c>
      <c r="BT47" s="111">
        <v>42947</v>
      </c>
      <c r="BU47" s="111">
        <v>42978</v>
      </c>
      <c r="BV47" s="111">
        <v>43008</v>
      </c>
      <c r="BW47" s="111">
        <v>43039</v>
      </c>
      <c r="BX47" s="111">
        <v>43069</v>
      </c>
      <c r="BY47" s="111">
        <v>43100</v>
      </c>
    </row>
    <row r="48" spans="1:16384" s="758" customFormat="1">
      <c r="A48" s="754" t="s">
        <v>108</v>
      </c>
      <c r="B48" s="672">
        <f>SUMIF($BN$2:$BY$2, "&lt;=" &amp; $B$2, $BN$48:$BY$48)</f>
        <v>877</v>
      </c>
      <c r="C48" s="755"/>
      <c r="D48" s="756"/>
      <c r="E48" s="756"/>
      <c r="F48" s="756"/>
      <c r="G48" s="672">
        <f>SUM(R48:T48)</f>
        <v>15</v>
      </c>
      <c r="H48" s="755"/>
      <c r="I48" s="757"/>
      <c r="J48" s="757"/>
      <c r="K48" s="757"/>
      <c r="L48" s="757"/>
      <c r="M48" s="757"/>
      <c r="N48" s="757"/>
      <c r="O48" s="757"/>
      <c r="P48" s="757"/>
      <c r="Q48" s="757"/>
      <c r="R48" s="757"/>
      <c r="S48" s="757"/>
      <c r="T48" s="757">
        <v>15</v>
      </c>
      <c r="U48" s="757">
        <v>39</v>
      </c>
      <c r="V48" s="757">
        <v>42</v>
      </c>
      <c r="W48" s="757">
        <v>43</v>
      </c>
      <c r="X48" s="757">
        <v>35</v>
      </c>
      <c r="Y48" s="757">
        <v>45</v>
      </c>
      <c r="Z48" s="757">
        <v>58</v>
      </c>
      <c r="AA48" s="757">
        <v>61</v>
      </c>
      <c r="AB48" s="757">
        <v>57</v>
      </c>
      <c r="AC48" s="757">
        <v>104</v>
      </c>
      <c r="AD48" s="757">
        <v>31</v>
      </c>
      <c r="AE48" s="757">
        <v>26</v>
      </c>
      <c r="AF48" s="758">
        <v>28</v>
      </c>
      <c r="AG48" s="757">
        <v>56</v>
      </c>
      <c r="AH48" s="758">
        <v>75</v>
      </c>
      <c r="AI48" s="758">
        <v>131</v>
      </c>
      <c r="AJ48" s="758">
        <v>76</v>
      </c>
      <c r="AK48" s="758">
        <v>100</v>
      </c>
      <c r="AL48" s="758">
        <v>124</v>
      </c>
      <c r="AM48" s="758">
        <v>106</v>
      </c>
      <c r="AN48" s="758">
        <v>157</v>
      </c>
      <c r="AO48" s="758">
        <v>145</v>
      </c>
      <c r="AP48" s="758">
        <v>175</v>
      </c>
      <c r="AQ48" s="758">
        <v>126</v>
      </c>
      <c r="AR48" s="758">
        <v>208</v>
      </c>
      <c r="AS48" s="758">
        <v>230</v>
      </c>
      <c r="AT48" s="758">
        <v>217</v>
      </c>
      <c r="AU48" s="758">
        <v>209</v>
      </c>
      <c r="AV48" s="758">
        <v>240</v>
      </c>
      <c r="AW48" s="758">
        <v>225</v>
      </c>
      <c r="AX48" s="758">
        <v>283</v>
      </c>
      <c r="AY48" s="758">
        <v>246</v>
      </c>
      <c r="AZ48" s="758">
        <v>447</v>
      </c>
      <c r="BA48" s="758">
        <v>318</v>
      </c>
      <c r="BB48" s="758">
        <v>126</v>
      </c>
      <c r="BC48" s="758">
        <v>115</v>
      </c>
      <c r="BD48" s="758">
        <v>333</v>
      </c>
      <c r="BE48" s="758">
        <v>282</v>
      </c>
      <c r="BF48" s="758">
        <v>446</v>
      </c>
      <c r="BG48" s="758">
        <v>849</v>
      </c>
      <c r="BH48" s="758">
        <v>602</v>
      </c>
      <c r="BI48" s="1197">
        <f>'[17]Agency North'!U109</f>
        <v>738</v>
      </c>
      <c r="BJ48" s="1197">
        <f>'[6]Agency North'!V109</f>
        <v>794</v>
      </c>
      <c r="BK48" s="1197">
        <f>'[7]Agency North'!W109</f>
        <v>761</v>
      </c>
      <c r="BL48" s="1197">
        <f>'[16]Agency North'!X109</f>
        <v>761</v>
      </c>
      <c r="BM48" s="1197">
        <f>'[9]Agency North'!Y109</f>
        <v>1010</v>
      </c>
      <c r="BN48" s="758">
        <f>'[10]Agency North'!AO109</f>
        <v>281</v>
      </c>
      <c r="BO48" s="758">
        <f>'[11]Agency North'!$AP118</f>
        <v>596</v>
      </c>
    </row>
    <row r="49" spans="1:16384" s="758" customFormat="1">
      <c r="A49" s="754" t="s">
        <v>109</v>
      </c>
      <c r="B49" s="672">
        <f>SUMIF($BN$2:$BY$2, "&lt;=" &amp; $B$2, $BN$49:$BY$49)</f>
        <v>1</v>
      </c>
      <c r="C49" s="755"/>
      <c r="D49" s="756"/>
      <c r="E49" s="756"/>
      <c r="F49" s="756"/>
      <c r="G49" s="672"/>
      <c r="H49" s="755"/>
      <c r="I49" s="757"/>
      <c r="J49" s="757"/>
      <c r="K49" s="757"/>
      <c r="L49" s="757"/>
      <c r="M49" s="757"/>
      <c r="N49" s="757"/>
      <c r="O49" s="757"/>
      <c r="P49" s="757"/>
      <c r="Q49" s="757"/>
      <c r="R49" s="757"/>
      <c r="S49" s="757"/>
      <c r="T49" s="757"/>
      <c r="U49" s="757"/>
      <c r="V49" s="757"/>
      <c r="W49" s="757"/>
      <c r="X49" s="757"/>
      <c r="Y49" s="757"/>
      <c r="Z49" s="757"/>
      <c r="AA49" s="757"/>
      <c r="AB49" s="757"/>
      <c r="AC49" s="757"/>
      <c r="AD49" s="757"/>
      <c r="AE49" s="757"/>
      <c r="AG49" s="757"/>
      <c r="AN49" s="758">
        <v>5</v>
      </c>
      <c r="AO49" s="758">
        <v>3</v>
      </c>
      <c r="AP49" s="758">
        <v>8</v>
      </c>
      <c r="AQ49" s="758">
        <v>4</v>
      </c>
      <c r="AR49" s="758">
        <v>2</v>
      </c>
      <c r="AS49" s="758">
        <v>1</v>
      </c>
      <c r="AT49" s="758">
        <v>1</v>
      </c>
      <c r="BD49" s="758">
        <v>0</v>
      </c>
      <c r="BI49" s="1197">
        <f>'[17]Agency North'!U110</f>
        <v>0</v>
      </c>
      <c r="BJ49" s="1197">
        <f>'[6]Agency North'!V110</f>
        <v>0</v>
      </c>
      <c r="BK49" s="1197">
        <f>'[9]Full Agency'!$W$110</f>
        <v>0</v>
      </c>
      <c r="BL49" s="1197">
        <f>'[16]Agency North'!X110</f>
        <v>0</v>
      </c>
      <c r="BM49" s="1197">
        <f>'[9]Agency North'!Y110</f>
        <v>0</v>
      </c>
      <c r="BN49" s="758">
        <f>'[10]Agency North'!AO110</f>
        <v>0</v>
      </c>
      <c r="BO49" s="758">
        <f>'[11]Agency North'!$AP119</f>
        <v>1</v>
      </c>
    </row>
    <row r="50" spans="1:16384" s="758" customFormat="1">
      <c r="A50" s="754" t="s">
        <v>101</v>
      </c>
      <c r="B50" s="672">
        <f>SUMIF($BN$2:$BY$2, "&lt;=" &amp; $B$2, $BN$50:$BY$50)</f>
        <v>78</v>
      </c>
      <c r="C50" s="755"/>
      <c r="D50" s="756"/>
      <c r="E50" s="756"/>
      <c r="F50" s="756"/>
      <c r="G50" s="672">
        <f>SUM(R50:T50)</f>
        <v>7</v>
      </c>
      <c r="H50" s="755"/>
      <c r="I50" s="757"/>
      <c r="J50" s="757"/>
      <c r="K50" s="757"/>
      <c r="L50" s="757"/>
      <c r="M50" s="757"/>
      <c r="N50" s="757"/>
      <c r="O50" s="757"/>
      <c r="P50" s="757"/>
      <c r="Q50" s="757"/>
      <c r="R50" s="757"/>
      <c r="S50" s="757"/>
      <c r="T50" s="757">
        <v>7</v>
      </c>
      <c r="U50" s="757">
        <v>18</v>
      </c>
      <c r="V50" s="757">
        <v>10</v>
      </c>
      <c r="W50" s="757">
        <v>7</v>
      </c>
      <c r="X50" s="757">
        <v>1</v>
      </c>
      <c r="Y50" s="757">
        <v>3</v>
      </c>
      <c r="Z50" s="757">
        <v>6</v>
      </c>
      <c r="AA50" s="757">
        <v>1</v>
      </c>
      <c r="AB50" s="757">
        <v>5</v>
      </c>
      <c r="AC50" s="757">
        <v>2</v>
      </c>
      <c r="AD50" s="757">
        <v>3</v>
      </c>
      <c r="AE50" s="757">
        <v>0</v>
      </c>
      <c r="AF50" s="758">
        <v>2</v>
      </c>
      <c r="AG50" s="757">
        <v>12</v>
      </c>
      <c r="AH50" s="758">
        <v>14</v>
      </c>
      <c r="AI50" s="758">
        <v>22</v>
      </c>
      <c r="AJ50" s="758">
        <v>4</v>
      </c>
      <c r="AK50" s="758">
        <v>9</v>
      </c>
      <c r="AL50" s="758">
        <v>13</v>
      </c>
      <c r="AM50" s="758">
        <v>8</v>
      </c>
      <c r="AN50" s="758">
        <v>27</v>
      </c>
      <c r="AO50" s="758">
        <v>20</v>
      </c>
      <c r="AP50" s="758">
        <v>28</v>
      </c>
      <c r="AQ50" s="758">
        <v>11</v>
      </c>
      <c r="AR50" s="758">
        <v>14</v>
      </c>
      <c r="AS50" s="758">
        <v>33</v>
      </c>
      <c r="AT50" s="758">
        <v>23</v>
      </c>
      <c r="AU50" s="758">
        <v>28</v>
      </c>
      <c r="AV50" s="758">
        <v>25</v>
      </c>
      <c r="AW50" s="758">
        <v>31</v>
      </c>
      <c r="AX50" s="758">
        <v>48</v>
      </c>
      <c r="AY50" s="758">
        <v>28</v>
      </c>
      <c r="AZ50" s="758">
        <v>40</v>
      </c>
      <c r="BA50" s="758">
        <v>24</v>
      </c>
      <c r="BB50" s="758">
        <v>7</v>
      </c>
      <c r="BC50" s="758">
        <v>5</v>
      </c>
      <c r="BD50" s="758">
        <v>22</v>
      </c>
      <c r="BE50" s="758">
        <v>36</v>
      </c>
      <c r="BF50" s="758">
        <v>67</v>
      </c>
      <c r="BG50" s="758">
        <v>102</v>
      </c>
      <c r="BH50" s="758">
        <v>62</v>
      </c>
      <c r="BI50" s="1197">
        <f>'[17]Agency North'!U111</f>
        <v>61</v>
      </c>
      <c r="BJ50" s="1197">
        <f>'[6]Agency North'!V111</f>
        <v>98</v>
      </c>
      <c r="BK50" s="1197">
        <f>'[7]Agency North'!W111</f>
        <v>90</v>
      </c>
      <c r="BL50" s="1197">
        <f>'[16]Agency North'!X111</f>
        <v>90</v>
      </c>
      <c r="BM50" s="1197">
        <f>'[9]Agency North'!Y111</f>
        <v>84</v>
      </c>
      <c r="BN50" s="758">
        <f>'[10]Agency North'!AO111</f>
        <v>30</v>
      </c>
      <c r="BO50" s="758">
        <f>'[11]Agency North'!$AP120</f>
        <v>48</v>
      </c>
    </row>
    <row r="51" spans="1:16384" s="758" customFormat="1">
      <c r="A51" s="754" t="s">
        <v>103</v>
      </c>
      <c r="B51" s="672">
        <f>SUMIF($BN$2:$BY$2, "&lt;=" &amp; $B$2, $BN$51:$BY$51)</f>
        <v>23</v>
      </c>
      <c r="C51" s="755"/>
      <c r="D51" s="756"/>
      <c r="E51" s="756"/>
      <c r="F51" s="756"/>
      <c r="G51" s="672">
        <f>SUM(R51:T51)</f>
        <v>3</v>
      </c>
      <c r="H51" s="755"/>
      <c r="I51" s="757"/>
      <c r="J51" s="757"/>
      <c r="K51" s="757"/>
      <c r="L51" s="757"/>
      <c r="M51" s="757"/>
      <c r="N51" s="757"/>
      <c r="O51" s="757"/>
      <c r="P51" s="757"/>
      <c r="Q51" s="757"/>
      <c r="R51" s="757"/>
      <c r="S51" s="757"/>
      <c r="T51" s="757">
        <v>3</v>
      </c>
      <c r="U51" s="757">
        <v>4</v>
      </c>
      <c r="V51" s="757">
        <v>4</v>
      </c>
      <c r="W51" s="757">
        <v>3</v>
      </c>
      <c r="X51" s="757">
        <v>0</v>
      </c>
      <c r="Y51" s="757">
        <v>0</v>
      </c>
      <c r="Z51" s="757">
        <v>2</v>
      </c>
      <c r="AA51" s="757">
        <v>1</v>
      </c>
      <c r="AB51" s="757">
        <v>1</v>
      </c>
      <c r="AC51" s="757">
        <v>0</v>
      </c>
      <c r="AD51" s="757">
        <v>1</v>
      </c>
      <c r="AE51" s="757">
        <v>0</v>
      </c>
      <c r="AF51" s="758">
        <v>1</v>
      </c>
      <c r="AG51" s="757">
        <v>5</v>
      </c>
      <c r="AH51" s="758">
        <v>4</v>
      </c>
      <c r="AI51" s="758">
        <v>4</v>
      </c>
      <c r="AJ51" s="758">
        <v>1</v>
      </c>
      <c r="AK51" s="758">
        <v>6</v>
      </c>
      <c r="AL51" s="758">
        <v>2</v>
      </c>
      <c r="AM51" s="758">
        <v>2</v>
      </c>
      <c r="AN51" s="758">
        <v>9</v>
      </c>
      <c r="AO51" s="758">
        <v>4</v>
      </c>
      <c r="AP51" s="758">
        <v>7</v>
      </c>
      <c r="AQ51" s="758">
        <v>1</v>
      </c>
      <c r="AR51" s="758">
        <v>4</v>
      </c>
      <c r="AS51" s="758">
        <v>11</v>
      </c>
      <c r="AT51" s="758">
        <v>8</v>
      </c>
      <c r="AU51" s="758">
        <v>10</v>
      </c>
      <c r="AV51" s="758">
        <v>8</v>
      </c>
      <c r="AW51" s="758">
        <v>6</v>
      </c>
      <c r="AX51" s="758">
        <v>14</v>
      </c>
      <c r="AY51" s="758">
        <v>3</v>
      </c>
      <c r="AZ51" s="758">
        <v>7</v>
      </c>
      <c r="BA51" s="758">
        <v>6</v>
      </c>
      <c r="BB51" s="758">
        <v>1</v>
      </c>
      <c r="BC51" s="758">
        <v>1</v>
      </c>
      <c r="BD51" s="758">
        <v>7</v>
      </c>
      <c r="BE51" s="758">
        <v>16</v>
      </c>
      <c r="BF51" s="758">
        <v>16</v>
      </c>
      <c r="BG51" s="758">
        <v>22</v>
      </c>
      <c r="BH51" s="758">
        <v>13</v>
      </c>
      <c r="BI51" s="1197">
        <f>'[17]Agency North'!U112</f>
        <v>14</v>
      </c>
      <c r="BJ51" s="1197">
        <f>'[6]Agency North'!V112</f>
        <v>31</v>
      </c>
      <c r="BK51" s="1197">
        <f>'[7]Agency North'!W112</f>
        <v>18</v>
      </c>
      <c r="BL51" s="1197">
        <f>'[16]Agency North'!X112</f>
        <v>18</v>
      </c>
      <c r="BM51" s="1197">
        <f>'[9]Agency North'!Y112</f>
        <v>22</v>
      </c>
      <c r="BN51" s="758">
        <f>'[10]Agency North'!AO112</f>
        <v>8</v>
      </c>
      <c r="BO51" s="758">
        <f>'[11]Agency North'!$AP121</f>
        <v>15</v>
      </c>
    </row>
    <row r="52" spans="1:16384" s="864" customFormat="1">
      <c r="A52" s="754" t="s">
        <v>102</v>
      </c>
      <c r="B52" s="865">
        <f>SUMIF($BN$2:$BY$2, "&lt;=" &amp; $B$2, $BN$52:$BY$52)</f>
        <v>9</v>
      </c>
      <c r="C52" s="755"/>
      <c r="D52" s="755"/>
      <c r="E52" s="755"/>
      <c r="F52" s="755"/>
      <c r="G52" s="865">
        <f>SUM(R52:T52)</f>
        <v>1</v>
      </c>
      <c r="H52" s="755"/>
      <c r="I52" s="866"/>
      <c r="J52" s="866"/>
      <c r="K52" s="866"/>
      <c r="L52" s="866"/>
      <c r="M52" s="866"/>
      <c r="N52" s="866"/>
      <c r="O52" s="866"/>
      <c r="P52" s="866"/>
      <c r="Q52" s="866"/>
      <c r="R52" s="866"/>
      <c r="S52" s="866"/>
      <c r="T52" s="866">
        <v>1</v>
      </c>
      <c r="U52" s="866">
        <v>6</v>
      </c>
      <c r="V52" s="866">
        <v>1</v>
      </c>
      <c r="W52" s="866">
        <v>0</v>
      </c>
      <c r="X52" s="866">
        <v>0</v>
      </c>
      <c r="Y52" s="866">
        <v>1</v>
      </c>
      <c r="Z52" s="866">
        <v>0</v>
      </c>
      <c r="AA52" s="866">
        <v>1</v>
      </c>
      <c r="AB52" s="866">
        <v>1</v>
      </c>
      <c r="AC52" s="866">
        <v>0</v>
      </c>
      <c r="AD52" s="867">
        <v>0</v>
      </c>
      <c r="AE52" s="867">
        <v>0</v>
      </c>
      <c r="AF52" s="867">
        <v>1</v>
      </c>
      <c r="AG52" s="867">
        <v>2</v>
      </c>
      <c r="AH52" s="867">
        <v>5</v>
      </c>
      <c r="AI52" s="867">
        <v>2</v>
      </c>
      <c r="AJ52" s="867">
        <v>1</v>
      </c>
      <c r="AK52" s="867">
        <v>1</v>
      </c>
      <c r="AL52" s="867"/>
      <c r="AM52" s="867">
        <v>1</v>
      </c>
      <c r="AN52" s="867">
        <v>5</v>
      </c>
      <c r="AO52" s="867">
        <v>3</v>
      </c>
      <c r="AP52" s="867">
        <v>4</v>
      </c>
      <c r="AQ52" s="867">
        <v>1</v>
      </c>
      <c r="AR52" s="867">
        <v>3</v>
      </c>
      <c r="AS52" s="867">
        <v>2</v>
      </c>
      <c r="AT52" s="758">
        <v>1</v>
      </c>
      <c r="AU52" s="758">
        <v>1</v>
      </c>
      <c r="AV52" s="867">
        <v>1</v>
      </c>
      <c r="AW52" s="867">
        <v>1</v>
      </c>
      <c r="AX52" s="867">
        <v>3</v>
      </c>
      <c r="AY52" s="867">
        <v>1</v>
      </c>
      <c r="AZ52" s="867">
        <v>2</v>
      </c>
      <c r="BA52" s="867">
        <v>1</v>
      </c>
      <c r="BB52" s="867"/>
      <c r="BC52" s="867">
        <v>1</v>
      </c>
      <c r="BD52" s="867">
        <v>0</v>
      </c>
      <c r="BE52" s="867">
        <v>2</v>
      </c>
      <c r="BF52" s="867">
        <v>5</v>
      </c>
      <c r="BG52" s="867">
        <v>6</v>
      </c>
      <c r="BH52" s="867">
        <v>3</v>
      </c>
      <c r="BI52" s="1418">
        <f>'[17]Agency North'!U113</f>
        <v>5</v>
      </c>
      <c r="BJ52" s="1418">
        <f>'[6]Agency North'!V113</f>
        <v>15</v>
      </c>
      <c r="BK52" s="1197">
        <f>'[7]Agency North'!W113</f>
        <v>10</v>
      </c>
      <c r="BL52" s="1197">
        <f>'[16]Agency North'!X113</f>
        <v>10</v>
      </c>
      <c r="BM52" s="1418">
        <f>'[9]Agency North'!Y113</f>
        <v>4</v>
      </c>
      <c r="BN52" s="758">
        <f>'[10]Agency North'!AO113</f>
        <v>1</v>
      </c>
      <c r="BO52" s="758">
        <f>'[11]Agency North'!$AP122</f>
        <v>8</v>
      </c>
      <c r="BP52" s="867"/>
      <c r="BQ52" s="867"/>
      <c r="BR52" s="867"/>
      <c r="BS52" s="867"/>
      <c r="BT52" s="867"/>
      <c r="BU52" s="867"/>
      <c r="BV52" s="867"/>
      <c r="BW52" s="867"/>
      <c r="BX52" s="867"/>
      <c r="BY52" s="867"/>
      <c r="BZ52" s="867"/>
      <c r="CA52" s="867"/>
      <c r="CB52" s="867"/>
      <c r="CC52" s="867"/>
      <c r="CD52" s="867"/>
      <c r="CE52" s="867"/>
      <c r="CF52" s="867"/>
      <c r="CG52" s="867"/>
      <c r="CH52" s="867"/>
      <c r="CI52" s="867"/>
      <c r="CJ52" s="867"/>
      <c r="CK52" s="867"/>
      <c r="CL52" s="867"/>
      <c r="CM52" s="867"/>
      <c r="CN52" s="867"/>
      <c r="CO52" s="867"/>
      <c r="CP52" s="867"/>
      <c r="CQ52" s="867"/>
      <c r="CR52" s="867"/>
      <c r="CS52" s="867"/>
      <c r="CT52" s="867"/>
      <c r="CU52" s="867"/>
      <c r="CV52" s="867"/>
      <c r="CW52" s="867"/>
      <c r="CX52" s="867"/>
      <c r="CY52" s="867"/>
      <c r="CZ52" s="867"/>
      <c r="DA52" s="867"/>
      <c r="DB52" s="867"/>
      <c r="DC52" s="867"/>
      <c r="DD52" s="867"/>
      <c r="DE52" s="867"/>
      <c r="DF52" s="867"/>
      <c r="DG52" s="867"/>
      <c r="DH52" s="867"/>
      <c r="DI52" s="867"/>
      <c r="DJ52" s="867"/>
      <c r="DK52" s="867"/>
      <c r="DL52" s="867"/>
      <c r="DM52" s="867"/>
      <c r="DN52" s="867"/>
      <c r="DO52" s="867"/>
      <c r="DP52" s="867"/>
      <c r="DQ52" s="867"/>
      <c r="DR52" s="867"/>
      <c r="DS52" s="867"/>
      <c r="DT52" s="867"/>
      <c r="DU52" s="867"/>
      <c r="DV52" s="867"/>
      <c r="DW52" s="867"/>
      <c r="DX52" s="867"/>
      <c r="DY52" s="867"/>
      <c r="DZ52" s="867"/>
      <c r="EA52" s="867"/>
      <c r="EB52" s="867"/>
      <c r="EC52" s="867"/>
      <c r="ED52" s="867"/>
      <c r="EE52" s="867"/>
      <c r="EF52" s="867"/>
      <c r="EG52" s="867"/>
      <c r="EH52" s="867"/>
      <c r="EI52" s="867"/>
      <c r="EJ52" s="867"/>
      <c r="EK52" s="867"/>
      <c r="EL52" s="867"/>
      <c r="EM52" s="867"/>
      <c r="EN52" s="867"/>
      <c r="EO52" s="867"/>
      <c r="EP52" s="867"/>
      <c r="EQ52" s="867"/>
      <c r="ER52" s="867"/>
      <c r="ES52" s="867"/>
      <c r="ET52" s="867"/>
      <c r="EU52" s="867"/>
      <c r="EV52" s="867"/>
      <c r="EW52" s="867"/>
      <c r="EX52" s="867"/>
      <c r="EY52" s="867"/>
      <c r="EZ52" s="867"/>
      <c r="FA52" s="867"/>
      <c r="FB52" s="867"/>
      <c r="FC52" s="867"/>
      <c r="FD52" s="867"/>
      <c r="FE52" s="867"/>
      <c r="FF52" s="867"/>
      <c r="FG52" s="867"/>
      <c r="FH52" s="867"/>
      <c r="FI52" s="867"/>
      <c r="FJ52" s="867"/>
      <c r="FK52" s="867"/>
      <c r="FL52" s="867"/>
      <c r="FM52" s="867"/>
      <c r="FN52" s="867"/>
      <c r="FO52" s="867"/>
      <c r="FP52" s="867"/>
      <c r="FQ52" s="867"/>
      <c r="FR52" s="867"/>
      <c r="FS52" s="867"/>
      <c r="FT52" s="867"/>
      <c r="FU52" s="867"/>
      <c r="FV52" s="867"/>
      <c r="FW52" s="867"/>
      <c r="FX52" s="867"/>
      <c r="FY52" s="867"/>
      <c r="FZ52" s="867"/>
      <c r="GA52" s="867"/>
      <c r="GB52" s="867"/>
      <c r="GC52" s="867"/>
      <c r="GD52" s="867"/>
      <c r="GE52" s="867"/>
      <c r="GF52" s="867"/>
      <c r="GG52" s="867"/>
      <c r="GH52" s="867"/>
      <c r="GI52" s="867"/>
      <c r="GJ52" s="867"/>
      <c r="GK52" s="867"/>
      <c r="GL52" s="867"/>
      <c r="GM52" s="867"/>
      <c r="GN52" s="867"/>
      <c r="GO52" s="867"/>
      <c r="GP52" s="867"/>
      <c r="GQ52" s="867"/>
      <c r="GR52" s="867"/>
      <c r="GS52" s="867"/>
      <c r="GT52" s="867"/>
      <c r="GU52" s="867"/>
      <c r="GV52" s="867"/>
      <c r="GW52" s="867"/>
      <c r="GX52" s="867"/>
      <c r="GY52" s="867"/>
      <c r="GZ52" s="867"/>
      <c r="HA52" s="867"/>
      <c r="HB52" s="867"/>
      <c r="HC52" s="867"/>
      <c r="HD52" s="867"/>
      <c r="HE52" s="867"/>
      <c r="HF52" s="867"/>
      <c r="HG52" s="867"/>
      <c r="HH52" s="867"/>
      <c r="HI52" s="867"/>
      <c r="HJ52" s="867"/>
      <c r="HK52" s="867"/>
      <c r="HL52" s="867"/>
      <c r="HM52" s="867"/>
      <c r="HN52" s="867"/>
      <c r="HO52" s="867"/>
      <c r="HP52" s="867"/>
      <c r="HQ52" s="867"/>
      <c r="HR52" s="867"/>
      <c r="HS52" s="867"/>
      <c r="HT52" s="867"/>
      <c r="HU52" s="867"/>
      <c r="HV52" s="867"/>
      <c r="HW52" s="867"/>
      <c r="HX52" s="867"/>
      <c r="HY52" s="867"/>
      <c r="HZ52" s="867"/>
      <c r="IA52" s="867"/>
      <c r="IB52" s="867"/>
      <c r="IC52" s="867"/>
      <c r="ID52" s="867"/>
      <c r="IE52" s="867"/>
      <c r="IF52" s="867"/>
      <c r="IG52" s="867"/>
      <c r="IH52" s="867"/>
      <c r="II52" s="867"/>
      <c r="IJ52" s="867"/>
      <c r="IK52" s="867"/>
      <c r="IL52" s="867"/>
      <c r="IM52" s="867"/>
      <c r="IN52" s="867"/>
      <c r="IO52" s="867"/>
      <c r="IP52" s="867"/>
      <c r="IQ52" s="867"/>
      <c r="IR52" s="867"/>
      <c r="IS52" s="867"/>
      <c r="IT52" s="867"/>
      <c r="IU52" s="867"/>
      <c r="IV52" s="867"/>
      <c r="IW52" s="867"/>
      <c r="IX52" s="867"/>
      <c r="IY52" s="867"/>
      <c r="IZ52" s="867"/>
      <c r="JA52" s="867"/>
      <c r="JB52" s="867"/>
      <c r="JC52" s="867"/>
      <c r="JD52" s="867"/>
      <c r="JE52" s="867"/>
      <c r="JF52" s="867"/>
      <c r="JG52" s="867"/>
      <c r="JH52" s="867"/>
      <c r="JI52" s="867"/>
      <c r="JJ52" s="867"/>
      <c r="JK52" s="867"/>
      <c r="JL52" s="867"/>
      <c r="JM52" s="867"/>
      <c r="JN52" s="867"/>
      <c r="JO52" s="867"/>
      <c r="JP52" s="867"/>
      <c r="JQ52" s="867"/>
      <c r="JR52" s="867"/>
      <c r="JS52" s="867"/>
      <c r="JT52" s="867"/>
      <c r="JU52" s="867"/>
      <c r="JV52" s="867"/>
      <c r="JW52" s="867"/>
      <c r="JX52" s="867"/>
      <c r="JY52" s="867"/>
      <c r="JZ52" s="867"/>
      <c r="KA52" s="867"/>
      <c r="KB52" s="867"/>
      <c r="KC52" s="867"/>
      <c r="KD52" s="867"/>
      <c r="KE52" s="867"/>
      <c r="KF52" s="867"/>
      <c r="KG52" s="867"/>
      <c r="KH52" s="867"/>
      <c r="KI52" s="867"/>
      <c r="KJ52" s="867"/>
      <c r="KK52" s="867"/>
      <c r="KL52" s="867"/>
      <c r="KM52" s="867"/>
      <c r="KN52" s="867"/>
      <c r="KO52" s="867"/>
      <c r="KP52" s="867"/>
      <c r="KQ52" s="867"/>
      <c r="KR52" s="867"/>
      <c r="KS52" s="867"/>
      <c r="KT52" s="867"/>
      <c r="KU52" s="867"/>
      <c r="KV52" s="867"/>
      <c r="KW52" s="867"/>
      <c r="KX52" s="867"/>
      <c r="KY52" s="867"/>
      <c r="KZ52" s="867"/>
      <c r="LA52" s="867"/>
      <c r="LB52" s="867"/>
      <c r="LC52" s="867"/>
      <c r="LD52" s="867"/>
      <c r="LE52" s="867"/>
      <c r="LF52" s="867"/>
      <c r="LG52" s="867"/>
      <c r="LH52" s="867"/>
      <c r="LI52" s="867"/>
      <c r="LJ52" s="867"/>
      <c r="LK52" s="867"/>
      <c r="LL52" s="867"/>
      <c r="LM52" s="867"/>
      <c r="LN52" s="867"/>
      <c r="LO52" s="867"/>
      <c r="LP52" s="867"/>
      <c r="LQ52" s="867"/>
      <c r="LR52" s="867"/>
      <c r="LS52" s="867"/>
      <c r="LT52" s="867"/>
      <c r="LU52" s="867"/>
      <c r="LV52" s="867"/>
      <c r="LW52" s="867"/>
      <c r="LX52" s="867"/>
      <c r="LY52" s="867"/>
      <c r="LZ52" s="867"/>
      <c r="MA52" s="867"/>
      <c r="MB52" s="867"/>
      <c r="MC52" s="867"/>
      <c r="MD52" s="867"/>
      <c r="ME52" s="867"/>
      <c r="MF52" s="867"/>
      <c r="MG52" s="867"/>
      <c r="MH52" s="867"/>
      <c r="MI52" s="867"/>
      <c r="MJ52" s="867"/>
      <c r="MK52" s="867"/>
      <c r="ML52" s="867"/>
      <c r="MM52" s="867"/>
      <c r="MN52" s="867"/>
      <c r="MO52" s="867"/>
      <c r="MP52" s="867"/>
      <c r="MQ52" s="867"/>
      <c r="MR52" s="867"/>
      <c r="MS52" s="867"/>
      <c r="MT52" s="867"/>
      <c r="MU52" s="867"/>
      <c r="MV52" s="867"/>
      <c r="MW52" s="867"/>
      <c r="MX52" s="867"/>
      <c r="MY52" s="867"/>
      <c r="MZ52" s="867"/>
      <c r="NA52" s="867"/>
      <c r="NB52" s="867"/>
      <c r="NC52" s="867"/>
      <c r="ND52" s="867"/>
      <c r="NE52" s="867"/>
      <c r="NF52" s="867"/>
      <c r="NG52" s="867"/>
      <c r="NH52" s="867"/>
      <c r="NI52" s="867"/>
      <c r="NJ52" s="867"/>
      <c r="NK52" s="867"/>
      <c r="NL52" s="867"/>
      <c r="NM52" s="867"/>
      <c r="NN52" s="867"/>
      <c r="NO52" s="867"/>
      <c r="NP52" s="867"/>
      <c r="NQ52" s="867"/>
      <c r="NR52" s="867"/>
      <c r="NS52" s="867"/>
      <c r="NT52" s="867"/>
      <c r="NU52" s="867"/>
      <c r="NV52" s="867"/>
      <c r="NW52" s="867"/>
      <c r="NX52" s="867"/>
      <c r="NY52" s="867"/>
      <c r="NZ52" s="867"/>
      <c r="OA52" s="867"/>
      <c r="OB52" s="867"/>
      <c r="OC52" s="867"/>
      <c r="OD52" s="867"/>
      <c r="OE52" s="867"/>
      <c r="OF52" s="867"/>
      <c r="OG52" s="867"/>
      <c r="OH52" s="867"/>
      <c r="OI52" s="867"/>
      <c r="OJ52" s="867"/>
      <c r="OK52" s="867"/>
      <c r="OL52" s="867"/>
      <c r="OM52" s="867"/>
      <c r="ON52" s="867"/>
      <c r="OO52" s="867"/>
      <c r="OP52" s="867"/>
      <c r="OQ52" s="867"/>
      <c r="OR52" s="867"/>
      <c r="OS52" s="867"/>
      <c r="OT52" s="867"/>
      <c r="OU52" s="867"/>
      <c r="OV52" s="867"/>
      <c r="OW52" s="867"/>
      <c r="OX52" s="867"/>
      <c r="OY52" s="867"/>
      <c r="OZ52" s="867"/>
      <c r="PA52" s="867"/>
      <c r="PB52" s="867"/>
      <c r="PC52" s="867"/>
      <c r="PD52" s="867"/>
      <c r="PE52" s="867"/>
      <c r="PF52" s="867"/>
      <c r="PG52" s="867"/>
      <c r="PH52" s="867"/>
      <c r="PI52" s="867"/>
      <c r="PJ52" s="867"/>
      <c r="PK52" s="867"/>
      <c r="PL52" s="867"/>
      <c r="PM52" s="867"/>
      <c r="PN52" s="867"/>
      <c r="PO52" s="867"/>
      <c r="PP52" s="867"/>
      <c r="PQ52" s="867"/>
      <c r="PR52" s="867"/>
      <c r="PS52" s="867"/>
      <c r="PT52" s="867"/>
      <c r="PU52" s="867"/>
      <c r="PV52" s="867"/>
      <c r="PW52" s="867"/>
      <c r="PX52" s="867"/>
      <c r="PY52" s="867"/>
      <c r="PZ52" s="867"/>
      <c r="QA52" s="867"/>
      <c r="QB52" s="867"/>
      <c r="QC52" s="867"/>
      <c r="QD52" s="867"/>
      <c r="QE52" s="867"/>
      <c r="QF52" s="867"/>
      <c r="QG52" s="867"/>
      <c r="QH52" s="867"/>
      <c r="QI52" s="867"/>
      <c r="QJ52" s="867"/>
      <c r="QK52" s="867"/>
      <c r="QL52" s="867"/>
      <c r="QM52" s="867"/>
      <c r="QN52" s="867"/>
      <c r="QO52" s="867"/>
      <c r="QP52" s="867"/>
      <c r="QQ52" s="867"/>
      <c r="QR52" s="867"/>
      <c r="QS52" s="867"/>
      <c r="QT52" s="867"/>
      <c r="QU52" s="867"/>
      <c r="QV52" s="867"/>
      <c r="QW52" s="867"/>
      <c r="QX52" s="867"/>
      <c r="QY52" s="867"/>
      <c r="QZ52" s="867"/>
      <c r="RA52" s="867"/>
      <c r="RB52" s="867"/>
      <c r="RC52" s="867"/>
      <c r="RD52" s="867"/>
      <c r="RE52" s="867"/>
      <c r="RF52" s="867"/>
      <c r="RG52" s="867"/>
      <c r="RH52" s="867"/>
      <c r="RI52" s="867"/>
      <c r="RJ52" s="867"/>
      <c r="RK52" s="867"/>
      <c r="RL52" s="867"/>
      <c r="RM52" s="867"/>
      <c r="RN52" s="867"/>
      <c r="RO52" s="867"/>
      <c r="RP52" s="867"/>
      <c r="RQ52" s="867"/>
      <c r="RR52" s="867"/>
      <c r="RS52" s="867"/>
      <c r="RT52" s="867"/>
      <c r="RU52" s="867"/>
      <c r="RV52" s="867"/>
      <c r="RW52" s="867"/>
      <c r="RX52" s="867"/>
      <c r="RY52" s="867"/>
      <c r="RZ52" s="867"/>
      <c r="SA52" s="867"/>
      <c r="SB52" s="867"/>
      <c r="SC52" s="867"/>
      <c r="SD52" s="867"/>
      <c r="SE52" s="867"/>
      <c r="SF52" s="867"/>
      <c r="SG52" s="867"/>
      <c r="SH52" s="867"/>
      <c r="SI52" s="867"/>
      <c r="SJ52" s="867"/>
      <c r="SK52" s="867"/>
      <c r="SL52" s="867"/>
      <c r="SM52" s="867"/>
      <c r="SN52" s="867"/>
      <c r="SO52" s="867"/>
      <c r="SP52" s="867"/>
      <c r="SQ52" s="867"/>
      <c r="SR52" s="867"/>
      <c r="SS52" s="867"/>
      <c r="ST52" s="867"/>
      <c r="SU52" s="867"/>
      <c r="SV52" s="867"/>
      <c r="SW52" s="867"/>
      <c r="SX52" s="867"/>
      <c r="SY52" s="867"/>
      <c r="SZ52" s="867"/>
      <c r="TA52" s="867"/>
      <c r="TB52" s="867"/>
      <c r="TC52" s="867"/>
      <c r="TD52" s="867"/>
      <c r="TE52" s="867"/>
      <c r="TF52" s="867"/>
      <c r="TG52" s="867"/>
      <c r="TH52" s="867"/>
      <c r="TI52" s="867"/>
      <c r="TJ52" s="867"/>
      <c r="TK52" s="867"/>
      <c r="TL52" s="867"/>
      <c r="TM52" s="867"/>
      <c r="TN52" s="867"/>
      <c r="TO52" s="867"/>
      <c r="TP52" s="867"/>
      <c r="TQ52" s="867"/>
      <c r="TR52" s="867"/>
      <c r="TS52" s="867"/>
      <c r="TT52" s="867"/>
      <c r="TU52" s="867"/>
      <c r="TV52" s="867"/>
      <c r="TW52" s="867"/>
      <c r="TX52" s="867"/>
      <c r="TY52" s="867"/>
      <c r="TZ52" s="867"/>
      <c r="UA52" s="867"/>
      <c r="UB52" s="867"/>
      <c r="UC52" s="867"/>
      <c r="UD52" s="867"/>
      <c r="UE52" s="867"/>
      <c r="UF52" s="867"/>
      <c r="UG52" s="867"/>
      <c r="UH52" s="867"/>
      <c r="UI52" s="867"/>
      <c r="UJ52" s="867"/>
      <c r="UK52" s="867"/>
      <c r="UL52" s="867"/>
      <c r="UM52" s="867"/>
      <c r="UN52" s="867"/>
      <c r="UO52" s="867"/>
      <c r="UP52" s="867"/>
      <c r="UQ52" s="867"/>
      <c r="UR52" s="867"/>
      <c r="US52" s="867"/>
      <c r="UT52" s="867"/>
      <c r="UU52" s="867"/>
      <c r="UV52" s="867"/>
      <c r="UW52" s="867"/>
      <c r="UX52" s="867"/>
      <c r="UY52" s="867"/>
      <c r="UZ52" s="867"/>
      <c r="VA52" s="867"/>
      <c r="VB52" s="867"/>
      <c r="VC52" s="867"/>
      <c r="VD52" s="867"/>
      <c r="VE52" s="867"/>
      <c r="VF52" s="867"/>
      <c r="VG52" s="867"/>
      <c r="VH52" s="867"/>
      <c r="VI52" s="867"/>
      <c r="VJ52" s="867"/>
      <c r="VK52" s="867"/>
      <c r="VL52" s="867"/>
      <c r="VM52" s="867"/>
      <c r="VN52" s="867"/>
      <c r="VO52" s="867"/>
      <c r="VP52" s="867"/>
      <c r="VQ52" s="867"/>
      <c r="VR52" s="867"/>
      <c r="VS52" s="867"/>
      <c r="VT52" s="867"/>
      <c r="VU52" s="867"/>
      <c r="VV52" s="867"/>
      <c r="VW52" s="867"/>
      <c r="VX52" s="867"/>
      <c r="VY52" s="867"/>
      <c r="VZ52" s="867"/>
      <c r="WA52" s="867"/>
      <c r="WB52" s="867"/>
      <c r="WC52" s="867"/>
      <c r="WD52" s="867"/>
      <c r="WE52" s="867"/>
      <c r="WF52" s="867"/>
      <c r="WG52" s="867"/>
      <c r="WH52" s="867"/>
      <c r="WI52" s="867"/>
      <c r="WJ52" s="867"/>
      <c r="WK52" s="867"/>
      <c r="WL52" s="867"/>
      <c r="WM52" s="867"/>
      <c r="WN52" s="867"/>
      <c r="WO52" s="867"/>
      <c r="WP52" s="867"/>
      <c r="WQ52" s="867"/>
      <c r="WR52" s="867"/>
      <c r="WS52" s="867"/>
      <c r="WT52" s="867"/>
      <c r="WU52" s="867"/>
      <c r="WV52" s="867"/>
      <c r="WW52" s="867"/>
      <c r="WX52" s="867"/>
      <c r="WY52" s="867"/>
      <c r="WZ52" s="867"/>
      <c r="XA52" s="867"/>
      <c r="XB52" s="867"/>
      <c r="XC52" s="867"/>
      <c r="XD52" s="867"/>
      <c r="XE52" s="867"/>
      <c r="XF52" s="867"/>
      <c r="XG52" s="867"/>
      <c r="XH52" s="867"/>
      <c r="XI52" s="867"/>
      <c r="XJ52" s="867"/>
      <c r="XK52" s="867"/>
      <c r="XL52" s="867"/>
      <c r="XM52" s="867"/>
      <c r="XN52" s="867"/>
      <c r="XO52" s="867"/>
      <c r="XP52" s="867"/>
      <c r="XQ52" s="867"/>
      <c r="XR52" s="867"/>
      <c r="XS52" s="867"/>
      <c r="XT52" s="867"/>
      <c r="XU52" s="867"/>
      <c r="XV52" s="867"/>
      <c r="XW52" s="867"/>
      <c r="XX52" s="867"/>
      <c r="XY52" s="867"/>
      <c r="XZ52" s="867"/>
      <c r="YA52" s="867"/>
      <c r="YB52" s="867"/>
      <c r="YC52" s="867"/>
      <c r="YD52" s="867"/>
      <c r="YE52" s="867"/>
      <c r="YF52" s="867"/>
      <c r="YG52" s="867"/>
      <c r="YH52" s="867"/>
      <c r="YI52" s="867"/>
      <c r="YJ52" s="867"/>
      <c r="YK52" s="867"/>
      <c r="YL52" s="867"/>
      <c r="YM52" s="867"/>
      <c r="YN52" s="867"/>
      <c r="YO52" s="867"/>
      <c r="YP52" s="867"/>
      <c r="YQ52" s="867"/>
      <c r="YR52" s="867"/>
      <c r="YS52" s="867"/>
      <c r="YT52" s="867"/>
      <c r="YU52" s="867"/>
      <c r="YV52" s="867"/>
      <c r="YW52" s="867"/>
      <c r="YX52" s="867"/>
      <c r="YY52" s="867"/>
      <c r="YZ52" s="867"/>
      <c r="ZA52" s="867"/>
      <c r="ZB52" s="867"/>
      <c r="ZC52" s="867"/>
      <c r="ZD52" s="867"/>
      <c r="ZE52" s="867"/>
      <c r="ZF52" s="867"/>
      <c r="ZG52" s="867"/>
      <c r="ZH52" s="867"/>
      <c r="ZI52" s="867"/>
      <c r="ZJ52" s="867"/>
      <c r="ZK52" s="867"/>
      <c r="ZL52" s="867"/>
      <c r="ZM52" s="867"/>
      <c r="ZN52" s="867"/>
      <c r="ZO52" s="867"/>
      <c r="ZP52" s="867"/>
      <c r="ZQ52" s="867"/>
      <c r="ZR52" s="867"/>
      <c r="ZS52" s="867"/>
      <c r="ZT52" s="867"/>
      <c r="ZU52" s="867"/>
      <c r="ZV52" s="867"/>
      <c r="ZW52" s="867"/>
      <c r="ZX52" s="867"/>
      <c r="ZY52" s="867"/>
      <c r="ZZ52" s="867"/>
      <c r="AAA52" s="867"/>
      <c r="AAB52" s="867"/>
      <c r="AAC52" s="867"/>
      <c r="AAD52" s="867"/>
      <c r="AAE52" s="867"/>
      <c r="AAF52" s="867"/>
      <c r="AAG52" s="867"/>
      <c r="AAH52" s="867"/>
      <c r="AAI52" s="867"/>
      <c r="AAJ52" s="867"/>
      <c r="AAK52" s="867"/>
      <c r="AAL52" s="867"/>
      <c r="AAM52" s="867"/>
      <c r="AAN52" s="867"/>
      <c r="AAO52" s="867"/>
      <c r="AAP52" s="867"/>
      <c r="AAQ52" s="867"/>
      <c r="AAR52" s="867"/>
      <c r="AAS52" s="867"/>
      <c r="AAT52" s="867"/>
      <c r="AAU52" s="867"/>
      <c r="AAV52" s="867"/>
      <c r="AAW52" s="867"/>
      <c r="AAX52" s="867"/>
      <c r="AAY52" s="867"/>
      <c r="AAZ52" s="867"/>
      <c r="ABA52" s="867"/>
      <c r="ABB52" s="867"/>
      <c r="ABC52" s="867"/>
      <c r="ABD52" s="867"/>
      <c r="ABE52" s="867"/>
      <c r="ABF52" s="867"/>
      <c r="ABG52" s="867"/>
      <c r="ABH52" s="867"/>
      <c r="ABI52" s="867"/>
      <c r="ABJ52" s="867"/>
      <c r="ABK52" s="867"/>
      <c r="ABL52" s="867"/>
      <c r="ABM52" s="867"/>
      <c r="ABN52" s="867"/>
      <c r="ABO52" s="867"/>
      <c r="ABP52" s="867"/>
      <c r="ABQ52" s="867"/>
      <c r="ABR52" s="867"/>
      <c r="ABS52" s="867"/>
      <c r="ABT52" s="867"/>
      <c r="ABU52" s="867"/>
      <c r="ABV52" s="867"/>
      <c r="ABW52" s="867"/>
      <c r="ABX52" s="867"/>
      <c r="ABY52" s="867"/>
      <c r="ABZ52" s="867"/>
      <c r="ACA52" s="867"/>
      <c r="ACB52" s="867"/>
      <c r="ACC52" s="867"/>
      <c r="ACD52" s="867"/>
      <c r="ACE52" s="867"/>
      <c r="ACF52" s="867"/>
      <c r="ACG52" s="867"/>
      <c r="ACH52" s="867"/>
      <c r="ACI52" s="867"/>
      <c r="ACJ52" s="867"/>
      <c r="ACK52" s="867"/>
      <c r="ACL52" s="867"/>
      <c r="ACM52" s="867"/>
      <c r="ACN52" s="867"/>
      <c r="ACO52" s="867"/>
      <c r="ACP52" s="867"/>
      <c r="ACQ52" s="867"/>
      <c r="ACR52" s="867"/>
      <c r="ACS52" s="867"/>
      <c r="ACT52" s="867"/>
      <c r="ACU52" s="867"/>
      <c r="ACV52" s="867"/>
      <c r="ACW52" s="867"/>
      <c r="ACX52" s="867"/>
      <c r="ACY52" s="867"/>
      <c r="ACZ52" s="867"/>
      <c r="ADA52" s="867"/>
      <c r="ADB52" s="867"/>
      <c r="ADC52" s="867"/>
      <c r="ADD52" s="867"/>
      <c r="ADE52" s="867"/>
      <c r="ADF52" s="867"/>
      <c r="ADG52" s="867"/>
      <c r="ADH52" s="867"/>
      <c r="ADI52" s="867"/>
      <c r="ADJ52" s="867"/>
      <c r="ADK52" s="867"/>
      <c r="ADL52" s="867"/>
      <c r="ADM52" s="867"/>
      <c r="ADN52" s="867"/>
      <c r="ADO52" s="867"/>
      <c r="ADP52" s="867"/>
      <c r="ADQ52" s="867"/>
      <c r="ADR52" s="867"/>
      <c r="ADS52" s="867"/>
      <c r="ADT52" s="867"/>
      <c r="ADU52" s="867"/>
      <c r="ADV52" s="867"/>
      <c r="ADW52" s="867"/>
      <c r="ADX52" s="867"/>
      <c r="ADY52" s="867"/>
      <c r="ADZ52" s="867"/>
      <c r="AEA52" s="867"/>
      <c r="AEB52" s="867"/>
      <c r="AEC52" s="867"/>
      <c r="AED52" s="867"/>
      <c r="AEE52" s="867"/>
      <c r="AEF52" s="867"/>
      <c r="AEG52" s="867"/>
      <c r="AEH52" s="867"/>
      <c r="AEI52" s="867"/>
      <c r="AEJ52" s="867"/>
      <c r="AEK52" s="867"/>
      <c r="AEL52" s="867"/>
      <c r="AEM52" s="867"/>
      <c r="AEN52" s="867"/>
      <c r="AEO52" s="867"/>
      <c r="AEP52" s="867"/>
      <c r="AEQ52" s="867"/>
      <c r="AER52" s="867"/>
      <c r="AES52" s="867"/>
      <c r="AET52" s="867"/>
      <c r="AEU52" s="867"/>
      <c r="AEV52" s="867"/>
      <c r="AEW52" s="867"/>
      <c r="AEX52" s="867"/>
      <c r="AEY52" s="867"/>
      <c r="AEZ52" s="867"/>
      <c r="AFA52" s="867"/>
      <c r="AFB52" s="867"/>
      <c r="AFC52" s="867"/>
      <c r="AFD52" s="867"/>
      <c r="AFE52" s="867"/>
      <c r="AFF52" s="867"/>
      <c r="AFG52" s="867"/>
      <c r="AFH52" s="867"/>
      <c r="AFI52" s="867"/>
      <c r="AFJ52" s="867"/>
      <c r="AFK52" s="867"/>
      <c r="AFL52" s="867"/>
      <c r="AFM52" s="867"/>
      <c r="AFN52" s="867"/>
      <c r="AFO52" s="867"/>
      <c r="AFP52" s="867"/>
      <c r="AFQ52" s="867"/>
      <c r="AFR52" s="867"/>
      <c r="AFS52" s="867"/>
      <c r="AFT52" s="867"/>
      <c r="AFU52" s="867"/>
      <c r="AFV52" s="867"/>
      <c r="AFW52" s="867"/>
      <c r="AFX52" s="867"/>
      <c r="AFY52" s="867"/>
      <c r="AFZ52" s="867"/>
      <c r="AGA52" s="867"/>
      <c r="AGB52" s="867"/>
      <c r="AGC52" s="867"/>
      <c r="AGD52" s="867"/>
      <c r="AGE52" s="867"/>
      <c r="AGF52" s="867"/>
      <c r="AGG52" s="867"/>
      <c r="AGH52" s="867"/>
      <c r="AGI52" s="867"/>
      <c r="AGJ52" s="867"/>
      <c r="AGK52" s="867"/>
      <c r="AGL52" s="867"/>
      <c r="AGM52" s="867"/>
      <c r="AGN52" s="867"/>
      <c r="AGO52" s="867"/>
      <c r="AGP52" s="867"/>
      <c r="AGQ52" s="867"/>
      <c r="AGR52" s="867"/>
      <c r="AGS52" s="867"/>
      <c r="AGT52" s="867"/>
      <c r="AGU52" s="867"/>
      <c r="AGV52" s="867"/>
      <c r="AGW52" s="867"/>
      <c r="AGX52" s="867"/>
      <c r="AGY52" s="867"/>
      <c r="AGZ52" s="867"/>
      <c r="AHA52" s="867"/>
      <c r="AHB52" s="867"/>
      <c r="AHC52" s="867"/>
      <c r="AHD52" s="867"/>
      <c r="AHE52" s="867"/>
      <c r="AHF52" s="867"/>
      <c r="AHG52" s="867"/>
      <c r="AHH52" s="867"/>
      <c r="AHI52" s="867"/>
      <c r="AHJ52" s="867"/>
      <c r="AHK52" s="867"/>
      <c r="AHL52" s="867"/>
      <c r="AHM52" s="867"/>
      <c r="AHN52" s="867"/>
      <c r="AHO52" s="867"/>
      <c r="AHP52" s="867"/>
      <c r="AHQ52" s="867"/>
      <c r="AHR52" s="867"/>
      <c r="AHS52" s="867"/>
      <c r="AHT52" s="867"/>
      <c r="AHU52" s="867"/>
      <c r="AHV52" s="867"/>
      <c r="AHW52" s="867"/>
      <c r="AHX52" s="867"/>
      <c r="AHY52" s="867"/>
      <c r="AHZ52" s="867"/>
      <c r="AIA52" s="867"/>
      <c r="AIB52" s="867"/>
      <c r="AIC52" s="867"/>
      <c r="AID52" s="867"/>
      <c r="AIE52" s="867"/>
      <c r="AIF52" s="867"/>
      <c r="AIG52" s="867"/>
      <c r="AIH52" s="867"/>
      <c r="AII52" s="867"/>
      <c r="AIJ52" s="867"/>
      <c r="AIK52" s="867"/>
      <c r="AIL52" s="867"/>
      <c r="AIM52" s="867"/>
      <c r="AIN52" s="867"/>
      <c r="AIO52" s="867"/>
      <c r="AIP52" s="867"/>
      <c r="AIQ52" s="867"/>
      <c r="AIR52" s="867"/>
      <c r="AIS52" s="867"/>
      <c r="AIT52" s="867"/>
      <c r="AIU52" s="867"/>
      <c r="AIV52" s="867"/>
      <c r="AIW52" s="867"/>
      <c r="AIX52" s="867"/>
      <c r="AIY52" s="867"/>
      <c r="AIZ52" s="867"/>
      <c r="AJA52" s="867"/>
      <c r="AJB52" s="867"/>
      <c r="AJC52" s="867"/>
      <c r="AJD52" s="867"/>
      <c r="AJE52" s="867"/>
      <c r="AJF52" s="867"/>
      <c r="AJG52" s="867"/>
      <c r="AJH52" s="867"/>
      <c r="AJI52" s="867"/>
      <c r="AJJ52" s="867"/>
      <c r="AJK52" s="867"/>
      <c r="AJL52" s="867"/>
      <c r="AJM52" s="867"/>
      <c r="AJN52" s="867"/>
      <c r="AJO52" s="867"/>
      <c r="AJP52" s="867"/>
      <c r="AJQ52" s="867"/>
      <c r="AJR52" s="867"/>
      <c r="AJS52" s="867"/>
      <c r="AJT52" s="867"/>
      <c r="AJU52" s="867"/>
      <c r="AJV52" s="867"/>
      <c r="AJW52" s="867"/>
      <c r="AJX52" s="867"/>
      <c r="AJY52" s="867"/>
      <c r="AJZ52" s="867"/>
      <c r="AKA52" s="867"/>
      <c r="AKB52" s="867"/>
      <c r="AKC52" s="867"/>
      <c r="AKD52" s="867"/>
      <c r="AKE52" s="867"/>
      <c r="AKF52" s="867"/>
      <c r="AKG52" s="867"/>
      <c r="AKH52" s="867"/>
      <c r="AKI52" s="867"/>
      <c r="AKJ52" s="867"/>
      <c r="AKK52" s="867"/>
      <c r="AKL52" s="867"/>
      <c r="AKM52" s="867"/>
      <c r="AKN52" s="867"/>
      <c r="AKO52" s="867"/>
      <c r="AKP52" s="867"/>
      <c r="AKQ52" s="867"/>
      <c r="AKR52" s="867"/>
      <c r="AKS52" s="867"/>
      <c r="AKT52" s="867"/>
      <c r="AKU52" s="867"/>
      <c r="AKV52" s="867"/>
      <c r="AKW52" s="867"/>
      <c r="AKX52" s="867"/>
      <c r="AKY52" s="867"/>
      <c r="AKZ52" s="867"/>
      <c r="ALA52" s="867"/>
      <c r="ALB52" s="867"/>
      <c r="ALC52" s="867"/>
      <c r="ALD52" s="867"/>
      <c r="ALE52" s="867"/>
      <c r="ALF52" s="867"/>
      <c r="ALG52" s="867"/>
      <c r="ALH52" s="867"/>
      <c r="ALI52" s="867"/>
      <c r="ALJ52" s="867"/>
      <c r="ALK52" s="867"/>
      <c r="ALL52" s="867"/>
      <c r="ALM52" s="867"/>
      <c r="ALN52" s="867"/>
      <c r="ALO52" s="867"/>
      <c r="ALP52" s="867"/>
      <c r="ALQ52" s="867"/>
      <c r="ALR52" s="867"/>
      <c r="ALS52" s="867"/>
      <c r="ALT52" s="867"/>
      <c r="ALU52" s="867"/>
      <c r="ALV52" s="867"/>
      <c r="ALW52" s="867"/>
      <c r="ALX52" s="867"/>
      <c r="ALY52" s="867"/>
      <c r="ALZ52" s="867"/>
      <c r="AMA52" s="867"/>
      <c r="AMB52" s="867"/>
      <c r="AMC52" s="867"/>
      <c r="AMD52" s="867"/>
      <c r="AME52" s="867"/>
      <c r="AMF52" s="867"/>
      <c r="AMG52" s="867"/>
      <c r="AMH52" s="867"/>
      <c r="AMI52" s="867"/>
      <c r="AMJ52" s="867"/>
      <c r="AMK52" s="867"/>
      <c r="AML52" s="867"/>
      <c r="AMM52" s="867"/>
      <c r="AMN52" s="867"/>
      <c r="AMO52" s="867"/>
      <c r="AMP52" s="867"/>
      <c r="AMQ52" s="867"/>
      <c r="AMR52" s="867"/>
      <c r="AMS52" s="867"/>
      <c r="AMT52" s="867"/>
      <c r="AMU52" s="867"/>
      <c r="AMV52" s="867"/>
      <c r="AMW52" s="867"/>
      <c r="AMX52" s="867"/>
      <c r="AMY52" s="867"/>
      <c r="AMZ52" s="867"/>
      <c r="ANA52" s="867"/>
      <c r="ANB52" s="867"/>
      <c r="ANC52" s="867"/>
      <c r="AND52" s="867"/>
      <c r="ANE52" s="867"/>
      <c r="ANF52" s="867"/>
      <c r="ANG52" s="867"/>
      <c r="ANH52" s="867"/>
      <c r="ANI52" s="867"/>
      <c r="ANJ52" s="867"/>
      <c r="ANK52" s="867"/>
      <c r="ANL52" s="867"/>
      <c r="ANM52" s="867"/>
      <c r="ANN52" s="867"/>
      <c r="ANO52" s="867"/>
      <c r="ANP52" s="867"/>
      <c r="ANQ52" s="867"/>
      <c r="ANR52" s="867"/>
      <c r="ANS52" s="867"/>
      <c r="ANT52" s="867"/>
      <c r="ANU52" s="867"/>
      <c r="ANV52" s="867"/>
      <c r="ANW52" s="867"/>
      <c r="ANX52" s="867"/>
      <c r="ANY52" s="867"/>
      <c r="ANZ52" s="867"/>
      <c r="AOA52" s="867"/>
      <c r="AOB52" s="867"/>
      <c r="AOC52" s="867"/>
      <c r="AOD52" s="867"/>
      <c r="AOE52" s="867"/>
      <c r="AOF52" s="867"/>
      <c r="AOG52" s="867"/>
      <c r="AOH52" s="867"/>
      <c r="AOI52" s="867"/>
      <c r="AOJ52" s="867"/>
      <c r="AOK52" s="867"/>
      <c r="AOL52" s="867"/>
      <c r="AOM52" s="867"/>
      <c r="AON52" s="867"/>
      <c r="AOO52" s="867"/>
      <c r="AOP52" s="867"/>
      <c r="AOQ52" s="867"/>
      <c r="AOR52" s="867"/>
      <c r="AOS52" s="867"/>
      <c r="AOT52" s="867"/>
      <c r="AOU52" s="867"/>
      <c r="AOV52" s="867"/>
      <c r="AOW52" s="867"/>
      <c r="AOX52" s="867"/>
      <c r="AOY52" s="867"/>
      <c r="AOZ52" s="867"/>
      <c r="APA52" s="867"/>
      <c r="APB52" s="867"/>
      <c r="APC52" s="867"/>
      <c r="APD52" s="867"/>
      <c r="APE52" s="867"/>
      <c r="APF52" s="867"/>
      <c r="APG52" s="867"/>
      <c r="APH52" s="867"/>
      <c r="API52" s="867"/>
      <c r="APJ52" s="867"/>
      <c r="APK52" s="867"/>
      <c r="APL52" s="867"/>
      <c r="APM52" s="867"/>
      <c r="APN52" s="867"/>
      <c r="APO52" s="867"/>
      <c r="APP52" s="867"/>
      <c r="APQ52" s="867"/>
      <c r="APR52" s="867"/>
      <c r="APS52" s="867"/>
      <c r="APT52" s="867"/>
      <c r="APU52" s="867"/>
      <c r="APV52" s="867"/>
      <c r="APW52" s="867"/>
      <c r="APX52" s="867"/>
      <c r="APY52" s="867"/>
      <c r="APZ52" s="867"/>
      <c r="AQA52" s="867"/>
      <c r="AQB52" s="867"/>
      <c r="AQC52" s="867"/>
      <c r="AQD52" s="867"/>
      <c r="AQE52" s="867"/>
      <c r="AQF52" s="867"/>
      <c r="AQG52" s="867"/>
      <c r="AQH52" s="867"/>
      <c r="AQI52" s="867"/>
      <c r="AQJ52" s="867"/>
      <c r="AQK52" s="867"/>
      <c r="AQL52" s="867"/>
      <c r="AQM52" s="867"/>
      <c r="AQN52" s="867"/>
      <c r="AQO52" s="867"/>
      <c r="AQP52" s="867"/>
      <c r="AQQ52" s="867"/>
      <c r="AQR52" s="867"/>
      <c r="AQS52" s="867"/>
      <c r="AQT52" s="867"/>
      <c r="AQU52" s="867"/>
      <c r="AQV52" s="867"/>
      <c r="AQW52" s="867"/>
      <c r="AQX52" s="867"/>
      <c r="AQY52" s="867"/>
      <c r="AQZ52" s="867"/>
      <c r="ARA52" s="867"/>
      <c r="ARB52" s="867"/>
      <c r="ARC52" s="867"/>
      <c r="ARD52" s="867"/>
      <c r="ARE52" s="867"/>
      <c r="ARF52" s="867"/>
      <c r="ARG52" s="867"/>
      <c r="ARH52" s="867"/>
      <c r="ARI52" s="867"/>
      <c r="ARJ52" s="867"/>
      <c r="ARK52" s="867"/>
      <c r="ARL52" s="867"/>
      <c r="ARM52" s="867"/>
      <c r="ARN52" s="867"/>
      <c r="ARO52" s="867"/>
      <c r="ARP52" s="867"/>
      <c r="ARQ52" s="867"/>
      <c r="ARR52" s="867"/>
      <c r="ARS52" s="867"/>
      <c r="ART52" s="867"/>
      <c r="ARU52" s="867"/>
      <c r="ARV52" s="867"/>
      <c r="ARW52" s="867"/>
      <c r="ARX52" s="867"/>
      <c r="ARY52" s="867"/>
      <c r="ARZ52" s="867"/>
      <c r="ASA52" s="867"/>
      <c r="ASB52" s="867"/>
      <c r="ASC52" s="867"/>
      <c r="ASD52" s="867"/>
      <c r="ASE52" s="867"/>
      <c r="ASF52" s="867"/>
      <c r="ASG52" s="867"/>
      <c r="ASH52" s="867"/>
      <c r="ASI52" s="867"/>
      <c r="ASJ52" s="867"/>
      <c r="ASK52" s="867"/>
      <c r="ASL52" s="867"/>
      <c r="ASM52" s="867"/>
      <c r="ASN52" s="867"/>
      <c r="ASO52" s="867"/>
      <c r="ASP52" s="867"/>
      <c r="ASQ52" s="867"/>
      <c r="ASR52" s="867"/>
      <c r="ASS52" s="867"/>
      <c r="AST52" s="867"/>
      <c r="ASU52" s="867"/>
      <c r="ASV52" s="867"/>
      <c r="ASW52" s="867"/>
      <c r="ASX52" s="867"/>
      <c r="ASY52" s="867"/>
      <c r="ASZ52" s="867"/>
      <c r="ATA52" s="867"/>
      <c r="ATB52" s="867"/>
      <c r="ATC52" s="867"/>
      <c r="ATD52" s="867"/>
      <c r="ATE52" s="867"/>
      <c r="ATF52" s="867"/>
      <c r="ATG52" s="867"/>
      <c r="ATH52" s="867"/>
      <c r="ATI52" s="867"/>
      <c r="ATJ52" s="867"/>
      <c r="ATK52" s="867"/>
      <c r="ATL52" s="867"/>
      <c r="ATM52" s="867"/>
      <c r="ATN52" s="867"/>
      <c r="ATO52" s="867"/>
      <c r="ATP52" s="867"/>
      <c r="ATQ52" s="867"/>
      <c r="ATR52" s="867"/>
      <c r="ATS52" s="867"/>
      <c r="ATT52" s="867"/>
      <c r="ATU52" s="867"/>
      <c r="ATV52" s="867"/>
      <c r="ATW52" s="867"/>
      <c r="ATX52" s="867"/>
      <c r="ATY52" s="867"/>
      <c r="ATZ52" s="867"/>
      <c r="AUA52" s="867"/>
      <c r="AUB52" s="867"/>
      <c r="AUC52" s="867"/>
      <c r="AUD52" s="867"/>
      <c r="AUE52" s="867"/>
      <c r="AUF52" s="867"/>
      <c r="AUG52" s="867"/>
      <c r="AUH52" s="867"/>
      <c r="AUI52" s="867"/>
      <c r="AUJ52" s="867"/>
      <c r="AUK52" s="867"/>
      <c r="AUL52" s="867"/>
      <c r="AUM52" s="867"/>
      <c r="AUN52" s="867"/>
      <c r="AUO52" s="867"/>
      <c r="AUP52" s="867"/>
      <c r="AUQ52" s="867"/>
      <c r="AUR52" s="867"/>
      <c r="AUS52" s="867"/>
      <c r="AUT52" s="867"/>
      <c r="AUU52" s="867"/>
      <c r="AUV52" s="867"/>
      <c r="AUW52" s="867"/>
      <c r="AUX52" s="867"/>
      <c r="AUY52" s="867"/>
      <c r="AUZ52" s="867"/>
      <c r="AVA52" s="867"/>
      <c r="AVB52" s="867"/>
      <c r="AVC52" s="867"/>
      <c r="AVD52" s="867"/>
      <c r="AVE52" s="867"/>
      <c r="AVF52" s="867"/>
      <c r="AVG52" s="867"/>
      <c r="AVH52" s="867"/>
      <c r="AVI52" s="867"/>
      <c r="AVJ52" s="867"/>
      <c r="AVK52" s="867"/>
      <c r="AVL52" s="867"/>
      <c r="AVM52" s="867"/>
      <c r="AVN52" s="867"/>
      <c r="AVO52" s="867"/>
      <c r="AVP52" s="867"/>
      <c r="AVQ52" s="867"/>
      <c r="AVR52" s="867"/>
      <c r="AVS52" s="867"/>
      <c r="AVT52" s="867"/>
      <c r="AVU52" s="867"/>
      <c r="AVV52" s="867"/>
      <c r="AVW52" s="867"/>
      <c r="AVX52" s="867"/>
      <c r="AVY52" s="867"/>
      <c r="AVZ52" s="867"/>
      <c r="AWA52" s="867"/>
      <c r="AWB52" s="867"/>
      <c r="AWC52" s="867"/>
      <c r="AWD52" s="867"/>
      <c r="AWE52" s="867"/>
      <c r="AWF52" s="867"/>
      <c r="AWG52" s="867"/>
      <c r="AWH52" s="867"/>
      <c r="AWI52" s="867"/>
      <c r="AWJ52" s="867"/>
      <c r="AWK52" s="867"/>
      <c r="AWL52" s="867"/>
      <c r="AWM52" s="867"/>
      <c r="AWN52" s="867"/>
      <c r="AWO52" s="867"/>
      <c r="AWP52" s="867"/>
      <c r="AWQ52" s="867"/>
      <c r="AWR52" s="867"/>
      <c r="AWS52" s="867"/>
      <c r="AWT52" s="867"/>
      <c r="AWU52" s="867"/>
      <c r="AWV52" s="867"/>
      <c r="AWW52" s="867"/>
      <c r="AWX52" s="867"/>
      <c r="AWY52" s="867"/>
      <c r="AWZ52" s="867"/>
      <c r="AXA52" s="867"/>
      <c r="AXB52" s="867"/>
      <c r="AXC52" s="867"/>
      <c r="AXD52" s="867"/>
      <c r="AXE52" s="867"/>
      <c r="AXF52" s="867"/>
      <c r="AXG52" s="867"/>
      <c r="AXH52" s="867"/>
      <c r="AXI52" s="867"/>
      <c r="AXJ52" s="867"/>
      <c r="AXK52" s="867"/>
      <c r="AXL52" s="867"/>
      <c r="AXM52" s="867"/>
      <c r="AXN52" s="867"/>
      <c r="AXO52" s="867"/>
      <c r="AXP52" s="867"/>
      <c r="AXQ52" s="867"/>
      <c r="AXR52" s="867"/>
      <c r="AXS52" s="867"/>
      <c r="AXT52" s="867"/>
      <c r="AXU52" s="867"/>
      <c r="AXV52" s="867"/>
      <c r="AXW52" s="867"/>
      <c r="AXX52" s="867"/>
      <c r="AXY52" s="867"/>
      <c r="AXZ52" s="867"/>
      <c r="AYA52" s="867"/>
      <c r="AYB52" s="867"/>
      <c r="AYC52" s="867"/>
      <c r="AYD52" s="867"/>
      <c r="AYE52" s="867"/>
      <c r="AYF52" s="867"/>
      <c r="AYG52" s="867"/>
      <c r="AYH52" s="867"/>
      <c r="AYI52" s="867"/>
      <c r="AYJ52" s="867"/>
      <c r="AYK52" s="867"/>
      <c r="AYL52" s="867"/>
      <c r="AYM52" s="867"/>
      <c r="AYN52" s="867"/>
      <c r="AYO52" s="867"/>
      <c r="AYP52" s="867"/>
      <c r="AYQ52" s="867"/>
      <c r="AYR52" s="867"/>
      <c r="AYS52" s="867"/>
      <c r="AYT52" s="867"/>
      <c r="AYU52" s="867"/>
      <c r="AYV52" s="867"/>
      <c r="AYW52" s="867"/>
      <c r="AYX52" s="867"/>
      <c r="AYY52" s="867"/>
      <c r="AYZ52" s="867"/>
      <c r="AZA52" s="867"/>
      <c r="AZB52" s="867"/>
      <c r="AZC52" s="867"/>
      <c r="AZD52" s="867"/>
      <c r="AZE52" s="867"/>
      <c r="AZF52" s="867"/>
      <c r="AZG52" s="867"/>
      <c r="AZH52" s="867"/>
      <c r="AZI52" s="867"/>
      <c r="AZJ52" s="867"/>
      <c r="AZK52" s="867"/>
      <c r="AZL52" s="867"/>
      <c r="AZM52" s="867"/>
      <c r="AZN52" s="867"/>
      <c r="AZO52" s="867"/>
      <c r="AZP52" s="867"/>
      <c r="AZQ52" s="867"/>
      <c r="AZR52" s="867"/>
      <c r="AZS52" s="867"/>
      <c r="AZT52" s="867"/>
      <c r="AZU52" s="867"/>
      <c r="AZV52" s="867"/>
      <c r="AZW52" s="867"/>
      <c r="AZX52" s="867"/>
      <c r="AZY52" s="867"/>
      <c r="AZZ52" s="867"/>
      <c r="BAA52" s="867"/>
      <c r="BAB52" s="867"/>
      <c r="BAC52" s="867"/>
      <c r="BAD52" s="867"/>
      <c r="BAE52" s="867"/>
      <c r="BAF52" s="867"/>
      <c r="BAG52" s="867"/>
      <c r="BAH52" s="867"/>
      <c r="BAI52" s="867"/>
      <c r="BAJ52" s="867"/>
      <c r="BAK52" s="867"/>
      <c r="BAL52" s="867"/>
      <c r="BAM52" s="867"/>
      <c r="BAN52" s="867"/>
      <c r="BAO52" s="867"/>
      <c r="BAP52" s="867"/>
      <c r="BAQ52" s="867"/>
      <c r="BAR52" s="867"/>
      <c r="BAS52" s="867"/>
      <c r="BAT52" s="867"/>
      <c r="BAU52" s="867"/>
      <c r="BAV52" s="867"/>
      <c r="BAW52" s="867"/>
      <c r="BAX52" s="867"/>
      <c r="BAY52" s="867"/>
      <c r="BAZ52" s="867"/>
      <c r="BBA52" s="867"/>
      <c r="BBB52" s="867"/>
      <c r="BBC52" s="867"/>
      <c r="BBD52" s="867"/>
      <c r="BBE52" s="867"/>
      <c r="BBF52" s="867"/>
      <c r="BBG52" s="867"/>
      <c r="BBH52" s="867"/>
      <c r="BBI52" s="867"/>
      <c r="BBJ52" s="867"/>
      <c r="BBK52" s="867"/>
      <c r="BBL52" s="867"/>
      <c r="BBM52" s="867"/>
      <c r="BBN52" s="867"/>
      <c r="BBO52" s="867"/>
      <c r="BBP52" s="867"/>
      <c r="BBQ52" s="867"/>
      <c r="BBR52" s="867"/>
      <c r="BBS52" s="867"/>
      <c r="BBT52" s="867"/>
      <c r="BBU52" s="867"/>
      <c r="BBV52" s="867"/>
      <c r="BBW52" s="867"/>
      <c r="BBX52" s="867"/>
      <c r="BBY52" s="867"/>
      <c r="BBZ52" s="867"/>
      <c r="BCA52" s="867"/>
      <c r="BCB52" s="867"/>
      <c r="BCC52" s="867"/>
      <c r="BCD52" s="867"/>
      <c r="BCE52" s="867"/>
      <c r="BCF52" s="867"/>
      <c r="BCG52" s="867"/>
      <c r="BCH52" s="867"/>
      <c r="BCI52" s="867"/>
      <c r="BCJ52" s="867"/>
      <c r="BCK52" s="867"/>
      <c r="BCL52" s="867"/>
      <c r="BCM52" s="867"/>
      <c r="BCN52" s="867"/>
      <c r="BCO52" s="867"/>
      <c r="BCP52" s="867"/>
      <c r="BCQ52" s="867"/>
      <c r="BCR52" s="867"/>
      <c r="BCS52" s="867"/>
      <c r="BCT52" s="867"/>
      <c r="BCU52" s="867"/>
      <c r="BCV52" s="867"/>
      <c r="BCW52" s="867"/>
      <c r="BCX52" s="867"/>
      <c r="BCY52" s="867"/>
      <c r="BCZ52" s="867"/>
      <c r="BDA52" s="867"/>
      <c r="BDB52" s="867"/>
      <c r="BDC52" s="867"/>
      <c r="BDD52" s="867"/>
      <c r="BDE52" s="867"/>
      <c r="BDF52" s="867"/>
      <c r="BDG52" s="867"/>
      <c r="BDH52" s="867"/>
      <c r="BDI52" s="867"/>
      <c r="BDJ52" s="867"/>
      <c r="BDK52" s="867"/>
      <c r="BDL52" s="867"/>
      <c r="BDM52" s="867"/>
      <c r="BDN52" s="867"/>
      <c r="BDO52" s="867"/>
      <c r="BDP52" s="867"/>
      <c r="BDQ52" s="867"/>
      <c r="BDR52" s="867"/>
      <c r="BDS52" s="867"/>
      <c r="BDT52" s="867"/>
      <c r="BDU52" s="867"/>
      <c r="BDV52" s="867"/>
      <c r="BDW52" s="867"/>
      <c r="BDX52" s="867"/>
      <c r="BDY52" s="867"/>
      <c r="BDZ52" s="867"/>
      <c r="BEA52" s="867"/>
      <c r="BEB52" s="867"/>
      <c r="BEC52" s="867"/>
      <c r="BED52" s="867"/>
      <c r="BEE52" s="867"/>
      <c r="BEF52" s="867"/>
      <c r="BEG52" s="867"/>
      <c r="BEH52" s="867"/>
      <c r="BEI52" s="867"/>
      <c r="BEJ52" s="867"/>
      <c r="BEK52" s="867"/>
      <c r="BEL52" s="867"/>
      <c r="BEM52" s="867"/>
      <c r="BEN52" s="867"/>
      <c r="BEO52" s="867"/>
      <c r="BEP52" s="867"/>
      <c r="BEQ52" s="867"/>
      <c r="BER52" s="867"/>
      <c r="BES52" s="867"/>
      <c r="BET52" s="867"/>
      <c r="BEU52" s="867"/>
      <c r="BEV52" s="867"/>
      <c r="BEW52" s="867"/>
      <c r="BEX52" s="867"/>
      <c r="BEY52" s="867"/>
      <c r="BEZ52" s="867"/>
      <c r="BFA52" s="867"/>
      <c r="BFB52" s="867"/>
      <c r="BFC52" s="867"/>
      <c r="BFD52" s="867"/>
      <c r="BFE52" s="867"/>
      <c r="BFF52" s="867"/>
      <c r="BFG52" s="867"/>
      <c r="BFH52" s="867"/>
      <c r="BFI52" s="867"/>
      <c r="BFJ52" s="867"/>
      <c r="BFK52" s="867"/>
      <c r="BFL52" s="867"/>
      <c r="BFM52" s="867"/>
      <c r="BFN52" s="867"/>
      <c r="BFO52" s="867"/>
      <c r="BFP52" s="867"/>
      <c r="BFQ52" s="867"/>
      <c r="BFR52" s="867"/>
      <c r="BFS52" s="867"/>
      <c r="BFT52" s="867"/>
      <c r="BFU52" s="867"/>
      <c r="BFV52" s="867"/>
      <c r="BFW52" s="867"/>
      <c r="BFX52" s="867"/>
      <c r="BFY52" s="867"/>
      <c r="BFZ52" s="867"/>
      <c r="BGA52" s="867"/>
      <c r="BGB52" s="867"/>
      <c r="BGC52" s="867"/>
      <c r="BGD52" s="867"/>
      <c r="BGE52" s="867"/>
      <c r="BGF52" s="867"/>
      <c r="BGG52" s="867"/>
      <c r="BGH52" s="867"/>
      <c r="BGI52" s="867"/>
      <c r="BGJ52" s="867"/>
      <c r="BGK52" s="867"/>
      <c r="BGL52" s="867"/>
      <c r="BGM52" s="867"/>
      <c r="BGN52" s="867"/>
      <c r="BGO52" s="867"/>
      <c r="BGP52" s="867"/>
      <c r="BGQ52" s="867"/>
      <c r="BGR52" s="867"/>
      <c r="BGS52" s="867"/>
      <c r="BGT52" s="867"/>
      <c r="BGU52" s="867"/>
      <c r="BGV52" s="867"/>
      <c r="BGW52" s="867"/>
      <c r="BGX52" s="867"/>
      <c r="BGY52" s="867"/>
      <c r="BGZ52" s="867"/>
      <c r="BHA52" s="867"/>
      <c r="BHB52" s="867"/>
      <c r="BHC52" s="867"/>
      <c r="BHD52" s="867"/>
      <c r="BHE52" s="867"/>
      <c r="BHF52" s="867"/>
      <c r="BHG52" s="867"/>
      <c r="BHH52" s="867"/>
      <c r="BHI52" s="867"/>
      <c r="BHJ52" s="867"/>
      <c r="BHK52" s="867"/>
      <c r="BHL52" s="867"/>
      <c r="BHM52" s="867"/>
      <c r="BHN52" s="867"/>
      <c r="BHO52" s="867"/>
      <c r="BHP52" s="867"/>
      <c r="BHQ52" s="867"/>
      <c r="BHR52" s="867"/>
      <c r="BHS52" s="867"/>
      <c r="BHT52" s="867"/>
      <c r="BHU52" s="867"/>
      <c r="BHV52" s="867"/>
      <c r="BHW52" s="867"/>
      <c r="BHX52" s="867"/>
      <c r="BHY52" s="867"/>
      <c r="BHZ52" s="867"/>
      <c r="BIA52" s="867"/>
      <c r="BIB52" s="867"/>
      <c r="BIC52" s="867"/>
      <c r="BID52" s="867"/>
      <c r="BIE52" s="867"/>
      <c r="BIF52" s="867"/>
      <c r="BIG52" s="867"/>
      <c r="BIH52" s="867"/>
      <c r="BII52" s="867"/>
      <c r="BIJ52" s="867"/>
      <c r="BIK52" s="867"/>
      <c r="BIL52" s="867"/>
      <c r="BIM52" s="867"/>
      <c r="BIN52" s="867"/>
      <c r="BIO52" s="867"/>
      <c r="BIP52" s="867"/>
      <c r="BIQ52" s="867"/>
      <c r="BIR52" s="867"/>
      <c r="BIS52" s="867"/>
      <c r="BIT52" s="867"/>
      <c r="BIU52" s="867"/>
      <c r="BIV52" s="867"/>
      <c r="BIW52" s="867"/>
      <c r="BIX52" s="867"/>
      <c r="BIY52" s="867"/>
      <c r="BIZ52" s="867"/>
      <c r="BJA52" s="867"/>
      <c r="BJB52" s="867"/>
      <c r="BJC52" s="867"/>
      <c r="BJD52" s="867"/>
      <c r="BJE52" s="867"/>
      <c r="BJF52" s="867"/>
      <c r="BJG52" s="867"/>
      <c r="BJH52" s="867"/>
      <c r="BJI52" s="867"/>
      <c r="BJJ52" s="867"/>
      <c r="BJK52" s="867"/>
      <c r="BJL52" s="867"/>
      <c r="BJM52" s="867"/>
      <c r="BJN52" s="867"/>
      <c r="BJO52" s="867"/>
      <c r="BJP52" s="867"/>
      <c r="BJQ52" s="867"/>
      <c r="BJR52" s="867"/>
      <c r="BJS52" s="867"/>
      <c r="BJT52" s="867"/>
      <c r="BJU52" s="867"/>
      <c r="BJV52" s="867"/>
      <c r="BJW52" s="867"/>
      <c r="BJX52" s="867"/>
      <c r="BJY52" s="867"/>
      <c r="BJZ52" s="867"/>
      <c r="BKA52" s="867"/>
      <c r="BKB52" s="867"/>
      <c r="BKC52" s="867"/>
      <c r="BKD52" s="867"/>
      <c r="BKE52" s="867"/>
      <c r="BKF52" s="867"/>
      <c r="BKG52" s="867"/>
      <c r="BKH52" s="867"/>
      <c r="BKI52" s="867"/>
      <c r="BKJ52" s="867"/>
      <c r="BKK52" s="867"/>
      <c r="BKL52" s="867"/>
      <c r="BKM52" s="867"/>
      <c r="BKN52" s="867"/>
      <c r="BKO52" s="867"/>
      <c r="BKP52" s="867"/>
      <c r="BKQ52" s="867"/>
      <c r="BKR52" s="867"/>
      <c r="BKS52" s="867"/>
      <c r="BKT52" s="867"/>
      <c r="BKU52" s="867"/>
      <c r="BKV52" s="867"/>
      <c r="BKW52" s="867"/>
      <c r="BKX52" s="867"/>
      <c r="BKY52" s="867"/>
      <c r="BKZ52" s="867"/>
      <c r="BLA52" s="867"/>
      <c r="BLB52" s="867"/>
      <c r="BLC52" s="867"/>
      <c r="BLD52" s="867"/>
      <c r="BLE52" s="867"/>
      <c r="BLF52" s="867"/>
      <c r="BLG52" s="867"/>
      <c r="BLH52" s="867"/>
      <c r="BLI52" s="867"/>
      <c r="BLJ52" s="867"/>
      <c r="BLK52" s="867"/>
      <c r="BLL52" s="867"/>
      <c r="BLM52" s="867"/>
      <c r="BLN52" s="867"/>
      <c r="BLO52" s="867"/>
      <c r="BLP52" s="867"/>
      <c r="BLQ52" s="867"/>
      <c r="BLR52" s="867"/>
      <c r="BLS52" s="867"/>
      <c r="BLT52" s="867"/>
      <c r="BLU52" s="867"/>
      <c r="BLV52" s="867"/>
      <c r="BLW52" s="867"/>
      <c r="BLX52" s="867"/>
      <c r="BLY52" s="867"/>
      <c r="BLZ52" s="867"/>
      <c r="BMA52" s="867"/>
      <c r="BMB52" s="867"/>
      <c r="BMC52" s="867"/>
      <c r="BMD52" s="867"/>
      <c r="BME52" s="867"/>
      <c r="BMF52" s="867"/>
      <c r="BMG52" s="867"/>
      <c r="BMH52" s="867"/>
      <c r="BMI52" s="867"/>
      <c r="BMJ52" s="867"/>
      <c r="BMK52" s="867"/>
      <c r="BML52" s="867"/>
      <c r="BMM52" s="867"/>
      <c r="BMN52" s="867"/>
      <c r="BMO52" s="867"/>
      <c r="BMP52" s="867"/>
      <c r="BMQ52" s="867"/>
      <c r="BMR52" s="867"/>
      <c r="BMS52" s="867"/>
      <c r="BMT52" s="867"/>
      <c r="BMU52" s="867"/>
      <c r="BMV52" s="867"/>
      <c r="BMW52" s="867"/>
      <c r="BMX52" s="867"/>
      <c r="BMY52" s="867"/>
      <c r="BMZ52" s="867"/>
      <c r="BNA52" s="867"/>
      <c r="BNB52" s="867"/>
      <c r="BNC52" s="867"/>
      <c r="BND52" s="867"/>
      <c r="BNE52" s="867"/>
      <c r="BNF52" s="867"/>
      <c r="BNG52" s="867"/>
      <c r="BNH52" s="867"/>
      <c r="BNI52" s="867"/>
      <c r="BNJ52" s="867"/>
      <c r="BNK52" s="867"/>
      <c r="BNL52" s="867"/>
      <c r="BNM52" s="867"/>
      <c r="BNN52" s="867"/>
      <c r="BNO52" s="867"/>
      <c r="BNP52" s="867"/>
      <c r="BNQ52" s="867"/>
      <c r="BNR52" s="867"/>
      <c r="BNS52" s="867"/>
      <c r="BNT52" s="867"/>
      <c r="BNU52" s="867"/>
      <c r="BNV52" s="867"/>
      <c r="BNW52" s="867"/>
      <c r="BNX52" s="867"/>
      <c r="BNY52" s="867"/>
      <c r="BNZ52" s="867"/>
      <c r="BOA52" s="867"/>
      <c r="BOB52" s="867"/>
      <c r="BOC52" s="867"/>
      <c r="BOD52" s="867"/>
      <c r="BOE52" s="867"/>
      <c r="BOF52" s="867"/>
      <c r="BOG52" s="867"/>
      <c r="BOH52" s="867"/>
      <c r="BOI52" s="867"/>
      <c r="BOJ52" s="867"/>
      <c r="BOK52" s="867"/>
      <c r="BOL52" s="867"/>
      <c r="BOM52" s="867"/>
      <c r="BON52" s="867"/>
      <c r="BOO52" s="867"/>
      <c r="BOP52" s="867"/>
      <c r="BOQ52" s="867"/>
      <c r="BOR52" s="867"/>
      <c r="BOS52" s="867"/>
      <c r="BOT52" s="867"/>
      <c r="BOU52" s="867"/>
      <c r="BOV52" s="867"/>
      <c r="BOW52" s="867"/>
      <c r="BOX52" s="867"/>
      <c r="BOY52" s="867"/>
      <c r="BOZ52" s="867"/>
      <c r="BPA52" s="867"/>
      <c r="BPB52" s="867"/>
      <c r="BPC52" s="867"/>
      <c r="BPD52" s="867"/>
      <c r="BPE52" s="867"/>
      <c r="BPF52" s="867"/>
      <c r="BPG52" s="867"/>
      <c r="BPH52" s="867"/>
      <c r="BPI52" s="867"/>
      <c r="BPJ52" s="867"/>
      <c r="BPK52" s="867"/>
      <c r="BPL52" s="867"/>
      <c r="BPM52" s="867"/>
      <c r="BPN52" s="867"/>
      <c r="BPO52" s="867"/>
      <c r="BPP52" s="867"/>
      <c r="BPQ52" s="867"/>
      <c r="BPR52" s="867"/>
      <c r="BPS52" s="867"/>
      <c r="BPT52" s="867"/>
      <c r="BPU52" s="867"/>
      <c r="BPV52" s="867"/>
      <c r="BPW52" s="867"/>
      <c r="BPX52" s="867"/>
      <c r="BPY52" s="867"/>
      <c r="BPZ52" s="867"/>
      <c r="BQA52" s="867"/>
      <c r="BQB52" s="867"/>
      <c r="BQC52" s="867"/>
      <c r="BQD52" s="867"/>
      <c r="BQE52" s="867"/>
      <c r="BQF52" s="867"/>
      <c r="BQG52" s="867"/>
      <c r="BQH52" s="867"/>
      <c r="BQI52" s="867"/>
      <c r="BQJ52" s="867"/>
      <c r="BQK52" s="867"/>
      <c r="BQL52" s="867"/>
      <c r="BQM52" s="867"/>
      <c r="BQN52" s="867"/>
      <c r="BQO52" s="867"/>
      <c r="BQP52" s="867"/>
      <c r="BQQ52" s="867"/>
      <c r="BQR52" s="867"/>
      <c r="BQS52" s="867"/>
      <c r="BQT52" s="867"/>
      <c r="BQU52" s="867"/>
      <c r="BQV52" s="867"/>
      <c r="BQW52" s="867"/>
      <c r="BQX52" s="867"/>
      <c r="BQY52" s="867"/>
      <c r="BQZ52" s="867"/>
      <c r="BRA52" s="867"/>
      <c r="BRB52" s="867"/>
      <c r="BRC52" s="867"/>
      <c r="BRD52" s="867"/>
      <c r="BRE52" s="867"/>
      <c r="BRF52" s="867"/>
      <c r="BRG52" s="867"/>
      <c r="BRH52" s="867"/>
      <c r="BRI52" s="867"/>
      <c r="BRJ52" s="867"/>
      <c r="BRK52" s="867"/>
      <c r="BRL52" s="867"/>
      <c r="BRM52" s="867"/>
      <c r="BRN52" s="867"/>
      <c r="BRO52" s="867"/>
      <c r="BRP52" s="867"/>
      <c r="BRQ52" s="867"/>
      <c r="BRR52" s="867"/>
      <c r="BRS52" s="867"/>
      <c r="BRT52" s="867"/>
      <c r="BRU52" s="867"/>
      <c r="BRV52" s="867"/>
      <c r="BRW52" s="867"/>
      <c r="BRX52" s="867"/>
      <c r="BRY52" s="867"/>
      <c r="BRZ52" s="867"/>
      <c r="BSA52" s="867"/>
      <c r="BSB52" s="867"/>
      <c r="BSC52" s="867"/>
      <c r="BSD52" s="867"/>
      <c r="BSE52" s="867"/>
      <c r="BSF52" s="867"/>
      <c r="BSG52" s="867"/>
      <c r="BSH52" s="867"/>
      <c r="BSI52" s="867"/>
      <c r="BSJ52" s="867"/>
      <c r="BSK52" s="867"/>
      <c r="BSL52" s="867"/>
      <c r="BSM52" s="867"/>
      <c r="BSN52" s="867"/>
      <c r="BSO52" s="867"/>
      <c r="BSP52" s="867"/>
      <c r="BSQ52" s="867"/>
      <c r="BSR52" s="867"/>
      <c r="BSS52" s="867"/>
      <c r="BST52" s="867"/>
      <c r="BSU52" s="867"/>
      <c r="BSV52" s="867"/>
      <c r="BSW52" s="867"/>
      <c r="BSX52" s="867"/>
      <c r="BSY52" s="867"/>
      <c r="BSZ52" s="867"/>
      <c r="BTA52" s="867"/>
      <c r="BTB52" s="867"/>
      <c r="BTC52" s="867"/>
      <c r="BTD52" s="867"/>
      <c r="BTE52" s="867"/>
      <c r="BTF52" s="867"/>
      <c r="BTG52" s="867"/>
      <c r="BTH52" s="867"/>
      <c r="BTI52" s="867"/>
      <c r="BTJ52" s="867"/>
      <c r="BTK52" s="867"/>
      <c r="BTL52" s="867"/>
      <c r="BTM52" s="867"/>
      <c r="BTN52" s="867"/>
      <c r="BTO52" s="867"/>
      <c r="BTP52" s="867"/>
      <c r="BTQ52" s="867"/>
      <c r="BTR52" s="867"/>
      <c r="BTS52" s="867"/>
      <c r="BTT52" s="867"/>
      <c r="BTU52" s="867"/>
      <c r="BTV52" s="867"/>
      <c r="BTW52" s="867"/>
      <c r="BTX52" s="867"/>
      <c r="BTY52" s="867"/>
      <c r="BTZ52" s="867"/>
      <c r="BUA52" s="867"/>
      <c r="BUB52" s="867"/>
      <c r="BUC52" s="867"/>
      <c r="BUD52" s="867"/>
      <c r="BUE52" s="867"/>
      <c r="BUF52" s="867"/>
      <c r="BUG52" s="867"/>
      <c r="BUH52" s="867"/>
      <c r="BUI52" s="867"/>
      <c r="BUJ52" s="867"/>
      <c r="BUK52" s="867"/>
      <c r="BUL52" s="867"/>
      <c r="BUM52" s="867"/>
      <c r="BUN52" s="867"/>
      <c r="BUO52" s="867"/>
      <c r="BUP52" s="867"/>
      <c r="BUQ52" s="867"/>
      <c r="BUR52" s="867"/>
      <c r="BUS52" s="867"/>
      <c r="BUT52" s="867"/>
      <c r="BUU52" s="867"/>
      <c r="BUV52" s="867"/>
      <c r="BUW52" s="867"/>
      <c r="BUX52" s="867"/>
      <c r="BUY52" s="867"/>
      <c r="BUZ52" s="867"/>
      <c r="BVA52" s="867"/>
      <c r="BVB52" s="867"/>
      <c r="BVC52" s="867"/>
      <c r="BVD52" s="867"/>
      <c r="BVE52" s="867"/>
      <c r="BVF52" s="867"/>
      <c r="BVG52" s="867"/>
      <c r="BVH52" s="867"/>
      <c r="BVI52" s="867"/>
      <c r="BVJ52" s="867"/>
      <c r="BVK52" s="867"/>
      <c r="BVL52" s="867"/>
      <c r="BVM52" s="867"/>
      <c r="BVN52" s="867"/>
      <c r="BVO52" s="867"/>
      <c r="BVP52" s="867"/>
      <c r="BVQ52" s="867"/>
      <c r="BVR52" s="867"/>
      <c r="BVS52" s="867"/>
      <c r="BVT52" s="867"/>
      <c r="BVU52" s="867"/>
      <c r="BVV52" s="867"/>
      <c r="BVW52" s="867"/>
      <c r="BVX52" s="867"/>
      <c r="BVY52" s="867"/>
      <c r="BVZ52" s="867"/>
      <c r="BWA52" s="867"/>
      <c r="BWB52" s="867"/>
      <c r="BWC52" s="867"/>
      <c r="BWD52" s="867"/>
      <c r="BWE52" s="867"/>
      <c r="BWF52" s="867"/>
      <c r="BWG52" s="867"/>
      <c r="BWH52" s="867"/>
      <c r="BWI52" s="867"/>
      <c r="BWJ52" s="867"/>
      <c r="BWK52" s="867"/>
      <c r="BWL52" s="867"/>
      <c r="BWM52" s="867"/>
      <c r="BWN52" s="867"/>
      <c r="BWO52" s="867"/>
      <c r="BWP52" s="867"/>
      <c r="BWQ52" s="867"/>
      <c r="BWR52" s="867"/>
      <c r="BWS52" s="867"/>
      <c r="BWT52" s="867"/>
      <c r="BWU52" s="867"/>
      <c r="BWV52" s="867"/>
      <c r="BWW52" s="867"/>
      <c r="BWX52" s="867"/>
      <c r="BWY52" s="867"/>
      <c r="BWZ52" s="867"/>
      <c r="BXA52" s="867"/>
      <c r="BXB52" s="867"/>
      <c r="BXC52" s="867"/>
      <c r="BXD52" s="867"/>
      <c r="BXE52" s="867"/>
      <c r="BXF52" s="867"/>
      <c r="BXG52" s="867"/>
      <c r="BXH52" s="867"/>
      <c r="BXI52" s="867"/>
      <c r="BXJ52" s="867"/>
      <c r="BXK52" s="867"/>
      <c r="BXL52" s="867"/>
      <c r="BXM52" s="867"/>
      <c r="BXN52" s="867"/>
      <c r="BXO52" s="867"/>
      <c r="BXP52" s="867"/>
      <c r="BXQ52" s="867"/>
      <c r="BXR52" s="867"/>
      <c r="BXS52" s="867"/>
      <c r="BXT52" s="867"/>
      <c r="BXU52" s="867"/>
      <c r="BXV52" s="867"/>
      <c r="BXW52" s="867"/>
      <c r="BXX52" s="867"/>
      <c r="BXY52" s="867"/>
      <c r="BXZ52" s="867"/>
      <c r="BYA52" s="867"/>
      <c r="BYB52" s="867"/>
      <c r="BYC52" s="867"/>
      <c r="BYD52" s="867"/>
      <c r="BYE52" s="867"/>
      <c r="BYF52" s="867"/>
      <c r="BYG52" s="867"/>
      <c r="BYH52" s="867"/>
      <c r="BYI52" s="867"/>
      <c r="BYJ52" s="867"/>
      <c r="BYK52" s="867"/>
      <c r="BYL52" s="867"/>
      <c r="BYM52" s="867"/>
      <c r="BYN52" s="867"/>
      <c r="BYO52" s="867"/>
      <c r="BYP52" s="867"/>
      <c r="BYQ52" s="867"/>
      <c r="BYR52" s="867"/>
      <c r="BYS52" s="867"/>
      <c r="BYT52" s="867"/>
      <c r="BYU52" s="867"/>
      <c r="BYV52" s="867"/>
      <c r="BYW52" s="867"/>
      <c r="BYX52" s="867"/>
      <c r="BYY52" s="867"/>
      <c r="BYZ52" s="867"/>
      <c r="BZA52" s="867"/>
      <c r="BZB52" s="867"/>
      <c r="BZC52" s="867"/>
      <c r="BZD52" s="867"/>
      <c r="BZE52" s="867"/>
      <c r="BZF52" s="867"/>
      <c r="BZG52" s="867"/>
      <c r="BZH52" s="867"/>
      <c r="BZI52" s="867"/>
      <c r="BZJ52" s="867"/>
      <c r="BZK52" s="867"/>
      <c r="BZL52" s="867"/>
      <c r="BZM52" s="867"/>
      <c r="BZN52" s="867"/>
      <c r="BZO52" s="867"/>
      <c r="BZP52" s="867"/>
      <c r="BZQ52" s="867"/>
      <c r="BZR52" s="867"/>
      <c r="BZS52" s="867"/>
      <c r="BZT52" s="867"/>
      <c r="BZU52" s="867"/>
      <c r="BZV52" s="867"/>
      <c r="BZW52" s="867"/>
      <c r="BZX52" s="867"/>
      <c r="BZY52" s="867"/>
      <c r="BZZ52" s="867"/>
      <c r="CAA52" s="867"/>
      <c r="CAB52" s="867"/>
      <c r="CAC52" s="867"/>
      <c r="CAD52" s="867"/>
      <c r="CAE52" s="867"/>
      <c r="CAF52" s="867"/>
      <c r="CAG52" s="867"/>
      <c r="CAH52" s="867"/>
      <c r="CAI52" s="867"/>
      <c r="CAJ52" s="867"/>
      <c r="CAK52" s="867"/>
      <c r="CAL52" s="867"/>
      <c r="CAM52" s="867"/>
      <c r="CAN52" s="867"/>
      <c r="CAO52" s="867"/>
      <c r="CAP52" s="867"/>
      <c r="CAQ52" s="867"/>
      <c r="CAR52" s="867"/>
      <c r="CAS52" s="867"/>
      <c r="CAT52" s="867"/>
      <c r="CAU52" s="867"/>
      <c r="CAV52" s="867"/>
      <c r="CAW52" s="867"/>
      <c r="CAX52" s="867"/>
      <c r="CAY52" s="867"/>
      <c r="CAZ52" s="867"/>
      <c r="CBA52" s="867"/>
      <c r="CBB52" s="867"/>
      <c r="CBC52" s="867"/>
      <c r="CBD52" s="867"/>
      <c r="CBE52" s="867"/>
      <c r="CBF52" s="867"/>
      <c r="CBG52" s="867"/>
      <c r="CBH52" s="867"/>
      <c r="CBI52" s="867"/>
      <c r="CBJ52" s="867"/>
      <c r="CBK52" s="867"/>
      <c r="CBL52" s="867"/>
      <c r="CBM52" s="867"/>
      <c r="CBN52" s="867"/>
      <c r="CBO52" s="867"/>
      <c r="CBP52" s="867"/>
      <c r="CBQ52" s="867"/>
      <c r="CBR52" s="867"/>
      <c r="CBS52" s="867"/>
      <c r="CBT52" s="867"/>
      <c r="CBU52" s="867"/>
      <c r="CBV52" s="867"/>
      <c r="CBW52" s="867"/>
      <c r="CBX52" s="867"/>
      <c r="CBY52" s="867"/>
      <c r="CBZ52" s="867"/>
      <c r="CCA52" s="867"/>
      <c r="CCB52" s="867"/>
      <c r="CCC52" s="867"/>
      <c r="CCD52" s="867"/>
      <c r="CCE52" s="867"/>
      <c r="CCF52" s="867"/>
      <c r="CCG52" s="867"/>
      <c r="CCH52" s="867"/>
      <c r="CCI52" s="867"/>
      <c r="CCJ52" s="867"/>
      <c r="CCK52" s="867"/>
      <c r="CCL52" s="867"/>
      <c r="CCM52" s="867"/>
      <c r="CCN52" s="867"/>
      <c r="CCO52" s="867"/>
      <c r="CCP52" s="867"/>
      <c r="CCQ52" s="867"/>
      <c r="CCR52" s="867"/>
      <c r="CCS52" s="867"/>
      <c r="CCT52" s="867"/>
      <c r="CCU52" s="867"/>
      <c r="CCV52" s="867"/>
      <c r="CCW52" s="867"/>
      <c r="CCX52" s="867"/>
      <c r="CCY52" s="867"/>
      <c r="CCZ52" s="867"/>
      <c r="CDA52" s="867"/>
      <c r="CDB52" s="867"/>
      <c r="CDC52" s="867"/>
      <c r="CDD52" s="867"/>
      <c r="CDE52" s="867"/>
      <c r="CDF52" s="867"/>
      <c r="CDG52" s="867"/>
      <c r="CDH52" s="867"/>
      <c r="CDI52" s="867"/>
      <c r="CDJ52" s="867"/>
      <c r="CDK52" s="867"/>
      <c r="CDL52" s="867"/>
      <c r="CDM52" s="867"/>
      <c r="CDN52" s="867"/>
      <c r="CDO52" s="867"/>
      <c r="CDP52" s="867"/>
      <c r="CDQ52" s="867"/>
      <c r="CDR52" s="867"/>
      <c r="CDS52" s="867"/>
      <c r="CDT52" s="867"/>
      <c r="CDU52" s="867"/>
      <c r="CDV52" s="867"/>
      <c r="CDW52" s="867"/>
      <c r="CDX52" s="867"/>
      <c r="CDY52" s="867"/>
      <c r="CDZ52" s="867"/>
      <c r="CEA52" s="867"/>
      <c r="CEB52" s="867"/>
      <c r="CEC52" s="867"/>
      <c r="CED52" s="867"/>
      <c r="CEE52" s="867"/>
      <c r="CEF52" s="867"/>
      <c r="CEG52" s="867"/>
      <c r="CEH52" s="867"/>
      <c r="CEI52" s="867"/>
      <c r="CEJ52" s="867"/>
      <c r="CEK52" s="867"/>
      <c r="CEL52" s="867"/>
      <c r="CEM52" s="867"/>
      <c r="CEN52" s="867"/>
      <c r="CEO52" s="867"/>
      <c r="CEP52" s="867"/>
      <c r="CEQ52" s="867"/>
      <c r="CER52" s="867"/>
      <c r="CES52" s="867"/>
      <c r="CET52" s="867"/>
      <c r="CEU52" s="867"/>
      <c r="CEV52" s="867"/>
      <c r="CEW52" s="867"/>
      <c r="CEX52" s="867"/>
      <c r="CEY52" s="867"/>
      <c r="CEZ52" s="867"/>
      <c r="CFA52" s="867"/>
      <c r="CFB52" s="867"/>
      <c r="CFC52" s="867"/>
      <c r="CFD52" s="867"/>
      <c r="CFE52" s="867"/>
      <c r="CFF52" s="867"/>
      <c r="CFG52" s="867"/>
      <c r="CFH52" s="867"/>
      <c r="CFI52" s="867"/>
      <c r="CFJ52" s="867"/>
      <c r="CFK52" s="867"/>
      <c r="CFL52" s="867"/>
      <c r="CFM52" s="867"/>
      <c r="CFN52" s="867"/>
      <c r="CFO52" s="867"/>
      <c r="CFP52" s="867"/>
      <c r="CFQ52" s="867"/>
      <c r="CFR52" s="867"/>
      <c r="CFS52" s="867"/>
      <c r="CFT52" s="867"/>
      <c r="CFU52" s="867"/>
      <c r="CFV52" s="867"/>
      <c r="CFW52" s="867"/>
      <c r="CFX52" s="867"/>
      <c r="CFY52" s="867"/>
      <c r="CFZ52" s="867"/>
      <c r="CGA52" s="867"/>
      <c r="CGB52" s="867"/>
      <c r="CGC52" s="867"/>
      <c r="CGD52" s="867"/>
      <c r="CGE52" s="867"/>
      <c r="CGF52" s="867"/>
      <c r="CGG52" s="867"/>
      <c r="CGH52" s="867"/>
      <c r="CGI52" s="867"/>
      <c r="CGJ52" s="867"/>
      <c r="CGK52" s="867"/>
      <c r="CGL52" s="867"/>
      <c r="CGM52" s="867"/>
      <c r="CGN52" s="867"/>
      <c r="CGO52" s="867"/>
      <c r="CGP52" s="867"/>
      <c r="CGQ52" s="867"/>
      <c r="CGR52" s="867"/>
      <c r="CGS52" s="867"/>
      <c r="CGT52" s="867"/>
      <c r="CGU52" s="867"/>
      <c r="CGV52" s="867"/>
      <c r="CGW52" s="867"/>
      <c r="CGX52" s="867"/>
      <c r="CGY52" s="867"/>
      <c r="CGZ52" s="867"/>
      <c r="CHA52" s="867"/>
      <c r="CHB52" s="867"/>
      <c r="CHC52" s="867"/>
      <c r="CHD52" s="867"/>
      <c r="CHE52" s="867"/>
      <c r="CHF52" s="867"/>
      <c r="CHG52" s="867"/>
      <c r="CHH52" s="867"/>
      <c r="CHI52" s="867"/>
      <c r="CHJ52" s="867"/>
      <c r="CHK52" s="867"/>
      <c r="CHL52" s="867"/>
      <c r="CHM52" s="867"/>
      <c r="CHN52" s="867"/>
      <c r="CHO52" s="867"/>
      <c r="CHP52" s="867"/>
      <c r="CHQ52" s="867"/>
      <c r="CHR52" s="867"/>
      <c r="CHS52" s="867"/>
      <c r="CHT52" s="867"/>
      <c r="CHU52" s="867"/>
      <c r="CHV52" s="867"/>
      <c r="CHW52" s="867"/>
      <c r="CHX52" s="867"/>
      <c r="CHY52" s="867"/>
      <c r="CHZ52" s="867"/>
      <c r="CIA52" s="867"/>
      <c r="CIB52" s="867"/>
      <c r="CIC52" s="867"/>
      <c r="CID52" s="867"/>
      <c r="CIE52" s="867"/>
      <c r="CIF52" s="867"/>
      <c r="CIG52" s="867"/>
      <c r="CIH52" s="867"/>
      <c r="CII52" s="867"/>
      <c r="CIJ52" s="867"/>
      <c r="CIK52" s="867"/>
      <c r="CIL52" s="867"/>
      <c r="CIM52" s="867"/>
      <c r="CIN52" s="867"/>
      <c r="CIO52" s="867"/>
      <c r="CIP52" s="867"/>
      <c r="CIQ52" s="867"/>
      <c r="CIR52" s="867"/>
      <c r="CIS52" s="867"/>
      <c r="CIT52" s="867"/>
      <c r="CIU52" s="867"/>
      <c r="CIV52" s="867"/>
      <c r="CIW52" s="867"/>
      <c r="CIX52" s="867"/>
      <c r="CIY52" s="867"/>
      <c r="CIZ52" s="867"/>
      <c r="CJA52" s="867"/>
      <c r="CJB52" s="867"/>
      <c r="CJC52" s="867"/>
      <c r="CJD52" s="867"/>
      <c r="CJE52" s="867"/>
      <c r="CJF52" s="867"/>
      <c r="CJG52" s="867"/>
      <c r="CJH52" s="867"/>
      <c r="CJI52" s="867"/>
      <c r="CJJ52" s="867"/>
      <c r="CJK52" s="867"/>
      <c r="CJL52" s="867"/>
      <c r="CJM52" s="867"/>
      <c r="CJN52" s="867"/>
      <c r="CJO52" s="867"/>
      <c r="CJP52" s="867"/>
      <c r="CJQ52" s="867"/>
      <c r="CJR52" s="867"/>
      <c r="CJS52" s="867"/>
      <c r="CJT52" s="867"/>
      <c r="CJU52" s="867"/>
      <c r="CJV52" s="867"/>
      <c r="CJW52" s="867"/>
      <c r="CJX52" s="867"/>
      <c r="CJY52" s="867"/>
      <c r="CJZ52" s="867"/>
      <c r="CKA52" s="867"/>
      <c r="CKB52" s="867"/>
      <c r="CKC52" s="867"/>
      <c r="CKD52" s="867"/>
      <c r="CKE52" s="867"/>
      <c r="CKF52" s="867"/>
      <c r="CKG52" s="867"/>
      <c r="CKH52" s="867"/>
      <c r="CKI52" s="867"/>
      <c r="CKJ52" s="867"/>
      <c r="CKK52" s="867"/>
      <c r="CKL52" s="867"/>
      <c r="CKM52" s="867"/>
      <c r="CKN52" s="867"/>
      <c r="CKO52" s="867"/>
      <c r="CKP52" s="867"/>
      <c r="CKQ52" s="867"/>
      <c r="CKR52" s="867"/>
      <c r="CKS52" s="867"/>
      <c r="CKT52" s="867"/>
      <c r="CKU52" s="867"/>
      <c r="CKV52" s="867"/>
      <c r="CKW52" s="867"/>
      <c r="CKX52" s="867"/>
      <c r="CKY52" s="867"/>
      <c r="CKZ52" s="867"/>
      <c r="CLA52" s="867"/>
      <c r="CLB52" s="867"/>
      <c r="CLC52" s="867"/>
      <c r="CLD52" s="867"/>
      <c r="CLE52" s="867"/>
      <c r="CLF52" s="867"/>
      <c r="CLG52" s="867"/>
      <c r="CLH52" s="867"/>
      <c r="CLI52" s="867"/>
      <c r="CLJ52" s="867"/>
      <c r="CLK52" s="867"/>
      <c r="CLL52" s="867"/>
      <c r="CLM52" s="867"/>
      <c r="CLN52" s="867"/>
      <c r="CLO52" s="867"/>
      <c r="CLP52" s="867"/>
      <c r="CLQ52" s="867"/>
      <c r="CLR52" s="867"/>
      <c r="CLS52" s="867"/>
      <c r="CLT52" s="867"/>
      <c r="CLU52" s="867"/>
      <c r="CLV52" s="867"/>
      <c r="CLW52" s="867"/>
      <c r="CLX52" s="867"/>
      <c r="CLY52" s="867"/>
      <c r="CLZ52" s="867"/>
      <c r="CMA52" s="867"/>
      <c r="CMB52" s="867"/>
      <c r="CMC52" s="867"/>
      <c r="CMD52" s="867"/>
      <c r="CME52" s="867"/>
      <c r="CMF52" s="867"/>
      <c r="CMG52" s="867"/>
      <c r="CMH52" s="867"/>
      <c r="CMI52" s="867"/>
      <c r="CMJ52" s="867"/>
      <c r="CMK52" s="867"/>
      <c r="CML52" s="867"/>
      <c r="CMM52" s="867"/>
      <c r="CMN52" s="867"/>
      <c r="CMO52" s="867"/>
      <c r="CMP52" s="867"/>
      <c r="CMQ52" s="867"/>
      <c r="CMR52" s="867"/>
      <c r="CMS52" s="867"/>
      <c r="CMT52" s="867"/>
      <c r="CMU52" s="867"/>
      <c r="CMV52" s="867"/>
      <c r="CMW52" s="867"/>
      <c r="CMX52" s="867"/>
      <c r="CMY52" s="867"/>
      <c r="CMZ52" s="867"/>
      <c r="CNA52" s="867"/>
      <c r="CNB52" s="867"/>
      <c r="CNC52" s="867"/>
      <c r="CND52" s="867"/>
      <c r="CNE52" s="867"/>
      <c r="CNF52" s="867"/>
      <c r="CNG52" s="867"/>
      <c r="CNH52" s="867"/>
      <c r="CNI52" s="867"/>
      <c r="CNJ52" s="867"/>
      <c r="CNK52" s="867"/>
      <c r="CNL52" s="867"/>
      <c r="CNM52" s="867"/>
      <c r="CNN52" s="867"/>
      <c r="CNO52" s="867"/>
      <c r="CNP52" s="867"/>
      <c r="CNQ52" s="867"/>
      <c r="CNR52" s="867"/>
      <c r="CNS52" s="867"/>
      <c r="CNT52" s="867"/>
      <c r="CNU52" s="867"/>
      <c r="CNV52" s="867"/>
      <c r="CNW52" s="867"/>
      <c r="CNX52" s="867"/>
      <c r="CNY52" s="867"/>
      <c r="CNZ52" s="867"/>
      <c r="COA52" s="867"/>
      <c r="COB52" s="867"/>
      <c r="COC52" s="867"/>
      <c r="COD52" s="867"/>
      <c r="COE52" s="867"/>
      <c r="COF52" s="867"/>
      <c r="COG52" s="867"/>
      <c r="COH52" s="867"/>
      <c r="COI52" s="867"/>
      <c r="COJ52" s="867"/>
      <c r="COK52" s="867"/>
      <c r="COL52" s="867"/>
      <c r="COM52" s="867"/>
      <c r="CON52" s="867"/>
      <c r="COO52" s="867"/>
      <c r="COP52" s="867"/>
      <c r="COQ52" s="867"/>
      <c r="COR52" s="867"/>
      <c r="COS52" s="867"/>
      <c r="COT52" s="867"/>
      <c r="COU52" s="867"/>
      <c r="COV52" s="867"/>
      <c r="COW52" s="867"/>
      <c r="COX52" s="867"/>
      <c r="COY52" s="867"/>
      <c r="COZ52" s="867"/>
      <c r="CPA52" s="867"/>
      <c r="CPB52" s="867"/>
      <c r="CPC52" s="867"/>
      <c r="CPD52" s="867"/>
      <c r="CPE52" s="867"/>
      <c r="CPF52" s="867"/>
      <c r="CPG52" s="867"/>
      <c r="CPH52" s="867"/>
      <c r="CPI52" s="867"/>
      <c r="CPJ52" s="867"/>
      <c r="CPK52" s="867"/>
      <c r="CPL52" s="867"/>
      <c r="CPM52" s="867"/>
      <c r="CPN52" s="867"/>
      <c r="CPO52" s="867"/>
      <c r="CPP52" s="867"/>
      <c r="CPQ52" s="867"/>
      <c r="CPR52" s="867"/>
      <c r="CPS52" s="867"/>
      <c r="CPT52" s="867"/>
      <c r="CPU52" s="867"/>
      <c r="CPV52" s="867"/>
      <c r="CPW52" s="867"/>
      <c r="CPX52" s="867"/>
      <c r="CPY52" s="867"/>
      <c r="CPZ52" s="867"/>
      <c r="CQA52" s="867"/>
      <c r="CQB52" s="867"/>
      <c r="CQC52" s="867"/>
      <c r="CQD52" s="867"/>
      <c r="CQE52" s="867"/>
      <c r="CQF52" s="867"/>
      <c r="CQG52" s="867"/>
      <c r="CQH52" s="867"/>
      <c r="CQI52" s="867"/>
      <c r="CQJ52" s="867"/>
      <c r="CQK52" s="867"/>
      <c r="CQL52" s="867"/>
      <c r="CQM52" s="867"/>
      <c r="CQN52" s="867"/>
      <c r="CQO52" s="867"/>
      <c r="CQP52" s="867"/>
      <c r="CQQ52" s="867"/>
      <c r="CQR52" s="867"/>
      <c r="CQS52" s="867"/>
      <c r="CQT52" s="867"/>
      <c r="CQU52" s="867"/>
      <c r="CQV52" s="867"/>
      <c r="CQW52" s="867"/>
      <c r="CQX52" s="867"/>
      <c r="CQY52" s="867"/>
      <c r="CQZ52" s="867"/>
      <c r="CRA52" s="867"/>
      <c r="CRB52" s="867"/>
      <c r="CRC52" s="867"/>
      <c r="CRD52" s="867"/>
      <c r="CRE52" s="867"/>
      <c r="CRF52" s="867"/>
      <c r="CRG52" s="867"/>
      <c r="CRH52" s="867"/>
      <c r="CRI52" s="867"/>
      <c r="CRJ52" s="867"/>
      <c r="CRK52" s="867"/>
      <c r="CRL52" s="867"/>
      <c r="CRM52" s="867"/>
      <c r="CRN52" s="867"/>
      <c r="CRO52" s="867"/>
      <c r="CRP52" s="867"/>
      <c r="CRQ52" s="867"/>
      <c r="CRR52" s="867"/>
      <c r="CRS52" s="867"/>
      <c r="CRT52" s="867"/>
      <c r="CRU52" s="867"/>
      <c r="CRV52" s="867"/>
      <c r="CRW52" s="867"/>
      <c r="CRX52" s="867"/>
      <c r="CRY52" s="867"/>
      <c r="CRZ52" s="867"/>
      <c r="CSA52" s="867"/>
      <c r="CSB52" s="867"/>
      <c r="CSC52" s="867"/>
      <c r="CSD52" s="867"/>
      <c r="CSE52" s="867"/>
      <c r="CSF52" s="867"/>
      <c r="CSG52" s="867"/>
      <c r="CSH52" s="867"/>
      <c r="CSI52" s="867"/>
      <c r="CSJ52" s="867"/>
      <c r="CSK52" s="867"/>
      <c r="CSL52" s="867"/>
      <c r="CSM52" s="867"/>
      <c r="CSN52" s="867"/>
      <c r="CSO52" s="867"/>
      <c r="CSP52" s="867"/>
      <c r="CSQ52" s="867"/>
      <c r="CSR52" s="867"/>
      <c r="CSS52" s="867"/>
      <c r="CST52" s="867"/>
      <c r="CSU52" s="867"/>
      <c r="CSV52" s="867"/>
      <c r="CSW52" s="867"/>
      <c r="CSX52" s="867"/>
      <c r="CSY52" s="867"/>
      <c r="CSZ52" s="867"/>
      <c r="CTA52" s="867"/>
      <c r="CTB52" s="867"/>
      <c r="CTC52" s="867"/>
      <c r="CTD52" s="867"/>
      <c r="CTE52" s="867"/>
      <c r="CTF52" s="867"/>
      <c r="CTG52" s="867"/>
      <c r="CTH52" s="867"/>
      <c r="CTI52" s="867"/>
      <c r="CTJ52" s="867"/>
      <c r="CTK52" s="867"/>
      <c r="CTL52" s="867"/>
      <c r="CTM52" s="867"/>
      <c r="CTN52" s="867"/>
      <c r="CTO52" s="867"/>
      <c r="CTP52" s="867"/>
      <c r="CTQ52" s="867"/>
      <c r="CTR52" s="867"/>
      <c r="CTS52" s="867"/>
      <c r="CTT52" s="867"/>
      <c r="CTU52" s="867"/>
      <c r="CTV52" s="867"/>
      <c r="CTW52" s="867"/>
      <c r="CTX52" s="867"/>
      <c r="CTY52" s="867"/>
      <c r="CTZ52" s="867"/>
      <c r="CUA52" s="867"/>
      <c r="CUB52" s="867"/>
      <c r="CUC52" s="867"/>
      <c r="CUD52" s="867"/>
      <c r="CUE52" s="867"/>
      <c r="CUF52" s="867"/>
      <c r="CUG52" s="867"/>
      <c r="CUH52" s="867"/>
      <c r="CUI52" s="867"/>
      <c r="CUJ52" s="867"/>
      <c r="CUK52" s="867"/>
      <c r="CUL52" s="867"/>
      <c r="CUM52" s="867"/>
      <c r="CUN52" s="867"/>
      <c r="CUO52" s="867"/>
      <c r="CUP52" s="867"/>
      <c r="CUQ52" s="867"/>
      <c r="CUR52" s="867"/>
      <c r="CUS52" s="867"/>
      <c r="CUT52" s="867"/>
      <c r="CUU52" s="867"/>
      <c r="CUV52" s="867"/>
      <c r="CUW52" s="867"/>
      <c r="CUX52" s="867"/>
      <c r="CUY52" s="867"/>
      <c r="CUZ52" s="867"/>
      <c r="CVA52" s="867"/>
      <c r="CVB52" s="867"/>
      <c r="CVC52" s="867"/>
      <c r="CVD52" s="867"/>
      <c r="CVE52" s="867"/>
      <c r="CVF52" s="867"/>
      <c r="CVG52" s="867"/>
      <c r="CVH52" s="867"/>
      <c r="CVI52" s="867"/>
      <c r="CVJ52" s="867"/>
      <c r="CVK52" s="867"/>
      <c r="CVL52" s="867"/>
      <c r="CVM52" s="867"/>
      <c r="CVN52" s="867"/>
      <c r="CVO52" s="867"/>
      <c r="CVP52" s="867"/>
      <c r="CVQ52" s="867"/>
      <c r="CVR52" s="867"/>
      <c r="CVS52" s="867"/>
      <c r="CVT52" s="867"/>
      <c r="CVU52" s="867"/>
      <c r="CVV52" s="867"/>
      <c r="CVW52" s="867"/>
      <c r="CVX52" s="867"/>
      <c r="CVY52" s="867"/>
      <c r="CVZ52" s="867"/>
      <c r="CWA52" s="867"/>
      <c r="CWB52" s="867"/>
      <c r="CWC52" s="867"/>
      <c r="CWD52" s="867"/>
      <c r="CWE52" s="867"/>
      <c r="CWF52" s="867"/>
      <c r="CWG52" s="867"/>
      <c r="CWH52" s="867"/>
      <c r="CWI52" s="867"/>
      <c r="CWJ52" s="867"/>
      <c r="CWK52" s="867"/>
      <c r="CWL52" s="867"/>
      <c r="CWM52" s="867"/>
      <c r="CWN52" s="867"/>
      <c r="CWO52" s="867"/>
      <c r="CWP52" s="867"/>
      <c r="CWQ52" s="867"/>
      <c r="CWR52" s="867"/>
      <c r="CWS52" s="867"/>
      <c r="CWT52" s="867"/>
      <c r="CWU52" s="867"/>
      <c r="CWV52" s="867"/>
      <c r="CWW52" s="867"/>
      <c r="CWX52" s="867"/>
      <c r="CWY52" s="867"/>
      <c r="CWZ52" s="867"/>
      <c r="CXA52" s="867"/>
      <c r="CXB52" s="867"/>
      <c r="CXC52" s="867"/>
      <c r="CXD52" s="867"/>
      <c r="CXE52" s="867"/>
      <c r="CXF52" s="867"/>
      <c r="CXG52" s="867"/>
      <c r="CXH52" s="867"/>
      <c r="CXI52" s="867"/>
      <c r="CXJ52" s="867"/>
      <c r="CXK52" s="867"/>
      <c r="CXL52" s="867"/>
      <c r="CXM52" s="867"/>
      <c r="CXN52" s="867"/>
      <c r="CXO52" s="867"/>
      <c r="CXP52" s="867"/>
      <c r="CXQ52" s="867"/>
      <c r="CXR52" s="867"/>
      <c r="CXS52" s="867"/>
      <c r="CXT52" s="867"/>
      <c r="CXU52" s="867"/>
      <c r="CXV52" s="867"/>
      <c r="CXW52" s="867"/>
      <c r="CXX52" s="867"/>
      <c r="CXY52" s="867"/>
      <c r="CXZ52" s="867"/>
      <c r="CYA52" s="867"/>
      <c r="CYB52" s="867"/>
      <c r="CYC52" s="867"/>
      <c r="CYD52" s="867"/>
      <c r="CYE52" s="867"/>
      <c r="CYF52" s="867"/>
      <c r="CYG52" s="867"/>
      <c r="CYH52" s="867"/>
      <c r="CYI52" s="867"/>
      <c r="CYJ52" s="867"/>
      <c r="CYK52" s="867"/>
      <c r="CYL52" s="867"/>
      <c r="CYM52" s="867"/>
      <c r="CYN52" s="867"/>
      <c r="CYO52" s="867"/>
      <c r="CYP52" s="867"/>
      <c r="CYQ52" s="867"/>
      <c r="CYR52" s="867"/>
      <c r="CYS52" s="867"/>
      <c r="CYT52" s="867"/>
      <c r="CYU52" s="867"/>
      <c r="CYV52" s="867"/>
      <c r="CYW52" s="867"/>
      <c r="CYX52" s="867"/>
      <c r="CYY52" s="867"/>
      <c r="CYZ52" s="867"/>
      <c r="CZA52" s="867"/>
      <c r="CZB52" s="867"/>
      <c r="CZC52" s="867"/>
      <c r="CZD52" s="867"/>
      <c r="CZE52" s="867"/>
      <c r="CZF52" s="867"/>
      <c r="CZG52" s="867"/>
      <c r="CZH52" s="867"/>
      <c r="CZI52" s="867"/>
      <c r="CZJ52" s="867"/>
      <c r="CZK52" s="867"/>
      <c r="CZL52" s="867"/>
      <c r="CZM52" s="867"/>
      <c r="CZN52" s="867"/>
      <c r="CZO52" s="867"/>
      <c r="CZP52" s="867"/>
      <c r="CZQ52" s="867"/>
      <c r="CZR52" s="867"/>
      <c r="CZS52" s="867"/>
      <c r="CZT52" s="867"/>
      <c r="CZU52" s="867"/>
      <c r="CZV52" s="867"/>
      <c r="CZW52" s="867"/>
      <c r="CZX52" s="867"/>
      <c r="CZY52" s="867"/>
      <c r="CZZ52" s="867"/>
      <c r="DAA52" s="867"/>
      <c r="DAB52" s="867"/>
      <c r="DAC52" s="867"/>
      <c r="DAD52" s="867"/>
      <c r="DAE52" s="867"/>
      <c r="DAF52" s="867"/>
      <c r="DAG52" s="867"/>
      <c r="DAH52" s="867"/>
      <c r="DAI52" s="867"/>
      <c r="DAJ52" s="867"/>
      <c r="DAK52" s="867"/>
      <c r="DAL52" s="867"/>
      <c r="DAM52" s="867"/>
      <c r="DAN52" s="867"/>
      <c r="DAO52" s="867"/>
      <c r="DAP52" s="867"/>
      <c r="DAQ52" s="867"/>
      <c r="DAR52" s="867"/>
      <c r="DAS52" s="867"/>
      <c r="DAT52" s="867"/>
      <c r="DAU52" s="867"/>
      <c r="DAV52" s="867"/>
      <c r="DAW52" s="867"/>
      <c r="DAX52" s="867"/>
      <c r="DAY52" s="867"/>
      <c r="DAZ52" s="867"/>
      <c r="DBA52" s="867"/>
      <c r="DBB52" s="867"/>
      <c r="DBC52" s="867"/>
      <c r="DBD52" s="867"/>
      <c r="DBE52" s="867"/>
      <c r="DBF52" s="867"/>
      <c r="DBG52" s="867"/>
      <c r="DBH52" s="867"/>
      <c r="DBI52" s="867"/>
      <c r="DBJ52" s="867"/>
      <c r="DBK52" s="867"/>
      <c r="DBL52" s="867"/>
      <c r="DBM52" s="867"/>
      <c r="DBN52" s="867"/>
      <c r="DBO52" s="867"/>
      <c r="DBP52" s="867"/>
      <c r="DBQ52" s="867"/>
      <c r="DBR52" s="867"/>
      <c r="DBS52" s="867"/>
      <c r="DBT52" s="867"/>
      <c r="DBU52" s="867"/>
      <c r="DBV52" s="867"/>
      <c r="DBW52" s="867"/>
      <c r="DBX52" s="867"/>
      <c r="DBY52" s="867"/>
      <c r="DBZ52" s="867"/>
      <c r="DCA52" s="867"/>
      <c r="DCB52" s="867"/>
      <c r="DCC52" s="867"/>
      <c r="DCD52" s="867"/>
      <c r="DCE52" s="867"/>
      <c r="DCF52" s="867"/>
      <c r="DCG52" s="867"/>
      <c r="DCH52" s="867"/>
      <c r="DCI52" s="867"/>
      <c r="DCJ52" s="867"/>
      <c r="DCK52" s="867"/>
      <c r="DCL52" s="867"/>
      <c r="DCM52" s="867"/>
      <c r="DCN52" s="867"/>
      <c r="DCO52" s="867"/>
      <c r="DCP52" s="867"/>
      <c r="DCQ52" s="867"/>
      <c r="DCR52" s="867"/>
      <c r="DCS52" s="867"/>
      <c r="DCT52" s="867"/>
      <c r="DCU52" s="867"/>
      <c r="DCV52" s="867"/>
      <c r="DCW52" s="867"/>
      <c r="DCX52" s="867"/>
      <c r="DCY52" s="867"/>
      <c r="DCZ52" s="867"/>
      <c r="DDA52" s="867"/>
      <c r="DDB52" s="867"/>
      <c r="DDC52" s="867"/>
      <c r="DDD52" s="867"/>
      <c r="DDE52" s="867"/>
      <c r="DDF52" s="867"/>
      <c r="DDG52" s="867"/>
      <c r="DDH52" s="867"/>
      <c r="DDI52" s="867"/>
      <c r="DDJ52" s="867"/>
      <c r="DDK52" s="867"/>
      <c r="DDL52" s="867"/>
      <c r="DDM52" s="867"/>
      <c r="DDN52" s="867"/>
      <c r="DDO52" s="867"/>
      <c r="DDP52" s="867"/>
      <c r="DDQ52" s="867"/>
      <c r="DDR52" s="867"/>
      <c r="DDS52" s="867"/>
      <c r="DDT52" s="867"/>
      <c r="DDU52" s="867"/>
      <c r="DDV52" s="867"/>
      <c r="DDW52" s="867"/>
      <c r="DDX52" s="867"/>
      <c r="DDY52" s="867"/>
      <c r="DDZ52" s="867"/>
      <c r="DEA52" s="867"/>
      <c r="DEB52" s="867"/>
      <c r="DEC52" s="867"/>
      <c r="DED52" s="867"/>
      <c r="DEE52" s="867"/>
      <c r="DEF52" s="867"/>
      <c r="DEG52" s="867"/>
      <c r="DEH52" s="867"/>
      <c r="DEI52" s="867"/>
      <c r="DEJ52" s="867"/>
      <c r="DEK52" s="867"/>
      <c r="DEL52" s="867"/>
      <c r="DEM52" s="867"/>
      <c r="DEN52" s="867"/>
      <c r="DEO52" s="867"/>
      <c r="DEP52" s="867"/>
      <c r="DEQ52" s="867"/>
      <c r="DER52" s="867"/>
      <c r="DES52" s="867"/>
      <c r="DET52" s="867"/>
      <c r="DEU52" s="867"/>
      <c r="DEV52" s="867"/>
      <c r="DEW52" s="867"/>
      <c r="DEX52" s="867"/>
      <c r="DEY52" s="867"/>
      <c r="DEZ52" s="867"/>
      <c r="DFA52" s="867"/>
      <c r="DFB52" s="867"/>
      <c r="DFC52" s="867"/>
      <c r="DFD52" s="867"/>
      <c r="DFE52" s="867"/>
      <c r="DFF52" s="867"/>
      <c r="DFG52" s="867"/>
      <c r="DFH52" s="867"/>
      <c r="DFI52" s="867"/>
      <c r="DFJ52" s="867"/>
      <c r="DFK52" s="867"/>
      <c r="DFL52" s="867"/>
      <c r="DFM52" s="867"/>
      <c r="DFN52" s="867"/>
      <c r="DFO52" s="867"/>
      <c r="DFP52" s="867"/>
      <c r="DFQ52" s="867"/>
      <c r="DFR52" s="867"/>
      <c r="DFS52" s="867"/>
      <c r="DFT52" s="867"/>
      <c r="DFU52" s="867"/>
      <c r="DFV52" s="867"/>
      <c r="DFW52" s="867"/>
      <c r="DFX52" s="867"/>
      <c r="DFY52" s="867"/>
      <c r="DFZ52" s="867"/>
      <c r="DGA52" s="867"/>
      <c r="DGB52" s="867"/>
      <c r="DGC52" s="867"/>
      <c r="DGD52" s="867"/>
      <c r="DGE52" s="867"/>
      <c r="DGF52" s="867"/>
      <c r="DGG52" s="867"/>
      <c r="DGH52" s="867"/>
      <c r="DGI52" s="867"/>
      <c r="DGJ52" s="867"/>
      <c r="DGK52" s="867"/>
      <c r="DGL52" s="867"/>
      <c r="DGM52" s="867"/>
      <c r="DGN52" s="867"/>
      <c r="DGO52" s="867"/>
      <c r="DGP52" s="867"/>
      <c r="DGQ52" s="867"/>
      <c r="DGR52" s="867"/>
      <c r="DGS52" s="867"/>
      <c r="DGT52" s="867"/>
      <c r="DGU52" s="867"/>
      <c r="DGV52" s="867"/>
      <c r="DGW52" s="867"/>
      <c r="DGX52" s="867"/>
      <c r="DGY52" s="867"/>
      <c r="DGZ52" s="867"/>
      <c r="DHA52" s="867"/>
      <c r="DHB52" s="867"/>
      <c r="DHC52" s="867"/>
      <c r="DHD52" s="867"/>
      <c r="DHE52" s="867"/>
      <c r="DHF52" s="867"/>
      <c r="DHG52" s="867"/>
      <c r="DHH52" s="867"/>
      <c r="DHI52" s="867"/>
      <c r="DHJ52" s="867"/>
      <c r="DHK52" s="867"/>
      <c r="DHL52" s="867"/>
      <c r="DHM52" s="867"/>
      <c r="DHN52" s="867"/>
      <c r="DHO52" s="867"/>
      <c r="DHP52" s="867"/>
      <c r="DHQ52" s="867"/>
      <c r="DHR52" s="867"/>
      <c r="DHS52" s="867"/>
      <c r="DHT52" s="867"/>
      <c r="DHU52" s="867"/>
      <c r="DHV52" s="867"/>
      <c r="DHW52" s="867"/>
      <c r="DHX52" s="867"/>
      <c r="DHY52" s="867"/>
      <c r="DHZ52" s="867"/>
      <c r="DIA52" s="867"/>
      <c r="DIB52" s="867"/>
      <c r="DIC52" s="867"/>
      <c r="DID52" s="867"/>
      <c r="DIE52" s="867"/>
      <c r="DIF52" s="867"/>
      <c r="DIG52" s="867"/>
      <c r="DIH52" s="867"/>
      <c r="DII52" s="867"/>
      <c r="DIJ52" s="867"/>
      <c r="DIK52" s="867"/>
      <c r="DIL52" s="867"/>
      <c r="DIM52" s="867"/>
      <c r="DIN52" s="867"/>
      <c r="DIO52" s="867"/>
      <c r="DIP52" s="867"/>
      <c r="DIQ52" s="867"/>
      <c r="DIR52" s="867"/>
      <c r="DIS52" s="867"/>
      <c r="DIT52" s="867"/>
      <c r="DIU52" s="867"/>
      <c r="DIV52" s="867"/>
      <c r="DIW52" s="867"/>
      <c r="DIX52" s="867"/>
      <c r="DIY52" s="867"/>
      <c r="DIZ52" s="867"/>
      <c r="DJA52" s="867"/>
      <c r="DJB52" s="867"/>
      <c r="DJC52" s="867"/>
      <c r="DJD52" s="867"/>
      <c r="DJE52" s="867"/>
      <c r="DJF52" s="867"/>
      <c r="DJG52" s="867"/>
      <c r="DJH52" s="867"/>
      <c r="DJI52" s="867"/>
      <c r="DJJ52" s="867"/>
      <c r="DJK52" s="867"/>
      <c r="DJL52" s="867"/>
      <c r="DJM52" s="867"/>
      <c r="DJN52" s="867"/>
      <c r="DJO52" s="867"/>
      <c r="DJP52" s="867"/>
      <c r="DJQ52" s="867"/>
      <c r="DJR52" s="867"/>
      <c r="DJS52" s="867"/>
      <c r="DJT52" s="867"/>
      <c r="DJU52" s="867"/>
      <c r="DJV52" s="867"/>
      <c r="DJW52" s="867"/>
      <c r="DJX52" s="867"/>
      <c r="DJY52" s="867"/>
      <c r="DJZ52" s="867"/>
      <c r="DKA52" s="867"/>
      <c r="DKB52" s="867"/>
      <c r="DKC52" s="867"/>
      <c r="DKD52" s="867"/>
      <c r="DKE52" s="867"/>
      <c r="DKF52" s="867"/>
      <c r="DKG52" s="867"/>
      <c r="DKH52" s="867"/>
      <c r="DKI52" s="867"/>
      <c r="DKJ52" s="867"/>
      <c r="DKK52" s="867"/>
      <c r="DKL52" s="867"/>
      <c r="DKM52" s="867"/>
      <c r="DKN52" s="867"/>
      <c r="DKO52" s="867"/>
      <c r="DKP52" s="867"/>
      <c r="DKQ52" s="867"/>
      <c r="DKR52" s="867"/>
      <c r="DKS52" s="867"/>
      <c r="DKT52" s="867"/>
      <c r="DKU52" s="867"/>
      <c r="DKV52" s="867"/>
      <c r="DKW52" s="867"/>
      <c r="DKX52" s="867"/>
      <c r="DKY52" s="867"/>
      <c r="DKZ52" s="867"/>
      <c r="DLA52" s="867"/>
      <c r="DLB52" s="867"/>
      <c r="DLC52" s="867"/>
      <c r="DLD52" s="867"/>
      <c r="DLE52" s="867"/>
      <c r="DLF52" s="867"/>
      <c r="DLG52" s="867"/>
      <c r="DLH52" s="867"/>
      <c r="DLI52" s="867"/>
      <c r="DLJ52" s="867"/>
      <c r="DLK52" s="867"/>
      <c r="DLL52" s="867"/>
      <c r="DLM52" s="867"/>
      <c r="DLN52" s="867"/>
      <c r="DLO52" s="867"/>
      <c r="DLP52" s="867"/>
      <c r="DLQ52" s="867"/>
      <c r="DLR52" s="867"/>
      <c r="DLS52" s="867"/>
      <c r="DLT52" s="867"/>
      <c r="DLU52" s="867"/>
      <c r="DLV52" s="867"/>
      <c r="DLW52" s="867"/>
      <c r="DLX52" s="867"/>
      <c r="DLY52" s="867"/>
      <c r="DLZ52" s="867"/>
      <c r="DMA52" s="867"/>
      <c r="DMB52" s="867"/>
      <c r="DMC52" s="867"/>
      <c r="DMD52" s="867"/>
      <c r="DME52" s="867"/>
      <c r="DMF52" s="867"/>
      <c r="DMG52" s="867"/>
      <c r="DMH52" s="867"/>
      <c r="DMI52" s="867"/>
      <c r="DMJ52" s="867"/>
      <c r="DMK52" s="867"/>
      <c r="DML52" s="867"/>
      <c r="DMM52" s="867"/>
      <c r="DMN52" s="867"/>
      <c r="DMO52" s="867"/>
      <c r="DMP52" s="867"/>
      <c r="DMQ52" s="867"/>
      <c r="DMR52" s="867"/>
      <c r="DMS52" s="867"/>
      <c r="DMT52" s="867"/>
      <c r="DMU52" s="867"/>
      <c r="DMV52" s="867"/>
      <c r="DMW52" s="867"/>
      <c r="DMX52" s="867"/>
      <c r="DMY52" s="867"/>
      <c r="DMZ52" s="867"/>
      <c r="DNA52" s="867"/>
      <c r="DNB52" s="867"/>
      <c r="DNC52" s="867"/>
      <c r="DND52" s="867"/>
      <c r="DNE52" s="867"/>
      <c r="DNF52" s="867"/>
      <c r="DNG52" s="867"/>
      <c r="DNH52" s="867"/>
      <c r="DNI52" s="867"/>
      <c r="DNJ52" s="867"/>
      <c r="DNK52" s="867"/>
      <c r="DNL52" s="867"/>
      <c r="DNM52" s="867"/>
      <c r="DNN52" s="867"/>
      <c r="DNO52" s="867"/>
      <c r="DNP52" s="867"/>
      <c r="DNQ52" s="867"/>
      <c r="DNR52" s="867"/>
      <c r="DNS52" s="867"/>
      <c r="DNT52" s="867"/>
      <c r="DNU52" s="867"/>
      <c r="DNV52" s="867"/>
      <c r="DNW52" s="867"/>
      <c r="DNX52" s="867"/>
      <c r="DNY52" s="867"/>
      <c r="DNZ52" s="867"/>
      <c r="DOA52" s="867"/>
      <c r="DOB52" s="867"/>
      <c r="DOC52" s="867"/>
      <c r="DOD52" s="867"/>
      <c r="DOE52" s="867"/>
      <c r="DOF52" s="867"/>
      <c r="DOG52" s="867"/>
      <c r="DOH52" s="867"/>
      <c r="DOI52" s="867"/>
      <c r="DOJ52" s="867"/>
      <c r="DOK52" s="867"/>
      <c r="DOL52" s="867"/>
      <c r="DOM52" s="867"/>
      <c r="DON52" s="867"/>
      <c r="DOO52" s="867"/>
      <c r="DOP52" s="867"/>
      <c r="DOQ52" s="867"/>
      <c r="DOR52" s="867"/>
      <c r="DOS52" s="867"/>
      <c r="DOT52" s="867"/>
      <c r="DOU52" s="867"/>
      <c r="DOV52" s="867"/>
      <c r="DOW52" s="867"/>
      <c r="DOX52" s="867"/>
      <c r="DOY52" s="867"/>
      <c r="DOZ52" s="867"/>
      <c r="DPA52" s="867"/>
      <c r="DPB52" s="867"/>
      <c r="DPC52" s="867"/>
      <c r="DPD52" s="867"/>
      <c r="DPE52" s="867"/>
      <c r="DPF52" s="867"/>
      <c r="DPG52" s="867"/>
      <c r="DPH52" s="867"/>
      <c r="DPI52" s="867"/>
      <c r="DPJ52" s="867"/>
      <c r="DPK52" s="867"/>
      <c r="DPL52" s="867"/>
      <c r="DPM52" s="867"/>
      <c r="DPN52" s="867"/>
      <c r="DPO52" s="867"/>
      <c r="DPP52" s="867"/>
      <c r="DPQ52" s="867"/>
      <c r="DPR52" s="867"/>
      <c r="DPS52" s="867"/>
      <c r="DPT52" s="867"/>
      <c r="DPU52" s="867"/>
      <c r="DPV52" s="867"/>
      <c r="DPW52" s="867"/>
      <c r="DPX52" s="867"/>
      <c r="DPY52" s="867"/>
      <c r="DPZ52" s="867"/>
      <c r="DQA52" s="867"/>
      <c r="DQB52" s="867"/>
      <c r="DQC52" s="867"/>
      <c r="DQD52" s="867"/>
      <c r="DQE52" s="867"/>
      <c r="DQF52" s="867"/>
      <c r="DQG52" s="867"/>
      <c r="DQH52" s="867"/>
      <c r="DQI52" s="867"/>
      <c r="DQJ52" s="867"/>
      <c r="DQK52" s="867"/>
      <c r="DQL52" s="867"/>
      <c r="DQM52" s="867"/>
      <c r="DQN52" s="867"/>
      <c r="DQO52" s="867"/>
      <c r="DQP52" s="867"/>
      <c r="DQQ52" s="867"/>
      <c r="DQR52" s="867"/>
      <c r="DQS52" s="867"/>
      <c r="DQT52" s="867"/>
      <c r="DQU52" s="867"/>
      <c r="DQV52" s="867"/>
      <c r="DQW52" s="867"/>
      <c r="DQX52" s="867"/>
      <c r="DQY52" s="867"/>
      <c r="DQZ52" s="867"/>
      <c r="DRA52" s="867"/>
      <c r="DRB52" s="867"/>
      <c r="DRC52" s="867"/>
      <c r="DRD52" s="867"/>
      <c r="DRE52" s="867"/>
      <c r="DRF52" s="867"/>
      <c r="DRG52" s="867"/>
      <c r="DRH52" s="867"/>
      <c r="DRI52" s="867"/>
      <c r="DRJ52" s="867"/>
      <c r="DRK52" s="867"/>
      <c r="DRL52" s="867"/>
      <c r="DRM52" s="867"/>
      <c r="DRN52" s="867"/>
      <c r="DRO52" s="867"/>
      <c r="DRP52" s="867"/>
      <c r="DRQ52" s="867"/>
      <c r="DRR52" s="867"/>
      <c r="DRS52" s="867"/>
      <c r="DRT52" s="867"/>
      <c r="DRU52" s="867"/>
      <c r="DRV52" s="867"/>
      <c r="DRW52" s="867"/>
      <c r="DRX52" s="867"/>
      <c r="DRY52" s="867"/>
      <c r="DRZ52" s="867"/>
      <c r="DSA52" s="867"/>
      <c r="DSB52" s="867"/>
      <c r="DSC52" s="867"/>
      <c r="DSD52" s="867"/>
      <c r="DSE52" s="867"/>
      <c r="DSF52" s="867"/>
      <c r="DSG52" s="867"/>
      <c r="DSH52" s="867"/>
      <c r="DSI52" s="867"/>
      <c r="DSJ52" s="867"/>
      <c r="DSK52" s="867"/>
      <c r="DSL52" s="867"/>
      <c r="DSM52" s="867"/>
      <c r="DSN52" s="867"/>
      <c r="DSO52" s="867"/>
      <c r="DSP52" s="867"/>
      <c r="DSQ52" s="867"/>
      <c r="DSR52" s="867"/>
      <c r="DSS52" s="867"/>
      <c r="DST52" s="867"/>
      <c r="DSU52" s="867"/>
      <c r="DSV52" s="867"/>
      <c r="DSW52" s="867"/>
      <c r="DSX52" s="867"/>
      <c r="DSY52" s="867"/>
      <c r="DSZ52" s="867"/>
      <c r="DTA52" s="867"/>
      <c r="DTB52" s="867"/>
      <c r="DTC52" s="867"/>
      <c r="DTD52" s="867"/>
      <c r="DTE52" s="867"/>
      <c r="DTF52" s="867"/>
      <c r="DTG52" s="867"/>
      <c r="DTH52" s="867"/>
      <c r="DTI52" s="867"/>
      <c r="DTJ52" s="867"/>
      <c r="DTK52" s="867"/>
      <c r="DTL52" s="867"/>
      <c r="DTM52" s="867"/>
      <c r="DTN52" s="867"/>
      <c r="DTO52" s="867"/>
      <c r="DTP52" s="867"/>
      <c r="DTQ52" s="867"/>
      <c r="DTR52" s="867"/>
      <c r="DTS52" s="867"/>
      <c r="DTT52" s="867"/>
      <c r="DTU52" s="867"/>
      <c r="DTV52" s="867"/>
      <c r="DTW52" s="867"/>
      <c r="DTX52" s="867"/>
      <c r="DTY52" s="867"/>
      <c r="DTZ52" s="867"/>
      <c r="DUA52" s="867"/>
      <c r="DUB52" s="867"/>
      <c r="DUC52" s="867"/>
      <c r="DUD52" s="867"/>
      <c r="DUE52" s="867"/>
      <c r="DUF52" s="867"/>
      <c r="DUG52" s="867"/>
      <c r="DUH52" s="867"/>
      <c r="DUI52" s="867"/>
      <c r="DUJ52" s="867"/>
      <c r="DUK52" s="867"/>
      <c r="DUL52" s="867"/>
      <c r="DUM52" s="867"/>
      <c r="DUN52" s="867"/>
      <c r="DUO52" s="867"/>
      <c r="DUP52" s="867"/>
      <c r="DUQ52" s="867"/>
      <c r="DUR52" s="867"/>
      <c r="DUS52" s="867"/>
      <c r="DUT52" s="867"/>
      <c r="DUU52" s="867"/>
      <c r="DUV52" s="867"/>
      <c r="DUW52" s="867"/>
      <c r="DUX52" s="867"/>
      <c r="DUY52" s="867"/>
      <c r="DUZ52" s="867"/>
      <c r="DVA52" s="867"/>
      <c r="DVB52" s="867"/>
      <c r="DVC52" s="867"/>
      <c r="DVD52" s="867"/>
      <c r="DVE52" s="867"/>
      <c r="DVF52" s="867"/>
      <c r="DVG52" s="867"/>
      <c r="DVH52" s="867"/>
      <c r="DVI52" s="867"/>
      <c r="DVJ52" s="867"/>
      <c r="DVK52" s="867"/>
      <c r="DVL52" s="867"/>
      <c r="DVM52" s="867"/>
      <c r="DVN52" s="867"/>
      <c r="DVO52" s="867"/>
      <c r="DVP52" s="867"/>
      <c r="DVQ52" s="867"/>
      <c r="DVR52" s="867"/>
      <c r="DVS52" s="867"/>
      <c r="DVT52" s="867"/>
      <c r="DVU52" s="867"/>
      <c r="DVV52" s="867"/>
      <c r="DVW52" s="867"/>
      <c r="DVX52" s="867"/>
      <c r="DVY52" s="867"/>
      <c r="DVZ52" s="867"/>
      <c r="DWA52" s="867"/>
      <c r="DWB52" s="867"/>
      <c r="DWC52" s="867"/>
      <c r="DWD52" s="867"/>
      <c r="DWE52" s="867"/>
      <c r="DWF52" s="867"/>
      <c r="DWG52" s="867"/>
      <c r="DWH52" s="867"/>
      <c r="DWI52" s="867"/>
      <c r="DWJ52" s="867"/>
      <c r="DWK52" s="867"/>
      <c r="DWL52" s="867"/>
      <c r="DWM52" s="867"/>
      <c r="DWN52" s="867"/>
      <c r="DWO52" s="867"/>
      <c r="DWP52" s="867"/>
      <c r="DWQ52" s="867"/>
      <c r="DWR52" s="867"/>
      <c r="DWS52" s="867"/>
      <c r="DWT52" s="867"/>
      <c r="DWU52" s="867"/>
      <c r="DWV52" s="867"/>
      <c r="DWW52" s="867"/>
      <c r="DWX52" s="867"/>
      <c r="DWY52" s="867"/>
      <c r="DWZ52" s="867"/>
      <c r="DXA52" s="867"/>
      <c r="DXB52" s="867"/>
      <c r="DXC52" s="867"/>
      <c r="DXD52" s="867"/>
      <c r="DXE52" s="867"/>
      <c r="DXF52" s="867"/>
      <c r="DXG52" s="867"/>
      <c r="DXH52" s="867"/>
      <c r="DXI52" s="867"/>
      <c r="DXJ52" s="867"/>
      <c r="DXK52" s="867"/>
      <c r="DXL52" s="867"/>
      <c r="DXM52" s="867"/>
      <c r="DXN52" s="867"/>
      <c r="DXO52" s="867"/>
      <c r="DXP52" s="867"/>
      <c r="DXQ52" s="867"/>
      <c r="DXR52" s="867"/>
      <c r="DXS52" s="867"/>
      <c r="DXT52" s="867"/>
      <c r="DXU52" s="867"/>
      <c r="DXV52" s="867"/>
      <c r="DXW52" s="867"/>
      <c r="DXX52" s="867"/>
      <c r="DXY52" s="867"/>
      <c r="DXZ52" s="867"/>
      <c r="DYA52" s="867"/>
      <c r="DYB52" s="867"/>
      <c r="DYC52" s="867"/>
      <c r="DYD52" s="867"/>
      <c r="DYE52" s="867"/>
      <c r="DYF52" s="867"/>
      <c r="DYG52" s="867"/>
      <c r="DYH52" s="867"/>
      <c r="DYI52" s="867"/>
      <c r="DYJ52" s="867"/>
      <c r="DYK52" s="867"/>
      <c r="DYL52" s="867"/>
      <c r="DYM52" s="867"/>
      <c r="DYN52" s="867"/>
      <c r="DYO52" s="867"/>
      <c r="DYP52" s="867"/>
      <c r="DYQ52" s="867"/>
      <c r="DYR52" s="867"/>
      <c r="DYS52" s="867"/>
      <c r="DYT52" s="867"/>
      <c r="DYU52" s="867"/>
      <c r="DYV52" s="867"/>
      <c r="DYW52" s="867"/>
      <c r="DYX52" s="867"/>
      <c r="DYY52" s="867"/>
      <c r="DYZ52" s="867"/>
      <c r="DZA52" s="867"/>
      <c r="DZB52" s="867"/>
      <c r="DZC52" s="867"/>
      <c r="DZD52" s="867"/>
      <c r="DZE52" s="867"/>
      <c r="DZF52" s="867"/>
      <c r="DZG52" s="867"/>
      <c r="DZH52" s="867"/>
      <c r="DZI52" s="867"/>
      <c r="DZJ52" s="867"/>
      <c r="DZK52" s="867"/>
      <c r="DZL52" s="867"/>
      <c r="DZM52" s="867"/>
      <c r="DZN52" s="867"/>
      <c r="DZO52" s="867"/>
      <c r="DZP52" s="867"/>
      <c r="DZQ52" s="867"/>
      <c r="DZR52" s="867"/>
      <c r="DZS52" s="867"/>
      <c r="DZT52" s="867"/>
      <c r="DZU52" s="867"/>
      <c r="DZV52" s="867"/>
      <c r="DZW52" s="867"/>
      <c r="DZX52" s="867"/>
      <c r="DZY52" s="867"/>
      <c r="DZZ52" s="867"/>
      <c r="EAA52" s="867"/>
      <c r="EAB52" s="867"/>
      <c r="EAC52" s="867"/>
      <c r="EAD52" s="867"/>
      <c r="EAE52" s="867"/>
      <c r="EAF52" s="867"/>
      <c r="EAG52" s="867"/>
      <c r="EAH52" s="867"/>
      <c r="EAI52" s="867"/>
      <c r="EAJ52" s="867"/>
      <c r="EAK52" s="867"/>
      <c r="EAL52" s="867"/>
      <c r="EAM52" s="867"/>
      <c r="EAN52" s="867"/>
      <c r="EAO52" s="867"/>
      <c r="EAP52" s="867"/>
      <c r="EAQ52" s="867"/>
      <c r="EAR52" s="867"/>
      <c r="EAS52" s="867"/>
      <c r="EAT52" s="867"/>
      <c r="EAU52" s="867"/>
      <c r="EAV52" s="867"/>
      <c r="EAW52" s="867"/>
      <c r="EAX52" s="867"/>
      <c r="EAY52" s="867"/>
      <c r="EAZ52" s="867"/>
      <c r="EBA52" s="867"/>
      <c r="EBB52" s="867"/>
      <c r="EBC52" s="867"/>
      <c r="EBD52" s="867"/>
      <c r="EBE52" s="867"/>
      <c r="EBF52" s="867"/>
      <c r="EBG52" s="867"/>
      <c r="EBH52" s="867"/>
      <c r="EBI52" s="867"/>
      <c r="EBJ52" s="867"/>
      <c r="EBK52" s="867"/>
      <c r="EBL52" s="867"/>
      <c r="EBM52" s="867"/>
      <c r="EBN52" s="867"/>
      <c r="EBO52" s="867"/>
      <c r="EBP52" s="867"/>
      <c r="EBQ52" s="867"/>
      <c r="EBR52" s="867"/>
      <c r="EBS52" s="867"/>
      <c r="EBT52" s="867"/>
      <c r="EBU52" s="867"/>
      <c r="EBV52" s="867"/>
      <c r="EBW52" s="867"/>
      <c r="EBX52" s="867"/>
      <c r="EBY52" s="867"/>
      <c r="EBZ52" s="867"/>
      <c r="ECA52" s="867"/>
      <c r="ECB52" s="867"/>
      <c r="ECC52" s="867"/>
      <c r="ECD52" s="867"/>
      <c r="ECE52" s="867"/>
      <c r="ECF52" s="867"/>
      <c r="ECG52" s="867"/>
      <c r="ECH52" s="867"/>
      <c r="ECI52" s="867"/>
      <c r="ECJ52" s="867"/>
      <c r="ECK52" s="867"/>
      <c r="ECL52" s="867"/>
      <c r="ECM52" s="867"/>
      <c r="ECN52" s="867"/>
      <c r="ECO52" s="867"/>
      <c r="ECP52" s="867"/>
      <c r="ECQ52" s="867"/>
      <c r="ECR52" s="867"/>
      <c r="ECS52" s="867"/>
      <c r="ECT52" s="867"/>
      <c r="ECU52" s="867"/>
      <c r="ECV52" s="867"/>
      <c r="ECW52" s="867"/>
      <c r="ECX52" s="867"/>
      <c r="ECY52" s="867"/>
      <c r="ECZ52" s="867"/>
      <c r="EDA52" s="867"/>
      <c r="EDB52" s="867"/>
      <c r="EDC52" s="867"/>
      <c r="EDD52" s="867"/>
      <c r="EDE52" s="867"/>
      <c r="EDF52" s="867"/>
      <c r="EDG52" s="867"/>
      <c r="EDH52" s="867"/>
      <c r="EDI52" s="867"/>
      <c r="EDJ52" s="867"/>
      <c r="EDK52" s="867"/>
      <c r="EDL52" s="867"/>
      <c r="EDM52" s="867"/>
      <c r="EDN52" s="867"/>
      <c r="EDO52" s="867"/>
      <c r="EDP52" s="867"/>
      <c r="EDQ52" s="867"/>
      <c r="EDR52" s="867"/>
      <c r="EDS52" s="867"/>
      <c r="EDT52" s="867"/>
      <c r="EDU52" s="867"/>
      <c r="EDV52" s="867"/>
      <c r="EDW52" s="867"/>
      <c r="EDX52" s="867"/>
      <c r="EDY52" s="867"/>
      <c r="EDZ52" s="867"/>
      <c r="EEA52" s="867"/>
      <c r="EEB52" s="867"/>
      <c r="EEC52" s="867"/>
      <c r="EED52" s="867"/>
      <c r="EEE52" s="867"/>
      <c r="EEF52" s="867"/>
      <c r="EEG52" s="867"/>
      <c r="EEH52" s="867"/>
      <c r="EEI52" s="867"/>
      <c r="EEJ52" s="867"/>
      <c r="EEK52" s="867"/>
      <c r="EEL52" s="867"/>
      <c r="EEM52" s="867"/>
      <c r="EEN52" s="867"/>
      <c r="EEO52" s="867"/>
      <c r="EEP52" s="867"/>
      <c r="EEQ52" s="867"/>
      <c r="EER52" s="867"/>
      <c r="EES52" s="867"/>
      <c r="EET52" s="867"/>
      <c r="EEU52" s="867"/>
      <c r="EEV52" s="867"/>
      <c r="EEW52" s="867"/>
      <c r="EEX52" s="867"/>
      <c r="EEY52" s="867"/>
      <c r="EEZ52" s="867"/>
      <c r="EFA52" s="867"/>
      <c r="EFB52" s="867"/>
      <c r="EFC52" s="867"/>
      <c r="EFD52" s="867"/>
      <c r="EFE52" s="867"/>
      <c r="EFF52" s="867"/>
      <c r="EFG52" s="867"/>
      <c r="EFH52" s="867"/>
      <c r="EFI52" s="867"/>
      <c r="EFJ52" s="867"/>
      <c r="EFK52" s="867"/>
      <c r="EFL52" s="867"/>
      <c r="EFM52" s="867"/>
      <c r="EFN52" s="867"/>
      <c r="EFO52" s="867"/>
      <c r="EFP52" s="867"/>
      <c r="EFQ52" s="867"/>
      <c r="EFR52" s="867"/>
      <c r="EFS52" s="867"/>
      <c r="EFT52" s="867"/>
      <c r="EFU52" s="867"/>
      <c r="EFV52" s="867"/>
      <c r="EFW52" s="867"/>
      <c r="EFX52" s="867"/>
      <c r="EFY52" s="867"/>
      <c r="EFZ52" s="867"/>
      <c r="EGA52" s="867"/>
      <c r="EGB52" s="867"/>
      <c r="EGC52" s="867"/>
      <c r="EGD52" s="867"/>
      <c r="EGE52" s="867"/>
      <c r="EGF52" s="867"/>
      <c r="EGG52" s="867"/>
      <c r="EGH52" s="867"/>
      <c r="EGI52" s="867"/>
      <c r="EGJ52" s="867"/>
      <c r="EGK52" s="867"/>
      <c r="EGL52" s="867"/>
      <c r="EGM52" s="867"/>
      <c r="EGN52" s="867"/>
      <c r="EGO52" s="867"/>
      <c r="EGP52" s="867"/>
      <c r="EGQ52" s="867"/>
      <c r="EGR52" s="867"/>
      <c r="EGS52" s="867"/>
      <c r="EGT52" s="867"/>
      <c r="EGU52" s="867"/>
      <c r="EGV52" s="867"/>
      <c r="EGW52" s="867"/>
      <c r="EGX52" s="867"/>
      <c r="EGY52" s="867"/>
      <c r="EGZ52" s="867"/>
      <c r="EHA52" s="867"/>
      <c r="EHB52" s="867"/>
      <c r="EHC52" s="867"/>
      <c r="EHD52" s="867"/>
      <c r="EHE52" s="867"/>
      <c r="EHF52" s="867"/>
      <c r="EHG52" s="867"/>
      <c r="EHH52" s="867"/>
      <c r="EHI52" s="867"/>
      <c r="EHJ52" s="867"/>
      <c r="EHK52" s="867"/>
      <c r="EHL52" s="867"/>
      <c r="EHM52" s="867"/>
      <c r="EHN52" s="867"/>
      <c r="EHO52" s="867"/>
      <c r="EHP52" s="867"/>
      <c r="EHQ52" s="867"/>
      <c r="EHR52" s="867"/>
      <c r="EHS52" s="867"/>
      <c r="EHT52" s="867"/>
      <c r="EHU52" s="867"/>
      <c r="EHV52" s="867"/>
      <c r="EHW52" s="867"/>
      <c r="EHX52" s="867"/>
      <c r="EHY52" s="867"/>
      <c r="EHZ52" s="867"/>
      <c r="EIA52" s="867"/>
      <c r="EIB52" s="867"/>
      <c r="EIC52" s="867"/>
      <c r="EID52" s="867"/>
      <c r="EIE52" s="867"/>
      <c r="EIF52" s="867"/>
      <c r="EIG52" s="867"/>
      <c r="EIH52" s="867"/>
      <c r="EII52" s="867"/>
      <c r="EIJ52" s="867"/>
      <c r="EIK52" s="867"/>
      <c r="EIL52" s="867"/>
      <c r="EIM52" s="867"/>
      <c r="EIN52" s="867"/>
      <c r="EIO52" s="867"/>
      <c r="EIP52" s="867"/>
      <c r="EIQ52" s="867"/>
      <c r="EIR52" s="867"/>
      <c r="EIS52" s="867"/>
      <c r="EIT52" s="867"/>
      <c r="EIU52" s="867"/>
      <c r="EIV52" s="867"/>
      <c r="EIW52" s="867"/>
      <c r="EIX52" s="867"/>
      <c r="EIY52" s="867"/>
      <c r="EIZ52" s="867"/>
      <c r="EJA52" s="867"/>
      <c r="EJB52" s="867"/>
      <c r="EJC52" s="867"/>
      <c r="EJD52" s="867"/>
      <c r="EJE52" s="867"/>
      <c r="EJF52" s="867"/>
      <c r="EJG52" s="867"/>
      <c r="EJH52" s="867"/>
      <c r="EJI52" s="867"/>
      <c r="EJJ52" s="867"/>
      <c r="EJK52" s="867"/>
      <c r="EJL52" s="867"/>
      <c r="EJM52" s="867"/>
      <c r="EJN52" s="867"/>
      <c r="EJO52" s="867"/>
      <c r="EJP52" s="867"/>
      <c r="EJQ52" s="867"/>
      <c r="EJR52" s="867"/>
      <c r="EJS52" s="867"/>
      <c r="EJT52" s="867"/>
      <c r="EJU52" s="867"/>
      <c r="EJV52" s="867"/>
      <c r="EJW52" s="867"/>
      <c r="EJX52" s="867"/>
      <c r="EJY52" s="867"/>
      <c r="EJZ52" s="867"/>
      <c r="EKA52" s="867"/>
      <c r="EKB52" s="867"/>
      <c r="EKC52" s="867"/>
      <c r="EKD52" s="867"/>
      <c r="EKE52" s="867"/>
      <c r="EKF52" s="867"/>
      <c r="EKG52" s="867"/>
      <c r="EKH52" s="867"/>
      <c r="EKI52" s="867"/>
      <c r="EKJ52" s="867"/>
      <c r="EKK52" s="867"/>
      <c r="EKL52" s="867"/>
      <c r="EKM52" s="867"/>
      <c r="EKN52" s="867"/>
      <c r="EKO52" s="867"/>
      <c r="EKP52" s="867"/>
      <c r="EKQ52" s="867"/>
      <c r="EKR52" s="867"/>
      <c r="EKS52" s="867"/>
      <c r="EKT52" s="867"/>
      <c r="EKU52" s="867"/>
      <c r="EKV52" s="867"/>
      <c r="EKW52" s="867"/>
      <c r="EKX52" s="867"/>
      <c r="EKY52" s="867"/>
      <c r="EKZ52" s="867"/>
      <c r="ELA52" s="867"/>
      <c r="ELB52" s="867"/>
      <c r="ELC52" s="867"/>
      <c r="ELD52" s="867"/>
      <c r="ELE52" s="867"/>
      <c r="ELF52" s="867"/>
      <c r="ELG52" s="867"/>
      <c r="ELH52" s="867"/>
      <c r="ELI52" s="867"/>
      <c r="ELJ52" s="867"/>
      <c r="ELK52" s="867"/>
      <c r="ELL52" s="867"/>
      <c r="ELM52" s="867"/>
      <c r="ELN52" s="867"/>
      <c r="ELO52" s="867"/>
      <c r="ELP52" s="867"/>
      <c r="ELQ52" s="867"/>
      <c r="ELR52" s="867"/>
      <c r="ELS52" s="867"/>
      <c r="ELT52" s="867"/>
      <c r="ELU52" s="867"/>
      <c r="ELV52" s="867"/>
      <c r="ELW52" s="867"/>
      <c r="ELX52" s="867"/>
      <c r="ELY52" s="867"/>
      <c r="ELZ52" s="867"/>
      <c r="EMA52" s="867"/>
      <c r="EMB52" s="867"/>
      <c r="EMC52" s="867"/>
      <c r="EMD52" s="867"/>
      <c r="EME52" s="867"/>
      <c r="EMF52" s="867"/>
      <c r="EMG52" s="867"/>
      <c r="EMH52" s="867"/>
      <c r="EMI52" s="867"/>
      <c r="EMJ52" s="867"/>
      <c r="EMK52" s="867"/>
      <c r="EML52" s="867"/>
      <c r="EMM52" s="867"/>
      <c r="EMN52" s="867"/>
      <c r="EMO52" s="867"/>
      <c r="EMP52" s="867"/>
      <c r="EMQ52" s="867"/>
      <c r="EMR52" s="867"/>
      <c r="EMS52" s="867"/>
      <c r="EMT52" s="867"/>
      <c r="EMU52" s="867"/>
      <c r="EMV52" s="867"/>
      <c r="EMW52" s="867"/>
      <c r="EMX52" s="867"/>
      <c r="EMY52" s="867"/>
      <c r="EMZ52" s="867"/>
      <c r="ENA52" s="867"/>
      <c r="ENB52" s="867"/>
      <c r="ENC52" s="867"/>
      <c r="END52" s="867"/>
      <c r="ENE52" s="867"/>
      <c r="ENF52" s="867"/>
      <c r="ENG52" s="867"/>
      <c r="ENH52" s="867"/>
      <c r="ENI52" s="867"/>
      <c r="ENJ52" s="867"/>
      <c r="ENK52" s="867"/>
      <c r="ENL52" s="867"/>
      <c r="ENM52" s="867"/>
      <c r="ENN52" s="867"/>
      <c r="ENO52" s="867"/>
      <c r="ENP52" s="867"/>
      <c r="ENQ52" s="867"/>
      <c r="ENR52" s="867"/>
      <c r="ENS52" s="867"/>
      <c r="ENT52" s="867"/>
      <c r="ENU52" s="867"/>
      <c r="ENV52" s="867"/>
      <c r="ENW52" s="867"/>
      <c r="ENX52" s="867"/>
      <c r="ENY52" s="867"/>
      <c r="ENZ52" s="867"/>
      <c r="EOA52" s="867"/>
      <c r="EOB52" s="867"/>
      <c r="EOC52" s="867"/>
      <c r="EOD52" s="867"/>
      <c r="EOE52" s="867"/>
      <c r="EOF52" s="867"/>
      <c r="EOG52" s="867"/>
      <c r="EOH52" s="867"/>
      <c r="EOI52" s="867"/>
      <c r="EOJ52" s="867"/>
      <c r="EOK52" s="867"/>
      <c r="EOL52" s="867"/>
      <c r="EOM52" s="867"/>
      <c r="EON52" s="867"/>
      <c r="EOO52" s="867"/>
      <c r="EOP52" s="867"/>
      <c r="EOQ52" s="867"/>
      <c r="EOR52" s="867"/>
      <c r="EOS52" s="867"/>
      <c r="EOT52" s="867"/>
      <c r="EOU52" s="867"/>
      <c r="EOV52" s="867"/>
      <c r="EOW52" s="867"/>
      <c r="EOX52" s="867"/>
      <c r="EOY52" s="867"/>
      <c r="EOZ52" s="867"/>
      <c r="EPA52" s="867"/>
      <c r="EPB52" s="867"/>
      <c r="EPC52" s="867"/>
      <c r="EPD52" s="867"/>
      <c r="EPE52" s="867"/>
      <c r="EPF52" s="867"/>
      <c r="EPG52" s="867"/>
      <c r="EPH52" s="867"/>
      <c r="EPI52" s="867"/>
      <c r="EPJ52" s="867"/>
      <c r="EPK52" s="867"/>
      <c r="EPL52" s="867"/>
      <c r="EPM52" s="867"/>
      <c r="EPN52" s="867"/>
      <c r="EPO52" s="867"/>
      <c r="EPP52" s="867"/>
      <c r="EPQ52" s="867"/>
      <c r="EPR52" s="867"/>
      <c r="EPS52" s="867"/>
      <c r="EPT52" s="867"/>
      <c r="EPU52" s="867"/>
      <c r="EPV52" s="867"/>
      <c r="EPW52" s="867"/>
      <c r="EPX52" s="867"/>
      <c r="EPY52" s="867"/>
      <c r="EPZ52" s="867"/>
      <c r="EQA52" s="867"/>
      <c r="EQB52" s="867"/>
      <c r="EQC52" s="867"/>
      <c r="EQD52" s="867"/>
      <c r="EQE52" s="867"/>
      <c r="EQF52" s="867"/>
      <c r="EQG52" s="867"/>
      <c r="EQH52" s="867"/>
      <c r="EQI52" s="867"/>
      <c r="EQJ52" s="867"/>
      <c r="EQK52" s="867"/>
      <c r="EQL52" s="867"/>
      <c r="EQM52" s="867"/>
      <c r="EQN52" s="867"/>
      <c r="EQO52" s="867"/>
      <c r="EQP52" s="867"/>
      <c r="EQQ52" s="867"/>
      <c r="EQR52" s="867"/>
      <c r="EQS52" s="867"/>
      <c r="EQT52" s="867"/>
      <c r="EQU52" s="867"/>
      <c r="EQV52" s="867"/>
      <c r="EQW52" s="867"/>
      <c r="EQX52" s="867"/>
      <c r="EQY52" s="867"/>
      <c r="EQZ52" s="867"/>
      <c r="ERA52" s="867"/>
      <c r="ERB52" s="867"/>
      <c r="ERC52" s="867"/>
      <c r="ERD52" s="867"/>
      <c r="ERE52" s="867"/>
      <c r="ERF52" s="867"/>
      <c r="ERG52" s="867"/>
      <c r="ERH52" s="867"/>
      <c r="ERI52" s="867"/>
      <c r="ERJ52" s="867"/>
      <c r="ERK52" s="867"/>
      <c r="ERL52" s="867"/>
      <c r="ERM52" s="867"/>
      <c r="ERN52" s="867"/>
      <c r="ERO52" s="867"/>
      <c r="ERP52" s="867"/>
      <c r="ERQ52" s="867"/>
      <c r="ERR52" s="867"/>
      <c r="ERS52" s="867"/>
      <c r="ERT52" s="867"/>
      <c r="ERU52" s="867"/>
      <c r="ERV52" s="867"/>
      <c r="ERW52" s="867"/>
      <c r="ERX52" s="867"/>
      <c r="ERY52" s="867"/>
      <c r="ERZ52" s="867"/>
      <c r="ESA52" s="867"/>
      <c r="ESB52" s="867"/>
      <c r="ESC52" s="867"/>
      <c r="ESD52" s="867"/>
      <c r="ESE52" s="867"/>
      <c r="ESF52" s="867"/>
      <c r="ESG52" s="867"/>
      <c r="ESH52" s="867"/>
      <c r="ESI52" s="867"/>
      <c r="ESJ52" s="867"/>
      <c r="ESK52" s="867"/>
      <c r="ESL52" s="867"/>
      <c r="ESM52" s="867"/>
      <c r="ESN52" s="867"/>
      <c r="ESO52" s="867"/>
      <c r="ESP52" s="867"/>
      <c r="ESQ52" s="867"/>
      <c r="ESR52" s="867"/>
      <c r="ESS52" s="867"/>
      <c r="EST52" s="867"/>
      <c r="ESU52" s="867"/>
      <c r="ESV52" s="867"/>
      <c r="ESW52" s="867"/>
      <c r="ESX52" s="867"/>
      <c r="ESY52" s="867"/>
      <c r="ESZ52" s="867"/>
      <c r="ETA52" s="867"/>
      <c r="ETB52" s="867"/>
      <c r="ETC52" s="867"/>
      <c r="ETD52" s="867"/>
      <c r="ETE52" s="867"/>
      <c r="ETF52" s="867"/>
      <c r="ETG52" s="867"/>
      <c r="ETH52" s="867"/>
      <c r="ETI52" s="867"/>
      <c r="ETJ52" s="867"/>
      <c r="ETK52" s="867"/>
      <c r="ETL52" s="867"/>
      <c r="ETM52" s="867"/>
      <c r="ETN52" s="867"/>
      <c r="ETO52" s="867"/>
      <c r="ETP52" s="867"/>
      <c r="ETQ52" s="867"/>
      <c r="ETR52" s="867"/>
      <c r="ETS52" s="867"/>
      <c r="ETT52" s="867"/>
      <c r="ETU52" s="867"/>
      <c r="ETV52" s="867"/>
      <c r="ETW52" s="867"/>
      <c r="ETX52" s="867"/>
      <c r="ETY52" s="867"/>
      <c r="ETZ52" s="867"/>
      <c r="EUA52" s="867"/>
      <c r="EUB52" s="867"/>
      <c r="EUC52" s="867"/>
      <c r="EUD52" s="867"/>
      <c r="EUE52" s="867"/>
      <c r="EUF52" s="867"/>
      <c r="EUG52" s="867"/>
      <c r="EUH52" s="867"/>
      <c r="EUI52" s="867"/>
      <c r="EUJ52" s="867"/>
      <c r="EUK52" s="867"/>
      <c r="EUL52" s="867"/>
      <c r="EUM52" s="867"/>
      <c r="EUN52" s="867"/>
      <c r="EUO52" s="867"/>
      <c r="EUP52" s="867"/>
      <c r="EUQ52" s="867"/>
      <c r="EUR52" s="867"/>
      <c r="EUS52" s="867"/>
      <c r="EUT52" s="867"/>
      <c r="EUU52" s="867"/>
      <c r="EUV52" s="867"/>
      <c r="EUW52" s="867"/>
      <c r="EUX52" s="867"/>
      <c r="EUY52" s="867"/>
      <c r="EUZ52" s="867"/>
      <c r="EVA52" s="867"/>
      <c r="EVB52" s="867"/>
      <c r="EVC52" s="867"/>
      <c r="EVD52" s="867"/>
      <c r="EVE52" s="867"/>
      <c r="EVF52" s="867"/>
      <c r="EVG52" s="867"/>
      <c r="EVH52" s="867"/>
      <c r="EVI52" s="867"/>
      <c r="EVJ52" s="867"/>
      <c r="EVK52" s="867"/>
      <c r="EVL52" s="867"/>
      <c r="EVM52" s="867"/>
      <c r="EVN52" s="867"/>
      <c r="EVO52" s="867"/>
      <c r="EVP52" s="867"/>
      <c r="EVQ52" s="867"/>
      <c r="EVR52" s="867"/>
      <c r="EVS52" s="867"/>
      <c r="EVT52" s="867"/>
      <c r="EVU52" s="867"/>
      <c r="EVV52" s="867"/>
      <c r="EVW52" s="867"/>
      <c r="EVX52" s="867"/>
      <c r="EVY52" s="867"/>
      <c r="EVZ52" s="867"/>
      <c r="EWA52" s="867"/>
      <c r="EWB52" s="867"/>
      <c r="EWC52" s="867"/>
      <c r="EWD52" s="867"/>
      <c r="EWE52" s="867"/>
      <c r="EWF52" s="867"/>
      <c r="EWG52" s="867"/>
      <c r="EWH52" s="867"/>
      <c r="EWI52" s="867"/>
      <c r="EWJ52" s="867"/>
      <c r="EWK52" s="867"/>
      <c r="EWL52" s="867"/>
      <c r="EWM52" s="867"/>
      <c r="EWN52" s="867"/>
      <c r="EWO52" s="867"/>
      <c r="EWP52" s="867"/>
      <c r="EWQ52" s="867"/>
      <c r="EWR52" s="867"/>
      <c r="EWS52" s="867"/>
      <c r="EWT52" s="867"/>
      <c r="EWU52" s="867"/>
      <c r="EWV52" s="867"/>
      <c r="EWW52" s="867"/>
      <c r="EWX52" s="867"/>
      <c r="EWY52" s="867"/>
      <c r="EWZ52" s="867"/>
      <c r="EXA52" s="867"/>
      <c r="EXB52" s="867"/>
      <c r="EXC52" s="867"/>
      <c r="EXD52" s="867"/>
      <c r="EXE52" s="867"/>
      <c r="EXF52" s="867"/>
      <c r="EXG52" s="867"/>
      <c r="EXH52" s="867"/>
      <c r="EXI52" s="867"/>
      <c r="EXJ52" s="867"/>
      <c r="EXK52" s="867"/>
      <c r="EXL52" s="867"/>
      <c r="EXM52" s="867"/>
      <c r="EXN52" s="867"/>
      <c r="EXO52" s="867"/>
      <c r="EXP52" s="867"/>
      <c r="EXQ52" s="867"/>
      <c r="EXR52" s="867"/>
      <c r="EXS52" s="867"/>
      <c r="EXT52" s="867"/>
      <c r="EXU52" s="867"/>
      <c r="EXV52" s="867"/>
      <c r="EXW52" s="867"/>
      <c r="EXX52" s="867"/>
      <c r="EXY52" s="867"/>
      <c r="EXZ52" s="867"/>
      <c r="EYA52" s="867"/>
      <c r="EYB52" s="867"/>
      <c r="EYC52" s="867"/>
      <c r="EYD52" s="867"/>
      <c r="EYE52" s="867"/>
      <c r="EYF52" s="867"/>
      <c r="EYG52" s="867"/>
      <c r="EYH52" s="867"/>
      <c r="EYI52" s="867"/>
      <c r="EYJ52" s="867"/>
      <c r="EYK52" s="867"/>
      <c r="EYL52" s="867"/>
      <c r="EYM52" s="867"/>
      <c r="EYN52" s="867"/>
      <c r="EYO52" s="867"/>
      <c r="EYP52" s="867"/>
      <c r="EYQ52" s="867"/>
      <c r="EYR52" s="867"/>
      <c r="EYS52" s="867"/>
      <c r="EYT52" s="867"/>
      <c r="EYU52" s="867"/>
      <c r="EYV52" s="867"/>
      <c r="EYW52" s="867"/>
      <c r="EYX52" s="867"/>
      <c r="EYY52" s="867"/>
      <c r="EYZ52" s="867"/>
      <c r="EZA52" s="867"/>
      <c r="EZB52" s="867"/>
      <c r="EZC52" s="867"/>
      <c r="EZD52" s="867"/>
      <c r="EZE52" s="867"/>
      <c r="EZF52" s="867"/>
      <c r="EZG52" s="867"/>
      <c r="EZH52" s="867"/>
      <c r="EZI52" s="867"/>
      <c r="EZJ52" s="867"/>
      <c r="EZK52" s="867"/>
      <c r="EZL52" s="867"/>
      <c r="EZM52" s="867"/>
      <c r="EZN52" s="867"/>
      <c r="EZO52" s="867"/>
      <c r="EZP52" s="867"/>
      <c r="EZQ52" s="867"/>
      <c r="EZR52" s="867"/>
      <c r="EZS52" s="867"/>
      <c r="EZT52" s="867"/>
      <c r="EZU52" s="867"/>
      <c r="EZV52" s="867"/>
      <c r="EZW52" s="867"/>
      <c r="EZX52" s="867"/>
      <c r="EZY52" s="867"/>
      <c r="EZZ52" s="867"/>
      <c r="FAA52" s="867"/>
      <c r="FAB52" s="867"/>
      <c r="FAC52" s="867"/>
      <c r="FAD52" s="867"/>
      <c r="FAE52" s="867"/>
      <c r="FAF52" s="867"/>
      <c r="FAG52" s="867"/>
      <c r="FAH52" s="867"/>
      <c r="FAI52" s="867"/>
      <c r="FAJ52" s="867"/>
      <c r="FAK52" s="867"/>
      <c r="FAL52" s="867"/>
      <c r="FAM52" s="867"/>
      <c r="FAN52" s="867"/>
      <c r="FAO52" s="867"/>
      <c r="FAP52" s="867"/>
      <c r="FAQ52" s="867"/>
      <c r="FAR52" s="867"/>
      <c r="FAS52" s="867"/>
      <c r="FAT52" s="867"/>
      <c r="FAU52" s="867"/>
      <c r="FAV52" s="867"/>
      <c r="FAW52" s="867"/>
      <c r="FAX52" s="867"/>
      <c r="FAY52" s="867"/>
      <c r="FAZ52" s="867"/>
      <c r="FBA52" s="867"/>
      <c r="FBB52" s="867"/>
      <c r="FBC52" s="867"/>
      <c r="FBD52" s="867"/>
      <c r="FBE52" s="867"/>
      <c r="FBF52" s="867"/>
      <c r="FBG52" s="867"/>
      <c r="FBH52" s="867"/>
      <c r="FBI52" s="867"/>
      <c r="FBJ52" s="867"/>
      <c r="FBK52" s="867"/>
      <c r="FBL52" s="867"/>
      <c r="FBM52" s="867"/>
      <c r="FBN52" s="867"/>
      <c r="FBO52" s="867"/>
      <c r="FBP52" s="867"/>
      <c r="FBQ52" s="867"/>
      <c r="FBR52" s="867"/>
      <c r="FBS52" s="867"/>
      <c r="FBT52" s="867"/>
      <c r="FBU52" s="867"/>
      <c r="FBV52" s="867"/>
      <c r="FBW52" s="867"/>
      <c r="FBX52" s="867"/>
      <c r="FBY52" s="867"/>
      <c r="FBZ52" s="867"/>
      <c r="FCA52" s="867"/>
      <c r="FCB52" s="867"/>
      <c r="FCC52" s="867"/>
      <c r="FCD52" s="867"/>
      <c r="FCE52" s="867"/>
      <c r="FCF52" s="867"/>
      <c r="FCG52" s="867"/>
      <c r="FCH52" s="867"/>
      <c r="FCI52" s="867"/>
      <c r="FCJ52" s="867"/>
      <c r="FCK52" s="867"/>
      <c r="FCL52" s="867"/>
      <c r="FCM52" s="867"/>
      <c r="FCN52" s="867"/>
      <c r="FCO52" s="867"/>
      <c r="FCP52" s="867"/>
      <c r="FCQ52" s="867"/>
      <c r="FCR52" s="867"/>
      <c r="FCS52" s="867"/>
      <c r="FCT52" s="867"/>
      <c r="FCU52" s="867"/>
      <c r="FCV52" s="867"/>
      <c r="FCW52" s="867"/>
      <c r="FCX52" s="867"/>
      <c r="FCY52" s="867"/>
      <c r="FCZ52" s="867"/>
      <c r="FDA52" s="867"/>
      <c r="FDB52" s="867"/>
      <c r="FDC52" s="867"/>
      <c r="FDD52" s="867"/>
      <c r="FDE52" s="867"/>
      <c r="FDF52" s="867"/>
      <c r="FDG52" s="867"/>
      <c r="FDH52" s="867"/>
      <c r="FDI52" s="867"/>
      <c r="FDJ52" s="867"/>
      <c r="FDK52" s="867"/>
      <c r="FDL52" s="867"/>
      <c r="FDM52" s="867"/>
      <c r="FDN52" s="867"/>
      <c r="FDO52" s="867"/>
      <c r="FDP52" s="867"/>
      <c r="FDQ52" s="867"/>
      <c r="FDR52" s="867"/>
      <c r="FDS52" s="867"/>
      <c r="FDT52" s="867"/>
      <c r="FDU52" s="867"/>
      <c r="FDV52" s="867"/>
      <c r="FDW52" s="867"/>
      <c r="FDX52" s="867"/>
      <c r="FDY52" s="867"/>
      <c r="FDZ52" s="867"/>
      <c r="FEA52" s="867"/>
      <c r="FEB52" s="867"/>
      <c r="FEC52" s="867"/>
      <c r="FED52" s="867"/>
      <c r="FEE52" s="867"/>
      <c r="FEF52" s="867"/>
      <c r="FEG52" s="867"/>
      <c r="FEH52" s="867"/>
      <c r="FEI52" s="867"/>
      <c r="FEJ52" s="867"/>
      <c r="FEK52" s="867"/>
      <c r="FEL52" s="867"/>
      <c r="FEM52" s="867"/>
      <c r="FEN52" s="867"/>
      <c r="FEO52" s="867"/>
      <c r="FEP52" s="867"/>
      <c r="FEQ52" s="867"/>
      <c r="FER52" s="867"/>
      <c r="FES52" s="867"/>
      <c r="FET52" s="867"/>
      <c r="FEU52" s="867"/>
      <c r="FEV52" s="867"/>
      <c r="FEW52" s="867"/>
      <c r="FEX52" s="867"/>
      <c r="FEY52" s="867"/>
      <c r="FEZ52" s="867"/>
      <c r="FFA52" s="867"/>
      <c r="FFB52" s="867"/>
      <c r="FFC52" s="867"/>
      <c r="FFD52" s="867"/>
      <c r="FFE52" s="867"/>
      <c r="FFF52" s="867"/>
      <c r="FFG52" s="867"/>
      <c r="FFH52" s="867"/>
      <c r="FFI52" s="867"/>
      <c r="FFJ52" s="867"/>
      <c r="FFK52" s="867"/>
      <c r="FFL52" s="867"/>
      <c r="FFM52" s="867"/>
      <c r="FFN52" s="867"/>
      <c r="FFO52" s="867"/>
      <c r="FFP52" s="867"/>
      <c r="FFQ52" s="867"/>
      <c r="FFR52" s="867"/>
      <c r="FFS52" s="867"/>
      <c r="FFT52" s="867"/>
      <c r="FFU52" s="867"/>
      <c r="FFV52" s="867"/>
      <c r="FFW52" s="867"/>
      <c r="FFX52" s="867"/>
      <c r="FFY52" s="867"/>
      <c r="FFZ52" s="867"/>
      <c r="FGA52" s="867"/>
      <c r="FGB52" s="867"/>
      <c r="FGC52" s="867"/>
      <c r="FGD52" s="867"/>
      <c r="FGE52" s="867"/>
      <c r="FGF52" s="867"/>
      <c r="FGG52" s="867"/>
      <c r="FGH52" s="867"/>
      <c r="FGI52" s="867"/>
      <c r="FGJ52" s="867"/>
      <c r="FGK52" s="867"/>
      <c r="FGL52" s="867"/>
      <c r="FGM52" s="867"/>
      <c r="FGN52" s="867"/>
      <c r="FGO52" s="867"/>
      <c r="FGP52" s="867"/>
      <c r="FGQ52" s="867"/>
      <c r="FGR52" s="867"/>
      <c r="FGS52" s="867"/>
      <c r="FGT52" s="867"/>
      <c r="FGU52" s="867"/>
      <c r="FGV52" s="867"/>
      <c r="FGW52" s="867"/>
      <c r="FGX52" s="867"/>
      <c r="FGY52" s="867"/>
      <c r="FGZ52" s="867"/>
      <c r="FHA52" s="867"/>
      <c r="FHB52" s="867"/>
      <c r="FHC52" s="867"/>
      <c r="FHD52" s="867"/>
      <c r="FHE52" s="867"/>
      <c r="FHF52" s="867"/>
      <c r="FHG52" s="867"/>
      <c r="FHH52" s="867"/>
      <c r="FHI52" s="867"/>
      <c r="FHJ52" s="867"/>
      <c r="FHK52" s="867"/>
      <c r="FHL52" s="867"/>
      <c r="FHM52" s="867"/>
      <c r="FHN52" s="867"/>
      <c r="FHO52" s="867"/>
      <c r="FHP52" s="867"/>
      <c r="FHQ52" s="867"/>
      <c r="FHR52" s="867"/>
      <c r="FHS52" s="867"/>
      <c r="FHT52" s="867"/>
      <c r="FHU52" s="867"/>
      <c r="FHV52" s="867"/>
      <c r="FHW52" s="867"/>
      <c r="FHX52" s="867"/>
      <c r="FHY52" s="867"/>
      <c r="FHZ52" s="867"/>
      <c r="FIA52" s="867"/>
      <c r="FIB52" s="867"/>
      <c r="FIC52" s="867"/>
      <c r="FID52" s="867"/>
      <c r="FIE52" s="867"/>
      <c r="FIF52" s="867"/>
      <c r="FIG52" s="867"/>
      <c r="FIH52" s="867"/>
      <c r="FII52" s="867"/>
      <c r="FIJ52" s="867"/>
      <c r="FIK52" s="867"/>
      <c r="FIL52" s="867"/>
      <c r="FIM52" s="867"/>
      <c r="FIN52" s="867"/>
      <c r="FIO52" s="867"/>
      <c r="FIP52" s="867"/>
      <c r="FIQ52" s="867"/>
      <c r="FIR52" s="867"/>
      <c r="FIS52" s="867"/>
      <c r="FIT52" s="867"/>
      <c r="FIU52" s="867"/>
      <c r="FIV52" s="867"/>
      <c r="FIW52" s="867"/>
      <c r="FIX52" s="867"/>
      <c r="FIY52" s="867"/>
      <c r="FIZ52" s="867"/>
      <c r="FJA52" s="867"/>
      <c r="FJB52" s="867"/>
      <c r="FJC52" s="867"/>
      <c r="FJD52" s="867"/>
      <c r="FJE52" s="867"/>
      <c r="FJF52" s="867"/>
      <c r="FJG52" s="867"/>
      <c r="FJH52" s="867"/>
      <c r="FJI52" s="867"/>
      <c r="FJJ52" s="867"/>
      <c r="FJK52" s="867"/>
      <c r="FJL52" s="867"/>
      <c r="FJM52" s="867"/>
      <c r="FJN52" s="867"/>
      <c r="FJO52" s="867"/>
      <c r="FJP52" s="867"/>
      <c r="FJQ52" s="867"/>
      <c r="FJR52" s="867"/>
      <c r="FJS52" s="867"/>
      <c r="FJT52" s="867"/>
      <c r="FJU52" s="867"/>
      <c r="FJV52" s="867"/>
      <c r="FJW52" s="867"/>
      <c r="FJX52" s="867"/>
      <c r="FJY52" s="867"/>
      <c r="FJZ52" s="867"/>
      <c r="FKA52" s="867"/>
      <c r="FKB52" s="867"/>
      <c r="FKC52" s="867"/>
      <c r="FKD52" s="867"/>
      <c r="FKE52" s="867"/>
      <c r="FKF52" s="867"/>
      <c r="FKG52" s="867"/>
      <c r="FKH52" s="867"/>
      <c r="FKI52" s="867"/>
      <c r="FKJ52" s="867"/>
      <c r="FKK52" s="867"/>
      <c r="FKL52" s="867"/>
      <c r="FKM52" s="867"/>
      <c r="FKN52" s="867"/>
      <c r="FKO52" s="867"/>
      <c r="FKP52" s="867"/>
      <c r="FKQ52" s="867"/>
      <c r="FKR52" s="867"/>
      <c r="FKS52" s="867"/>
      <c r="FKT52" s="867"/>
      <c r="FKU52" s="867"/>
      <c r="FKV52" s="867"/>
      <c r="FKW52" s="867"/>
      <c r="FKX52" s="867"/>
      <c r="FKY52" s="867"/>
      <c r="FKZ52" s="867"/>
      <c r="FLA52" s="867"/>
      <c r="FLB52" s="867"/>
      <c r="FLC52" s="867"/>
      <c r="FLD52" s="867"/>
      <c r="FLE52" s="867"/>
      <c r="FLF52" s="867"/>
      <c r="FLG52" s="867"/>
      <c r="FLH52" s="867"/>
      <c r="FLI52" s="867"/>
      <c r="FLJ52" s="867"/>
      <c r="FLK52" s="867"/>
      <c r="FLL52" s="867"/>
      <c r="FLM52" s="867"/>
      <c r="FLN52" s="867"/>
      <c r="FLO52" s="867"/>
      <c r="FLP52" s="867"/>
      <c r="FLQ52" s="867"/>
      <c r="FLR52" s="867"/>
      <c r="FLS52" s="867"/>
      <c r="FLT52" s="867"/>
      <c r="FLU52" s="867"/>
      <c r="FLV52" s="867"/>
      <c r="FLW52" s="867"/>
      <c r="FLX52" s="867"/>
      <c r="FLY52" s="867"/>
      <c r="FLZ52" s="867"/>
      <c r="FMA52" s="867"/>
      <c r="FMB52" s="867"/>
      <c r="FMC52" s="867"/>
      <c r="FMD52" s="867"/>
      <c r="FME52" s="867"/>
      <c r="FMF52" s="867"/>
      <c r="FMG52" s="867"/>
      <c r="FMH52" s="867"/>
      <c r="FMI52" s="867"/>
      <c r="FMJ52" s="867"/>
      <c r="FMK52" s="867"/>
      <c r="FML52" s="867"/>
      <c r="FMM52" s="867"/>
      <c r="FMN52" s="867"/>
      <c r="FMO52" s="867"/>
      <c r="FMP52" s="867"/>
      <c r="FMQ52" s="867"/>
      <c r="FMR52" s="867"/>
      <c r="FMS52" s="867"/>
      <c r="FMT52" s="867"/>
      <c r="FMU52" s="867"/>
      <c r="FMV52" s="867"/>
      <c r="FMW52" s="867"/>
      <c r="FMX52" s="867"/>
      <c r="FMY52" s="867"/>
      <c r="FMZ52" s="867"/>
      <c r="FNA52" s="867"/>
      <c r="FNB52" s="867"/>
      <c r="FNC52" s="867"/>
      <c r="FND52" s="867"/>
      <c r="FNE52" s="867"/>
      <c r="FNF52" s="867"/>
      <c r="FNG52" s="867"/>
      <c r="FNH52" s="867"/>
      <c r="FNI52" s="867"/>
      <c r="FNJ52" s="867"/>
      <c r="FNK52" s="867"/>
      <c r="FNL52" s="867"/>
      <c r="FNM52" s="867"/>
      <c r="FNN52" s="867"/>
      <c r="FNO52" s="867"/>
      <c r="FNP52" s="867"/>
      <c r="FNQ52" s="867"/>
      <c r="FNR52" s="867"/>
      <c r="FNS52" s="867"/>
      <c r="FNT52" s="867"/>
      <c r="FNU52" s="867"/>
      <c r="FNV52" s="867"/>
      <c r="FNW52" s="867"/>
      <c r="FNX52" s="867"/>
      <c r="FNY52" s="867"/>
      <c r="FNZ52" s="867"/>
      <c r="FOA52" s="867"/>
      <c r="FOB52" s="867"/>
      <c r="FOC52" s="867"/>
      <c r="FOD52" s="867"/>
      <c r="FOE52" s="867"/>
      <c r="FOF52" s="867"/>
      <c r="FOG52" s="867"/>
      <c r="FOH52" s="867"/>
      <c r="FOI52" s="867"/>
      <c r="FOJ52" s="867"/>
      <c r="FOK52" s="867"/>
      <c r="FOL52" s="867"/>
      <c r="FOM52" s="867"/>
      <c r="FON52" s="867"/>
      <c r="FOO52" s="867"/>
      <c r="FOP52" s="867"/>
      <c r="FOQ52" s="867"/>
      <c r="FOR52" s="867"/>
      <c r="FOS52" s="867"/>
      <c r="FOT52" s="867"/>
      <c r="FOU52" s="867"/>
      <c r="FOV52" s="867"/>
      <c r="FOW52" s="867"/>
      <c r="FOX52" s="867"/>
      <c r="FOY52" s="867"/>
      <c r="FOZ52" s="867"/>
      <c r="FPA52" s="867"/>
      <c r="FPB52" s="867"/>
      <c r="FPC52" s="867"/>
      <c r="FPD52" s="867"/>
      <c r="FPE52" s="867"/>
      <c r="FPF52" s="867"/>
      <c r="FPG52" s="867"/>
      <c r="FPH52" s="867"/>
      <c r="FPI52" s="867"/>
      <c r="FPJ52" s="867"/>
      <c r="FPK52" s="867"/>
      <c r="FPL52" s="867"/>
      <c r="FPM52" s="867"/>
      <c r="FPN52" s="867"/>
      <c r="FPO52" s="867"/>
      <c r="FPP52" s="867"/>
      <c r="FPQ52" s="867"/>
      <c r="FPR52" s="867"/>
      <c r="FPS52" s="867"/>
      <c r="FPT52" s="867"/>
      <c r="FPU52" s="867"/>
      <c r="FPV52" s="867"/>
      <c r="FPW52" s="867"/>
      <c r="FPX52" s="867"/>
      <c r="FPY52" s="867"/>
      <c r="FPZ52" s="867"/>
      <c r="FQA52" s="867"/>
      <c r="FQB52" s="867"/>
      <c r="FQC52" s="867"/>
      <c r="FQD52" s="867"/>
      <c r="FQE52" s="867"/>
      <c r="FQF52" s="867"/>
      <c r="FQG52" s="867"/>
      <c r="FQH52" s="867"/>
      <c r="FQI52" s="867"/>
      <c r="FQJ52" s="867"/>
      <c r="FQK52" s="867"/>
      <c r="FQL52" s="867"/>
      <c r="FQM52" s="867"/>
      <c r="FQN52" s="867"/>
      <c r="FQO52" s="867"/>
      <c r="FQP52" s="867"/>
      <c r="FQQ52" s="867"/>
      <c r="FQR52" s="867"/>
      <c r="FQS52" s="867"/>
      <c r="FQT52" s="867"/>
      <c r="FQU52" s="867"/>
      <c r="FQV52" s="867"/>
      <c r="FQW52" s="867"/>
      <c r="FQX52" s="867"/>
      <c r="FQY52" s="867"/>
      <c r="FQZ52" s="867"/>
      <c r="FRA52" s="867"/>
      <c r="FRB52" s="867"/>
      <c r="FRC52" s="867"/>
      <c r="FRD52" s="867"/>
      <c r="FRE52" s="867"/>
      <c r="FRF52" s="867"/>
      <c r="FRG52" s="867"/>
      <c r="FRH52" s="867"/>
      <c r="FRI52" s="867"/>
      <c r="FRJ52" s="867"/>
      <c r="FRK52" s="867"/>
      <c r="FRL52" s="867"/>
      <c r="FRM52" s="867"/>
      <c r="FRN52" s="867"/>
      <c r="FRO52" s="867"/>
      <c r="FRP52" s="867"/>
      <c r="FRQ52" s="867"/>
      <c r="FRR52" s="867"/>
      <c r="FRS52" s="867"/>
      <c r="FRT52" s="867"/>
      <c r="FRU52" s="867"/>
      <c r="FRV52" s="867"/>
      <c r="FRW52" s="867"/>
      <c r="FRX52" s="867"/>
      <c r="FRY52" s="867"/>
      <c r="FRZ52" s="867"/>
      <c r="FSA52" s="867"/>
      <c r="FSB52" s="867"/>
      <c r="FSC52" s="867"/>
      <c r="FSD52" s="867"/>
      <c r="FSE52" s="867"/>
      <c r="FSF52" s="867"/>
      <c r="FSG52" s="867"/>
      <c r="FSH52" s="867"/>
      <c r="FSI52" s="867"/>
      <c r="FSJ52" s="867"/>
      <c r="FSK52" s="867"/>
      <c r="FSL52" s="867"/>
      <c r="FSM52" s="867"/>
      <c r="FSN52" s="867"/>
      <c r="FSO52" s="867"/>
      <c r="FSP52" s="867"/>
      <c r="FSQ52" s="867"/>
      <c r="FSR52" s="867"/>
      <c r="FSS52" s="867"/>
      <c r="FST52" s="867"/>
      <c r="FSU52" s="867"/>
      <c r="FSV52" s="867"/>
      <c r="FSW52" s="867"/>
      <c r="FSX52" s="867"/>
      <c r="FSY52" s="867"/>
      <c r="FSZ52" s="867"/>
      <c r="FTA52" s="867"/>
      <c r="FTB52" s="867"/>
      <c r="FTC52" s="867"/>
      <c r="FTD52" s="867"/>
      <c r="FTE52" s="867"/>
      <c r="FTF52" s="867"/>
      <c r="FTG52" s="867"/>
      <c r="FTH52" s="867"/>
      <c r="FTI52" s="867"/>
      <c r="FTJ52" s="867"/>
      <c r="FTK52" s="867"/>
      <c r="FTL52" s="867"/>
      <c r="FTM52" s="867"/>
      <c r="FTN52" s="867"/>
      <c r="FTO52" s="867"/>
      <c r="FTP52" s="867"/>
      <c r="FTQ52" s="867"/>
      <c r="FTR52" s="867"/>
      <c r="FTS52" s="867"/>
      <c r="FTT52" s="867"/>
      <c r="FTU52" s="867"/>
      <c r="FTV52" s="867"/>
      <c r="FTW52" s="867"/>
      <c r="FTX52" s="867"/>
      <c r="FTY52" s="867"/>
      <c r="FTZ52" s="867"/>
      <c r="FUA52" s="867"/>
      <c r="FUB52" s="867"/>
      <c r="FUC52" s="867"/>
      <c r="FUD52" s="867"/>
      <c r="FUE52" s="867"/>
      <c r="FUF52" s="867"/>
      <c r="FUG52" s="867"/>
      <c r="FUH52" s="867"/>
      <c r="FUI52" s="867"/>
      <c r="FUJ52" s="867"/>
      <c r="FUK52" s="867"/>
      <c r="FUL52" s="867"/>
      <c r="FUM52" s="867"/>
      <c r="FUN52" s="867"/>
      <c r="FUO52" s="867"/>
      <c r="FUP52" s="867"/>
      <c r="FUQ52" s="867"/>
      <c r="FUR52" s="867"/>
      <c r="FUS52" s="867"/>
      <c r="FUT52" s="867"/>
      <c r="FUU52" s="867"/>
      <c r="FUV52" s="867"/>
      <c r="FUW52" s="867"/>
      <c r="FUX52" s="867"/>
      <c r="FUY52" s="867"/>
      <c r="FUZ52" s="867"/>
      <c r="FVA52" s="867"/>
      <c r="FVB52" s="867"/>
      <c r="FVC52" s="867"/>
      <c r="FVD52" s="867"/>
      <c r="FVE52" s="867"/>
      <c r="FVF52" s="867"/>
      <c r="FVG52" s="867"/>
      <c r="FVH52" s="867"/>
      <c r="FVI52" s="867"/>
      <c r="FVJ52" s="867"/>
      <c r="FVK52" s="867"/>
      <c r="FVL52" s="867"/>
      <c r="FVM52" s="867"/>
      <c r="FVN52" s="867"/>
      <c r="FVO52" s="867"/>
      <c r="FVP52" s="867"/>
      <c r="FVQ52" s="867"/>
      <c r="FVR52" s="867"/>
      <c r="FVS52" s="867"/>
      <c r="FVT52" s="867"/>
      <c r="FVU52" s="867"/>
      <c r="FVV52" s="867"/>
      <c r="FVW52" s="867"/>
      <c r="FVX52" s="867"/>
      <c r="FVY52" s="867"/>
      <c r="FVZ52" s="867"/>
      <c r="FWA52" s="867"/>
      <c r="FWB52" s="867"/>
      <c r="FWC52" s="867"/>
      <c r="FWD52" s="867"/>
      <c r="FWE52" s="867"/>
      <c r="FWF52" s="867"/>
      <c r="FWG52" s="867"/>
      <c r="FWH52" s="867"/>
      <c r="FWI52" s="867"/>
      <c r="FWJ52" s="867"/>
      <c r="FWK52" s="867"/>
      <c r="FWL52" s="867"/>
      <c r="FWM52" s="867"/>
      <c r="FWN52" s="867"/>
      <c r="FWO52" s="867"/>
      <c r="FWP52" s="867"/>
      <c r="FWQ52" s="867"/>
      <c r="FWR52" s="867"/>
      <c r="FWS52" s="867"/>
      <c r="FWT52" s="867"/>
      <c r="FWU52" s="867"/>
      <c r="FWV52" s="867"/>
      <c r="FWW52" s="867"/>
      <c r="FWX52" s="867"/>
      <c r="FWY52" s="867"/>
      <c r="FWZ52" s="867"/>
      <c r="FXA52" s="867"/>
      <c r="FXB52" s="867"/>
      <c r="FXC52" s="867"/>
      <c r="FXD52" s="867"/>
      <c r="FXE52" s="867"/>
      <c r="FXF52" s="867"/>
      <c r="FXG52" s="867"/>
      <c r="FXH52" s="867"/>
      <c r="FXI52" s="867"/>
      <c r="FXJ52" s="867"/>
      <c r="FXK52" s="867"/>
      <c r="FXL52" s="867"/>
      <c r="FXM52" s="867"/>
      <c r="FXN52" s="867"/>
      <c r="FXO52" s="867"/>
      <c r="FXP52" s="867"/>
      <c r="FXQ52" s="867"/>
      <c r="FXR52" s="867"/>
      <c r="FXS52" s="867"/>
      <c r="FXT52" s="867"/>
      <c r="FXU52" s="867"/>
      <c r="FXV52" s="867"/>
      <c r="FXW52" s="867"/>
      <c r="FXX52" s="867"/>
      <c r="FXY52" s="867"/>
      <c r="FXZ52" s="867"/>
      <c r="FYA52" s="867"/>
      <c r="FYB52" s="867"/>
      <c r="FYC52" s="867"/>
      <c r="FYD52" s="867"/>
      <c r="FYE52" s="867"/>
      <c r="FYF52" s="867"/>
      <c r="FYG52" s="867"/>
      <c r="FYH52" s="867"/>
      <c r="FYI52" s="867"/>
      <c r="FYJ52" s="867"/>
      <c r="FYK52" s="867"/>
      <c r="FYL52" s="867"/>
      <c r="FYM52" s="867"/>
      <c r="FYN52" s="867"/>
      <c r="FYO52" s="867"/>
      <c r="FYP52" s="867"/>
      <c r="FYQ52" s="867"/>
      <c r="FYR52" s="867"/>
      <c r="FYS52" s="867"/>
      <c r="FYT52" s="867"/>
      <c r="FYU52" s="867"/>
      <c r="FYV52" s="867"/>
      <c r="FYW52" s="867"/>
      <c r="FYX52" s="867"/>
      <c r="FYY52" s="867"/>
      <c r="FYZ52" s="867"/>
      <c r="FZA52" s="867"/>
      <c r="FZB52" s="867"/>
      <c r="FZC52" s="867"/>
      <c r="FZD52" s="867"/>
      <c r="FZE52" s="867"/>
      <c r="FZF52" s="867"/>
      <c r="FZG52" s="867"/>
      <c r="FZH52" s="867"/>
      <c r="FZI52" s="867"/>
      <c r="FZJ52" s="867"/>
      <c r="FZK52" s="867"/>
      <c r="FZL52" s="867"/>
      <c r="FZM52" s="867"/>
      <c r="FZN52" s="867"/>
      <c r="FZO52" s="867"/>
      <c r="FZP52" s="867"/>
      <c r="FZQ52" s="867"/>
      <c r="FZR52" s="867"/>
      <c r="FZS52" s="867"/>
      <c r="FZT52" s="867"/>
      <c r="FZU52" s="867"/>
      <c r="FZV52" s="867"/>
      <c r="FZW52" s="867"/>
      <c r="FZX52" s="867"/>
      <c r="FZY52" s="867"/>
      <c r="FZZ52" s="867"/>
      <c r="GAA52" s="867"/>
      <c r="GAB52" s="867"/>
      <c r="GAC52" s="867"/>
      <c r="GAD52" s="867"/>
      <c r="GAE52" s="867"/>
      <c r="GAF52" s="867"/>
      <c r="GAG52" s="867"/>
      <c r="GAH52" s="867"/>
      <c r="GAI52" s="867"/>
      <c r="GAJ52" s="867"/>
      <c r="GAK52" s="867"/>
      <c r="GAL52" s="867"/>
      <c r="GAM52" s="867"/>
      <c r="GAN52" s="867"/>
      <c r="GAO52" s="867"/>
      <c r="GAP52" s="867"/>
      <c r="GAQ52" s="867"/>
      <c r="GAR52" s="867"/>
      <c r="GAS52" s="867"/>
      <c r="GAT52" s="867"/>
      <c r="GAU52" s="867"/>
      <c r="GAV52" s="867"/>
      <c r="GAW52" s="867"/>
      <c r="GAX52" s="867"/>
      <c r="GAY52" s="867"/>
      <c r="GAZ52" s="867"/>
      <c r="GBA52" s="867"/>
      <c r="GBB52" s="867"/>
      <c r="GBC52" s="867"/>
      <c r="GBD52" s="867"/>
      <c r="GBE52" s="867"/>
      <c r="GBF52" s="867"/>
      <c r="GBG52" s="867"/>
      <c r="GBH52" s="867"/>
      <c r="GBI52" s="867"/>
      <c r="GBJ52" s="867"/>
      <c r="GBK52" s="867"/>
      <c r="GBL52" s="867"/>
      <c r="GBM52" s="867"/>
      <c r="GBN52" s="867"/>
      <c r="GBO52" s="867"/>
      <c r="GBP52" s="867"/>
      <c r="GBQ52" s="867"/>
      <c r="GBR52" s="867"/>
      <c r="GBS52" s="867"/>
      <c r="GBT52" s="867"/>
      <c r="GBU52" s="867"/>
      <c r="GBV52" s="867"/>
      <c r="GBW52" s="867"/>
      <c r="GBX52" s="867"/>
      <c r="GBY52" s="867"/>
      <c r="GBZ52" s="867"/>
      <c r="GCA52" s="867"/>
      <c r="GCB52" s="867"/>
      <c r="GCC52" s="867"/>
      <c r="GCD52" s="867"/>
      <c r="GCE52" s="867"/>
      <c r="GCF52" s="867"/>
      <c r="GCG52" s="867"/>
      <c r="GCH52" s="867"/>
      <c r="GCI52" s="867"/>
      <c r="GCJ52" s="867"/>
      <c r="GCK52" s="867"/>
      <c r="GCL52" s="867"/>
      <c r="GCM52" s="867"/>
      <c r="GCN52" s="867"/>
      <c r="GCO52" s="867"/>
      <c r="GCP52" s="867"/>
      <c r="GCQ52" s="867"/>
      <c r="GCR52" s="867"/>
      <c r="GCS52" s="867"/>
      <c r="GCT52" s="867"/>
      <c r="GCU52" s="867"/>
      <c r="GCV52" s="867"/>
      <c r="GCW52" s="867"/>
      <c r="GCX52" s="867"/>
      <c r="GCY52" s="867"/>
      <c r="GCZ52" s="867"/>
      <c r="GDA52" s="867"/>
      <c r="GDB52" s="867"/>
      <c r="GDC52" s="867"/>
      <c r="GDD52" s="867"/>
      <c r="GDE52" s="867"/>
      <c r="GDF52" s="867"/>
      <c r="GDG52" s="867"/>
      <c r="GDH52" s="867"/>
      <c r="GDI52" s="867"/>
      <c r="GDJ52" s="867"/>
      <c r="GDK52" s="867"/>
      <c r="GDL52" s="867"/>
      <c r="GDM52" s="867"/>
      <c r="GDN52" s="867"/>
      <c r="GDO52" s="867"/>
      <c r="GDP52" s="867"/>
      <c r="GDQ52" s="867"/>
      <c r="GDR52" s="867"/>
      <c r="GDS52" s="867"/>
      <c r="GDT52" s="867"/>
      <c r="GDU52" s="867"/>
      <c r="GDV52" s="867"/>
      <c r="GDW52" s="867"/>
      <c r="GDX52" s="867"/>
      <c r="GDY52" s="867"/>
      <c r="GDZ52" s="867"/>
      <c r="GEA52" s="867"/>
      <c r="GEB52" s="867"/>
      <c r="GEC52" s="867"/>
      <c r="GED52" s="867"/>
      <c r="GEE52" s="867"/>
      <c r="GEF52" s="867"/>
      <c r="GEG52" s="867"/>
      <c r="GEH52" s="867"/>
      <c r="GEI52" s="867"/>
      <c r="GEJ52" s="867"/>
      <c r="GEK52" s="867"/>
      <c r="GEL52" s="867"/>
      <c r="GEM52" s="867"/>
      <c r="GEN52" s="867"/>
      <c r="GEO52" s="867"/>
      <c r="GEP52" s="867"/>
      <c r="GEQ52" s="867"/>
      <c r="GER52" s="867"/>
      <c r="GES52" s="867"/>
      <c r="GET52" s="867"/>
      <c r="GEU52" s="867"/>
      <c r="GEV52" s="867"/>
      <c r="GEW52" s="867"/>
      <c r="GEX52" s="867"/>
      <c r="GEY52" s="867"/>
      <c r="GEZ52" s="867"/>
      <c r="GFA52" s="867"/>
      <c r="GFB52" s="867"/>
      <c r="GFC52" s="867"/>
      <c r="GFD52" s="867"/>
      <c r="GFE52" s="867"/>
      <c r="GFF52" s="867"/>
      <c r="GFG52" s="867"/>
      <c r="GFH52" s="867"/>
      <c r="GFI52" s="867"/>
      <c r="GFJ52" s="867"/>
      <c r="GFK52" s="867"/>
      <c r="GFL52" s="867"/>
      <c r="GFM52" s="867"/>
      <c r="GFN52" s="867"/>
      <c r="GFO52" s="867"/>
      <c r="GFP52" s="867"/>
      <c r="GFQ52" s="867"/>
      <c r="GFR52" s="867"/>
      <c r="GFS52" s="867"/>
      <c r="GFT52" s="867"/>
      <c r="GFU52" s="867"/>
      <c r="GFV52" s="867"/>
      <c r="GFW52" s="867"/>
      <c r="GFX52" s="867"/>
      <c r="GFY52" s="867"/>
      <c r="GFZ52" s="867"/>
      <c r="GGA52" s="867"/>
      <c r="GGB52" s="867"/>
      <c r="GGC52" s="867"/>
      <c r="GGD52" s="867"/>
      <c r="GGE52" s="867"/>
      <c r="GGF52" s="867"/>
      <c r="GGG52" s="867"/>
      <c r="GGH52" s="867"/>
      <c r="GGI52" s="867"/>
      <c r="GGJ52" s="867"/>
      <c r="GGK52" s="867"/>
      <c r="GGL52" s="867"/>
      <c r="GGM52" s="867"/>
      <c r="GGN52" s="867"/>
      <c r="GGO52" s="867"/>
      <c r="GGP52" s="867"/>
      <c r="GGQ52" s="867"/>
      <c r="GGR52" s="867"/>
      <c r="GGS52" s="867"/>
      <c r="GGT52" s="867"/>
      <c r="GGU52" s="867"/>
      <c r="GGV52" s="867"/>
      <c r="GGW52" s="867"/>
      <c r="GGX52" s="867"/>
      <c r="GGY52" s="867"/>
      <c r="GGZ52" s="867"/>
      <c r="GHA52" s="867"/>
      <c r="GHB52" s="867"/>
      <c r="GHC52" s="867"/>
      <c r="GHD52" s="867"/>
      <c r="GHE52" s="867"/>
      <c r="GHF52" s="867"/>
      <c r="GHG52" s="867"/>
      <c r="GHH52" s="867"/>
      <c r="GHI52" s="867"/>
      <c r="GHJ52" s="867"/>
      <c r="GHK52" s="867"/>
      <c r="GHL52" s="867"/>
      <c r="GHM52" s="867"/>
      <c r="GHN52" s="867"/>
      <c r="GHO52" s="867"/>
      <c r="GHP52" s="867"/>
      <c r="GHQ52" s="867"/>
      <c r="GHR52" s="867"/>
      <c r="GHS52" s="867"/>
      <c r="GHT52" s="867"/>
      <c r="GHU52" s="867"/>
      <c r="GHV52" s="867"/>
      <c r="GHW52" s="867"/>
      <c r="GHX52" s="867"/>
      <c r="GHY52" s="867"/>
      <c r="GHZ52" s="867"/>
      <c r="GIA52" s="867"/>
      <c r="GIB52" s="867"/>
      <c r="GIC52" s="867"/>
      <c r="GID52" s="867"/>
      <c r="GIE52" s="867"/>
      <c r="GIF52" s="867"/>
      <c r="GIG52" s="867"/>
      <c r="GIH52" s="867"/>
      <c r="GII52" s="867"/>
      <c r="GIJ52" s="867"/>
      <c r="GIK52" s="867"/>
      <c r="GIL52" s="867"/>
      <c r="GIM52" s="867"/>
      <c r="GIN52" s="867"/>
      <c r="GIO52" s="867"/>
      <c r="GIP52" s="867"/>
      <c r="GIQ52" s="867"/>
      <c r="GIR52" s="867"/>
      <c r="GIS52" s="867"/>
      <c r="GIT52" s="867"/>
      <c r="GIU52" s="867"/>
      <c r="GIV52" s="867"/>
      <c r="GIW52" s="867"/>
      <c r="GIX52" s="867"/>
      <c r="GIY52" s="867"/>
      <c r="GIZ52" s="867"/>
      <c r="GJA52" s="867"/>
      <c r="GJB52" s="867"/>
      <c r="GJC52" s="867"/>
      <c r="GJD52" s="867"/>
      <c r="GJE52" s="867"/>
      <c r="GJF52" s="867"/>
      <c r="GJG52" s="867"/>
      <c r="GJH52" s="867"/>
      <c r="GJI52" s="867"/>
      <c r="GJJ52" s="867"/>
      <c r="GJK52" s="867"/>
      <c r="GJL52" s="867"/>
      <c r="GJM52" s="867"/>
      <c r="GJN52" s="867"/>
      <c r="GJO52" s="867"/>
      <c r="GJP52" s="867"/>
      <c r="GJQ52" s="867"/>
      <c r="GJR52" s="867"/>
      <c r="GJS52" s="867"/>
      <c r="GJT52" s="867"/>
      <c r="GJU52" s="867"/>
      <c r="GJV52" s="867"/>
      <c r="GJW52" s="867"/>
      <c r="GJX52" s="867"/>
      <c r="GJY52" s="867"/>
      <c r="GJZ52" s="867"/>
      <c r="GKA52" s="867"/>
      <c r="GKB52" s="867"/>
      <c r="GKC52" s="867"/>
      <c r="GKD52" s="867"/>
      <c r="GKE52" s="867"/>
      <c r="GKF52" s="867"/>
      <c r="GKG52" s="867"/>
      <c r="GKH52" s="867"/>
      <c r="GKI52" s="867"/>
      <c r="GKJ52" s="867"/>
      <c r="GKK52" s="867"/>
      <c r="GKL52" s="867"/>
      <c r="GKM52" s="867"/>
      <c r="GKN52" s="867"/>
      <c r="GKO52" s="867"/>
      <c r="GKP52" s="867"/>
      <c r="GKQ52" s="867"/>
      <c r="GKR52" s="867"/>
      <c r="GKS52" s="867"/>
      <c r="GKT52" s="867"/>
      <c r="GKU52" s="867"/>
      <c r="GKV52" s="867"/>
      <c r="GKW52" s="867"/>
      <c r="GKX52" s="867"/>
      <c r="GKY52" s="867"/>
      <c r="GKZ52" s="867"/>
      <c r="GLA52" s="867"/>
      <c r="GLB52" s="867"/>
      <c r="GLC52" s="867"/>
      <c r="GLD52" s="867"/>
      <c r="GLE52" s="867"/>
      <c r="GLF52" s="867"/>
      <c r="GLG52" s="867"/>
      <c r="GLH52" s="867"/>
      <c r="GLI52" s="867"/>
      <c r="GLJ52" s="867"/>
      <c r="GLK52" s="867"/>
      <c r="GLL52" s="867"/>
      <c r="GLM52" s="867"/>
      <c r="GLN52" s="867"/>
      <c r="GLO52" s="867"/>
      <c r="GLP52" s="867"/>
      <c r="GLQ52" s="867"/>
      <c r="GLR52" s="867"/>
      <c r="GLS52" s="867"/>
      <c r="GLT52" s="867"/>
      <c r="GLU52" s="867"/>
      <c r="GLV52" s="867"/>
      <c r="GLW52" s="867"/>
      <c r="GLX52" s="867"/>
      <c r="GLY52" s="867"/>
      <c r="GLZ52" s="867"/>
      <c r="GMA52" s="867"/>
      <c r="GMB52" s="867"/>
      <c r="GMC52" s="867"/>
      <c r="GMD52" s="867"/>
      <c r="GME52" s="867"/>
      <c r="GMF52" s="867"/>
      <c r="GMG52" s="867"/>
      <c r="GMH52" s="867"/>
      <c r="GMI52" s="867"/>
      <c r="GMJ52" s="867"/>
      <c r="GMK52" s="867"/>
      <c r="GML52" s="867"/>
      <c r="GMM52" s="867"/>
      <c r="GMN52" s="867"/>
      <c r="GMO52" s="867"/>
      <c r="GMP52" s="867"/>
      <c r="GMQ52" s="867"/>
      <c r="GMR52" s="867"/>
      <c r="GMS52" s="867"/>
      <c r="GMT52" s="867"/>
      <c r="GMU52" s="867"/>
      <c r="GMV52" s="867"/>
      <c r="GMW52" s="867"/>
      <c r="GMX52" s="867"/>
      <c r="GMY52" s="867"/>
      <c r="GMZ52" s="867"/>
      <c r="GNA52" s="867"/>
      <c r="GNB52" s="867"/>
      <c r="GNC52" s="867"/>
      <c r="GND52" s="867"/>
      <c r="GNE52" s="867"/>
      <c r="GNF52" s="867"/>
      <c r="GNG52" s="867"/>
      <c r="GNH52" s="867"/>
      <c r="GNI52" s="867"/>
      <c r="GNJ52" s="867"/>
      <c r="GNK52" s="867"/>
      <c r="GNL52" s="867"/>
      <c r="GNM52" s="867"/>
      <c r="GNN52" s="867"/>
      <c r="GNO52" s="867"/>
      <c r="GNP52" s="867"/>
      <c r="GNQ52" s="867"/>
      <c r="GNR52" s="867"/>
      <c r="GNS52" s="867"/>
      <c r="GNT52" s="867"/>
      <c r="GNU52" s="867"/>
      <c r="GNV52" s="867"/>
      <c r="GNW52" s="867"/>
      <c r="GNX52" s="867"/>
      <c r="GNY52" s="867"/>
      <c r="GNZ52" s="867"/>
      <c r="GOA52" s="867"/>
      <c r="GOB52" s="867"/>
      <c r="GOC52" s="867"/>
      <c r="GOD52" s="867"/>
      <c r="GOE52" s="867"/>
      <c r="GOF52" s="867"/>
      <c r="GOG52" s="867"/>
      <c r="GOH52" s="867"/>
      <c r="GOI52" s="867"/>
      <c r="GOJ52" s="867"/>
      <c r="GOK52" s="867"/>
      <c r="GOL52" s="867"/>
      <c r="GOM52" s="867"/>
      <c r="GON52" s="867"/>
      <c r="GOO52" s="867"/>
      <c r="GOP52" s="867"/>
      <c r="GOQ52" s="867"/>
      <c r="GOR52" s="867"/>
      <c r="GOS52" s="867"/>
      <c r="GOT52" s="867"/>
      <c r="GOU52" s="867"/>
      <c r="GOV52" s="867"/>
      <c r="GOW52" s="867"/>
      <c r="GOX52" s="867"/>
      <c r="GOY52" s="867"/>
      <c r="GOZ52" s="867"/>
      <c r="GPA52" s="867"/>
      <c r="GPB52" s="867"/>
      <c r="GPC52" s="867"/>
      <c r="GPD52" s="867"/>
      <c r="GPE52" s="867"/>
      <c r="GPF52" s="867"/>
      <c r="GPG52" s="867"/>
      <c r="GPH52" s="867"/>
      <c r="GPI52" s="867"/>
      <c r="GPJ52" s="867"/>
      <c r="GPK52" s="867"/>
      <c r="GPL52" s="867"/>
      <c r="GPM52" s="867"/>
      <c r="GPN52" s="867"/>
      <c r="GPO52" s="867"/>
      <c r="GPP52" s="867"/>
      <c r="GPQ52" s="867"/>
      <c r="GPR52" s="867"/>
      <c r="GPS52" s="867"/>
      <c r="GPT52" s="867"/>
      <c r="GPU52" s="867"/>
      <c r="GPV52" s="867"/>
      <c r="GPW52" s="867"/>
      <c r="GPX52" s="867"/>
      <c r="GPY52" s="867"/>
      <c r="GPZ52" s="867"/>
      <c r="GQA52" s="867"/>
      <c r="GQB52" s="867"/>
      <c r="GQC52" s="867"/>
      <c r="GQD52" s="867"/>
      <c r="GQE52" s="867"/>
      <c r="GQF52" s="867"/>
      <c r="GQG52" s="867"/>
      <c r="GQH52" s="867"/>
      <c r="GQI52" s="867"/>
      <c r="GQJ52" s="867"/>
      <c r="GQK52" s="867"/>
      <c r="GQL52" s="867"/>
      <c r="GQM52" s="867"/>
      <c r="GQN52" s="867"/>
      <c r="GQO52" s="867"/>
      <c r="GQP52" s="867"/>
      <c r="GQQ52" s="867"/>
      <c r="GQR52" s="867"/>
      <c r="GQS52" s="867"/>
      <c r="GQT52" s="867"/>
      <c r="GQU52" s="867"/>
      <c r="GQV52" s="867"/>
      <c r="GQW52" s="867"/>
      <c r="GQX52" s="867"/>
      <c r="GQY52" s="867"/>
      <c r="GQZ52" s="867"/>
      <c r="GRA52" s="867"/>
      <c r="GRB52" s="867"/>
      <c r="GRC52" s="867"/>
      <c r="GRD52" s="867"/>
      <c r="GRE52" s="867"/>
      <c r="GRF52" s="867"/>
      <c r="GRG52" s="867"/>
      <c r="GRH52" s="867"/>
      <c r="GRI52" s="867"/>
      <c r="GRJ52" s="867"/>
      <c r="GRK52" s="867"/>
      <c r="GRL52" s="867"/>
      <c r="GRM52" s="867"/>
      <c r="GRN52" s="867"/>
      <c r="GRO52" s="867"/>
      <c r="GRP52" s="867"/>
      <c r="GRQ52" s="867"/>
      <c r="GRR52" s="867"/>
      <c r="GRS52" s="867"/>
      <c r="GRT52" s="867"/>
      <c r="GRU52" s="867"/>
      <c r="GRV52" s="867"/>
      <c r="GRW52" s="867"/>
      <c r="GRX52" s="867"/>
      <c r="GRY52" s="867"/>
      <c r="GRZ52" s="867"/>
      <c r="GSA52" s="867"/>
      <c r="GSB52" s="867"/>
      <c r="GSC52" s="867"/>
      <c r="GSD52" s="867"/>
      <c r="GSE52" s="867"/>
      <c r="GSF52" s="867"/>
      <c r="GSG52" s="867"/>
      <c r="GSH52" s="867"/>
      <c r="GSI52" s="867"/>
      <c r="GSJ52" s="867"/>
      <c r="GSK52" s="867"/>
      <c r="GSL52" s="867"/>
      <c r="GSM52" s="867"/>
      <c r="GSN52" s="867"/>
      <c r="GSO52" s="867"/>
      <c r="GSP52" s="867"/>
      <c r="GSQ52" s="867"/>
      <c r="GSR52" s="867"/>
      <c r="GSS52" s="867"/>
      <c r="GST52" s="867"/>
      <c r="GSU52" s="867"/>
      <c r="GSV52" s="867"/>
      <c r="GSW52" s="867"/>
      <c r="GSX52" s="867"/>
      <c r="GSY52" s="867"/>
      <c r="GSZ52" s="867"/>
      <c r="GTA52" s="867"/>
      <c r="GTB52" s="867"/>
      <c r="GTC52" s="867"/>
      <c r="GTD52" s="867"/>
      <c r="GTE52" s="867"/>
      <c r="GTF52" s="867"/>
      <c r="GTG52" s="867"/>
      <c r="GTH52" s="867"/>
      <c r="GTI52" s="867"/>
      <c r="GTJ52" s="867"/>
      <c r="GTK52" s="867"/>
      <c r="GTL52" s="867"/>
      <c r="GTM52" s="867"/>
      <c r="GTN52" s="867"/>
      <c r="GTO52" s="867"/>
      <c r="GTP52" s="867"/>
      <c r="GTQ52" s="867"/>
      <c r="GTR52" s="867"/>
      <c r="GTS52" s="867"/>
      <c r="GTT52" s="867"/>
      <c r="GTU52" s="867"/>
      <c r="GTV52" s="867"/>
      <c r="GTW52" s="867"/>
      <c r="GTX52" s="867"/>
      <c r="GTY52" s="867"/>
      <c r="GTZ52" s="867"/>
      <c r="GUA52" s="867"/>
      <c r="GUB52" s="867"/>
      <c r="GUC52" s="867"/>
      <c r="GUD52" s="867"/>
      <c r="GUE52" s="867"/>
      <c r="GUF52" s="867"/>
      <c r="GUG52" s="867"/>
      <c r="GUH52" s="867"/>
      <c r="GUI52" s="867"/>
      <c r="GUJ52" s="867"/>
      <c r="GUK52" s="867"/>
      <c r="GUL52" s="867"/>
      <c r="GUM52" s="867"/>
      <c r="GUN52" s="867"/>
      <c r="GUO52" s="867"/>
      <c r="GUP52" s="867"/>
      <c r="GUQ52" s="867"/>
      <c r="GUR52" s="867"/>
      <c r="GUS52" s="867"/>
      <c r="GUT52" s="867"/>
      <c r="GUU52" s="867"/>
      <c r="GUV52" s="867"/>
      <c r="GUW52" s="867"/>
      <c r="GUX52" s="867"/>
      <c r="GUY52" s="867"/>
      <c r="GUZ52" s="867"/>
      <c r="GVA52" s="867"/>
      <c r="GVB52" s="867"/>
      <c r="GVC52" s="867"/>
      <c r="GVD52" s="867"/>
      <c r="GVE52" s="867"/>
      <c r="GVF52" s="867"/>
      <c r="GVG52" s="867"/>
      <c r="GVH52" s="867"/>
      <c r="GVI52" s="867"/>
      <c r="GVJ52" s="867"/>
      <c r="GVK52" s="867"/>
      <c r="GVL52" s="867"/>
      <c r="GVM52" s="867"/>
      <c r="GVN52" s="867"/>
      <c r="GVO52" s="867"/>
      <c r="GVP52" s="867"/>
      <c r="GVQ52" s="867"/>
      <c r="GVR52" s="867"/>
      <c r="GVS52" s="867"/>
      <c r="GVT52" s="867"/>
      <c r="GVU52" s="867"/>
      <c r="GVV52" s="867"/>
      <c r="GVW52" s="867"/>
      <c r="GVX52" s="867"/>
      <c r="GVY52" s="867"/>
      <c r="GVZ52" s="867"/>
      <c r="GWA52" s="867"/>
      <c r="GWB52" s="867"/>
      <c r="GWC52" s="867"/>
      <c r="GWD52" s="867"/>
      <c r="GWE52" s="867"/>
      <c r="GWF52" s="867"/>
      <c r="GWG52" s="867"/>
      <c r="GWH52" s="867"/>
      <c r="GWI52" s="867"/>
      <c r="GWJ52" s="867"/>
      <c r="GWK52" s="867"/>
      <c r="GWL52" s="867"/>
      <c r="GWM52" s="867"/>
      <c r="GWN52" s="867"/>
      <c r="GWO52" s="867"/>
      <c r="GWP52" s="867"/>
      <c r="GWQ52" s="867"/>
      <c r="GWR52" s="867"/>
      <c r="GWS52" s="867"/>
      <c r="GWT52" s="867"/>
      <c r="GWU52" s="867"/>
      <c r="GWV52" s="867"/>
      <c r="GWW52" s="867"/>
      <c r="GWX52" s="867"/>
      <c r="GWY52" s="867"/>
      <c r="GWZ52" s="867"/>
      <c r="GXA52" s="867"/>
      <c r="GXB52" s="867"/>
      <c r="GXC52" s="867"/>
      <c r="GXD52" s="867"/>
      <c r="GXE52" s="867"/>
      <c r="GXF52" s="867"/>
      <c r="GXG52" s="867"/>
      <c r="GXH52" s="867"/>
      <c r="GXI52" s="867"/>
      <c r="GXJ52" s="867"/>
      <c r="GXK52" s="867"/>
      <c r="GXL52" s="867"/>
      <c r="GXM52" s="867"/>
      <c r="GXN52" s="867"/>
      <c r="GXO52" s="867"/>
      <c r="GXP52" s="867"/>
      <c r="GXQ52" s="867"/>
      <c r="GXR52" s="867"/>
      <c r="GXS52" s="867"/>
      <c r="GXT52" s="867"/>
      <c r="GXU52" s="867"/>
      <c r="GXV52" s="867"/>
      <c r="GXW52" s="867"/>
      <c r="GXX52" s="867"/>
      <c r="GXY52" s="867"/>
      <c r="GXZ52" s="867"/>
      <c r="GYA52" s="867"/>
      <c r="GYB52" s="867"/>
      <c r="GYC52" s="867"/>
      <c r="GYD52" s="867"/>
      <c r="GYE52" s="867"/>
      <c r="GYF52" s="867"/>
      <c r="GYG52" s="867"/>
      <c r="GYH52" s="867"/>
      <c r="GYI52" s="867"/>
      <c r="GYJ52" s="867"/>
      <c r="GYK52" s="867"/>
      <c r="GYL52" s="867"/>
      <c r="GYM52" s="867"/>
      <c r="GYN52" s="867"/>
      <c r="GYO52" s="867"/>
      <c r="GYP52" s="867"/>
      <c r="GYQ52" s="867"/>
      <c r="GYR52" s="867"/>
      <c r="GYS52" s="867"/>
      <c r="GYT52" s="867"/>
      <c r="GYU52" s="867"/>
      <c r="GYV52" s="867"/>
      <c r="GYW52" s="867"/>
      <c r="GYX52" s="867"/>
      <c r="GYY52" s="867"/>
      <c r="GYZ52" s="867"/>
      <c r="GZA52" s="867"/>
      <c r="GZB52" s="867"/>
      <c r="GZC52" s="867"/>
      <c r="GZD52" s="867"/>
      <c r="GZE52" s="867"/>
      <c r="GZF52" s="867"/>
      <c r="GZG52" s="867"/>
      <c r="GZH52" s="867"/>
      <c r="GZI52" s="867"/>
      <c r="GZJ52" s="867"/>
      <c r="GZK52" s="867"/>
      <c r="GZL52" s="867"/>
      <c r="GZM52" s="867"/>
      <c r="GZN52" s="867"/>
      <c r="GZO52" s="867"/>
      <c r="GZP52" s="867"/>
      <c r="GZQ52" s="867"/>
      <c r="GZR52" s="867"/>
      <c r="GZS52" s="867"/>
      <c r="GZT52" s="867"/>
      <c r="GZU52" s="867"/>
      <c r="GZV52" s="867"/>
      <c r="GZW52" s="867"/>
      <c r="GZX52" s="867"/>
      <c r="GZY52" s="867"/>
      <c r="GZZ52" s="867"/>
      <c r="HAA52" s="867"/>
      <c r="HAB52" s="867"/>
      <c r="HAC52" s="867"/>
      <c r="HAD52" s="867"/>
      <c r="HAE52" s="867"/>
      <c r="HAF52" s="867"/>
      <c r="HAG52" s="867"/>
      <c r="HAH52" s="867"/>
      <c r="HAI52" s="867"/>
      <c r="HAJ52" s="867"/>
      <c r="HAK52" s="867"/>
      <c r="HAL52" s="867"/>
      <c r="HAM52" s="867"/>
      <c r="HAN52" s="867"/>
      <c r="HAO52" s="867"/>
      <c r="HAP52" s="867"/>
      <c r="HAQ52" s="867"/>
      <c r="HAR52" s="867"/>
      <c r="HAS52" s="867"/>
      <c r="HAT52" s="867"/>
      <c r="HAU52" s="867"/>
      <c r="HAV52" s="867"/>
      <c r="HAW52" s="867"/>
      <c r="HAX52" s="867"/>
      <c r="HAY52" s="867"/>
      <c r="HAZ52" s="867"/>
      <c r="HBA52" s="867"/>
      <c r="HBB52" s="867"/>
      <c r="HBC52" s="867"/>
      <c r="HBD52" s="867"/>
      <c r="HBE52" s="867"/>
      <c r="HBF52" s="867"/>
      <c r="HBG52" s="867"/>
      <c r="HBH52" s="867"/>
      <c r="HBI52" s="867"/>
      <c r="HBJ52" s="867"/>
      <c r="HBK52" s="867"/>
      <c r="HBL52" s="867"/>
      <c r="HBM52" s="867"/>
      <c r="HBN52" s="867"/>
      <c r="HBO52" s="867"/>
      <c r="HBP52" s="867"/>
      <c r="HBQ52" s="867"/>
      <c r="HBR52" s="867"/>
      <c r="HBS52" s="867"/>
      <c r="HBT52" s="867"/>
      <c r="HBU52" s="867"/>
      <c r="HBV52" s="867"/>
      <c r="HBW52" s="867"/>
      <c r="HBX52" s="867"/>
      <c r="HBY52" s="867"/>
      <c r="HBZ52" s="867"/>
      <c r="HCA52" s="867"/>
      <c r="HCB52" s="867"/>
      <c r="HCC52" s="867"/>
      <c r="HCD52" s="867"/>
      <c r="HCE52" s="867"/>
      <c r="HCF52" s="867"/>
      <c r="HCG52" s="867"/>
      <c r="HCH52" s="867"/>
      <c r="HCI52" s="867"/>
      <c r="HCJ52" s="867"/>
      <c r="HCK52" s="867"/>
      <c r="HCL52" s="867"/>
      <c r="HCM52" s="867"/>
      <c r="HCN52" s="867"/>
      <c r="HCO52" s="867"/>
      <c r="HCP52" s="867"/>
      <c r="HCQ52" s="867"/>
      <c r="HCR52" s="867"/>
      <c r="HCS52" s="867"/>
      <c r="HCT52" s="867"/>
      <c r="HCU52" s="867"/>
      <c r="HCV52" s="867"/>
      <c r="HCW52" s="867"/>
      <c r="HCX52" s="867"/>
      <c r="HCY52" s="867"/>
      <c r="HCZ52" s="867"/>
      <c r="HDA52" s="867"/>
      <c r="HDB52" s="867"/>
      <c r="HDC52" s="867"/>
      <c r="HDD52" s="867"/>
      <c r="HDE52" s="867"/>
      <c r="HDF52" s="867"/>
      <c r="HDG52" s="867"/>
      <c r="HDH52" s="867"/>
      <c r="HDI52" s="867"/>
      <c r="HDJ52" s="867"/>
      <c r="HDK52" s="867"/>
      <c r="HDL52" s="867"/>
      <c r="HDM52" s="867"/>
      <c r="HDN52" s="867"/>
      <c r="HDO52" s="867"/>
      <c r="HDP52" s="867"/>
      <c r="HDQ52" s="867"/>
      <c r="HDR52" s="867"/>
      <c r="HDS52" s="867"/>
      <c r="HDT52" s="867"/>
      <c r="HDU52" s="867"/>
      <c r="HDV52" s="867"/>
      <c r="HDW52" s="867"/>
      <c r="HDX52" s="867"/>
      <c r="HDY52" s="867"/>
      <c r="HDZ52" s="867"/>
      <c r="HEA52" s="867"/>
      <c r="HEB52" s="867"/>
      <c r="HEC52" s="867"/>
      <c r="HED52" s="867"/>
      <c r="HEE52" s="867"/>
      <c r="HEF52" s="867"/>
      <c r="HEG52" s="867"/>
      <c r="HEH52" s="867"/>
      <c r="HEI52" s="867"/>
      <c r="HEJ52" s="867"/>
      <c r="HEK52" s="867"/>
      <c r="HEL52" s="867"/>
      <c r="HEM52" s="867"/>
      <c r="HEN52" s="867"/>
      <c r="HEO52" s="867"/>
      <c r="HEP52" s="867"/>
      <c r="HEQ52" s="867"/>
      <c r="HER52" s="867"/>
      <c r="HES52" s="867"/>
      <c r="HET52" s="867"/>
      <c r="HEU52" s="867"/>
      <c r="HEV52" s="867"/>
      <c r="HEW52" s="867"/>
      <c r="HEX52" s="867"/>
      <c r="HEY52" s="867"/>
      <c r="HEZ52" s="867"/>
      <c r="HFA52" s="867"/>
      <c r="HFB52" s="867"/>
      <c r="HFC52" s="867"/>
      <c r="HFD52" s="867"/>
      <c r="HFE52" s="867"/>
      <c r="HFF52" s="867"/>
      <c r="HFG52" s="867"/>
      <c r="HFH52" s="867"/>
      <c r="HFI52" s="867"/>
      <c r="HFJ52" s="867"/>
      <c r="HFK52" s="867"/>
      <c r="HFL52" s="867"/>
      <c r="HFM52" s="867"/>
      <c r="HFN52" s="867"/>
      <c r="HFO52" s="867"/>
      <c r="HFP52" s="867"/>
      <c r="HFQ52" s="867"/>
      <c r="HFR52" s="867"/>
      <c r="HFS52" s="867"/>
      <c r="HFT52" s="867"/>
      <c r="HFU52" s="867"/>
      <c r="HFV52" s="867"/>
      <c r="HFW52" s="867"/>
      <c r="HFX52" s="867"/>
      <c r="HFY52" s="867"/>
      <c r="HFZ52" s="867"/>
      <c r="HGA52" s="867"/>
      <c r="HGB52" s="867"/>
      <c r="HGC52" s="867"/>
      <c r="HGD52" s="867"/>
      <c r="HGE52" s="867"/>
      <c r="HGF52" s="867"/>
      <c r="HGG52" s="867"/>
      <c r="HGH52" s="867"/>
      <c r="HGI52" s="867"/>
      <c r="HGJ52" s="867"/>
      <c r="HGK52" s="867"/>
      <c r="HGL52" s="867"/>
      <c r="HGM52" s="867"/>
      <c r="HGN52" s="867"/>
      <c r="HGO52" s="867"/>
      <c r="HGP52" s="867"/>
      <c r="HGQ52" s="867"/>
      <c r="HGR52" s="867"/>
      <c r="HGS52" s="867"/>
      <c r="HGT52" s="867"/>
      <c r="HGU52" s="867"/>
      <c r="HGV52" s="867"/>
      <c r="HGW52" s="867"/>
      <c r="HGX52" s="867"/>
      <c r="HGY52" s="867"/>
      <c r="HGZ52" s="867"/>
      <c r="HHA52" s="867"/>
      <c r="HHB52" s="867"/>
      <c r="HHC52" s="867"/>
      <c r="HHD52" s="867"/>
      <c r="HHE52" s="867"/>
      <c r="HHF52" s="867"/>
      <c r="HHG52" s="867"/>
      <c r="HHH52" s="867"/>
      <c r="HHI52" s="867"/>
      <c r="HHJ52" s="867"/>
      <c r="HHK52" s="867"/>
      <c r="HHL52" s="867"/>
      <c r="HHM52" s="867"/>
      <c r="HHN52" s="867"/>
      <c r="HHO52" s="867"/>
      <c r="HHP52" s="867"/>
      <c r="HHQ52" s="867"/>
      <c r="HHR52" s="867"/>
      <c r="HHS52" s="867"/>
      <c r="HHT52" s="867"/>
      <c r="HHU52" s="867"/>
      <c r="HHV52" s="867"/>
      <c r="HHW52" s="867"/>
      <c r="HHX52" s="867"/>
      <c r="HHY52" s="867"/>
      <c r="HHZ52" s="867"/>
      <c r="HIA52" s="867"/>
      <c r="HIB52" s="867"/>
      <c r="HIC52" s="867"/>
      <c r="HID52" s="867"/>
      <c r="HIE52" s="867"/>
      <c r="HIF52" s="867"/>
      <c r="HIG52" s="867"/>
      <c r="HIH52" s="867"/>
      <c r="HII52" s="867"/>
      <c r="HIJ52" s="867"/>
      <c r="HIK52" s="867"/>
      <c r="HIL52" s="867"/>
      <c r="HIM52" s="867"/>
      <c r="HIN52" s="867"/>
      <c r="HIO52" s="867"/>
      <c r="HIP52" s="867"/>
      <c r="HIQ52" s="867"/>
      <c r="HIR52" s="867"/>
      <c r="HIS52" s="867"/>
      <c r="HIT52" s="867"/>
      <c r="HIU52" s="867"/>
      <c r="HIV52" s="867"/>
      <c r="HIW52" s="867"/>
      <c r="HIX52" s="867"/>
      <c r="HIY52" s="867"/>
      <c r="HIZ52" s="867"/>
      <c r="HJA52" s="867"/>
      <c r="HJB52" s="867"/>
      <c r="HJC52" s="867"/>
      <c r="HJD52" s="867"/>
      <c r="HJE52" s="867"/>
      <c r="HJF52" s="867"/>
      <c r="HJG52" s="867"/>
      <c r="HJH52" s="867"/>
      <c r="HJI52" s="867"/>
      <c r="HJJ52" s="867"/>
      <c r="HJK52" s="867"/>
      <c r="HJL52" s="867"/>
      <c r="HJM52" s="867"/>
      <c r="HJN52" s="867"/>
      <c r="HJO52" s="867"/>
      <c r="HJP52" s="867"/>
      <c r="HJQ52" s="867"/>
      <c r="HJR52" s="867"/>
      <c r="HJS52" s="867"/>
      <c r="HJT52" s="867"/>
      <c r="HJU52" s="867"/>
      <c r="HJV52" s="867"/>
      <c r="HJW52" s="867"/>
      <c r="HJX52" s="867"/>
      <c r="HJY52" s="867"/>
      <c r="HJZ52" s="867"/>
      <c r="HKA52" s="867"/>
      <c r="HKB52" s="867"/>
      <c r="HKC52" s="867"/>
      <c r="HKD52" s="867"/>
      <c r="HKE52" s="867"/>
      <c r="HKF52" s="867"/>
      <c r="HKG52" s="867"/>
      <c r="HKH52" s="867"/>
      <c r="HKI52" s="867"/>
      <c r="HKJ52" s="867"/>
      <c r="HKK52" s="867"/>
      <c r="HKL52" s="867"/>
      <c r="HKM52" s="867"/>
      <c r="HKN52" s="867"/>
      <c r="HKO52" s="867"/>
      <c r="HKP52" s="867"/>
      <c r="HKQ52" s="867"/>
      <c r="HKR52" s="867"/>
      <c r="HKS52" s="867"/>
      <c r="HKT52" s="867"/>
      <c r="HKU52" s="867"/>
      <c r="HKV52" s="867"/>
      <c r="HKW52" s="867"/>
      <c r="HKX52" s="867"/>
      <c r="HKY52" s="867"/>
      <c r="HKZ52" s="867"/>
      <c r="HLA52" s="867"/>
      <c r="HLB52" s="867"/>
      <c r="HLC52" s="867"/>
      <c r="HLD52" s="867"/>
      <c r="HLE52" s="867"/>
      <c r="HLF52" s="867"/>
      <c r="HLG52" s="867"/>
      <c r="HLH52" s="867"/>
      <c r="HLI52" s="867"/>
      <c r="HLJ52" s="867"/>
      <c r="HLK52" s="867"/>
      <c r="HLL52" s="867"/>
      <c r="HLM52" s="867"/>
      <c r="HLN52" s="867"/>
      <c r="HLO52" s="867"/>
      <c r="HLP52" s="867"/>
      <c r="HLQ52" s="867"/>
      <c r="HLR52" s="867"/>
      <c r="HLS52" s="867"/>
      <c r="HLT52" s="867"/>
      <c r="HLU52" s="867"/>
      <c r="HLV52" s="867"/>
      <c r="HLW52" s="867"/>
      <c r="HLX52" s="867"/>
      <c r="HLY52" s="867"/>
      <c r="HLZ52" s="867"/>
      <c r="HMA52" s="867"/>
      <c r="HMB52" s="867"/>
      <c r="HMC52" s="867"/>
      <c r="HMD52" s="867"/>
      <c r="HME52" s="867"/>
      <c r="HMF52" s="867"/>
      <c r="HMG52" s="867"/>
      <c r="HMH52" s="867"/>
      <c r="HMI52" s="867"/>
      <c r="HMJ52" s="867"/>
      <c r="HMK52" s="867"/>
      <c r="HML52" s="867"/>
      <c r="HMM52" s="867"/>
      <c r="HMN52" s="867"/>
      <c r="HMO52" s="867"/>
      <c r="HMP52" s="867"/>
      <c r="HMQ52" s="867"/>
      <c r="HMR52" s="867"/>
      <c r="HMS52" s="867"/>
      <c r="HMT52" s="867"/>
      <c r="HMU52" s="867"/>
      <c r="HMV52" s="867"/>
      <c r="HMW52" s="867"/>
      <c r="HMX52" s="867"/>
      <c r="HMY52" s="867"/>
      <c r="HMZ52" s="867"/>
      <c r="HNA52" s="867"/>
      <c r="HNB52" s="867"/>
      <c r="HNC52" s="867"/>
      <c r="HND52" s="867"/>
      <c r="HNE52" s="867"/>
      <c r="HNF52" s="867"/>
      <c r="HNG52" s="867"/>
      <c r="HNH52" s="867"/>
      <c r="HNI52" s="867"/>
      <c r="HNJ52" s="867"/>
      <c r="HNK52" s="867"/>
      <c r="HNL52" s="867"/>
      <c r="HNM52" s="867"/>
      <c r="HNN52" s="867"/>
      <c r="HNO52" s="867"/>
      <c r="HNP52" s="867"/>
      <c r="HNQ52" s="867"/>
      <c r="HNR52" s="867"/>
      <c r="HNS52" s="867"/>
      <c r="HNT52" s="867"/>
      <c r="HNU52" s="867"/>
      <c r="HNV52" s="867"/>
      <c r="HNW52" s="867"/>
      <c r="HNX52" s="867"/>
      <c r="HNY52" s="867"/>
      <c r="HNZ52" s="867"/>
      <c r="HOA52" s="867"/>
      <c r="HOB52" s="867"/>
      <c r="HOC52" s="867"/>
      <c r="HOD52" s="867"/>
      <c r="HOE52" s="867"/>
      <c r="HOF52" s="867"/>
      <c r="HOG52" s="867"/>
      <c r="HOH52" s="867"/>
      <c r="HOI52" s="867"/>
      <c r="HOJ52" s="867"/>
      <c r="HOK52" s="867"/>
      <c r="HOL52" s="867"/>
      <c r="HOM52" s="867"/>
      <c r="HON52" s="867"/>
      <c r="HOO52" s="867"/>
      <c r="HOP52" s="867"/>
      <c r="HOQ52" s="867"/>
      <c r="HOR52" s="867"/>
      <c r="HOS52" s="867"/>
      <c r="HOT52" s="867"/>
      <c r="HOU52" s="867"/>
      <c r="HOV52" s="867"/>
      <c r="HOW52" s="867"/>
      <c r="HOX52" s="867"/>
      <c r="HOY52" s="867"/>
      <c r="HOZ52" s="867"/>
      <c r="HPA52" s="867"/>
      <c r="HPB52" s="867"/>
      <c r="HPC52" s="867"/>
      <c r="HPD52" s="867"/>
      <c r="HPE52" s="867"/>
      <c r="HPF52" s="867"/>
      <c r="HPG52" s="867"/>
      <c r="HPH52" s="867"/>
      <c r="HPI52" s="867"/>
      <c r="HPJ52" s="867"/>
      <c r="HPK52" s="867"/>
      <c r="HPL52" s="867"/>
      <c r="HPM52" s="867"/>
      <c r="HPN52" s="867"/>
      <c r="HPO52" s="867"/>
      <c r="HPP52" s="867"/>
      <c r="HPQ52" s="867"/>
      <c r="HPR52" s="867"/>
      <c r="HPS52" s="867"/>
      <c r="HPT52" s="867"/>
      <c r="HPU52" s="867"/>
      <c r="HPV52" s="867"/>
      <c r="HPW52" s="867"/>
      <c r="HPX52" s="867"/>
      <c r="HPY52" s="867"/>
      <c r="HPZ52" s="867"/>
      <c r="HQA52" s="867"/>
      <c r="HQB52" s="867"/>
      <c r="HQC52" s="867"/>
      <c r="HQD52" s="867"/>
      <c r="HQE52" s="867"/>
      <c r="HQF52" s="867"/>
      <c r="HQG52" s="867"/>
      <c r="HQH52" s="867"/>
      <c r="HQI52" s="867"/>
      <c r="HQJ52" s="867"/>
      <c r="HQK52" s="867"/>
      <c r="HQL52" s="867"/>
      <c r="HQM52" s="867"/>
      <c r="HQN52" s="867"/>
      <c r="HQO52" s="867"/>
      <c r="HQP52" s="867"/>
      <c r="HQQ52" s="867"/>
      <c r="HQR52" s="867"/>
      <c r="HQS52" s="867"/>
      <c r="HQT52" s="867"/>
      <c r="HQU52" s="867"/>
      <c r="HQV52" s="867"/>
      <c r="HQW52" s="867"/>
      <c r="HQX52" s="867"/>
      <c r="HQY52" s="867"/>
      <c r="HQZ52" s="867"/>
      <c r="HRA52" s="867"/>
      <c r="HRB52" s="867"/>
      <c r="HRC52" s="867"/>
      <c r="HRD52" s="867"/>
      <c r="HRE52" s="867"/>
      <c r="HRF52" s="867"/>
      <c r="HRG52" s="867"/>
      <c r="HRH52" s="867"/>
      <c r="HRI52" s="867"/>
      <c r="HRJ52" s="867"/>
      <c r="HRK52" s="867"/>
      <c r="HRL52" s="867"/>
      <c r="HRM52" s="867"/>
      <c r="HRN52" s="867"/>
      <c r="HRO52" s="867"/>
      <c r="HRP52" s="867"/>
      <c r="HRQ52" s="867"/>
      <c r="HRR52" s="867"/>
      <c r="HRS52" s="867"/>
      <c r="HRT52" s="867"/>
      <c r="HRU52" s="867"/>
      <c r="HRV52" s="867"/>
      <c r="HRW52" s="867"/>
      <c r="HRX52" s="867"/>
      <c r="HRY52" s="867"/>
      <c r="HRZ52" s="867"/>
      <c r="HSA52" s="867"/>
      <c r="HSB52" s="867"/>
      <c r="HSC52" s="867"/>
      <c r="HSD52" s="867"/>
      <c r="HSE52" s="867"/>
      <c r="HSF52" s="867"/>
      <c r="HSG52" s="867"/>
      <c r="HSH52" s="867"/>
      <c r="HSI52" s="867"/>
      <c r="HSJ52" s="867"/>
      <c r="HSK52" s="867"/>
      <c r="HSL52" s="867"/>
      <c r="HSM52" s="867"/>
      <c r="HSN52" s="867"/>
      <c r="HSO52" s="867"/>
      <c r="HSP52" s="867"/>
      <c r="HSQ52" s="867"/>
      <c r="HSR52" s="867"/>
      <c r="HSS52" s="867"/>
      <c r="HST52" s="867"/>
      <c r="HSU52" s="867"/>
      <c r="HSV52" s="867"/>
      <c r="HSW52" s="867"/>
      <c r="HSX52" s="867"/>
      <c r="HSY52" s="867"/>
      <c r="HSZ52" s="867"/>
      <c r="HTA52" s="867"/>
      <c r="HTB52" s="867"/>
      <c r="HTC52" s="867"/>
      <c r="HTD52" s="867"/>
      <c r="HTE52" s="867"/>
      <c r="HTF52" s="867"/>
      <c r="HTG52" s="867"/>
      <c r="HTH52" s="867"/>
      <c r="HTI52" s="867"/>
      <c r="HTJ52" s="867"/>
      <c r="HTK52" s="867"/>
      <c r="HTL52" s="867"/>
      <c r="HTM52" s="867"/>
      <c r="HTN52" s="867"/>
      <c r="HTO52" s="867"/>
      <c r="HTP52" s="867"/>
      <c r="HTQ52" s="867"/>
      <c r="HTR52" s="867"/>
      <c r="HTS52" s="867"/>
      <c r="HTT52" s="867"/>
      <c r="HTU52" s="867"/>
      <c r="HTV52" s="867"/>
      <c r="HTW52" s="867"/>
      <c r="HTX52" s="867"/>
      <c r="HTY52" s="867"/>
      <c r="HTZ52" s="867"/>
      <c r="HUA52" s="867"/>
      <c r="HUB52" s="867"/>
      <c r="HUC52" s="867"/>
      <c r="HUD52" s="867"/>
      <c r="HUE52" s="867"/>
      <c r="HUF52" s="867"/>
      <c r="HUG52" s="867"/>
      <c r="HUH52" s="867"/>
      <c r="HUI52" s="867"/>
      <c r="HUJ52" s="867"/>
      <c r="HUK52" s="867"/>
      <c r="HUL52" s="867"/>
      <c r="HUM52" s="867"/>
      <c r="HUN52" s="867"/>
      <c r="HUO52" s="867"/>
      <c r="HUP52" s="867"/>
      <c r="HUQ52" s="867"/>
      <c r="HUR52" s="867"/>
      <c r="HUS52" s="867"/>
      <c r="HUT52" s="867"/>
      <c r="HUU52" s="867"/>
      <c r="HUV52" s="867"/>
      <c r="HUW52" s="867"/>
      <c r="HUX52" s="867"/>
      <c r="HUY52" s="867"/>
      <c r="HUZ52" s="867"/>
      <c r="HVA52" s="867"/>
      <c r="HVB52" s="867"/>
      <c r="HVC52" s="867"/>
      <c r="HVD52" s="867"/>
      <c r="HVE52" s="867"/>
      <c r="HVF52" s="867"/>
      <c r="HVG52" s="867"/>
      <c r="HVH52" s="867"/>
      <c r="HVI52" s="867"/>
      <c r="HVJ52" s="867"/>
      <c r="HVK52" s="867"/>
      <c r="HVL52" s="867"/>
      <c r="HVM52" s="867"/>
      <c r="HVN52" s="867"/>
      <c r="HVO52" s="867"/>
      <c r="HVP52" s="867"/>
      <c r="HVQ52" s="867"/>
      <c r="HVR52" s="867"/>
      <c r="HVS52" s="867"/>
      <c r="HVT52" s="867"/>
      <c r="HVU52" s="867"/>
      <c r="HVV52" s="867"/>
      <c r="HVW52" s="867"/>
      <c r="HVX52" s="867"/>
      <c r="HVY52" s="867"/>
      <c r="HVZ52" s="867"/>
      <c r="HWA52" s="867"/>
      <c r="HWB52" s="867"/>
      <c r="HWC52" s="867"/>
      <c r="HWD52" s="867"/>
      <c r="HWE52" s="867"/>
      <c r="HWF52" s="867"/>
      <c r="HWG52" s="867"/>
      <c r="HWH52" s="867"/>
      <c r="HWI52" s="867"/>
      <c r="HWJ52" s="867"/>
      <c r="HWK52" s="867"/>
      <c r="HWL52" s="867"/>
      <c r="HWM52" s="867"/>
      <c r="HWN52" s="867"/>
      <c r="HWO52" s="867"/>
      <c r="HWP52" s="867"/>
      <c r="HWQ52" s="867"/>
      <c r="HWR52" s="867"/>
      <c r="HWS52" s="867"/>
      <c r="HWT52" s="867"/>
      <c r="HWU52" s="867"/>
      <c r="HWV52" s="867"/>
      <c r="HWW52" s="867"/>
      <c r="HWX52" s="867"/>
      <c r="HWY52" s="867"/>
      <c r="HWZ52" s="867"/>
      <c r="HXA52" s="867"/>
      <c r="HXB52" s="867"/>
      <c r="HXC52" s="867"/>
      <c r="HXD52" s="867"/>
      <c r="HXE52" s="867"/>
      <c r="HXF52" s="867"/>
      <c r="HXG52" s="867"/>
      <c r="HXH52" s="867"/>
      <c r="HXI52" s="867"/>
      <c r="HXJ52" s="867"/>
      <c r="HXK52" s="867"/>
      <c r="HXL52" s="867"/>
      <c r="HXM52" s="867"/>
      <c r="HXN52" s="867"/>
      <c r="HXO52" s="867"/>
      <c r="HXP52" s="867"/>
      <c r="HXQ52" s="867"/>
      <c r="HXR52" s="867"/>
      <c r="HXS52" s="867"/>
      <c r="HXT52" s="867"/>
      <c r="HXU52" s="867"/>
      <c r="HXV52" s="867"/>
      <c r="HXW52" s="867"/>
      <c r="HXX52" s="867"/>
      <c r="HXY52" s="867"/>
      <c r="HXZ52" s="867"/>
      <c r="HYA52" s="867"/>
      <c r="HYB52" s="867"/>
      <c r="HYC52" s="867"/>
      <c r="HYD52" s="867"/>
      <c r="HYE52" s="867"/>
      <c r="HYF52" s="867"/>
      <c r="HYG52" s="867"/>
      <c r="HYH52" s="867"/>
      <c r="HYI52" s="867"/>
      <c r="HYJ52" s="867"/>
      <c r="HYK52" s="867"/>
      <c r="HYL52" s="867"/>
      <c r="HYM52" s="867"/>
      <c r="HYN52" s="867"/>
      <c r="HYO52" s="867"/>
      <c r="HYP52" s="867"/>
      <c r="HYQ52" s="867"/>
      <c r="HYR52" s="867"/>
      <c r="HYS52" s="867"/>
      <c r="HYT52" s="867"/>
      <c r="HYU52" s="867"/>
      <c r="HYV52" s="867"/>
      <c r="HYW52" s="867"/>
      <c r="HYX52" s="867"/>
      <c r="HYY52" s="867"/>
      <c r="HYZ52" s="867"/>
      <c r="HZA52" s="867"/>
      <c r="HZB52" s="867"/>
      <c r="HZC52" s="867"/>
      <c r="HZD52" s="867"/>
      <c r="HZE52" s="867"/>
      <c r="HZF52" s="867"/>
      <c r="HZG52" s="867"/>
      <c r="HZH52" s="867"/>
      <c r="HZI52" s="867"/>
      <c r="HZJ52" s="867"/>
      <c r="HZK52" s="867"/>
      <c r="HZL52" s="867"/>
      <c r="HZM52" s="867"/>
      <c r="HZN52" s="867"/>
      <c r="HZO52" s="867"/>
      <c r="HZP52" s="867"/>
      <c r="HZQ52" s="867"/>
      <c r="HZR52" s="867"/>
      <c r="HZS52" s="867"/>
      <c r="HZT52" s="867"/>
      <c r="HZU52" s="867"/>
      <c r="HZV52" s="867"/>
      <c r="HZW52" s="867"/>
      <c r="HZX52" s="867"/>
      <c r="HZY52" s="867"/>
      <c r="HZZ52" s="867"/>
      <c r="IAA52" s="867"/>
      <c r="IAB52" s="867"/>
      <c r="IAC52" s="867"/>
      <c r="IAD52" s="867"/>
      <c r="IAE52" s="867"/>
      <c r="IAF52" s="867"/>
      <c r="IAG52" s="867"/>
      <c r="IAH52" s="867"/>
      <c r="IAI52" s="867"/>
      <c r="IAJ52" s="867"/>
      <c r="IAK52" s="867"/>
      <c r="IAL52" s="867"/>
      <c r="IAM52" s="867"/>
      <c r="IAN52" s="867"/>
      <c r="IAO52" s="867"/>
      <c r="IAP52" s="867"/>
      <c r="IAQ52" s="867"/>
      <c r="IAR52" s="867"/>
      <c r="IAS52" s="867"/>
      <c r="IAT52" s="867"/>
      <c r="IAU52" s="867"/>
      <c r="IAV52" s="867"/>
      <c r="IAW52" s="867"/>
      <c r="IAX52" s="867"/>
      <c r="IAY52" s="867"/>
      <c r="IAZ52" s="867"/>
      <c r="IBA52" s="867"/>
      <c r="IBB52" s="867"/>
      <c r="IBC52" s="867"/>
      <c r="IBD52" s="867"/>
      <c r="IBE52" s="867"/>
      <c r="IBF52" s="867"/>
      <c r="IBG52" s="867"/>
      <c r="IBH52" s="867"/>
      <c r="IBI52" s="867"/>
      <c r="IBJ52" s="867"/>
      <c r="IBK52" s="867"/>
      <c r="IBL52" s="867"/>
      <c r="IBM52" s="867"/>
      <c r="IBN52" s="867"/>
      <c r="IBO52" s="867"/>
      <c r="IBP52" s="867"/>
      <c r="IBQ52" s="867"/>
      <c r="IBR52" s="867"/>
      <c r="IBS52" s="867"/>
      <c r="IBT52" s="867"/>
      <c r="IBU52" s="867"/>
      <c r="IBV52" s="867"/>
      <c r="IBW52" s="867"/>
      <c r="IBX52" s="867"/>
      <c r="IBY52" s="867"/>
      <c r="IBZ52" s="867"/>
      <c r="ICA52" s="867"/>
      <c r="ICB52" s="867"/>
      <c r="ICC52" s="867"/>
      <c r="ICD52" s="867"/>
      <c r="ICE52" s="867"/>
      <c r="ICF52" s="867"/>
      <c r="ICG52" s="867"/>
      <c r="ICH52" s="867"/>
      <c r="ICI52" s="867"/>
      <c r="ICJ52" s="867"/>
      <c r="ICK52" s="867"/>
      <c r="ICL52" s="867"/>
      <c r="ICM52" s="867"/>
      <c r="ICN52" s="867"/>
      <c r="ICO52" s="867"/>
      <c r="ICP52" s="867"/>
      <c r="ICQ52" s="867"/>
      <c r="ICR52" s="867"/>
      <c r="ICS52" s="867"/>
      <c r="ICT52" s="867"/>
      <c r="ICU52" s="867"/>
      <c r="ICV52" s="867"/>
      <c r="ICW52" s="867"/>
      <c r="ICX52" s="867"/>
      <c r="ICY52" s="867"/>
      <c r="ICZ52" s="867"/>
      <c r="IDA52" s="867"/>
      <c r="IDB52" s="867"/>
      <c r="IDC52" s="867"/>
      <c r="IDD52" s="867"/>
      <c r="IDE52" s="867"/>
      <c r="IDF52" s="867"/>
      <c r="IDG52" s="867"/>
      <c r="IDH52" s="867"/>
      <c r="IDI52" s="867"/>
      <c r="IDJ52" s="867"/>
      <c r="IDK52" s="867"/>
      <c r="IDL52" s="867"/>
      <c r="IDM52" s="867"/>
      <c r="IDN52" s="867"/>
      <c r="IDO52" s="867"/>
      <c r="IDP52" s="867"/>
      <c r="IDQ52" s="867"/>
      <c r="IDR52" s="867"/>
      <c r="IDS52" s="867"/>
      <c r="IDT52" s="867"/>
      <c r="IDU52" s="867"/>
      <c r="IDV52" s="867"/>
      <c r="IDW52" s="867"/>
      <c r="IDX52" s="867"/>
      <c r="IDY52" s="867"/>
      <c r="IDZ52" s="867"/>
      <c r="IEA52" s="867"/>
      <c r="IEB52" s="867"/>
      <c r="IEC52" s="867"/>
      <c r="IED52" s="867"/>
      <c r="IEE52" s="867"/>
      <c r="IEF52" s="867"/>
      <c r="IEG52" s="867"/>
      <c r="IEH52" s="867"/>
      <c r="IEI52" s="867"/>
      <c r="IEJ52" s="867"/>
      <c r="IEK52" s="867"/>
      <c r="IEL52" s="867"/>
      <c r="IEM52" s="867"/>
      <c r="IEN52" s="867"/>
      <c r="IEO52" s="867"/>
      <c r="IEP52" s="867"/>
      <c r="IEQ52" s="867"/>
      <c r="IER52" s="867"/>
      <c r="IES52" s="867"/>
      <c r="IET52" s="867"/>
      <c r="IEU52" s="867"/>
      <c r="IEV52" s="867"/>
      <c r="IEW52" s="867"/>
      <c r="IEX52" s="867"/>
      <c r="IEY52" s="867"/>
      <c r="IEZ52" s="867"/>
      <c r="IFA52" s="867"/>
      <c r="IFB52" s="867"/>
      <c r="IFC52" s="867"/>
      <c r="IFD52" s="867"/>
      <c r="IFE52" s="867"/>
      <c r="IFF52" s="867"/>
      <c r="IFG52" s="867"/>
      <c r="IFH52" s="867"/>
      <c r="IFI52" s="867"/>
      <c r="IFJ52" s="867"/>
      <c r="IFK52" s="867"/>
      <c r="IFL52" s="867"/>
      <c r="IFM52" s="867"/>
      <c r="IFN52" s="867"/>
      <c r="IFO52" s="867"/>
      <c r="IFP52" s="867"/>
      <c r="IFQ52" s="867"/>
      <c r="IFR52" s="867"/>
      <c r="IFS52" s="867"/>
      <c r="IFT52" s="867"/>
      <c r="IFU52" s="867"/>
      <c r="IFV52" s="867"/>
      <c r="IFW52" s="867"/>
      <c r="IFX52" s="867"/>
      <c r="IFY52" s="867"/>
      <c r="IFZ52" s="867"/>
      <c r="IGA52" s="867"/>
      <c r="IGB52" s="867"/>
      <c r="IGC52" s="867"/>
      <c r="IGD52" s="867"/>
      <c r="IGE52" s="867"/>
      <c r="IGF52" s="867"/>
      <c r="IGG52" s="867"/>
      <c r="IGH52" s="867"/>
      <c r="IGI52" s="867"/>
      <c r="IGJ52" s="867"/>
      <c r="IGK52" s="867"/>
      <c r="IGL52" s="867"/>
      <c r="IGM52" s="867"/>
      <c r="IGN52" s="867"/>
      <c r="IGO52" s="867"/>
      <c r="IGP52" s="867"/>
      <c r="IGQ52" s="867"/>
      <c r="IGR52" s="867"/>
      <c r="IGS52" s="867"/>
      <c r="IGT52" s="867"/>
      <c r="IGU52" s="867"/>
      <c r="IGV52" s="867"/>
      <c r="IGW52" s="867"/>
      <c r="IGX52" s="867"/>
      <c r="IGY52" s="867"/>
      <c r="IGZ52" s="867"/>
      <c r="IHA52" s="867"/>
      <c r="IHB52" s="867"/>
      <c r="IHC52" s="867"/>
      <c r="IHD52" s="867"/>
      <c r="IHE52" s="867"/>
      <c r="IHF52" s="867"/>
      <c r="IHG52" s="867"/>
      <c r="IHH52" s="867"/>
      <c r="IHI52" s="867"/>
      <c r="IHJ52" s="867"/>
      <c r="IHK52" s="867"/>
      <c r="IHL52" s="867"/>
      <c r="IHM52" s="867"/>
      <c r="IHN52" s="867"/>
      <c r="IHO52" s="867"/>
      <c r="IHP52" s="867"/>
      <c r="IHQ52" s="867"/>
      <c r="IHR52" s="867"/>
      <c r="IHS52" s="867"/>
      <c r="IHT52" s="867"/>
      <c r="IHU52" s="867"/>
      <c r="IHV52" s="867"/>
      <c r="IHW52" s="867"/>
      <c r="IHX52" s="867"/>
      <c r="IHY52" s="867"/>
      <c r="IHZ52" s="867"/>
      <c r="IIA52" s="867"/>
      <c r="IIB52" s="867"/>
      <c r="IIC52" s="867"/>
      <c r="IID52" s="867"/>
      <c r="IIE52" s="867"/>
      <c r="IIF52" s="867"/>
      <c r="IIG52" s="867"/>
      <c r="IIH52" s="867"/>
      <c r="III52" s="867"/>
      <c r="IIJ52" s="867"/>
      <c r="IIK52" s="867"/>
      <c r="IIL52" s="867"/>
      <c r="IIM52" s="867"/>
      <c r="IIN52" s="867"/>
      <c r="IIO52" s="867"/>
      <c r="IIP52" s="867"/>
      <c r="IIQ52" s="867"/>
      <c r="IIR52" s="867"/>
      <c r="IIS52" s="867"/>
      <c r="IIT52" s="867"/>
      <c r="IIU52" s="867"/>
      <c r="IIV52" s="867"/>
      <c r="IIW52" s="867"/>
      <c r="IIX52" s="867"/>
      <c r="IIY52" s="867"/>
      <c r="IIZ52" s="867"/>
      <c r="IJA52" s="867"/>
      <c r="IJB52" s="867"/>
      <c r="IJC52" s="867"/>
      <c r="IJD52" s="867"/>
      <c r="IJE52" s="867"/>
      <c r="IJF52" s="867"/>
      <c r="IJG52" s="867"/>
      <c r="IJH52" s="867"/>
      <c r="IJI52" s="867"/>
      <c r="IJJ52" s="867"/>
      <c r="IJK52" s="867"/>
      <c r="IJL52" s="867"/>
      <c r="IJM52" s="867"/>
      <c r="IJN52" s="867"/>
      <c r="IJO52" s="867"/>
      <c r="IJP52" s="867"/>
      <c r="IJQ52" s="867"/>
      <c r="IJR52" s="867"/>
      <c r="IJS52" s="867"/>
      <c r="IJT52" s="867"/>
      <c r="IJU52" s="867"/>
      <c r="IJV52" s="867"/>
      <c r="IJW52" s="867"/>
      <c r="IJX52" s="867"/>
      <c r="IJY52" s="867"/>
      <c r="IJZ52" s="867"/>
      <c r="IKA52" s="867"/>
      <c r="IKB52" s="867"/>
      <c r="IKC52" s="867"/>
      <c r="IKD52" s="867"/>
      <c r="IKE52" s="867"/>
      <c r="IKF52" s="867"/>
      <c r="IKG52" s="867"/>
      <c r="IKH52" s="867"/>
      <c r="IKI52" s="867"/>
      <c r="IKJ52" s="867"/>
      <c r="IKK52" s="867"/>
      <c r="IKL52" s="867"/>
      <c r="IKM52" s="867"/>
      <c r="IKN52" s="867"/>
      <c r="IKO52" s="867"/>
      <c r="IKP52" s="867"/>
      <c r="IKQ52" s="867"/>
      <c r="IKR52" s="867"/>
      <c r="IKS52" s="867"/>
      <c r="IKT52" s="867"/>
      <c r="IKU52" s="867"/>
      <c r="IKV52" s="867"/>
      <c r="IKW52" s="867"/>
      <c r="IKX52" s="867"/>
      <c r="IKY52" s="867"/>
      <c r="IKZ52" s="867"/>
      <c r="ILA52" s="867"/>
      <c r="ILB52" s="867"/>
      <c r="ILC52" s="867"/>
      <c r="ILD52" s="867"/>
      <c r="ILE52" s="867"/>
      <c r="ILF52" s="867"/>
      <c r="ILG52" s="867"/>
      <c r="ILH52" s="867"/>
      <c r="ILI52" s="867"/>
      <c r="ILJ52" s="867"/>
      <c r="ILK52" s="867"/>
      <c r="ILL52" s="867"/>
      <c r="ILM52" s="867"/>
      <c r="ILN52" s="867"/>
      <c r="ILO52" s="867"/>
      <c r="ILP52" s="867"/>
      <c r="ILQ52" s="867"/>
      <c r="ILR52" s="867"/>
      <c r="ILS52" s="867"/>
      <c r="ILT52" s="867"/>
      <c r="ILU52" s="867"/>
      <c r="ILV52" s="867"/>
      <c r="ILW52" s="867"/>
      <c r="ILX52" s="867"/>
      <c r="ILY52" s="867"/>
      <c r="ILZ52" s="867"/>
      <c r="IMA52" s="867"/>
      <c r="IMB52" s="867"/>
      <c r="IMC52" s="867"/>
      <c r="IMD52" s="867"/>
      <c r="IME52" s="867"/>
      <c r="IMF52" s="867"/>
      <c r="IMG52" s="867"/>
      <c r="IMH52" s="867"/>
      <c r="IMI52" s="867"/>
      <c r="IMJ52" s="867"/>
      <c r="IMK52" s="867"/>
      <c r="IML52" s="867"/>
      <c r="IMM52" s="867"/>
      <c r="IMN52" s="867"/>
      <c r="IMO52" s="867"/>
      <c r="IMP52" s="867"/>
      <c r="IMQ52" s="867"/>
      <c r="IMR52" s="867"/>
      <c r="IMS52" s="867"/>
      <c r="IMT52" s="867"/>
      <c r="IMU52" s="867"/>
      <c r="IMV52" s="867"/>
      <c r="IMW52" s="867"/>
      <c r="IMX52" s="867"/>
      <c r="IMY52" s="867"/>
      <c r="IMZ52" s="867"/>
      <c r="INA52" s="867"/>
      <c r="INB52" s="867"/>
      <c r="INC52" s="867"/>
      <c r="IND52" s="867"/>
      <c r="INE52" s="867"/>
      <c r="INF52" s="867"/>
      <c r="ING52" s="867"/>
      <c r="INH52" s="867"/>
      <c r="INI52" s="867"/>
      <c r="INJ52" s="867"/>
      <c r="INK52" s="867"/>
      <c r="INL52" s="867"/>
      <c r="INM52" s="867"/>
      <c r="INN52" s="867"/>
      <c r="INO52" s="867"/>
      <c r="INP52" s="867"/>
      <c r="INQ52" s="867"/>
      <c r="INR52" s="867"/>
      <c r="INS52" s="867"/>
      <c r="INT52" s="867"/>
      <c r="INU52" s="867"/>
      <c r="INV52" s="867"/>
      <c r="INW52" s="867"/>
      <c r="INX52" s="867"/>
      <c r="INY52" s="867"/>
      <c r="INZ52" s="867"/>
      <c r="IOA52" s="867"/>
      <c r="IOB52" s="867"/>
      <c r="IOC52" s="867"/>
      <c r="IOD52" s="867"/>
      <c r="IOE52" s="867"/>
      <c r="IOF52" s="867"/>
      <c r="IOG52" s="867"/>
      <c r="IOH52" s="867"/>
      <c r="IOI52" s="867"/>
      <c r="IOJ52" s="867"/>
      <c r="IOK52" s="867"/>
      <c r="IOL52" s="867"/>
      <c r="IOM52" s="867"/>
      <c r="ION52" s="867"/>
      <c r="IOO52" s="867"/>
      <c r="IOP52" s="867"/>
      <c r="IOQ52" s="867"/>
      <c r="IOR52" s="867"/>
      <c r="IOS52" s="867"/>
      <c r="IOT52" s="867"/>
      <c r="IOU52" s="867"/>
      <c r="IOV52" s="867"/>
      <c r="IOW52" s="867"/>
      <c r="IOX52" s="867"/>
      <c r="IOY52" s="867"/>
      <c r="IOZ52" s="867"/>
      <c r="IPA52" s="867"/>
      <c r="IPB52" s="867"/>
      <c r="IPC52" s="867"/>
      <c r="IPD52" s="867"/>
      <c r="IPE52" s="867"/>
      <c r="IPF52" s="867"/>
      <c r="IPG52" s="867"/>
      <c r="IPH52" s="867"/>
      <c r="IPI52" s="867"/>
      <c r="IPJ52" s="867"/>
      <c r="IPK52" s="867"/>
      <c r="IPL52" s="867"/>
      <c r="IPM52" s="867"/>
      <c r="IPN52" s="867"/>
      <c r="IPO52" s="867"/>
      <c r="IPP52" s="867"/>
      <c r="IPQ52" s="867"/>
      <c r="IPR52" s="867"/>
      <c r="IPS52" s="867"/>
      <c r="IPT52" s="867"/>
      <c r="IPU52" s="867"/>
      <c r="IPV52" s="867"/>
      <c r="IPW52" s="867"/>
      <c r="IPX52" s="867"/>
      <c r="IPY52" s="867"/>
      <c r="IPZ52" s="867"/>
      <c r="IQA52" s="867"/>
      <c r="IQB52" s="867"/>
      <c r="IQC52" s="867"/>
      <c r="IQD52" s="867"/>
      <c r="IQE52" s="867"/>
      <c r="IQF52" s="867"/>
      <c r="IQG52" s="867"/>
      <c r="IQH52" s="867"/>
      <c r="IQI52" s="867"/>
      <c r="IQJ52" s="867"/>
      <c r="IQK52" s="867"/>
      <c r="IQL52" s="867"/>
      <c r="IQM52" s="867"/>
      <c r="IQN52" s="867"/>
      <c r="IQO52" s="867"/>
      <c r="IQP52" s="867"/>
      <c r="IQQ52" s="867"/>
      <c r="IQR52" s="867"/>
      <c r="IQS52" s="867"/>
      <c r="IQT52" s="867"/>
      <c r="IQU52" s="867"/>
      <c r="IQV52" s="867"/>
      <c r="IQW52" s="867"/>
      <c r="IQX52" s="867"/>
      <c r="IQY52" s="867"/>
      <c r="IQZ52" s="867"/>
      <c r="IRA52" s="867"/>
      <c r="IRB52" s="867"/>
      <c r="IRC52" s="867"/>
      <c r="IRD52" s="867"/>
      <c r="IRE52" s="867"/>
      <c r="IRF52" s="867"/>
      <c r="IRG52" s="867"/>
      <c r="IRH52" s="867"/>
      <c r="IRI52" s="867"/>
      <c r="IRJ52" s="867"/>
      <c r="IRK52" s="867"/>
      <c r="IRL52" s="867"/>
      <c r="IRM52" s="867"/>
      <c r="IRN52" s="867"/>
      <c r="IRO52" s="867"/>
      <c r="IRP52" s="867"/>
      <c r="IRQ52" s="867"/>
      <c r="IRR52" s="867"/>
      <c r="IRS52" s="867"/>
      <c r="IRT52" s="867"/>
      <c r="IRU52" s="867"/>
      <c r="IRV52" s="867"/>
      <c r="IRW52" s="867"/>
      <c r="IRX52" s="867"/>
      <c r="IRY52" s="867"/>
      <c r="IRZ52" s="867"/>
      <c r="ISA52" s="867"/>
      <c r="ISB52" s="867"/>
      <c r="ISC52" s="867"/>
      <c r="ISD52" s="867"/>
      <c r="ISE52" s="867"/>
      <c r="ISF52" s="867"/>
      <c r="ISG52" s="867"/>
      <c r="ISH52" s="867"/>
      <c r="ISI52" s="867"/>
      <c r="ISJ52" s="867"/>
      <c r="ISK52" s="867"/>
      <c r="ISL52" s="867"/>
      <c r="ISM52" s="867"/>
      <c r="ISN52" s="867"/>
      <c r="ISO52" s="867"/>
      <c r="ISP52" s="867"/>
      <c r="ISQ52" s="867"/>
      <c r="ISR52" s="867"/>
      <c r="ISS52" s="867"/>
      <c r="IST52" s="867"/>
      <c r="ISU52" s="867"/>
      <c r="ISV52" s="867"/>
      <c r="ISW52" s="867"/>
      <c r="ISX52" s="867"/>
      <c r="ISY52" s="867"/>
      <c r="ISZ52" s="867"/>
      <c r="ITA52" s="867"/>
      <c r="ITB52" s="867"/>
      <c r="ITC52" s="867"/>
      <c r="ITD52" s="867"/>
      <c r="ITE52" s="867"/>
      <c r="ITF52" s="867"/>
      <c r="ITG52" s="867"/>
      <c r="ITH52" s="867"/>
      <c r="ITI52" s="867"/>
      <c r="ITJ52" s="867"/>
      <c r="ITK52" s="867"/>
      <c r="ITL52" s="867"/>
      <c r="ITM52" s="867"/>
      <c r="ITN52" s="867"/>
      <c r="ITO52" s="867"/>
      <c r="ITP52" s="867"/>
      <c r="ITQ52" s="867"/>
      <c r="ITR52" s="867"/>
      <c r="ITS52" s="867"/>
      <c r="ITT52" s="867"/>
      <c r="ITU52" s="867"/>
      <c r="ITV52" s="867"/>
      <c r="ITW52" s="867"/>
      <c r="ITX52" s="867"/>
      <c r="ITY52" s="867"/>
      <c r="ITZ52" s="867"/>
      <c r="IUA52" s="867"/>
      <c r="IUB52" s="867"/>
      <c r="IUC52" s="867"/>
      <c r="IUD52" s="867"/>
      <c r="IUE52" s="867"/>
      <c r="IUF52" s="867"/>
      <c r="IUG52" s="867"/>
      <c r="IUH52" s="867"/>
      <c r="IUI52" s="867"/>
      <c r="IUJ52" s="867"/>
      <c r="IUK52" s="867"/>
      <c r="IUL52" s="867"/>
      <c r="IUM52" s="867"/>
      <c r="IUN52" s="867"/>
      <c r="IUO52" s="867"/>
      <c r="IUP52" s="867"/>
      <c r="IUQ52" s="867"/>
      <c r="IUR52" s="867"/>
      <c r="IUS52" s="867"/>
      <c r="IUT52" s="867"/>
      <c r="IUU52" s="867"/>
      <c r="IUV52" s="867"/>
      <c r="IUW52" s="867"/>
      <c r="IUX52" s="867"/>
      <c r="IUY52" s="867"/>
      <c r="IUZ52" s="867"/>
      <c r="IVA52" s="867"/>
      <c r="IVB52" s="867"/>
      <c r="IVC52" s="867"/>
      <c r="IVD52" s="867"/>
      <c r="IVE52" s="867"/>
      <c r="IVF52" s="867"/>
      <c r="IVG52" s="867"/>
      <c r="IVH52" s="867"/>
      <c r="IVI52" s="867"/>
      <c r="IVJ52" s="867"/>
      <c r="IVK52" s="867"/>
      <c r="IVL52" s="867"/>
      <c r="IVM52" s="867"/>
      <c r="IVN52" s="867"/>
      <c r="IVO52" s="867"/>
      <c r="IVP52" s="867"/>
      <c r="IVQ52" s="867"/>
      <c r="IVR52" s="867"/>
      <c r="IVS52" s="867"/>
      <c r="IVT52" s="867"/>
      <c r="IVU52" s="867"/>
      <c r="IVV52" s="867"/>
      <c r="IVW52" s="867"/>
      <c r="IVX52" s="867"/>
      <c r="IVY52" s="867"/>
      <c r="IVZ52" s="867"/>
      <c r="IWA52" s="867"/>
      <c r="IWB52" s="867"/>
      <c r="IWC52" s="867"/>
      <c r="IWD52" s="867"/>
      <c r="IWE52" s="867"/>
      <c r="IWF52" s="867"/>
      <c r="IWG52" s="867"/>
      <c r="IWH52" s="867"/>
      <c r="IWI52" s="867"/>
      <c r="IWJ52" s="867"/>
      <c r="IWK52" s="867"/>
      <c r="IWL52" s="867"/>
      <c r="IWM52" s="867"/>
      <c r="IWN52" s="867"/>
      <c r="IWO52" s="867"/>
      <c r="IWP52" s="867"/>
      <c r="IWQ52" s="867"/>
      <c r="IWR52" s="867"/>
      <c r="IWS52" s="867"/>
      <c r="IWT52" s="867"/>
      <c r="IWU52" s="867"/>
      <c r="IWV52" s="867"/>
      <c r="IWW52" s="867"/>
      <c r="IWX52" s="867"/>
      <c r="IWY52" s="867"/>
      <c r="IWZ52" s="867"/>
      <c r="IXA52" s="867"/>
      <c r="IXB52" s="867"/>
      <c r="IXC52" s="867"/>
      <c r="IXD52" s="867"/>
      <c r="IXE52" s="867"/>
      <c r="IXF52" s="867"/>
      <c r="IXG52" s="867"/>
      <c r="IXH52" s="867"/>
      <c r="IXI52" s="867"/>
      <c r="IXJ52" s="867"/>
      <c r="IXK52" s="867"/>
      <c r="IXL52" s="867"/>
      <c r="IXM52" s="867"/>
      <c r="IXN52" s="867"/>
      <c r="IXO52" s="867"/>
      <c r="IXP52" s="867"/>
      <c r="IXQ52" s="867"/>
      <c r="IXR52" s="867"/>
      <c r="IXS52" s="867"/>
      <c r="IXT52" s="867"/>
      <c r="IXU52" s="867"/>
      <c r="IXV52" s="867"/>
      <c r="IXW52" s="867"/>
      <c r="IXX52" s="867"/>
      <c r="IXY52" s="867"/>
      <c r="IXZ52" s="867"/>
      <c r="IYA52" s="867"/>
      <c r="IYB52" s="867"/>
      <c r="IYC52" s="867"/>
      <c r="IYD52" s="867"/>
      <c r="IYE52" s="867"/>
      <c r="IYF52" s="867"/>
      <c r="IYG52" s="867"/>
      <c r="IYH52" s="867"/>
      <c r="IYI52" s="867"/>
      <c r="IYJ52" s="867"/>
      <c r="IYK52" s="867"/>
      <c r="IYL52" s="867"/>
      <c r="IYM52" s="867"/>
      <c r="IYN52" s="867"/>
      <c r="IYO52" s="867"/>
      <c r="IYP52" s="867"/>
      <c r="IYQ52" s="867"/>
      <c r="IYR52" s="867"/>
      <c r="IYS52" s="867"/>
      <c r="IYT52" s="867"/>
      <c r="IYU52" s="867"/>
      <c r="IYV52" s="867"/>
      <c r="IYW52" s="867"/>
      <c r="IYX52" s="867"/>
      <c r="IYY52" s="867"/>
      <c r="IYZ52" s="867"/>
      <c r="IZA52" s="867"/>
      <c r="IZB52" s="867"/>
      <c r="IZC52" s="867"/>
      <c r="IZD52" s="867"/>
      <c r="IZE52" s="867"/>
      <c r="IZF52" s="867"/>
      <c r="IZG52" s="867"/>
      <c r="IZH52" s="867"/>
      <c r="IZI52" s="867"/>
      <c r="IZJ52" s="867"/>
      <c r="IZK52" s="867"/>
      <c r="IZL52" s="867"/>
      <c r="IZM52" s="867"/>
      <c r="IZN52" s="867"/>
      <c r="IZO52" s="867"/>
      <c r="IZP52" s="867"/>
      <c r="IZQ52" s="867"/>
      <c r="IZR52" s="867"/>
      <c r="IZS52" s="867"/>
      <c r="IZT52" s="867"/>
      <c r="IZU52" s="867"/>
      <c r="IZV52" s="867"/>
      <c r="IZW52" s="867"/>
      <c r="IZX52" s="867"/>
      <c r="IZY52" s="867"/>
      <c r="IZZ52" s="867"/>
      <c r="JAA52" s="867"/>
      <c r="JAB52" s="867"/>
      <c r="JAC52" s="867"/>
      <c r="JAD52" s="867"/>
      <c r="JAE52" s="867"/>
      <c r="JAF52" s="867"/>
      <c r="JAG52" s="867"/>
      <c r="JAH52" s="867"/>
      <c r="JAI52" s="867"/>
      <c r="JAJ52" s="867"/>
      <c r="JAK52" s="867"/>
      <c r="JAL52" s="867"/>
      <c r="JAM52" s="867"/>
      <c r="JAN52" s="867"/>
      <c r="JAO52" s="867"/>
      <c r="JAP52" s="867"/>
      <c r="JAQ52" s="867"/>
      <c r="JAR52" s="867"/>
      <c r="JAS52" s="867"/>
      <c r="JAT52" s="867"/>
      <c r="JAU52" s="867"/>
      <c r="JAV52" s="867"/>
      <c r="JAW52" s="867"/>
      <c r="JAX52" s="867"/>
      <c r="JAY52" s="867"/>
      <c r="JAZ52" s="867"/>
      <c r="JBA52" s="867"/>
      <c r="JBB52" s="867"/>
      <c r="JBC52" s="867"/>
      <c r="JBD52" s="867"/>
      <c r="JBE52" s="867"/>
      <c r="JBF52" s="867"/>
      <c r="JBG52" s="867"/>
      <c r="JBH52" s="867"/>
      <c r="JBI52" s="867"/>
      <c r="JBJ52" s="867"/>
      <c r="JBK52" s="867"/>
      <c r="JBL52" s="867"/>
      <c r="JBM52" s="867"/>
      <c r="JBN52" s="867"/>
      <c r="JBO52" s="867"/>
      <c r="JBP52" s="867"/>
      <c r="JBQ52" s="867"/>
      <c r="JBR52" s="867"/>
      <c r="JBS52" s="867"/>
      <c r="JBT52" s="867"/>
      <c r="JBU52" s="867"/>
      <c r="JBV52" s="867"/>
      <c r="JBW52" s="867"/>
      <c r="JBX52" s="867"/>
      <c r="JBY52" s="867"/>
      <c r="JBZ52" s="867"/>
      <c r="JCA52" s="867"/>
      <c r="JCB52" s="867"/>
      <c r="JCC52" s="867"/>
      <c r="JCD52" s="867"/>
      <c r="JCE52" s="867"/>
      <c r="JCF52" s="867"/>
      <c r="JCG52" s="867"/>
      <c r="JCH52" s="867"/>
      <c r="JCI52" s="867"/>
      <c r="JCJ52" s="867"/>
      <c r="JCK52" s="867"/>
      <c r="JCL52" s="867"/>
      <c r="JCM52" s="867"/>
      <c r="JCN52" s="867"/>
      <c r="JCO52" s="867"/>
      <c r="JCP52" s="867"/>
      <c r="JCQ52" s="867"/>
      <c r="JCR52" s="867"/>
      <c r="JCS52" s="867"/>
      <c r="JCT52" s="867"/>
      <c r="JCU52" s="867"/>
      <c r="JCV52" s="867"/>
      <c r="JCW52" s="867"/>
      <c r="JCX52" s="867"/>
      <c r="JCY52" s="867"/>
      <c r="JCZ52" s="867"/>
      <c r="JDA52" s="867"/>
      <c r="JDB52" s="867"/>
      <c r="JDC52" s="867"/>
      <c r="JDD52" s="867"/>
      <c r="JDE52" s="867"/>
      <c r="JDF52" s="867"/>
      <c r="JDG52" s="867"/>
      <c r="JDH52" s="867"/>
      <c r="JDI52" s="867"/>
      <c r="JDJ52" s="867"/>
      <c r="JDK52" s="867"/>
      <c r="JDL52" s="867"/>
      <c r="JDM52" s="867"/>
      <c r="JDN52" s="867"/>
      <c r="JDO52" s="867"/>
      <c r="JDP52" s="867"/>
      <c r="JDQ52" s="867"/>
      <c r="JDR52" s="867"/>
      <c r="JDS52" s="867"/>
      <c r="JDT52" s="867"/>
      <c r="JDU52" s="867"/>
      <c r="JDV52" s="867"/>
      <c r="JDW52" s="867"/>
      <c r="JDX52" s="867"/>
      <c r="JDY52" s="867"/>
      <c r="JDZ52" s="867"/>
      <c r="JEA52" s="867"/>
      <c r="JEB52" s="867"/>
      <c r="JEC52" s="867"/>
      <c r="JED52" s="867"/>
      <c r="JEE52" s="867"/>
      <c r="JEF52" s="867"/>
      <c r="JEG52" s="867"/>
      <c r="JEH52" s="867"/>
      <c r="JEI52" s="867"/>
      <c r="JEJ52" s="867"/>
      <c r="JEK52" s="867"/>
      <c r="JEL52" s="867"/>
      <c r="JEM52" s="867"/>
      <c r="JEN52" s="867"/>
      <c r="JEO52" s="867"/>
      <c r="JEP52" s="867"/>
      <c r="JEQ52" s="867"/>
      <c r="JER52" s="867"/>
      <c r="JES52" s="867"/>
      <c r="JET52" s="867"/>
      <c r="JEU52" s="867"/>
      <c r="JEV52" s="867"/>
      <c r="JEW52" s="867"/>
      <c r="JEX52" s="867"/>
      <c r="JEY52" s="867"/>
      <c r="JEZ52" s="867"/>
      <c r="JFA52" s="867"/>
      <c r="JFB52" s="867"/>
      <c r="JFC52" s="867"/>
      <c r="JFD52" s="867"/>
      <c r="JFE52" s="867"/>
      <c r="JFF52" s="867"/>
      <c r="JFG52" s="867"/>
      <c r="JFH52" s="867"/>
      <c r="JFI52" s="867"/>
      <c r="JFJ52" s="867"/>
      <c r="JFK52" s="867"/>
      <c r="JFL52" s="867"/>
      <c r="JFM52" s="867"/>
      <c r="JFN52" s="867"/>
      <c r="JFO52" s="867"/>
      <c r="JFP52" s="867"/>
      <c r="JFQ52" s="867"/>
      <c r="JFR52" s="867"/>
      <c r="JFS52" s="867"/>
      <c r="JFT52" s="867"/>
      <c r="JFU52" s="867"/>
      <c r="JFV52" s="867"/>
      <c r="JFW52" s="867"/>
      <c r="JFX52" s="867"/>
      <c r="JFY52" s="867"/>
      <c r="JFZ52" s="867"/>
      <c r="JGA52" s="867"/>
      <c r="JGB52" s="867"/>
      <c r="JGC52" s="867"/>
      <c r="JGD52" s="867"/>
      <c r="JGE52" s="867"/>
      <c r="JGF52" s="867"/>
      <c r="JGG52" s="867"/>
      <c r="JGH52" s="867"/>
      <c r="JGI52" s="867"/>
      <c r="JGJ52" s="867"/>
      <c r="JGK52" s="867"/>
      <c r="JGL52" s="867"/>
      <c r="JGM52" s="867"/>
      <c r="JGN52" s="867"/>
      <c r="JGO52" s="867"/>
      <c r="JGP52" s="867"/>
      <c r="JGQ52" s="867"/>
      <c r="JGR52" s="867"/>
      <c r="JGS52" s="867"/>
      <c r="JGT52" s="867"/>
      <c r="JGU52" s="867"/>
      <c r="JGV52" s="867"/>
      <c r="JGW52" s="867"/>
      <c r="JGX52" s="867"/>
      <c r="JGY52" s="867"/>
      <c r="JGZ52" s="867"/>
      <c r="JHA52" s="867"/>
      <c r="JHB52" s="867"/>
      <c r="JHC52" s="867"/>
      <c r="JHD52" s="867"/>
      <c r="JHE52" s="867"/>
      <c r="JHF52" s="867"/>
      <c r="JHG52" s="867"/>
      <c r="JHH52" s="867"/>
      <c r="JHI52" s="867"/>
      <c r="JHJ52" s="867"/>
      <c r="JHK52" s="867"/>
      <c r="JHL52" s="867"/>
      <c r="JHM52" s="867"/>
      <c r="JHN52" s="867"/>
      <c r="JHO52" s="867"/>
      <c r="JHP52" s="867"/>
      <c r="JHQ52" s="867"/>
      <c r="JHR52" s="867"/>
      <c r="JHS52" s="867"/>
      <c r="JHT52" s="867"/>
      <c r="JHU52" s="867"/>
      <c r="JHV52" s="867"/>
      <c r="JHW52" s="867"/>
      <c r="JHX52" s="867"/>
      <c r="JHY52" s="867"/>
      <c r="JHZ52" s="867"/>
      <c r="JIA52" s="867"/>
      <c r="JIB52" s="867"/>
      <c r="JIC52" s="867"/>
      <c r="JID52" s="867"/>
      <c r="JIE52" s="867"/>
      <c r="JIF52" s="867"/>
      <c r="JIG52" s="867"/>
      <c r="JIH52" s="867"/>
      <c r="JII52" s="867"/>
      <c r="JIJ52" s="867"/>
      <c r="JIK52" s="867"/>
      <c r="JIL52" s="867"/>
      <c r="JIM52" s="867"/>
      <c r="JIN52" s="867"/>
      <c r="JIO52" s="867"/>
      <c r="JIP52" s="867"/>
      <c r="JIQ52" s="867"/>
      <c r="JIR52" s="867"/>
      <c r="JIS52" s="867"/>
      <c r="JIT52" s="867"/>
      <c r="JIU52" s="867"/>
      <c r="JIV52" s="867"/>
      <c r="JIW52" s="867"/>
      <c r="JIX52" s="867"/>
      <c r="JIY52" s="867"/>
      <c r="JIZ52" s="867"/>
      <c r="JJA52" s="867"/>
      <c r="JJB52" s="867"/>
      <c r="JJC52" s="867"/>
      <c r="JJD52" s="867"/>
      <c r="JJE52" s="867"/>
      <c r="JJF52" s="867"/>
      <c r="JJG52" s="867"/>
      <c r="JJH52" s="867"/>
      <c r="JJI52" s="867"/>
      <c r="JJJ52" s="867"/>
      <c r="JJK52" s="867"/>
      <c r="JJL52" s="867"/>
      <c r="JJM52" s="867"/>
      <c r="JJN52" s="867"/>
      <c r="JJO52" s="867"/>
      <c r="JJP52" s="867"/>
      <c r="JJQ52" s="867"/>
      <c r="JJR52" s="867"/>
      <c r="JJS52" s="867"/>
      <c r="JJT52" s="867"/>
      <c r="JJU52" s="867"/>
      <c r="JJV52" s="867"/>
      <c r="JJW52" s="867"/>
      <c r="JJX52" s="867"/>
      <c r="JJY52" s="867"/>
      <c r="JJZ52" s="867"/>
      <c r="JKA52" s="867"/>
      <c r="JKB52" s="867"/>
      <c r="JKC52" s="867"/>
      <c r="JKD52" s="867"/>
      <c r="JKE52" s="867"/>
      <c r="JKF52" s="867"/>
      <c r="JKG52" s="867"/>
      <c r="JKH52" s="867"/>
      <c r="JKI52" s="867"/>
      <c r="JKJ52" s="867"/>
      <c r="JKK52" s="867"/>
      <c r="JKL52" s="867"/>
      <c r="JKM52" s="867"/>
      <c r="JKN52" s="867"/>
      <c r="JKO52" s="867"/>
      <c r="JKP52" s="867"/>
      <c r="JKQ52" s="867"/>
      <c r="JKR52" s="867"/>
      <c r="JKS52" s="867"/>
      <c r="JKT52" s="867"/>
      <c r="JKU52" s="867"/>
      <c r="JKV52" s="867"/>
      <c r="JKW52" s="867"/>
      <c r="JKX52" s="867"/>
      <c r="JKY52" s="867"/>
      <c r="JKZ52" s="867"/>
      <c r="JLA52" s="867"/>
      <c r="JLB52" s="867"/>
      <c r="JLC52" s="867"/>
      <c r="JLD52" s="867"/>
      <c r="JLE52" s="867"/>
      <c r="JLF52" s="867"/>
      <c r="JLG52" s="867"/>
      <c r="JLH52" s="867"/>
      <c r="JLI52" s="867"/>
      <c r="JLJ52" s="867"/>
      <c r="JLK52" s="867"/>
      <c r="JLL52" s="867"/>
      <c r="JLM52" s="867"/>
      <c r="JLN52" s="867"/>
      <c r="JLO52" s="867"/>
      <c r="JLP52" s="867"/>
      <c r="JLQ52" s="867"/>
      <c r="JLR52" s="867"/>
      <c r="JLS52" s="867"/>
      <c r="JLT52" s="867"/>
      <c r="JLU52" s="867"/>
      <c r="JLV52" s="867"/>
      <c r="JLW52" s="867"/>
      <c r="JLX52" s="867"/>
      <c r="JLY52" s="867"/>
      <c r="JLZ52" s="867"/>
      <c r="JMA52" s="867"/>
      <c r="JMB52" s="867"/>
      <c r="JMC52" s="867"/>
      <c r="JMD52" s="867"/>
      <c r="JME52" s="867"/>
      <c r="JMF52" s="867"/>
      <c r="JMG52" s="867"/>
      <c r="JMH52" s="867"/>
      <c r="JMI52" s="867"/>
      <c r="JMJ52" s="867"/>
      <c r="JMK52" s="867"/>
      <c r="JML52" s="867"/>
      <c r="JMM52" s="867"/>
      <c r="JMN52" s="867"/>
      <c r="JMO52" s="867"/>
      <c r="JMP52" s="867"/>
      <c r="JMQ52" s="867"/>
      <c r="JMR52" s="867"/>
      <c r="JMS52" s="867"/>
      <c r="JMT52" s="867"/>
      <c r="JMU52" s="867"/>
      <c r="JMV52" s="867"/>
      <c r="JMW52" s="867"/>
      <c r="JMX52" s="867"/>
      <c r="JMY52" s="867"/>
      <c r="JMZ52" s="867"/>
      <c r="JNA52" s="867"/>
      <c r="JNB52" s="867"/>
      <c r="JNC52" s="867"/>
      <c r="JND52" s="867"/>
      <c r="JNE52" s="867"/>
      <c r="JNF52" s="867"/>
      <c r="JNG52" s="867"/>
      <c r="JNH52" s="867"/>
      <c r="JNI52" s="867"/>
      <c r="JNJ52" s="867"/>
      <c r="JNK52" s="867"/>
      <c r="JNL52" s="867"/>
      <c r="JNM52" s="867"/>
      <c r="JNN52" s="867"/>
      <c r="JNO52" s="867"/>
      <c r="JNP52" s="867"/>
      <c r="JNQ52" s="867"/>
      <c r="JNR52" s="867"/>
      <c r="JNS52" s="867"/>
      <c r="JNT52" s="867"/>
      <c r="JNU52" s="867"/>
      <c r="JNV52" s="867"/>
      <c r="JNW52" s="867"/>
      <c r="JNX52" s="867"/>
      <c r="JNY52" s="867"/>
      <c r="JNZ52" s="867"/>
      <c r="JOA52" s="867"/>
      <c r="JOB52" s="867"/>
      <c r="JOC52" s="867"/>
      <c r="JOD52" s="867"/>
      <c r="JOE52" s="867"/>
      <c r="JOF52" s="867"/>
      <c r="JOG52" s="867"/>
      <c r="JOH52" s="867"/>
      <c r="JOI52" s="867"/>
      <c r="JOJ52" s="867"/>
      <c r="JOK52" s="867"/>
      <c r="JOL52" s="867"/>
      <c r="JOM52" s="867"/>
      <c r="JON52" s="867"/>
      <c r="JOO52" s="867"/>
      <c r="JOP52" s="867"/>
      <c r="JOQ52" s="867"/>
      <c r="JOR52" s="867"/>
      <c r="JOS52" s="867"/>
      <c r="JOT52" s="867"/>
      <c r="JOU52" s="867"/>
      <c r="JOV52" s="867"/>
      <c r="JOW52" s="867"/>
      <c r="JOX52" s="867"/>
      <c r="JOY52" s="867"/>
      <c r="JOZ52" s="867"/>
      <c r="JPA52" s="867"/>
      <c r="JPB52" s="867"/>
      <c r="JPC52" s="867"/>
      <c r="JPD52" s="867"/>
      <c r="JPE52" s="867"/>
      <c r="JPF52" s="867"/>
      <c r="JPG52" s="867"/>
      <c r="JPH52" s="867"/>
      <c r="JPI52" s="867"/>
      <c r="JPJ52" s="867"/>
      <c r="JPK52" s="867"/>
      <c r="JPL52" s="867"/>
      <c r="JPM52" s="867"/>
      <c r="JPN52" s="867"/>
      <c r="JPO52" s="867"/>
      <c r="JPP52" s="867"/>
      <c r="JPQ52" s="867"/>
      <c r="JPR52" s="867"/>
      <c r="JPS52" s="867"/>
      <c r="JPT52" s="867"/>
      <c r="JPU52" s="867"/>
      <c r="JPV52" s="867"/>
      <c r="JPW52" s="867"/>
      <c r="JPX52" s="867"/>
      <c r="JPY52" s="867"/>
      <c r="JPZ52" s="867"/>
      <c r="JQA52" s="867"/>
      <c r="JQB52" s="867"/>
      <c r="JQC52" s="867"/>
      <c r="JQD52" s="867"/>
      <c r="JQE52" s="867"/>
      <c r="JQF52" s="867"/>
      <c r="JQG52" s="867"/>
      <c r="JQH52" s="867"/>
      <c r="JQI52" s="867"/>
      <c r="JQJ52" s="867"/>
      <c r="JQK52" s="867"/>
      <c r="JQL52" s="867"/>
      <c r="JQM52" s="867"/>
      <c r="JQN52" s="867"/>
      <c r="JQO52" s="867"/>
      <c r="JQP52" s="867"/>
      <c r="JQQ52" s="867"/>
      <c r="JQR52" s="867"/>
      <c r="JQS52" s="867"/>
      <c r="JQT52" s="867"/>
      <c r="JQU52" s="867"/>
      <c r="JQV52" s="867"/>
      <c r="JQW52" s="867"/>
      <c r="JQX52" s="867"/>
      <c r="JQY52" s="867"/>
      <c r="JQZ52" s="867"/>
      <c r="JRA52" s="867"/>
      <c r="JRB52" s="867"/>
      <c r="JRC52" s="867"/>
      <c r="JRD52" s="867"/>
      <c r="JRE52" s="867"/>
      <c r="JRF52" s="867"/>
      <c r="JRG52" s="867"/>
      <c r="JRH52" s="867"/>
      <c r="JRI52" s="867"/>
      <c r="JRJ52" s="867"/>
      <c r="JRK52" s="867"/>
      <c r="JRL52" s="867"/>
      <c r="JRM52" s="867"/>
      <c r="JRN52" s="867"/>
      <c r="JRO52" s="867"/>
      <c r="JRP52" s="867"/>
      <c r="JRQ52" s="867"/>
      <c r="JRR52" s="867"/>
      <c r="JRS52" s="867"/>
      <c r="JRT52" s="867"/>
      <c r="JRU52" s="867"/>
      <c r="JRV52" s="867"/>
      <c r="JRW52" s="867"/>
      <c r="JRX52" s="867"/>
      <c r="JRY52" s="867"/>
      <c r="JRZ52" s="867"/>
      <c r="JSA52" s="867"/>
      <c r="JSB52" s="867"/>
      <c r="JSC52" s="867"/>
      <c r="JSD52" s="867"/>
      <c r="JSE52" s="867"/>
      <c r="JSF52" s="867"/>
      <c r="JSG52" s="867"/>
      <c r="JSH52" s="867"/>
      <c r="JSI52" s="867"/>
      <c r="JSJ52" s="867"/>
      <c r="JSK52" s="867"/>
      <c r="JSL52" s="867"/>
      <c r="JSM52" s="867"/>
      <c r="JSN52" s="867"/>
      <c r="JSO52" s="867"/>
      <c r="JSP52" s="867"/>
      <c r="JSQ52" s="867"/>
      <c r="JSR52" s="867"/>
      <c r="JSS52" s="867"/>
      <c r="JST52" s="867"/>
      <c r="JSU52" s="867"/>
      <c r="JSV52" s="867"/>
      <c r="JSW52" s="867"/>
      <c r="JSX52" s="867"/>
      <c r="JSY52" s="867"/>
      <c r="JSZ52" s="867"/>
      <c r="JTA52" s="867"/>
      <c r="JTB52" s="867"/>
      <c r="JTC52" s="867"/>
      <c r="JTD52" s="867"/>
      <c r="JTE52" s="867"/>
      <c r="JTF52" s="867"/>
      <c r="JTG52" s="867"/>
      <c r="JTH52" s="867"/>
      <c r="JTI52" s="867"/>
      <c r="JTJ52" s="867"/>
      <c r="JTK52" s="867"/>
      <c r="JTL52" s="867"/>
      <c r="JTM52" s="867"/>
      <c r="JTN52" s="867"/>
      <c r="JTO52" s="867"/>
      <c r="JTP52" s="867"/>
      <c r="JTQ52" s="867"/>
      <c r="JTR52" s="867"/>
      <c r="JTS52" s="867"/>
      <c r="JTT52" s="867"/>
      <c r="JTU52" s="867"/>
      <c r="JTV52" s="867"/>
      <c r="JTW52" s="867"/>
      <c r="JTX52" s="867"/>
      <c r="JTY52" s="867"/>
      <c r="JTZ52" s="867"/>
      <c r="JUA52" s="867"/>
      <c r="JUB52" s="867"/>
      <c r="JUC52" s="867"/>
      <c r="JUD52" s="867"/>
      <c r="JUE52" s="867"/>
      <c r="JUF52" s="867"/>
      <c r="JUG52" s="867"/>
      <c r="JUH52" s="867"/>
      <c r="JUI52" s="867"/>
      <c r="JUJ52" s="867"/>
      <c r="JUK52" s="867"/>
      <c r="JUL52" s="867"/>
      <c r="JUM52" s="867"/>
      <c r="JUN52" s="867"/>
      <c r="JUO52" s="867"/>
      <c r="JUP52" s="867"/>
      <c r="JUQ52" s="867"/>
      <c r="JUR52" s="867"/>
      <c r="JUS52" s="867"/>
      <c r="JUT52" s="867"/>
      <c r="JUU52" s="867"/>
      <c r="JUV52" s="867"/>
      <c r="JUW52" s="867"/>
      <c r="JUX52" s="867"/>
      <c r="JUY52" s="867"/>
      <c r="JUZ52" s="867"/>
      <c r="JVA52" s="867"/>
      <c r="JVB52" s="867"/>
      <c r="JVC52" s="867"/>
      <c r="JVD52" s="867"/>
      <c r="JVE52" s="867"/>
      <c r="JVF52" s="867"/>
      <c r="JVG52" s="867"/>
      <c r="JVH52" s="867"/>
      <c r="JVI52" s="867"/>
      <c r="JVJ52" s="867"/>
      <c r="JVK52" s="867"/>
      <c r="JVL52" s="867"/>
      <c r="JVM52" s="867"/>
      <c r="JVN52" s="867"/>
      <c r="JVO52" s="867"/>
      <c r="JVP52" s="867"/>
      <c r="JVQ52" s="867"/>
      <c r="JVR52" s="867"/>
      <c r="JVS52" s="867"/>
      <c r="JVT52" s="867"/>
      <c r="JVU52" s="867"/>
      <c r="JVV52" s="867"/>
      <c r="JVW52" s="867"/>
      <c r="JVX52" s="867"/>
      <c r="JVY52" s="867"/>
      <c r="JVZ52" s="867"/>
      <c r="JWA52" s="867"/>
      <c r="JWB52" s="867"/>
      <c r="JWC52" s="867"/>
      <c r="JWD52" s="867"/>
      <c r="JWE52" s="867"/>
      <c r="JWF52" s="867"/>
      <c r="JWG52" s="867"/>
      <c r="JWH52" s="867"/>
      <c r="JWI52" s="867"/>
      <c r="JWJ52" s="867"/>
      <c r="JWK52" s="867"/>
      <c r="JWL52" s="867"/>
      <c r="JWM52" s="867"/>
      <c r="JWN52" s="867"/>
      <c r="JWO52" s="867"/>
      <c r="JWP52" s="867"/>
      <c r="JWQ52" s="867"/>
      <c r="JWR52" s="867"/>
      <c r="JWS52" s="867"/>
      <c r="JWT52" s="867"/>
      <c r="JWU52" s="867"/>
      <c r="JWV52" s="867"/>
      <c r="JWW52" s="867"/>
      <c r="JWX52" s="867"/>
      <c r="JWY52" s="867"/>
      <c r="JWZ52" s="867"/>
      <c r="JXA52" s="867"/>
      <c r="JXB52" s="867"/>
      <c r="JXC52" s="867"/>
      <c r="JXD52" s="867"/>
      <c r="JXE52" s="867"/>
      <c r="JXF52" s="867"/>
      <c r="JXG52" s="867"/>
      <c r="JXH52" s="867"/>
      <c r="JXI52" s="867"/>
      <c r="JXJ52" s="867"/>
      <c r="JXK52" s="867"/>
      <c r="JXL52" s="867"/>
      <c r="JXM52" s="867"/>
      <c r="JXN52" s="867"/>
      <c r="JXO52" s="867"/>
      <c r="JXP52" s="867"/>
      <c r="JXQ52" s="867"/>
      <c r="JXR52" s="867"/>
      <c r="JXS52" s="867"/>
      <c r="JXT52" s="867"/>
      <c r="JXU52" s="867"/>
      <c r="JXV52" s="867"/>
      <c r="JXW52" s="867"/>
      <c r="JXX52" s="867"/>
      <c r="JXY52" s="867"/>
      <c r="JXZ52" s="867"/>
      <c r="JYA52" s="867"/>
      <c r="JYB52" s="867"/>
      <c r="JYC52" s="867"/>
      <c r="JYD52" s="867"/>
      <c r="JYE52" s="867"/>
      <c r="JYF52" s="867"/>
      <c r="JYG52" s="867"/>
      <c r="JYH52" s="867"/>
      <c r="JYI52" s="867"/>
      <c r="JYJ52" s="867"/>
      <c r="JYK52" s="867"/>
      <c r="JYL52" s="867"/>
      <c r="JYM52" s="867"/>
      <c r="JYN52" s="867"/>
      <c r="JYO52" s="867"/>
      <c r="JYP52" s="867"/>
      <c r="JYQ52" s="867"/>
      <c r="JYR52" s="867"/>
      <c r="JYS52" s="867"/>
      <c r="JYT52" s="867"/>
      <c r="JYU52" s="867"/>
      <c r="JYV52" s="867"/>
      <c r="JYW52" s="867"/>
      <c r="JYX52" s="867"/>
      <c r="JYY52" s="867"/>
      <c r="JYZ52" s="867"/>
      <c r="JZA52" s="867"/>
      <c r="JZB52" s="867"/>
      <c r="JZC52" s="867"/>
      <c r="JZD52" s="867"/>
      <c r="JZE52" s="867"/>
      <c r="JZF52" s="867"/>
      <c r="JZG52" s="867"/>
      <c r="JZH52" s="867"/>
      <c r="JZI52" s="867"/>
      <c r="JZJ52" s="867"/>
      <c r="JZK52" s="867"/>
      <c r="JZL52" s="867"/>
      <c r="JZM52" s="867"/>
      <c r="JZN52" s="867"/>
      <c r="JZO52" s="867"/>
      <c r="JZP52" s="867"/>
      <c r="JZQ52" s="867"/>
      <c r="JZR52" s="867"/>
      <c r="JZS52" s="867"/>
      <c r="JZT52" s="867"/>
      <c r="JZU52" s="867"/>
      <c r="JZV52" s="867"/>
      <c r="JZW52" s="867"/>
      <c r="JZX52" s="867"/>
      <c r="JZY52" s="867"/>
      <c r="JZZ52" s="867"/>
      <c r="KAA52" s="867"/>
      <c r="KAB52" s="867"/>
      <c r="KAC52" s="867"/>
      <c r="KAD52" s="867"/>
      <c r="KAE52" s="867"/>
      <c r="KAF52" s="867"/>
      <c r="KAG52" s="867"/>
      <c r="KAH52" s="867"/>
      <c r="KAI52" s="867"/>
      <c r="KAJ52" s="867"/>
      <c r="KAK52" s="867"/>
      <c r="KAL52" s="867"/>
      <c r="KAM52" s="867"/>
      <c r="KAN52" s="867"/>
      <c r="KAO52" s="867"/>
      <c r="KAP52" s="867"/>
      <c r="KAQ52" s="867"/>
      <c r="KAR52" s="867"/>
      <c r="KAS52" s="867"/>
      <c r="KAT52" s="867"/>
      <c r="KAU52" s="867"/>
      <c r="KAV52" s="867"/>
      <c r="KAW52" s="867"/>
      <c r="KAX52" s="867"/>
      <c r="KAY52" s="867"/>
      <c r="KAZ52" s="867"/>
      <c r="KBA52" s="867"/>
      <c r="KBB52" s="867"/>
      <c r="KBC52" s="867"/>
      <c r="KBD52" s="867"/>
      <c r="KBE52" s="867"/>
      <c r="KBF52" s="867"/>
      <c r="KBG52" s="867"/>
      <c r="KBH52" s="867"/>
      <c r="KBI52" s="867"/>
      <c r="KBJ52" s="867"/>
      <c r="KBK52" s="867"/>
      <c r="KBL52" s="867"/>
      <c r="KBM52" s="867"/>
      <c r="KBN52" s="867"/>
      <c r="KBO52" s="867"/>
      <c r="KBP52" s="867"/>
      <c r="KBQ52" s="867"/>
      <c r="KBR52" s="867"/>
      <c r="KBS52" s="867"/>
      <c r="KBT52" s="867"/>
      <c r="KBU52" s="867"/>
      <c r="KBV52" s="867"/>
      <c r="KBW52" s="867"/>
      <c r="KBX52" s="867"/>
      <c r="KBY52" s="867"/>
      <c r="KBZ52" s="867"/>
      <c r="KCA52" s="867"/>
      <c r="KCB52" s="867"/>
      <c r="KCC52" s="867"/>
      <c r="KCD52" s="867"/>
      <c r="KCE52" s="867"/>
      <c r="KCF52" s="867"/>
      <c r="KCG52" s="867"/>
      <c r="KCH52" s="867"/>
      <c r="KCI52" s="867"/>
      <c r="KCJ52" s="867"/>
      <c r="KCK52" s="867"/>
      <c r="KCL52" s="867"/>
      <c r="KCM52" s="867"/>
      <c r="KCN52" s="867"/>
      <c r="KCO52" s="867"/>
      <c r="KCP52" s="867"/>
      <c r="KCQ52" s="867"/>
      <c r="KCR52" s="867"/>
      <c r="KCS52" s="867"/>
      <c r="KCT52" s="867"/>
      <c r="KCU52" s="867"/>
      <c r="KCV52" s="867"/>
      <c r="KCW52" s="867"/>
      <c r="KCX52" s="867"/>
      <c r="KCY52" s="867"/>
      <c r="KCZ52" s="867"/>
      <c r="KDA52" s="867"/>
      <c r="KDB52" s="867"/>
      <c r="KDC52" s="867"/>
      <c r="KDD52" s="867"/>
      <c r="KDE52" s="867"/>
      <c r="KDF52" s="867"/>
      <c r="KDG52" s="867"/>
      <c r="KDH52" s="867"/>
      <c r="KDI52" s="867"/>
      <c r="KDJ52" s="867"/>
      <c r="KDK52" s="867"/>
      <c r="KDL52" s="867"/>
      <c r="KDM52" s="867"/>
      <c r="KDN52" s="867"/>
      <c r="KDO52" s="867"/>
      <c r="KDP52" s="867"/>
      <c r="KDQ52" s="867"/>
      <c r="KDR52" s="867"/>
      <c r="KDS52" s="867"/>
      <c r="KDT52" s="867"/>
      <c r="KDU52" s="867"/>
      <c r="KDV52" s="867"/>
      <c r="KDW52" s="867"/>
      <c r="KDX52" s="867"/>
      <c r="KDY52" s="867"/>
      <c r="KDZ52" s="867"/>
      <c r="KEA52" s="867"/>
      <c r="KEB52" s="867"/>
      <c r="KEC52" s="867"/>
      <c r="KED52" s="867"/>
      <c r="KEE52" s="867"/>
      <c r="KEF52" s="867"/>
      <c r="KEG52" s="867"/>
      <c r="KEH52" s="867"/>
      <c r="KEI52" s="867"/>
      <c r="KEJ52" s="867"/>
      <c r="KEK52" s="867"/>
      <c r="KEL52" s="867"/>
      <c r="KEM52" s="867"/>
      <c r="KEN52" s="867"/>
      <c r="KEO52" s="867"/>
      <c r="KEP52" s="867"/>
      <c r="KEQ52" s="867"/>
      <c r="KER52" s="867"/>
      <c r="KES52" s="867"/>
      <c r="KET52" s="867"/>
      <c r="KEU52" s="867"/>
      <c r="KEV52" s="867"/>
      <c r="KEW52" s="867"/>
      <c r="KEX52" s="867"/>
      <c r="KEY52" s="867"/>
      <c r="KEZ52" s="867"/>
      <c r="KFA52" s="867"/>
      <c r="KFB52" s="867"/>
      <c r="KFC52" s="867"/>
      <c r="KFD52" s="867"/>
      <c r="KFE52" s="867"/>
      <c r="KFF52" s="867"/>
      <c r="KFG52" s="867"/>
      <c r="KFH52" s="867"/>
      <c r="KFI52" s="867"/>
      <c r="KFJ52" s="867"/>
      <c r="KFK52" s="867"/>
      <c r="KFL52" s="867"/>
      <c r="KFM52" s="867"/>
      <c r="KFN52" s="867"/>
      <c r="KFO52" s="867"/>
      <c r="KFP52" s="867"/>
      <c r="KFQ52" s="867"/>
      <c r="KFR52" s="867"/>
      <c r="KFS52" s="867"/>
      <c r="KFT52" s="867"/>
      <c r="KFU52" s="867"/>
      <c r="KFV52" s="867"/>
      <c r="KFW52" s="867"/>
      <c r="KFX52" s="867"/>
      <c r="KFY52" s="867"/>
      <c r="KFZ52" s="867"/>
      <c r="KGA52" s="867"/>
      <c r="KGB52" s="867"/>
      <c r="KGC52" s="867"/>
      <c r="KGD52" s="867"/>
      <c r="KGE52" s="867"/>
      <c r="KGF52" s="867"/>
      <c r="KGG52" s="867"/>
      <c r="KGH52" s="867"/>
      <c r="KGI52" s="867"/>
      <c r="KGJ52" s="867"/>
      <c r="KGK52" s="867"/>
      <c r="KGL52" s="867"/>
      <c r="KGM52" s="867"/>
      <c r="KGN52" s="867"/>
      <c r="KGO52" s="867"/>
      <c r="KGP52" s="867"/>
      <c r="KGQ52" s="867"/>
      <c r="KGR52" s="867"/>
      <c r="KGS52" s="867"/>
      <c r="KGT52" s="867"/>
      <c r="KGU52" s="867"/>
      <c r="KGV52" s="867"/>
      <c r="KGW52" s="867"/>
      <c r="KGX52" s="867"/>
      <c r="KGY52" s="867"/>
      <c r="KGZ52" s="867"/>
      <c r="KHA52" s="867"/>
      <c r="KHB52" s="867"/>
      <c r="KHC52" s="867"/>
      <c r="KHD52" s="867"/>
      <c r="KHE52" s="867"/>
      <c r="KHF52" s="867"/>
      <c r="KHG52" s="867"/>
      <c r="KHH52" s="867"/>
      <c r="KHI52" s="867"/>
      <c r="KHJ52" s="867"/>
      <c r="KHK52" s="867"/>
      <c r="KHL52" s="867"/>
      <c r="KHM52" s="867"/>
      <c r="KHN52" s="867"/>
      <c r="KHO52" s="867"/>
      <c r="KHP52" s="867"/>
      <c r="KHQ52" s="867"/>
      <c r="KHR52" s="867"/>
      <c r="KHS52" s="867"/>
      <c r="KHT52" s="867"/>
      <c r="KHU52" s="867"/>
      <c r="KHV52" s="867"/>
      <c r="KHW52" s="867"/>
      <c r="KHX52" s="867"/>
      <c r="KHY52" s="867"/>
      <c r="KHZ52" s="867"/>
      <c r="KIA52" s="867"/>
      <c r="KIB52" s="867"/>
      <c r="KIC52" s="867"/>
      <c r="KID52" s="867"/>
      <c r="KIE52" s="867"/>
      <c r="KIF52" s="867"/>
      <c r="KIG52" s="867"/>
      <c r="KIH52" s="867"/>
      <c r="KII52" s="867"/>
      <c r="KIJ52" s="867"/>
      <c r="KIK52" s="867"/>
      <c r="KIL52" s="867"/>
      <c r="KIM52" s="867"/>
      <c r="KIN52" s="867"/>
      <c r="KIO52" s="867"/>
      <c r="KIP52" s="867"/>
      <c r="KIQ52" s="867"/>
      <c r="KIR52" s="867"/>
      <c r="KIS52" s="867"/>
      <c r="KIT52" s="867"/>
      <c r="KIU52" s="867"/>
      <c r="KIV52" s="867"/>
      <c r="KIW52" s="867"/>
      <c r="KIX52" s="867"/>
      <c r="KIY52" s="867"/>
      <c r="KIZ52" s="867"/>
      <c r="KJA52" s="867"/>
      <c r="KJB52" s="867"/>
      <c r="KJC52" s="867"/>
      <c r="KJD52" s="867"/>
      <c r="KJE52" s="867"/>
      <c r="KJF52" s="867"/>
      <c r="KJG52" s="867"/>
      <c r="KJH52" s="867"/>
      <c r="KJI52" s="867"/>
      <c r="KJJ52" s="867"/>
      <c r="KJK52" s="867"/>
      <c r="KJL52" s="867"/>
      <c r="KJM52" s="867"/>
      <c r="KJN52" s="867"/>
      <c r="KJO52" s="867"/>
      <c r="KJP52" s="867"/>
      <c r="KJQ52" s="867"/>
      <c r="KJR52" s="867"/>
      <c r="KJS52" s="867"/>
      <c r="KJT52" s="867"/>
      <c r="KJU52" s="867"/>
      <c r="KJV52" s="867"/>
      <c r="KJW52" s="867"/>
      <c r="KJX52" s="867"/>
      <c r="KJY52" s="867"/>
      <c r="KJZ52" s="867"/>
      <c r="KKA52" s="867"/>
      <c r="KKB52" s="867"/>
      <c r="KKC52" s="867"/>
      <c r="KKD52" s="867"/>
      <c r="KKE52" s="867"/>
      <c r="KKF52" s="867"/>
      <c r="KKG52" s="867"/>
      <c r="KKH52" s="867"/>
      <c r="KKI52" s="867"/>
      <c r="KKJ52" s="867"/>
      <c r="KKK52" s="867"/>
      <c r="KKL52" s="867"/>
      <c r="KKM52" s="867"/>
      <c r="KKN52" s="867"/>
      <c r="KKO52" s="867"/>
      <c r="KKP52" s="867"/>
      <c r="KKQ52" s="867"/>
      <c r="KKR52" s="867"/>
      <c r="KKS52" s="867"/>
      <c r="KKT52" s="867"/>
      <c r="KKU52" s="867"/>
      <c r="KKV52" s="867"/>
      <c r="KKW52" s="867"/>
      <c r="KKX52" s="867"/>
      <c r="KKY52" s="867"/>
      <c r="KKZ52" s="867"/>
      <c r="KLA52" s="867"/>
      <c r="KLB52" s="867"/>
      <c r="KLC52" s="867"/>
      <c r="KLD52" s="867"/>
      <c r="KLE52" s="867"/>
      <c r="KLF52" s="867"/>
      <c r="KLG52" s="867"/>
      <c r="KLH52" s="867"/>
      <c r="KLI52" s="867"/>
      <c r="KLJ52" s="867"/>
      <c r="KLK52" s="867"/>
      <c r="KLL52" s="867"/>
      <c r="KLM52" s="867"/>
      <c r="KLN52" s="867"/>
      <c r="KLO52" s="867"/>
      <c r="KLP52" s="867"/>
      <c r="KLQ52" s="867"/>
      <c r="KLR52" s="867"/>
      <c r="KLS52" s="867"/>
      <c r="KLT52" s="867"/>
      <c r="KLU52" s="867"/>
      <c r="KLV52" s="867"/>
      <c r="KLW52" s="867"/>
      <c r="KLX52" s="867"/>
      <c r="KLY52" s="867"/>
      <c r="KLZ52" s="867"/>
      <c r="KMA52" s="867"/>
      <c r="KMB52" s="867"/>
      <c r="KMC52" s="867"/>
      <c r="KMD52" s="867"/>
      <c r="KME52" s="867"/>
      <c r="KMF52" s="867"/>
      <c r="KMG52" s="867"/>
      <c r="KMH52" s="867"/>
      <c r="KMI52" s="867"/>
      <c r="KMJ52" s="867"/>
      <c r="KMK52" s="867"/>
      <c r="KML52" s="867"/>
      <c r="KMM52" s="867"/>
      <c r="KMN52" s="867"/>
      <c r="KMO52" s="867"/>
      <c r="KMP52" s="867"/>
      <c r="KMQ52" s="867"/>
      <c r="KMR52" s="867"/>
      <c r="KMS52" s="867"/>
      <c r="KMT52" s="867"/>
      <c r="KMU52" s="867"/>
      <c r="KMV52" s="867"/>
      <c r="KMW52" s="867"/>
      <c r="KMX52" s="867"/>
      <c r="KMY52" s="867"/>
      <c r="KMZ52" s="867"/>
      <c r="KNA52" s="867"/>
      <c r="KNB52" s="867"/>
      <c r="KNC52" s="867"/>
      <c r="KND52" s="867"/>
      <c r="KNE52" s="867"/>
      <c r="KNF52" s="867"/>
      <c r="KNG52" s="867"/>
      <c r="KNH52" s="867"/>
      <c r="KNI52" s="867"/>
      <c r="KNJ52" s="867"/>
      <c r="KNK52" s="867"/>
      <c r="KNL52" s="867"/>
      <c r="KNM52" s="867"/>
      <c r="KNN52" s="867"/>
      <c r="KNO52" s="867"/>
      <c r="KNP52" s="867"/>
      <c r="KNQ52" s="867"/>
      <c r="KNR52" s="867"/>
      <c r="KNS52" s="867"/>
      <c r="KNT52" s="867"/>
      <c r="KNU52" s="867"/>
      <c r="KNV52" s="867"/>
      <c r="KNW52" s="867"/>
      <c r="KNX52" s="867"/>
      <c r="KNY52" s="867"/>
      <c r="KNZ52" s="867"/>
      <c r="KOA52" s="867"/>
      <c r="KOB52" s="867"/>
      <c r="KOC52" s="867"/>
      <c r="KOD52" s="867"/>
      <c r="KOE52" s="867"/>
      <c r="KOF52" s="867"/>
      <c r="KOG52" s="867"/>
      <c r="KOH52" s="867"/>
      <c r="KOI52" s="867"/>
      <c r="KOJ52" s="867"/>
      <c r="KOK52" s="867"/>
      <c r="KOL52" s="867"/>
      <c r="KOM52" s="867"/>
      <c r="KON52" s="867"/>
      <c r="KOO52" s="867"/>
      <c r="KOP52" s="867"/>
      <c r="KOQ52" s="867"/>
      <c r="KOR52" s="867"/>
      <c r="KOS52" s="867"/>
      <c r="KOT52" s="867"/>
      <c r="KOU52" s="867"/>
      <c r="KOV52" s="867"/>
      <c r="KOW52" s="867"/>
      <c r="KOX52" s="867"/>
      <c r="KOY52" s="867"/>
      <c r="KOZ52" s="867"/>
      <c r="KPA52" s="867"/>
      <c r="KPB52" s="867"/>
      <c r="KPC52" s="867"/>
      <c r="KPD52" s="867"/>
      <c r="KPE52" s="867"/>
      <c r="KPF52" s="867"/>
      <c r="KPG52" s="867"/>
      <c r="KPH52" s="867"/>
      <c r="KPI52" s="867"/>
      <c r="KPJ52" s="867"/>
      <c r="KPK52" s="867"/>
      <c r="KPL52" s="867"/>
      <c r="KPM52" s="867"/>
      <c r="KPN52" s="867"/>
      <c r="KPO52" s="867"/>
      <c r="KPP52" s="867"/>
      <c r="KPQ52" s="867"/>
      <c r="KPR52" s="867"/>
      <c r="KPS52" s="867"/>
      <c r="KPT52" s="867"/>
      <c r="KPU52" s="867"/>
      <c r="KPV52" s="867"/>
      <c r="KPW52" s="867"/>
      <c r="KPX52" s="867"/>
      <c r="KPY52" s="867"/>
      <c r="KPZ52" s="867"/>
      <c r="KQA52" s="867"/>
      <c r="KQB52" s="867"/>
      <c r="KQC52" s="867"/>
      <c r="KQD52" s="867"/>
      <c r="KQE52" s="867"/>
      <c r="KQF52" s="867"/>
      <c r="KQG52" s="867"/>
      <c r="KQH52" s="867"/>
      <c r="KQI52" s="867"/>
      <c r="KQJ52" s="867"/>
      <c r="KQK52" s="867"/>
      <c r="KQL52" s="867"/>
      <c r="KQM52" s="867"/>
      <c r="KQN52" s="867"/>
      <c r="KQO52" s="867"/>
      <c r="KQP52" s="867"/>
      <c r="KQQ52" s="867"/>
      <c r="KQR52" s="867"/>
      <c r="KQS52" s="867"/>
      <c r="KQT52" s="867"/>
      <c r="KQU52" s="867"/>
      <c r="KQV52" s="867"/>
      <c r="KQW52" s="867"/>
      <c r="KQX52" s="867"/>
      <c r="KQY52" s="867"/>
      <c r="KQZ52" s="867"/>
      <c r="KRA52" s="867"/>
      <c r="KRB52" s="867"/>
      <c r="KRC52" s="867"/>
      <c r="KRD52" s="867"/>
      <c r="KRE52" s="867"/>
      <c r="KRF52" s="867"/>
      <c r="KRG52" s="867"/>
      <c r="KRH52" s="867"/>
      <c r="KRI52" s="867"/>
      <c r="KRJ52" s="867"/>
      <c r="KRK52" s="867"/>
      <c r="KRL52" s="867"/>
      <c r="KRM52" s="867"/>
      <c r="KRN52" s="867"/>
      <c r="KRO52" s="867"/>
      <c r="KRP52" s="867"/>
      <c r="KRQ52" s="867"/>
      <c r="KRR52" s="867"/>
      <c r="KRS52" s="867"/>
      <c r="KRT52" s="867"/>
      <c r="KRU52" s="867"/>
      <c r="KRV52" s="867"/>
      <c r="KRW52" s="867"/>
      <c r="KRX52" s="867"/>
      <c r="KRY52" s="867"/>
      <c r="KRZ52" s="867"/>
      <c r="KSA52" s="867"/>
      <c r="KSB52" s="867"/>
      <c r="KSC52" s="867"/>
      <c r="KSD52" s="867"/>
      <c r="KSE52" s="867"/>
      <c r="KSF52" s="867"/>
      <c r="KSG52" s="867"/>
      <c r="KSH52" s="867"/>
      <c r="KSI52" s="867"/>
      <c r="KSJ52" s="867"/>
      <c r="KSK52" s="867"/>
      <c r="KSL52" s="867"/>
      <c r="KSM52" s="867"/>
      <c r="KSN52" s="867"/>
      <c r="KSO52" s="867"/>
      <c r="KSP52" s="867"/>
      <c r="KSQ52" s="867"/>
      <c r="KSR52" s="867"/>
      <c r="KSS52" s="867"/>
      <c r="KST52" s="867"/>
      <c r="KSU52" s="867"/>
      <c r="KSV52" s="867"/>
      <c r="KSW52" s="867"/>
      <c r="KSX52" s="867"/>
      <c r="KSY52" s="867"/>
      <c r="KSZ52" s="867"/>
      <c r="KTA52" s="867"/>
      <c r="KTB52" s="867"/>
      <c r="KTC52" s="867"/>
      <c r="KTD52" s="867"/>
      <c r="KTE52" s="867"/>
      <c r="KTF52" s="867"/>
      <c r="KTG52" s="867"/>
      <c r="KTH52" s="867"/>
      <c r="KTI52" s="867"/>
      <c r="KTJ52" s="867"/>
      <c r="KTK52" s="867"/>
      <c r="KTL52" s="867"/>
      <c r="KTM52" s="867"/>
      <c r="KTN52" s="867"/>
      <c r="KTO52" s="867"/>
      <c r="KTP52" s="867"/>
      <c r="KTQ52" s="867"/>
      <c r="KTR52" s="867"/>
      <c r="KTS52" s="867"/>
      <c r="KTT52" s="867"/>
      <c r="KTU52" s="867"/>
      <c r="KTV52" s="867"/>
      <c r="KTW52" s="867"/>
      <c r="KTX52" s="867"/>
      <c r="KTY52" s="867"/>
      <c r="KTZ52" s="867"/>
      <c r="KUA52" s="867"/>
      <c r="KUB52" s="867"/>
      <c r="KUC52" s="867"/>
      <c r="KUD52" s="867"/>
      <c r="KUE52" s="867"/>
      <c r="KUF52" s="867"/>
      <c r="KUG52" s="867"/>
      <c r="KUH52" s="867"/>
      <c r="KUI52" s="867"/>
      <c r="KUJ52" s="867"/>
      <c r="KUK52" s="867"/>
      <c r="KUL52" s="867"/>
      <c r="KUM52" s="867"/>
      <c r="KUN52" s="867"/>
      <c r="KUO52" s="867"/>
      <c r="KUP52" s="867"/>
      <c r="KUQ52" s="867"/>
      <c r="KUR52" s="867"/>
      <c r="KUS52" s="867"/>
      <c r="KUT52" s="867"/>
      <c r="KUU52" s="867"/>
      <c r="KUV52" s="867"/>
      <c r="KUW52" s="867"/>
      <c r="KUX52" s="867"/>
      <c r="KUY52" s="867"/>
      <c r="KUZ52" s="867"/>
      <c r="KVA52" s="867"/>
      <c r="KVB52" s="867"/>
      <c r="KVC52" s="867"/>
      <c r="KVD52" s="867"/>
      <c r="KVE52" s="867"/>
      <c r="KVF52" s="867"/>
      <c r="KVG52" s="867"/>
      <c r="KVH52" s="867"/>
      <c r="KVI52" s="867"/>
      <c r="KVJ52" s="867"/>
      <c r="KVK52" s="867"/>
      <c r="KVL52" s="867"/>
      <c r="KVM52" s="867"/>
      <c r="KVN52" s="867"/>
      <c r="KVO52" s="867"/>
      <c r="KVP52" s="867"/>
      <c r="KVQ52" s="867"/>
      <c r="KVR52" s="867"/>
      <c r="KVS52" s="867"/>
      <c r="KVT52" s="867"/>
      <c r="KVU52" s="867"/>
      <c r="KVV52" s="867"/>
      <c r="KVW52" s="867"/>
      <c r="KVX52" s="867"/>
      <c r="KVY52" s="867"/>
      <c r="KVZ52" s="867"/>
      <c r="KWA52" s="867"/>
      <c r="KWB52" s="867"/>
      <c r="KWC52" s="867"/>
      <c r="KWD52" s="867"/>
      <c r="KWE52" s="867"/>
      <c r="KWF52" s="867"/>
      <c r="KWG52" s="867"/>
      <c r="KWH52" s="867"/>
      <c r="KWI52" s="867"/>
      <c r="KWJ52" s="867"/>
      <c r="KWK52" s="867"/>
      <c r="KWL52" s="867"/>
      <c r="KWM52" s="867"/>
      <c r="KWN52" s="867"/>
      <c r="KWO52" s="867"/>
      <c r="KWP52" s="867"/>
      <c r="KWQ52" s="867"/>
      <c r="KWR52" s="867"/>
      <c r="KWS52" s="867"/>
      <c r="KWT52" s="867"/>
      <c r="KWU52" s="867"/>
      <c r="KWV52" s="867"/>
      <c r="KWW52" s="867"/>
      <c r="KWX52" s="867"/>
      <c r="KWY52" s="867"/>
      <c r="KWZ52" s="867"/>
      <c r="KXA52" s="867"/>
      <c r="KXB52" s="867"/>
      <c r="KXC52" s="867"/>
      <c r="KXD52" s="867"/>
      <c r="KXE52" s="867"/>
      <c r="KXF52" s="867"/>
      <c r="KXG52" s="867"/>
      <c r="KXH52" s="867"/>
      <c r="KXI52" s="867"/>
      <c r="KXJ52" s="867"/>
      <c r="KXK52" s="867"/>
      <c r="KXL52" s="867"/>
      <c r="KXM52" s="867"/>
      <c r="KXN52" s="867"/>
      <c r="KXO52" s="867"/>
      <c r="KXP52" s="867"/>
      <c r="KXQ52" s="867"/>
      <c r="KXR52" s="867"/>
      <c r="KXS52" s="867"/>
      <c r="KXT52" s="867"/>
      <c r="KXU52" s="867"/>
      <c r="KXV52" s="867"/>
      <c r="KXW52" s="867"/>
      <c r="KXX52" s="867"/>
      <c r="KXY52" s="867"/>
      <c r="KXZ52" s="867"/>
      <c r="KYA52" s="867"/>
      <c r="KYB52" s="867"/>
      <c r="KYC52" s="867"/>
      <c r="KYD52" s="867"/>
      <c r="KYE52" s="867"/>
      <c r="KYF52" s="867"/>
      <c r="KYG52" s="867"/>
      <c r="KYH52" s="867"/>
      <c r="KYI52" s="867"/>
      <c r="KYJ52" s="867"/>
      <c r="KYK52" s="867"/>
      <c r="KYL52" s="867"/>
      <c r="KYM52" s="867"/>
      <c r="KYN52" s="867"/>
      <c r="KYO52" s="867"/>
      <c r="KYP52" s="867"/>
      <c r="KYQ52" s="867"/>
      <c r="KYR52" s="867"/>
      <c r="KYS52" s="867"/>
      <c r="KYT52" s="867"/>
      <c r="KYU52" s="867"/>
      <c r="KYV52" s="867"/>
      <c r="KYW52" s="867"/>
      <c r="KYX52" s="867"/>
      <c r="KYY52" s="867"/>
      <c r="KYZ52" s="867"/>
      <c r="KZA52" s="867"/>
      <c r="KZB52" s="867"/>
      <c r="KZC52" s="867"/>
      <c r="KZD52" s="867"/>
      <c r="KZE52" s="867"/>
      <c r="KZF52" s="867"/>
      <c r="KZG52" s="867"/>
      <c r="KZH52" s="867"/>
      <c r="KZI52" s="867"/>
      <c r="KZJ52" s="867"/>
      <c r="KZK52" s="867"/>
      <c r="KZL52" s="867"/>
      <c r="KZM52" s="867"/>
      <c r="KZN52" s="867"/>
      <c r="KZO52" s="867"/>
      <c r="KZP52" s="867"/>
      <c r="KZQ52" s="867"/>
      <c r="KZR52" s="867"/>
      <c r="KZS52" s="867"/>
      <c r="KZT52" s="867"/>
      <c r="KZU52" s="867"/>
      <c r="KZV52" s="867"/>
      <c r="KZW52" s="867"/>
      <c r="KZX52" s="867"/>
      <c r="KZY52" s="867"/>
      <c r="KZZ52" s="867"/>
      <c r="LAA52" s="867"/>
      <c r="LAB52" s="867"/>
      <c r="LAC52" s="867"/>
      <c r="LAD52" s="867"/>
      <c r="LAE52" s="867"/>
      <c r="LAF52" s="867"/>
      <c r="LAG52" s="867"/>
      <c r="LAH52" s="867"/>
      <c r="LAI52" s="867"/>
      <c r="LAJ52" s="867"/>
      <c r="LAK52" s="867"/>
      <c r="LAL52" s="867"/>
      <c r="LAM52" s="867"/>
      <c r="LAN52" s="867"/>
      <c r="LAO52" s="867"/>
      <c r="LAP52" s="867"/>
      <c r="LAQ52" s="867"/>
      <c r="LAR52" s="867"/>
      <c r="LAS52" s="867"/>
      <c r="LAT52" s="867"/>
      <c r="LAU52" s="867"/>
      <c r="LAV52" s="867"/>
      <c r="LAW52" s="867"/>
      <c r="LAX52" s="867"/>
      <c r="LAY52" s="867"/>
      <c r="LAZ52" s="867"/>
      <c r="LBA52" s="867"/>
      <c r="LBB52" s="867"/>
      <c r="LBC52" s="867"/>
      <c r="LBD52" s="867"/>
      <c r="LBE52" s="867"/>
      <c r="LBF52" s="867"/>
      <c r="LBG52" s="867"/>
      <c r="LBH52" s="867"/>
      <c r="LBI52" s="867"/>
      <c r="LBJ52" s="867"/>
      <c r="LBK52" s="867"/>
      <c r="LBL52" s="867"/>
      <c r="LBM52" s="867"/>
      <c r="LBN52" s="867"/>
      <c r="LBO52" s="867"/>
      <c r="LBP52" s="867"/>
      <c r="LBQ52" s="867"/>
      <c r="LBR52" s="867"/>
      <c r="LBS52" s="867"/>
      <c r="LBT52" s="867"/>
      <c r="LBU52" s="867"/>
      <c r="LBV52" s="867"/>
      <c r="LBW52" s="867"/>
      <c r="LBX52" s="867"/>
      <c r="LBY52" s="867"/>
      <c r="LBZ52" s="867"/>
      <c r="LCA52" s="867"/>
      <c r="LCB52" s="867"/>
      <c r="LCC52" s="867"/>
      <c r="LCD52" s="867"/>
      <c r="LCE52" s="867"/>
      <c r="LCF52" s="867"/>
      <c r="LCG52" s="867"/>
      <c r="LCH52" s="867"/>
      <c r="LCI52" s="867"/>
      <c r="LCJ52" s="867"/>
      <c r="LCK52" s="867"/>
      <c r="LCL52" s="867"/>
      <c r="LCM52" s="867"/>
      <c r="LCN52" s="867"/>
      <c r="LCO52" s="867"/>
      <c r="LCP52" s="867"/>
      <c r="LCQ52" s="867"/>
      <c r="LCR52" s="867"/>
      <c r="LCS52" s="867"/>
      <c r="LCT52" s="867"/>
      <c r="LCU52" s="867"/>
      <c r="LCV52" s="867"/>
      <c r="LCW52" s="867"/>
      <c r="LCX52" s="867"/>
      <c r="LCY52" s="867"/>
      <c r="LCZ52" s="867"/>
      <c r="LDA52" s="867"/>
      <c r="LDB52" s="867"/>
      <c r="LDC52" s="867"/>
      <c r="LDD52" s="867"/>
      <c r="LDE52" s="867"/>
      <c r="LDF52" s="867"/>
      <c r="LDG52" s="867"/>
      <c r="LDH52" s="867"/>
      <c r="LDI52" s="867"/>
      <c r="LDJ52" s="867"/>
      <c r="LDK52" s="867"/>
      <c r="LDL52" s="867"/>
      <c r="LDM52" s="867"/>
      <c r="LDN52" s="867"/>
      <c r="LDO52" s="867"/>
      <c r="LDP52" s="867"/>
      <c r="LDQ52" s="867"/>
      <c r="LDR52" s="867"/>
      <c r="LDS52" s="867"/>
      <c r="LDT52" s="867"/>
      <c r="LDU52" s="867"/>
      <c r="LDV52" s="867"/>
      <c r="LDW52" s="867"/>
      <c r="LDX52" s="867"/>
      <c r="LDY52" s="867"/>
      <c r="LDZ52" s="867"/>
      <c r="LEA52" s="867"/>
      <c r="LEB52" s="867"/>
      <c r="LEC52" s="867"/>
      <c r="LED52" s="867"/>
      <c r="LEE52" s="867"/>
      <c r="LEF52" s="867"/>
      <c r="LEG52" s="867"/>
      <c r="LEH52" s="867"/>
      <c r="LEI52" s="867"/>
      <c r="LEJ52" s="867"/>
      <c r="LEK52" s="867"/>
      <c r="LEL52" s="867"/>
      <c r="LEM52" s="867"/>
      <c r="LEN52" s="867"/>
      <c r="LEO52" s="867"/>
      <c r="LEP52" s="867"/>
      <c r="LEQ52" s="867"/>
      <c r="LER52" s="867"/>
      <c r="LES52" s="867"/>
      <c r="LET52" s="867"/>
      <c r="LEU52" s="867"/>
      <c r="LEV52" s="867"/>
      <c r="LEW52" s="867"/>
      <c r="LEX52" s="867"/>
      <c r="LEY52" s="867"/>
      <c r="LEZ52" s="867"/>
      <c r="LFA52" s="867"/>
      <c r="LFB52" s="867"/>
      <c r="LFC52" s="867"/>
      <c r="LFD52" s="867"/>
      <c r="LFE52" s="867"/>
      <c r="LFF52" s="867"/>
      <c r="LFG52" s="867"/>
      <c r="LFH52" s="867"/>
      <c r="LFI52" s="867"/>
      <c r="LFJ52" s="867"/>
      <c r="LFK52" s="867"/>
      <c r="LFL52" s="867"/>
      <c r="LFM52" s="867"/>
      <c r="LFN52" s="867"/>
      <c r="LFO52" s="867"/>
      <c r="LFP52" s="867"/>
      <c r="LFQ52" s="867"/>
      <c r="LFR52" s="867"/>
      <c r="LFS52" s="867"/>
      <c r="LFT52" s="867"/>
      <c r="LFU52" s="867"/>
      <c r="LFV52" s="867"/>
      <c r="LFW52" s="867"/>
      <c r="LFX52" s="867"/>
      <c r="LFY52" s="867"/>
      <c r="LFZ52" s="867"/>
      <c r="LGA52" s="867"/>
      <c r="LGB52" s="867"/>
      <c r="LGC52" s="867"/>
      <c r="LGD52" s="867"/>
      <c r="LGE52" s="867"/>
      <c r="LGF52" s="867"/>
      <c r="LGG52" s="867"/>
      <c r="LGH52" s="867"/>
      <c r="LGI52" s="867"/>
      <c r="LGJ52" s="867"/>
      <c r="LGK52" s="867"/>
      <c r="LGL52" s="867"/>
      <c r="LGM52" s="867"/>
      <c r="LGN52" s="867"/>
      <c r="LGO52" s="867"/>
      <c r="LGP52" s="867"/>
      <c r="LGQ52" s="867"/>
      <c r="LGR52" s="867"/>
      <c r="LGS52" s="867"/>
      <c r="LGT52" s="867"/>
      <c r="LGU52" s="867"/>
      <c r="LGV52" s="867"/>
      <c r="LGW52" s="867"/>
      <c r="LGX52" s="867"/>
      <c r="LGY52" s="867"/>
      <c r="LGZ52" s="867"/>
      <c r="LHA52" s="867"/>
      <c r="LHB52" s="867"/>
      <c r="LHC52" s="867"/>
      <c r="LHD52" s="867"/>
      <c r="LHE52" s="867"/>
      <c r="LHF52" s="867"/>
      <c r="LHG52" s="867"/>
      <c r="LHH52" s="867"/>
      <c r="LHI52" s="867"/>
      <c r="LHJ52" s="867"/>
      <c r="LHK52" s="867"/>
      <c r="LHL52" s="867"/>
      <c r="LHM52" s="867"/>
      <c r="LHN52" s="867"/>
      <c r="LHO52" s="867"/>
      <c r="LHP52" s="867"/>
      <c r="LHQ52" s="867"/>
      <c r="LHR52" s="867"/>
      <c r="LHS52" s="867"/>
      <c r="LHT52" s="867"/>
      <c r="LHU52" s="867"/>
      <c r="LHV52" s="867"/>
      <c r="LHW52" s="867"/>
      <c r="LHX52" s="867"/>
      <c r="LHY52" s="867"/>
      <c r="LHZ52" s="867"/>
      <c r="LIA52" s="867"/>
      <c r="LIB52" s="867"/>
      <c r="LIC52" s="867"/>
      <c r="LID52" s="867"/>
      <c r="LIE52" s="867"/>
      <c r="LIF52" s="867"/>
      <c r="LIG52" s="867"/>
      <c r="LIH52" s="867"/>
      <c r="LII52" s="867"/>
      <c r="LIJ52" s="867"/>
      <c r="LIK52" s="867"/>
      <c r="LIL52" s="867"/>
      <c r="LIM52" s="867"/>
      <c r="LIN52" s="867"/>
      <c r="LIO52" s="867"/>
      <c r="LIP52" s="867"/>
      <c r="LIQ52" s="867"/>
      <c r="LIR52" s="867"/>
      <c r="LIS52" s="867"/>
      <c r="LIT52" s="867"/>
      <c r="LIU52" s="867"/>
      <c r="LIV52" s="867"/>
      <c r="LIW52" s="867"/>
      <c r="LIX52" s="867"/>
      <c r="LIY52" s="867"/>
      <c r="LIZ52" s="867"/>
      <c r="LJA52" s="867"/>
      <c r="LJB52" s="867"/>
      <c r="LJC52" s="867"/>
      <c r="LJD52" s="867"/>
      <c r="LJE52" s="867"/>
      <c r="LJF52" s="867"/>
      <c r="LJG52" s="867"/>
      <c r="LJH52" s="867"/>
      <c r="LJI52" s="867"/>
      <c r="LJJ52" s="867"/>
      <c r="LJK52" s="867"/>
      <c r="LJL52" s="867"/>
      <c r="LJM52" s="867"/>
      <c r="LJN52" s="867"/>
      <c r="LJO52" s="867"/>
      <c r="LJP52" s="867"/>
      <c r="LJQ52" s="867"/>
      <c r="LJR52" s="867"/>
      <c r="LJS52" s="867"/>
      <c r="LJT52" s="867"/>
      <c r="LJU52" s="867"/>
      <c r="LJV52" s="867"/>
      <c r="LJW52" s="867"/>
      <c r="LJX52" s="867"/>
      <c r="LJY52" s="867"/>
      <c r="LJZ52" s="867"/>
      <c r="LKA52" s="867"/>
      <c r="LKB52" s="867"/>
      <c r="LKC52" s="867"/>
      <c r="LKD52" s="867"/>
      <c r="LKE52" s="867"/>
      <c r="LKF52" s="867"/>
      <c r="LKG52" s="867"/>
      <c r="LKH52" s="867"/>
      <c r="LKI52" s="867"/>
      <c r="LKJ52" s="867"/>
      <c r="LKK52" s="867"/>
      <c r="LKL52" s="867"/>
      <c r="LKM52" s="867"/>
      <c r="LKN52" s="867"/>
      <c r="LKO52" s="867"/>
      <c r="LKP52" s="867"/>
      <c r="LKQ52" s="867"/>
      <c r="LKR52" s="867"/>
      <c r="LKS52" s="867"/>
      <c r="LKT52" s="867"/>
      <c r="LKU52" s="867"/>
      <c r="LKV52" s="867"/>
      <c r="LKW52" s="867"/>
      <c r="LKX52" s="867"/>
      <c r="LKY52" s="867"/>
      <c r="LKZ52" s="867"/>
      <c r="LLA52" s="867"/>
      <c r="LLB52" s="867"/>
      <c r="LLC52" s="867"/>
      <c r="LLD52" s="867"/>
      <c r="LLE52" s="867"/>
      <c r="LLF52" s="867"/>
      <c r="LLG52" s="867"/>
      <c r="LLH52" s="867"/>
      <c r="LLI52" s="867"/>
      <c r="LLJ52" s="867"/>
      <c r="LLK52" s="867"/>
      <c r="LLL52" s="867"/>
      <c r="LLM52" s="867"/>
      <c r="LLN52" s="867"/>
      <c r="LLO52" s="867"/>
      <c r="LLP52" s="867"/>
      <c r="LLQ52" s="867"/>
      <c r="LLR52" s="867"/>
      <c r="LLS52" s="867"/>
      <c r="LLT52" s="867"/>
      <c r="LLU52" s="867"/>
      <c r="LLV52" s="867"/>
      <c r="LLW52" s="867"/>
      <c r="LLX52" s="867"/>
      <c r="LLY52" s="867"/>
      <c r="LLZ52" s="867"/>
      <c r="LMA52" s="867"/>
      <c r="LMB52" s="867"/>
      <c r="LMC52" s="867"/>
      <c r="LMD52" s="867"/>
      <c r="LME52" s="867"/>
      <c r="LMF52" s="867"/>
      <c r="LMG52" s="867"/>
      <c r="LMH52" s="867"/>
      <c r="LMI52" s="867"/>
      <c r="LMJ52" s="867"/>
      <c r="LMK52" s="867"/>
      <c r="LML52" s="867"/>
      <c r="LMM52" s="867"/>
      <c r="LMN52" s="867"/>
      <c r="LMO52" s="867"/>
      <c r="LMP52" s="867"/>
      <c r="LMQ52" s="867"/>
      <c r="LMR52" s="867"/>
      <c r="LMS52" s="867"/>
      <c r="LMT52" s="867"/>
      <c r="LMU52" s="867"/>
      <c r="LMV52" s="867"/>
      <c r="LMW52" s="867"/>
      <c r="LMX52" s="867"/>
      <c r="LMY52" s="867"/>
      <c r="LMZ52" s="867"/>
      <c r="LNA52" s="867"/>
      <c r="LNB52" s="867"/>
      <c r="LNC52" s="867"/>
      <c r="LND52" s="867"/>
      <c r="LNE52" s="867"/>
      <c r="LNF52" s="867"/>
      <c r="LNG52" s="867"/>
      <c r="LNH52" s="867"/>
      <c r="LNI52" s="867"/>
      <c r="LNJ52" s="867"/>
      <c r="LNK52" s="867"/>
      <c r="LNL52" s="867"/>
      <c r="LNM52" s="867"/>
      <c r="LNN52" s="867"/>
      <c r="LNO52" s="867"/>
      <c r="LNP52" s="867"/>
      <c r="LNQ52" s="867"/>
      <c r="LNR52" s="867"/>
      <c r="LNS52" s="867"/>
      <c r="LNT52" s="867"/>
      <c r="LNU52" s="867"/>
      <c r="LNV52" s="867"/>
      <c r="LNW52" s="867"/>
      <c r="LNX52" s="867"/>
      <c r="LNY52" s="867"/>
      <c r="LNZ52" s="867"/>
      <c r="LOA52" s="867"/>
      <c r="LOB52" s="867"/>
      <c r="LOC52" s="867"/>
      <c r="LOD52" s="867"/>
      <c r="LOE52" s="867"/>
      <c r="LOF52" s="867"/>
      <c r="LOG52" s="867"/>
      <c r="LOH52" s="867"/>
      <c r="LOI52" s="867"/>
      <c r="LOJ52" s="867"/>
      <c r="LOK52" s="867"/>
      <c r="LOL52" s="867"/>
      <c r="LOM52" s="867"/>
      <c r="LON52" s="867"/>
      <c r="LOO52" s="867"/>
      <c r="LOP52" s="867"/>
      <c r="LOQ52" s="867"/>
      <c r="LOR52" s="867"/>
      <c r="LOS52" s="867"/>
      <c r="LOT52" s="867"/>
      <c r="LOU52" s="867"/>
      <c r="LOV52" s="867"/>
      <c r="LOW52" s="867"/>
      <c r="LOX52" s="867"/>
      <c r="LOY52" s="867"/>
      <c r="LOZ52" s="867"/>
      <c r="LPA52" s="867"/>
      <c r="LPB52" s="867"/>
      <c r="LPC52" s="867"/>
      <c r="LPD52" s="867"/>
      <c r="LPE52" s="867"/>
      <c r="LPF52" s="867"/>
      <c r="LPG52" s="867"/>
      <c r="LPH52" s="867"/>
      <c r="LPI52" s="867"/>
      <c r="LPJ52" s="867"/>
      <c r="LPK52" s="867"/>
      <c r="LPL52" s="867"/>
      <c r="LPM52" s="867"/>
      <c r="LPN52" s="867"/>
      <c r="LPO52" s="867"/>
      <c r="LPP52" s="867"/>
      <c r="LPQ52" s="867"/>
      <c r="LPR52" s="867"/>
      <c r="LPS52" s="867"/>
      <c r="LPT52" s="867"/>
      <c r="LPU52" s="867"/>
      <c r="LPV52" s="867"/>
      <c r="LPW52" s="867"/>
      <c r="LPX52" s="867"/>
      <c r="LPY52" s="867"/>
      <c r="LPZ52" s="867"/>
      <c r="LQA52" s="867"/>
      <c r="LQB52" s="867"/>
      <c r="LQC52" s="867"/>
      <c r="LQD52" s="867"/>
      <c r="LQE52" s="867"/>
      <c r="LQF52" s="867"/>
      <c r="LQG52" s="867"/>
      <c r="LQH52" s="867"/>
      <c r="LQI52" s="867"/>
      <c r="LQJ52" s="867"/>
      <c r="LQK52" s="867"/>
      <c r="LQL52" s="867"/>
      <c r="LQM52" s="867"/>
      <c r="LQN52" s="867"/>
      <c r="LQO52" s="867"/>
      <c r="LQP52" s="867"/>
      <c r="LQQ52" s="867"/>
      <c r="LQR52" s="867"/>
      <c r="LQS52" s="867"/>
      <c r="LQT52" s="867"/>
      <c r="LQU52" s="867"/>
      <c r="LQV52" s="867"/>
      <c r="LQW52" s="867"/>
      <c r="LQX52" s="867"/>
      <c r="LQY52" s="867"/>
      <c r="LQZ52" s="867"/>
      <c r="LRA52" s="867"/>
      <c r="LRB52" s="867"/>
      <c r="LRC52" s="867"/>
      <c r="LRD52" s="867"/>
      <c r="LRE52" s="867"/>
      <c r="LRF52" s="867"/>
      <c r="LRG52" s="867"/>
      <c r="LRH52" s="867"/>
      <c r="LRI52" s="867"/>
      <c r="LRJ52" s="867"/>
      <c r="LRK52" s="867"/>
      <c r="LRL52" s="867"/>
      <c r="LRM52" s="867"/>
      <c r="LRN52" s="867"/>
      <c r="LRO52" s="867"/>
      <c r="LRP52" s="867"/>
      <c r="LRQ52" s="867"/>
      <c r="LRR52" s="867"/>
      <c r="LRS52" s="867"/>
      <c r="LRT52" s="867"/>
      <c r="LRU52" s="867"/>
      <c r="LRV52" s="867"/>
      <c r="LRW52" s="867"/>
      <c r="LRX52" s="867"/>
      <c r="LRY52" s="867"/>
      <c r="LRZ52" s="867"/>
      <c r="LSA52" s="867"/>
      <c r="LSB52" s="867"/>
      <c r="LSC52" s="867"/>
      <c r="LSD52" s="867"/>
      <c r="LSE52" s="867"/>
      <c r="LSF52" s="867"/>
      <c r="LSG52" s="867"/>
      <c r="LSH52" s="867"/>
      <c r="LSI52" s="867"/>
      <c r="LSJ52" s="867"/>
      <c r="LSK52" s="867"/>
      <c r="LSL52" s="867"/>
      <c r="LSM52" s="867"/>
      <c r="LSN52" s="867"/>
      <c r="LSO52" s="867"/>
      <c r="LSP52" s="867"/>
      <c r="LSQ52" s="867"/>
      <c r="LSR52" s="867"/>
      <c r="LSS52" s="867"/>
      <c r="LST52" s="867"/>
      <c r="LSU52" s="867"/>
      <c r="LSV52" s="867"/>
      <c r="LSW52" s="867"/>
      <c r="LSX52" s="867"/>
      <c r="LSY52" s="867"/>
      <c r="LSZ52" s="867"/>
      <c r="LTA52" s="867"/>
      <c r="LTB52" s="867"/>
      <c r="LTC52" s="867"/>
      <c r="LTD52" s="867"/>
      <c r="LTE52" s="867"/>
      <c r="LTF52" s="867"/>
      <c r="LTG52" s="867"/>
      <c r="LTH52" s="867"/>
      <c r="LTI52" s="867"/>
      <c r="LTJ52" s="867"/>
      <c r="LTK52" s="867"/>
      <c r="LTL52" s="867"/>
      <c r="LTM52" s="867"/>
      <c r="LTN52" s="867"/>
      <c r="LTO52" s="867"/>
      <c r="LTP52" s="867"/>
      <c r="LTQ52" s="867"/>
      <c r="LTR52" s="867"/>
      <c r="LTS52" s="867"/>
      <c r="LTT52" s="867"/>
      <c r="LTU52" s="867"/>
      <c r="LTV52" s="867"/>
      <c r="LTW52" s="867"/>
      <c r="LTX52" s="867"/>
      <c r="LTY52" s="867"/>
      <c r="LTZ52" s="867"/>
      <c r="LUA52" s="867"/>
      <c r="LUB52" s="867"/>
      <c r="LUC52" s="867"/>
      <c r="LUD52" s="867"/>
      <c r="LUE52" s="867"/>
      <c r="LUF52" s="867"/>
      <c r="LUG52" s="867"/>
      <c r="LUH52" s="867"/>
      <c r="LUI52" s="867"/>
      <c r="LUJ52" s="867"/>
      <c r="LUK52" s="867"/>
      <c r="LUL52" s="867"/>
      <c r="LUM52" s="867"/>
      <c r="LUN52" s="867"/>
      <c r="LUO52" s="867"/>
      <c r="LUP52" s="867"/>
      <c r="LUQ52" s="867"/>
      <c r="LUR52" s="867"/>
      <c r="LUS52" s="867"/>
      <c r="LUT52" s="867"/>
      <c r="LUU52" s="867"/>
      <c r="LUV52" s="867"/>
      <c r="LUW52" s="867"/>
      <c r="LUX52" s="867"/>
      <c r="LUY52" s="867"/>
      <c r="LUZ52" s="867"/>
      <c r="LVA52" s="867"/>
      <c r="LVB52" s="867"/>
      <c r="LVC52" s="867"/>
      <c r="LVD52" s="867"/>
      <c r="LVE52" s="867"/>
      <c r="LVF52" s="867"/>
      <c r="LVG52" s="867"/>
      <c r="LVH52" s="867"/>
      <c r="LVI52" s="867"/>
      <c r="LVJ52" s="867"/>
      <c r="LVK52" s="867"/>
      <c r="LVL52" s="867"/>
      <c r="LVM52" s="867"/>
      <c r="LVN52" s="867"/>
      <c r="LVO52" s="867"/>
      <c r="LVP52" s="867"/>
      <c r="LVQ52" s="867"/>
      <c r="LVR52" s="867"/>
      <c r="LVS52" s="867"/>
      <c r="LVT52" s="867"/>
      <c r="LVU52" s="867"/>
      <c r="LVV52" s="867"/>
      <c r="LVW52" s="867"/>
      <c r="LVX52" s="867"/>
      <c r="LVY52" s="867"/>
      <c r="LVZ52" s="867"/>
      <c r="LWA52" s="867"/>
      <c r="LWB52" s="867"/>
      <c r="LWC52" s="867"/>
      <c r="LWD52" s="867"/>
      <c r="LWE52" s="867"/>
      <c r="LWF52" s="867"/>
      <c r="LWG52" s="867"/>
      <c r="LWH52" s="867"/>
      <c r="LWI52" s="867"/>
      <c r="LWJ52" s="867"/>
      <c r="LWK52" s="867"/>
      <c r="LWL52" s="867"/>
      <c r="LWM52" s="867"/>
      <c r="LWN52" s="867"/>
      <c r="LWO52" s="867"/>
      <c r="LWP52" s="867"/>
      <c r="LWQ52" s="867"/>
      <c r="LWR52" s="867"/>
      <c r="LWS52" s="867"/>
      <c r="LWT52" s="867"/>
      <c r="LWU52" s="867"/>
      <c r="LWV52" s="867"/>
      <c r="LWW52" s="867"/>
      <c r="LWX52" s="867"/>
      <c r="LWY52" s="867"/>
      <c r="LWZ52" s="867"/>
      <c r="LXA52" s="867"/>
      <c r="LXB52" s="867"/>
      <c r="LXC52" s="867"/>
      <c r="LXD52" s="867"/>
      <c r="LXE52" s="867"/>
      <c r="LXF52" s="867"/>
      <c r="LXG52" s="867"/>
      <c r="LXH52" s="867"/>
      <c r="LXI52" s="867"/>
      <c r="LXJ52" s="867"/>
      <c r="LXK52" s="867"/>
      <c r="LXL52" s="867"/>
      <c r="LXM52" s="867"/>
      <c r="LXN52" s="867"/>
      <c r="LXO52" s="867"/>
      <c r="LXP52" s="867"/>
      <c r="LXQ52" s="867"/>
      <c r="LXR52" s="867"/>
      <c r="LXS52" s="867"/>
      <c r="LXT52" s="867"/>
      <c r="LXU52" s="867"/>
      <c r="LXV52" s="867"/>
      <c r="LXW52" s="867"/>
      <c r="LXX52" s="867"/>
      <c r="LXY52" s="867"/>
      <c r="LXZ52" s="867"/>
      <c r="LYA52" s="867"/>
      <c r="LYB52" s="867"/>
      <c r="LYC52" s="867"/>
      <c r="LYD52" s="867"/>
      <c r="LYE52" s="867"/>
      <c r="LYF52" s="867"/>
      <c r="LYG52" s="867"/>
      <c r="LYH52" s="867"/>
      <c r="LYI52" s="867"/>
      <c r="LYJ52" s="867"/>
      <c r="LYK52" s="867"/>
      <c r="LYL52" s="867"/>
      <c r="LYM52" s="867"/>
      <c r="LYN52" s="867"/>
      <c r="LYO52" s="867"/>
      <c r="LYP52" s="867"/>
      <c r="LYQ52" s="867"/>
      <c r="LYR52" s="867"/>
      <c r="LYS52" s="867"/>
      <c r="LYT52" s="867"/>
      <c r="LYU52" s="867"/>
      <c r="LYV52" s="867"/>
      <c r="LYW52" s="867"/>
      <c r="LYX52" s="867"/>
      <c r="LYY52" s="867"/>
      <c r="LYZ52" s="867"/>
      <c r="LZA52" s="867"/>
      <c r="LZB52" s="867"/>
      <c r="LZC52" s="867"/>
      <c r="LZD52" s="867"/>
      <c r="LZE52" s="867"/>
      <c r="LZF52" s="867"/>
      <c r="LZG52" s="867"/>
      <c r="LZH52" s="867"/>
      <c r="LZI52" s="867"/>
      <c r="LZJ52" s="867"/>
      <c r="LZK52" s="867"/>
      <c r="LZL52" s="867"/>
      <c r="LZM52" s="867"/>
      <c r="LZN52" s="867"/>
      <c r="LZO52" s="867"/>
      <c r="LZP52" s="867"/>
      <c r="LZQ52" s="867"/>
      <c r="LZR52" s="867"/>
      <c r="LZS52" s="867"/>
      <c r="LZT52" s="867"/>
      <c r="LZU52" s="867"/>
      <c r="LZV52" s="867"/>
      <c r="LZW52" s="867"/>
      <c r="LZX52" s="867"/>
      <c r="LZY52" s="867"/>
      <c r="LZZ52" s="867"/>
      <c r="MAA52" s="867"/>
      <c r="MAB52" s="867"/>
      <c r="MAC52" s="867"/>
      <c r="MAD52" s="867"/>
      <c r="MAE52" s="867"/>
      <c r="MAF52" s="867"/>
      <c r="MAG52" s="867"/>
      <c r="MAH52" s="867"/>
      <c r="MAI52" s="867"/>
      <c r="MAJ52" s="867"/>
      <c r="MAK52" s="867"/>
      <c r="MAL52" s="867"/>
      <c r="MAM52" s="867"/>
      <c r="MAN52" s="867"/>
      <c r="MAO52" s="867"/>
      <c r="MAP52" s="867"/>
      <c r="MAQ52" s="867"/>
      <c r="MAR52" s="867"/>
      <c r="MAS52" s="867"/>
      <c r="MAT52" s="867"/>
      <c r="MAU52" s="867"/>
      <c r="MAV52" s="867"/>
      <c r="MAW52" s="867"/>
      <c r="MAX52" s="867"/>
      <c r="MAY52" s="867"/>
      <c r="MAZ52" s="867"/>
      <c r="MBA52" s="867"/>
      <c r="MBB52" s="867"/>
      <c r="MBC52" s="867"/>
      <c r="MBD52" s="867"/>
      <c r="MBE52" s="867"/>
      <c r="MBF52" s="867"/>
      <c r="MBG52" s="867"/>
      <c r="MBH52" s="867"/>
      <c r="MBI52" s="867"/>
      <c r="MBJ52" s="867"/>
      <c r="MBK52" s="867"/>
      <c r="MBL52" s="867"/>
      <c r="MBM52" s="867"/>
      <c r="MBN52" s="867"/>
      <c r="MBO52" s="867"/>
      <c r="MBP52" s="867"/>
      <c r="MBQ52" s="867"/>
      <c r="MBR52" s="867"/>
      <c r="MBS52" s="867"/>
      <c r="MBT52" s="867"/>
      <c r="MBU52" s="867"/>
      <c r="MBV52" s="867"/>
      <c r="MBW52" s="867"/>
      <c r="MBX52" s="867"/>
      <c r="MBY52" s="867"/>
      <c r="MBZ52" s="867"/>
      <c r="MCA52" s="867"/>
      <c r="MCB52" s="867"/>
      <c r="MCC52" s="867"/>
      <c r="MCD52" s="867"/>
      <c r="MCE52" s="867"/>
      <c r="MCF52" s="867"/>
      <c r="MCG52" s="867"/>
      <c r="MCH52" s="867"/>
      <c r="MCI52" s="867"/>
      <c r="MCJ52" s="867"/>
      <c r="MCK52" s="867"/>
      <c r="MCL52" s="867"/>
      <c r="MCM52" s="867"/>
      <c r="MCN52" s="867"/>
      <c r="MCO52" s="867"/>
      <c r="MCP52" s="867"/>
      <c r="MCQ52" s="867"/>
      <c r="MCR52" s="867"/>
      <c r="MCS52" s="867"/>
      <c r="MCT52" s="867"/>
      <c r="MCU52" s="867"/>
      <c r="MCV52" s="867"/>
      <c r="MCW52" s="867"/>
      <c r="MCX52" s="867"/>
      <c r="MCY52" s="867"/>
      <c r="MCZ52" s="867"/>
      <c r="MDA52" s="867"/>
      <c r="MDB52" s="867"/>
      <c r="MDC52" s="867"/>
      <c r="MDD52" s="867"/>
      <c r="MDE52" s="867"/>
      <c r="MDF52" s="867"/>
      <c r="MDG52" s="867"/>
      <c r="MDH52" s="867"/>
      <c r="MDI52" s="867"/>
      <c r="MDJ52" s="867"/>
      <c r="MDK52" s="867"/>
      <c r="MDL52" s="867"/>
      <c r="MDM52" s="867"/>
      <c r="MDN52" s="867"/>
      <c r="MDO52" s="867"/>
      <c r="MDP52" s="867"/>
      <c r="MDQ52" s="867"/>
      <c r="MDR52" s="867"/>
      <c r="MDS52" s="867"/>
      <c r="MDT52" s="867"/>
      <c r="MDU52" s="867"/>
      <c r="MDV52" s="867"/>
      <c r="MDW52" s="867"/>
      <c r="MDX52" s="867"/>
      <c r="MDY52" s="867"/>
      <c r="MDZ52" s="867"/>
      <c r="MEA52" s="867"/>
      <c r="MEB52" s="867"/>
      <c r="MEC52" s="867"/>
      <c r="MED52" s="867"/>
      <c r="MEE52" s="867"/>
      <c r="MEF52" s="867"/>
      <c r="MEG52" s="867"/>
      <c r="MEH52" s="867"/>
      <c r="MEI52" s="867"/>
      <c r="MEJ52" s="867"/>
      <c r="MEK52" s="867"/>
      <c r="MEL52" s="867"/>
      <c r="MEM52" s="867"/>
      <c r="MEN52" s="867"/>
      <c r="MEO52" s="867"/>
      <c r="MEP52" s="867"/>
      <c r="MEQ52" s="867"/>
      <c r="MER52" s="867"/>
      <c r="MES52" s="867"/>
      <c r="MET52" s="867"/>
      <c r="MEU52" s="867"/>
      <c r="MEV52" s="867"/>
      <c r="MEW52" s="867"/>
      <c r="MEX52" s="867"/>
      <c r="MEY52" s="867"/>
      <c r="MEZ52" s="867"/>
      <c r="MFA52" s="867"/>
      <c r="MFB52" s="867"/>
      <c r="MFC52" s="867"/>
      <c r="MFD52" s="867"/>
      <c r="MFE52" s="867"/>
      <c r="MFF52" s="867"/>
      <c r="MFG52" s="867"/>
      <c r="MFH52" s="867"/>
      <c r="MFI52" s="867"/>
      <c r="MFJ52" s="867"/>
      <c r="MFK52" s="867"/>
      <c r="MFL52" s="867"/>
      <c r="MFM52" s="867"/>
      <c r="MFN52" s="867"/>
      <c r="MFO52" s="867"/>
      <c r="MFP52" s="867"/>
      <c r="MFQ52" s="867"/>
      <c r="MFR52" s="867"/>
      <c r="MFS52" s="867"/>
      <c r="MFT52" s="867"/>
      <c r="MFU52" s="867"/>
      <c r="MFV52" s="867"/>
      <c r="MFW52" s="867"/>
      <c r="MFX52" s="867"/>
      <c r="MFY52" s="867"/>
      <c r="MFZ52" s="867"/>
      <c r="MGA52" s="867"/>
      <c r="MGB52" s="867"/>
      <c r="MGC52" s="867"/>
      <c r="MGD52" s="867"/>
      <c r="MGE52" s="867"/>
      <c r="MGF52" s="867"/>
      <c r="MGG52" s="867"/>
      <c r="MGH52" s="867"/>
      <c r="MGI52" s="867"/>
      <c r="MGJ52" s="867"/>
      <c r="MGK52" s="867"/>
      <c r="MGL52" s="867"/>
      <c r="MGM52" s="867"/>
      <c r="MGN52" s="867"/>
      <c r="MGO52" s="867"/>
      <c r="MGP52" s="867"/>
      <c r="MGQ52" s="867"/>
      <c r="MGR52" s="867"/>
      <c r="MGS52" s="867"/>
      <c r="MGT52" s="867"/>
      <c r="MGU52" s="867"/>
      <c r="MGV52" s="867"/>
      <c r="MGW52" s="867"/>
      <c r="MGX52" s="867"/>
      <c r="MGY52" s="867"/>
      <c r="MGZ52" s="867"/>
      <c r="MHA52" s="867"/>
      <c r="MHB52" s="867"/>
      <c r="MHC52" s="867"/>
      <c r="MHD52" s="867"/>
      <c r="MHE52" s="867"/>
      <c r="MHF52" s="867"/>
      <c r="MHG52" s="867"/>
      <c r="MHH52" s="867"/>
      <c r="MHI52" s="867"/>
      <c r="MHJ52" s="867"/>
      <c r="MHK52" s="867"/>
      <c r="MHL52" s="867"/>
      <c r="MHM52" s="867"/>
      <c r="MHN52" s="867"/>
      <c r="MHO52" s="867"/>
      <c r="MHP52" s="867"/>
      <c r="MHQ52" s="867"/>
      <c r="MHR52" s="867"/>
      <c r="MHS52" s="867"/>
      <c r="MHT52" s="867"/>
      <c r="MHU52" s="867"/>
      <c r="MHV52" s="867"/>
      <c r="MHW52" s="867"/>
      <c r="MHX52" s="867"/>
      <c r="MHY52" s="867"/>
      <c r="MHZ52" s="867"/>
      <c r="MIA52" s="867"/>
      <c r="MIB52" s="867"/>
      <c r="MIC52" s="867"/>
      <c r="MID52" s="867"/>
      <c r="MIE52" s="867"/>
      <c r="MIF52" s="867"/>
      <c r="MIG52" s="867"/>
      <c r="MIH52" s="867"/>
      <c r="MII52" s="867"/>
      <c r="MIJ52" s="867"/>
      <c r="MIK52" s="867"/>
      <c r="MIL52" s="867"/>
      <c r="MIM52" s="867"/>
      <c r="MIN52" s="867"/>
      <c r="MIO52" s="867"/>
      <c r="MIP52" s="867"/>
      <c r="MIQ52" s="867"/>
      <c r="MIR52" s="867"/>
      <c r="MIS52" s="867"/>
      <c r="MIT52" s="867"/>
      <c r="MIU52" s="867"/>
      <c r="MIV52" s="867"/>
      <c r="MIW52" s="867"/>
      <c r="MIX52" s="867"/>
      <c r="MIY52" s="867"/>
      <c r="MIZ52" s="867"/>
      <c r="MJA52" s="867"/>
      <c r="MJB52" s="867"/>
      <c r="MJC52" s="867"/>
      <c r="MJD52" s="867"/>
      <c r="MJE52" s="867"/>
      <c r="MJF52" s="867"/>
      <c r="MJG52" s="867"/>
      <c r="MJH52" s="867"/>
      <c r="MJI52" s="867"/>
      <c r="MJJ52" s="867"/>
      <c r="MJK52" s="867"/>
      <c r="MJL52" s="867"/>
      <c r="MJM52" s="867"/>
      <c r="MJN52" s="867"/>
      <c r="MJO52" s="867"/>
      <c r="MJP52" s="867"/>
      <c r="MJQ52" s="867"/>
      <c r="MJR52" s="867"/>
      <c r="MJS52" s="867"/>
      <c r="MJT52" s="867"/>
      <c r="MJU52" s="867"/>
      <c r="MJV52" s="867"/>
      <c r="MJW52" s="867"/>
      <c r="MJX52" s="867"/>
      <c r="MJY52" s="867"/>
      <c r="MJZ52" s="867"/>
      <c r="MKA52" s="867"/>
      <c r="MKB52" s="867"/>
      <c r="MKC52" s="867"/>
      <c r="MKD52" s="867"/>
      <c r="MKE52" s="867"/>
      <c r="MKF52" s="867"/>
      <c r="MKG52" s="867"/>
      <c r="MKH52" s="867"/>
      <c r="MKI52" s="867"/>
      <c r="MKJ52" s="867"/>
      <c r="MKK52" s="867"/>
      <c r="MKL52" s="867"/>
      <c r="MKM52" s="867"/>
      <c r="MKN52" s="867"/>
      <c r="MKO52" s="867"/>
      <c r="MKP52" s="867"/>
      <c r="MKQ52" s="867"/>
      <c r="MKR52" s="867"/>
      <c r="MKS52" s="867"/>
      <c r="MKT52" s="867"/>
      <c r="MKU52" s="867"/>
      <c r="MKV52" s="867"/>
      <c r="MKW52" s="867"/>
      <c r="MKX52" s="867"/>
      <c r="MKY52" s="867"/>
      <c r="MKZ52" s="867"/>
      <c r="MLA52" s="867"/>
      <c r="MLB52" s="867"/>
      <c r="MLC52" s="867"/>
      <c r="MLD52" s="867"/>
      <c r="MLE52" s="867"/>
      <c r="MLF52" s="867"/>
      <c r="MLG52" s="867"/>
      <c r="MLH52" s="867"/>
      <c r="MLI52" s="867"/>
      <c r="MLJ52" s="867"/>
      <c r="MLK52" s="867"/>
      <c r="MLL52" s="867"/>
      <c r="MLM52" s="867"/>
      <c r="MLN52" s="867"/>
      <c r="MLO52" s="867"/>
      <c r="MLP52" s="867"/>
      <c r="MLQ52" s="867"/>
      <c r="MLR52" s="867"/>
      <c r="MLS52" s="867"/>
      <c r="MLT52" s="867"/>
      <c r="MLU52" s="867"/>
      <c r="MLV52" s="867"/>
      <c r="MLW52" s="867"/>
      <c r="MLX52" s="867"/>
      <c r="MLY52" s="867"/>
      <c r="MLZ52" s="867"/>
      <c r="MMA52" s="867"/>
      <c r="MMB52" s="867"/>
      <c r="MMC52" s="867"/>
      <c r="MMD52" s="867"/>
      <c r="MME52" s="867"/>
      <c r="MMF52" s="867"/>
      <c r="MMG52" s="867"/>
      <c r="MMH52" s="867"/>
      <c r="MMI52" s="867"/>
      <c r="MMJ52" s="867"/>
      <c r="MMK52" s="867"/>
      <c r="MML52" s="867"/>
      <c r="MMM52" s="867"/>
      <c r="MMN52" s="867"/>
      <c r="MMO52" s="867"/>
      <c r="MMP52" s="867"/>
      <c r="MMQ52" s="867"/>
      <c r="MMR52" s="867"/>
      <c r="MMS52" s="867"/>
      <c r="MMT52" s="867"/>
      <c r="MMU52" s="867"/>
      <c r="MMV52" s="867"/>
      <c r="MMW52" s="867"/>
      <c r="MMX52" s="867"/>
      <c r="MMY52" s="867"/>
      <c r="MMZ52" s="867"/>
      <c r="MNA52" s="867"/>
      <c r="MNB52" s="867"/>
      <c r="MNC52" s="867"/>
      <c r="MND52" s="867"/>
      <c r="MNE52" s="867"/>
      <c r="MNF52" s="867"/>
      <c r="MNG52" s="867"/>
      <c r="MNH52" s="867"/>
      <c r="MNI52" s="867"/>
      <c r="MNJ52" s="867"/>
      <c r="MNK52" s="867"/>
      <c r="MNL52" s="867"/>
      <c r="MNM52" s="867"/>
      <c r="MNN52" s="867"/>
      <c r="MNO52" s="867"/>
      <c r="MNP52" s="867"/>
      <c r="MNQ52" s="867"/>
      <c r="MNR52" s="867"/>
      <c r="MNS52" s="867"/>
      <c r="MNT52" s="867"/>
      <c r="MNU52" s="867"/>
      <c r="MNV52" s="867"/>
      <c r="MNW52" s="867"/>
      <c r="MNX52" s="867"/>
      <c r="MNY52" s="867"/>
      <c r="MNZ52" s="867"/>
      <c r="MOA52" s="867"/>
      <c r="MOB52" s="867"/>
      <c r="MOC52" s="867"/>
      <c r="MOD52" s="867"/>
      <c r="MOE52" s="867"/>
      <c r="MOF52" s="867"/>
      <c r="MOG52" s="867"/>
      <c r="MOH52" s="867"/>
      <c r="MOI52" s="867"/>
      <c r="MOJ52" s="867"/>
      <c r="MOK52" s="867"/>
      <c r="MOL52" s="867"/>
      <c r="MOM52" s="867"/>
      <c r="MON52" s="867"/>
      <c r="MOO52" s="867"/>
      <c r="MOP52" s="867"/>
      <c r="MOQ52" s="867"/>
      <c r="MOR52" s="867"/>
      <c r="MOS52" s="867"/>
      <c r="MOT52" s="867"/>
      <c r="MOU52" s="867"/>
      <c r="MOV52" s="867"/>
      <c r="MOW52" s="867"/>
      <c r="MOX52" s="867"/>
      <c r="MOY52" s="867"/>
      <c r="MOZ52" s="867"/>
      <c r="MPA52" s="867"/>
      <c r="MPB52" s="867"/>
      <c r="MPC52" s="867"/>
      <c r="MPD52" s="867"/>
      <c r="MPE52" s="867"/>
      <c r="MPF52" s="867"/>
      <c r="MPG52" s="867"/>
      <c r="MPH52" s="867"/>
      <c r="MPI52" s="867"/>
      <c r="MPJ52" s="867"/>
      <c r="MPK52" s="867"/>
      <c r="MPL52" s="867"/>
      <c r="MPM52" s="867"/>
      <c r="MPN52" s="867"/>
      <c r="MPO52" s="867"/>
      <c r="MPP52" s="867"/>
      <c r="MPQ52" s="867"/>
      <c r="MPR52" s="867"/>
      <c r="MPS52" s="867"/>
      <c r="MPT52" s="867"/>
      <c r="MPU52" s="867"/>
      <c r="MPV52" s="867"/>
      <c r="MPW52" s="867"/>
      <c r="MPX52" s="867"/>
      <c r="MPY52" s="867"/>
      <c r="MPZ52" s="867"/>
      <c r="MQA52" s="867"/>
      <c r="MQB52" s="867"/>
      <c r="MQC52" s="867"/>
      <c r="MQD52" s="867"/>
      <c r="MQE52" s="867"/>
      <c r="MQF52" s="867"/>
      <c r="MQG52" s="867"/>
      <c r="MQH52" s="867"/>
      <c r="MQI52" s="867"/>
      <c r="MQJ52" s="867"/>
      <c r="MQK52" s="867"/>
      <c r="MQL52" s="867"/>
      <c r="MQM52" s="867"/>
      <c r="MQN52" s="867"/>
      <c r="MQO52" s="867"/>
      <c r="MQP52" s="867"/>
      <c r="MQQ52" s="867"/>
      <c r="MQR52" s="867"/>
      <c r="MQS52" s="867"/>
      <c r="MQT52" s="867"/>
      <c r="MQU52" s="867"/>
      <c r="MQV52" s="867"/>
      <c r="MQW52" s="867"/>
      <c r="MQX52" s="867"/>
      <c r="MQY52" s="867"/>
      <c r="MQZ52" s="867"/>
      <c r="MRA52" s="867"/>
      <c r="MRB52" s="867"/>
      <c r="MRC52" s="867"/>
      <c r="MRD52" s="867"/>
      <c r="MRE52" s="867"/>
      <c r="MRF52" s="867"/>
      <c r="MRG52" s="867"/>
      <c r="MRH52" s="867"/>
      <c r="MRI52" s="867"/>
      <c r="MRJ52" s="867"/>
      <c r="MRK52" s="867"/>
      <c r="MRL52" s="867"/>
      <c r="MRM52" s="867"/>
      <c r="MRN52" s="867"/>
      <c r="MRO52" s="867"/>
      <c r="MRP52" s="867"/>
      <c r="MRQ52" s="867"/>
      <c r="MRR52" s="867"/>
      <c r="MRS52" s="867"/>
      <c r="MRT52" s="867"/>
      <c r="MRU52" s="867"/>
      <c r="MRV52" s="867"/>
      <c r="MRW52" s="867"/>
      <c r="MRX52" s="867"/>
      <c r="MRY52" s="867"/>
      <c r="MRZ52" s="867"/>
      <c r="MSA52" s="867"/>
      <c r="MSB52" s="867"/>
      <c r="MSC52" s="867"/>
      <c r="MSD52" s="867"/>
      <c r="MSE52" s="867"/>
      <c r="MSF52" s="867"/>
      <c r="MSG52" s="867"/>
      <c r="MSH52" s="867"/>
      <c r="MSI52" s="867"/>
      <c r="MSJ52" s="867"/>
      <c r="MSK52" s="867"/>
      <c r="MSL52" s="867"/>
      <c r="MSM52" s="867"/>
      <c r="MSN52" s="867"/>
      <c r="MSO52" s="867"/>
      <c r="MSP52" s="867"/>
      <c r="MSQ52" s="867"/>
      <c r="MSR52" s="867"/>
      <c r="MSS52" s="867"/>
      <c r="MST52" s="867"/>
      <c r="MSU52" s="867"/>
      <c r="MSV52" s="867"/>
      <c r="MSW52" s="867"/>
      <c r="MSX52" s="867"/>
      <c r="MSY52" s="867"/>
      <c r="MSZ52" s="867"/>
      <c r="MTA52" s="867"/>
      <c r="MTB52" s="867"/>
      <c r="MTC52" s="867"/>
      <c r="MTD52" s="867"/>
      <c r="MTE52" s="867"/>
      <c r="MTF52" s="867"/>
      <c r="MTG52" s="867"/>
      <c r="MTH52" s="867"/>
      <c r="MTI52" s="867"/>
      <c r="MTJ52" s="867"/>
      <c r="MTK52" s="867"/>
      <c r="MTL52" s="867"/>
      <c r="MTM52" s="867"/>
      <c r="MTN52" s="867"/>
      <c r="MTO52" s="867"/>
      <c r="MTP52" s="867"/>
      <c r="MTQ52" s="867"/>
      <c r="MTR52" s="867"/>
      <c r="MTS52" s="867"/>
      <c r="MTT52" s="867"/>
      <c r="MTU52" s="867"/>
      <c r="MTV52" s="867"/>
      <c r="MTW52" s="867"/>
      <c r="MTX52" s="867"/>
      <c r="MTY52" s="867"/>
      <c r="MTZ52" s="867"/>
      <c r="MUA52" s="867"/>
      <c r="MUB52" s="867"/>
      <c r="MUC52" s="867"/>
      <c r="MUD52" s="867"/>
      <c r="MUE52" s="867"/>
      <c r="MUF52" s="867"/>
      <c r="MUG52" s="867"/>
      <c r="MUH52" s="867"/>
      <c r="MUI52" s="867"/>
      <c r="MUJ52" s="867"/>
      <c r="MUK52" s="867"/>
      <c r="MUL52" s="867"/>
      <c r="MUM52" s="867"/>
      <c r="MUN52" s="867"/>
      <c r="MUO52" s="867"/>
      <c r="MUP52" s="867"/>
      <c r="MUQ52" s="867"/>
      <c r="MUR52" s="867"/>
      <c r="MUS52" s="867"/>
      <c r="MUT52" s="867"/>
      <c r="MUU52" s="867"/>
      <c r="MUV52" s="867"/>
      <c r="MUW52" s="867"/>
      <c r="MUX52" s="867"/>
      <c r="MUY52" s="867"/>
      <c r="MUZ52" s="867"/>
      <c r="MVA52" s="867"/>
      <c r="MVB52" s="867"/>
      <c r="MVC52" s="867"/>
      <c r="MVD52" s="867"/>
      <c r="MVE52" s="867"/>
      <c r="MVF52" s="867"/>
      <c r="MVG52" s="867"/>
      <c r="MVH52" s="867"/>
      <c r="MVI52" s="867"/>
      <c r="MVJ52" s="867"/>
      <c r="MVK52" s="867"/>
      <c r="MVL52" s="867"/>
      <c r="MVM52" s="867"/>
      <c r="MVN52" s="867"/>
      <c r="MVO52" s="867"/>
      <c r="MVP52" s="867"/>
      <c r="MVQ52" s="867"/>
      <c r="MVR52" s="867"/>
      <c r="MVS52" s="867"/>
      <c r="MVT52" s="867"/>
      <c r="MVU52" s="867"/>
      <c r="MVV52" s="867"/>
      <c r="MVW52" s="867"/>
      <c r="MVX52" s="867"/>
      <c r="MVY52" s="867"/>
      <c r="MVZ52" s="867"/>
      <c r="MWA52" s="867"/>
      <c r="MWB52" s="867"/>
      <c r="MWC52" s="867"/>
      <c r="MWD52" s="867"/>
      <c r="MWE52" s="867"/>
      <c r="MWF52" s="867"/>
      <c r="MWG52" s="867"/>
      <c r="MWH52" s="867"/>
      <c r="MWI52" s="867"/>
      <c r="MWJ52" s="867"/>
      <c r="MWK52" s="867"/>
      <c r="MWL52" s="867"/>
      <c r="MWM52" s="867"/>
      <c r="MWN52" s="867"/>
      <c r="MWO52" s="867"/>
      <c r="MWP52" s="867"/>
      <c r="MWQ52" s="867"/>
      <c r="MWR52" s="867"/>
      <c r="MWS52" s="867"/>
      <c r="MWT52" s="867"/>
      <c r="MWU52" s="867"/>
      <c r="MWV52" s="867"/>
      <c r="MWW52" s="867"/>
      <c r="MWX52" s="867"/>
      <c r="MWY52" s="867"/>
      <c r="MWZ52" s="867"/>
      <c r="MXA52" s="867"/>
      <c r="MXB52" s="867"/>
      <c r="MXC52" s="867"/>
      <c r="MXD52" s="867"/>
      <c r="MXE52" s="867"/>
      <c r="MXF52" s="867"/>
      <c r="MXG52" s="867"/>
      <c r="MXH52" s="867"/>
      <c r="MXI52" s="867"/>
      <c r="MXJ52" s="867"/>
      <c r="MXK52" s="867"/>
      <c r="MXL52" s="867"/>
      <c r="MXM52" s="867"/>
      <c r="MXN52" s="867"/>
      <c r="MXO52" s="867"/>
      <c r="MXP52" s="867"/>
      <c r="MXQ52" s="867"/>
      <c r="MXR52" s="867"/>
      <c r="MXS52" s="867"/>
      <c r="MXT52" s="867"/>
      <c r="MXU52" s="867"/>
      <c r="MXV52" s="867"/>
      <c r="MXW52" s="867"/>
      <c r="MXX52" s="867"/>
      <c r="MXY52" s="867"/>
      <c r="MXZ52" s="867"/>
      <c r="MYA52" s="867"/>
      <c r="MYB52" s="867"/>
      <c r="MYC52" s="867"/>
      <c r="MYD52" s="867"/>
      <c r="MYE52" s="867"/>
      <c r="MYF52" s="867"/>
      <c r="MYG52" s="867"/>
      <c r="MYH52" s="867"/>
      <c r="MYI52" s="867"/>
      <c r="MYJ52" s="867"/>
      <c r="MYK52" s="867"/>
      <c r="MYL52" s="867"/>
      <c r="MYM52" s="867"/>
      <c r="MYN52" s="867"/>
      <c r="MYO52" s="867"/>
      <c r="MYP52" s="867"/>
      <c r="MYQ52" s="867"/>
      <c r="MYR52" s="867"/>
      <c r="MYS52" s="867"/>
      <c r="MYT52" s="867"/>
      <c r="MYU52" s="867"/>
      <c r="MYV52" s="867"/>
      <c r="MYW52" s="867"/>
      <c r="MYX52" s="867"/>
      <c r="MYY52" s="867"/>
      <c r="MYZ52" s="867"/>
      <c r="MZA52" s="867"/>
      <c r="MZB52" s="867"/>
      <c r="MZC52" s="867"/>
      <c r="MZD52" s="867"/>
      <c r="MZE52" s="867"/>
      <c r="MZF52" s="867"/>
      <c r="MZG52" s="867"/>
      <c r="MZH52" s="867"/>
      <c r="MZI52" s="867"/>
      <c r="MZJ52" s="867"/>
      <c r="MZK52" s="867"/>
      <c r="MZL52" s="867"/>
      <c r="MZM52" s="867"/>
      <c r="MZN52" s="867"/>
      <c r="MZO52" s="867"/>
      <c r="MZP52" s="867"/>
      <c r="MZQ52" s="867"/>
      <c r="MZR52" s="867"/>
      <c r="MZS52" s="867"/>
      <c r="MZT52" s="867"/>
      <c r="MZU52" s="867"/>
      <c r="MZV52" s="867"/>
      <c r="MZW52" s="867"/>
      <c r="MZX52" s="867"/>
      <c r="MZY52" s="867"/>
      <c r="MZZ52" s="867"/>
      <c r="NAA52" s="867"/>
      <c r="NAB52" s="867"/>
      <c r="NAC52" s="867"/>
      <c r="NAD52" s="867"/>
      <c r="NAE52" s="867"/>
      <c r="NAF52" s="867"/>
      <c r="NAG52" s="867"/>
      <c r="NAH52" s="867"/>
      <c r="NAI52" s="867"/>
      <c r="NAJ52" s="867"/>
      <c r="NAK52" s="867"/>
      <c r="NAL52" s="867"/>
      <c r="NAM52" s="867"/>
      <c r="NAN52" s="867"/>
      <c r="NAO52" s="867"/>
      <c r="NAP52" s="867"/>
      <c r="NAQ52" s="867"/>
      <c r="NAR52" s="867"/>
      <c r="NAS52" s="867"/>
      <c r="NAT52" s="867"/>
      <c r="NAU52" s="867"/>
      <c r="NAV52" s="867"/>
      <c r="NAW52" s="867"/>
      <c r="NAX52" s="867"/>
      <c r="NAY52" s="867"/>
      <c r="NAZ52" s="867"/>
      <c r="NBA52" s="867"/>
      <c r="NBB52" s="867"/>
      <c r="NBC52" s="867"/>
      <c r="NBD52" s="867"/>
      <c r="NBE52" s="867"/>
      <c r="NBF52" s="867"/>
      <c r="NBG52" s="867"/>
      <c r="NBH52" s="867"/>
      <c r="NBI52" s="867"/>
      <c r="NBJ52" s="867"/>
      <c r="NBK52" s="867"/>
      <c r="NBL52" s="867"/>
      <c r="NBM52" s="867"/>
      <c r="NBN52" s="867"/>
      <c r="NBO52" s="867"/>
      <c r="NBP52" s="867"/>
      <c r="NBQ52" s="867"/>
      <c r="NBR52" s="867"/>
      <c r="NBS52" s="867"/>
      <c r="NBT52" s="867"/>
      <c r="NBU52" s="867"/>
      <c r="NBV52" s="867"/>
      <c r="NBW52" s="867"/>
      <c r="NBX52" s="867"/>
      <c r="NBY52" s="867"/>
      <c r="NBZ52" s="867"/>
      <c r="NCA52" s="867"/>
      <c r="NCB52" s="867"/>
      <c r="NCC52" s="867"/>
      <c r="NCD52" s="867"/>
      <c r="NCE52" s="867"/>
      <c r="NCF52" s="867"/>
      <c r="NCG52" s="867"/>
      <c r="NCH52" s="867"/>
      <c r="NCI52" s="867"/>
      <c r="NCJ52" s="867"/>
      <c r="NCK52" s="867"/>
      <c r="NCL52" s="867"/>
      <c r="NCM52" s="867"/>
      <c r="NCN52" s="867"/>
      <c r="NCO52" s="867"/>
      <c r="NCP52" s="867"/>
      <c r="NCQ52" s="867"/>
      <c r="NCR52" s="867"/>
      <c r="NCS52" s="867"/>
      <c r="NCT52" s="867"/>
      <c r="NCU52" s="867"/>
      <c r="NCV52" s="867"/>
      <c r="NCW52" s="867"/>
      <c r="NCX52" s="867"/>
      <c r="NCY52" s="867"/>
      <c r="NCZ52" s="867"/>
      <c r="NDA52" s="867"/>
      <c r="NDB52" s="867"/>
      <c r="NDC52" s="867"/>
      <c r="NDD52" s="867"/>
      <c r="NDE52" s="867"/>
      <c r="NDF52" s="867"/>
      <c r="NDG52" s="867"/>
      <c r="NDH52" s="867"/>
      <c r="NDI52" s="867"/>
      <c r="NDJ52" s="867"/>
      <c r="NDK52" s="867"/>
      <c r="NDL52" s="867"/>
      <c r="NDM52" s="867"/>
      <c r="NDN52" s="867"/>
      <c r="NDO52" s="867"/>
      <c r="NDP52" s="867"/>
      <c r="NDQ52" s="867"/>
      <c r="NDR52" s="867"/>
      <c r="NDS52" s="867"/>
      <c r="NDT52" s="867"/>
      <c r="NDU52" s="867"/>
      <c r="NDV52" s="867"/>
      <c r="NDW52" s="867"/>
      <c r="NDX52" s="867"/>
      <c r="NDY52" s="867"/>
      <c r="NDZ52" s="867"/>
      <c r="NEA52" s="867"/>
      <c r="NEB52" s="867"/>
      <c r="NEC52" s="867"/>
      <c r="NED52" s="867"/>
      <c r="NEE52" s="867"/>
      <c r="NEF52" s="867"/>
      <c r="NEG52" s="867"/>
      <c r="NEH52" s="867"/>
      <c r="NEI52" s="867"/>
      <c r="NEJ52" s="867"/>
      <c r="NEK52" s="867"/>
      <c r="NEL52" s="867"/>
      <c r="NEM52" s="867"/>
      <c r="NEN52" s="867"/>
      <c r="NEO52" s="867"/>
      <c r="NEP52" s="867"/>
      <c r="NEQ52" s="867"/>
      <c r="NER52" s="867"/>
      <c r="NES52" s="867"/>
      <c r="NET52" s="867"/>
      <c r="NEU52" s="867"/>
      <c r="NEV52" s="867"/>
      <c r="NEW52" s="867"/>
      <c r="NEX52" s="867"/>
      <c r="NEY52" s="867"/>
      <c r="NEZ52" s="867"/>
      <c r="NFA52" s="867"/>
      <c r="NFB52" s="867"/>
      <c r="NFC52" s="867"/>
      <c r="NFD52" s="867"/>
      <c r="NFE52" s="867"/>
      <c r="NFF52" s="867"/>
      <c r="NFG52" s="867"/>
      <c r="NFH52" s="867"/>
      <c r="NFI52" s="867"/>
      <c r="NFJ52" s="867"/>
      <c r="NFK52" s="867"/>
      <c r="NFL52" s="867"/>
      <c r="NFM52" s="867"/>
      <c r="NFN52" s="867"/>
      <c r="NFO52" s="867"/>
      <c r="NFP52" s="867"/>
      <c r="NFQ52" s="867"/>
      <c r="NFR52" s="867"/>
      <c r="NFS52" s="867"/>
      <c r="NFT52" s="867"/>
      <c r="NFU52" s="867"/>
      <c r="NFV52" s="867"/>
      <c r="NFW52" s="867"/>
      <c r="NFX52" s="867"/>
      <c r="NFY52" s="867"/>
      <c r="NFZ52" s="867"/>
      <c r="NGA52" s="867"/>
      <c r="NGB52" s="867"/>
      <c r="NGC52" s="867"/>
      <c r="NGD52" s="867"/>
      <c r="NGE52" s="867"/>
      <c r="NGF52" s="867"/>
      <c r="NGG52" s="867"/>
      <c r="NGH52" s="867"/>
      <c r="NGI52" s="867"/>
      <c r="NGJ52" s="867"/>
      <c r="NGK52" s="867"/>
      <c r="NGL52" s="867"/>
      <c r="NGM52" s="867"/>
      <c r="NGN52" s="867"/>
      <c r="NGO52" s="867"/>
      <c r="NGP52" s="867"/>
      <c r="NGQ52" s="867"/>
      <c r="NGR52" s="867"/>
      <c r="NGS52" s="867"/>
      <c r="NGT52" s="867"/>
      <c r="NGU52" s="867"/>
      <c r="NGV52" s="867"/>
      <c r="NGW52" s="867"/>
      <c r="NGX52" s="867"/>
      <c r="NGY52" s="867"/>
      <c r="NGZ52" s="867"/>
      <c r="NHA52" s="867"/>
      <c r="NHB52" s="867"/>
      <c r="NHC52" s="867"/>
      <c r="NHD52" s="867"/>
      <c r="NHE52" s="867"/>
      <c r="NHF52" s="867"/>
      <c r="NHG52" s="867"/>
      <c r="NHH52" s="867"/>
      <c r="NHI52" s="867"/>
      <c r="NHJ52" s="867"/>
      <c r="NHK52" s="867"/>
      <c r="NHL52" s="867"/>
      <c r="NHM52" s="867"/>
      <c r="NHN52" s="867"/>
      <c r="NHO52" s="867"/>
      <c r="NHP52" s="867"/>
      <c r="NHQ52" s="867"/>
      <c r="NHR52" s="867"/>
      <c r="NHS52" s="867"/>
      <c r="NHT52" s="867"/>
      <c r="NHU52" s="867"/>
      <c r="NHV52" s="867"/>
      <c r="NHW52" s="867"/>
      <c r="NHX52" s="867"/>
      <c r="NHY52" s="867"/>
      <c r="NHZ52" s="867"/>
      <c r="NIA52" s="867"/>
      <c r="NIB52" s="867"/>
      <c r="NIC52" s="867"/>
      <c r="NID52" s="867"/>
      <c r="NIE52" s="867"/>
      <c r="NIF52" s="867"/>
      <c r="NIG52" s="867"/>
      <c r="NIH52" s="867"/>
      <c r="NII52" s="867"/>
      <c r="NIJ52" s="867"/>
      <c r="NIK52" s="867"/>
      <c r="NIL52" s="867"/>
      <c r="NIM52" s="867"/>
      <c r="NIN52" s="867"/>
      <c r="NIO52" s="867"/>
      <c r="NIP52" s="867"/>
      <c r="NIQ52" s="867"/>
      <c r="NIR52" s="867"/>
      <c r="NIS52" s="867"/>
      <c r="NIT52" s="867"/>
      <c r="NIU52" s="867"/>
      <c r="NIV52" s="867"/>
      <c r="NIW52" s="867"/>
      <c r="NIX52" s="867"/>
      <c r="NIY52" s="867"/>
      <c r="NIZ52" s="867"/>
      <c r="NJA52" s="867"/>
      <c r="NJB52" s="867"/>
      <c r="NJC52" s="867"/>
      <c r="NJD52" s="867"/>
      <c r="NJE52" s="867"/>
      <c r="NJF52" s="867"/>
      <c r="NJG52" s="867"/>
      <c r="NJH52" s="867"/>
      <c r="NJI52" s="867"/>
      <c r="NJJ52" s="867"/>
      <c r="NJK52" s="867"/>
      <c r="NJL52" s="867"/>
      <c r="NJM52" s="867"/>
      <c r="NJN52" s="867"/>
      <c r="NJO52" s="867"/>
      <c r="NJP52" s="867"/>
      <c r="NJQ52" s="867"/>
      <c r="NJR52" s="867"/>
      <c r="NJS52" s="867"/>
      <c r="NJT52" s="867"/>
      <c r="NJU52" s="867"/>
      <c r="NJV52" s="867"/>
      <c r="NJW52" s="867"/>
      <c r="NJX52" s="867"/>
      <c r="NJY52" s="867"/>
      <c r="NJZ52" s="867"/>
      <c r="NKA52" s="867"/>
      <c r="NKB52" s="867"/>
      <c r="NKC52" s="867"/>
      <c r="NKD52" s="867"/>
      <c r="NKE52" s="867"/>
      <c r="NKF52" s="867"/>
      <c r="NKG52" s="867"/>
      <c r="NKH52" s="867"/>
      <c r="NKI52" s="867"/>
      <c r="NKJ52" s="867"/>
      <c r="NKK52" s="867"/>
      <c r="NKL52" s="867"/>
      <c r="NKM52" s="867"/>
      <c r="NKN52" s="867"/>
      <c r="NKO52" s="867"/>
      <c r="NKP52" s="867"/>
      <c r="NKQ52" s="867"/>
      <c r="NKR52" s="867"/>
      <c r="NKS52" s="867"/>
      <c r="NKT52" s="867"/>
      <c r="NKU52" s="867"/>
      <c r="NKV52" s="867"/>
      <c r="NKW52" s="867"/>
      <c r="NKX52" s="867"/>
      <c r="NKY52" s="867"/>
      <c r="NKZ52" s="867"/>
      <c r="NLA52" s="867"/>
      <c r="NLB52" s="867"/>
      <c r="NLC52" s="867"/>
      <c r="NLD52" s="867"/>
      <c r="NLE52" s="867"/>
      <c r="NLF52" s="867"/>
      <c r="NLG52" s="867"/>
      <c r="NLH52" s="867"/>
      <c r="NLI52" s="867"/>
      <c r="NLJ52" s="867"/>
      <c r="NLK52" s="867"/>
      <c r="NLL52" s="867"/>
      <c r="NLM52" s="867"/>
      <c r="NLN52" s="867"/>
      <c r="NLO52" s="867"/>
      <c r="NLP52" s="867"/>
      <c r="NLQ52" s="867"/>
      <c r="NLR52" s="867"/>
      <c r="NLS52" s="867"/>
      <c r="NLT52" s="867"/>
      <c r="NLU52" s="867"/>
      <c r="NLV52" s="867"/>
      <c r="NLW52" s="867"/>
      <c r="NLX52" s="867"/>
      <c r="NLY52" s="867"/>
      <c r="NLZ52" s="867"/>
      <c r="NMA52" s="867"/>
      <c r="NMB52" s="867"/>
      <c r="NMC52" s="867"/>
      <c r="NMD52" s="867"/>
      <c r="NME52" s="867"/>
      <c r="NMF52" s="867"/>
      <c r="NMG52" s="867"/>
      <c r="NMH52" s="867"/>
      <c r="NMI52" s="867"/>
      <c r="NMJ52" s="867"/>
      <c r="NMK52" s="867"/>
      <c r="NML52" s="867"/>
      <c r="NMM52" s="867"/>
      <c r="NMN52" s="867"/>
      <c r="NMO52" s="867"/>
      <c r="NMP52" s="867"/>
      <c r="NMQ52" s="867"/>
      <c r="NMR52" s="867"/>
      <c r="NMS52" s="867"/>
      <c r="NMT52" s="867"/>
      <c r="NMU52" s="867"/>
      <c r="NMV52" s="867"/>
      <c r="NMW52" s="867"/>
      <c r="NMX52" s="867"/>
      <c r="NMY52" s="867"/>
      <c r="NMZ52" s="867"/>
      <c r="NNA52" s="867"/>
      <c r="NNB52" s="867"/>
      <c r="NNC52" s="867"/>
      <c r="NND52" s="867"/>
      <c r="NNE52" s="867"/>
      <c r="NNF52" s="867"/>
      <c r="NNG52" s="867"/>
      <c r="NNH52" s="867"/>
      <c r="NNI52" s="867"/>
      <c r="NNJ52" s="867"/>
      <c r="NNK52" s="867"/>
      <c r="NNL52" s="867"/>
      <c r="NNM52" s="867"/>
      <c r="NNN52" s="867"/>
      <c r="NNO52" s="867"/>
      <c r="NNP52" s="867"/>
      <c r="NNQ52" s="867"/>
      <c r="NNR52" s="867"/>
      <c r="NNS52" s="867"/>
      <c r="NNT52" s="867"/>
      <c r="NNU52" s="867"/>
      <c r="NNV52" s="867"/>
      <c r="NNW52" s="867"/>
      <c r="NNX52" s="867"/>
      <c r="NNY52" s="867"/>
      <c r="NNZ52" s="867"/>
      <c r="NOA52" s="867"/>
      <c r="NOB52" s="867"/>
      <c r="NOC52" s="867"/>
      <c r="NOD52" s="867"/>
      <c r="NOE52" s="867"/>
      <c r="NOF52" s="867"/>
      <c r="NOG52" s="867"/>
      <c r="NOH52" s="867"/>
      <c r="NOI52" s="867"/>
      <c r="NOJ52" s="867"/>
      <c r="NOK52" s="867"/>
      <c r="NOL52" s="867"/>
      <c r="NOM52" s="867"/>
      <c r="NON52" s="867"/>
      <c r="NOO52" s="867"/>
      <c r="NOP52" s="867"/>
      <c r="NOQ52" s="867"/>
      <c r="NOR52" s="867"/>
      <c r="NOS52" s="867"/>
      <c r="NOT52" s="867"/>
      <c r="NOU52" s="867"/>
      <c r="NOV52" s="867"/>
      <c r="NOW52" s="867"/>
      <c r="NOX52" s="867"/>
      <c r="NOY52" s="867"/>
      <c r="NOZ52" s="867"/>
      <c r="NPA52" s="867"/>
      <c r="NPB52" s="867"/>
      <c r="NPC52" s="867"/>
      <c r="NPD52" s="867"/>
      <c r="NPE52" s="867"/>
      <c r="NPF52" s="867"/>
      <c r="NPG52" s="867"/>
      <c r="NPH52" s="867"/>
      <c r="NPI52" s="867"/>
      <c r="NPJ52" s="867"/>
      <c r="NPK52" s="867"/>
      <c r="NPL52" s="867"/>
      <c r="NPM52" s="867"/>
      <c r="NPN52" s="867"/>
      <c r="NPO52" s="867"/>
      <c r="NPP52" s="867"/>
      <c r="NPQ52" s="867"/>
      <c r="NPR52" s="867"/>
      <c r="NPS52" s="867"/>
      <c r="NPT52" s="867"/>
      <c r="NPU52" s="867"/>
      <c r="NPV52" s="867"/>
      <c r="NPW52" s="867"/>
      <c r="NPX52" s="867"/>
      <c r="NPY52" s="867"/>
      <c r="NPZ52" s="867"/>
      <c r="NQA52" s="867"/>
      <c r="NQB52" s="867"/>
      <c r="NQC52" s="867"/>
      <c r="NQD52" s="867"/>
      <c r="NQE52" s="867"/>
      <c r="NQF52" s="867"/>
      <c r="NQG52" s="867"/>
      <c r="NQH52" s="867"/>
      <c r="NQI52" s="867"/>
      <c r="NQJ52" s="867"/>
      <c r="NQK52" s="867"/>
      <c r="NQL52" s="867"/>
      <c r="NQM52" s="867"/>
      <c r="NQN52" s="867"/>
      <c r="NQO52" s="867"/>
      <c r="NQP52" s="867"/>
      <c r="NQQ52" s="867"/>
      <c r="NQR52" s="867"/>
      <c r="NQS52" s="867"/>
      <c r="NQT52" s="867"/>
      <c r="NQU52" s="867"/>
      <c r="NQV52" s="867"/>
      <c r="NQW52" s="867"/>
      <c r="NQX52" s="867"/>
      <c r="NQY52" s="867"/>
      <c r="NQZ52" s="867"/>
      <c r="NRA52" s="867"/>
      <c r="NRB52" s="867"/>
      <c r="NRC52" s="867"/>
      <c r="NRD52" s="867"/>
      <c r="NRE52" s="867"/>
      <c r="NRF52" s="867"/>
      <c r="NRG52" s="867"/>
      <c r="NRH52" s="867"/>
      <c r="NRI52" s="867"/>
      <c r="NRJ52" s="867"/>
      <c r="NRK52" s="867"/>
      <c r="NRL52" s="867"/>
      <c r="NRM52" s="867"/>
      <c r="NRN52" s="867"/>
      <c r="NRO52" s="867"/>
      <c r="NRP52" s="867"/>
      <c r="NRQ52" s="867"/>
      <c r="NRR52" s="867"/>
      <c r="NRS52" s="867"/>
      <c r="NRT52" s="867"/>
      <c r="NRU52" s="867"/>
      <c r="NRV52" s="867"/>
      <c r="NRW52" s="867"/>
      <c r="NRX52" s="867"/>
      <c r="NRY52" s="867"/>
      <c r="NRZ52" s="867"/>
      <c r="NSA52" s="867"/>
      <c r="NSB52" s="867"/>
      <c r="NSC52" s="867"/>
      <c r="NSD52" s="867"/>
      <c r="NSE52" s="867"/>
      <c r="NSF52" s="867"/>
      <c r="NSG52" s="867"/>
      <c r="NSH52" s="867"/>
      <c r="NSI52" s="867"/>
      <c r="NSJ52" s="867"/>
      <c r="NSK52" s="867"/>
      <c r="NSL52" s="867"/>
      <c r="NSM52" s="867"/>
      <c r="NSN52" s="867"/>
      <c r="NSO52" s="867"/>
      <c r="NSP52" s="867"/>
      <c r="NSQ52" s="867"/>
      <c r="NSR52" s="867"/>
      <c r="NSS52" s="867"/>
      <c r="NST52" s="867"/>
      <c r="NSU52" s="867"/>
      <c r="NSV52" s="867"/>
      <c r="NSW52" s="867"/>
      <c r="NSX52" s="867"/>
      <c r="NSY52" s="867"/>
      <c r="NSZ52" s="867"/>
      <c r="NTA52" s="867"/>
      <c r="NTB52" s="867"/>
      <c r="NTC52" s="867"/>
      <c r="NTD52" s="867"/>
      <c r="NTE52" s="867"/>
      <c r="NTF52" s="867"/>
      <c r="NTG52" s="867"/>
      <c r="NTH52" s="867"/>
      <c r="NTI52" s="867"/>
      <c r="NTJ52" s="867"/>
      <c r="NTK52" s="867"/>
      <c r="NTL52" s="867"/>
      <c r="NTM52" s="867"/>
      <c r="NTN52" s="867"/>
      <c r="NTO52" s="867"/>
      <c r="NTP52" s="867"/>
      <c r="NTQ52" s="867"/>
      <c r="NTR52" s="867"/>
      <c r="NTS52" s="867"/>
      <c r="NTT52" s="867"/>
      <c r="NTU52" s="867"/>
      <c r="NTV52" s="867"/>
      <c r="NTW52" s="867"/>
      <c r="NTX52" s="867"/>
      <c r="NTY52" s="867"/>
      <c r="NTZ52" s="867"/>
      <c r="NUA52" s="867"/>
      <c r="NUB52" s="867"/>
      <c r="NUC52" s="867"/>
      <c r="NUD52" s="867"/>
      <c r="NUE52" s="867"/>
      <c r="NUF52" s="867"/>
      <c r="NUG52" s="867"/>
      <c r="NUH52" s="867"/>
      <c r="NUI52" s="867"/>
      <c r="NUJ52" s="867"/>
      <c r="NUK52" s="867"/>
      <c r="NUL52" s="867"/>
      <c r="NUM52" s="867"/>
      <c r="NUN52" s="867"/>
      <c r="NUO52" s="867"/>
      <c r="NUP52" s="867"/>
      <c r="NUQ52" s="867"/>
      <c r="NUR52" s="867"/>
      <c r="NUS52" s="867"/>
      <c r="NUT52" s="867"/>
      <c r="NUU52" s="867"/>
      <c r="NUV52" s="867"/>
      <c r="NUW52" s="867"/>
      <c r="NUX52" s="867"/>
      <c r="NUY52" s="867"/>
      <c r="NUZ52" s="867"/>
      <c r="NVA52" s="867"/>
      <c r="NVB52" s="867"/>
      <c r="NVC52" s="867"/>
      <c r="NVD52" s="867"/>
      <c r="NVE52" s="867"/>
      <c r="NVF52" s="867"/>
      <c r="NVG52" s="867"/>
      <c r="NVH52" s="867"/>
      <c r="NVI52" s="867"/>
      <c r="NVJ52" s="867"/>
      <c r="NVK52" s="867"/>
      <c r="NVL52" s="867"/>
      <c r="NVM52" s="867"/>
      <c r="NVN52" s="867"/>
      <c r="NVO52" s="867"/>
      <c r="NVP52" s="867"/>
      <c r="NVQ52" s="867"/>
      <c r="NVR52" s="867"/>
      <c r="NVS52" s="867"/>
      <c r="NVT52" s="867"/>
      <c r="NVU52" s="867"/>
      <c r="NVV52" s="867"/>
      <c r="NVW52" s="867"/>
      <c r="NVX52" s="867"/>
      <c r="NVY52" s="867"/>
      <c r="NVZ52" s="867"/>
      <c r="NWA52" s="867"/>
      <c r="NWB52" s="867"/>
      <c r="NWC52" s="867"/>
      <c r="NWD52" s="867"/>
      <c r="NWE52" s="867"/>
      <c r="NWF52" s="867"/>
      <c r="NWG52" s="867"/>
      <c r="NWH52" s="867"/>
      <c r="NWI52" s="867"/>
      <c r="NWJ52" s="867"/>
      <c r="NWK52" s="867"/>
      <c r="NWL52" s="867"/>
      <c r="NWM52" s="867"/>
      <c r="NWN52" s="867"/>
      <c r="NWO52" s="867"/>
      <c r="NWP52" s="867"/>
      <c r="NWQ52" s="867"/>
      <c r="NWR52" s="867"/>
      <c r="NWS52" s="867"/>
      <c r="NWT52" s="867"/>
      <c r="NWU52" s="867"/>
      <c r="NWV52" s="867"/>
      <c r="NWW52" s="867"/>
      <c r="NWX52" s="867"/>
      <c r="NWY52" s="867"/>
      <c r="NWZ52" s="867"/>
      <c r="NXA52" s="867"/>
      <c r="NXB52" s="867"/>
      <c r="NXC52" s="867"/>
      <c r="NXD52" s="867"/>
      <c r="NXE52" s="867"/>
      <c r="NXF52" s="867"/>
      <c r="NXG52" s="867"/>
      <c r="NXH52" s="867"/>
      <c r="NXI52" s="867"/>
      <c r="NXJ52" s="867"/>
      <c r="NXK52" s="867"/>
      <c r="NXL52" s="867"/>
      <c r="NXM52" s="867"/>
      <c r="NXN52" s="867"/>
      <c r="NXO52" s="867"/>
      <c r="NXP52" s="867"/>
      <c r="NXQ52" s="867"/>
      <c r="NXR52" s="867"/>
      <c r="NXS52" s="867"/>
      <c r="NXT52" s="867"/>
      <c r="NXU52" s="867"/>
      <c r="NXV52" s="867"/>
      <c r="NXW52" s="867"/>
      <c r="NXX52" s="867"/>
      <c r="NXY52" s="867"/>
      <c r="NXZ52" s="867"/>
      <c r="NYA52" s="867"/>
      <c r="NYB52" s="867"/>
      <c r="NYC52" s="867"/>
      <c r="NYD52" s="867"/>
      <c r="NYE52" s="867"/>
      <c r="NYF52" s="867"/>
      <c r="NYG52" s="867"/>
      <c r="NYH52" s="867"/>
      <c r="NYI52" s="867"/>
      <c r="NYJ52" s="867"/>
      <c r="NYK52" s="867"/>
      <c r="NYL52" s="867"/>
      <c r="NYM52" s="867"/>
      <c r="NYN52" s="867"/>
      <c r="NYO52" s="867"/>
      <c r="NYP52" s="867"/>
      <c r="NYQ52" s="867"/>
      <c r="NYR52" s="867"/>
      <c r="NYS52" s="867"/>
      <c r="NYT52" s="867"/>
      <c r="NYU52" s="867"/>
      <c r="NYV52" s="867"/>
      <c r="NYW52" s="867"/>
      <c r="NYX52" s="867"/>
      <c r="NYY52" s="867"/>
      <c r="NYZ52" s="867"/>
      <c r="NZA52" s="867"/>
      <c r="NZB52" s="867"/>
      <c r="NZC52" s="867"/>
      <c r="NZD52" s="867"/>
      <c r="NZE52" s="867"/>
      <c r="NZF52" s="867"/>
      <c r="NZG52" s="867"/>
      <c r="NZH52" s="867"/>
      <c r="NZI52" s="867"/>
      <c r="NZJ52" s="867"/>
      <c r="NZK52" s="867"/>
      <c r="NZL52" s="867"/>
      <c r="NZM52" s="867"/>
      <c r="NZN52" s="867"/>
      <c r="NZO52" s="867"/>
      <c r="NZP52" s="867"/>
      <c r="NZQ52" s="867"/>
      <c r="NZR52" s="867"/>
      <c r="NZS52" s="867"/>
      <c r="NZT52" s="867"/>
      <c r="NZU52" s="867"/>
      <c r="NZV52" s="867"/>
      <c r="NZW52" s="867"/>
      <c r="NZX52" s="867"/>
      <c r="NZY52" s="867"/>
      <c r="NZZ52" s="867"/>
      <c r="OAA52" s="867"/>
      <c r="OAB52" s="867"/>
      <c r="OAC52" s="867"/>
      <c r="OAD52" s="867"/>
      <c r="OAE52" s="867"/>
      <c r="OAF52" s="867"/>
      <c r="OAG52" s="867"/>
      <c r="OAH52" s="867"/>
      <c r="OAI52" s="867"/>
      <c r="OAJ52" s="867"/>
      <c r="OAK52" s="867"/>
      <c r="OAL52" s="867"/>
      <c r="OAM52" s="867"/>
      <c r="OAN52" s="867"/>
      <c r="OAO52" s="867"/>
      <c r="OAP52" s="867"/>
      <c r="OAQ52" s="867"/>
      <c r="OAR52" s="867"/>
      <c r="OAS52" s="867"/>
      <c r="OAT52" s="867"/>
      <c r="OAU52" s="867"/>
      <c r="OAV52" s="867"/>
      <c r="OAW52" s="867"/>
      <c r="OAX52" s="867"/>
      <c r="OAY52" s="867"/>
      <c r="OAZ52" s="867"/>
      <c r="OBA52" s="867"/>
      <c r="OBB52" s="867"/>
      <c r="OBC52" s="867"/>
      <c r="OBD52" s="867"/>
      <c r="OBE52" s="867"/>
      <c r="OBF52" s="867"/>
      <c r="OBG52" s="867"/>
      <c r="OBH52" s="867"/>
      <c r="OBI52" s="867"/>
      <c r="OBJ52" s="867"/>
      <c r="OBK52" s="867"/>
      <c r="OBL52" s="867"/>
      <c r="OBM52" s="867"/>
      <c r="OBN52" s="867"/>
      <c r="OBO52" s="867"/>
      <c r="OBP52" s="867"/>
      <c r="OBQ52" s="867"/>
      <c r="OBR52" s="867"/>
      <c r="OBS52" s="867"/>
      <c r="OBT52" s="867"/>
      <c r="OBU52" s="867"/>
      <c r="OBV52" s="867"/>
      <c r="OBW52" s="867"/>
      <c r="OBX52" s="867"/>
      <c r="OBY52" s="867"/>
      <c r="OBZ52" s="867"/>
      <c r="OCA52" s="867"/>
      <c r="OCB52" s="867"/>
      <c r="OCC52" s="867"/>
      <c r="OCD52" s="867"/>
      <c r="OCE52" s="867"/>
      <c r="OCF52" s="867"/>
      <c r="OCG52" s="867"/>
      <c r="OCH52" s="867"/>
      <c r="OCI52" s="867"/>
      <c r="OCJ52" s="867"/>
      <c r="OCK52" s="867"/>
      <c r="OCL52" s="867"/>
      <c r="OCM52" s="867"/>
      <c r="OCN52" s="867"/>
      <c r="OCO52" s="867"/>
      <c r="OCP52" s="867"/>
      <c r="OCQ52" s="867"/>
      <c r="OCR52" s="867"/>
      <c r="OCS52" s="867"/>
      <c r="OCT52" s="867"/>
      <c r="OCU52" s="867"/>
      <c r="OCV52" s="867"/>
      <c r="OCW52" s="867"/>
      <c r="OCX52" s="867"/>
      <c r="OCY52" s="867"/>
      <c r="OCZ52" s="867"/>
      <c r="ODA52" s="867"/>
      <c r="ODB52" s="867"/>
      <c r="ODC52" s="867"/>
      <c r="ODD52" s="867"/>
      <c r="ODE52" s="867"/>
      <c r="ODF52" s="867"/>
      <c r="ODG52" s="867"/>
      <c r="ODH52" s="867"/>
      <c r="ODI52" s="867"/>
      <c r="ODJ52" s="867"/>
      <c r="ODK52" s="867"/>
      <c r="ODL52" s="867"/>
      <c r="ODM52" s="867"/>
      <c r="ODN52" s="867"/>
      <c r="ODO52" s="867"/>
      <c r="ODP52" s="867"/>
      <c r="ODQ52" s="867"/>
      <c r="ODR52" s="867"/>
      <c r="ODS52" s="867"/>
      <c r="ODT52" s="867"/>
      <c r="ODU52" s="867"/>
      <c r="ODV52" s="867"/>
      <c r="ODW52" s="867"/>
      <c r="ODX52" s="867"/>
      <c r="ODY52" s="867"/>
      <c r="ODZ52" s="867"/>
      <c r="OEA52" s="867"/>
      <c r="OEB52" s="867"/>
      <c r="OEC52" s="867"/>
      <c r="OED52" s="867"/>
      <c r="OEE52" s="867"/>
      <c r="OEF52" s="867"/>
      <c r="OEG52" s="867"/>
      <c r="OEH52" s="867"/>
      <c r="OEI52" s="867"/>
      <c r="OEJ52" s="867"/>
      <c r="OEK52" s="867"/>
      <c r="OEL52" s="867"/>
      <c r="OEM52" s="867"/>
      <c r="OEN52" s="867"/>
      <c r="OEO52" s="867"/>
      <c r="OEP52" s="867"/>
      <c r="OEQ52" s="867"/>
      <c r="OER52" s="867"/>
      <c r="OES52" s="867"/>
      <c r="OET52" s="867"/>
      <c r="OEU52" s="867"/>
      <c r="OEV52" s="867"/>
      <c r="OEW52" s="867"/>
      <c r="OEX52" s="867"/>
      <c r="OEY52" s="867"/>
      <c r="OEZ52" s="867"/>
      <c r="OFA52" s="867"/>
      <c r="OFB52" s="867"/>
      <c r="OFC52" s="867"/>
      <c r="OFD52" s="867"/>
      <c r="OFE52" s="867"/>
      <c r="OFF52" s="867"/>
      <c r="OFG52" s="867"/>
      <c r="OFH52" s="867"/>
      <c r="OFI52" s="867"/>
      <c r="OFJ52" s="867"/>
      <c r="OFK52" s="867"/>
      <c r="OFL52" s="867"/>
      <c r="OFM52" s="867"/>
      <c r="OFN52" s="867"/>
      <c r="OFO52" s="867"/>
      <c r="OFP52" s="867"/>
      <c r="OFQ52" s="867"/>
      <c r="OFR52" s="867"/>
      <c r="OFS52" s="867"/>
      <c r="OFT52" s="867"/>
      <c r="OFU52" s="867"/>
      <c r="OFV52" s="867"/>
      <c r="OFW52" s="867"/>
      <c r="OFX52" s="867"/>
      <c r="OFY52" s="867"/>
      <c r="OFZ52" s="867"/>
      <c r="OGA52" s="867"/>
      <c r="OGB52" s="867"/>
      <c r="OGC52" s="867"/>
      <c r="OGD52" s="867"/>
      <c r="OGE52" s="867"/>
      <c r="OGF52" s="867"/>
      <c r="OGG52" s="867"/>
      <c r="OGH52" s="867"/>
      <c r="OGI52" s="867"/>
      <c r="OGJ52" s="867"/>
      <c r="OGK52" s="867"/>
      <c r="OGL52" s="867"/>
      <c r="OGM52" s="867"/>
      <c r="OGN52" s="867"/>
      <c r="OGO52" s="867"/>
      <c r="OGP52" s="867"/>
      <c r="OGQ52" s="867"/>
      <c r="OGR52" s="867"/>
      <c r="OGS52" s="867"/>
      <c r="OGT52" s="867"/>
      <c r="OGU52" s="867"/>
      <c r="OGV52" s="867"/>
      <c r="OGW52" s="867"/>
      <c r="OGX52" s="867"/>
      <c r="OGY52" s="867"/>
      <c r="OGZ52" s="867"/>
      <c r="OHA52" s="867"/>
      <c r="OHB52" s="867"/>
      <c r="OHC52" s="867"/>
      <c r="OHD52" s="867"/>
      <c r="OHE52" s="867"/>
      <c r="OHF52" s="867"/>
      <c r="OHG52" s="867"/>
      <c r="OHH52" s="867"/>
      <c r="OHI52" s="867"/>
      <c r="OHJ52" s="867"/>
      <c r="OHK52" s="867"/>
      <c r="OHL52" s="867"/>
      <c r="OHM52" s="867"/>
      <c r="OHN52" s="867"/>
      <c r="OHO52" s="867"/>
      <c r="OHP52" s="867"/>
      <c r="OHQ52" s="867"/>
      <c r="OHR52" s="867"/>
      <c r="OHS52" s="867"/>
      <c r="OHT52" s="867"/>
      <c r="OHU52" s="867"/>
      <c r="OHV52" s="867"/>
      <c r="OHW52" s="867"/>
      <c r="OHX52" s="867"/>
      <c r="OHY52" s="867"/>
      <c r="OHZ52" s="867"/>
      <c r="OIA52" s="867"/>
      <c r="OIB52" s="867"/>
      <c r="OIC52" s="867"/>
      <c r="OID52" s="867"/>
      <c r="OIE52" s="867"/>
      <c r="OIF52" s="867"/>
      <c r="OIG52" s="867"/>
      <c r="OIH52" s="867"/>
      <c r="OII52" s="867"/>
      <c r="OIJ52" s="867"/>
      <c r="OIK52" s="867"/>
      <c r="OIL52" s="867"/>
      <c r="OIM52" s="867"/>
      <c r="OIN52" s="867"/>
      <c r="OIO52" s="867"/>
      <c r="OIP52" s="867"/>
      <c r="OIQ52" s="867"/>
      <c r="OIR52" s="867"/>
      <c r="OIS52" s="867"/>
      <c r="OIT52" s="867"/>
      <c r="OIU52" s="867"/>
      <c r="OIV52" s="867"/>
      <c r="OIW52" s="867"/>
      <c r="OIX52" s="867"/>
      <c r="OIY52" s="867"/>
      <c r="OIZ52" s="867"/>
      <c r="OJA52" s="867"/>
      <c r="OJB52" s="867"/>
      <c r="OJC52" s="867"/>
      <c r="OJD52" s="867"/>
      <c r="OJE52" s="867"/>
      <c r="OJF52" s="867"/>
      <c r="OJG52" s="867"/>
      <c r="OJH52" s="867"/>
      <c r="OJI52" s="867"/>
      <c r="OJJ52" s="867"/>
      <c r="OJK52" s="867"/>
      <c r="OJL52" s="867"/>
      <c r="OJM52" s="867"/>
      <c r="OJN52" s="867"/>
      <c r="OJO52" s="867"/>
      <c r="OJP52" s="867"/>
      <c r="OJQ52" s="867"/>
      <c r="OJR52" s="867"/>
      <c r="OJS52" s="867"/>
      <c r="OJT52" s="867"/>
      <c r="OJU52" s="867"/>
      <c r="OJV52" s="867"/>
      <c r="OJW52" s="867"/>
      <c r="OJX52" s="867"/>
      <c r="OJY52" s="867"/>
      <c r="OJZ52" s="867"/>
      <c r="OKA52" s="867"/>
      <c r="OKB52" s="867"/>
      <c r="OKC52" s="867"/>
      <c r="OKD52" s="867"/>
      <c r="OKE52" s="867"/>
      <c r="OKF52" s="867"/>
      <c r="OKG52" s="867"/>
      <c r="OKH52" s="867"/>
      <c r="OKI52" s="867"/>
      <c r="OKJ52" s="867"/>
      <c r="OKK52" s="867"/>
      <c r="OKL52" s="867"/>
      <c r="OKM52" s="867"/>
      <c r="OKN52" s="867"/>
      <c r="OKO52" s="867"/>
      <c r="OKP52" s="867"/>
      <c r="OKQ52" s="867"/>
      <c r="OKR52" s="867"/>
      <c r="OKS52" s="867"/>
      <c r="OKT52" s="867"/>
      <c r="OKU52" s="867"/>
      <c r="OKV52" s="867"/>
      <c r="OKW52" s="867"/>
      <c r="OKX52" s="867"/>
      <c r="OKY52" s="867"/>
      <c r="OKZ52" s="867"/>
      <c r="OLA52" s="867"/>
      <c r="OLB52" s="867"/>
      <c r="OLC52" s="867"/>
      <c r="OLD52" s="867"/>
      <c r="OLE52" s="867"/>
      <c r="OLF52" s="867"/>
      <c r="OLG52" s="867"/>
      <c r="OLH52" s="867"/>
      <c r="OLI52" s="867"/>
      <c r="OLJ52" s="867"/>
      <c r="OLK52" s="867"/>
      <c r="OLL52" s="867"/>
      <c r="OLM52" s="867"/>
      <c r="OLN52" s="867"/>
      <c r="OLO52" s="867"/>
      <c r="OLP52" s="867"/>
      <c r="OLQ52" s="867"/>
      <c r="OLR52" s="867"/>
      <c r="OLS52" s="867"/>
      <c r="OLT52" s="867"/>
      <c r="OLU52" s="867"/>
      <c r="OLV52" s="867"/>
      <c r="OLW52" s="867"/>
      <c r="OLX52" s="867"/>
      <c r="OLY52" s="867"/>
      <c r="OLZ52" s="867"/>
      <c r="OMA52" s="867"/>
      <c r="OMB52" s="867"/>
      <c r="OMC52" s="867"/>
      <c r="OMD52" s="867"/>
      <c r="OME52" s="867"/>
      <c r="OMF52" s="867"/>
      <c r="OMG52" s="867"/>
      <c r="OMH52" s="867"/>
      <c r="OMI52" s="867"/>
      <c r="OMJ52" s="867"/>
      <c r="OMK52" s="867"/>
      <c r="OML52" s="867"/>
      <c r="OMM52" s="867"/>
      <c r="OMN52" s="867"/>
      <c r="OMO52" s="867"/>
      <c r="OMP52" s="867"/>
      <c r="OMQ52" s="867"/>
      <c r="OMR52" s="867"/>
      <c r="OMS52" s="867"/>
      <c r="OMT52" s="867"/>
      <c r="OMU52" s="867"/>
      <c r="OMV52" s="867"/>
      <c r="OMW52" s="867"/>
      <c r="OMX52" s="867"/>
      <c r="OMY52" s="867"/>
      <c r="OMZ52" s="867"/>
      <c r="ONA52" s="867"/>
      <c r="ONB52" s="867"/>
      <c r="ONC52" s="867"/>
      <c r="OND52" s="867"/>
      <c r="ONE52" s="867"/>
      <c r="ONF52" s="867"/>
      <c r="ONG52" s="867"/>
      <c r="ONH52" s="867"/>
      <c r="ONI52" s="867"/>
      <c r="ONJ52" s="867"/>
      <c r="ONK52" s="867"/>
      <c r="ONL52" s="867"/>
      <c r="ONM52" s="867"/>
      <c r="ONN52" s="867"/>
      <c r="ONO52" s="867"/>
      <c r="ONP52" s="867"/>
      <c r="ONQ52" s="867"/>
      <c r="ONR52" s="867"/>
      <c r="ONS52" s="867"/>
      <c r="ONT52" s="867"/>
      <c r="ONU52" s="867"/>
      <c r="ONV52" s="867"/>
      <c r="ONW52" s="867"/>
      <c r="ONX52" s="867"/>
      <c r="ONY52" s="867"/>
      <c r="ONZ52" s="867"/>
      <c r="OOA52" s="867"/>
      <c r="OOB52" s="867"/>
      <c r="OOC52" s="867"/>
      <c r="OOD52" s="867"/>
      <c r="OOE52" s="867"/>
      <c r="OOF52" s="867"/>
      <c r="OOG52" s="867"/>
      <c r="OOH52" s="867"/>
      <c r="OOI52" s="867"/>
      <c r="OOJ52" s="867"/>
      <c r="OOK52" s="867"/>
      <c r="OOL52" s="867"/>
      <c r="OOM52" s="867"/>
      <c r="OON52" s="867"/>
      <c r="OOO52" s="867"/>
      <c r="OOP52" s="867"/>
      <c r="OOQ52" s="867"/>
      <c r="OOR52" s="867"/>
      <c r="OOS52" s="867"/>
      <c r="OOT52" s="867"/>
      <c r="OOU52" s="867"/>
      <c r="OOV52" s="867"/>
      <c r="OOW52" s="867"/>
      <c r="OOX52" s="867"/>
      <c r="OOY52" s="867"/>
      <c r="OOZ52" s="867"/>
      <c r="OPA52" s="867"/>
      <c r="OPB52" s="867"/>
      <c r="OPC52" s="867"/>
      <c r="OPD52" s="867"/>
      <c r="OPE52" s="867"/>
      <c r="OPF52" s="867"/>
      <c r="OPG52" s="867"/>
      <c r="OPH52" s="867"/>
      <c r="OPI52" s="867"/>
      <c r="OPJ52" s="867"/>
      <c r="OPK52" s="867"/>
      <c r="OPL52" s="867"/>
      <c r="OPM52" s="867"/>
      <c r="OPN52" s="867"/>
      <c r="OPO52" s="867"/>
      <c r="OPP52" s="867"/>
      <c r="OPQ52" s="867"/>
      <c r="OPR52" s="867"/>
      <c r="OPS52" s="867"/>
      <c r="OPT52" s="867"/>
      <c r="OPU52" s="867"/>
      <c r="OPV52" s="867"/>
      <c r="OPW52" s="867"/>
      <c r="OPX52" s="867"/>
      <c r="OPY52" s="867"/>
      <c r="OPZ52" s="867"/>
      <c r="OQA52" s="867"/>
      <c r="OQB52" s="867"/>
      <c r="OQC52" s="867"/>
      <c r="OQD52" s="867"/>
      <c r="OQE52" s="867"/>
      <c r="OQF52" s="867"/>
      <c r="OQG52" s="867"/>
      <c r="OQH52" s="867"/>
      <c r="OQI52" s="867"/>
      <c r="OQJ52" s="867"/>
      <c r="OQK52" s="867"/>
      <c r="OQL52" s="867"/>
      <c r="OQM52" s="867"/>
      <c r="OQN52" s="867"/>
      <c r="OQO52" s="867"/>
      <c r="OQP52" s="867"/>
      <c r="OQQ52" s="867"/>
      <c r="OQR52" s="867"/>
      <c r="OQS52" s="867"/>
      <c r="OQT52" s="867"/>
      <c r="OQU52" s="867"/>
      <c r="OQV52" s="867"/>
      <c r="OQW52" s="867"/>
      <c r="OQX52" s="867"/>
      <c r="OQY52" s="867"/>
      <c r="OQZ52" s="867"/>
      <c r="ORA52" s="867"/>
      <c r="ORB52" s="867"/>
      <c r="ORC52" s="867"/>
      <c r="ORD52" s="867"/>
      <c r="ORE52" s="867"/>
      <c r="ORF52" s="867"/>
      <c r="ORG52" s="867"/>
      <c r="ORH52" s="867"/>
      <c r="ORI52" s="867"/>
      <c r="ORJ52" s="867"/>
      <c r="ORK52" s="867"/>
      <c r="ORL52" s="867"/>
      <c r="ORM52" s="867"/>
      <c r="ORN52" s="867"/>
      <c r="ORO52" s="867"/>
      <c r="ORP52" s="867"/>
      <c r="ORQ52" s="867"/>
      <c r="ORR52" s="867"/>
      <c r="ORS52" s="867"/>
      <c r="ORT52" s="867"/>
      <c r="ORU52" s="867"/>
      <c r="ORV52" s="867"/>
      <c r="ORW52" s="867"/>
      <c r="ORX52" s="867"/>
      <c r="ORY52" s="867"/>
      <c r="ORZ52" s="867"/>
      <c r="OSA52" s="867"/>
      <c r="OSB52" s="867"/>
      <c r="OSC52" s="867"/>
      <c r="OSD52" s="867"/>
      <c r="OSE52" s="867"/>
      <c r="OSF52" s="867"/>
      <c r="OSG52" s="867"/>
      <c r="OSH52" s="867"/>
      <c r="OSI52" s="867"/>
      <c r="OSJ52" s="867"/>
      <c r="OSK52" s="867"/>
      <c r="OSL52" s="867"/>
      <c r="OSM52" s="867"/>
      <c r="OSN52" s="867"/>
      <c r="OSO52" s="867"/>
      <c r="OSP52" s="867"/>
      <c r="OSQ52" s="867"/>
      <c r="OSR52" s="867"/>
      <c r="OSS52" s="867"/>
      <c r="OST52" s="867"/>
      <c r="OSU52" s="867"/>
      <c r="OSV52" s="867"/>
      <c r="OSW52" s="867"/>
      <c r="OSX52" s="867"/>
      <c r="OSY52" s="867"/>
      <c r="OSZ52" s="867"/>
      <c r="OTA52" s="867"/>
      <c r="OTB52" s="867"/>
      <c r="OTC52" s="867"/>
      <c r="OTD52" s="867"/>
      <c r="OTE52" s="867"/>
      <c r="OTF52" s="867"/>
      <c r="OTG52" s="867"/>
      <c r="OTH52" s="867"/>
      <c r="OTI52" s="867"/>
      <c r="OTJ52" s="867"/>
      <c r="OTK52" s="867"/>
      <c r="OTL52" s="867"/>
      <c r="OTM52" s="867"/>
      <c r="OTN52" s="867"/>
      <c r="OTO52" s="867"/>
      <c r="OTP52" s="867"/>
      <c r="OTQ52" s="867"/>
      <c r="OTR52" s="867"/>
      <c r="OTS52" s="867"/>
      <c r="OTT52" s="867"/>
      <c r="OTU52" s="867"/>
      <c r="OTV52" s="867"/>
      <c r="OTW52" s="867"/>
      <c r="OTX52" s="867"/>
      <c r="OTY52" s="867"/>
      <c r="OTZ52" s="867"/>
      <c r="OUA52" s="867"/>
      <c r="OUB52" s="867"/>
      <c r="OUC52" s="867"/>
      <c r="OUD52" s="867"/>
      <c r="OUE52" s="867"/>
      <c r="OUF52" s="867"/>
      <c r="OUG52" s="867"/>
      <c r="OUH52" s="867"/>
      <c r="OUI52" s="867"/>
      <c r="OUJ52" s="867"/>
      <c r="OUK52" s="867"/>
      <c r="OUL52" s="867"/>
      <c r="OUM52" s="867"/>
      <c r="OUN52" s="867"/>
      <c r="OUO52" s="867"/>
      <c r="OUP52" s="867"/>
      <c r="OUQ52" s="867"/>
      <c r="OUR52" s="867"/>
      <c r="OUS52" s="867"/>
      <c r="OUT52" s="867"/>
      <c r="OUU52" s="867"/>
      <c r="OUV52" s="867"/>
      <c r="OUW52" s="867"/>
      <c r="OUX52" s="867"/>
      <c r="OUY52" s="867"/>
      <c r="OUZ52" s="867"/>
      <c r="OVA52" s="867"/>
      <c r="OVB52" s="867"/>
      <c r="OVC52" s="867"/>
      <c r="OVD52" s="867"/>
      <c r="OVE52" s="867"/>
      <c r="OVF52" s="867"/>
      <c r="OVG52" s="867"/>
      <c r="OVH52" s="867"/>
      <c r="OVI52" s="867"/>
      <c r="OVJ52" s="867"/>
      <c r="OVK52" s="867"/>
      <c r="OVL52" s="867"/>
      <c r="OVM52" s="867"/>
      <c r="OVN52" s="867"/>
      <c r="OVO52" s="867"/>
      <c r="OVP52" s="867"/>
      <c r="OVQ52" s="867"/>
      <c r="OVR52" s="867"/>
      <c r="OVS52" s="867"/>
      <c r="OVT52" s="867"/>
      <c r="OVU52" s="867"/>
      <c r="OVV52" s="867"/>
      <c r="OVW52" s="867"/>
      <c r="OVX52" s="867"/>
      <c r="OVY52" s="867"/>
      <c r="OVZ52" s="867"/>
      <c r="OWA52" s="867"/>
      <c r="OWB52" s="867"/>
      <c r="OWC52" s="867"/>
      <c r="OWD52" s="867"/>
      <c r="OWE52" s="867"/>
      <c r="OWF52" s="867"/>
      <c r="OWG52" s="867"/>
      <c r="OWH52" s="867"/>
      <c r="OWI52" s="867"/>
      <c r="OWJ52" s="867"/>
      <c r="OWK52" s="867"/>
      <c r="OWL52" s="867"/>
      <c r="OWM52" s="867"/>
      <c r="OWN52" s="867"/>
      <c r="OWO52" s="867"/>
      <c r="OWP52" s="867"/>
      <c r="OWQ52" s="867"/>
      <c r="OWR52" s="867"/>
      <c r="OWS52" s="867"/>
      <c r="OWT52" s="867"/>
      <c r="OWU52" s="867"/>
      <c r="OWV52" s="867"/>
      <c r="OWW52" s="867"/>
      <c r="OWX52" s="867"/>
      <c r="OWY52" s="867"/>
      <c r="OWZ52" s="867"/>
      <c r="OXA52" s="867"/>
      <c r="OXB52" s="867"/>
      <c r="OXC52" s="867"/>
      <c r="OXD52" s="867"/>
      <c r="OXE52" s="867"/>
      <c r="OXF52" s="867"/>
      <c r="OXG52" s="867"/>
      <c r="OXH52" s="867"/>
      <c r="OXI52" s="867"/>
      <c r="OXJ52" s="867"/>
      <c r="OXK52" s="867"/>
      <c r="OXL52" s="867"/>
      <c r="OXM52" s="867"/>
      <c r="OXN52" s="867"/>
      <c r="OXO52" s="867"/>
      <c r="OXP52" s="867"/>
      <c r="OXQ52" s="867"/>
      <c r="OXR52" s="867"/>
      <c r="OXS52" s="867"/>
      <c r="OXT52" s="867"/>
      <c r="OXU52" s="867"/>
      <c r="OXV52" s="867"/>
      <c r="OXW52" s="867"/>
      <c r="OXX52" s="867"/>
      <c r="OXY52" s="867"/>
      <c r="OXZ52" s="867"/>
      <c r="OYA52" s="867"/>
      <c r="OYB52" s="867"/>
      <c r="OYC52" s="867"/>
      <c r="OYD52" s="867"/>
      <c r="OYE52" s="867"/>
      <c r="OYF52" s="867"/>
      <c r="OYG52" s="867"/>
      <c r="OYH52" s="867"/>
      <c r="OYI52" s="867"/>
      <c r="OYJ52" s="867"/>
      <c r="OYK52" s="867"/>
      <c r="OYL52" s="867"/>
      <c r="OYM52" s="867"/>
      <c r="OYN52" s="867"/>
      <c r="OYO52" s="867"/>
      <c r="OYP52" s="867"/>
      <c r="OYQ52" s="867"/>
      <c r="OYR52" s="867"/>
      <c r="OYS52" s="867"/>
      <c r="OYT52" s="867"/>
      <c r="OYU52" s="867"/>
      <c r="OYV52" s="867"/>
      <c r="OYW52" s="867"/>
      <c r="OYX52" s="867"/>
      <c r="OYY52" s="867"/>
      <c r="OYZ52" s="867"/>
      <c r="OZA52" s="867"/>
      <c r="OZB52" s="867"/>
      <c r="OZC52" s="867"/>
      <c r="OZD52" s="867"/>
      <c r="OZE52" s="867"/>
      <c r="OZF52" s="867"/>
      <c r="OZG52" s="867"/>
      <c r="OZH52" s="867"/>
      <c r="OZI52" s="867"/>
      <c r="OZJ52" s="867"/>
      <c r="OZK52" s="867"/>
      <c r="OZL52" s="867"/>
      <c r="OZM52" s="867"/>
      <c r="OZN52" s="867"/>
      <c r="OZO52" s="867"/>
      <c r="OZP52" s="867"/>
      <c r="OZQ52" s="867"/>
      <c r="OZR52" s="867"/>
      <c r="OZS52" s="867"/>
      <c r="OZT52" s="867"/>
      <c r="OZU52" s="867"/>
      <c r="OZV52" s="867"/>
      <c r="OZW52" s="867"/>
      <c r="OZX52" s="867"/>
      <c r="OZY52" s="867"/>
      <c r="OZZ52" s="867"/>
      <c r="PAA52" s="867"/>
      <c r="PAB52" s="867"/>
      <c r="PAC52" s="867"/>
      <c r="PAD52" s="867"/>
      <c r="PAE52" s="867"/>
      <c r="PAF52" s="867"/>
      <c r="PAG52" s="867"/>
      <c r="PAH52" s="867"/>
      <c r="PAI52" s="867"/>
      <c r="PAJ52" s="867"/>
      <c r="PAK52" s="867"/>
      <c r="PAL52" s="867"/>
      <c r="PAM52" s="867"/>
      <c r="PAN52" s="867"/>
      <c r="PAO52" s="867"/>
      <c r="PAP52" s="867"/>
      <c r="PAQ52" s="867"/>
      <c r="PAR52" s="867"/>
      <c r="PAS52" s="867"/>
      <c r="PAT52" s="867"/>
      <c r="PAU52" s="867"/>
      <c r="PAV52" s="867"/>
      <c r="PAW52" s="867"/>
      <c r="PAX52" s="867"/>
      <c r="PAY52" s="867"/>
      <c r="PAZ52" s="867"/>
      <c r="PBA52" s="867"/>
      <c r="PBB52" s="867"/>
      <c r="PBC52" s="867"/>
      <c r="PBD52" s="867"/>
      <c r="PBE52" s="867"/>
      <c r="PBF52" s="867"/>
      <c r="PBG52" s="867"/>
      <c r="PBH52" s="867"/>
      <c r="PBI52" s="867"/>
      <c r="PBJ52" s="867"/>
      <c r="PBK52" s="867"/>
      <c r="PBL52" s="867"/>
      <c r="PBM52" s="867"/>
      <c r="PBN52" s="867"/>
      <c r="PBO52" s="867"/>
      <c r="PBP52" s="867"/>
      <c r="PBQ52" s="867"/>
      <c r="PBR52" s="867"/>
      <c r="PBS52" s="867"/>
      <c r="PBT52" s="867"/>
      <c r="PBU52" s="867"/>
      <c r="PBV52" s="867"/>
      <c r="PBW52" s="867"/>
      <c r="PBX52" s="867"/>
      <c r="PBY52" s="867"/>
      <c r="PBZ52" s="867"/>
      <c r="PCA52" s="867"/>
      <c r="PCB52" s="867"/>
      <c r="PCC52" s="867"/>
      <c r="PCD52" s="867"/>
      <c r="PCE52" s="867"/>
      <c r="PCF52" s="867"/>
      <c r="PCG52" s="867"/>
      <c r="PCH52" s="867"/>
      <c r="PCI52" s="867"/>
      <c r="PCJ52" s="867"/>
      <c r="PCK52" s="867"/>
      <c r="PCL52" s="867"/>
      <c r="PCM52" s="867"/>
      <c r="PCN52" s="867"/>
      <c r="PCO52" s="867"/>
      <c r="PCP52" s="867"/>
      <c r="PCQ52" s="867"/>
      <c r="PCR52" s="867"/>
      <c r="PCS52" s="867"/>
      <c r="PCT52" s="867"/>
      <c r="PCU52" s="867"/>
      <c r="PCV52" s="867"/>
      <c r="PCW52" s="867"/>
      <c r="PCX52" s="867"/>
      <c r="PCY52" s="867"/>
      <c r="PCZ52" s="867"/>
      <c r="PDA52" s="867"/>
      <c r="PDB52" s="867"/>
      <c r="PDC52" s="867"/>
      <c r="PDD52" s="867"/>
      <c r="PDE52" s="867"/>
      <c r="PDF52" s="867"/>
      <c r="PDG52" s="867"/>
      <c r="PDH52" s="867"/>
      <c r="PDI52" s="867"/>
      <c r="PDJ52" s="867"/>
      <c r="PDK52" s="867"/>
      <c r="PDL52" s="867"/>
      <c r="PDM52" s="867"/>
      <c r="PDN52" s="867"/>
      <c r="PDO52" s="867"/>
      <c r="PDP52" s="867"/>
      <c r="PDQ52" s="867"/>
      <c r="PDR52" s="867"/>
      <c r="PDS52" s="867"/>
      <c r="PDT52" s="867"/>
      <c r="PDU52" s="867"/>
      <c r="PDV52" s="867"/>
      <c r="PDW52" s="867"/>
      <c r="PDX52" s="867"/>
      <c r="PDY52" s="867"/>
      <c r="PDZ52" s="867"/>
      <c r="PEA52" s="867"/>
      <c r="PEB52" s="867"/>
      <c r="PEC52" s="867"/>
      <c r="PED52" s="867"/>
      <c r="PEE52" s="867"/>
      <c r="PEF52" s="867"/>
      <c r="PEG52" s="867"/>
      <c r="PEH52" s="867"/>
      <c r="PEI52" s="867"/>
      <c r="PEJ52" s="867"/>
      <c r="PEK52" s="867"/>
      <c r="PEL52" s="867"/>
      <c r="PEM52" s="867"/>
      <c r="PEN52" s="867"/>
      <c r="PEO52" s="867"/>
      <c r="PEP52" s="867"/>
      <c r="PEQ52" s="867"/>
      <c r="PER52" s="867"/>
      <c r="PES52" s="867"/>
      <c r="PET52" s="867"/>
      <c r="PEU52" s="867"/>
      <c r="PEV52" s="867"/>
      <c r="PEW52" s="867"/>
      <c r="PEX52" s="867"/>
      <c r="PEY52" s="867"/>
      <c r="PEZ52" s="867"/>
      <c r="PFA52" s="867"/>
      <c r="PFB52" s="867"/>
      <c r="PFC52" s="867"/>
      <c r="PFD52" s="867"/>
      <c r="PFE52" s="867"/>
      <c r="PFF52" s="867"/>
      <c r="PFG52" s="867"/>
      <c r="PFH52" s="867"/>
      <c r="PFI52" s="867"/>
      <c r="PFJ52" s="867"/>
      <c r="PFK52" s="867"/>
      <c r="PFL52" s="867"/>
      <c r="PFM52" s="867"/>
      <c r="PFN52" s="867"/>
      <c r="PFO52" s="867"/>
      <c r="PFP52" s="867"/>
      <c r="PFQ52" s="867"/>
      <c r="PFR52" s="867"/>
      <c r="PFS52" s="867"/>
      <c r="PFT52" s="867"/>
      <c r="PFU52" s="867"/>
      <c r="PFV52" s="867"/>
      <c r="PFW52" s="867"/>
      <c r="PFX52" s="867"/>
      <c r="PFY52" s="867"/>
      <c r="PFZ52" s="867"/>
      <c r="PGA52" s="867"/>
      <c r="PGB52" s="867"/>
      <c r="PGC52" s="867"/>
      <c r="PGD52" s="867"/>
      <c r="PGE52" s="867"/>
      <c r="PGF52" s="867"/>
      <c r="PGG52" s="867"/>
      <c r="PGH52" s="867"/>
      <c r="PGI52" s="867"/>
      <c r="PGJ52" s="867"/>
      <c r="PGK52" s="867"/>
      <c r="PGL52" s="867"/>
      <c r="PGM52" s="867"/>
      <c r="PGN52" s="867"/>
      <c r="PGO52" s="867"/>
      <c r="PGP52" s="867"/>
      <c r="PGQ52" s="867"/>
      <c r="PGR52" s="867"/>
      <c r="PGS52" s="867"/>
      <c r="PGT52" s="867"/>
      <c r="PGU52" s="867"/>
      <c r="PGV52" s="867"/>
      <c r="PGW52" s="867"/>
      <c r="PGX52" s="867"/>
      <c r="PGY52" s="867"/>
      <c r="PGZ52" s="867"/>
      <c r="PHA52" s="867"/>
      <c r="PHB52" s="867"/>
      <c r="PHC52" s="867"/>
      <c r="PHD52" s="867"/>
      <c r="PHE52" s="867"/>
      <c r="PHF52" s="867"/>
      <c r="PHG52" s="867"/>
      <c r="PHH52" s="867"/>
      <c r="PHI52" s="867"/>
      <c r="PHJ52" s="867"/>
      <c r="PHK52" s="867"/>
      <c r="PHL52" s="867"/>
      <c r="PHM52" s="867"/>
      <c r="PHN52" s="867"/>
      <c r="PHO52" s="867"/>
      <c r="PHP52" s="867"/>
      <c r="PHQ52" s="867"/>
      <c r="PHR52" s="867"/>
      <c r="PHS52" s="867"/>
      <c r="PHT52" s="867"/>
      <c r="PHU52" s="867"/>
      <c r="PHV52" s="867"/>
      <c r="PHW52" s="867"/>
      <c r="PHX52" s="867"/>
      <c r="PHY52" s="867"/>
      <c r="PHZ52" s="867"/>
      <c r="PIA52" s="867"/>
      <c r="PIB52" s="867"/>
      <c r="PIC52" s="867"/>
      <c r="PID52" s="867"/>
      <c r="PIE52" s="867"/>
      <c r="PIF52" s="867"/>
      <c r="PIG52" s="867"/>
      <c r="PIH52" s="867"/>
      <c r="PII52" s="867"/>
      <c r="PIJ52" s="867"/>
      <c r="PIK52" s="867"/>
      <c r="PIL52" s="867"/>
      <c r="PIM52" s="867"/>
      <c r="PIN52" s="867"/>
      <c r="PIO52" s="867"/>
      <c r="PIP52" s="867"/>
      <c r="PIQ52" s="867"/>
      <c r="PIR52" s="867"/>
      <c r="PIS52" s="867"/>
      <c r="PIT52" s="867"/>
      <c r="PIU52" s="867"/>
      <c r="PIV52" s="867"/>
      <c r="PIW52" s="867"/>
      <c r="PIX52" s="867"/>
      <c r="PIY52" s="867"/>
      <c r="PIZ52" s="867"/>
      <c r="PJA52" s="867"/>
      <c r="PJB52" s="867"/>
      <c r="PJC52" s="867"/>
      <c r="PJD52" s="867"/>
      <c r="PJE52" s="867"/>
      <c r="PJF52" s="867"/>
      <c r="PJG52" s="867"/>
      <c r="PJH52" s="867"/>
      <c r="PJI52" s="867"/>
      <c r="PJJ52" s="867"/>
      <c r="PJK52" s="867"/>
      <c r="PJL52" s="867"/>
      <c r="PJM52" s="867"/>
      <c r="PJN52" s="867"/>
      <c r="PJO52" s="867"/>
      <c r="PJP52" s="867"/>
      <c r="PJQ52" s="867"/>
      <c r="PJR52" s="867"/>
      <c r="PJS52" s="867"/>
      <c r="PJT52" s="867"/>
      <c r="PJU52" s="867"/>
      <c r="PJV52" s="867"/>
      <c r="PJW52" s="867"/>
      <c r="PJX52" s="867"/>
      <c r="PJY52" s="867"/>
      <c r="PJZ52" s="867"/>
      <c r="PKA52" s="867"/>
      <c r="PKB52" s="867"/>
      <c r="PKC52" s="867"/>
      <c r="PKD52" s="867"/>
      <c r="PKE52" s="867"/>
      <c r="PKF52" s="867"/>
      <c r="PKG52" s="867"/>
      <c r="PKH52" s="867"/>
      <c r="PKI52" s="867"/>
      <c r="PKJ52" s="867"/>
      <c r="PKK52" s="867"/>
      <c r="PKL52" s="867"/>
      <c r="PKM52" s="867"/>
      <c r="PKN52" s="867"/>
      <c r="PKO52" s="867"/>
      <c r="PKP52" s="867"/>
      <c r="PKQ52" s="867"/>
      <c r="PKR52" s="867"/>
      <c r="PKS52" s="867"/>
      <c r="PKT52" s="867"/>
      <c r="PKU52" s="867"/>
      <c r="PKV52" s="867"/>
      <c r="PKW52" s="867"/>
      <c r="PKX52" s="867"/>
      <c r="PKY52" s="867"/>
      <c r="PKZ52" s="867"/>
      <c r="PLA52" s="867"/>
      <c r="PLB52" s="867"/>
      <c r="PLC52" s="867"/>
      <c r="PLD52" s="867"/>
      <c r="PLE52" s="867"/>
      <c r="PLF52" s="867"/>
      <c r="PLG52" s="867"/>
      <c r="PLH52" s="867"/>
      <c r="PLI52" s="867"/>
      <c r="PLJ52" s="867"/>
      <c r="PLK52" s="867"/>
      <c r="PLL52" s="867"/>
      <c r="PLM52" s="867"/>
      <c r="PLN52" s="867"/>
      <c r="PLO52" s="867"/>
      <c r="PLP52" s="867"/>
      <c r="PLQ52" s="867"/>
      <c r="PLR52" s="867"/>
      <c r="PLS52" s="867"/>
      <c r="PLT52" s="867"/>
      <c r="PLU52" s="867"/>
      <c r="PLV52" s="867"/>
      <c r="PLW52" s="867"/>
      <c r="PLX52" s="867"/>
      <c r="PLY52" s="867"/>
      <c r="PLZ52" s="867"/>
      <c r="PMA52" s="867"/>
      <c r="PMB52" s="867"/>
      <c r="PMC52" s="867"/>
      <c r="PMD52" s="867"/>
      <c r="PME52" s="867"/>
      <c r="PMF52" s="867"/>
      <c r="PMG52" s="867"/>
      <c r="PMH52" s="867"/>
      <c r="PMI52" s="867"/>
      <c r="PMJ52" s="867"/>
      <c r="PMK52" s="867"/>
      <c r="PML52" s="867"/>
      <c r="PMM52" s="867"/>
      <c r="PMN52" s="867"/>
      <c r="PMO52" s="867"/>
      <c r="PMP52" s="867"/>
      <c r="PMQ52" s="867"/>
      <c r="PMR52" s="867"/>
      <c r="PMS52" s="867"/>
      <c r="PMT52" s="867"/>
      <c r="PMU52" s="867"/>
      <c r="PMV52" s="867"/>
      <c r="PMW52" s="867"/>
      <c r="PMX52" s="867"/>
      <c r="PMY52" s="867"/>
      <c r="PMZ52" s="867"/>
      <c r="PNA52" s="867"/>
      <c r="PNB52" s="867"/>
      <c r="PNC52" s="867"/>
      <c r="PND52" s="867"/>
      <c r="PNE52" s="867"/>
      <c r="PNF52" s="867"/>
      <c r="PNG52" s="867"/>
      <c r="PNH52" s="867"/>
      <c r="PNI52" s="867"/>
      <c r="PNJ52" s="867"/>
      <c r="PNK52" s="867"/>
      <c r="PNL52" s="867"/>
      <c r="PNM52" s="867"/>
      <c r="PNN52" s="867"/>
      <c r="PNO52" s="867"/>
      <c r="PNP52" s="867"/>
      <c r="PNQ52" s="867"/>
      <c r="PNR52" s="867"/>
      <c r="PNS52" s="867"/>
      <c r="PNT52" s="867"/>
      <c r="PNU52" s="867"/>
      <c r="PNV52" s="867"/>
      <c r="PNW52" s="867"/>
      <c r="PNX52" s="867"/>
      <c r="PNY52" s="867"/>
      <c r="PNZ52" s="867"/>
      <c r="POA52" s="867"/>
      <c r="POB52" s="867"/>
      <c r="POC52" s="867"/>
      <c r="POD52" s="867"/>
      <c r="POE52" s="867"/>
      <c r="POF52" s="867"/>
      <c r="POG52" s="867"/>
      <c r="POH52" s="867"/>
      <c r="POI52" s="867"/>
      <c r="POJ52" s="867"/>
      <c r="POK52" s="867"/>
      <c r="POL52" s="867"/>
      <c r="POM52" s="867"/>
      <c r="PON52" s="867"/>
      <c r="POO52" s="867"/>
      <c r="POP52" s="867"/>
      <c r="POQ52" s="867"/>
      <c r="POR52" s="867"/>
      <c r="POS52" s="867"/>
      <c r="POT52" s="867"/>
      <c r="POU52" s="867"/>
      <c r="POV52" s="867"/>
      <c r="POW52" s="867"/>
      <c r="POX52" s="867"/>
      <c r="POY52" s="867"/>
      <c r="POZ52" s="867"/>
      <c r="PPA52" s="867"/>
      <c r="PPB52" s="867"/>
      <c r="PPC52" s="867"/>
      <c r="PPD52" s="867"/>
      <c r="PPE52" s="867"/>
      <c r="PPF52" s="867"/>
      <c r="PPG52" s="867"/>
      <c r="PPH52" s="867"/>
      <c r="PPI52" s="867"/>
      <c r="PPJ52" s="867"/>
      <c r="PPK52" s="867"/>
      <c r="PPL52" s="867"/>
      <c r="PPM52" s="867"/>
      <c r="PPN52" s="867"/>
      <c r="PPO52" s="867"/>
      <c r="PPP52" s="867"/>
      <c r="PPQ52" s="867"/>
      <c r="PPR52" s="867"/>
      <c r="PPS52" s="867"/>
      <c r="PPT52" s="867"/>
      <c r="PPU52" s="867"/>
      <c r="PPV52" s="867"/>
      <c r="PPW52" s="867"/>
      <c r="PPX52" s="867"/>
      <c r="PPY52" s="867"/>
      <c r="PPZ52" s="867"/>
      <c r="PQA52" s="867"/>
      <c r="PQB52" s="867"/>
      <c r="PQC52" s="867"/>
      <c r="PQD52" s="867"/>
      <c r="PQE52" s="867"/>
      <c r="PQF52" s="867"/>
      <c r="PQG52" s="867"/>
      <c r="PQH52" s="867"/>
      <c r="PQI52" s="867"/>
      <c r="PQJ52" s="867"/>
      <c r="PQK52" s="867"/>
      <c r="PQL52" s="867"/>
      <c r="PQM52" s="867"/>
      <c r="PQN52" s="867"/>
      <c r="PQO52" s="867"/>
      <c r="PQP52" s="867"/>
      <c r="PQQ52" s="867"/>
      <c r="PQR52" s="867"/>
      <c r="PQS52" s="867"/>
      <c r="PQT52" s="867"/>
      <c r="PQU52" s="867"/>
      <c r="PQV52" s="867"/>
      <c r="PQW52" s="867"/>
      <c r="PQX52" s="867"/>
      <c r="PQY52" s="867"/>
      <c r="PQZ52" s="867"/>
      <c r="PRA52" s="867"/>
      <c r="PRB52" s="867"/>
      <c r="PRC52" s="867"/>
      <c r="PRD52" s="867"/>
      <c r="PRE52" s="867"/>
      <c r="PRF52" s="867"/>
      <c r="PRG52" s="867"/>
      <c r="PRH52" s="867"/>
      <c r="PRI52" s="867"/>
      <c r="PRJ52" s="867"/>
      <c r="PRK52" s="867"/>
      <c r="PRL52" s="867"/>
      <c r="PRM52" s="867"/>
      <c r="PRN52" s="867"/>
      <c r="PRO52" s="867"/>
      <c r="PRP52" s="867"/>
      <c r="PRQ52" s="867"/>
      <c r="PRR52" s="867"/>
      <c r="PRS52" s="867"/>
      <c r="PRT52" s="867"/>
      <c r="PRU52" s="867"/>
      <c r="PRV52" s="867"/>
      <c r="PRW52" s="867"/>
      <c r="PRX52" s="867"/>
      <c r="PRY52" s="867"/>
      <c r="PRZ52" s="867"/>
      <c r="PSA52" s="867"/>
      <c r="PSB52" s="867"/>
      <c r="PSC52" s="867"/>
      <c r="PSD52" s="867"/>
      <c r="PSE52" s="867"/>
      <c r="PSF52" s="867"/>
      <c r="PSG52" s="867"/>
      <c r="PSH52" s="867"/>
      <c r="PSI52" s="867"/>
      <c r="PSJ52" s="867"/>
      <c r="PSK52" s="867"/>
      <c r="PSL52" s="867"/>
      <c r="PSM52" s="867"/>
      <c r="PSN52" s="867"/>
      <c r="PSO52" s="867"/>
      <c r="PSP52" s="867"/>
      <c r="PSQ52" s="867"/>
      <c r="PSR52" s="867"/>
      <c r="PSS52" s="867"/>
      <c r="PST52" s="867"/>
      <c r="PSU52" s="867"/>
      <c r="PSV52" s="867"/>
      <c r="PSW52" s="867"/>
      <c r="PSX52" s="867"/>
      <c r="PSY52" s="867"/>
      <c r="PSZ52" s="867"/>
      <c r="PTA52" s="867"/>
      <c r="PTB52" s="867"/>
      <c r="PTC52" s="867"/>
      <c r="PTD52" s="867"/>
      <c r="PTE52" s="867"/>
      <c r="PTF52" s="867"/>
      <c r="PTG52" s="867"/>
      <c r="PTH52" s="867"/>
      <c r="PTI52" s="867"/>
      <c r="PTJ52" s="867"/>
      <c r="PTK52" s="867"/>
      <c r="PTL52" s="867"/>
      <c r="PTM52" s="867"/>
      <c r="PTN52" s="867"/>
      <c r="PTO52" s="867"/>
      <c r="PTP52" s="867"/>
      <c r="PTQ52" s="867"/>
      <c r="PTR52" s="867"/>
      <c r="PTS52" s="867"/>
      <c r="PTT52" s="867"/>
      <c r="PTU52" s="867"/>
      <c r="PTV52" s="867"/>
      <c r="PTW52" s="867"/>
      <c r="PTX52" s="867"/>
      <c r="PTY52" s="867"/>
      <c r="PTZ52" s="867"/>
      <c r="PUA52" s="867"/>
      <c r="PUB52" s="867"/>
      <c r="PUC52" s="867"/>
      <c r="PUD52" s="867"/>
      <c r="PUE52" s="867"/>
      <c r="PUF52" s="867"/>
      <c r="PUG52" s="867"/>
      <c r="PUH52" s="867"/>
      <c r="PUI52" s="867"/>
      <c r="PUJ52" s="867"/>
      <c r="PUK52" s="867"/>
      <c r="PUL52" s="867"/>
      <c r="PUM52" s="867"/>
      <c r="PUN52" s="867"/>
      <c r="PUO52" s="867"/>
      <c r="PUP52" s="867"/>
      <c r="PUQ52" s="867"/>
      <c r="PUR52" s="867"/>
      <c r="PUS52" s="867"/>
      <c r="PUT52" s="867"/>
      <c r="PUU52" s="867"/>
      <c r="PUV52" s="867"/>
      <c r="PUW52" s="867"/>
      <c r="PUX52" s="867"/>
      <c r="PUY52" s="867"/>
      <c r="PUZ52" s="867"/>
      <c r="PVA52" s="867"/>
      <c r="PVB52" s="867"/>
      <c r="PVC52" s="867"/>
      <c r="PVD52" s="867"/>
      <c r="PVE52" s="867"/>
      <c r="PVF52" s="867"/>
      <c r="PVG52" s="867"/>
      <c r="PVH52" s="867"/>
      <c r="PVI52" s="867"/>
      <c r="PVJ52" s="867"/>
      <c r="PVK52" s="867"/>
      <c r="PVL52" s="867"/>
      <c r="PVM52" s="867"/>
      <c r="PVN52" s="867"/>
      <c r="PVO52" s="867"/>
      <c r="PVP52" s="867"/>
      <c r="PVQ52" s="867"/>
      <c r="PVR52" s="867"/>
      <c r="PVS52" s="867"/>
      <c r="PVT52" s="867"/>
      <c r="PVU52" s="867"/>
      <c r="PVV52" s="867"/>
      <c r="PVW52" s="867"/>
      <c r="PVX52" s="867"/>
      <c r="PVY52" s="867"/>
      <c r="PVZ52" s="867"/>
      <c r="PWA52" s="867"/>
      <c r="PWB52" s="867"/>
      <c r="PWC52" s="867"/>
      <c r="PWD52" s="867"/>
      <c r="PWE52" s="867"/>
      <c r="PWF52" s="867"/>
      <c r="PWG52" s="867"/>
      <c r="PWH52" s="867"/>
      <c r="PWI52" s="867"/>
      <c r="PWJ52" s="867"/>
      <c r="PWK52" s="867"/>
      <c r="PWL52" s="867"/>
      <c r="PWM52" s="867"/>
      <c r="PWN52" s="867"/>
      <c r="PWO52" s="867"/>
      <c r="PWP52" s="867"/>
      <c r="PWQ52" s="867"/>
      <c r="PWR52" s="867"/>
      <c r="PWS52" s="867"/>
      <c r="PWT52" s="867"/>
      <c r="PWU52" s="867"/>
      <c r="PWV52" s="867"/>
      <c r="PWW52" s="867"/>
      <c r="PWX52" s="867"/>
      <c r="PWY52" s="867"/>
      <c r="PWZ52" s="867"/>
      <c r="PXA52" s="867"/>
      <c r="PXB52" s="867"/>
      <c r="PXC52" s="867"/>
      <c r="PXD52" s="867"/>
      <c r="PXE52" s="867"/>
      <c r="PXF52" s="867"/>
      <c r="PXG52" s="867"/>
      <c r="PXH52" s="867"/>
      <c r="PXI52" s="867"/>
      <c r="PXJ52" s="867"/>
      <c r="PXK52" s="867"/>
      <c r="PXL52" s="867"/>
      <c r="PXM52" s="867"/>
      <c r="PXN52" s="867"/>
      <c r="PXO52" s="867"/>
      <c r="PXP52" s="867"/>
      <c r="PXQ52" s="867"/>
      <c r="PXR52" s="867"/>
      <c r="PXS52" s="867"/>
      <c r="PXT52" s="867"/>
      <c r="PXU52" s="867"/>
      <c r="PXV52" s="867"/>
      <c r="PXW52" s="867"/>
      <c r="PXX52" s="867"/>
      <c r="PXY52" s="867"/>
      <c r="PXZ52" s="867"/>
      <c r="PYA52" s="867"/>
      <c r="PYB52" s="867"/>
      <c r="PYC52" s="867"/>
      <c r="PYD52" s="867"/>
      <c r="PYE52" s="867"/>
      <c r="PYF52" s="867"/>
      <c r="PYG52" s="867"/>
      <c r="PYH52" s="867"/>
      <c r="PYI52" s="867"/>
      <c r="PYJ52" s="867"/>
      <c r="PYK52" s="867"/>
      <c r="PYL52" s="867"/>
      <c r="PYM52" s="867"/>
      <c r="PYN52" s="867"/>
      <c r="PYO52" s="867"/>
      <c r="PYP52" s="867"/>
      <c r="PYQ52" s="867"/>
      <c r="PYR52" s="867"/>
      <c r="PYS52" s="867"/>
      <c r="PYT52" s="867"/>
      <c r="PYU52" s="867"/>
      <c r="PYV52" s="867"/>
      <c r="PYW52" s="867"/>
      <c r="PYX52" s="867"/>
      <c r="PYY52" s="867"/>
      <c r="PYZ52" s="867"/>
      <c r="PZA52" s="867"/>
      <c r="PZB52" s="867"/>
      <c r="PZC52" s="867"/>
      <c r="PZD52" s="867"/>
      <c r="PZE52" s="867"/>
      <c r="PZF52" s="867"/>
      <c r="PZG52" s="867"/>
      <c r="PZH52" s="867"/>
      <c r="PZI52" s="867"/>
      <c r="PZJ52" s="867"/>
      <c r="PZK52" s="867"/>
      <c r="PZL52" s="867"/>
      <c r="PZM52" s="867"/>
      <c r="PZN52" s="867"/>
      <c r="PZO52" s="867"/>
      <c r="PZP52" s="867"/>
      <c r="PZQ52" s="867"/>
      <c r="PZR52" s="867"/>
      <c r="PZS52" s="867"/>
      <c r="PZT52" s="867"/>
      <c r="PZU52" s="867"/>
      <c r="PZV52" s="867"/>
      <c r="PZW52" s="867"/>
      <c r="PZX52" s="867"/>
      <c r="PZY52" s="867"/>
      <c r="PZZ52" s="867"/>
      <c r="QAA52" s="867"/>
      <c r="QAB52" s="867"/>
      <c r="QAC52" s="867"/>
      <c r="QAD52" s="867"/>
      <c r="QAE52" s="867"/>
      <c r="QAF52" s="867"/>
      <c r="QAG52" s="867"/>
      <c r="QAH52" s="867"/>
      <c r="QAI52" s="867"/>
      <c r="QAJ52" s="867"/>
      <c r="QAK52" s="867"/>
      <c r="QAL52" s="867"/>
      <c r="QAM52" s="867"/>
      <c r="QAN52" s="867"/>
      <c r="QAO52" s="867"/>
      <c r="QAP52" s="867"/>
      <c r="QAQ52" s="867"/>
      <c r="QAR52" s="867"/>
      <c r="QAS52" s="867"/>
      <c r="QAT52" s="867"/>
      <c r="QAU52" s="867"/>
      <c r="QAV52" s="867"/>
      <c r="QAW52" s="867"/>
      <c r="QAX52" s="867"/>
      <c r="QAY52" s="867"/>
      <c r="QAZ52" s="867"/>
      <c r="QBA52" s="867"/>
      <c r="QBB52" s="867"/>
      <c r="QBC52" s="867"/>
      <c r="QBD52" s="867"/>
      <c r="QBE52" s="867"/>
      <c r="QBF52" s="867"/>
      <c r="QBG52" s="867"/>
      <c r="QBH52" s="867"/>
      <c r="QBI52" s="867"/>
      <c r="QBJ52" s="867"/>
      <c r="QBK52" s="867"/>
      <c r="QBL52" s="867"/>
      <c r="QBM52" s="867"/>
      <c r="QBN52" s="867"/>
      <c r="QBO52" s="867"/>
      <c r="QBP52" s="867"/>
      <c r="QBQ52" s="867"/>
      <c r="QBR52" s="867"/>
      <c r="QBS52" s="867"/>
      <c r="QBT52" s="867"/>
      <c r="QBU52" s="867"/>
      <c r="QBV52" s="867"/>
      <c r="QBW52" s="867"/>
      <c r="QBX52" s="867"/>
      <c r="QBY52" s="867"/>
      <c r="QBZ52" s="867"/>
      <c r="QCA52" s="867"/>
      <c r="QCB52" s="867"/>
      <c r="QCC52" s="867"/>
      <c r="QCD52" s="867"/>
      <c r="QCE52" s="867"/>
      <c r="QCF52" s="867"/>
      <c r="QCG52" s="867"/>
      <c r="QCH52" s="867"/>
      <c r="QCI52" s="867"/>
      <c r="QCJ52" s="867"/>
      <c r="QCK52" s="867"/>
      <c r="QCL52" s="867"/>
      <c r="QCM52" s="867"/>
      <c r="QCN52" s="867"/>
      <c r="QCO52" s="867"/>
      <c r="QCP52" s="867"/>
      <c r="QCQ52" s="867"/>
      <c r="QCR52" s="867"/>
      <c r="QCS52" s="867"/>
      <c r="QCT52" s="867"/>
      <c r="QCU52" s="867"/>
      <c r="QCV52" s="867"/>
      <c r="QCW52" s="867"/>
      <c r="QCX52" s="867"/>
      <c r="QCY52" s="867"/>
      <c r="QCZ52" s="867"/>
      <c r="QDA52" s="867"/>
      <c r="QDB52" s="867"/>
      <c r="QDC52" s="867"/>
      <c r="QDD52" s="867"/>
      <c r="QDE52" s="867"/>
      <c r="QDF52" s="867"/>
      <c r="QDG52" s="867"/>
      <c r="QDH52" s="867"/>
      <c r="QDI52" s="867"/>
      <c r="QDJ52" s="867"/>
      <c r="QDK52" s="867"/>
      <c r="QDL52" s="867"/>
      <c r="QDM52" s="867"/>
      <c r="QDN52" s="867"/>
      <c r="QDO52" s="867"/>
      <c r="QDP52" s="867"/>
      <c r="QDQ52" s="867"/>
      <c r="QDR52" s="867"/>
      <c r="QDS52" s="867"/>
      <c r="QDT52" s="867"/>
      <c r="QDU52" s="867"/>
      <c r="QDV52" s="867"/>
      <c r="QDW52" s="867"/>
      <c r="QDX52" s="867"/>
      <c r="QDY52" s="867"/>
      <c r="QDZ52" s="867"/>
      <c r="QEA52" s="867"/>
      <c r="QEB52" s="867"/>
      <c r="QEC52" s="867"/>
      <c r="QED52" s="867"/>
      <c r="QEE52" s="867"/>
      <c r="QEF52" s="867"/>
      <c r="QEG52" s="867"/>
      <c r="QEH52" s="867"/>
      <c r="QEI52" s="867"/>
      <c r="QEJ52" s="867"/>
      <c r="QEK52" s="867"/>
      <c r="QEL52" s="867"/>
      <c r="QEM52" s="867"/>
      <c r="QEN52" s="867"/>
      <c r="QEO52" s="867"/>
      <c r="QEP52" s="867"/>
      <c r="QEQ52" s="867"/>
      <c r="QER52" s="867"/>
      <c r="QES52" s="867"/>
      <c r="QET52" s="867"/>
      <c r="QEU52" s="867"/>
      <c r="QEV52" s="867"/>
      <c r="QEW52" s="867"/>
      <c r="QEX52" s="867"/>
      <c r="QEY52" s="867"/>
      <c r="QEZ52" s="867"/>
      <c r="QFA52" s="867"/>
      <c r="QFB52" s="867"/>
      <c r="QFC52" s="867"/>
      <c r="QFD52" s="867"/>
      <c r="QFE52" s="867"/>
      <c r="QFF52" s="867"/>
      <c r="QFG52" s="867"/>
      <c r="QFH52" s="867"/>
      <c r="QFI52" s="867"/>
      <c r="QFJ52" s="867"/>
      <c r="QFK52" s="867"/>
      <c r="QFL52" s="867"/>
      <c r="QFM52" s="867"/>
      <c r="QFN52" s="867"/>
      <c r="QFO52" s="867"/>
      <c r="QFP52" s="867"/>
      <c r="QFQ52" s="867"/>
      <c r="QFR52" s="867"/>
      <c r="QFS52" s="867"/>
      <c r="QFT52" s="867"/>
      <c r="QFU52" s="867"/>
      <c r="QFV52" s="867"/>
      <c r="QFW52" s="867"/>
      <c r="QFX52" s="867"/>
      <c r="QFY52" s="867"/>
      <c r="QFZ52" s="867"/>
      <c r="QGA52" s="867"/>
      <c r="QGB52" s="867"/>
      <c r="QGC52" s="867"/>
      <c r="QGD52" s="867"/>
      <c r="QGE52" s="867"/>
      <c r="QGF52" s="867"/>
      <c r="QGG52" s="867"/>
      <c r="QGH52" s="867"/>
      <c r="QGI52" s="867"/>
      <c r="QGJ52" s="867"/>
      <c r="QGK52" s="867"/>
      <c r="QGL52" s="867"/>
      <c r="QGM52" s="867"/>
      <c r="QGN52" s="867"/>
      <c r="QGO52" s="867"/>
      <c r="QGP52" s="867"/>
      <c r="QGQ52" s="867"/>
      <c r="QGR52" s="867"/>
      <c r="QGS52" s="867"/>
      <c r="QGT52" s="867"/>
      <c r="QGU52" s="867"/>
      <c r="QGV52" s="867"/>
      <c r="QGW52" s="867"/>
      <c r="QGX52" s="867"/>
      <c r="QGY52" s="867"/>
      <c r="QGZ52" s="867"/>
      <c r="QHA52" s="867"/>
      <c r="QHB52" s="867"/>
      <c r="QHC52" s="867"/>
      <c r="QHD52" s="867"/>
      <c r="QHE52" s="867"/>
      <c r="QHF52" s="867"/>
      <c r="QHG52" s="867"/>
      <c r="QHH52" s="867"/>
      <c r="QHI52" s="867"/>
      <c r="QHJ52" s="867"/>
      <c r="QHK52" s="867"/>
      <c r="QHL52" s="867"/>
      <c r="QHM52" s="867"/>
      <c r="QHN52" s="867"/>
      <c r="QHO52" s="867"/>
      <c r="QHP52" s="867"/>
      <c r="QHQ52" s="867"/>
      <c r="QHR52" s="867"/>
      <c r="QHS52" s="867"/>
      <c r="QHT52" s="867"/>
      <c r="QHU52" s="867"/>
      <c r="QHV52" s="867"/>
      <c r="QHW52" s="867"/>
      <c r="QHX52" s="867"/>
      <c r="QHY52" s="867"/>
      <c r="QHZ52" s="867"/>
      <c r="QIA52" s="867"/>
      <c r="QIB52" s="867"/>
      <c r="QIC52" s="867"/>
      <c r="QID52" s="867"/>
      <c r="QIE52" s="867"/>
      <c r="QIF52" s="867"/>
      <c r="QIG52" s="867"/>
      <c r="QIH52" s="867"/>
      <c r="QII52" s="867"/>
      <c r="QIJ52" s="867"/>
      <c r="QIK52" s="867"/>
      <c r="QIL52" s="867"/>
      <c r="QIM52" s="867"/>
      <c r="QIN52" s="867"/>
      <c r="QIO52" s="867"/>
      <c r="QIP52" s="867"/>
      <c r="QIQ52" s="867"/>
      <c r="QIR52" s="867"/>
      <c r="QIS52" s="867"/>
      <c r="QIT52" s="867"/>
      <c r="QIU52" s="867"/>
      <c r="QIV52" s="867"/>
      <c r="QIW52" s="867"/>
      <c r="QIX52" s="867"/>
      <c r="QIY52" s="867"/>
      <c r="QIZ52" s="867"/>
      <c r="QJA52" s="867"/>
      <c r="QJB52" s="867"/>
      <c r="QJC52" s="867"/>
      <c r="QJD52" s="867"/>
      <c r="QJE52" s="867"/>
      <c r="QJF52" s="867"/>
      <c r="QJG52" s="867"/>
      <c r="QJH52" s="867"/>
      <c r="QJI52" s="867"/>
      <c r="QJJ52" s="867"/>
      <c r="QJK52" s="867"/>
      <c r="QJL52" s="867"/>
      <c r="QJM52" s="867"/>
      <c r="QJN52" s="867"/>
      <c r="QJO52" s="867"/>
      <c r="QJP52" s="867"/>
      <c r="QJQ52" s="867"/>
      <c r="QJR52" s="867"/>
      <c r="QJS52" s="867"/>
      <c r="QJT52" s="867"/>
      <c r="QJU52" s="867"/>
      <c r="QJV52" s="867"/>
      <c r="QJW52" s="867"/>
      <c r="QJX52" s="867"/>
      <c r="QJY52" s="867"/>
      <c r="QJZ52" s="867"/>
      <c r="QKA52" s="867"/>
      <c r="QKB52" s="867"/>
      <c r="QKC52" s="867"/>
      <c r="QKD52" s="867"/>
      <c r="QKE52" s="867"/>
      <c r="QKF52" s="867"/>
      <c r="QKG52" s="867"/>
      <c r="QKH52" s="867"/>
      <c r="QKI52" s="867"/>
      <c r="QKJ52" s="867"/>
      <c r="QKK52" s="867"/>
      <c r="QKL52" s="867"/>
      <c r="QKM52" s="867"/>
      <c r="QKN52" s="867"/>
      <c r="QKO52" s="867"/>
      <c r="QKP52" s="867"/>
      <c r="QKQ52" s="867"/>
      <c r="QKR52" s="867"/>
      <c r="QKS52" s="867"/>
      <c r="QKT52" s="867"/>
      <c r="QKU52" s="867"/>
      <c r="QKV52" s="867"/>
      <c r="QKW52" s="867"/>
      <c r="QKX52" s="867"/>
      <c r="QKY52" s="867"/>
      <c r="QKZ52" s="867"/>
      <c r="QLA52" s="867"/>
      <c r="QLB52" s="867"/>
      <c r="QLC52" s="867"/>
      <c r="QLD52" s="867"/>
      <c r="QLE52" s="867"/>
      <c r="QLF52" s="867"/>
      <c r="QLG52" s="867"/>
      <c r="QLH52" s="867"/>
      <c r="QLI52" s="867"/>
      <c r="QLJ52" s="867"/>
      <c r="QLK52" s="867"/>
      <c r="QLL52" s="867"/>
      <c r="QLM52" s="867"/>
      <c r="QLN52" s="867"/>
      <c r="QLO52" s="867"/>
      <c r="QLP52" s="867"/>
      <c r="QLQ52" s="867"/>
      <c r="QLR52" s="867"/>
      <c r="QLS52" s="867"/>
      <c r="QLT52" s="867"/>
      <c r="QLU52" s="867"/>
      <c r="QLV52" s="867"/>
      <c r="QLW52" s="867"/>
      <c r="QLX52" s="867"/>
      <c r="QLY52" s="867"/>
      <c r="QLZ52" s="867"/>
      <c r="QMA52" s="867"/>
      <c r="QMB52" s="867"/>
      <c r="QMC52" s="867"/>
      <c r="QMD52" s="867"/>
      <c r="QME52" s="867"/>
      <c r="QMF52" s="867"/>
      <c r="QMG52" s="867"/>
      <c r="QMH52" s="867"/>
      <c r="QMI52" s="867"/>
      <c r="QMJ52" s="867"/>
      <c r="QMK52" s="867"/>
      <c r="QML52" s="867"/>
      <c r="QMM52" s="867"/>
      <c r="QMN52" s="867"/>
      <c r="QMO52" s="867"/>
      <c r="QMP52" s="867"/>
      <c r="QMQ52" s="867"/>
      <c r="QMR52" s="867"/>
      <c r="QMS52" s="867"/>
      <c r="QMT52" s="867"/>
      <c r="QMU52" s="867"/>
      <c r="QMV52" s="867"/>
      <c r="QMW52" s="867"/>
      <c r="QMX52" s="867"/>
      <c r="QMY52" s="867"/>
      <c r="QMZ52" s="867"/>
      <c r="QNA52" s="867"/>
      <c r="QNB52" s="867"/>
      <c r="QNC52" s="867"/>
      <c r="QND52" s="867"/>
      <c r="QNE52" s="867"/>
      <c r="QNF52" s="867"/>
      <c r="QNG52" s="867"/>
      <c r="QNH52" s="867"/>
      <c r="QNI52" s="867"/>
      <c r="QNJ52" s="867"/>
      <c r="QNK52" s="867"/>
      <c r="QNL52" s="867"/>
      <c r="QNM52" s="867"/>
      <c r="QNN52" s="867"/>
      <c r="QNO52" s="867"/>
      <c r="QNP52" s="867"/>
      <c r="QNQ52" s="867"/>
      <c r="QNR52" s="867"/>
      <c r="QNS52" s="867"/>
      <c r="QNT52" s="867"/>
      <c r="QNU52" s="867"/>
      <c r="QNV52" s="867"/>
      <c r="QNW52" s="867"/>
      <c r="QNX52" s="867"/>
      <c r="QNY52" s="867"/>
      <c r="QNZ52" s="867"/>
      <c r="QOA52" s="867"/>
      <c r="QOB52" s="867"/>
      <c r="QOC52" s="867"/>
      <c r="QOD52" s="867"/>
      <c r="QOE52" s="867"/>
      <c r="QOF52" s="867"/>
      <c r="QOG52" s="867"/>
      <c r="QOH52" s="867"/>
      <c r="QOI52" s="867"/>
      <c r="QOJ52" s="867"/>
      <c r="QOK52" s="867"/>
      <c r="QOL52" s="867"/>
      <c r="QOM52" s="867"/>
      <c r="QON52" s="867"/>
      <c r="QOO52" s="867"/>
      <c r="QOP52" s="867"/>
      <c r="QOQ52" s="867"/>
      <c r="QOR52" s="867"/>
      <c r="QOS52" s="867"/>
      <c r="QOT52" s="867"/>
      <c r="QOU52" s="867"/>
      <c r="QOV52" s="867"/>
      <c r="QOW52" s="867"/>
      <c r="QOX52" s="867"/>
      <c r="QOY52" s="867"/>
      <c r="QOZ52" s="867"/>
      <c r="QPA52" s="867"/>
      <c r="QPB52" s="867"/>
      <c r="QPC52" s="867"/>
      <c r="QPD52" s="867"/>
      <c r="QPE52" s="867"/>
      <c r="QPF52" s="867"/>
      <c r="QPG52" s="867"/>
      <c r="QPH52" s="867"/>
      <c r="QPI52" s="867"/>
      <c r="QPJ52" s="867"/>
      <c r="QPK52" s="867"/>
      <c r="QPL52" s="867"/>
      <c r="QPM52" s="867"/>
      <c r="QPN52" s="867"/>
      <c r="QPO52" s="867"/>
      <c r="QPP52" s="867"/>
      <c r="QPQ52" s="867"/>
      <c r="QPR52" s="867"/>
      <c r="QPS52" s="867"/>
      <c r="QPT52" s="867"/>
      <c r="QPU52" s="867"/>
      <c r="QPV52" s="867"/>
      <c r="QPW52" s="867"/>
      <c r="QPX52" s="867"/>
      <c r="QPY52" s="867"/>
      <c r="QPZ52" s="867"/>
      <c r="QQA52" s="867"/>
      <c r="QQB52" s="867"/>
      <c r="QQC52" s="867"/>
      <c r="QQD52" s="867"/>
      <c r="QQE52" s="867"/>
      <c r="QQF52" s="867"/>
      <c r="QQG52" s="867"/>
      <c r="QQH52" s="867"/>
      <c r="QQI52" s="867"/>
      <c r="QQJ52" s="867"/>
      <c r="QQK52" s="867"/>
      <c r="QQL52" s="867"/>
      <c r="QQM52" s="867"/>
      <c r="QQN52" s="867"/>
      <c r="QQO52" s="867"/>
      <c r="QQP52" s="867"/>
      <c r="QQQ52" s="867"/>
      <c r="QQR52" s="867"/>
      <c r="QQS52" s="867"/>
      <c r="QQT52" s="867"/>
      <c r="QQU52" s="867"/>
      <c r="QQV52" s="867"/>
      <c r="QQW52" s="867"/>
      <c r="QQX52" s="867"/>
      <c r="QQY52" s="867"/>
      <c r="QQZ52" s="867"/>
      <c r="QRA52" s="867"/>
      <c r="QRB52" s="867"/>
      <c r="QRC52" s="867"/>
      <c r="QRD52" s="867"/>
      <c r="QRE52" s="867"/>
      <c r="QRF52" s="867"/>
      <c r="QRG52" s="867"/>
      <c r="QRH52" s="867"/>
      <c r="QRI52" s="867"/>
      <c r="QRJ52" s="867"/>
      <c r="QRK52" s="867"/>
      <c r="QRL52" s="867"/>
      <c r="QRM52" s="867"/>
      <c r="QRN52" s="867"/>
      <c r="QRO52" s="867"/>
      <c r="QRP52" s="867"/>
      <c r="QRQ52" s="867"/>
      <c r="QRR52" s="867"/>
      <c r="QRS52" s="867"/>
      <c r="QRT52" s="867"/>
      <c r="QRU52" s="867"/>
      <c r="QRV52" s="867"/>
      <c r="QRW52" s="867"/>
      <c r="QRX52" s="867"/>
      <c r="QRY52" s="867"/>
      <c r="QRZ52" s="867"/>
      <c r="QSA52" s="867"/>
      <c r="QSB52" s="867"/>
      <c r="QSC52" s="867"/>
      <c r="QSD52" s="867"/>
      <c r="QSE52" s="867"/>
      <c r="QSF52" s="867"/>
      <c r="QSG52" s="867"/>
      <c r="QSH52" s="867"/>
      <c r="QSI52" s="867"/>
      <c r="QSJ52" s="867"/>
      <c r="QSK52" s="867"/>
      <c r="QSL52" s="867"/>
      <c r="QSM52" s="867"/>
      <c r="QSN52" s="867"/>
      <c r="QSO52" s="867"/>
      <c r="QSP52" s="867"/>
      <c r="QSQ52" s="867"/>
      <c r="QSR52" s="867"/>
      <c r="QSS52" s="867"/>
      <c r="QST52" s="867"/>
      <c r="QSU52" s="867"/>
      <c r="QSV52" s="867"/>
      <c r="QSW52" s="867"/>
      <c r="QSX52" s="867"/>
      <c r="QSY52" s="867"/>
      <c r="QSZ52" s="867"/>
      <c r="QTA52" s="867"/>
      <c r="QTB52" s="867"/>
      <c r="QTC52" s="867"/>
      <c r="QTD52" s="867"/>
      <c r="QTE52" s="867"/>
      <c r="QTF52" s="867"/>
      <c r="QTG52" s="867"/>
      <c r="QTH52" s="867"/>
      <c r="QTI52" s="867"/>
      <c r="QTJ52" s="867"/>
      <c r="QTK52" s="867"/>
      <c r="QTL52" s="867"/>
      <c r="QTM52" s="867"/>
      <c r="QTN52" s="867"/>
      <c r="QTO52" s="867"/>
      <c r="QTP52" s="867"/>
      <c r="QTQ52" s="867"/>
      <c r="QTR52" s="867"/>
      <c r="QTS52" s="867"/>
      <c r="QTT52" s="867"/>
      <c r="QTU52" s="867"/>
      <c r="QTV52" s="867"/>
      <c r="QTW52" s="867"/>
      <c r="QTX52" s="867"/>
      <c r="QTY52" s="867"/>
      <c r="QTZ52" s="867"/>
      <c r="QUA52" s="867"/>
      <c r="QUB52" s="867"/>
      <c r="QUC52" s="867"/>
      <c r="QUD52" s="867"/>
      <c r="QUE52" s="867"/>
      <c r="QUF52" s="867"/>
      <c r="QUG52" s="867"/>
      <c r="QUH52" s="867"/>
      <c r="QUI52" s="867"/>
      <c r="QUJ52" s="867"/>
      <c r="QUK52" s="867"/>
      <c r="QUL52" s="867"/>
      <c r="QUM52" s="867"/>
      <c r="QUN52" s="867"/>
      <c r="QUO52" s="867"/>
      <c r="QUP52" s="867"/>
      <c r="QUQ52" s="867"/>
      <c r="QUR52" s="867"/>
      <c r="QUS52" s="867"/>
      <c r="QUT52" s="867"/>
      <c r="QUU52" s="867"/>
      <c r="QUV52" s="867"/>
      <c r="QUW52" s="867"/>
      <c r="QUX52" s="867"/>
      <c r="QUY52" s="867"/>
      <c r="QUZ52" s="867"/>
      <c r="QVA52" s="867"/>
      <c r="QVB52" s="867"/>
      <c r="QVC52" s="867"/>
      <c r="QVD52" s="867"/>
      <c r="QVE52" s="867"/>
      <c r="QVF52" s="867"/>
      <c r="QVG52" s="867"/>
      <c r="QVH52" s="867"/>
      <c r="QVI52" s="867"/>
      <c r="QVJ52" s="867"/>
      <c r="QVK52" s="867"/>
      <c r="QVL52" s="867"/>
      <c r="QVM52" s="867"/>
      <c r="QVN52" s="867"/>
      <c r="QVO52" s="867"/>
      <c r="QVP52" s="867"/>
      <c r="QVQ52" s="867"/>
      <c r="QVR52" s="867"/>
      <c r="QVS52" s="867"/>
      <c r="QVT52" s="867"/>
      <c r="QVU52" s="867"/>
      <c r="QVV52" s="867"/>
      <c r="QVW52" s="867"/>
      <c r="QVX52" s="867"/>
      <c r="QVY52" s="867"/>
      <c r="QVZ52" s="867"/>
      <c r="QWA52" s="867"/>
      <c r="QWB52" s="867"/>
      <c r="QWC52" s="867"/>
      <c r="QWD52" s="867"/>
      <c r="QWE52" s="867"/>
      <c r="QWF52" s="867"/>
      <c r="QWG52" s="867"/>
      <c r="QWH52" s="867"/>
      <c r="QWI52" s="867"/>
      <c r="QWJ52" s="867"/>
      <c r="QWK52" s="867"/>
      <c r="QWL52" s="867"/>
      <c r="QWM52" s="867"/>
      <c r="QWN52" s="867"/>
      <c r="QWO52" s="867"/>
      <c r="QWP52" s="867"/>
      <c r="QWQ52" s="867"/>
      <c r="QWR52" s="867"/>
      <c r="QWS52" s="867"/>
      <c r="QWT52" s="867"/>
      <c r="QWU52" s="867"/>
      <c r="QWV52" s="867"/>
      <c r="QWW52" s="867"/>
      <c r="QWX52" s="867"/>
      <c r="QWY52" s="867"/>
      <c r="QWZ52" s="867"/>
      <c r="QXA52" s="867"/>
      <c r="QXB52" s="867"/>
      <c r="QXC52" s="867"/>
      <c r="QXD52" s="867"/>
      <c r="QXE52" s="867"/>
      <c r="QXF52" s="867"/>
      <c r="QXG52" s="867"/>
      <c r="QXH52" s="867"/>
      <c r="QXI52" s="867"/>
      <c r="QXJ52" s="867"/>
      <c r="QXK52" s="867"/>
      <c r="QXL52" s="867"/>
      <c r="QXM52" s="867"/>
      <c r="QXN52" s="867"/>
      <c r="QXO52" s="867"/>
      <c r="QXP52" s="867"/>
      <c r="QXQ52" s="867"/>
      <c r="QXR52" s="867"/>
      <c r="QXS52" s="867"/>
      <c r="QXT52" s="867"/>
      <c r="QXU52" s="867"/>
      <c r="QXV52" s="867"/>
      <c r="QXW52" s="867"/>
      <c r="QXX52" s="867"/>
      <c r="QXY52" s="867"/>
      <c r="QXZ52" s="867"/>
      <c r="QYA52" s="867"/>
      <c r="QYB52" s="867"/>
      <c r="QYC52" s="867"/>
      <c r="QYD52" s="867"/>
      <c r="QYE52" s="867"/>
      <c r="QYF52" s="867"/>
      <c r="QYG52" s="867"/>
      <c r="QYH52" s="867"/>
      <c r="QYI52" s="867"/>
      <c r="QYJ52" s="867"/>
      <c r="QYK52" s="867"/>
      <c r="QYL52" s="867"/>
      <c r="QYM52" s="867"/>
      <c r="QYN52" s="867"/>
      <c r="QYO52" s="867"/>
      <c r="QYP52" s="867"/>
      <c r="QYQ52" s="867"/>
      <c r="QYR52" s="867"/>
      <c r="QYS52" s="867"/>
      <c r="QYT52" s="867"/>
      <c r="QYU52" s="867"/>
      <c r="QYV52" s="867"/>
      <c r="QYW52" s="867"/>
      <c r="QYX52" s="867"/>
      <c r="QYY52" s="867"/>
      <c r="QYZ52" s="867"/>
      <c r="QZA52" s="867"/>
      <c r="QZB52" s="867"/>
      <c r="QZC52" s="867"/>
      <c r="QZD52" s="867"/>
      <c r="QZE52" s="867"/>
      <c r="QZF52" s="867"/>
      <c r="QZG52" s="867"/>
      <c r="QZH52" s="867"/>
      <c r="QZI52" s="867"/>
      <c r="QZJ52" s="867"/>
      <c r="QZK52" s="867"/>
      <c r="QZL52" s="867"/>
      <c r="QZM52" s="867"/>
      <c r="QZN52" s="867"/>
      <c r="QZO52" s="867"/>
      <c r="QZP52" s="867"/>
      <c r="QZQ52" s="867"/>
      <c r="QZR52" s="867"/>
      <c r="QZS52" s="867"/>
      <c r="QZT52" s="867"/>
      <c r="QZU52" s="867"/>
      <c r="QZV52" s="867"/>
      <c r="QZW52" s="867"/>
      <c r="QZX52" s="867"/>
      <c r="QZY52" s="867"/>
      <c r="QZZ52" s="867"/>
      <c r="RAA52" s="867"/>
      <c r="RAB52" s="867"/>
      <c r="RAC52" s="867"/>
      <c r="RAD52" s="867"/>
      <c r="RAE52" s="867"/>
      <c r="RAF52" s="867"/>
      <c r="RAG52" s="867"/>
      <c r="RAH52" s="867"/>
      <c r="RAI52" s="867"/>
      <c r="RAJ52" s="867"/>
      <c r="RAK52" s="867"/>
      <c r="RAL52" s="867"/>
      <c r="RAM52" s="867"/>
      <c r="RAN52" s="867"/>
      <c r="RAO52" s="867"/>
      <c r="RAP52" s="867"/>
      <c r="RAQ52" s="867"/>
      <c r="RAR52" s="867"/>
      <c r="RAS52" s="867"/>
      <c r="RAT52" s="867"/>
      <c r="RAU52" s="867"/>
      <c r="RAV52" s="867"/>
      <c r="RAW52" s="867"/>
      <c r="RAX52" s="867"/>
      <c r="RAY52" s="867"/>
      <c r="RAZ52" s="867"/>
      <c r="RBA52" s="867"/>
      <c r="RBB52" s="867"/>
      <c r="RBC52" s="867"/>
      <c r="RBD52" s="867"/>
      <c r="RBE52" s="867"/>
      <c r="RBF52" s="867"/>
      <c r="RBG52" s="867"/>
      <c r="RBH52" s="867"/>
      <c r="RBI52" s="867"/>
      <c r="RBJ52" s="867"/>
      <c r="RBK52" s="867"/>
      <c r="RBL52" s="867"/>
      <c r="RBM52" s="867"/>
      <c r="RBN52" s="867"/>
      <c r="RBO52" s="867"/>
      <c r="RBP52" s="867"/>
      <c r="RBQ52" s="867"/>
      <c r="RBR52" s="867"/>
      <c r="RBS52" s="867"/>
      <c r="RBT52" s="867"/>
      <c r="RBU52" s="867"/>
      <c r="RBV52" s="867"/>
      <c r="RBW52" s="867"/>
      <c r="RBX52" s="867"/>
      <c r="RBY52" s="867"/>
      <c r="RBZ52" s="867"/>
      <c r="RCA52" s="867"/>
      <c r="RCB52" s="867"/>
      <c r="RCC52" s="867"/>
      <c r="RCD52" s="867"/>
      <c r="RCE52" s="867"/>
      <c r="RCF52" s="867"/>
      <c r="RCG52" s="867"/>
      <c r="RCH52" s="867"/>
      <c r="RCI52" s="867"/>
      <c r="RCJ52" s="867"/>
      <c r="RCK52" s="867"/>
      <c r="RCL52" s="867"/>
      <c r="RCM52" s="867"/>
      <c r="RCN52" s="867"/>
      <c r="RCO52" s="867"/>
      <c r="RCP52" s="867"/>
      <c r="RCQ52" s="867"/>
      <c r="RCR52" s="867"/>
      <c r="RCS52" s="867"/>
      <c r="RCT52" s="867"/>
      <c r="RCU52" s="867"/>
      <c r="RCV52" s="867"/>
      <c r="RCW52" s="867"/>
      <c r="RCX52" s="867"/>
      <c r="RCY52" s="867"/>
      <c r="RCZ52" s="867"/>
      <c r="RDA52" s="867"/>
      <c r="RDB52" s="867"/>
      <c r="RDC52" s="867"/>
      <c r="RDD52" s="867"/>
      <c r="RDE52" s="867"/>
      <c r="RDF52" s="867"/>
      <c r="RDG52" s="867"/>
      <c r="RDH52" s="867"/>
      <c r="RDI52" s="867"/>
      <c r="RDJ52" s="867"/>
      <c r="RDK52" s="867"/>
      <c r="RDL52" s="867"/>
      <c r="RDM52" s="867"/>
      <c r="RDN52" s="867"/>
      <c r="RDO52" s="867"/>
      <c r="RDP52" s="867"/>
      <c r="RDQ52" s="867"/>
      <c r="RDR52" s="867"/>
      <c r="RDS52" s="867"/>
      <c r="RDT52" s="867"/>
      <c r="RDU52" s="867"/>
      <c r="RDV52" s="867"/>
      <c r="RDW52" s="867"/>
      <c r="RDX52" s="867"/>
      <c r="RDY52" s="867"/>
      <c r="RDZ52" s="867"/>
      <c r="REA52" s="867"/>
      <c r="REB52" s="867"/>
      <c r="REC52" s="867"/>
      <c r="RED52" s="867"/>
      <c r="REE52" s="867"/>
      <c r="REF52" s="867"/>
      <c r="REG52" s="867"/>
      <c r="REH52" s="867"/>
      <c r="REI52" s="867"/>
      <c r="REJ52" s="867"/>
      <c r="REK52" s="867"/>
      <c r="REL52" s="867"/>
      <c r="REM52" s="867"/>
      <c r="REN52" s="867"/>
      <c r="REO52" s="867"/>
      <c r="REP52" s="867"/>
      <c r="REQ52" s="867"/>
      <c r="RER52" s="867"/>
      <c r="RES52" s="867"/>
      <c r="RET52" s="867"/>
      <c r="REU52" s="867"/>
      <c r="REV52" s="867"/>
      <c r="REW52" s="867"/>
      <c r="REX52" s="867"/>
      <c r="REY52" s="867"/>
      <c r="REZ52" s="867"/>
      <c r="RFA52" s="867"/>
      <c r="RFB52" s="867"/>
      <c r="RFC52" s="867"/>
      <c r="RFD52" s="867"/>
      <c r="RFE52" s="867"/>
      <c r="RFF52" s="867"/>
      <c r="RFG52" s="867"/>
      <c r="RFH52" s="867"/>
      <c r="RFI52" s="867"/>
      <c r="RFJ52" s="867"/>
      <c r="RFK52" s="867"/>
      <c r="RFL52" s="867"/>
      <c r="RFM52" s="867"/>
      <c r="RFN52" s="867"/>
      <c r="RFO52" s="867"/>
      <c r="RFP52" s="867"/>
      <c r="RFQ52" s="867"/>
      <c r="RFR52" s="867"/>
      <c r="RFS52" s="867"/>
      <c r="RFT52" s="867"/>
      <c r="RFU52" s="867"/>
      <c r="RFV52" s="867"/>
      <c r="RFW52" s="867"/>
      <c r="RFX52" s="867"/>
      <c r="RFY52" s="867"/>
      <c r="RFZ52" s="867"/>
      <c r="RGA52" s="867"/>
      <c r="RGB52" s="867"/>
      <c r="RGC52" s="867"/>
      <c r="RGD52" s="867"/>
      <c r="RGE52" s="867"/>
      <c r="RGF52" s="867"/>
      <c r="RGG52" s="867"/>
      <c r="RGH52" s="867"/>
      <c r="RGI52" s="867"/>
      <c r="RGJ52" s="867"/>
      <c r="RGK52" s="867"/>
      <c r="RGL52" s="867"/>
      <c r="RGM52" s="867"/>
      <c r="RGN52" s="867"/>
      <c r="RGO52" s="867"/>
      <c r="RGP52" s="867"/>
      <c r="RGQ52" s="867"/>
      <c r="RGR52" s="867"/>
      <c r="RGS52" s="867"/>
      <c r="RGT52" s="867"/>
      <c r="RGU52" s="867"/>
      <c r="RGV52" s="867"/>
      <c r="RGW52" s="867"/>
      <c r="RGX52" s="867"/>
      <c r="RGY52" s="867"/>
      <c r="RGZ52" s="867"/>
      <c r="RHA52" s="867"/>
      <c r="RHB52" s="867"/>
      <c r="RHC52" s="867"/>
      <c r="RHD52" s="867"/>
      <c r="RHE52" s="867"/>
      <c r="RHF52" s="867"/>
      <c r="RHG52" s="867"/>
      <c r="RHH52" s="867"/>
      <c r="RHI52" s="867"/>
      <c r="RHJ52" s="867"/>
      <c r="RHK52" s="867"/>
      <c r="RHL52" s="867"/>
      <c r="RHM52" s="867"/>
      <c r="RHN52" s="867"/>
      <c r="RHO52" s="867"/>
      <c r="RHP52" s="867"/>
      <c r="RHQ52" s="867"/>
      <c r="RHR52" s="867"/>
      <c r="RHS52" s="867"/>
      <c r="RHT52" s="867"/>
      <c r="RHU52" s="867"/>
      <c r="RHV52" s="867"/>
      <c r="RHW52" s="867"/>
      <c r="RHX52" s="867"/>
      <c r="RHY52" s="867"/>
      <c r="RHZ52" s="867"/>
      <c r="RIA52" s="867"/>
      <c r="RIB52" s="867"/>
      <c r="RIC52" s="867"/>
      <c r="RID52" s="867"/>
      <c r="RIE52" s="867"/>
      <c r="RIF52" s="867"/>
      <c r="RIG52" s="867"/>
      <c r="RIH52" s="867"/>
      <c r="RII52" s="867"/>
      <c r="RIJ52" s="867"/>
      <c r="RIK52" s="867"/>
      <c r="RIL52" s="867"/>
      <c r="RIM52" s="867"/>
      <c r="RIN52" s="867"/>
      <c r="RIO52" s="867"/>
      <c r="RIP52" s="867"/>
      <c r="RIQ52" s="867"/>
      <c r="RIR52" s="867"/>
      <c r="RIS52" s="867"/>
      <c r="RIT52" s="867"/>
      <c r="RIU52" s="867"/>
      <c r="RIV52" s="867"/>
      <c r="RIW52" s="867"/>
      <c r="RIX52" s="867"/>
      <c r="RIY52" s="867"/>
      <c r="RIZ52" s="867"/>
      <c r="RJA52" s="867"/>
      <c r="RJB52" s="867"/>
      <c r="RJC52" s="867"/>
      <c r="RJD52" s="867"/>
      <c r="RJE52" s="867"/>
      <c r="RJF52" s="867"/>
      <c r="RJG52" s="867"/>
      <c r="RJH52" s="867"/>
      <c r="RJI52" s="867"/>
      <c r="RJJ52" s="867"/>
      <c r="RJK52" s="867"/>
      <c r="RJL52" s="867"/>
      <c r="RJM52" s="867"/>
      <c r="RJN52" s="867"/>
      <c r="RJO52" s="867"/>
      <c r="RJP52" s="867"/>
      <c r="RJQ52" s="867"/>
      <c r="RJR52" s="867"/>
      <c r="RJS52" s="867"/>
      <c r="RJT52" s="867"/>
      <c r="RJU52" s="867"/>
      <c r="RJV52" s="867"/>
      <c r="RJW52" s="867"/>
      <c r="RJX52" s="867"/>
      <c r="RJY52" s="867"/>
      <c r="RJZ52" s="867"/>
      <c r="RKA52" s="867"/>
      <c r="RKB52" s="867"/>
      <c r="RKC52" s="867"/>
      <c r="RKD52" s="867"/>
      <c r="RKE52" s="867"/>
      <c r="RKF52" s="867"/>
      <c r="RKG52" s="867"/>
      <c r="RKH52" s="867"/>
      <c r="RKI52" s="867"/>
      <c r="RKJ52" s="867"/>
      <c r="RKK52" s="867"/>
      <c r="RKL52" s="867"/>
      <c r="RKM52" s="867"/>
      <c r="RKN52" s="867"/>
      <c r="RKO52" s="867"/>
      <c r="RKP52" s="867"/>
      <c r="RKQ52" s="867"/>
      <c r="RKR52" s="867"/>
      <c r="RKS52" s="867"/>
      <c r="RKT52" s="867"/>
      <c r="RKU52" s="867"/>
      <c r="RKV52" s="867"/>
      <c r="RKW52" s="867"/>
      <c r="RKX52" s="867"/>
      <c r="RKY52" s="867"/>
      <c r="RKZ52" s="867"/>
      <c r="RLA52" s="867"/>
      <c r="RLB52" s="867"/>
      <c r="RLC52" s="867"/>
      <c r="RLD52" s="867"/>
      <c r="RLE52" s="867"/>
      <c r="RLF52" s="867"/>
      <c r="RLG52" s="867"/>
      <c r="RLH52" s="867"/>
      <c r="RLI52" s="867"/>
      <c r="RLJ52" s="867"/>
      <c r="RLK52" s="867"/>
      <c r="RLL52" s="867"/>
      <c r="RLM52" s="867"/>
      <c r="RLN52" s="867"/>
      <c r="RLO52" s="867"/>
      <c r="RLP52" s="867"/>
      <c r="RLQ52" s="867"/>
      <c r="RLR52" s="867"/>
      <c r="RLS52" s="867"/>
      <c r="RLT52" s="867"/>
      <c r="RLU52" s="867"/>
      <c r="RLV52" s="867"/>
      <c r="RLW52" s="867"/>
      <c r="RLX52" s="867"/>
      <c r="RLY52" s="867"/>
      <c r="RLZ52" s="867"/>
      <c r="RMA52" s="867"/>
      <c r="RMB52" s="867"/>
      <c r="RMC52" s="867"/>
      <c r="RMD52" s="867"/>
      <c r="RME52" s="867"/>
      <c r="RMF52" s="867"/>
      <c r="RMG52" s="867"/>
      <c r="RMH52" s="867"/>
      <c r="RMI52" s="867"/>
      <c r="RMJ52" s="867"/>
      <c r="RMK52" s="867"/>
      <c r="RML52" s="867"/>
      <c r="RMM52" s="867"/>
      <c r="RMN52" s="867"/>
      <c r="RMO52" s="867"/>
      <c r="RMP52" s="867"/>
      <c r="RMQ52" s="867"/>
      <c r="RMR52" s="867"/>
      <c r="RMS52" s="867"/>
      <c r="RMT52" s="867"/>
      <c r="RMU52" s="867"/>
      <c r="RMV52" s="867"/>
      <c r="RMW52" s="867"/>
      <c r="RMX52" s="867"/>
      <c r="RMY52" s="867"/>
      <c r="RMZ52" s="867"/>
      <c r="RNA52" s="867"/>
      <c r="RNB52" s="867"/>
      <c r="RNC52" s="867"/>
      <c r="RND52" s="867"/>
      <c r="RNE52" s="867"/>
      <c r="RNF52" s="867"/>
      <c r="RNG52" s="867"/>
      <c r="RNH52" s="867"/>
      <c r="RNI52" s="867"/>
      <c r="RNJ52" s="867"/>
      <c r="RNK52" s="867"/>
      <c r="RNL52" s="867"/>
      <c r="RNM52" s="867"/>
      <c r="RNN52" s="867"/>
      <c r="RNO52" s="867"/>
      <c r="RNP52" s="867"/>
      <c r="RNQ52" s="867"/>
      <c r="RNR52" s="867"/>
      <c r="RNS52" s="867"/>
      <c r="RNT52" s="867"/>
      <c r="RNU52" s="867"/>
      <c r="RNV52" s="867"/>
      <c r="RNW52" s="867"/>
      <c r="RNX52" s="867"/>
      <c r="RNY52" s="867"/>
      <c r="RNZ52" s="867"/>
      <c r="ROA52" s="867"/>
      <c r="ROB52" s="867"/>
      <c r="ROC52" s="867"/>
      <c r="ROD52" s="867"/>
      <c r="ROE52" s="867"/>
      <c r="ROF52" s="867"/>
      <c r="ROG52" s="867"/>
      <c r="ROH52" s="867"/>
      <c r="ROI52" s="867"/>
      <c r="ROJ52" s="867"/>
      <c r="ROK52" s="867"/>
      <c r="ROL52" s="867"/>
      <c r="ROM52" s="867"/>
      <c r="RON52" s="867"/>
      <c r="ROO52" s="867"/>
      <c r="ROP52" s="867"/>
      <c r="ROQ52" s="867"/>
      <c r="ROR52" s="867"/>
      <c r="ROS52" s="867"/>
      <c r="ROT52" s="867"/>
      <c r="ROU52" s="867"/>
      <c r="ROV52" s="867"/>
      <c r="ROW52" s="867"/>
      <c r="ROX52" s="867"/>
      <c r="ROY52" s="867"/>
      <c r="ROZ52" s="867"/>
      <c r="RPA52" s="867"/>
      <c r="RPB52" s="867"/>
      <c r="RPC52" s="867"/>
      <c r="RPD52" s="867"/>
      <c r="RPE52" s="867"/>
      <c r="RPF52" s="867"/>
      <c r="RPG52" s="867"/>
      <c r="RPH52" s="867"/>
      <c r="RPI52" s="867"/>
      <c r="RPJ52" s="867"/>
      <c r="RPK52" s="867"/>
      <c r="RPL52" s="867"/>
      <c r="RPM52" s="867"/>
      <c r="RPN52" s="867"/>
      <c r="RPO52" s="867"/>
      <c r="RPP52" s="867"/>
      <c r="RPQ52" s="867"/>
      <c r="RPR52" s="867"/>
      <c r="RPS52" s="867"/>
      <c r="RPT52" s="867"/>
      <c r="RPU52" s="867"/>
      <c r="RPV52" s="867"/>
      <c r="RPW52" s="867"/>
      <c r="RPX52" s="867"/>
      <c r="RPY52" s="867"/>
      <c r="RPZ52" s="867"/>
      <c r="RQA52" s="867"/>
      <c r="RQB52" s="867"/>
      <c r="RQC52" s="867"/>
      <c r="RQD52" s="867"/>
      <c r="RQE52" s="867"/>
      <c r="RQF52" s="867"/>
      <c r="RQG52" s="867"/>
      <c r="RQH52" s="867"/>
      <c r="RQI52" s="867"/>
      <c r="RQJ52" s="867"/>
      <c r="RQK52" s="867"/>
      <c r="RQL52" s="867"/>
      <c r="RQM52" s="867"/>
      <c r="RQN52" s="867"/>
      <c r="RQO52" s="867"/>
      <c r="RQP52" s="867"/>
      <c r="RQQ52" s="867"/>
      <c r="RQR52" s="867"/>
      <c r="RQS52" s="867"/>
      <c r="RQT52" s="867"/>
      <c r="RQU52" s="867"/>
      <c r="RQV52" s="867"/>
      <c r="RQW52" s="867"/>
      <c r="RQX52" s="867"/>
      <c r="RQY52" s="867"/>
      <c r="RQZ52" s="867"/>
      <c r="RRA52" s="867"/>
      <c r="RRB52" s="867"/>
      <c r="RRC52" s="867"/>
      <c r="RRD52" s="867"/>
      <c r="RRE52" s="867"/>
      <c r="RRF52" s="867"/>
      <c r="RRG52" s="867"/>
      <c r="RRH52" s="867"/>
      <c r="RRI52" s="867"/>
      <c r="RRJ52" s="867"/>
      <c r="RRK52" s="867"/>
      <c r="RRL52" s="867"/>
      <c r="RRM52" s="867"/>
      <c r="RRN52" s="867"/>
      <c r="RRO52" s="867"/>
      <c r="RRP52" s="867"/>
      <c r="RRQ52" s="867"/>
      <c r="RRR52" s="867"/>
      <c r="RRS52" s="867"/>
      <c r="RRT52" s="867"/>
      <c r="RRU52" s="867"/>
      <c r="RRV52" s="867"/>
      <c r="RRW52" s="867"/>
      <c r="RRX52" s="867"/>
      <c r="RRY52" s="867"/>
      <c r="RRZ52" s="867"/>
      <c r="RSA52" s="867"/>
      <c r="RSB52" s="867"/>
      <c r="RSC52" s="867"/>
      <c r="RSD52" s="867"/>
      <c r="RSE52" s="867"/>
      <c r="RSF52" s="867"/>
      <c r="RSG52" s="867"/>
      <c r="RSH52" s="867"/>
      <c r="RSI52" s="867"/>
      <c r="RSJ52" s="867"/>
      <c r="RSK52" s="867"/>
      <c r="RSL52" s="867"/>
      <c r="RSM52" s="867"/>
      <c r="RSN52" s="867"/>
      <c r="RSO52" s="867"/>
      <c r="RSP52" s="867"/>
      <c r="RSQ52" s="867"/>
      <c r="RSR52" s="867"/>
      <c r="RSS52" s="867"/>
      <c r="RST52" s="867"/>
      <c r="RSU52" s="867"/>
      <c r="RSV52" s="867"/>
      <c r="RSW52" s="867"/>
      <c r="RSX52" s="867"/>
      <c r="RSY52" s="867"/>
      <c r="RSZ52" s="867"/>
      <c r="RTA52" s="867"/>
      <c r="RTB52" s="867"/>
      <c r="RTC52" s="867"/>
      <c r="RTD52" s="867"/>
      <c r="RTE52" s="867"/>
      <c r="RTF52" s="867"/>
      <c r="RTG52" s="867"/>
      <c r="RTH52" s="867"/>
      <c r="RTI52" s="867"/>
      <c r="RTJ52" s="867"/>
      <c r="RTK52" s="867"/>
      <c r="RTL52" s="867"/>
      <c r="RTM52" s="867"/>
      <c r="RTN52" s="867"/>
      <c r="RTO52" s="867"/>
      <c r="RTP52" s="867"/>
      <c r="RTQ52" s="867"/>
      <c r="RTR52" s="867"/>
      <c r="RTS52" s="867"/>
      <c r="RTT52" s="867"/>
      <c r="RTU52" s="867"/>
      <c r="RTV52" s="867"/>
      <c r="RTW52" s="867"/>
      <c r="RTX52" s="867"/>
      <c r="RTY52" s="867"/>
      <c r="RTZ52" s="867"/>
      <c r="RUA52" s="867"/>
      <c r="RUB52" s="867"/>
      <c r="RUC52" s="867"/>
      <c r="RUD52" s="867"/>
      <c r="RUE52" s="867"/>
      <c r="RUF52" s="867"/>
      <c r="RUG52" s="867"/>
      <c r="RUH52" s="867"/>
      <c r="RUI52" s="867"/>
      <c r="RUJ52" s="867"/>
      <c r="RUK52" s="867"/>
      <c r="RUL52" s="867"/>
      <c r="RUM52" s="867"/>
      <c r="RUN52" s="867"/>
      <c r="RUO52" s="867"/>
      <c r="RUP52" s="867"/>
      <c r="RUQ52" s="867"/>
      <c r="RUR52" s="867"/>
      <c r="RUS52" s="867"/>
      <c r="RUT52" s="867"/>
      <c r="RUU52" s="867"/>
      <c r="RUV52" s="867"/>
      <c r="RUW52" s="867"/>
      <c r="RUX52" s="867"/>
      <c r="RUY52" s="867"/>
      <c r="RUZ52" s="867"/>
      <c r="RVA52" s="867"/>
      <c r="RVB52" s="867"/>
      <c r="RVC52" s="867"/>
      <c r="RVD52" s="867"/>
      <c r="RVE52" s="867"/>
      <c r="RVF52" s="867"/>
      <c r="RVG52" s="867"/>
      <c r="RVH52" s="867"/>
      <c r="RVI52" s="867"/>
      <c r="RVJ52" s="867"/>
      <c r="RVK52" s="867"/>
      <c r="RVL52" s="867"/>
      <c r="RVM52" s="867"/>
      <c r="RVN52" s="867"/>
      <c r="RVO52" s="867"/>
      <c r="RVP52" s="867"/>
      <c r="RVQ52" s="867"/>
      <c r="RVR52" s="867"/>
      <c r="RVS52" s="867"/>
      <c r="RVT52" s="867"/>
      <c r="RVU52" s="867"/>
      <c r="RVV52" s="867"/>
      <c r="RVW52" s="867"/>
      <c r="RVX52" s="867"/>
      <c r="RVY52" s="867"/>
      <c r="RVZ52" s="867"/>
      <c r="RWA52" s="867"/>
      <c r="RWB52" s="867"/>
      <c r="RWC52" s="867"/>
      <c r="RWD52" s="867"/>
      <c r="RWE52" s="867"/>
      <c r="RWF52" s="867"/>
      <c r="RWG52" s="867"/>
      <c r="RWH52" s="867"/>
      <c r="RWI52" s="867"/>
      <c r="RWJ52" s="867"/>
      <c r="RWK52" s="867"/>
      <c r="RWL52" s="867"/>
      <c r="RWM52" s="867"/>
      <c r="RWN52" s="867"/>
      <c r="RWO52" s="867"/>
      <c r="RWP52" s="867"/>
      <c r="RWQ52" s="867"/>
      <c r="RWR52" s="867"/>
      <c r="RWS52" s="867"/>
      <c r="RWT52" s="867"/>
      <c r="RWU52" s="867"/>
      <c r="RWV52" s="867"/>
      <c r="RWW52" s="867"/>
      <c r="RWX52" s="867"/>
      <c r="RWY52" s="867"/>
      <c r="RWZ52" s="867"/>
      <c r="RXA52" s="867"/>
      <c r="RXB52" s="867"/>
      <c r="RXC52" s="867"/>
      <c r="RXD52" s="867"/>
      <c r="RXE52" s="867"/>
      <c r="RXF52" s="867"/>
      <c r="RXG52" s="867"/>
      <c r="RXH52" s="867"/>
      <c r="RXI52" s="867"/>
      <c r="RXJ52" s="867"/>
      <c r="RXK52" s="867"/>
      <c r="RXL52" s="867"/>
      <c r="RXM52" s="867"/>
      <c r="RXN52" s="867"/>
      <c r="RXO52" s="867"/>
      <c r="RXP52" s="867"/>
      <c r="RXQ52" s="867"/>
      <c r="RXR52" s="867"/>
      <c r="RXS52" s="867"/>
      <c r="RXT52" s="867"/>
      <c r="RXU52" s="867"/>
      <c r="RXV52" s="867"/>
      <c r="RXW52" s="867"/>
      <c r="RXX52" s="867"/>
      <c r="RXY52" s="867"/>
      <c r="RXZ52" s="867"/>
      <c r="RYA52" s="867"/>
      <c r="RYB52" s="867"/>
      <c r="RYC52" s="867"/>
      <c r="RYD52" s="867"/>
      <c r="RYE52" s="867"/>
      <c r="RYF52" s="867"/>
      <c r="RYG52" s="867"/>
      <c r="RYH52" s="867"/>
      <c r="RYI52" s="867"/>
      <c r="RYJ52" s="867"/>
      <c r="RYK52" s="867"/>
      <c r="RYL52" s="867"/>
      <c r="RYM52" s="867"/>
      <c r="RYN52" s="867"/>
      <c r="RYO52" s="867"/>
      <c r="RYP52" s="867"/>
      <c r="RYQ52" s="867"/>
      <c r="RYR52" s="867"/>
      <c r="RYS52" s="867"/>
      <c r="RYT52" s="867"/>
      <c r="RYU52" s="867"/>
      <c r="RYV52" s="867"/>
      <c r="RYW52" s="867"/>
      <c r="RYX52" s="867"/>
      <c r="RYY52" s="867"/>
      <c r="RYZ52" s="867"/>
      <c r="RZA52" s="867"/>
      <c r="RZB52" s="867"/>
      <c r="RZC52" s="867"/>
      <c r="RZD52" s="867"/>
      <c r="RZE52" s="867"/>
      <c r="RZF52" s="867"/>
      <c r="RZG52" s="867"/>
      <c r="RZH52" s="867"/>
      <c r="RZI52" s="867"/>
      <c r="RZJ52" s="867"/>
      <c r="RZK52" s="867"/>
      <c r="RZL52" s="867"/>
      <c r="RZM52" s="867"/>
      <c r="RZN52" s="867"/>
      <c r="RZO52" s="867"/>
      <c r="RZP52" s="867"/>
      <c r="RZQ52" s="867"/>
      <c r="RZR52" s="867"/>
      <c r="RZS52" s="867"/>
      <c r="RZT52" s="867"/>
      <c r="RZU52" s="867"/>
      <c r="RZV52" s="867"/>
      <c r="RZW52" s="867"/>
      <c r="RZX52" s="867"/>
      <c r="RZY52" s="867"/>
      <c r="RZZ52" s="867"/>
      <c r="SAA52" s="867"/>
      <c r="SAB52" s="867"/>
      <c r="SAC52" s="867"/>
      <c r="SAD52" s="867"/>
      <c r="SAE52" s="867"/>
      <c r="SAF52" s="867"/>
      <c r="SAG52" s="867"/>
      <c r="SAH52" s="867"/>
      <c r="SAI52" s="867"/>
      <c r="SAJ52" s="867"/>
      <c r="SAK52" s="867"/>
      <c r="SAL52" s="867"/>
      <c r="SAM52" s="867"/>
      <c r="SAN52" s="867"/>
      <c r="SAO52" s="867"/>
      <c r="SAP52" s="867"/>
      <c r="SAQ52" s="867"/>
      <c r="SAR52" s="867"/>
      <c r="SAS52" s="867"/>
      <c r="SAT52" s="867"/>
      <c r="SAU52" s="867"/>
      <c r="SAV52" s="867"/>
      <c r="SAW52" s="867"/>
      <c r="SAX52" s="867"/>
      <c r="SAY52" s="867"/>
      <c r="SAZ52" s="867"/>
      <c r="SBA52" s="867"/>
      <c r="SBB52" s="867"/>
      <c r="SBC52" s="867"/>
      <c r="SBD52" s="867"/>
      <c r="SBE52" s="867"/>
      <c r="SBF52" s="867"/>
      <c r="SBG52" s="867"/>
      <c r="SBH52" s="867"/>
      <c r="SBI52" s="867"/>
      <c r="SBJ52" s="867"/>
      <c r="SBK52" s="867"/>
      <c r="SBL52" s="867"/>
      <c r="SBM52" s="867"/>
      <c r="SBN52" s="867"/>
      <c r="SBO52" s="867"/>
      <c r="SBP52" s="867"/>
      <c r="SBQ52" s="867"/>
      <c r="SBR52" s="867"/>
      <c r="SBS52" s="867"/>
      <c r="SBT52" s="867"/>
      <c r="SBU52" s="867"/>
      <c r="SBV52" s="867"/>
      <c r="SBW52" s="867"/>
      <c r="SBX52" s="867"/>
      <c r="SBY52" s="867"/>
      <c r="SBZ52" s="867"/>
      <c r="SCA52" s="867"/>
      <c r="SCB52" s="867"/>
      <c r="SCC52" s="867"/>
      <c r="SCD52" s="867"/>
      <c r="SCE52" s="867"/>
      <c r="SCF52" s="867"/>
      <c r="SCG52" s="867"/>
      <c r="SCH52" s="867"/>
      <c r="SCI52" s="867"/>
      <c r="SCJ52" s="867"/>
      <c r="SCK52" s="867"/>
      <c r="SCL52" s="867"/>
      <c r="SCM52" s="867"/>
      <c r="SCN52" s="867"/>
      <c r="SCO52" s="867"/>
      <c r="SCP52" s="867"/>
      <c r="SCQ52" s="867"/>
      <c r="SCR52" s="867"/>
      <c r="SCS52" s="867"/>
      <c r="SCT52" s="867"/>
      <c r="SCU52" s="867"/>
      <c r="SCV52" s="867"/>
      <c r="SCW52" s="867"/>
      <c r="SCX52" s="867"/>
      <c r="SCY52" s="867"/>
      <c r="SCZ52" s="867"/>
      <c r="SDA52" s="867"/>
      <c r="SDB52" s="867"/>
      <c r="SDC52" s="867"/>
      <c r="SDD52" s="867"/>
      <c r="SDE52" s="867"/>
      <c r="SDF52" s="867"/>
      <c r="SDG52" s="867"/>
      <c r="SDH52" s="867"/>
      <c r="SDI52" s="867"/>
      <c r="SDJ52" s="867"/>
      <c r="SDK52" s="867"/>
      <c r="SDL52" s="867"/>
      <c r="SDM52" s="867"/>
      <c r="SDN52" s="867"/>
      <c r="SDO52" s="867"/>
      <c r="SDP52" s="867"/>
      <c r="SDQ52" s="867"/>
      <c r="SDR52" s="867"/>
      <c r="SDS52" s="867"/>
      <c r="SDT52" s="867"/>
      <c r="SDU52" s="867"/>
      <c r="SDV52" s="867"/>
      <c r="SDW52" s="867"/>
      <c r="SDX52" s="867"/>
      <c r="SDY52" s="867"/>
      <c r="SDZ52" s="867"/>
      <c r="SEA52" s="867"/>
      <c r="SEB52" s="867"/>
      <c r="SEC52" s="867"/>
      <c r="SED52" s="867"/>
      <c r="SEE52" s="867"/>
      <c r="SEF52" s="867"/>
      <c r="SEG52" s="867"/>
      <c r="SEH52" s="867"/>
      <c r="SEI52" s="867"/>
      <c r="SEJ52" s="867"/>
      <c r="SEK52" s="867"/>
      <c r="SEL52" s="867"/>
      <c r="SEM52" s="867"/>
      <c r="SEN52" s="867"/>
      <c r="SEO52" s="867"/>
      <c r="SEP52" s="867"/>
      <c r="SEQ52" s="867"/>
      <c r="SER52" s="867"/>
      <c r="SES52" s="867"/>
      <c r="SET52" s="867"/>
      <c r="SEU52" s="867"/>
      <c r="SEV52" s="867"/>
      <c r="SEW52" s="867"/>
      <c r="SEX52" s="867"/>
      <c r="SEY52" s="867"/>
      <c r="SEZ52" s="867"/>
      <c r="SFA52" s="867"/>
      <c r="SFB52" s="867"/>
      <c r="SFC52" s="867"/>
      <c r="SFD52" s="867"/>
      <c r="SFE52" s="867"/>
      <c r="SFF52" s="867"/>
      <c r="SFG52" s="867"/>
      <c r="SFH52" s="867"/>
      <c r="SFI52" s="867"/>
      <c r="SFJ52" s="867"/>
      <c r="SFK52" s="867"/>
      <c r="SFL52" s="867"/>
      <c r="SFM52" s="867"/>
      <c r="SFN52" s="867"/>
      <c r="SFO52" s="867"/>
      <c r="SFP52" s="867"/>
      <c r="SFQ52" s="867"/>
      <c r="SFR52" s="867"/>
      <c r="SFS52" s="867"/>
      <c r="SFT52" s="867"/>
      <c r="SFU52" s="867"/>
      <c r="SFV52" s="867"/>
      <c r="SFW52" s="867"/>
      <c r="SFX52" s="867"/>
      <c r="SFY52" s="867"/>
      <c r="SFZ52" s="867"/>
      <c r="SGA52" s="867"/>
      <c r="SGB52" s="867"/>
      <c r="SGC52" s="867"/>
      <c r="SGD52" s="867"/>
      <c r="SGE52" s="867"/>
      <c r="SGF52" s="867"/>
      <c r="SGG52" s="867"/>
      <c r="SGH52" s="867"/>
      <c r="SGI52" s="867"/>
      <c r="SGJ52" s="867"/>
      <c r="SGK52" s="867"/>
      <c r="SGL52" s="867"/>
      <c r="SGM52" s="867"/>
      <c r="SGN52" s="867"/>
      <c r="SGO52" s="867"/>
      <c r="SGP52" s="867"/>
      <c r="SGQ52" s="867"/>
      <c r="SGR52" s="867"/>
      <c r="SGS52" s="867"/>
      <c r="SGT52" s="867"/>
      <c r="SGU52" s="867"/>
      <c r="SGV52" s="867"/>
      <c r="SGW52" s="867"/>
      <c r="SGX52" s="867"/>
      <c r="SGY52" s="867"/>
      <c r="SGZ52" s="867"/>
      <c r="SHA52" s="867"/>
      <c r="SHB52" s="867"/>
      <c r="SHC52" s="867"/>
      <c r="SHD52" s="867"/>
      <c r="SHE52" s="867"/>
      <c r="SHF52" s="867"/>
      <c r="SHG52" s="867"/>
      <c r="SHH52" s="867"/>
      <c r="SHI52" s="867"/>
      <c r="SHJ52" s="867"/>
      <c r="SHK52" s="867"/>
      <c r="SHL52" s="867"/>
      <c r="SHM52" s="867"/>
      <c r="SHN52" s="867"/>
      <c r="SHO52" s="867"/>
      <c r="SHP52" s="867"/>
      <c r="SHQ52" s="867"/>
      <c r="SHR52" s="867"/>
      <c r="SHS52" s="867"/>
      <c r="SHT52" s="867"/>
      <c r="SHU52" s="867"/>
      <c r="SHV52" s="867"/>
      <c r="SHW52" s="867"/>
      <c r="SHX52" s="867"/>
      <c r="SHY52" s="867"/>
      <c r="SHZ52" s="867"/>
      <c r="SIA52" s="867"/>
      <c r="SIB52" s="867"/>
      <c r="SIC52" s="867"/>
      <c r="SID52" s="867"/>
      <c r="SIE52" s="867"/>
      <c r="SIF52" s="867"/>
      <c r="SIG52" s="867"/>
      <c r="SIH52" s="867"/>
      <c r="SII52" s="867"/>
      <c r="SIJ52" s="867"/>
      <c r="SIK52" s="867"/>
      <c r="SIL52" s="867"/>
      <c r="SIM52" s="867"/>
      <c r="SIN52" s="867"/>
      <c r="SIO52" s="867"/>
      <c r="SIP52" s="867"/>
      <c r="SIQ52" s="867"/>
      <c r="SIR52" s="867"/>
      <c r="SIS52" s="867"/>
      <c r="SIT52" s="867"/>
      <c r="SIU52" s="867"/>
      <c r="SIV52" s="867"/>
      <c r="SIW52" s="867"/>
      <c r="SIX52" s="867"/>
      <c r="SIY52" s="867"/>
      <c r="SIZ52" s="867"/>
      <c r="SJA52" s="867"/>
      <c r="SJB52" s="867"/>
      <c r="SJC52" s="867"/>
      <c r="SJD52" s="867"/>
      <c r="SJE52" s="867"/>
      <c r="SJF52" s="867"/>
      <c r="SJG52" s="867"/>
      <c r="SJH52" s="867"/>
      <c r="SJI52" s="867"/>
      <c r="SJJ52" s="867"/>
      <c r="SJK52" s="867"/>
      <c r="SJL52" s="867"/>
      <c r="SJM52" s="867"/>
      <c r="SJN52" s="867"/>
      <c r="SJO52" s="867"/>
      <c r="SJP52" s="867"/>
      <c r="SJQ52" s="867"/>
      <c r="SJR52" s="867"/>
      <c r="SJS52" s="867"/>
      <c r="SJT52" s="867"/>
      <c r="SJU52" s="867"/>
      <c r="SJV52" s="867"/>
      <c r="SJW52" s="867"/>
      <c r="SJX52" s="867"/>
      <c r="SJY52" s="867"/>
      <c r="SJZ52" s="867"/>
      <c r="SKA52" s="867"/>
      <c r="SKB52" s="867"/>
      <c r="SKC52" s="867"/>
      <c r="SKD52" s="867"/>
      <c r="SKE52" s="867"/>
      <c r="SKF52" s="867"/>
      <c r="SKG52" s="867"/>
      <c r="SKH52" s="867"/>
      <c r="SKI52" s="867"/>
      <c r="SKJ52" s="867"/>
      <c r="SKK52" s="867"/>
      <c r="SKL52" s="867"/>
      <c r="SKM52" s="867"/>
      <c r="SKN52" s="867"/>
      <c r="SKO52" s="867"/>
      <c r="SKP52" s="867"/>
      <c r="SKQ52" s="867"/>
      <c r="SKR52" s="867"/>
      <c r="SKS52" s="867"/>
      <c r="SKT52" s="867"/>
      <c r="SKU52" s="867"/>
      <c r="SKV52" s="867"/>
      <c r="SKW52" s="867"/>
      <c r="SKX52" s="867"/>
      <c r="SKY52" s="867"/>
      <c r="SKZ52" s="867"/>
      <c r="SLA52" s="867"/>
      <c r="SLB52" s="867"/>
      <c r="SLC52" s="867"/>
      <c r="SLD52" s="867"/>
      <c r="SLE52" s="867"/>
      <c r="SLF52" s="867"/>
      <c r="SLG52" s="867"/>
      <c r="SLH52" s="867"/>
      <c r="SLI52" s="867"/>
      <c r="SLJ52" s="867"/>
      <c r="SLK52" s="867"/>
      <c r="SLL52" s="867"/>
      <c r="SLM52" s="867"/>
      <c r="SLN52" s="867"/>
      <c r="SLO52" s="867"/>
      <c r="SLP52" s="867"/>
      <c r="SLQ52" s="867"/>
      <c r="SLR52" s="867"/>
      <c r="SLS52" s="867"/>
      <c r="SLT52" s="867"/>
      <c r="SLU52" s="867"/>
      <c r="SLV52" s="867"/>
      <c r="SLW52" s="867"/>
      <c r="SLX52" s="867"/>
      <c r="SLY52" s="867"/>
      <c r="SLZ52" s="867"/>
      <c r="SMA52" s="867"/>
      <c r="SMB52" s="867"/>
      <c r="SMC52" s="867"/>
      <c r="SMD52" s="867"/>
      <c r="SME52" s="867"/>
      <c r="SMF52" s="867"/>
      <c r="SMG52" s="867"/>
      <c r="SMH52" s="867"/>
      <c r="SMI52" s="867"/>
      <c r="SMJ52" s="867"/>
      <c r="SMK52" s="867"/>
      <c r="SML52" s="867"/>
      <c r="SMM52" s="867"/>
      <c r="SMN52" s="867"/>
      <c r="SMO52" s="867"/>
      <c r="SMP52" s="867"/>
      <c r="SMQ52" s="867"/>
      <c r="SMR52" s="867"/>
      <c r="SMS52" s="867"/>
      <c r="SMT52" s="867"/>
      <c r="SMU52" s="867"/>
      <c r="SMV52" s="867"/>
      <c r="SMW52" s="867"/>
      <c r="SMX52" s="867"/>
      <c r="SMY52" s="867"/>
      <c r="SMZ52" s="867"/>
      <c r="SNA52" s="867"/>
      <c r="SNB52" s="867"/>
      <c r="SNC52" s="867"/>
      <c r="SND52" s="867"/>
      <c r="SNE52" s="867"/>
      <c r="SNF52" s="867"/>
      <c r="SNG52" s="867"/>
      <c r="SNH52" s="867"/>
      <c r="SNI52" s="867"/>
      <c r="SNJ52" s="867"/>
      <c r="SNK52" s="867"/>
      <c r="SNL52" s="867"/>
      <c r="SNM52" s="867"/>
      <c r="SNN52" s="867"/>
      <c r="SNO52" s="867"/>
      <c r="SNP52" s="867"/>
      <c r="SNQ52" s="867"/>
      <c r="SNR52" s="867"/>
      <c r="SNS52" s="867"/>
      <c r="SNT52" s="867"/>
      <c r="SNU52" s="867"/>
      <c r="SNV52" s="867"/>
      <c r="SNW52" s="867"/>
      <c r="SNX52" s="867"/>
      <c r="SNY52" s="867"/>
      <c r="SNZ52" s="867"/>
      <c r="SOA52" s="867"/>
      <c r="SOB52" s="867"/>
      <c r="SOC52" s="867"/>
      <c r="SOD52" s="867"/>
      <c r="SOE52" s="867"/>
      <c r="SOF52" s="867"/>
      <c r="SOG52" s="867"/>
      <c r="SOH52" s="867"/>
      <c r="SOI52" s="867"/>
      <c r="SOJ52" s="867"/>
      <c r="SOK52" s="867"/>
      <c r="SOL52" s="867"/>
      <c r="SOM52" s="867"/>
      <c r="SON52" s="867"/>
      <c r="SOO52" s="867"/>
      <c r="SOP52" s="867"/>
      <c r="SOQ52" s="867"/>
      <c r="SOR52" s="867"/>
      <c r="SOS52" s="867"/>
      <c r="SOT52" s="867"/>
      <c r="SOU52" s="867"/>
      <c r="SOV52" s="867"/>
      <c r="SOW52" s="867"/>
      <c r="SOX52" s="867"/>
      <c r="SOY52" s="867"/>
      <c r="SOZ52" s="867"/>
      <c r="SPA52" s="867"/>
      <c r="SPB52" s="867"/>
      <c r="SPC52" s="867"/>
      <c r="SPD52" s="867"/>
      <c r="SPE52" s="867"/>
      <c r="SPF52" s="867"/>
      <c r="SPG52" s="867"/>
      <c r="SPH52" s="867"/>
      <c r="SPI52" s="867"/>
      <c r="SPJ52" s="867"/>
      <c r="SPK52" s="867"/>
      <c r="SPL52" s="867"/>
      <c r="SPM52" s="867"/>
      <c r="SPN52" s="867"/>
      <c r="SPO52" s="867"/>
      <c r="SPP52" s="867"/>
      <c r="SPQ52" s="867"/>
      <c r="SPR52" s="867"/>
      <c r="SPS52" s="867"/>
      <c r="SPT52" s="867"/>
      <c r="SPU52" s="867"/>
      <c r="SPV52" s="867"/>
      <c r="SPW52" s="867"/>
      <c r="SPX52" s="867"/>
      <c r="SPY52" s="867"/>
      <c r="SPZ52" s="867"/>
      <c r="SQA52" s="867"/>
      <c r="SQB52" s="867"/>
      <c r="SQC52" s="867"/>
      <c r="SQD52" s="867"/>
      <c r="SQE52" s="867"/>
      <c r="SQF52" s="867"/>
      <c r="SQG52" s="867"/>
      <c r="SQH52" s="867"/>
      <c r="SQI52" s="867"/>
      <c r="SQJ52" s="867"/>
      <c r="SQK52" s="867"/>
      <c r="SQL52" s="867"/>
      <c r="SQM52" s="867"/>
      <c r="SQN52" s="867"/>
      <c r="SQO52" s="867"/>
      <c r="SQP52" s="867"/>
      <c r="SQQ52" s="867"/>
      <c r="SQR52" s="867"/>
      <c r="SQS52" s="867"/>
      <c r="SQT52" s="867"/>
      <c r="SQU52" s="867"/>
      <c r="SQV52" s="867"/>
      <c r="SQW52" s="867"/>
      <c r="SQX52" s="867"/>
      <c r="SQY52" s="867"/>
      <c r="SQZ52" s="867"/>
      <c r="SRA52" s="867"/>
      <c r="SRB52" s="867"/>
      <c r="SRC52" s="867"/>
      <c r="SRD52" s="867"/>
      <c r="SRE52" s="867"/>
      <c r="SRF52" s="867"/>
      <c r="SRG52" s="867"/>
      <c r="SRH52" s="867"/>
      <c r="SRI52" s="867"/>
      <c r="SRJ52" s="867"/>
      <c r="SRK52" s="867"/>
      <c r="SRL52" s="867"/>
      <c r="SRM52" s="867"/>
      <c r="SRN52" s="867"/>
      <c r="SRO52" s="867"/>
      <c r="SRP52" s="867"/>
      <c r="SRQ52" s="867"/>
      <c r="SRR52" s="867"/>
      <c r="SRS52" s="867"/>
      <c r="SRT52" s="867"/>
      <c r="SRU52" s="867"/>
      <c r="SRV52" s="867"/>
      <c r="SRW52" s="867"/>
      <c r="SRX52" s="867"/>
      <c r="SRY52" s="867"/>
      <c r="SRZ52" s="867"/>
      <c r="SSA52" s="867"/>
      <c r="SSB52" s="867"/>
      <c r="SSC52" s="867"/>
      <c r="SSD52" s="867"/>
      <c r="SSE52" s="867"/>
      <c r="SSF52" s="867"/>
      <c r="SSG52" s="867"/>
      <c r="SSH52" s="867"/>
      <c r="SSI52" s="867"/>
      <c r="SSJ52" s="867"/>
      <c r="SSK52" s="867"/>
      <c r="SSL52" s="867"/>
      <c r="SSM52" s="867"/>
      <c r="SSN52" s="867"/>
      <c r="SSO52" s="867"/>
      <c r="SSP52" s="867"/>
      <c r="SSQ52" s="867"/>
      <c r="SSR52" s="867"/>
      <c r="SSS52" s="867"/>
      <c r="SST52" s="867"/>
      <c r="SSU52" s="867"/>
      <c r="SSV52" s="867"/>
      <c r="SSW52" s="867"/>
      <c r="SSX52" s="867"/>
      <c r="SSY52" s="867"/>
      <c r="SSZ52" s="867"/>
      <c r="STA52" s="867"/>
      <c r="STB52" s="867"/>
      <c r="STC52" s="867"/>
      <c r="STD52" s="867"/>
      <c r="STE52" s="867"/>
      <c r="STF52" s="867"/>
      <c r="STG52" s="867"/>
      <c r="STH52" s="867"/>
      <c r="STI52" s="867"/>
      <c r="STJ52" s="867"/>
      <c r="STK52" s="867"/>
      <c r="STL52" s="867"/>
      <c r="STM52" s="867"/>
      <c r="STN52" s="867"/>
      <c r="STO52" s="867"/>
      <c r="STP52" s="867"/>
      <c r="STQ52" s="867"/>
      <c r="STR52" s="867"/>
      <c r="STS52" s="867"/>
      <c r="STT52" s="867"/>
      <c r="STU52" s="867"/>
      <c r="STV52" s="867"/>
      <c r="STW52" s="867"/>
      <c r="STX52" s="867"/>
      <c r="STY52" s="867"/>
      <c r="STZ52" s="867"/>
      <c r="SUA52" s="867"/>
      <c r="SUB52" s="867"/>
      <c r="SUC52" s="867"/>
      <c r="SUD52" s="867"/>
      <c r="SUE52" s="867"/>
      <c r="SUF52" s="867"/>
      <c r="SUG52" s="867"/>
      <c r="SUH52" s="867"/>
      <c r="SUI52" s="867"/>
      <c r="SUJ52" s="867"/>
      <c r="SUK52" s="867"/>
      <c r="SUL52" s="867"/>
      <c r="SUM52" s="867"/>
      <c r="SUN52" s="867"/>
      <c r="SUO52" s="867"/>
      <c r="SUP52" s="867"/>
      <c r="SUQ52" s="867"/>
      <c r="SUR52" s="867"/>
      <c r="SUS52" s="867"/>
      <c r="SUT52" s="867"/>
      <c r="SUU52" s="867"/>
      <c r="SUV52" s="867"/>
      <c r="SUW52" s="867"/>
      <c r="SUX52" s="867"/>
      <c r="SUY52" s="867"/>
      <c r="SUZ52" s="867"/>
      <c r="SVA52" s="867"/>
      <c r="SVB52" s="867"/>
      <c r="SVC52" s="867"/>
      <c r="SVD52" s="867"/>
      <c r="SVE52" s="867"/>
      <c r="SVF52" s="867"/>
      <c r="SVG52" s="867"/>
      <c r="SVH52" s="867"/>
      <c r="SVI52" s="867"/>
      <c r="SVJ52" s="867"/>
      <c r="SVK52" s="867"/>
      <c r="SVL52" s="867"/>
      <c r="SVM52" s="867"/>
      <c r="SVN52" s="867"/>
      <c r="SVO52" s="867"/>
      <c r="SVP52" s="867"/>
      <c r="SVQ52" s="867"/>
      <c r="SVR52" s="867"/>
      <c r="SVS52" s="867"/>
      <c r="SVT52" s="867"/>
      <c r="SVU52" s="867"/>
      <c r="SVV52" s="867"/>
      <c r="SVW52" s="867"/>
      <c r="SVX52" s="867"/>
      <c r="SVY52" s="867"/>
      <c r="SVZ52" s="867"/>
      <c r="SWA52" s="867"/>
      <c r="SWB52" s="867"/>
      <c r="SWC52" s="867"/>
      <c r="SWD52" s="867"/>
      <c r="SWE52" s="867"/>
      <c r="SWF52" s="867"/>
      <c r="SWG52" s="867"/>
      <c r="SWH52" s="867"/>
      <c r="SWI52" s="867"/>
      <c r="SWJ52" s="867"/>
      <c r="SWK52" s="867"/>
      <c r="SWL52" s="867"/>
      <c r="SWM52" s="867"/>
      <c r="SWN52" s="867"/>
      <c r="SWO52" s="867"/>
      <c r="SWP52" s="867"/>
      <c r="SWQ52" s="867"/>
      <c r="SWR52" s="867"/>
      <c r="SWS52" s="867"/>
      <c r="SWT52" s="867"/>
      <c r="SWU52" s="867"/>
      <c r="SWV52" s="867"/>
      <c r="SWW52" s="867"/>
      <c r="SWX52" s="867"/>
      <c r="SWY52" s="867"/>
      <c r="SWZ52" s="867"/>
      <c r="SXA52" s="867"/>
      <c r="SXB52" s="867"/>
      <c r="SXC52" s="867"/>
      <c r="SXD52" s="867"/>
      <c r="SXE52" s="867"/>
      <c r="SXF52" s="867"/>
      <c r="SXG52" s="867"/>
      <c r="SXH52" s="867"/>
      <c r="SXI52" s="867"/>
      <c r="SXJ52" s="867"/>
      <c r="SXK52" s="867"/>
      <c r="SXL52" s="867"/>
      <c r="SXM52" s="867"/>
      <c r="SXN52" s="867"/>
      <c r="SXO52" s="867"/>
      <c r="SXP52" s="867"/>
      <c r="SXQ52" s="867"/>
      <c r="SXR52" s="867"/>
      <c r="SXS52" s="867"/>
      <c r="SXT52" s="867"/>
      <c r="SXU52" s="867"/>
      <c r="SXV52" s="867"/>
      <c r="SXW52" s="867"/>
      <c r="SXX52" s="867"/>
      <c r="SXY52" s="867"/>
      <c r="SXZ52" s="867"/>
      <c r="SYA52" s="867"/>
      <c r="SYB52" s="867"/>
      <c r="SYC52" s="867"/>
      <c r="SYD52" s="867"/>
      <c r="SYE52" s="867"/>
      <c r="SYF52" s="867"/>
      <c r="SYG52" s="867"/>
      <c r="SYH52" s="867"/>
      <c r="SYI52" s="867"/>
      <c r="SYJ52" s="867"/>
      <c r="SYK52" s="867"/>
      <c r="SYL52" s="867"/>
      <c r="SYM52" s="867"/>
      <c r="SYN52" s="867"/>
      <c r="SYO52" s="867"/>
      <c r="SYP52" s="867"/>
      <c r="SYQ52" s="867"/>
      <c r="SYR52" s="867"/>
      <c r="SYS52" s="867"/>
      <c r="SYT52" s="867"/>
      <c r="SYU52" s="867"/>
      <c r="SYV52" s="867"/>
      <c r="SYW52" s="867"/>
      <c r="SYX52" s="867"/>
      <c r="SYY52" s="867"/>
      <c r="SYZ52" s="867"/>
      <c r="SZA52" s="867"/>
      <c r="SZB52" s="867"/>
      <c r="SZC52" s="867"/>
      <c r="SZD52" s="867"/>
      <c r="SZE52" s="867"/>
      <c r="SZF52" s="867"/>
      <c r="SZG52" s="867"/>
      <c r="SZH52" s="867"/>
      <c r="SZI52" s="867"/>
      <c r="SZJ52" s="867"/>
      <c r="SZK52" s="867"/>
      <c r="SZL52" s="867"/>
      <c r="SZM52" s="867"/>
      <c r="SZN52" s="867"/>
      <c r="SZO52" s="867"/>
      <c r="SZP52" s="867"/>
      <c r="SZQ52" s="867"/>
      <c r="SZR52" s="867"/>
      <c r="SZS52" s="867"/>
      <c r="SZT52" s="867"/>
      <c r="SZU52" s="867"/>
      <c r="SZV52" s="867"/>
      <c r="SZW52" s="867"/>
      <c r="SZX52" s="867"/>
      <c r="SZY52" s="867"/>
      <c r="SZZ52" s="867"/>
      <c r="TAA52" s="867"/>
      <c r="TAB52" s="867"/>
      <c r="TAC52" s="867"/>
      <c r="TAD52" s="867"/>
      <c r="TAE52" s="867"/>
      <c r="TAF52" s="867"/>
      <c r="TAG52" s="867"/>
      <c r="TAH52" s="867"/>
      <c r="TAI52" s="867"/>
      <c r="TAJ52" s="867"/>
      <c r="TAK52" s="867"/>
      <c r="TAL52" s="867"/>
      <c r="TAM52" s="867"/>
      <c r="TAN52" s="867"/>
      <c r="TAO52" s="867"/>
      <c r="TAP52" s="867"/>
      <c r="TAQ52" s="867"/>
      <c r="TAR52" s="867"/>
      <c r="TAS52" s="867"/>
      <c r="TAT52" s="867"/>
      <c r="TAU52" s="867"/>
      <c r="TAV52" s="867"/>
      <c r="TAW52" s="867"/>
      <c r="TAX52" s="867"/>
      <c r="TAY52" s="867"/>
      <c r="TAZ52" s="867"/>
      <c r="TBA52" s="867"/>
      <c r="TBB52" s="867"/>
      <c r="TBC52" s="867"/>
      <c r="TBD52" s="867"/>
      <c r="TBE52" s="867"/>
      <c r="TBF52" s="867"/>
      <c r="TBG52" s="867"/>
      <c r="TBH52" s="867"/>
      <c r="TBI52" s="867"/>
      <c r="TBJ52" s="867"/>
      <c r="TBK52" s="867"/>
      <c r="TBL52" s="867"/>
      <c r="TBM52" s="867"/>
      <c r="TBN52" s="867"/>
      <c r="TBO52" s="867"/>
      <c r="TBP52" s="867"/>
      <c r="TBQ52" s="867"/>
      <c r="TBR52" s="867"/>
      <c r="TBS52" s="867"/>
      <c r="TBT52" s="867"/>
      <c r="TBU52" s="867"/>
      <c r="TBV52" s="867"/>
      <c r="TBW52" s="867"/>
      <c r="TBX52" s="867"/>
      <c r="TBY52" s="867"/>
      <c r="TBZ52" s="867"/>
      <c r="TCA52" s="867"/>
      <c r="TCB52" s="867"/>
      <c r="TCC52" s="867"/>
      <c r="TCD52" s="867"/>
      <c r="TCE52" s="867"/>
      <c r="TCF52" s="867"/>
      <c r="TCG52" s="867"/>
      <c r="TCH52" s="867"/>
      <c r="TCI52" s="867"/>
      <c r="TCJ52" s="867"/>
      <c r="TCK52" s="867"/>
      <c r="TCL52" s="867"/>
      <c r="TCM52" s="867"/>
      <c r="TCN52" s="867"/>
      <c r="TCO52" s="867"/>
      <c r="TCP52" s="867"/>
      <c r="TCQ52" s="867"/>
      <c r="TCR52" s="867"/>
      <c r="TCS52" s="867"/>
      <c r="TCT52" s="867"/>
      <c r="TCU52" s="867"/>
      <c r="TCV52" s="867"/>
      <c r="TCW52" s="867"/>
      <c r="TCX52" s="867"/>
      <c r="TCY52" s="867"/>
      <c r="TCZ52" s="867"/>
      <c r="TDA52" s="867"/>
      <c r="TDB52" s="867"/>
      <c r="TDC52" s="867"/>
      <c r="TDD52" s="867"/>
      <c r="TDE52" s="867"/>
      <c r="TDF52" s="867"/>
      <c r="TDG52" s="867"/>
      <c r="TDH52" s="867"/>
      <c r="TDI52" s="867"/>
      <c r="TDJ52" s="867"/>
      <c r="TDK52" s="867"/>
      <c r="TDL52" s="867"/>
      <c r="TDM52" s="867"/>
      <c r="TDN52" s="867"/>
      <c r="TDO52" s="867"/>
      <c r="TDP52" s="867"/>
      <c r="TDQ52" s="867"/>
      <c r="TDR52" s="867"/>
      <c r="TDS52" s="867"/>
      <c r="TDT52" s="867"/>
      <c r="TDU52" s="867"/>
      <c r="TDV52" s="867"/>
      <c r="TDW52" s="867"/>
      <c r="TDX52" s="867"/>
      <c r="TDY52" s="867"/>
      <c r="TDZ52" s="867"/>
      <c r="TEA52" s="867"/>
      <c r="TEB52" s="867"/>
      <c r="TEC52" s="867"/>
      <c r="TED52" s="867"/>
      <c r="TEE52" s="867"/>
      <c r="TEF52" s="867"/>
      <c r="TEG52" s="867"/>
      <c r="TEH52" s="867"/>
      <c r="TEI52" s="867"/>
      <c r="TEJ52" s="867"/>
      <c r="TEK52" s="867"/>
      <c r="TEL52" s="867"/>
      <c r="TEM52" s="867"/>
      <c r="TEN52" s="867"/>
      <c r="TEO52" s="867"/>
      <c r="TEP52" s="867"/>
      <c r="TEQ52" s="867"/>
      <c r="TER52" s="867"/>
      <c r="TES52" s="867"/>
      <c r="TET52" s="867"/>
      <c r="TEU52" s="867"/>
      <c r="TEV52" s="867"/>
      <c r="TEW52" s="867"/>
      <c r="TEX52" s="867"/>
      <c r="TEY52" s="867"/>
      <c r="TEZ52" s="867"/>
      <c r="TFA52" s="867"/>
      <c r="TFB52" s="867"/>
      <c r="TFC52" s="867"/>
      <c r="TFD52" s="867"/>
      <c r="TFE52" s="867"/>
      <c r="TFF52" s="867"/>
      <c r="TFG52" s="867"/>
      <c r="TFH52" s="867"/>
      <c r="TFI52" s="867"/>
      <c r="TFJ52" s="867"/>
      <c r="TFK52" s="867"/>
      <c r="TFL52" s="867"/>
      <c r="TFM52" s="867"/>
      <c r="TFN52" s="867"/>
      <c r="TFO52" s="867"/>
      <c r="TFP52" s="867"/>
      <c r="TFQ52" s="867"/>
      <c r="TFR52" s="867"/>
      <c r="TFS52" s="867"/>
      <c r="TFT52" s="867"/>
      <c r="TFU52" s="867"/>
      <c r="TFV52" s="867"/>
      <c r="TFW52" s="867"/>
      <c r="TFX52" s="867"/>
      <c r="TFY52" s="867"/>
      <c r="TFZ52" s="867"/>
      <c r="TGA52" s="867"/>
      <c r="TGB52" s="867"/>
      <c r="TGC52" s="867"/>
      <c r="TGD52" s="867"/>
      <c r="TGE52" s="867"/>
      <c r="TGF52" s="867"/>
      <c r="TGG52" s="867"/>
      <c r="TGH52" s="867"/>
      <c r="TGI52" s="867"/>
      <c r="TGJ52" s="867"/>
      <c r="TGK52" s="867"/>
      <c r="TGL52" s="867"/>
      <c r="TGM52" s="867"/>
      <c r="TGN52" s="867"/>
      <c r="TGO52" s="867"/>
      <c r="TGP52" s="867"/>
      <c r="TGQ52" s="867"/>
      <c r="TGR52" s="867"/>
      <c r="TGS52" s="867"/>
      <c r="TGT52" s="867"/>
      <c r="TGU52" s="867"/>
      <c r="TGV52" s="867"/>
      <c r="TGW52" s="867"/>
      <c r="TGX52" s="867"/>
      <c r="TGY52" s="867"/>
      <c r="TGZ52" s="867"/>
      <c r="THA52" s="867"/>
      <c r="THB52" s="867"/>
      <c r="THC52" s="867"/>
      <c r="THD52" s="867"/>
      <c r="THE52" s="867"/>
      <c r="THF52" s="867"/>
      <c r="THG52" s="867"/>
      <c r="THH52" s="867"/>
      <c r="THI52" s="867"/>
      <c r="THJ52" s="867"/>
      <c r="THK52" s="867"/>
      <c r="THL52" s="867"/>
      <c r="THM52" s="867"/>
      <c r="THN52" s="867"/>
      <c r="THO52" s="867"/>
      <c r="THP52" s="867"/>
      <c r="THQ52" s="867"/>
      <c r="THR52" s="867"/>
      <c r="THS52" s="867"/>
      <c r="THT52" s="867"/>
      <c r="THU52" s="867"/>
      <c r="THV52" s="867"/>
      <c r="THW52" s="867"/>
      <c r="THX52" s="867"/>
      <c r="THY52" s="867"/>
      <c r="THZ52" s="867"/>
      <c r="TIA52" s="867"/>
      <c r="TIB52" s="867"/>
      <c r="TIC52" s="867"/>
      <c r="TID52" s="867"/>
      <c r="TIE52" s="867"/>
      <c r="TIF52" s="867"/>
      <c r="TIG52" s="867"/>
      <c r="TIH52" s="867"/>
      <c r="TII52" s="867"/>
      <c r="TIJ52" s="867"/>
      <c r="TIK52" s="867"/>
      <c r="TIL52" s="867"/>
      <c r="TIM52" s="867"/>
      <c r="TIN52" s="867"/>
      <c r="TIO52" s="867"/>
      <c r="TIP52" s="867"/>
      <c r="TIQ52" s="867"/>
      <c r="TIR52" s="867"/>
      <c r="TIS52" s="867"/>
      <c r="TIT52" s="867"/>
      <c r="TIU52" s="867"/>
      <c r="TIV52" s="867"/>
      <c r="TIW52" s="867"/>
      <c r="TIX52" s="867"/>
      <c r="TIY52" s="867"/>
      <c r="TIZ52" s="867"/>
      <c r="TJA52" s="867"/>
      <c r="TJB52" s="867"/>
      <c r="TJC52" s="867"/>
      <c r="TJD52" s="867"/>
      <c r="TJE52" s="867"/>
      <c r="TJF52" s="867"/>
      <c r="TJG52" s="867"/>
      <c r="TJH52" s="867"/>
      <c r="TJI52" s="867"/>
      <c r="TJJ52" s="867"/>
      <c r="TJK52" s="867"/>
      <c r="TJL52" s="867"/>
      <c r="TJM52" s="867"/>
      <c r="TJN52" s="867"/>
      <c r="TJO52" s="867"/>
      <c r="TJP52" s="867"/>
      <c r="TJQ52" s="867"/>
      <c r="TJR52" s="867"/>
      <c r="TJS52" s="867"/>
      <c r="TJT52" s="867"/>
      <c r="TJU52" s="867"/>
      <c r="TJV52" s="867"/>
      <c r="TJW52" s="867"/>
      <c r="TJX52" s="867"/>
      <c r="TJY52" s="867"/>
      <c r="TJZ52" s="867"/>
      <c r="TKA52" s="867"/>
      <c r="TKB52" s="867"/>
      <c r="TKC52" s="867"/>
      <c r="TKD52" s="867"/>
      <c r="TKE52" s="867"/>
      <c r="TKF52" s="867"/>
      <c r="TKG52" s="867"/>
      <c r="TKH52" s="867"/>
      <c r="TKI52" s="867"/>
      <c r="TKJ52" s="867"/>
      <c r="TKK52" s="867"/>
      <c r="TKL52" s="867"/>
      <c r="TKM52" s="867"/>
      <c r="TKN52" s="867"/>
      <c r="TKO52" s="867"/>
      <c r="TKP52" s="867"/>
      <c r="TKQ52" s="867"/>
      <c r="TKR52" s="867"/>
      <c r="TKS52" s="867"/>
      <c r="TKT52" s="867"/>
      <c r="TKU52" s="867"/>
      <c r="TKV52" s="867"/>
      <c r="TKW52" s="867"/>
      <c r="TKX52" s="867"/>
      <c r="TKY52" s="867"/>
      <c r="TKZ52" s="867"/>
      <c r="TLA52" s="867"/>
      <c r="TLB52" s="867"/>
      <c r="TLC52" s="867"/>
      <c r="TLD52" s="867"/>
      <c r="TLE52" s="867"/>
      <c r="TLF52" s="867"/>
      <c r="TLG52" s="867"/>
      <c r="TLH52" s="867"/>
      <c r="TLI52" s="867"/>
      <c r="TLJ52" s="867"/>
      <c r="TLK52" s="867"/>
      <c r="TLL52" s="867"/>
      <c r="TLM52" s="867"/>
      <c r="TLN52" s="867"/>
      <c r="TLO52" s="867"/>
      <c r="TLP52" s="867"/>
      <c r="TLQ52" s="867"/>
      <c r="TLR52" s="867"/>
      <c r="TLS52" s="867"/>
      <c r="TLT52" s="867"/>
      <c r="TLU52" s="867"/>
      <c r="TLV52" s="867"/>
      <c r="TLW52" s="867"/>
      <c r="TLX52" s="867"/>
      <c r="TLY52" s="867"/>
      <c r="TLZ52" s="867"/>
      <c r="TMA52" s="867"/>
      <c r="TMB52" s="867"/>
      <c r="TMC52" s="867"/>
      <c r="TMD52" s="867"/>
      <c r="TME52" s="867"/>
      <c r="TMF52" s="867"/>
      <c r="TMG52" s="867"/>
      <c r="TMH52" s="867"/>
      <c r="TMI52" s="867"/>
      <c r="TMJ52" s="867"/>
      <c r="TMK52" s="867"/>
      <c r="TML52" s="867"/>
      <c r="TMM52" s="867"/>
      <c r="TMN52" s="867"/>
      <c r="TMO52" s="867"/>
      <c r="TMP52" s="867"/>
      <c r="TMQ52" s="867"/>
      <c r="TMR52" s="867"/>
      <c r="TMS52" s="867"/>
      <c r="TMT52" s="867"/>
      <c r="TMU52" s="867"/>
      <c r="TMV52" s="867"/>
      <c r="TMW52" s="867"/>
      <c r="TMX52" s="867"/>
      <c r="TMY52" s="867"/>
      <c r="TMZ52" s="867"/>
      <c r="TNA52" s="867"/>
      <c r="TNB52" s="867"/>
      <c r="TNC52" s="867"/>
      <c r="TND52" s="867"/>
      <c r="TNE52" s="867"/>
      <c r="TNF52" s="867"/>
      <c r="TNG52" s="867"/>
      <c r="TNH52" s="867"/>
      <c r="TNI52" s="867"/>
      <c r="TNJ52" s="867"/>
      <c r="TNK52" s="867"/>
      <c r="TNL52" s="867"/>
      <c r="TNM52" s="867"/>
      <c r="TNN52" s="867"/>
      <c r="TNO52" s="867"/>
      <c r="TNP52" s="867"/>
      <c r="TNQ52" s="867"/>
      <c r="TNR52" s="867"/>
      <c r="TNS52" s="867"/>
      <c r="TNT52" s="867"/>
      <c r="TNU52" s="867"/>
      <c r="TNV52" s="867"/>
      <c r="TNW52" s="867"/>
      <c r="TNX52" s="867"/>
      <c r="TNY52" s="867"/>
      <c r="TNZ52" s="867"/>
      <c r="TOA52" s="867"/>
      <c r="TOB52" s="867"/>
      <c r="TOC52" s="867"/>
      <c r="TOD52" s="867"/>
      <c r="TOE52" s="867"/>
      <c r="TOF52" s="867"/>
      <c r="TOG52" s="867"/>
      <c r="TOH52" s="867"/>
      <c r="TOI52" s="867"/>
      <c r="TOJ52" s="867"/>
      <c r="TOK52" s="867"/>
      <c r="TOL52" s="867"/>
      <c r="TOM52" s="867"/>
      <c r="TON52" s="867"/>
      <c r="TOO52" s="867"/>
      <c r="TOP52" s="867"/>
      <c r="TOQ52" s="867"/>
      <c r="TOR52" s="867"/>
      <c r="TOS52" s="867"/>
      <c r="TOT52" s="867"/>
      <c r="TOU52" s="867"/>
      <c r="TOV52" s="867"/>
      <c r="TOW52" s="867"/>
      <c r="TOX52" s="867"/>
      <c r="TOY52" s="867"/>
      <c r="TOZ52" s="867"/>
      <c r="TPA52" s="867"/>
      <c r="TPB52" s="867"/>
      <c r="TPC52" s="867"/>
      <c r="TPD52" s="867"/>
      <c r="TPE52" s="867"/>
      <c r="TPF52" s="867"/>
      <c r="TPG52" s="867"/>
      <c r="TPH52" s="867"/>
      <c r="TPI52" s="867"/>
      <c r="TPJ52" s="867"/>
      <c r="TPK52" s="867"/>
      <c r="TPL52" s="867"/>
      <c r="TPM52" s="867"/>
      <c r="TPN52" s="867"/>
      <c r="TPO52" s="867"/>
      <c r="TPP52" s="867"/>
      <c r="TPQ52" s="867"/>
      <c r="TPR52" s="867"/>
      <c r="TPS52" s="867"/>
      <c r="TPT52" s="867"/>
      <c r="TPU52" s="867"/>
      <c r="TPV52" s="867"/>
      <c r="TPW52" s="867"/>
      <c r="TPX52" s="867"/>
      <c r="TPY52" s="867"/>
      <c r="TPZ52" s="867"/>
      <c r="TQA52" s="867"/>
      <c r="TQB52" s="867"/>
      <c r="TQC52" s="867"/>
      <c r="TQD52" s="867"/>
      <c r="TQE52" s="867"/>
      <c r="TQF52" s="867"/>
      <c r="TQG52" s="867"/>
      <c r="TQH52" s="867"/>
      <c r="TQI52" s="867"/>
      <c r="TQJ52" s="867"/>
      <c r="TQK52" s="867"/>
      <c r="TQL52" s="867"/>
      <c r="TQM52" s="867"/>
      <c r="TQN52" s="867"/>
      <c r="TQO52" s="867"/>
      <c r="TQP52" s="867"/>
      <c r="TQQ52" s="867"/>
      <c r="TQR52" s="867"/>
      <c r="TQS52" s="867"/>
      <c r="TQT52" s="867"/>
      <c r="TQU52" s="867"/>
      <c r="TQV52" s="867"/>
      <c r="TQW52" s="867"/>
      <c r="TQX52" s="867"/>
      <c r="TQY52" s="867"/>
      <c r="TQZ52" s="867"/>
      <c r="TRA52" s="867"/>
      <c r="TRB52" s="867"/>
      <c r="TRC52" s="867"/>
      <c r="TRD52" s="867"/>
      <c r="TRE52" s="867"/>
      <c r="TRF52" s="867"/>
      <c r="TRG52" s="867"/>
      <c r="TRH52" s="867"/>
      <c r="TRI52" s="867"/>
      <c r="TRJ52" s="867"/>
      <c r="TRK52" s="867"/>
      <c r="TRL52" s="867"/>
      <c r="TRM52" s="867"/>
      <c r="TRN52" s="867"/>
      <c r="TRO52" s="867"/>
      <c r="TRP52" s="867"/>
      <c r="TRQ52" s="867"/>
      <c r="TRR52" s="867"/>
      <c r="TRS52" s="867"/>
      <c r="TRT52" s="867"/>
      <c r="TRU52" s="867"/>
      <c r="TRV52" s="867"/>
      <c r="TRW52" s="867"/>
      <c r="TRX52" s="867"/>
      <c r="TRY52" s="867"/>
      <c r="TRZ52" s="867"/>
      <c r="TSA52" s="867"/>
      <c r="TSB52" s="867"/>
      <c r="TSC52" s="867"/>
      <c r="TSD52" s="867"/>
      <c r="TSE52" s="867"/>
      <c r="TSF52" s="867"/>
      <c r="TSG52" s="867"/>
      <c r="TSH52" s="867"/>
      <c r="TSI52" s="867"/>
      <c r="TSJ52" s="867"/>
      <c r="TSK52" s="867"/>
      <c r="TSL52" s="867"/>
      <c r="TSM52" s="867"/>
      <c r="TSN52" s="867"/>
      <c r="TSO52" s="867"/>
      <c r="TSP52" s="867"/>
      <c r="TSQ52" s="867"/>
      <c r="TSR52" s="867"/>
      <c r="TSS52" s="867"/>
      <c r="TST52" s="867"/>
      <c r="TSU52" s="867"/>
      <c r="TSV52" s="867"/>
      <c r="TSW52" s="867"/>
      <c r="TSX52" s="867"/>
      <c r="TSY52" s="867"/>
      <c r="TSZ52" s="867"/>
      <c r="TTA52" s="867"/>
      <c r="TTB52" s="867"/>
      <c r="TTC52" s="867"/>
      <c r="TTD52" s="867"/>
      <c r="TTE52" s="867"/>
      <c r="TTF52" s="867"/>
      <c r="TTG52" s="867"/>
      <c r="TTH52" s="867"/>
      <c r="TTI52" s="867"/>
      <c r="TTJ52" s="867"/>
      <c r="TTK52" s="867"/>
      <c r="TTL52" s="867"/>
      <c r="TTM52" s="867"/>
      <c r="TTN52" s="867"/>
      <c r="TTO52" s="867"/>
      <c r="TTP52" s="867"/>
      <c r="TTQ52" s="867"/>
      <c r="TTR52" s="867"/>
      <c r="TTS52" s="867"/>
      <c r="TTT52" s="867"/>
      <c r="TTU52" s="867"/>
      <c r="TTV52" s="867"/>
      <c r="TTW52" s="867"/>
      <c r="TTX52" s="867"/>
      <c r="TTY52" s="867"/>
      <c r="TTZ52" s="867"/>
      <c r="TUA52" s="867"/>
      <c r="TUB52" s="867"/>
      <c r="TUC52" s="867"/>
      <c r="TUD52" s="867"/>
      <c r="TUE52" s="867"/>
      <c r="TUF52" s="867"/>
      <c r="TUG52" s="867"/>
      <c r="TUH52" s="867"/>
      <c r="TUI52" s="867"/>
      <c r="TUJ52" s="867"/>
      <c r="TUK52" s="867"/>
      <c r="TUL52" s="867"/>
      <c r="TUM52" s="867"/>
      <c r="TUN52" s="867"/>
      <c r="TUO52" s="867"/>
      <c r="TUP52" s="867"/>
      <c r="TUQ52" s="867"/>
      <c r="TUR52" s="867"/>
      <c r="TUS52" s="867"/>
      <c r="TUT52" s="867"/>
      <c r="TUU52" s="867"/>
      <c r="TUV52" s="867"/>
      <c r="TUW52" s="867"/>
      <c r="TUX52" s="867"/>
      <c r="TUY52" s="867"/>
      <c r="TUZ52" s="867"/>
      <c r="TVA52" s="867"/>
      <c r="TVB52" s="867"/>
      <c r="TVC52" s="867"/>
      <c r="TVD52" s="867"/>
      <c r="TVE52" s="867"/>
      <c r="TVF52" s="867"/>
      <c r="TVG52" s="867"/>
      <c r="TVH52" s="867"/>
      <c r="TVI52" s="867"/>
      <c r="TVJ52" s="867"/>
      <c r="TVK52" s="867"/>
      <c r="TVL52" s="867"/>
      <c r="TVM52" s="867"/>
      <c r="TVN52" s="867"/>
      <c r="TVO52" s="867"/>
      <c r="TVP52" s="867"/>
      <c r="TVQ52" s="867"/>
      <c r="TVR52" s="867"/>
      <c r="TVS52" s="867"/>
      <c r="TVT52" s="867"/>
      <c r="TVU52" s="867"/>
      <c r="TVV52" s="867"/>
      <c r="TVW52" s="867"/>
      <c r="TVX52" s="867"/>
      <c r="TVY52" s="867"/>
      <c r="TVZ52" s="867"/>
      <c r="TWA52" s="867"/>
      <c r="TWB52" s="867"/>
      <c r="TWC52" s="867"/>
      <c r="TWD52" s="867"/>
      <c r="TWE52" s="867"/>
      <c r="TWF52" s="867"/>
      <c r="TWG52" s="867"/>
      <c r="TWH52" s="867"/>
      <c r="TWI52" s="867"/>
      <c r="TWJ52" s="867"/>
      <c r="TWK52" s="867"/>
      <c r="TWL52" s="867"/>
      <c r="TWM52" s="867"/>
      <c r="TWN52" s="867"/>
      <c r="TWO52" s="867"/>
      <c r="TWP52" s="867"/>
      <c r="TWQ52" s="867"/>
      <c r="TWR52" s="867"/>
      <c r="TWS52" s="867"/>
      <c r="TWT52" s="867"/>
      <c r="TWU52" s="867"/>
      <c r="TWV52" s="867"/>
      <c r="TWW52" s="867"/>
      <c r="TWX52" s="867"/>
      <c r="TWY52" s="867"/>
      <c r="TWZ52" s="867"/>
      <c r="TXA52" s="867"/>
      <c r="TXB52" s="867"/>
      <c r="TXC52" s="867"/>
      <c r="TXD52" s="867"/>
      <c r="TXE52" s="867"/>
      <c r="TXF52" s="867"/>
      <c r="TXG52" s="867"/>
      <c r="TXH52" s="867"/>
      <c r="TXI52" s="867"/>
      <c r="TXJ52" s="867"/>
      <c r="TXK52" s="867"/>
      <c r="TXL52" s="867"/>
      <c r="TXM52" s="867"/>
      <c r="TXN52" s="867"/>
      <c r="TXO52" s="867"/>
      <c r="TXP52" s="867"/>
      <c r="TXQ52" s="867"/>
      <c r="TXR52" s="867"/>
      <c r="TXS52" s="867"/>
      <c r="TXT52" s="867"/>
      <c r="TXU52" s="867"/>
      <c r="TXV52" s="867"/>
      <c r="TXW52" s="867"/>
      <c r="TXX52" s="867"/>
      <c r="TXY52" s="867"/>
      <c r="TXZ52" s="867"/>
      <c r="TYA52" s="867"/>
      <c r="TYB52" s="867"/>
      <c r="TYC52" s="867"/>
      <c r="TYD52" s="867"/>
      <c r="TYE52" s="867"/>
      <c r="TYF52" s="867"/>
      <c r="TYG52" s="867"/>
      <c r="TYH52" s="867"/>
      <c r="TYI52" s="867"/>
      <c r="TYJ52" s="867"/>
      <c r="TYK52" s="867"/>
      <c r="TYL52" s="867"/>
      <c r="TYM52" s="867"/>
      <c r="TYN52" s="867"/>
      <c r="TYO52" s="867"/>
      <c r="TYP52" s="867"/>
      <c r="TYQ52" s="867"/>
      <c r="TYR52" s="867"/>
      <c r="TYS52" s="867"/>
      <c r="TYT52" s="867"/>
      <c r="TYU52" s="867"/>
      <c r="TYV52" s="867"/>
      <c r="TYW52" s="867"/>
      <c r="TYX52" s="867"/>
      <c r="TYY52" s="867"/>
      <c r="TYZ52" s="867"/>
      <c r="TZA52" s="867"/>
      <c r="TZB52" s="867"/>
      <c r="TZC52" s="867"/>
      <c r="TZD52" s="867"/>
      <c r="TZE52" s="867"/>
      <c r="TZF52" s="867"/>
      <c r="TZG52" s="867"/>
      <c r="TZH52" s="867"/>
      <c r="TZI52" s="867"/>
      <c r="TZJ52" s="867"/>
      <c r="TZK52" s="867"/>
      <c r="TZL52" s="867"/>
      <c r="TZM52" s="867"/>
      <c r="TZN52" s="867"/>
      <c r="TZO52" s="867"/>
      <c r="TZP52" s="867"/>
      <c r="TZQ52" s="867"/>
      <c r="TZR52" s="867"/>
      <c r="TZS52" s="867"/>
      <c r="TZT52" s="867"/>
      <c r="TZU52" s="867"/>
      <c r="TZV52" s="867"/>
      <c r="TZW52" s="867"/>
      <c r="TZX52" s="867"/>
      <c r="TZY52" s="867"/>
      <c r="TZZ52" s="867"/>
      <c r="UAA52" s="867"/>
      <c r="UAB52" s="867"/>
      <c r="UAC52" s="867"/>
      <c r="UAD52" s="867"/>
      <c r="UAE52" s="867"/>
      <c r="UAF52" s="867"/>
      <c r="UAG52" s="867"/>
      <c r="UAH52" s="867"/>
      <c r="UAI52" s="867"/>
      <c r="UAJ52" s="867"/>
      <c r="UAK52" s="867"/>
      <c r="UAL52" s="867"/>
      <c r="UAM52" s="867"/>
      <c r="UAN52" s="867"/>
      <c r="UAO52" s="867"/>
      <c r="UAP52" s="867"/>
      <c r="UAQ52" s="867"/>
      <c r="UAR52" s="867"/>
      <c r="UAS52" s="867"/>
      <c r="UAT52" s="867"/>
      <c r="UAU52" s="867"/>
      <c r="UAV52" s="867"/>
      <c r="UAW52" s="867"/>
      <c r="UAX52" s="867"/>
      <c r="UAY52" s="867"/>
      <c r="UAZ52" s="867"/>
      <c r="UBA52" s="867"/>
      <c r="UBB52" s="867"/>
      <c r="UBC52" s="867"/>
      <c r="UBD52" s="867"/>
      <c r="UBE52" s="867"/>
      <c r="UBF52" s="867"/>
      <c r="UBG52" s="867"/>
      <c r="UBH52" s="867"/>
      <c r="UBI52" s="867"/>
      <c r="UBJ52" s="867"/>
      <c r="UBK52" s="867"/>
      <c r="UBL52" s="867"/>
      <c r="UBM52" s="867"/>
      <c r="UBN52" s="867"/>
      <c r="UBO52" s="867"/>
      <c r="UBP52" s="867"/>
      <c r="UBQ52" s="867"/>
      <c r="UBR52" s="867"/>
      <c r="UBS52" s="867"/>
      <c r="UBT52" s="867"/>
      <c r="UBU52" s="867"/>
      <c r="UBV52" s="867"/>
      <c r="UBW52" s="867"/>
      <c r="UBX52" s="867"/>
      <c r="UBY52" s="867"/>
      <c r="UBZ52" s="867"/>
      <c r="UCA52" s="867"/>
      <c r="UCB52" s="867"/>
      <c r="UCC52" s="867"/>
      <c r="UCD52" s="867"/>
      <c r="UCE52" s="867"/>
      <c r="UCF52" s="867"/>
      <c r="UCG52" s="867"/>
      <c r="UCH52" s="867"/>
      <c r="UCI52" s="867"/>
      <c r="UCJ52" s="867"/>
      <c r="UCK52" s="867"/>
      <c r="UCL52" s="867"/>
      <c r="UCM52" s="867"/>
      <c r="UCN52" s="867"/>
      <c r="UCO52" s="867"/>
      <c r="UCP52" s="867"/>
      <c r="UCQ52" s="867"/>
      <c r="UCR52" s="867"/>
      <c r="UCS52" s="867"/>
      <c r="UCT52" s="867"/>
      <c r="UCU52" s="867"/>
      <c r="UCV52" s="867"/>
      <c r="UCW52" s="867"/>
      <c r="UCX52" s="867"/>
      <c r="UCY52" s="867"/>
      <c r="UCZ52" s="867"/>
      <c r="UDA52" s="867"/>
      <c r="UDB52" s="867"/>
      <c r="UDC52" s="867"/>
      <c r="UDD52" s="867"/>
      <c r="UDE52" s="867"/>
      <c r="UDF52" s="867"/>
      <c r="UDG52" s="867"/>
      <c r="UDH52" s="867"/>
      <c r="UDI52" s="867"/>
      <c r="UDJ52" s="867"/>
      <c r="UDK52" s="867"/>
      <c r="UDL52" s="867"/>
      <c r="UDM52" s="867"/>
      <c r="UDN52" s="867"/>
      <c r="UDO52" s="867"/>
      <c r="UDP52" s="867"/>
      <c r="UDQ52" s="867"/>
      <c r="UDR52" s="867"/>
      <c r="UDS52" s="867"/>
      <c r="UDT52" s="867"/>
      <c r="UDU52" s="867"/>
      <c r="UDV52" s="867"/>
      <c r="UDW52" s="867"/>
      <c r="UDX52" s="867"/>
      <c r="UDY52" s="867"/>
      <c r="UDZ52" s="867"/>
      <c r="UEA52" s="867"/>
      <c r="UEB52" s="867"/>
      <c r="UEC52" s="867"/>
      <c r="UED52" s="867"/>
      <c r="UEE52" s="867"/>
      <c r="UEF52" s="867"/>
      <c r="UEG52" s="867"/>
      <c r="UEH52" s="867"/>
      <c r="UEI52" s="867"/>
      <c r="UEJ52" s="867"/>
      <c r="UEK52" s="867"/>
      <c r="UEL52" s="867"/>
      <c r="UEM52" s="867"/>
      <c r="UEN52" s="867"/>
      <c r="UEO52" s="867"/>
      <c r="UEP52" s="867"/>
      <c r="UEQ52" s="867"/>
      <c r="UER52" s="867"/>
      <c r="UES52" s="867"/>
      <c r="UET52" s="867"/>
      <c r="UEU52" s="867"/>
      <c r="UEV52" s="867"/>
      <c r="UEW52" s="867"/>
      <c r="UEX52" s="867"/>
      <c r="UEY52" s="867"/>
      <c r="UEZ52" s="867"/>
      <c r="UFA52" s="867"/>
      <c r="UFB52" s="867"/>
      <c r="UFC52" s="867"/>
      <c r="UFD52" s="867"/>
      <c r="UFE52" s="867"/>
      <c r="UFF52" s="867"/>
      <c r="UFG52" s="867"/>
      <c r="UFH52" s="867"/>
      <c r="UFI52" s="867"/>
      <c r="UFJ52" s="867"/>
      <c r="UFK52" s="867"/>
      <c r="UFL52" s="867"/>
      <c r="UFM52" s="867"/>
      <c r="UFN52" s="867"/>
      <c r="UFO52" s="867"/>
      <c r="UFP52" s="867"/>
      <c r="UFQ52" s="867"/>
      <c r="UFR52" s="867"/>
      <c r="UFS52" s="867"/>
      <c r="UFT52" s="867"/>
      <c r="UFU52" s="867"/>
      <c r="UFV52" s="867"/>
      <c r="UFW52" s="867"/>
      <c r="UFX52" s="867"/>
      <c r="UFY52" s="867"/>
      <c r="UFZ52" s="867"/>
      <c r="UGA52" s="867"/>
      <c r="UGB52" s="867"/>
      <c r="UGC52" s="867"/>
      <c r="UGD52" s="867"/>
      <c r="UGE52" s="867"/>
      <c r="UGF52" s="867"/>
      <c r="UGG52" s="867"/>
      <c r="UGH52" s="867"/>
      <c r="UGI52" s="867"/>
      <c r="UGJ52" s="867"/>
      <c r="UGK52" s="867"/>
      <c r="UGL52" s="867"/>
      <c r="UGM52" s="867"/>
      <c r="UGN52" s="867"/>
      <c r="UGO52" s="867"/>
      <c r="UGP52" s="867"/>
      <c r="UGQ52" s="867"/>
      <c r="UGR52" s="867"/>
      <c r="UGS52" s="867"/>
      <c r="UGT52" s="867"/>
      <c r="UGU52" s="867"/>
      <c r="UGV52" s="867"/>
      <c r="UGW52" s="867"/>
      <c r="UGX52" s="867"/>
      <c r="UGY52" s="867"/>
      <c r="UGZ52" s="867"/>
      <c r="UHA52" s="867"/>
      <c r="UHB52" s="867"/>
      <c r="UHC52" s="867"/>
      <c r="UHD52" s="867"/>
      <c r="UHE52" s="867"/>
      <c r="UHF52" s="867"/>
      <c r="UHG52" s="867"/>
      <c r="UHH52" s="867"/>
      <c r="UHI52" s="867"/>
      <c r="UHJ52" s="867"/>
      <c r="UHK52" s="867"/>
      <c r="UHL52" s="867"/>
      <c r="UHM52" s="867"/>
      <c r="UHN52" s="867"/>
      <c r="UHO52" s="867"/>
      <c r="UHP52" s="867"/>
      <c r="UHQ52" s="867"/>
      <c r="UHR52" s="867"/>
      <c r="UHS52" s="867"/>
      <c r="UHT52" s="867"/>
      <c r="UHU52" s="867"/>
      <c r="UHV52" s="867"/>
      <c r="UHW52" s="867"/>
      <c r="UHX52" s="867"/>
      <c r="UHY52" s="867"/>
      <c r="UHZ52" s="867"/>
      <c r="UIA52" s="867"/>
      <c r="UIB52" s="867"/>
      <c r="UIC52" s="867"/>
      <c r="UID52" s="867"/>
      <c r="UIE52" s="867"/>
      <c r="UIF52" s="867"/>
      <c r="UIG52" s="867"/>
      <c r="UIH52" s="867"/>
      <c r="UII52" s="867"/>
      <c r="UIJ52" s="867"/>
      <c r="UIK52" s="867"/>
      <c r="UIL52" s="867"/>
      <c r="UIM52" s="867"/>
      <c r="UIN52" s="867"/>
      <c r="UIO52" s="867"/>
      <c r="UIP52" s="867"/>
      <c r="UIQ52" s="867"/>
      <c r="UIR52" s="867"/>
      <c r="UIS52" s="867"/>
      <c r="UIT52" s="867"/>
      <c r="UIU52" s="867"/>
      <c r="UIV52" s="867"/>
      <c r="UIW52" s="867"/>
      <c r="UIX52" s="867"/>
      <c r="UIY52" s="867"/>
      <c r="UIZ52" s="867"/>
      <c r="UJA52" s="867"/>
      <c r="UJB52" s="867"/>
      <c r="UJC52" s="867"/>
      <c r="UJD52" s="867"/>
      <c r="UJE52" s="867"/>
      <c r="UJF52" s="867"/>
      <c r="UJG52" s="867"/>
      <c r="UJH52" s="867"/>
      <c r="UJI52" s="867"/>
      <c r="UJJ52" s="867"/>
      <c r="UJK52" s="867"/>
      <c r="UJL52" s="867"/>
      <c r="UJM52" s="867"/>
      <c r="UJN52" s="867"/>
      <c r="UJO52" s="867"/>
      <c r="UJP52" s="867"/>
      <c r="UJQ52" s="867"/>
      <c r="UJR52" s="867"/>
      <c r="UJS52" s="867"/>
      <c r="UJT52" s="867"/>
      <c r="UJU52" s="867"/>
      <c r="UJV52" s="867"/>
      <c r="UJW52" s="867"/>
      <c r="UJX52" s="867"/>
      <c r="UJY52" s="867"/>
      <c r="UJZ52" s="867"/>
      <c r="UKA52" s="867"/>
      <c r="UKB52" s="867"/>
      <c r="UKC52" s="867"/>
      <c r="UKD52" s="867"/>
      <c r="UKE52" s="867"/>
      <c r="UKF52" s="867"/>
      <c r="UKG52" s="867"/>
      <c r="UKH52" s="867"/>
      <c r="UKI52" s="867"/>
      <c r="UKJ52" s="867"/>
      <c r="UKK52" s="867"/>
      <c r="UKL52" s="867"/>
      <c r="UKM52" s="867"/>
      <c r="UKN52" s="867"/>
      <c r="UKO52" s="867"/>
      <c r="UKP52" s="867"/>
      <c r="UKQ52" s="867"/>
      <c r="UKR52" s="867"/>
      <c r="UKS52" s="867"/>
      <c r="UKT52" s="867"/>
      <c r="UKU52" s="867"/>
      <c r="UKV52" s="867"/>
      <c r="UKW52" s="867"/>
      <c r="UKX52" s="867"/>
      <c r="UKY52" s="867"/>
      <c r="UKZ52" s="867"/>
      <c r="ULA52" s="867"/>
      <c r="ULB52" s="867"/>
      <c r="ULC52" s="867"/>
      <c r="ULD52" s="867"/>
      <c r="ULE52" s="867"/>
      <c r="ULF52" s="867"/>
      <c r="ULG52" s="867"/>
      <c r="ULH52" s="867"/>
      <c r="ULI52" s="867"/>
      <c r="ULJ52" s="867"/>
      <c r="ULK52" s="867"/>
      <c r="ULL52" s="867"/>
      <c r="ULM52" s="867"/>
      <c r="ULN52" s="867"/>
      <c r="ULO52" s="867"/>
      <c r="ULP52" s="867"/>
      <c r="ULQ52" s="867"/>
      <c r="ULR52" s="867"/>
      <c r="ULS52" s="867"/>
      <c r="ULT52" s="867"/>
      <c r="ULU52" s="867"/>
      <c r="ULV52" s="867"/>
      <c r="ULW52" s="867"/>
      <c r="ULX52" s="867"/>
      <c r="ULY52" s="867"/>
      <c r="ULZ52" s="867"/>
      <c r="UMA52" s="867"/>
      <c r="UMB52" s="867"/>
      <c r="UMC52" s="867"/>
      <c r="UMD52" s="867"/>
      <c r="UME52" s="867"/>
      <c r="UMF52" s="867"/>
      <c r="UMG52" s="867"/>
      <c r="UMH52" s="867"/>
      <c r="UMI52" s="867"/>
      <c r="UMJ52" s="867"/>
      <c r="UMK52" s="867"/>
      <c r="UML52" s="867"/>
      <c r="UMM52" s="867"/>
      <c r="UMN52" s="867"/>
      <c r="UMO52" s="867"/>
      <c r="UMP52" s="867"/>
      <c r="UMQ52" s="867"/>
      <c r="UMR52" s="867"/>
      <c r="UMS52" s="867"/>
      <c r="UMT52" s="867"/>
      <c r="UMU52" s="867"/>
      <c r="UMV52" s="867"/>
      <c r="UMW52" s="867"/>
      <c r="UMX52" s="867"/>
      <c r="UMY52" s="867"/>
      <c r="UMZ52" s="867"/>
      <c r="UNA52" s="867"/>
      <c r="UNB52" s="867"/>
      <c r="UNC52" s="867"/>
      <c r="UND52" s="867"/>
      <c r="UNE52" s="867"/>
      <c r="UNF52" s="867"/>
      <c r="UNG52" s="867"/>
      <c r="UNH52" s="867"/>
      <c r="UNI52" s="867"/>
      <c r="UNJ52" s="867"/>
      <c r="UNK52" s="867"/>
      <c r="UNL52" s="867"/>
      <c r="UNM52" s="867"/>
      <c r="UNN52" s="867"/>
      <c r="UNO52" s="867"/>
      <c r="UNP52" s="867"/>
      <c r="UNQ52" s="867"/>
      <c r="UNR52" s="867"/>
      <c r="UNS52" s="867"/>
      <c r="UNT52" s="867"/>
      <c r="UNU52" s="867"/>
      <c r="UNV52" s="867"/>
      <c r="UNW52" s="867"/>
      <c r="UNX52" s="867"/>
      <c r="UNY52" s="867"/>
      <c r="UNZ52" s="867"/>
      <c r="UOA52" s="867"/>
      <c r="UOB52" s="867"/>
      <c r="UOC52" s="867"/>
      <c r="UOD52" s="867"/>
      <c r="UOE52" s="867"/>
      <c r="UOF52" s="867"/>
      <c r="UOG52" s="867"/>
      <c r="UOH52" s="867"/>
      <c r="UOI52" s="867"/>
      <c r="UOJ52" s="867"/>
      <c r="UOK52" s="867"/>
      <c r="UOL52" s="867"/>
      <c r="UOM52" s="867"/>
      <c r="UON52" s="867"/>
      <c r="UOO52" s="867"/>
      <c r="UOP52" s="867"/>
      <c r="UOQ52" s="867"/>
      <c r="UOR52" s="867"/>
      <c r="UOS52" s="867"/>
      <c r="UOT52" s="867"/>
      <c r="UOU52" s="867"/>
      <c r="UOV52" s="867"/>
      <c r="UOW52" s="867"/>
      <c r="UOX52" s="867"/>
      <c r="UOY52" s="867"/>
      <c r="UOZ52" s="867"/>
      <c r="UPA52" s="867"/>
      <c r="UPB52" s="867"/>
      <c r="UPC52" s="867"/>
      <c r="UPD52" s="867"/>
      <c r="UPE52" s="867"/>
      <c r="UPF52" s="867"/>
      <c r="UPG52" s="867"/>
      <c r="UPH52" s="867"/>
      <c r="UPI52" s="867"/>
      <c r="UPJ52" s="867"/>
      <c r="UPK52" s="867"/>
      <c r="UPL52" s="867"/>
      <c r="UPM52" s="867"/>
      <c r="UPN52" s="867"/>
      <c r="UPO52" s="867"/>
      <c r="UPP52" s="867"/>
      <c r="UPQ52" s="867"/>
      <c r="UPR52" s="867"/>
      <c r="UPS52" s="867"/>
      <c r="UPT52" s="867"/>
      <c r="UPU52" s="867"/>
      <c r="UPV52" s="867"/>
      <c r="UPW52" s="867"/>
      <c r="UPX52" s="867"/>
      <c r="UPY52" s="867"/>
      <c r="UPZ52" s="867"/>
      <c r="UQA52" s="867"/>
      <c r="UQB52" s="867"/>
      <c r="UQC52" s="867"/>
      <c r="UQD52" s="867"/>
      <c r="UQE52" s="867"/>
      <c r="UQF52" s="867"/>
      <c r="UQG52" s="867"/>
      <c r="UQH52" s="867"/>
      <c r="UQI52" s="867"/>
      <c r="UQJ52" s="867"/>
      <c r="UQK52" s="867"/>
      <c r="UQL52" s="867"/>
      <c r="UQM52" s="867"/>
      <c r="UQN52" s="867"/>
      <c r="UQO52" s="867"/>
      <c r="UQP52" s="867"/>
      <c r="UQQ52" s="867"/>
      <c r="UQR52" s="867"/>
      <c r="UQS52" s="867"/>
      <c r="UQT52" s="867"/>
      <c r="UQU52" s="867"/>
      <c r="UQV52" s="867"/>
      <c r="UQW52" s="867"/>
      <c r="UQX52" s="867"/>
      <c r="UQY52" s="867"/>
      <c r="UQZ52" s="867"/>
      <c r="URA52" s="867"/>
      <c r="URB52" s="867"/>
      <c r="URC52" s="867"/>
      <c r="URD52" s="867"/>
      <c r="URE52" s="867"/>
      <c r="URF52" s="867"/>
      <c r="URG52" s="867"/>
      <c r="URH52" s="867"/>
      <c r="URI52" s="867"/>
      <c r="URJ52" s="867"/>
      <c r="URK52" s="867"/>
      <c r="URL52" s="867"/>
      <c r="URM52" s="867"/>
      <c r="URN52" s="867"/>
      <c r="URO52" s="867"/>
      <c r="URP52" s="867"/>
      <c r="URQ52" s="867"/>
      <c r="URR52" s="867"/>
      <c r="URS52" s="867"/>
      <c r="URT52" s="867"/>
      <c r="URU52" s="867"/>
      <c r="URV52" s="867"/>
      <c r="URW52" s="867"/>
      <c r="URX52" s="867"/>
      <c r="URY52" s="867"/>
      <c r="URZ52" s="867"/>
      <c r="USA52" s="867"/>
      <c r="USB52" s="867"/>
      <c r="USC52" s="867"/>
      <c r="USD52" s="867"/>
      <c r="USE52" s="867"/>
      <c r="USF52" s="867"/>
      <c r="USG52" s="867"/>
      <c r="USH52" s="867"/>
      <c r="USI52" s="867"/>
      <c r="USJ52" s="867"/>
      <c r="USK52" s="867"/>
      <c r="USL52" s="867"/>
      <c r="USM52" s="867"/>
      <c r="USN52" s="867"/>
      <c r="USO52" s="867"/>
      <c r="USP52" s="867"/>
      <c r="USQ52" s="867"/>
      <c r="USR52" s="867"/>
      <c r="USS52" s="867"/>
      <c r="UST52" s="867"/>
      <c r="USU52" s="867"/>
      <c r="USV52" s="867"/>
      <c r="USW52" s="867"/>
      <c r="USX52" s="867"/>
      <c r="USY52" s="867"/>
      <c r="USZ52" s="867"/>
      <c r="UTA52" s="867"/>
      <c r="UTB52" s="867"/>
      <c r="UTC52" s="867"/>
      <c r="UTD52" s="867"/>
      <c r="UTE52" s="867"/>
      <c r="UTF52" s="867"/>
      <c r="UTG52" s="867"/>
      <c r="UTH52" s="867"/>
      <c r="UTI52" s="867"/>
      <c r="UTJ52" s="867"/>
      <c r="UTK52" s="867"/>
      <c r="UTL52" s="867"/>
      <c r="UTM52" s="867"/>
      <c r="UTN52" s="867"/>
      <c r="UTO52" s="867"/>
      <c r="UTP52" s="867"/>
      <c r="UTQ52" s="867"/>
      <c r="UTR52" s="867"/>
      <c r="UTS52" s="867"/>
      <c r="UTT52" s="867"/>
      <c r="UTU52" s="867"/>
      <c r="UTV52" s="867"/>
      <c r="UTW52" s="867"/>
      <c r="UTX52" s="867"/>
      <c r="UTY52" s="867"/>
      <c r="UTZ52" s="867"/>
      <c r="UUA52" s="867"/>
      <c r="UUB52" s="867"/>
      <c r="UUC52" s="867"/>
      <c r="UUD52" s="867"/>
      <c r="UUE52" s="867"/>
      <c r="UUF52" s="867"/>
      <c r="UUG52" s="867"/>
      <c r="UUH52" s="867"/>
      <c r="UUI52" s="867"/>
      <c r="UUJ52" s="867"/>
      <c r="UUK52" s="867"/>
      <c r="UUL52" s="867"/>
      <c r="UUM52" s="867"/>
      <c r="UUN52" s="867"/>
      <c r="UUO52" s="867"/>
      <c r="UUP52" s="867"/>
      <c r="UUQ52" s="867"/>
      <c r="UUR52" s="867"/>
      <c r="UUS52" s="867"/>
      <c r="UUT52" s="867"/>
      <c r="UUU52" s="867"/>
      <c r="UUV52" s="867"/>
      <c r="UUW52" s="867"/>
      <c r="UUX52" s="867"/>
      <c r="UUY52" s="867"/>
      <c r="UUZ52" s="867"/>
      <c r="UVA52" s="867"/>
      <c r="UVB52" s="867"/>
      <c r="UVC52" s="867"/>
      <c r="UVD52" s="867"/>
      <c r="UVE52" s="867"/>
      <c r="UVF52" s="867"/>
      <c r="UVG52" s="867"/>
      <c r="UVH52" s="867"/>
      <c r="UVI52" s="867"/>
      <c r="UVJ52" s="867"/>
      <c r="UVK52" s="867"/>
      <c r="UVL52" s="867"/>
      <c r="UVM52" s="867"/>
      <c r="UVN52" s="867"/>
      <c r="UVO52" s="867"/>
      <c r="UVP52" s="867"/>
      <c r="UVQ52" s="867"/>
      <c r="UVR52" s="867"/>
      <c r="UVS52" s="867"/>
      <c r="UVT52" s="867"/>
      <c r="UVU52" s="867"/>
      <c r="UVV52" s="867"/>
      <c r="UVW52" s="867"/>
      <c r="UVX52" s="867"/>
      <c r="UVY52" s="867"/>
      <c r="UVZ52" s="867"/>
      <c r="UWA52" s="867"/>
      <c r="UWB52" s="867"/>
      <c r="UWC52" s="867"/>
      <c r="UWD52" s="867"/>
      <c r="UWE52" s="867"/>
      <c r="UWF52" s="867"/>
      <c r="UWG52" s="867"/>
      <c r="UWH52" s="867"/>
      <c r="UWI52" s="867"/>
      <c r="UWJ52" s="867"/>
      <c r="UWK52" s="867"/>
      <c r="UWL52" s="867"/>
      <c r="UWM52" s="867"/>
      <c r="UWN52" s="867"/>
      <c r="UWO52" s="867"/>
      <c r="UWP52" s="867"/>
      <c r="UWQ52" s="867"/>
      <c r="UWR52" s="867"/>
      <c r="UWS52" s="867"/>
      <c r="UWT52" s="867"/>
      <c r="UWU52" s="867"/>
      <c r="UWV52" s="867"/>
      <c r="UWW52" s="867"/>
      <c r="UWX52" s="867"/>
      <c r="UWY52" s="867"/>
      <c r="UWZ52" s="867"/>
      <c r="UXA52" s="867"/>
      <c r="UXB52" s="867"/>
      <c r="UXC52" s="867"/>
      <c r="UXD52" s="867"/>
      <c r="UXE52" s="867"/>
      <c r="UXF52" s="867"/>
      <c r="UXG52" s="867"/>
      <c r="UXH52" s="867"/>
      <c r="UXI52" s="867"/>
      <c r="UXJ52" s="867"/>
      <c r="UXK52" s="867"/>
      <c r="UXL52" s="867"/>
      <c r="UXM52" s="867"/>
      <c r="UXN52" s="867"/>
      <c r="UXO52" s="867"/>
      <c r="UXP52" s="867"/>
      <c r="UXQ52" s="867"/>
      <c r="UXR52" s="867"/>
      <c r="UXS52" s="867"/>
      <c r="UXT52" s="867"/>
      <c r="UXU52" s="867"/>
      <c r="UXV52" s="867"/>
      <c r="UXW52" s="867"/>
      <c r="UXX52" s="867"/>
      <c r="UXY52" s="867"/>
      <c r="UXZ52" s="867"/>
      <c r="UYA52" s="867"/>
      <c r="UYB52" s="867"/>
      <c r="UYC52" s="867"/>
      <c r="UYD52" s="867"/>
      <c r="UYE52" s="867"/>
      <c r="UYF52" s="867"/>
      <c r="UYG52" s="867"/>
      <c r="UYH52" s="867"/>
      <c r="UYI52" s="867"/>
      <c r="UYJ52" s="867"/>
      <c r="UYK52" s="867"/>
      <c r="UYL52" s="867"/>
      <c r="UYM52" s="867"/>
      <c r="UYN52" s="867"/>
      <c r="UYO52" s="867"/>
      <c r="UYP52" s="867"/>
      <c r="UYQ52" s="867"/>
      <c r="UYR52" s="867"/>
      <c r="UYS52" s="867"/>
      <c r="UYT52" s="867"/>
      <c r="UYU52" s="867"/>
      <c r="UYV52" s="867"/>
      <c r="UYW52" s="867"/>
      <c r="UYX52" s="867"/>
      <c r="UYY52" s="867"/>
      <c r="UYZ52" s="867"/>
      <c r="UZA52" s="867"/>
      <c r="UZB52" s="867"/>
      <c r="UZC52" s="867"/>
      <c r="UZD52" s="867"/>
      <c r="UZE52" s="867"/>
      <c r="UZF52" s="867"/>
      <c r="UZG52" s="867"/>
      <c r="UZH52" s="867"/>
      <c r="UZI52" s="867"/>
      <c r="UZJ52" s="867"/>
      <c r="UZK52" s="867"/>
      <c r="UZL52" s="867"/>
      <c r="UZM52" s="867"/>
      <c r="UZN52" s="867"/>
      <c r="UZO52" s="867"/>
      <c r="UZP52" s="867"/>
      <c r="UZQ52" s="867"/>
      <c r="UZR52" s="867"/>
      <c r="UZS52" s="867"/>
      <c r="UZT52" s="867"/>
      <c r="UZU52" s="867"/>
      <c r="UZV52" s="867"/>
      <c r="UZW52" s="867"/>
      <c r="UZX52" s="867"/>
      <c r="UZY52" s="867"/>
      <c r="UZZ52" s="867"/>
      <c r="VAA52" s="867"/>
      <c r="VAB52" s="867"/>
      <c r="VAC52" s="867"/>
      <c r="VAD52" s="867"/>
      <c r="VAE52" s="867"/>
      <c r="VAF52" s="867"/>
      <c r="VAG52" s="867"/>
      <c r="VAH52" s="867"/>
      <c r="VAI52" s="867"/>
      <c r="VAJ52" s="867"/>
      <c r="VAK52" s="867"/>
      <c r="VAL52" s="867"/>
      <c r="VAM52" s="867"/>
      <c r="VAN52" s="867"/>
      <c r="VAO52" s="867"/>
      <c r="VAP52" s="867"/>
      <c r="VAQ52" s="867"/>
      <c r="VAR52" s="867"/>
      <c r="VAS52" s="867"/>
      <c r="VAT52" s="867"/>
      <c r="VAU52" s="867"/>
      <c r="VAV52" s="867"/>
      <c r="VAW52" s="867"/>
      <c r="VAX52" s="867"/>
      <c r="VAY52" s="867"/>
      <c r="VAZ52" s="867"/>
      <c r="VBA52" s="867"/>
      <c r="VBB52" s="867"/>
      <c r="VBC52" s="867"/>
      <c r="VBD52" s="867"/>
      <c r="VBE52" s="867"/>
      <c r="VBF52" s="867"/>
      <c r="VBG52" s="867"/>
      <c r="VBH52" s="867"/>
      <c r="VBI52" s="867"/>
      <c r="VBJ52" s="867"/>
      <c r="VBK52" s="867"/>
      <c r="VBL52" s="867"/>
      <c r="VBM52" s="867"/>
      <c r="VBN52" s="867"/>
      <c r="VBO52" s="867"/>
      <c r="VBP52" s="867"/>
      <c r="VBQ52" s="867"/>
      <c r="VBR52" s="867"/>
      <c r="VBS52" s="867"/>
      <c r="VBT52" s="867"/>
      <c r="VBU52" s="867"/>
      <c r="VBV52" s="867"/>
      <c r="VBW52" s="867"/>
      <c r="VBX52" s="867"/>
      <c r="VBY52" s="867"/>
      <c r="VBZ52" s="867"/>
      <c r="VCA52" s="867"/>
      <c r="VCB52" s="867"/>
      <c r="VCC52" s="867"/>
      <c r="VCD52" s="867"/>
      <c r="VCE52" s="867"/>
      <c r="VCF52" s="867"/>
      <c r="VCG52" s="867"/>
      <c r="VCH52" s="867"/>
      <c r="VCI52" s="867"/>
      <c r="VCJ52" s="867"/>
      <c r="VCK52" s="867"/>
      <c r="VCL52" s="867"/>
      <c r="VCM52" s="867"/>
      <c r="VCN52" s="867"/>
      <c r="VCO52" s="867"/>
      <c r="VCP52" s="867"/>
      <c r="VCQ52" s="867"/>
      <c r="VCR52" s="867"/>
      <c r="VCS52" s="867"/>
      <c r="VCT52" s="867"/>
      <c r="VCU52" s="867"/>
      <c r="VCV52" s="867"/>
      <c r="VCW52" s="867"/>
      <c r="VCX52" s="867"/>
      <c r="VCY52" s="867"/>
      <c r="VCZ52" s="867"/>
      <c r="VDA52" s="867"/>
      <c r="VDB52" s="867"/>
      <c r="VDC52" s="867"/>
      <c r="VDD52" s="867"/>
      <c r="VDE52" s="867"/>
      <c r="VDF52" s="867"/>
      <c r="VDG52" s="867"/>
      <c r="VDH52" s="867"/>
      <c r="VDI52" s="867"/>
      <c r="VDJ52" s="867"/>
      <c r="VDK52" s="867"/>
      <c r="VDL52" s="867"/>
      <c r="VDM52" s="867"/>
      <c r="VDN52" s="867"/>
      <c r="VDO52" s="867"/>
      <c r="VDP52" s="867"/>
      <c r="VDQ52" s="867"/>
      <c r="VDR52" s="867"/>
      <c r="VDS52" s="867"/>
      <c r="VDT52" s="867"/>
      <c r="VDU52" s="867"/>
      <c r="VDV52" s="867"/>
      <c r="VDW52" s="867"/>
      <c r="VDX52" s="867"/>
      <c r="VDY52" s="867"/>
      <c r="VDZ52" s="867"/>
      <c r="VEA52" s="867"/>
      <c r="VEB52" s="867"/>
      <c r="VEC52" s="867"/>
      <c r="VED52" s="867"/>
      <c r="VEE52" s="867"/>
      <c r="VEF52" s="867"/>
      <c r="VEG52" s="867"/>
      <c r="VEH52" s="867"/>
      <c r="VEI52" s="867"/>
      <c r="VEJ52" s="867"/>
      <c r="VEK52" s="867"/>
      <c r="VEL52" s="867"/>
      <c r="VEM52" s="867"/>
      <c r="VEN52" s="867"/>
      <c r="VEO52" s="867"/>
      <c r="VEP52" s="867"/>
      <c r="VEQ52" s="867"/>
      <c r="VER52" s="867"/>
      <c r="VES52" s="867"/>
      <c r="VET52" s="867"/>
      <c r="VEU52" s="867"/>
      <c r="VEV52" s="867"/>
      <c r="VEW52" s="867"/>
      <c r="VEX52" s="867"/>
      <c r="VEY52" s="867"/>
      <c r="VEZ52" s="867"/>
      <c r="VFA52" s="867"/>
      <c r="VFB52" s="867"/>
      <c r="VFC52" s="867"/>
      <c r="VFD52" s="867"/>
      <c r="VFE52" s="867"/>
      <c r="VFF52" s="867"/>
      <c r="VFG52" s="867"/>
      <c r="VFH52" s="867"/>
      <c r="VFI52" s="867"/>
      <c r="VFJ52" s="867"/>
      <c r="VFK52" s="867"/>
      <c r="VFL52" s="867"/>
      <c r="VFM52" s="867"/>
      <c r="VFN52" s="867"/>
      <c r="VFO52" s="867"/>
      <c r="VFP52" s="867"/>
      <c r="VFQ52" s="867"/>
      <c r="VFR52" s="867"/>
      <c r="VFS52" s="867"/>
      <c r="VFT52" s="867"/>
      <c r="VFU52" s="867"/>
      <c r="VFV52" s="867"/>
      <c r="VFW52" s="867"/>
      <c r="VFX52" s="867"/>
      <c r="VFY52" s="867"/>
      <c r="VFZ52" s="867"/>
      <c r="VGA52" s="867"/>
      <c r="VGB52" s="867"/>
      <c r="VGC52" s="867"/>
      <c r="VGD52" s="867"/>
      <c r="VGE52" s="867"/>
      <c r="VGF52" s="867"/>
      <c r="VGG52" s="867"/>
      <c r="VGH52" s="867"/>
      <c r="VGI52" s="867"/>
      <c r="VGJ52" s="867"/>
      <c r="VGK52" s="867"/>
      <c r="VGL52" s="867"/>
      <c r="VGM52" s="867"/>
      <c r="VGN52" s="867"/>
      <c r="VGO52" s="867"/>
      <c r="VGP52" s="867"/>
      <c r="VGQ52" s="867"/>
      <c r="VGR52" s="867"/>
      <c r="VGS52" s="867"/>
      <c r="VGT52" s="867"/>
      <c r="VGU52" s="867"/>
      <c r="VGV52" s="867"/>
      <c r="VGW52" s="867"/>
      <c r="VGX52" s="867"/>
      <c r="VGY52" s="867"/>
      <c r="VGZ52" s="867"/>
      <c r="VHA52" s="867"/>
      <c r="VHB52" s="867"/>
      <c r="VHC52" s="867"/>
      <c r="VHD52" s="867"/>
      <c r="VHE52" s="867"/>
      <c r="VHF52" s="867"/>
      <c r="VHG52" s="867"/>
      <c r="VHH52" s="867"/>
      <c r="VHI52" s="867"/>
      <c r="VHJ52" s="867"/>
      <c r="VHK52" s="867"/>
      <c r="VHL52" s="867"/>
      <c r="VHM52" s="867"/>
      <c r="VHN52" s="867"/>
      <c r="VHO52" s="867"/>
      <c r="VHP52" s="867"/>
      <c r="VHQ52" s="867"/>
      <c r="VHR52" s="867"/>
      <c r="VHS52" s="867"/>
      <c r="VHT52" s="867"/>
      <c r="VHU52" s="867"/>
      <c r="VHV52" s="867"/>
      <c r="VHW52" s="867"/>
      <c r="VHX52" s="867"/>
      <c r="VHY52" s="867"/>
      <c r="VHZ52" s="867"/>
      <c r="VIA52" s="867"/>
      <c r="VIB52" s="867"/>
      <c r="VIC52" s="867"/>
      <c r="VID52" s="867"/>
      <c r="VIE52" s="867"/>
      <c r="VIF52" s="867"/>
      <c r="VIG52" s="867"/>
      <c r="VIH52" s="867"/>
      <c r="VII52" s="867"/>
      <c r="VIJ52" s="867"/>
      <c r="VIK52" s="867"/>
      <c r="VIL52" s="867"/>
      <c r="VIM52" s="867"/>
      <c r="VIN52" s="867"/>
      <c r="VIO52" s="867"/>
      <c r="VIP52" s="867"/>
      <c r="VIQ52" s="867"/>
      <c r="VIR52" s="867"/>
      <c r="VIS52" s="867"/>
      <c r="VIT52" s="867"/>
      <c r="VIU52" s="867"/>
      <c r="VIV52" s="867"/>
      <c r="VIW52" s="867"/>
      <c r="VIX52" s="867"/>
      <c r="VIY52" s="867"/>
      <c r="VIZ52" s="867"/>
      <c r="VJA52" s="867"/>
      <c r="VJB52" s="867"/>
      <c r="VJC52" s="867"/>
      <c r="VJD52" s="867"/>
      <c r="VJE52" s="867"/>
      <c r="VJF52" s="867"/>
      <c r="VJG52" s="867"/>
      <c r="VJH52" s="867"/>
      <c r="VJI52" s="867"/>
      <c r="VJJ52" s="867"/>
      <c r="VJK52" s="867"/>
      <c r="VJL52" s="867"/>
      <c r="VJM52" s="867"/>
      <c r="VJN52" s="867"/>
      <c r="VJO52" s="867"/>
      <c r="VJP52" s="867"/>
      <c r="VJQ52" s="867"/>
      <c r="VJR52" s="867"/>
      <c r="VJS52" s="867"/>
      <c r="VJT52" s="867"/>
      <c r="VJU52" s="867"/>
      <c r="VJV52" s="867"/>
      <c r="VJW52" s="867"/>
      <c r="VJX52" s="867"/>
      <c r="VJY52" s="867"/>
      <c r="VJZ52" s="867"/>
      <c r="VKA52" s="867"/>
      <c r="VKB52" s="867"/>
      <c r="VKC52" s="867"/>
      <c r="VKD52" s="867"/>
      <c r="VKE52" s="867"/>
      <c r="VKF52" s="867"/>
      <c r="VKG52" s="867"/>
      <c r="VKH52" s="867"/>
      <c r="VKI52" s="867"/>
      <c r="VKJ52" s="867"/>
      <c r="VKK52" s="867"/>
      <c r="VKL52" s="867"/>
      <c r="VKM52" s="867"/>
      <c r="VKN52" s="867"/>
      <c r="VKO52" s="867"/>
      <c r="VKP52" s="867"/>
      <c r="VKQ52" s="867"/>
      <c r="VKR52" s="867"/>
      <c r="VKS52" s="867"/>
      <c r="VKT52" s="867"/>
      <c r="VKU52" s="867"/>
      <c r="VKV52" s="867"/>
      <c r="VKW52" s="867"/>
      <c r="VKX52" s="867"/>
      <c r="VKY52" s="867"/>
      <c r="VKZ52" s="867"/>
      <c r="VLA52" s="867"/>
      <c r="VLB52" s="867"/>
      <c r="VLC52" s="867"/>
      <c r="VLD52" s="867"/>
      <c r="VLE52" s="867"/>
      <c r="VLF52" s="867"/>
      <c r="VLG52" s="867"/>
      <c r="VLH52" s="867"/>
      <c r="VLI52" s="867"/>
      <c r="VLJ52" s="867"/>
      <c r="VLK52" s="867"/>
      <c r="VLL52" s="867"/>
      <c r="VLM52" s="867"/>
      <c r="VLN52" s="867"/>
      <c r="VLO52" s="867"/>
      <c r="VLP52" s="867"/>
      <c r="VLQ52" s="867"/>
      <c r="VLR52" s="867"/>
      <c r="VLS52" s="867"/>
      <c r="VLT52" s="867"/>
      <c r="VLU52" s="867"/>
      <c r="VLV52" s="867"/>
      <c r="VLW52" s="867"/>
      <c r="VLX52" s="867"/>
      <c r="VLY52" s="867"/>
      <c r="VLZ52" s="867"/>
      <c r="VMA52" s="867"/>
      <c r="VMB52" s="867"/>
      <c r="VMC52" s="867"/>
      <c r="VMD52" s="867"/>
      <c r="VME52" s="867"/>
      <c r="VMF52" s="867"/>
      <c r="VMG52" s="867"/>
      <c r="VMH52" s="867"/>
      <c r="VMI52" s="867"/>
      <c r="VMJ52" s="867"/>
      <c r="VMK52" s="867"/>
      <c r="VML52" s="867"/>
      <c r="VMM52" s="867"/>
      <c r="VMN52" s="867"/>
      <c r="VMO52" s="867"/>
      <c r="VMP52" s="867"/>
      <c r="VMQ52" s="867"/>
      <c r="VMR52" s="867"/>
      <c r="VMS52" s="867"/>
      <c r="VMT52" s="867"/>
      <c r="VMU52" s="867"/>
      <c r="VMV52" s="867"/>
      <c r="VMW52" s="867"/>
      <c r="VMX52" s="867"/>
      <c r="VMY52" s="867"/>
      <c r="VMZ52" s="867"/>
      <c r="VNA52" s="867"/>
      <c r="VNB52" s="867"/>
      <c r="VNC52" s="867"/>
      <c r="VND52" s="867"/>
      <c r="VNE52" s="867"/>
      <c r="VNF52" s="867"/>
      <c r="VNG52" s="867"/>
      <c r="VNH52" s="867"/>
      <c r="VNI52" s="867"/>
      <c r="VNJ52" s="867"/>
      <c r="VNK52" s="867"/>
      <c r="VNL52" s="867"/>
      <c r="VNM52" s="867"/>
      <c r="VNN52" s="867"/>
      <c r="VNO52" s="867"/>
      <c r="VNP52" s="867"/>
      <c r="VNQ52" s="867"/>
      <c r="VNR52" s="867"/>
      <c r="VNS52" s="867"/>
      <c r="VNT52" s="867"/>
      <c r="VNU52" s="867"/>
      <c r="VNV52" s="867"/>
      <c r="VNW52" s="867"/>
      <c r="VNX52" s="867"/>
      <c r="VNY52" s="867"/>
      <c r="VNZ52" s="867"/>
      <c r="VOA52" s="867"/>
      <c r="VOB52" s="867"/>
      <c r="VOC52" s="867"/>
      <c r="VOD52" s="867"/>
      <c r="VOE52" s="867"/>
      <c r="VOF52" s="867"/>
      <c r="VOG52" s="867"/>
      <c r="VOH52" s="867"/>
      <c r="VOI52" s="867"/>
      <c r="VOJ52" s="867"/>
      <c r="VOK52" s="867"/>
      <c r="VOL52" s="867"/>
      <c r="VOM52" s="867"/>
      <c r="VON52" s="867"/>
      <c r="VOO52" s="867"/>
      <c r="VOP52" s="867"/>
      <c r="VOQ52" s="867"/>
      <c r="VOR52" s="867"/>
      <c r="VOS52" s="867"/>
      <c r="VOT52" s="867"/>
      <c r="VOU52" s="867"/>
      <c r="VOV52" s="867"/>
      <c r="VOW52" s="867"/>
      <c r="VOX52" s="867"/>
      <c r="VOY52" s="867"/>
      <c r="VOZ52" s="867"/>
      <c r="VPA52" s="867"/>
      <c r="VPB52" s="867"/>
      <c r="VPC52" s="867"/>
      <c r="VPD52" s="867"/>
      <c r="VPE52" s="867"/>
      <c r="VPF52" s="867"/>
      <c r="VPG52" s="867"/>
      <c r="VPH52" s="867"/>
      <c r="VPI52" s="867"/>
      <c r="VPJ52" s="867"/>
      <c r="VPK52" s="867"/>
      <c r="VPL52" s="867"/>
      <c r="VPM52" s="867"/>
      <c r="VPN52" s="867"/>
      <c r="VPO52" s="867"/>
      <c r="VPP52" s="867"/>
      <c r="VPQ52" s="867"/>
      <c r="VPR52" s="867"/>
      <c r="VPS52" s="867"/>
      <c r="VPT52" s="867"/>
      <c r="VPU52" s="867"/>
      <c r="VPV52" s="867"/>
      <c r="VPW52" s="867"/>
      <c r="VPX52" s="867"/>
      <c r="VPY52" s="867"/>
      <c r="VPZ52" s="867"/>
      <c r="VQA52" s="867"/>
      <c r="VQB52" s="867"/>
      <c r="VQC52" s="867"/>
      <c r="VQD52" s="867"/>
      <c r="VQE52" s="867"/>
      <c r="VQF52" s="867"/>
      <c r="VQG52" s="867"/>
      <c r="VQH52" s="867"/>
      <c r="VQI52" s="867"/>
      <c r="VQJ52" s="867"/>
      <c r="VQK52" s="867"/>
      <c r="VQL52" s="867"/>
      <c r="VQM52" s="867"/>
      <c r="VQN52" s="867"/>
      <c r="VQO52" s="867"/>
      <c r="VQP52" s="867"/>
      <c r="VQQ52" s="867"/>
      <c r="VQR52" s="867"/>
      <c r="VQS52" s="867"/>
      <c r="VQT52" s="867"/>
      <c r="VQU52" s="867"/>
      <c r="VQV52" s="867"/>
      <c r="VQW52" s="867"/>
      <c r="VQX52" s="867"/>
      <c r="VQY52" s="867"/>
      <c r="VQZ52" s="867"/>
      <c r="VRA52" s="867"/>
      <c r="VRB52" s="867"/>
      <c r="VRC52" s="867"/>
      <c r="VRD52" s="867"/>
      <c r="VRE52" s="867"/>
      <c r="VRF52" s="867"/>
      <c r="VRG52" s="867"/>
      <c r="VRH52" s="867"/>
      <c r="VRI52" s="867"/>
      <c r="VRJ52" s="867"/>
      <c r="VRK52" s="867"/>
      <c r="VRL52" s="867"/>
      <c r="VRM52" s="867"/>
      <c r="VRN52" s="867"/>
      <c r="VRO52" s="867"/>
      <c r="VRP52" s="867"/>
      <c r="VRQ52" s="867"/>
      <c r="VRR52" s="867"/>
      <c r="VRS52" s="867"/>
      <c r="VRT52" s="867"/>
      <c r="VRU52" s="867"/>
      <c r="VRV52" s="867"/>
      <c r="VRW52" s="867"/>
      <c r="VRX52" s="867"/>
      <c r="VRY52" s="867"/>
      <c r="VRZ52" s="867"/>
      <c r="VSA52" s="867"/>
      <c r="VSB52" s="867"/>
      <c r="VSC52" s="867"/>
      <c r="VSD52" s="867"/>
      <c r="VSE52" s="867"/>
      <c r="VSF52" s="867"/>
      <c r="VSG52" s="867"/>
      <c r="VSH52" s="867"/>
      <c r="VSI52" s="867"/>
      <c r="VSJ52" s="867"/>
      <c r="VSK52" s="867"/>
      <c r="VSL52" s="867"/>
      <c r="VSM52" s="867"/>
      <c r="VSN52" s="867"/>
      <c r="VSO52" s="867"/>
      <c r="VSP52" s="867"/>
      <c r="VSQ52" s="867"/>
      <c r="VSR52" s="867"/>
      <c r="VSS52" s="867"/>
      <c r="VST52" s="867"/>
      <c r="VSU52" s="867"/>
      <c r="VSV52" s="867"/>
      <c r="VSW52" s="867"/>
      <c r="VSX52" s="867"/>
      <c r="VSY52" s="867"/>
      <c r="VSZ52" s="867"/>
      <c r="VTA52" s="867"/>
      <c r="VTB52" s="867"/>
      <c r="VTC52" s="867"/>
      <c r="VTD52" s="867"/>
      <c r="VTE52" s="867"/>
      <c r="VTF52" s="867"/>
      <c r="VTG52" s="867"/>
      <c r="VTH52" s="867"/>
      <c r="VTI52" s="867"/>
      <c r="VTJ52" s="867"/>
      <c r="VTK52" s="867"/>
      <c r="VTL52" s="867"/>
      <c r="VTM52" s="867"/>
      <c r="VTN52" s="867"/>
      <c r="VTO52" s="867"/>
      <c r="VTP52" s="867"/>
      <c r="VTQ52" s="867"/>
      <c r="VTR52" s="867"/>
      <c r="VTS52" s="867"/>
      <c r="VTT52" s="867"/>
      <c r="VTU52" s="867"/>
      <c r="VTV52" s="867"/>
      <c r="VTW52" s="867"/>
      <c r="VTX52" s="867"/>
      <c r="VTY52" s="867"/>
      <c r="VTZ52" s="867"/>
      <c r="VUA52" s="867"/>
      <c r="VUB52" s="867"/>
      <c r="VUC52" s="867"/>
      <c r="VUD52" s="867"/>
      <c r="VUE52" s="867"/>
      <c r="VUF52" s="867"/>
      <c r="VUG52" s="867"/>
      <c r="VUH52" s="867"/>
      <c r="VUI52" s="867"/>
      <c r="VUJ52" s="867"/>
      <c r="VUK52" s="867"/>
      <c r="VUL52" s="867"/>
      <c r="VUM52" s="867"/>
      <c r="VUN52" s="867"/>
      <c r="VUO52" s="867"/>
      <c r="VUP52" s="867"/>
      <c r="VUQ52" s="867"/>
      <c r="VUR52" s="867"/>
      <c r="VUS52" s="867"/>
      <c r="VUT52" s="867"/>
      <c r="VUU52" s="867"/>
      <c r="VUV52" s="867"/>
      <c r="VUW52" s="867"/>
      <c r="VUX52" s="867"/>
      <c r="VUY52" s="867"/>
      <c r="VUZ52" s="867"/>
      <c r="VVA52" s="867"/>
      <c r="VVB52" s="867"/>
      <c r="VVC52" s="867"/>
      <c r="VVD52" s="867"/>
      <c r="VVE52" s="867"/>
      <c r="VVF52" s="867"/>
      <c r="VVG52" s="867"/>
      <c r="VVH52" s="867"/>
      <c r="VVI52" s="867"/>
      <c r="VVJ52" s="867"/>
      <c r="VVK52" s="867"/>
      <c r="VVL52" s="867"/>
      <c r="VVM52" s="867"/>
      <c r="VVN52" s="867"/>
      <c r="VVO52" s="867"/>
      <c r="VVP52" s="867"/>
      <c r="VVQ52" s="867"/>
      <c r="VVR52" s="867"/>
      <c r="VVS52" s="867"/>
      <c r="VVT52" s="867"/>
      <c r="VVU52" s="867"/>
      <c r="VVV52" s="867"/>
      <c r="VVW52" s="867"/>
      <c r="VVX52" s="867"/>
      <c r="VVY52" s="867"/>
      <c r="VVZ52" s="867"/>
      <c r="VWA52" s="867"/>
      <c r="VWB52" s="867"/>
      <c r="VWC52" s="867"/>
      <c r="VWD52" s="867"/>
      <c r="VWE52" s="867"/>
      <c r="VWF52" s="867"/>
      <c r="VWG52" s="867"/>
      <c r="VWH52" s="867"/>
      <c r="VWI52" s="867"/>
      <c r="VWJ52" s="867"/>
      <c r="VWK52" s="867"/>
      <c r="VWL52" s="867"/>
      <c r="VWM52" s="867"/>
      <c r="VWN52" s="867"/>
      <c r="VWO52" s="867"/>
      <c r="VWP52" s="867"/>
      <c r="VWQ52" s="867"/>
      <c r="VWR52" s="867"/>
      <c r="VWS52" s="867"/>
      <c r="VWT52" s="867"/>
      <c r="VWU52" s="867"/>
      <c r="VWV52" s="867"/>
      <c r="VWW52" s="867"/>
      <c r="VWX52" s="867"/>
      <c r="VWY52" s="867"/>
      <c r="VWZ52" s="867"/>
      <c r="VXA52" s="867"/>
      <c r="VXB52" s="867"/>
      <c r="VXC52" s="867"/>
      <c r="VXD52" s="867"/>
      <c r="VXE52" s="867"/>
      <c r="VXF52" s="867"/>
      <c r="VXG52" s="867"/>
      <c r="VXH52" s="867"/>
      <c r="VXI52" s="867"/>
      <c r="VXJ52" s="867"/>
      <c r="VXK52" s="867"/>
      <c r="VXL52" s="867"/>
      <c r="VXM52" s="867"/>
      <c r="VXN52" s="867"/>
      <c r="VXO52" s="867"/>
      <c r="VXP52" s="867"/>
      <c r="VXQ52" s="867"/>
      <c r="VXR52" s="867"/>
      <c r="VXS52" s="867"/>
      <c r="VXT52" s="867"/>
      <c r="VXU52" s="867"/>
      <c r="VXV52" s="867"/>
      <c r="VXW52" s="867"/>
      <c r="VXX52" s="867"/>
      <c r="VXY52" s="867"/>
      <c r="VXZ52" s="867"/>
      <c r="VYA52" s="867"/>
      <c r="VYB52" s="867"/>
      <c r="VYC52" s="867"/>
      <c r="VYD52" s="867"/>
      <c r="VYE52" s="867"/>
      <c r="VYF52" s="867"/>
      <c r="VYG52" s="867"/>
      <c r="VYH52" s="867"/>
      <c r="VYI52" s="867"/>
      <c r="VYJ52" s="867"/>
      <c r="VYK52" s="867"/>
      <c r="VYL52" s="867"/>
      <c r="VYM52" s="867"/>
      <c r="VYN52" s="867"/>
      <c r="VYO52" s="867"/>
      <c r="VYP52" s="867"/>
      <c r="VYQ52" s="867"/>
      <c r="VYR52" s="867"/>
      <c r="VYS52" s="867"/>
      <c r="VYT52" s="867"/>
      <c r="VYU52" s="867"/>
      <c r="VYV52" s="867"/>
      <c r="VYW52" s="867"/>
      <c r="VYX52" s="867"/>
      <c r="VYY52" s="867"/>
      <c r="VYZ52" s="867"/>
      <c r="VZA52" s="867"/>
      <c r="VZB52" s="867"/>
      <c r="VZC52" s="867"/>
      <c r="VZD52" s="867"/>
      <c r="VZE52" s="867"/>
      <c r="VZF52" s="867"/>
      <c r="VZG52" s="867"/>
      <c r="VZH52" s="867"/>
      <c r="VZI52" s="867"/>
      <c r="VZJ52" s="867"/>
      <c r="VZK52" s="867"/>
      <c r="VZL52" s="867"/>
      <c r="VZM52" s="867"/>
      <c r="VZN52" s="867"/>
      <c r="VZO52" s="867"/>
      <c r="VZP52" s="867"/>
      <c r="VZQ52" s="867"/>
      <c r="VZR52" s="867"/>
      <c r="VZS52" s="867"/>
      <c r="VZT52" s="867"/>
      <c r="VZU52" s="867"/>
      <c r="VZV52" s="867"/>
      <c r="VZW52" s="867"/>
      <c r="VZX52" s="867"/>
      <c r="VZY52" s="867"/>
      <c r="VZZ52" s="867"/>
      <c r="WAA52" s="867"/>
      <c r="WAB52" s="867"/>
      <c r="WAC52" s="867"/>
      <c r="WAD52" s="867"/>
      <c r="WAE52" s="867"/>
      <c r="WAF52" s="867"/>
      <c r="WAG52" s="867"/>
      <c r="WAH52" s="867"/>
      <c r="WAI52" s="867"/>
      <c r="WAJ52" s="867"/>
      <c r="WAK52" s="867"/>
      <c r="WAL52" s="867"/>
      <c r="WAM52" s="867"/>
      <c r="WAN52" s="867"/>
      <c r="WAO52" s="867"/>
      <c r="WAP52" s="867"/>
      <c r="WAQ52" s="867"/>
      <c r="WAR52" s="867"/>
      <c r="WAS52" s="867"/>
      <c r="WAT52" s="867"/>
      <c r="WAU52" s="867"/>
      <c r="WAV52" s="867"/>
      <c r="WAW52" s="867"/>
      <c r="WAX52" s="867"/>
      <c r="WAY52" s="867"/>
      <c r="WAZ52" s="867"/>
      <c r="WBA52" s="867"/>
      <c r="WBB52" s="867"/>
      <c r="WBC52" s="867"/>
      <c r="WBD52" s="867"/>
      <c r="WBE52" s="867"/>
      <c r="WBF52" s="867"/>
      <c r="WBG52" s="867"/>
      <c r="WBH52" s="867"/>
      <c r="WBI52" s="867"/>
      <c r="WBJ52" s="867"/>
      <c r="WBK52" s="867"/>
      <c r="WBL52" s="867"/>
      <c r="WBM52" s="867"/>
      <c r="WBN52" s="867"/>
      <c r="WBO52" s="867"/>
      <c r="WBP52" s="867"/>
      <c r="WBQ52" s="867"/>
      <c r="WBR52" s="867"/>
      <c r="WBS52" s="867"/>
      <c r="WBT52" s="867"/>
      <c r="WBU52" s="867"/>
      <c r="WBV52" s="867"/>
      <c r="WBW52" s="867"/>
      <c r="WBX52" s="867"/>
      <c r="WBY52" s="867"/>
      <c r="WBZ52" s="867"/>
      <c r="WCA52" s="867"/>
      <c r="WCB52" s="867"/>
      <c r="WCC52" s="867"/>
      <c r="WCD52" s="867"/>
      <c r="WCE52" s="867"/>
      <c r="WCF52" s="867"/>
      <c r="WCG52" s="867"/>
      <c r="WCH52" s="867"/>
      <c r="WCI52" s="867"/>
      <c r="WCJ52" s="867"/>
      <c r="WCK52" s="867"/>
      <c r="WCL52" s="867"/>
      <c r="WCM52" s="867"/>
      <c r="WCN52" s="867"/>
      <c r="WCO52" s="867"/>
      <c r="WCP52" s="867"/>
      <c r="WCQ52" s="867"/>
      <c r="WCR52" s="867"/>
      <c r="WCS52" s="867"/>
      <c r="WCT52" s="867"/>
      <c r="WCU52" s="867"/>
      <c r="WCV52" s="867"/>
      <c r="WCW52" s="867"/>
      <c r="WCX52" s="867"/>
      <c r="WCY52" s="867"/>
      <c r="WCZ52" s="867"/>
      <c r="WDA52" s="867"/>
      <c r="WDB52" s="867"/>
      <c r="WDC52" s="867"/>
      <c r="WDD52" s="867"/>
      <c r="WDE52" s="867"/>
      <c r="WDF52" s="867"/>
      <c r="WDG52" s="867"/>
      <c r="WDH52" s="867"/>
      <c r="WDI52" s="867"/>
      <c r="WDJ52" s="867"/>
      <c r="WDK52" s="867"/>
      <c r="WDL52" s="867"/>
      <c r="WDM52" s="867"/>
      <c r="WDN52" s="867"/>
      <c r="WDO52" s="867"/>
      <c r="WDP52" s="867"/>
      <c r="WDQ52" s="867"/>
      <c r="WDR52" s="867"/>
      <c r="WDS52" s="867"/>
      <c r="WDT52" s="867"/>
      <c r="WDU52" s="867"/>
      <c r="WDV52" s="867"/>
      <c r="WDW52" s="867"/>
      <c r="WDX52" s="867"/>
      <c r="WDY52" s="867"/>
      <c r="WDZ52" s="867"/>
      <c r="WEA52" s="867"/>
      <c r="WEB52" s="867"/>
      <c r="WEC52" s="867"/>
      <c r="WED52" s="867"/>
      <c r="WEE52" s="867"/>
      <c r="WEF52" s="867"/>
      <c r="WEG52" s="867"/>
      <c r="WEH52" s="867"/>
      <c r="WEI52" s="867"/>
      <c r="WEJ52" s="867"/>
      <c r="WEK52" s="867"/>
      <c r="WEL52" s="867"/>
      <c r="WEM52" s="867"/>
      <c r="WEN52" s="867"/>
      <c r="WEO52" s="867"/>
      <c r="WEP52" s="867"/>
      <c r="WEQ52" s="867"/>
      <c r="WER52" s="867"/>
      <c r="WES52" s="867"/>
      <c r="WET52" s="867"/>
      <c r="WEU52" s="867"/>
      <c r="WEV52" s="867"/>
      <c r="WEW52" s="867"/>
      <c r="WEX52" s="867"/>
      <c r="WEY52" s="867"/>
      <c r="WEZ52" s="867"/>
      <c r="WFA52" s="867"/>
      <c r="WFB52" s="867"/>
      <c r="WFC52" s="867"/>
      <c r="WFD52" s="867"/>
      <c r="WFE52" s="867"/>
      <c r="WFF52" s="867"/>
      <c r="WFG52" s="867"/>
      <c r="WFH52" s="867"/>
      <c r="WFI52" s="867"/>
      <c r="WFJ52" s="867"/>
      <c r="WFK52" s="867"/>
      <c r="WFL52" s="867"/>
      <c r="WFM52" s="867"/>
      <c r="WFN52" s="867"/>
      <c r="WFO52" s="867"/>
      <c r="WFP52" s="867"/>
      <c r="WFQ52" s="867"/>
      <c r="WFR52" s="867"/>
      <c r="WFS52" s="867"/>
      <c r="WFT52" s="867"/>
      <c r="WFU52" s="867"/>
      <c r="WFV52" s="867"/>
      <c r="WFW52" s="867"/>
      <c r="WFX52" s="867"/>
      <c r="WFY52" s="867"/>
      <c r="WFZ52" s="867"/>
      <c r="WGA52" s="867"/>
      <c r="WGB52" s="867"/>
      <c r="WGC52" s="867"/>
      <c r="WGD52" s="867"/>
      <c r="WGE52" s="867"/>
      <c r="WGF52" s="867"/>
      <c r="WGG52" s="867"/>
      <c r="WGH52" s="867"/>
      <c r="WGI52" s="867"/>
      <c r="WGJ52" s="867"/>
      <c r="WGK52" s="867"/>
      <c r="WGL52" s="867"/>
      <c r="WGM52" s="867"/>
      <c r="WGN52" s="867"/>
      <c r="WGO52" s="867"/>
      <c r="WGP52" s="867"/>
      <c r="WGQ52" s="867"/>
      <c r="WGR52" s="867"/>
      <c r="WGS52" s="867"/>
      <c r="WGT52" s="867"/>
      <c r="WGU52" s="867"/>
      <c r="WGV52" s="867"/>
      <c r="WGW52" s="867"/>
      <c r="WGX52" s="867"/>
      <c r="WGY52" s="867"/>
      <c r="WGZ52" s="867"/>
      <c r="WHA52" s="867"/>
      <c r="WHB52" s="867"/>
      <c r="WHC52" s="867"/>
      <c r="WHD52" s="867"/>
      <c r="WHE52" s="867"/>
      <c r="WHF52" s="867"/>
      <c r="WHG52" s="867"/>
      <c r="WHH52" s="867"/>
      <c r="WHI52" s="867"/>
      <c r="WHJ52" s="867"/>
      <c r="WHK52" s="867"/>
      <c r="WHL52" s="867"/>
      <c r="WHM52" s="867"/>
      <c r="WHN52" s="867"/>
      <c r="WHO52" s="867"/>
      <c r="WHP52" s="867"/>
      <c r="WHQ52" s="867"/>
      <c r="WHR52" s="867"/>
      <c r="WHS52" s="867"/>
      <c r="WHT52" s="867"/>
      <c r="WHU52" s="867"/>
      <c r="WHV52" s="867"/>
      <c r="WHW52" s="867"/>
      <c r="WHX52" s="867"/>
      <c r="WHY52" s="867"/>
      <c r="WHZ52" s="867"/>
      <c r="WIA52" s="867"/>
      <c r="WIB52" s="867"/>
      <c r="WIC52" s="867"/>
      <c r="WID52" s="867"/>
      <c r="WIE52" s="867"/>
      <c r="WIF52" s="867"/>
      <c r="WIG52" s="867"/>
      <c r="WIH52" s="867"/>
      <c r="WII52" s="867"/>
      <c r="WIJ52" s="867"/>
      <c r="WIK52" s="867"/>
      <c r="WIL52" s="867"/>
      <c r="WIM52" s="867"/>
      <c r="WIN52" s="867"/>
      <c r="WIO52" s="867"/>
      <c r="WIP52" s="867"/>
      <c r="WIQ52" s="867"/>
      <c r="WIR52" s="867"/>
      <c r="WIS52" s="867"/>
      <c r="WIT52" s="867"/>
      <c r="WIU52" s="867"/>
      <c r="WIV52" s="867"/>
      <c r="WIW52" s="867"/>
      <c r="WIX52" s="867"/>
      <c r="WIY52" s="867"/>
      <c r="WIZ52" s="867"/>
      <c r="WJA52" s="867"/>
      <c r="WJB52" s="867"/>
      <c r="WJC52" s="867"/>
      <c r="WJD52" s="867"/>
      <c r="WJE52" s="867"/>
      <c r="WJF52" s="867"/>
      <c r="WJG52" s="867"/>
      <c r="WJH52" s="867"/>
      <c r="WJI52" s="867"/>
      <c r="WJJ52" s="867"/>
      <c r="WJK52" s="867"/>
      <c r="WJL52" s="867"/>
      <c r="WJM52" s="867"/>
      <c r="WJN52" s="867"/>
      <c r="WJO52" s="867"/>
      <c r="WJP52" s="867"/>
      <c r="WJQ52" s="867"/>
      <c r="WJR52" s="867"/>
      <c r="WJS52" s="867"/>
      <c r="WJT52" s="867"/>
      <c r="WJU52" s="867"/>
      <c r="WJV52" s="867"/>
      <c r="WJW52" s="867"/>
      <c r="WJX52" s="867"/>
      <c r="WJY52" s="867"/>
      <c r="WJZ52" s="867"/>
      <c r="WKA52" s="867"/>
      <c r="WKB52" s="867"/>
      <c r="WKC52" s="867"/>
      <c r="WKD52" s="867"/>
      <c r="WKE52" s="867"/>
      <c r="WKF52" s="867"/>
      <c r="WKG52" s="867"/>
      <c r="WKH52" s="867"/>
      <c r="WKI52" s="867"/>
      <c r="WKJ52" s="867"/>
      <c r="WKK52" s="867"/>
      <c r="WKL52" s="867"/>
      <c r="WKM52" s="867"/>
      <c r="WKN52" s="867"/>
      <c r="WKO52" s="867"/>
      <c r="WKP52" s="867"/>
      <c r="WKQ52" s="867"/>
      <c r="WKR52" s="867"/>
      <c r="WKS52" s="867"/>
      <c r="WKT52" s="867"/>
      <c r="WKU52" s="867"/>
      <c r="WKV52" s="867"/>
      <c r="WKW52" s="867"/>
      <c r="WKX52" s="867"/>
      <c r="WKY52" s="867"/>
      <c r="WKZ52" s="867"/>
      <c r="WLA52" s="867"/>
      <c r="WLB52" s="867"/>
      <c r="WLC52" s="867"/>
      <c r="WLD52" s="867"/>
      <c r="WLE52" s="867"/>
      <c r="WLF52" s="867"/>
      <c r="WLG52" s="867"/>
      <c r="WLH52" s="867"/>
      <c r="WLI52" s="867"/>
      <c r="WLJ52" s="867"/>
      <c r="WLK52" s="867"/>
      <c r="WLL52" s="867"/>
      <c r="WLM52" s="867"/>
      <c r="WLN52" s="867"/>
      <c r="WLO52" s="867"/>
      <c r="WLP52" s="867"/>
      <c r="WLQ52" s="867"/>
      <c r="WLR52" s="867"/>
      <c r="WLS52" s="867"/>
      <c r="WLT52" s="867"/>
      <c r="WLU52" s="867"/>
      <c r="WLV52" s="867"/>
      <c r="WLW52" s="867"/>
      <c r="WLX52" s="867"/>
      <c r="WLY52" s="867"/>
      <c r="WLZ52" s="867"/>
      <c r="WMA52" s="867"/>
      <c r="WMB52" s="867"/>
      <c r="WMC52" s="867"/>
      <c r="WMD52" s="867"/>
      <c r="WME52" s="867"/>
      <c r="WMF52" s="867"/>
      <c r="WMG52" s="867"/>
      <c r="WMH52" s="867"/>
      <c r="WMI52" s="867"/>
      <c r="WMJ52" s="867"/>
      <c r="WMK52" s="867"/>
      <c r="WML52" s="867"/>
      <c r="WMM52" s="867"/>
      <c r="WMN52" s="867"/>
      <c r="WMO52" s="867"/>
      <c r="WMP52" s="867"/>
      <c r="WMQ52" s="867"/>
      <c r="WMR52" s="867"/>
      <c r="WMS52" s="867"/>
      <c r="WMT52" s="867"/>
      <c r="WMU52" s="867"/>
      <c r="WMV52" s="867"/>
      <c r="WMW52" s="867"/>
      <c r="WMX52" s="867"/>
      <c r="WMY52" s="867"/>
      <c r="WMZ52" s="867"/>
      <c r="WNA52" s="867"/>
      <c r="WNB52" s="867"/>
      <c r="WNC52" s="867"/>
      <c r="WND52" s="867"/>
      <c r="WNE52" s="867"/>
      <c r="WNF52" s="867"/>
      <c r="WNG52" s="867"/>
      <c r="WNH52" s="867"/>
      <c r="WNI52" s="867"/>
      <c r="WNJ52" s="867"/>
      <c r="WNK52" s="867"/>
      <c r="WNL52" s="867"/>
      <c r="WNM52" s="867"/>
      <c r="WNN52" s="867"/>
      <c r="WNO52" s="867"/>
      <c r="WNP52" s="867"/>
      <c r="WNQ52" s="867"/>
      <c r="WNR52" s="867"/>
      <c r="WNS52" s="867"/>
      <c r="WNT52" s="867"/>
      <c r="WNU52" s="867"/>
      <c r="WNV52" s="867"/>
      <c r="WNW52" s="867"/>
      <c r="WNX52" s="867"/>
      <c r="WNY52" s="867"/>
      <c r="WNZ52" s="867"/>
      <c r="WOA52" s="867"/>
      <c r="WOB52" s="867"/>
      <c r="WOC52" s="867"/>
      <c r="WOD52" s="867"/>
      <c r="WOE52" s="867"/>
      <c r="WOF52" s="867"/>
      <c r="WOG52" s="867"/>
      <c r="WOH52" s="867"/>
      <c r="WOI52" s="867"/>
      <c r="WOJ52" s="867"/>
      <c r="WOK52" s="867"/>
      <c r="WOL52" s="867"/>
      <c r="WOM52" s="867"/>
      <c r="WON52" s="867"/>
      <c r="WOO52" s="867"/>
      <c r="WOP52" s="867"/>
      <c r="WOQ52" s="867"/>
      <c r="WOR52" s="867"/>
      <c r="WOS52" s="867"/>
      <c r="WOT52" s="867"/>
      <c r="WOU52" s="867"/>
      <c r="WOV52" s="867"/>
      <c r="WOW52" s="867"/>
      <c r="WOX52" s="867"/>
      <c r="WOY52" s="867"/>
      <c r="WOZ52" s="867"/>
      <c r="WPA52" s="867"/>
      <c r="WPB52" s="867"/>
      <c r="WPC52" s="867"/>
      <c r="WPD52" s="867"/>
      <c r="WPE52" s="867"/>
      <c r="WPF52" s="867"/>
      <c r="WPG52" s="867"/>
      <c r="WPH52" s="867"/>
      <c r="WPI52" s="867"/>
      <c r="WPJ52" s="867"/>
      <c r="WPK52" s="867"/>
      <c r="WPL52" s="867"/>
      <c r="WPM52" s="867"/>
      <c r="WPN52" s="867"/>
      <c r="WPO52" s="867"/>
      <c r="WPP52" s="867"/>
      <c r="WPQ52" s="867"/>
      <c r="WPR52" s="867"/>
      <c r="WPS52" s="867"/>
      <c r="WPT52" s="867"/>
      <c r="WPU52" s="867"/>
      <c r="WPV52" s="867"/>
      <c r="WPW52" s="867"/>
      <c r="WPX52" s="867"/>
      <c r="WPY52" s="867"/>
      <c r="WPZ52" s="867"/>
      <c r="WQA52" s="867"/>
      <c r="WQB52" s="867"/>
      <c r="WQC52" s="867"/>
      <c r="WQD52" s="867"/>
      <c r="WQE52" s="867"/>
      <c r="WQF52" s="867"/>
      <c r="WQG52" s="867"/>
      <c r="WQH52" s="867"/>
      <c r="WQI52" s="867"/>
      <c r="WQJ52" s="867"/>
      <c r="WQK52" s="867"/>
      <c r="WQL52" s="867"/>
      <c r="WQM52" s="867"/>
      <c r="WQN52" s="867"/>
      <c r="WQO52" s="867"/>
      <c r="WQP52" s="867"/>
      <c r="WQQ52" s="867"/>
      <c r="WQR52" s="867"/>
      <c r="WQS52" s="867"/>
      <c r="WQT52" s="867"/>
      <c r="WQU52" s="867"/>
      <c r="WQV52" s="867"/>
      <c r="WQW52" s="867"/>
      <c r="WQX52" s="867"/>
      <c r="WQY52" s="867"/>
      <c r="WQZ52" s="867"/>
      <c r="WRA52" s="867"/>
      <c r="WRB52" s="867"/>
      <c r="WRC52" s="867"/>
      <c r="WRD52" s="867"/>
      <c r="WRE52" s="867"/>
      <c r="WRF52" s="867"/>
      <c r="WRG52" s="867"/>
      <c r="WRH52" s="867"/>
      <c r="WRI52" s="867"/>
      <c r="WRJ52" s="867"/>
      <c r="WRK52" s="867"/>
      <c r="WRL52" s="867"/>
      <c r="WRM52" s="867"/>
      <c r="WRN52" s="867"/>
      <c r="WRO52" s="867"/>
      <c r="WRP52" s="867"/>
      <c r="WRQ52" s="867"/>
      <c r="WRR52" s="867"/>
      <c r="WRS52" s="867"/>
      <c r="WRT52" s="867"/>
      <c r="WRU52" s="867"/>
      <c r="WRV52" s="867"/>
      <c r="WRW52" s="867"/>
      <c r="WRX52" s="867"/>
      <c r="WRY52" s="867"/>
      <c r="WRZ52" s="867"/>
      <c r="WSA52" s="867"/>
      <c r="WSB52" s="867"/>
      <c r="WSC52" s="867"/>
      <c r="WSD52" s="867"/>
      <c r="WSE52" s="867"/>
      <c r="WSF52" s="867"/>
      <c r="WSG52" s="867"/>
      <c r="WSH52" s="867"/>
      <c r="WSI52" s="867"/>
      <c r="WSJ52" s="867"/>
      <c r="WSK52" s="867"/>
      <c r="WSL52" s="867"/>
      <c r="WSM52" s="867"/>
      <c r="WSN52" s="867"/>
      <c r="WSO52" s="867"/>
      <c r="WSP52" s="867"/>
      <c r="WSQ52" s="867"/>
      <c r="WSR52" s="867"/>
      <c r="WSS52" s="867"/>
      <c r="WST52" s="867"/>
      <c r="WSU52" s="867"/>
      <c r="WSV52" s="867"/>
      <c r="WSW52" s="867"/>
      <c r="WSX52" s="867"/>
      <c r="WSY52" s="867"/>
      <c r="WSZ52" s="867"/>
      <c r="WTA52" s="867"/>
      <c r="WTB52" s="867"/>
      <c r="WTC52" s="867"/>
      <c r="WTD52" s="867"/>
      <c r="WTE52" s="867"/>
      <c r="WTF52" s="867"/>
      <c r="WTG52" s="867"/>
      <c r="WTH52" s="867"/>
      <c r="WTI52" s="867"/>
      <c r="WTJ52" s="867"/>
      <c r="WTK52" s="867"/>
      <c r="WTL52" s="867"/>
      <c r="WTM52" s="867"/>
      <c r="WTN52" s="867"/>
      <c r="WTO52" s="867"/>
      <c r="WTP52" s="867"/>
      <c r="WTQ52" s="867"/>
      <c r="WTR52" s="867"/>
      <c r="WTS52" s="867"/>
      <c r="WTT52" s="867"/>
      <c r="WTU52" s="867"/>
      <c r="WTV52" s="867"/>
      <c r="WTW52" s="867"/>
      <c r="WTX52" s="867"/>
      <c r="WTY52" s="867"/>
      <c r="WTZ52" s="867"/>
      <c r="WUA52" s="867"/>
      <c r="WUB52" s="867"/>
      <c r="WUC52" s="867"/>
      <c r="WUD52" s="867"/>
      <c r="WUE52" s="867"/>
      <c r="WUF52" s="867"/>
      <c r="WUG52" s="867"/>
      <c r="WUH52" s="867"/>
      <c r="WUI52" s="867"/>
      <c r="WUJ52" s="867"/>
      <c r="WUK52" s="867"/>
      <c r="WUL52" s="867"/>
      <c r="WUM52" s="867"/>
      <c r="WUN52" s="867"/>
      <c r="WUO52" s="867"/>
      <c r="WUP52" s="867"/>
      <c r="WUQ52" s="867"/>
      <c r="WUR52" s="867"/>
      <c r="WUS52" s="867"/>
      <c r="WUT52" s="867"/>
      <c r="WUU52" s="867"/>
      <c r="WUV52" s="867"/>
      <c r="WUW52" s="867"/>
      <c r="WUX52" s="867"/>
      <c r="WUY52" s="867"/>
      <c r="WUZ52" s="867"/>
      <c r="WVA52" s="867"/>
      <c r="WVB52" s="867"/>
      <c r="WVC52" s="867"/>
      <c r="WVD52" s="867"/>
      <c r="WVE52" s="867"/>
      <c r="WVF52" s="867"/>
      <c r="WVG52" s="867"/>
      <c r="WVH52" s="867"/>
      <c r="WVI52" s="867"/>
      <c r="WVJ52" s="867"/>
      <c r="WVK52" s="867"/>
      <c r="WVL52" s="867"/>
      <c r="WVM52" s="867"/>
      <c r="WVN52" s="867"/>
      <c r="WVO52" s="867"/>
      <c r="WVP52" s="867"/>
      <c r="WVQ52" s="867"/>
      <c r="WVR52" s="867"/>
      <c r="WVS52" s="867"/>
      <c r="WVT52" s="867"/>
      <c r="WVU52" s="867"/>
      <c r="WVV52" s="867"/>
      <c r="WVW52" s="867"/>
      <c r="WVX52" s="867"/>
      <c r="WVY52" s="867"/>
      <c r="WVZ52" s="867"/>
      <c r="WWA52" s="867"/>
      <c r="WWB52" s="867"/>
      <c r="WWC52" s="867"/>
      <c r="WWD52" s="867"/>
      <c r="WWE52" s="867"/>
      <c r="WWF52" s="867"/>
      <c r="WWG52" s="867"/>
      <c r="WWH52" s="867"/>
      <c r="WWI52" s="867"/>
      <c r="WWJ52" s="867"/>
      <c r="WWK52" s="867"/>
      <c r="WWL52" s="867"/>
      <c r="WWM52" s="867"/>
      <c r="WWN52" s="867"/>
      <c r="WWO52" s="867"/>
      <c r="WWP52" s="867"/>
      <c r="WWQ52" s="867"/>
      <c r="WWR52" s="867"/>
      <c r="WWS52" s="867"/>
      <c r="WWT52" s="867"/>
      <c r="WWU52" s="867"/>
      <c r="WWV52" s="867"/>
      <c r="WWW52" s="867"/>
      <c r="WWX52" s="867"/>
      <c r="WWY52" s="867"/>
      <c r="WWZ52" s="867"/>
      <c r="WXA52" s="867"/>
      <c r="WXB52" s="867"/>
      <c r="WXC52" s="867"/>
      <c r="WXD52" s="867"/>
      <c r="WXE52" s="867"/>
      <c r="WXF52" s="867"/>
      <c r="WXG52" s="867"/>
      <c r="WXH52" s="867"/>
      <c r="WXI52" s="867"/>
      <c r="WXJ52" s="867"/>
      <c r="WXK52" s="867"/>
      <c r="WXL52" s="867"/>
      <c r="WXM52" s="867"/>
      <c r="WXN52" s="867"/>
      <c r="WXO52" s="867"/>
      <c r="WXP52" s="867"/>
      <c r="WXQ52" s="867"/>
      <c r="WXR52" s="867"/>
      <c r="WXS52" s="867"/>
      <c r="WXT52" s="867"/>
      <c r="WXU52" s="867"/>
      <c r="WXV52" s="867"/>
      <c r="WXW52" s="867"/>
      <c r="WXX52" s="867"/>
      <c r="WXY52" s="867"/>
      <c r="WXZ52" s="867"/>
      <c r="WYA52" s="867"/>
      <c r="WYB52" s="867"/>
      <c r="WYC52" s="867"/>
      <c r="WYD52" s="867"/>
      <c r="WYE52" s="867"/>
      <c r="WYF52" s="867"/>
      <c r="WYG52" s="867"/>
      <c r="WYH52" s="867"/>
      <c r="WYI52" s="867"/>
      <c r="WYJ52" s="867"/>
      <c r="WYK52" s="867"/>
      <c r="WYL52" s="867"/>
      <c r="WYM52" s="867"/>
      <c r="WYN52" s="867"/>
      <c r="WYO52" s="867"/>
      <c r="WYP52" s="867"/>
      <c r="WYQ52" s="867"/>
      <c r="WYR52" s="867"/>
      <c r="WYS52" s="867"/>
      <c r="WYT52" s="867"/>
      <c r="WYU52" s="867"/>
      <c r="WYV52" s="867"/>
      <c r="WYW52" s="867"/>
      <c r="WYX52" s="867"/>
      <c r="WYY52" s="867"/>
      <c r="WYZ52" s="867"/>
      <c r="WZA52" s="867"/>
      <c r="WZB52" s="867"/>
      <c r="WZC52" s="867"/>
      <c r="WZD52" s="867"/>
      <c r="WZE52" s="867"/>
      <c r="WZF52" s="867"/>
      <c r="WZG52" s="867"/>
      <c r="WZH52" s="867"/>
      <c r="WZI52" s="867"/>
      <c r="WZJ52" s="867"/>
      <c r="WZK52" s="867"/>
      <c r="WZL52" s="867"/>
      <c r="WZM52" s="867"/>
      <c r="WZN52" s="867"/>
      <c r="WZO52" s="867"/>
      <c r="WZP52" s="867"/>
      <c r="WZQ52" s="867"/>
      <c r="WZR52" s="867"/>
      <c r="WZS52" s="867"/>
      <c r="WZT52" s="867"/>
      <c r="WZU52" s="867"/>
      <c r="WZV52" s="867"/>
      <c r="WZW52" s="867"/>
      <c r="WZX52" s="867"/>
      <c r="WZY52" s="867"/>
      <c r="WZZ52" s="867"/>
      <c r="XAA52" s="867"/>
      <c r="XAB52" s="867"/>
      <c r="XAC52" s="867"/>
      <c r="XAD52" s="867"/>
      <c r="XAE52" s="867"/>
      <c r="XAF52" s="867"/>
      <c r="XAG52" s="867"/>
      <c r="XAH52" s="867"/>
      <c r="XAI52" s="867"/>
      <c r="XAJ52" s="867"/>
      <c r="XAK52" s="867"/>
      <c r="XAL52" s="867"/>
      <c r="XAM52" s="867"/>
      <c r="XAN52" s="867"/>
      <c r="XAO52" s="867"/>
      <c r="XAP52" s="867"/>
      <c r="XAQ52" s="867"/>
      <c r="XAR52" s="867"/>
      <c r="XAS52" s="867"/>
      <c r="XAT52" s="867"/>
      <c r="XAU52" s="867"/>
      <c r="XAV52" s="867"/>
      <c r="XAW52" s="867"/>
      <c r="XAX52" s="867"/>
      <c r="XAY52" s="867"/>
      <c r="XAZ52" s="867"/>
      <c r="XBA52" s="867"/>
      <c r="XBB52" s="867"/>
      <c r="XBC52" s="867"/>
      <c r="XBD52" s="867"/>
      <c r="XBE52" s="867"/>
      <c r="XBF52" s="867"/>
      <c r="XBG52" s="867"/>
      <c r="XBH52" s="867"/>
      <c r="XBI52" s="867"/>
      <c r="XBJ52" s="867"/>
      <c r="XBK52" s="867"/>
      <c r="XBL52" s="867"/>
      <c r="XBM52" s="867"/>
      <c r="XBN52" s="867"/>
      <c r="XBO52" s="867"/>
      <c r="XBP52" s="867"/>
      <c r="XBQ52" s="867"/>
      <c r="XBR52" s="867"/>
      <c r="XBS52" s="867"/>
      <c r="XBT52" s="867"/>
      <c r="XBU52" s="867"/>
      <c r="XBV52" s="867"/>
      <c r="XBW52" s="867"/>
      <c r="XBX52" s="867"/>
      <c r="XBY52" s="867"/>
      <c r="XBZ52" s="867"/>
      <c r="XCA52" s="867"/>
      <c r="XCB52" s="867"/>
      <c r="XCC52" s="867"/>
      <c r="XCD52" s="867"/>
      <c r="XCE52" s="867"/>
      <c r="XCF52" s="867"/>
      <c r="XCG52" s="867"/>
      <c r="XCH52" s="867"/>
      <c r="XCI52" s="867"/>
      <c r="XCJ52" s="867"/>
      <c r="XCK52" s="867"/>
      <c r="XCL52" s="867"/>
      <c r="XCM52" s="867"/>
      <c r="XCN52" s="867"/>
      <c r="XCO52" s="867"/>
      <c r="XCP52" s="867"/>
      <c r="XCQ52" s="867"/>
      <c r="XCR52" s="867"/>
      <c r="XCS52" s="867"/>
      <c r="XCT52" s="867"/>
      <c r="XCU52" s="867"/>
      <c r="XCV52" s="867"/>
      <c r="XCW52" s="867"/>
      <c r="XCX52" s="867"/>
      <c r="XCY52" s="867"/>
      <c r="XCZ52" s="867"/>
      <c r="XDA52" s="867"/>
      <c r="XDB52" s="867"/>
      <c r="XDC52" s="867"/>
      <c r="XDD52" s="867"/>
      <c r="XDE52" s="867"/>
      <c r="XDF52" s="867"/>
      <c r="XDG52" s="867"/>
      <c r="XDH52" s="867"/>
      <c r="XDI52" s="867"/>
      <c r="XDJ52" s="867"/>
      <c r="XDK52" s="867"/>
      <c r="XDL52" s="867"/>
      <c r="XDM52" s="867"/>
      <c r="XDN52" s="867"/>
      <c r="XDO52" s="867"/>
      <c r="XDP52" s="867"/>
      <c r="XDQ52" s="867"/>
      <c r="XDR52" s="867"/>
      <c r="XDS52" s="867"/>
      <c r="XDT52" s="867"/>
      <c r="XDU52" s="867"/>
      <c r="XDV52" s="867"/>
      <c r="XDW52" s="867"/>
      <c r="XDX52" s="867"/>
      <c r="XDY52" s="867"/>
      <c r="XDZ52" s="867"/>
      <c r="XEA52" s="867"/>
      <c r="XEB52" s="867"/>
      <c r="XEC52" s="867"/>
      <c r="XED52" s="867"/>
      <c r="XEE52" s="867"/>
      <c r="XEF52" s="867"/>
      <c r="XEG52" s="867"/>
      <c r="XEH52" s="867"/>
      <c r="XEI52" s="867"/>
      <c r="XEJ52" s="867"/>
      <c r="XEK52" s="867"/>
      <c r="XEL52" s="867"/>
      <c r="XEM52" s="867"/>
      <c r="XEN52" s="867"/>
      <c r="XEO52" s="867"/>
      <c r="XEP52" s="867"/>
      <c r="XEQ52" s="867"/>
      <c r="XER52" s="867"/>
      <c r="XES52" s="867"/>
      <c r="XET52" s="867"/>
      <c r="XEU52" s="867"/>
      <c r="XEV52" s="867"/>
      <c r="XEW52" s="867"/>
      <c r="XEX52" s="867"/>
      <c r="XEY52" s="867"/>
      <c r="XEZ52" s="867"/>
      <c r="XFA52" s="867"/>
      <c r="XFB52" s="867"/>
      <c r="XFC52" s="867"/>
      <c r="XFD52" s="867"/>
    </row>
    <row r="53" spans="1:16384" s="876" customFormat="1">
      <c r="A53" s="754" t="s">
        <v>663</v>
      </c>
      <c r="B53" s="865">
        <f>SUMIF($BN$2:$BY$2, "&lt;=" &amp; $B$2, $BN$53:$BY$53)</f>
        <v>2</v>
      </c>
      <c r="C53" s="880"/>
      <c r="D53" s="880"/>
      <c r="E53" s="880"/>
      <c r="F53" s="880"/>
      <c r="G53" s="874"/>
      <c r="H53" s="880"/>
      <c r="I53" s="875"/>
      <c r="J53" s="875"/>
      <c r="K53" s="875"/>
      <c r="L53" s="875"/>
      <c r="M53" s="875"/>
      <c r="N53" s="875"/>
      <c r="O53" s="875"/>
      <c r="P53" s="875"/>
      <c r="Q53" s="875"/>
      <c r="R53" s="875"/>
      <c r="S53" s="875"/>
      <c r="T53" s="875"/>
      <c r="U53" s="875"/>
      <c r="V53" s="875"/>
      <c r="W53" s="875"/>
      <c r="X53" s="875"/>
      <c r="Y53" s="875"/>
      <c r="Z53" s="875"/>
      <c r="AA53" s="875"/>
      <c r="AB53" s="875"/>
      <c r="AC53" s="875"/>
      <c r="AK53" s="876">
        <v>1</v>
      </c>
      <c r="AL53" s="876">
        <v>1</v>
      </c>
      <c r="AM53" s="876">
        <v>1</v>
      </c>
      <c r="AN53" s="876">
        <v>1</v>
      </c>
      <c r="AQ53" s="876">
        <v>1</v>
      </c>
      <c r="AS53" s="867">
        <v>2</v>
      </c>
      <c r="AT53" s="758">
        <v>1</v>
      </c>
      <c r="AU53" s="758">
        <v>1</v>
      </c>
      <c r="AV53" s="876">
        <v>2</v>
      </c>
      <c r="AW53" s="876">
        <v>1</v>
      </c>
      <c r="AX53" s="876">
        <v>2</v>
      </c>
      <c r="AY53" s="876">
        <v>1</v>
      </c>
      <c r="BA53" s="876">
        <v>1</v>
      </c>
      <c r="BC53" s="876">
        <v>1</v>
      </c>
      <c r="BD53" s="876">
        <v>2</v>
      </c>
      <c r="BE53" s="876">
        <v>3</v>
      </c>
      <c r="BF53" s="876">
        <v>2</v>
      </c>
      <c r="BG53" s="876">
        <v>6</v>
      </c>
      <c r="BH53" s="876">
        <v>3</v>
      </c>
      <c r="BI53" s="1419">
        <f>'[17]Agency North'!U114</f>
        <v>4</v>
      </c>
      <c r="BJ53" s="1419">
        <f>'[6]Agency North'!V114</f>
        <v>7</v>
      </c>
      <c r="BK53" s="1197">
        <f>'[7]Agency North'!W114</f>
        <v>4</v>
      </c>
      <c r="BL53" s="1197">
        <f>'[16]Agency North'!X114</f>
        <v>4</v>
      </c>
      <c r="BM53" s="1419">
        <f>'[9]Agency North'!Y114</f>
        <v>4</v>
      </c>
      <c r="BN53" s="758">
        <f>'[10]Agency North'!AO114</f>
        <v>0</v>
      </c>
      <c r="BO53" s="758">
        <f>'[11]Agency North'!$AP123</f>
        <v>2</v>
      </c>
    </row>
    <row r="54" spans="1:16384" s="1311" customFormat="1">
      <c r="A54" s="868" t="s">
        <v>37</v>
      </c>
      <c r="B54" s="869">
        <f>SUMIF($BN$2:$BY$2, "&lt;=" &amp; $B$2, $BN$54:$BY$54)</f>
        <v>990</v>
      </c>
      <c r="C54" s="1312"/>
      <c r="D54" s="1313"/>
      <c r="E54" s="1313"/>
      <c r="F54" s="1313"/>
      <c r="G54" s="869">
        <f>SUM(R54:T54)</f>
        <v>26</v>
      </c>
      <c r="H54" s="1312"/>
      <c r="I54" s="1307">
        <f>SUM(I48:I52)</f>
        <v>0</v>
      </c>
      <c r="J54" s="1307">
        <f t="shared" ref="J54:AH54" si="77">SUM(J48:J52)</f>
        <v>0</v>
      </c>
      <c r="K54" s="1307">
        <f t="shared" si="77"/>
        <v>0</v>
      </c>
      <c r="L54" s="1307">
        <f t="shared" si="77"/>
        <v>0</v>
      </c>
      <c r="M54" s="1307">
        <f t="shared" si="77"/>
        <v>0</v>
      </c>
      <c r="N54" s="1307">
        <f t="shared" si="77"/>
        <v>0</v>
      </c>
      <c r="O54" s="1307">
        <f t="shared" si="77"/>
        <v>0</v>
      </c>
      <c r="P54" s="1307">
        <f t="shared" si="77"/>
        <v>0</v>
      </c>
      <c r="Q54" s="1307">
        <f t="shared" si="77"/>
        <v>0</v>
      </c>
      <c r="R54" s="1307">
        <f t="shared" si="77"/>
        <v>0</v>
      </c>
      <c r="S54" s="1307">
        <f t="shared" si="77"/>
        <v>0</v>
      </c>
      <c r="T54" s="1307">
        <f t="shared" si="77"/>
        <v>26</v>
      </c>
      <c r="U54" s="1307">
        <f t="shared" si="77"/>
        <v>67</v>
      </c>
      <c r="V54" s="1307">
        <f t="shared" si="77"/>
        <v>57</v>
      </c>
      <c r="W54" s="1307">
        <f t="shared" si="77"/>
        <v>53</v>
      </c>
      <c r="X54" s="1307">
        <f t="shared" si="77"/>
        <v>36</v>
      </c>
      <c r="Y54" s="1307">
        <f>SUM(Y48:Y52)</f>
        <v>49</v>
      </c>
      <c r="Z54" s="1307">
        <f t="shared" si="77"/>
        <v>66</v>
      </c>
      <c r="AA54" s="1307">
        <f>SUM(AA48:AA52)</f>
        <v>64</v>
      </c>
      <c r="AB54" s="1307">
        <f t="shared" si="77"/>
        <v>64</v>
      </c>
      <c r="AC54" s="1307">
        <f t="shared" si="77"/>
        <v>106</v>
      </c>
      <c r="AD54" s="1307">
        <f t="shared" si="77"/>
        <v>35</v>
      </c>
      <c r="AE54" s="1307">
        <f t="shared" si="77"/>
        <v>26</v>
      </c>
      <c r="AF54" s="1307">
        <f t="shared" si="77"/>
        <v>32</v>
      </c>
      <c r="AG54" s="1307">
        <f t="shared" si="77"/>
        <v>75</v>
      </c>
      <c r="AH54" s="1307">
        <f t="shared" si="77"/>
        <v>98</v>
      </c>
      <c r="AI54" s="1307">
        <f>SUM(AI48:AI53)</f>
        <v>159</v>
      </c>
      <c r="AJ54" s="1307">
        <f t="shared" ref="AJ54:AO54" si="78">SUM(AJ48:AJ53)</f>
        <v>82</v>
      </c>
      <c r="AK54" s="1307">
        <f t="shared" si="78"/>
        <v>117</v>
      </c>
      <c r="AL54" s="1307">
        <f t="shared" si="78"/>
        <v>140</v>
      </c>
      <c r="AM54" s="1307">
        <f t="shared" si="78"/>
        <v>118</v>
      </c>
      <c r="AN54" s="1307">
        <f t="shared" si="78"/>
        <v>204</v>
      </c>
      <c r="AO54" s="1307">
        <f t="shared" si="78"/>
        <v>175</v>
      </c>
      <c r="AP54" s="1307">
        <f t="shared" ref="AP54:BD54" si="79">SUM(AP48:AP53)</f>
        <v>222</v>
      </c>
      <c r="AQ54" s="1307">
        <f t="shared" si="79"/>
        <v>144</v>
      </c>
      <c r="AR54" s="1307">
        <f t="shared" si="79"/>
        <v>231</v>
      </c>
      <c r="AS54" s="1307">
        <f t="shared" si="79"/>
        <v>279</v>
      </c>
      <c r="AT54" s="1307">
        <f t="shared" si="79"/>
        <v>251</v>
      </c>
      <c r="AU54" s="1307">
        <f t="shared" si="79"/>
        <v>249</v>
      </c>
      <c r="AV54" s="1307">
        <f t="shared" si="79"/>
        <v>276</v>
      </c>
      <c r="AW54" s="1307">
        <f t="shared" si="79"/>
        <v>264</v>
      </c>
      <c r="AX54" s="1307">
        <f t="shared" si="79"/>
        <v>350</v>
      </c>
      <c r="AY54" s="1307">
        <f t="shared" si="79"/>
        <v>279</v>
      </c>
      <c r="AZ54" s="1307">
        <f t="shared" si="79"/>
        <v>496</v>
      </c>
      <c r="BA54" s="1307">
        <f t="shared" si="79"/>
        <v>350</v>
      </c>
      <c r="BB54" s="1307">
        <f t="shared" si="79"/>
        <v>134</v>
      </c>
      <c r="BC54" s="1307">
        <f t="shared" si="79"/>
        <v>123</v>
      </c>
      <c r="BD54" s="1307">
        <f t="shared" si="79"/>
        <v>364</v>
      </c>
      <c r="BE54" s="1307">
        <f t="shared" ref="BE54:BM54" si="80">SUM(BE48:BE53)</f>
        <v>339</v>
      </c>
      <c r="BF54" s="1307">
        <f>SUM(BF48:BF53)</f>
        <v>536</v>
      </c>
      <c r="BG54" s="1307">
        <f t="shared" si="80"/>
        <v>985</v>
      </c>
      <c r="BH54" s="1307">
        <f t="shared" si="80"/>
        <v>683</v>
      </c>
      <c r="BI54" s="1307">
        <f t="shared" si="80"/>
        <v>822</v>
      </c>
      <c r="BJ54" s="1307">
        <f t="shared" si="80"/>
        <v>945</v>
      </c>
      <c r="BK54" s="1307">
        <f t="shared" si="80"/>
        <v>883</v>
      </c>
      <c r="BL54" s="1307">
        <f t="shared" si="80"/>
        <v>883</v>
      </c>
      <c r="BM54" s="1307">
        <f t="shared" si="80"/>
        <v>1124</v>
      </c>
      <c r="BN54" s="1311">
        <f>SUM(BN48:BN53)</f>
        <v>320</v>
      </c>
      <c r="BO54" s="1311">
        <f>SUM(BO48:BO53)</f>
        <v>670</v>
      </c>
    </row>
    <row r="56" spans="1:16384" s="706" customFormat="1">
      <c r="A56" s="703" t="s">
        <v>113</v>
      </c>
      <c r="B56" s="704" t="s">
        <v>117</v>
      </c>
      <c r="C56" s="704"/>
      <c r="D56" s="705" t="s">
        <v>43</v>
      </c>
      <c r="E56" s="705" t="s">
        <v>67</v>
      </c>
      <c r="F56" s="705" t="s">
        <v>70</v>
      </c>
      <c r="G56" s="705" t="s">
        <v>104</v>
      </c>
      <c r="H56" s="704"/>
      <c r="I56" s="127">
        <v>41000</v>
      </c>
      <c r="J56" s="127">
        <v>41030</v>
      </c>
      <c r="K56" s="127">
        <v>41061</v>
      </c>
      <c r="L56" s="127">
        <v>41091</v>
      </c>
      <c r="M56" s="127">
        <v>41122</v>
      </c>
      <c r="N56" s="127">
        <v>41153</v>
      </c>
      <c r="O56" s="127">
        <v>41183</v>
      </c>
      <c r="P56" s="127">
        <v>41214</v>
      </c>
      <c r="Q56" s="127">
        <v>41244</v>
      </c>
      <c r="R56" s="127">
        <v>41275</v>
      </c>
      <c r="S56" s="127">
        <v>41306</v>
      </c>
      <c r="T56" s="127">
        <v>41334</v>
      </c>
      <c r="U56" s="127">
        <v>41365</v>
      </c>
      <c r="V56" s="127">
        <v>41395</v>
      </c>
      <c r="W56" s="127">
        <v>41426</v>
      </c>
      <c r="X56" s="127">
        <v>41456</v>
      </c>
      <c r="Y56" s="127">
        <v>41487</v>
      </c>
      <c r="Z56" s="127">
        <v>41518</v>
      </c>
      <c r="AA56" s="127">
        <v>41548</v>
      </c>
      <c r="AB56" s="127">
        <v>41579</v>
      </c>
      <c r="AC56" s="127">
        <v>41609</v>
      </c>
      <c r="AD56" s="127">
        <v>41640</v>
      </c>
      <c r="AE56" s="127">
        <v>41671</v>
      </c>
      <c r="AF56" s="127">
        <v>41699</v>
      </c>
      <c r="AG56" s="127">
        <v>41730</v>
      </c>
      <c r="AH56" s="127">
        <v>41760</v>
      </c>
      <c r="AI56" s="127">
        <v>41791</v>
      </c>
      <c r="AJ56" s="127">
        <v>41821</v>
      </c>
      <c r="AK56" s="127">
        <v>41852</v>
      </c>
      <c r="AL56" s="127">
        <v>41883</v>
      </c>
      <c r="AM56" s="127">
        <v>41913</v>
      </c>
      <c r="AN56" s="127">
        <v>41944</v>
      </c>
      <c r="AO56" s="127">
        <v>41974</v>
      </c>
      <c r="AP56" s="152">
        <v>42005</v>
      </c>
      <c r="AQ56" s="111">
        <v>42036</v>
      </c>
      <c r="AR56" s="111">
        <v>42064</v>
      </c>
      <c r="AS56" s="111">
        <v>42095</v>
      </c>
      <c r="AT56" s="111">
        <v>42155</v>
      </c>
      <c r="AU56" s="111">
        <v>42185</v>
      </c>
      <c r="AV56" s="111">
        <v>42216</v>
      </c>
      <c r="AW56" s="111">
        <v>42247</v>
      </c>
      <c r="AX56" s="111">
        <v>42277</v>
      </c>
      <c r="AY56" s="111">
        <v>42308</v>
      </c>
      <c r="AZ56" s="111">
        <v>42338</v>
      </c>
      <c r="BA56" s="111">
        <f>BA47</f>
        <v>42369</v>
      </c>
      <c r="BB56" s="152">
        <v>42370</v>
      </c>
      <c r="BC56" s="111">
        <v>42401</v>
      </c>
      <c r="BD56" s="111">
        <v>42430</v>
      </c>
      <c r="BE56" s="111">
        <v>42461</v>
      </c>
      <c r="BF56" s="111">
        <v>42521</v>
      </c>
      <c r="BG56" s="111">
        <v>42551</v>
      </c>
      <c r="BH56" s="111">
        <v>42582</v>
      </c>
      <c r="BI56" s="111">
        <v>42613</v>
      </c>
      <c r="BJ56" s="111">
        <v>42643</v>
      </c>
      <c r="BK56" s="111">
        <v>42674</v>
      </c>
      <c r="BL56" s="111">
        <v>42704</v>
      </c>
      <c r="BM56" s="111">
        <v>42735</v>
      </c>
      <c r="BN56" s="111">
        <v>42766</v>
      </c>
      <c r="BO56" s="152">
        <v>42794</v>
      </c>
      <c r="BP56" s="111">
        <v>42825</v>
      </c>
      <c r="BQ56" s="111">
        <v>42855</v>
      </c>
      <c r="BR56" s="111">
        <v>42886</v>
      </c>
      <c r="BS56" s="111">
        <v>42916</v>
      </c>
      <c r="BT56" s="111">
        <v>42947</v>
      </c>
      <c r="BU56" s="111">
        <v>42978</v>
      </c>
      <c r="BV56" s="111">
        <v>43008</v>
      </c>
      <c r="BW56" s="111">
        <v>43039</v>
      </c>
      <c r="BX56" s="111">
        <v>43069</v>
      </c>
      <c r="BY56" s="111">
        <v>43100</v>
      </c>
    </row>
    <row r="57" spans="1:16384">
      <c r="A57" s="685" t="s">
        <v>123</v>
      </c>
      <c r="B57" s="1392">
        <f>SUMIF($BN$2:$BY$2, "&lt;=" &amp; $B$2, $BN$57:$BY$57) / $B$2</f>
        <v>1385.5</v>
      </c>
      <c r="G57" s="143">
        <f>SUM(R57:T57)/3</f>
        <v>3.6666666666666665</v>
      </c>
      <c r="I57" s="691">
        <f>SUM(I39:I42)</f>
        <v>0</v>
      </c>
      <c r="J57" s="691">
        <f t="shared" ref="J57:Q57" si="81">SUM(J39:J42)</f>
        <v>0</v>
      </c>
      <c r="K57" s="691">
        <f t="shared" si="81"/>
        <v>0</v>
      </c>
      <c r="L57" s="691">
        <f t="shared" si="81"/>
        <v>0</v>
      </c>
      <c r="M57" s="691">
        <f t="shared" si="81"/>
        <v>0</v>
      </c>
      <c r="N57" s="691">
        <f t="shared" si="81"/>
        <v>0</v>
      </c>
      <c r="O57" s="691">
        <f t="shared" si="81"/>
        <v>0</v>
      </c>
      <c r="P57" s="691">
        <f t="shared" si="81"/>
        <v>0</v>
      </c>
      <c r="Q57" s="691">
        <f t="shared" si="81"/>
        <v>0</v>
      </c>
      <c r="T57" s="691">
        <f t="shared" ref="T57:Y57" si="82">SUM(T39:T42)</f>
        <v>11</v>
      </c>
      <c r="U57" s="691">
        <f t="shared" si="82"/>
        <v>39</v>
      </c>
      <c r="V57" s="691">
        <f t="shared" si="82"/>
        <v>54</v>
      </c>
      <c r="W57" s="691">
        <f t="shared" si="82"/>
        <v>64</v>
      </c>
      <c r="X57" s="691">
        <f t="shared" si="82"/>
        <v>66</v>
      </c>
      <c r="Y57" s="691">
        <f t="shared" si="82"/>
        <v>71</v>
      </c>
      <c r="Z57" s="691">
        <f t="shared" ref="Z57:AE57" si="83">SUM(Z39:Z42)</f>
        <v>78</v>
      </c>
      <c r="AA57" s="691">
        <f t="shared" si="83"/>
        <v>69</v>
      </c>
      <c r="AB57" s="691">
        <f t="shared" si="83"/>
        <v>75</v>
      </c>
      <c r="AC57" s="691">
        <f t="shared" si="83"/>
        <v>73</v>
      </c>
      <c r="AD57" s="691">
        <f t="shared" si="83"/>
        <v>85</v>
      </c>
      <c r="AE57" s="691">
        <f t="shared" si="83"/>
        <v>84</v>
      </c>
      <c r="AF57" s="691">
        <f>SUM(AF39:AF42)</f>
        <v>84</v>
      </c>
      <c r="AG57" s="691">
        <f>SUM(AG39:AG42)</f>
        <v>97</v>
      </c>
      <c r="AH57" s="691">
        <f>SUM(AH39:AH42)</f>
        <v>113</v>
      </c>
      <c r="AI57" s="691">
        <f t="shared" ref="AI57:AS57" si="84">SUM(AI39:AI43)</f>
        <v>134</v>
      </c>
      <c r="AJ57" s="691">
        <f t="shared" si="84"/>
        <v>126</v>
      </c>
      <c r="AK57" s="691">
        <f t="shared" si="84"/>
        <v>140</v>
      </c>
      <c r="AL57" s="691">
        <f t="shared" si="84"/>
        <v>163</v>
      </c>
      <c r="AM57" s="691">
        <f t="shared" si="84"/>
        <v>176</v>
      </c>
      <c r="AN57" s="691">
        <f t="shared" si="84"/>
        <v>218</v>
      </c>
      <c r="AO57" s="691">
        <f t="shared" si="84"/>
        <v>260</v>
      </c>
      <c r="AP57" s="691">
        <f t="shared" si="84"/>
        <v>297</v>
      </c>
      <c r="AQ57" s="691">
        <f t="shared" si="84"/>
        <v>320</v>
      </c>
      <c r="AR57" s="691">
        <f t="shared" si="84"/>
        <v>334</v>
      </c>
      <c r="AS57" s="691">
        <f t="shared" si="84"/>
        <v>376</v>
      </c>
      <c r="AT57" s="691">
        <f t="shared" ref="AT57:BO57" si="85">SUM(AT39:AT43)</f>
        <v>398</v>
      </c>
      <c r="AU57" s="691">
        <f t="shared" si="85"/>
        <v>380</v>
      </c>
      <c r="AV57" s="691">
        <f t="shared" si="85"/>
        <v>384</v>
      </c>
      <c r="AW57" s="691">
        <f t="shared" si="85"/>
        <v>373</v>
      </c>
      <c r="AX57" s="691">
        <f t="shared" si="85"/>
        <v>435</v>
      </c>
      <c r="AY57" s="691">
        <f t="shared" si="85"/>
        <v>465</v>
      </c>
      <c r="AZ57" s="691">
        <f t="shared" si="85"/>
        <v>487</v>
      </c>
      <c r="BA57" s="691">
        <f t="shared" si="85"/>
        <v>488</v>
      </c>
      <c r="BB57" s="691">
        <f t="shared" si="85"/>
        <v>503</v>
      </c>
      <c r="BC57" s="691">
        <f t="shared" si="85"/>
        <v>509</v>
      </c>
      <c r="BD57" s="691">
        <f t="shared" si="85"/>
        <v>533</v>
      </c>
      <c r="BE57" s="691">
        <f t="shared" si="85"/>
        <v>593</v>
      </c>
      <c r="BF57" s="691">
        <f t="shared" si="85"/>
        <v>653</v>
      </c>
      <c r="BG57" s="691">
        <f t="shared" si="85"/>
        <v>760</v>
      </c>
      <c r="BH57" s="691">
        <f t="shared" si="85"/>
        <v>801</v>
      </c>
      <c r="BI57" s="691">
        <f t="shared" si="85"/>
        <v>893</v>
      </c>
      <c r="BJ57" s="691">
        <f t="shared" si="85"/>
        <v>1044</v>
      </c>
      <c r="BK57" s="691">
        <f t="shared" si="85"/>
        <v>1158</v>
      </c>
      <c r="BL57" s="691">
        <f t="shared" si="85"/>
        <v>1158</v>
      </c>
      <c r="BM57" s="691">
        <f t="shared" si="85"/>
        <v>1353</v>
      </c>
      <c r="BN57" s="691">
        <f t="shared" si="85"/>
        <v>1355</v>
      </c>
      <c r="BO57" s="691">
        <f t="shared" si="85"/>
        <v>1416</v>
      </c>
    </row>
    <row r="58" spans="1:16384" s="758" customFormat="1">
      <c r="A58" s="754" t="s">
        <v>99</v>
      </c>
      <c r="B58" s="1393">
        <f ca="1">SUMIF($BN$2:$BY$3, "&lt;=" &amp; $B$2, $BN$58:$BY$58)</f>
        <v>549</v>
      </c>
      <c r="C58" s="755"/>
      <c r="D58" s="756"/>
      <c r="E58" s="756"/>
      <c r="F58" s="756"/>
      <c r="G58" s="756">
        <f>SUM(R58:T58)</f>
        <v>7</v>
      </c>
      <c r="H58" s="755"/>
      <c r="I58" s="757"/>
      <c r="J58" s="757"/>
      <c r="K58" s="757"/>
      <c r="L58" s="757"/>
      <c r="M58" s="757"/>
      <c r="N58" s="757"/>
      <c r="O58" s="757"/>
      <c r="P58" s="757"/>
      <c r="Q58" s="757"/>
      <c r="R58" s="757"/>
      <c r="S58" s="757"/>
      <c r="T58" s="757">
        <v>7</v>
      </c>
      <c r="U58" s="757">
        <v>21</v>
      </c>
      <c r="V58" s="757">
        <v>25</v>
      </c>
      <c r="W58" s="757">
        <v>25</v>
      </c>
      <c r="X58" s="757">
        <v>26</v>
      </c>
      <c r="Y58" s="757">
        <v>25</v>
      </c>
      <c r="Z58" s="757">
        <v>25</v>
      </c>
      <c r="AA58" s="757">
        <v>31</v>
      </c>
      <c r="AB58" s="757">
        <v>32</v>
      </c>
      <c r="AC58" s="757">
        <v>34</v>
      </c>
      <c r="AD58" s="757">
        <v>21</v>
      </c>
      <c r="AE58" s="757">
        <v>15</v>
      </c>
      <c r="AF58" s="757">
        <v>18</v>
      </c>
      <c r="AG58" s="757">
        <v>38</v>
      </c>
      <c r="AH58" s="757">
        <v>40</v>
      </c>
      <c r="AI58" s="758">
        <v>66</v>
      </c>
      <c r="AJ58" s="758">
        <v>62</v>
      </c>
      <c r="AK58" s="758">
        <v>63</v>
      </c>
      <c r="AL58" s="758">
        <v>71</v>
      </c>
      <c r="AM58" s="758">
        <v>59</v>
      </c>
      <c r="AN58" s="758">
        <v>91</v>
      </c>
      <c r="AO58" s="758">
        <v>97</v>
      </c>
      <c r="AP58" s="758">
        <v>101</v>
      </c>
      <c r="AQ58" s="758">
        <v>74</v>
      </c>
      <c r="AR58" s="758">
        <v>120</v>
      </c>
      <c r="AS58" s="758">
        <v>129</v>
      </c>
      <c r="AT58" s="758">
        <v>134</v>
      </c>
      <c r="AU58" s="758">
        <v>130</v>
      </c>
      <c r="AV58" s="758">
        <v>142</v>
      </c>
      <c r="AW58" s="758">
        <v>131</v>
      </c>
      <c r="AX58" s="758">
        <v>170</v>
      </c>
      <c r="AY58" s="758">
        <v>157</v>
      </c>
      <c r="AZ58" s="758">
        <v>221</v>
      </c>
      <c r="BA58" s="758">
        <v>182</v>
      </c>
      <c r="BB58" s="758">
        <v>91</v>
      </c>
      <c r="BC58" s="758">
        <v>75</v>
      </c>
      <c r="BD58" s="758">
        <v>184</v>
      </c>
      <c r="BE58" s="758">
        <v>149</v>
      </c>
      <c r="BF58" s="758">
        <v>224</v>
      </c>
      <c r="BG58" s="758">
        <v>338</v>
      </c>
      <c r="BH58" s="758">
        <v>253</v>
      </c>
      <c r="BI58" s="758">
        <v>282</v>
      </c>
      <c r="BJ58" s="758">
        <v>435</v>
      </c>
      <c r="BK58" s="758">
        <f>[12]Recruit2!$K$71</f>
        <v>421</v>
      </c>
      <c r="BL58" s="758">
        <f>[13]Recruit2!$K$71</f>
        <v>456</v>
      </c>
      <c r="BM58" s="758">
        <f>[14]Recruit2!$K$71</f>
        <v>532</v>
      </c>
      <c r="BN58" s="758">
        <f>[15]Recruit2!$K$71</f>
        <v>206</v>
      </c>
      <c r="BO58" s="758">
        <f>[18]Recruit2!$K$71</f>
        <v>343</v>
      </c>
    </row>
    <row r="59" spans="1:16384">
      <c r="A59" s="685" t="s">
        <v>98</v>
      </c>
      <c r="B59" s="145">
        <f ca="1">IF(B57&lt;&gt;0,B58/ (B57 * $B$2),0)</f>
        <v>0.19812342114760015</v>
      </c>
      <c r="G59" s="145">
        <f>IF(G57&lt;&gt;0,G58/ (G57 * $B$2),0)</f>
        <v>0.95454545454545459</v>
      </c>
      <c r="I59" s="140">
        <f>IF(I57&lt;&gt;0,I58/I57,0)</f>
        <v>0</v>
      </c>
      <c r="J59" s="140">
        <f t="shared" ref="J59:T59" si="86">IF(J57&lt;&gt;0,J58/J57,0)</f>
        <v>0</v>
      </c>
      <c r="K59" s="140">
        <f t="shared" si="86"/>
        <v>0</v>
      </c>
      <c r="L59" s="140">
        <f t="shared" si="86"/>
        <v>0</v>
      </c>
      <c r="M59" s="140">
        <f t="shared" si="86"/>
        <v>0</v>
      </c>
      <c r="N59" s="140">
        <f t="shared" si="86"/>
        <v>0</v>
      </c>
      <c r="O59" s="140">
        <f t="shared" si="86"/>
        <v>0</v>
      </c>
      <c r="P59" s="140">
        <f t="shared" si="86"/>
        <v>0</v>
      </c>
      <c r="Q59" s="140">
        <f t="shared" si="86"/>
        <v>0</v>
      </c>
      <c r="R59" s="140"/>
      <c r="S59" s="140"/>
      <c r="T59" s="140">
        <f t="shared" si="86"/>
        <v>0.63636363636363635</v>
      </c>
      <c r="U59" s="140">
        <f t="shared" ref="U59:Z59" si="87">IF(U57&lt;&gt;0,U58/U57,0)</f>
        <v>0.53846153846153844</v>
      </c>
      <c r="V59" s="140">
        <f t="shared" si="87"/>
        <v>0.46296296296296297</v>
      </c>
      <c r="W59" s="140">
        <f t="shared" si="87"/>
        <v>0.390625</v>
      </c>
      <c r="X59" s="140">
        <f t="shared" si="87"/>
        <v>0.39393939393939392</v>
      </c>
      <c r="Y59" s="140">
        <f t="shared" si="87"/>
        <v>0.352112676056338</v>
      </c>
      <c r="Z59" s="140">
        <f t="shared" si="87"/>
        <v>0.32051282051282054</v>
      </c>
      <c r="AA59" s="140">
        <f>IF(AA57&lt;&gt;0,AA58/AA57,0)</f>
        <v>0.44927536231884058</v>
      </c>
      <c r="AB59" s="140">
        <f t="shared" ref="AB59:AG59" si="88">IF(AB57&lt;&gt;0,AB58/AB57,0)</f>
        <v>0.42666666666666669</v>
      </c>
      <c r="AC59" s="403">
        <f t="shared" si="88"/>
        <v>0.46575342465753422</v>
      </c>
      <c r="AD59" s="403">
        <f t="shared" si="88"/>
        <v>0.24705882352941178</v>
      </c>
      <c r="AE59" s="403">
        <f t="shared" si="88"/>
        <v>0.17857142857142858</v>
      </c>
      <c r="AF59" s="403">
        <f t="shared" si="88"/>
        <v>0.21428571428571427</v>
      </c>
      <c r="AG59" s="403">
        <f t="shared" si="88"/>
        <v>0.39175257731958762</v>
      </c>
      <c r="AH59" s="403">
        <f t="shared" ref="AH59:AO59" si="89">IF(AH57&lt;&gt;0,AH58/AH57,0)</f>
        <v>0.35398230088495575</v>
      </c>
      <c r="AI59" s="403">
        <f t="shared" si="89"/>
        <v>0.4925373134328358</v>
      </c>
      <c r="AJ59" s="403">
        <f t="shared" si="89"/>
        <v>0.49206349206349204</v>
      </c>
      <c r="AK59" s="403">
        <f t="shared" si="89"/>
        <v>0.45</v>
      </c>
      <c r="AL59" s="403">
        <f t="shared" si="89"/>
        <v>0.43558282208588955</v>
      </c>
      <c r="AM59" s="403">
        <f t="shared" si="89"/>
        <v>0.33522727272727271</v>
      </c>
      <c r="AN59" s="403">
        <f t="shared" si="89"/>
        <v>0.41743119266055045</v>
      </c>
      <c r="AO59" s="403">
        <f t="shared" si="89"/>
        <v>0.37307692307692308</v>
      </c>
      <c r="AP59" s="403">
        <f t="shared" ref="AP59:BB59" si="90">IF(AP57&lt;&gt;0,AP58/AP57,0)</f>
        <v>0.34006734006734007</v>
      </c>
      <c r="AQ59" s="403">
        <f t="shared" si="90"/>
        <v>0.23125000000000001</v>
      </c>
      <c r="AR59" s="403">
        <f t="shared" si="90"/>
        <v>0.3592814371257485</v>
      </c>
      <c r="AS59" s="403">
        <f t="shared" si="90"/>
        <v>0.34308510638297873</v>
      </c>
      <c r="AT59" s="403">
        <f t="shared" si="90"/>
        <v>0.33668341708542715</v>
      </c>
      <c r="AU59" s="403">
        <f t="shared" si="90"/>
        <v>0.34210526315789475</v>
      </c>
      <c r="AV59" s="403">
        <f t="shared" si="90"/>
        <v>0.36979166666666669</v>
      </c>
      <c r="AW59" s="403">
        <f t="shared" si="90"/>
        <v>0.3512064343163539</v>
      </c>
      <c r="AX59" s="403">
        <f t="shared" si="90"/>
        <v>0.39080459770114945</v>
      </c>
      <c r="AY59" s="403">
        <f t="shared" si="90"/>
        <v>0.33763440860215055</v>
      </c>
      <c r="AZ59" s="403">
        <f t="shared" si="90"/>
        <v>0.4537987679671458</v>
      </c>
      <c r="BA59" s="403">
        <f t="shared" si="90"/>
        <v>0.37295081967213117</v>
      </c>
      <c r="BB59" s="403">
        <f t="shared" si="90"/>
        <v>0.18091451292246521</v>
      </c>
      <c r="BC59" s="403">
        <f t="shared" ref="BC59:BN59" si="91">IF(BC57&lt;&gt;0,BC58/BC57,0)</f>
        <v>0.14734774066797643</v>
      </c>
      <c r="BD59" s="403">
        <f t="shared" si="91"/>
        <v>0.34521575984990621</v>
      </c>
      <c r="BE59" s="403">
        <f t="shared" si="91"/>
        <v>0.25126475548060706</v>
      </c>
      <c r="BF59" s="403">
        <f t="shared" si="91"/>
        <v>0.34303215926493108</v>
      </c>
      <c r="BG59" s="403">
        <f t="shared" si="91"/>
        <v>0.44473684210526315</v>
      </c>
      <c r="BH59" s="403">
        <f t="shared" si="91"/>
        <v>0.31585518102372034</v>
      </c>
      <c r="BI59" s="403">
        <f t="shared" si="91"/>
        <v>0.31578947368421051</v>
      </c>
      <c r="BJ59" s="403">
        <f t="shared" si="91"/>
        <v>0.41666666666666669</v>
      </c>
      <c r="BK59" s="403">
        <f t="shared" si="91"/>
        <v>0.36355785837651122</v>
      </c>
      <c r="BL59" s="403">
        <f t="shared" si="91"/>
        <v>0.39378238341968913</v>
      </c>
      <c r="BM59" s="403">
        <f t="shared" si="91"/>
        <v>0.39320029563932002</v>
      </c>
      <c r="BN59" s="417">
        <f t="shared" si="91"/>
        <v>0.15202952029520295</v>
      </c>
      <c r="BO59" s="403">
        <f>IF(BO57&lt;&gt;0,BO58/BO57,0)</f>
        <v>0.2422316384180791</v>
      </c>
    </row>
    <row r="60" spans="1:16384">
      <c r="A60" s="685" t="s">
        <v>100</v>
      </c>
      <c r="B60" s="142">
        <f ca="1">IF(B58&lt;&gt;0,B48/B58,0)</f>
        <v>1.5974499089253187</v>
      </c>
      <c r="G60" s="142">
        <f>IF(G58&lt;&gt;0,G48/G58,0)</f>
        <v>2.1428571428571428</v>
      </c>
      <c r="I60" s="115" t="e">
        <f>I48/I58</f>
        <v>#DIV/0!</v>
      </c>
      <c r="J60" s="115" t="e">
        <f t="shared" ref="J60:T60" si="92">J48/J58</f>
        <v>#DIV/0!</v>
      </c>
      <c r="K60" s="115" t="e">
        <f t="shared" si="92"/>
        <v>#DIV/0!</v>
      </c>
      <c r="L60" s="115" t="e">
        <f t="shared" si="92"/>
        <v>#DIV/0!</v>
      </c>
      <c r="M60" s="115" t="e">
        <f t="shared" si="92"/>
        <v>#DIV/0!</v>
      </c>
      <c r="N60" s="115" t="e">
        <f t="shared" si="92"/>
        <v>#DIV/0!</v>
      </c>
      <c r="O60" s="115" t="e">
        <f t="shared" si="92"/>
        <v>#DIV/0!</v>
      </c>
      <c r="P60" s="115" t="e">
        <f t="shared" si="92"/>
        <v>#DIV/0!</v>
      </c>
      <c r="Q60" s="115" t="e">
        <f t="shared" si="92"/>
        <v>#DIV/0!</v>
      </c>
      <c r="R60" s="115" t="e">
        <f t="shared" si="92"/>
        <v>#DIV/0!</v>
      </c>
      <c r="S60" s="115" t="e">
        <f t="shared" si="92"/>
        <v>#DIV/0!</v>
      </c>
      <c r="T60" s="115">
        <f t="shared" si="92"/>
        <v>2.1428571428571428</v>
      </c>
      <c r="U60" s="115">
        <f t="shared" ref="U60:Z60" si="93">U48/U58</f>
        <v>1.8571428571428572</v>
      </c>
      <c r="V60" s="115">
        <f t="shared" si="93"/>
        <v>1.68</v>
      </c>
      <c r="W60" s="115">
        <f t="shared" si="93"/>
        <v>1.72</v>
      </c>
      <c r="X60" s="115">
        <f t="shared" si="93"/>
        <v>1.3461538461538463</v>
      </c>
      <c r="Y60" s="115">
        <f t="shared" si="93"/>
        <v>1.8</v>
      </c>
      <c r="Z60" s="115">
        <f t="shared" si="93"/>
        <v>2.3199999999999998</v>
      </c>
      <c r="AA60" s="115">
        <f t="shared" ref="AA60:AF60" si="94">AA48/AA58</f>
        <v>1.967741935483871</v>
      </c>
      <c r="AB60" s="115">
        <f t="shared" si="94"/>
        <v>1.78125</v>
      </c>
      <c r="AC60" s="115">
        <f t="shared" si="94"/>
        <v>3.0588235294117645</v>
      </c>
      <c r="AD60" s="115">
        <f t="shared" si="94"/>
        <v>1.4761904761904763</v>
      </c>
      <c r="AE60" s="115">
        <f t="shared" si="94"/>
        <v>1.7333333333333334</v>
      </c>
      <c r="AF60" s="115">
        <f t="shared" si="94"/>
        <v>1.5555555555555556</v>
      </c>
      <c r="AG60" s="115">
        <f t="shared" ref="AG60:AO60" si="95">AG48/AG58</f>
        <v>1.4736842105263157</v>
      </c>
      <c r="AH60" s="115">
        <f t="shared" si="95"/>
        <v>1.875</v>
      </c>
      <c r="AI60" s="115">
        <f t="shared" si="95"/>
        <v>1.9848484848484849</v>
      </c>
      <c r="AJ60" s="115">
        <f t="shared" si="95"/>
        <v>1.2258064516129032</v>
      </c>
      <c r="AK60" s="115">
        <f t="shared" si="95"/>
        <v>1.5873015873015872</v>
      </c>
      <c r="AL60" s="115">
        <f t="shared" si="95"/>
        <v>1.7464788732394365</v>
      </c>
      <c r="AM60" s="115">
        <f t="shared" si="95"/>
        <v>1.7966101694915255</v>
      </c>
      <c r="AN60" s="115">
        <f t="shared" si="95"/>
        <v>1.7252747252747254</v>
      </c>
      <c r="AO60" s="115">
        <f t="shared" si="95"/>
        <v>1.4948453608247423</v>
      </c>
      <c r="AP60" s="115">
        <f t="shared" ref="AP60:BA60" si="96">AP48/AP58</f>
        <v>1.7326732673267327</v>
      </c>
      <c r="AQ60" s="115">
        <f t="shared" si="96"/>
        <v>1.7027027027027026</v>
      </c>
      <c r="AR60" s="115">
        <f t="shared" si="96"/>
        <v>1.7333333333333334</v>
      </c>
      <c r="AS60" s="115">
        <f t="shared" si="96"/>
        <v>1.7829457364341086</v>
      </c>
      <c r="AT60" s="115">
        <f t="shared" si="96"/>
        <v>1.6194029850746268</v>
      </c>
      <c r="AU60" s="115">
        <f t="shared" si="96"/>
        <v>1.6076923076923078</v>
      </c>
      <c r="AV60" s="115">
        <f t="shared" si="96"/>
        <v>1.6901408450704225</v>
      </c>
      <c r="AW60" s="115">
        <f t="shared" si="96"/>
        <v>1.717557251908397</v>
      </c>
      <c r="AX60" s="115">
        <f t="shared" si="96"/>
        <v>1.6647058823529413</v>
      </c>
      <c r="AY60" s="115">
        <f t="shared" si="96"/>
        <v>1.5668789808917198</v>
      </c>
      <c r="AZ60" s="115">
        <f t="shared" si="96"/>
        <v>2.0226244343891402</v>
      </c>
      <c r="BA60" s="115">
        <f t="shared" si="96"/>
        <v>1.7472527472527473</v>
      </c>
      <c r="BB60" s="115">
        <f t="shared" ref="BB60:BM60" si="97">BB48/BB58</f>
        <v>1.3846153846153846</v>
      </c>
      <c r="BC60" s="115">
        <f t="shared" si="97"/>
        <v>1.5333333333333334</v>
      </c>
      <c r="BD60" s="115">
        <f t="shared" si="97"/>
        <v>1.8097826086956521</v>
      </c>
      <c r="BE60" s="115">
        <f t="shared" si="97"/>
        <v>1.8926174496644295</v>
      </c>
      <c r="BF60" s="115">
        <f t="shared" si="97"/>
        <v>1.9910714285714286</v>
      </c>
      <c r="BG60" s="115">
        <f t="shared" si="97"/>
        <v>2.5118343195266273</v>
      </c>
      <c r="BH60" s="115">
        <f t="shared" si="97"/>
        <v>2.3794466403162056</v>
      </c>
      <c r="BI60" s="115">
        <f t="shared" si="97"/>
        <v>2.6170212765957448</v>
      </c>
      <c r="BJ60" s="115">
        <f t="shared" si="97"/>
        <v>1.825287356321839</v>
      </c>
      <c r="BK60" s="115">
        <f t="shared" si="97"/>
        <v>1.8076009501187649</v>
      </c>
      <c r="BL60" s="115">
        <f t="shared" si="97"/>
        <v>1.6688596491228069</v>
      </c>
      <c r="BM60" s="115">
        <f t="shared" si="97"/>
        <v>1.8984962406015038</v>
      </c>
      <c r="BN60" s="115">
        <f>BN48/BN58</f>
        <v>1.3640776699029127</v>
      </c>
      <c r="BO60" s="115">
        <f>BO48/BO58</f>
        <v>1.7376093294460642</v>
      </c>
    </row>
    <row r="61" spans="1:16384">
      <c r="A61" s="685" t="s">
        <v>135</v>
      </c>
      <c r="B61" s="142">
        <f>B48/ (B57 *$B$2)</f>
        <v>0.31649224106820645</v>
      </c>
      <c r="G61" s="142">
        <f>G48/ (G58 *3)</f>
        <v>0.7142857142857143</v>
      </c>
      <c r="I61" s="115" t="e">
        <f>I48/I57</f>
        <v>#DIV/0!</v>
      </c>
      <c r="J61" s="115" t="e">
        <f t="shared" ref="J61:T61" si="98">J48/J57</f>
        <v>#DIV/0!</v>
      </c>
      <c r="K61" s="115" t="e">
        <f t="shared" si="98"/>
        <v>#DIV/0!</v>
      </c>
      <c r="L61" s="115" t="e">
        <f t="shared" si="98"/>
        <v>#DIV/0!</v>
      </c>
      <c r="M61" s="115" t="e">
        <f t="shared" si="98"/>
        <v>#DIV/0!</v>
      </c>
      <c r="N61" s="115" t="e">
        <f t="shared" si="98"/>
        <v>#DIV/0!</v>
      </c>
      <c r="O61" s="115" t="e">
        <f t="shared" si="98"/>
        <v>#DIV/0!</v>
      </c>
      <c r="P61" s="115" t="e">
        <f t="shared" si="98"/>
        <v>#DIV/0!</v>
      </c>
      <c r="Q61" s="115" t="e">
        <f t="shared" si="98"/>
        <v>#DIV/0!</v>
      </c>
      <c r="R61" s="115" t="e">
        <f t="shared" si="98"/>
        <v>#DIV/0!</v>
      </c>
      <c r="S61" s="115" t="e">
        <f t="shared" si="98"/>
        <v>#DIV/0!</v>
      </c>
      <c r="T61" s="115">
        <f t="shared" si="98"/>
        <v>1.3636363636363635</v>
      </c>
      <c r="U61" s="115">
        <f t="shared" ref="U61:Z61" si="99">U48/U57</f>
        <v>1</v>
      </c>
      <c r="V61" s="115">
        <f t="shared" si="99"/>
        <v>0.77777777777777779</v>
      </c>
      <c r="W61" s="115">
        <f t="shared" si="99"/>
        <v>0.671875</v>
      </c>
      <c r="X61" s="115">
        <f t="shared" si="99"/>
        <v>0.53030303030303028</v>
      </c>
      <c r="Y61" s="115">
        <f t="shared" si="99"/>
        <v>0.63380281690140849</v>
      </c>
      <c r="Z61" s="115">
        <f t="shared" si="99"/>
        <v>0.74358974358974361</v>
      </c>
      <c r="AA61" s="115">
        <f t="shared" ref="AA61:AF61" si="100">AA48/AA57</f>
        <v>0.88405797101449279</v>
      </c>
      <c r="AB61" s="115">
        <f t="shared" si="100"/>
        <v>0.76</v>
      </c>
      <c r="AC61" s="115">
        <f t="shared" si="100"/>
        <v>1.4246575342465753</v>
      </c>
      <c r="AD61" s="115">
        <f t="shared" si="100"/>
        <v>0.36470588235294116</v>
      </c>
      <c r="AE61" s="115">
        <f t="shared" si="100"/>
        <v>0.30952380952380953</v>
      </c>
      <c r="AF61" s="115">
        <f t="shared" si="100"/>
        <v>0.33333333333333331</v>
      </c>
      <c r="AG61" s="115">
        <f t="shared" ref="AG61:AO61" si="101">AG48/AG57</f>
        <v>0.57731958762886593</v>
      </c>
      <c r="AH61" s="115">
        <f t="shared" si="101"/>
        <v>0.66371681415929207</v>
      </c>
      <c r="AI61" s="115">
        <f t="shared" si="101"/>
        <v>0.97761194029850751</v>
      </c>
      <c r="AJ61" s="115">
        <f t="shared" si="101"/>
        <v>0.60317460317460314</v>
      </c>
      <c r="AK61" s="115">
        <f t="shared" si="101"/>
        <v>0.7142857142857143</v>
      </c>
      <c r="AL61" s="115">
        <f t="shared" si="101"/>
        <v>0.76073619631901845</v>
      </c>
      <c r="AM61" s="115">
        <f t="shared" si="101"/>
        <v>0.60227272727272729</v>
      </c>
      <c r="AN61" s="115">
        <f t="shared" si="101"/>
        <v>0.72018348623853212</v>
      </c>
      <c r="AO61" s="115">
        <f t="shared" si="101"/>
        <v>0.55769230769230771</v>
      </c>
      <c r="AP61" s="115">
        <f t="shared" ref="AP61:BA61" si="102">AP48/AP57</f>
        <v>0.58922558922558921</v>
      </c>
      <c r="AQ61" s="115">
        <f t="shared" si="102"/>
        <v>0.39374999999999999</v>
      </c>
      <c r="AR61" s="115">
        <f t="shared" si="102"/>
        <v>0.6227544910179641</v>
      </c>
      <c r="AS61" s="115">
        <f t="shared" si="102"/>
        <v>0.61170212765957444</v>
      </c>
      <c r="AT61" s="115">
        <f t="shared" si="102"/>
        <v>0.54522613065326631</v>
      </c>
      <c r="AU61" s="115">
        <f t="shared" si="102"/>
        <v>0.55000000000000004</v>
      </c>
      <c r="AV61" s="115">
        <f t="shared" si="102"/>
        <v>0.625</v>
      </c>
      <c r="AW61" s="115">
        <f t="shared" si="102"/>
        <v>0.60321715817694366</v>
      </c>
      <c r="AX61" s="115">
        <f t="shared" si="102"/>
        <v>0.65057471264367817</v>
      </c>
      <c r="AY61" s="115">
        <f t="shared" si="102"/>
        <v>0.52903225806451615</v>
      </c>
      <c r="AZ61" s="115">
        <f t="shared" si="102"/>
        <v>0.91786447638603696</v>
      </c>
      <c r="BA61" s="115">
        <f t="shared" si="102"/>
        <v>0.65163934426229508</v>
      </c>
      <c r="BB61" s="115">
        <f t="shared" ref="BB61:BN61" si="103">BB48/BB57</f>
        <v>0.25049701789264411</v>
      </c>
      <c r="BC61" s="115">
        <f t="shared" si="103"/>
        <v>0.22593320235756384</v>
      </c>
      <c r="BD61" s="115">
        <f t="shared" si="103"/>
        <v>0.62476547842401498</v>
      </c>
      <c r="BE61" s="115">
        <f t="shared" si="103"/>
        <v>0.47554806070826305</v>
      </c>
      <c r="BF61" s="115">
        <f t="shared" si="103"/>
        <v>0.68300153139356812</v>
      </c>
      <c r="BG61" s="115">
        <f t="shared" si="103"/>
        <v>1.1171052631578948</v>
      </c>
      <c r="BH61" s="115">
        <f t="shared" si="103"/>
        <v>0.75156054931335825</v>
      </c>
      <c r="BI61" s="115">
        <f t="shared" si="103"/>
        <v>0.82642777155655101</v>
      </c>
      <c r="BJ61" s="115">
        <f t="shared" si="103"/>
        <v>0.76053639846743293</v>
      </c>
      <c r="BK61" s="115">
        <f t="shared" si="103"/>
        <v>0.65716753022452501</v>
      </c>
      <c r="BL61" s="115">
        <f t="shared" si="103"/>
        <v>0.65716753022452501</v>
      </c>
      <c r="BM61" s="115">
        <f t="shared" si="103"/>
        <v>0.7464892830746489</v>
      </c>
      <c r="BN61" s="115">
        <f t="shared" si="103"/>
        <v>0.207380073800738</v>
      </c>
      <c r="BO61" s="115">
        <f>BO48/BO57</f>
        <v>0.42090395480225989</v>
      </c>
    </row>
    <row r="62" spans="1:16384">
      <c r="A62" s="685" t="s">
        <v>189</v>
      </c>
      <c r="B62" s="1392">
        <f>SUMIF($BN$2:$BY$2, "=" &amp; $B$2, $BN$57:$BY$57)</f>
        <v>1416</v>
      </c>
      <c r="G62" s="142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</row>
    <row r="64" spans="1:16384" s="714" customFormat="1" ht="16.5" customHeight="1">
      <c r="A64" s="698" t="s">
        <v>114</v>
      </c>
      <c r="B64" s="711"/>
      <c r="C64" s="712"/>
      <c r="D64" s="711"/>
      <c r="E64" s="711"/>
      <c r="F64" s="711"/>
      <c r="G64" s="711"/>
      <c r="H64" s="712"/>
      <c r="I64" s="713"/>
      <c r="J64" s="713"/>
      <c r="K64" s="713"/>
      <c r="L64" s="713"/>
      <c r="M64" s="713"/>
      <c r="N64" s="713"/>
      <c r="O64" s="713"/>
      <c r="P64" s="713"/>
      <c r="Q64" s="713"/>
      <c r="R64" s="713"/>
      <c r="S64" s="713"/>
      <c r="T64" s="713"/>
      <c r="U64" s="713"/>
      <c r="V64" s="713"/>
      <c r="W64" s="713"/>
      <c r="X64" s="713"/>
      <c r="Y64" s="713"/>
      <c r="Z64" s="713"/>
      <c r="AA64" s="713"/>
      <c r="AB64" s="713"/>
      <c r="AC64" s="713"/>
    </row>
    <row r="65" spans="1:77" s="706" customFormat="1">
      <c r="A65" s="703" t="s">
        <v>1</v>
      </c>
      <c r="B65" s="704" t="s">
        <v>117</v>
      </c>
      <c r="C65" s="704"/>
      <c r="D65" s="705" t="s">
        <v>43</v>
      </c>
      <c r="E65" s="705" t="s">
        <v>67</v>
      </c>
      <c r="F65" s="705" t="s">
        <v>70</v>
      </c>
      <c r="G65" s="705" t="s">
        <v>104</v>
      </c>
      <c r="H65" s="704"/>
      <c r="I65" s="127">
        <v>41000</v>
      </c>
      <c r="J65" s="127">
        <v>41030</v>
      </c>
      <c r="K65" s="127">
        <v>41061</v>
      </c>
      <c r="L65" s="127">
        <v>41091</v>
      </c>
      <c r="M65" s="127">
        <v>41122</v>
      </c>
      <c r="N65" s="127">
        <v>41153</v>
      </c>
      <c r="O65" s="127">
        <v>41183</v>
      </c>
      <c r="P65" s="127">
        <v>41214</v>
      </c>
      <c r="Q65" s="127">
        <v>41244</v>
      </c>
      <c r="R65" s="127">
        <v>41275</v>
      </c>
      <c r="S65" s="127">
        <v>41306</v>
      </c>
      <c r="T65" s="127">
        <v>41334</v>
      </c>
      <c r="U65" s="127">
        <v>41365</v>
      </c>
      <c r="V65" s="127">
        <v>41395</v>
      </c>
      <c r="W65" s="127">
        <v>41426</v>
      </c>
      <c r="X65" s="127">
        <v>41456</v>
      </c>
      <c r="Y65" s="127">
        <v>41487</v>
      </c>
      <c r="Z65" s="127">
        <v>41518</v>
      </c>
      <c r="AA65" s="127">
        <v>41548</v>
      </c>
      <c r="AB65" s="127">
        <v>41579</v>
      </c>
      <c r="AC65" s="127">
        <v>41609</v>
      </c>
      <c r="AD65" s="127">
        <v>41640</v>
      </c>
      <c r="AE65" s="127">
        <v>41671</v>
      </c>
      <c r="AF65" s="127">
        <v>41699</v>
      </c>
      <c r="AG65" s="127">
        <v>41730</v>
      </c>
      <c r="AH65" s="127">
        <v>41760</v>
      </c>
      <c r="AI65" s="127">
        <v>41791</v>
      </c>
      <c r="AJ65" s="127">
        <v>41821</v>
      </c>
      <c r="AK65" s="127">
        <v>41852</v>
      </c>
      <c r="AL65" s="127">
        <v>41883</v>
      </c>
      <c r="AM65" s="127">
        <v>41913</v>
      </c>
      <c r="AN65" s="127">
        <v>41944</v>
      </c>
      <c r="AO65" s="127">
        <v>41974</v>
      </c>
      <c r="AP65" s="152">
        <v>42005</v>
      </c>
      <c r="AQ65" s="111">
        <v>42036</v>
      </c>
      <c r="AR65" s="111">
        <v>42064</v>
      </c>
      <c r="AS65" s="111">
        <v>42095</v>
      </c>
      <c r="AT65" s="111">
        <v>42155</v>
      </c>
      <c r="AU65" s="111">
        <v>42185</v>
      </c>
      <c r="AV65" s="111">
        <v>42216</v>
      </c>
      <c r="AW65" s="111">
        <v>42247</v>
      </c>
      <c r="AX65" s="111">
        <v>42277</v>
      </c>
      <c r="AY65" s="111">
        <v>42308</v>
      </c>
      <c r="AZ65" s="111">
        <v>42338</v>
      </c>
      <c r="BA65" s="111">
        <f>BA56</f>
        <v>42369</v>
      </c>
      <c r="BB65" s="152">
        <v>42370</v>
      </c>
      <c r="BC65" s="111">
        <v>42401</v>
      </c>
      <c r="BD65" s="111">
        <v>42430</v>
      </c>
      <c r="BE65" s="111">
        <v>42461</v>
      </c>
      <c r="BF65" s="111">
        <v>42521</v>
      </c>
      <c r="BG65" s="111">
        <v>42551</v>
      </c>
      <c r="BH65" s="111">
        <v>42582</v>
      </c>
      <c r="BI65" s="111">
        <v>42613</v>
      </c>
      <c r="BJ65" s="111">
        <v>42643</v>
      </c>
      <c r="BK65" s="111">
        <v>42674</v>
      </c>
      <c r="BL65" s="111">
        <v>42704</v>
      </c>
      <c r="BM65" s="111">
        <v>42735</v>
      </c>
      <c r="BN65" s="111">
        <v>42766</v>
      </c>
      <c r="BO65" s="152">
        <v>42794</v>
      </c>
      <c r="BP65" s="111">
        <v>42825</v>
      </c>
      <c r="BQ65" s="111">
        <v>42855</v>
      </c>
      <c r="BR65" s="111">
        <v>42886</v>
      </c>
      <c r="BS65" s="111">
        <v>42916</v>
      </c>
      <c r="BT65" s="111">
        <v>42947</v>
      </c>
      <c r="BU65" s="111">
        <v>42978</v>
      </c>
      <c r="BV65" s="111">
        <v>43008</v>
      </c>
      <c r="BW65" s="111">
        <v>43039</v>
      </c>
      <c r="BX65" s="111">
        <v>43069</v>
      </c>
      <c r="BY65" s="111">
        <v>43100</v>
      </c>
    </row>
    <row r="66" spans="1:77">
      <c r="A66" s="1143" t="s">
        <v>106</v>
      </c>
      <c r="B66" s="142">
        <f t="shared" ref="B66:B72" si="104">SUMIF($AD$2:$AO$2, "&lt;=" &amp; $B$2, $AD66:$AO66)</f>
        <v>339.298</v>
      </c>
      <c r="G66" s="142">
        <f>SUM(R66:T66)</f>
        <v>186.601</v>
      </c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92">
        <v>186.601</v>
      </c>
      <c r="U66" s="192">
        <v>144.83600000000001</v>
      </c>
      <c r="V66" s="192">
        <v>280.041</v>
      </c>
      <c r="W66" s="192">
        <v>227.65799999999999</v>
      </c>
      <c r="X66" s="192">
        <v>131.21899999999999</v>
      </c>
      <c r="Y66" s="192">
        <v>332.80599999999998</v>
      </c>
      <c r="Z66" s="192">
        <v>414.44799999999998</v>
      </c>
      <c r="AA66" s="361">
        <v>378.91800000000001</v>
      </c>
      <c r="AB66" s="192">
        <v>472.93299999999999</v>
      </c>
      <c r="AC66" s="192">
        <v>1121.69</v>
      </c>
      <c r="AD66" s="554">
        <v>76.075000000000003</v>
      </c>
      <c r="AE66" s="589">
        <v>263.22300000000001</v>
      </c>
      <c r="AF66" s="589">
        <v>104.059</v>
      </c>
      <c r="AG66" s="554">
        <v>285.05700000000002</v>
      </c>
      <c r="AH66" s="589">
        <v>485.42099999999999</v>
      </c>
      <c r="BB66" s="1385"/>
      <c r="BC66" s="1385"/>
      <c r="BD66" s="1385"/>
      <c r="BE66" s="1385"/>
      <c r="BF66" s="1385"/>
      <c r="BG66" s="1385"/>
      <c r="BH66" s="1385"/>
    </row>
    <row r="67" spans="1:77">
      <c r="A67" s="1143" t="s">
        <v>107</v>
      </c>
      <c r="B67" s="142">
        <f t="shared" si="104"/>
        <v>357.33600000000001</v>
      </c>
      <c r="G67" s="142">
        <f t="shared" ref="G67:G74" si="105">SUM(R67:T67)</f>
        <v>0</v>
      </c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92"/>
      <c r="U67" s="192">
        <v>200.43700000000001</v>
      </c>
      <c r="V67" s="192">
        <v>198.999</v>
      </c>
      <c r="W67" s="192">
        <v>173.274</v>
      </c>
      <c r="X67" s="192">
        <v>111.548</v>
      </c>
      <c r="Y67" s="192">
        <v>78.195999999999998</v>
      </c>
      <c r="Z67" s="192">
        <v>476.56799999999998</v>
      </c>
      <c r="AA67" s="361">
        <v>287.84300000000002</v>
      </c>
      <c r="AB67" s="192">
        <v>259.47899999999998</v>
      </c>
      <c r="AC67" s="192">
        <v>315.98099999999999</v>
      </c>
      <c r="AD67" s="554">
        <v>280.71800000000002</v>
      </c>
      <c r="AE67" s="589">
        <v>76.617999999999995</v>
      </c>
      <c r="AF67" s="589">
        <v>37.499000000000002</v>
      </c>
      <c r="AG67" s="554">
        <v>122.621</v>
      </c>
      <c r="AH67" s="589">
        <v>183.881</v>
      </c>
      <c r="BB67" s="1385"/>
      <c r="BC67" s="1385"/>
      <c r="BD67" s="1385"/>
      <c r="BE67" s="1385"/>
      <c r="BF67" s="1385"/>
      <c r="BG67" s="1385"/>
      <c r="BH67" s="1385"/>
    </row>
    <row r="68" spans="1:77">
      <c r="A68" s="1143" t="s">
        <v>54</v>
      </c>
      <c r="B68" s="142">
        <f t="shared" si="104"/>
        <v>212.61500000000001</v>
      </c>
      <c r="G68" s="142">
        <f t="shared" si="105"/>
        <v>0</v>
      </c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92"/>
      <c r="U68" s="192"/>
      <c r="V68" s="192">
        <v>151.661</v>
      </c>
      <c r="W68" s="192">
        <v>66.998999999999995</v>
      </c>
      <c r="X68" s="192">
        <v>15.222</v>
      </c>
      <c r="Y68" s="192">
        <v>69.224000000000004</v>
      </c>
      <c r="Z68" s="192">
        <v>156.74799999999999</v>
      </c>
      <c r="AA68" s="361">
        <v>164.15600000000001</v>
      </c>
      <c r="AB68" s="192">
        <v>245.22399999999999</v>
      </c>
      <c r="AC68" s="192">
        <v>153.58500000000001</v>
      </c>
      <c r="AD68" s="554">
        <v>43.417999999999999</v>
      </c>
      <c r="AE68" s="589">
        <v>169.197</v>
      </c>
      <c r="AF68" s="589">
        <v>132.43700000000001</v>
      </c>
      <c r="AG68" s="554">
        <v>160.52799999999999</v>
      </c>
      <c r="AH68" s="589">
        <v>3.8719999999999999</v>
      </c>
      <c r="BB68" s="1385"/>
      <c r="BC68" s="1385"/>
      <c r="BD68" s="1385"/>
      <c r="BE68" s="1385"/>
      <c r="BF68" s="1385"/>
      <c r="BG68" s="1385"/>
      <c r="BH68" s="1385"/>
    </row>
    <row r="69" spans="1:77">
      <c r="A69" s="1143" t="s">
        <v>55</v>
      </c>
      <c r="B69" s="142">
        <f t="shared" si="104"/>
        <v>150.73599999999999</v>
      </c>
      <c r="G69" s="142">
        <f t="shared" si="105"/>
        <v>0</v>
      </c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92"/>
      <c r="U69" s="192"/>
      <c r="V69" s="192"/>
      <c r="W69" s="192">
        <v>80.022000000000006</v>
      </c>
      <c r="X69" s="192">
        <v>77.683000000000007</v>
      </c>
      <c r="Y69" s="192">
        <v>71.010000000000005</v>
      </c>
      <c r="Z69" s="192">
        <v>202.01400000000001</v>
      </c>
      <c r="AA69" s="361">
        <v>12.836</v>
      </c>
      <c r="AB69" s="192">
        <v>171.49600000000001</v>
      </c>
      <c r="AC69" s="192">
        <v>597.53599999999994</v>
      </c>
      <c r="AD69" s="554">
        <v>38.134999999999998</v>
      </c>
      <c r="AE69" s="589">
        <v>112.601</v>
      </c>
      <c r="AF69" s="589">
        <v>245.16200000000001</v>
      </c>
      <c r="AG69" s="554">
        <v>218.262</v>
      </c>
      <c r="AH69" s="589">
        <v>114.669</v>
      </c>
      <c r="BB69" s="1385"/>
      <c r="BC69" s="1385"/>
      <c r="BD69" s="1385"/>
      <c r="BE69" s="1385"/>
      <c r="BF69" s="1385"/>
      <c r="BG69" s="1385"/>
      <c r="BH69" s="1385"/>
    </row>
    <row r="70" spans="1:77">
      <c r="A70" s="1143" t="s">
        <v>56</v>
      </c>
      <c r="B70" s="142">
        <f t="shared" si="104"/>
        <v>120.53</v>
      </c>
      <c r="G70" s="142">
        <f t="shared" si="105"/>
        <v>0</v>
      </c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92"/>
      <c r="U70" s="192"/>
      <c r="V70" s="192"/>
      <c r="W70" s="192"/>
      <c r="X70" s="192"/>
      <c r="Y70" s="192"/>
      <c r="Z70" s="192">
        <v>89.382000000000005</v>
      </c>
      <c r="AA70" s="361">
        <v>27.619</v>
      </c>
      <c r="AB70" s="192">
        <v>16.574000000000002</v>
      </c>
      <c r="AC70" s="192">
        <v>149.678</v>
      </c>
      <c r="AD70" s="554">
        <v>30.907</v>
      </c>
      <c r="AE70" s="589">
        <v>89.623000000000005</v>
      </c>
      <c r="AF70" s="589">
        <v>65.033000000000001</v>
      </c>
      <c r="AG70" s="554">
        <v>21.199000000000002</v>
      </c>
      <c r="AH70" s="589">
        <v>78.537000000000006</v>
      </c>
      <c r="BB70" s="1385"/>
      <c r="BC70" s="1385"/>
      <c r="BD70" s="1385"/>
      <c r="BE70" s="1385"/>
      <c r="BF70" s="1385"/>
      <c r="BG70" s="1385"/>
      <c r="BH70" s="1385"/>
    </row>
    <row r="71" spans="1:77">
      <c r="A71" s="1143" t="s">
        <v>57</v>
      </c>
      <c r="B71" s="142">
        <f t="shared" si="104"/>
        <v>282.27100000000002</v>
      </c>
      <c r="G71" s="142">
        <f t="shared" si="105"/>
        <v>92.313999999999993</v>
      </c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92">
        <v>92.313999999999993</v>
      </c>
      <c r="U71" s="192">
        <v>284.81599999999997</v>
      </c>
      <c r="V71" s="192">
        <v>221.84399999999999</v>
      </c>
      <c r="W71" s="192">
        <v>213.93600000000001</v>
      </c>
      <c r="X71" s="192">
        <v>288.77499999999998</v>
      </c>
      <c r="Y71" s="192">
        <v>249.958</v>
      </c>
      <c r="Z71" s="192">
        <v>755.12900000000002</v>
      </c>
      <c r="AA71" s="361">
        <v>182.148</v>
      </c>
      <c r="AB71" s="192">
        <v>471.94</v>
      </c>
      <c r="AC71" s="192">
        <v>375.78100000000001</v>
      </c>
      <c r="AD71" s="554">
        <v>47.731000000000002</v>
      </c>
      <c r="AE71" s="589">
        <v>234.54</v>
      </c>
      <c r="AF71" s="589">
        <v>-15.257999999999999</v>
      </c>
      <c r="AG71" s="554">
        <v>531.87900000000002</v>
      </c>
      <c r="AH71" s="589">
        <v>744.32100000000003</v>
      </c>
      <c r="BB71" s="1385"/>
      <c r="BC71" s="1385"/>
      <c r="BD71" s="1385"/>
      <c r="BE71" s="1385"/>
      <c r="BF71" s="1385"/>
      <c r="BG71" s="1385"/>
      <c r="BH71" s="1385"/>
    </row>
    <row r="72" spans="1:77" s="710" customFormat="1">
      <c r="A72" s="1143" t="s">
        <v>59</v>
      </c>
      <c r="B72" s="715">
        <f t="shared" si="104"/>
        <v>0</v>
      </c>
      <c r="C72" s="686"/>
      <c r="D72" s="708"/>
      <c r="E72" s="708"/>
      <c r="F72" s="708"/>
      <c r="G72" s="715">
        <f t="shared" si="105"/>
        <v>0</v>
      </c>
      <c r="H72" s="686"/>
      <c r="I72" s="716"/>
      <c r="J72" s="716"/>
      <c r="K72" s="716"/>
      <c r="L72" s="716"/>
      <c r="M72" s="716"/>
      <c r="N72" s="716"/>
      <c r="O72" s="716"/>
      <c r="P72" s="716"/>
      <c r="Q72" s="716"/>
      <c r="R72" s="716"/>
      <c r="S72" s="716"/>
      <c r="T72" s="709"/>
      <c r="U72" s="709"/>
      <c r="V72" s="709"/>
      <c r="W72" s="709"/>
      <c r="X72" s="709"/>
      <c r="Y72" s="709"/>
      <c r="Z72" s="709"/>
      <c r="AA72" s="750"/>
      <c r="AB72" s="709"/>
      <c r="AC72" s="709"/>
      <c r="AG72" s="753"/>
      <c r="BB72" s="1386"/>
      <c r="BC72" s="1386"/>
      <c r="BD72" s="1386"/>
      <c r="BE72" s="1386"/>
      <c r="BF72" s="1386"/>
      <c r="BG72" s="1386"/>
      <c r="BH72" s="1386"/>
    </row>
    <row r="73" spans="1:77" s="1691" customFormat="1">
      <c r="A73" s="1143" t="s">
        <v>4223</v>
      </c>
      <c r="B73" s="557"/>
      <c r="C73" s="686"/>
      <c r="D73" s="686"/>
      <c r="E73" s="686"/>
      <c r="F73" s="686"/>
      <c r="G73" s="557"/>
      <c r="H73" s="686"/>
      <c r="I73" s="1694"/>
      <c r="J73" s="1694"/>
      <c r="K73" s="1694"/>
      <c r="L73" s="1694"/>
      <c r="M73" s="1694"/>
      <c r="N73" s="1694"/>
      <c r="O73" s="1694"/>
      <c r="P73" s="1694"/>
      <c r="Q73" s="1694"/>
      <c r="R73" s="1694"/>
      <c r="S73" s="1694"/>
      <c r="T73" s="1690"/>
      <c r="U73" s="1690"/>
      <c r="V73" s="1690"/>
      <c r="W73" s="1690"/>
      <c r="X73" s="1690"/>
      <c r="Y73" s="1690"/>
      <c r="Z73" s="1690"/>
      <c r="AA73" s="1697"/>
      <c r="AB73" s="1690"/>
      <c r="AC73" s="1690"/>
      <c r="AG73" s="1698"/>
      <c r="BB73" s="1692"/>
      <c r="BC73" s="1692"/>
      <c r="BD73" s="1692"/>
      <c r="BE73" s="1692"/>
      <c r="BF73" s="1692"/>
      <c r="BG73" s="1692"/>
      <c r="BH73" s="1692"/>
      <c r="BO73" s="1692">
        <f>'[11]Agency North'!$AP$11</f>
        <v>1074.5830000000001</v>
      </c>
    </row>
    <row r="74" spans="1:77" s="730" customFormat="1">
      <c r="A74" s="725" t="s">
        <v>4235</v>
      </c>
      <c r="B74" s="860">
        <f>SUM(B66:B72)</f>
        <v>1462.7860000000001</v>
      </c>
      <c r="C74" s="726"/>
      <c r="D74" s="727"/>
      <c r="E74" s="727"/>
      <c r="F74" s="727"/>
      <c r="G74" s="860">
        <f t="shared" si="105"/>
        <v>278.91499999999996</v>
      </c>
      <c r="H74" s="726"/>
      <c r="I74" s="861">
        <f>SUM(I66:I72)</f>
        <v>0</v>
      </c>
      <c r="J74" s="861">
        <f t="shared" ref="J74:U74" si="106">SUM(J66:J72)</f>
        <v>0</v>
      </c>
      <c r="K74" s="861">
        <f t="shared" si="106"/>
        <v>0</v>
      </c>
      <c r="L74" s="861">
        <f t="shared" si="106"/>
        <v>0</v>
      </c>
      <c r="M74" s="861">
        <f t="shared" si="106"/>
        <v>0</v>
      </c>
      <c r="N74" s="861">
        <f t="shared" si="106"/>
        <v>0</v>
      </c>
      <c r="O74" s="861">
        <f t="shared" si="106"/>
        <v>0</v>
      </c>
      <c r="P74" s="861">
        <f t="shared" si="106"/>
        <v>0</v>
      </c>
      <c r="Q74" s="861">
        <f t="shared" si="106"/>
        <v>0</v>
      </c>
      <c r="R74" s="861">
        <f t="shared" si="106"/>
        <v>0</v>
      </c>
      <c r="S74" s="861">
        <f t="shared" si="106"/>
        <v>0</v>
      </c>
      <c r="T74" s="861">
        <f t="shared" si="106"/>
        <v>278.91499999999996</v>
      </c>
      <c r="U74" s="861">
        <f t="shared" si="106"/>
        <v>630.08899999999994</v>
      </c>
      <c r="V74" s="861">
        <f t="shared" ref="V74:AC74" si="107">SUM(V66:V72)</f>
        <v>852.54500000000007</v>
      </c>
      <c r="W74" s="861">
        <f t="shared" si="107"/>
        <v>761.88900000000012</v>
      </c>
      <c r="X74" s="861">
        <f t="shared" si="107"/>
        <v>624.44699999999989</v>
      </c>
      <c r="Y74" s="861">
        <f t="shared" si="107"/>
        <v>801.19399999999996</v>
      </c>
      <c r="Z74" s="861">
        <f t="shared" si="107"/>
        <v>2094.2889999999998</v>
      </c>
      <c r="AA74" s="683">
        <f t="shared" si="107"/>
        <v>1053.52</v>
      </c>
      <c r="AB74" s="683">
        <f t="shared" si="107"/>
        <v>1637.6460000000002</v>
      </c>
      <c r="AC74" s="683">
        <f t="shared" si="107"/>
        <v>2714.2509999999997</v>
      </c>
      <c r="AD74" s="683">
        <f>SUM(AD66:AD72)</f>
        <v>516.98400000000004</v>
      </c>
      <c r="AE74" s="683">
        <f>SUM(AE66:AE72)</f>
        <v>945.80200000000002</v>
      </c>
      <c r="AF74" s="683">
        <f>SUM(AF66:AF72)</f>
        <v>568.93200000000002</v>
      </c>
      <c r="AG74" s="683">
        <f>SUM(AG66:AG72)</f>
        <v>1339.546</v>
      </c>
      <c r="AH74" s="683">
        <f>SUM(AH66:AH72)</f>
        <v>1610.701</v>
      </c>
      <c r="AI74" s="683">
        <v>4082.1039999999998</v>
      </c>
      <c r="AJ74" s="683">
        <v>2996.8719999999998</v>
      </c>
      <c r="AK74" s="683">
        <v>3828.9560000000001</v>
      </c>
      <c r="AL74" s="683">
        <v>5641.8149999999996</v>
      </c>
      <c r="AM74" s="683">
        <v>5902.7430000000004</v>
      </c>
      <c r="AN74" s="683">
        <v>6960.9740000000002</v>
      </c>
      <c r="AO74" s="683">
        <v>14155.986000000001</v>
      </c>
      <c r="AP74" s="683">
        <f>'[7]Agency North'!B13</f>
        <v>5188.1790000000001</v>
      </c>
      <c r="AQ74" s="683">
        <f>'[7]Agency North'!C13</f>
        <v>4095.5790000000006</v>
      </c>
      <c r="AR74" s="683">
        <f>'[7]Agency North'!D13</f>
        <v>8145.9447</v>
      </c>
      <c r="AS74" s="683">
        <f>'[7]Agency North'!E13</f>
        <v>9811.2913000000008</v>
      </c>
      <c r="AT74" s="683">
        <f>'[7]Agency North'!F13</f>
        <v>7228.6789999999992</v>
      </c>
      <c r="AU74" s="683">
        <f>'[7]Agency North'!G13</f>
        <v>8690.9287000000004</v>
      </c>
      <c r="AV74" s="1387">
        <f>'[7]Agency North'!H13</f>
        <v>12824.906799999999</v>
      </c>
      <c r="AW74" s="1387">
        <f>'[7]Agency North'!I13</f>
        <v>6827.1124000000009</v>
      </c>
      <c r="AX74" s="1387">
        <f>'[7]Agency North'!J13</f>
        <v>17419.816000000003</v>
      </c>
      <c r="AY74" s="1387">
        <f>'[7]Agency North'!K13</f>
        <v>12070.6067</v>
      </c>
      <c r="AZ74" s="1387">
        <f>'[7]Agency North'!L13</f>
        <v>21238.814000000031</v>
      </c>
      <c r="BA74" s="1387">
        <f>'[7]Agency North'!M13</f>
        <v>24115.970000000023</v>
      </c>
      <c r="BB74" s="1387">
        <f>'[7]Agency North'!N13</f>
        <v>7314.6919999999991</v>
      </c>
      <c r="BC74" s="1387">
        <f>'[7]Agency North'!O13</f>
        <v>7046.1557999999995</v>
      </c>
      <c r="BD74" s="1387">
        <f>'[7]Agency North'!P13</f>
        <v>16416.163</v>
      </c>
      <c r="BE74" s="1387">
        <f>'[7]Agency North'!Q13</f>
        <v>12573.556000000011</v>
      </c>
      <c r="BF74" s="1387">
        <f>'[7]Agency North'!R13</f>
        <v>15243.324000000001</v>
      </c>
      <c r="BG74" s="1387">
        <f>'[7]Agency North'!S13</f>
        <v>25036.574900000065</v>
      </c>
      <c r="BH74" s="1387">
        <f>'[7]Agency North'!T13</f>
        <v>16282.324900000011</v>
      </c>
      <c r="BI74" s="1420">
        <f>'[7]Agency North'!U13</f>
        <v>18211.759800000029</v>
      </c>
      <c r="BJ74" s="1420">
        <f>'[7]Agency North'!V13</f>
        <v>29046.328700000071</v>
      </c>
      <c r="BK74" s="1420">
        <f>'[7]Agency North'!W13</f>
        <v>22151.736600000018</v>
      </c>
      <c r="BL74" s="1387">
        <f>'[16]Agency North'!$X$13</f>
        <v>24700.202600000055</v>
      </c>
      <c r="BM74" s="1387">
        <f>'[9]Agency North'!$Y$13</f>
        <v>51760.349470000212</v>
      </c>
      <c r="BN74" s="1387">
        <f>'[10]Agency North'!AO13</f>
        <v>13431.969839999998</v>
      </c>
      <c r="BO74" s="1387">
        <f>'[11]Agency North'!$AP$14-BO73</f>
        <v>19182.548400000022</v>
      </c>
    </row>
    <row r="76" spans="1:77" s="706" customFormat="1">
      <c r="A76" s="703" t="s">
        <v>62</v>
      </c>
      <c r="B76" s="704" t="s">
        <v>117</v>
      </c>
      <c r="C76" s="704"/>
      <c r="D76" s="705" t="s">
        <v>43</v>
      </c>
      <c r="E76" s="705" t="s">
        <v>67</v>
      </c>
      <c r="F76" s="705" t="s">
        <v>70</v>
      </c>
      <c r="G76" s="705" t="s">
        <v>104</v>
      </c>
      <c r="H76" s="704"/>
      <c r="I76" s="127">
        <v>41000</v>
      </c>
      <c r="J76" s="127">
        <v>41030</v>
      </c>
      <c r="K76" s="127">
        <v>41061</v>
      </c>
      <c r="L76" s="127">
        <v>41091</v>
      </c>
      <c r="M76" s="127">
        <v>41122</v>
      </c>
      <c r="N76" s="127">
        <v>41153</v>
      </c>
      <c r="O76" s="127">
        <v>41183</v>
      </c>
      <c r="P76" s="127">
        <v>41214</v>
      </c>
      <c r="Q76" s="127">
        <v>41244</v>
      </c>
      <c r="R76" s="127">
        <v>41275</v>
      </c>
      <c r="S76" s="127">
        <v>41306</v>
      </c>
      <c r="T76" s="127">
        <v>41334</v>
      </c>
      <c r="U76" s="127">
        <v>41365</v>
      </c>
      <c r="V76" s="127">
        <v>41395</v>
      </c>
      <c r="W76" s="127">
        <v>41426</v>
      </c>
      <c r="X76" s="127">
        <v>41456</v>
      </c>
      <c r="Y76" s="127">
        <v>41487</v>
      </c>
      <c r="Z76" s="127">
        <v>41518</v>
      </c>
      <c r="AA76" s="127">
        <v>41548</v>
      </c>
      <c r="AB76" s="127">
        <v>41579</v>
      </c>
      <c r="AC76" s="127">
        <v>41609</v>
      </c>
      <c r="AD76" s="127">
        <v>41640</v>
      </c>
      <c r="AE76" s="127">
        <v>41671</v>
      </c>
      <c r="AF76" s="127">
        <v>41699</v>
      </c>
      <c r="AG76" s="127">
        <v>41730</v>
      </c>
      <c r="AH76" s="127">
        <v>41760</v>
      </c>
      <c r="AI76" s="127">
        <v>41791</v>
      </c>
      <c r="AJ76" s="127">
        <v>41821</v>
      </c>
      <c r="AK76" s="127">
        <v>41852</v>
      </c>
      <c r="AL76" s="127">
        <v>41883</v>
      </c>
      <c r="AM76" s="127">
        <v>41913</v>
      </c>
      <c r="AN76" s="127">
        <v>41944</v>
      </c>
      <c r="AO76" s="127">
        <v>41974</v>
      </c>
      <c r="AP76" s="152">
        <v>42005</v>
      </c>
      <c r="AQ76" s="111">
        <v>42036</v>
      </c>
      <c r="AR76" s="111">
        <v>42064</v>
      </c>
      <c r="AS76" s="111">
        <v>42095</v>
      </c>
      <c r="AT76" s="111">
        <v>42155</v>
      </c>
      <c r="AU76" s="111">
        <v>42185</v>
      </c>
      <c r="AV76" s="111">
        <v>42216</v>
      </c>
      <c r="AW76" s="111">
        <v>42247</v>
      </c>
      <c r="AX76" s="111">
        <v>42277</v>
      </c>
      <c r="AY76" s="111">
        <v>42308</v>
      </c>
      <c r="AZ76" s="111">
        <v>42338</v>
      </c>
      <c r="BA76" s="111">
        <f>BA65</f>
        <v>42369</v>
      </c>
      <c r="BB76" s="152">
        <v>42370</v>
      </c>
      <c r="BC76" s="111">
        <v>42401</v>
      </c>
      <c r="BD76" s="111">
        <v>42430</v>
      </c>
      <c r="BE76" s="111">
        <v>42461</v>
      </c>
      <c r="BF76" s="111">
        <v>42521</v>
      </c>
      <c r="BG76" s="111">
        <v>42551</v>
      </c>
      <c r="BH76" s="111">
        <v>42582</v>
      </c>
      <c r="BI76" s="111">
        <v>42613</v>
      </c>
      <c r="BJ76" s="111">
        <v>42643</v>
      </c>
      <c r="BK76" s="111">
        <v>42674</v>
      </c>
      <c r="BL76" s="111">
        <v>42704</v>
      </c>
      <c r="BM76" s="111">
        <v>42735</v>
      </c>
      <c r="BN76" s="111">
        <v>42766</v>
      </c>
      <c r="BO76" s="152">
        <v>42794</v>
      </c>
      <c r="BP76" s="111">
        <v>42825</v>
      </c>
      <c r="BQ76" s="111">
        <v>42855</v>
      </c>
      <c r="BR76" s="111">
        <v>42886</v>
      </c>
      <c r="BS76" s="111">
        <v>42916</v>
      </c>
      <c r="BT76" s="111">
        <v>42947</v>
      </c>
      <c r="BU76" s="111">
        <v>42978</v>
      </c>
      <c r="BV76" s="111">
        <v>43008</v>
      </c>
      <c r="BW76" s="111">
        <v>43039</v>
      </c>
      <c r="BX76" s="111">
        <v>43069</v>
      </c>
      <c r="BY76" s="111">
        <v>43100</v>
      </c>
    </row>
    <row r="77" spans="1:77">
      <c r="A77" s="1143" t="s">
        <v>106</v>
      </c>
      <c r="B77" s="143">
        <f t="shared" ref="B77:B83" si="108">SUMIF($AD$2:$AO$2, "&lt;=" &amp; $B$2, $AD77:$AO77)</f>
        <v>23</v>
      </c>
      <c r="G77" s="143">
        <f>SUM(R77:T77)</f>
        <v>9</v>
      </c>
      <c r="T77" s="691">
        <v>9</v>
      </c>
      <c r="U77" s="691">
        <v>10</v>
      </c>
      <c r="V77" s="691">
        <v>16</v>
      </c>
      <c r="W77" s="691">
        <v>16</v>
      </c>
      <c r="X77" s="691">
        <v>8</v>
      </c>
      <c r="Y77" s="691">
        <v>17</v>
      </c>
      <c r="Z77" s="691">
        <v>16</v>
      </c>
      <c r="AA77" s="691">
        <v>26</v>
      </c>
      <c r="AB77" s="691">
        <v>23</v>
      </c>
      <c r="AC77" s="691">
        <v>43</v>
      </c>
      <c r="AD77" s="689">
        <v>5</v>
      </c>
      <c r="AE77" s="689">
        <v>18</v>
      </c>
      <c r="AF77" s="689">
        <v>6</v>
      </c>
      <c r="AG77" s="689">
        <v>19</v>
      </c>
      <c r="AH77" s="689">
        <v>30</v>
      </c>
    </row>
    <row r="78" spans="1:77">
      <c r="A78" s="1143" t="s">
        <v>107</v>
      </c>
      <c r="B78" s="143">
        <f t="shared" si="108"/>
        <v>23</v>
      </c>
      <c r="G78" s="143">
        <f t="shared" ref="G78:G85" si="109">SUM(R78:T78)</f>
        <v>0</v>
      </c>
      <c r="U78" s="691">
        <v>5</v>
      </c>
      <c r="V78" s="691">
        <v>10</v>
      </c>
      <c r="W78" s="691">
        <v>13</v>
      </c>
      <c r="X78" s="691">
        <v>5</v>
      </c>
      <c r="Y78" s="691">
        <v>6</v>
      </c>
      <c r="Z78" s="691">
        <v>11</v>
      </c>
      <c r="AA78" s="691">
        <v>15</v>
      </c>
      <c r="AB78" s="691">
        <v>13</v>
      </c>
      <c r="AC78" s="691">
        <v>15</v>
      </c>
      <c r="AD78" s="689">
        <v>15</v>
      </c>
      <c r="AE78" s="689">
        <v>8</v>
      </c>
      <c r="AF78" s="689">
        <v>6</v>
      </c>
      <c r="AG78" s="689">
        <v>6</v>
      </c>
      <c r="AH78" s="689">
        <v>15</v>
      </c>
    </row>
    <row r="79" spans="1:77">
      <c r="A79" s="1143" t="s">
        <v>54</v>
      </c>
      <c r="B79" s="143">
        <f t="shared" si="108"/>
        <v>12</v>
      </c>
      <c r="G79" s="143">
        <f t="shared" si="109"/>
        <v>0</v>
      </c>
      <c r="V79" s="691">
        <v>5</v>
      </c>
      <c r="W79" s="691">
        <v>4</v>
      </c>
      <c r="X79" s="691">
        <v>2</v>
      </c>
      <c r="Y79" s="691">
        <v>4</v>
      </c>
      <c r="Z79" s="691">
        <v>7</v>
      </c>
      <c r="AA79" s="691">
        <v>8</v>
      </c>
      <c r="AB79" s="691">
        <v>8</v>
      </c>
      <c r="AC79" s="691">
        <v>10</v>
      </c>
      <c r="AD79" s="689">
        <v>2</v>
      </c>
      <c r="AE79" s="689">
        <v>10</v>
      </c>
      <c r="AF79" s="689">
        <v>6</v>
      </c>
      <c r="AG79" s="689">
        <v>4</v>
      </c>
      <c r="AH79" s="689">
        <v>2</v>
      </c>
    </row>
    <row r="80" spans="1:77">
      <c r="A80" s="1143" t="s">
        <v>55</v>
      </c>
      <c r="B80" s="143">
        <f t="shared" si="108"/>
        <v>11</v>
      </c>
      <c r="G80" s="143">
        <f t="shared" si="109"/>
        <v>0</v>
      </c>
      <c r="W80" s="691">
        <v>4</v>
      </c>
      <c r="X80" s="691">
        <v>4</v>
      </c>
      <c r="Y80" s="691">
        <v>8</v>
      </c>
      <c r="Z80" s="691">
        <v>9</v>
      </c>
      <c r="AA80" s="691">
        <v>3</v>
      </c>
      <c r="AB80" s="691">
        <v>7</v>
      </c>
      <c r="AC80" s="691">
        <v>15</v>
      </c>
      <c r="AD80" s="689">
        <v>2</v>
      </c>
      <c r="AE80" s="689">
        <v>9</v>
      </c>
      <c r="AF80" s="689">
        <v>15</v>
      </c>
      <c r="AG80" s="689">
        <v>8</v>
      </c>
      <c r="AH80" s="689">
        <v>8</v>
      </c>
    </row>
    <row r="81" spans="1:77">
      <c r="A81" s="1143" t="s">
        <v>56</v>
      </c>
      <c r="B81" s="143">
        <f t="shared" si="108"/>
        <v>6</v>
      </c>
      <c r="G81" s="143">
        <f t="shared" si="109"/>
        <v>0</v>
      </c>
      <c r="Z81" s="691">
        <v>2</v>
      </c>
      <c r="AA81" s="691">
        <v>2</v>
      </c>
      <c r="AB81" s="691">
        <v>1</v>
      </c>
      <c r="AC81" s="691">
        <v>7</v>
      </c>
      <c r="AD81" s="689">
        <v>2</v>
      </c>
      <c r="AE81" s="689">
        <v>4</v>
      </c>
      <c r="AF81" s="689">
        <v>4</v>
      </c>
      <c r="AG81" s="689">
        <v>3</v>
      </c>
      <c r="AH81" s="689">
        <v>7</v>
      </c>
    </row>
    <row r="82" spans="1:77">
      <c r="A82" s="1143" t="s">
        <v>57</v>
      </c>
      <c r="B82" s="143">
        <f t="shared" si="108"/>
        <v>20</v>
      </c>
      <c r="G82" s="143">
        <f t="shared" si="109"/>
        <v>7</v>
      </c>
      <c r="T82" s="691">
        <v>7</v>
      </c>
      <c r="U82" s="691">
        <v>17</v>
      </c>
      <c r="V82" s="691">
        <v>19</v>
      </c>
      <c r="W82" s="691">
        <v>16</v>
      </c>
      <c r="X82" s="691">
        <v>13</v>
      </c>
      <c r="Y82" s="691">
        <v>11</v>
      </c>
      <c r="Z82" s="691">
        <v>32</v>
      </c>
      <c r="AA82" s="691">
        <v>12</v>
      </c>
      <c r="AB82" s="691">
        <v>14</v>
      </c>
      <c r="AC82" s="691">
        <v>17</v>
      </c>
      <c r="AD82" s="689">
        <v>4</v>
      </c>
      <c r="AE82" s="689">
        <v>16</v>
      </c>
      <c r="AF82" s="689">
        <v>3</v>
      </c>
      <c r="AG82" s="689">
        <v>18</v>
      </c>
      <c r="AH82" s="689">
        <v>27</v>
      </c>
    </row>
    <row r="83" spans="1:77" s="710" customFormat="1">
      <c r="A83" s="1143" t="s">
        <v>59</v>
      </c>
      <c r="B83" s="707">
        <f t="shared" si="108"/>
        <v>0</v>
      </c>
      <c r="C83" s="686"/>
      <c r="D83" s="708"/>
      <c r="E83" s="708"/>
      <c r="F83" s="708"/>
      <c r="G83" s="707">
        <f t="shared" si="109"/>
        <v>0</v>
      </c>
      <c r="H83" s="686"/>
      <c r="I83" s="709"/>
      <c r="J83" s="709"/>
      <c r="K83" s="709"/>
      <c r="L83" s="709"/>
      <c r="M83" s="709"/>
      <c r="N83" s="709"/>
      <c r="O83" s="709"/>
      <c r="P83" s="709"/>
      <c r="Q83" s="709"/>
      <c r="R83" s="709"/>
      <c r="S83" s="709"/>
      <c r="T83" s="709"/>
      <c r="U83" s="709"/>
      <c r="V83" s="709"/>
      <c r="W83" s="709"/>
      <c r="X83" s="709"/>
      <c r="Y83" s="709"/>
      <c r="Z83" s="709"/>
      <c r="AA83" s="709"/>
      <c r="AB83" s="709"/>
      <c r="AC83" s="709"/>
    </row>
    <row r="84" spans="1:77" s="1691" customFormat="1">
      <c r="A84" s="1688" t="s">
        <v>4223</v>
      </c>
      <c r="B84" s="555"/>
      <c r="C84" s="686"/>
      <c r="D84" s="686"/>
      <c r="E84" s="686"/>
      <c r="F84" s="686"/>
      <c r="G84" s="555"/>
      <c r="H84" s="686"/>
      <c r="I84" s="1690"/>
      <c r="J84" s="1690"/>
      <c r="K84" s="1690"/>
      <c r="L84" s="1690"/>
      <c r="M84" s="1690"/>
      <c r="N84" s="1690"/>
      <c r="O84" s="1690"/>
      <c r="P84" s="1690"/>
      <c r="Q84" s="1690"/>
      <c r="R84" s="1690"/>
      <c r="S84" s="1690"/>
      <c r="T84" s="1690"/>
      <c r="U84" s="1690"/>
      <c r="V84" s="1690"/>
      <c r="W84" s="1690"/>
      <c r="X84" s="1690"/>
      <c r="Y84" s="1690"/>
      <c r="Z84" s="1690"/>
      <c r="AA84" s="1690"/>
      <c r="AB84" s="1690"/>
      <c r="AC84" s="1690"/>
      <c r="BO84" s="1692">
        <f>'[11]Agency North'!$AP$35</f>
        <v>67</v>
      </c>
    </row>
    <row r="85" spans="1:77" s="730" customFormat="1">
      <c r="A85" s="868" t="s">
        <v>4235</v>
      </c>
      <c r="B85" s="727">
        <f>SUM(B77:B83)</f>
        <v>95</v>
      </c>
      <c r="C85" s="726"/>
      <c r="D85" s="727"/>
      <c r="E85" s="727"/>
      <c r="F85" s="727"/>
      <c r="G85" s="727">
        <f t="shared" si="109"/>
        <v>16</v>
      </c>
      <c r="H85" s="726"/>
      <c r="I85" s="728">
        <f>SUM(I77:I83)</f>
        <v>0</v>
      </c>
      <c r="J85" s="729">
        <f t="shared" ref="J85:S85" si="110">SUM(J77:J83)</f>
        <v>0</v>
      </c>
      <c r="K85" s="729">
        <f t="shared" si="110"/>
        <v>0</v>
      </c>
      <c r="L85" s="729">
        <f t="shared" si="110"/>
        <v>0</v>
      </c>
      <c r="M85" s="729">
        <f t="shared" si="110"/>
        <v>0</v>
      </c>
      <c r="N85" s="729">
        <f t="shared" si="110"/>
        <v>0</v>
      </c>
      <c r="O85" s="729">
        <f t="shared" si="110"/>
        <v>0</v>
      </c>
      <c r="P85" s="729">
        <f t="shared" si="110"/>
        <v>0</v>
      </c>
      <c r="Q85" s="729">
        <f t="shared" si="110"/>
        <v>0</v>
      </c>
      <c r="R85" s="1399">
        <f t="shared" si="110"/>
        <v>0</v>
      </c>
      <c r="S85" s="1399">
        <f t="shared" si="110"/>
        <v>0</v>
      </c>
      <c r="T85" s="1399">
        <f t="shared" ref="T85:AH85" si="111">SUM(T77:T83)</f>
        <v>16</v>
      </c>
      <c r="U85" s="1399">
        <f t="shared" si="111"/>
        <v>32</v>
      </c>
      <c r="V85" s="1399">
        <f t="shared" si="111"/>
        <v>50</v>
      </c>
      <c r="W85" s="1399">
        <f t="shared" si="111"/>
        <v>53</v>
      </c>
      <c r="X85" s="1399">
        <f t="shared" si="111"/>
        <v>32</v>
      </c>
      <c r="Y85" s="1399">
        <f t="shared" si="111"/>
        <v>46</v>
      </c>
      <c r="Z85" s="1399">
        <f t="shared" si="111"/>
        <v>77</v>
      </c>
      <c r="AA85" s="1399">
        <f t="shared" si="111"/>
        <v>66</v>
      </c>
      <c r="AB85" s="1399">
        <f t="shared" si="111"/>
        <v>66</v>
      </c>
      <c r="AC85" s="1399">
        <f t="shared" si="111"/>
        <v>107</v>
      </c>
      <c r="AD85" s="1399">
        <f t="shared" si="111"/>
        <v>30</v>
      </c>
      <c r="AE85" s="1399">
        <f t="shared" si="111"/>
        <v>65</v>
      </c>
      <c r="AF85" s="1399">
        <f t="shared" si="111"/>
        <v>40</v>
      </c>
      <c r="AG85" s="1399">
        <f t="shared" si="111"/>
        <v>58</v>
      </c>
      <c r="AH85" s="1399">
        <f t="shared" si="111"/>
        <v>89</v>
      </c>
      <c r="AI85" s="1399">
        <v>157</v>
      </c>
      <c r="AJ85" s="1399">
        <v>142</v>
      </c>
      <c r="AK85" s="1399">
        <v>173</v>
      </c>
      <c r="AL85" s="1399">
        <v>233</v>
      </c>
      <c r="AM85" s="1399">
        <v>240</v>
      </c>
      <c r="AN85" s="1399">
        <v>282</v>
      </c>
      <c r="AO85" s="1399">
        <v>376</v>
      </c>
      <c r="AP85" s="1399">
        <v>262</v>
      </c>
      <c r="AQ85" s="1387">
        <v>238</v>
      </c>
      <c r="AR85" s="1387">
        <v>336</v>
      </c>
      <c r="AS85" s="1387">
        <v>344</v>
      </c>
      <c r="AT85" s="1387">
        <v>415</v>
      </c>
      <c r="AU85" s="1387">
        <v>453</v>
      </c>
      <c r="AV85" s="1387">
        <v>502</v>
      </c>
      <c r="AW85" s="1387">
        <v>411</v>
      </c>
      <c r="AX85" s="1387">
        <v>765</v>
      </c>
      <c r="AY85" s="1387">
        <v>636</v>
      </c>
      <c r="AZ85" s="1387">
        <v>755</v>
      </c>
      <c r="BA85" s="1387">
        <v>808</v>
      </c>
      <c r="BB85" s="1387">
        <v>394</v>
      </c>
      <c r="BC85" s="1387">
        <v>387</v>
      </c>
      <c r="BD85" s="1387">
        <v>655</v>
      </c>
      <c r="BE85" s="1387">
        <v>553</v>
      </c>
      <c r="BF85" s="1387">
        <v>665</v>
      </c>
      <c r="BG85" s="1387">
        <v>1065</v>
      </c>
      <c r="BH85" s="1387">
        <v>831</v>
      </c>
      <c r="BI85" s="1387">
        <f>'[6]Agency North'!U33</f>
        <v>956</v>
      </c>
      <c r="BJ85" s="1387">
        <f>'[6]Agency North'!V33</f>
        <v>1203</v>
      </c>
      <c r="BK85" s="1387">
        <f>'[7]Agency North'!$W$33</f>
        <v>990</v>
      </c>
      <c r="BL85" s="1387">
        <f>'[16]Agency North'!$X$33</f>
        <v>965</v>
      </c>
      <c r="BM85" s="1387">
        <f>'[9]Agency North'!$Y$33</f>
        <v>1698</v>
      </c>
      <c r="BN85" s="1387">
        <f>'[10]Agency North'!AO33</f>
        <v>661</v>
      </c>
      <c r="BO85" s="1387">
        <f>'[11]Agency North'!$AP$36-BO84</f>
        <v>920</v>
      </c>
    </row>
    <row r="87" spans="1:77" s="706" customFormat="1">
      <c r="A87" s="703" t="s">
        <v>115</v>
      </c>
      <c r="B87" s="704" t="s">
        <v>117</v>
      </c>
      <c r="C87" s="704"/>
      <c r="D87" s="705" t="s">
        <v>43</v>
      </c>
      <c r="E87" s="705" t="s">
        <v>67</v>
      </c>
      <c r="F87" s="705" t="s">
        <v>70</v>
      </c>
      <c r="G87" s="705" t="s">
        <v>104</v>
      </c>
      <c r="H87" s="704"/>
      <c r="I87" s="127">
        <v>41000</v>
      </c>
      <c r="J87" s="127">
        <v>41030</v>
      </c>
      <c r="K87" s="127">
        <v>41061</v>
      </c>
      <c r="L87" s="127">
        <v>41091</v>
      </c>
      <c r="M87" s="127">
        <v>41122</v>
      </c>
      <c r="N87" s="127">
        <v>41153</v>
      </c>
      <c r="O87" s="127">
        <v>41183</v>
      </c>
      <c r="P87" s="127">
        <v>41214</v>
      </c>
      <c r="Q87" s="127">
        <v>41244</v>
      </c>
      <c r="R87" s="127">
        <v>41275</v>
      </c>
      <c r="S87" s="127">
        <v>41306</v>
      </c>
      <c r="T87" s="127">
        <v>41334</v>
      </c>
      <c r="U87" s="127">
        <v>41365</v>
      </c>
      <c r="V87" s="127">
        <v>41395</v>
      </c>
      <c r="W87" s="127">
        <v>41426</v>
      </c>
      <c r="X87" s="127">
        <v>41456</v>
      </c>
      <c r="Y87" s="127">
        <v>41487</v>
      </c>
      <c r="Z87" s="127">
        <v>41518</v>
      </c>
      <c r="AA87" s="127">
        <v>41548</v>
      </c>
      <c r="AB87" s="127">
        <v>41579</v>
      </c>
      <c r="AC87" s="127">
        <v>41609</v>
      </c>
      <c r="AD87" s="127">
        <v>41640</v>
      </c>
      <c r="AE87" s="127">
        <v>41671</v>
      </c>
      <c r="AF87" s="127">
        <v>41699</v>
      </c>
      <c r="AG87" s="127">
        <v>41730</v>
      </c>
      <c r="AH87" s="127">
        <v>41760</v>
      </c>
      <c r="AI87" s="127">
        <v>41791</v>
      </c>
      <c r="AJ87" s="127">
        <v>41821</v>
      </c>
      <c r="AK87" s="127">
        <v>41852</v>
      </c>
      <c r="AL87" s="127">
        <v>41883</v>
      </c>
      <c r="AM87" s="127">
        <v>41913</v>
      </c>
      <c r="AN87" s="127">
        <v>41944</v>
      </c>
      <c r="AO87" s="127">
        <v>41974</v>
      </c>
      <c r="AP87" s="152">
        <v>42005</v>
      </c>
      <c r="AQ87" s="111">
        <v>42036</v>
      </c>
      <c r="AR87" s="111">
        <v>42064</v>
      </c>
      <c r="AS87" s="111">
        <v>42095</v>
      </c>
      <c r="AT87" s="111">
        <v>42155</v>
      </c>
      <c r="AU87" s="111">
        <v>42185</v>
      </c>
      <c r="AV87" s="111">
        <v>42216</v>
      </c>
      <c r="AW87" s="111">
        <v>42247</v>
      </c>
      <c r="AX87" s="111">
        <v>42277</v>
      </c>
      <c r="AY87" s="111">
        <v>42308</v>
      </c>
      <c r="AZ87" s="111">
        <v>42338</v>
      </c>
      <c r="BA87" s="111">
        <f>BA76</f>
        <v>42369</v>
      </c>
      <c r="BB87" s="152">
        <v>42370</v>
      </c>
      <c r="BC87" s="111">
        <v>42401</v>
      </c>
      <c r="BD87" s="111">
        <v>42430</v>
      </c>
      <c r="BE87" s="111">
        <v>42461</v>
      </c>
      <c r="BF87" s="111">
        <v>42521</v>
      </c>
      <c r="BG87" s="111">
        <v>42551</v>
      </c>
      <c r="BH87" s="111">
        <v>42582</v>
      </c>
      <c r="BI87" s="111">
        <v>42613</v>
      </c>
      <c r="BJ87" s="111">
        <v>42643</v>
      </c>
      <c r="BK87" s="111">
        <v>42674</v>
      </c>
      <c r="BL87" s="111">
        <v>42704</v>
      </c>
      <c r="BM87" s="111">
        <v>42735</v>
      </c>
      <c r="BN87" s="111">
        <v>42766</v>
      </c>
      <c r="BO87" s="152">
        <v>42794</v>
      </c>
      <c r="BP87" s="111">
        <v>42825</v>
      </c>
      <c r="BQ87" s="111">
        <v>42855</v>
      </c>
      <c r="BR87" s="111">
        <v>42886</v>
      </c>
      <c r="BS87" s="111">
        <v>42916</v>
      </c>
      <c r="BT87" s="111">
        <v>42947</v>
      </c>
      <c r="BU87" s="111">
        <v>42978</v>
      </c>
      <c r="BV87" s="111">
        <v>43008</v>
      </c>
      <c r="BW87" s="111">
        <v>43039</v>
      </c>
      <c r="BX87" s="111">
        <v>43069</v>
      </c>
      <c r="BY87" s="111">
        <v>43100</v>
      </c>
    </row>
    <row r="88" spans="1:77">
      <c r="A88" s="1143" t="s">
        <v>106</v>
      </c>
      <c r="B88" s="143">
        <f>SUMIF($AD$2:$AO$2, "&lt;=" &amp; $B$2, $AD88:$AO88)</f>
        <v>25</v>
      </c>
      <c r="G88" s="143">
        <f>SUM(R88:T88)</f>
        <v>11</v>
      </c>
      <c r="T88" s="691">
        <v>11</v>
      </c>
      <c r="U88" s="691">
        <v>12</v>
      </c>
      <c r="V88" s="691">
        <v>21</v>
      </c>
      <c r="W88" s="691">
        <v>21</v>
      </c>
      <c r="X88" s="691">
        <v>11</v>
      </c>
      <c r="Y88" s="691">
        <v>26</v>
      </c>
      <c r="Z88" s="691">
        <v>23</v>
      </c>
      <c r="AA88" s="691">
        <v>30</v>
      </c>
      <c r="AB88" s="691">
        <v>32</v>
      </c>
      <c r="AC88" s="691">
        <v>75</v>
      </c>
      <c r="AD88" s="689">
        <v>5</v>
      </c>
      <c r="AE88" s="689">
        <v>20</v>
      </c>
      <c r="AF88" s="689">
        <v>7</v>
      </c>
      <c r="AG88" s="689">
        <v>29</v>
      </c>
      <c r="AH88" s="689">
        <v>40</v>
      </c>
    </row>
    <row r="89" spans="1:77">
      <c r="A89" s="1143" t="s">
        <v>107</v>
      </c>
      <c r="B89" s="143">
        <f>SUMIF($AD$2:$AO$2, "&lt;=" &amp; $B$2, $AD89:$AO89)</f>
        <v>29</v>
      </c>
      <c r="G89" s="143">
        <f t="shared" ref="G89:G96" si="112">SUM(R89:T89)</f>
        <v>0</v>
      </c>
      <c r="U89" s="691">
        <v>13</v>
      </c>
      <c r="V89" s="691">
        <v>17</v>
      </c>
      <c r="W89" s="691">
        <v>19</v>
      </c>
      <c r="X89" s="691">
        <v>7</v>
      </c>
      <c r="Y89" s="691">
        <v>7</v>
      </c>
      <c r="Z89" s="691">
        <v>23</v>
      </c>
      <c r="AA89" s="691">
        <v>19</v>
      </c>
      <c r="AB89" s="691">
        <v>18</v>
      </c>
      <c r="AC89" s="691">
        <v>27</v>
      </c>
      <c r="AD89" s="689">
        <v>21</v>
      </c>
      <c r="AE89" s="689">
        <v>8</v>
      </c>
      <c r="AF89" s="689">
        <v>6</v>
      </c>
      <c r="AG89" s="689">
        <v>7</v>
      </c>
      <c r="AH89" s="689">
        <v>18</v>
      </c>
    </row>
    <row r="90" spans="1:77">
      <c r="A90" s="1143" t="s">
        <v>54</v>
      </c>
      <c r="B90" s="143">
        <f t="shared" ref="B90:B96" si="113">SUMIF($AD$2:$AO$2, "&lt;=" &amp; $B$2, $AD90:$AO90)</f>
        <v>18</v>
      </c>
      <c r="G90" s="143">
        <f t="shared" si="112"/>
        <v>0</v>
      </c>
      <c r="V90" s="691">
        <v>8</v>
      </c>
      <c r="W90" s="691">
        <v>7</v>
      </c>
      <c r="X90" s="691">
        <v>2</v>
      </c>
      <c r="Y90" s="691">
        <v>6</v>
      </c>
      <c r="Z90" s="691">
        <v>9</v>
      </c>
      <c r="AA90" s="691">
        <v>9</v>
      </c>
      <c r="AB90" s="691">
        <v>12</v>
      </c>
      <c r="AC90" s="691">
        <v>13</v>
      </c>
      <c r="AD90" s="689">
        <v>3</v>
      </c>
      <c r="AE90" s="689">
        <v>15</v>
      </c>
      <c r="AF90" s="689">
        <v>8</v>
      </c>
      <c r="AG90" s="689">
        <v>6</v>
      </c>
      <c r="AH90" s="689">
        <v>1</v>
      </c>
    </row>
    <row r="91" spans="1:77">
      <c r="A91" s="1143" t="s">
        <v>55</v>
      </c>
      <c r="B91" s="143">
        <f t="shared" si="113"/>
        <v>12</v>
      </c>
      <c r="G91" s="143">
        <f t="shared" si="112"/>
        <v>0</v>
      </c>
      <c r="W91" s="691">
        <v>7</v>
      </c>
      <c r="X91" s="691">
        <v>6</v>
      </c>
      <c r="Y91" s="691">
        <v>7</v>
      </c>
      <c r="Z91" s="691">
        <v>13</v>
      </c>
      <c r="AA91" s="691">
        <v>3</v>
      </c>
      <c r="AB91" s="691">
        <v>10</v>
      </c>
      <c r="AC91" s="691">
        <v>28</v>
      </c>
      <c r="AD91" s="689">
        <v>2</v>
      </c>
      <c r="AE91" s="689">
        <v>10</v>
      </c>
      <c r="AF91" s="689">
        <v>21</v>
      </c>
      <c r="AG91" s="689">
        <v>14.5</v>
      </c>
      <c r="AH91" s="689">
        <v>10</v>
      </c>
    </row>
    <row r="92" spans="1:77">
      <c r="A92" s="1143" t="s">
        <v>56</v>
      </c>
      <c r="B92" s="143">
        <f t="shared" si="113"/>
        <v>8</v>
      </c>
      <c r="G92" s="143">
        <f t="shared" si="112"/>
        <v>0</v>
      </c>
      <c r="Z92" s="691">
        <v>5</v>
      </c>
      <c r="AA92" s="691">
        <v>2</v>
      </c>
      <c r="AB92" s="691">
        <v>1</v>
      </c>
      <c r="AC92" s="691">
        <v>10</v>
      </c>
      <c r="AD92" s="689">
        <v>2</v>
      </c>
      <c r="AE92" s="689">
        <v>6</v>
      </c>
      <c r="AF92" s="689">
        <v>2</v>
      </c>
      <c r="AG92" s="689">
        <v>1</v>
      </c>
      <c r="AH92" s="689">
        <v>7</v>
      </c>
    </row>
    <row r="93" spans="1:77">
      <c r="A93" s="1143" t="s">
        <v>57</v>
      </c>
      <c r="B93" s="143">
        <f t="shared" si="113"/>
        <v>23</v>
      </c>
      <c r="G93" s="143">
        <f t="shared" si="112"/>
        <v>8</v>
      </c>
      <c r="T93" s="691">
        <v>8</v>
      </c>
      <c r="U93" s="691">
        <v>20</v>
      </c>
      <c r="V93" s="691">
        <v>19</v>
      </c>
      <c r="W93" s="691">
        <v>19</v>
      </c>
      <c r="X93" s="691">
        <v>15</v>
      </c>
      <c r="Y93" s="691">
        <v>14</v>
      </c>
      <c r="Z93" s="691">
        <v>38</v>
      </c>
      <c r="AA93" s="691">
        <v>11</v>
      </c>
      <c r="AB93" s="691">
        <v>23</v>
      </c>
      <c r="AC93" s="691">
        <v>25</v>
      </c>
      <c r="AD93" s="689">
        <v>3</v>
      </c>
      <c r="AE93" s="689">
        <v>20</v>
      </c>
      <c r="AF93" s="689">
        <v>0</v>
      </c>
      <c r="AG93" s="689">
        <v>28.5</v>
      </c>
      <c r="AH93" s="689">
        <v>35</v>
      </c>
    </row>
    <row r="94" spans="1:77" s="710" customFormat="1">
      <c r="A94" s="1143" t="s">
        <v>59</v>
      </c>
      <c r="B94" s="707">
        <f t="shared" si="113"/>
        <v>0</v>
      </c>
      <c r="C94" s="686"/>
      <c r="D94" s="708"/>
      <c r="E94" s="708"/>
      <c r="F94" s="708"/>
      <c r="G94" s="707">
        <f t="shared" si="112"/>
        <v>0</v>
      </c>
      <c r="H94" s="686"/>
      <c r="I94" s="709"/>
      <c r="J94" s="709"/>
      <c r="K94" s="709"/>
      <c r="L94" s="709"/>
      <c r="M94" s="709"/>
      <c r="N94" s="709"/>
      <c r="O94" s="709"/>
      <c r="P94" s="709"/>
      <c r="Q94" s="709"/>
      <c r="R94" s="709"/>
      <c r="S94" s="709"/>
      <c r="T94" s="709"/>
      <c r="U94" s="709"/>
      <c r="V94" s="709"/>
      <c r="W94" s="709"/>
      <c r="X94" s="709"/>
      <c r="Y94" s="709"/>
      <c r="Z94" s="709"/>
      <c r="AA94" s="709"/>
      <c r="AB94" s="709"/>
      <c r="AC94" s="709"/>
    </row>
    <row r="95" spans="1:77" s="1691" customFormat="1">
      <c r="A95" s="1688" t="s">
        <v>4223</v>
      </c>
      <c r="B95" s="555"/>
      <c r="C95" s="686"/>
      <c r="D95" s="686"/>
      <c r="E95" s="686"/>
      <c r="F95" s="686"/>
      <c r="G95" s="555"/>
      <c r="H95" s="686"/>
      <c r="I95" s="1690"/>
      <c r="J95" s="1690"/>
      <c r="K95" s="1690"/>
      <c r="L95" s="1690"/>
      <c r="M95" s="1690"/>
      <c r="N95" s="1690"/>
      <c r="O95" s="1690"/>
      <c r="P95" s="1690"/>
      <c r="Q95" s="1690"/>
      <c r="R95" s="1690"/>
      <c r="S95" s="1690"/>
      <c r="T95" s="1690"/>
      <c r="U95" s="1690"/>
      <c r="V95" s="1690"/>
      <c r="W95" s="1690"/>
      <c r="X95" s="1690"/>
      <c r="Y95" s="1690"/>
      <c r="Z95" s="1690"/>
      <c r="AA95" s="1690"/>
      <c r="AB95" s="1690"/>
      <c r="AC95" s="1690"/>
      <c r="BO95" s="1691">
        <f>'[11]Agency North'!$AP$59</f>
        <v>81</v>
      </c>
    </row>
    <row r="96" spans="1:77" s="730" customFormat="1">
      <c r="A96" s="868" t="s">
        <v>4235</v>
      </c>
      <c r="B96" s="679">
        <f t="shared" si="113"/>
        <v>115</v>
      </c>
      <c r="C96" s="726"/>
      <c r="D96" s="727"/>
      <c r="E96" s="727"/>
      <c r="F96" s="727"/>
      <c r="G96" s="679">
        <f t="shared" si="112"/>
        <v>19</v>
      </c>
      <c r="H96" s="726"/>
      <c r="I96" s="728">
        <f>SUM(I88:I94)</f>
        <v>0</v>
      </c>
      <c r="J96" s="729">
        <f>SUM(J88:J94)</f>
        <v>0</v>
      </c>
      <c r="K96" s="729">
        <f t="shared" ref="K96:S96" si="114">SUM(K88:K94)</f>
        <v>0</v>
      </c>
      <c r="L96" s="729">
        <f t="shared" si="114"/>
        <v>0</v>
      </c>
      <c r="M96" s="729">
        <f t="shared" si="114"/>
        <v>0</v>
      </c>
      <c r="N96" s="729">
        <f t="shared" si="114"/>
        <v>0</v>
      </c>
      <c r="O96" s="729">
        <f t="shared" si="114"/>
        <v>0</v>
      </c>
      <c r="P96" s="729">
        <f t="shared" si="114"/>
        <v>0</v>
      </c>
      <c r="Q96" s="729">
        <f t="shared" si="114"/>
        <v>0</v>
      </c>
      <c r="R96" s="1399">
        <f t="shared" si="114"/>
        <v>0</v>
      </c>
      <c r="S96" s="1399">
        <f t="shared" si="114"/>
        <v>0</v>
      </c>
      <c r="T96" s="1399">
        <f t="shared" ref="T96:AH96" si="115">SUM(T88:T94)</f>
        <v>19</v>
      </c>
      <c r="U96" s="1399">
        <f t="shared" si="115"/>
        <v>45</v>
      </c>
      <c r="V96" s="1399">
        <f t="shared" si="115"/>
        <v>65</v>
      </c>
      <c r="W96" s="1399">
        <f t="shared" si="115"/>
        <v>73</v>
      </c>
      <c r="X96" s="1399">
        <f t="shared" si="115"/>
        <v>41</v>
      </c>
      <c r="Y96" s="1399">
        <f t="shared" si="115"/>
        <v>60</v>
      </c>
      <c r="Z96" s="1399">
        <f t="shared" si="115"/>
        <v>111</v>
      </c>
      <c r="AA96" s="1399">
        <f t="shared" si="115"/>
        <v>74</v>
      </c>
      <c r="AB96" s="1399">
        <f t="shared" si="115"/>
        <v>96</v>
      </c>
      <c r="AC96" s="1399">
        <f t="shared" si="115"/>
        <v>178</v>
      </c>
      <c r="AD96" s="1399">
        <f t="shared" si="115"/>
        <v>36</v>
      </c>
      <c r="AE96" s="1399">
        <f t="shared" si="115"/>
        <v>79</v>
      </c>
      <c r="AF96" s="1399">
        <f t="shared" si="115"/>
        <v>44</v>
      </c>
      <c r="AG96" s="1399">
        <f t="shared" si="115"/>
        <v>86</v>
      </c>
      <c r="AH96" s="1399">
        <f t="shared" si="115"/>
        <v>111</v>
      </c>
      <c r="AI96" s="1399">
        <v>260</v>
      </c>
      <c r="AJ96" s="1399">
        <v>184</v>
      </c>
      <c r="AK96" s="1399">
        <v>259</v>
      </c>
      <c r="AL96" s="1399">
        <v>350</v>
      </c>
      <c r="AM96" s="1399">
        <v>360</v>
      </c>
      <c r="AN96" s="1399">
        <v>432</v>
      </c>
      <c r="AO96" s="1399">
        <v>784</v>
      </c>
      <c r="AP96" s="1399">
        <v>342</v>
      </c>
      <c r="AQ96" s="1387">
        <v>282</v>
      </c>
      <c r="AR96" s="1387">
        <v>486</v>
      </c>
      <c r="AS96" s="1387">
        <v>492</v>
      </c>
      <c r="AT96" s="1387">
        <v>519</v>
      </c>
      <c r="AU96" s="1387">
        <v>578</v>
      </c>
      <c r="AV96" s="1387">
        <v>730</v>
      </c>
      <c r="AW96" s="1387">
        <v>483</v>
      </c>
      <c r="AX96" s="1387">
        <v>1106</v>
      </c>
      <c r="AY96" s="1387">
        <v>817</v>
      </c>
      <c r="AZ96" s="1387">
        <v>1435</v>
      </c>
      <c r="BA96" s="1387">
        <v>1429</v>
      </c>
      <c r="BB96" s="1387">
        <v>468</v>
      </c>
      <c r="BC96" s="1387">
        <v>483</v>
      </c>
      <c r="BD96" s="1387">
        <v>1079</v>
      </c>
      <c r="BE96" s="1387">
        <v>696</v>
      </c>
      <c r="BF96" s="1387">
        <v>957</v>
      </c>
      <c r="BG96" s="1387">
        <v>1760</v>
      </c>
      <c r="BH96" s="1387">
        <v>1086</v>
      </c>
      <c r="BI96" s="1387">
        <f>'[6]Agency North'!U55</f>
        <v>1321</v>
      </c>
      <c r="BJ96" s="1387">
        <f>'[6]Agency North'!V55</f>
        <v>2032</v>
      </c>
      <c r="BK96" s="1387">
        <f>'[7]Agency North'!$W$55</f>
        <v>1454</v>
      </c>
      <c r="BL96" s="1387">
        <f>'[16]Agency North'!$X$55</f>
        <v>1636</v>
      </c>
      <c r="BM96" s="1387">
        <f>'[9]Agency North'!$Y$55</f>
        <v>3209</v>
      </c>
      <c r="BN96" s="730">
        <f>'[10]Agency North'!AO55</f>
        <v>912</v>
      </c>
      <c r="BO96" s="730">
        <f>'[11]Agency North'!$AP$60-BO95</f>
        <v>1324</v>
      </c>
    </row>
    <row r="98" spans="1:41" s="706" customFormat="1" hidden="1">
      <c r="A98" s="703" t="s">
        <v>127</v>
      </c>
      <c r="B98" s="704" t="s">
        <v>117</v>
      </c>
      <c r="C98" s="704"/>
      <c r="D98" s="705" t="s">
        <v>43</v>
      </c>
      <c r="E98" s="705" t="s">
        <v>67</v>
      </c>
      <c r="F98" s="705" t="s">
        <v>70</v>
      </c>
      <c r="G98" s="705" t="s">
        <v>104</v>
      </c>
      <c r="H98" s="704"/>
      <c r="I98" s="127">
        <v>41000</v>
      </c>
      <c r="J98" s="127">
        <v>41030</v>
      </c>
      <c r="K98" s="127">
        <v>41061</v>
      </c>
      <c r="L98" s="127">
        <v>41091</v>
      </c>
      <c r="M98" s="127">
        <v>41122</v>
      </c>
      <c r="N98" s="127">
        <v>41153</v>
      </c>
      <c r="O98" s="127">
        <v>41183</v>
      </c>
      <c r="P98" s="127">
        <v>41214</v>
      </c>
      <c r="Q98" s="127">
        <v>41244</v>
      </c>
      <c r="R98" s="127">
        <v>41275</v>
      </c>
      <c r="S98" s="127">
        <v>41306</v>
      </c>
      <c r="T98" s="127">
        <v>41334</v>
      </c>
      <c r="U98" s="127">
        <v>41365</v>
      </c>
      <c r="V98" s="127">
        <v>41395</v>
      </c>
      <c r="W98" s="127">
        <v>41426</v>
      </c>
      <c r="X98" s="127">
        <v>41456</v>
      </c>
      <c r="Y98" s="127">
        <v>41487</v>
      </c>
      <c r="Z98" s="127">
        <v>41518</v>
      </c>
      <c r="AA98" s="127">
        <v>41548</v>
      </c>
      <c r="AB98" s="127">
        <v>41579</v>
      </c>
      <c r="AC98" s="127">
        <v>41609</v>
      </c>
      <c r="AD98" s="127">
        <v>41640</v>
      </c>
      <c r="AE98" s="127">
        <v>41671</v>
      </c>
      <c r="AF98" s="127">
        <v>41699</v>
      </c>
      <c r="AG98" s="127">
        <v>41730</v>
      </c>
      <c r="AH98" s="127">
        <v>41760</v>
      </c>
      <c r="AI98" s="127">
        <v>41791</v>
      </c>
      <c r="AJ98" s="127">
        <v>41821</v>
      </c>
      <c r="AK98" s="127">
        <v>41852</v>
      </c>
      <c r="AL98" s="127">
        <v>41883</v>
      </c>
      <c r="AM98" s="127">
        <v>41913</v>
      </c>
      <c r="AN98" s="127">
        <v>41944</v>
      </c>
      <c r="AO98" s="127">
        <v>41974</v>
      </c>
    </row>
    <row r="99" spans="1:41" hidden="1">
      <c r="A99" s="685" t="s">
        <v>106</v>
      </c>
      <c r="B99" s="145">
        <f t="shared" ref="B99:B105" si="116">IF(B28&lt;&gt;0,B77/(B28 *$B$2),0)</f>
        <v>0.40350877192982454</v>
      </c>
      <c r="G99" s="145">
        <f t="shared" ref="G99:G105" si="117">IF(G28&lt;&gt;0,G77/(G28 *$B$2),0)</f>
        <v>0.9</v>
      </c>
      <c r="I99" s="140">
        <f t="shared" ref="I99:I105" si="118">IF(I28&lt;&gt;0,I77/I28,0)</f>
        <v>0</v>
      </c>
      <c r="J99" s="140">
        <f t="shared" ref="J99:T99" si="119">IF(J28&lt;&gt;0,J77/J28,0)</f>
        <v>0</v>
      </c>
      <c r="K99" s="140">
        <f t="shared" si="119"/>
        <v>0</v>
      </c>
      <c r="L99" s="140">
        <f t="shared" si="119"/>
        <v>0</v>
      </c>
      <c r="M99" s="140">
        <f t="shared" si="119"/>
        <v>0</v>
      </c>
      <c r="N99" s="140">
        <f t="shared" si="119"/>
        <v>0</v>
      </c>
      <c r="O99" s="140">
        <f t="shared" si="119"/>
        <v>0</v>
      </c>
      <c r="P99" s="140">
        <f t="shared" si="119"/>
        <v>0</v>
      </c>
      <c r="Q99" s="140">
        <f t="shared" si="119"/>
        <v>0</v>
      </c>
      <c r="R99" s="140">
        <f t="shared" si="119"/>
        <v>0</v>
      </c>
      <c r="S99" s="140">
        <f t="shared" si="119"/>
        <v>0</v>
      </c>
      <c r="T99" s="140">
        <f t="shared" si="119"/>
        <v>0.6</v>
      </c>
      <c r="U99" s="140">
        <f t="shared" ref="U99:Y105" si="120">IF(U28&lt;&gt;0,U77/U28,0)</f>
        <v>0.25641025641025639</v>
      </c>
      <c r="V99" s="140">
        <f t="shared" si="120"/>
        <v>0.38095238095238093</v>
      </c>
      <c r="W99" s="140">
        <f t="shared" si="120"/>
        <v>0.37209302325581395</v>
      </c>
      <c r="X99" s="140">
        <f t="shared" si="120"/>
        <v>0.22857142857142856</v>
      </c>
      <c r="Y99" s="140">
        <f t="shared" si="120"/>
        <v>0.37777777777777777</v>
      </c>
      <c r="Z99" s="405">
        <f t="shared" ref="Z99:AH99" si="121">IF(Z28&lt;&gt;0,Z77/Z28,0)</f>
        <v>0.27586206896551724</v>
      </c>
      <c r="AA99" s="403">
        <f t="shared" si="121"/>
        <v>0.42622950819672129</v>
      </c>
      <c r="AB99" s="417">
        <f t="shared" si="121"/>
        <v>0.40350877192982454</v>
      </c>
      <c r="AC99" s="403">
        <f t="shared" si="121"/>
        <v>0.41346153846153844</v>
      </c>
      <c r="AD99" s="417">
        <f t="shared" si="121"/>
        <v>0.16129032258064516</v>
      </c>
      <c r="AE99" s="417">
        <f t="shared" si="121"/>
        <v>0.69230769230769229</v>
      </c>
      <c r="AF99" s="417">
        <f t="shared" si="121"/>
        <v>0.21428571428571427</v>
      </c>
      <c r="AG99" s="417">
        <f t="shared" si="121"/>
        <v>0.3392857142857143</v>
      </c>
      <c r="AH99" s="417">
        <f t="shared" si="121"/>
        <v>0.4</v>
      </c>
    </row>
    <row r="100" spans="1:41" hidden="1">
      <c r="A100" s="685" t="s">
        <v>107</v>
      </c>
      <c r="B100" s="145">
        <f t="shared" si="116"/>
        <v>0.16083916083916083</v>
      </c>
      <c r="G100" s="145">
        <f t="shared" si="117"/>
        <v>0</v>
      </c>
      <c r="I100" s="140">
        <f t="shared" si="118"/>
        <v>0</v>
      </c>
      <c r="J100" s="140">
        <f t="shared" ref="J100:T100" si="122">IF(J29&lt;&gt;0,J78/J29,0)</f>
        <v>0</v>
      </c>
      <c r="K100" s="140">
        <f t="shared" si="122"/>
        <v>0</v>
      </c>
      <c r="L100" s="140">
        <f t="shared" si="122"/>
        <v>0</v>
      </c>
      <c r="M100" s="140">
        <f t="shared" si="122"/>
        <v>0</v>
      </c>
      <c r="N100" s="140">
        <f t="shared" si="122"/>
        <v>0</v>
      </c>
      <c r="O100" s="140">
        <f t="shared" si="122"/>
        <v>0</v>
      </c>
      <c r="P100" s="140">
        <f t="shared" si="122"/>
        <v>0</v>
      </c>
      <c r="Q100" s="140">
        <f t="shared" si="122"/>
        <v>0</v>
      </c>
      <c r="R100" s="140">
        <f t="shared" si="122"/>
        <v>0</v>
      </c>
      <c r="S100" s="140">
        <f t="shared" si="122"/>
        <v>0</v>
      </c>
      <c r="T100" s="140">
        <f t="shared" si="122"/>
        <v>0</v>
      </c>
      <c r="U100" s="140">
        <f t="shared" si="120"/>
        <v>0.33333333333333331</v>
      </c>
      <c r="V100" s="140">
        <f t="shared" si="120"/>
        <v>0.25641025641025639</v>
      </c>
      <c r="W100" s="140">
        <f t="shared" si="120"/>
        <v>0.30952380952380953</v>
      </c>
      <c r="X100" s="140">
        <f t="shared" si="120"/>
        <v>0.11627906976744186</v>
      </c>
      <c r="Y100" s="140">
        <f t="shared" si="120"/>
        <v>0.17142857142857143</v>
      </c>
      <c r="Z100" s="194">
        <f t="shared" ref="Z100:AH100" si="123">IF(Z29&lt;&gt;0,Z78/Z29,0)</f>
        <v>0.24444444444444444</v>
      </c>
      <c r="AA100" s="406">
        <f t="shared" si="123"/>
        <v>0.25862068965517243</v>
      </c>
      <c r="AB100" s="418">
        <f t="shared" si="123"/>
        <v>0.21311475409836064</v>
      </c>
      <c r="AC100" s="406">
        <f t="shared" si="123"/>
        <v>0.25</v>
      </c>
      <c r="AD100" s="418">
        <f t="shared" si="123"/>
        <v>0.14563106796116504</v>
      </c>
      <c r="AE100" s="418">
        <f t="shared" si="123"/>
        <v>0.2</v>
      </c>
      <c r="AF100" s="418">
        <f t="shared" si="123"/>
        <v>0.23076923076923078</v>
      </c>
      <c r="AG100" s="418">
        <f t="shared" si="123"/>
        <v>0.21428571428571427</v>
      </c>
      <c r="AH100" s="418">
        <f t="shared" si="123"/>
        <v>0.27272727272727271</v>
      </c>
    </row>
    <row r="101" spans="1:41" hidden="1">
      <c r="A101" s="685" t="s">
        <v>54</v>
      </c>
      <c r="B101" s="145">
        <f t="shared" si="116"/>
        <v>7.9470198675496692E-2</v>
      </c>
      <c r="G101" s="145">
        <f t="shared" si="117"/>
        <v>0</v>
      </c>
      <c r="I101" s="140">
        <f t="shared" si="118"/>
        <v>0</v>
      </c>
      <c r="J101" s="140">
        <f t="shared" ref="J101:T101" si="124">IF(J30&lt;&gt;0,J79/J30,0)</f>
        <v>0</v>
      </c>
      <c r="K101" s="140">
        <f t="shared" si="124"/>
        <v>0</v>
      </c>
      <c r="L101" s="140">
        <f t="shared" si="124"/>
        <v>0</v>
      </c>
      <c r="M101" s="140">
        <f t="shared" si="124"/>
        <v>0</v>
      </c>
      <c r="N101" s="140">
        <f t="shared" si="124"/>
        <v>0</v>
      </c>
      <c r="O101" s="140">
        <f t="shared" si="124"/>
        <v>0</v>
      </c>
      <c r="P101" s="140">
        <f t="shared" si="124"/>
        <v>0</v>
      </c>
      <c r="Q101" s="140">
        <f t="shared" si="124"/>
        <v>0</v>
      </c>
      <c r="R101" s="140">
        <f t="shared" si="124"/>
        <v>0</v>
      </c>
      <c r="S101" s="140">
        <f t="shared" si="124"/>
        <v>0</v>
      </c>
      <c r="T101" s="140">
        <f t="shared" si="124"/>
        <v>0</v>
      </c>
      <c r="U101" s="140">
        <f t="shared" si="120"/>
        <v>0</v>
      </c>
      <c r="V101" s="140">
        <f t="shared" si="120"/>
        <v>0.33333333333333331</v>
      </c>
      <c r="W101" s="229">
        <f t="shared" si="120"/>
        <v>0.10526315789473684</v>
      </c>
      <c r="X101" s="229">
        <f t="shared" si="120"/>
        <v>4.7619047619047616E-2</v>
      </c>
      <c r="Y101" s="229">
        <f t="shared" si="120"/>
        <v>9.3023255813953487E-2</v>
      </c>
      <c r="Z101" s="406">
        <f t="shared" ref="Z101:AH101" si="125">IF(Z30&lt;&gt;0,Z79/Z30,0)</f>
        <v>0.2</v>
      </c>
      <c r="AA101" s="418">
        <f t="shared" si="125"/>
        <v>0.17777777777777778</v>
      </c>
      <c r="AB101" s="421">
        <f t="shared" si="125"/>
        <v>0.13793103448275862</v>
      </c>
      <c r="AC101" s="406">
        <f t="shared" si="125"/>
        <v>0.17241379310344829</v>
      </c>
      <c r="AD101" s="421">
        <f t="shared" si="125"/>
        <v>3.5087719298245612E-2</v>
      </c>
      <c r="AE101" s="418">
        <f t="shared" si="125"/>
        <v>0.10638297872340426</v>
      </c>
      <c r="AF101" s="418">
        <f t="shared" si="125"/>
        <v>0.2</v>
      </c>
      <c r="AG101" s="418">
        <f t="shared" si="125"/>
        <v>0.15384615384615385</v>
      </c>
      <c r="AH101" s="418">
        <f t="shared" si="125"/>
        <v>0.10526315789473684</v>
      </c>
    </row>
    <row r="102" spans="1:41" hidden="1">
      <c r="A102" s="685" t="s">
        <v>55</v>
      </c>
      <c r="B102" s="145">
        <f t="shared" si="116"/>
        <v>4.6413502109704644E-2</v>
      </c>
      <c r="G102" s="145">
        <f t="shared" si="117"/>
        <v>0</v>
      </c>
      <c r="I102" s="140">
        <f t="shared" si="118"/>
        <v>0</v>
      </c>
      <c r="J102" s="140">
        <f t="shared" ref="J102:T102" si="126">IF(J31&lt;&gt;0,J80/J31,0)</f>
        <v>0</v>
      </c>
      <c r="K102" s="140">
        <f t="shared" si="126"/>
        <v>0</v>
      </c>
      <c r="L102" s="140">
        <f t="shared" si="126"/>
        <v>0</v>
      </c>
      <c r="M102" s="140">
        <f t="shared" si="126"/>
        <v>0</v>
      </c>
      <c r="N102" s="140">
        <f t="shared" si="126"/>
        <v>0</v>
      </c>
      <c r="O102" s="140">
        <f t="shared" si="126"/>
        <v>0</v>
      </c>
      <c r="P102" s="140">
        <f t="shared" si="126"/>
        <v>0</v>
      </c>
      <c r="Q102" s="140">
        <f t="shared" si="126"/>
        <v>0</v>
      </c>
      <c r="R102" s="140">
        <f t="shared" si="126"/>
        <v>0</v>
      </c>
      <c r="S102" s="140">
        <f t="shared" si="126"/>
        <v>0</v>
      </c>
      <c r="T102" s="140">
        <f t="shared" si="126"/>
        <v>0</v>
      </c>
      <c r="U102" s="140">
        <f t="shared" si="120"/>
        <v>0</v>
      </c>
      <c r="V102" s="140">
        <f t="shared" si="120"/>
        <v>0</v>
      </c>
      <c r="W102" s="140">
        <f t="shared" si="120"/>
        <v>0.26666666666666666</v>
      </c>
      <c r="X102" s="140">
        <f t="shared" si="120"/>
        <v>8.3333333333333329E-2</v>
      </c>
      <c r="Y102" s="140">
        <f t="shared" si="120"/>
        <v>0.11428571428571428</v>
      </c>
      <c r="Z102" s="194">
        <f t="shared" ref="Z102:AH102" si="127">IF(Z31&lt;&gt;0,Z80/Z31,0)</f>
        <v>0.10714285714285714</v>
      </c>
      <c r="AA102" s="421">
        <f t="shared" si="127"/>
        <v>3.6585365853658534E-2</v>
      </c>
      <c r="AB102" s="421">
        <f t="shared" si="127"/>
        <v>8.7499999999999994E-2</v>
      </c>
      <c r="AC102" s="418">
        <f t="shared" si="127"/>
        <v>0.13157894736842105</v>
      </c>
      <c r="AD102" s="421">
        <f t="shared" si="127"/>
        <v>1.7241379310344827E-2</v>
      </c>
      <c r="AE102" s="418">
        <f t="shared" si="127"/>
        <v>7.43801652892562E-2</v>
      </c>
      <c r="AF102" s="418">
        <f t="shared" si="127"/>
        <v>9.7402597402597407E-2</v>
      </c>
      <c r="AG102" s="418">
        <f t="shared" si="127"/>
        <v>5.8823529411764705E-2</v>
      </c>
      <c r="AH102" s="418">
        <f t="shared" si="127"/>
        <v>8.0808080808080815E-2</v>
      </c>
    </row>
    <row r="103" spans="1:41" hidden="1">
      <c r="A103" s="685" t="s">
        <v>56</v>
      </c>
      <c r="B103" s="145">
        <f t="shared" si="116"/>
        <v>4.0816326530612242E-2</v>
      </c>
      <c r="G103" s="145">
        <f t="shared" si="117"/>
        <v>0</v>
      </c>
      <c r="I103" s="140">
        <f t="shared" si="118"/>
        <v>0</v>
      </c>
      <c r="J103" s="140">
        <f t="shared" ref="J103:T103" si="128">IF(J32&lt;&gt;0,J81/J32,0)</f>
        <v>0</v>
      </c>
      <c r="K103" s="140">
        <f t="shared" si="128"/>
        <v>0</v>
      </c>
      <c r="L103" s="140">
        <f t="shared" si="128"/>
        <v>0</v>
      </c>
      <c r="M103" s="140">
        <f t="shared" si="128"/>
        <v>0</v>
      </c>
      <c r="N103" s="140">
        <f t="shared" si="128"/>
        <v>0</v>
      </c>
      <c r="O103" s="140">
        <f t="shared" si="128"/>
        <v>0</v>
      </c>
      <c r="P103" s="140">
        <f t="shared" si="128"/>
        <v>0</v>
      </c>
      <c r="Q103" s="140">
        <f t="shared" si="128"/>
        <v>0</v>
      </c>
      <c r="R103" s="140">
        <f t="shared" si="128"/>
        <v>0</v>
      </c>
      <c r="S103" s="140">
        <f t="shared" si="128"/>
        <v>0</v>
      </c>
      <c r="T103" s="140">
        <f t="shared" si="128"/>
        <v>0</v>
      </c>
      <c r="U103" s="140">
        <f t="shared" si="120"/>
        <v>0</v>
      </c>
      <c r="V103" s="140">
        <f t="shared" si="120"/>
        <v>0</v>
      </c>
      <c r="W103" s="140">
        <f t="shared" si="120"/>
        <v>0</v>
      </c>
      <c r="X103" s="140">
        <f t="shared" si="120"/>
        <v>0</v>
      </c>
      <c r="Y103" s="140">
        <f t="shared" si="120"/>
        <v>0</v>
      </c>
      <c r="Z103" s="406">
        <f t="shared" ref="Z103:AH103" si="129">IF(Z32&lt;&gt;0,Z81/Z32,0)</f>
        <v>0.18181818181818182</v>
      </c>
      <c r="AA103" s="421">
        <f t="shared" si="129"/>
        <v>8.3333333333333329E-2</v>
      </c>
      <c r="AB103" s="421">
        <f t="shared" si="129"/>
        <v>2.1739130434782608E-2</v>
      </c>
      <c r="AC103" s="418">
        <f t="shared" si="129"/>
        <v>0.10606060606060606</v>
      </c>
      <c r="AD103" s="421">
        <f t="shared" si="129"/>
        <v>2.564102564102564E-2</v>
      </c>
      <c r="AE103" s="418">
        <f t="shared" si="129"/>
        <v>5.7971014492753624E-2</v>
      </c>
      <c r="AF103" s="418">
        <f t="shared" si="129"/>
        <v>6.5573770491803282E-2</v>
      </c>
      <c r="AG103" s="418">
        <f t="shared" si="129"/>
        <v>3.4883720930232558E-2</v>
      </c>
      <c r="AH103" s="418">
        <f t="shared" si="129"/>
        <v>6.7307692307692304E-2</v>
      </c>
    </row>
    <row r="104" spans="1:41" hidden="1">
      <c r="A104" s="685" t="s">
        <v>57</v>
      </c>
      <c r="B104" s="145">
        <f t="shared" si="116"/>
        <v>0.11976047904191617</v>
      </c>
      <c r="G104" s="145">
        <f t="shared" si="117"/>
        <v>0.95454545454545459</v>
      </c>
      <c r="I104" s="140">
        <f t="shared" si="118"/>
        <v>0</v>
      </c>
      <c r="J104" s="140">
        <f t="shared" ref="J104:T104" si="130">IF(J33&lt;&gt;0,J82/J33,0)</f>
        <v>0</v>
      </c>
      <c r="K104" s="140">
        <f t="shared" si="130"/>
        <v>0</v>
      </c>
      <c r="L104" s="140">
        <f t="shared" si="130"/>
        <v>0</v>
      </c>
      <c r="M104" s="140">
        <f t="shared" si="130"/>
        <v>0</v>
      </c>
      <c r="N104" s="140">
        <f t="shared" si="130"/>
        <v>0</v>
      </c>
      <c r="O104" s="140">
        <f t="shared" si="130"/>
        <v>0</v>
      </c>
      <c r="P104" s="140">
        <f t="shared" si="130"/>
        <v>0</v>
      </c>
      <c r="Q104" s="140">
        <f t="shared" si="130"/>
        <v>0</v>
      </c>
      <c r="R104" s="140">
        <f t="shared" si="130"/>
        <v>0</v>
      </c>
      <c r="S104" s="140">
        <f t="shared" si="130"/>
        <v>0</v>
      </c>
      <c r="T104" s="140">
        <f t="shared" si="130"/>
        <v>0.63636363636363635</v>
      </c>
      <c r="U104" s="140">
        <f t="shared" si="120"/>
        <v>0.4358974358974359</v>
      </c>
      <c r="V104" s="140">
        <f t="shared" si="120"/>
        <v>0.35185185185185186</v>
      </c>
      <c r="W104" s="229">
        <f t="shared" si="120"/>
        <v>0.25</v>
      </c>
      <c r="X104" s="229">
        <f t="shared" si="120"/>
        <v>0.20634920634920634</v>
      </c>
      <c r="Y104" s="229">
        <f t="shared" si="120"/>
        <v>0.16666666666666666</v>
      </c>
      <c r="Z104" s="406">
        <f t="shared" ref="Z104:AE104" si="131">IF(Z33&lt;&gt;0,Z82/Z33,0)</f>
        <v>0.44444444444444442</v>
      </c>
      <c r="AA104" s="421">
        <f t="shared" si="131"/>
        <v>0.16438356164383561</v>
      </c>
      <c r="AB104" s="421">
        <f t="shared" si="131"/>
        <v>0.17499999999999999</v>
      </c>
      <c r="AC104" s="406">
        <f t="shared" si="131"/>
        <v>0.2073170731707317</v>
      </c>
      <c r="AD104" s="421">
        <f t="shared" si="131"/>
        <v>4.6511627906976744E-2</v>
      </c>
      <c r="AE104" s="418">
        <f t="shared" si="131"/>
        <v>0.19753086419753085</v>
      </c>
      <c r="AF104" s="418">
        <f t="shared" ref="AF104:AH105" si="132">IF(AF33&lt;&gt;0,AF82/AF33,0)</f>
        <v>3.3707865168539325E-2</v>
      </c>
      <c r="AG104" s="418">
        <f t="shared" si="132"/>
        <v>0.15652173913043479</v>
      </c>
      <c r="AH104" s="418">
        <f t="shared" si="132"/>
        <v>0.19708029197080293</v>
      </c>
    </row>
    <row r="105" spans="1:41" s="710" customFormat="1" hidden="1">
      <c r="A105" s="685" t="s">
        <v>59</v>
      </c>
      <c r="B105" s="717">
        <f t="shared" si="116"/>
        <v>0</v>
      </c>
      <c r="C105" s="686"/>
      <c r="D105" s="708"/>
      <c r="E105" s="708"/>
      <c r="F105" s="708"/>
      <c r="G105" s="717">
        <f t="shared" si="117"/>
        <v>0</v>
      </c>
      <c r="H105" s="686"/>
      <c r="I105" s="718">
        <f t="shared" si="118"/>
        <v>0</v>
      </c>
      <c r="J105" s="718">
        <f t="shared" ref="J105:T105" si="133">IF(J34&lt;&gt;0,J83/J34,0)</f>
        <v>0</v>
      </c>
      <c r="K105" s="718">
        <f t="shared" si="133"/>
        <v>0</v>
      </c>
      <c r="L105" s="718">
        <f t="shared" si="133"/>
        <v>0</v>
      </c>
      <c r="M105" s="718">
        <f t="shared" si="133"/>
        <v>0</v>
      </c>
      <c r="N105" s="718">
        <f t="shared" si="133"/>
        <v>0</v>
      </c>
      <c r="O105" s="718">
        <f t="shared" si="133"/>
        <v>0</v>
      </c>
      <c r="P105" s="718">
        <f t="shared" si="133"/>
        <v>0</v>
      </c>
      <c r="Q105" s="718">
        <f t="shared" si="133"/>
        <v>0</v>
      </c>
      <c r="R105" s="718">
        <f t="shared" si="133"/>
        <v>0</v>
      </c>
      <c r="S105" s="718">
        <f t="shared" si="133"/>
        <v>0</v>
      </c>
      <c r="T105" s="718">
        <f t="shared" si="133"/>
        <v>0</v>
      </c>
      <c r="U105" s="718">
        <f t="shared" si="120"/>
        <v>0</v>
      </c>
      <c r="V105" s="718">
        <f t="shared" si="120"/>
        <v>0</v>
      </c>
      <c r="W105" s="718">
        <f t="shared" si="120"/>
        <v>0</v>
      </c>
      <c r="X105" s="718">
        <f t="shared" si="120"/>
        <v>0</v>
      </c>
      <c r="Y105" s="718">
        <f t="shared" si="120"/>
        <v>0</v>
      </c>
      <c r="Z105" s="718">
        <f t="shared" ref="Z105:AE105" si="134">IF(Z34&lt;&gt;0,Z83/Z34,0)</f>
        <v>0</v>
      </c>
      <c r="AA105" s="719">
        <f t="shared" si="134"/>
        <v>0</v>
      </c>
      <c r="AB105" s="719">
        <f t="shared" si="134"/>
        <v>0</v>
      </c>
      <c r="AC105" s="719">
        <f t="shared" si="134"/>
        <v>0</v>
      </c>
      <c r="AD105" s="719">
        <f t="shared" si="134"/>
        <v>0</v>
      </c>
      <c r="AE105" s="719">
        <f t="shared" si="134"/>
        <v>0</v>
      </c>
      <c r="AF105" s="719">
        <f t="shared" si="132"/>
        <v>0</v>
      </c>
      <c r="AG105" s="719">
        <f t="shared" si="132"/>
        <v>0</v>
      </c>
      <c r="AH105" s="719">
        <f t="shared" si="132"/>
        <v>0</v>
      </c>
    </row>
    <row r="106" spans="1:41" s="723" customFormat="1" hidden="1">
      <c r="A106" s="720" t="s">
        <v>60</v>
      </c>
      <c r="B106" s="146">
        <f>IF(B35&lt;&gt;0,B85/(B35 *$B$2),0)</f>
        <v>0.10532150776053215</v>
      </c>
      <c r="C106" s="721"/>
      <c r="D106" s="722"/>
      <c r="E106" s="722"/>
      <c r="F106" s="722"/>
      <c r="G106" s="146">
        <f>IF(G35&lt;&gt;0,G85/(G35 *$B$2),0)</f>
        <v>0.92307692307692313</v>
      </c>
      <c r="H106" s="721"/>
      <c r="I106" s="140">
        <f>IF(I35&lt;&gt;0,I85/I35,0)</f>
        <v>0</v>
      </c>
      <c r="J106" s="140">
        <f t="shared" ref="J106:T106" si="135">IF(J35&lt;&gt;0,J85/J35,0)</f>
        <v>0</v>
      </c>
      <c r="K106" s="140">
        <f t="shared" si="135"/>
        <v>0</v>
      </c>
      <c r="L106" s="140">
        <f t="shared" si="135"/>
        <v>0</v>
      </c>
      <c r="M106" s="140">
        <f t="shared" si="135"/>
        <v>0</v>
      </c>
      <c r="N106" s="140">
        <f t="shared" si="135"/>
        <v>0</v>
      </c>
      <c r="O106" s="140">
        <f t="shared" si="135"/>
        <v>0</v>
      </c>
      <c r="P106" s="140">
        <f t="shared" si="135"/>
        <v>0</v>
      </c>
      <c r="Q106" s="140">
        <f t="shared" si="135"/>
        <v>0</v>
      </c>
      <c r="R106" s="140">
        <f t="shared" si="135"/>
        <v>0</v>
      </c>
      <c r="S106" s="140">
        <f t="shared" si="135"/>
        <v>0</v>
      </c>
      <c r="T106" s="140">
        <f t="shared" si="135"/>
        <v>0.61538461538461542</v>
      </c>
      <c r="U106" s="140">
        <f t="shared" ref="U106:AH106" si="136">IF(U35&lt;&gt;0,U85/U35,0)</f>
        <v>0.34408602150537637</v>
      </c>
      <c r="V106" s="140">
        <f t="shared" si="136"/>
        <v>0.33333333333333331</v>
      </c>
      <c r="W106" s="140">
        <f t="shared" si="136"/>
        <v>0.26237623762376239</v>
      </c>
      <c r="X106" s="140">
        <f t="shared" si="136"/>
        <v>0.13852813852813853</v>
      </c>
      <c r="Y106" s="290">
        <f t="shared" si="136"/>
        <v>0.17760617760617761</v>
      </c>
      <c r="Z106" s="290">
        <f t="shared" si="136"/>
        <v>0.25245901639344265</v>
      </c>
      <c r="AA106" s="420">
        <f t="shared" si="136"/>
        <v>0.1924198250728863</v>
      </c>
      <c r="AB106" s="420">
        <f t="shared" si="136"/>
        <v>0.17277486910994763</v>
      </c>
      <c r="AC106" s="420">
        <f t="shared" si="136"/>
        <v>0.22107438016528927</v>
      </c>
      <c r="AD106" s="420">
        <f t="shared" si="136"/>
        <v>6.3694267515923567E-2</v>
      </c>
      <c r="AE106" s="420">
        <f t="shared" si="136"/>
        <v>0.15081206496519722</v>
      </c>
      <c r="AF106" s="420">
        <f t="shared" si="136"/>
        <v>0.10309278350515463</v>
      </c>
      <c r="AG106" s="420">
        <f t="shared" si="136"/>
        <v>0.12975391498881431</v>
      </c>
      <c r="AH106" s="420">
        <f t="shared" si="136"/>
        <v>0.18200408997955012</v>
      </c>
    </row>
    <row r="108" spans="1:41" s="706" customFormat="1" hidden="1">
      <c r="A108" s="703" t="s">
        <v>116</v>
      </c>
      <c r="B108" s="704" t="s">
        <v>117</v>
      </c>
      <c r="C108" s="704"/>
      <c r="D108" s="705" t="s">
        <v>43</v>
      </c>
      <c r="E108" s="705" t="s">
        <v>67</v>
      </c>
      <c r="F108" s="705" t="s">
        <v>70</v>
      </c>
      <c r="G108" s="705" t="s">
        <v>104</v>
      </c>
      <c r="H108" s="704"/>
      <c r="I108" s="127">
        <v>41000</v>
      </c>
      <c r="J108" s="127">
        <v>41030</v>
      </c>
      <c r="K108" s="127">
        <v>41061</v>
      </c>
      <c r="L108" s="127">
        <v>41091</v>
      </c>
      <c r="M108" s="127">
        <v>41122</v>
      </c>
      <c r="N108" s="127">
        <v>41153</v>
      </c>
      <c r="O108" s="127">
        <v>41183</v>
      </c>
      <c r="P108" s="127">
        <v>41214</v>
      </c>
      <c r="Q108" s="127">
        <v>41244</v>
      </c>
      <c r="R108" s="127">
        <v>41275</v>
      </c>
      <c r="S108" s="127">
        <v>41306</v>
      </c>
      <c r="T108" s="127">
        <v>41334</v>
      </c>
      <c r="U108" s="127">
        <v>41365</v>
      </c>
      <c r="V108" s="127">
        <v>41395</v>
      </c>
      <c r="W108" s="127">
        <v>41426</v>
      </c>
      <c r="X108" s="127">
        <v>41456</v>
      </c>
      <c r="Y108" s="127">
        <v>41487</v>
      </c>
      <c r="Z108" s="127">
        <v>41518</v>
      </c>
      <c r="AA108" s="127">
        <v>41548</v>
      </c>
      <c r="AB108" s="127">
        <v>41579</v>
      </c>
      <c r="AC108" s="127">
        <v>41609</v>
      </c>
      <c r="AD108" s="127">
        <v>41640</v>
      </c>
      <c r="AE108" s="127">
        <v>41671</v>
      </c>
      <c r="AF108" s="127">
        <v>41699</v>
      </c>
      <c r="AG108" s="127">
        <v>41730</v>
      </c>
      <c r="AH108" s="127">
        <v>41760</v>
      </c>
      <c r="AI108" s="127">
        <v>41791</v>
      </c>
      <c r="AJ108" s="127">
        <v>41821</v>
      </c>
      <c r="AK108" s="127">
        <v>41852</v>
      </c>
      <c r="AL108" s="127">
        <v>41883</v>
      </c>
      <c r="AM108" s="127">
        <v>41913</v>
      </c>
      <c r="AN108" s="127">
        <v>41944</v>
      </c>
      <c r="AO108" s="127">
        <v>41974</v>
      </c>
    </row>
    <row r="109" spans="1:41" hidden="1">
      <c r="A109" s="685" t="s">
        <v>106</v>
      </c>
      <c r="B109" s="142">
        <f t="shared" ref="B109:B115" si="137">IF(B88&lt;&gt;0,B66/B88,0)</f>
        <v>13.57192</v>
      </c>
      <c r="G109" s="142">
        <f t="shared" ref="G109:G115" si="138">IF(G88&lt;&gt;0,G66/G88,0)</f>
        <v>16.963727272727272</v>
      </c>
      <c r="I109" s="115">
        <f t="shared" ref="I109:I115" si="139">IF(I88&lt;&gt;0,I66/I88,0)</f>
        <v>0</v>
      </c>
      <c r="J109" s="115">
        <f t="shared" ref="J109:T109" si="140">IF(J88&lt;&gt;0,J66/J88,0)</f>
        <v>0</v>
      </c>
      <c r="K109" s="115">
        <f t="shared" si="140"/>
        <v>0</v>
      </c>
      <c r="L109" s="115">
        <f t="shared" si="140"/>
        <v>0</v>
      </c>
      <c r="M109" s="115">
        <f t="shared" si="140"/>
        <v>0</v>
      </c>
      <c r="N109" s="115">
        <f t="shared" si="140"/>
        <v>0</v>
      </c>
      <c r="O109" s="115">
        <f t="shared" si="140"/>
        <v>0</v>
      </c>
      <c r="P109" s="115">
        <f t="shared" si="140"/>
        <v>0</v>
      </c>
      <c r="Q109" s="115">
        <f t="shared" si="140"/>
        <v>0</v>
      </c>
      <c r="R109" s="115">
        <f t="shared" si="140"/>
        <v>0</v>
      </c>
      <c r="S109" s="115">
        <f t="shared" si="140"/>
        <v>0</v>
      </c>
      <c r="T109" s="115">
        <f t="shared" si="140"/>
        <v>16.963727272727272</v>
      </c>
      <c r="U109" s="115">
        <f t="shared" ref="U109:Y115" si="141">IF(U88&lt;&gt;0,U66/U88,0)</f>
        <v>12.069666666666668</v>
      </c>
      <c r="V109" s="115">
        <f t="shared" si="141"/>
        <v>13.335285714285714</v>
      </c>
      <c r="W109" s="115">
        <f t="shared" si="141"/>
        <v>10.840857142857143</v>
      </c>
      <c r="X109" s="115">
        <f t="shared" si="141"/>
        <v>11.929</v>
      </c>
      <c r="Y109" s="115">
        <f t="shared" si="141"/>
        <v>12.800230769230769</v>
      </c>
      <c r="Z109" s="115">
        <f t="shared" ref="Z109:AH109" si="142">IF(Z88&lt;&gt;0,Z66/Z88,0)</f>
        <v>18.019478260869565</v>
      </c>
      <c r="AA109" s="115">
        <f t="shared" si="142"/>
        <v>12.630599999999999</v>
      </c>
      <c r="AB109" s="442">
        <f t="shared" si="142"/>
        <v>14.77915625</v>
      </c>
      <c r="AC109" s="415">
        <f t="shared" si="142"/>
        <v>14.955866666666667</v>
      </c>
      <c r="AD109" s="415">
        <f t="shared" si="142"/>
        <v>15.215</v>
      </c>
      <c r="AE109" s="415">
        <f t="shared" si="142"/>
        <v>13.161150000000001</v>
      </c>
      <c r="AF109" s="415">
        <f t="shared" si="142"/>
        <v>14.865571428571428</v>
      </c>
      <c r="AG109" s="415">
        <f t="shared" si="142"/>
        <v>9.8295517241379322</v>
      </c>
      <c r="AH109" s="415">
        <f t="shared" si="142"/>
        <v>12.135524999999999</v>
      </c>
    </row>
    <row r="110" spans="1:41" hidden="1">
      <c r="A110" s="685" t="s">
        <v>107</v>
      </c>
      <c r="B110" s="142">
        <f t="shared" si="137"/>
        <v>12.321931034482759</v>
      </c>
      <c r="G110" s="142">
        <f t="shared" si="138"/>
        <v>0</v>
      </c>
      <c r="I110" s="115">
        <f t="shared" si="139"/>
        <v>0</v>
      </c>
      <c r="J110" s="115">
        <f t="shared" ref="J110:T110" si="143">IF(J89&lt;&gt;0,J67/J89,0)</f>
        <v>0</v>
      </c>
      <c r="K110" s="115">
        <f t="shared" si="143"/>
        <v>0</v>
      </c>
      <c r="L110" s="115">
        <f t="shared" si="143"/>
        <v>0</v>
      </c>
      <c r="M110" s="115">
        <f t="shared" si="143"/>
        <v>0</v>
      </c>
      <c r="N110" s="115">
        <f t="shared" si="143"/>
        <v>0</v>
      </c>
      <c r="O110" s="115">
        <f t="shared" si="143"/>
        <v>0</v>
      </c>
      <c r="P110" s="115">
        <f t="shared" si="143"/>
        <v>0</v>
      </c>
      <c r="Q110" s="115">
        <f t="shared" si="143"/>
        <v>0</v>
      </c>
      <c r="R110" s="115">
        <f t="shared" si="143"/>
        <v>0</v>
      </c>
      <c r="S110" s="115">
        <f t="shared" si="143"/>
        <v>0</v>
      </c>
      <c r="T110" s="115">
        <f t="shared" si="143"/>
        <v>0</v>
      </c>
      <c r="U110" s="115">
        <f t="shared" si="141"/>
        <v>15.418230769230771</v>
      </c>
      <c r="V110" s="115">
        <f t="shared" si="141"/>
        <v>11.705823529411765</v>
      </c>
      <c r="W110" s="115">
        <f t="shared" si="141"/>
        <v>9.1196842105263158</v>
      </c>
      <c r="X110" s="115">
        <f t="shared" si="141"/>
        <v>15.935428571428572</v>
      </c>
      <c r="Y110" s="115">
        <f t="shared" si="141"/>
        <v>11.170857142857143</v>
      </c>
      <c r="Z110" s="115">
        <f t="shared" ref="Z110:AH110" si="144">IF(Z89&lt;&gt;0,Z67/Z89,0)</f>
        <v>20.720347826086957</v>
      </c>
      <c r="AA110" s="115">
        <f t="shared" si="144"/>
        <v>15.149631578947369</v>
      </c>
      <c r="AB110" s="442">
        <f t="shared" si="144"/>
        <v>14.4155</v>
      </c>
      <c r="AC110" s="415">
        <f t="shared" si="144"/>
        <v>11.702999999999999</v>
      </c>
      <c r="AD110" s="415">
        <f t="shared" si="144"/>
        <v>13.36752380952381</v>
      </c>
      <c r="AE110" s="415">
        <f t="shared" si="144"/>
        <v>9.5772499999999994</v>
      </c>
      <c r="AF110" s="415">
        <f t="shared" si="144"/>
        <v>6.249833333333334</v>
      </c>
      <c r="AG110" s="415">
        <f t="shared" si="144"/>
        <v>17.517285714285713</v>
      </c>
      <c r="AH110" s="415">
        <f t="shared" si="144"/>
        <v>10.215611111111111</v>
      </c>
    </row>
    <row r="111" spans="1:41" hidden="1">
      <c r="A111" s="685" t="s">
        <v>54</v>
      </c>
      <c r="B111" s="142">
        <f t="shared" si="137"/>
        <v>11.811944444444444</v>
      </c>
      <c r="G111" s="142">
        <f t="shared" si="138"/>
        <v>0</v>
      </c>
      <c r="I111" s="115">
        <f t="shared" si="139"/>
        <v>0</v>
      </c>
      <c r="J111" s="115">
        <f t="shared" ref="J111:T111" si="145">IF(J90&lt;&gt;0,J68/J90,0)</f>
        <v>0</v>
      </c>
      <c r="K111" s="115">
        <f t="shared" si="145"/>
        <v>0</v>
      </c>
      <c r="L111" s="115">
        <f t="shared" si="145"/>
        <v>0</v>
      </c>
      <c r="M111" s="115">
        <f t="shared" si="145"/>
        <v>0</v>
      </c>
      <c r="N111" s="115">
        <f t="shared" si="145"/>
        <v>0</v>
      </c>
      <c r="O111" s="115">
        <f t="shared" si="145"/>
        <v>0</v>
      </c>
      <c r="P111" s="115">
        <f t="shared" si="145"/>
        <v>0</v>
      </c>
      <c r="Q111" s="115">
        <f t="shared" si="145"/>
        <v>0</v>
      </c>
      <c r="R111" s="115">
        <f t="shared" si="145"/>
        <v>0</v>
      </c>
      <c r="S111" s="115">
        <f t="shared" si="145"/>
        <v>0</v>
      </c>
      <c r="T111" s="115">
        <f t="shared" si="145"/>
        <v>0</v>
      </c>
      <c r="U111" s="115">
        <f t="shared" si="141"/>
        <v>0</v>
      </c>
      <c r="V111" s="115">
        <f t="shared" si="141"/>
        <v>18.957625</v>
      </c>
      <c r="W111" s="115">
        <f t="shared" si="141"/>
        <v>9.5712857142857128</v>
      </c>
      <c r="X111" s="115">
        <f t="shared" si="141"/>
        <v>7.6109999999999998</v>
      </c>
      <c r="Y111" s="115">
        <f t="shared" si="141"/>
        <v>11.537333333333335</v>
      </c>
      <c r="Z111" s="115">
        <f t="shared" ref="Z111:AH111" si="146">IF(Z90&lt;&gt;0,Z68/Z90,0)</f>
        <v>17.416444444444444</v>
      </c>
      <c r="AA111" s="115">
        <f t="shared" si="146"/>
        <v>18.239555555555555</v>
      </c>
      <c r="AB111" s="115">
        <f t="shared" si="146"/>
        <v>20.435333333333332</v>
      </c>
      <c r="AC111" s="415">
        <f t="shared" si="146"/>
        <v>11.81423076923077</v>
      </c>
      <c r="AD111" s="415">
        <f t="shared" si="146"/>
        <v>14.472666666666667</v>
      </c>
      <c r="AE111" s="415">
        <f t="shared" si="146"/>
        <v>11.2798</v>
      </c>
      <c r="AF111" s="415">
        <f t="shared" si="146"/>
        <v>16.554625000000001</v>
      </c>
      <c r="AG111" s="415">
        <f t="shared" si="146"/>
        <v>26.754666666666665</v>
      </c>
      <c r="AH111" s="415">
        <f t="shared" si="146"/>
        <v>3.8719999999999999</v>
      </c>
    </row>
    <row r="112" spans="1:41" hidden="1">
      <c r="A112" s="685" t="s">
        <v>55</v>
      </c>
      <c r="B112" s="142">
        <f t="shared" si="137"/>
        <v>12.561333333333332</v>
      </c>
      <c r="G112" s="142">
        <f t="shared" si="138"/>
        <v>0</v>
      </c>
      <c r="I112" s="115">
        <f t="shared" si="139"/>
        <v>0</v>
      </c>
      <c r="J112" s="115">
        <f t="shared" ref="J112:T112" si="147">IF(J91&lt;&gt;0,J69/J91,0)</f>
        <v>0</v>
      </c>
      <c r="K112" s="115">
        <f t="shared" si="147"/>
        <v>0</v>
      </c>
      <c r="L112" s="115">
        <f t="shared" si="147"/>
        <v>0</v>
      </c>
      <c r="M112" s="115">
        <f t="shared" si="147"/>
        <v>0</v>
      </c>
      <c r="N112" s="115">
        <f t="shared" si="147"/>
        <v>0</v>
      </c>
      <c r="O112" s="115">
        <f t="shared" si="147"/>
        <v>0</v>
      </c>
      <c r="P112" s="115">
        <f t="shared" si="147"/>
        <v>0</v>
      </c>
      <c r="Q112" s="115">
        <f t="shared" si="147"/>
        <v>0</v>
      </c>
      <c r="R112" s="115">
        <f t="shared" si="147"/>
        <v>0</v>
      </c>
      <c r="S112" s="115">
        <f t="shared" si="147"/>
        <v>0</v>
      </c>
      <c r="T112" s="115">
        <f t="shared" si="147"/>
        <v>0</v>
      </c>
      <c r="U112" s="115">
        <f t="shared" si="141"/>
        <v>0</v>
      </c>
      <c r="V112" s="115">
        <f t="shared" si="141"/>
        <v>0</v>
      </c>
      <c r="W112" s="115">
        <f t="shared" si="141"/>
        <v>11.431714285714287</v>
      </c>
      <c r="X112" s="115">
        <f t="shared" si="141"/>
        <v>12.947166666666668</v>
      </c>
      <c r="Y112" s="115">
        <f t="shared" si="141"/>
        <v>10.144285714285715</v>
      </c>
      <c r="Z112" s="115">
        <f t="shared" ref="Z112:AH112" si="148">IF(Z91&lt;&gt;0,Z69/Z91,0)</f>
        <v>15.539538461538463</v>
      </c>
      <c r="AA112" s="115">
        <f t="shared" si="148"/>
        <v>4.2786666666666671</v>
      </c>
      <c r="AB112" s="115">
        <f t="shared" si="148"/>
        <v>17.1496</v>
      </c>
      <c r="AC112" s="404">
        <f t="shared" si="148"/>
        <v>21.340571428571426</v>
      </c>
      <c r="AD112" s="415">
        <f t="shared" si="148"/>
        <v>19.067499999999999</v>
      </c>
      <c r="AE112" s="415">
        <f t="shared" si="148"/>
        <v>11.2601</v>
      </c>
      <c r="AF112" s="415">
        <f t="shared" si="148"/>
        <v>11.674380952380952</v>
      </c>
      <c r="AG112" s="415">
        <f t="shared" si="148"/>
        <v>15.052551724137931</v>
      </c>
      <c r="AH112" s="415">
        <f t="shared" si="148"/>
        <v>11.466899999999999</v>
      </c>
    </row>
    <row r="113" spans="1:41" hidden="1">
      <c r="A113" s="685" t="s">
        <v>56</v>
      </c>
      <c r="B113" s="142">
        <f t="shared" si="137"/>
        <v>15.06625</v>
      </c>
      <c r="G113" s="142">
        <f t="shared" si="138"/>
        <v>0</v>
      </c>
      <c r="I113" s="115">
        <f t="shared" si="139"/>
        <v>0</v>
      </c>
      <c r="J113" s="115">
        <f t="shared" ref="J113:T113" si="149">IF(J92&lt;&gt;0,J70/J92,0)</f>
        <v>0</v>
      </c>
      <c r="K113" s="115">
        <f t="shared" si="149"/>
        <v>0</v>
      </c>
      <c r="L113" s="115">
        <f t="shared" si="149"/>
        <v>0</v>
      </c>
      <c r="M113" s="115">
        <f t="shared" si="149"/>
        <v>0</v>
      </c>
      <c r="N113" s="115">
        <f t="shared" si="149"/>
        <v>0</v>
      </c>
      <c r="O113" s="115">
        <f t="shared" si="149"/>
        <v>0</v>
      </c>
      <c r="P113" s="115">
        <f t="shared" si="149"/>
        <v>0</v>
      </c>
      <c r="Q113" s="115">
        <f t="shared" si="149"/>
        <v>0</v>
      </c>
      <c r="R113" s="115">
        <f t="shared" si="149"/>
        <v>0</v>
      </c>
      <c r="S113" s="115">
        <f t="shared" si="149"/>
        <v>0</v>
      </c>
      <c r="T113" s="115">
        <f t="shared" si="149"/>
        <v>0</v>
      </c>
      <c r="U113" s="115">
        <f t="shared" si="141"/>
        <v>0</v>
      </c>
      <c r="V113" s="115">
        <f t="shared" si="141"/>
        <v>0</v>
      </c>
      <c r="W113" s="115">
        <f t="shared" si="141"/>
        <v>0</v>
      </c>
      <c r="X113" s="115">
        <f t="shared" si="141"/>
        <v>0</v>
      </c>
      <c r="Y113" s="115">
        <f t="shared" si="141"/>
        <v>0</v>
      </c>
      <c r="Z113" s="115">
        <f t="shared" ref="Z113:AH113" si="150">IF(Z92&lt;&gt;0,Z70/Z92,0)</f>
        <v>17.8764</v>
      </c>
      <c r="AA113" s="115">
        <f t="shared" si="150"/>
        <v>13.8095</v>
      </c>
      <c r="AB113" s="115">
        <f t="shared" si="150"/>
        <v>16.574000000000002</v>
      </c>
      <c r="AC113" s="415">
        <f t="shared" si="150"/>
        <v>14.9678</v>
      </c>
      <c r="AD113" s="415">
        <f t="shared" si="150"/>
        <v>15.4535</v>
      </c>
      <c r="AE113" s="415">
        <f t="shared" si="150"/>
        <v>14.937166666666668</v>
      </c>
      <c r="AF113" s="415">
        <f t="shared" si="150"/>
        <v>32.516500000000001</v>
      </c>
      <c r="AG113" s="415">
        <f t="shared" si="150"/>
        <v>21.199000000000002</v>
      </c>
      <c r="AH113" s="415">
        <f t="shared" si="150"/>
        <v>11.219571428571429</v>
      </c>
    </row>
    <row r="114" spans="1:41" hidden="1">
      <c r="A114" s="685" t="s">
        <v>57</v>
      </c>
      <c r="B114" s="142">
        <f t="shared" si="137"/>
        <v>12.272652173913045</v>
      </c>
      <c r="G114" s="142">
        <f t="shared" si="138"/>
        <v>11.539249999999999</v>
      </c>
      <c r="I114" s="115">
        <f t="shared" si="139"/>
        <v>0</v>
      </c>
      <c r="J114" s="115">
        <f t="shared" ref="J114:T114" si="151">IF(J93&lt;&gt;0,J71/J93,0)</f>
        <v>0</v>
      </c>
      <c r="K114" s="115">
        <f t="shared" si="151"/>
        <v>0</v>
      </c>
      <c r="L114" s="115">
        <f t="shared" si="151"/>
        <v>0</v>
      </c>
      <c r="M114" s="115">
        <f t="shared" si="151"/>
        <v>0</v>
      </c>
      <c r="N114" s="115">
        <f t="shared" si="151"/>
        <v>0</v>
      </c>
      <c r="O114" s="115">
        <f t="shared" si="151"/>
        <v>0</v>
      </c>
      <c r="P114" s="115">
        <f t="shared" si="151"/>
        <v>0</v>
      </c>
      <c r="Q114" s="115">
        <f t="shared" si="151"/>
        <v>0</v>
      </c>
      <c r="R114" s="115">
        <f t="shared" si="151"/>
        <v>0</v>
      </c>
      <c r="S114" s="115">
        <f t="shared" si="151"/>
        <v>0</v>
      </c>
      <c r="T114" s="115">
        <f t="shared" si="151"/>
        <v>11.539249999999999</v>
      </c>
      <c r="U114" s="115">
        <f t="shared" si="141"/>
        <v>14.240799999999998</v>
      </c>
      <c r="V114" s="115">
        <f t="shared" si="141"/>
        <v>11.676</v>
      </c>
      <c r="W114" s="115">
        <f t="shared" si="141"/>
        <v>11.259789473684211</v>
      </c>
      <c r="X114" s="115">
        <f t="shared" si="141"/>
        <v>19.251666666666665</v>
      </c>
      <c r="Y114" s="115">
        <f t="shared" si="141"/>
        <v>17.854142857142858</v>
      </c>
      <c r="Z114" s="115">
        <f t="shared" ref="Z114:AH114" si="152">IF(Z93&lt;&gt;0,Z71/Z93,0)</f>
        <v>19.871815789473686</v>
      </c>
      <c r="AA114" s="115">
        <f t="shared" si="152"/>
        <v>16.55890909090909</v>
      </c>
      <c r="AB114" s="115">
        <f t="shared" si="152"/>
        <v>20.519130434782607</v>
      </c>
      <c r="AC114" s="115">
        <f t="shared" si="152"/>
        <v>15.03124</v>
      </c>
      <c r="AD114" s="415">
        <f t="shared" si="152"/>
        <v>15.910333333333334</v>
      </c>
      <c r="AE114" s="415">
        <f t="shared" si="152"/>
        <v>11.727</v>
      </c>
      <c r="AF114" s="415">
        <f t="shared" si="152"/>
        <v>0</v>
      </c>
      <c r="AG114" s="415">
        <f t="shared" si="152"/>
        <v>18.662421052631579</v>
      </c>
      <c r="AH114" s="415">
        <f t="shared" si="152"/>
        <v>21.266314285714287</v>
      </c>
    </row>
    <row r="115" spans="1:41" s="710" customFormat="1" hidden="1">
      <c r="A115" s="685" t="s">
        <v>59</v>
      </c>
      <c r="B115" s="715">
        <f t="shared" si="137"/>
        <v>0</v>
      </c>
      <c r="C115" s="686"/>
      <c r="D115" s="708"/>
      <c r="E115" s="708"/>
      <c r="F115" s="708"/>
      <c r="G115" s="715">
        <f t="shared" si="138"/>
        <v>0</v>
      </c>
      <c r="H115" s="686"/>
      <c r="I115" s="716">
        <f t="shared" si="139"/>
        <v>0</v>
      </c>
      <c r="J115" s="716">
        <f t="shared" ref="J115:T115" si="153">IF(J94&lt;&gt;0,J72/J94,0)</f>
        <v>0</v>
      </c>
      <c r="K115" s="716">
        <f t="shared" si="153"/>
        <v>0</v>
      </c>
      <c r="L115" s="716">
        <f t="shared" si="153"/>
        <v>0</v>
      </c>
      <c r="M115" s="716">
        <f t="shared" si="153"/>
        <v>0</v>
      </c>
      <c r="N115" s="716">
        <f t="shared" si="153"/>
        <v>0</v>
      </c>
      <c r="O115" s="716">
        <f t="shared" si="153"/>
        <v>0</v>
      </c>
      <c r="P115" s="716">
        <f t="shared" si="153"/>
        <v>0</v>
      </c>
      <c r="Q115" s="716">
        <f t="shared" si="153"/>
        <v>0</v>
      </c>
      <c r="R115" s="716">
        <f t="shared" si="153"/>
        <v>0</v>
      </c>
      <c r="S115" s="716">
        <f t="shared" si="153"/>
        <v>0</v>
      </c>
      <c r="T115" s="716">
        <f t="shared" si="153"/>
        <v>0</v>
      </c>
      <c r="U115" s="716">
        <f t="shared" si="141"/>
        <v>0</v>
      </c>
      <c r="V115" s="716">
        <f t="shared" si="141"/>
        <v>0</v>
      </c>
      <c r="W115" s="716">
        <f t="shared" si="141"/>
        <v>0</v>
      </c>
      <c r="X115" s="716">
        <f t="shared" si="141"/>
        <v>0</v>
      </c>
      <c r="Y115" s="716">
        <f t="shared" si="141"/>
        <v>0</v>
      </c>
      <c r="Z115" s="716">
        <f t="shared" ref="Z115:AH115" si="154">IF(Z94&lt;&gt;0,Z72/Z94,0)</f>
        <v>0</v>
      </c>
      <c r="AA115" s="716">
        <f t="shared" si="154"/>
        <v>0</v>
      </c>
      <c r="AB115" s="716">
        <f t="shared" si="154"/>
        <v>0</v>
      </c>
      <c r="AC115" s="716">
        <f t="shared" si="154"/>
        <v>0</v>
      </c>
      <c r="AD115" s="724">
        <f t="shared" si="154"/>
        <v>0</v>
      </c>
      <c r="AE115" s="724">
        <f t="shared" si="154"/>
        <v>0</v>
      </c>
      <c r="AF115" s="724">
        <f t="shared" si="154"/>
        <v>0</v>
      </c>
      <c r="AG115" s="724">
        <f t="shared" si="154"/>
        <v>0</v>
      </c>
      <c r="AH115" s="724">
        <f t="shared" si="154"/>
        <v>0</v>
      </c>
    </row>
    <row r="116" spans="1:41" s="723" customFormat="1" hidden="1">
      <c r="A116" s="720" t="s">
        <v>60</v>
      </c>
      <c r="B116" s="144">
        <f>IF(B96&lt;&gt;0,B74/B96,0)</f>
        <v>12.719878260869566</v>
      </c>
      <c r="C116" s="721"/>
      <c r="D116" s="722"/>
      <c r="E116" s="722"/>
      <c r="F116" s="722"/>
      <c r="G116" s="144">
        <f>IF(G96&lt;&gt;0,G74/G96,0)</f>
        <v>14.679736842105262</v>
      </c>
      <c r="H116" s="721"/>
      <c r="I116" s="115">
        <f t="shared" ref="I116:X116" si="155">IF(I96&lt;&gt;0,I74/I96,0)</f>
        <v>0</v>
      </c>
      <c r="J116" s="115">
        <f t="shared" si="155"/>
        <v>0</v>
      </c>
      <c r="K116" s="115">
        <f t="shared" si="155"/>
        <v>0</v>
      </c>
      <c r="L116" s="115">
        <f t="shared" si="155"/>
        <v>0</v>
      </c>
      <c r="M116" s="115">
        <f t="shared" si="155"/>
        <v>0</v>
      </c>
      <c r="N116" s="115">
        <f t="shared" si="155"/>
        <v>0</v>
      </c>
      <c r="O116" s="115">
        <f t="shared" si="155"/>
        <v>0</v>
      </c>
      <c r="P116" s="115">
        <f t="shared" si="155"/>
        <v>0</v>
      </c>
      <c r="Q116" s="115">
        <f t="shared" si="155"/>
        <v>0</v>
      </c>
      <c r="R116" s="115">
        <f t="shared" si="155"/>
        <v>0</v>
      </c>
      <c r="S116" s="115">
        <f t="shared" si="155"/>
        <v>0</v>
      </c>
      <c r="T116" s="115">
        <f t="shared" si="155"/>
        <v>14.679736842105262</v>
      </c>
      <c r="U116" s="115">
        <f t="shared" si="155"/>
        <v>14.001977777777777</v>
      </c>
      <c r="V116" s="115">
        <f t="shared" si="155"/>
        <v>13.116076923076925</v>
      </c>
      <c r="W116" s="115">
        <f t="shared" si="155"/>
        <v>10.436835616438358</v>
      </c>
      <c r="X116" s="115">
        <f t="shared" si="155"/>
        <v>15.230414634146339</v>
      </c>
      <c r="Y116" s="115">
        <f t="shared" ref="Y116:AD116" si="156">IF(Y96&lt;&gt;0,Y74/Y96,0)</f>
        <v>13.353233333333332</v>
      </c>
      <c r="Z116" s="115">
        <f t="shared" si="156"/>
        <v>18.867468468468466</v>
      </c>
      <c r="AA116" s="115">
        <f t="shared" si="156"/>
        <v>14.236756756756757</v>
      </c>
      <c r="AB116" s="115">
        <f t="shared" si="156"/>
        <v>17.058812500000002</v>
      </c>
      <c r="AC116" s="115">
        <f t="shared" si="156"/>
        <v>15.248601123595504</v>
      </c>
      <c r="AD116" s="415">
        <f t="shared" si="156"/>
        <v>14.360666666666667</v>
      </c>
      <c r="AE116" s="415">
        <f>IF(AE96&lt;&gt;0,AE74/AE96,0)</f>
        <v>11.972177215189873</v>
      </c>
      <c r="AF116" s="415">
        <f>IF(AF96&lt;&gt;0,AF74/AF96,0)</f>
        <v>12.930272727272728</v>
      </c>
      <c r="AG116" s="415">
        <f>IF(AG96&lt;&gt;0,AG74/AG96,0)</f>
        <v>15.576116279069767</v>
      </c>
      <c r="AH116" s="415">
        <f>IF(AH96&lt;&gt;0,AH74/AH96,0)</f>
        <v>14.510819819819821</v>
      </c>
    </row>
    <row r="117" spans="1:41" hidden="1"/>
    <row r="118" spans="1:41" s="706" customFormat="1" hidden="1">
      <c r="A118" s="703" t="s">
        <v>66</v>
      </c>
      <c r="B118" s="704" t="s">
        <v>117</v>
      </c>
      <c r="C118" s="704"/>
      <c r="D118" s="705" t="s">
        <v>43</v>
      </c>
      <c r="E118" s="705" t="s">
        <v>67</v>
      </c>
      <c r="F118" s="705" t="s">
        <v>70</v>
      </c>
      <c r="G118" s="705" t="s">
        <v>104</v>
      </c>
      <c r="H118" s="704"/>
      <c r="I118" s="127">
        <v>41000</v>
      </c>
      <c r="J118" s="127">
        <v>41030</v>
      </c>
      <c r="K118" s="127">
        <v>41061</v>
      </c>
      <c r="L118" s="127">
        <v>41091</v>
      </c>
      <c r="M118" s="127">
        <v>41122</v>
      </c>
      <c r="N118" s="127">
        <v>41153</v>
      </c>
      <c r="O118" s="127">
        <v>41183</v>
      </c>
      <c r="P118" s="127">
        <v>41214</v>
      </c>
      <c r="Q118" s="127">
        <v>41244</v>
      </c>
      <c r="R118" s="127">
        <v>41275</v>
      </c>
      <c r="S118" s="127">
        <v>41306</v>
      </c>
      <c r="T118" s="127">
        <v>41334</v>
      </c>
      <c r="U118" s="127">
        <v>41365</v>
      </c>
      <c r="V118" s="127">
        <v>41395</v>
      </c>
      <c r="W118" s="127">
        <v>41426</v>
      </c>
      <c r="X118" s="127">
        <v>41456</v>
      </c>
      <c r="Y118" s="127">
        <v>41487</v>
      </c>
      <c r="Z118" s="127">
        <v>41518</v>
      </c>
      <c r="AA118" s="127">
        <v>41548</v>
      </c>
      <c r="AB118" s="127">
        <v>41579</v>
      </c>
      <c r="AC118" s="127">
        <v>41609</v>
      </c>
      <c r="AD118" s="127">
        <v>41640</v>
      </c>
      <c r="AE118" s="127">
        <v>41671</v>
      </c>
      <c r="AF118" s="127">
        <v>41699</v>
      </c>
      <c r="AG118" s="127">
        <v>41730</v>
      </c>
      <c r="AH118" s="127">
        <v>41760</v>
      </c>
      <c r="AI118" s="127">
        <v>41791</v>
      </c>
      <c r="AJ118" s="127">
        <v>41821</v>
      </c>
      <c r="AK118" s="127">
        <v>41852</v>
      </c>
      <c r="AL118" s="127">
        <v>41883</v>
      </c>
      <c r="AM118" s="127">
        <v>41913</v>
      </c>
      <c r="AN118" s="127">
        <v>41944</v>
      </c>
      <c r="AO118" s="127">
        <v>41974</v>
      </c>
    </row>
    <row r="119" spans="1:41" hidden="1">
      <c r="A119" s="685" t="s">
        <v>106</v>
      </c>
      <c r="B119" s="142">
        <f t="shared" ref="B119:B125" si="157">IF(B77&lt;&gt;0,B88/B77,0)</f>
        <v>1.0869565217391304</v>
      </c>
      <c r="G119" s="142">
        <f t="shared" ref="G119:G125" si="158">IF(G77&lt;&gt;0,G88/G77,0)</f>
        <v>1.2222222222222223</v>
      </c>
      <c r="I119" s="115">
        <f t="shared" ref="I119:I125" si="159">IF(I77&lt;&gt;0,I88/I77,0)</f>
        <v>0</v>
      </c>
      <c r="J119" s="115">
        <f t="shared" ref="J119:T119" si="160">IF(J77&lt;&gt;0,J88/J77,0)</f>
        <v>0</v>
      </c>
      <c r="K119" s="115">
        <f t="shared" si="160"/>
        <v>0</v>
      </c>
      <c r="L119" s="115">
        <f t="shared" si="160"/>
        <v>0</v>
      </c>
      <c r="M119" s="115">
        <f t="shared" si="160"/>
        <v>0</v>
      </c>
      <c r="N119" s="115">
        <f t="shared" si="160"/>
        <v>0</v>
      </c>
      <c r="O119" s="115">
        <f t="shared" si="160"/>
        <v>0</v>
      </c>
      <c r="P119" s="115">
        <f t="shared" si="160"/>
        <v>0</v>
      </c>
      <c r="Q119" s="115">
        <f t="shared" si="160"/>
        <v>0</v>
      </c>
      <c r="R119" s="115">
        <f t="shared" si="160"/>
        <v>0</v>
      </c>
      <c r="S119" s="115">
        <f t="shared" si="160"/>
        <v>0</v>
      </c>
      <c r="T119" s="115">
        <f t="shared" si="160"/>
        <v>1.2222222222222223</v>
      </c>
      <c r="U119" s="115">
        <f t="shared" ref="U119:Y125" si="161">IF(U77&lt;&gt;0,U88/U77,0)</f>
        <v>1.2</v>
      </c>
      <c r="V119" s="115">
        <f t="shared" si="161"/>
        <v>1.3125</v>
      </c>
      <c r="W119" s="115">
        <f t="shared" si="161"/>
        <v>1.3125</v>
      </c>
      <c r="X119" s="115">
        <f t="shared" si="161"/>
        <v>1.375</v>
      </c>
      <c r="Y119" s="115">
        <f t="shared" si="161"/>
        <v>1.5294117647058822</v>
      </c>
      <c r="Z119" s="115">
        <f t="shared" ref="Z119:AH119" si="162">IF(Z77&lt;&gt;0,Z88/Z77,0)</f>
        <v>1.4375</v>
      </c>
      <c r="AA119" s="115">
        <f t="shared" si="162"/>
        <v>1.1538461538461537</v>
      </c>
      <c r="AB119" s="115">
        <f t="shared" si="162"/>
        <v>1.3913043478260869</v>
      </c>
      <c r="AC119" s="115">
        <f t="shared" si="162"/>
        <v>1.7441860465116279</v>
      </c>
      <c r="AD119" s="115">
        <f t="shared" si="162"/>
        <v>1</v>
      </c>
      <c r="AE119" s="115">
        <f t="shared" si="162"/>
        <v>1.1111111111111112</v>
      </c>
      <c r="AF119" s="115">
        <f t="shared" si="162"/>
        <v>1.1666666666666667</v>
      </c>
      <c r="AG119" s="115">
        <f t="shared" si="162"/>
        <v>1.5263157894736843</v>
      </c>
      <c r="AH119" s="115">
        <f t="shared" si="162"/>
        <v>1.3333333333333333</v>
      </c>
    </row>
    <row r="120" spans="1:41" hidden="1">
      <c r="A120" s="685" t="s">
        <v>107</v>
      </c>
      <c r="B120" s="142">
        <f t="shared" si="157"/>
        <v>1.2608695652173914</v>
      </c>
      <c r="G120" s="142">
        <f t="shared" si="158"/>
        <v>0</v>
      </c>
      <c r="I120" s="115">
        <f t="shared" si="159"/>
        <v>0</v>
      </c>
      <c r="J120" s="115">
        <f t="shared" ref="J120:T120" si="163">IF(J78&lt;&gt;0,J89/J78,0)</f>
        <v>0</v>
      </c>
      <c r="K120" s="115">
        <f t="shared" si="163"/>
        <v>0</v>
      </c>
      <c r="L120" s="115">
        <f t="shared" si="163"/>
        <v>0</v>
      </c>
      <c r="M120" s="115">
        <f t="shared" si="163"/>
        <v>0</v>
      </c>
      <c r="N120" s="115">
        <f t="shared" si="163"/>
        <v>0</v>
      </c>
      <c r="O120" s="115">
        <f t="shared" si="163"/>
        <v>0</v>
      </c>
      <c r="P120" s="115">
        <f t="shared" si="163"/>
        <v>0</v>
      </c>
      <c r="Q120" s="115">
        <f t="shared" si="163"/>
        <v>0</v>
      </c>
      <c r="R120" s="115">
        <f t="shared" si="163"/>
        <v>0</v>
      </c>
      <c r="S120" s="115">
        <f t="shared" si="163"/>
        <v>0</v>
      </c>
      <c r="T120" s="115">
        <f t="shared" si="163"/>
        <v>0</v>
      </c>
      <c r="U120" s="115">
        <f t="shared" si="161"/>
        <v>2.6</v>
      </c>
      <c r="V120" s="115">
        <f t="shared" si="161"/>
        <v>1.7</v>
      </c>
      <c r="W120" s="115">
        <f t="shared" si="161"/>
        <v>1.4615384615384615</v>
      </c>
      <c r="X120" s="115">
        <f t="shared" si="161"/>
        <v>1.4</v>
      </c>
      <c r="Y120" s="115">
        <f t="shared" si="161"/>
        <v>1.1666666666666667</v>
      </c>
      <c r="Z120" s="115">
        <f t="shared" ref="Z120:AH120" si="164">IF(Z78&lt;&gt;0,Z89/Z78,0)</f>
        <v>2.0909090909090908</v>
      </c>
      <c r="AA120" s="115">
        <f t="shared" si="164"/>
        <v>1.2666666666666666</v>
      </c>
      <c r="AB120" s="115">
        <f t="shared" si="164"/>
        <v>1.3846153846153846</v>
      </c>
      <c r="AC120" s="115">
        <f t="shared" si="164"/>
        <v>1.8</v>
      </c>
      <c r="AD120" s="115">
        <f t="shared" si="164"/>
        <v>1.4</v>
      </c>
      <c r="AE120" s="115">
        <f t="shared" si="164"/>
        <v>1</v>
      </c>
      <c r="AF120" s="115">
        <f t="shared" si="164"/>
        <v>1</v>
      </c>
      <c r="AG120" s="115">
        <f t="shared" si="164"/>
        <v>1.1666666666666667</v>
      </c>
      <c r="AH120" s="115">
        <f t="shared" si="164"/>
        <v>1.2</v>
      </c>
    </row>
    <row r="121" spans="1:41" hidden="1">
      <c r="A121" s="685" t="s">
        <v>54</v>
      </c>
      <c r="B121" s="142">
        <f t="shared" si="157"/>
        <v>1.5</v>
      </c>
      <c r="G121" s="142">
        <f t="shared" si="158"/>
        <v>0</v>
      </c>
      <c r="I121" s="115">
        <f t="shared" si="159"/>
        <v>0</v>
      </c>
      <c r="J121" s="115">
        <f t="shared" ref="J121:T121" si="165">IF(J79&lt;&gt;0,J90/J79,0)</f>
        <v>0</v>
      </c>
      <c r="K121" s="115">
        <f t="shared" si="165"/>
        <v>0</v>
      </c>
      <c r="L121" s="115">
        <f t="shared" si="165"/>
        <v>0</v>
      </c>
      <c r="M121" s="115">
        <f t="shared" si="165"/>
        <v>0</v>
      </c>
      <c r="N121" s="115">
        <f t="shared" si="165"/>
        <v>0</v>
      </c>
      <c r="O121" s="115">
        <f t="shared" si="165"/>
        <v>0</v>
      </c>
      <c r="P121" s="115">
        <f t="shared" si="165"/>
        <v>0</v>
      </c>
      <c r="Q121" s="115">
        <f t="shared" si="165"/>
        <v>0</v>
      </c>
      <c r="R121" s="115">
        <f t="shared" si="165"/>
        <v>0</v>
      </c>
      <c r="S121" s="115">
        <f t="shared" si="165"/>
        <v>0</v>
      </c>
      <c r="T121" s="115">
        <f t="shared" si="165"/>
        <v>0</v>
      </c>
      <c r="U121" s="115">
        <f t="shared" si="161"/>
        <v>0</v>
      </c>
      <c r="V121" s="115">
        <f t="shared" si="161"/>
        <v>1.6</v>
      </c>
      <c r="W121" s="115">
        <f t="shared" si="161"/>
        <v>1.75</v>
      </c>
      <c r="X121" s="115">
        <f t="shared" si="161"/>
        <v>1</v>
      </c>
      <c r="Y121" s="115">
        <f t="shared" si="161"/>
        <v>1.5</v>
      </c>
      <c r="Z121" s="115">
        <f t="shared" ref="Z121:AH121" si="166">IF(Z79&lt;&gt;0,Z90/Z79,0)</f>
        <v>1.2857142857142858</v>
      </c>
      <c r="AA121" s="115">
        <f t="shared" si="166"/>
        <v>1.125</v>
      </c>
      <c r="AB121" s="115">
        <f t="shared" si="166"/>
        <v>1.5</v>
      </c>
      <c r="AC121" s="115">
        <f t="shared" si="166"/>
        <v>1.3</v>
      </c>
      <c r="AD121" s="115">
        <f t="shared" si="166"/>
        <v>1.5</v>
      </c>
      <c r="AE121" s="115">
        <f t="shared" si="166"/>
        <v>1.5</v>
      </c>
      <c r="AF121" s="115">
        <f t="shared" si="166"/>
        <v>1.3333333333333333</v>
      </c>
      <c r="AG121" s="115">
        <f t="shared" si="166"/>
        <v>1.5</v>
      </c>
      <c r="AH121" s="115">
        <f t="shared" si="166"/>
        <v>0.5</v>
      </c>
    </row>
    <row r="122" spans="1:41" hidden="1">
      <c r="A122" s="685" t="s">
        <v>55</v>
      </c>
      <c r="B122" s="142">
        <f t="shared" si="157"/>
        <v>1.0909090909090908</v>
      </c>
      <c r="G122" s="142">
        <f t="shared" si="158"/>
        <v>0</v>
      </c>
      <c r="I122" s="115">
        <f t="shared" si="159"/>
        <v>0</v>
      </c>
      <c r="J122" s="115">
        <f t="shared" ref="J122:T122" si="167">IF(J80&lt;&gt;0,J91/J80,0)</f>
        <v>0</v>
      </c>
      <c r="K122" s="115">
        <f t="shared" si="167"/>
        <v>0</v>
      </c>
      <c r="L122" s="115">
        <f t="shared" si="167"/>
        <v>0</v>
      </c>
      <c r="M122" s="115">
        <f t="shared" si="167"/>
        <v>0</v>
      </c>
      <c r="N122" s="115">
        <f t="shared" si="167"/>
        <v>0</v>
      </c>
      <c r="O122" s="115">
        <f t="shared" si="167"/>
        <v>0</v>
      </c>
      <c r="P122" s="115">
        <f t="shared" si="167"/>
        <v>0</v>
      </c>
      <c r="Q122" s="115">
        <f t="shared" si="167"/>
        <v>0</v>
      </c>
      <c r="R122" s="115">
        <f t="shared" si="167"/>
        <v>0</v>
      </c>
      <c r="S122" s="115">
        <f t="shared" si="167"/>
        <v>0</v>
      </c>
      <c r="T122" s="115">
        <f t="shared" si="167"/>
        <v>0</v>
      </c>
      <c r="U122" s="115">
        <f t="shared" si="161"/>
        <v>0</v>
      </c>
      <c r="V122" s="115">
        <f t="shared" si="161"/>
        <v>0</v>
      </c>
      <c r="W122" s="115">
        <f t="shared" si="161"/>
        <v>1.75</v>
      </c>
      <c r="X122" s="115">
        <f t="shared" si="161"/>
        <v>1.5</v>
      </c>
      <c r="Y122" s="115">
        <f t="shared" si="161"/>
        <v>0.875</v>
      </c>
      <c r="Z122" s="115">
        <f t="shared" ref="Z122:AH122" si="168">IF(Z80&lt;&gt;0,Z91/Z80,0)</f>
        <v>1.4444444444444444</v>
      </c>
      <c r="AA122" s="115">
        <f t="shared" si="168"/>
        <v>1</v>
      </c>
      <c r="AB122" s="115">
        <f t="shared" si="168"/>
        <v>1.4285714285714286</v>
      </c>
      <c r="AC122" s="115">
        <f t="shared" si="168"/>
        <v>1.8666666666666667</v>
      </c>
      <c r="AD122" s="115">
        <f t="shared" si="168"/>
        <v>1</v>
      </c>
      <c r="AE122" s="115">
        <f t="shared" si="168"/>
        <v>1.1111111111111112</v>
      </c>
      <c r="AF122" s="115">
        <f t="shared" si="168"/>
        <v>1.4</v>
      </c>
      <c r="AG122" s="115">
        <f t="shared" si="168"/>
        <v>1.8125</v>
      </c>
      <c r="AH122" s="115">
        <f t="shared" si="168"/>
        <v>1.25</v>
      </c>
    </row>
    <row r="123" spans="1:41" hidden="1">
      <c r="A123" s="685" t="s">
        <v>56</v>
      </c>
      <c r="B123" s="142">
        <f t="shared" si="157"/>
        <v>1.3333333333333333</v>
      </c>
      <c r="G123" s="142">
        <f t="shared" si="158"/>
        <v>0</v>
      </c>
      <c r="I123" s="115">
        <f t="shared" si="159"/>
        <v>0</v>
      </c>
      <c r="J123" s="115">
        <f t="shared" ref="J123:T123" si="169">IF(J81&lt;&gt;0,J92/J81,0)</f>
        <v>0</v>
      </c>
      <c r="K123" s="115">
        <f t="shared" si="169"/>
        <v>0</v>
      </c>
      <c r="L123" s="115">
        <f t="shared" si="169"/>
        <v>0</v>
      </c>
      <c r="M123" s="115">
        <f t="shared" si="169"/>
        <v>0</v>
      </c>
      <c r="N123" s="115">
        <f t="shared" si="169"/>
        <v>0</v>
      </c>
      <c r="O123" s="115">
        <f t="shared" si="169"/>
        <v>0</v>
      </c>
      <c r="P123" s="115">
        <f t="shared" si="169"/>
        <v>0</v>
      </c>
      <c r="Q123" s="115">
        <f t="shared" si="169"/>
        <v>0</v>
      </c>
      <c r="R123" s="115">
        <f t="shared" si="169"/>
        <v>0</v>
      </c>
      <c r="S123" s="115">
        <f t="shared" si="169"/>
        <v>0</v>
      </c>
      <c r="T123" s="115">
        <f t="shared" si="169"/>
        <v>0</v>
      </c>
      <c r="U123" s="115">
        <f t="shared" si="161"/>
        <v>0</v>
      </c>
      <c r="V123" s="115">
        <f t="shared" si="161"/>
        <v>0</v>
      </c>
      <c r="W123" s="115">
        <f t="shared" si="161"/>
        <v>0</v>
      </c>
      <c r="X123" s="115">
        <f t="shared" si="161"/>
        <v>0</v>
      </c>
      <c r="Y123" s="115">
        <f t="shared" si="161"/>
        <v>0</v>
      </c>
      <c r="Z123" s="115">
        <f t="shared" ref="Z123:AH123" si="170">IF(Z81&lt;&gt;0,Z92/Z81,0)</f>
        <v>2.5</v>
      </c>
      <c r="AA123" s="115">
        <f t="shared" si="170"/>
        <v>1</v>
      </c>
      <c r="AB123" s="115">
        <f t="shared" si="170"/>
        <v>1</v>
      </c>
      <c r="AC123" s="115">
        <f t="shared" si="170"/>
        <v>1.4285714285714286</v>
      </c>
      <c r="AD123" s="115">
        <f t="shared" si="170"/>
        <v>1</v>
      </c>
      <c r="AE123" s="115">
        <f t="shared" si="170"/>
        <v>1.5</v>
      </c>
      <c r="AF123" s="115">
        <f t="shared" si="170"/>
        <v>0.5</v>
      </c>
      <c r="AG123" s="115">
        <f t="shared" si="170"/>
        <v>0.33333333333333331</v>
      </c>
      <c r="AH123" s="115">
        <f t="shared" si="170"/>
        <v>1</v>
      </c>
    </row>
    <row r="124" spans="1:41" hidden="1">
      <c r="A124" s="685" t="s">
        <v>57</v>
      </c>
      <c r="B124" s="142">
        <f t="shared" si="157"/>
        <v>1.1499999999999999</v>
      </c>
      <c r="G124" s="142">
        <f t="shared" si="158"/>
        <v>1.1428571428571428</v>
      </c>
      <c r="I124" s="115">
        <f t="shared" si="159"/>
        <v>0</v>
      </c>
      <c r="J124" s="115">
        <f t="shared" ref="J124:T124" si="171">IF(J82&lt;&gt;0,J93/J82,0)</f>
        <v>0</v>
      </c>
      <c r="K124" s="115">
        <f t="shared" si="171"/>
        <v>0</v>
      </c>
      <c r="L124" s="115">
        <f t="shared" si="171"/>
        <v>0</v>
      </c>
      <c r="M124" s="115">
        <f t="shared" si="171"/>
        <v>0</v>
      </c>
      <c r="N124" s="115">
        <f t="shared" si="171"/>
        <v>0</v>
      </c>
      <c r="O124" s="115">
        <f t="shared" si="171"/>
        <v>0</v>
      </c>
      <c r="P124" s="115">
        <f t="shared" si="171"/>
        <v>0</v>
      </c>
      <c r="Q124" s="115">
        <f t="shared" si="171"/>
        <v>0</v>
      </c>
      <c r="R124" s="115">
        <f t="shared" si="171"/>
        <v>0</v>
      </c>
      <c r="S124" s="115">
        <f t="shared" si="171"/>
        <v>0</v>
      </c>
      <c r="T124" s="115">
        <f t="shared" si="171"/>
        <v>1.1428571428571428</v>
      </c>
      <c r="U124" s="115">
        <f t="shared" si="161"/>
        <v>1.1764705882352942</v>
      </c>
      <c r="V124" s="115">
        <f t="shared" si="161"/>
        <v>1</v>
      </c>
      <c r="W124" s="115">
        <f t="shared" si="161"/>
        <v>1.1875</v>
      </c>
      <c r="X124" s="115">
        <f t="shared" si="161"/>
        <v>1.1538461538461537</v>
      </c>
      <c r="Y124" s="115">
        <f t="shared" si="161"/>
        <v>1.2727272727272727</v>
      </c>
      <c r="Z124" s="115">
        <f t="shared" ref="Z124:AH124" si="172">IF(Z82&lt;&gt;0,Z93/Z82,0)</f>
        <v>1.1875</v>
      </c>
      <c r="AA124" s="115">
        <f t="shared" si="172"/>
        <v>0.91666666666666663</v>
      </c>
      <c r="AB124" s="115">
        <f t="shared" si="172"/>
        <v>1.6428571428571428</v>
      </c>
      <c r="AC124" s="115">
        <f t="shared" si="172"/>
        <v>1.4705882352941178</v>
      </c>
      <c r="AD124" s="115">
        <f t="shared" si="172"/>
        <v>0.75</v>
      </c>
      <c r="AE124" s="115">
        <f t="shared" si="172"/>
        <v>1.25</v>
      </c>
      <c r="AF124" s="115">
        <f t="shared" si="172"/>
        <v>0</v>
      </c>
      <c r="AG124" s="115">
        <f t="shared" si="172"/>
        <v>1.5833333333333333</v>
      </c>
      <c r="AH124" s="115">
        <f t="shared" si="172"/>
        <v>1.2962962962962963</v>
      </c>
    </row>
    <row r="125" spans="1:41" s="708" customFormat="1" hidden="1">
      <c r="A125" s="685" t="s">
        <v>59</v>
      </c>
      <c r="B125" s="715">
        <f t="shared" si="157"/>
        <v>0</v>
      </c>
      <c r="C125" s="686"/>
      <c r="G125" s="715">
        <f t="shared" si="158"/>
        <v>0</v>
      </c>
      <c r="H125" s="686"/>
      <c r="I125" s="716">
        <f t="shared" si="159"/>
        <v>0</v>
      </c>
      <c r="J125" s="716">
        <f t="shared" ref="J125:T125" si="173">IF(J83&lt;&gt;0,J94/J83,0)</f>
        <v>0</v>
      </c>
      <c r="K125" s="716">
        <f t="shared" si="173"/>
        <v>0</v>
      </c>
      <c r="L125" s="716">
        <f t="shared" si="173"/>
        <v>0</v>
      </c>
      <c r="M125" s="716">
        <f t="shared" si="173"/>
        <v>0</v>
      </c>
      <c r="N125" s="716">
        <f t="shared" si="173"/>
        <v>0</v>
      </c>
      <c r="O125" s="716">
        <f t="shared" si="173"/>
        <v>0</v>
      </c>
      <c r="P125" s="716">
        <f t="shared" si="173"/>
        <v>0</v>
      </c>
      <c r="Q125" s="716">
        <f t="shared" si="173"/>
        <v>0</v>
      </c>
      <c r="R125" s="716">
        <f t="shared" si="173"/>
        <v>0</v>
      </c>
      <c r="S125" s="716">
        <f t="shared" si="173"/>
        <v>0</v>
      </c>
      <c r="T125" s="716">
        <f t="shared" si="173"/>
        <v>0</v>
      </c>
      <c r="U125" s="716">
        <f t="shared" si="161"/>
        <v>0</v>
      </c>
      <c r="V125" s="716">
        <f t="shared" si="161"/>
        <v>0</v>
      </c>
      <c r="W125" s="716">
        <f t="shared" si="161"/>
        <v>0</v>
      </c>
      <c r="X125" s="716">
        <f t="shared" si="161"/>
        <v>0</v>
      </c>
      <c r="Y125" s="716">
        <f t="shared" si="161"/>
        <v>0</v>
      </c>
      <c r="Z125" s="716">
        <f t="shared" ref="Z125:AH125" si="174">IF(Z83&lt;&gt;0,Z94/Z83,0)</f>
        <v>0</v>
      </c>
      <c r="AA125" s="716">
        <f t="shared" si="174"/>
        <v>0</v>
      </c>
      <c r="AB125" s="716">
        <f t="shared" si="174"/>
        <v>0</v>
      </c>
      <c r="AC125" s="716">
        <f t="shared" si="174"/>
        <v>0</v>
      </c>
      <c r="AD125" s="716">
        <f t="shared" si="174"/>
        <v>0</v>
      </c>
      <c r="AE125" s="716">
        <f t="shared" si="174"/>
        <v>0</v>
      </c>
      <c r="AF125" s="716">
        <f t="shared" si="174"/>
        <v>0</v>
      </c>
      <c r="AG125" s="716">
        <f t="shared" si="174"/>
        <v>0</v>
      </c>
      <c r="AH125" s="716">
        <f t="shared" si="174"/>
        <v>0</v>
      </c>
    </row>
    <row r="126" spans="1:41" s="722" customFormat="1" hidden="1">
      <c r="A126" s="720" t="s">
        <v>60</v>
      </c>
      <c r="B126" s="144">
        <f t="shared" ref="B126" si="175">IF(B85&lt;&gt;0,B96/B85,0)</f>
        <v>1.2105263157894737</v>
      </c>
      <c r="C126" s="721"/>
      <c r="G126" s="144">
        <f t="shared" ref="G126" si="176">IF(G85&lt;&gt;0,G96/G85,0)</f>
        <v>1.1875</v>
      </c>
      <c r="H126" s="721"/>
      <c r="I126" s="115">
        <f t="shared" ref="I126:S126" si="177">IF(I85&lt;&gt;0,I96/I85,0)</f>
        <v>0</v>
      </c>
      <c r="J126" s="115">
        <f t="shared" si="177"/>
        <v>0</v>
      </c>
      <c r="K126" s="115">
        <f t="shared" si="177"/>
        <v>0</v>
      </c>
      <c r="L126" s="115">
        <f t="shared" si="177"/>
        <v>0</v>
      </c>
      <c r="M126" s="115">
        <f t="shared" si="177"/>
        <v>0</v>
      </c>
      <c r="N126" s="115">
        <f t="shared" si="177"/>
        <v>0</v>
      </c>
      <c r="O126" s="115">
        <f t="shared" si="177"/>
        <v>0</v>
      </c>
      <c r="P126" s="115">
        <f t="shared" si="177"/>
        <v>0</v>
      </c>
      <c r="Q126" s="115">
        <f t="shared" si="177"/>
        <v>0</v>
      </c>
      <c r="R126" s="115">
        <f t="shared" si="177"/>
        <v>0</v>
      </c>
      <c r="S126" s="115">
        <f t="shared" si="177"/>
        <v>0</v>
      </c>
      <c r="T126" s="115">
        <f>IF(T85&lt;&gt;0,T96/T85,0)</f>
        <v>1.1875</v>
      </c>
      <c r="U126" s="115">
        <f t="shared" ref="U126:Y126" si="178">IF(U85&lt;&gt;0,U96/U85,0)</f>
        <v>1.40625</v>
      </c>
      <c r="V126" s="115">
        <f t="shared" si="178"/>
        <v>1.3</v>
      </c>
      <c r="W126" s="115">
        <f t="shared" si="178"/>
        <v>1.3773584905660377</v>
      </c>
      <c r="X126" s="115">
        <f t="shared" si="178"/>
        <v>1.28125</v>
      </c>
      <c r="Y126" s="115">
        <f t="shared" si="178"/>
        <v>1.3043478260869565</v>
      </c>
      <c r="Z126" s="115">
        <f t="shared" ref="Z126:AH126" si="179">IF(Z85&lt;&gt;0,Z96/Z85,0)</f>
        <v>1.4415584415584415</v>
      </c>
      <c r="AA126" s="115">
        <f t="shared" si="179"/>
        <v>1.1212121212121211</v>
      </c>
      <c r="AB126" s="115">
        <f t="shared" si="179"/>
        <v>1.4545454545454546</v>
      </c>
      <c r="AC126" s="115">
        <f t="shared" si="179"/>
        <v>1.6635514018691588</v>
      </c>
      <c r="AD126" s="115">
        <f t="shared" si="179"/>
        <v>1.2</v>
      </c>
      <c r="AE126" s="115">
        <f t="shared" si="179"/>
        <v>1.2153846153846153</v>
      </c>
      <c r="AF126" s="115">
        <f t="shared" si="179"/>
        <v>1.1000000000000001</v>
      </c>
      <c r="AG126" s="115">
        <f t="shared" si="179"/>
        <v>1.4827586206896552</v>
      </c>
      <c r="AH126" s="115">
        <f t="shared" si="179"/>
        <v>1.247191011235955</v>
      </c>
    </row>
  </sheetData>
  <pageMargins left="0.7" right="0.7" top="0.75" bottom="0.75" header="0.3" footer="0.3"/>
  <pageSetup paperSize="9" orientation="portrait" verticalDpi="0" r:id="rId1"/>
  <ignoredErrors>
    <ignoredError sqref="C14:G14 C13:G13 C15:G15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-0.499984740745262"/>
    <pageSetUpPr fitToPage="1"/>
  </sheetPr>
  <dimension ref="A1:BP136"/>
  <sheetViews>
    <sheetView showGridLines="0" zoomScale="115" zoomScaleNormal="115" workbookViewId="0">
      <pane xSplit="3" ySplit="3" topLeftCell="D35" activePane="bottomRight" state="frozen"/>
      <selection activeCell="A51" sqref="A51"/>
      <selection pane="topRight" activeCell="A51" sqref="A51"/>
      <selection pane="bottomLeft" activeCell="A51" sqref="A51"/>
      <selection pane="bottomRight" activeCell="A51" sqref="A51"/>
    </sheetView>
  </sheetViews>
  <sheetFormatPr defaultColWidth="9.140625" defaultRowHeight="12.75" outlineLevelCol="1"/>
  <cols>
    <col min="1" max="1" width="4.7109375" style="738" customWidth="1"/>
    <col min="2" max="2" width="18" style="738" bestFit="1" customWidth="1"/>
    <col min="3" max="3" width="13" style="738" customWidth="1"/>
    <col min="4" max="4" width="7.140625" style="738" customWidth="1"/>
    <col min="5" max="5" width="7.7109375" style="738" customWidth="1"/>
    <col min="6" max="15" width="7.7109375" style="738" hidden="1" customWidth="1" outlineLevel="1"/>
    <col min="16" max="16" width="8.7109375" style="738" customWidth="1" collapsed="1"/>
    <col min="17" max="17" width="7.7109375" style="738" customWidth="1"/>
    <col min="18" max="27" width="7.7109375" style="738" hidden="1" customWidth="1" outlineLevel="1"/>
    <col min="28" max="28" width="7.7109375" style="738" customWidth="1" collapsed="1"/>
    <col min="29" max="29" width="16.140625" style="738" bestFit="1" customWidth="1"/>
    <col min="30" max="30" width="12" style="738" hidden="1" customWidth="1" outlineLevel="1"/>
    <col min="31" max="31" width="12.28515625" style="738" hidden="1" customWidth="1" outlineLevel="1"/>
    <col min="32" max="39" width="11.85546875" style="738" hidden="1" customWidth="1" outlineLevel="1"/>
    <col min="40" max="40" width="11.85546875" style="738" bestFit="1" customWidth="1" collapsed="1"/>
    <col min="41" max="41" width="8.85546875" style="761" customWidth="1"/>
    <col min="42" max="42" width="10" style="761" hidden="1" customWidth="1" outlineLevel="1"/>
    <col min="43" max="43" width="9.28515625" style="761" hidden="1" customWidth="1" outlineLevel="1"/>
    <col min="44" max="44" width="9.85546875" style="761" hidden="1" customWidth="1" outlineLevel="1"/>
    <col min="45" max="45" width="8.28515625" style="761" hidden="1" customWidth="1" outlineLevel="1"/>
    <col min="46" max="46" width="8.85546875" style="761" hidden="1" customWidth="1" outlineLevel="1"/>
    <col min="47" max="47" width="9.140625" style="761" hidden="1" customWidth="1" outlineLevel="1"/>
    <col min="48" max="51" width="7.140625" style="761" hidden="1" customWidth="1" outlineLevel="1"/>
    <col min="52" max="52" width="7.140625" style="761" bestFit="1" customWidth="1" collapsed="1"/>
    <col min="53" max="55" width="7.140625" style="761" customWidth="1"/>
    <col min="56" max="56" width="8.140625" style="761" bestFit="1" customWidth="1"/>
    <col min="57" max="59" width="8.28515625" style="761" bestFit="1" customWidth="1"/>
    <col min="60" max="60" width="12.7109375" style="761" bestFit="1" customWidth="1"/>
    <col min="61" max="61" width="12.85546875" style="761" bestFit="1" customWidth="1"/>
    <col min="62" max="63" width="12.7109375" style="761" bestFit="1" customWidth="1"/>
    <col min="64" max="64" width="12.85546875" style="761" bestFit="1" customWidth="1"/>
    <col min="65" max="65" width="10.7109375" style="738" bestFit="1" customWidth="1"/>
    <col min="66" max="66" width="10.5703125" style="738" bestFit="1" customWidth="1"/>
    <col min="67" max="67" width="17.85546875" style="738" customWidth="1"/>
    <col min="68" max="16384" width="9.140625" style="738"/>
  </cols>
  <sheetData>
    <row r="1" spans="1:68">
      <c r="A1" s="760" t="s">
        <v>76</v>
      </c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</row>
    <row r="2" spans="1:68">
      <c r="A2" s="762">
        <v>1</v>
      </c>
      <c r="J2" s="61"/>
      <c r="M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1277"/>
      <c r="AD2" s="1277"/>
      <c r="AE2" s="1277"/>
      <c r="AF2" s="1277"/>
      <c r="AG2" s="61"/>
      <c r="AH2" s="61"/>
      <c r="AI2" s="61"/>
      <c r="AJ2" s="61"/>
      <c r="AK2" s="61"/>
      <c r="AL2" s="61"/>
      <c r="AM2" s="61"/>
      <c r="AN2" s="61"/>
      <c r="AO2" s="542"/>
      <c r="AP2" s="542"/>
      <c r="AQ2" s="542"/>
      <c r="AR2" s="542"/>
      <c r="AS2" s="542"/>
      <c r="AT2" s="542"/>
      <c r="AU2" s="542"/>
      <c r="AV2" s="542"/>
      <c r="AW2" s="542"/>
      <c r="AX2" s="542"/>
      <c r="AY2" s="542"/>
      <c r="AZ2" s="542"/>
      <c r="BA2" s="542"/>
      <c r="BB2" s="542"/>
      <c r="BC2" s="542"/>
      <c r="BD2" s="542"/>
      <c r="BE2" s="542"/>
      <c r="BF2" s="542"/>
      <c r="BG2" s="542"/>
      <c r="BH2" s="542"/>
      <c r="BI2" s="542"/>
      <c r="BJ2" s="542"/>
      <c r="BK2" s="542"/>
      <c r="BL2" s="542"/>
    </row>
    <row r="3" spans="1:68">
      <c r="A3" s="763" t="s">
        <v>93</v>
      </c>
      <c r="B3" s="763"/>
      <c r="C3" s="763"/>
      <c r="D3" s="763"/>
      <c r="E3" s="193">
        <v>1</v>
      </c>
      <c r="F3" s="193">
        <v>2</v>
      </c>
      <c r="G3" s="193">
        <v>3</v>
      </c>
      <c r="H3" s="193">
        <v>4</v>
      </c>
      <c r="I3" s="193">
        <v>5</v>
      </c>
      <c r="J3" s="193">
        <v>6</v>
      </c>
      <c r="K3" s="193">
        <v>7</v>
      </c>
      <c r="L3" s="193">
        <v>8</v>
      </c>
      <c r="M3" s="193">
        <v>9</v>
      </c>
      <c r="N3" s="193">
        <v>10</v>
      </c>
      <c r="O3" s="193">
        <v>11</v>
      </c>
      <c r="P3" s="193">
        <v>12</v>
      </c>
      <c r="Q3" s="193">
        <v>1</v>
      </c>
      <c r="R3" s="193">
        <v>2</v>
      </c>
      <c r="S3" s="193">
        <v>3</v>
      </c>
      <c r="T3" s="193">
        <v>4</v>
      </c>
      <c r="U3" s="193">
        <v>5</v>
      </c>
      <c r="V3" s="193">
        <v>6</v>
      </c>
      <c r="W3" s="193">
        <v>7</v>
      </c>
      <c r="X3" s="193">
        <v>8</v>
      </c>
      <c r="Y3" s="193">
        <v>9</v>
      </c>
      <c r="Z3" s="193">
        <v>10</v>
      </c>
      <c r="AA3" s="193">
        <v>11</v>
      </c>
      <c r="AB3" s="193">
        <v>12</v>
      </c>
      <c r="AC3" s="193">
        <v>1</v>
      </c>
      <c r="AD3" s="193">
        <v>2</v>
      </c>
      <c r="AE3" s="193">
        <v>3</v>
      </c>
      <c r="AF3" s="193">
        <v>4</v>
      </c>
      <c r="AG3" s="193">
        <v>5</v>
      </c>
      <c r="AH3" s="193">
        <v>6</v>
      </c>
      <c r="AI3" s="193">
        <v>7</v>
      </c>
      <c r="AJ3" s="193">
        <v>8</v>
      </c>
      <c r="AK3" s="193">
        <v>9</v>
      </c>
      <c r="AL3" s="193">
        <v>10</v>
      </c>
      <c r="AM3" s="193">
        <v>11</v>
      </c>
      <c r="AN3" s="193">
        <v>12</v>
      </c>
      <c r="AO3" s="193">
        <v>1</v>
      </c>
      <c r="AP3" s="193">
        <v>2</v>
      </c>
      <c r="AQ3" s="193">
        <v>3</v>
      </c>
      <c r="AR3" s="193">
        <v>4</v>
      </c>
      <c r="AS3" s="193">
        <v>5</v>
      </c>
      <c r="AT3" s="193">
        <v>6</v>
      </c>
      <c r="AU3" s="193">
        <v>7</v>
      </c>
      <c r="AV3" s="193">
        <v>8</v>
      </c>
      <c r="AW3" s="193">
        <v>9</v>
      </c>
      <c r="AX3" s="193">
        <v>10</v>
      </c>
      <c r="AY3" s="193">
        <v>11</v>
      </c>
      <c r="AZ3" s="193">
        <v>12</v>
      </c>
      <c r="BA3" s="193">
        <v>1</v>
      </c>
      <c r="BB3" s="193">
        <v>2</v>
      </c>
      <c r="BC3" s="193">
        <v>3</v>
      </c>
      <c r="BD3" s="193">
        <v>4</v>
      </c>
      <c r="BE3" s="193">
        <v>5</v>
      </c>
      <c r="BF3" s="193">
        <v>6</v>
      </c>
      <c r="BG3" s="193">
        <v>7</v>
      </c>
      <c r="BH3" s="193">
        <v>8</v>
      </c>
      <c r="BI3" s="193">
        <v>9</v>
      </c>
      <c r="BJ3" s="193">
        <v>10</v>
      </c>
      <c r="BK3" s="193">
        <v>11</v>
      </c>
      <c r="BL3" s="193">
        <v>12</v>
      </c>
    </row>
    <row r="4" spans="1:68">
      <c r="B4" s="764" t="s">
        <v>77</v>
      </c>
      <c r="C4" s="765" t="s">
        <v>117</v>
      </c>
      <c r="D4" s="764"/>
      <c r="E4" s="766" t="s">
        <v>71</v>
      </c>
      <c r="F4" s="766" t="s">
        <v>23</v>
      </c>
      <c r="G4" s="766" t="s">
        <v>24</v>
      </c>
      <c r="H4" s="766" t="s">
        <v>25</v>
      </c>
      <c r="I4" s="766" t="s">
        <v>26</v>
      </c>
      <c r="J4" s="766" t="s">
        <v>27</v>
      </c>
      <c r="K4" s="766" t="s">
        <v>28</v>
      </c>
      <c r="L4" s="766" t="s">
        <v>29</v>
      </c>
      <c r="M4" s="766" t="s">
        <v>30</v>
      </c>
      <c r="N4" s="766" t="s">
        <v>31</v>
      </c>
      <c r="O4" s="766" t="s">
        <v>32</v>
      </c>
      <c r="P4" s="766" t="s">
        <v>33</v>
      </c>
      <c r="Q4" s="766" t="s">
        <v>470</v>
      </c>
      <c r="R4" s="766" t="s">
        <v>23</v>
      </c>
      <c r="S4" s="766" t="s">
        <v>24</v>
      </c>
      <c r="T4" s="766" t="s">
        <v>25</v>
      </c>
      <c r="U4" s="766" t="s">
        <v>26</v>
      </c>
      <c r="V4" s="766" t="s">
        <v>27</v>
      </c>
      <c r="W4" s="766" t="s">
        <v>28</v>
      </c>
      <c r="X4" s="766" t="s">
        <v>29</v>
      </c>
      <c r="Y4" s="766" t="s">
        <v>30</v>
      </c>
      <c r="Z4" s="766" t="s">
        <v>31</v>
      </c>
      <c r="AA4" s="766" t="s">
        <v>32</v>
      </c>
      <c r="AB4" s="766" t="s">
        <v>33</v>
      </c>
      <c r="AC4" s="1141" t="s">
        <v>995</v>
      </c>
      <c r="AD4" s="766" t="s">
        <v>23</v>
      </c>
      <c r="AE4" s="766" t="s">
        <v>24</v>
      </c>
      <c r="AF4" s="766" t="s">
        <v>25</v>
      </c>
      <c r="AG4" s="766" t="s">
        <v>26</v>
      </c>
      <c r="AH4" s="766" t="s">
        <v>27</v>
      </c>
      <c r="AI4" s="766" t="s">
        <v>28</v>
      </c>
      <c r="AJ4" s="766" t="s">
        <v>29</v>
      </c>
      <c r="AK4" s="766" t="s">
        <v>30</v>
      </c>
      <c r="AL4" s="766" t="s">
        <v>31</v>
      </c>
      <c r="AM4" s="766" t="s">
        <v>32</v>
      </c>
      <c r="AN4" s="766" t="s">
        <v>33</v>
      </c>
      <c r="AO4" s="1141" t="s">
        <v>2444</v>
      </c>
      <c r="AP4" s="766" t="s">
        <v>23</v>
      </c>
      <c r="AQ4" s="766" t="s">
        <v>24</v>
      </c>
      <c r="AR4" s="766" t="s">
        <v>25</v>
      </c>
      <c r="AS4" s="766" t="s">
        <v>26</v>
      </c>
      <c r="AT4" s="766" t="s">
        <v>27</v>
      </c>
      <c r="AU4" s="766" t="s">
        <v>28</v>
      </c>
      <c r="AV4" s="766" t="s">
        <v>29</v>
      </c>
      <c r="AW4" s="766" t="s">
        <v>30</v>
      </c>
      <c r="AX4" s="766" t="s">
        <v>31</v>
      </c>
      <c r="AY4" s="766" t="s">
        <v>32</v>
      </c>
      <c r="AZ4" s="766" t="s">
        <v>33</v>
      </c>
      <c r="BA4" s="1141" t="s">
        <v>4021</v>
      </c>
      <c r="BB4" s="766" t="s">
        <v>23</v>
      </c>
      <c r="BC4" s="766" t="s">
        <v>24</v>
      </c>
      <c r="BD4" s="766" t="s">
        <v>25</v>
      </c>
      <c r="BE4" s="766" t="s">
        <v>26</v>
      </c>
      <c r="BF4" s="766" t="s">
        <v>27</v>
      </c>
      <c r="BG4" s="766" t="s">
        <v>28</v>
      </c>
      <c r="BH4" s="766" t="s">
        <v>29</v>
      </c>
      <c r="BI4" s="766" t="s">
        <v>30</v>
      </c>
      <c r="BJ4" s="766" t="s">
        <v>31</v>
      </c>
      <c r="BK4" s="766" t="s">
        <v>32</v>
      </c>
      <c r="BL4" s="766" t="s">
        <v>33</v>
      </c>
      <c r="BM4" s="766" t="s">
        <v>78</v>
      </c>
      <c r="BN4" s="766" t="s">
        <v>469</v>
      </c>
      <c r="BO4" s="766" t="s">
        <v>2329</v>
      </c>
    </row>
    <row r="5" spans="1:68">
      <c r="B5" s="768" t="s">
        <v>1</v>
      </c>
      <c r="C5" s="1514">
        <f>SUMIF($BA$3:$BL$3, "&lt;=" &amp;$A$2, BA5:BL5)</f>
        <v>21159.465884169891</v>
      </c>
      <c r="D5" s="768"/>
      <c r="E5" s="102">
        <v>600</v>
      </c>
      <c r="F5" s="102">
        <v>550</v>
      </c>
      <c r="G5" s="102">
        <v>850</v>
      </c>
      <c r="H5" s="102">
        <v>1100</v>
      </c>
      <c r="I5" s="102">
        <v>1850</v>
      </c>
      <c r="J5" s="102">
        <v>2650</v>
      </c>
      <c r="K5" s="102">
        <v>2700</v>
      </c>
      <c r="L5" s="102">
        <v>3300</v>
      </c>
      <c r="M5" s="102">
        <v>4000</v>
      </c>
      <c r="N5" s="102">
        <v>3200</v>
      </c>
      <c r="O5" s="102">
        <v>4000</v>
      </c>
      <c r="P5" s="102">
        <v>4900</v>
      </c>
      <c r="Q5" s="102">
        <v>2920</v>
      </c>
      <c r="R5" s="102">
        <v>2980</v>
      </c>
      <c r="S5" s="102">
        <v>4000</v>
      </c>
      <c r="T5" s="102">
        <v>4720</v>
      </c>
      <c r="U5" s="102">
        <v>6000</v>
      </c>
      <c r="V5" s="102">
        <v>8530</v>
      </c>
      <c r="W5" s="102">
        <v>8740</v>
      </c>
      <c r="X5" s="102">
        <v>10240</v>
      </c>
      <c r="Y5" s="102">
        <v>13500</v>
      </c>
      <c r="Z5" s="102">
        <v>12620</v>
      </c>
      <c r="AA5" s="102">
        <v>13500</v>
      </c>
      <c r="AB5" s="102">
        <v>16900</v>
      </c>
      <c r="AC5" s="1146">
        <v>15911</v>
      </c>
      <c r="AD5" s="1163">
        <v>9532</v>
      </c>
      <c r="AE5" s="1163">
        <v>23621</v>
      </c>
      <c r="AF5" s="1163">
        <v>22863</v>
      </c>
      <c r="AG5" s="1163">
        <v>26167</v>
      </c>
      <c r="AH5" s="1163">
        <v>31609</v>
      </c>
      <c r="AI5" s="1163">
        <v>24625</v>
      </c>
      <c r="AJ5" s="1163">
        <v>28320</v>
      </c>
      <c r="AK5" s="1163">
        <v>38428</v>
      </c>
      <c r="AL5" s="1163">
        <v>32394</v>
      </c>
      <c r="AM5" s="1163">
        <v>41499</v>
      </c>
      <c r="AN5" s="1163">
        <v>63313</v>
      </c>
      <c r="AO5" s="543">
        <v>16000</v>
      </c>
      <c r="AP5" s="543">
        <v>12000</v>
      </c>
      <c r="AQ5" s="543">
        <v>32000</v>
      </c>
      <c r="AR5" s="543">
        <v>42000</v>
      </c>
      <c r="AS5" s="543">
        <v>36000</v>
      </c>
      <c r="AT5" s="543">
        <v>47000</v>
      </c>
      <c r="AU5" s="543">
        <f t="shared" ref="AU5:AZ5" si="0">AU26+AU49</f>
        <v>38297.87384285</v>
      </c>
      <c r="AV5" s="1403">
        <f t="shared" si="0"/>
        <v>43606.079122571406</v>
      </c>
      <c r="AW5" s="1403">
        <f t="shared" si="0"/>
        <v>57115.435752778598</v>
      </c>
      <c r="AX5" s="1403">
        <f t="shared" si="0"/>
        <v>47631.558536618817</v>
      </c>
      <c r="AY5" s="1403">
        <f t="shared" si="0"/>
        <v>53942.523858297791</v>
      </c>
      <c r="AZ5" s="1403">
        <f t="shared" si="0"/>
        <v>70376.04561490973</v>
      </c>
      <c r="BA5" s="1403">
        <f t="shared" ref="BA5:BL5" si="1">BA26+BA49</f>
        <v>21159.465884169891</v>
      </c>
      <c r="BB5" s="1403">
        <f t="shared" si="1"/>
        <v>20867.642534235856</v>
      </c>
      <c r="BC5" s="1403">
        <f t="shared" si="1"/>
        <v>49678.550803872873</v>
      </c>
      <c r="BD5" s="1403">
        <f t="shared" si="1"/>
        <v>49306.357366960248</v>
      </c>
      <c r="BE5" s="1403">
        <f t="shared" si="1"/>
        <v>57719.167284380776</v>
      </c>
      <c r="BF5" s="1403">
        <f t="shared" si="1"/>
        <v>64986.347978287136</v>
      </c>
      <c r="BG5" s="1403">
        <f t="shared" si="1"/>
        <v>59891.902241751806</v>
      </c>
      <c r="BH5" s="1403">
        <f t="shared" si="1"/>
        <v>66554.351797741721</v>
      </c>
      <c r="BI5" s="1403">
        <f t="shared" si="1"/>
        <v>74354.220299720444</v>
      </c>
      <c r="BJ5" s="1403">
        <f t="shared" si="1"/>
        <v>70348.989256097513</v>
      </c>
      <c r="BK5" s="1403">
        <f t="shared" si="1"/>
        <v>77982.43853511526</v>
      </c>
      <c r="BL5" s="1403">
        <f t="shared" si="1"/>
        <v>87307.252311144897</v>
      </c>
      <c r="BM5" s="103">
        <v>29700</v>
      </c>
      <c r="BN5" s="103">
        <v>104650</v>
      </c>
      <c r="BO5" s="1146">
        <f>INDEX(BA5:BL5,1,MATCH($A$2,$AO$3:$AZ$3,0))</f>
        <v>21159.465884169891</v>
      </c>
      <c r="BP5" s="1261"/>
    </row>
    <row r="6" spans="1:68" ht="14.25">
      <c r="B6" s="768" t="s">
        <v>2</v>
      </c>
      <c r="C6" s="1514">
        <f>SUMIF($BA$3:$BL$3, "&lt;=" &amp;$A$2, BA6:BL6)</f>
        <v>25305.565345046649</v>
      </c>
      <c r="D6" s="768"/>
      <c r="E6" s="104">
        <v>498</v>
      </c>
      <c r="F6" s="104">
        <v>456.5</v>
      </c>
      <c r="G6" s="104">
        <v>705.5</v>
      </c>
      <c r="H6" s="104">
        <v>913</v>
      </c>
      <c r="I6" s="104">
        <v>1535.5</v>
      </c>
      <c r="J6" s="104">
        <v>2199.5</v>
      </c>
      <c r="K6" s="104">
        <v>2241</v>
      </c>
      <c r="L6" s="104">
        <v>2739</v>
      </c>
      <c r="M6" s="104">
        <v>3320</v>
      </c>
      <c r="N6" s="104">
        <v>2656</v>
      </c>
      <c r="O6" s="104">
        <v>3320</v>
      </c>
      <c r="P6" s="104">
        <v>4067</v>
      </c>
      <c r="Q6" s="104">
        <v>2511.1999999999998</v>
      </c>
      <c r="R6" s="104">
        <v>2562.8000000000002</v>
      </c>
      <c r="S6" s="104">
        <v>3440</v>
      </c>
      <c r="T6" s="104">
        <v>4059.2</v>
      </c>
      <c r="U6" s="104">
        <v>5160</v>
      </c>
      <c r="V6" s="104">
        <v>7335.8</v>
      </c>
      <c r="W6" s="104">
        <v>7516.4000000000005</v>
      </c>
      <c r="X6" s="104">
        <v>8806.3999999999978</v>
      </c>
      <c r="Y6" s="104">
        <v>11609.999999999998</v>
      </c>
      <c r="Z6" s="104">
        <v>10853.2</v>
      </c>
      <c r="AA6" s="104">
        <v>11610</v>
      </c>
      <c r="AB6" s="104">
        <v>14535</v>
      </c>
      <c r="AC6" s="1146">
        <v>15128</v>
      </c>
      <c r="AD6" s="1168">
        <v>9063</v>
      </c>
      <c r="AE6" s="1168">
        <v>22467</v>
      </c>
      <c r="AF6" s="1168">
        <v>21746</v>
      </c>
      <c r="AG6" s="1168">
        <v>24899</v>
      </c>
      <c r="AH6" s="1168">
        <v>30063</v>
      </c>
      <c r="AI6" s="1168">
        <v>23417</v>
      </c>
      <c r="AJ6" s="1168">
        <v>26929</v>
      </c>
      <c r="AK6" s="1168">
        <v>36556</v>
      </c>
      <c r="AL6" s="1168">
        <v>30812</v>
      </c>
      <c r="AM6" s="1168">
        <v>39473</v>
      </c>
      <c r="AN6" s="1168">
        <v>60247</v>
      </c>
      <c r="AO6" s="544">
        <v>16000</v>
      </c>
      <c r="AP6" s="544">
        <v>12000</v>
      </c>
      <c r="AQ6" s="544">
        <v>32000</v>
      </c>
      <c r="AR6" s="544">
        <v>42000</v>
      </c>
      <c r="AS6" s="544">
        <v>36000</v>
      </c>
      <c r="AT6" s="544">
        <v>47000</v>
      </c>
      <c r="AU6" s="543">
        <f t="shared" ref="AU6:AU16" si="2">AU27+AU50</f>
        <v>45603</v>
      </c>
      <c r="AV6" s="1403">
        <f t="shared" ref="AV6:AZ7" si="3">AV27+AV50</f>
        <v>52172.121516872925</v>
      </c>
      <c r="AW6" s="1403">
        <f t="shared" si="3"/>
        <v>67800.20317574768</v>
      </c>
      <c r="AX6" s="1403">
        <f t="shared" si="3"/>
        <v>57106.537058741087</v>
      </c>
      <c r="AY6" s="1403">
        <f t="shared" si="3"/>
        <v>64722.593531540086</v>
      </c>
      <c r="AZ6" s="1403">
        <f t="shared" si="3"/>
        <v>84587.779647807823</v>
      </c>
      <c r="BA6" s="1403">
        <f t="shared" ref="BA6:BL6" si="4">BA27+BA50</f>
        <v>25305.565345046649</v>
      </c>
      <c r="BB6" s="1403">
        <f t="shared" si="4"/>
        <v>24938.221326939485</v>
      </c>
      <c r="BC6" s="1403">
        <f t="shared" si="4"/>
        <v>60041.536426717998</v>
      </c>
      <c r="BD6" s="1403">
        <f t="shared" si="4"/>
        <v>59277.489840514492</v>
      </c>
      <c r="BE6" s="1403">
        <f t="shared" si="4"/>
        <v>69308.784021573927</v>
      </c>
      <c r="BF6" s="1403">
        <f t="shared" si="4"/>
        <v>77683.144129818364</v>
      </c>
      <c r="BG6" s="1403">
        <f t="shared" si="4"/>
        <v>71746.850269853414</v>
      </c>
      <c r="BH6" s="1403">
        <f t="shared" si="4"/>
        <v>79590.71185675665</v>
      </c>
      <c r="BI6" s="1403">
        <f t="shared" si="4"/>
        <v>88598.373090939887</v>
      </c>
      <c r="BJ6" s="1403">
        <f t="shared" si="4"/>
        <v>84023.868666390452</v>
      </c>
      <c r="BK6" s="1403">
        <f t="shared" si="4"/>
        <v>93122.713768598391</v>
      </c>
      <c r="BL6" s="1403">
        <f t="shared" si="4"/>
        <v>104011.03766435673</v>
      </c>
      <c r="BM6" s="105">
        <v>24651</v>
      </c>
      <c r="BN6" s="105">
        <v>90000</v>
      </c>
      <c r="BO6" s="1146">
        <f>INDEX(BA6:BL6,1,MATCH($A$2,$AO$3:$AZ$3,0))</f>
        <v>25305.565345046649</v>
      </c>
      <c r="BP6" s="1261"/>
    </row>
    <row r="7" spans="1:68">
      <c r="B7" s="768" t="s">
        <v>5</v>
      </c>
      <c r="C7" s="1514">
        <f>SUMIF($BA$3:$BL$3, "&lt;=" &amp;$A$2, BA7:BL7)</f>
        <v>9971.7775109676732</v>
      </c>
      <c r="D7" s="768"/>
      <c r="E7" s="106">
        <v>87</v>
      </c>
      <c r="F7" s="106">
        <v>94</v>
      </c>
      <c r="G7" s="106">
        <v>125</v>
      </c>
      <c r="H7" s="106">
        <v>166</v>
      </c>
      <c r="I7" s="106">
        <v>267</v>
      </c>
      <c r="J7" s="106">
        <v>365</v>
      </c>
      <c r="K7" s="106">
        <v>457</v>
      </c>
      <c r="L7" s="106">
        <v>539</v>
      </c>
      <c r="M7" s="106">
        <v>622</v>
      </c>
      <c r="N7" s="106">
        <v>710</v>
      </c>
      <c r="O7" s="106">
        <v>776</v>
      </c>
      <c r="P7" s="106">
        <v>826</v>
      </c>
      <c r="Q7" s="106">
        <v>714</v>
      </c>
      <c r="R7" s="106">
        <v>706</v>
      </c>
      <c r="S7" s="106">
        <v>758</v>
      </c>
      <c r="T7" s="106">
        <v>960</v>
      </c>
      <c r="U7" s="106">
        <v>1208</v>
      </c>
      <c r="V7" s="106">
        <v>1454</v>
      </c>
      <c r="W7" s="106">
        <v>1742</v>
      </c>
      <c r="X7" s="106">
        <v>2030</v>
      </c>
      <c r="Y7" s="106">
        <v>2286</v>
      </c>
      <c r="Z7" s="106">
        <v>2506</v>
      </c>
      <c r="AA7" s="106">
        <v>2708</v>
      </c>
      <c r="AB7" s="106">
        <v>2888</v>
      </c>
      <c r="AC7" s="776">
        <v>2383</v>
      </c>
      <c r="AD7" s="1163">
        <v>2535</v>
      </c>
      <c r="AE7" s="1163">
        <v>2917</v>
      </c>
      <c r="AF7" s="1163">
        <v>3321</v>
      </c>
      <c r="AG7" s="1163">
        <v>3747</v>
      </c>
      <c r="AH7" s="1163">
        <v>4117</v>
      </c>
      <c r="AI7" s="1163">
        <v>4551</v>
      </c>
      <c r="AJ7" s="1163">
        <v>4946</v>
      </c>
      <c r="AK7" s="1163">
        <v>5296</v>
      </c>
      <c r="AL7" s="1163">
        <v>5708</v>
      </c>
      <c r="AM7" s="1401">
        <v>6181</v>
      </c>
      <c r="AN7" s="1401">
        <v>6554</v>
      </c>
      <c r="AO7" s="1402">
        <v>4155</v>
      </c>
      <c r="AP7" s="1402">
        <v>4123</v>
      </c>
      <c r="AQ7" s="1402">
        <v>4461</v>
      </c>
      <c r="AR7" s="1402">
        <v>4838</v>
      </c>
      <c r="AS7" s="1402">
        <v>5177</v>
      </c>
      <c r="AT7" s="1402">
        <v>5942</v>
      </c>
      <c r="AU7" s="1403">
        <f t="shared" si="2"/>
        <v>6180.0679899999996</v>
      </c>
      <c r="AV7" s="1403">
        <f t="shared" si="3"/>
        <v>6865.0370171000004</v>
      </c>
      <c r="AW7" s="1403">
        <f t="shared" si="3"/>
        <v>7404.3885447590001</v>
      </c>
      <c r="AX7" s="1403">
        <f t="shared" si="3"/>
        <v>7844.4534984541751</v>
      </c>
      <c r="AY7" s="1403">
        <f t="shared" si="3"/>
        <v>8513.1431387582907</v>
      </c>
      <c r="AZ7" s="1403">
        <f t="shared" si="3"/>
        <v>9373.7092471275755</v>
      </c>
      <c r="BA7" s="1403">
        <f t="shared" ref="BA7:BL7" si="5">BA28+BA51</f>
        <v>9971.7775109676732</v>
      </c>
      <c r="BB7" s="1403">
        <f t="shared" si="5"/>
        <v>9764.5229665469487</v>
      </c>
      <c r="BC7" s="1403">
        <f t="shared" si="5"/>
        <v>10074.342287148558</v>
      </c>
      <c r="BD7" s="1403">
        <f t="shared" si="5"/>
        <v>10315.069279174604</v>
      </c>
      <c r="BE7" s="1403">
        <f t="shared" si="5"/>
        <v>10733.240152274808</v>
      </c>
      <c r="BF7" s="1403">
        <f t="shared" si="5"/>
        <v>11536.536904661592</v>
      </c>
      <c r="BG7" s="1403">
        <f t="shared" si="5"/>
        <v>11603.932911977012</v>
      </c>
      <c r="BH7" s="1403">
        <f t="shared" si="5"/>
        <v>12042.793382315393</v>
      </c>
      <c r="BI7" s="1403">
        <f t="shared" si="5"/>
        <v>12856.471758648278</v>
      </c>
      <c r="BJ7" s="1403">
        <f t="shared" si="5"/>
        <v>13174.629317775245</v>
      </c>
      <c r="BK7" s="1403">
        <f t="shared" si="5"/>
        <v>13772.12079595208</v>
      </c>
      <c r="BL7" s="1403">
        <f t="shared" si="5"/>
        <v>14741.670769023571</v>
      </c>
      <c r="BM7" s="769">
        <v>5034</v>
      </c>
      <c r="BN7" s="769">
        <v>2888</v>
      </c>
      <c r="BO7" s="1146">
        <f t="shared" ref="BO7:BO23" si="6">INDEX(BA7:BL7,1,MATCH($A$2,$AO$3:$AZ$3,0))</f>
        <v>9971.7775109676732</v>
      </c>
      <c r="BP7" s="1261"/>
    </row>
    <row r="8" spans="1:68">
      <c r="B8" s="768" t="s">
        <v>69</v>
      </c>
      <c r="C8" s="1514">
        <f>SUMIF($BA$3:$BL$3, "&lt;=" &amp;$A$2, $BA$8:$BL$8) /$A$2</f>
        <v>9672.7433790476243</v>
      </c>
      <c r="D8" s="768"/>
      <c r="E8" s="106">
        <v>80</v>
      </c>
      <c r="F8" s="106">
        <v>90.5</v>
      </c>
      <c r="G8" s="106">
        <v>109.5</v>
      </c>
      <c r="H8" s="106">
        <v>145.5</v>
      </c>
      <c r="I8" s="106">
        <v>216.5</v>
      </c>
      <c r="J8" s="106">
        <v>316</v>
      </c>
      <c r="K8" s="106">
        <v>411</v>
      </c>
      <c r="L8" s="106">
        <v>498</v>
      </c>
      <c r="M8" s="106">
        <v>580.5</v>
      </c>
      <c r="N8" s="106">
        <v>666</v>
      </c>
      <c r="O8" s="106">
        <v>743</v>
      </c>
      <c r="P8" s="106">
        <v>801</v>
      </c>
      <c r="Q8" s="106">
        <v>696.90681702760457</v>
      </c>
      <c r="R8" s="106">
        <v>710.04977690185262</v>
      </c>
      <c r="S8" s="106">
        <v>731.76016993929852</v>
      </c>
      <c r="T8" s="106">
        <v>859.06871165520874</v>
      </c>
      <c r="U8" s="106">
        <v>1083.9696283444966</v>
      </c>
      <c r="V8" s="106">
        <v>1330.2853862008953</v>
      </c>
      <c r="W8" s="106">
        <v>1597.7176389283932</v>
      </c>
      <c r="X8" s="106">
        <v>1886.3222651013753</v>
      </c>
      <c r="Y8" s="106">
        <v>2158.1366771836592</v>
      </c>
      <c r="Z8" s="106">
        <v>2395.5384964970403</v>
      </c>
      <c r="AA8" s="106">
        <v>2607.0359316310369</v>
      </c>
      <c r="AB8" s="106">
        <v>2797.8061677940868</v>
      </c>
      <c r="AC8" s="88">
        <v>2280</v>
      </c>
      <c r="AD8" s="1163">
        <v>2459</v>
      </c>
      <c r="AE8" s="1163">
        <v>2726</v>
      </c>
      <c r="AF8" s="1163">
        <v>3119</v>
      </c>
      <c r="AG8" s="1163">
        <v>3534</v>
      </c>
      <c r="AH8" s="1163">
        <v>3932</v>
      </c>
      <c r="AI8" s="1163">
        <v>4334</v>
      </c>
      <c r="AJ8" s="1163">
        <v>4749</v>
      </c>
      <c r="AK8" s="1163">
        <v>5121</v>
      </c>
      <c r="AL8" s="1163">
        <v>5502</v>
      </c>
      <c r="AM8" s="1401">
        <v>5945</v>
      </c>
      <c r="AN8" s="1401">
        <v>6368</v>
      </c>
      <c r="AO8" s="1402">
        <v>4138</v>
      </c>
      <c r="AP8" s="1402">
        <v>4139</v>
      </c>
      <c r="AQ8" s="1402">
        <v>4292</v>
      </c>
      <c r="AR8" s="1402">
        <v>4650</v>
      </c>
      <c r="AS8" s="1402">
        <v>5008</v>
      </c>
      <c r="AT8" s="1402">
        <v>5560</v>
      </c>
      <c r="AU8" s="1406">
        <f t="shared" ref="AU8:BA8" si="7">AVERAGE(AT7:AU7)</f>
        <v>6061.0339949999998</v>
      </c>
      <c r="AV8" s="1406">
        <f t="shared" si="7"/>
        <v>6522.5525035499995</v>
      </c>
      <c r="AW8" s="1406">
        <f t="shared" si="7"/>
        <v>7134.7127809294998</v>
      </c>
      <c r="AX8" s="1406">
        <f t="shared" si="7"/>
        <v>7624.4210216065876</v>
      </c>
      <c r="AY8" s="1406">
        <f t="shared" si="7"/>
        <v>8178.7983186062329</v>
      </c>
      <c r="AZ8" s="1406">
        <f t="shared" si="7"/>
        <v>8943.426192942934</v>
      </c>
      <c r="BA8" s="1406">
        <f t="shared" si="7"/>
        <v>9672.7433790476243</v>
      </c>
      <c r="BB8" s="1406">
        <f t="shared" ref="BB8:BL8" si="8">AVERAGE(BA7:BB7)</f>
        <v>9868.1502387573109</v>
      </c>
      <c r="BC8" s="1406">
        <f t="shared" si="8"/>
        <v>9919.4326268477525</v>
      </c>
      <c r="BD8" s="1406">
        <f t="shared" si="8"/>
        <v>10194.705783161582</v>
      </c>
      <c r="BE8" s="1406">
        <f t="shared" si="8"/>
        <v>10524.154715724706</v>
      </c>
      <c r="BF8" s="1406">
        <f t="shared" si="8"/>
        <v>11134.8885284682</v>
      </c>
      <c r="BG8" s="1406">
        <f t="shared" si="8"/>
        <v>11570.234908319302</v>
      </c>
      <c r="BH8" s="1406">
        <f t="shared" si="8"/>
        <v>11823.363147146203</v>
      </c>
      <c r="BI8" s="1406">
        <f t="shared" si="8"/>
        <v>12449.632570481836</v>
      </c>
      <c r="BJ8" s="1406">
        <f t="shared" si="8"/>
        <v>13015.550538211763</v>
      </c>
      <c r="BK8" s="1406">
        <f t="shared" si="8"/>
        <v>13473.375056863662</v>
      </c>
      <c r="BL8" s="1406">
        <f t="shared" si="8"/>
        <v>14256.895782487825</v>
      </c>
      <c r="BM8" s="105">
        <v>4657.5</v>
      </c>
      <c r="BN8" s="105">
        <f xml:space="preserve"> 1571.21647226708 * 12</f>
        <v>18854.597667204958</v>
      </c>
      <c r="BO8" s="1146">
        <f t="shared" si="6"/>
        <v>9672.7433790476243</v>
      </c>
      <c r="BP8" s="1261"/>
    </row>
    <row r="9" spans="1:68">
      <c r="B9" s="768" t="s">
        <v>79</v>
      </c>
      <c r="C9" s="1514">
        <f>SUMIF($BA$3:BL$3, "=" &amp;$A$2, $BA$9:$BL$9)</f>
        <v>1794.5917037284321</v>
      </c>
      <c r="D9" s="768"/>
      <c r="E9" s="106">
        <v>17</v>
      </c>
      <c r="F9" s="106">
        <v>17</v>
      </c>
      <c r="G9" s="106">
        <v>32</v>
      </c>
      <c r="H9" s="106">
        <v>47</v>
      </c>
      <c r="I9" s="106">
        <v>82</v>
      </c>
      <c r="J9" s="106">
        <v>107</v>
      </c>
      <c r="K9" s="106">
        <v>132</v>
      </c>
      <c r="L9" s="106">
        <v>152</v>
      </c>
      <c r="M9" s="106">
        <v>172</v>
      </c>
      <c r="N9" s="106">
        <v>207</v>
      </c>
      <c r="O9" s="106">
        <v>207</v>
      </c>
      <c r="P9" s="106">
        <v>207</v>
      </c>
      <c r="Q9" s="106">
        <v>154</v>
      </c>
      <c r="R9" s="106">
        <v>150</v>
      </c>
      <c r="S9" s="106">
        <v>146</v>
      </c>
      <c r="T9" s="106">
        <v>190</v>
      </c>
      <c r="U9" s="106">
        <v>236</v>
      </c>
      <c r="V9" s="106">
        <v>278</v>
      </c>
      <c r="W9" s="106">
        <v>356</v>
      </c>
      <c r="X9" s="106">
        <v>406</v>
      </c>
      <c r="Y9" s="106">
        <v>434</v>
      </c>
      <c r="Z9" s="106">
        <v>472</v>
      </c>
      <c r="AA9" s="106">
        <v>476</v>
      </c>
      <c r="AB9" s="106">
        <v>486</v>
      </c>
      <c r="AC9" s="776">
        <v>502.84999999999997</v>
      </c>
      <c r="AD9" s="1163">
        <v>549.70749999999998</v>
      </c>
      <c r="AE9" s="1163">
        <v>614.22212500000001</v>
      </c>
      <c r="AF9" s="1163">
        <v>666.51101874999995</v>
      </c>
      <c r="AG9" s="1163">
        <v>720.18546781249995</v>
      </c>
      <c r="AH9" s="1163">
        <v>767.17619442187492</v>
      </c>
      <c r="AI9" s="1163">
        <v>818.81738470078119</v>
      </c>
      <c r="AJ9" s="1163">
        <v>853.87651546574205</v>
      </c>
      <c r="AK9" s="1163">
        <v>888.18268969245491</v>
      </c>
      <c r="AL9" s="1163">
        <v>924.77355520783215</v>
      </c>
      <c r="AM9" s="1401">
        <v>950.53487744744052</v>
      </c>
      <c r="AN9" s="1401">
        <v>974.00813357506843</v>
      </c>
      <c r="AO9" s="1402">
        <v>728.44999999999993</v>
      </c>
      <c r="AP9" s="1402">
        <v>619.18249999999989</v>
      </c>
      <c r="AQ9" s="1402">
        <v>526.30512499999986</v>
      </c>
      <c r="AR9" s="1402">
        <v>464.35935624999985</v>
      </c>
      <c r="AS9" s="1402">
        <v>434.70545281249986</v>
      </c>
      <c r="AT9" s="1402">
        <v>369.49963489062486</v>
      </c>
      <c r="AU9" s="1403">
        <f t="shared" si="2"/>
        <v>1321.4410000000003</v>
      </c>
      <c r="AV9" s="1403">
        <f t="shared" ref="AV9:BA9" si="9">AV30+AV53</f>
        <v>1439.5265900000002</v>
      </c>
      <c r="AW9" s="1403">
        <f t="shared" si="9"/>
        <v>1562.9383241</v>
      </c>
      <c r="AX9" s="1403">
        <f t="shared" si="9"/>
        <v>1617.7001207550002</v>
      </c>
      <c r="AY9" s="1403">
        <f t="shared" si="9"/>
        <v>1747.00834769425</v>
      </c>
      <c r="AZ9" s="1403">
        <f t="shared" si="9"/>
        <v>1882.2865947642799</v>
      </c>
      <c r="BA9" s="1403">
        <f t="shared" si="9"/>
        <v>1794.5917037284321</v>
      </c>
      <c r="BB9" s="1403">
        <f t="shared" ref="BB9:BL9" si="10">BB30+BB53</f>
        <v>1871.8082502962395</v>
      </c>
      <c r="BC9" s="1403">
        <f t="shared" si="10"/>
        <v>1973.9888797338533</v>
      </c>
      <c r="BD9" s="1403">
        <f t="shared" si="10"/>
        <v>1902.2907117976906</v>
      </c>
      <c r="BE9" s="1403">
        <f t="shared" si="10"/>
        <v>2014.9190846447136</v>
      </c>
      <c r="BF9" s="1403">
        <f t="shared" si="10"/>
        <v>2148.3476767016191</v>
      </c>
      <c r="BG9" s="1403">
        <f t="shared" si="10"/>
        <v>2071.9648378944012</v>
      </c>
      <c r="BH9" s="1403">
        <f t="shared" si="10"/>
        <v>2188.0217551482751</v>
      </c>
      <c r="BI9" s="1403">
        <f t="shared" si="10"/>
        <v>2331.1422846074338</v>
      </c>
      <c r="BJ9" s="1403">
        <f t="shared" si="10"/>
        <v>2260.6748094943923</v>
      </c>
      <c r="BK9" s="1403">
        <f t="shared" si="10"/>
        <v>2380.5711328942421</v>
      </c>
      <c r="BL9" s="1403">
        <f t="shared" si="10"/>
        <v>2508.4328014594726</v>
      </c>
      <c r="BM9" s="769">
        <v>1379</v>
      </c>
      <c r="BN9" s="560">
        <f>AVERAGE(Q9:AB9) * 12</f>
        <v>3784</v>
      </c>
      <c r="BO9" s="1146">
        <f t="shared" si="6"/>
        <v>1794.5917037284321</v>
      </c>
      <c r="BP9" s="1261"/>
    </row>
    <row r="10" spans="1:68" ht="14.25">
      <c r="B10" s="768" t="s">
        <v>13</v>
      </c>
      <c r="C10" s="1504">
        <f>BA10</f>
        <v>0.11533907202711635</v>
      </c>
      <c r="D10" s="768"/>
      <c r="E10" s="107">
        <v>0.36249999999999999</v>
      </c>
      <c r="F10" s="107">
        <v>0.2983425414364641</v>
      </c>
      <c r="G10" s="107">
        <v>0.37442922374429222</v>
      </c>
      <c r="H10" s="107">
        <v>0.36426116838487971</v>
      </c>
      <c r="I10" s="107">
        <v>0.41570438799076215</v>
      </c>
      <c r="J10" s="107">
        <v>0.40822784810126583</v>
      </c>
      <c r="K10" s="107">
        <v>0.32116788321167883</v>
      </c>
      <c r="L10" s="107">
        <v>0.32329317269076308</v>
      </c>
      <c r="M10" s="107">
        <v>0.33591731266149871</v>
      </c>
      <c r="N10" s="107">
        <v>0.23573573573573572</v>
      </c>
      <c r="O10" s="107">
        <v>0.26379542395693134</v>
      </c>
      <c r="P10" s="107">
        <v>0.29962546816479402</v>
      </c>
      <c r="Q10" s="107">
        <v>0.20088768911332744</v>
      </c>
      <c r="R10" s="107">
        <v>0.19998597932047249</v>
      </c>
      <c r="S10" s="107">
        <v>0.2596479117136985</v>
      </c>
      <c r="T10" s="107">
        <v>0.26540368297281075</v>
      </c>
      <c r="U10" s="107">
        <v>0.26938024125819826</v>
      </c>
      <c r="V10" s="107">
        <v>0.31572172735014392</v>
      </c>
      <c r="W10" s="107">
        <v>0.27288926990405515</v>
      </c>
      <c r="X10" s="107">
        <v>0.27248790384837901</v>
      </c>
      <c r="Y10" s="107">
        <v>0.31694007484855463</v>
      </c>
      <c r="Z10" s="107">
        <v>0.26883308322605187</v>
      </c>
      <c r="AA10" s="107">
        <v>0.26466838896551614</v>
      </c>
      <c r="AB10" s="107">
        <v>0.31024307902086345</v>
      </c>
      <c r="AC10" s="79">
        <v>0.28000000000000003</v>
      </c>
      <c r="AD10" s="1164">
        <v>0.28000000000000003</v>
      </c>
      <c r="AE10" s="1164">
        <v>0.28000000000000003</v>
      </c>
      <c r="AF10" s="1164">
        <v>0.28000000000000003</v>
      </c>
      <c r="AG10" s="1164">
        <v>0.28000000000000003</v>
      </c>
      <c r="AH10" s="1164">
        <v>0.28000000000000003</v>
      </c>
      <c r="AI10" s="1164">
        <v>0.28000000000000003</v>
      </c>
      <c r="AJ10" s="1164">
        <v>0.28000000000000003</v>
      </c>
      <c r="AK10" s="1164">
        <v>0.28000000000000003</v>
      </c>
      <c r="AL10" s="1164">
        <v>0.28000000000000003</v>
      </c>
      <c r="AM10" s="1164">
        <v>0.28000000000000003</v>
      </c>
      <c r="AN10" s="1164">
        <v>0.28000000000000003</v>
      </c>
      <c r="AO10" s="545">
        <v>0.28000000000000003</v>
      </c>
      <c r="AP10" s="545">
        <v>0.28000000000000003</v>
      </c>
      <c r="AQ10" s="545">
        <v>0.28000000000000003</v>
      </c>
      <c r="AR10" s="545">
        <v>0.28000000000000003</v>
      </c>
      <c r="AS10" s="545">
        <v>0.28000000000000003</v>
      </c>
      <c r="AT10" s="545">
        <v>0.28000000000000003</v>
      </c>
      <c r="AU10" s="1388">
        <f>'[19]Total Agency'!T66</f>
        <v>0.24204368413429059</v>
      </c>
      <c r="AV10" s="545">
        <f>'[19]Total Agency'!U66</f>
        <v>0.24163311815421729</v>
      </c>
      <c r="AW10" s="545">
        <f>'[19]Total Agency'!V66</f>
        <v>0.27966748826580246</v>
      </c>
      <c r="AX10" s="545">
        <f>'[19]Total Agency'!W66</f>
        <v>0.23909086961505802</v>
      </c>
      <c r="AY10" s="545">
        <f>'[19]Total Agency'!X66</f>
        <v>0.24635239645980719</v>
      </c>
      <c r="AZ10" s="545">
        <f>'[19]Total Agency'!Y66</f>
        <v>0.26198200717994302</v>
      </c>
      <c r="BA10" s="545">
        <v>0.11533907202711635</v>
      </c>
      <c r="BB10" s="545">
        <v>0.11059076128600601</v>
      </c>
      <c r="BC10" s="545">
        <v>0.21544985625935578</v>
      </c>
      <c r="BD10" s="545">
        <v>0.21220653281955817</v>
      </c>
      <c r="BE10" s="545">
        <v>0.21846230582855145</v>
      </c>
      <c r="BF10" s="545">
        <v>0.22474807097317945</v>
      </c>
      <c r="BG10" s="545">
        <v>0.22256217480996743</v>
      </c>
      <c r="BH10" s="545">
        <v>0.22562205437872304</v>
      </c>
      <c r="BI10" s="545">
        <v>0.22925674662383244</v>
      </c>
      <c r="BJ10" s="545">
        <v>0.22784400325480014</v>
      </c>
      <c r="BK10" s="545">
        <v>0.23051047976034242</v>
      </c>
      <c r="BL10" s="545">
        <v>0.2337157226470836</v>
      </c>
      <c r="BM10" s="108">
        <v>0.31132581857219538</v>
      </c>
      <c r="BN10" s="108">
        <v>0.27834059854420518</v>
      </c>
      <c r="BO10" s="1146">
        <f t="shared" si="6"/>
        <v>0.11533907202711635</v>
      </c>
      <c r="BP10" s="1261"/>
    </row>
    <row r="11" spans="1:68">
      <c r="B11" s="768" t="s">
        <v>44</v>
      </c>
      <c r="C11" s="1504">
        <f>SUMIF($BA$3:$BL$3, "&lt;=" &amp;$A$2, $BA$11:$BL$11)</f>
        <v>1071.4436696022717</v>
      </c>
      <c r="D11" s="768"/>
      <c r="E11" s="106">
        <v>29</v>
      </c>
      <c r="F11" s="106">
        <v>27</v>
      </c>
      <c r="G11" s="106">
        <v>41</v>
      </c>
      <c r="H11" s="106">
        <v>53</v>
      </c>
      <c r="I11" s="106">
        <v>90</v>
      </c>
      <c r="J11" s="106">
        <v>129</v>
      </c>
      <c r="K11" s="106">
        <v>132</v>
      </c>
      <c r="L11" s="106">
        <v>161</v>
      </c>
      <c r="M11" s="106">
        <v>195</v>
      </c>
      <c r="N11" s="106">
        <v>157</v>
      </c>
      <c r="O11" s="106">
        <v>196</v>
      </c>
      <c r="P11" s="106">
        <v>240</v>
      </c>
      <c r="Q11" s="106">
        <v>140</v>
      </c>
      <c r="R11" s="106">
        <v>142</v>
      </c>
      <c r="S11" s="106">
        <v>190</v>
      </c>
      <c r="T11" s="106">
        <v>228</v>
      </c>
      <c r="U11" s="106">
        <v>292</v>
      </c>
      <c r="V11" s="106">
        <v>420</v>
      </c>
      <c r="W11" s="106">
        <v>436</v>
      </c>
      <c r="X11" s="106">
        <v>514</v>
      </c>
      <c r="Y11" s="106">
        <v>684</v>
      </c>
      <c r="Z11" s="106">
        <v>644</v>
      </c>
      <c r="AA11" s="106">
        <v>690</v>
      </c>
      <c r="AB11" s="106">
        <v>868</v>
      </c>
      <c r="AC11" s="738">
        <v>587</v>
      </c>
      <c r="AD11" s="1163">
        <v>443</v>
      </c>
      <c r="AE11" s="1163">
        <v>988</v>
      </c>
      <c r="AF11" s="1163">
        <v>946</v>
      </c>
      <c r="AG11" s="1163">
        <v>1064</v>
      </c>
      <c r="AH11" s="1163">
        <v>1270</v>
      </c>
      <c r="AI11" s="1163">
        <v>1276</v>
      </c>
      <c r="AJ11" s="1163">
        <v>1398</v>
      </c>
      <c r="AK11" s="1163">
        <v>1625</v>
      </c>
      <c r="AL11" s="1163">
        <v>1582</v>
      </c>
      <c r="AM11" s="1401">
        <v>1786</v>
      </c>
      <c r="AN11" s="1401">
        <v>2029</v>
      </c>
      <c r="AO11" s="1402">
        <v>1038</v>
      </c>
      <c r="AP11" s="1402">
        <v>640</v>
      </c>
      <c r="AQ11" s="1402">
        <v>1215</v>
      </c>
      <c r="AR11" s="1402">
        <v>1384</v>
      </c>
      <c r="AS11" s="1402">
        <v>1398</v>
      </c>
      <c r="AT11" s="1402">
        <v>1801</v>
      </c>
      <c r="AU11" s="1403">
        <f t="shared" si="2"/>
        <v>1400.9970806443321</v>
      </c>
      <c r="AV11" s="1403">
        <f>AV32+AV55</f>
        <v>1525.0841387853193</v>
      </c>
      <c r="AW11" s="1403">
        <f>AW32+AW55</f>
        <v>1937.3151121836938</v>
      </c>
      <c r="AX11" s="1403">
        <f>AX32+AX55</f>
        <v>1769.4046761790069</v>
      </c>
      <c r="AY11" s="1403">
        <f>AY32+AY55</f>
        <v>1957.8628160151388</v>
      </c>
      <c r="AZ11" s="1403">
        <f>AZ32+AZ55</f>
        <v>2284.1539703023686</v>
      </c>
      <c r="BA11" s="1403">
        <f t="shared" ref="BA11:BL11" si="11">BA32+BA55</f>
        <v>1071.4436696022717</v>
      </c>
      <c r="BB11" s="1403">
        <f t="shared" si="11"/>
        <v>1045.502947732751</v>
      </c>
      <c r="BC11" s="1403">
        <f t="shared" si="11"/>
        <v>2088.8410275305455</v>
      </c>
      <c r="BD11" s="1403">
        <f t="shared" si="11"/>
        <v>2115.7980469467684</v>
      </c>
      <c r="BE11" s="1403">
        <f t="shared" si="11"/>
        <v>2250.0949280846307</v>
      </c>
      <c r="BF11" s="1403">
        <f t="shared" si="11"/>
        <v>2453.8998503600515</v>
      </c>
      <c r="BG11" s="1403">
        <f t="shared" si="11"/>
        <v>2523.6111016390141</v>
      </c>
      <c r="BH11" s="1403">
        <f t="shared" si="11"/>
        <v>2616.8447697034439</v>
      </c>
      <c r="BI11" s="1403">
        <f t="shared" si="11"/>
        <v>2804.8356466764481</v>
      </c>
      <c r="BJ11" s="1403">
        <f t="shared" si="11"/>
        <v>2914.7173477010315</v>
      </c>
      <c r="BK11" s="1403">
        <f t="shared" si="11"/>
        <v>3055.1347944526424</v>
      </c>
      <c r="BL11" s="1403">
        <f t="shared" si="11"/>
        <v>3283.1531469445499</v>
      </c>
      <c r="BM11" s="769">
        <v>1450</v>
      </c>
      <c r="BN11" s="769">
        <v>5248</v>
      </c>
      <c r="BO11" s="1146">
        <f t="shared" si="6"/>
        <v>1071.4436696022717</v>
      </c>
      <c r="BP11" s="1261"/>
    </row>
    <row r="12" spans="1:68">
      <c r="B12" s="768" t="s">
        <v>45</v>
      </c>
      <c r="C12" s="1504">
        <f>C13/C11</f>
        <v>1.2607549001690133</v>
      </c>
      <c r="D12" s="768"/>
      <c r="E12" s="768">
        <v>1.4</v>
      </c>
      <c r="F12" s="768">
        <v>1.4</v>
      </c>
      <c r="G12" s="768">
        <v>1.4</v>
      </c>
      <c r="H12" s="768">
        <v>1.3999999999999997</v>
      </c>
      <c r="I12" s="109">
        <v>1.4</v>
      </c>
      <c r="J12" s="109">
        <v>1.3999999999999997</v>
      </c>
      <c r="K12" s="109">
        <v>1.4</v>
      </c>
      <c r="L12" s="109">
        <v>1.4</v>
      </c>
      <c r="M12" s="109">
        <v>1.4</v>
      </c>
      <c r="N12" s="109">
        <v>1.4</v>
      </c>
      <c r="O12" s="109">
        <v>1.4</v>
      </c>
      <c r="P12" s="109">
        <v>1.4</v>
      </c>
      <c r="Q12" s="109">
        <v>1.4</v>
      </c>
      <c r="R12" s="109">
        <v>1.3943661971830985</v>
      </c>
      <c r="S12" s="109">
        <v>1.4</v>
      </c>
      <c r="T12" s="109">
        <v>1.3947368421052631</v>
      </c>
      <c r="U12" s="109">
        <v>1.404109589041096</v>
      </c>
      <c r="V12" s="109">
        <v>1.4095238095238096</v>
      </c>
      <c r="W12" s="109">
        <v>1.4036697247706422</v>
      </c>
      <c r="X12" s="109">
        <v>1.4124513618677044</v>
      </c>
      <c r="Y12" s="109">
        <v>1.4181286549707601</v>
      </c>
      <c r="Z12" s="109">
        <v>1.4130434782608696</v>
      </c>
      <c r="AA12" s="109">
        <v>1.4202898550724639</v>
      </c>
      <c r="AB12" s="109">
        <v>1.4239631336405529</v>
      </c>
      <c r="AC12" s="1167">
        <v>1.919931856899489</v>
      </c>
      <c r="AD12" s="1165">
        <v>1.5237020316027088</v>
      </c>
      <c r="AE12" s="1165">
        <v>1.6933198380566801</v>
      </c>
      <c r="AF12" s="1165">
        <v>1.7114164904862579</v>
      </c>
      <c r="AG12" s="1165">
        <v>1.7415413533834587</v>
      </c>
      <c r="AH12" s="1165">
        <v>1.762992125984252</v>
      </c>
      <c r="AI12" s="1165">
        <v>1.3667711598746082</v>
      </c>
      <c r="AJ12" s="1165">
        <v>1.4349070100143062</v>
      </c>
      <c r="AK12" s="1165">
        <v>1.6750769230769231</v>
      </c>
      <c r="AL12" s="1165">
        <v>1.4500632111251581</v>
      </c>
      <c r="AM12" s="1165">
        <v>1.6455767077267638</v>
      </c>
      <c r="AN12" s="1165">
        <v>2.2099556431739775</v>
      </c>
      <c r="AO12" s="542">
        <v>1.0915221579961465</v>
      </c>
      <c r="AP12" s="542">
        <v>1.328125</v>
      </c>
      <c r="AQ12" s="542">
        <v>1.8650205761316871</v>
      </c>
      <c r="AR12" s="542">
        <v>2.1495664739884393</v>
      </c>
      <c r="AS12" s="542">
        <v>1.8240343347639485</v>
      </c>
      <c r="AT12" s="542">
        <v>1.8484175458078844</v>
      </c>
      <c r="AU12" s="1400">
        <f t="shared" ref="AU12:BA12" si="12">AU13/AU11</f>
        <v>1.5394014435152688</v>
      </c>
      <c r="AV12" s="1400">
        <f t="shared" si="12"/>
        <v>1.5531988572331576</v>
      </c>
      <c r="AW12" s="1400">
        <f t="shared" si="12"/>
        <v>1.6673710513896418</v>
      </c>
      <c r="AX12" s="1400">
        <f t="shared" si="12"/>
        <v>1.5133924623028965</v>
      </c>
      <c r="AY12" s="1400">
        <f t="shared" si="12"/>
        <v>1.5195660783359426</v>
      </c>
      <c r="AZ12" s="1400">
        <f t="shared" si="12"/>
        <v>1.6992199988620096</v>
      </c>
      <c r="BA12" s="1502">
        <f t="shared" si="12"/>
        <v>1.2607549001690133</v>
      </c>
      <c r="BB12" s="1502">
        <f t="shared" ref="BB12:BL12" si="13">BB13/BB11</f>
        <v>1.3023419126980962</v>
      </c>
      <c r="BC12" s="1502">
        <f t="shared" si="13"/>
        <v>1.4344292310569435</v>
      </c>
      <c r="BD12" s="1502">
        <f t="shared" si="13"/>
        <v>1.4222186417325295</v>
      </c>
      <c r="BE12" s="1502">
        <f t="shared" si="13"/>
        <v>1.5408047783258265</v>
      </c>
      <c r="BF12" s="1502">
        <f t="shared" si="13"/>
        <v>1.5862163928431281</v>
      </c>
      <c r="BG12" s="1502">
        <f t="shared" si="13"/>
        <v>1.4711017626799168</v>
      </c>
      <c r="BH12" s="1502">
        <f t="shared" si="13"/>
        <v>1.5545601013606167</v>
      </c>
      <c r="BI12" s="1502">
        <f t="shared" si="13"/>
        <v>1.6091120479172669</v>
      </c>
      <c r="BJ12" s="1502">
        <f t="shared" si="13"/>
        <v>1.4872909587872283</v>
      </c>
      <c r="BK12" s="1502">
        <f t="shared" si="13"/>
        <v>1.5520651847553124</v>
      </c>
      <c r="BL12" s="1502">
        <f t="shared" si="13"/>
        <v>1.6088205269654734</v>
      </c>
      <c r="BM12" s="110">
        <v>1.3999999999999997</v>
      </c>
      <c r="BN12" s="110">
        <v>1.4239631336405529</v>
      </c>
      <c r="BO12" s="1146">
        <f t="shared" si="6"/>
        <v>1.2607549001690133</v>
      </c>
      <c r="BP12" s="1261"/>
    </row>
    <row r="13" spans="1:68">
      <c r="B13" s="768" t="s">
        <v>3</v>
      </c>
      <c r="C13" s="1504">
        <f>SUMIF($BA$3:$BL$3, "&lt;=" &amp;$A$2, $BA$13:$BL$13)</f>
        <v>1350.8278567061334</v>
      </c>
      <c r="D13" s="768"/>
      <c r="E13" s="106">
        <v>40.599999999999994</v>
      </c>
      <c r="F13" s="106">
        <v>37.799999999999997</v>
      </c>
      <c r="G13" s="106">
        <v>57.4</v>
      </c>
      <c r="H13" s="106">
        <v>74.199999999999989</v>
      </c>
      <c r="I13" s="106">
        <v>125.99999999999999</v>
      </c>
      <c r="J13" s="106">
        <v>180.59999999999997</v>
      </c>
      <c r="K13" s="106">
        <v>184.79999999999998</v>
      </c>
      <c r="L13" s="106">
        <v>225.39999999999998</v>
      </c>
      <c r="M13" s="106">
        <v>273</v>
      </c>
      <c r="N13" s="106">
        <v>219.79999999999998</v>
      </c>
      <c r="O13" s="106">
        <v>274.39999999999998</v>
      </c>
      <c r="P13" s="106">
        <v>336</v>
      </c>
      <c r="Q13" s="106">
        <v>196</v>
      </c>
      <c r="R13" s="106">
        <v>198</v>
      </c>
      <c r="S13" s="106">
        <v>266</v>
      </c>
      <c r="T13" s="106">
        <v>318</v>
      </c>
      <c r="U13" s="106">
        <v>410</v>
      </c>
      <c r="V13" s="106">
        <v>592</v>
      </c>
      <c r="W13" s="106">
        <v>612</v>
      </c>
      <c r="X13" s="106">
        <v>726</v>
      </c>
      <c r="Y13" s="106">
        <v>970</v>
      </c>
      <c r="Z13" s="106">
        <v>910</v>
      </c>
      <c r="AA13" s="106">
        <v>980</v>
      </c>
      <c r="AB13" s="106">
        <v>1236</v>
      </c>
      <c r="AC13" s="81">
        <v>1127</v>
      </c>
      <c r="AD13" s="1163">
        <v>675</v>
      </c>
      <c r="AE13" s="1163">
        <v>1673</v>
      </c>
      <c r="AF13" s="1163">
        <v>1619</v>
      </c>
      <c r="AG13" s="1163">
        <v>1853</v>
      </c>
      <c r="AH13" s="1163">
        <v>2239</v>
      </c>
      <c r="AI13" s="1163">
        <v>1744</v>
      </c>
      <c r="AJ13" s="1163">
        <v>2006</v>
      </c>
      <c r="AK13" s="1163">
        <v>2722</v>
      </c>
      <c r="AL13" s="1163">
        <v>2294</v>
      </c>
      <c r="AM13" s="1163">
        <v>2939</v>
      </c>
      <c r="AN13" s="1163">
        <v>4484</v>
      </c>
      <c r="AO13" s="243">
        <v>1133</v>
      </c>
      <c r="AP13" s="243">
        <v>850</v>
      </c>
      <c r="AQ13" s="243">
        <v>2266</v>
      </c>
      <c r="AR13" s="243">
        <v>2975</v>
      </c>
      <c r="AS13" s="243">
        <v>2550</v>
      </c>
      <c r="AT13" s="243">
        <v>3329</v>
      </c>
      <c r="AU13" s="543">
        <f t="shared" si="2"/>
        <v>2156.6969283045623</v>
      </c>
      <c r="AV13" s="543">
        <f>AV34+AV57</f>
        <v>2368.7589415457724</v>
      </c>
      <c r="AW13" s="543">
        <f>AW34+AW57</f>
        <v>3230.2231354747673</v>
      </c>
      <c r="AX13" s="543">
        <f>AX34+AX57</f>
        <v>2677.8036996928063</v>
      </c>
      <c r="AY13" s="543">
        <f>AY34+AY57</f>
        <v>2975.1019212518895</v>
      </c>
      <c r="AZ13" s="543">
        <f>AZ34+AZ57</f>
        <v>3881.2801068178455</v>
      </c>
      <c r="BA13" s="543">
        <f t="shared" ref="BA13:BL13" si="14">BA34+BA57</f>
        <v>1350.8278567061334</v>
      </c>
      <c r="BB13" s="543">
        <f t="shared" si="14"/>
        <v>1361.6023086817686</v>
      </c>
      <c r="BC13" s="543">
        <f t="shared" si="14"/>
        <v>2996.2946289208362</v>
      </c>
      <c r="BD13" s="543">
        <f t="shared" si="14"/>
        <v>3009.1274245089717</v>
      </c>
      <c r="BE13" s="543">
        <f t="shared" si="14"/>
        <v>3466.9570168795062</v>
      </c>
      <c r="BF13" s="543">
        <f t="shared" si="14"/>
        <v>3892.4161690364126</v>
      </c>
      <c r="BG13" s="543">
        <f t="shared" si="14"/>
        <v>3712.4887399397603</v>
      </c>
      <c r="BH13" s="543">
        <f t="shared" si="14"/>
        <v>4068.0424704351858</v>
      </c>
      <c r="BI13" s="543">
        <f t="shared" si="14"/>
        <v>4513.2948314948908</v>
      </c>
      <c r="BJ13" s="543">
        <f t="shared" si="14"/>
        <v>4335.0327586560343</v>
      </c>
      <c r="BK13" s="543">
        <f t="shared" si="14"/>
        <v>4741.7683492045235</v>
      </c>
      <c r="BL13" s="543">
        <f t="shared" si="14"/>
        <v>5282.0041759756832</v>
      </c>
      <c r="BM13" s="769">
        <v>2029.9999999999995</v>
      </c>
      <c r="BN13" s="769">
        <v>7414</v>
      </c>
      <c r="BO13" s="1146">
        <f t="shared" si="6"/>
        <v>1350.8278567061334</v>
      </c>
      <c r="BP13" s="1261"/>
    </row>
    <row r="14" spans="1:68" ht="14.25">
      <c r="B14" s="768" t="s">
        <v>46</v>
      </c>
      <c r="C14" s="1504">
        <f>C5/C13</f>
        <v>15.6640727973772</v>
      </c>
      <c r="D14" s="768"/>
      <c r="E14" s="109">
        <v>14.7</v>
      </c>
      <c r="F14" s="109">
        <v>14.7</v>
      </c>
      <c r="G14" s="109">
        <v>14.7</v>
      </c>
      <c r="H14" s="109">
        <v>14.7</v>
      </c>
      <c r="I14" s="109">
        <v>14.682539682539684</v>
      </c>
      <c r="J14" s="109">
        <v>14.673311184939095</v>
      </c>
      <c r="K14" s="109">
        <v>14.610389610389612</v>
      </c>
      <c r="L14" s="109">
        <v>14.64063886424135</v>
      </c>
      <c r="M14" s="109">
        <v>14.652014652014651</v>
      </c>
      <c r="N14" s="109">
        <v>14.558689717925388</v>
      </c>
      <c r="O14" s="109">
        <v>14.577259475218661</v>
      </c>
      <c r="P14" s="109">
        <v>14.583333333333334</v>
      </c>
      <c r="Q14" s="109">
        <v>15</v>
      </c>
      <c r="R14" s="109">
        <v>15</v>
      </c>
      <c r="S14" s="109">
        <v>15.037593984962406</v>
      </c>
      <c r="T14" s="109">
        <v>14.842767295597485</v>
      </c>
      <c r="U14" s="109">
        <v>14.634146341463415</v>
      </c>
      <c r="V14" s="109">
        <v>14.408783783783784</v>
      </c>
      <c r="W14" s="109">
        <v>14.281045751633988</v>
      </c>
      <c r="X14" s="109">
        <v>14.104683195592287</v>
      </c>
      <c r="Y14" s="109">
        <v>13.917525773195877</v>
      </c>
      <c r="Z14" s="109">
        <v>13.868131868131869</v>
      </c>
      <c r="AA14" s="109">
        <v>13.775510204081632</v>
      </c>
      <c r="AB14" s="109">
        <v>13.673139158576053</v>
      </c>
      <c r="AC14" s="776">
        <v>14.12</v>
      </c>
      <c r="AD14" s="1166">
        <v>14.12</v>
      </c>
      <c r="AE14" s="1166">
        <v>14.12</v>
      </c>
      <c r="AF14" s="1166">
        <v>14.12</v>
      </c>
      <c r="AG14" s="1166">
        <v>14.12</v>
      </c>
      <c r="AH14" s="1166">
        <v>14.12</v>
      </c>
      <c r="AI14" s="1166">
        <v>14.12</v>
      </c>
      <c r="AJ14" s="1166">
        <v>14.12</v>
      </c>
      <c r="AK14" s="1166">
        <v>14.12</v>
      </c>
      <c r="AL14" s="1166">
        <v>14.12</v>
      </c>
      <c r="AM14" s="1166">
        <v>14.12</v>
      </c>
      <c r="AN14" s="1166">
        <v>14.12</v>
      </c>
      <c r="AO14" s="542">
        <v>14.12</v>
      </c>
      <c r="AP14" s="542">
        <v>14.12</v>
      </c>
      <c r="AQ14" s="542">
        <v>14.12</v>
      </c>
      <c r="AR14" s="542">
        <v>14.12</v>
      </c>
      <c r="AS14" s="542">
        <v>14.12</v>
      </c>
      <c r="AT14" s="542">
        <v>14.12</v>
      </c>
      <c r="AU14" s="1400">
        <f t="shared" ref="AU14:AZ14" si="15">AU5/AU13</f>
        <v>17.757652148629429</v>
      </c>
      <c r="AV14" s="1400">
        <f t="shared" si="15"/>
        <v>18.408829348466984</v>
      </c>
      <c r="AW14" s="1400">
        <f t="shared" si="15"/>
        <v>17.681575964684544</v>
      </c>
      <c r="AX14" s="1400">
        <f t="shared" si="15"/>
        <v>17.787546765314815</v>
      </c>
      <c r="AY14" s="1400">
        <f t="shared" si="15"/>
        <v>18.131319627395953</v>
      </c>
      <c r="AZ14" s="1400">
        <f t="shared" si="15"/>
        <v>18.132173839060822</v>
      </c>
      <c r="BA14" s="1400">
        <f t="shared" ref="BA14:BL14" si="16">BA5/BA13</f>
        <v>15.6640727973772</v>
      </c>
      <c r="BB14" s="1400">
        <f t="shared" si="16"/>
        <v>15.32579843701852</v>
      </c>
      <c r="BC14" s="1400">
        <f t="shared" si="16"/>
        <v>16.579995279624889</v>
      </c>
      <c r="BD14" s="1400">
        <f t="shared" si="16"/>
        <v>16.385599680946061</v>
      </c>
      <c r="BE14" s="1400">
        <f t="shared" si="16"/>
        <v>16.648365411905768</v>
      </c>
      <c r="BF14" s="1400">
        <f t="shared" si="16"/>
        <v>16.695632007503153</v>
      </c>
      <c r="BG14" s="1400">
        <f t="shared" si="16"/>
        <v>16.132547850562268</v>
      </c>
      <c r="BH14" s="1400">
        <f t="shared" si="16"/>
        <v>16.360289323779345</v>
      </c>
      <c r="BI14" s="1400">
        <f t="shared" si="16"/>
        <v>16.47448772476778</v>
      </c>
      <c r="BJ14" s="1400">
        <f t="shared" si="16"/>
        <v>16.228017911889417</v>
      </c>
      <c r="BK14" s="1400">
        <f t="shared" si="16"/>
        <v>16.445855805713823</v>
      </c>
      <c r="BL14" s="1400">
        <f t="shared" si="16"/>
        <v>16.529190322917085</v>
      </c>
      <c r="BM14" s="110">
        <v>14.630541871921185</v>
      </c>
      <c r="BN14" s="110">
        <v>14.12</v>
      </c>
      <c r="BO14" s="1146">
        <f t="shared" si="6"/>
        <v>15.6640727973772</v>
      </c>
      <c r="BP14" s="1261"/>
    </row>
    <row r="15" spans="1:68">
      <c r="B15" s="768" t="s">
        <v>80</v>
      </c>
      <c r="C15" s="1504">
        <f>SUMIF($BA$3:$BL$3, "&lt;=" &amp;$A$2, $BA$15:$BL$15)</f>
        <v>403.78313333889719</v>
      </c>
      <c r="D15" s="768"/>
      <c r="E15" s="1404">
        <v>15</v>
      </c>
      <c r="F15" s="1404">
        <v>10</v>
      </c>
      <c r="G15" s="1404">
        <v>20</v>
      </c>
      <c r="H15" s="1404">
        <v>30</v>
      </c>
      <c r="I15" s="1404">
        <v>60</v>
      </c>
      <c r="J15" s="1404">
        <v>80</v>
      </c>
      <c r="K15" s="1404">
        <v>100</v>
      </c>
      <c r="L15" s="1404">
        <v>90</v>
      </c>
      <c r="M15" s="1404">
        <v>90</v>
      </c>
      <c r="N15" s="1404">
        <v>115</v>
      </c>
      <c r="O15" s="1404">
        <v>110</v>
      </c>
      <c r="P15" s="1404">
        <v>100</v>
      </c>
      <c r="Q15" s="1404">
        <v>70</v>
      </c>
      <c r="R15" s="1404">
        <v>60</v>
      </c>
      <c r="S15" s="1404">
        <v>120</v>
      </c>
      <c r="T15" s="1404">
        <v>230</v>
      </c>
      <c r="U15" s="1404">
        <v>260</v>
      </c>
      <c r="V15" s="1404">
        <v>270</v>
      </c>
      <c r="W15" s="1404">
        <v>320</v>
      </c>
      <c r="X15" s="1404">
        <v>360</v>
      </c>
      <c r="Y15" s="1404">
        <v>370</v>
      </c>
      <c r="Z15" s="1404">
        <v>380</v>
      </c>
      <c r="AA15" s="1404">
        <v>390</v>
      </c>
      <c r="AB15" s="1404">
        <v>390</v>
      </c>
      <c r="AC15" s="1146">
        <v>309</v>
      </c>
      <c r="AD15" s="1401">
        <v>253</v>
      </c>
      <c r="AE15" s="1401">
        <v>524</v>
      </c>
      <c r="AF15" s="1401">
        <v>562</v>
      </c>
      <c r="AG15" s="1401">
        <v>577</v>
      </c>
      <c r="AH15" s="1401">
        <v>580</v>
      </c>
      <c r="AI15" s="1401">
        <v>608</v>
      </c>
      <c r="AJ15" s="1401">
        <v>612</v>
      </c>
      <c r="AK15" s="1401">
        <v>641</v>
      </c>
      <c r="AL15" s="1401">
        <v>659</v>
      </c>
      <c r="AM15" s="1401">
        <v>753</v>
      </c>
      <c r="AN15" s="1401">
        <v>772</v>
      </c>
      <c r="AO15" s="1402">
        <v>301</v>
      </c>
      <c r="AP15" s="1402">
        <v>180</v>
      </c>
      <c r="AQ15" s="1402">
        <v>568</v>
      </c>
      <c r="AR15" s="1402">
        <v>621</v>
      </c>
      <c r="AS15" s="1402">
        <v>649</v>
      </c>
      <c r="AT15" s="1402">
        <v>1542</v>
      </c>
      <c r="AU15" s="1403">
        <f t="shared" si="2"/>
        <v>851.06799000000024</v>
      </c>
      <c r="AV15" s="1403">
        <f t="shared" ref="AV15:AZ16" si="17">AV36+AV59</f>
        <v>958.96902710000006</v>
      </c>
      <c r="AW15" s="1403">
        <f t="shared" si="17"/>
        <v>1075.9549271590001</v>
      </c>
      <c r="AX15" s="1403">
        <f t="shared" si="17"/>
        <v>1039.8736035501752</v>
      </c>
      <c r="AY15" s="1403">
        <f t="shared" si="17"/>
        <v>1122.3395397270654</v>
      </c>
      <c r="AZ15" s="1403">
        <f t="shared" si="17"/>
        <v>1208.4067293306437</v>
      </c>
      <c r="BA15" s="1403">
        <f t="shared" ref="BA15:BL15" si="18">BA36+BA59</f>
        <v>403.78313333889719</v>
      </c>
      <c r="BB15" s="1403">
        <f t="shared" si="18"/>
        <v>421.15685631665389</v>
      </c>
      <c r="BC15" s="1403">
        <f t="shared" si="18"/>
        <v>1100.7202601023207</v>
      </c>
      <c r="BD15" s="1403">
        <f t="shared" si="18"/>
        <v>1065.7614684765738</v>
      </c>
      <c r="BE15" s="1403">
        <f t="shared" si="18"/>
        <v>1300.9996124012082</v>
      </c>
      <c r="BF15" s="1403">
        <f t="shared" si="18"/>
        <v>1670.6740965621302</v>
      </c>
      <c r="BG15" s="1403">
        <f t="shared" si="18"/>
        <v>1160.8254547148047</v>
      </c>
      <c r="BH15" s="1403">
        <f t="shared" si="18"/>
        <v>1413.2698134488169</v>
      </c>
      <c r="BI15" s="1403">
        <f t="shared" si="18"/>
        <v>1666.9132116041837</v>
      </c>
      <c r="BJ15" s="1403">
        <f t="shared" si="18"/>
        <v>1293.7400579646248</v>
      </c>
      <c r="BK15" s="1403">
        <f t="shared" si="18"/>
        <v>1539.0841279619865</v>
      </c>
      <c r="BL15" s="1403">
        <f t="shared" si="18"/>
        <v>1796.0022303166488</v>
      </c>
      <c r="BM15" s="769">
        <v>820</v>
      </c>
      <c r="BN15" s="769">
        <v>3220</v>
      </c>
      <c r="BO15" s="1146">
        <f t="shared" si="6"/>
        <v>403.78313333889719</v>
      </c>
      <c r="BP15" s="1261"/>
    </row>
    <row r="16" spans="1:68">
      <c r="B16" s="768" t="s">
        <v>81</v>
      </c>
      <c r="C16" s="1504">
        <f>SUMIF($BA$3:$BL$3, "&lt;=" &amp;$A$2, $BA16:$BL16)</f>
        <v>20</v>
      </c>
      <c r="D16" s="768"/>
      <c r="E16" s="1404">
        <v>5</v>
      </c>
      <c r="F16" s="1404">
        <v>0</v>
      </c>
      <c r="G16" s="1404">
        <v>15</v>
      </c>
      <c r="H16" s="1404">
        <v>15</v>
      </c>
      <c r="I16" s="1404">
        <v>35</v>
      </c>
      <c r="J16" s="1404">
        <v>25</v>
      </c>
      <c r="K16" s="1404">
        <v>25</v>
      </c>
      <c r="L16" s="1404">
        <v>20</v>
      </c>
      <c r="M16" s="1404">
        <v>20</v>
      </c>
      <c r="N16" s="1404">
        <v>10</v>
      </c>
      <c r="O16" s="1404">
        <v>0</v>
      </c>
      <c r="P16" s="1404">
        <v>0</v>
      </c>
      <c r="Q16" s="1404">
        <v>16</v>
      </c>
      <c r="R16" s="1404">
        <v>0</v>
      </c>
      <c r="S16" s="1404">
        <v>0</v>
      </c>
      <c r="T16" s="1404">
        <v>40</v>
      </c>
      <c r="U16" s="1404">
        <v>50</v>
      </c>
      <c r="V16" s="1404">
        <v>50</v>
      </c>
      <c r="W16" s="1404">
        <v>70</v>
      </c>
      <c r="X16" s="1404">
        <v>60</v>
      </c>
      <c r="Y16" s="1404">
        <v>40</v>
      </c>
      <c r="Z16" s="1404">
        <v>20</v>
      </c>
      <c r="AA16" s="1404">
        <v>20</v>
      </c>
      <c r="AB16" s="1404">
        <v>20</v>
      </c>
      <c r="AC16" s="1146">
        <v>63</v>
      </c>
      <c r="AD16" s="1401">
        <v>72</v>
      </c>
      <c r="AE16" s="1401">
        <v>92</v>
      </c>
      <c r="AF16" s="1401">
        <v>83</v>
      </c>
      <c r="AG16" s="1401">
        <v>87</v>
      </c>
      <c r="AH16" s="1401">
        <v>83</v>
      </c>
      <c r="AI16" s="1401">
        <v>90</v>
      </c>
      <c r="AJ16" s="1401">
        <v>76</v>
      </c>
      <c r="AK16" s="1401">
        <v>77</v>
      </c>
      <c r="AL16" s="1401">
        <v>81</v>
      </c>
      <c r="AM16" s="1401">
        <v>72</v>
      </c>
      <c r="AN16" s="1401">
        <v>71</v>
      </c>
      <c r="AO16" s="1402">
        <v>0</v>
      </c>
      <c r="AP16" s="1402"/>
      <c r="AQ16" s="1402"/>
      <c r="AR16" s="1402">
        <v>17</v>
      </c>
      <c r="AS16" s="1402">
        <v>40</v>
      </c>
      <c r="AT16" s="1402"/>
      <c r="AU16" s="1403">
        <f t="shared" si="2"/>
        <v>95</v>
      </c>
      <c r="AV16" s="1403">
        <f t="shared" si="17"/>
        <v>95</v>
      </c>
      <c r="AW16" s="1403">
        <f t="shared" si="17"/>
        <v>95</v>
      </c>
      <c r="AX16" s="1403">
        <f t="shared" si="17"/>
        <v>95</v>
      </c>
      <c r="AY16" s="1403">
        <f t="shared" si="17"/>
        <v>95</v>
      </c>
      <c r="AZ16" s="1403">
        <f t="shared" si="17"/>
        <v>95</v>
      </c>
      <c r="BA16" s="1403">
        <f t="shared" ref="BA16:BL16" si="19">BA37+BA60</f>
        <v>20</v>
      </c>
      <c r="BB16" s="1403">
        <f t="shared" si="19"/>
        <v>20</v>
      </c>
      <c r="BC16" s="1403">
        <f t="shared" si="19"/>
        <v>40</v>
      </c>
      <c r="BD16" s="1403">
        <f t="shared" si="19"/>
        <v>50</v>
      </c>
      <c r="BE16" s="1403">
        <f t="shared" si="19"/>
        <v>55</v>
      </c>
      <c r="BF16" s="1403">
        <f t="shared" si="19"/>
        <v>55</v>
      </c>
      <c r="BG16" s="1403">
        <f t="shared" si="19"/>
        <v>55</v>
      </c>
      <c r="BH16" s="1403">
        <f t="shared" si="19"/>
        <v>55</v>
      </c>
      <c r="BI16" s="1403">
        <f t="shared" si="19"/>
        <v>55</v>
      </c>
      <c r="BJ16" s="1403">
        <f t="shared" si="19"/>
        <v>55</v>
      </c>
      <c r="BK16" s="1403">
        <f t="shared" si="19"/>
        <v>45</v>
      </c>
      <c r="BL16" s="1403">
        <f t="shared" si="19"/>
        <v>45</v>
      </c>
      <c r="BM16" s="769">
        <v>170</v>
      </c>
      <c r="BN16" s="769">
        <v>386</v>
      </c>
      <c r="BO16" s="1146">
        <f t="shared" si="6"/>
        <v>20</v>
      </c>
      <c r="BP16" s="1261"/>
    </row>
    <row r="17" spans="2:68">
      <c r="B17" s="768"/>
      <c r="C17" s="768"/>
      <c r="D17" s="768"/>
      <c r="E17" s="768"/>
      <c r="F17" s="768"/>
      <c r="G17" s="768"/>
      <c r="H17" s="768"/>
      <c r="I17" s="768"/>
      <c r="J17" s="768"/>
      <c r="K17" s="768"/>
      <c r="L17" s="768"/>
      <c r="M17" s="768"/>
      <c r="N17" s="768"/>
      <c r="O17" s="768"/>
      <c r="P17" s="768"/>
      <c r="Q17" s="1171"/>
      <c r="R17" s="1171"/>
      <c r="S17" s="1171"/>
      <c r="T17" s="1171"/>
      <c r="U17" s="1171"/>
      <c r="V17" s="1171"/>
      <c r="W17" s="1171"/>
      <c r="X17" s="1171"/>
      <c r="Y17" s="1171"/>
      <c r="Z17" s="1171"/>
      <c r="AA17" s="1171"/>
      <c r="AB17" s="1171"/>
      <c r="AC17" s="1146"/>
      <c r="AD17" s="1163"/>
      <c r="AE17" s="1163"/>
      <c r="AF17" s="1163"/>
      <c r="AG17" s="1163"/>
      <c r="AH17" s="1163"/>
      <c r="AI17" s="1163"/>
      <c r="AJ17" s="1163"/>
      <c r="AK17" s="1163"/>
      <c r="AL17" s="1163"/>
      <c r="AM17" s="1163"/>
      <c r="AN17" s="1163"/>
      <c r="AU17" s="543"/>
      <c r="AV17" s="543"/>
      <c r="AW17" s="543"/>
      <c r="AX17" s="543"/>
      <c r="AY17" s="543"/>
      <c r="AZ17" s="543"/>
      <c r="BA17" s="543"/>
      <c r="BB17" s="543"/>
      <c r="BC17" s="543"/>
      <c r="BD17" s="543"/>
      <c r="BE17" s="543"/>
      <c r="BF17" s="543"/>
      <c r="BG17" s="543"/>
      <c r="BM17" s="768"/>
      <c r="BN17" s="768"/>
      <c r="BO17" s="1146">
        <f t="shared" si="6"/>
        <v>0</v>
      </c>
      <c r="BP17" s="1261"/>
    </row>
    <row r="18" spans="2:68">
      <c r="B18" s="770" t="s">
        <v>47</v>
      </c>
      <c r="C18" s="159">
        <f>ROUND(C5/ (C8* $A$2),0)</f>
        <v>2</v>
      </c>
      <c r="D18" s="768"/>
      <c r="E18" s="244">
        <v>7.5</v>
      </c>
      <c r="F18" s="244">
        <v>6.0773480662983426</v>
      </c>
      <c r="G18" s="244">
        <v>7.762557077625571</v>
      </c>
      <c r="H18" s="244">
        <v>7.5601374570446733</v>
      </c>
      <c r="I18" s="244">
        <v>8.5450346420323324</v>
      </c>
      <c r="J18" s="244">
        <v>8.386075949367088</v>
      </c>
      <c r="K18" s="244">
        <v>6.5693430656934311</v>
      </c>
      <c r="L18" s="244">
        <v>6.6265060240963853</v>
      </c>
      <c r="M18" s="244">
        <v>6.8906115417743328</v>
      </c>
      <c r="N18" s="244">
        <v>4.8048048048048049</v>
      </c>
      <c r="O18" s="244">
        <v>5.3835800807537009</v>
      </c>
      <c r="P18" s="244">
        <v>6.1173533083645442</v>
      </c>
      <c r="Q18" s="244">
        <f>Q5/ (Q8)</f>
        <v>4.1899432300779722</v>
      </c>
      <c r="R18" s="244">
        <f t="shared" ref="R18:AA18" si="20">R5/ (R8)</f>
        <v>4.1968888617958306</v>
      </c>
      <c r="S18" s="244">
        <f t="shared" si="20"/>
        <v>5.4662718255515479</v>
      </c>
      <c r="T18" s="244">
        <f t="shared" si="20"/>
        <v>5.4943218580336266</v>
      </c>
      <c r="U18" s="244">
        <f t="shared" si="20"/>
        <v>5.5352104368122932</v>
      </c>
      <c r="V18" s="244">
        <f t="shared" si="20"/>
        <v>6.4121579388017329</v>
      </c>
      <c r="W18" s="244">
        <f t="shared" si="20"/>
        <v>5.4703032544987202</v>
      </c>
      <c r="X18" s="244">
        <f t="shared" si="20"/>
        <v>5.4285527926214021</v>
      </c>
      <c r="Y18" s="244">
        <f t="shared" si="20"/>
        <v>6.2553962141162103</v>
      </c>
      <c r="Z18" s="244">
        <f t="shared" si="20"/>
        <v>5.2681265688086558</v>
      </c>
      <c r="AA18" s="244">
        <f t="shared" si="20"/>
        <v>5.1782945667166205</v>
      </c>
      <c r="AB18" s="244">
        <f>AB5/ (AB8)</f>
        <v>6.0404470454522947</v>
      </c>
      <c r="AC18" s="1146">
        <v>7</v>
      </c>
      <c r="AD18" s="1163">
        <v>4</v>
      </c>
      <c r="AE18" s="1163">
        <v>8</v>
      </c>
      <c r="AF18" s="1163">
        <v>7</v>
      </c>
      <c r="AG18" s="1163">
        <v>7</v>
      </c>
      <c r="AH18" s="1163">
        <v>8</v>
      </c>
      <c r="AI18" s="1163">
        <v>5</v>
      </c>
      <c r="AJ18" s="1163">
        <v>6</v>
      </c>
      <c r="AK18" s="1163">
        <v>7</v>
      </c>
      <c r="AL18" s="1163">
        <v>6</v>
      </c>
      <c r="AM18" s="1163">
        <v>7</v>
      </c>
      <c r="AN18" s="1163">
        <v>10</v>
      </c>
      <c r="AO18" s="546">
        <v>4</v>
      </c>
      <c r="AP18" s="546">
        <v>3</v>
      </c>
      <c r="AQ18" s="546">
        <v>7</v>
      </c>
      <c r="AR18" s="546">
        <v>9</v>
      </c>
      <c r="AS18" s="546">
        <v>7</v>
      </c>
      <c r="AT18" s="546">
        <v>8</v>
      </c>
      <c r="AU18" s="546">
        <f t="shared" ref="AU18:BB18" si="21">AU5/AU7</f>
        <v>6.1969987878482877</v>
      </c>
      <c r="AV18" s="546">
        <f t="shared" si="21"/>
        <v>6.3519073551903347</v>
      </c>
      <c r="AW18" s="546">
        <f t="shared" si="21"/>
        <v>7.7137275289539264</v>
      </c>
      <c r="AX18" s="546">
        <f t="shared" si="21"/>
        <v>6.0720047031963507</v>
      </c>
      <c r="AY18" s="546">
        <f t="shared" si="21"/>
        <v>6.3363816370842478</v>
      </c>
      <c r="AZ18" s="546">
        <f t="shared" si="21"/>
        <v>7.5078118767632303</v>
      </c>
      <c r="BA18" s="546">
        <f t="shared" si="21"/>
        <v>2.1219352177580375</v>
      </c>
      <c r="BB18" s="546">
        <f t="shared" si="21"/>
        <v>2.1370877620676363</v>
      </c>
      <c r="BC18" s="546">
        <f t="shared" ref="BC18:BL18" si="22">BC5/BC7</f>
        <v>4.9311954456069893</v>
      </c>
      <c r="BD18" s="546">
        <f t="shared" si="22"/>
        <v>4.7800316248487347</v>
      </c>
      <c r="BE18" s="546">
        <f t="shared" si="22"/>
        <v>5.3776088548757341</v>
      </c>
      <c r="BF18" s="546">
        <f t="shared" si="22"/>
        <v>5.6330897664816524</v>
      </c>
      <c r="BG18" s="546">
        <f t="shared" si="22"/>
        <v>5.1613450970519068</v>
      </c>
      <c r="BH18" s="546">
        <f t="shared" si="22"/>
        <v>5.5264878907144164</v>
      </c>
      <c r="BI18" s="546">
        <f t="shared" si="22"/>
        <v>5.7834078972486305</v>
      </c>
      <c r="BJ18" s="546">
        <f t="shared" si="22"/>
        <v>5.3397319620357342</v>
      </c>
      <c r="BK18" s="546">
        <f t="shared" si="22"/>
        <v>5.6623405857749924</v>
      </c>
      <c r="BL18" s="546">
        <f t="shared" si="22"/>
        <v>5.9224801366885895</v>
      </c>
      <c r="BM18" s="244">
        <f>BM5/ (BM8)</f>
        <v>6.3768115942028984</v>
      </c>
      <c r="BN18" s="244">
        <f>BN5/(BN8)</f>
        <v>5.5503703577841188</v>
      </c>
      <c r="BO18" s="1146">
        <f t="shared" si="6"/>
        <v>2.1219352177580375</v>
      </c>
      <c r="BP18" s="1261"/>
    </row>
    <row r="19" spans="2:68">
      <c r="B19" s="770" t="s">
        <v>48</v>
      </c>
      <c r="C19" s="159">
        <f>ROUND(C5/C11,0)</f>
        <v>20</v>
      </c>
      <c r="D19" s="768"/>
      <c r="E19" s="244">
        <v>20.689655172413794</v>
      </c>
      <c r="F19" s="244">
        <v>20.37037037037037</v>
      </c>
      <c r="G19" s="244">
        <v>20.73170731707317</v>
      </c>
      <c r="H19" s="244">
        <v>20.754716981132077</v>
      </c>
      <c r="I19" s="244">
        <v>20.555555555555557</v>
      </c>
      <c r="J19" s="244">
        <v>20.54263565891473</v>
      </c>
      <c r="K19" s="244">
        <v>20.454545454545453</v>
      </c>
      <c r="L19" s="244">
        <v>20.496894409937887</v>
      </c>
      <c r="M19" s="244">
        <v>20.512820512820515</v>
      </c>
      <c r="N19" s="244">
        <v>20.38216560509554</v>
      </c>
      <c r="O19" s="244">
        <v>20.408163265306122</v>
      </c>
      <c r="P19" s="244">
        <v>20.416666666666668</v>
      </c>
      <c r="Q19" s="244">
        <f>Q5/Q11</f>
        <v>20.857142857142858</v>
      </c>
      <c r="R19" s="244">
        <f t="shared" ref="R19:AB19" si="23">R5/R11</f>
        <v>20.985915492957748</v>
      </c>
      <c r="S19" s="244">
        <f t="shared" si="23"/>
        <v>21.05263157894737</v>
      </c>
      <c r="T19" s="244">
        <f t="shared" si="23"/>
        <v>20.701754385964911</v>
      </c>
      <c r="U19" s="244">
        <f t="shared" si="23"/>
        <v>20.547945205479451</v>
      </c>
      <c r="V19" s="244">
        <f t="shared" si="23"/>
        <v>20.30952380952381</v>
      </c>
      <c r="W19" s="244">
        <f t="shared" si="23"/>
        <v>20.045871559633028</v>
      </c>
      <c r="X19" s="244">
        <f t="shared" si="23"/>
        <v>19.922178988326849</v>
      </c>
      <c r="Y19" s="244">
        <f t="shared" si="23"/>
        <v>19.736842105263158</v>
      </c>
      <c r="Z19" s="244">
        <f t="shared" si="23"/>
        <v>19.596273291925467</v>
      </c>
      <c r="AA19" s="244">
        <f t="shared" si="23"/>
        <v>19.565217391304348</v>
      </c>
      <c r="AB19" s="244">
        <f t="shared" si="23"/>
        <v>19.47004608294931</v>
      </c>
      <c r="AC19" s="776">
        <v>27</v>
      </c>
      <c r="AD19" s="1163">
        <v>22</v>
      </c>
      <c r="AE19" s="1163">
        <v>24</v>
      </c>
      <c r="AF19" s="1163">
        <v>24</v>
      </c>
      <c r="AG19" s="1163">
        <v>25</v>
      </c>
      <c r="AH19" s="1163">
        <v>25</v>
      </c>
      <c r="AI19" s="1163">
        <v>19</v>
      </c>
      <c r="AJ19" s="1163">
        <v>20</v>
      </c>
      <c r="AK19" s="1163">
        <v>24</v>
      </c>
      <c r="AL19" s="1163">
        <v>20</v>
      </c>
      <c r="AM19" s="1163">
        <v>23</v>
      </c>
      <c r="AN19" s="1163">
        <v>31</v>
      </c>
      <c r="AO19" s="546">
        <v>15</v>
      </c>
      <c r="AP19" s="546">
        <v>19</v>
      </c>
      <c r="AQ19" s="546">
        <v>26</v>
      </c>
      <c r="AR19" s="546">
        <v>30</v>
      </c>
      <c r="AS19" s="546">
        <v>26</v>
      </c>
      <c r="AT19" s="546">
        <v>26</v>
      </c>
      <c r="AU19" s="546">
        <f t="shared" ref="AU19:BB19" si="24">+AU5/AU11</f>
        <v>27.336155351042159</v>
      </c>
      <c r="AV19" s="546">
        <f t="shared" si="24"/>
        <v>28.592572707039135</v>
      </c>
      <c r="AW19" s="546">
        <f t="shared" si="24"/>
        <v>29.481747906461891</v>
      </c>
      <c r="AX19" s="546">
        <f t="shared" si="24"/>
        <v>26.919539197487705</v>
      </c>
      <c r="AY19" s="546">
        <f t="shared" si="24"/>
        <v>27.551738261257569</v>
      </c>
      <c r="AZ19" s="546">
        <f t="shared" si="24"/>
        <v>30.81055241017469</v>
      </c>
      <c r="BA19" s="546">
        <f t="shared" si="24"/>
        <v>19.74855653589745</v>
      </c>
      <c r="BB19" s="546">
        <f t="shared" si="24"/>
        <v>19.95942965009219</v>
      </c>
      <c r="BC19" s="546">
        <f t="shared" ref="BC19:BL19" si="25">+BC5/BC11</f>
        <v>23.782829879880083</v>
      </c>
      <c r="BD19" s="546">
        <f t="shared" si="25"/>
        <v>23.303905322208077</v>
      </c>
      <c r="BE19" s="546">
        <f t="shared" si="25"/>
        <v>25.651880977978827</v>
      </c>
      <c r="BF19" s="546">
        <f t="shared" si="25"/>
        <v>26.482885179177927</v>
      </c>
      <c r="BG19" s="546">
        <f t="shared" si="25"/>
        <v>23.732619579480257</v>
      </c>
      <c r="BH19" s="546">
        <f t="shared" si="25"/>
        <v>25.433053029463437</v>
      </c>
      <c r="BI19" s="546">
        <f t="shared" si="25"/>
        <v>26.509296681188957</v>
      </c>
      <c r="BJ19" s="546">
        <f t="shared" si="25"/>
        <v>24.135784319390325</v>
      </c>
      <c r="BK19" s="546">
        <f t="shared" si="25"/>
        <v>25.525040229554449</v>
      </c>
      <c r="BL19" s="546">
        <f t="shared" si="25"/>
        <v>26.592500685628071</v>
      </c>
      <c r="BM19" s="244">
        <f>BM5/BM11</f>
        <v>20.482758620689655</v>
      </c>
      <c r="BN19" s="244">
        <f>BN5/BN11</f>
        <v>19.940929878048781</v>
      </c>
      <c r="BO19" s="1146">
        <f t="shared" si="6"/>
        <v>19.74855653589745</v>
      </c>
      <c r="BP19" s="1261"/>
    </row>
    <row r="20" spans="2:68">
      <c r="B20" s="770" t="s">
        <v>49</v>
      </c>
      <c r="C20" s="159">
        <f>ROUND(C6/ (C8 *$A$2),0)</f>
        <v>3</v>
      </c>
      <c r="D20" s="768"/>
      <c r="E20" s="244">
        <v>6.2249999999999996</v>
      </c>
      <c r="F20" s="244">
        <v>5.0441988950276242</v>
      </c>
      <c r="G20" s="244">
        <v>6.4429223744292239</v>
      </c>
      <c r="H20" s="244">
        <v>6.2749140893470789</v>
      </c>
      <c r="I20" s="244">
        <v>7.0923787528868356</v>
      </c>
      <c r="J20" s="244">
        <v>6.9604430379746836</v>
      </c>
      <c r="K20" s="244">
        <v>5.4525547445255471</v>
      </c>
      <c r="L20" s="244">
        <v>5.5</v>
      </c>
      <c r="M20" s="244">
        <v>5.7192075796726956</v>
      </c>
      <c r="N20" s="244">
        <v>3.9879879879879878</v>
      </c>
      <c r="O20" s="244">
        <v>4.4683714670255723</v>
      </c>
      <c r="P20" s="244">
        <v>5.0774032459425715</v>
      </c>
      <c r="Q20" s="244">
        <f t="shared" ref="Q20:AB20" si="26">Q6/ (Q8 )</f>
        <v>3.6033511778670562</v>
      </c>
      <c r="R20" s="244">
        <f t="shared" si="26"/>
        <v>3.6093244211444149</v>
      </c>
      <c r="S20" s="244">
        <f t="shared" si="26"/>
        <v>4.7009937699743309</v>
      </c>
      <c r="T20" s="244">
        <f t="shared" si="26"/>
        <v>4.7251167979089184</v>
      </c>
      <c r="U20" s="244">
        <f t="shared" si="26"/>
        <v>4.7602809756585716</v>
      </c>
      <c r="V20" s="244">
        <f t="shared" si="26"/>
        <v>5.5144558273694901</v>
      </c>
      <c r="W20" s="244">
        <f t="shared" si="26"/>
        <v>4.7044607988688991</v>
      </c>
      <c r="X20" s="244">
        <f t="shared" si="26"/>
        <v>4.6685554016544053</v>
      </c>
      <c r="Y20" s="244">
        <f t="shared" si="26"/>
        <v>5.3796407441399401</v>
      </c>
      <c r="Z20" s="244">
        <f t="shared" si="26"/>
        <v>4.5305888491754445</v>
      </c>
      <c r="AA20" s="244">
        <f t="shared" si="26"/>
        <v>4.4533333273762929</v>
      </c>
      <c r="AB20" s="244">
        <f t="shared" si="26"/>
        <v>5.1951418819910717</v>
      </c>
      <c r="AC20" s="88">
        <v>6</v>
      </c>
      <c r="AD20" s="1163">
        <v>4</v>
      </c>
      <c r="AE20" s="1163">
        <v>8</v>
      </c>
      <c r="AF20" s="1163">
        <v>7</v>
      </c>
      <c r="AG20" s="1163">
        <v>7</v>
      </c>
      <c r="AH20" s="1163">
        <v>7</v>
      </c>
      <c r="AI20" s="1163">
        <v>5</v>
      </c>
      <c r="AJ20" s="1163">
        <v>5</v>
      </c>
      <c r="AK20" s="1163">
        <v>7</v>
      </c>
      <c r="AL20" s="1163">
        <v>5</v>
      </c>
      <c r="AM20" s="1163">
        <v>6</v>
      </c>
      <c r="AN20" s="1163">
        <v>9</v>
      </c>
      <c r="AO20" s="546">
        <v>4</v>
      </c>
      <c r="AP20" s="546">
        <v>3</v>
      </c>
      <c r="AQ20" s="546">
        <v>7</v>
      </c>
      <c r="AR20" s="546">
        <v>9</v>
      </c>
      <c r="AS20" s="546">
        <v>7</v>
      </c>
      <c r="AT20" s="546">
        <v>8</v>
      </c>
      <c r="AU20" s="546">
        <f t="shared" ref="AU20:BB20" si="27">AU6/AU7</f>
        <v>7.3790450321566778</v>
      </c>
      <c r="AV20" s="546">
        <f t="shared" si="27"/>
        <v>7.599685389447763</v>
      </c>
      <c r="AW20" s="546">
        <f t="shared" si="27"/>
        <v>9.1567592335140571</v>
      </c>
      <c r="AX20" s="546">
        <f t="shared" si="27"/>
        <v>7.2798617609237501</v>
      </c>
      <c r="AY20" s="546">
        <f t="shared" si="27"/>
        <v>7.6026671320576886</v>
      </c>
      <c r="AZ20" s="546">
        <f t="shared" si="27"/>
        <v>9.0239389144407696</v>
      </c>
      <c r="BA20" s="546">
        <f t="shared" si="27"/>
        <v>2.5377186080629839</v>
      </c>
      <c r="BB20" s="546">
        <f t="shared" si="27"/>
        <v>2.5539620739668809</v>
      </c>
      <c r="BC20" s="546">
        <f t="shared" ref="BC20:BL20" si="28">BC6/BC7</f>
        <v>5.9598467786140858</v>
      </c>
      <c r="BD20" s="546">
        <f t="shared" si="28"/>
        <v>5.7466884842151815</v>
      </c>
      <c r="BE20" s="546">
        <f t="shared" si="28"/>
        <v>6.4573961858930913</v>
      </c>
      <c r="BF20" s="546">
        <f t="shared" si="28"/>
        <v>6.7336623435433882</v>
      </c>
      <c r="BG20" s="546">
        <f t="shared" si="28"/>
        <v>6.1829769970317416</v>
      </c>
      <c r="BH20" s="546">
        <f t="shared" si="28"/>
        <v>6.6089908985430288</v>
      </c>
      <c r="BI20" s="546">
        <f t="shared" si="28"/>
        <v>6.8913442781330438</v>
      </c>
      <c r="BJ20" s="546">
        <f t="shared" si="28"/>
        <v>6.377702676843076</v>
      </c>
      <c r="BK20" s="546">
        <f t="shared" si="28"/>
        <v>6.7616829062354107</v>
      </c>
      <c r="BL20" s="546">
        <f t="shared" si="28"/>
        <v>7.055580014913466</v>
      </c>
      <c r="BM20" s="244">
        <f>BM6/ (BM8 )</f>
        <v>5.292753623188406</v>
      </c>
      <c r="BN20" s="244">
        <f>BN6/ (BN8 )</f>
        <v>4.7733715451559551</v>
      </c>
      <c r="BO20" s="1146">
        <f t="shared" si="6"/>
        <v>2.5377186080629839</v>
      </c>
      <c r="BP20" s="1261"/>
    </row>
    <row r="21" spans="2:68">
      <c r="B21" s="770" t="s">
        <v>50</v>
      </c>
      <c r="C21" s="159">
        <f>ROUND(C6/C11,0)</f>
        <v>24</v>
      </c>
      <c r="D21" s="768"/>
      <c r="E21" s="244">
        <v>17.172413793103448</v>
      </c>
      <c r="F21" s="244">
        <v>16.907407407407408</v>
      </c>
      <c r="G21" s="244">
        <v>17.207317073170731</v>
      </c>
      <c r="H21" s="244">
        <v>17.226415094339622</v>
      </c>
      <c r="I21" s="244">
        <v>17.06111111111111</v>
      </c>
      <c r="J21" s="244">
        <v>17.050387596899224</v>
      </c>
      <c r="K21" s="244">
        <v>16.977272727272727</v>
      </c>
      <c r="L21" s="244">
        <v>17.012422360248447</v>
      </c>
      <c r="M21" s="244">
        <v>17.025641025641026</v>
      </c>
      <c r="N21" s="244">
        <v>16.917197452229299</v>
      </c>
      <c r="O21" s="244">
        <v>16.938775510204081</v>
      </c>
      <c r="P21" s="244">
        <v>16.945833333333333</v>
      </c>
      <c r="Q21" s="244">
        <f t="shared" ref="Q21:AB21" si="29">Q6/Q11</f>
        <v>17.937142857142856</v>
      </c>
      <c r="R21" s="244">
        <f t="shared" si="29"/>
        <v>18.047887323943662</v>
      </c>
      <c r="S21" s="244">
        <f t="shared" si="29"/>
        <v>18.105263157894736</v>
      </c>
      <c r="T21" s="244">
        <f t="shared" si="29"/>
        <v>17.803508771929824</v>
      </c>
      <c r="U21" s="244">
        <f t="shared" si="29"/>
        <v>17.671232876712327</v>
      </c>
      <c r="V21" s="244">
        <f t="shared" si="29"/>
        <v>17.466190476190476</v>
      </c>
      <c r="W21" s="244">
        <f t="shared" si="29"/>
        <v>17.239449541284404</v>
      </c>
      <c r="X21" s="244">
        <f t="shared" si="29"/>
        <v>17.133073929961085</v>
      </c>
      <c r="Y21" s="244">
        <f t="shared" si="29"/>
        <v>16.973684210526311</v>
      </c>
      <c r="Z21" s="244">
        <f t="shared" si="29"/>
        <v>16.852795031055901</v>
      </c>
      <c r="AA21" s="244">
        <f t="shared" si="29"/>
        <v>16.826086956521738</v>
      </c>
      <c r="AB21" s="244">
        <f t="shared" si="29"/>
        <v>16.745391705069125</v>
      </c>
      <c r="AC21" s="776">
        <v>26</v>
      </c>
      <c r="AD21" s="1163">
        <v>20</v>
      </c>
      <c r="AE21" s="1163">
        <v>23</v>
      </c>
      <c r="AF21" s="1163">
        <v>23</v>
      </c>
      <c r="AG21" s="1163">
        <v>23</v>
      </c>
      <c r="AH21" s="1163">
        <v>24</v>
      </c>
      <c r="AI21" s="1163">
        <v>18</v>
      </c>
      <c r="AJ21" s="1163">
        <v>19</v>
      </c>
      <c r="AK21" s="1163">
        <v>22</v>
      </c>
      <c r="AL21" s="1163">
        <v>19</v>
      </c>
      <c r="AM21" s="1163">
        <v>22</v>
      </c>
      <c r="AN21" s="1163">
        <v>30</v>
      </c>
      <c r="AO21" s="546">
        <v>15</v>
      </c>
      <c r="AP21" s="546">
        <v>19</v>
      </c>
      <c r="AQ21" s="546">
        <v>26</v>
      </c>
      <c r="AR21" s="546">
        <v>30</v>
      </c>
      <c r="AS21" s="546">
        <v>26</v>
      </c>
      <c r="AT21" s="546">
        <v>26</v>
      </c>
      <c r="AU21" s="546">
        <f t="shared" ref="AU21:BB21" si="30">AU6/AU11</f>
        <v>32.550389026525835</v>
      </c>
      <c r="AV21" s="546">
        <f t="shared" si="30"/>
        <v>34.209339793164688</v>
      </c>
      <c r="AW21" s="546">
        <f t="shared" si="30"/>
        <v>34.996992873980609</v>
      </c>
      <c r="AX21" s="546">
        <f t="shared" si="30"/>
        <v>32.274435479656063</v>
      </c>
      <c r="AY21" s="546">
        <f t="shared" si="30"/>
        <v>33.05777759407615</v>
      </c>
      <c r="AZ21" s="546">
        <f t="shared" si="30"/>
        <v>37.032433341877727</v>
      </c>
      <c r="BA21" s="546">
        <f t="shared" si="30"/>
        <v>23.618194836542617</v>
      </c>
      <c r="BB21" s="546">
        <f t="shared" si="30"/>
        <v>23.852846499399956</v>
      </c>
      <c r="BC21" s="546">
        <f t="shared" ref="BC21:BL21" si="31">BC6/BC11</f>
        <v>28.743947306368195</v>
      </c>
      <c r="BD21" s="546">
        <f t="shared" si="31"/>
        <v>28.0166105295615</v>
      </c>
      <c r="BE21" s="546">
        <f t="shared" si="31"/>
        <v>30.802604439703479</v>
      </c>
      <c r="BF21" s="546">
        <f t="shared" si="31"/>
        <v>31.657014901574001</v>
      </c>
      <c r="BG21" s="546">
        <f t="shared" si="31"/>
        <v>28.430232464604337</v>
      </c>
      <c r="BH21" s="546">
        <f t="shared" si="31"/>
        <v>30.414762380336505</v>
      </c>
      <c r="BI21" s="546">
        <f t="shared" si="31"/>
        <v>31.587723578714257</v>
      </c>
      <c r="BJ21" s="546">
        <f t="shared" si="31"/>
        <v>28.827450021067687</v>
      </c>
      <c r="BK21" s="546">
        <f t="shared" si="31"/>
        <v>30.480721812237501</v>
      </c>
      <c r="BL21" s="546">
        <f t="shared" si="31"/>
        <v>31.680227211196065</v>
      </c>
      <c r="BM21" s="244">
        <f>BM6/BM11</f>
        <v>17.000689655172415</v>
      </c>
      <c r="BN21" s="244">
        <f>BN6/BN11</f>
        <v>17.149390243902438</v>
      </c>
      <c r="BO21" s="1146">
        <f t="shared" si="6"/>
        <v>23.618194836542617</v>
      </c>
      <c r="BP21" s="1261"/>
    </row>
    <row r="22" spans="2:68">
      <c r="B22" s="770" t="s">
        <v>51</v>
      </c>
      <c r="C22" s="159">
        <f>C13/ ($A$2 * C8)</f>
        <v>0.13965302332244189</v>
      </c>
      <c r="D22" s="768"/>
      <c r="E22" s="244">
        <v>0.50749999999999995</v>
      </c>
      <c r="F22" s="244">
        <v>0.41767955801104967</v>
      </c>
      <c r="G22" s="244">
        <v>0.52420091324200913</v>
      </c>
      <c r="H22" s="244">
        <v>0.50996563573883158</v>
      </c>
      <c r="I22" s="244">
        <v>0.58198614318706687</v>
      </c>
      <c r="J22" s="244">
        <v>0.57151898734177209</v>
      </c>
      <c r="K22" s="244">
        <v>0.44963503649635034</v>
      </c>
      <c r="L22" s="244">
        <v>0.45261044176706822</v>
      </c>
      <c r="M22" s="244">
        <v>0.47028423772609818</v>
      </c>
      <c r="N22" s="244">
        <v>0.33003003003003001</v>
      </c>
      <c r="O22" s="244">
        <v>0.36931359353970389</v>
      </c>
      <c r="P22" s="244">
        <v>0.41947565543071164</v>
      </c>
      <c r="Q22" s="244">
        <f t="shared" ref="Q22:AB22" si="32">Q13/ ( Q8)</f>
        <v>0.28124276475865845</v>
      </c>
      <c r="R22" s="244">
        <f t="shared" si="32"/>
        <v>0.27885368947502504</v>
      </c>
      <c r="S22" s="244">
        <f t="shared" si="32"/>
        <v>0.3635070763991779</v>
      </c>
      <c r="T22" s="244">
        <f t="shared" si="32"/>
        <v>0.37016829467260448</v>
      </c>
      <c r="U22" s="244">
        <f t="shared" si="32"/>
        <v>0.37823937984883998</v>
      </c>
      <c r="V22" s="244">
        <f t="shared" si="32"/>
        <v>0.4450172918840124</v>
      </c>
      <c r="W22" s="244">
        <f t="shared" si="32"/>
        <v>0.38304640637908655</v>
      </c>
      <c r="X22" s="244">
        <f t="shared" si="32"/>
        <v>0.38487591088311895</v>
      </c>
      <c r="Y22" s="244">
        <f t="shared" si="32"/>
        <v>0.44946180205131292</v>
      </c>
      <c r="Z22" s="244">
        <f t="shared" si="32"/>
        <v>0.37987283499333413</v>
      </c>
      <c r="AA22" s="244">
        <f t="shared" si="32"/>
        <v>0.37590582780609538</v>
      </c>
      <c r="AB22" s="244">
        <f t="shared" si="32"/>
        <v>0.44177470699284244</v>
      </c>
      <c r="AC22" s="79">
        <v>0.47293327738145197</v>
      </c>
      <c r="AD22" s="1165">
        <v>0.26627218934911245</v>
      </c>
      <c r="AE22" s="1165">
        <v>0.5735344532053479</v>
      </c>
      <c r="AF22" s="1165">
        <v>0.48750376392652817</v>
      </c>
      <c r="AG22" s="1165">
        <v>0.49452895649853218</v>
      </c>
      <c r="AH22" s="1165">
        <v>0.54384260383774596</v>
      </c>
      <c r="AI22" s="1165">
        <v>0.38321248077345638</v>
      </c>
      <c r="AJ22" s="1165">
        <v>0.40558026688232918</v>
      </c>
      <c r="AK22" s="1165">
        <v>0.51397280966767367</v>
      </c>
      <c r="AL22" s="1165">
        <v>0.40189208128941833</v>
      </c>
      <c r="AM22" s="1165">
        <v>0.47548940300922182</v>
      </c>
      <c r="AN22" s="1165">
        <v>0.6841623436069576</v>
      </c>
      <c r="AO22" s="546">
        <v>0.2726835138387485</v>
      </c>
      <c r="AP22" s="546">
        <v>0.20616056269706523</v>
      </c>
      <c r="AQ22" s="546">
        <v>0.50795785698273932</v>
      </c>
      <c r="AR22" s="546">
        <v>0.61492352211657708</v>
      </c>
      <c r="AS22" s="546">
        <v>0.49256326057562294</v>
      </c>
      <c r="AT22" s="546">
        <v>0.56024907438572868</v>
      </c>
      <c r="AU22" s="546">
        <f t="shared" ref="AU22:BB22" si="33">AU13/AU7</f>
        <v>0.34897624618278067</v>
      </c>
      <c r="AV22" s="546">
        <f t="shared" si="33"/>
        <v>0.34504678352723694</v>
      </c>
      <c r="AW22" s="546">
        <f t="shared" si="33"/>
        <v>0.4362579186584144</v>
      </c>
      <c r="AX22" s="546">
        <f t="shared" si="33"/>
        <v>0.34136268386580315</v>
      </c>
      <c r="AY22" s="546">
        <f t="shared" si="33"/>
        <v>0.34947161967792684</v>
      </c>
      <c r="AZ22" s="546">
        <f t="shared" si="33"/>
        <v>0.41406021933176584</v>
      </c>
      <c r="BA22" s="546">
        <f t="shared" si="33"/>
        <v>0.13546510190589356</v>
      </c>
      <c r="BB22" s="546">
        <f t="shared" si="33"/>
        <v>0.13944381239581183</v>
      </c>
      <c r="BC22" s="546">
        <f t="shared" ref="BC22:BL22" si="34">BC13/BC7</f>
        <v>0.29741838658222791</v>
      </c>
      <c r="BD22" s="546">
        <f t="shared" si="34"/>
        <v>0.29172149435624123</v>
      </c>
      <c r="BE22" s="546">
        <f t="shared" si="34"/>
        <v>0.32301122193233678</v>
      </c>
      <c r="BF22" s="546">
        <f t="shared" si="34"/>
        <v>0.3373990133437354</v>
      </c>
      <c r="BG22" s="546">
        <f t="shared" si="34"/>
        <v>0.31993366112173149</v>
      </c>
      <c r="BH22" s="546">
        <f t="shared" si="34"/>
        <v>0.33779890938003027</v>
      </c>
      <c r="BI22" s="546">
        <f t="shared" si="34"/>
        <v>0.3510523661718381</v>
      </c>
      <c r="BJ22" s="546">
        <f t="shared" si="34"/>
        <v>0.32904400223292785</v>
      </c>
      <c r="BK22" s="546">
        <f t="shared" si="34"/>
        <v>0.34430197203892016</v>
      </c>
      <c r="BL22" s="546">
        <f t="shared" si="34"/>
        <v>0.35830431019221182</v>
      </c>
      <c r="BM22" s="244">
        <f>BM13/ ( BM8)</f>
        <v>0.43585614600107342</v>
      </c>
      <c r="BN22" s="244">
        <f>BN13/ ( BN8)</f>
        <v>0.39321974039762503</v>
      </c>
      <c r="BO22" s="1146">
        <f t="shared" si="6"/>
        <v>0.13546510190589356</v>
      </c>
      <c r="BP22" s="1261"/>
    </row>
    <row r="23" spans="2:68">
      <c r="B23" s="770" t="s">
        <v>52</v>
      </c>
      <c r="C23" s="159">
        <f>C8/(SUMIF($BA$3:$BL$3,"&lt;="&amp;A2,$BA$9:$BL$9)/$A$2)</f>
        <v>5.3899409871067583</v>
      </c>
      <c r="D23" s="768"/>
      <c r="E23" s="244">
        <v>4.7058823529411766</v>
      </c>
      <c r="F23" s="244">
        <v>5.3235294117647056</v>
      </c>
      <c r="G23" s="244">
        <v>4.4693877551020407</v>
      </c>
      <c r="H23" s="244">
        <v>3.6835443037974684</v>
      </c>
      <c r="I23" s="244">
        <v>3.3565891472868219</v>
      </c>
      <c r="J23" s="244">
        <v>3.3439153439153437</v>
      </c>
      <c r="K23" s="244">
        <v>3.4393305439330546</v>
      </c>
      <c r="L23" s="244">
        <v>3.507042253521127</v>
      </c>
      <c r="M23" s="244">
        <v>3.5833333333333335</v>
      </c>
      <c r="N23" s="244">
        <v>3.5145118733509233</v>
      </c>
      <c r="O23" s="244">
        <v>3.5893719806763285</v>
      </c>
      <c r="P23" s="244">
        <v>3.8695652173913042</v>
      </c>
      <c r="Q23" s="244">
        <f t="shared" ref="Q23:AB23" si="35">Q8/AVERAGE(P9:Q9)</f>
        <v>3.8609795957208011</v>
      </c>
      <c r="R23" s="244">
        <f t="shared" si="35"/>
        <v>4.6713801111963988</v>
      </c>
      <c r="S23" s="244">
        <f t="shared" si="35"/>
        <v>4.9443254725628281</v>
      </c>
      <c r="T23" s="244">
        <f t="shared" si="35"/>
        <v>5.1135042360429095</v>
      </c>
      <c r="U23" s="244">
        <f t="shared" si="35"/>
        <v>5.089059288002332</v>
      </c>
      <c r="V23" s="244">
        <f t="shared" si="35"/>
        <v>5.1762077284081531</v>
      </c>
      <c r="W23" s="244">
        <f t="shared" si="35"/>
        <v>5.0401187347898837</v>
      </c>
      <c r="X23" s="244">
        <f t="shared" si="35"/>
        <v>4.9509770737568903</v>
      </c>
      <c r="Y23" s="244">
        <f t="shared" si="35"/>
        <v>5.1384206599610938</v>
      </c>
      <c r="Z23" s="244">
        <f t="shared" si="35"/>
        <v>5.2881644514283455</v>
      </c>
      <c r="AA23" s="244">
        <f t="shared" si="35"/>
        <v>5.5000758051287697</v>
      </c>
      <c r="AB23" s="244">
        <f t="shared" si="35"/>
        <v>5.8166448394887462</v>
      </c>
      <c r="AC23" s="1125">
        <v>4.7212300046591089</v>
      </c>
      <c r="AD23" s="1163">
        <v>4.672428822178361</v>
      </c>
      <c r="AE23" s="1163">
        <v>4.6841319981008303</v>
      </c>
      <c r="AF23" s="1163">
        <v>4.8706477461300572</v>
      </c>
      <c r="AG23" s="1163">
        <v>5.0970057748692774</v>
      </c>
      <c r="AH23" s="1163">
        <v>5.2872144009590656</v>
      </c>
      <c r="AI23" s="1163">
        <v>5.4653436899757093</v>
      </c>
      <c r="AJ23" s="1163">
        <v>5.6782654609157337</v>
      </c>
      <c r="AK23" s="1163">
        <v>5.8792490919216034</v>
      </c>
      <c r="AL23" s="1163">
        <v>6.0696445548277547</v>
      </c>
      <c r="AM23" s="1163">
        <v>6.3402903719495365</v>
      </c>
      <c r="AN23" s="1163">
        <v>6.6176749114239692</v>
      </c>
      <c r="AO23" s="546">
        <v>5.2199690939480909</v>
      </c>
      <c r="AP23" s="546">
        <v>6.1426241946524751</v>
      </c>
      <c r="AQ23" s="546">
        <v>7.4937518421467031</v>
      </c>
      <c r="AR23" s="546">
        <v>9.3876384750016015</v>
      </c>
      <c r="AS23" s="546">
        <v>11.140464957631018</v>
      </c>
      <c r="AT23" s="546">
        <v>13.827318640521943</v>
      </c>
      <c r="AU23" s="546">
        <f t="shared" ref="AU23:BB23" si="36">AU7/AU9</f>
        <v>4.6767642217851559</v>
      </c>
      <c r="AV23" s="546">
        <f t="shared" si="36"/>
        <v>4.7689546443876383</v>
      </c>
      <c r="AW23" s="546">
        <f t="shared" si="36"/>
        <v>4.7374796756760897</v>
      </c>
      <c r="AX23" s="546">
        <f t="shared" si="36"/>
        <v>4.8491394652261475</v>
      </c>
      <c r="AY23" s="546">
        <f t="shared" si="36"/>
        <v>4.872983663755341</v>
      </c>
      <c r="AZ23" s="546">
        <f t="shared" si="36"/>
        <v>4.9799585638027946</v>
      </c>
      <c r="BA23" s="546">
        <f t="shared" si="36"/>
        <v>5.5565717206038414</v>
      </c>
      <c r="BB23" s="546">
        <f t="shared" si="36"/>
        <v>5.216625669323542</v>
      </c>
      <c r="BC23" s="546">
        <f t="shared" ref="BC23:BL23" si="37">BC7/BC9</f>
        <v>5.1035456129351902</v>
      </c>
      <c r="BD23" s="546">
        <f t="shared" si="37"/>
        <v>5.422446324950366</v>
      </c>
      <c r="BE23" s="546">
        <f t="shared" si="37"/>
        <v>5.3268839597930437</v>
      </c>
      <c r="BF23" s="546">
        <f t="shared" si="37"/>
        <v>5.3699580518427812</v>
      </c>
      <c r="BG23" s="546">
        <f t="shared" si="37"/>
        <v>5.6004487623300161</v>
      </c>
      <c r="BH23" s="546">
        <f t="shared" si="37"/>
        <v>5.5039641877323522</v>
      </c>
      <c r="BI23" s="546">
        <f t="shared" si="37"/>
        <v>5.5150952576081469</v>
      </c>
      <c r="BJ23" s="546">
        <f t="shared" si="37"/>
        <v>5.8277419036317726</v>
      </c>
      <c r="BK23" s="546">
        <f t="shared" si="37"/>
        <v>5.7852170874676876</v>
      </c>
      <c r="BL23" s="546">
        <f t="shared" si="37"/>
        <v>5.8768450007695945</v>
      </c>
      <c r="BM23" s="244">
        <f>BM8/AVERAGE(AO9:BM9)</f>
        <v>2.9448655183670471</v>
      </c>
      <c r="BN23" s="244">
        <f>BN8/BN9</f>
        <v>4.9827160854135721</v>
      </c>
      <c r="BO23" s="1146">
        <f t="shared" si="6"/>
        <v>5.5565717206038414</v>
      </c>
      <c r="BP23" s="1261"/>
    </row>
    <row r="24" spans="2:68">
      <c r="B24" s="685"/>
    </row>
    <row r="25" spans="2:68">
      <c r="B25" s="771" t="s">
        <v>1168</v>
      </c>
      <c r="C25" s="772" t="s">
        <v>117</v>
      </c>
      <c r="D25" s="771"/>
      <c r="E25" s="773" t="s">
        <v>71</v>
      </c>
      <c r="F25" s="773" t="s">
        <v>23</v>
      </c>
      <c r="G25" s="773" t="s">
        <v>24</v>
      </c>
      <c r="H25" s="773" t="s">
        <v>25</v>
      </c>
      <c r="I25" s="773" t="s">
        <v>26</v>
      </c>
      <c r="J25" s="773" t="s">
        <v>27</v>
      </c>
      <c r="K25" s="773" t="s">
        <v>28</v>
      </c>
      <c r="L25" s="773" t="s">
        <v>29</v>
      </c>
      <c r="M25" s="773" t="s">
        <v>30</v>
      </c>
      <c r="N25" s="773" t="s">
        <v>31</v>
      </c>
      <c r="O25" s="773" t="s">
        <v>32</v>
      </c>
      <c r="P25" s="773" t="s">
        <v>33</v>
      </c>
      <c r="Q25" s="773" t="s">
        <v>470</v>
      </c>
      <c r="R25" s="773" t="s">
        <v>23</v>
      </c>
      <c r="S25" s="773" t="s">
        <v>24</v>
      </c>
      <c r="T25" s="773" t="s">
        <v>25</v>
      </c>
      <c r="U25" s="773" t="s">
        <v>26</v>
      </c>
      <c r="V25" s="773" t="s">
        <v>27</v>
      </c>
      <c r="W25" s="773" t="s">
        <v>28</v>
      </c>
      <c r="X25" s="773" t="s">
        <v>29</v>
      </c>
      <c r="Y25" s="773" t="s">
        <v>30</v>
      </c>
      <c r="Z25" s="773" t="s">
        <v>31</v>
      </c>
      <c r="AA25" s="773" t="s">
        <v>32</v>
      </c>
      <c r="AB25" s="773" t="s">
        <v>33</v>
      </c>
      <c r="AC25" s="1141" t="s">
        <v>995</v>
      </c>
      <c r="AD25" s="766" t="s">
        <v>23</v>
      </c>
      <c r="AE25" s="766" t="s">
        <v>24</v>
      </c>
      <c r="AF25" s="766" t="s">
        <v>25</v>
      </c>
      <c r="AG25" s="766" t="s">
        <v>26</v>
      </c>
      <c r="AH25" s="766" t="s">
        <v>27</v>
      </c>
      <c r="AI25" s="766" t="s">
        <v>28</v>
      </c>
      <c r="AJ25" s="766" t="s">
        <v>29</v>
      </c>
      <c r="AK25" s="766" t="s">
        <v>30</v>
      </c>
      <c r="AL25" s="766" t="s">
        <v>31</v>
      </c>
      <c r="AM25" s="766" t="s">
        <v>32</v>
      </c>
      <c r="AN25" s="766" t="s">
        <v>33</v>
      </c>
      <c r="AO25" s="1141" t="str">
        <f>AO4</f>
        <v>Jan'16</v>
      </c>
      <c r="AP25" s="766" t="s">
        <v>23</v>
      </c>
      <c r="AQ25" s="766" t="s">
        <v>24</v>
      </c>
      <c r="AR25" s="766" t="s">
        <v>25</v>
      </c>
      <c r="AS25" s="766" t="s">
        <v>26</v>
      </c>
      <c r="AT25" s="766" t="s">
        <v>27</v>
      </c>
      <c r="AU25" s="766" t="s">
        <v>28</v>
      </c>
      <c r="AV25" s="766" t="s">
        <v>29</v>
      </c>
      <c r="AW25" s="766" t="s">
        <v>30</v>
      </c>
      <c r="AX25" s="766" t="s">
        <v>31</v>
      </c>
      <c r="AY25" s="766" t="s">
        <v>32</v>
      </c>
      <c r="AZ25" s="766" t="s">
        <v>33</v>
      </c>
      <c r="BA25" s="1141" t="s">
        <v>4021</v>
      </c>
      <c r="BB25" s="766" t="s">
        <v>23</v>
      </c>
      <c r="BC25" s="766" t="s">
        <v>24</v>
      </c>
      <c r="BD25" s="766" t="s">
        <v>25</v>
      </c>
      <c r="BE25" s="766" t="s">
        <v>26</v>
      </c>
      <c r="BF25" s="766" t="s">
        <v>27</v>
      </c>
      <c r="BG25" s="766" t="s">
        <v>28</v>
      </c>
      <c r="BH25" s="766" t="s">
        <v>29</v>
      </c>
      <c r="BI25" s="766" t="s">
        <v>30</v>
      </c>
      <c r="BJ25" s="766" t="s">
        <v>31</v>
      </c>
      <c r="BK25" s="766" t="s">
        <v>32</v>
      </c>
      <c r="BL25" s="766" t="s">
        <v>33</v>
      </c>
      <c r="BM25" s="773" t="s">
        <v>78</v>
      </c>
      <c r="BN25" s="773" t="s">
        <v>469</v>
      </c>
      <c r="BO25" s="738" t="str">
        <f>INDEX(AO25:AZ25,1,MATCH($A$2,$AO$3:$AZ$3,0))</f>
        <v>Jan'16</v>
      </c>
    </row>
    <row r="26" spans="2:68">
      <c r="B26" s="774" t="s">
        <v>1</v>
      </c>
      <c r="C26" s="1513">
        <f>SUMIF($BA$3:$BL$3, "&lt;=" &amp;$A$2, $BA$26:$BL$26)</f>
        <v>10048.466008322941</v>
      </c>
      <c r="D26" s="774"/>
      <c r="E26" s="86">
        <v>600</v>
      </c>
      <c r="F26" s="86">
        <v>550</v>
      </c>
      <c r="G26" s="86">
        <v>850</v>
      </c>
      <c r="H26" s="86">
        <v>1100</v>
      </c>
      <c r="I26" s="86">
        <v>1500</v>
      </c>
      <c r="J26" s="86">
        <v>2000</v>
      </c>
      <c r="K26" s="86">
        <v>1700</v>
      </c>
      <c r="L26" s="86">
        <v>2000</v>
      </c>
      <c r="M26" s="86">
        <v>2500</v>
      </c>
      <c r="N26" s="86">
        <v>1700</v>
      </c>
      <c r="O26" s="86">
        <v>2200</v>
      </c>
      <c r="P26" s="86">
        <v>2600</v>
      </c>
      <c r="Q26" s="86">
        <v>1460</v>
      </c>
      <c r="R26" s="86">
        <v>1490</v>
      </c>
      <c r="S26" s="86">
        <v>2000</v>
      </c>
      <c r="T26" s="86">
        <v>2260</v>
      </c>
      <c r="U26" s="86">
        <v>2670</v>
      </c>
      <c r="V26" s="86">
        <v>3565</v>
      </c>
      <c r="W26" s="86">
        <v>3460</v>
      </c>
      <c r="X26" s="86">
        <v>3780</v>
      </c>
      <c r="Y26" s="86">
        <v>4620</v>
      </c>
      <c r="Z26" s="86">
        <v>4180</v>
      </c>
      <c r="AA26" s="86">
        <v>4340</v>
      </c>
      <c r="AB26" s="86">
        <v>5180</v>
      </c>
      <c r="AC26" s="1146">
        <v>9824</v>
      </c>
      <c r="AD26" s="86">
        <v>5897</v>
      </c>
      <c r="AE26" s="86">
        <v>11783</v>
      </c>
      <c r="AF26" s="86">
        <v>13752</v>
      </c>
      <c r="AG26" s="86">
        <v>15708</v>
      </c>
      <c r="AH26" s="86">
        <v>17680</v>
      </c>
      <c r="AI26" s="86">
        <v>11783</v>
      </c>
      <c r="AJ26" s="86">
        <v>13751</v>
      </c>
      <c r="AK26" s="86">
        <v>19637</v>
      </c>
      <c r="AL26" s="86">
        <v>15708</v>
      </c>
      <c r="AM26" s="86">
        <v>21605</v>
      </c>
      <c r="AN26" s="86">
        <v>39270</v>
      </c>
      <c r="AO26" s="543">
        <v>8800</v>
      </c>
      <c r="AP26" s="543">
        <v>6600.0000000000009</v>
      </c>
      <c r="AQ26" s="543">
        <v>17600</v>
      </c>
      <c r="AR26" s="543">
        <v>23100.000000000004</v>
      </c>
      <c r="AS26" s="543">
        <v>19800</v>
      </c>
      <c r="AT26" s="543">
        <v>25850.000000000004</v>
      </c>
      <c r="AU26" s="1403">
        <f>'[19]Agency South'!T29</f>
        <v>17319.69118785</v>
      </c>
      <c r="AV26" s="1403">
        <f>'[19]Agency South'!U29</f>
        <v>20802.433020796401</v>
      </c>
      <c r="AW26" s="1403">
        <f>'[19]Agency South'!V29</f>
        <v>24916.049684906597</v>
      </c>
      <c r="AX26" s="1403">
        <f>'[19]Agency South'!W29</f>
        <v>23237.593391695147</v>
      </c>
      <c r="AY26" s="1403">
        <f>'[19]Agency South'!X29</f>
        <v>26532.987180904391</v>
      </c>
      <c r="AZ26" s="1403">
        <f>'[19]Agency South'!Y29</f>
        <v>35258.948269423709</v>
      </c>
      <c r="BA26" s="1403">
        <v>10048.466008322941</v>
      </c>
      <c r="BB26" s="1403">
        <v>9829.9856658560384</v>
      </c>
      <c r="BC26" s="1403">
        <v>26330.932833623116</v>
      </c>
      <c r="BD26" s="1403">
        <v>24764.776055533035</v>
      </c>
      <c r="BE26" s="1403">
        <v>28629.401880383874</v>
      </c>
      <c r="BF26" s="1403">
        <v>30700.415054812082</v>
      </c>
      <c r="BG26" s="1403">
        <v>28962.400492013472</v>
      </c>
      <c r="BH26" s="543">
        <v>31585.854977271927</v>
      </c>
      <c r="BI26" s="543">
        <v>33893.43770094616</v>
      </c>
      <c r="BJ26" s="543">
        <v>32930.364390066279</v>
      </c>
      <c r="BK26" s="543">
        <v>36423.238408592952</v>
      </c>
      <c r="BL26" s="543">
        <v>39702.942964118221</v>
      </c>
      <c r="BM26" s="87">
        <f>SUM(E26:P26)</f>
        <v>19300</v>
      </c>
      <c r="BN26" s="87">
        <v>39005</v>
      </c>
      <c r="BO26" s="1146">
        <f>INDEX(BA26:BL26,1,MATCH($A$2,$AO$3:$AZ$3,0))</f>
        <v>10048.466008322941</v>
      </c>
    </row>
    <row r="27" spans="2:68">
      <c r="B27" s="774" t="s">
        <v>2</v>
      </c>
      <c r="C27" s="1513">
        <f>SUMIF($BA$3:$BL$3, "&lt;=" &amp;$A$2, $BA$27:$BL$27)</f>
        <v>13228.588833991378</v>
      </c>
      <c r="D27" s="774"/>
      <c r="E27" s="88">
        <v>498</v>
      </c>
      <c r="F27" s="88">
        <v>456.5</v>
      </c>
      <c r="G27" s="88">
        <v>705.5</v>
      </c>
      <c r="H27" s="88">
        <v>913</v>
      </c>
      <c r="I27" s="88">
        <v>1245</v>
      </c>
      <c r="J27" s="88">
        <v>1660</v>
      </c>
      <c r="K27" s="88">
        <v>1411</v>
      </c>
      <c r="L27" s="88">
        <v>1660</v>
      </c>
      <c r="M27" s="88">
        <v>2075</v>
      </c>
      <c r="N27" s="88">
        <v>1411</v>
      </c>
      <c r="O27" s="88">
        <v>1826</v>
      </c>
      <c r="P27" s="88">
        <v>2158</v>
      </c>
      <c r="Q27" s="88">
        <v>1255.5999999999999</v>
      </c>
      <c r="R27" s="88">
        <v>1281.4000000000001</v>
      </c>
      <c r="S27" s="88">
        <v>1720</v>
      </c>
      <c r="T27" s="88">
        <v>1943.6</v>
      </c>
      <c r="U27" s="88">
        <v>2296.1999999999998</v>
      </c>
      <c r="V27" s="88">
        <v>3065.9</v>
      </c>
      <c r="W27" s="88">
        <v>2975.6</v>
      </c>
      <c r="X27" s="88">
        <v>3250.7999999999997</v>
      </c>
      <c r="Y27" s="88">
        <v>3973.2</v>
      </c>
      <c r="Z27" s="88">
        <v>3594.7999999999997</v>
      </c>
      <c r="AA27" s="88">
        <v>3732.4</v>
      </c>
      <c r="AB27" s="88">
        <v>4454.8</v>
      </c>
      <c r="AC27" s="1146">
        <v>9350</v>
      </c>
      <c r="AD27" s="88">
        <v>5610</v>
      </c>
      <c r="AE27" s="88">
        <v>11220</v>
      </c>
      <c r="AF27" s="88">
        <v>13090.000000000002</v>
      </c>
      <c r="AG27" s="88">
        <v>14960</v>
      </c>
      <c r="AH27" s="88">
        <v>16830</v>
      </c>
      <c r="AI27" s="88">
        <v>11220</v>
      </c>
      <c r="AJ27" s="88">
        <v>13090.000000000002</v>
      </c>
      <c r="AK27" s="88">
        <v>18700</v>
      </c>
      <c r="AL27" s="88">
        <v>14960</v>
      </c>
      <c r="AM27" s="88">
        <v>20570</v>
      </c>
      <c r="AN27" s="88">
        <v>37400</v>
      </c>
      <c r="AO27" s="547">
        <v>8800</v>
      </c>
      <c r="AP27" s="547">
        <v>6600.0000000000009</v>
      </c>
      <c r="AQ27" s="547">
        <v>17600</v>
      </c>
      <c r="AR27" s="547">
        <v>23100.000000000004</v>
      </c>
      <c r="AS27" s="547">
        <v>19800</v>
      </c>
      <c r="AT27" s="547">
        <v>25850.000000000004</v>
      </c>
      <c r="AU27" s="547">
        <v>22801</v>
      </c>
      <c r="AV27" s="1409">
        <f t="shared" ref="AV27:BL27" si="38">AU27/AU26*AV26</f>
        <v>27385.954527868147</v>
      </c>
      <c r="AW27" s="1409">
        <f t="shared" si="38"/>
        <v>32801.442167981193</v>
      </c>
      <c r="AX27" s="1409">
        <f t="shared" si="38"/>
        <v>30591.790649000213</v>
      </c>
      <c r="AY27" s="1409">
        <f t="shared" si="38"/>
        <v>34930.10551690447</v>
      </c>
      <c r="AZ27" s="1409">
        <f t="shared" si="38"/>
        <v>46417.645139949396</v>
      </c>
      <c r="BA27" s="1409">
        <f t="shared" si="38"/>
        <v>13228.588833991378</v>
      </c>
      <c r="BB27" s="1409">
        <f t="shared" si="38"/>
        <v>12940.96417402732</v>
      </c>
      <c r="BC27" s="1409">
        <f t="shared" si="38"/>
        <v>34664.105325423443</v>
      </c>
      <c r="BD27" s="1409">
        <f t="shared" si="38"/>
        <v>32602.293696687073</v>
      </c>
      <c r="BE27" s="1409">
        <f t="shared" si="38"/>
        <v>37689.990265678993</v>
      </c>
      <c r="BF27" s="1409">
        <f t="shared" si="38"/>
        <v>40416.434454433569</v>
      </c>
      <c r="BG27" s="1409">
        <f t="shared" si="38"/>
        <v>38128.375757742084</v>
      </c>
      <c r="BH27" s="1409">
        <f t="shared" si="38"/>
        <v>41582.09702041337</v>
      </c>
      <c r="BI27" s="1409">
        <f t="shared" si="38"/>
        <v>44619.979919815552</v>
      </c>
      <c r="BJ27" s="1409">
        <f t="shared" si="38"/>
        <v>43352.114671919175</v>
      </c>
      <c r="BK27" s="1409">
        <f t="shared" si="38"/>
        <v>47950.408003632612</v>
      </c>
      <c r="BL27" s="1409">
        <f t="shared" si="38"/>
        <v>52268.068333684641</v>
      </c>
      <c r="BM27" s="89">
        <f>SUM(E27:P27)</f>
        <v>16019</v>
      </c>
      <c r="BN27" s="89">
        <v>33544.300000000003</v>
      </c>
      <c r="BO27" s="1146">
        <f t="shared" ref="BO27:BO44" si="39">INDEX(BA27:BL27,1,MATCH($A$2,$AO$3:$AZ$3,0))</f>
        <v>13228.588833991378</v>
      </c>
    </row>
    <row r="28" spans="2:68">
      <c r="B28" s="774" t="s">
        <v>5</v>
      </c>
      <c r="C28" s="1513">
        <f>SUMIF($BA$3:$BL$3, "=" &amp;$A$2, $BA$28:$BL$28)</f>
        <v>4089.0213894900098</v>
      </c>
      <c r="D28" s="774"/>
      <c r="E28" s="776">
        <v>87</v>
      </c>
      <c r="F28" s="776">
        <v>94</v>
      </c>
      <c r="G28" s="776">
        <v>125</v>
      </c>
      <c r="H28" s="776">
        <v>166</v>
      </c>
      <c r="I28" s="776">
        <v>227</v>
      </c>
      <c r="J28" s="776">
        <v>280</v>
      </c>
      <c r="K28" s="776">
        <v>317</v>
      </c>
      <c r="L28" s="776">
        <v>349</v>
      </c>
      <c r="M28" s="776">
        <v>382</v>
      </c>
      <c r="N28" s="776">
        <v>410</v>
      </c>
      <c r="O28" s="776">
        <v>434</v>
      </c>
      <c r="P28" s="776">
        <v>457</v>
      </c>
      <c r="Q28" s="776">
        <v>357</v>
      </c>
      <c r="R28" s="776">
        <v>353</v>
      </c>
      <c r="S28" s="776">
        <v>379</v>
      </c>
      <c r="T28" s="776">
        <v>450</v>
      </c>
      <c r="U28" s="776">
        <v>529</v>
      </c>
      <c r="V28" s="776">
        <v>603</v>
      </c>
      <c r="W28" s="776">
        <v>666</v>
      </c>
      <c r="X28" s="776">
        <v>716</v>
      </c>
      <c r="Y28" s="776">
        <v>751</v>
      </c>
      <c r="Z28" s="776">
        <v>781</v>
      </c>
      <c r="AA28" s="776">
        <v>809</v>
      </c>
      <c r="AB28" s="776">
        <v>834</v>
      </c>
      <c r="AC28" s="776">
        <v>1359</v>
      </c>
      <c r="AD28" s="776">
        <v>1443</v>
      </c>
      <c r="AE28" s="776">
        <v>1673</v>
      </c>
      <c r="AF28" s="776">
        <v>1884</v>
      </c>
      <c r="AG28" s="776">
        <v>2094</v>
      </c>
      <c r="AH28" s="776">
        <v>2293</v>
      </c>
      <c r="AI28" s="776">
        <v>2477</v>
      </c>
      <c r="AJ28" s="776">
        <v>2648</v>
      </c>
      <c r="AK28" s="776">
        <v>2810</v>
      </c>
      <c r="AL28" s="776">
        <v>2970</v>
      </c>
      <c r="AM28" s="776">
        <v>3200</v>
      </c>
      <c r="AN28" s="776">
        <v>3429</v>
      </c>
      <c r="AO28" s="777">
        <v>1961</v>
      </c>
      <c r="AP28" s="777">
        <v>2019</v>
      </c>
      <c r="AQ28" s="777">
        <v>2260</v>
      </c>
      <c r="AR28" s="777">
        <v>2418</v>
      </c>
      <c r="AS28" s="777">
        <v>2609</v>
      </c>
      <c r="AT28" s="777">
        <v>2950</v>
      </c>
      <c r="AU28" s="1389">
        <f>'[19]Agency South'!$T$40</f>
        <v>2351.3585899999998</v>
      </c>
      <c r="AV28" s="1389">
        <f>'[19]Agency South'!U40</f>
        <v>2714.6469440999999</v>
      </c>
      <c r="AW28" s="1389">
        <f>'[19]Agency South'!V40</f>
        <v>2905.7980351589999</v>
      </c>
      <c r="AX28" s="1389">
        <f>'[19]Agency South'!W40</f>
        <v>3069.766279134275</v>
      </c>
      <c r="AY28" s="1389">
        <f>'[19]Agency South'!X40</f>
        <v>3360.5837528297093</v>
      </c>
      <c r="AZ28" s="1389">
        <f>'[19]Agency South'!Y40</f>
        <v>3884.6763645257588</v>
      </c>
      <c r="BA28" s="1389">
        <v>4089.0213894900098</v>
      </c>
      <c r="BB28" s="1389">
        <v>4146.6417886278978</v>
      </c>
      <c r="BC28" s="1389">
        <v>4365.0061544708824</v>
      </c>
      <c r="BD28" s="1389">
        <v>4479.5312891393423</v>
      </c>
      <c r="BE28" s="1389">
        <v>4562.584687043679</v>
      </c>
      <c r="BF28" s="1389">
        <v>4817.0767898369859</v>
      </c>
      <c r="BG28" s="1389">
        <v>4685.4053373888992</v>
      </c>
      <c r="BH28" s="547">
        <v>4731.6060606190413</v>
      </c>
      <c r="BI28" s="547">
        <v>5033.0369270043784</v>
      </c>
      <c r="BJ28" s="547">
        <v>5141.8141916097966</v>
      </c>
      <c r="BK28" s="547">
        <v>5376.8788394738713</v>
      </c>
      <c r="BL28" s="547">
        <v>5901.3945262194566</v>
      </c>
      <c r="BM28" s="778">
        <f>+P28</f>
        <v>457</v>
      </c>
      <c r="BN28" s="778">
        <v>834</v>
      </c>
      <c r="BO28" s="1146">
        <f t="shared" si="39"/>
        <v>4089.0213894900098</v>
      </c>
    </row>
    <row r="29" spans="2:68">
      <c r="B29" s="774" t="s">
        <v>69</v>
      </c>
      <c r="C29" s="1513">
        <f>SUMIF($BA$3:$BL$3, "&lt;=" &amp;$A$2, $BA$29:$BL$29) /$A$2</f>
        <v>3986.8488770078843</v>
      </c>
      <c r="D29" s="774"/>
      <c r="E29" s="774">
        <v>80</v>
      </c>
      <c r="F29" s="776">
        <v>90.5</v>
      </c>
      <c r="G29" s="776">
        <v>109.5</v>
      </c>
      <c r="H29" s="776">
        <v>145.5</v>
      </c>
      <c r="I29" s="776">
        <v>196.5</v>
      </c>
      <c r="J29" s="776">
        <v>253.5</v>
      </c>
      <c r="K29" s="776">
        <v>298.5</v>
      </c>
      <c r="L29" s="776">
        <v>333</v>
      </c>
      <c r="M29" s="776">
        <v>365.5</v>
      </c>
      <c r="N29" s="776">
        <v>396</v>
      </c>
      <c r="O29" s="776">
        <v>422</v>
      </c>
      <c r="P29" s="776">
        <v>445.5</v>
      </c>
      <c r="Q29" s="88">
        <v>348.45340851380229</v>
      </c>
      <c r="R29" s="88">
        <v>355.02488845092631</v>
      </c>
      <c r="S29" s="88">
        <v>365.88008496964926</v>
      </c>
      <c r="T29" s="88">
        <v>414.53435582760437</v>
      </c>
      <c r="U29" s="88">
        <v>489.63124182413219</v>
      </c>
      <c r="V29" s="88">
        <v>565.724115496536</v>
      </c>
      <c r="W29" s="88">
        <v>634.46214015045553</v>
      </c>
      <c r="X29" s="88">
        <v>691.34690910387599</v>
      </c>
      <c r="Y29" s="88">
        <v>733.4993423358369</v>
      </c>
      <c r="Z29" s="88">
        <v>765.98021344908625</v>
      </c>
      <c r="AA29" s="88">
        <v>795.18105798630813</v>
      </c>
      <c r="AB29" s="88">
        <v>821.40412527796093</v>
      </c>
      <c r="AC29" s="88">
        <v>1278</v>
      </c>
      <c r="AD29" s="88">
        <v>1401</v>
      </c>
      <c r="AE29" s="88">
        <v>1558</v>
      </c>
      <c r="AF29" s="88">
        <v>1779</v>
      </c>
      <c r="AG29" s="88">
        <v>1989</v>
      </c>
      <c r="AH29" s="88">
        <v>2194</v>
      </c>
      <c r="AI29" s="88">
        <v>2385</v>
      </c>
      <c r="AJ29" s="88">
        <v>2563</v>
      </c>
      <c r="AK29" s="88">
        <v>2729</v>
      </c>
      <c r="AL29" s="88">
        <v>2890</v>
      </c>
      <c r="AM29" s="88">
        <v>3085</v>
      </c>
      <c r="AN29" s="88">
        <v>3315</v>
      </c>
      <c r="AO29" s="547">
        <v>1945</v>
      </c>
      <c r="AP29" s="547">
        <v>1990</v>
      </c>
      <c r="AQ29" s="547">
        <v>2140</v>
      </c>
      <c r="AR29" s="547">
        <v>2339</v>
      </c>
      <c r="AS29" s="547">
        <v>2514</v>
      </c>
      <c r="AT29" s="547">
        <v>2780</v>
      </c>
      <c r="AU29" s="1406">
        <f>AVERAGE(AT28:AU28)</f>
        <v>2650.6792949999999</v>
      </c>
      <c r="AV29" s="1406">
        <f t="shared" ref="AV29:BA29" si="40">AVERAGE(AU28:AV28)</f>
        <v>2533.0027670499999</v>
      </c>
      <c r="AW29" s="1406">
        <f t="shared" si="40"/>
        <v>2810.2224896295002</v>
      </c>
      <c r="AX29" s="1406">
        <f t="shared" si="40"/>
        <v>2987.7821571466375</v>
      </c>
      <c r="AY29" s="1406">
        <f t="shared" si="40"/>
        <v>3215.1750159819921</v>
      </c>
      <c r="AZ29" s="1406">
        <f t="shared" si="40"/>
        <v>3622.6300586777343</v>
      </c>
      <c r="BA29" s="1406">
        <f t="shared" si="40"/>
        <v>3986.8488770078843</v>
      </c>
      <c r="BB29" s="1406">
        <f t="shared" ref="BB29:BL29" si="41">AVERAGE(BA28:BB28)</f>
        <v>4117.8315890589538</v>
      </c>
      <c r="BC29" s="1406">
        <f t="shared" si="41"/>
        <v>4255.8239715493901</v>
      </c>
      <c r="BD29" s="1406">
        <f t="shared" si="41"/>
        <v>4422.2687218051124</v>
      </c>
      <c r="BE29" s="1406">
        <f t="shared" si="41"/>
        <v>4521.0579880915102</v>
      </c>
      <c r="BF29" s="1406">
        <f t="shared" si="41"/>
        <v>4689.8307384403324</v>
      </c>
      <c r="BG29" s="1406">
        <f t="shared" si="41"/>
        <v>4751.2410636129425</v>
      </c>
      <c r="BH29" s="1406">
        <f t="shared" si="41"/>
        <v>4708.5056990039702</v>
      </c>
      <c r="BI29" s="1406">
        <f t="shared" si="41"/>
        <v>4882.3214938117098</v>
      </c>
      <c r="BJ29" s="1406">
        <f t="shared" si="41"/>
        <v>5087.4255593070875</v>
      </c>
      <c r="BK29" s="1406">
        <f t="shared" si="41"/>
        <v>5259.3465155418344</v>
      </c>
      <c r="BL29" s="1406">
        <f t="shared" si="41"/>
        <v>5639.1366828466635</v>
      </c>
      <c r="BM29" s="778">
        <f>SUM(E29:P29)</f>
        <v>3136</v>
      </c>
      <c r="BN29" s="559">
        <f>581.760156948848 * 12</f>
        <v>6981.1218833861767</v>
      </c>
      <c r="BO29" s="1146">
        <f t="shared" si="39"/>
        <v>3986.8488770078843</v>
      </c>
    </row>
    <row r="30" spans="2:68">
      <c r="B30" s="774" t="s">
        <v>79</v>
      </c>
      <c r="C30" s="1513">
        <f>SUMIF($BA$3:$BL$3, "=" &amp;$A$2, $BA$30:$BL$30)</f>
        <v>753.68163325774992</v>
      </c>
      <c r="D30" s="774"/>
      <c r="E30" s="776">
        <v>17</v>
      </c>
      <c r="F30" s="776">
        <v>17</v>
      </c>
      <c r="G30" s="776">
        <v>32</v>
      </c>
      <c r="H30" s="776">
        <v>47</v>
      </c>
      <c r="I30" s="776">
        <v>62</v>
      </c>
      <c r="J30" s="776">
        <v>72</v>
      </c>
      <c r="K30" s="776">
        <v>82</v>
      </c>
      <c r="L30" s="776">
        <v>92</v>
      </c>
      <c r="M30" s="776">
        <v>102</v>
      </c>
      <c r="N30" s="776">
        <v>127</v>
      </c>
      <c r="O30" s="776">
        <v>127</v>
      </c>
      <c r="P30" s="776">
        <v>127</v>
      </c>
      <c r="Q30" s="776">
        <v>77</v>
      </c>
      <c r="R30" s="776">
        <v>75</v>
      </c>
      <c r="S30" s="776">
        <v>73</v>
      </c>
      <c r="T30" s="776">
        <v>85</v>
      </c>
      <c r="U30" s="776">
        <v>98</v>
      </c>
      <c r="V30" s="776">
        <v>110</v>
      </c>
      <c r="W30" s="776">
        <v>127</v>
      </c>
      <c r="X30" s="776">
        <v>134</v>
      </c>
      <c r="Y30" s="776">
        <v>130</v>
      </c>
      <c r="Z30" s="776">
        <v>133</v>
      </c>
      <c r="AA30" s="776">
        <v>129</v>
      </c>
      <c r="AB30" s="776">
        <v>126</v>
      </c>
      <c r="AC30" s="776">
        <v>291.64999999999998</v>
      </c>
      <c r="AD30" s="1413">
        <v>334.06749999999994</v>
      </c>
      <c r="AE30" s="1413">
        <v>374.36412499999994</v>
      </c>
      <c r="AF30" s="1413">
        <v>412.64591874999991</v>
      </c>
      <c r="AG30" s="1413">
        <v>449.01362281249988</v>
      </c>
      <c r="AH30" s="1413">
        <v>483.56294167187485</v>
      </c>
      <c r="AI30" s="1413">
        <v>516.38479458828101</v>
      </c>
      <c r="AJ30" s="1413">
        <v>547.56555485886702</v>
      </c>
      <c r="AK30" s="1413">
        <v>577.18727711592362</v>
      </c>
      <c r="AL30" s="1413">
        <v>605.32791326012739</v>
      </c>
      <c r="AM30" s="1413">
        <v>632.061517597121</v>
      </c>
      <c r="AN30" s="1413">
        <v>657.45844171726492</v>
      </c>
      <c r="AO30" s="1405">
        <v>362.95</v>
      </c>
      <c r="AP30" s="1405">
        <v>308.50749999999999</v>
      </c>
      <c r="AQ30" s="1405">
        <v>262.23137500000001</v>
      </c>
      <c r="AR30" s="1405">
        <v>233.89666875</v>
      </c>
      <c r="AS30" s="1405">
        <v>216.81216843749999</v>
      </c>
      <c r="AT30" s="1405">
        <v>184.29034317187498</v>
      </c>
      <c r="AU30" s="1389">
        <f>'[19]Agency South'!$T$11</f>
        <v>557.60850000000005</v>
      </c>
      <c r="AV30" s="1389">
        <f>'[19]Agency South'!U11</f>
        <v>613.95991500000002</v>
      </c>
      <c r="AW30" s="1389">
        <f>'[19]Agency South'!V11</f>
        <v>670.75281585000005</v>
      </c>
      <c r="AX30" s="1389">
        <f>'[19]Agency South'!W11</f>
        <v>693.72490774125004</v>
      </c>
      <c r="AY30" s="1389">
        <f>'[19]Agency South'!X11</f>
        <v>752.81372562663751</v>
      </c>
      <c r="AZ30" s="1389">
        <f>'[19]Agency South'!Y11</f>
        <v>815.77566055354316</v>
      </c>
      <c r="BA30" s="1389">
        <v>753.68163325774992</v>
      </c>
      <c r="BB30" s="1389">
        <v>788.93471395919232</v>
      </c>
      <c r="BC30" s="1389">
        <v>836.730677379913</v>
      </c>
      <c r="BD30" s="1389">
        <v>787.63498543792321</v>
      </c>
      <c r="BE30" s="1389">
        <v>841.87497576993189</v>
      </c>
      <c r="BF30" s="1389">
        <v>916.13274556372653</v>
      </c>
      <c r="BG30" s="1389">
        <v>857.84841689412337</v>
      </c>
      <c r="BH30" s="1405">
        <v>910.34934734596732</v>
      </c>
      <c r="BI30" s="1405">
        <v>985.12575033492635</v>
      </c>
      <c r="BJ30" s="1405">
        <v>921.54158429427275</v>
      </c>
      <c r="BK30" s="1405">
        <v>979.35126972294472</v>
      </c>
      <c r="BL30" s="1405">
        <v>1042.2386677472709</v>
      </c>
      <c r="BM30" s="1503">
        <v>1466.1941337122016</v>
      </c>
      <c r="BN30" s="560">
        <f>AVERAGE(Q30:AB30) * 12</f>
        <v>1297</v>
      </c>
      <c r="BO30" s="1146">
        <f t="shared" si="39"/>
        <v>753.68163325774992</v>
      </c>
    </row>
    <row r="31" spans="2:68">
      <c r="B31" s="774" t="s">
        <v>13</v>
      </c>
      <c r="C31" s="157">
        <f>BA31</f>
        <v>0.10887124198067767</v>
      </c>
      <c r="D31" s="774"/>
      <c r="E31" s="79">
        <v>0.36249999999999999</v>
      </c>
      <c r="F31" s="79">
        <v>0.2983425414364641</v>
      </c>
      <c r="G31" s="79">
        <v>0.37442922374429222</v>
      </c>
      <c r="H31" s="79">
        <v>0.36426116838487971</v>
      </c>
      <c r="I31" s="79">
        <v>0.37150127226463103</v>
      </c>
      <c r="J31" s="79">
        <v>0.38264299802761342</v>
      </c>
      <c r="K31" s="79">
        <v>0.27805695142378561</v>
      </c>
      <c r="L31" s="79">
        <v>0.29129129129129128</v>
      </c>
      <c r="M31" s="79">
        <v>0.33105335157318744</v>
      </c>
      <c r="N31" s="79">
        <v>0.20959595959595959</v>
      </c>
      <c r="O31" s="79">
        <v>0.25355450236966826</v>
      </c>
      <c r="P31" s="79">
        <v>0.28507295173961839</v>
      </c>
      <c r="Q31" s="79">
        <v>0.2</v>
      </c>
      <c r="R31" s="79">
        <v>0.2</v>
      </c>
      <c r="S31" s="79">
        <v>0.26</v>
      </c>
      <c r="T31" s="79">
        <v>0.26</v>
      </c>
      <c r="U31" s="79">
        <v>0.26</v>
      </c>
      <c r="V31" s="79">
        <v>0.3</v>
      </c>
      <c r="W31" s="79">
        <v>0.26</v>
      </c>
      <c r="X31" s="79">
        <v>0.26</v>
      </c>
      <c r="Y31" s="79">
        <v>0.3</v>
      </c>
      <c r="Z31" s="79">
        <v>0.26</v>
      </c>
      <c r="AA31" s="79">
        <v>0.26</v>
      </c>
      <c r="AB31" s="79">
        <v>0.3</v>
      </c>
      <c r="AC31" s="79">
        <v>0.28000000000000003</v>
      </c>
      <c r="AD31" s="79">
        <v>0.28000000000000003</v>
      </c>
      <c r="AE31" s="79">
        <v>0.28000000000000003</v>
      </c>
      <c r="AF31" s="79">
        <v>0.28000000000000003</v>
      </c>
      <c r="AG31" s="79">
        <v>0.28000000000000003</v>
      </c>
      <c r="AH31" s="79">
        <v>0.28000000000000003</v>
      </c>
      <c r="AI31" s="79">
        <v>0.28000000000000003</v>
      </c>
      <c r="AJ31" s="79">
        <v>0.28000000000000003</v>
      </c>
      <c r="AK31" s="79">
        <v>0.28000000000000003</v>
      </c>
      <c r="AL31" s="79">
        <v>0.28000000000000003</v>
      </c>
      <c r="AM31" s="79">
        <v>0.28000000000000003</v>
      </c>
      <c r="AN31" s="79">
        <v>0.28000000000000003</v>
      </c>
      <c r="AO31" s="545">
        <v>0.28000000000000003</v>
      </c>
      <c r="AP31" s="545">
        <v>0.28000000000000003</v>
      </c>
      <c r="AQ31" s="545">
        <v>0.28000000000000003</v>
      </c>
      <c r="AR31" s="545">
        <v>0.28000000000000003</v>
      </c>
      <c r="AS31" s="545">
        <v>0.28000000000000003</v>
      </c>
      <c r="AT31" s="545">
        <v>0.28000000000000003</v>
      </c>
      <c r="AU31" s="1410">
        <f>'[19]Agency South'!T66</f>
        <v>0.20492493512016816</v>
      </c>
      <c r="AV31" s="1410">
        <f>'[19]Agency South'!U66</f>
        <v>0.21379114202580479</v>
      </c>
      <c r="AW31" s="1410">
        <f>'[19]Agency South'!V66</f>
        <v>0.22452365007299299</v>
      </c>
      <c r="AX31" s="1410">
        <f>'[19]Agency South'!W66</f>
        <v>0.21493942969078983</v>
      </c>
      <c r="AY31" s="1410">
        <f>'[19]Agency South'!X66</f>
        <v>0.22348891436873505</v>
      </c>
      <c r="AZ31" s="1410">
        <f>'[19]Agency South'!Y66</f>
        <v>0.23672116559762552</v>
      </c>
      <c r="BA31" s="1410">
        <v>0.10887124198067767</v>
      </c>
      <c r="BB31" s="1410">
        <v>0.10467021340047815</v>
      </c>
      <c r="BC31" s="1410">
        <v>0.19793166023519423</v>
      </c>
      <c r="BD31" s="1410">
        <v>0.19262254483580823</v>
      </c>
      <c r="BE31" s="1410">
        <v>0.19906736721111917</v>
      </c>
      <c r="BF31" s="1410">
        <v>0.20451340059717008</v>
      </c>
      <c r="BG31" s="1410">
        <v>0.20411281539932316</v>
      </c>
      <c r="BH31" s="545">
        <v>0.20758156144156578</v>
      </c>
      <c r="BI31" s="545">
        <v>0.21182208715449441</v>
      </c>
      <c r="BJ31" s="545">
        <v>0.21077028957825217</v>
      </c>
      <c r="BK31" s="545">
        <v>0.21281543666497549</v>
      </c>
      <c r="BL31" s="545">
        <v>0.21562811572320686</v>
      </c>
      <c r="BM31" s="80">
        <f>+BM32/BM29</f>
        <v>0.29910714285714285</v>
      </c>
      <c r="BN31" s="80">
        <v>0.26614633450559133</v>
      </c>
      <c r="BO31" s="314">
        <f t="shared" si="39"/>
        <v>0.10887124198067767</v>
      </c>
    </row>
    <row r="32" spans="2:68">
      <c r="B32" s="774" t="s">
        <v>44</v>
      </c>
      <c r="C32" s="1513">
        <f>SUMIF($BA$3:$BL$3, "&lt;=" &amp;$A$2, $BA$32:$BL$32)</f>
        <v>434.05318882911843</v>
      </c>
      <c r="D32" s="774"/>
      <c r="E32" s="776">
        <v>29</v>
      </c>
      <c r="F32" s="776">
        <v>27</v>
      </c>
      <c r="G32" s="776">
        <v>41</v>
      </c>
      <c r="H32" s="776">
        <v>53</v>
      </c>
      <c r="I32" s="776">
        <v>73</v>
      </c>
      <c r="J32" s="776">
        <v>97</v>
      </c>
      <c r="K32" s="776">
        <v>83</v>
      </c>
      <c r="L32" s="776">
        <v>97</v>
      </c>
      <c r="M32" s="776">
        <v>121</v>
      </c>
      <c r="N32" s="776">
        <v>83</v>
      </c>
      <c r="O32" s="776">
        <v>107</v>
      </c>
      <c r="P32" s="776">
        <v>127</v>
      </c>
      <c r="Q32" s="776">
        <v>70</v>
      </c>
      <c r="R32" s="776">
        <v>71</v>
      </c>
      <c r="S32" s="776">
        <v>95</v>
      </c>
      <c r="T32" s="776">
        <v>108</v>
      </c>
      <c r="U32" s="776">
        <v>127</v>
      </c>
      <c r="V32" s="776">
        <v>170</v>
      </c>
      <c r="W32" s="776">
        <v>165</v>
      </c>
      <c r="X32" s="776">
        <v>180</v>
      </c>
      <c r="Y32" s="776">
        <v>220</v>
      </c>
      <c r="Z32" s="776">
        <v>199</v>
      </c>
      <c r="AA32" s="776">
        <v>207</v>
      </c>
      <c r="AB32" s="776">
        <v>246</v>
      </c>
      <c r="AC32" s="738">
        <v>337</v>
      </c>
      <c r="AD32" s="776">
        <v>290</v>
      </c>
      <c r="AE32" s="776">
        <v>501</v>
      </c>
      <c r="AF32" s="776">
        <v>566</v>
      </c>
      <c r="AG32" s="776">
        <v>628</v>
      </c>
      <c r="AH32" s="776">
        <v>687</v>
      </c>
      <c r="AI32" s="776">
        <v>744</v>
      </c>
      <c r="AJ32" s="776">
        <v>792</v>
      </c>
      <c r="AK32" s="776">
        <v>844</v>
      </c>
      <c r="AL32" s="776">
        <v>891</v>
      </c>
      <c r="AM32" s="776">
        <v>961</v>
      </c>
      <c r="AN32" s="776">
        <v>1032</v>
      </c>
      <c r="AO32" s="777">
        <v>574</v>
      </c>
      <c r="AP32" s="777">
        <v>295</v>
      </c>
      <c r="AQ32" s="777">
        <v>534</v>
      </c>
      <c r="AR32" s="777">
        <v>654</v>
      </c>
      <c r="AS32" s="777">
        <v>703</v>
      </c>
      <c r="AT32" s="777">
        <v>821</v>
      </c>
      <c r="AU32" s="1407">
        <f>AU29*AU31</f>
        <v>543.19028255224805</v>
      </c>
      <c r="AV32" s="1407">
        <f t="shared" ref="AV32:BL32" si="42">AV29*AV31</f>
        <v>541.533554322143</v>
      </c>
      <c r="AW32" s="1407">
        <f t="shared" si="42"/>
        <v>630.96141088882905</v>
      </c>
      <c r="AX32" s="1407">
        <f t="shared" si="42"/>
        <v>642.19219289741602</v>
      </c>
      <c r="AY32" s="1407">
        <f t="shared" si="42"/>
        <v>718.55597382729582</v>
      </c>
      <c r="AZ32" s="1407">
        <f t="shared" si="42"/>
        <v>857.55321001918776</v>
      </c>
      <c r="BA32" s="1407">
        <f t="shared" si="42"/>
        <v>434.05318882911843</v>
      </c>
      <c r="BB32" s="1407">
        <f t="shared" si="42"/>
        <v>431.01431117403075</v>
      </c>
      <c r="BC32" s="1407">
        <f t="shared" si="42"/>
        <v>842.36230435750883</v>
      </c>
      <c r="BD32" s="1407">
        <f t="shared" si="42"/>
        <v>851.82865514189768</v>
      </c>
      <c r="BE32" s="1407">
        <f t="shared" si="42"/>
        <v>899.99511069817629</v>
      </c>
      <c r="BF32" s="1407">
        <f t="shared" si="42"/>
        <v>959.13323254356965</v>
      </c>
      <c r="BG32" s="1407">
        <f t="shared" si="42"/>
        <v>969.78919013491236</v>
      </c>
      <c r="BH32" s="1407">
        <f t="shared" si="42"/>
        <v>977.3989650557553</v>
      </c>
      <c r="BI32" s="1407">
        <f t="shared" si="42"/>
        <v>1034.1835289784453</v>
      </c>
      <c r="BJ32" s="1407">
        <f t="shared" si="42"/>
        <v>1072.2781583429564</v>
      </c>
      <c r="BK32" s="1407">
        <f t="shared" si="42"/>
        <v>1119.2701252774527</v>
      </c>
      <c r="BL32" s="1407">
        <f t="shared" si="42"/>
        <v>1215.9564172278413</v>
      </c>
      <c r="BM32" s="778">
        <f>SUM(E32:P32)</f>
        <v>938</v>
      </c>
      <c r="BN32" s="778">
        <v>1858</v>
      </c>
      <c r="BO32" s="1146">
        <f t="shared" si="39"/>
        <v>434.05318882911843</v>
      </c>
    </row>
    <row r="33" spans="1:67">
      <c r="B33" s="774" t="s">
        <v>45</v>
      </c>
      <c r="C33" s="775">
        <f>C34/C32</f>
        <v>1.4000000000000004</v>
      </c>
      <c r="D33" s="774"/>
      <c r="E33" s="776">
        <v>1.4</v>
      </c>
      <c r="F33" s="776">
        <v>1.4</v>
      </c>
      <c r="G33" s="776">
        <v>1.4</v>
      </c>
      <c r="H33" s="776">
        <v>1.4</v>
      </c>
      <c r="I33" s="776">
        <v>1.4</v>
      </c>
      <c r="J33" s="776">
        <v>1.4</v>
      </c>
      <c r="K33" s="776">
        <v>1.4</v>
      </c>
      <c r="L33" s="776">
        <v>1.4</v>
      </c>
      <c r="M33" s="776">
        <v>1.4</v>
      </c>
      <c r="N33" s="776">
        <v>1.4</v>
      </c>
      <c r="O33" s="776">
        <v>1.4</v>
      </c>
      <c r="P33" s="776">
        <v>1.4</v>
      </c>
      <c r="Q33" s="776">
        <v>1.4</v>
      </c>
      <c r="R33" s="776">
        <v>1.4</v>
      </c>
      <c r="S33" s="776">
        <v>1.4</v>
      </c>
      <c r="T33" s="776">
        <v>1.4</v>
      </c>
      <c r="U33" s="776">
        <v>1.4</v>
      </c>
      <c r="V33" s="776">
        <v>1.4</v>
      </c>
      <c r="W33" s="776">
        <v>1.4</v>
      </c>
      <c r="X33" s="776">
        <v>1.4</v>
      </c>
      <c r="Y33" s="776">
        <v>1.4</v>
      </c>
      <c r="Z33" s="776">
        <v>1.4</v>
      </c>
      <c r="AA33" s="776">
        <v>1.4</v>
      </c>
      <c r="AB33" s="776">
        <v>1.4</v>
      </c>
      <c r="AC33" s="1167">
        <v>2.0652818991097921</v>
      </c>
      <c r="AD33" s="1414">
        <v>1.4413793103448276</v>
      </c>
      <c r="AE33" s="1414">
        <v>1.6646706586826348</v>
      </c>
      <c r="AF33" s="1414">
        <v>1.7208480565371025</v>
      </c>
      <c r="AG33" s="1414">
        <v>1.7707006369426752</v>
      </c>
      <c r="AH33" s="1414">
        <v>1.8224163027656477</v>
      </c>
      <c r="AI33" s="1414">
        <v>1.1209677419354838</v>
      </c>
      <c r="AJ33" s="1414">
        <v>1.2297979797979799</v>
      </c>
      <c r="AK33" s="1414">
        <v>1.6481042654028435</v>
      </c>
      <c r="AL33" s="1414">
        <v>1.2480359147025815</v>
      </c>
      <c r="AM33" s="1414">
        <v>1.5920915712799169</v>
      </c>
      <c r="AN33" s="1414">
        <v>2.6947674418604652</v>
      </c>
      <c r="AO33" s="1390">
        <v>1.0853658536585367</v>
      </c>
      <c r="AP33" s="1390">
        <v>1.583050847457627</v>
      </c>
      <c r="AQ33" s="1390">
        <v>2.3333333333333335</v>
      </c>
      <c r="AR33" s="1390">
        <v>2.5015290519877675</v>
      </c>
      <c r="AS33" s="1390">
        <v>1.9943100995732574</v>
      </c>
      <c r="AT33" s="1390">
        <v>2.2302070645554202</v>
      </c>
      <c r="AU33" s="1408">
        <f>'[19]Agency South'!T88</f>
        <v>1.6677842993479368</v>
      </c>
      <c r="AV33" s="1408">
        <f>'[19]Agency South'!U88</f>
        <v>1.6723547846339399</v>
      </c>
      <c r="AW33" s="1408">
        <f>'[19]Agency South'!V88</f>
        <v>1.7709728050323468</v>
      </c>
      <c r="AX33" s="1408">
        <f>'[19]Agency South'!W88</f>
        <v>1.6826740306806565</v>
      </c>
      <c r="AY33" s="1408">
        <f>'[19]Agency South'!X88</f>
        <v>1.6826798424978218</v>
      </c>
      <c r="AZ33" s="1408">
        <f>'[19]Agency South'!Y88</f>
        <v>1.8687645963650747</v>
      </c>
      <c r="BA33" s="1408">
        <v>1.4000000000000001</v>
      </c>
      <c r="BB33" s="1408">
        <v>1.4</v>
      </c>
      <c r="BC33" s="1408">
        <v>1.6734645636607557</v>
      </c>
      <c r="BD33" s="1408">
        <v>1.5861112012637055</v>
      </c>
      <c r="BE33" s="1408">
        <v>1.7068714380270908</v>
      </c>
      <c r="BF33" s="1408">
        <v>1.710064673336817</v>
      </c>
      <c r="BG33" s="1408">
        <v>1.6506631807060661</v>
      </c>
      <c r="BH33" s="1497">
        <v>1.7573437905966471</v>
      </c>
      <c r="BI33" s="1497">
        <v>1.7549115828478274</v>
      </c>
      <c r="BJ33" s="1497">
        <v>1.6708306145156846</v>
      </c>
      <c r="BK33" s="1497">
        <v>1.7538745953170269</v>
      </c>
      <c r="BL33" s="1497">
        <v>1.73771585003733</v>
      </c>
      <c r="BM33" s="778">
        <v>1.4</v>
      </c>
      <c r="BN33" s="778">
        <v>1.4</v>
      </c>
      <c r="BO33" s="1412">
        <f t="shared" si="39"/>
        <v>1.4000000000000001</v>
      </c>
    </row>
    <row r="34" spans="1:67">
      <c r="B34" s="774" t="s">
        <v>3</v>
      </c>
      <c r="C34" s="1513">
        <f>SUMIF($BA$3:$BL$3, "&lt;=" &amp;$A$2, $BA$34:$BL$34)</f>
        <v>607.67446436076591</v>
      </c>
      <c r="D34" s="774"/>
      <c r="E34" s="81">
        <v>40.599999999999994</v>
      </c>
      <c r="F34" s="81">
        <v>37.799999999999997</v>
      </c>
      <c r="G34" s="81">
        <v>57.4</v>
      </c>
      <c r="H34" s="81">
        <v>74.199999999999989</v>
      </c>
      <c r="I34" s="81">
        <v>102.19999999999999</v>
      </c>
      <c r="J34" s="81">
        <v>135.79999999999998</v>
      </c>
      <c r="K34" s="81">
        <v>116.19999999999999</v>
      </c>
      <c r="L34" s="81">
        <v>135.79999999999998</v>
      </c>
      <c r="M34" s="81">
        <v>169.39999999999998</v>
      </c>
      <c r="N34" s="81">
        <v>116.19999999999999</v>
      </c>
      <c r="O34" s="81">
        <v>149.79999999999998</v>
      </c>
      <c r="P34" s="81">
        <v>177.79999999999998</v>
      </c>
      <c r="Q34" s="81">
        <v>98</v>
      </c>
      <c r="R34" s="81">
        <v>99</v>
      </c>
      <c r="S34" s="81">
        <v>133</v>
      </c>
      <c r="T34" s="81">
        <v>151</v>
      </c>
      <c r="U34" s="81">
        <v>178</v>
      </c>
      <c r="V34" s="81">
        <v>238</v>
      </c>
      <c r="W34" s="81">
        <v>231</v>
      </c>
      <c r="X34" s="81">
        <v>252</v>
      </c>
      <c r="Y34" s="81">
        <v>308</v>
      </c>
      <c r="Z34" s="81">
        <v>279</v>
      </c>
      <c r="AA34" s="81">
        <v>289</v>
      </c>
      <c r="AB34" s="81">
        <v>345</v>
      </c>
      <c r="AC34" s="81">
        <v>696</v>
      </c>
      <c r="AD34" s="81">
        <v>418</v>
      </c>
      <c r="AE34" s="81">
        <v>834</v>
      </c>
      <c r="AF34" s="81">
        <v>974</v>
      </c>
      <c r="AG34" s="81">
        <v>1112</v>
      </c>
      <c r="AH34" s="81">
        <v>1252</v>
      </c>
      <c r="AI34" s="81">
        <v>834</v>
      </c>
      <c r="AJ34" s="81">
        <v>974</v>
      </c>
      <c r="AK34" s="81">
        <v>1391</v>
      </c>
      <c r="AL34" s="81">
        <v>1112</v>
      </c>
      <c r="AM34" s="81">
        <v>1530</v>
      </c>
      <c r="AN34" s="81">
        <v>2781</v>
      </c>
      <c r="AO34" s="548">
        <v>623</v>
      </c>
      <c r="AP34" s="548">
        <v>467</v>
      </c>
      <c r="AQ34" s="548">
        <v>1246</v>
      </c>
      <c r="AR34" s="548">
        <v>1636</v>
      </c>
      <c r="AS34" s="548">
        <v>1402</v>
      </c>
      <c r="AT34" s="548">
        <v>1831</v>
      </c>
      <c r="AU34" s="1407">
        <f>AU32*AU33</f>
        <v>905.92422479900881</v>
      </c>
      <c r="AV34" s="1407">
        <f t="shared" ref="AV34:BL34" si="43">AV32*AV33</f>
        <v>905.63623061045951</v>
      </c>
      <c r="AW34" s="1407">
        <f t="shared" si="43"/>
        <v>1117.4154997089568</v>
      </c>
      <c r="AX34" s="1407">
        <f t="shared" si="43"/>
        <v>1080.6001256943446</v>
      </c>
      <c r="AY34" s="1407">
        <f t="shared" si="43"/>
        <v>1209.099652865583</v>
      </c>
      <c r="AZ34" s="1407">
        <f t="shared" si="43"/>
        <v>1602.5650783830815</v>
      </c>
      <c r="BA34" s="1407">
        <f t="shared" si="43"/>
        <v>607.67446436076591</v>
      </c>
      <c r="BB34" s="1407">
        <f t="shared" si="43"/>
        <v>603.42003564364302</v>
      </c>
      <c r="BC34" s="1407">
        <f t="shared" si="43"/>
        <v>1409.6634661059072</v>
      </c>
      <c r="BD34" s="1407">
        <f t="shared" si="43"/>
        <v>1351.0949714779622</v>
      </c>
      <c r="BE34" s="1407">
        <f t="shared" si="43"/>
        <v>1536.175948814747</v>
      </c>
      <c r="BF34" s="1407">
        <f t="shared" si="43"/>
        <v>1640.1798579961048</v>
      </c>
      <c r="BG34" s="1407">
        <f t="shared" si="43"/>
        <v>1600.7953092024543</v>
      </c>
      <c r="BH34" s="1407">
        <f t="shared" si="43"/>
        <v>1717.626002176321</v>
      </c>
      <c r="BI34" s="1407">
        <f t="shared" si="43"/>
        <v>1814.9006537947155</v>
      </c>
      <c r="BJ34" s="1407">
        <f t="shared" si="43"/>
        <v>1791.5951742359084</v>
      </c>
      <c r="BK34" s="1407">
        <f t="shared" si="43"/>
        <v>1963.0594380214304</v>
      </c>
      <c r="BL34" s="1407">
        <f t="shared" si="43"/>
        <v>2112.9867391714242</v>
      </c>
      <c r="BM34" s="82">
        <f>SUM(E34:P34)</f>
        <v>1313.1999999999996</v>
      </c>
      <c r="BN34" s="82">
        <v>2601</v>
      </c>
      <c r="BO34" s="1146">
        <f t="shared" si="39"/>
        <v>607.67446436076591</v>
      </c>
    </row>
    <row r="35" spans="1:67">
      <c r="B35" s="774" t="s">
        <v>46</v>
      </c>
      <c r="C35" s="1172">
        <f>C26/C34</f>
        <v>16.535935928940628</v>
      </c>
      <c r="D35" s="774"/>
      <c r="E35" s="776">
        <v>14.7</v>
      </c>
      <c r="F35" s="776">
        <v>14.7</v>
      </c>
      <c r="G35" s="776">
        <v>14.7</v>
      </c>
      <c r="H35" s="776">
        <v>14.7</v>
      </c>
      <c r="I35" s="776">
        <v>14.7</v>
      </c>
      <c r="J35" s="776">
        <v>14.7</v>
      </c>
      <c r="K35" s="776">
        <v>14.7</v>
      </c>
      <c r="L35" s="776">
        <v>14.7</v>
      </c>
      <c r="M35" s="776">
        <v>14.7</v>
      </c>
      <c r="N35" s="776">
        <v>14.7</v>
      </c>
      <c r="O35" s="776">
        <v>14.7</v>
      </c>
      <c r="P35" s="776">
        <v>14.7</v>
      </c>
      <c r="Q35" s="776">
        <v>15</v>
      </c>
      <c r="R35" s="776">
        <v>15</v>
      </c>
      <c r="S35" s="776">
        <v>15</v>
      </c>
      <c r="T35" s="776">
        <v>15</v>
      </c>
      <c r="U35" s="776">
        <v>15</v>
      </c>
      <c r="V35" s="776">
        <v>15</v>
      </c>
      <c r="W35" s="776">
        <v>15</v>
      </c>
      <c r="X35" s="776">
        <v>15</v>
      </c>
      <c r="Y35" s="776">
        <v>15</v>
      </c>
      <c r="Z35" s="776">
        <v>15</v>
      </c>
      <c r="AA35" s="776">
        <v>15</v>
      </c>
      <c r="AB35" s="776">
        <v>15</v>
      </c>
      <c r="AC35" s="776">
        <v>14.12</v>
      </c>
      <c r="AD35" s="776">
        <v>14.12</v>
      </c>
      <c r="AE35" s="776">
        <v>14.12</v>
      </c>
      <c r="AF35" s="776">
        <v>14.12</v>
      </c>
      <c r="AG35" s="776">
        <v>14.12</v>
      </c>
      <c r="AH35" s="776">
        <v>14.12</v>
      </c>
      <c r="AI35" s="776">
        <v>14.12</v>
      </c>
      <c r="AJ35" s="776">
        <v>14.12</v>
      </c>
      <c r="AK35" s="776">
        <v>14.12</v>
      </c>
      <c r="AL35" s="776">
        <v>14.12</v>
      </c>
      <c r="AM35" s="776">
        <v>14.12</v>
      </c>
      <c r="AN35" s="776">
        <v>14.12</v>
      </c>
      <c r="AO35" s="777">
        <v>14.12</v>
      </c>
      <c r="AP35" s="777">
        <v>14.12</v>
      </c>
      <c r="AQ35" s="777">
        <v>14.12</v>
      </c>
      <c r="AR35" s="777">
        <v>14.12</v>
      </c>
      <c r="AS35" s="777">
        <v>14.12</v>
      </c>
      <c r="AT35" s="777">
        <v>14.12</v>
      </c>
      <c r="AU35" s="1408">
        <f>'[19]Agency South'!T99</f>
        <v>21.551951021074178</v>
      </c>
      <c r="AV35" s="1408">
        <f>'[19]Agency South'!U99</f>
        <v>21.432984658132973</v>
      </c>
      <c r="AW35" s="1408">
        <f>'[19]Agency South'!V99</f>
        <v>21.564519035829218</v>
      </c>
      <c r="AX35" s="1408">
        <f>'[19]Agency South'!W99</f>
        <v>20.930025271345851</v>
      </c>
      <c r="AY35" s="1408">
        <f>'[19]Agency South'!X99</f>
        <v>20.994906543065028</v>
      </c>
      <c r="AZ35" s="1408">
        <f>'[19]Agency South'!Y99</f>
        <v>20.517423463764217</v>
      </c>
      <c r="BA35" s="1408">
        <v>16.122751951853626</v>
      </c>
      <c r="BB35" s="1408">
        <v>16.177269449781793</v>
      </c>
      <c r="BC35" s="1408">
        <v>18.211662652029201</v>
      </c>
      <c r="BD35" s="1408">
        <v>18.095103945413555</v>
      </c>
      <c r="BE35" s="1408">
        <v>18.467174481291117</v>
      </c>
      <c r="BF35" s="1408">
        <v>18.223272606155973</v>
      </c>
      <c r="BG35" s="1408">
        <v>18.346729145352839</v>
      </c>
      <c r="BH35" s="1390">
        <v>18.299471702275845</v>
      </c>
      <c r="BI35" s="1390">
        <v>18.115862676568341</v>
      </c>
      <c r="BJ35" s="1390">
        <v>18.186048350218773</v>
      </c>
      <c r="BK35" s="1390">
        <v>18.148746822332793</v>
      </c>
      <c r="BL35" s="1390">
        <v>17.954937598922836</v>
      </c>
      <c r="BM35" s="778">
        <v>14.7</v>
      </c>
      <c r="BN35" s="778">
        <v>15</v>
      </c>
      <c r="BO35" s="1412">
        <f t="shared" si="39"/>
        <v>16.122751951853626</v>
      </c>
    </row>
    <row r="36" spans="1:67">
      <c r="B36" s="774" t="s">
        <v>82</v>
      </c>
      <c r="C36" s="775">
        <f>SUMIF($AO$3:$AZ$3, "&lt;=" &amp;$A$2, $AO$36:$AZ$36)</f>
        <v>168</v>
      </c>
      <c r="D36" s="774"/>
      <c r="E36" s="776">
        <v>15</v>
      </c>
      <c r="F36" s="776">
        <v>10</v>
      </c>
      <c r="G36" s="776">
        <v>20</v>
      </c>
      <c r="H36" s="776">
        <v>30</v>
      </c>
      <c r="I36" s="776">
        <v>40</v>
      </c>
      <c r="J36" s="776">
        <v>50</v>
      </c>
      <c r="K36" s="776">
        <v>60</v>
      </c>
      <c r="L36" s="776">
        <v>50</v>
      </c>
      <c r="M36" s="776">
        <v>50</v>
      </c>
      <c r="N36" s="776">
        <v>65</v>
      </c>
      <c r="O36" s="776">
        <v>60</v>
      </c>
      <c r="P36" s="776">
        <v>60</v>
      </c>
      <c r="Q36" s="776">
        <v>35</v>
      </c>
      <c r="R36" s="776">
        <v>30</v>
      </c>
      <c r="S36" s="776">
        <v>60</v>
      </c>
      <c r="T36" s="776">
        <v>95</v>
      </c>
      <c r="U36" s="776">
        <v>95</v>
      </c>
      <c r="V36" s="776">
        <v>95</v>
      </c>
      <c r="W36" s="776">
        <v>95</v>
      </c>
      <c r="X36" s="776">
        <v>95</v>
      </c>
      <c r="Y36" s="776">
        <v>95</v>
      </c>
      <c r="Z36" s="776">
        <v>95</v>
      </c>
      <c r="AA36" s="776">
        <v>95</v>
      </c>
      <c r="AB36" s="776">
        <v>95</v>
      </c>
      <c r="AC36" s="738">
        <v>210</v>
      </c>
      <c r="AD36" s="776">
        <v>148</v>
      </c>
      <c r="AE36" s="776">
        <v>297</v>
      </c>
      <c r="AF36" s="776">
        <v>297</v>
      </c>
      <c r="AG36" s="776">
        <v>297</v>
      </c>
      <c r="AH36" s="776">
        <v>297</v>
      </c>
      <c r="AI36" s="776">
        <v>297</v>
      </c>
      <c r="AJ36" s="776">
        <v>297</v>
      </c>
      <c r="AK36" s="776">
        <v>297</v>
      </c>
      <c r="AL36" s="776">
        <v>297</v>
      </c>
      <c r="AM36" s="776">
        <v>386</v>
      </c>
      <c r="AN36" s="776">
        <v>386</v>
      </c>
      <c r="AO36" s="777">
        <v>168</v>
      </c>
      <c r="AP36" s="777">
        <v>58</v>
      </c>
      <c r="AQ36" s="777">
        <v>321</v>
      </c>
      <c r="AR36" s="777">
        <v>322</v>
      </c>
      <c r="AS36" s="777">
        <v>347</v>
      </c>
      <c r="AT36" s="777">
        <v>732</v>
      </c>
      <c r="AU36" s="1389">
        <f>'[19]Agency South'!T15</f>
        <v>301.10859000000005</v>
      </c>
      <c r="AV36" s="1389">
        <f>'[19]Agency South'!U15</f>
        <v>331.53835409999999</v>
      </c>
      <c r="AW36" s="1389">
        <f>'[19]Agency South'!V15</f>
        <v>362.20652055900001</v>
      </c>
      <c r="AX36" s="1389">
        <f>'[19]Agency South'!W15</f>
        <v>374.61145018027497</v>
      </c>
      <c r="AY36" s="1389">
        <f>'[19]Agency South'!X15</f>
        <v>406.51941183838426</v>
      </c>
      <c r="AZ36" s="1389">
        <f>'[19]Agency South'!Y15</f>
        <v>440.51885669891328</v>
      </c>
      <c r="BA36" s="1389">
        <v>169.57836748299371</v>
      </c>
      <c r="BB36" s="1389">
        <v>177.51031064081826</v>
      </c>
      <c r="BC36" s="1389">
        <v>418.3653386899565</v>
      </c>
      <c r="BD36" s="1389">
        <v>396.96803266071333</v>
      </c>
      <c r="BE36" s="1389">
        <v>479.86873618886113</v>
      </c>
      <c r="BF36" s="1389">
        <v>586.32495716078495</v>
      </c>
      <c r="BG36" s="1389">
        <v>432.3556021146382</v>
      </c>
      <c r="BH36" s="548">
        <v>518.89912798720138</v>
      </c>
      <c r="BI36" s="548">
        <v>630.48048021435284</v>
      </c>
      <c r="BJ36" s="548">
        <v>490.26012284455311</v>
      </c>
      <c r="BK36" s="548">
        <v>558.23022374207846</v>
      </c>
      <c r="BL36" s="548">
        <v>667.03274735825346</v>
      </c>
      <c r="BM36" s="82">
        <f>SUM(E36:P36)</f>
        <v>510</v>
      </c>
      <c r="BN36" s="82">
        <v>980</v>
      </c>
      <c r="BO36" s="1146">
        <f t="shared" si="39"/>
        <v>169.57836748299371</v>
      </c>
    </row>
    <row r="37" spans="1:67">
      <c r="B37" s="774" t="s">
        <v>81</v>
      </c>
      <c r="C37" s="775">
        <f>SUMIF($AO$3:$AZ$3, "&lt;=" &amp;$A$2, $AO$37:$AZ$37)</f>
        <v>0</v>
      </c>
      <c r="D37" s="774"/>
      <c r="E37" s="774">
        <v>5</v>
      </c>
      <c r="F37" s="774"/>
      <c r="G37" s="774">
        <v>15</v>
      </c>
      <c r="H37" s="774">
        <v>15</v>
      </c>
      <c r="I37" s="774">
        <v>15</v>
      </c>
      <c r="J37" s="774">
        <v>10</v>
      </c>
      <c r="K37" s="774">
        <v>10</v>
      </c>
      <c r="L37" s="774">
        <v>10</v>
      </c>
      <c r="M37" s="774">
        <v>10</v>
      </c>
      <c r="N37" s="774">
        <v>5</v>
      </c>
      <c r="O37" s="774"/>
      <c r="P37" s="774"/>
      <c r="Q37" s="774">
        <v>8</v>
      </c>
      <c r="R37" s="774">
        <v>0</v>
      </c>
      <c r="S37" s="774">
        <v>0</v>
      </c>
      <c r="T37" s="774">
        <v>10</v>
      </c>
      <c r="U37" s="774">
        <v>15</v>
      </c>
      <c r="V37" s="774">
        <v>15</v>
      </c>
      <c r="W37" s="774">
        <v>15</v>
      </c>
      <c r="X37" s="774">
        <v>10</v>
      </c>
      <c r="Y37" s="774">
        <v>0</v>
      </c>
      <c r="Z37" s="774">
        <v>0</v>
      </c>
      <c r="AA37" s="774">
        <v>0</v>
      </c>
      <c r="AB37" s="774">
        <v>0</v>
      </c>
      <c r="AC37" s="738">
        <v>57</v>
      </c>
      <c r="AD37" s="774">
        <v>57</v>
      </c>
      <c r="AE37" s="774">
        <v>57</v>
      </c>
      <c r="AF37" s="774">
        <v>57</v>
      </c>
      <c r="AG37" s="774">
        <v>57</v>
      </c>
      <c r="AH37" s="774">
        <v>57</v>
      </c>
      <c r="AI37" s="774">
        <v>57</v>
      </c>
      <c r="AJ37" s="774">
        <v>57</v>
      </c>
      <c r="AK37" s="774">
        <v>57</v>
      </c>
      <c r="AL37" s="774">
        <v>57</v>
      </c>
      <c r="AM37" s="774">
        <v>57</v>
      </c>
      <c r="AN37" s="774">
        <v>57</v>
      </c>
      <c r="AO37" s="761">
        <v>0</v>
      </c>
      <c r="AQ37" s="761">
        <v>0</v>
      </c>
      <c r="AR37" s="761">
        <v>11</v>
      </c>
      <c r="AS37" s="761">
        <v>18</v>
      </c>
      <c r="AU37" s="1389">
        <f>'[19]Agency South'!T8</f>
        <v>45</v>
      </c>
      <c r="AV37" s="1389">
        <f>'[19]Agency South'!U8</f>
        <v>45</v>
      </c>
      <c r="AW37" s="1389">
        <f>'[19]Agency South'!V8</f>
        <v>45</v>
      </c>
      <c r="AX37" s="1389">
        <f>'[19]Agency South'!W8</f>
        <v>45</v>
      </c>
      <c r="AY37" s="1389">
        <f>'[19]Agency South'!X8</f>
        <v>45</v>
      </c>
      <c r="AZ37" s="1389">
        <f>'[19]Agency South'!Y8</f>
        <v>45</v>
      </c>
      <c r="BA37" s="1389">
        <v>10</v>
      </c>
      <c r="BB37" s="1389">
        <v>10</v>
      </c>
      <c r="BC37" s="1389">
        <v>20</v>
      </c>
      <c r="BD37" s="1389">
        <v>20</v>
      </c>
      <c r="BE37" s="1389">
        <v>25</v>
      </c>
      <c r="BF37" s="1389">
        <v>25</v>
      </c>
      <c r="BG37" s="1389">
        <v>25</v>
      </c>
      <c r="BH37" s="761">
        <v>25</v>
      </c>
      <c r="BI37" s="761">
        <v>25</v>
      </c>
      <c r="BJ37" s="761">
        <v>25</v>
      </c>
      <c r="BK37" s="761">
        <v>25</v>
      </c>
      <c r="BL37" s="761">
        <v>25</v>
      </c>
      <c r="BM37" s="82">
        <f>SUM(E37:P37)</f>
        <v>95</v>
      </c>
      <c r="BN37" s="82">
        <v>73</v>
      </c>
      <c r="BO37" s="1146">
        <f t="shared" si="39"/>
        <v>10</v>
      </c>
    </row>
    <row r="38" spans="1:67">
      <c r="B38" s="774"/>
      <c r="C38" s="774"/>
      <c r="D38" s="774"/>
      <c r="E38" s="774"/>
      <c r="F38" s="774"/>
      <c r="G38" s="774"/>
      <c r="H38" s="774"/>
      <c r="I38" s="774"/>
      <c r="J38" s="774"/>
      <c r="K38" s="774"/>
      <c r="L38" s="774"/>
      <c r="M38" s="774"/>
      <c r="N38" s="774"/>
      <c r="O38" s="774"/>
      <c r="P38" s="774"/>
      <c r="Q38" s="774"/>
      <c r="R38" s="774"/>
      <c r="S38" s="774"/>
      <c r="T38" s="774"/>
      <c r="U38" s="774"/>
      <c r="V38" s="774"/>
      <c r="W38" s="774"/>
      <c r="X38" s="774"/>
      <c r="Y38" s="774"/>
      <c r="Z38" s="774"/>
      <c r="AA38" s="774"/>
      <c r="AB38" s="774"/>
      <c r="AC38" s="774"/>
      <c r="AD38" s="774"/>
      <c r="AE38" s="774"/>
      <c r="AF38" s="774"/>
      <c r="AG38" s="774"/>
      <c r="AH38" s="774"/>
      <c r="AI38" s="774"/>
      <c r="AJ38" s="774"/>
      <c r="AK38" s="774"/>
      <c r="AL38" s="774"/>
      <c r="AM38" s="774"/>
      <c r="AN38" s="774"/>
      <c r="BM38" s="774"/>
      <c r="BN38" s="774"/>
      <c r="BO38" s="1412"/>
    </row>
    <row r="39" spans="1:67">
      <c r="B39" s="779" t="s">
        <v>47</v>
      </c>
      <c r="C39" s="160">
        <f>ROUND(C26/ (C29* $A$2),0)</f>
        <v>3</v>
      </c>
      <c r="D39" s="774"/>
      <c r="E39" s="245">
        <f>E26/ (E29)</f>
        <v>7.5</v>
      </c>
      <c r="F39" s="245">
        <f t="shared" ref="F39:P39" si="44">F26/ (F29)</f>
        <v>6.0773480662983426</v>
      </c>
      <c r="G39" s="245">
        <f t="shared" si="44"/>
        <v>7.762557077625571</v>
      </c>
      <c r="H39" s="245">
        <f t="shared" si="44"/>
        <v>7.5601374570446733</v>
      </c>
      <c r="I39" s="245">
        <f t="shared" si="44"/>
        <v>7.6335877862595423</v>
      </c>
      <c r="J39" s="245">
        <f t="shared" si="44"/>
        <v>7.8895463510848129</v>
      </c>
      <c r="K39" s="245">
        <f t="shared" si="44"/>
        <v>5.6951423785594644</v>
      </c>
      <c r="L39" s="245">
        <f t="shared" si="44"/>
        <v>6.0060060060060056</v>
      </c>
      <c r="M39" s="245">
        <f t="shared" si="44"/>
        <v>6.8399452804377567</v>
      </c>
      <c r="N39" s="245">
        <f t="shared" si="44"/>
        <v>4.2929292929292933</v>
      </c>
      <c r="O39" s="245">
        <f t="shared" si="44"/>
        <v>5.2132701421800949</v>
      </c>
      <c r="P39" s="245">
        <f t="shared" si="44"/>
        <v>5.8361391694725029</v>
      </c>
      <c r="Q39" s="245">
        <f t="shared" ref="Q39:AB39" si="45">Q26/ (Q29)</f>
        <v>4.1899432300779722</v>
      </c>
      <c r="R39" s="245">
        <f t="shared" si="45"/>
        <v>4.1968888617958306</v>
      </c>
      <c r="S39" s="245">
        <f t="shared" si="45"/>
        <v>5.4662718255515479</v>
      </c>
      <c r="T39" s="245">
        <f t="shared" si="45"/>
        <v>5.4519003509081498</v>
      </c>
      <c r="U39" s="245">
        <f t="shared" si="45"/>
        <v>5.453083406305641</v>
      </c>
      <c r="V39" s="245">
        <f t="shared" si="45"/>
        <v>6.3016581799257398</v>
      </c>
      <c r="W39" s="245">
        <f t="shared" si="45"/>
        <v>5.4534380872269228</v>
      </c>
      <c r="X39" s="245">
        <f t="shared" si="45"/>
        <v>5.4675879073497802</v>
      </c>
      <c r="Y39" s="245">
        <f t="shared" si="45"/>
        <v>6.2985741545282892</v>
      </c>
      <c r="Z39" s="245">
        <f t="shared" si="45"/>
        <v>5.4570600214046383</v>
      </c>
      <c r="AA39" s="245">
        <f t="shared" si="45"/>
        <v>5.4578764878913004</v>
      </c>
      <c r="AB39" s="245">
        <f t="shared" si="45"/>
        <v>6.3062746346046197</v>
      </c>
      <c r="AC39" s="245">
        <v>7</v>
      </c>
      <c r="AD39" s="245">
        <v>4</v>
      </c>
      <c r="AE39" s="245">
        <v>7</v>
      </c>
      <c r="AF39" s="245">
        <v>7</v>
      </c>
      <c r="AG39" s="245">
        <v>8</v>
      </c>
      <c r="AH39" s="245">
        <v>8</v>
      </c>
      <c r="AI39" s="245">
        <v>5</v>
      </c>
      <c r="AJ39" s="245">
        <v>5</v>
      </c>
      <c r="AK39" s="245">
        <v>7</v>
      </c>
      <c r="AL39" s="245">
        <v>5</v>
      </c>
      <c r="AM39" s="245">
        <v>7</v>
      </c>
      <c r="AN39" s="245">
        <v>11</v>
      </c>
      <c r="AO39" s="546">
        <v>4</v>
      </c>
      <c r="AP39" s="546">
        <v>3</v>
      </c>
      <c r="AQ39" s="546">
        <v>8</v>
      </c>
      <c r="AR39" s="546">
        <v>10</v>
      </c>
      <c r="AS39" s="546">
        <v>8</v>
      </c>
      <c r="AT39" s="546">
        <v>9</v>
      </c>
      <c r="AU39" s="546">
        <f t="shared" ref="AU39:BB39" si="46">AU26/AU28</f>
        <v>7.3658230018629363</v>
      </c>
      <c r="AV39" s="546">
        <f t="shared" si="46"/>
        <v>7.6630344384223905</v>
      </c>
      <c r="AW39" s="546">
        <f t="shared" si="46"/>
        <v>8.5745978844476838</v>
      </c>
      <c r="AX39" s="546">
        <f t="shared" si="46"/>
        <v>7.5698249569177412</v>
      </c>
      <c r="AY39" s="546">
        <f t="shared" si="46"/>
        <v>7.8953506689315045</v>
      </c>
      <c r="AZ39" s="546">
        <f t="shared" si="46"/>
        <v>9.0764184608537182</v>
      </c>
      <c r="BA39" s="546">
        <f t="shared" si="46"/>
        <v>2.4574256408025792</v>
      </c>
      <c r="BB39" s="546">
        <f t="shared" si="46"/>
        <v>2.3705895437639741</v>
      </c>
      <c r="BC39" s="546">
        <f t="shared" ref="BC39:BL39" si="47">BC26/BC28</f>
        <v>6.0322785127470002</v>
      </c>
      <c r="BD39" s="546">
        <f t="shared" si="47"/>
        <v>5.5284301988414333</v>
      </c>
      <c r="BE39" s="546">
        <f t="shared" si="47"/>
        <v>6.2748209280766813</v>
      </c>
      <c r="BF39" s="546">
        <f t="shared" si="47"/>
        <v>6.3732459319692536</v>
      </c>
      <c r="BG39" s="546">
        <f t="shared" si="47"/>
        <v>6.18140767051624</v>
      </c>
      <c r="BH39" s="546">
        <f t="shared" si="47"/>
        <v>6.6755039562907976</v>
      </c>
      <c r="BI39" s="546">
        <f t="shared" si="47"/>
        <v>6.7341921373740545</v>
      </c>
      <c r="BJ39" s="546">
        <f t="shared" si="47"/>
        <v>6.4044252014786354</v>
      </c>
      <c r="BK39" s="546">
        <f t="shared" si="47"/>
        <v>6.7740485690685519</v>
      </c>
      <c r="BL39" s="546">
        <f t="shared" si="47"/>
        <v>6.7277221998497136</v>
      </c>
      <c r="BM39" s="245">
        <f>BM26/ (BM29)</f>
        <v>6.154336734693878</v>
      </c>
      <c r="BN39" s="558">
        <f>BN26/ (BN29 )</f>
        <v>5.5872108597365893</v>
      </c>
      <c r="BO39" s="1412">
        <f t="shared" si="39"/>
        <v>2.4574256408025792</v>
      </c>
    </row>
    <row r="40" spans="1:67">
      <c r="B40" s="779" t="s">
        <v>48</v>
      </c>
      <c r="C40" s="160">
        <f>ROUND(C26/C32,0)</f>
        <v>23</v>
      </c>
      <c r="D40" s="774"/>
      <c r="E40" s="245">
        <f>E26/E32</f>
        <v>20.689655172413794</v>
      </c>
      <c r="F40" s="245">
        <f t="shared" ref="F40:P40" si="48">F26/F32</f>
        <v>20.37037037037037</v>
      </c>
      <c r="G40" s="245">
        <f t="shared" si="48"/>
        <v>20.73170731707317</v>
      </c>
      <c r="H40" s="245">
        <f t="shared" si="48"/>
        <v>20.754716981132077</v>
      </c>
      <c r="I40" s="245">
        <f t="shared" si="48"/>
        <v>20.547945205479451</v>
      </c>
      <c r="J40" s="245">
        <f t="shared" si="48"/>
        <v>20.618556701030929</v>
      </c>
      <c r="K40" s="245">
        <f t="shared" si="48"/>
        <v>20.481927710843372</v>
      </c>
      <c r="L40" s="245">
        <f t="shared" si="48"/>
        <v>20.618556701030929</v>
      </c>
      <c r="M40" s="245">
        <f t="shared" si="48"/>
        <v>20.66115702479339</v>
      </c>
      <c r="N40" s="245">
        <f t="shared" si="48"/>
        <v>20.481927710843372</v>
      </c>
      <c r="O40" s="245">
        <f t="shared" si="48"/>
        <v>20.560747663551403</v>
      </c>
      <c r="P40" s="245">
        <f t="shared" si="48"/>
        <v>20.472440944881889</v>
      </c>
      <c r="Q40" s="245">
        <f t="shared" ref="Q40:AB40" si="49">Q26/Q32</f>
        <v>20.857142857142858</v>
      </c>
      <c r="R40" s="245">
        <f t="shared" si="49"/>
        <v>20.985915492957748</v>
      </c>
      <c r="S40" s="245">
        <f t="shared" si="49"/>
        <v>21.05263157894737</v>
      </c>
      <c r="T40" s="245">
        <f t="shared" si="49"/>
        <v>20.925925925925927</v>
      </c>
      <c r="U40" s="245">
        <f t="shared" si="49"/>
        <v>21.023622047244096</v>
      </c>
      <c r="V40" s="245">
        <f t="shared" si="49"/>
        <v>20.970588235294116</v>
      </c>
      <c r="W40" s="245">
        <f t="shared" si="49"/>
        <v>20.969696969696969</v>
      </c>
      <c r="X40" s="245">
        <f t="shared" si="49"/>
        <v>21</v>
      </c>
      <c r="Y40" s="245">
        <f t="shared" si="49"/>
        <v>21</v>
      </c>
      <c r="Z40" s="245">
        <f t="shared" si="49"/>
        <v>21.005025125628141</v>
      </c>
      <c r="AA40" s="245">
        <f t="shared" si="49"/>
        <v>20.966183574879228</v>
      </c>
      <c r="AB40" s="245">
        <f t="shared" si="49"/>
        <v>21.056910569105693</v>
      </c>
      <c r="AC40" s="245">
        <v>29</v>
      </c>
      <c r="AD40" s="245">
        <v>20</v>
      </c>
      <c r="AE40" s="245">
        <v>24</v>
      </c>
      <c r="AF40" s="245">
        <v>24</v>
      </c>
      <c r="AG40" s="245">
        <v>25</v>
      </c>
      <c r="AH40" s="245">
        <v>26</v>
      </c>
      <c r="AI40" s="245">
        <v>16</v>
      </c>
      <c r="AJ40" s="245">
        <v>17</v>
      </c>
      <c r="AK40" s="245">
        <v>23</v>
      </c>
      <c r="AL40" s="245">
        <v>18</v>
      </c>
      <c r="AM40" s="245">
        <v>22</v>
      </c>
      <c r="AN40" s="245">
        <v>38</v>
      </c>
      <c r="AO40" s="546">
        <v>15</v>
      </c>
      <c r="AP40" s="546">
        <v>22</v>
      </c>
      <c r="AQ40" s="546">
        <v>33</v>
      </c>
      <c r="AR40" s="546">
        <v>35</v>
      </c>
      <c r="AS40" s="546">
        <v>28</v>
      </c>
      <c r="AT40" s="546">
        <v>31</v>
      </c>
      <c r="AU40" s="546">
        <f t="shared" ref="AU40:BB40" si="50">+AU26/AU32</f>
        <v>31.885127080092904</v>
      </c>
      <c r="AV40" s="546">
        <f t="shared" si="50"/>
        <v>38.413931795667864</v>
      </c>
      <c r="AW40" s="546">
        <f t="shared" si="50"/>
        <v>39.489023028853076</v>
      </c>
      <c r="AX40" s="546">
        <f t="shared" si="50"/>
        <v>36.184795842585288</v>
      </c>
      <c r="AY40" s="546">
        <f t="shared" si="50"/>
        <v>36.925428424983863</v>
      </c>
      <c r="AZ40" s="546">
        <f t="shared" si="50"/>
        <v>41.115755684285517</v>
      </c>
      <c r="BA40" s="546">
        <f t="shared" si="50"/>
        <v>23.150310300516885</v>
      </c>
      <c r="BB40" s="546">
        <f t="shared" si="50"/>
        <v>22.80663405138532</v>
      </c>
      <c r="BC40" s="546">
        <f t="shared" ref="BC40:BL40" si="51">+BC26/BC32</f>
        <v>31.258441524999611</v>
      </c>
      <c r="BD40" s="546">
        <f t="shared" si="51"/>
        <v>29.072485300940851</v>
      </c>
      <c r="BE40" s="546">
        <f t="shared" si="51"/>
        <v>31.810619346781177</v>
      </c>
      <c r="BF40" s="546">
        <f t="shared" si="51"/>
        <v>32.008498937521153</v>
      </c>
      <c r="BG40" s="546">
        <f t="shared" si="51"/>
        <v>29.8646353110869</v>
      </c>
      <c r="BH40" s="546">
        <f t="shared" si="51"/>
        <v>32.316235341491407</v>
      </c>
      <c r="BI40" s="546">
        <f t="shared" si="51"/>
        <v>32.77313624828826</v>
      </c>
      <c r="BJ40" s="546">
        <f t="shared" si="51"/>
        <v>30.710654818293765</v>
      </c>
      <c r="BK40" s="546">
        <f t="shared" si="51"/>
        <v>32.541955320717683</v>
      </c>
      <c r="BL40" s="546">
        <f t="shared" si="51"/>
        <v>32.651616786260881</v>
      </c>
      <c r="BM40" s="245">
        <f>BM26/BM32</f>
        <v>20.575692963752665</v>
      </c>
      <c r="BN40" s="558">
        <f>BN26/BN32</f>
        <v>20.993003229278795</v>
      </c>
      <c r="BO40" s="1412">
        <f t="shared" si="39"/>
        <v>23.150310300516885</v>
      </c>
    </row>
    <row r="41" spans="1:67">
      <c r="B41" s="779" t="s">
        <v>49</v>
      </c>
      <c r="C41" s="160">
        <f>ROUND(C27/ (C29 *$A$2),0)</f>
        <v>3</v>
      </c>
      <c r="D41" s="774"/>
      <c r="E41" s="245">
        <f>E27/ (E29 )</f>
        <v>6.2249999999999996</v>
      </c>
      <c r="F41" s="245">
        <f t="shared" ref="F41:P41" si="52">F27/ (F29 )</f>
        <v>5.0441988950276242</v>
      </c>
      <c r="G41" s="245">
        <f t="shared" si="52"/>
        <v>6.4429223744292239</v>
      </c>
      <c r="H41" s="245">
        <f t="shared" si="52"/>
        <v>6.2749140893470789</v>
      </c>
      <c r="I41" s="245">
        <f t="shared" si="52"/>
        <v>6.33587786259542</v>
      </c>
      <c r="J41" s="245">
        <f t="shared" si="52"/>
        <v>6.5483234714003942</v>
      </c>
      <c r="K41" s="245">
        <f t="shared" si="52"/>
        <v>4.7269681742043552</v>
      </c>
      <c r="L41" s="245">
        <f t="shared" si="52"/>
        <v>4.984984984984985</v>
      </c>
      <c r="M41" s="245">
        <f t="shared" si="52"/>
        <v>5.6771545827633378</v>
      </c>
      <c r="N41" s="245">
        <f t="shared" si="52"/>
        <v>3.5631313131313131</v>
      </c>
      <c r="O41" s="245">
        <f t="shared" si="52"/>
        <v>4.3270142180094791</v>
      </c>
      <c r="P41" s="245">
        <f t="shared" si="52"/>
        <v>4.843995510662177</v>
      </c>
      <c r="Q41" s="245">
        <f t="shared" ref="Q41:AB41" si="53">Q27/ (Q29 )</f>
        <v>3.6033511778670562</v>
      </c>
      <c r="R41" s="245">
        <f t="shared" si="53"/>
        <v>3.6093244211444149</v>
      </c>
      <c r="S41" s="245">
        <f t="shared" si="53"/>
        <v>4.7009937699743309</v>
      </c>
      <c r="T41" s="245">
        <f t="shared" si="53"/>
        <v>4.6886343017810086</v>
      </c>
      <c r="U41" s="245">
        <f t="shared" si="53"/>
        <v>4.6896517294228515</v>
      </c>
      <c r="V41" s="245">
        <f t="shared" si="53"/>
        <v>5.4194260347361363</v>
      </c>
      <c r="W41" s="245">
        <f t="shared" si="53"/>
        <v>4.6899567550151531</v>
      </c>
      <c r="X41" s="245">
        <f t="shared" si="53"/>
        <v>4.7021256003208105</v>
      </c>
      <c r="Y41" s="245">
        <f t="shared" si="53"/>
        <v>5.4167737728943282</v>
      </c>
      <c r="Z41" s="245">
        <f t="shared" si="53"/>
        <v>4.6930716184079886</v>
      </c>
      <c r="AA41" s="245">
        <f t="shared" si="53"/>
        <v>4.6937737795865182</v>
      </c>
      <c r="AB41" s="245">
        <f t="shared" si="53"/>
        <v>5.4233961857599731</v>
      </c>
      <c r="AC41" s="245">
        <v>7</v>
      </c>
      <c r="AD41" s="245">
        <v>4</v>
      </c>
      <c r="AE41" s="245">
        <v>7</v>
      </c>
      <c r="AF41" s="245">
        <v>7</v>
      </c>
      <c r="AG41" s="245">
        <v>7</v>
      </c>
      <c r="AH41" s="245">
        <v>7</v>
      </c>
      <c r="AI41" s="245">
        <v>5</v>
      </c>
      <c r="AJ41" s="245">
        <v>5</v>
      </c>
      <c r="AK41" s="245">
        <v>7</v>
      </c>
      <c r="AL41" s="245">
        <v>5</v>
      </c>
      <c r="AM41" s="245">
        <v>6</v>
      </c>
      <c r="AN41" s="245">
        <v>11</v>
      </c>
      <c r="AO41" s="546">
        <v>4</v>
      </c>
      <c r="AP41" s="546">
        <v>3</v>
      </c>
      <c r="AQ41" s="546">
        <v>8</v>
      </c>
      <c r="AR41" s="546">
        <v>10</v>
      </c>
      <c r="AS41" s="546">
        <v>8</v>
      </c>
      <c r="AT41" s="546">
        <v>9</v>
      </c>
      <c r="AU41" s="546">
        <f t="shared" ref="AU41:BB41" si="54">AU27/AU28</f>
        <v>9.6969471593866938</v>
      </c>
      <c r="AV41" s="546">
        <f t="shared" si="54"/>
        <v>10.088219607116367</v>
      </c>
      <c r="AW41" s="546">
        <f t="shared" si="54"/>
        <v>11.288273228592214</v>
      </c>
      <c r="AX41" s="546">
        <f t="shared" si="54"/>
        <v>9.9655113345070703</v>
      </c>
      <c r="AY41" s="546">
        <f t="shared" si="54"/>
        <v>10.394058915357281</v>
      </c>
      <c r="AZ41" s="546">
        <f t="shared" si="54"/>
        <v>11.948909197128462</v>
      </c>
      <c r="BA41" s="546">
        <f t="shared" si="54"/>
        <v>3.2351478688746287</v>
      </c>
      <c r="BB41" s="546">
        <f t="shared" si="54"/>
        <v>3.1208300194913674</v>
      </c>
      <c r="BC41" s="546">
        <f t="shared" ref="BC41:BL41" si="55">BC27/BC28</f>
        <v>7.9413645934768127</v>
      </c>
      <c r="BD41" s="546">
        <f t="shared" si="55"/>
        <v>7.2780591522446958</v>
      </c>
      <c r="BE41" s="546">
        <f t="shared" si="55"/>
        <v>8.2606664535360501</v>
      </c>
      <c r="BF41" s="546">
        <f t="shared" si="55"/>
        <v>8.3902408489114606</v>
      </c>
      <c r="BG41" s="546">
        <f t="shared" si="55"/>
        <v>8.1376899141431398</v>
      </c>
      <c r="BH41" s="546">
        <f t="shared" si="55"/>
        <v>8.7881570206149284</v>
      </c>
      <c r="BI41" s="546">
        <f t="shared" si="55"/>
        <v>8.8654187455709756</v>
      </c>
      <c r="BJ41" s="546">
        <f t="shared" si="55"/>
        <v>8.4312876849302327</v>
      </c>
      <c r="BK41" s="546">
        <f t="shared" si="55"/>
        <v>8.9178888785086645</v>
      </c>
      <c r="BL41" s="546">
        <f t="shared" si="55"/>
        <v>8.8569012123255799</v>
      </c>
      <c r="BM41" s="245">
        <f>BM27/ (BM29 )</f>
        <v>5.1080994897959187</v>
      </c>
      <c r="BN41" s="558">
        <f>BN27/ (BN29 )</f>
        <v>4.8050013393734679</v>
      </c>
      <c r="BO41" s="1412">
        <f t="shared" si="39"/>
        <v>3.2351478688746287</v>
      </c>
    </row>
    <row r="42" spans="1:67">
      <c r="B42" s="779" t="s">
        <v>50</v>
      </c>
      <c r="C42" s="160">
        <f>ROUND(C27/C32,0)</f>
        <v>30</v>
      </c>
      <c r="D42" s="774"/>
      <c r="E42" s="245">
        <f>E27/E32</f>
        <v>17.172413793103448</v>
      </c>
      <c r="F42" s="245">
        <f t="shared" ref="F42:P42" si="56">F27/F32</f>
        <v>16.907407407407408</v>
      </c>
      <c r="G42" s="245">
        <f t="shared" si="56"/>
        <v>17.207317073170731</v>
      </c>
      <c r="H42" s="245">
        <f t="shared" si="56"/>
        <v>17.226415094339622</v>
      </c>
      <c r="I42" s="245">
        <f t="shared" si="56"/>
        <v>17.054794520547944</v>
      </c>
      <c r="J42" s="245">
        <f t="shared" si="56"/>
        <v>17.11340206185567</v>
      </c>
      <c r="K42" s="245">
        <f t="shared" si="56"/>
        <v>17</v>
      </c>
      <c r="L42" s="245">
        <f t="shared" si="56"/>
        <v>17.11340206185567</v>
      </c>
      <c r="M42" s="245">
        <f t="shared" si="56"/>
        <v>17.148760330578511</v>
      </c>
      <c r="N42" s="245">
        <f t="shared" si="56"/>
        <v>17</v>
      </c>
      <c r="O42" s="245">
        <f t="shared" si="56"/>
        <v>17.065420560747665</v>
      </c>
      <c r="P42" s="245">
        <f t="shared" si="56"/>
        <v>16.992125984251967</v>
      </c>
      <c r="Q42" s="245">
        <f t="shared" ref="Q42:AB42" si="57">Q27/Q32</f>
        <v>17.937142857142856</v>
      </c>
      <c r="R42" s="245">
        <f t="shared" si="57"/>
        <v>18.047887323943662</v>
      </c>
      <c r="S42" s="245">
        <f t="shared" si="57"/>
        <v>18.105263157894736</v>
      </c>
      <c r="T42" s="245">
        <f t="shared" si="57"/>
        <v>17.996296296296297</v>
      </c>
      <c r="U42" s="245">
        <f t="shared" si="57"/>
        <v>18.08031496062992</v>
      </c>
      <c r="V42" s="245">
        <f t="shared" si="57"/>
        <v>18.034705882352942</v>
      </c>
      <c r="W42" s="245">
        <f t="shared" si="57"/>
        <v>18.033939393939395</v>
      </c>
      <c r="X42" s="245">
        <f t="shared" si="57"/>
        <v>18.059999999999999</v>
      </c>
      <c r="Y42" s="245">
        <f t="shared" si="57"/>
        <v>18.059999999999999</v>
      </c>
      <c r="Z42" s="245">
        <f t="shared" si="57"/>
        <v>18.064321608040199</v>
      </c>
      <c r="AA42" s="245">
        <f t="shared" si="57"/>
        <v>18.030917874396135</v>
      </c>
      <c r="AB42" s="245">
        <f t="shared" si="57"/>
        <v>18.108943089430895</v>
      </c>
      <c r="AC42" s="245">
        <v>28</v>
      </c>
      <c r="AD42" s="245">
        <v>19</v>
      </c>
      <c r="AE42" s="245">
        <v>22</v>
      </c>
      <c r="AF42" s="245">
        <v>23</v>
      </c>
      <c r="AG42" s="245">
        <v>24</v>
      </c>
      <c r="AH42" s="245">
        <v>24</v>
      </c>
      <c r="AI42" s="245">
        <v>15</v>
      </c>
      <c r="AJ42" s="245">
        <v>17</v>
      </c>
      <c r="AK42" s="245">
        <v>22</v>
      </c>
      <c r="AL42" s="245">
        <v>17</v>
      </c>
      <c r="AM42" s="245">
        <v>21</v>
      </c>
      <c r="AN42" s="245">
        <v>36</v>
      </c>
      <c r="AO42" s="546">
        <v>15</v>
      </c>
      <c r="AP42" s="546">
        <v>22</v>
      </c>
      <c r="AQ42" s="546">
        <v>33</v>
      </c>
      <c r="AR42" s="546">
        <v>35</v>
      </c>
      <c r="AS42" s="546">
        <v>28</v>
      </c>
      <c r="AT42" s="546">
        <v>31</v>
      </c>
      <c r="AU42" s="546">
        <f t="shared" ref="AU42:BB42" si="58">AU27/AU32</f>
        <v>41.976082290844062</v>
      </c>
      <c r="AV42" s="546">
        <f t="shared" si="58"/>
        <v>50.571112924199369</v>
      </c>
      <c r="AW42" s="546">
        <f t="shared" si="58"/>
        <v>51.986447351469764</v>
      </c>
      <c r="AX42" s="546">
        <f t="shared" si="58"/>
        <v>47.636503506804473</v>
      </c>
      <c r="AY42" s="546">
        <f t="shared" si="58"/>
        <v>48.611530331943058</v>
      </c>
      <c r="AZ42" s="546">
        <f t="shared" si="58"/>
        <v>54.128005816584604</v>
      </c>
      <c r="BA42" s="546">
        <f t="shared" si="58"/>
        <v>30.476884341470225</v>
      </c>
      <c r="BB42" s="546">
        <f t="shared" si="58"/>
        <v>30.024441969868011</v>
      </c>
      <c r="BC42" s="546">
        <f t="shared" ref="BC42:BL42" si="59">BC27/BC32</f>
        <v>41.151064270216409</v>
      </c>
      <c r="BD42" s="546">
        <f t="shared" si="59"/>
        <v>38.273300035036016</v>
      </c>
      <c r="BE42" s="546">
        <f t="shared" si="59"/>
        <v>41.877994466481901</v>
      </c>
      <c r="BF42" s="546">
        <f t="shared" si="59"/>
        <v>42.138498680992797</v>
      </c>
      <c r="BG42" s="546">
        <f t="shared" si="59"/>
        <v>39.316148442980527</v>
      </c>
      <c r="BH42" s="546">
        <f t="shared" si="59"/>
        <v>42.543627021378455</v>
      </c>
      <c r="BI42" s="546">
        <f t="shared" si="59"/>
        <v>43.145127213436339</v>
      </c>
      <c r="BJ42" s="546">
        <f t="shared" si="59"/>
        <v>40.429914882266466</v>
      </c>
      <c r="BK42" s="546">
        <f t="shared" si="59"/>
        <v>42.840782507034504</v>
      </c>
      <c r="BL42" s="546">
        <f t="shared" si="59"/>
        <v>42.985149461891325</v>
      </c>
      <c r="BM42" s="245">
        <f>BM27/BM32</f>
        <v>17.077825159914713</v>
      </c>
      <c r="BN42" s="558">
        <f>BN27/BN32</f>
        <v>18.053982777179765</v>
      </c>
      <c r="BO42" s="1412">
        <f t="shared" si="39"/>
        <v>30.476884341470225</v>
      </c>
    </row>
    <row r="43" spans="1:67">
      <c r="B43" s="779" t="s">
        <v>51</v>
      </c>
      <c r="C43" s="160">
        <f>ROUND(C34/ ($A$2 * C29),0)</f>
        <v>0</v>
      </c>
      <c r="D43" s="774"/>
      <c r="E43" s="245">
        <f>E34/ ( E29)</f>
        <v>0.50749999999999995</v>
      </c>
      <c r="F43" s="245">
        <f t="shared" ref="F43:P43" si="60">F34/ ( F29)</f>
        <v>0.41767955801104967</v>
      </c>
      <c r="G43" s="245">
        <f t="shared" si="60"/>
        <v>0.52420091324200913</v>
      </c>
      <c r="H43" s="245">
        <f t="shared" si="60"/>
        <v>0.50996563573883158</v>
      </c>
      <c r="I43" s="245">
        <f t="shared" si="60"/>
        <v>0.52010178117048345</v>
      </c>
      <c r="J43" s="245">
        <f t="shared" si="60"/>
        <v>0.53570019723865869</v>
      </c>
      <c r="K43" s="245">
        <f t="shared" si="60"/>
        <v>0.38927973199329979</v>
      </c>
      <c r="L43" s="245">
        <f t="shared" si="60"/>
        <v>0.40780780780780773</v>
      </c>
      <c r="M43" s="245">
        <f t="shared" si="60"/>
        <v>0.46347469220246229</v>
      </c>
      <c r="N43" s="245">
        <f t="shared" si="60"/>
        <v>0.29343434343434338</v>
      </c>
      <c r="O43" s="245">
        <f t="shared" si="60"/>
        <v>0.35497630331753549</v>
      </c>
      <c r="P43" s="245">
        <f t="shared" si="60"/>
        <v>0.39910213243546572</v>
      </c>
      <c r="Q43" s="245">
        <f t="shared" ref="Q43:AB43" si="61">Q34/ ( Q29)</f>
        <v>0.28124276475865845</v>
      </c>
      <c r="R43" s="245">
        <f t="shared" si="61"/>
        <v>0.27885368947502504</v>
      </c>
      <c r="S43" s="245">
        <f t="shared" si="61"/>
        <v>0.3635070763991779</v>
      </c>
      <c r="T43" s="245">
        <f t="shared" si="61"/>
        <v>0.36426413848988076</v>
      </c>
      <c r="U43" s="245">
        <f t="shared" si="61"/>
        <v>0.3635388937537094</v>
      </c>
      <c r="V43" s="245">
        <f t="shared" si="61"/>
        <v>0.42069976067947434</v>
      </c>
      <c r="W43" s="245">
        <f t="shared" si="61"/>
        <v>0.36408791854029454</v>
      </c>
      <c r="X43" s="245">
        <f t="shared" si="61"/>
        <v>0.36450586048998534</v>
      </c>
      <c r="Y43" s="245">
        <f t="shared" si="61"/>
        <v>0.4199049436352193</v>
      </c>
      <c r="Z43" s="245">
        <f t="shared" si="61"/>
        <v>0.36423917367748659</v>
      </c>
      <c r="AA43" s="245">
        <f t="shared" si="61"/>
        <v>0.36343924078354511</v>
      </c>
      <c r="AB43" s="245">
        <f t="shared" si="61"/>
        <v>0.42001249979509531</v>
      </c>
      <c r="AC43" s="245">
        <v>0.51214128035320083</v>
      </c>
      <c r="AD43" s="245">
        <v>0.28967428967428965</v>
      </c>
      <c r="AE43" s="245">
        <v>0.49850567842199639</v>
      </c>
      <c r="AF43" s="245">
        <v>0.51698513800424628</v>
      </c>
      <c r="AG43" s="245">
        <v>0.53104106972301812</v>
      </c>
      <c r="AH43" s="245">
        <v>0.54600959441779329</v>
      </c>
      <c r="AI43" s="245">
        <v>0.33669761808639481</v>
      </c>
      <c r="AJ43" s="245">
        <v>0.3678247734138973</v>
      </c>
      <c r="AK43" s="245">
        <v>0.49501779359430603</v>
      </c>
      <c r="AL43" s="245">
        <v>0.37441077441077442</v>
      </c>
      <c r="AM43" s="245">
        <v>0.47812500000000002</v>
      </c>
      <c r="AN43" s="245">
        <v>0.8110236220472441</v>
      </c>
      <c r="AO43" s="546">
        <v>0.31769505354411015</v>
      </c>
      <c r="AP43" s="546">
        <v>0.23130262506191185</v>
      </c>
      <c r="AQ43" s="546">
        <v>0.5513274336283186</v>
      </c>
      <c r="AR43" s="546">
        <v>0.6765922249793217</v>
      </c>
      <c r="AS43" s="546">
        <v>0.53737064009198932</v>
      </c>
      <c r="AT43" s="546">
        <v>0.6206779661016949</v>
      </c>
      <c r="AU43" s="546">
        <f t="shared" ref="AU43:BB43" si="62">AU34/AU28</f>
        <v>0.38527693251543094</v>
      </c>
      <c r="AV43" s="546">
        <f t="shared" si="62"/>
        <v>0.33361105486618242</v>
      </c>
      <c r="AW43" s="546">
        <f t="shared" si="62"/>
        <v>0.38454685638460551</v>
      </c>
      <c r="AX43" s="546">
        <f t="shared" si="62"/>
        <v>0.35201381064068882</v>
      </c>
      <c r="AY43" s="546">
        <f t="shared" si="62"/>
        <v>0.35978857894777533</v>
      </c>
      <c r="AZ43" s="546">
        <f t="shared" si="62"/>
        <v>0.41253502943448483</v>
      </c>
      <c r="BA43" s="546">
        <f t="shared" si="62"/>
        <v>0.14861122172720065</v>
      </c>
      <c r="BB43" s="546">
        <f t="shared" si="62"/>
        <v>0.14552017425245492</v>
      </c>
      <c r="BC43" s="546">
        <f t="shared" ref="BC43:BL43" si="63">BC34/BC28</f>
        <v>0.3229465013839789</v>
      </c>
      <c r="BD43" s="546">
        <f t="shared" si="63"/>
        <v>0.30161525487135277</v>
      </c>
      <c r="BE43" s="546">
        <f t="shared" si="63"/>
        <v>0.33668984888697162</v>
      </c>
      <c r="BF43" s="546">
        <f t="shared" si="63"/>
        <v>0.34049277799692496</v>
      </c>
      <c r="BG43" s="546">
        <f t="shared" si="63"/>
        <v>0.34165567201375829</v>
      </c>
      <c r="BH43" s="546">
        <f t="shared" si="63"/>
        <v>0.36301120172958823</v>
      </c>
      <c r="BI43" s="546">
        <f t="shared" si="63"/>
        <v>0.36059752394364591</v>
      </c>
      <c r="BJ43" s="546">
        <f t="shared" si="63"/>
        <v>0.34843638985620301</v>
      </c>
      <c r="BK43" s="546">
        <f t="shared" si="63"/>
        <v>0.3650927418356178</v>
      </c>
      <c r="BL43" s="546">
        <f t="shared" si="63"/>
        <v>0.35804871709281277</v>
      </c>
      <c r="BM43" s="245">
        <f>BM34/ ( BM29)</f>
        <v>0.41874999999999984</v>
      </c>
      <c r="BN43" s="558">
        <f>BN34/ ( BN29)</f>
        <v>0.37257621961735343</v>
      </c>
      <c r="BO43" s="1412">
        <f t="shared" si="39"/>
        <v>0.14861122172720065</v>
      </c>
    </row>
    <row r="44" spans="1:67">
      <c r="B44" s="779" t="s">
        <v>52</v>
      </c>
      <c r="C44" s="160">
        <f>C29/(SUMIF($AO$3:$AZ$3,"&lt;="&amp;$A$2,$AO$30:$AZ$30)/$A$2)</f>
        <v>10.984567783462969</v>
      </c>
      <c r="D44" s="774"/>
      <c r="E44" s="245">
        <f>E29/AVERAGE(D30:E30)</f>
        <v>4.7058823529411766</v>
      </c>
      <c r="F44" s="245">
        <f t="shared" ref="F44:P44" si="64">F29/AVERAGE(E30:F30)</f>
        <v>5.3235294117647056</v>
      </c>
      <c r="G44" s="245">
        <f t="shared" si="64"/>
        <v>4.4693877551020407</v>
      </c>
      <c r="H44" s="245">
        <f t="shared" si="64"/>
        <v>3.6835443037974684</v>
      </c>
      <c r="I44" s="245">
        <f t="shared" si="64"/>
        <v>3.6055045871559632</v>
      </c>
      <c r="J44" s="245">
        <f t="shared" si="64"/>
        <v>3.783582089552239</v>
      </c>
      <c r="K44" s="245">
        <f t="shared" si="64"/>
        <v>3.8766233766233764</v>
      </c>
      <c r="L44" s="245">
        <f t="shared" si="64"/>
        <v>3.8275862068965516</v>
      </c>
      <c r="M44" s="245">
        <f t="shared" si="64"/>
        <v>3.768041237113402</v>
      </c>
      <c r="N44" s="245">
        <f t="shared" si="64"/>
        <v>3.4585152838427948</v>
      </c>
      <c r="O44" s="245">
        <f t="shared" si="64"/>
        <v>3.3228346456692912</v>
      </c>
      <c r="P44" s="245">
        <f t="shared" si="64"/>
        <v>3.5078740157480315</v>
      </c>
      <c r="Q44" s="245">
        <f t="shared" ref="Q44:AB44" si="65">Q29/AVERAGE(P30:Q30)</f>
        <v>3.4162098873902185</v>
      </c>
      <c r="R44" s="245">
        <f t="shared" si="65"/>
        <v>4.6713801111963988</v>
      </c>
      <c r="S44" s="245">
        <f t="shared" si="65"/>
        <v>4.9443254725628281</v>
      </c>
      <c r="T44" s="245">
        <f t="shared" si="65"/>
        <v>5.2472703269317007</v>
      </c>
      <c r="U44" s="245">
        <f t="shared" si="65"/>
        <v>5.3511611128320462</v>
      </c>
      <c r="V44" s="245">
        <f t="shared" si="65"/>
        <v>5.4396549566974617</v>
      </c>
      <c r="W44" s="245">
        <f t="shared" si="65"/>
        <v>5.354110887345616</v>
      </c>
      <c r="X44" s="245">
        <f t="shared" si="65"/>
        <v>5.2976774643975171</v>
      </c>
      <c r="Y44" s="245">
        <f t="shared" si="65"/>
        <v>5.5568131995139156</v>
      </c>
      <c r="Z44" s="245">
        <f t="shared" si="65"/>
        <v>5.8249445889664351</v>
      </c>
      <c r="AA44" s="245">
        <f t="shared" si="65"/>
        <v>6.0700844121092228</v>
      </c>
      <c r="AB44" s="245">
        <f t="shared" si="65"/>
        <v>6.4423852962977328</v>
      </c>
      <c r="AC44" s="245">
        <v>4.7451963241436932</v>
      </c>
      <c r="AD44" s="245">
        <v>4.4780591880521161</v>
      </c>
      <c r="AE44" s="245">
        <v>4.3984484741205625</v>
      </c>
      <c r="AF44" s="245">
        <v>4.5209079963536372</v>
      </c>
      <c r="AG44" s="245">
        <v>4.6166726045723934</v>
      </c>
      <c r="AH44" s="245">
        <v>4.7052436948446612</v>
      </c>
      <c r="AI44" s="245">
        <v>4.7702493110689854</v>
      </c>
      <c r="AJ44" s="245">
        <v>4.8178939953951634</v>
      </c>
      <c r="AK44" s="245">
        <v>4.8526217003757948</v>
      </c>
      <c r="AL44" s="245">
        <v>4.8878864703310105</v>
      </c>
      <c r="AM44" s="245">
        <v>4.9863041061579931</v>
      </c>
      <c r="AN44" s="245">
        <v>5.1414481428616652</v>
      </c>
      <c r="AO44" s="546">
        <v>4.924362301411481</v>
      </c>
      <c r="AP44" s="546">
        <v>5.9274041916279137</v>
      </c>
      <c r="AQ44" s="546">
        <v>7.4990511203569232</v>
      </c>
      <c r="AR44" s="546">
        <v>9.4290174863754608</v>
      </c>
      <c r="AS44" s="546">
        <v>11.155760848568175</v>
      </c>
      <c r="AT44" s="546">
        <v>13.86179303064241</v>
      </c>
      <c r="AU44" s="546">
        <f t="shared" ref="AU44:BB44" si="66">AU28/AU30</f>
        <v>4.2168628885678743</v>
      </c>
      <c r="AV44" s="546">
        <f t="shared" si="66"/>
        <v>4.4215377547897408</v>
      </c>
      <c r="AW44" s="546">
        <f t="shared" si="66"/>
        <v>4.3321443704663052</v>
      </c>
      <c r="AX44" s="546">
        <f t="shared" si="66"/>
        <v>4.4250483799541707</v>
      </c>
      <c r="AY44" s="546">
        <f t="shared" si="66"/>
        <v>4.4640309261529207</v>
      </c>
      <c r="AZ44" s="546">
        <f t="shared" si="66"/>
        <v>4.7619419803354006</v>
      </c>
      <c r="BA44" s="546">
        <f t="shared" si="66"/>
        <v>5.4253960943899164</v>
      </c>
      <c r="BB44" s="546">
        <f t="shared" si="66"/>
        <v>5.256001181413831</v>
      </c>
      <c r="BC44" s="546">
        <f t="shared" ref="BC44:BL44" si="67">BC28/BC30</f>
        <v>5.2167397138338396</v>
      </c>
      <c r="BD44" s="546">
        <f t="shared" si="67"/>
        <v>5.6873188367181706</v>
      </c>
      <c r="BE44" s="546">
        <f t="shared" si="67"/>
        <v>5.4195513803828099</v>
      </c>
      <c r="BF44" s="546">
        <f t="shared" si="67"/>
        <v>5.2580554653931513</v>
      </c>
      <c r="BG44" s="546">
        <f t="shared" si="67"/>
        <v>5.4618103211667721</v>
      </c>
      <c r="BH44" s="546">
        <f t="shared" si="67"/>
        <v>5.1975717612294297</v>
      </c>
      <c r="BI44" s="546">
        <f t="shared" si="67"/>
        <v>5.1090299134838668</v>
      </c>
      <c r="BJ44" s="546">
        <f t="shared" si="67"/>
        <v>5.579579130493018</v>
      </c>
      <c r="BK44" s="546">
        <f t="shared" si="67"/>
        <v>5.4902454366500928</v>
      </c>
      <c r="BL44" s="546">
        <f t="shared" si="67"/>
        <v>5.6622294958360406</v>
      </c>
      <c r="BM44" s="245">
        <f>BM29/AVERAGE(AO30:BM30)</f>
        <v>4.414175193570582</v>
      </c>
      <c r="BN44" s="558">
        <f>BN29/AVERAGE(BM30:BN30)</f>
        <v>5.0529362365194501</v>
      </c>
      <c r="BO44" s="1412">
        <f t="shared" si="39"/>
        <v>5.4253960943899164</v>
      </c>
    </row>
    <row r="47" spans="1:67">
      <c r="A47" s="762">
        <f>A2</f>
        <v>1</v>
      </c>
      <c r="I47" s="64"/>
      <c r="J47" s="64"/>
      <c r="K47" s="64"/>
    </row>
    <row r="48" spans="1:67">
      <c r="B48" s="771" t="s">
        <v>378</v>
      </c>
      <c r="C48" s="772" t="s">
        <v>117</v>
      </c>
      <c r="D48" s="771"/>
      <c r="E48" s="773" t="s">
        <v>71</v>
      </c>
      <c r="F48" s="773" t="s">
        <v>23</v>
      </c>
      <c r="G48" s="773" t="s">
        <v>24</v>
      </c>
      <c r="H48" s="773" t="s">
        <v>25</v>
      </c>
      <c r="I48" s="773" t="s">
        <v>26</v>
      </c>
      <c r="J48" s="773" t="s">
        <v>27</v>
      </c>
      <c r="K48" s="773" t="s">
        <v>28</v>
      </c>
      <c r="L48" s="773" t="s">
        <v>29</v>
      </c>
      <c r="M48" s="773" t="s">
        <v>30</v>
      </c>
      <c r="N48" s="773" t="s">
        <v>31</v>
      </c>
      <c r="O48" s="773" t="s">
        <v>32</v>
      </c>
      <c r="P48" s="773" t="s">
        <v>33</v>
      </c>
      <c r="Q48" s="773" t="s">
        <v>470</v>
      </c>
      <c r="R48" s="773" t="s">
        <v>23</v>
      </c>
      <c r="S48" s="773" t="s">
        <v>24</v>
      </c>
      <c r="T48" s="773" t="s">
        <v>25</v>
      </c>
      <c r="U48" s="773" t="s">
        <v>26</v>
      </c>
      <c r="V48" s="773" t="s">
        <v>27</v>
      </c>
      <c r="W48" s="773" t="s">
        <v>28</v>
      </c>
      <c r="X48" s="773" t="s">
        <v>29</v>
      </c>
      <c r="Y48" s="773" t="s">
        <v>30</v>
      </c>
      <c r="Z48" s="773" t="s">
        <v>31</v>
      </c>
      <c r="AA48" s="773" t="s">
        <v>32</v>
      </c>
      <c r="AB48" s="773" t="s">
        <v>33</v>
      </c>
      <c r="AC48" s="1141" t="s">
        <v>995</v>
      </c>
      <c r="AD48" s="766" t="s">
        <v>23</v>
      </c>
      <c r="AE48" s="766" t="s">
        <v>24</v>
      </c>
      <c r="AF48" s="766" t="s">
        <v>25</v>
      </c>
      <c r="AG48" s="766" t="s">
        <v>26</v>
      </c>
      <c r="AH48" s="766" t="s">
        <v>27</v>
      </c>
      <c r="AI48" s="766" t="s">
        <v>28</v>
      </c>
      <c r="AJ48" s="766" t="s">
        <v>29</v>
      </c>
      <c r="AK48" s="766" t="s">
        <v>30</v>
      </c>
      <c r="AL48" s="766" t="s">
        <v>31</v>
      </c>
      <c r="AM48" s="766" t="s">
        <v>32</v>
      </c>
      <c r="AN48" s="766" t="s">
        <v>33</v>
      </c>
      <c r="AO48" s="1141" t="str">
        <f>AO4</f>
        <v>Jan'16</v>
      </c>
      <c r="AP48" s="766" t="s">
        <v>23</v>
      </c>
      <c r="AQ48" s="766" t="s">
        <v>24</v>
      </c>
      <c r="AR48" s="766" t="s">
        <v>25</v>
      </c>
      <c r="AS48" s="766" t="s">
        <v>26</v>
      </c>
      <c r="AT48" s="766" t="s">
        <v>27</v>
      </c>
      <c r="AU48" s="766" t="s">
        <v>28</v>
      </c>
      <c r="AV48" s="766" t="s">
        <v>29</v>
      </c>
      <c r="AW48" s="766" t="s">
        <v>30</v>
      </c>
      <c r="AX48" s="766" t="s">
        <v>31</v>
      </c>
      <c r="AY48" s="766" t="s">
        <v>32</v>
      </c>
      <c r="AZ48" s="766" t="s">
        <v>33</v>
      </c>
      <c r="BA48" s="1141" t="s">
        <v>4021</v>
      </c>
      <c r="BB48" s="766" t="s">
        <v>23</v>
      </c>
      <c r="BC48" s="766" t="s">
        <v>24</v>
      </c>
      <c r="BD48" s="766" t="s">
        <v>25</v>
      </c>
      <c r="BE48" s="766" t="s">
        <v>26</v>
      </c>
      <c r="BF48" s="766" t="s">
        <v>27</v>
      </c>
      <c r="BG48" s="766" t="s">
        <v>28</v>
      </c>
      <c r="BH48" s="766" t="s">
        <v>29</v>
      </c>
      <c r="BI48" s="766" t="s">
        <v>30</v>
      </c>
      <c r="BJ48" s="766" t="s">
        <v>31</v>
      </c>
      <c r="BK48" s="766" t="s">
        <v>32</v>
      </c>
      <c r="BL48" s="766" t="s">
        <v>33</v>
      </c>
      <c r="BM48" s="773" t="s">
        <v>78</v>
      </c>
      <c r="BN48" s="773" t="s">
        <v>469</v>
      </c>
      <c r="BO48" s="738" t="str">
        <f>INDEX(AO48:AZ48,1,MATCH($A$2,$AO$3:$AZ$3,0))</f>
        <v>Jan'16</v>
      </c>
    </row>
    <row r="49" spans="2:67">
      <c r="B49" s="774" t="s">
        <v>1</v>
      </c>
      <c r="C49" s="156">
        <f>SUMIF($AO$3:$AZ$3, "&lt;=" &amp;$A$2,$AO$49:$AZ$49)</f>
        <v>7200</v>
      </c>
      <c r="D49" s="774"/>
      <c r="E49" s="774">
        <v>0</v>
      </c>
      <c r="F49" s="774">
        <v>0</v>
      </c>
      <c r="G49" s="414">
        <v>345.09999999999997</v>
      </c>
      <c r="H49" s="414">
        <v>649.59999999999991</v>
      </c>
      <c r="I49" s="414">
        <v>844.98749999999995</v>
      </c>
      <c r="J49" s="414">
        <v>1299.1999999999998</v>
      </c>
      <c r="K49" s="414">
        <v>1502.1999999999998</v>
      </c>
      <c r="L49" s="414">
        <v>1644.3</v>
      </c>
      <c r="M49" s="414">
        <v>1954.8899999999999</v>
      </c>
      <c r="N49" s="414">
        <v>2164.9949999999994</v>
      </c>
      <c r="O49" s="414">
        <v>2381.19</v>
      </c>
      <c r="P49" s="414">
        <v>2649.1499999999996</v>
      </c>
      <c r="Q49" s="86">
        <v>1460</v>
      </c>
      <c r="R49" s="86">
        <v>1490</v>
      </c>
      <c r="S49" s="86">
        <v>2000</v>
      </c>
      <c r="T49" s="86">
        <v>2260</v>
      </c>
      <c r="U49" s="86">
        <v>2670</v>
      </c>
      <c r="V49" s="86">
        <v>3565</v>
      </c>
      <c r="W49" s="86">
        <v>3460</v>
      </c>
      <c r="X49" s="86">
        <v>3780</v>
      </c>
      <c r="Y49" s="86">
        <v>4620</v>
      </c>
      <c r="Z49" s="86">
        <v>4180</v>
      </c>
      <c r="AA49" s="86">
        <v>4340</v>
      </c>
      <c r="AB49" s="86">
        <v>5180</v>
      </c>
      <c r="AC49" s="1146">
        <v>6087</v>
      </c>
      <c r="AD49" s="86">
        <v>3635</v>
      </c>
      <c r="AE49" s="86">
        <v>11838</v>
      </c>
      <c r="AF49" s="86">
        <v>9111</v>
      </c>
      <c r="AG49" s="86">
        <v>10459</v>
      </c>
      <c r="AH49" s="86">
        <v>13929</v>
      </c>
      <c r="AI49" s="86">
        <v>12842</v>
      </c>
      <c r="AJ49" s="86">
        <v>14569</v>
      </c>
      <c r="AK49" s="86">
        <v>18791</v>
      </c>
      <c r="AL49" s="86">
        <v>16686</v>
      </c>
      <c r="AM49" s="86">
        <v>19894</v>
      </c>
      <c r="AN49" s="86">
        <v>24043</v>
      </c>
      <c r="AO49" s="543">
        <v>7200</v>
      </c>
      <c r="AP49" s="543">
        <v>5400</v>
      </c>
      <c r="AQ49" s="543">
        <v>14400</v>
      </c>
      <c r="AR49" s="543">
        <v>18900</v>
      </c>
      <c r="AS49" s="543">
        <v>16200</v>
      </c>
      <c r="AT49" s="543">
        <v>21150</v>
      </c>
      <c r="AU49" s="1411">
        <f>'[19]Agency North'!T29</f>
        <v>20978.182655000001</v>
      </c>
      <c r="AV49" s="1411">
        <f>'[19]Agency North'!U29</f>
        <v>22803.646101775001</v>
      </c>
      <c r="AW49" s="1411">
        <f>'[19]Agency North'!V29</f>
        <v>32199.386067872001</v>
      </c>
      <c r="AX49" s="1411">
        <f>'[19]Agency North'!W29</f>
        <v>24393.965144923666</v>
      </c>
      <c r="AY49" s="1411">
        <f>'[19]Agency North'!X29</f>
        <v>27409.5366773934</v>
      </c>
      <c r="AZ49" s="1411">
        <f>'[19]Agency North'!Y29</f>
        <v>35117.097345486029</v>
      </c>
      <c r="BA49" s="1411">
        <v>11110.99987584695</v>
      </c>
      <c r="BB49" s="1411">
        <v>11037.65686837982</v>
      </c>
      <c r="BC49" s="1411">
        <v>23347.617970249754</v>
      </c>
      <c r="BD49" s="1411">
        <v>24541.581311427213</v>
      </c>
      <c r="BE49" s="1411">
        <v>29089.765403996902</v>
      </c>
      <c r="BF49" s="1411">
        <v>34285.932923475055</v>
      </c>
      <c r="BG49" s="1411">
        <v>30929.501749738334</v>
      </c>
      <c r="BH49" s="543">
        <v>34968.496820469794</v>
      </c>
      <c r="BI49" s="543">
        <v>40460.782598774276</v>
      </c>
      <c r="BJ49" s="543">
        <v>37418.624866031234</v>
      </c>
      <c r="BK49" s="543">
        <v>41559.200126522308</v>
      </c>
      <c r="BL49" s="543">
        <v>47604.309347026676</v>
      </c>
      <c r="BM49" s="86">
        <f>SUM(E49:P49)</f>
        <v>15435.612499999999</v>
      </c>
      <c r="BN49" s="86">
        <v>39005</v>
      </c>
      <c r="BO49" s="1146">
        <f>INDEX(BA49:BL49,1,MATCH($A$2,$AO$3:$AZ$3,0))</f>
        <v>11110.99987584695</v>
      </c>
    </row>
    <row r="50" spans="2:67">
      <c r="B50" s="774" t="s">
        <v>2</v>
      </c>
      <c r="C50" s="156">
        <f>SUMIF($AO$3:$AZ$3, "&lt;=" &amp;$A$2, $AO$50:$AZ$50)</f>
        <v>7200</v>
      </c>
      <c r="D50" s="774"/>
      <c r="E50" s="774">
        <v>0</v>
      </c>
      <c r="F50" s="774">
        <v>0</v>
      </c>
      <c r="G50" s="84">
        <v>286.43299999999994</v>
      </c>
      <c r="H50" s="84">
        <v>539.16799999999989</v>
      </c>
      <c r="I50" s="81">
        <v>701.33962499999996</v>
      </c>
      <c r="J50" s="81">
        <v>1078.3359999999998</v>
      </c>
      <c r="K50" s="81">
        <v>1246.8259999999998</v>
      </c>
      <c r="L50" s="81">
        <v>1364.769</v>
      </c>
      <c r="M50" s="81">
        <v>1622.5586999999998</v>
      </c>
      <c r="N50" s="81">
        <v>1796.9458499999994</v>
      </c>
      <c r="O50" s="81">
        <v>1976.3877</v>
      </c>
      <c r="P50" s="81">
        <v>2198.7945</v>
      </c>
      <c r="Q50" s="88">
        <v>1255.5999999999999</v>
      </c>
      <c r="R50" s="88">
        <v>1281.4000000000001</v>
      </c>
      <c r="S50" s="88">
        <v>1720</v>
      </c>
      <c r="T50" s="88">
        <v>1943.6</v>
      </c>
      <c r="U50" s="88">
        <v>2296.1999999999998</v>
      </c>
      <c r="V50" s="88">
        <v>3065.9</v>
      </c>
      <c r="W50" s="88">
        <v>2975.6</v>
      </c>
      <c r="X50" s="88">
        <v>3250.7999999999997</v>
      </c>
      <c r="Y50" s="88">
        <v>3973.2</v>
      </c>
      <c r="Z50" s="88">
        <v>3594.7999999999997</v>
      </c>
      <c r="AA50" s="88">
        <v>3732.4</v>
      </c>
      <c r="AB50" s="88">
        <v>4454.8</v>
      </c>
      <c r="AC50" s="1146">
        <v>5778</v>
      </c>
      <c r="AD50" s="88">
        <v>3453</v>
      </c>
      <c r="AE50" s="88">
        <v>11247</v>
      </c>
      <c r="AF50" s="88">
        <v>8656</v>
      </c>
      <c r="AG50" s="88">
        <v>9939</v>
      </c>
      <c r="AH50" s="88">
        <v>13233</v>
      </c>
      <c r="AI50" s="88">
        <v>12197</v>
      </c>
      <c r="AJ50" s="88">
        <v>13839</v>
      </c>
      <c r="AK50" s="88">
        <v>17856</v>
      </c>
      <c r="AL50" s="88">
        <v>15852</v>
      </c>
      <c r="AM50" s="88">
        <v>18903</v>
      </c>
      <c r="AN50" s="88">
        <v>22847</v>
      </c>
      <c r="AO50" s="547">
        <v>7200</v>
      </c>
      <c r="AP50" s="547">
        <v>5400</v>
      </c>
      <c r="AQ50" s="547">
        <v>14400</v>
      </c>
      <c r="AR50" s="547">
        <v>18900</v>
      </c>
      <c r="AS50" s="547">
        <v>16200</v>
      </c>
      <c r="AT50" s="547">
        <v>21150</v>
      </c>
      <c r="AU50" s="1407">
        <v>22802</v>
      </c>
      <c r="AV50" s="1407">
        <f t="shared" ref="AV50:BL50" si="68">AU50/AU49*AV49</f>
        <v>24786.166989004774</v>
      </c>
      <c r="AW50" s="1407">
        <f t="shared" si="68"/>
        <v>34998.761007766494</v>
      </c>
      <c r="AX50" s="1407">
        <f t="shared" si="68"/>
        <v>26514.74640974087</v>
      </c>
      <c r="AY50" s="1407">
        <f t="shared" si="68"/>
        <v>29792.488014635619</v>
      </c>
      <c r="AZ50" s="1407">
        <f t="shared" si="68"/>
        <v>38170.13450785842</v>
      </c>
      <c r="BA50" s="1407">
        <f t="shared" si="68"/>
        <v>12076.976511055273</v>
      </c>
      <c r="BB50" s="1407">
        <f t="shared" si="68"/>
        <v>11997.257152912163</v>
      </c>
      <c r="BC50" s="1407">
        <f t="shared" si="68"/>
        <v>25377.431101294551</v>
      </c>
      <c r="BD50" s="1407">
        <f t="shared" si="68"/>
        <v>26675.196143827423</v>
      </c>
      <c r="BE50" s="1407">
        <f t="shared" si="68"/>
        <v>31618.793755894931</v>
      </c>
      <c r="BF50" s="1407">
        <f t="shared" si="68"/>
        <v>37266.709675384802</v>
      </c>
      <c r="BG50" s="1407">
        <f t="shared" si="68"/>
        <v>33618.47451211133</v>
      </c>
      <c r="BH50" s="1407">
        <f t="shared" si="68"/>
        <v>38008.61483634328</v>
      </c>
      <c r="BI50" s="1407">
        <f t="shared" si="68"/>
        <v>43978.393171124335</v>
      </c>
      <c r="BJ50" s="1407">
        <f t="shared" si="68"/>
        <v>40671.75399447127</v>
      </c>
      <c r="BK50" s="1407">
        <f t="shared" si="68"/>
        <v>45172.305764965779</v>
      </c>
      <c r="BL50" s="1407">
        <f t="shared" si="68"/>
        <v>51742.969330672095</v>
      </c>
      <c r="BM50" s="88">
        <f>SUM(E50:P50)</f>
        <v>12811.558374999999</v>
      </c>
      <c r="BN50" s="88">
        <v>33544.300000000003</v>
      </c>
      <c r="BO50" s="1146">
        <f t="shared" ref="BO50:BO67" si="69">INDEX(BA50:BL50,1,MATCH($A$2,$AO$3:$AZ$3,0))</f>
        <v>12076.976511055273</v>
      </c>
    </row>
    <row r="51" spans="2:67">
      <c r="B51" s="774" t="s">
        <v>5</v>
      </c>
      <c r="C51" s="775">
        <f>SUMIF($AO$3:$AZ$3, "=" &amp;$A$2, $AO$51:$AZ$51)</f>
        <v>2194</v>
      </c>
      <c r="D51" s="774"/>
      <c r="E51" s="774"/>
      <c r="F51" s="774"/>
      <c r="G51" s="774">
        <v>40</v>
      </c>
      <c r="H51" s="774">
        <v>85</v>
      </c>
      <c r="I51" s="776">
        <v>140</v>
      </c>
      <c r="J51" s="776">
        <v>190</v>
      </c>
      <c r="K51" s="776">
        <v>240</v>
      </c>
      <c r="L51" s="776">
        <v>300</v>
      </c>
      <c r="M51" s="776">
        <v>342</v>
      </c>
      <c r="N51" s="776">
        <v>369</v>
      </c>
      <c r="O51" s="776">
        <v>412</v>
      </c>
      <c r="P51" s="776">
        <v>457</v>
      </c>
      <c r="Q51" s="776">
        <v>357</v>
      </c>
      <c r="R51" s="776">
        <v>353</v>
      </c>
      <c r="S51" s="776">
        <v>379</v>
      </c>
      <c r="T51" s="776">
        <v>450</v>
      </c>
      <c r="U51" s="776">
        <v>529</v>
      </c>
      <c r="V51" s="776">
        <v>603</v>
      </c>
      <c r="W51" s="776">
        <v>666</v>
      </c>
      <c r="X51" s="776">
        <v>716</v>
      </c>
      <c r="Y51" s="776">
        <v>751</v>
      </c>
      <c r="Z51" s="776">
        <v>781</v>
      </c>
      <c r="AA51" s="776">
        <v>809</v>
      </c>
      <c r="AB51" s="776">
        <v>834</v>
      </c>
      <c r="AC51" s="776">
        <v>1024</v>
      </c>
      <c r="AD51" s="776">
        <v>1092</v>
      </c>
      <c r="AE51" s="776">
        <v>1244</v>
      </c>
      <c r="AF51" s="776">
        <v>1437</v>
      </c>
      <c r="AG51" s="776">
        <v>1653</v>
      </c>
      <c r="AH51" s="776">
        <v>1824</v>
      </c>
      <c r="AI51" s="776">
        <v>2074</v>
      </c>
      <c r="AJ51" s="776">
        <v>2298</v>
      </c>
      <c r="AK51" s="776">
        <v>2486</v>
      </c>
      <c r="AL51" s="776">
        <v>2738</v>
      </c>
      <c r="AM51" s="776">
        <v>2981</v>
      </c>
      <c r="AN51" s="776">
        <v>3125</v>
      </c>
      <c r="AO51" s="1405">
        <v>2194</v>
      </c>
      <c r="AP51" s="1405">
        <v>2104</v>
      </c>
      <c r="AQ51" s="1405">
        <v>2201</v>
      </c>
      <c r="AR51" s="1405">
        <v>2318</v>
      </c>
      <c r="AS51" s="1405">
        <v>2568</v>
      </c>
      <c r="AT51" s="1405">
        <v>2993</v>
      </c>
      <c r="AU51" s="1389">
        <f>'[19]Agency North'!$T$40</f>
        <v>3828.7094000000002</v>
      </c>
      <c r="AV51" s="1389">
        <f>'[19]Agency North'!U40</f>
        <v>4150.3900730000005</v>
      </c>
      <c r="AW51" s="1389">
        <f>'[19]Agency North'!V40</f>
        <v>4498.5905095999997</v>
      </c>
      <c r="AX51" s="1389">
        <f>'[19]Agency North'!W40</f>
        <v>4774.6872193199006</v>
      </c>
      <c r="AY51" s="1389">
        <f>'[19]Agency North'!X40</f>
        <v>5152.5593859285818</v>
      </c>
      <c r="AZ51" s="1389">
        <f>'[19]Agency North'!Y40</f>
        <v>5489.0328826018176</v>
      </c>
      <c r="BA51" s="1389">
        <v>5882.7561214776642</v>
      </c>
      <c r="BB51" s="1389">
        <v>5617.881177919051</v>
      </c>
      <c r="BC51" s="1389">
        <v>5709.3361326776758</v>
      </c>
      <c r="BD51" s="1389">
        <v>5835.5379900352627</v>
      </c>
      <c r="BE51" s="1389">
        <v>6170.6554652311297</v>
      </c>
      <c r="BF51" s="1389">
        <v>6719.4601148246065</v>
      </c>
      <c r="BG51" s="1389">
        <v>6918.5275745881127</v>
      </c>
      <c r="BH51" s="1405">
        <v>7311.1873216963513</v>
      </c>
      <c r="BI51" s="1405">
        <v>7823.4348316439</v>
      </c>
      <c r="BJ51" s="1405">
        <v>8032.8151261654493</v>
      </c>
      <c r="BK51" s="1405">
        <v>8395.2419564782085</v>
      </c>
      <c r="BL51" s="1405">
        <v>8840.2762428041133</v>
      </c>
      <c r="BM51" s="776">
        <f>+P51</f>
        <v>457</v>
      </c>
      <c r="BN51" s="776">
        <v>834</v>
      </c>
      <c r="BO51" s="1146">
        <f t="shared" si="69"/>
        <v>5882.7561214776642</v>
      </c>
    </row>
    <row r="52" spans="2:67">
      <c r="B52" s="774" t="s">
        <v>69</v>
      </c>
      <c r="C52" s="156">
        <f>SUMIF($AO$3:$AZ$3, "&lt;=" &amp;$A$2, $AO$52:$AZ$52) /$A$47</f>
        <v>2193</v>
      </c>
      <c r="D52" s="774"/>
      <c r="E52" s="774"/>
      <c r="F52" s="774"/>
      <c r="G52" s="774">
        <v>20</v>
      </c>
      <c r="H52" s="774">
        <v>62.5</v>
      </c>
      <c r="I52" s="776">
        <v>112.5</v>
      </c>
      <c r="J52" s="776">
        <v>165</v>
      </c>
      <c r="K52" s="776">
        <v>215</v>
      </c>
      <c r="L52" s="776">
        <v>270</v>
      </c>
      <c r="M52" s="776">
        <v>321</v>
      </c>
      <c r="N52" s="776">
        <v>355.5</v>
      </c>
      <c r="O52" s="776">
        <v>391</v>
      </c>
      <c r="P52" s="776">
        <v>435</v>
      </c>
      <c r="Q52" s="88">
        <v>348.45340851380229</v>
      </c>
      <c r="R52" s="88">
        <v>355.02488845092631</v>
      </c>
      <c r="S52" s="88">
        <v>365.88008496964926</v>
      </c>
      <c r="T52" s="88">
        <v>414.53435582760437</v>
      </c>
      <c r="U52" s="88">
        <v>489.63124182413219</v>
      </c>
      <c r="V52" s="88">
        <v>565.724115496536</v>
      </c>
      <c r="W52" s="88">
        <v>634.46214015045553</v>
      </c>
      <c r="X52" s="88">
        <v>691.34690910387599</v>
      </c>
      <c r="Y52" s="88">
        <v>733.4993423358369</v>
      </c>
      <c r="Z52" s="88">
        <v>765.98021344908625</v>
      </c>
      <c r="AA52" s="88">
        <v>795.18105798630813</v>
      </c>
      <c r="AB52" s="88">
        <v>821.40412527796093</v>
      </c>
      <c r="AC52" s="88">
        <v>1002</v>
      </c>
      <c r="AD52" s="88">
        <v>1058</v>
      </c>
      <c r="AE52" s="88">
        <v>1168</v>
      </c>
      <c r="AF52" s="88">
        <v>1341</v>
      </c>
      <c r="AG52" s="88">
        <v>1545</v>
      </c>
      <c r="AH52" s="88">
        <v>1739</v>
      </c>
      <c r="AI52" s="88">
        <v>1949</v>
      </c>
      <c r="AJ52" s="88">
        <v>2186</v>
      </c>
      <c r="AK52" s="88">
        <v>2392</v>
      </c>
      <c r="AL52" s="88">
        <v>2612</v>
      </c>
      <c r="AM52" s="88">
        <v>2860</v>
      </c>
      <c r="AN52" s="88">
        <v>3053</v>
      </c>
      <c r="AO52" s="547">
        <v>2193</v>
      </c>
      <c r="AP52" s="547">
        <v>2149</v>
      </c>
      <c r="AQ52" s="547">
        <v>2153</v>
      </c>
      <c r="AR52" s="547">
        <v>2260</v>
      </c>
      <c r="AS52" s="547">
        <v>2443</v>
      </c>
      <c r="AT52" s="547">
        <v>2781</v>
      </c>
      <c r="AU52" s="1406">
        <f t="shared" ref="AU52:BL52" si="70">AVERAGE(AT51:AU51)</f>
        <v>3410.8546999999999</v>
      </c>
      <c r="AV52" s="1406">
        <f t="shared" si="70"/>
        <v>3989.5497365000001</v>
      </c>
      <c r="AW52" s="1406">
        <f t="shared" si="70"/>
        <v>4324.4902913000005</v>
      </c>
      <c r="AX52" s="1406">
        <f t="shared" si="70"/>
        <v>4636.6388644599501</v>
      </c>
      <c r="AY52" s="1406">
        <f t="shared" si="70"/>
        <v>4963.6233026242408</v>
      </c>
      <c r="AZ52" s="1406">
        <f t="shared" si="70"/>
        <v>5320.7961342651997</v>
      </c>
      <c r="BA52" s="1406">
        <f t="shared" si="70"/>
        <v>5685.8945020397405</v>
      </c>
      <c r="BB52" s="1406">
        <f t="shared" si="70"/>
        <v>5750.3186496983581</v>
      </c>
      <c r="BC52" s="1406">
        <f t="shared" si="70"/>
        <v>5663.6086552983634</v>
      </c>
      <c r="BD52" s="1406">
        <f t="shared" si="70"/>
        <v>5772.4370613564697</v>
      </c>
      <c r="BE52" s="1406">
        <f t="shared" si="70"/>
        <v>6003.0967276331958</v>
      </c>
      <c r="BF52" s="1406">
        <f t="shared" si="70"/>
        <v>6445.0577900278677</v>
      </c>
      <c r="BG52" s="1406">
        <f t="shared" si="70"/>
        <v>6818.9938447063596</v>
      </c>
      <c r="BH52" s="1406">
        <f t="shared" si="70"/>
        <v>7114.857448142232</v>
      </c>
      <c r="BI52" s="1406">
        <f t="shared" si="70"/>
        <v>7567.3110766701257</v>
      </c>
      <c r="BJ52" s="1406">
        <f t="shared" si="70"/>
        <v>7928.1249789046742</v>
      </c>
      <c r="BK52" s="1406">
        <f t="shared" si="70"/>
        <v>8214.0285413218298</v>
      </c>
      <c r="BL52" s="1406">
        <f t="shared" si="70"/>
        <v>8617.75909964116</v>
      </c>
      <c r="BM52" s="88">
        <f>SUM(G52:P52)</f>
        <v>2347.5</v>
      </c>
      <c r="BN52" s="88">
        <f>581.760156948848 * 12</f>
        <v>6981.1218833861767</v>
      </c>
      <c r="BO52" s="1146">
        <f t="shared" si="69"/>
        <v>5685.8945020397405</v>
      </c>
    </row>
    <row r="53" spans="2:67">
      <c r="B53" s="774" t="s">
        <v>79</v>
      </c>
      <c r="C53" s="775">
        <f>SUMIF($AO$3:$AZ$3, "=" &amp;$A$2, $AO$53:$AZ$53)</f>
        <v>365.5</v>
      </c>
      <c r="D53" s="774"/>
      <c r="E53" s="774"/>
      <c r="F53" s="774"/>
      <c r="G53" s="774">
        <v>20</v>
      </c>
      <c r="H53" s="774">
        <v>35</v>
      </c>
      <c r="I53" s="776">
        <v>50</v>
      </c>
      <c r="J53" s="776">
        <v>60</v>
      </c>
      <c r="K53" s="776">
        <v>70</v>
      </c>
      <c r="L53" s="776">
        <v>75</v>
      </c>
      <c r="M53" s="776">
        <v>75</v>
      </c>
      <c r="N53" s="776">
        <v>75</v>
      </c>
      <c r="O53" s="776">
        <v>78</v>
      </c>
      <c r="P53" s="776">
        <v>83</v>
      </c>
      <c r="Q53" s="776">
        <v>77</v>
      </c>
      <c r="R53" s="776">
        <v>75</v>
      </c>
      <c r="S53" s="776">
        <v>73</v>
      </c>
      <c r="T53" s="776">
        <v>85</v>
      </c>
      <c r="U53" s="776">
        <v>98</v>
      </c>
      <c r="V53" s="776">
        <v>110</v>
      </c>
      <c r="W53" s="776">
        <v>127</v>
      </c>
      <c r="X53" s="776">
        <v>134</v>
      </c>
      <c r="Y53" s="776">
        <v>130</v>
      </c>
      <c r="Z53" s="776">
        <v>133</v>
      </c>
      <c r="AA53" s="776">
        <v>129</v>
      </c>
      <c r="AB53" s="776">
        <v>126</v>
      </c>
      <c r="AC53" s="1413">
        <v>211.2</v>
      </c>
      <c r="AD53" s="1413">
        <v>215.64</v>
      </c>
      <c r="AE53" s="1413">
        <v>239.85799999999998</v>
      </c>
      <c r="AF53" s="1413">
        <v>253.86509999999996</v>
      </c>
      <c r="AG53" s="1413">
        <v>271.17184499999996</v>
      </c>
      <c r="AH53" s="1413">
        <v>283.61325274999996</v>
      </c>
      <c r="AI53" s="1413">
        <v>302.43259011249995</v>
      </c>
      <c r="AJ53" s="1413">
        <v>306.31096060687491</v>
      </c>
      <c r="AK53" s="1413">
        <v>310.99541257653118</v>
      </c>
      <c r="AL53" s="1413">
        <v>319.44564194770459</v>
      </c>
      <c r="AM53" s="1413">
        <v>318.47335985031935</v>
      </c>
      <c r="AN53" s="1413">
        <v>316.5496918578034</v>
      </c>
      <c r="AO53" s="1405">
        <v>365.5</v>
      </c>
      <c r="AP53" s="1405">
        <v>310.67500000000001</v>
      </c>
      <c r="AQ53" s="1405">
        <v>264.07375000000002</v>
      </c>
      <c r="AR53" s="1405">
        <v>230.46268750000002</v>
      </c>
      <c r="AS53" s="1405">
        <v>217.89328437500001</v>
      </c>
      <c r="AT53" s="1405">
        <v>185.20929171874999</v>
      </c>
      <c r="AU53" s="1389">
        <f>'[19]Agency North'!$T$11</f>
        <v>763.8325000000001</v>
      </c>
      <c r="AV53" s="1389">
        <f>'[19]Agency North'!U11</f>
        <v>825.56667500000015</v>
      </c>
      <c r="AW53" s="1389">
        <f>'[19]Agency North'!V11</f>
        <v>892.18550825000011</v>
      </c>
      <c r="AX53" s="1389">
        <f>'[19]Agency North'!W11</f>
        <v>923.97521301375014</v>
      </c>
      <c r="AY53" s="1389">
        <f>'[19]Agency North'!X11</f>
        <v>994.19462206761261</v>
      </c>
      <c r="AZ53" s="1389">
        <f>'[19]Agency North'!Y11</f>
        <v>1066.5109342107367</v>
      </c>
      <c r="BA53" s="1389">
        <v>1040.9100704706821</v>
      </c>
      <c r="BB53" s="1389">
        <v>1082.8735363370472</v>
      </c>
      <c r="BC53" s="1389">
        <v>1137.2582023539403</v>
      </c>
      <c r="BD53" s="1389">
        <v>1114.6557263597674</v>
      </c>
      <c r="BE53" s="1389">
        <v>1173.0441088747816</v>
      </c>
      <c r="BF53" s="1389">
        <v>1232.2149311378923</v>
      </c>
      <c r="BG53" s="1389">
        <v>1214.1164210002776</v>
      </c>
      <c r="BH53" s="1405">
        <v>1277.6724078023078</v>
      </c>
      <c r="BI53" s="1405">
        <v>1346.0165342725077</v>
      </c>
      <c r="BJ53" s="1405">
        <v>1339.1332252001196</v>
      </c>
      <c r="BK53" s="1405">
        <v>1401.2198631712972</v>
      </c>
      <c r="BL53" s="1405">
        <v>1466.1941337122016</v>
      </c>
      <c r="BM53" s="776">
        <f>+P53</f>
        <v>83</v>
      </c>
      <c r="BN53" s="776">
        <v>126</v>
      </c>
      <c r="BO53" s="1146">
        <f t="shared" si="69"/>
        <v>1040.9100704706821</v>
      </c>
    </row>
    <row r="54" spans="2:67">
      <c r="B54" s="774" t="s">
        <v>13</v>
      </c>
      <c r="C54" s="157">
        <f>AO54</f>
        <v>0.28000000000000003</v>
      </c>
      <c r="D54" s="774"/>
      <c r="E54" s="83"/>
      <c r="F54" s="83"/>
      <c r="G54" s="79">
        <v>0.85</v>
      </c>
      <c r="H54" s="83">
        <v>0.51200000000000001</v>
      </c>
      <c r="I54" s="79">
        <v>0.37</v>
      </c>
      <c r="J54" s="79">
        <v>0.38787878787878788</v>
      </c>
      <c r="K54" s="79">
        <v>0.34418604651162793</v>
      </c>
      <c r="L54" s="79">
        <v>0.3</v>
      </c>
      <c r="M54" s="79">
        <v>0.3</v>
      </c>
      <c r="N54" s="79">
        <v>0.3</v>
      </c>
      <c r="O54" s="79">
        <v>0.3</v>
      </c>
      <c r="P54" s="79">
        <v>0.3</v>
      </c>
      <c r="Q54" s="79">
        <v>0.2</v>
      </c>
      <c r="R54" s="79">
        <v>0.2</v>
      </c>
      <c r="S54" s="79">
        <v>0.26</v>
      </c>
      <c r="T54" s="79">
        <v>0.26</v>
      </c>
      <c r="U54" s="79">
        <v>0.26</v>
      </c>
      <c r="V54" s="79">
        <v>0.3</v>
      </c>
      <c r="W54" s="79">
        <v>0.26</v>
      </c>
      <c r="X54" s="79">
        <v>0.26</v>
      </c>
      <c r="Y54" s="79">
        <v>0.3</v>
      </c>
      <c r="Z54" s="79">
        <v>0.26</v>
      </c>
      <c r="AA54" s="79">
        <v>0.26</v>
      </c>
      <c r="AB54" s="79">
        <v>0.3</v>
      </c>
      <c r="AC54" s="79">
        <v>0.28000000000000003</v>
      </c>
      <c r="AD54" s="79">
        <v>0.28000000000000003</v>
      </c>
      <c r="AE54" s="79">
        <v>0.28000000000000003</v>
      </c>
      <c r="AF54" s="79">
        <v>0.28000000000000003</v>
      </c>
      <c r="AG54" s="79">
        <v>0.28000000000000003</v>
      </c>
      <c r="AH54" s="79">
        <v>0.28000000000000003</v>
      </c>
      <c r="AI54" s="79">
        <v>0.28000000000000003</v>
      </c>
      <c r="AJ54" s="79">
        <v>0.28000000000000003</v>
      </c>
      <c r="AK54" s="79">
        <v>0.28000000000000003</v>
      </c>
      <c r="AL54" s="79">
        <v>0.28000000000000003</v>
      </c>
      <c r="AM54" s="79">
        <v>0.28000000000000003</v>
      </c>
      <c r="AN54" s="79">
        <v>0.28000000000000003</v>
      </c>
      <c r="AO54" s="545">
        <v>0.28000000000000003</v>
      </c>
      <c r="AP54" s="545">
        <v>0.28000000000000003</v>
      </c>
      <c r="AQ54" s="545">
        <v>0.28000000000000003</v>
      </c>
      <c r="AR54" s="545">
        <v>0.28000000000000003</v>
      </c>
      <c r="AS54" s="545">
        <v>0.28000000000000003</v>
      </c>
      <c r="AT54" s="545">
        <v>0.28000000000000003</v>
      </c>
      <c r="AU54" s="1410">
        <f>'[19]Agency North'!T66</f>
        <v>0.25149321021856608</v>
      </c>
      <c r="AV54" s="1410">
        <f>'[19]Agency North'!U66</f>
        <v>0.24653172649153066</v>
      </c>
      <c r="AW54" s="1410">
        <f>'[19]Agency North'!V66</f>
        <v>0.30208269953177697</v>
      </c>
      <c r="AX54" s="1410">
        <f>'[19]Agency North'!W66</f>
        <v>0.24310982938993289</v>
      </c>
      <c r="AY54" s="1410">
        <f>'[19]Agency North'!X66</f>
        <v>0.24967785962577543</v>
      </c>
      <c r="AZ54" s="1410">
        <f>'[19]Agency North'!Y66</f>
        <v>0.26811791398961277</v>
      </c>
      <c r="BA54" s="1500">
        <v>0.1121003002332347</v>
      </c>
      <c r="BB54" s="1500">
        <v>0.10686166697752551</v>
      </c>
      <c r="BC54" s="1500">
        <v>0.22008560249072706</v>
      </c>
      <c r="BD54" s="1500">
        <v>0.21896633577289271</v>
      </c>
      <c r="BE54" s="1500">
        <v>0.22490056026779198</v>
      </c>
      <c r="BF54" s="1500">
        <v>0.23192447089136475</v>
      </c>
      <c r="BG54" s="1500">
        <v>0.22786674205760518</v>
      </c>
      <c r="BH54" s="1501">
        <v>0.23042567143432593</v>
      </c>
      <c r="BI54" s="1501">
        <v>0.2339869604616743</v>
      </c>
      <c r="BJ54" s="1501">
        <v>0.23239280337538534</v>
      </c>
      <c r="BK54" s="1501">
        <v>0.23567786007031133</v>
      </c>
      <c r="BL54" s="1501">
        <v>0.2398763652841939</v>
      </c>
      <c r="BM54" s="79">
        <f>+BM55/BM52</f>
        <v>0.32390841320553782</v>
      </c>
      <c r="BN54" s="79">
        <v>0.26614633450559133</v>
      </c>
      <c r="BO54" s="314">
        <f t="shared" si="69"/>
        <v>0.1121003002332347</v>
      </c>
    </row>
    <row r="55" spans="2:67">
      <c r="B55" s="774" t="s">
        <v>44</v>
      </c>
      <c r="C55" s="156">
        <f>SUMIF($AO$3:$AZ$3, "&lt;=" &amp;$A$2, $AO$55:$AZ$55)</f>
        <v>464</v>
      </c>
      <c r="D55" s="774"/>
      <c r="E55" s="774"/>
      <c r="F55" s="774"/>
      <c r="G55" s="774">
        <v>17</v>
      </c>
      <c r="H55" s="774">
        <v>32</v>
      </c>
      <c r="I55" s="776">
        <v>41.625</v>
      </c>
      <c r="J55" s="776">
        <v>64</v>
      </c>
      <c r="K55" s="776">
        <v>74</v>
      </c>
      <c r="L55" s="776">
        <v>81</v>
      </c>
      <c r="M55" s="776">
        <v>96.3</v>
      </c>
      <c r="N55" s="776">
        <v>106.64999999999999</v>
      </c>
      <c r="O55" s="776">
        <v>117.3</v>
      </c>
      <c r="P55" s="776">
        <v>130.5</v>
      </c>
      <c r="Q55" s="776">
        <v>70</v>
      </c>
      <c r="R55" s="776">
        <v>71</v>
      </c>
      <c r="S55" s="776">
        <v>95</v>
      </c>
      <c r="T55" s="776">
        <v>108</v>
      </c>
      <c r="U55" s="776">
        <v>127</v>
      </c>
      <c r="V55" s="776">
        <v>170</v>
      </c>
      <c r="W55" s="776">
        <v>165</v>
      </c>
      <c r="X55" s="776">
        <v>180</v>
      </c>
      <c r="Y55" s="776">
        <v>220</v>
      </c>
      <c r="Z55" s="776">
        <v>199</v>
      </c>
      <c r="AA55" s="776">
        <v>207</v>
      </c>
      <c r="AB55" s="776">
        <v>246</v>
      </c>
      <c r="AC55" s="738">
        <v>250</v>
      </c>
      <c r="AD55" s="776">
        <v>153</v>
      </c>
      <c r="AE55" s="776">
        <v>487</v>
      </c>
      <c r="AF55" s="776">
        <v>380</v>
      </c>
      <c r="AG55" s="776">
        <v>436</v>
      </c>
      <c r="AH55" s="776">
        <v>583</v>
      </c>
      <c r="AI55" s="776">
        <v>532</v>
      </c>
      <c r="AJ55" s="776">
        <v>606</v>
      </c>
      <c r="AK55" s="776">
        <v>781</v>
      </c>
      <c r="AL55" s="776">
        <v>691</v>
      </c>
      <c r="AM55" s="776">
        <v>825</v>
      </c>
      <c r="AN55" s="776">
        <v>997</v>
      </c>
      <c r="AO55" s="777">
        <v>464</v>
      </c>
      <c r="AP55" s="777">
        <v>345</v>
      </c>
      <c r="AQ55" s="777">
        <v>681</v>
      </c>
      <c r="AR55" s="777">
        <v>730</v>
      </c>
      <c r="AS55" s="777">
        <v>695</v>
      </c>
      <c r="AT55" s="777">
        <v>980</v>
      </c>
      <c r="AU55" s="1407">
        <f>AU52*AU54</f>
        <v>857.80679809208414</v>
      </c>
      <c r="AV55" s="1407">
        <f>AV52*AV54</f>
        <v>983.55058446317628</v>
      </c>
      <c r="AW55" s="1407">
        <f>AW52*AW54</f>
        <v>1306.3537012948648</v>
      </c>
      <c r="AX55" s="1407">
        <f>AX52*AX54</f>
        <v>1127.2124832815907</v>
      </c>
      <c r="AY55" s="1407">
        <f>AY52*AY54</f>
        <v>1239.3068421878431</v>
      </c>
      <c r="AZ55" s="1407">
        <f t="shared" ref="AZ55:BL55" si="71">AZ52*AZ54</f>
        <v>1426.600760283181</v>
      </c>
      <c r="BA55" s="1407">
        <f>BA52*BA54</f>
        <v>637.3904807731534</v>
      </c>
      <c r="BB55" s="1407">
        <f t="shared" si="71"/>
        <v>614.48863655872015</v>
      </c>
      <c r="BC55" s="1407">
        <f t="shared" si="71"/>
        <v>1246.4787231730368</v>
      </c>
      <c r="BD55" s="1407">
        <f t="shared" si="71"/>
        <v>1263.9693918048708</v>
      </c>
      <c r="BE55" s="1407">
        <f t="shared" si="71"/>
        <v>1350.0998173864543</v>
      </c>
      <c r="BF55" s="1407">
        <f t="shared" si="71"/>
        <v>1494.7666178164818</v>
      </c>
      <c r="BG55" s="1407">
        <f t="shared" si="71"/>
        <v>1553.8219115041015</v>
      </c>
      <c r="BH55" s="1407">
        <f t="shared" si="71"/>
        <v>1639.4458046476886</v>
      </c>
      <c r="BI55" s="1407">
        <f t="shared" si="71"/>
        <v>1770.6521176980027</v>
      </c>
      <c r="BJ55" s="1407">
        <f t="shared" si="71"/>
        <v>1842.4391893580751</v>
      </c>
      <c r="BK55" s="1407">
        <f t="shared" si="71"/>
        <v>1935.8646691751896</v>
      </c>
      <c r="BL55" s="1407">
        <f t="shared" si="71"/>
        <v>2067.1967297167089</v>
      </c>
      <c r="BM55" s="776">
        <f>SUM(G55:P55)</f>
        <v>760.375</v>
      </c>
      <c r="BN55" s="776">
        <v>1858</v>
      </c>
      <c r="BO55" s="1146">
        <f t="shared" si="69"/>
        <v>637.3904807731534</v>
      </c>
    </row>
    <row r="56" spans="2:67">
      <c r="B56" s="774" t="s">
        <v>45</v>
      </c>
      <c r="C56" s="160">
        <f>IF(C55&lt;&gt;0,C57/C55,0)</f>
        <v>1.0991379310344827</v>
      </c>
      <c r="D56" s="774"/>
      <c r="E56" s="774"/>
      <c r="F56" s="774"/>
      <c r="G56" s="774">
        <v>1.4</v>
      </c>
      <c r="H56" s="774">
        <v>1.4</v>
      </c>
      <c r="I56" s="776">
        <v>1.4</v>
      </c>
      <c r="J56" s="776">
        <v>1.4</v>
      </c>
      <c r="K56" s="776">
        <v>1.4</v>
      </c>
      <c r="L56" s="776">
        <v>1.4</v>
      </c>
      <c r="M56" s="776">
        <v>1.4</v>
      </c>
      <c r="N56" s="776">
        <v>1.4</v>
      </c>
      <c r="O56" s="776">
        <v>1.4</v>
      </c>
      <c r="P56" s="776">
        <v>1.4</v>
      </c>
      <c r="Q56" s="776">
        <v>1.4</v>
      </c>
      <c r="R56" s="776">
        <v>1.4</v>
      </c>
      <c r="S56" s="776">
        <v>1.4</v>
      </c>
      <c r="T56" s="776">
        <v>1.4</v>
      </c>
      <c r="U56" s="776">
        <v>1.4</v>
      </c>
      <c r="V56" s="776">
        <v>1.4</v>
      </c>
      <c r="W56" s="776">
        <v>1.4</v>
      </c>
      <c r="X56" s="776">
        <v>1.4</v>
      </c>
      <c r="Y56" s="776">
        <v>1.4</v>
      </c>
      <c r="Z56" s="776">
        <v>1.4</v>
      </c>
      <c r="AA56" s="776">
        <v>1.4</v>
      </c>
      <c r="AB56" s="776">
        <v>1.4</v>
      </c>
      <c r="AC56" s="1414">
        <v>1.724</v>
      </c>
      <c r="AD56" s="1414">
        <v>1.6797385620915033</v>
      </c>
      <c r="AE56" s="1414">
        <v>1.7207392197125257</v>
      </c>
      <c r="AF56" s="1414">
        <v>1.6973684210526316</v>
      </c>
      <c r="AG56" s="1414">
        <v>1.6995412844036697</v>
      </c>
      <c r="AH56" s="1414">
        <v>1.6912521440823327</v>
      </c>
      <c r="AI56" s="1414">
        <v>1.7086466165413534</v>
      </c>
      <c r="AJ56" s="1414">
        <v>1.7029702970297029</v>
      </c>
      <c r="AK56" s="1414">
        <v>1.704225352112676</v>
      </c>
      <c r="AL56" s="1414">
        <v>1.7105643994211288</v>
      </c>
      <c r="AM56" s="1414">
        <v>1.7078787878787878</v>
      </c>
      <c r="AN56" s="1414">
        <v>1.7081243731193581</v>
      </c>
      <c r="AO56" s="1390">
        <v>1.0991379310344827</v>
      </c>
      <c r="AP56" s="1390">
        <v>1.1072463768115941</v>
      </c>
      <c r="AQ56" s="1390">
        <v>1.4977973568281939</v>
      </c>
      <c r="AR56" s="1390">
        <v>1.8342465753424657</v>
      </c>
      <c r="AS56" s="1390">
        <v>1.6503597122302158</v>
      </c>
      <c r="AT56" s="1390">
        <v>1.5285714285714285</v>
      </c>
      <c r="AU56" s="1408">
        <f>'[19]Agency North'!T88</f>
        <v>1.4581053755781559</v>
      </c>
      <c r="AV56" s="1408">
        <f>'[19]Agency North'!U88</f>
        <v>1.4875927420996735</v>
      </c>
      <c r="AW56" s="1408">
        <f>'[19]Agency North'!V88</f>
        <v>1.6173319933732988</v>
      </c>
      <c r="AX56" s="1408">
        <f>'[19]Agency North'!W88</f>
        <v>1.4169498632135551</v>
      </c>
      <c r="AY56" s="1408">
        <f>'[19]Agency North'!X88</f>
        <v>1.4249919457143057</v>
      </c>
      <c r="AZ56" s="1408">
        <f>'[19]Agency North'!Y88</f>
        <v>1.5973039492720009</v>
      </c>
      <c r="BA56" s="1498">
        <v>1.1659311125009648</v>
      </c>
      <c r="BB56" s="1498">
        <v>1.2338426260965922</v>
      </c>
      <c r="BC56" s="1498">
        <v>1.2728906906457256</v>
      </c>
      <c r="BD56" s="1498">
        <v>1.311766300498338</v>
      </c>
      <c r="BE56" s="1498">
        <v>1.4301024584999926</v>
      </c>
      <c r="BF56" s="1498">
        <v>1.506747798750228</v>
      </c>
      <c r="BG56" s="1498">
        <v>1.3590318266867429</v>
      </c>
      <c r="BH56" s="1499">
        <v>1.4336652432155033</v>
      </c>
      <c r="BI56" s="1499">
        <v>1.5239550167586366</v>
      </c>
      <c r="BJ56" s="1499">
        <v>1.3804730159405074</v>
      </c>
      <c r="BK56" s="1499">
        <v>1.4353838651164661</v>
      </c>
      <c r="BL56" s="1499">
        <v>1.5330023462443001</v>
      </c>
      <c r="BM56" s="776">
        <v>1.4</v>
      </c>
      <c r="BN56" s="776">
        <v>1.4</v>
      </c>
      <c r="BO56" s="1412">
        <f t="shared" si="69"/>
        <v>1.1659311125009648</v>
      </c>
    </row>
    <row r="57" spans="2:67">
      <c r="B57" s="774" t="s">
        <v>3</v>
      </c>
      <c r="C57" s="775">
        <f>SUMIF($AO$3:$AZ$3, "&lt;=" &amp;$A$2, $AO$57:$AZ$57)</f>
        <v>510</v>
      </c>
      <c r="D57" s="774"/>
      <c r="E57" s="84"/>
      <c r="F57" s="84"/>
      <c r="G57" s="84">
        <v>23.799999999999997</v>
      </c>
      <c r="H57" s="84">
        <v>44.8</v>
      </c>
      <c r="I57" s="81">
        <v>68.599999999999994</v>
      </c>
      <c r="J57" s="81">
        <v>89.6</v>
      </c>
      <c r="K57" s="81">
        <v>103.6</v>
      </c>
      <c r="L57" s="81">
        <v>103.6</v>
      </c>
      <c r="M57" s="81">
        <v>124.6</v>
      </c>
      <c r="N57" s="81">
        <v>158.19999999999999</v>
      </c>
      <c r="O57" s="81">
        <v>153</v>
      </c>
      <c r="P57" s="81">
        <v>170</v>
      </c>
      <c r="Q57" s="81">
        <v>98</v>
      </c>
      <c r="R57" s="81">
        <v>99</v>
      </c>
      <c r="S57" s="81">
        <v>133</v>
      </c>
      <c r="T57" s="81">
        <v>151</v>
      </c>
      <c r="U57" s="81">
        <v>178</v>
      </c>
      <c r="V57" s="81">
        <v>238</v>
      </c>
      <c r="W57" s="81">
        <v>231</v>
      </c>
      <c r="X57" s="81">
        <v>252</v>
      </c>
      <c r="Y57" s="81">
        <v>308</v>
      </c>
      <c r="Z57" s="81">
        <v>279</v>
      </c>
      <c r="AA57" s="81">
        <v>289</v>
      </c>
      <c r="AB57" s="81">
        <v>345</v>
      </c>
      <c r="AC57" s="81">
        <v>431</v>
      </c>
      <c r="AD57" s="81">
        <v>257</v>
      </c>
      <c r="AE57" s="81">
        <v>838</v>
      </c>
      <c r="AF57" s="81">
        <v>645</v>
      </c>
      <c r="AG57" s="81">
        <v>741</v>
      </c>
      <c r="AH57" s="81">
        <v>986</v>
      </c>
      <c r="AI57" s="81">
        <v>909</v>
      </c>
      <c r="AJ57" s="81">
        <v>1032</v>
      </c>
      <c r="AK57" s="81">
        <v>1331</v>
      </c>
      <c r="AL57" s="81">
        <v>1182</v>
      </c>
      <c r="AM57" s="81">
        <v>1409</v>
      </c>
      <c r="AN57" s="81">
        <v>1703</v>
      </c>
      <c r="AO57" s="548">
        <v>510</v>
      </c>
      <c r="AP57" s="548">
        <v>382</v>
      </c>
      <c r="AQ57" s="548">
        <v>1020</v>
      </c>
      <c r="AR57" s="548">
        <v>1339</v>
      </c>
      <c r="AS57" s="548">
        <v>1147</v>
      </c>
      <c r="AT57" s="548">
        <v>1498</v>
      </c>
      <c r="AU57" s="1407">
        <f>AU55*AU56</f>
        <v>1250.7727035055536</v>
      </c>
      <c r="AV57" s="1407">
        <f>AV55*AV56</f>
        <v>1463.1227109353129</v>
      </c>
      <c r="AW57" s="1407">
        <f>AW55*AW56</f>
        <v>2112.8076357658106</v>
      </c>
      <c r="AX57" s="1407">
        <f>AX55*AX56</f>
        <v>1597.2035739984617</v>
      </c>
      <c r="AY57" s="1407">
        <f>AY55*AY56</f>
        <v>1766.0022683863065</v>
      </c>
      <c r="AZ57" s="1407">
        <f t="shared" ref="AZ57:BL57" si="72">AZ55*AZ56</f>
        <v>2278.715028434764</v>
      </c>
      <c r="BA57" s="1407">
        <f t="shared" si="72"/>
        <v>743.15339234536759</v>
      </c>
      <c r="BB57" s="1407">
        <f t="shared" si="72"/>
        <v>758.18227303812569</v>
      </c>
      <c r="BC57" s="1407">
        <f t="shared" si="72"/>
        <v>1586.631162814929</v>
      </c>
      <c r="BD57" s="1407">
        <f t="shared" si="72"/>
        <v>1658.0324530310097</v>
      </c>
      <c r="BE57" s="1407">
        <f t="shared" si="72"/>
        <v>1930.7810680647594</v>
      </c>
      <c r="BF57" s="1407">
        <f t="shared" si="72"/>
        <v>2252.2363110403076</v>
      </c>
      <c r="BG57" s="1407">
        <f t="shared" si="72"/>
        <v>2111.6934307373058</v>
      </c>
      <c r="BH57" s="1407">
        <f t="shared" si="72"/>
        <v>2350.4164682588648</v>
      </c>
      <c r="BI57" s="1407">
        <f t="shared" si="72"/>
        <v>2698.3941777001751</v>
      </c>
      <c r="BJ57" s="1407">
        <f t="shared" si="72"/>
        <v>2543.4375844201254</v>
      </c>
      <c r="BK57" s="1407">
        <f t="shared" si="72"/>
        <v>2778.7089111830928</v>
      </c>
      <c r="BL57" s="1407">
        <f t="shared" si="72"/>
        <v>3169.017436804259</v>
      </c>
      <c r="BM57" s="81">
        <f>SUM(G57:P57)</f>
        <v>1039.8</v>
      </c>
      <c r="BN57" s="81">
        <v>2601</v>
      </c>
      <c r="BO57" s="1146">
        <f t="shared" si="69"/>
        <v>743.15339234536759</v>
      </c>
    </row>
    <row r="58" spans="2:67">
      <c r="B58" s="774" t="s">
        <v>46</v>
      </c>
      <c r="C58" s="156">
        <f>IF(C57&lt;&gt;0,C49/C57,0)</f>
        <v>14.117647058823529</v>
      </c>
      <c r="D58" s="774"/>
      <c r="E58" s="774"/>
      <c r="F58" s="774"/>
      <c r="G58" s="774">
        <v>14.5</v>
      </c>
      <c r="H58" s="774">
        <v>14.5</v>
      </c>
      <c r="I58" s="776">
        <v>14.5</v>
      </c>
      <c r="J58" s="776">
        <v>14.5</v>
      </c>
      <c r="K58" s="776">
        <v>14.5</v>
      </c>
      <c r="L58" s="776">
        <v>14.5</v>
      </c>
      <c r="M58" s="776">
        <v>14.5</v>
      </c>
      <c r="N58" s="776">
        <v>14.5</v>
      </c>
      <c r="O58" s="776">
        <v>14.5</v>
      </c>
      <c r="P58" s="776">
        <v>14.5</v>
      </c>
      <c r="Q58" s="776">
        <v>15</v>
      </c>
      <c r="R58" s="776">
        <v>15</v>
      </c>
      <c r="S58" s="776">
        <v>15</v>
      </c>
      <c r="T58" s="776">
        <v>15</v>
      </c>
      <c r="U58" s="776">
        <v>15</v>
      </c>
      <c r="V58" s="776">
        <v>15</v>
      </c>
      <c r="W58" s="776">
        <v>15</v>
      </c>
      <c r="X58" s="776">
        <v>15</v>
      </c>
      <c r="Y58" s="776">
        <v>15</v>
      </c>
      <c r="Z58" s="776">
        <v>15</v>
      </c>
      <c r="AA58" s="776">
        <v>15</v>
      </c>
      <c r="AB58" s="776">
        <v>15</v>
      </c>
      <c r="AC58" s="776">
        <v>14.12</v>
      </c>
      <c r="AD58" s="776">
        <v>14.12</v>
      </c>
      <c r="AE58" s="776">
        <v>14.12</v>
      </c>
      <c r="AF58" s="776">
        <v>14.12</v>
      </c>
      <c r="AG58" s="776">
        <v>14.12</v>
      </c>
      <c r="AH58" s="776">
        <v>14.12</v>
      </c>
      <c r="AI58" s="776">
        <v>14.12</v>
      </c>
      <c r="AJ58" s="776">
        <v>14.12</v>
      </c>
      <c r="AK58" s="776">
        <v>14.12</v>
      </c>
      <c r="AL58" s="776">
        <v>14.12</v>
      </c>
      <c r="AM58" s="776">
        <v>14.12</v>
      </c>
      <c r="AN58" s="776">
        <v>14.12</v>
      </c>
      <c r="AO58" s="777">
        <v>14.12</v>
      </c>
      <c r="AP58" s="777">
        <v>14.12</v>
      </c>
      <c r="AQ58" s="777">
        <v>14.12</v>
      </c>
      <c r="AR58" s="777">
        <v>14.12</v>
      </c>
      <c r="AS58" s="777">
        <v>14.12</v>
      </c>
      <c r="AT58" s="777">
        <v>14.12</v>
      </c>
      <c r="AU58" s="1408">
        <f>'[19]Agency North'!T99</f>
        <v>14.941709287044104</v>
      </c>
      <c r="AV58" s="1408">
        <f>'[19]Agency North'!U99</f>
        <v>14.981610740566991</v>
      </c>
      <c r="AW58" s="1408">
        <f>'[19]Agency North'!V99</f>
        <v>14.650285805801982</v>
      </c>
      <c r="AX58" s="1408">
        <f>'[19]Agency North'!W99</f>
        <v>14.831342689929613</v>
      </c>
      <c r="AY58" s="1408">
        <f>'[19]Agency North'!X99</f>
        <v>14.951550986009064</v>
      </c>
      <c r="AZ58" s="1408">
        <f>'[19]Agency North'!Y99</f>
        <v>14.938582219840047</v>
      </c>
      <c r="BA58" s="1389">
        <v>14.450824645800447</v>
      </c>
      <c r="BB58" s="1389">
        <v>14.901247392092406</v>
      </c>
      <c r="BC58" s="1389">
        <v>14.597356775821595</v>
      </c>
      <c r="BD58" s="1389">
        <v>14.641575841606983</v>
      </c>
      <c r="BE58" s="1389">
        <v>14.657207284536181</v>
      </c>
      <c r="BF58" s="1389">
        <v>14.601398390787629</v>
      </c>
      <c r="BG58" s="1389">
        <v>14.436059960558691</v>
      </c>
      <c r="BH58" s="1405">
        <v>14.47806207487228</v>
      </c>
      <c r="BI58" s="1405">
        <v>14.503506222042517</v>
      </c>
      <c r="BJ58" s="1405">
        <v>14.520094887354404</v>
      </c>
      <c r="BK58" s="1405">
        <v>14.633463097086929</v>
      </c>
      <c r="BL58" s="1405">
        <v>14.64367742077944</v>
      </c>
      <c r="BM58" s="776">
        <v>14.5</v>
      </c>
      <c r="BN58" s="776">
        <v>15</v>
      </c>
      <c r="BO58" s="1412">
        <f t="shared" si="69"/>
        <v>14.450824645800447</v>
      </c>
    </row>
    <row r="59" spans="2:67">
      <c r="B59" s="774" t="s">
        <v>82</v>
      </c>
      <c r="C59" s="775">
        <f>SUMIF($AO$3:$AZ$3, "&lt;=" &amp;$A$2, $AO$59:$AZ$59)</f>
        <v>133</v>
      </c>
      <c r="D59" s="774"/>
      <c r="E59" s="774"/>
      <c r="F59" s="774"/>
      <c r="G59" s="774">
        <v>20</v>
      </c>
      <c r="H59" s="774">
        <v>30</v>
      </c>
      <c r="I59" s="776">
        <v>40</v>
      </c>
      <c r="J59" s="776">
        <v>50</v>
      </c>
      <c r="K59" s="776">
        <v>40</v>
      </c>
      <c r="L59" s="776">
        <v>50</v>
      </c>
      <c r="M59" s="776">
        <v>50</v>
      </c>
      <c r="N59" s="776">
        <v>40</v>
      </c>
      <c r="O59" s="776">
        <v>40</v>
      </c>
      <c r="P59" s="776">
        <v>40</v>
      </c>
      <c r="Q59" s="776">
        <v>35</v>
      </c>
      <c r="R59" s="776">
        <v>30</v>
      </c>
      <c r="S59" s="776">
        <v>60</v>
      </c>
      <c r="T59" s="776">
        <v>95</v>
      </c>
      <c r="U59" s="776">
        <v>95</v>
      </c>
      <c r="V59" s="776">
        <v>95</v>
      </c>
      <c r="W59" s="776">
        <v>95</v>
      </c>
      <c r="X59" s="776">
        <v>95</v>
      </c>
      <c r="Y59" s="776">
        <v>95</v>
      </c>
      <c r="Z59" s="776">
        <v>95</v>
      </c>
      <c r="AA59" s="776">
        <v>95</v>
      </c>
      <c r="AB59" s="776">
        <v>95</v>
      </c>
      <c r="AC59" s="738">
        <v>99</v>
      </c>
      <c r="AD59" s="776">
        <v>105</v>
      </c>
      <c r="AE59" s="776">
        <v>227</v>
      </c>
      <c r="AF59" s="776">
        <v>265</v>
      </c>
      <c r="AG59" s="776">
        <v>280</v>
      </c>
      <c r="AH59" s="776">
        <v>283</v>
      </c>
      <c r="AI59" s="776">
        <v>311</v>
      </c>
      <c r="AJ59" s="776">
        <v>315</v>
      </c>
      <c r="AK59" s="776">
        <v>344</v>
      </c>
      <c r="AL59" s="776">
        <v>362</v>
      </c>
      <c r="AM59" s="776">
        <v>367</v>
      </c>
      <c r="AN59" s="776">
        <v>386</v>
      </c>
      <c r="AO59" s="777">
        <v>133</v>
      </c>
      <c r="AP59" s="777">
        <v>122</v>
      </c>
      <c r="AQ59" s="1163">
        <v>247</v>
      </c>
      <c r="AR59" s="777">
        <v>299</v>
      </c>
      <c r="AS59" s="777">
        <v>302</v>
      </c>
      <c r="AT59" s="777">
        <v>810</v>
      </c>
      <c r="AU59" s="1389">
        <f>'[19]Agency North'!T15</f>
        <v>549.95940000000019</v>
      </c>
      <c r="AV59" s="1389">
        <f>'[19]Agency North'!U15</f>
        <v>627.43067300000007</v>
      </c>
      <c r="AW59" s="1389">
        <f>'[19]Agency North'!V15</f>
        <v>713.74840660000018</v>
      </c>
      <c r="AX59" s="1389">
        <f>'[19]Agency North'!W15</f>
        <v>665.26215336990015</v>
      </c>
      <c r="AY59" s="1389">
        <f>'[19]Agency North'!X15</f>
        <v>715.8201278886811</v>
      </c>
      <c r="AZ59" s="1389">
        <f>'[19]Agency North'!Y15</f>
        <v>767.88787263173037</v>
      </c>
      <c r="BA59" s="1389">
        <v>234.20476585590345</v>
      </c>
      <c r="BB59" s="1389">
        <v>243.64654567583563</v>
      </c>
      <c r="BC59" s="1389">
        <v>682.35492141236421</v>
      </c>
      <c r="BD59" s="1389">
        <v>668.79343581586045</v>
      </c>
      <c r="BE59" s="1389">
        <v>821.13087621234706</v>
      </c>
      <c r="BF59" s="1389">
        <v>1084.3491394013454</v>
      </c>
      <c r="BG59" s="1389">
        <v>728.46985260016652</v>
      </c>
      <c r="BH59" s="1405">
        <v>894.37068546161538</v>
      </c>
      <c r="BI59" s="1405">
        <v>1036.4327313898309</v>
      </c>
      <c r="BJ59" s="1405">
        <v>803.47993512007167</v>
      </c>
      <c r="BK59" s="1405">
        <v>980.85390421990803</v>
      </c>
      <c r="BL59" s="1405">
        <v>1128.9694829583952</v>
      </c>
      <c r="BM59" s="776">
        <f>SUM(G59:P59)</f>
        <v>400</v>
      </c>
      <c r="BN59" s="776">
        <v>980</v>
      </c>
      <c r="BO59" s="1146">
        <f t="shared" si="69"/>
        <v>234.20476585590345</v>
      </c>
    </row>
    <row r="60" spans="2:67">
      <c r="B60" s="774" t="s">
        <v>81</v>
      </c>
      <c r="C60" s="775">
        <f>SUMIF($AO$3:$AZ$3, "&lt;=" &amp;$A$2, $AO$60:$AZ$60)</f>
        <v>0</v>
      </c>
      <c r="D60" s="774"/>
      <c r="E60" s="774"/>
      <c r="F60" s="774"/>
      <c r="G60" s="774">
        <v>20</v>
      </c>
      <c r="H60" s="774">
        <v>15</v>
      </c>
      <c r="I60" s="774">
        <v>15</v>
      </c>
      <c r="J60" s="774">
        <v>10</v>
      </c>
      <c r="K60" s="774">
        <v>10</v>
      </c>
      <c r="L60" s="774">
        <v>5</v>
      </c>
      <c r="M60" s="774"/>
      <c r="N60" s="774"/>
      <c r="O60" s="774">
        <v>3</v>
      </c>
      <c r="P60" s="774">
        <v>5</v>
      </c>
      <c r="Q60" s="774">
        <v>8</v>
      </c>
      <c r="R60" s="774">
        <v>0</v>
      </c>
      <c r="S60" s="774">
        <v>0</v>
      </c>
      <c r="T60" s="774">
        <v>10</v>
      </c>
      <c r="U60" s="774">
        <v>15</v>
      </c>
      <c r="V60" s="774">
        <v>15</v>
      </c>
      <c r="W60" s="774">
        <v>15</v>
      </c>
      <c r="X60" s="774">
        <v>10</v>
      </c>
      <c r="Y60" s="774">
        <v>0</v>
      </c>
      <c r="Z60" s="774">
        <v>0</v>
      </c>
      <c r="AA60" s="774">
        <v>0</v>
      </c>
      <c r="AB60" s="774">
        <v>0</v>
      </c>
      <c r="AC60" s="738">
        <v>6</v>
      </c>
      <c r="AD60" s="774">
        <v>15</v>
      </c>
      <c r="AE60" s="774">
        <v>35</v>
      </c>
      <c r="AF60" s="774">
        <v>26</v>
      </c>
      <c r="AG60" s="774">
        <v>30</v>
      </c>
      <c r="AH60" s="774">
        <v>26</v>
      </c>
      <c r="AI60" s="774">
        <v>33</v>
      </c>
      <c r="AJ60" s="774">
        <v>19</v>
      </c>
      <c r="AK60" s="774">
        <v>20</v>
      </c>
      <c r="AL60" s="774">
        <v>24</v>
      </c>
      <c r="AM60" s="774">
        <v>15</v>
      </c>
      <c r="AN60" s="774">
        <v>14</v>
      </c>
      <c r="AO60" s="761">
        <v>0</v>
      </c>
      <c r="AQ60" s="761">
        <v>0</v>
      </c>
      <c r="AR60" s="761">
        <v>6</v>
      </c>
      <c r="AS60" s="761">
        <v>22</v>
      </c>
      <c r="AU60" s="1389">
        <f>'[19]Agency North'!T8</f>
        <v>50</v>
      </c>
      <c r="AV60" s="1389">
        <f>'[19]Agency North'!U8</f>
        <v>50</v>
      </c>
      <c r="AW60" s="1389">
        <f>'[19]Agency North'!V8</f>
        <v>50</v>
      </c>
      <c r="AX60" s="1389">
        <f>'[19]Agency North'!W8</f>
        <v>50</v>
      </c>
      <c r="AY60" s="1389">
        <f>'[19]Agency North'!X8</f>
        <v>50</v>
      </c>
      <c r="AZ60" s="1389">
        <f>'[19]Agency North'!Y8</f>
        <v>50</v>
      </c>
      <c r="BA60" s="1389">
        <v>10</v>
      </c>
      <c r="BB60" s="1389">
        <v>10</v>
      </c>
      <c r="BC60" s="1389">
        <v>20</v>
      </c>
      <c r="BD60" s="1389">
        <v>30</v>
      </c>
      <c r="BE60" s="1389">
        <v>30</v>
      </c>
      <c r="BF60" s="1389">
        <v>30</v>
      </c>
      <c r="BG60" s="1389">
        <v>30</v>
      </c>
      <c r="BH60" s="761">
        <v>30</v>
      </c>
      <c r="BI60" s="761">
        <v>30</v>
      </c>
      <c r="BJ60" s="761">
        <v>30</v>
      </c>
      <c r="BK60" s="761">
        <v>20</v>
      </c>
      <c r="BL60" s="761">
        <v>20</v>
      </c>
      <c r="BM60" s="774">
        <f>SUM(G60:P60)</f>
        <v>83</v>
      </c>
      <c r="BN60" s="774">
        <v>73</v>
      </c>
      <c r="BO60" s="1146">
        <f t="shared" si="69"/>
        <v>10</v>
      </c>
    </row>
    <row r="61" spans="2:67">
      <c r="B61" s="774"/>
      <c r="C61" s="774"/>
      <c r="D61" s="774"/>
      <c r="E61" s="774"/>
      <c r="F61" s="774"/>
      <c r="G61" s="774"/>
      <c r="H61" s="774"/>
      <c r="I61" s="774"/>
      <c r="J61" s="774"/>
      <c r="K61" s="774"/>
      <c r="L61" s="774"/>
      <c r="M61" s="774"/>
      <c r="N61" s="774"/>
      <c r="O61" s="774"/>
      <c r="P61" s="774"/>
      <c r="Q61" s="774"/>
      <c r="R61" s="774"/>
      <c r="S61" s="774"/>
      <c r="T61" s="774"/>
      <c r="U61" s="774"/>
      <c r="V61" s="774"/>
      <c r="W61" s="774"/>
      <c r="X61" s="774"/>
      <c r="Y61" s="774"/>
      <c r="Z61" s="774"/>
      <c r="AA61" s="774"/>
      <c r="AB61" s="774"/>
      <c r="AC61" s="774"/>
      <c r="AD61" s="774"/>
      <c r="AE61" s="774"/>
      <c r="AF61" s="774"/>
      <c r="AG61" s="774"/>
      <c r="AH61" s="774"/>
      <c r="AI61" s="774"/>
      <c r="AJ61" s="774"/>
      <c r="AK61" s="774"/>
      <c r="AL61" s="774"/>
      <c r="AM61" s="774"/>
      <c r="AN61" s="774"/>
      <c r="BM61" s="774"/>
      <c r="BN61" s="774"/>
      <c r="BO61" s="1412"/>
    </row>
    <row r="62" spans="2:67">
      <c r="B62" s="779" t="s">
        <v>47</v>
      </c>
      <c r="C62" s="160">
        <f>ROUND(C49/ (C52* $A$2),0)</f>
        <v>3</v>
      </c>
      <c r="D62" s="774"/>
      <c r="E62" s="774"/>
      <c r="F62" s="774"/>
      <c r="G62" s="774"/>
      <c r="H62" s="774"/>
      <c r="I62" s="245">
        <f>I49/ (I52)</f>
        <v>7.5109999999999992</v>
      </c>
      <c r="J62" s="245">
        <f t="shared" ref="J62:P62" si="73">J49/ (J52)</f>
        <v>7.8739393939393931</v>
      </c>
      <c r="K62" s="245">
        <f t="shared" si="73"/>
        <v>6.9869767441860455</v>
      </c>
      <c r="L62" s="245">
        <f t="shared" si="73"/>
        <v>6.09</v>
      </c>
      <c r="M62" s="245">
        <f t="shared" si="73"/>
        <v>6.09</v>
      </c>
      <c r="N62" s="245">
        <f>N49/ (N52)</f>
        <v>6.0899999999999981</v>
      </c>
      <c r="O62" s="245">
        <f t="shared" si="73"/>
        <v>6.09</v>
      </c>
      <c r="P62" s="245">
        <f t="shared" si="73"/>
        <v>6.089999999999999</v>
      </c>
      <c r="Q62" s="245">
        <f t="shared" ref="Q62:AB62" si="74">Q49/ (Q52)</f>
        <v>4.1899432300779722</v>
      </c>
      <c r="R62" s="245">
        <f t="shared" si="74"/>
        <v>4.1968888617958306</v>
      </c>
      <c r="S62" s="245">
        <f t="shared" si="74"/>
        <v>5.4662718255515479</v>
      </c>
      <c r="T62" s="245">
        <f t="shared" si="74"/>
        <v>5.4519003509081498</v>
      </c>
      <c r="U62" s="245">
        <f t="shared" si="74"/>
        <v>5.453083406305641</v>
      </c>
      <c r="V62" s="245">
        <f t="shared" si="74"/>
        <v>6.3016581799257398</v>
      </c>
      <c r="W62" s="245">
        <f t="shared" si="74"/>
        <v>5.4534380872269228</v>
      </c>
      <c r="X62" s="245">
        <f t="shared" si="74"/>
        <v>5.4675879073497802</v>
      </c>
      <c r="Y62" s="245">
        <f t="shared" si="74"/>
        <v>6.2985741545282892</v>
      </c>
      <c r="Z62" s="245">
        <f t="shared" si="74"/>
        <v>5.4570600214046383</v>
      </c>
      <c r="AA62" s="245">
        <f t="shared" si="74"/>
        <v>5.4578764878913004</v>
      </c>
      <c r="AB62" s="245">
        <f t="shared" si="74"/>
        <v>6.3062746346046197</v>
      </c>
      <c r="AC62" s="245">
        <v>6</v>
      </c>
      <c r="AD62" s="245">
        <v>3</v>
      </c>
      <c r="AE62" s="245">
        <v>10</v>
      </c>
      <c r="AF62" s="245">
        <v>6</v>
      </c>
      <c r="AG62" s="245">
        <v>6</v>
      </c>
      <c r="AH62" s="245">
        <v>8</v>
      </c>
      <c r="AI62" s="245">
        <v>6</v>
      </c>
      <c r="AJ62" s="245">
        <v>6</v>
      </c>
      <c r="AK62" s="245">
        <v>8</v>
      </c>
      <c r="AL62" s="245">
        <v>6</v>
      </c>
      <c r="AM62" s="245">
        <v>7</v>
      </c>
      <c r="AN62" s="245">
        <v>8</v>
      </c>
      <c r="AO62" s="546">
        <v>3</v>
      </c>
      <c r="AP62" s="546">
        <v>3</v>
      </c>
      <c r="AQ62" s="546">
        <v>7</v>
      </c>
      <c r="AR62" s="546">
        <v>8</v>
      </c>
      <c r="AS62" s="546">
        <v>6</v>
      </c>
      <c r="AT62" s="546">
        <v>7</v>
      </c>
      <c r="AU62" s="546">
        <f t="shared" ref="AU62:AZ62" si="75">AU49/AU51</f>
        <v>5.4791786117274919</v>
      </c>
      <c r="AV62" s="546">
        <f t="shared" si="75"/>
        <v>5.4943380503249868</v>
      </c>
      <c r="AW62" s="546">
        <f t="shared" si="75"/>
        <v>7.1576610494239157</v>
      </c>
      <c r="AX62" s="546">
        <f t="shared" si="75"/>
        <v>5.109018460144978</v>
      </c>
      <c r="AY62" s="546">
        <f t="shared" si="75"/>
        <v>5.3195964615658129</v>
      </c>
      <c r="AZ62" s="546">
        <f t="shared" si="75"/>
        <v>6.3976839083609978</v>
      </c>
      <c r="BA62" s="546">
        <f t="shared" ref="BA62:BL62" si="76">BA49/BA51</f>
        <v>1.888740523388555</v>
      </c>
      <c r="BB62" s="546">
        <f t="shared" si="76"/>
        <v>1.9647366184537809</v>
      </c>
      <c r="BC62" s="546">
        <f t="shared" si="76"/>
        <v>4.0893752667001815</v>
      </c>
      <c r="BD62" s="546">
        <f t="shared" si="76"/>
        <v>4.2055387786583349</v>
      </c>
      <c r="BE62" s="546">
        <f t="shared" si="76"/>
        <v>4.7142099519094298</v>
      </c>
      <c r="BF62" s="546">
        <f t="shared" si="76"/>
        <v>5.1024832854997904</v>
      </c>
      <c r="BG62" s="546">
        <f t="shared" si="76"/>
        <v>4.4705324097200974</v>
      </c>
      <c r="BH62" s="546">
        <f t="shared" si="76"/>
        <v>4.7828752406191057</v>
      </c>
      <c r="BI62" s="546">
        <f t="shared" si="76"/>
        <v>5.1717415009479222</v>
      </c>
      <c r="BJ62" s="546">
        <f t="shared" si="76"/>
        <v>4.658220596182626</v>
      </c>
      <c r="BK62" s="546">
        <f t="shared" si="76"/>
        <v>4.9503278573708114</v>
      </c>
      <c r="BL62" s="546">
        <f t="shared" si="76"/>
        <v>5.3849345924881087</v>
      </c>
      <c r="BM62" s="245">
        <f>BM49/ (BM52)</f>
        <v>6.5753407880724168</v>
      </c>
      <c r="BN62" s="245">
        <f>BN49/ (BN52)</f>
        <v>5.5872108597365893</v>
      </c>
      <c r="BO62" s="1412">
        <f t="shared" si="69"/>
        <v>1.888740523388555</v>
      </c>
    </row>
    <row r="63" spans="2:67">
      <c r="B63" s="779" t="s">
        <v>48</v>
      </c>
      <c r="C63" s="160">
        <f>ROUND(C49/C55,0)</f>
        <v>16</v>
      </c>
      <c r="D63" s="774"/>
      <c r="E63" s="774"/>
      <c r="F63" s="774"/>
      <c r="G63" s="774"/>
      <c r="H63" s="774"/>
      <c r="I63" s="245">
        <f>I49/I55</f>
        <v>20.299999999999997</v>
      </c>
      <c r="J63" s="245">
        <f t="shared" ref="J63:P63" si="77">J49/J55</f>
        <v>20.299999999999997</v>
      </c>
      <c r="K63" s="245">
        <f t="shared" si="77"/>
        <v>20.299999999999997</v>
      </c>
      <c r="L63" s="245">
        <f t="shared" si="77"/>
        <v>20.3</v>
      </c>
      <c r="M63" s="245">
        <f t="shared" si="77"/>
        <v>20.3</v>
      </c>
      <c r="N63" s="245">
        <f>N49/N55</f>
        <v>20.299999999999997</v>
      </c>
      <c r="O63" s="245">
        <f t="shared" si="77"/>
        <v>20.3</v>
      </c>
      <c r="P63" s="245">
        <f t="shared" si="77"/>
        <v>20.299999999999997</v>
      </c>
      <c r="Q63" s="245">
        <f t="shared" ref="Q63:AB63" si="78">Q49/Q55</f>
        <v>20.857142857142858</v>
      </c>
      <c r="R63" s="245">
        <f t="shared" si="78"/>
        <v>20.985915492957748</v>
      </c>
      <c r="S63" s="245">
        <f t="shared" si="78"/>
        <v>21.05263157894737</v>
      </c>
      <c r="T63" s="245">
        <f t="shared" si="78"/>
        <v>20.925925925925927</v>
      </c>
      <c r="U63" s="245">
        <f t="shared" si="78"/>
        <v>21.023622047244096</v>
      </c>
      <c r="V63" s="245">
        <f t="shared" si="78"/>
        <v>20.970588235294116</v>
      </c>
      <c r="W63" s="245">
        <f t="shared" si="78"/>
        <v>20.969696969696969</v>
      </c>
      <c r="X63" s="245">
        <f t="shared" si="78"/>
        <v>21</v>
      </c>
      <c r="Y63" s="245">
        <f t="shared" si="78"/>
        <v>21</v>
      </c>
      <c r="Z63" s="245">
        <f t="shared" si="78"/>
        <v>21.005025125628141</v>
      </c>
      <c r="AA63" s="245">
        <f t="shared" si="78"/>
        <v>20.966183574879228</v>
      </c>
      <c r="AB63" s="245">
        <f t="shared" si="78"/>
        <v>21.056910569105693</v>
      </c>
      <c r="AC63" s="245">
        <v>24</v>
      </c>
      <c r="AD63" s="245">
        <v>24</v>
      </c>
      <c r="AE63" s="245">
        <v>24</v>
      </c>
      <c r="AF63" s="245">
        <v>24</v>
      </c>
      <c r="AG63" s="245">
        <v>24</v>
      </c>
      <c r="AH63" s="245">
        <v>24</v>
      </c>
      <c r="AI63" s="245">
        <v>24</v>
      </c>
      <c r="AJ63" s="245">
        <v>24</v>
      </c>
      <c r="AK63" s="245">
        <v>24</v>
      </c>
      <c r="AL63" s="245">
        <v>24</v>
      </c>
      <c r="AM63" s="245">
        <v>24</v>
      </c>
      <c r="AN63" s="245">
        <v>24</v>
      </c>
      <c r="AO63" s="546">
        <v>16</v>
      </c>
      <c r="AP63" s="546">
        <v>16</v>
      </c>
      <c r="AQ63" s="546">
        <v>21</v>
      </c>
      <c r="AR63" s="546">
        <v>26</v>
      </c>
      <c r="AS63" s="546">
        <v>23</v>
      </c>
      <c r="AT63" s="546">
        <v>22</v>
      </c>
      <c r="AU63" s="546">
        <f t="shared" ref="AU63:AZ63" si="79">+AU49/AU55</f>
        <v>24.455603175049713</v>
      </c>
      <c r="AV63" s="546">
        <f t="shared" si="79"/>
        <v>23.185026232505646</v>
      </c>
      <c r="AW63" s="546">
        <f t="shared" si="79"/>
        <v>24.648290915359137</v>
      </c>
      <c r="AX63" s="546">
        <f t="shared" si="79"/>
        <v>21.64096433168206</v>
      </c>
      <c r="AY63" s="546">
        <f t="shared" si="79"/>
        <v>22.116828330428039</v>
      </c>
      <c r="AZ63" s="546">
        <f t="shared" si="79"/>
        <v>24.615925017813158</v>
      </c>
      <c r="BA63" s="546">
        <f t="shared" ref="BA63:BL63" si="80">+BA49/BA55</f>
        <v>17.432014143620922</v>
      </c>
      <c r="BB63" s="546">
        <f t="shared" si="80"/>
        <v>17.962344967342727</v>
      </c>
      <c r="BC63" s="546">
        <f t="shared" si="80"/>
        <v>18.730859609714035</v>
      </c>
      <c r="BD63" s="546">
        <f t="shared" si="80"/>
        <v>19.416278171406777</v>
      </c>
      <c r="BE63" s="546">
        <f t="shared" si="80"/>
        <v>21.546381259653344</v>
      </c>
      <c r="BF63" s="546">
        <f t="shared" si="80"/>
        <v>22.937315106460634</v>
      </c>
      <c r="BG63" s="546">
        <f t="shared" si="80"/>
        <v>19.905435443241071</v>
      </c>
      <c r="BH63" s="546">
        <f t="shared" si="80"/>
        <v>21.329461895804727</v>
      </c>
      <c r="BI63" s="546">
        <f t="shared" si="80"/>
        <v>22.850780339266592</v>
      </c>
      <c r="BJ63" s="546">
        <f t="shared" si="80"/>
        <v>20.309286234336057</v>
      </c>
      <c r="BK63" s="546">
        <f t="shared" si="80"/>
        <v>21.468029655311266</v>
      </c>
      <c r="BL63" s="546">
        <f t="shared" si="80"/>
        <v>23.028436850105905</v>
      </c>
      <c r="BM63" s="245">
        <f>BM49/BM55</f>
        <v>20.3</v>
      </c>
      <c r="BN63" s="245">
        <f>BN49/BN55</f>
        <v>20.993003229278795</v>
      </c>
      <c r="BO63" s="1412">
        <f t="shared" si="69"/>
        <v>17.432014143620922</v>
      </c>
    </row>
    <row r="64" spans="2:67">
      <c r="B64" s="779" t="s">
        <v>49</v>
      </c>
      <c r="C64" s="160">
        <f>ROUND(C50/ (C52 *$A$2),0)</f>
        <v>3</v>
      </c>
      <c r="D64" s="774"/>
      <c r="E64" s="774"/>
      <c r="F64" s="774"/>
      <c r="G64" s="774"/>
      <c r="H64" s="774"/>
      <c r="I64" s="245">
        <f>I50/ (I52 )</f>
        <v>6.2341299999999995</v>
      </c>
      <c r="J64" s="245">
        <f t="shared" ref="J64:P64" si="81">J50/ (J52 )</f>
        <v>6.5353696969696955</v>
      </c>
      <c r="K64" s="245">
        <f t="shared" si="81"/>
        <v>5.7991906976744181</v>
      </c>
      <c r="L64" s="245">
        <f t="shared" si="81"/>
        <v>5.0547000000000004</v>
      </c>
      <c r="M64" s="245">
        <f t="shared" si="81"/>
        <v>5.0546999999999995</v>
      </c>
      <c r="N64" s="245">
        <f t="shared" si="81"/>
        <v>5.0546999999999986</v>
      </c>
      <c r="O64" s="245">
        <f t="shared" si="81"/>
        <v>5.0547000000000004</v>
      </c>
      <c r="P64" s="245">
        <f t="shared" si="81"/>
        <v>5.0546999999999995</v>
      </c>
      <c r="Q64" s="245">
        <f t="shared" ref="Q64:AB64" si="82">Q50/ (Q52 )</f>
        <v>3.6033511778670562</v>
      </c>
      <c r="R64" s="245">
        <f t="shared" si="82"/>
        <v>3.6093244211444149</v>
      </c>
      <c r="S64" s="245">
        <f t="shared" si="82"/>
        <v>4.7009937699743309</v>
      </c>
      <c r="T64" s="245">
        <f t="shared" si="82"/>
        <v>4.6886343017810086</v>
      </c>
      <c r="U64" s="245">
        <f t="shared" si="82"/>
        <v>4.6896517294228515</v>
      </c>
      <c r="V64" s="245">
        <f t="shared" si="82"/>
        <v>5.4194260347361363</v>
      </c>
      <c r="W64" s="245">
        <f t="shared" si="82"/>
        <v>4.6899567550151531</v>
      </c>
      <c r="X64" s="245">
        <f t="shared" si="82"/>
        <v>4.7021256003208105</v>
      </c>
      <c r="Y64" s="245">
        <f t="shared" si="82"/>
        <v>5.4167737728943282</v>
      </c>
      <c r="Z64" s="245">
        <f t="shared" si="82"/>
        <v>4.6930716184079886</v>
      </c>
      <c r="AA64" s="245">
        <f t="shared" si="82"/>
        <v>4.6937737795865182</v>
      </c>
      <c r="AB64" s="245">
        <f t="shared" si="82"/>
        <v>5.4233961857599731</v>
      </c>
      <c r="AC64" s="245">
        <v>6</v>
      </c>
      <c r="AD64" s="245">
        <v>3</v>
      </c>
      <c r="AE64" s="245">
        <v>9</v>
      </c>
      <c r="AF64" s="245">
        <v>6</v>
      </c>
      <c r="AG64" s="245">
        <v>6</v>
      </c>
      <c r="AH64" s="245">
        <v>7</v>
      </c>
      <c r="AI64" s="245">
        <v>6</v>
      </c>
      <c r="AJ64" s="245">
        <v>6</v>
      </c>
      <c r="AK64" s="245">
        <v>7</v>
      </c>
      <c r="AL64" s="245">
        <v>6</v>
      </c>
      <c r="AM64" s="245">
        <v>6</v>
      </c>
      <c r="AN64" s="245">
        <v>7</v>
      </c>
      <c r="AO64" s="546">
        <v>3</v>
      </c>
      <c r="AP64" s="546">
        <v>3</v>
      </c>
      <c r="AQ64" s="546">
        <v>7</v>
      </c>
      <c r="AR64" s="546">
        <v>8</v>
      </c>
      <c r="AS64" s="546">
        <v>6</v>
      </c>
      <c r="AT64" s="546">
        <v>7</v>
      </c>
      <c r="AU64" s="546">
        <f t="shared" ref="AU64:AZ64" si="83">AU50/AU51</f>
        <v>5.9555316472960831</v>
      </c>
      <c r="AV64" s="546">
        <f t="shared" si="83"/>
        <v>5.9720090288016578</v>
      </c>
      <c r="AW64" s="546">
        <f t="shared" si="83"/>
        <v>7.7799392794429902</v>
      </c>
      <c r="AX64" s="546">
        <f t="shared" si="83"/>
        <v>5.5531902283470602</v>
      </c>
      <c r="AY64" s="546">
        <f t="shared" si="83"/>
        <v>5.7820756216799021</v>
      </c>
      <c r="AZ64" s="546">
        <f t="shared" si="83"/>
        <v>6.9538906623867165</v>
      </c>
      <c r="BA64" s="546">
        <f t="shared" ref="BA64:BL64" si="84">BA50/BA51</f>
        <v>2.0529452966718784</v>
      </c>
      <c r="BB64" s="546">
        <f t="shared" si="84"/>
        <v>2.1355483985790049</v>
      </c>
      <c r="BC64" s="546">
        <f t="shared" si="84"/>
        <v>4.4449005123460035</v>
      </c>
      <c r="BD64" s="546">
        <f t="shared" si="84"/>
        <v>4.5711631368655059</v>
      </c>
      <c r="BE64" s="546">
        <f t="shared" si="84"/>
        <v>5.1240575549960008</v>
      </c>
      <c r="BF64" s="546">
        <f t="shared" si="84"/>
        <v>5.5460868936726397</v>
      </c>
      <c r="BG64" s="546">
        <f t="shared" si="84"/>
        <v>4.8591949876145097</v>
      </c>
      <c r="BH64" s="546">
        <f t="shared" si="84"/>
        <v>5.1986925192780413</v>
      </c>
      <c r="BI64" s="546">
        <f t="shared" si="84"/>
        <v>5.621366333013011</v>
      </c>
      <c r="BJ64" s="546">
        <f t="shared" si="84"/>
        <v>5.0632005536876301</v>
      </c>
      <c r="BK64" s="546">
        <f t="shared" si="84"/>
        <v>5.3807032601494544</v>
      </c>
      <c r="BL64" s="546">
        <f t="shared" si="84"/>
        <v>5.8530941691771563</v>
      </c>
      <c r="BM64" s="245">
        <f>BM50/ (BM52 )</f>
        <v>5.4575328541001058</v>
      </c>
      <c r="BN64" s="245">
        <f>BN50/ (BN52 )</f>
        <v>4.8050013393734679</v>
      </c>
      <c r="BO64" s="1412">
        <f t="shared" si="69"/>
        <v>2.0529452966718784</v>
      </c>
    </row>
    <row r="65" spans="1:67">
      <c r="B65" s="779" t="s">
        <v>50</v>
      </c>
      <c r="C65" s="160">
        <f>ROUND(C50/C55,0)</f>
        <v>16</v>
      </c>
      <c r="D65" s="774"/>
      <c r="E65" s="774"/>
      <c r="F65" s="774"/>
      <c r="G65" s="774"/>
      <c r="H65" s="774"/>
      <c r="I65" s="245">
        <f>I50/I55</f>
        <v>16.849</v>
      </c>
      <c r="J65" s="245">
        <f t="shared" ref="J65:P65" si="85">J50/J55</f>
        <v>16.848999999999997</v>
      </c>
      <c r="K65" s="245">
        <f t="shared" si="85"/>
        <v>16.848999999999997</v>
      </c>
      <c r="L65" s="245">
        <f t="shared" si="85"/>
        <v>16.849</v>
      </c>
      <c r="M65" s="245">
        <f t="shared" si="85"/>
        <v>16.849</v>
      </c>
      <c r="N65" s="245">
        <f t="shared" si="85"/>
        <v>16.848999999999997</v>
      </c>
      <c r="O65" s="245">
        <f t="shared" si="85"/>
        <v>16.849</v>
      </c>
      <c r="P65" s="245">
        <f t="shared" si="85"/>
        <v>16.849</v>
      </c>
      <c r="Q65" s="245">
        <f t="shared" ref="Q65:AB65" si="86">Q50/Q55</f>
        <v>17.937142857142856</v>
      </c>
      <c r="R65" s="245">
        <f t="shared" si="86"/>
        <v>18.047887323943662</v>
      </c>
      <c r="S65" s="245">
        <f t="shared" si="86"/>
        <v>18.105263157894736</v>
      </c>
      <c r="T65" s="245">
        <f t="shared" si="86"/>
        <v>17.996296296296297</v>
      </c>
      <c r="U65" s="245">
        <f t="shared" si="86"/>
        <v>18.08031496062992</v>
      </c>
      <c r="V65" s="245">
        <f t="shared" si="86"/>
        <v>18.034705882352942</v>
      </c>
      <c r="W65" s="245">
        <f t="shared" si="86"/>
        <v>18.033939393939395</v>
      </c>
      <c r="X65" s="245">
        <f t="shared" si="86"/>
        <v>18.059999999999999</v>
      </c>
      <c r="Y65" s="245">
        <f t="shared" si="86"/>
        <v>18.059999999999999</v>
      </c>
      <c r="Z65" s="245">
        <f t="shared" si="86"/>
        <v>18.064321608040199</v>
      </c>
      <c r="AA65" s="245">
        <f t="shared" si="86"/>
        <v>18.030917874396135</v>
      </c>
      <c r="AB65" s="245">
        <f t="shared" si="86"/>
        <v>18.108943089430895</v>
      </c>
      <c r="AC65" s="245">
        <v>23</v>
      </c>
      <c r="AD65" s="245">
        <v>23</v>
      </c>
      <c r="AE65" s="245">
        <v>23</v>
      </c>
      <c r="AF65" s="245">
        <v>23</v>
      </c>
      <c r="AG65" s="245">
        <v>23</v>
      </c>
      <c r="AH65" s="245">
        <v>23</v>
      </c>
      <c r="AI65" s="245">
        <v>23</v>
      </c>
      <c r="AJ65" s="245">
        <v>23</v>
      </c>
      <c r="AK65" s="245">
        <v>23</v>
      </c>
      <c r="AL65" s="245">
        <v>23</v>
      </c>
      <c r="AM65" s="245">
        <v>23</v>
      </c>
      <c r="AN65" s="245">
        <v>23</v>
      </c>
      <c r="AO65" s="546">
        <v>16</v>
      </c>
      <c r="AP65" s="546">
        <v>16</v>
      </c>
      <c r="AQ65" s="546">
        <v>21</v>
      </c>
      <c r="AR65" s="546">
        <v>26</v>
      </c>
      <c r="AS65" s="546">
        <v>23</v>
      </c>
      <c r="AT65" s="546">
        <v>22</v>
      </c>
      <c r="AU65" s="546">
        <f t="shared" ref="AU65:AZ65" si="87">AU50/AU55</f>
        <v>26.58174317423892</v>
      </c>
      <c r="AV65" s="546">
        <f t="shared" si="87"/>
        <v>25.200703838260754</v>
      </c>
      <c r="AW65" s="546">
        <f t="shared" si="87"/>
        <v>26.791182949208576</v>
      </c>
      <c r="AX65" s="546">
        <f t="shared" si="87"/>
        <v>23.522403098792847</v>
      </c>
      <c r="AY65" s="546">
        <f t="shared" si="87"/>
        <v>24.03963812710068</v>
      </c>
      <c r="AZ65" s="546">
        <f t="shared" si="87"/>
        <v>26.756003200420018</v>
      </c>
      <c r="BA65" s="546">
        <f t="shared" ref="BA65:BL65" si="88">BA50/BA55</f>
        <v>18.947531968795523</v>
      </c>
      <c r="BB65" s="546">
        <f t="shared" si="88"/>
        <v>19.523969100713732</v>
      </c>
      <c r="BC65" s="546">
        <f t="shared" si="88"/>
        <v>20.359297458919919</v>
      </c>
      <c r="BD65" s="546">
        <f t="shared" si="88"/>
        <v>21.104305465606945</v>
      </c>
      <c r="BE65" s="546">
        <f t="shared" si="88"/>
        <v>23.419597091052953</v>
      </c>
      <c r="BF65" s="546">
        <f t="shared" si="88"/>
        <v>24.931457012214448</v>
      </c>
      <c r="BG65" s="546">
        <f t="shared" si="88"/>
        <v>21.635989467781805</v>
      </c>
      <c r="BH65" s="546">
        <f t="shared" si="88"/>
        <v>23.183819025058412</v>
      </c>
      <c r="BI65" s="546">
        <f t="shared" si="88"/>
        <v>24.837399019012249</v>
      </c>
      <c r="BJ65" s="546">
        <f t="shared" si="88"/>
        <v>22.074950548919734</v>
      </c>
      <c r="BK65" s="546">
        <f t="shared" si="88"/>
        <v>23.334433694795546</v>
      </c>
      <c r="BL65" s="546">
        <f t="shared" si="88"/>
        <v>25.030500767947235</v>
      </c>
      <c r="BM65" s="245">
        <f>BM50/BM55</f>
        <v>16.848999999999997</v>
      </c>
      <c r="BN65" s="245">
        <f>BN50/BN55</f>
        <v>18.053982777179765</v>
      </c>
      <c r="BO65" s="1412">
        <f t="shared" si="69"/>
        <v>18.947531968795523</v>
      </c>
    </row>
    <row r="66" spans="1:67">
      <c r="B66" s="779" t="s">
        <v>51</v>
      </c>
      <c r="C66" s="160">
        <f>C57/ ($A$2 * C52)</f>
        <v>0.23255813953488372</v>
      </c>
      <c r="D66" s="774"/>
      <c r="E66" s="774"/>
      <c r="F66" s="774"/>
      <c r="G66" s="774"/>
      <c r="H66" s="774"/>
      <c r="I66" s="245">
        <f>I57/ (I52)</f>
        <v>0.60977777777777775</v>
      </c>
      <c r="J66" s="245">
        <f t="shared" ref="J66:P66" si="89">J57/ (J52)</f>
        <v>0.54303030303030297</v>
      </c>
      <c r="K66" s="245">
        <f t="shared" si="89"/>
        <v>0.48186046511627906</v>
      </c>
      <c r="L66" s="245">
        <f t="shared" si="89"/>
        <v>0.38370370370370366</v>
      </c>
      <c r="M66" s="245">
        <f t="shared" si="89"/>
        <v>0.38816199376947041</v>
      </c>
      <c r="N66" s="245">
        <f t="shared" si="89"/>
        <v>0.44500703234880445</v>
      </c>
      <c r="O66" s="245">
        <f t="shared" si="89"/>
        <v>0.39130434782608697</v>
      </c>
      <c r="P66" s="245">
        <f t="shared" si="89"/>
        <v>0.39080459770114945</v>
      </c>
      <c r="Q66" s="245">
        <f t="shared" ref="Q66:AB66" si="90">Q57/ (Q52)</f>
        <v>0.28124276475865845</v>
      </c>
      <c r="R66" s="245">
        <f t="shared" si="90"/>
        <v>0.27885368947502504</v>
      </c>
      <c r="S66" s="245">
        <f t="shared" si="90"/>
        <v>0.3635070763991779</v>
      </c>
      <c r="T66" s="245">
        <f t="shared" si="90"/>
        <v>0.36426413848988076</v>
      </c>
      <c r="U66" s="245">
        <f t="shared" si="90"/>
        <v>0.3635388937537094</v>
      </c>
      <c r="V66" s="245">
        <f t="shared" si="90"/>
        <v>0.42069976067947434</v>
      </c>
      <c r="W66" s="245">
        <f t="shared" si="90"/>
        <v>0.36408791854029454</v>
      </c>
      <c r="X66" s="245">
        <f t="shared" si="90"/>
        <v>0.36450586048998534</v>
      </c>
      <c r="Y66" s="245">
        <f t="shared" si="90"/>
        <v>0.4199049436352193</v>
      </c>
      <c r="Z66" s="245">
        <f t="shared" si="90"/>
        <v>0.36423917367748659</v>
      </c>
      <c r="AA66" s="245">
        <f t="shared" si="90"/>
        <v>0.36343924078354511</v>
      </c>
      <c r="AB66" s="245">
        <f t="shared" si="90"/>
        <v>0.42001249979509531</v>
      </c>
      <c r="AC66" s="245">
        <v>0.4208984375</v>
      </c>
      <c r="AD66" s="245">
        <v>0.23534798534798534</v>
      </c>
      <c r="AE66" s="245">
        <v>0.67363344051446949</v>
      </c>
      <c r="AF66" s="245">
        <v>0.44885177453027142</v>
      </c>
      <c r="AG66" s="245">
        <v>0.44827586206896552</v>
      </c>
      <c r="AH66" s="245">
        <v>0.54057017543859653</v>
      </c>
      <c r="AI66" s="245">
        <v>0.4382835101253616</v>
      </c>
      <c r="AJ66" s="245">
        <v>0.44908616187989558</v>
      </c>
      <c r="AK66" s="245">
        <v>0.53539823008849563</v>
      </c>
      <c r="AL66" s="245">
        <v>0.43170197224251278</v>
      </c>
      <c r="AM66" s="245">
        <v>0.47266018114726605</v>
      </c>
      <c r="AN66" s="245">
        <v>0.54496</v>
      </c>
      <c r="AO66" s="546">
        <v>0.2324521422060164</v>
      </c>
      <c r="AP66" s="546">
        <v>0.18155893536121673</v>
      </c>
      <c r="AQ66" s="546">
        <v>0.46342571558382556</v>
      </c>
      <c r="AR66" s="546">
        <v>0.57765314926660916</v>
      </c>
      <c r="AS66" s="546">
        <v>0.44665109034267914</v>
      </c>
      <c r="AT66" s="546">
        <v>0.50050116939525557</v>
      </c>
      <c r="AU66" s="546">
        <f t="shared" ref="AU66:AZ66" si="91">AU57/AU51</f>
        <v>0.32668259009303596</v>
      </c>
      <c r="AV66" s="546">
        <f t="shared" si="91"/>
        <v>0.35252655417945644</v>
      </c>
      <c r="AW66" s="546">
        <f t="shared" si="91"/>
        <v>0.46965991486824049</v>
      </c>
      <c r="AX66" s="546">
        <f t="shared" si="91"/>
        <v>0.33451480707169023</v>
      </c>
      <c r="AY66" s="546">
        <f t="shared" si="91"/>
        <v>0.34274272960524876</v>
      </c>
      <c r="AZ66" s="546">
        <f t="shared" si="91"/>
        <v>0.41513962061649129</v>
      </c>
      <c r="BA66" s="546">
        <f t="shared" ref="BA66:BL66" si="92">BA57/BA51</f>
        <v>0.12632741813520873</v>
      </c>
      <c r="BB66" s="546">
        <f t="shared" si="92"/>
        <v>0.13495875918809802</v>
      </c>
      <c r="BC66" s="546">
        <f t="shared" si="92"/>
        <v>0.2779011650292868</v>
      </c>
      <c r="BD66" s="546">
        <f t="shared" si="92"/>
        <v>0.28412675161437695</v>
      </c>
      <c r="BE66" s="546">
        <f t="shared" si="92"/>
        <v>0.31289724064871927</v>
      </c>
      <c r="BF66" s="546">
        <f t="shared" si="92"/>
        <v>0.33518114142405264</v>
      </c>
      <c r="BG66" s="546">
        <f t="shared" si="92"/>
        <v>0.30522295502493868</v>
      </c>
      <c r="BH66" s="546">
        <f t="shared" si="92"/>
        <v>0.32148218406111334</v>
      </c>
      <c r="BI66" s="546">
        <f t="shared" si="92"/>
        <v>0.34491169617542206</v>
      </c>
      <c r="BJ66" s="546">
        <f t="shared" si="92"/>
        <v>0.31663091263426879</v>
      </c>
      <c r="BK66" s="546">
        <f t="shared" si="92"/>
        <v>0.33098616163634159</v>
      </c>
      <c r="BL66" s="546">
        <f t="shared" si="92"/>
        <v>0.35847493333523417</v>
      </c>
      <c r="BM66" s="245">
        <f>BM57/ (BM52)</f>
        <v>0.44293929712460062</v>
      </c>
      <c r="BN66" s="245">
        <f>BN57/ (BN52)</f>
        <v>0.37257621961735343</v>
      </c>
      <c r="BO66" s="1412">
        <f t="shared" si="69"/>
        <v>0.12632741813520873</v>
      </c>
    </row>
    <row r="67" spans="1:67">
      <c r="B67" s="779" t="s">
        <v>52</v>
      </c>
      <c r="C67" s="160">
        <f>C52/(SUMIF($AO$3:$AZ$3,"&lt;="&amp;$A$2,$AO$53:$AZ$53)/$A$2)</f>
        <v>6</v>
      </c>
      <c r="D67" s="774"/>
      <c r="E67" s="774"/>
      <c r="F67" s="774"/>
      <c r="G67" s="774"/>
      <c r="H67" s="774"/>
      <c r="I67" s="245">
        <f>I52/AVERAGE(H53:I53)</f>
        <v>2.6470588235294117</v>
      </c>
      <c r="J67" s="245">
        <f t="shared" ref="J67:P67" si="93">J52/AVERAGE(I53:J53)</f>
        <v>3</v>
      </c>
      <c r="K67" s="245">
        <f t="shared" si="93"/>
        <v>3.3076923076923075</v>
      </c>
      <c r="L67" s="245">
        <f t="shared" si="93"/>
        <v>3.7241379310344827</v>
      </c>
      <c r="M67" s="245">
        <f t="shared" si="93"/>
        <v>4.28</v>
      </c>
      <c r="N67" s="245">
        <f t="shared" si="93"/>
        <v>4.74</v>
      </c>
      <c r="O67" s="245">
        <f t="shared" si="93"/>
        <v>5.1111111111111107</v>
      </c>
      <c r="P67" s="245">
        <f t="shared" si="93"/>
        <v>5.4037267080745339</v>
      </c>
      <c r="Q67" s="245">
        <f t="shared" ref="Q67:AB67" si="94">Q52/AVERAGE(P53:Q53)</f>
        <v>4.3556676064225286</v>
      </c>
      <c r="R67" s="245">
        <f t="shared" si="94"/>
        <v>4.6713801111963988</v>
      </c>
      <c r="S67" s="245">
        <f t="shared" si="94"/>
        <v>4.9443254725628281</v>
      </c>
      <c r="T67" s="245">
        <f t="shared" si="94"/>
        <v>5.2472703269317007</v>
      </c>
      <c r="U67" s="245">
        <f t="shared" si="94"/>
        <v>5.3511611128320462</v>
      </c>
      <c r="V67" s="245">
        <f t="shared" si="94"/>
        <v>5.4396549566974617</v>
      </c>
      <c r="W67" s="245">
        <f t="shared" si="94"/>
        <v>5.354110887345616</v>
      </c>
      <c r="X67" s="245">
        <f t="shared" si="94"/>
        <v>5.2976774643975171</v>
      </c>
      <c r="Y67" s="245">
        <f t="shared" si="94"/>
        <v>5.5568131995139156</v>
      </c>
      <c r="Z67" s="245">
        <f t="shared" si="94"/>
        <v>5.8249445889664351</v>
      </c>
      <c r="AA67" s="245">
        <f t="shared" si="94"/>
        <v>6.0700844121092228</v>
      </c>
      <c r="AB67" s="245">
        <f t="shared" si="94"/>
        <v>6.4423852962977328</v>
      </c>
      <c r="AC67" s="245">
        <v>4.691011235955056</v>
      </c>
      <c r="AD67" s="245">
        <v>4.9573610720644741</v>
      </c>
      <c r="AE67" s="245">
        <v>5.1284528142823902</v>
      </c>
      <c r="AF67" s="245">
        <v>5.4321946856446468</v>
      </c>
      <c r="AG67" s="245">
        <v>5.8853001287366551</v>
      </c>
      <c r="AH67" s="245">
        <v>6.2690941305119079</v>
      </c>
      <c r="AI67" s="245">
        <v>6.6513567965271987</v>
      </c>
      <c r="AJ67" s="245">
        <v>7.1820062731398879</v>
      </c>
      <c r="AK67" s="245">
        <v>7.7497984920020251</v>
      </c>
      <c r="AL67" s="245">
        <v>8.2862623912433921</v>
      </c>
      <c r="AM67" s="245">
        <v>8.9666556159602369</v>
      </c>
      <c r="AN67" s="245">
        <v>9.6153989742194685</v>
      </c>
      <c r="AO67" s="546">
        <v>5.5135135135135132</v>
      </c>
      <c r="AP67" s="546">
        <v>6.3563426627722119</v>
      </c>
      <c r="AQ67" s="546">
        <v>7.4919693170276584</v>
      </c>
      <c r="AR67" s="546">
        <v>9.1398725296151699</v>
      </c>
      <c r="AS67" s="546">
        <v>10.89759099129876</v>
      </c>
      <c r="AT67" s="546">
        <v>13.797976817460079</v>
      </c>
      <c r="AU67" s="546">
        <f t="shared" ref="AU67:AZ67" si="95">AU51/AU53</f>
        <v>5.0124986826300262</v>
      </c>
      <c r="AV67" s="546">
        <f t="shared" si="95"/>
        <v>5.0273226847486301</v>
      </c>
      <c r="AW67" s="546">
        <f t="shared" si="95"/>
        <v>5.0422142794314988</v>
      </c>
      <c r="AX67" s="546">
        <f t="shared" si="95"/>
        <v>5.1675490338601175</v>
      </c>
      <c r="AY67" s="546">
        <f t="shared" si="95"/>
        <v>5.1826466081790672</v>
      </c>
      <c r="AZ67" s="546">
        <f t="shared" si="95"/>
        <v>5.1467197442883554</v>
      </c>
      <c r="BA67" s="546">
        <f t="shared" ref="BA67:BL67" si="96">BA51/BA53</f>
        <v>5.6515507807678151</v>
      </c>
      <c r="BB67" s="546">
        <f t="shared" si="96"/>
        <v>5.187938378217483</v>
      </c>
      <c r="BC67" s="546">
        <f t="shared" si="96"/>
        <v>5.0202637544053541</v>
      </c>
      <c r="BD67" s="546">
        <f t="shared" si="96"/>
        <v>5.2352828340037423</v>
      </c>
      <c r="BE67" s="546">
        <f t="shared" si="96"/>
        <v>5.2603780356991043</v>
      </c>
      <c r="BF67" s="546">
        <f t="shared" si="96"/>
        <v>5.453155894336958</v>
      </c>
      <c r="BG67" s="546">
        <f t="shared" si="96"/>
        <v>5.6984054040617664</v>
      </c>
      <c r="BH67" s="546">
        <f t="shared" si="96"/>
        <v>5.7222706517331314</v>
      </c>
      <c r="BI67" s="546">
        <f t="shared" si="96"/>
        <v>5.8122873177574261</v>
      </c>
      <c r="BJ67" s="546">
        <f t="shared" si="96"/>
        <v>5.9985182766001701</v>
      </c>
      <c r="BK67" s="546">
        <f t="shared" si="96"/>
        <v>5.9913809225325698</v>
      </c>
      <c r="BL67" s="546">
        <f t="shared" si="96"/>
        <v>6.0294036373080768</v>
      </c>
      <c r="BM67" s="245">
        <f>BM52/AVERAGE(AO53:BM53)</f>
        <v>2.6738864979027746</v>
      </c>
      <c r="BN67" s="245">
        <f>BN52/AVERAGE(BM53:BN53)</f>
        <v>66.804994099389248</v>
      </c>
      <c r="BO67" s="1412">
        <f t="shared" si="69"/>
        <v>5.6515507807678151</v>
      </c>
    </row>
    <row r="69" spans="1:67" hidden="1">
      <c r="A69" s="762">
        <f>A2</f>
        <v>1</v>
      </c>
      <c r="B69" s="771" t="s">
        <v>377</v>
      </c>
      <c r="C69" s="772" t="s">
        <v>117</v>
      </c>
      <c r="D69" s="771"/>
      <c r="E69" s="773" t="s">
        <v>71</v>
      </c>
      <c r="F69" s="773" t="s">
        <v>23</v>
      </c>
      <c r="G69" s="773" t="s">
        <v>24</v>
      </c>
      <c r="H69" s="773" t="s">
        <v>25</v>
      </c>
      <c r="I69" s="773" t="s">
        <v>26</v>
      </c>
      <c r="J69" s="773" t="s">
        <v>27</v>
      </c>
      <c r="K69" s="773" t="s">
        <v>28</v>
      </c>
      <c r="L69" s="773" t="s">
        <v>29</v>
      </c>
      <c r="M69" s="773" t="s">
        <v>30</v>
      </c>
      <c r="N69" s="773" t="s">
        <v>31</v>
      </c>
      <c r="O69" s="773" t="s">
        <v>32</v>
      </c>
      <c r="P69" s="773" t="s">
        <v>33</v>
      </c>
      <c r="Q69" s="773" t="s">
        <v>470</v>
      </c>
      <c r="R69" s="773" t="s">
        <v>23</v>
      </c>
      <c r="S69" s="773" t="s">
        <v>24</v>
      </c>
      <c r="T69" s="773" t="s">
        <v>25</v>
      </c>
      <c r="U69" s="773" t="s">
        <v>26</v>
      </c>
      <c r="V69" s="773" t="s">
        <v>27</v>
      </c>
      <c r="W69" s="773" t="s">
        <v>28</v>
      </c>
      <c r="X69" s="773" t="s">
        <v>29</v>
      </c>
      <c r="Y69" s="773" t="s">
        <v>30</v>
      </c>
      <c r="Z69" s="773" t="s">
        <v>31</v>
      </c>
      <c r="AA69" s="773" t="s">
        <v>32</v>
      </c>
      <c r="AB69" s="773" t="s">
        <v>33</v>
      </c>
      <c r="AC69" s="1141" t="s">
        <v>995</v>
      </c>
      <c r="AD69" s="766" t="s">
        <v>23</v>
      </c>
      <c r="AE69" s="766" t="s">
        <v>24</v>
      </c>
      <c r="AF69" s="766" t="s">
        <v>25</v>
      </c>
      <c r="AG69" s="766" t="s">
        <v>26</v>
      </c>
      <c r="AH69" s="766" t="s">
        <v>27</v>
      </c>
      <c r="AI69" s="766" t="s">
        <v>28</v>
      </c>
      <c r="AJ69" s="766" t="s">
        <v>29</v>
      </c>
      <c r="AK69" s="766" t="s">
        <v>30</v>
      </c>
      <c r="AL69" s="766" t="s">
        <v>31</v>
      </c>
      <c r="AM69" s="766" t="s">
        <v>32</v>
      </c>
      <c r="AN69" s="766" t="s">
        <v>33</v>
      </c>
    </row>
    <row r="70" spans="1:67" hidden="1">
      <c r="B70" s="774" t="s">
        <v>1</v>
      </c>
      <c r="C70" s="156">
        <f>SUMIF($AC$3:$AN$3, "&lt;=" &amp;$A$2,$AC$70:$AN$70)</f>
        <v>999</v>
      </c>
      <c r="D70" s="774"/>
      <c r="E70" s="774"/>
      <c r="F70" s="774"/>
      <c r="G70" s="414"/>
      <c r="H70" s="414"/>
      <c r="I70" s="414"/>
      <c r="J70" s="414"/>
      <c r="K70" s="414"/>
      <c r="L70" s="414"/>
      <c r="M70" s="414"/>
      <c r="N70" s="414"/>
      <c r="O70" s="414"/>
      <c r="P70" s="414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738">
        <v>999</v>
      </c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</row>
    <row r="71" spans="1:67" hidden="1">
      <c r="B71" s="774" t="s">
        <v>2</v>
      </c>
      <c r="C71" s="156">
        <f>SUMIF($AC$3:$AN$3, "&lt;=" &amp;$A$2, $AC$71:$AN$71)</f>
        <v>950</v>
      </c>
      <c r="D71" s="774"/>
      <c r="E71" s="774"/>
      <c r="F71" s="774"/>
      <c r="G71" s="84"/>
      <c r="H71" s="84"/>
      <c r="I71" s="81"/>
      <c r="J71" s="81"/>
      <c r="K71" s="81"/>
      <c r="L71" s="81"/>
      <c r="M71" s="81"/>
      <c r="N71" s="81"/>
      <c r="O71" s="81"/>
      <c r="P71" s="81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738">
        <v>950</v>
      </c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</row>
    <row r="72" spans="1:67" hidden="1">
      <c r="B72" s="774" t="s">
        <v>5</v>
      </c>
      <c r="C72" s="775">
        <f>SUMIF($AC$3:$AN$3, "=" &amp;$A$2, $AC$72:$AN$72)</f>
        <v>0</v>
      </c>
      <c r="D72" s="774"/>
      <c r="E72" s="774"/>
      <c r="F72" s="774"/>
      <c r="G72" s="774"/>
      <c r="H72" s="774"/>
      <c r="I72" s="776"/>
      <c r="J72" s="776"/>
      <c r="K72" s="776"/>
      <c r="L72" s="776"/>
      <c r="M72" s="776"/>
      <c r="N72" s="776"/>
      <c r="O72" s="776"/>
      <c r="P72" s="776"/>
      <c r="Q72" s="776"/>
      <c r="R72" s="776"/>
      <c r="S72" s="776"/>
      <c r="T72" s="776"/>
      <c r="U72" s="776"/>
      <c r="V72" s="776"/>
      <c r="W72" s="776"/>
      <c r="X72" s="776"/>
      <c r="Y72" s="776"/>
      <c r="Z72" s="776"/>
      <c r="AA72" s="776"/>
      <c r="AB72" s="776"/>
      <c r="AC72" s="776"/>
      <c r="AD72" s="776"/>
      <c r="AE72" s="776"/>
      <c r="AF72" s="776"/>
      <c r="AG72" s="776"/>
      <c r="AH72" s="776"/>
      <c r="AI72" s="776"/>
      <c r="AJ72" s="776"/>
      <c r="AK72" s="776"/>
      <c r="AL72" s="776"/>
      <c r="AM72" s="776"/>
      <c r="AN72" s="776"/>
      <c r="AO72" s="767"/>
      <c r="AP72" s="767"/>
      <c r="AQ72" s="767"/>
      <c r="AR72" s="767"/>
      <c r="AS72" s="767"/>
      <c r="AT72" s="767"/>
      <c r="AU72" s="767"/>
      <c r="AV72" s="767"/>
      <c r="AW72" s="767"/>
      <c r="AX72" s="767"/>
      <c r="AY72" s="767"/>
      <c r="AZ72" s="767"/>
      <c r="BA72" s="767"/>
      <c r="BB72" s="767"/>
      <c r="BC72" s="767"/>
      <c r="BD72" s="767"/>
      <c r="BE72" s="767"/>
      <c r="BF72" s="767"/>
      <c r="BG72" s="767"/>
      <c r="BH72" s="767"/>
      <c r="BI72" s="767"/>
      <c r="BJ72" s="767"/>
      <c r="BK72" s="767"/>
      <c r="BL72" s="767"/>
      <c r="BM72" s="783" t="s">
        <v>78</v>
      </c>
    </row>
    <row r="73" spans="1:67" hidden="1">
      <c r="B73" s="774" t="s">
        <v>69</v>
      </c>
      <c r="C73" s="156">
        <f>SUMIF($AC$3:$AN$3, "&lt;=" &amp;$A$2, $AC$73:$AN$73) /$A$47</f>
        <v>0</v>
      </c>
      <c r="D73" s="774"/>
      <c r="E73" s="774"/>
      <c r="F73" s="774"/>
      <c r="G73" s="774"/>
      <c r="H73" s="774"/>
      <c r="I73" s="776"/>
      <c r="J73" s="776"/>
      <c r="K73" s="776"/>
      <c r="L73" s="776"/>
      <c r="M73" s="776"/>
      <c r="N73" s="776"/>
      <c r="O73" s="776"/>
      <c r="P73" s="776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  <c r="AE73" s="88"/>
      <c r="AF73" s="88"/>
      <c r="AG73" s="88"/>
      <c r="AH73" s="88"/>
      <c r="AI73" s="88"/>
      <c r="AJ73" s="88"/>
      <c r="AK73" s="88"/>
      <c r="AL73" s="88"/>
      <c r="AM73" s="88"/>
      <c r="AN73" s="88"/>
      <c r="AO73" s="544"/>
      <c r="AP73" s="544"/>
      <c r="AQ73" s="544"/>
      <c r="AR73" s="544"/>
      <c r="AS73" s="544"/>
      <c r="AT73" s="544"/>
      <c r="AU73" s="544"/>
      <c r="AV73" s="544"/>
      <c r="AW73" s="544"/>
      <c r="AX73" s="544"/>
      <c r="AY73" s="544"/>
      <c r="AZ73" s="544"/>
      <c r="BA73" s="544"/>
      <c r="BB73" s="544"/>
      <c r="BC73" s="544"/>
      <c r="BD73" s="544"/>
      <c r="BE73" s="544"/>
      <c r="BF73" s="544"/>
      <c r="BG73" s="544"/>
      <c r="BH73" s="544"/>
      <c r="BI73" s="544"/>
      <c r="BJ73" s="544"/>
      <c r="BK73" s="544"/>
      <c r="BL73" s="544"/>
    </row>
    <row r="74" spans="1:67" hidden="1">
      <c r="B74" s="774" t="s">
        <v>79</v>
      </c>
      <c r="C74" s="775">
        <f>SUMIF($AC$3:$AN$3, "=" &amp;$A$2, $AC$74:$AN$74)</f>
        <v>0</v>
      </c>
      <c r="D74" s="774"/>
      <c r="E74" s="774"/>
      <c r="F74" s="774"/>
      <c r="G74" s="774"/>
      <c r="H74" s="774"/>
      <c r="I74" s="776"/>
      <c r="J74" s="776"/>
      <c r="K74" s="776"/>
      <c r="L74" s="776"/>
      <c r="M74" s="776"/>
      <c r="N74" s="776"/>
      <c r="O74" s="776"/>
      <c r="P74" s="776"/>
      <c r="Q74" s="776"/>
      <c r="R74" s="776"/>
      <c r="S74" s="776"/>
      <c r="T74" s="776"/>
      <c r="U74" s="776"/>
      <c r="V74" s="776"/>
      <c r="W74" s="776"/>
      <c r="X74" s="776"/>
      <c r="Y74" s="776"/>
      <c r="Z74" s="776"/>
      <c r="AA74" s="776"/>
      <c r="AB74" s="776"/>
      <c r="AC74" s="776"/>
      <c r="AD74" s="776"/>
      <c r="AE74" s="776"/>
      <c r="AF74" s="776"/>
      <c r="AG74" s="776"/>
      <c r="AH74" s="776"/>
      <c r="AI74" s="776"/>
      <c r="AJ74" s="776"/>
      <c r="AK74" s="776"/>
      <c r="AL74" s="776"/>
      <c r="AM74" s="776"/>
      <c r="AN74" s="776"/>
      <c r="AO74" s="544"/>
      <c r="AP74" s="544"/>
      <c r="AQ74" s="544"/>
      <c r="AR74" s="544"/>
      <c r="AS74" s="544"/>
      <c r="AT74" s="544"/>
      <c r="AU74" s="544"/>
      <c r="AV74" s="544"/>
      <c r="AW74" s="544"/>
      <c r="AX74" s="544"/>
      <c r="AY74" s="544"/>
      <c r="AZ74" s="544"/>
      <c r="BA74" s="544"/>
      <c r="BB74" s="544"/>
      <c r="BC74" s="544"/>
      <c r="BD74" s="544"/>
      <c r="BE74" s="544"/>
      <c r="BF74" s="544"/>
      <c r="BG74" s="544"/>
      <c r="BH74" s="544"/>
      <c r="BI74" s="544"/>
      <c r="BJ74" s="544"/>
      <c r="BK74" s="544"/>
      <c r="BL74" s="544"/>
    </row>
    <row r="75" spans="1:67" hidden="1">
      <c r="B75" s="774" t="s">
        <v>13</v>
      </c>
      <c r="C75" s="157">
        <f>IF(C73&lt;&gt;0,C76/(C73*A47),0)</f>
        <v>0</v>
      </c>
      <c r="D75" s="774"/>
      <c r="E75" s="83"/>
      <c r="F75" s="83"/>
      <c r="G75" s="79"/>
      <c r="H75" s="83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  <c r="AK75" s="79"/>
      <c r="AL75" s="79"/>
      <c r="AM75" s="79"/>
      <c r="AN75" s="79"/>
      <c r="AO75" s="544"/>
      <c r="AP75" s="544"/>
      <c r="AQ75" s="544"/>
      <c r="AR75" s="544"/>
      <c r="AS75" s="544"/>
      <c r="AT75" s="544"/>
      <c r="AU75" s="544"/>
      <c r="AV75" s="544"/>
      <c r="AW75" s="544"/>
      <c r="AX75" s="544"/>
      <c r="AY75" s="544"/>
      <c r="AZ75" s="544"/>
      <c r="BA75" s="544"/>
      <c r="BB75" s="544"/>
      <c r="BC75" s="544"/>
      <c r="BD75" s="544"/>
      <c r="BE75" s="544"/>
      <c r="BF75" s="544"/>
      <c r="BG75" s="544"/>
      <c r="BH75" s="544"/>
      <c r="BI75" s="544"/>
      <c r="BJ75" s="544"/>
      <c r="BK75" s="544"/>
      <c r="BL75" s="544"/>
    </row>
    <row r="76" spans="1:67" hidden="1">
      <c r="B76" s="774" t="s">
        <v>44</v>
      </c>
      <c r="C76" s="156">
        <f>SUMIF($AC$3:$AN$3, "&lt;=" &amp;$A$2, $AC$76:$AN$76)</f>
        <v>31</v>
      </c>
      <c r="D76" s="774"/>
      <c r="E76" s="774"/>
      <c r="F76" s="774"/>
      <c r="G76" s="774"/>
      <c r="H76" s="774"/>
      <c r="I76" s="776"/>
      <c r="J76" s="776"/>
      <c r="K76" s="776"/>
      <c r="L76" s="776"/>
      <c r="M76" s="776"/>
      <c r="N76" s="776"/>
      <c r="O76" s="776"/>
      <c r="P76" s="776"/>
      <c r="Q76" s="776"/>
      <c r="R76" s="776"/>
      <c r="S76" s="776"/>
      <c r="T76" s="776"/>
      <c r="U76" s="776"/>
      <c r="V76" s="776"/>
      <c r="W76" s="776"/>
      <c r="X76" s="776"/>
      <c r="Y76" s="776"/>
      <c r="Z76" s="776"/>
      <c r="AA76" s="776"/>
      <c r="AB76" s="776"/>
      <c r="AC76" s="738">
        <v>31</v>
      </c>
      <c r="AD76" s="776"/>
      <c r="AE76" s="776"/>
      <c r="AF76" s="776"/>
      <c r="AG76" s="776"/>
      <c r="AH76" s="776"/>
      <c r="AI76" s="776"/>
      <c r="AJ76" s="776"/>
      <c r="AK76" s="776"/>
      <c r="AL76" s="776"/>
      <c r="AM76" s="776"/>
      <c r="AN76" s="776"/>
      <c r="AO76" s="544"/>
      <c r="AP76" s="544"/>
      <c r="AQ76" s="544"/>
      <c r="AR76" s="544"/>
      <c r="AS76" s="544"/>
      <c r="AT76" s="544"/>
      <c r="AU76" s="544"/>
      <c r="AV76" s="544"/>
      <c r="AW76" s="544"/>
      <c r="AX76" s="544"/>
      <c r="AY76" s="544"/>
      <c r="AZ76" s="544"/>
      <c r="BA76" s="544"/>
      <c r="BB76" s="544"/>
      <c r="BC76" s="544"/>
      <c r="BD76" s="544"/>
      <c r="BE76" s="544"/>
      <c r="BF76" s="544"/>
      <c r="BG76" s="544"/>
      <c r="BH76" s="544"/>
      <c r="BI76" s="544"/>
      <c r="BJ76" s="544"/>
      <c r="BK76" s="544"/>
      <c r="BL76" s="544"/>
    </row>
    <row r="77" spans="1:67" hidden="1">
      <c r="B77" s="774" t="s">
        <v>45</v>
      </c>
      <c r="C77" s="160">
        <f>IF(C76&lt;&gt;0,C78/C76,0)</f>
        <v>0</v>
      </c>
      <c r="D77" s="774"/>
      <c r="E77" s="774"/>
      <c r="F77" s="774"/>
      <c r="G77" s="774"/>
      <c r="H77" s="774"/>
      <c r="I77" s="776"/>
      <c r="J77" s="776"/>
      <c r="K77" s="776"/>
      <c r="L77" s="776"/>
      <c r="M77" s="776"/>
      <c r="N77" s="776"/>
      <c r="O77" s="776"/>
      <c r="P77" s="776"/>
      <c r="Q77" s="776"/>
      <c r="R77" s="776"/>
      <c r="S77" s="776"/>
      <c r="T77" s="776"/>
      <c r="U77" s="776"/>
      <c r="V77" s="776"/>
      <c r="W77" s="776"/>
      <c r="X77" s="776"/>
      <c r="Y77" s="776"/>
      <c r="Z77" s="776"/>
      <c r="AA77" s="776"/>
      <c r="AB77" s="776"/>
      <c r="AC77" s="776"/>
      <c r="AD77" s="776"/>
      <c r="AE77" s="776"/>
      <c r="AF77" s="776"/>
      <c r="AG77" s="776"/>
      <c r="AH77" s="776"/>
      <c r="AI77" s="776"/>
      <c r="AJ77" s="776"/>
      <c r="AK77" s="776"/>
      <c r="AL77" s="776"/>
      <c r="AM77" s="776"/>
      <c r="AN77" s="776"/>
      <c r="AO77" s="544"/>
      <c r="AP77" s="544"/>
      <c r="AQ77" s="544"/>
      <c r="AR77" s="544"/>
      <c r="AS77" s="544"/>
      <c r="AT77" s="544"/>
      <c r="AU77" s="544"/>
      <c r="AV77" s="544"/>
      <c r="AW77" s="544"/>
      <c r="AX77" s="544"/>
      <c r="AY77" s="544"/>
      <c r="AZ77" s="544"/>
      <c r="BA77" s="544"/>
      <c r="BB77" s="544"/>
      <c r="BC77" s="544"/>
      <c r="BD77" s="544"/>
      <c r="BE77" s="544"/>
      <c r="BF77" s="544"/>
      <c r="BG77" s="544"/>
      <c r="BH77" s="544"/>
      <c r="BI77" s="544"/>
      <c r="BJ77" s="544"/>
      <c r="BK77" s="544"/>
      <c r="BL77" s="544"/>
    </row>
    <row r="78" spans="1:67" hidden="1">
      <c r="B78" s="774" t="s">
        <v>3</v>
      </c>
      <c r="C78" s="775">
        <f>SUMIF($AC$3:$AN$3, "&lt;=" &amp;$A$2, $AC$78:$AN$78)</f>
        <v>0</v>
      </c>
      <c r="D78" s="774"/>
      <c r="E78" s="84"/>
      <c r="F78" s="84"/>
      <c r="G78" s="84"/>
      <c r="H78" s="84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544"/>
      <c r="AP78" s="544"/>
      <c r="AQ78" s="544"/>
      <c r="AR78" s="544"/>
      <c r="AS78" s="544"/>
      <c r="AT78" s="544"/>
      <c r="AU78" s="544"/>
      <c r="AV78" s="544"/>
      <c r="AW78" s="544"/>
      <c r="AX78" s="544"/>
      <c r="AY78" s="544"/>
      <c r="AZ78" s="544"/>
      <c r="BA78" s="544"/>
      <c r="BB78" s="544"/>
      <c r="BC78" s="544"/>
      <c r="BD78" s="544"/>
      <c r="BE78" s="544"/>
      <c r="BF78" s="544"/>
      <c r="BG78" s="544"/>
      <c r="BH78" s="544"/>
      <c r="BI78" s="544"/>
      <c r="BJ78" s="544"/>
      <c r="BK78" s="544"/>
      <c r="BL78" s="544"/>
    </row>
    <row r="79" spans="1:67" hidden="1">
      <c r="B79" s="774" t="s">
        <v>46</v>
      </c>
      <c r="C79" s="156">
        <f>IF(C78&lt;&gt;0,C70/C78,0)</f>
        <v>0</v>
      </c>
      <c r="D79" s="774"/>
      <c r="E79" s="774"/>
      <c r="F79" s="774"/>
      <c r="G79" s="774"/>
      <c r="H79" s="774"/>
      <c r="I79" s="776"/>
      <c r="J79" s="776"/>
      <c r="K79" s="776"/>
      <c r="L79" s="776"/>
      <c r="M79" s="776"/>
      <c r="N79" s="776"/>
      <c r="O79" s="776"/>
      <c r="P79" s="776"/>
      <c r="Q79" s="776"/>
      <c r="R79" s="776"/>
      <c r="S79" s="776"/>
      <c r="T79" s="776"/>
      <c r="U79" s="776"/>
      <c r="V79" s="776"/>
      <c r="W79" s="776"/>
      <c r="X79" s="776"/>
      <c r="Y79" s="776"/>
      <c r="Z79" s="776"/>
      <c r="AA79" s="776"/>
      <c r="AB79" s="776"/>
      <c r="AC79" s="776"/>
      <c r="AD79" s="776"/>
      <c r="AE79" s="776"/>
      <c r="AF79" s="776"/>
      <c r="AG79" s="776"/>
      <c r="AH79" s="776"/>
      <c r="AI79" s="776"/>
      <c r="AJ79" s="776"/>
      <c r="AK79" s="776"/>
      <c r="AL79" s="776"/>
      <c r="AM79" s="776"/>
      <c r="AN79" s="776"/>
      <c r="AO79" s="549"/>
      <c r="AP79" s="549"/>
      <c r="AQ79" s="549"/>
      <c r="AR79" s="549"/>
      <c r="AS79" s="549"/>
      <c r="AT79" s="549"/>
      <c r="AU79" s="549"/>
      <c r="AV79" s="549"/>
      <c r="AW79" s="549"/>
      <c r="AX79" s="549"/>
      <c r="AY79" s="549"/>
      <c r="AZ79" s="549"/>
      <c r="BA79" s="549"/>
      <c r="BB79" s="549"/>
      <c r="BC79" s="549"/>
      <c r="BD79" s="549"/>
      <c r="BE79" s="549"/>
      <c r="BF79" s="549"/>
      <c r="BG79" s="549"/>
      <c r="BH79" s="549"/>
      <c r="BI79" s="549"/>
      <c r="BJ79" s="549"/>
      <c r="BK79" s="549"/>
      <c r="BL79" s="549"/>
    </row>
    <row r="80" spans="1:67" hidden="1">
      <c r="B80" s="774" t="s">
        <v>82</v>
      </c>
      <c r="C80" s="775">
        <f>SUMIF($AC$3:$AN$3, "&lt;=" &amp;$A$2, $AC$80:$AN$80)</f>
        <v>27</v>
      </c>
      <c r="D80" s="774"/>
      <c r="E80" s="774"/>
      <c r="F80" s="774"/>
      <c r="G80" s="774"/>
      <c r="H80" s="774"/>
      <c r="I80" s="776"/>
      <c r="J80" s="776"/>
      <c r="K80" s="776"/>
      <c r="L80" s="776"/>
      <c r="M80" s="776"/>
      <c r="N80" s="776"/>
      <c r="O80" s="776"/>
      <c r="P80" s="776"/>
      <c r="Q80" s="776"/>
      <c r="R80" s="776"/>
      <c r="S80" s="776"/>
      <c r="T80" s="776"/>
      <c r="U80" s="776"/>
      <c r="V80" s="776"/>
      <c r="W80" s="776"/>
      <c r="X80" s="776"/>
      <c r="Y80" s="776"/>
      <c r="Z80" s="776"/>
      <c r="AA80" s="776"/>
      <c r="AB80" s="776"/>
      <c r="AC80" s="738">
        <v>27</v>
      </c>
      <c r="AD80" s="776"/>
      <c r="AE80" s="776"/>
      <c r="AF80" s="776"/>
      <c r="AG80" s="776"/>
      <c r="AH80" s="776"/>
      <c r="AI80" s="776"/>
      <c r="AJ80" s="776"/>
      <c r="AK80" s="776"/>
      <c r="AL80" s="776"/>
      <c r="AM80" s="776"/>
      <c r="AN80" s="776"/>
      <c r="AO80" s="544"/>
      <c r="AP80" s="544"/>
      <c r="AQ80" s="544"/>
      <c r="AR80" s="544"/>
      <c r="AS80" s="544"/>
      <c r="AT80" s="544"/>
      <c r="AU80" s="544"/>
      <c r="AV80" s="544"/>
      <c r="AW80" s="544"/>
      <c r="AX80" s="544"/>
      <c r="AY80" s="544"/>
      <c r="AZ80" s="544"/>
      <c r="BA80" s="544"/>
      <c r="BB80" s="544"/>
      <c r="BC80" s="544"/>
      <c r="BD80" s="544"/>
      <c r="BE80" s="544"/>
      <c r="BF80" s="544"/>
      <c r="BG80" s="544"/>
      <c r="BH80" s="544"/>
      <c r="BI80" s="544"/>
      <c r="BJ80" s="544"/>
      <c r="BK80" s="544"/>
      <c r="BL80" s="544"/>
    </row>
    <row r="81" spans="1:65" hidden="1">
      <c r="B81" s="774" t="s">
        <v>81</v>
      </c>
      <c r="C81" s="775">
        <f>SUMIF($AC$3:$AN$3, "&lt;=" &amp;$A$2, $AC$81:$AN$81)</f>
        <v>12</v>
      </c>
      <c r="D81" s="774"/>
      <c r="E81" s="774"/>
      <c r="F81" s="774"/>
      <c r="G81" s="774"/>
      <c r="H81" s="774"/>
      <c r="I81" s="774"/>
      <c r="J81" s="774"/>
      <c r="K81" s="774"/>
      <c r="L81" s="774"/>
      <c r="M81" s="774"/>
      <c r="N81" s="774"/>
      <c r="O81" s="774"/>
      <c r="P81" s="774"/>
      <c r="Q81" s="774"/>
      <c r="R81" s="774"/>
      <c r="S81" s="774"/>
      <c r="T81" s="774"/>
      <c r="U81" s="774"/>
      <c r="V81" s="774"/>
      <c r="W81" s="774"/>
      <c r="X81" s="774"/>
      <c r="Y81" s="774"/>
      <c r="Z81" s="774"/>
      <c r="AA81" s="774"/>
      <c r="AB81" s="774"/>
      <c r="AC81" s="738">
        <v>12</v>
      </c>
      <c r="AD81" s="774"/>
      <c r="AE81" s="774"/>
      <c r="AF81" s="774"/>
      <c r="AG81" s="774"/>
      <c r="AH81" s="774"/>
      <c r="AI81" s="774"/>
      <c r="AJ81" s="774"/>
      <c r="AK81" s="774"/>
      <c r="AL81" s="774"/>
      <c r="AM81" s="774"/>
      <c r="AN81" s="774"/>
      <c r="AO81" s="550"/>
      <c r="AP81" s="550"/>
      <c r="AQ81" s="550"/>
      <c r="AR81" s="550"/>
      <c r="AS81" s="550"/>
      <c r="AT81" s="550"/>
      <c r="AU81" s="550"/>
      <c r="AV81" s="550"/>
      <c r="AW81" s="550"/>
      <c r="AX81" s="550"/>
      <c r="AY81" s="550"/>
      <c r="AZ81" s="550"/>
      <c r="BA81" s="550"/>
      <c r="BB81" s="550"/>
      <c r="BC81" s="550"/>
      <c r="BD81" s="550"/>
      <c r="BE81" s="550"/>
      <c r="BF81" s="550"/>
      <c r="BG81" s="550"/>
      <c r="BH81" s="550"/>
      <c r="BI81" s="550"/>
      <c r="BJ81" s="550"/>
      <c r="BK81" s="550"/>
      <c r="BL81" s="550"/>
      <c r="BM81" s="100"/>
    </row>
    <row r="82" spans="1:65" hidden="1">
      <c r="B82" s="774"/>
      <c r="C82" s="774"/>
      <c r="D82" s="774"/>
      <c r="E82" s="774"/>
      <c r="F82" s="774"/>
      <c r="G82" s="774"/>
      <c r="H82" s="774"/>
      <c r="I82" s="774"/>
      <c r="J82" s="774"/>
      <c r="K82" s="774"/>
      <c r="L82" s="774"/>
      <c r="M82" s="774"/>
      <c r="N82" s="774"/>
      <c r="O82" s="774"/>
      <c r="P82" s="774"/>
      <c r="Q82" s="774"/>
      <c r="R82" s="774"/>
      <c r="S82" s="774"/>
      <c r="T82" s="774"/>
      <c r="U82" s="774"/>
      <c r="V82" s="774"/>
      <c r="W82" s="774"/>
      <c r="X82" s="774"/>
      <c r="Y82" s="774"/>
      <c r="Z82" s="774"/>
      <c r="AA82" s="774"/>
      <c r="AB82" s="774"/>
      <c r="AC82" s="774"/>
      <c r="AD82" s="774"/>
      <c r="AE82" s="774"/>
      <c r="AF82" s="774"/>
      <c r="AG82" s="774"/>
      <c r="AH82" s="774"/>
      <c r="AI82" s="774"/>
      <c r="AJ82" s="774"/>
      <c r="AK82" s="774"/>
      <c r="AL82" s="774"/>
      <c r="AM82" s="774"/>
      <c r="AN82" s="774"/>
      <c r="AO82" s="544"/>
      <c r="AP82" s="544"/>
      <c r="AQ82" s="544"/>
      <c r="AR82" s="544"/>
      <c r="AS82" s="544"/>
      <c r="AT82" s="544"/>
      <c r="AU82" s="544"/>
      <c r="AV82" s="544"/>
      <c r="AW82" s="544"/>
      <c r="AX82" s="544"/>
      <c r="AY82" s="544"/>
      <c r="AZ82" s="544"/>
      <c r="BA82" s="544"/>
      <c r="BB82" s="544"/>
      <c r="BC82" s="544"/>
      <c r="BD82" s="544"/>
      <c r="BE82" s="544"/>
      <c r="BF82" s="544"/>
      <c r="BG82" s="544"/>
      <c r="BH82" s="544"/>
      <c r="BI82" s="544"/>
      <c r="BJ82" s="544"/>
      <c r="BK82" s="544"/>
      <c r="BL82" s="544"/>
    </row>
    <row r="83" spans="1:65" hidden="1">
      <c r="B83" s="779" t="s">
        <v>47</v>
      </c>
      <c r="C83" s="160" t="e">
        <f>C70/ (C73* $A$2)</f>
        <v>#DIV/0!</v>
      </c>
      <c r="D83" s="774"/>
      <c r="E83" s="774"/>
      <c r="F83" s="774"/>
      <c r="G83" s="774"/>
      <c r="H83" s="774"/>
      <c r="I83" s="245"/>
      <c r="J83" s="245"/>
      <c r="K83" s="245"/>
      <c r="L83" s="245"/>
      <c r="M83" s="245"/>
      <c r="N83" s="245"/>
      <c r="O83" s="245"/>
      <c r="P83" s="245"/>
      <c r="Q83" s="245"/>
      <c r="R83" s="245"/>
      <c r="S83" s="245"/>
      <c r="T83" s="245"/>
      <c r="U83" s="245"/>
      <c r="V83" s="245"/>
      <c r="W83" s="245"/>
      <c r="X83" s="245"/>
      <c r="Y83" s="245"/>
      <c r="Z83" s="245"/>
      <c r="AA83" s="245"/>
      <c r="AB83" s="245"/>
      <c r="AC83" s="245" t="e">
        <f>AC70/ (AC73)</f>
        <v>#DIV/0!</v>
      </c>
      <c r="AD83" s="245"/>
      <c r="AE83" s="245"/>
      <c r="AF83" s="245"/>
      <c r="AG83" s="245"/>
      <c r="AH83" s="245"/>
      <c r="AI83" s="245"/>
      <c r="AJ83" s="245"/>
      <c r="AK83" s="245"/>
      <c r="AL83" s="245"/>
      <c r="AM83" s="245"/>
      <c r="AN83" s="245"/>
      <c r="AO83" s="551"/>
      <c r="AP83" s="551"/>
      <c r="AQ83" s="551"/>
      <c r="AR83" s="551"/>
      <c r="AS83" s="551"/>
      <c r="AT83" s="551"/>
      <c r="AU83" s="551"/>
      <c r="AV83" s="551"/>
      <c r="AW83" s="551"/>
      <c r="AX83" s="551"/>
      <c r="AY83" s="551"/>
      <c r="AZ83" s="551"/>
      <c r="BA83" s="551"/>
      <c r="BB83" s="551"/>
      <c r="BC83" s="551"/>
      <c r="BD83" s="551"/>
      <c r="BE83" s="551"/>
      <c r="BF83" s="551"/>
      <c r="BG83" s="551"/>
      <c r="BH83" s="551"/>
      <c r="BI83" s="551"/>
      <c r="BJ83" s="551"/>
      <c r="BK83" s="551"/>
      <c r="BL83" s="551"/>
      <c r="BM83" s="100"/>
    </row>
    <row r="84" spans="1:65" hidden="1">
      <c r="B84" s="779" t="s">
        <v>48</v>
      </c>
      <c r="C84" s="160">
        <f>C70/C76</f>
        <v>32.225806451612904</v>
      </c>
      <c r="D84" s="774"/>
      <c r="E84" s="774"/>
      <c r="F84" s="774"/>
      <c r="G84" s="774"/>
      <c r="H84" s="774"/>
      <c r="I84" s="245"/>
      <c r="J84" s="245"/>
      <c r="K84" s="245"/>
      <c r="L84" s="245"/>
      <c r="M84" s="245"/>
      <c r="N84" s="245"/>
      <c r="O84" s="245"/>
      <c r="P84" s="245"/>
      <c r="Q84" s="245"/>
      <c r="R84" s="245"/>
      <c r="S84" s="245"/>
      <c r="T84" s="245"/>
      <c r="U84" s="245"/>
      <c r="V84" s="245"/>
      <c r="W84" s="245"/>
      <c r="X84" s="245"/>
      <c r="Y84" s="245"/>
      <c r="Z84" s="245"/>
      <c r="AA84" s="245"/>
      <c r="AB84" s="245"/>
      <c r="AC84" s="245">
        <f>AC70/AC76</f>
        <v>32.225806451612904</v>
      </c>
      <c r="AD84" s="245"/>
      <c r="AE84" s="245"/>
      <c r="AF84" s="245"/>
      <c r="AG84" s="245"/>
      <c r="AH84" s="245"/>
      <c r="AI84" s="245"/>
      <c r="AJ84" s="245"/>
      <c r="AK84" s="245"/>
      <c r="AL84" s="245"/>
      <c r="AM84" s="245"/>
      <c r="AN84" s="245"/>
      <c r="AO84" s="544"/>
      <c r="AP84" s="544"/>
      <c r="AQ84" s="544"/>
      <c r="AR84" s="544"/>
      <c r="AS84" s="544"/>
      <c r="AT84" s="544"/>
      <c r="AU84" s="544"/>
      <c r="AV84" s="544"/>
      <c r="AW84" s="544"/>
      <c r="AX84" s="544"/>
      <c r="AY84" s="544"/>
      <c r="AZ84" s="544"/>
      <c r="BA84" s="544"/>
      <c r="BB84" s="544"/>
      <c r="BC84" s="544"/>
      <c r="BD84" s="544"/>
      <c r="BE84" s="544"/>
      <c r="BF84" s="544"/>
      <c r="BG84" s="544"/>
      <c r="BH84" s="544"/>
      <c r="BI84" s="544"/>
      <c r="BJ84" s="544"/>
      <c r="BK84" s="544"/>
      <c r="BL84" s="544"/>
    </row>
    <row r="85" spans="1:65" hidden="1">
      <c r="B85" s="779" t="s">
        <v>49</v>
      </c>
      <c r="C85" s="160" t="e">
        <f>C71/ (C73 *$A$2)</f>
        <v>#DIV/0!</v>
      </c>
      <c r="D85" s="774"/>
      <c r="E85" s="774"/>
      <c r="F85" s="774"/>
      <c r="G85" s="774"/>
      <c r="H85" s="774"/>
      <c r="I85" s="245"/>
      <c r="J85" s="245"/>
      <c r="K85" s="245"/>
      <c r="L85" s="245"/>
      <c r="M85" s="245"/>
      <c r="N85" s="245"/>
      <c r="O85" s="245"/>
      <c r="P85" s="245"/>
      <c r="Q85" s="245"/>
      <c r="R85" s="245"/>
      <c r="S85" s="245"/>
      <c r="T85" s="245"/>
      <c r="U85" s="245"/>
      <c r="V85" s="245"/>
      <c r="W85" s="245"/>
      <c r="X85" s="245"/>
      <c r="Y85" s="245"/>
      <c r="Z85" s="245"/>
      <c r="AA85" s="245"/>
      <c r="AB85" s="245"/>
      <c r="AC85" s="245" t="e">
        <f>AC71/ (AC73 )</f>
        <v>#DIV/0!</v>
      </c>
      <c r="AD85" s="245"/>
      <c r="AE85" s="245"/>
      <c r="AF85" s="245"/>
      <c r="AG85" s="245"/>
      <c r="AH85" s="245"/>
      <c r="AI85" s="245"/>
      <c r="AJ85" s="245"/>
      <c r="AK85" s="245"/>
      <c r="AL85" s="245"/>
      <c r="AM85" s="245"/>
      <c r="AN85" s="245"/>
      <c r="AO85" s="544"/>
      <c r="AP85" s="544"/>
      <c r="AQ85" s="544"/>
      <c r="AR85" s="544"/>
      <c r="AS85" s="544"/>
      <c r="AT85" s="544"/>
      <c r="AU85" s="544"/>
      <c r="AV85" s="544"/>
      <c r="AW85" s="544"/>
      <c r="AX85" s="544"/>
      <c r="AY85" s="544"/>
      <c r="AZ85" s="544"/>
      <c r="BA85" s="544"/>
      <c r="BB85" s="544"/>
      <c r="BC85" s="544"/>
      <c r="BD85" s="544"/>
      <c r="BE85" s="544"/>
      <c r="BF85" s="544"/>
      <c r="BG85" s="544"/>
      <c r="BH85" s="544"/>
      <c r="BI85" s="544"/>
      <c r="BJ85" s="544"/>
      <c r="BK85" s="544"/>
      <c r="BL85" s="544"/>
    </row>
    <row r="86" spans="1:65" hidden="1">
      <c r="B86" s="779" t="s">
        <v>50</v>
      </c>
      <c r="C86" s="160">
        <f>C71/C76</f>
        <v>30.64516129032258</v>
      </c>
      <c r="D86" s="774"/>
      <c r="E86" s="774"/>
      <c r="F86" s="774"/>
      <c r="G86" s="774"/>
      <c r="H86" s="774"/>
      <c r="I86" s="245"/>
      <c r="J86" s="245"/>
      <c r="K86" s="245"/>
      <c r="L86" s="245"/>
      <c r="M86" s="245"/>
      <c r="N86" s="245"/>
      <c r="O86" s="245"/>
      <c r="P86" s="245"/>
      <c r="Q86" s="245"/>
      <c r="R86" s="245"/>
      <c r="S86" s="245"/>
      <c r="T86" s="245"/>
      <c r="U86" s="245"/>
      <c r="V86" s="245"/>
      <c r="W86" s="245"/>
      <c r="X86" s="245"/>
      <c r="Y86" s="245"/>
      <c r="Z86" s="245"/>
      <c r="AA86" s="245"/>
      <c r="AB86" s="245"/>
      <c r="AC86" s="245">
        <f>AC71/AC76</f>
        <v>30.64516129032258</v>
      </c>
      <c r="AD86" s="245"/>
      <c r="AE86" s="245"/>
      <c r="AF86" s="245"/>
      <c r="AG86" s="245"/>
      <c r="AH86" s="245"/>
      <c r="AI86" s="245"/>
      <c r="AJ86" s="245"/>
      <c r="AK86" s="245"/>
      <c r="AL86" s="245"/>
      <c r="AM86" s="245"/>
      <c r="AN86" s="245"/>
    </row>
    <row r="87" spans="1:65" hidden="1">
      <c r="B87" s="779" t="s">
        <v>51</v>
      </c>
      <c r="C87" s="160" t="e">
        <f>C78/ ($A$2 * C73)</f>
        <v>#DIV/0!</v>
      </c>
      <c r="D87" s="774"/>
      <c r="E87" s="774"/>
      <c r="F87" s="774"/>
      <c r="G87" s="774"/>
      <c r="H87" s="774"/>
      <c r="I87" s="245"/>
      <c r="J87" s="245"/>
      <c r="K87" s="245"/>
      <c r="L87" s="245"/>
      <c r="M87" s="245"/>
      <c r="N87" s="245"/>
      <c r="O87" s="245"/>
      <c r="P87" s="245"/>
      <c r="Q87" s="245"/>
      <c r="R87" s="245"/>
      <c r="S87" s="245"/>
      <c r="T87" s="245"/>
      <c r="U87" s="245"/>
      <c r="V87" s="245"/>
      <c r="W87" s="245"/>
      <c r="X87" s="245"/>
      <c r="Y87" s="245"/>
      <c r="Z87" s="245"/>
      <c r="AA87" s="245"/>
      <c r="AB87" s="245"/>
      <c r="AC87" s="245" t="e">
        <f>AC78/ ( AC73)</f>
        <v>#DIV/0!</v>
      </c>
      <c r="AD87" s="245"/>
      <c r="AE87" s="245"/>
      <c r="AF87" s="245"/>
      <c r="AG87" s="245"/>
      <c r="AH87" s="245"/>
      <c r="AI87" s="245"/>
      <c r="AJ87" s="245"/>
      <c r="AK87" s="245"/>
      <c r="AL87" s="245"/>
      <c r="AM87" s="245"/>
      <c r="AN87" s="245"/>
    </row>
    <row r="88" spans="1:65" hidden="1">
      <c r="B88" s="779" t="s">
        <v>52</v>
      </c>
      <c r="C88" s="160" t="e">
        <f>C73/(SUMIF($AC$3:$AN$3,"&lt;="&amp;$A$2,$AC$73:$AN$73)/$A$2)</f>
        <v>#DIV/0!</v>
      </c>
      <c r="D88" s="774"/>
      <c r="E88" s="774"/>
      <c r="F88" s="774"/>
      <c r="G88" s="774"/>
      <c r="H88" s="774"/>
      <c r="I88" s="245"/>
      <c r="J88" s="245"/>
      <c r="K88" s="245"/>
      <c r="L88" s="245"/>
      <c r="M88" s="245"/>
      <c r="N88" s="245"/>
      <c r="O88" s="245"/>
      <c r="P88" s="245"/>
      <c r="Q88" s="245"/>
      <c r="R88" s="245"/>
      <c r="S88" s="245"/>
      <c r="T88" s="245"/>
      <c r="U88" s="245"/>
      <c r="V88" s="245"/>
      <c r="W88" s="245"/>
      <c r="X88" s="245"/>
      <c r="Y88" s="245"/>
      <c r="Z88" s="245"/>
      <c r="AA88" s="245"/>
      <c r="AB88" s="245"/>
      <c r="AC88" s="245" t="e">
        <f>AC73/AVERAGE(AB74:AC74)</f>
        <v>#DIV/0!</v>
      </c>
      <c r="AD88" s="245"/>
      <c r="AE88" s="245"/>
      <c r="AF88" s="245"/>
      <c r="AG88" s="245"/>
      <c r="AH88" s="245"/>
      <c r="AI88" s="245"/>
      <c r="AJ88" s="245"/>
      <c r="AK88" s="245"/>
      <c r="AL88" s="245"/>
      <c r="AM88" s="245"/>
      <c r="AN88" s="245"/>
    </row>
    <row r="89" spans="1:65">
      <c r="AN89" s="783"/>
      <c r="AO89" s="767"/>
      <c r="AP89" s="767"/>
      <c r="AQ89" s="767"/>
      <c r="AR89" s="767"/>
      <c r="AS89" s="767"/>
      <c r="AT89" s="767"/>
      <c r="AU89" s="767"/>
      <c r="AV89" s="767"/>
      <c r="AW89" s="767"/>
      <c r="AX89" s="767"/>
      <c r="AY89" s="767"/>
      <c r="AZ89" s="767"/>
      <c r="BA89" s="767"/>
      <c r="BB89" s="767"/>
      <c r="BC89" s="767"/>
      <c r="BD89" s="767"/>
      <c r="BE89" s="767"/>
      <c r="BF89" s="767"/>
      <c r="BG89" s="767"/>
      <c r="BH89" s="767"/>
      <c r="BI89" s="767"/>
      <c r="BJ89" s="767"/>
      <c r="BK89" s="767"/>
      <c r="BL89" s="767"/>
      <c r="BM89" s="783" t="s">
        <v>78</v>
      </c>
    </row>
    <row r="90" spans="1:65">
      <c r="A90" s="780" t="s">
        <v>94</v>
      </c>
      <c r="C90" s="780"/>
      <c r="D90" s="780"/>
      <c r="AN90" s="162"/>
      <c r="AO90" s="552"/>
      <c r="AP90" s="552"/>
      <c r="AQ90" s="552"/>
      <c r="AR90" s="552"/>
      <c r="AS90" s="552"/>
      <c r="AT90" s="552"/>
      <c r="AU90" s="552"/>
      <c r="AV90" s="552"/>
      <c r="AW90" s="552"/>
      <c r="AX90" s="552"/>
      <c r="AY90" s="552"/>
      <c r="AZ90" s="552"/>
      <c r="BA90" s="552"/>
      <c r="BB90" s="552"/>
      <c r="BC90" s="552"/>
      <c r="BD90" s="552"/>
      <c r="BE90" s="552"/>
      <c r="BF90" s="552"/>
      <c r="BG90" s="552"/>
      <c r="BH90" s="552"/>
      <c r="BI90" s="552"/>
      <c r="BJ90" s="552"/>
      <c r="BK90" s="552"/>
      <c r="BL90" s="552"/>
    </row>
    <row r="91" spans="1:65">
      <c r="B91" s="780" t="s">
        <v>91</v>
      </c>
      <c r="C91" s="780"/>
      <c r="D91" s="780"/>
      <c r="AN91" s="162"/>
      <c r="AO91" s="552"/>
      <c r="AP91" s="552"/>
      <c r="AQ91" s="552"/>
      <c r="AR91" s="552"/>
      <c r="AS91" s="552"/>
      <c r="AT91" s="552"/>
      <c r="AU91" s="552"/>
      <c r="AV91" s="552"/>
      <c r="AW91" s="552"/>
      <c r="AX91" s="552"/>
      <c r="AY91" s="552"/>
      <c r="AZ91" s="552"/>
      <c r="BA91" s="552"/>
      <c r="BB91" s="552"/>
      <c r="BC91" s="552"/>
      <c r="BD91" s="552"/>
      <c r="BE91" s="552"/>
      <c r="BF91" s="552"/>
      <c r="BG91" s="552"/>
      <c r="BH91" s="552"/>
      <c r="BI91" s="552"/>
      <c r="BJ91" s="552"/>
      <c r="BK91" s="552"/>
      <c r="BL91" s="552"/>
    </row>
    <row r="92" spans="1:65">
      <c r="B92" s="781" t="s">
        <v>90</v>
      </c>
      <c r="C92" s="781"/>
      <c r="D92" s="781"/>
      <c r="E92" s="782" t="s">
        <v>71</v>
      </c>
      <c r="F92" s="782" t="s">
        <v>23</v>
      </c>
      <c r="G92" s="782" t="s">
        <v>24</v>
      </c>
      <c r="H92" s="782" t="s">
        <v>25</v>
      </c>
      <c r="I92" s="782" t="s">
        <v>26</v>
      </c>
      <c r="J92" s="782" t="s">
        <v>27</v>
      </c>
      <c r="K92" s="782" t="s">
        <v>28</v>
      </c>
      <c r="L92" s="782" t="s">
        <v>29</v>
      </c>
      <c r="M92" s="782" t="s">
        <v>30</v>
      </c>
      <c r="N92" s="782" t="s">
        <v>31</v>
      </c>
      <c r="O92" s="782" t="s">
        <v>32</v>
      </c>
      <c r="P92" s="782" t="s">
        <v>33</v>
      </c>
      <c r="Q92" s="782" t="s">
        <v>470</v>
      </c>
      <c r="R92" s="783"/>
      <c r="S92" s="783"/>
      <c r="T92" s="783"/>
      <c r="U92" s="783"/>
      <c r="V92" s="783"/>
      <c r="W92" s="783"/>
      <c r="X92" s="783"/>
      <c r="Y92" s="783"/>
      <c r="Z92" s="783"/>
      <c r="AA92" s="783"/>
      <c r="AB92" s="783"/>
      <c r="AC92" s="783"/>
      <c r="AD92" s="783"/>
      <c r="AE92" s="783"/>
      <c r="AF92" s="783"/>
      <c r="AG92" s="783"/>
      <c r="AH92" s="783"/>
      <c r="AI92" s="783"/>
      <c r="AJ92" s="783"/>
      <c r="AK92" s="783"/>
      <c r="AL92" s="783"/>
      <c r="AM92" s="783"/>
      <c r="AN92" s="162"/>
      <c r="AO92" s="552"/>
      <c r="AP92" s="552"/>
      <c r="AQ92" s="552"/>
      <c r="AR92" s="552"/>
      <c r="AS92" s="552"/>
      <c r="AT92" s="552"/>
      <c r="AU92" s="552"/>
      <c r="AV92" s="552"/>
      <c r="AW92" s="552"/>
      <c r="AX92" s="552"/>
      <c r="AY92" s="552"/>
      <c r="AZ92" s="552"/>
      <c r="BA92" s="552"/>
      <c r="BB92" s="552"/>
      <c r="BC92" s="552"/>
      <c r="BD92" s="552"/>
      <c r="BE92" s="552"/>
      <c r="BF92" s="552"/>
      <c r="BG92" s="552"/>
      <c r="BH92" s="552"/>
      <c r="BI92" s="552"/>
      <c r="BJ92" s="552"/>
      <c r="BK92" s="552"/>
      <c r="BL92" s="552"/>
    </row>
    <row r="93" spans="1:65">
      <c r="B93" s="784" t="s">
        <v>1</v>
      </c>
      <c r="C93" s="784"/>
      <c r="D93" s="784"/>
      <c r="E93" s="78">
        <f>HCM!R4</f>
        <v>413.94600000000003</v>
      </c>
      <c r="F93" s="78">
        <f>HCM!S4</f>
        <v>167.935</v>
      </c>
      <c r="G93" s="78">
        <f>HCM!T4</f>
        <v>385.803</v>
      </c>
      <c r="H93" s="78">
        <f>HCM!U4</f>
        <v>450.10800000000006</v>
      </c>
      <c r="I93" s="78">
        <f>HCM!V4</f>
        <v>770.74600000000009</v>
      </c>
      <c r="J93" s="78">
        <f>HCM!W4</f>
        <v>331.56200000000001</v>
      </c>
      <c r="K93" s="78">
        <f>HCM!X4</f>
        <v>451.54100000000005</v>
      </c>
      <c r="L93" s="78">
        <f>HCM!Y4</f>
        <v>607.80600000000004</v>
      </c>
      <c r="M93" s="78">
        <f>HCM!Z4</f>
        <v>939.36300000000006</v>
      </c>
      <c r="N93" s="78">
        <f>HCM!AA4</f>
        <v>1373.5120000000002</v>
      </c>
      <c r="O93" s="78">
        <f>HCM!AB4</f>
        <v>926.57099999999991</v>
      </c>
      <c r="P93" s="78">
        <f>HCM!AC4</f>
        <v>1459.1579999999999</v>
      </c>
      <c r="Q93" s="78">
        <f>HCM!AD4</f>
        <v>827.53499999999997</v>
      </c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162"/>
      <c r="AO93" s="552"/>
      <c r="AP93" s="552"/>
      <c r="AQ93" s="552"/>
      <c r="AR93" s="552"/>
      <c r="AS93" s="552"/>
      <c r="AT93" s="552"/>
      <c r="AU93" s="552"/>
      <c r="AV93" s="552"/>
      <c r="AW93" s="552"/>
      <c r="AX93" s="552"/>
      <c r="AY93" s="552"/>
      <c r="AZ93" s="552"/>
      <c r="BA93" s="552"/>
      <c r="BB93" s="552"/>
      <c r="BC93" s="552"/>
      <c r="BD93" s="552"/>
      <c r="BE93" s="552"/>
      <c r="BF93" s="552"/>
      <c r="BG93" s="552"/>
      <c r="BH93" s="552"/>
      <c r="BI93" s="552"/>
      <c r="BJ93" s="552"/>
      <c r="BK93" s="552"/>
      <c r="BL93" s="552"/>
    </row>
    <row r="94" spans="1:65">
      <c r="B94" s="784" t="s">
        <v>2</v>
      </c>
      <c r="C94" s="784"/>
      <c r="D94" s="784"/>
      <c r="E94" s="78">
        <f>HCM!R5</f>
        <v>417.87900000000002</v>
      </c>
      <c r="F94" s="78">
        <f>HCM!S5</f>
        <v>177.839</v>
      </c>
      <c r="G94" s="78">
        <f>HCM!T5</f>
        <v>354.62</v>
      </c>
      <c r="H94" s="78">
        <f>HCM!U5</f>
        <v>429.84500000000003</v>
      </c>
      <c r="I94" s="78">
        <f>HCM!V5</f>
        <v>523.55200000000002</v>
      </c>
      <c r="J94" s="78">
        <f>HCM!W5</f>
        <v>435.30900000000003</v>
      </c>
      <c r="K94" s="78">
        <f>HCM!X5</f>
        <v>416.22699999999998</v>
      </c>
      <c r="L94" s="78">
        <f>HCM!Y5</f>
        <v>579.351</v>
      </c>
      <c r="M94" s="78">
        <f>HCM!Z5</f>
        <v>894.90599999999995</v>
      </c>
      <c r="N94" s="78">
        <f>HCM!AA5</f>
        <v>1205.0999999999999</v>
      </c>
      <c r="O94" s="78">
        <f>HCM!AB5</f>
        <v>860.13900000000001</v>
      </c>
      <c r="P94" s="78">
        <f>HCM!AC5</f>
        <v>1308.55</v>
      </c>
      <c r="Q94" s="78">
        <f>HCM!AD5</f>
        <v>744.25</v>
      </c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162"/>
      <c r="AO94" s="552"/>
      <c r="AP94" s="552"/>
      <c r="AQ94" s="552"/>
      <c r="AR94" s="552"/>
      <c r="AS94" s="552"/>
      <c r="AT94" s="552"/>
      <c r="AU94" s="552"/>
      <c r="AV94" s="552"/>
      <c r="AW94" s="552"/>
      <c r="AX94" s="552"/>
      <c r="AY94" s="552"/>
      <c r="AZ94" s="552"/>
      <c r="BA94" s="552"/>
      <c r="BB94" s="552"/>
      <c r="BC94" s="552"/>
      <c r="BD94" s="552"/>
      <c r="BE94" s="552"/>
      <c r="BF94" s="552"/>
      <c r="BG94" s="552"/>
      <c r="BH94" s="552"/>
      <c r="BI94" s="552"/>
      <c r="BJ94" s="552"/>
      <c r="BK94" s="552"/>
      <c r="BL94" s="552"/>
    </row>
    <row r="95" spans="1:65">
      <c r="B95" s="784" t="s">
        <v>5</v>
      </c>
      <c r="C95" s="784"/>
      <c r="D95" s="784"/>
      <c r="E95" s="78">
        <f>HCM!R7</f>
        <v>77</v>
      </c>
      <c r="F95" s="78">
        <f>HCM!S7</f>
        <v>74</v>
      </c>
      <c r="G95" s="78">
        <f>HCM!T7</f>
        <v>92</v>
      </c>
      <c r="H95" s="78">
        <f>HCM!U7</f>
        <v>119</v>
      </c>
      <c r="I95" s="78">
        <f>HCM!V7</f>
        <v>158</v>
      </c>
      <c r="J95" s="78">
        <f>HCM!W7</f>
        <v>174</v>
      </c>
      <c r="K95" s="78">
        <f>HCM!X7</f>
        <v>174</v>
      </c>
      <c r="L95" s="78">
        <f>HCM!Y7</f>
        <v>193</v>
      </c>
      <c r="M95" s="78">
        <f>HCM!Z7</f>
        <v>213</v>
      </c>
      <c r="N95" s="78">
        <f>HCM!AA7</f>
        <v>228</v>
      </c>
      <c r="O95" s="78">
        <f>HCM!AB7</f>
        <v>251</v>
      </c>
      <c r="P95" s="78">
        <f>HCM!AC7</f>
        <v>299</v>
      </c>
      <c r="Q95" s="78">
        <f>HCM!AD7</f>
        <v>296</v>
      </c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162"/>
      <c r="AO95" s="552"/>
      <c r="AP95" s="552"/>
      <c r="AQ95" s="552"/>
      <c r="AR95" s="552"/>
      <c r="AS95" s="552"/>
      <c r="AT95" s="552"/>
      <c r="AU95" s="552"/>
      <c r="AV95" s="552"/>
      <c r="AW95" s="552"/>
      <c r="AX95" s="552"/>
      <c r="AY95" s="552"/>
      <c r="AZ95" s="552"/>
      <c r="BA95" s="552"/>
      <c r="BB95" s="552"/>
      <c r="BC95" s="552"/>
      <c r="BD95" s="552"/>
      <c r="BE95" s="552"/>
      <c r="BF95" s="552"/>
      <c r="BG95" s="552"/>
      <c r="BH95" s="552"/>
      <c r="BI95" s="552"/>
      <c r="BJ95" s="552"/>
      <c r="BK95" s="552"/>
      <c r="BL95" s="552"/>
    </row>
    <row r="96" spans="1:65">
      <c r="B96" s="784" t="s">
        <v>119</v>
      </c>
      <c r="C96" s="784"/>
      <c r="D96" s="784"/>
      <c r="E96" s="78">
        <f>HCM!R8</f>
        <v>75</v>
      </c>
      <c r="F96" s="78">
        <f>HCM!S8</f>
        <v>75.5</v>
      </c>
      <c r="G96" s="78">
        <f>HCM!T8</f>
        <v>83</v>
      </c>
      <c r="H96" s="78">
        <f>HCM!U8</f>
        <v>105.5</v>
      </c>
      <c r="I96" s="78">
        <f>HCM!V8</f>
        <v>138.5</v>
      </c>
      <c r="J96" s="78">
        <f>HCM!W8</f>
        <v>166</v>
      </c>
      <c r="K96" s="78">
        <f>HCM!X8</f>
        <v>174</v>
      </c>
      <c r="L96" s="78">
        <f>HCM!Y8</f>
        <v>183.5</v>
      </c>
      <c r="M96" s="78">
        <f>HCM!Z8</f>
        <v>203</v>
      </c>
      <c r="N96" s="78">
        <f>HCM!AA8</f>
        <v>220.5</v>
      </c>
      <c r="O96" s="78">
        <f>HCM!AB8</f>
        <v>239.5</v>
      </c>
      <c r="P96" s="78">
        <f>HCM!AC8</f>
        <v>275</v>
      </c>
      <c r="Q96" s="78">
        <f>HCM!AD8</f>
        <v>297.5</v>
      </c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162"/>
      <c r="AO96" s="552"/>
      <c r="AP96" s="552"/>
      <c r="AQ96" s="552"/>
      <c r="AR96" s="552"/>
      <c r="AS96" s="552"/>
      <c r="AT96" s="552"/>
      <c r="AU96" s="552"/>
      <c r="AV96" s="552"/>
      <c r="AW96" s="552"/>
      <c r="AX96" s="552"/>
      <c r="AY96" s="552"/>
      <c r="AZ96" s="552"/>
      <c r="BA96" s="552"/>
      <c r="BB96" s="552"/>
      <c r="BC96" s="552"/>
      <c r="BD96" s="552"/>
      <c r="BE96" s="552"/>
      <c r="BF96" s="552"/>
      <c r="BG96" s="552"/>
      <c r="BH96" s="552"/>
      <c r="BI96" s="552"/>
      <c r="BJ96" s="552"/>
      <c r="BK96" s="552"/>
      <c r="BL96" s="552"/>
    </row>
    <row r="97" spans="2:68">
      <c r="B97" s="784"/>
      <c r="C97" s="784"/>
      <c r="D97" s="784"/>
      <c r="E97" s="78">
        <f>HCM!R9</f>
        <v>0</v>
      </c>
      <c r="F97" s="78">
        <f>HCM!S9</f>
        <v>0</v>
      </c>
      <c r="G97" s="78">
        <f>HCM!T9</f>
        <v>0</v>
      </c>
      <c r="H97" s="78">
        <f>HCM!U9</f>
        <v>0</v>
      </c>
      <c r="I97" s="78">
        <f>HCM!V9</f>
        <v>0</v>
      </c>
      <c r="J97" s="78">
        <f>HCM!W9</f>
        <v>0</v>
      </c>
      <c r="K97" s="78">
        <f>HCM!X9</f>
        <v>0</v>
      </c>
      <c r="L97" s="78">
        <f>HCM!Y9</f>
        <v>0</v>
      </c>
      <c r="M97" s="78">
        <f>HCM!Z9</f>
        <v>0</v>
      </c>
      <c r="N97" s="78">
        <f>HCM!AA9</f>
        <v>0</v>
      </c>
      <c r="O97" s="78">
        <f>HCM!AB9</f>
        <v>0</v>
      </c>
      <c r="P97" s="78">
        <f>HCM!AC9</f>
        <v>0</v>
      </c>
      <c r="Q97" s="78">
        <f>HCM!AD9</f>
        <v>0</v>
      </c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162"/>
      <c r="AO97" s="552"/>
      <c r="AP97" s="552"/>
      <c r="AQ97" s="552"/>
      <c r="AR97" s="552"/>
      <c r="AS97" s="552"/>
      <c r="AT97" s="552"/>
      <c r="AU97" s="552"/>
      <c r="AV97" s="552"/>
      <c r="AW97" s="552"/>
      <c r="AX97" s="552"/>
      <c r="AY97" s="552"/>
      <c r="AZ97" s="552"/>
      <c r="BA97" s="552"/>
      <c r="BB97" s="552"/>
      <c r="BC97" s="552"/>
      <c r="BD97" s="552"/>
      <c r="BE97" s="552"/>
      <c r="BF97" s="552"/>
      <c r="BG97" s="552"/>
      <c r="BH97" s="552"/>
      <c r="BI97" s="552"/>
      <c r="BJ97" s="552"/>
      <c r="BK97" s="552"/>
      <c r="BL97" s="552"/>
    </row>
    <row r="98" spans="2:68">
      <c r="B98" s="784" t="s">
        <v>79</v>
      </c>
      <c r="C98" s="784"/>
      <c r="D98" s="784"/>
      <c r="E98" s="78">
        <f>HCM!R10</f>
        <v>18</v>
      </c>
      <c r="F98" s="78">
        <f>HCM!S10</f>
        <v>16</v>
      </c>
      <c r="G98" s="78">
        <f>HCM!T10</f>
        <v>16</v>
      </c>
      <c r="H98" s="78">
        <f>HCM!U10</f>
        <v>31</v>
      </c>
      <c r="I98" s="78">
        <f>HCM!V10</f>
        <v>37</v>
      </c>
      <c r="J98" s="78">
        <f>HCM!W10</f>
        <v>36</v>
      </c>
      <c r="K98" s="78">
        <f>HCM!X10</f>
        <v>33</v>
      </c>
      <c r="L98" s="78">
        <f>HCM!Y10</f>
        <v>38</v>
      </c>
      <c r="M98" s="78">
        <f>HCM!Z10</f>
        <v>47</v>
      </c>
      <c r="N98" s="78">
        <f>HCM!AA10</f>
        <v>51</v>
      </c>
      <c r="O98" s="78">
        <f>HCM!AB10</f>
        <v>56</v>
      </c>
      <c r="P98" s="78">
        <f>HCM!AC10</f>
        <v>65</v>
      </c>
      <c r="Q98" s="78">
        <f>HCM!AD10</f>
        <v>64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162"/>
      <c r="AO98" s="552"/>
      <c r="AP98" s="552"/>
      <c r="AQ98" s="552"/>
      <c r="AR98" s="552"/>
      <c r="AS98" s="552"/>
      <c r="AT98" s="552"/>
      <c r="AU98" s="552"/>
      <c r="AV98" s="552"/>
      <c r="AW98" s="552"/>
      <c r="AX98" s="552"/>
      <c r="AY98" s="552"/>
      <c r="AZ98" s="552"/>
      <c r="BA98" s="552"/>
      <c r="BB98" s="552"/>
      <c r="BC98" s="552"/>
      <c r="BD98" s="552"/>
      <c r="BE98" s="552"/>
      <c r="BF98" s="552"/>
      <c r="BG98" s="552"/>
      <c r="BH98" s="552"/>
      <c r="BI98" s="552"/>
      <c r="BJ98" s="552"/>
      <c r="BK98" s="552"/>
      <c r="BL98" s="552"/>
      <c r="BM98" s="100"/>
    </row>
    <row r="99" spans="2:68">
      <c r="B99" s="784" t="s">
        <v>13</v>
      </c>
      <c r="C99" s="784"/>
      <c r="D99" s="784"/>
      <c r="E99" s="98">
        <f>HCM!R11</f>
        <v>0.29333333333333333</v>
      </c>
      <c r="F99" s="98">
        <f>HCM!S11</f>
        <v>0.11920529801324503</v>
      </c>
      <c r="G99" s="98">
        <f>HCM!T11</f>
        <v>0.24096385542168675</v>
      </c>
      <c r="H99" s="98">
        <f>HCM!U11</f>
        <v>0.23696682464454977</v>
      </c>
      <c r="I99" s="98">
        <f>HCM!V11</f>
        <v>0.22382671480144403</v>
      </c>
      <c r="J99" s="98">
        <f>HCM!W11</f>
        <v>0.1746987951807229</v>
      </c>
      <c r="K99" s="98">
        <f>HCM!X11</f>
        <v>0.13218390804597702</v>
      </c>
      <c r="L99" s="98">
        <f>HCM!Y11</f>
        <v>0.16348773841961853</v>
      </c>
      <c r="M99" s="98">
        <f>HCM!Z11</f>
        <v>0.19704433497536947</v>
      </c>
      <c r="N99" s="98">
        <f>HCM!AA11</f>
        <v>0.23582766439909297</v>
      </c>
      <c r="O99" s="98">
        <f>HCM!AB11</f>
        <v>0.15866388308977036</v>
      </c>
      <c r="P99" s="98">
        <f>HCM!AC11</f>
        <v>0.22545454545454546</v>
      </c>
      <c r="Q99" s="98">
        <f>HCM!AD11</f>
        <v>0.16134453781512606</v>
      </c>
      <c r="R99" s="98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  <c r="AK99" s="98"/>
      <c r="AL99" s="98"/>
      <c r="AM99" s="98"/>
      <c r="AN99" s="162"/>
      <c r="AO99" s="552"/>
      <c r="AP99" s="552"/>
      <c r="AQ99" s="552"/>
      <c r="AR99" s="552"/>
      <c r="AS99" s="552"/>
      <c r="AT99" s="552"/>
      <c r="AU99" s="552"/>
      <c r="AV99" s="552"/>
      <c r="AW99" s="552"/>
      <c r="AX99" s="552"/>
      <c r="AY99" s="552"/>
      <c r="AZ99" s="552"/>
      <c r="BA99" s="552"/>
      <c r="BB99" s="552"/>
      <c r="BC99" s="552"/>
      <c r="BD99" s="552"/>
      <c r="BE99" s="552"/>
      <c r="BF99" s="552"/>
      <c r="BG99" s="552"/>
      <c r="BH99" s="552"/>
      <c r="BI99" s="552"/>
      <c r="BJ99" s="552"/>
      <c r="BK99" s="552"/>
      <c r="BL99" s="552"/>
    </row>
    <row r="100" spans="2:68">
      <c r="B100" s="784" t="s">
        <v>44</v>
      </c>
      <c r="C100" s="784"/>
      <c r="D100" s="784"/>
      <c r="E100" s="78">
        <f>HCM!R12</f>
        <v>22</v>
      </c>
      <c r="F100" s="78">
        <f>HCM!S12</f>
        <v>9</v>
      </c>
      <c r="G100" s="78">
        <f>HCM!T12</f>
        <v>20</v>
      </c>
      <c r="H100" s="78">
        <f>HCM!U12</f>
        <v>25</v>
      </c>
      <c r="I100" s="78">
        <f>HCM!V12</f>
        <v>31</v>
      </c>
      <c r="J100" s="78">
        <f>HCM!W12</f>
        <v>29</v>
      </c>
      <c r="K100" s="78">
        <f>HCM!X12</f>
        <v>23</v>
      </c>
      <c r="L100" s="78">
        <f>HCM!Y12</f>
        <v>30</v>
      </c>
      <c r="M100" s="78">
        <f>HCM!Z12</f>
        <v>40</v>
      </c>
      <c r="N100" s="78">
        <f>HCM!AA12</f>
        <v>52</v>
      </c>
      <c r="O100" s="78">
        <f>HCM!AB12</f>
        <v>38</v>
      </c>
      <c r="P100" s="78">
        <f>HCM!AC12</f>
        <v>62</v>
      </c>
      <c r="Q100" s="78">
        <f>HCM!AD12</f>
        <v>48</v>
      </c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162"/>
      <c r="AO100" s="552"/>
      <c r="AP100" s="552"/>
      <c r="AQ100" s="552"/>
      <c r="AR100" s="552"/>
      <c r="AS100" s="552"/>
      <c r="AT100" s="552"/>
      <c r="AU100" s="552"/>
      <c r="AV100" s="552"/>
      <c r="AW100" s="552"/>
      <c r="AX100" s="552"/>
      <c r="AY100" s="552"/>
      <c r="AZ100" s="552"/>
      <c r="BA100" s="552"/>
      <c r="BB100" s="552"/>
      <c r="BC100" s="552"/>
      <c r="BD100" s="552"/>
      <c r="BE100" s="552"/>
      <c r="BF100" s="552"/>
      <c r="BG100" s="552"/>
      <c r="BH100" s="552"/>
      <c r="BI100" s="552"/>
      <c r="BJ100" s="552"/>
      <c r="BK100" s="552"/>
      <c r="BL100" s="552"/>
      <c r="BM100" s="100"/>
    </row>
    <row r="101" spans="2:68">
      <c r="B101" s="784" t="s">
        <v>45</v>
      </c>
      <c r="C101" s="784"/>
      <c r="D101" s="784"/>
      <c r="E101" s="161">
        <f>HCM!R13</f>
        <v>1.4545454545454546</v>
      </c>
      <c r="F101" s="161">
        <f>HCM!S13</f>
        <v>1.2222222222222223</v>
      </c>
      <c r="G101" s="161">
        <f>HCM!T13</f>
        <v>1.45</v>
      </c>
      <c r="H101" s="161">
        <f>HCM!U13</f>
        <v>1.44</v>
      </c>
      <c r="I101" s="161">
        <f>HCM!V13</f>
        <v>1.3225806451612903</v>
      </c>
      <c r="J101" s="161">
        <f>HCM!W13</f>
        <v>1.2413793103448276</v>
      </c>
      <c r="K101" s="161">
        <f>HCM!X13</f>
        <v>1.3478260869565217</v>
      </c>
      <c r="L101" s="161">
        <f>HCM!Y13</f>
        <v>1.2333333333333334</v>
      </c>
      <c r="M101" s="161">
        <f>HCM!Z13</f>
        <v>1.3</v>
      </c>
      <c r="N101" s="161">
        <f>HCM!AA13</f>
        <v>1.4615384615384615</v>
      </c>
      <c r="O101" s="161">
        <f>HCM!AB13</f>
        <v>1.3947368421052631</v>
      </c>
      <c r="P101" s="161">
        <f>HCM!AC13</f>
        <v>1.6612903225806452</v>
      </c>
      <c r="Q101" s="161">
        <f>HCM!AD13</f>
        <v>1.0208333333333333</v>
      </c>
      <c r="R101" s="161"/>
      <c r="S101" s="161"/>
      <c r="T101" s="161"/>
      <c r="U101" s="161"/>
      <c r="V101" s="161"/>
      <c r="W101" s="161"/>
      <c r="X101" s="161"/>
      <c r="Y101" s="161"/>
      <c r="Z101" s="161"/>
      <c r="AA101" s="161"/>
      <c r="AB101" s="161"/>
      <c r="AC101" s="161"/>
      <c r="AD101" s="161"/>
      <c r="AE101" s="161"/>
      <c r="AF101" s="161"/>
      <c r="AG101" s="161"/>
      <c r="AH101" s="161"/>
      <c r="AI101" s="161"/>
      <c r="AJ101" s="161"/>
      <c r="AK101" s="161"/>
      <c r="AL101" s="161"/>
      <c r="AM101" s="161"/>
      <c r="AN101" s="162"/>
      <c r="AO101" s="552"/>
      <c r="AP101" s="552"/>
      <c r="AQ101" s="552"/>
      <c r="AR101" s="552"/>
      <c r="AS101" s="552"/>
      <c r="AT101" s="552"/>
      <c r="AU101" s="552"/>
      <c r="AV101" s="552"/>
      <c r="AW101" s="552"/>
      <c r="AX101" s="552"/>
      <c r="AY101" s="552"/>
      <c r="AZ101" s="552"/>
      <c r="BA101" s="552"/>
      <c r="BB101" s="552"/>
      <c r="BC101" s="552"/>
      <c r="BD101" s="552"/>
      <c r="BE101" s="552"/>
      <c r="BF101" s="552"/>
      <c r="BG101" s="552"/>
      <c r="BH101" s="552"/>
      <c r="BI101" s="552"/>
      <c r="BJ101" s="552"/>
      <c r="BK101" s="552"/>
      <c r="BL101" s="552"/>
    </row>
    <row r="102" spans="2:68">
      <c r="B102" s="784" t="s">
        <v>3</v>
      </c>
      <c r="C102" s="784"/>
      <c r="D102" s="784"/>
      <c r="E102" s="78">
        <f>HCM!R14</f>
        <v>32</v>
      </c>
      <c r="F102" s="78">
        <f>HCM!S14</f>
        <v>11</v>
      </c>
      <c r="G102" s="78">
        <f>HCM!T14</f>
        <v>29</v>
      </c>
      <c r="H102" s="78">
        <f>HCM!U14</f>
        <v>36</v>
      </c>
      <c r="I102" s="78">
        <f>HCM!V14</f>
        <v>41</v>
      </c>
      <c r="J102" s="78">
        <f>HCM!W14</f>
        <v>36</v>
      </c>
      <c r="K102" s="78">
        <f>HCM!X14</f>
        <v>31</v>
      </c>
      <c r="L102" s="78">
        <f>HCM!Y14</f>
        <v>37</v>
      </c>
      <c r="M102" s="78">
        <f>HCM!Z14</f>
        <v>52</v>
      </c>
      <c r="N102" s="78">
        <f>HCM!AA14</f>
        <v>76</v>
      </c>
      <c r="O102" s="78">
        <f>HCM!AB14</f>
        <v>53</v>
      </c>
      <c r="P102" s="78">
        <f>HCM!AC14</f>
        <v>103</v>
      </c>
      <c r="Q102" s="78">
        <f>HCM!AD14</f>
        <v>49</v>
      </c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162"/>
      <c r="AO102" s="552"/>
      <c r="AP102" s="552"/>
      <c r="AQ102" s="552"/>
      <c r="AR102" s="552"/>
      <c r="AS102" s="552"/>
      <c r="AT102" s="552"/>
      <c r="AU102" s="552"/>
      <c r="AV102" s="552"/>
      <c r="AW102" s="552"/>
      <c r="AX102" s="552"/>
      <c r="AY102" s="552"/>
      <c r="AZ102" s="552"/>
      <c r="BA102" s="552"/>
      <c r="BB102" s="552"/>
      <c r="BC102" s="552"/>
      <c r="BD102" s="552"/>
      <c r="BE102" s="552"/>
      <c r="BF102" s="552"/>
      <c r="BG102" s="552"/>
      <c r="BH102" s="552"/>
      <c r="BI102" s="552"/>
      <c r="BJ102" s="552"/>
      <c r="BK102" s="552"/>
      <c r="BL102" s="552"/>
    </row>
    <row r="103" spans="2:68">
      <c r="B103" s="784" t="s">
        <v>46</v>
      </c>
      <c r="C103" s="784"/>
      <c r="D103" s="784"/>
      <c r="E103" s="99">
        <f>HCM!R15</f>
        <v>12.935812500000001</v>
      </c>
      <c r="F103" s="99">
        <f>HCM!S15</f>
        <v>15.266818181818183</v>
      </c>
      <c r="G103" s="99">
        <f>HCM!T15</f>
        <v>13.303551724137931</v>
      </c>
      <c r="H103" s="99">
        <f>HCM!U15</f>
        <v>12.503000000000002</v>
      </c>
      <c r="I103" s="99">
        <f>HCM!V15</f>
        <v>18.798682926829272</v>
      </c>
      <c r="J103" s="99">
        <f>HCM!W15</f>
        <v>9.2100555555555559</v>
      </c>
      <c r="K103" s="99">
        <f>HCM!X15</f>
        <v>14.56583870967742</v>
      </c>
      <c r="L103" s="99">
        <f>HCM!Y15</f>
        <v>16.427189189189189</v>
      </c>
      <c r="M103" s="99">
        <f>HCM!Z15</f>
        <v>18.064673076923079</v>
      </c>
      <c r="N103" s="99">
        <f>HCM!AA15</f>
        <v>18.072526315789474</v>
      </c>
      <c r="O103" s="99">
        <f>HCM!AB15</f>
        <v>17.482471698113205</v>
      </c>
      <c r="P103" s="99">
        <f>HCM!AC15</f>
        <v>14.166582524271844</v>
      </c>
      <c r="Q103" s="99">
        <f>HCM!AD15</f>
        <v>16.888469387755102</v>
      </c>
      <c r="R103" s="99"/>
      <c r="S103" s="99"/>
      <c r="T103" s="99"/>
      <c r="U103" s="99"/>
      <c r="V103" s="99"/>
      <c r="W103" s="99"/>
      <c r="X103" s="99"/>
      <c r="Y103" s="99"/>
      <c r="Z103" s="99"/>
      <c r="AA103" s="99"/>
      <c r="AB103" s="99"/>
      <c r="AC103" s="99"/>
      <c r="AD103" s="99"/>
      <c r="AE103" s="99"/>
      <c r="AF103" s="99"/>
      <c r="AG103" s="99"/>
      <c r="AH103" s="99"/>
      <c r="AI103" s="99"/>
      <c r="AJ103" s="99"/>
      <c r="AK103" s="99"/>
      <c r="AL103" s="99"/>
      <c r="AM103" s="99"/>
    </row>
    <row r="104" spans="2:68">
      <c r="B104" s="784" t="s">
        <v>82</v>
      </c>
      <c r="C104" s="784"/>
      <c r="D104" s="784"/>
      <c r="E104" s="78">
        <f>HCM!R16</f>
        <v>8</v>
      </c>
      <c r="F104" s="78">
        <f>HCM!S16</f>
        <v>1</v>
      </c>
      <c r="G104" s="78">
        <f>HCM!T16</f>
        <v>19</v>
      </c>
      <c r="H104" s="78">
        <f>HCM!U16</f>
        <v>27</v>
      </c>
      <c r="I104" s="78">
        <f>HCM!V16</f>
        <v>35</v>
      </c>
      <c r="J104" s="78">
        <f>HCM!W16</f>
        <v>24</v>
      </c>
      <c r="K104" s="78">
        <f>HCM!X16</f>
        <v>17</v>
      </c>
      <c r="L104" s="78">
        <f>HCM!Y16</f>
        <v>23</v>
      </c>
      <c r="M104" s="78">
        <f>HCM!Z16</f>
        <v>38</v>
      </c>
      <c r="N104" s="78">
        <f>HCM!AA16</f>
        <v>29</v>
      </c>
      <c r="O104" s="78">
        <f>HCM!AB16</f>
        <v>26</v>
      </c>
      <c r="P104" s="78">
        <f>HCM!AC16</f>
        <v>38</v>
      </c>
      <c r="Q104" s="78">
        <f>HCM!AD16</f>
        <v>16</v>
      </c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</row>
    <row r="105" spans="2:68">
      <c r="B105" s="784" t="s">
        <v>81</v>
      </c>
      <c r="C105" s="784"/>
      <c r="D105" s="784"/>
      <c r="E105" s="78">
        <f>HCM!R17</f>
        <v>3</v>
      </c>
      <c r="F105" s="78">
        <f>HCM!S17</f>
        <v>0</v>
      </c>
      <c r="G105" s="78">
        <f>HCM!T17</f>
        <v>0</v>
      </c>
      <c r="H105" s="78">
        <f>HCM!U17</f>
        <v>15</v>
      </c>
      <c r="I105" s="78">
        <f>HCM!V17</f>
        <v>6</v>
      </c>
      <c r="J105" s="78">
        <f>HCM!W17</f>
        <v>3</v>
      </c>
      <c r="K105" s="78">
        <f>HCM!X17</f>
        <v>7</v>
      </c>
      <c r="L105" s="78">
        <f>HCM!Y17</f>
        <v>7</v>
      </c>
      <c r="M105" s="78">
        <f>HCM!Z17</f>
        <v>9</v>
      </c>
      <c r="N105" s="78">
        <f>HCM!AA17</f>
        <v>5</v>
      </c>
      <c r="O105" s="78">
        <f>HCM!AB17</f>
        <v>8</v>
      </c>
      <c r="P105" s="78">
        <f>HCM!AC17</f>
        <v>11</v>
      </c>
      <c r="Q105" s="78">
        <f>HCM!AD17</f>
        <v>0</v>
      </c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</row>
    <row r="108" spans="2:68">
      <c r="B108" s="780" t="s">
        <v>91</v>
      </c>
      <c r="C108" s="780"/>
      <c r="D108" s="780"/>
      <c r="F108" s="738" t="s">
        <v>92</v>
      </c>
      <c r="AN108" s="213"/>
      <c r="AO108" s="553"/>
      <c r="AP108" s="553"/>
      <c r="AQ108" s="553"/>
      <c r="AR108" s="553"/>
      <c r="AS108" s="553"/>
      <c r="AT108" s="553"/>
      <c r="AU108" s="553"/>
      <c r="AV108" s="553"/>
      <c r="AW108" s="553"/>
      <c r="AX108" s="553"/>
      <c r="AY108" s="553"/>
      <c r="AZ108" s="553"/>
      <c r="BA108" s="553"/>
      <c r="BB108" s="553"/>
      <c r="BC108" s="553"/>
      <c r="BD108" s="553"/>
      <c r="BE108" s="553"/>
      <c r="BF108" s="553"/>
      <c r="BG108" s="553"/>
      <c r="BH108" s="553"/>
      <c r="BI108" s="553"/>
      <c r="BJ108" s="553"/>
      <c r="BK108" s="553"/>
      <c r="BL108" s="553"/>
      <c r="BO108" s="213"/>
      <c r="BP108" s="213"/>
    </row>
    <row r="109" spans="2:68">
      <c r="B109" s="781" t="s">
        <v>105</v>
      </c>
      <c r="C109" s="781"/>
      <c r="D109" s="781"/>
      <c r="E109" s="782" t="s">
        <v>22</v>
      </c>
      <c r="F109" s="782" t="s">
        <v>23</v>
      </c>
      <c r="G109" s="782" t="s">
        <v>24</v>
      </c>
      <c r="H109" s="783" t="s">
        <v>25</v>
      </c>
      <c r="I109" s="783" t="s">
        <v>26</v>
      </c>
      <c r="J109" s="783" t="s">
        <v>27</v>
      </c>
      <c r="K109" s="783" t="s">
        <v>28</v>
      </c>
      <c r="L109" s="783" t="s">
        <v>29</v>
      </c>
      <c r="M109" s="783" t="s">
        <v>30</v>
      </c>
      <c r="N109" s="783" t="s">
        <v>31</v>
      </c>
      <c r="O109" s="783" t="s">
        <v>32</v>
      </c>
      <c r="P109" s="783" t="s">
        <v>33</v>
      </c>
      <c r="Q109" s="783"/>
      <c r="R109" s="783"/>
      <c r="S109" s="783"/>
      <c r="T109" s="783"/>
      <c r="U109" s="783"/>
      <c r="V109" s="783"/>
      <c r="W109" s="783"/>
      <c r="X109" s="783"/>
      <c r="Y109" s="783"/>
      <c r="Z109" s="783"/>
      <c r="AA109" s="783"/>
      <c r="AB109" s="783"/>
      <c r="AC109" s="783"/>
      <c r="AD109" s="783"/>
      <c r="AE109" s="783"/>
      <c r="AF109" s="783"/>
      <c r="AG109" s="783"/>
      <c r="AH109" s="783"/>
      <c r="AI109" s="783"/>
      <c r="AJ109" s="783"/>
      <c r="AK109" s="783"/>
      <c r="AL109" s="783"/>
      <c r="AM109" s="783"/>
      <c r="AN109" s="64"/>
      <c r="AO109" s="549"/>
      <c r="AP109" s="549"/>
      <c r="AQ109" s="549"/>
      <c r="AR109" s="549"/>
      <c r="AS109" s="549"/>
      <c r="AT109" s="549"/>
      <c r="AU109" s="549"/>
      <c r="AV109" s="549"/>
      <c r="AW109" s="549"/>
      <c r="AX109" s="549"/>
      <c r="AY109" s="549"/>
      <c r="AZ109" s="549"/>
      <c r="BA109" s="549"/>
      <c r="BB109" s="549"/>
      <c r="BC109" s="549"/>
      <c r="BD109" s="549"/>
      <c r="BE109" s="549"/>
      <c r="BF109" s="549"/>
      <c r="BG109" s="549"/>
      <c r="BH109" s="549"/>
      <c r="BI109" s="549"/>
      <c r="BJ109" s="549"/>
      <c r="BK109" s="549"/>
      <c r="BL109" s="549"/>
      <c r="BO109" s="64"/>
      <c r="BP109" s="64"/>
    </row>
    <row r="110" spans="2:68">
      <c r="B110" s="784" t="s">
        <v>1</v>
      </c>
      <c r="C110" s="784"/>
      <c r="D110" s="784"/>
      <c r="E110" s="78"/>
      <c r="F110" s="78"/>
      <c r="G110" s="162">
        <f>HN!T4</f>
        <v>278.91499999999996</v>
      </c>
      <c r="H110" s="162">
        <f>HN!U4</f>
        <v>630.08899999999994</v>
      </c>
      <c r="I110" s="162">
        <f>HN!V4</f>
        <v>852.54500000000007</v>
      </c>
      <c r="J110" s="162">
        <f>HN!W4</f>
        <v>761.88900000000012</v>
      </c>
      <c r="K110" s="162">
        <f>HN!X4</f>
        <v>624.44699999999989</v>
      </c>
      <c r="L110" s="162">
        <f>HN!Y4</f>
        <v>801.19399999999996</v>
      </c>
      <c r="M110" s="162">
        <f>HN!Z4</f>
        <v>2094.2889999999998</v>
      </c>
      <c r="N110" s="162">
        <f>HN!AA4</f>
        <v>1053.52</v>
      </c>
      <c r="O110" s="162">
        <f>HN!AB4</f>
        <v>1637.6460000000002</v>
      </c>
      <c r="P110" s="162">
        <f>HN!AC4</f>
        <v>2714.2509999999997</v>
      </c>
      <c r="Q110" s="162">
        <f>HN!AD4</f>
        <v>516.98400000000004</v>
      </c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61"/>
      <c r="AO110" s="542"/>
      <c r="AP110" s="542"/>
      <c r="AQ110" s="542"/>
      <c r="AR110" s="542"/>
      <c r="AS110" s="542"/>
      <c r="AT110" s="542"/>
      <c r="AU110" s="542"/>
      <c r="AV110" s="542"/>
      <c r="AW110" s="542"/>
      <c r="AX110" s="542"/>
      <c r="AY110" s="542"/>
      <c r="AZ110" s="542"/>
      <c r="BA110" s="542"/>
      <c r="BB110" s="542"/>
      <c r="BC110" s="542"/>
      <c r="BD110" s="542"/>
      <c r="BE110" s="542"/>
      <c r="BF110" s="542"/>
      <c r="BG110" s="542"/>
      <c r="BH110" s="542"/>
      <c r="BI110" s="542"/>
      <c r="BJ110" s="542"/>
      <c r="BK110" s="542"/>
      <c r="BL110" s="542"/>
      <c r="BO110" s="61"/>
      <c r="BP110" s="61"/>
    </row>
    <row r="111" spans="2:68">
      <c r="B111" s="784" t="s">
        <v>2</v>
      </c>
      <c r="C111" s="784"/>
      <c r="D111" s="784"/>
      <c r="E111" s="78"/>
      <c r="F111" s="78"/>
      <c r="G111" s="162">
        <f>HN!T5</f>
        <v>278.91500000000002</v>
      </c>
      <c r="H111" s="162">
        <f>HN!U5</f>
        <v>585.83900000000006</v>
      </c>
      <c r="I111" s="162">
        <f>HN!V5</f>
        <v>793.54700000000003</v>
      </c>
      <c r="J111" s="162">
        <f>HN!W5</f>
        <v>727.76599999999996</v>
      </c>
      <c r="K111" s="162">
        <f>HN!X5</f>
        <v>538.14700000000005</v>
      </c>
      <c r="L111" s="162">
        <f>HN!Y5</f>
        <v>739.94</v>
      </c>
      <c r="M111" s="162">
        <f>HN!Z5</f>
        <v>1926.0889999999999</v>
      </c>
      <c r="N111" s="162">
        <f>HN!AA5</f>
        <v>1005.551</v>
      </c>
      <c r="O111" s="162">
        <f>HN!AB5</f>
        <v>1471.925</v>
      </c>
      <c r="P111" s="162">
        <f>HN!AC5</f>
        <v>2625.864</v>
      </c>
      <c r="Q111" s="162">
        <f>HN!AD5</f>
        <v>476.94200000000001</v>
      </c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61"/>
      <c r="AO111" s="542"/>
      <c r="AP111" s="542"/>
      <c r="AQ111" s="542"/>
      <c r="AR111" s="542"/>
      <c r="AS111" s="542"/>
      <c r="AT111" s="542"/>
      <c r="AU111" s="542"/>
      <c r="AV111" s="542"/>
      <c r="AW111" s="542"/>
      <c r="AX111" s="542"/>
      <c r="AY111" s="542"/>
      <c r="AZ111" s="542"/>
      <c r="BA111" s="542"/>
      <c r="BB111" s="542"/>
      <c r="BC111" s="542"/>
      <c r="BD111" s="542"/>
      <c r="BE111" s="542"/>
      <c r="BF111" s="542"/>
      <c r="BG111" s="542"/>
      <c r="BH111" s="542"/>
      <c r="BI111" s="542"/>
      <c r="BJ111" s="542"/>
      <c r="BK111" s="542"/>
      <c r="BL111" s="542"/>
      <c r="BO111" s="61"/>
      <c r="BP111" s="61"/>
    </row>
    <row r="112" spans="2:68">
      <c r="B112" s="784" t="s">
        <v>5</v>
      </c>
      <c r="C112" s="784"/>
      <c r="D112" s="784"/>
      <c r="E112" s="78"/>
      <c r="F112" s="78"/>
      <c r="G112" s="162">
        <f>HN!T7</f>
        <v>26</v>
      </c>
      <c r="H112" s="162">
        <f>HN!U7</f>
        <v>93</v>
      </c>
      <c r="I112" s="162">
        <f>HN!V7</f>
        <v>150</v>
      </c>
      <c r="J112" s="162">
        <f>HN!W7</f>
        <v>202</v>
      </c>
      <c r="K112" s="162">
        <f>HN!X7</f>
        <v>231</v>
      </c>
      <c r="L112" s="162">
        <f>HN!Y7</f>
        <v>259</v>
      </c>
      <c r="M112" s="162">
        <f>HN!Z7</f>
        <v>305</v>
      </c>
      <c r="N112" s="162">
        <f>HN!AA7</f>
        <v>343</v>
      </c>
      <c r="O112" s="162">
        <f>HN!AB7</f>
        <v>382</v>
      </c>
      <c r="P112" s="162">
        <f>HN!AC7</f>
        <v>484</v>
      </c>
      <c r="Q112" s="162">
        <f>HN!AD7</f>
        <v>471</v>
      </c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</row>
    <row r="113" spans="1:51">
      <c r="B113" s="784" t="s">
        <v>119</v>
      </c>
      <c r="C113" s="784"/>
      <c r="D113" s="784"/>
      <c r="E113" s="78"/>
      <c r="F113" s="78"/>
      <c r="G113" s="162">
        <f>HN!T8</f>
        <v>13</v>
      </c>
      <c r="H113" s="162">
        <f>HN!U8</f>
        <v>59.5</v>
      </c>
      <c r="I113" s="162">
        <f>HN!V8</f>
        <v>121.5</v>
      </c>
      <c r="J113" s="162">
        <f>HN!W8</f>
        <v>176</v>
      </c>
      <c r="K113" s="162">
        <f>HN!X8</f>
        <v>216.5</v>
      </c>
      <c r="L113" s="162">
        <f>HN!Y8</f>
        <v>245</v>
      </c>
      <c r="M113" s="162">
        <f>HN!Z8</f>
        <v>282</v>
      </c>
      <c r="N113" s="162">
        <f>HN!AA8</f>
        <v>324</v>
      </c>
      <c r="O113" s="162">
        <f>HN!AB8</f>
        <v>362.5</v>
      </c>
      <c r="P113" s="162">
        <f>HN!AC8</f>
        <v>433</v>
      </c>
      <c r="Q113" s="162">
        <f>HN!AD8</f>
        <v>477.5</v>
      </c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</row>
    <row r="114" spans="1:51">
      <c r="B114" s="784"/>
      <c r="C114" s="784"/>
      <c r="D114" s="784"/>
      <c r="E114" s="78"/>
      <c r="F114" s="78"/>
      <c r="G114" s="162">
        <f>HN!T9</f>
        <v>0</v>
      </c>
      <c r="H114" s="162">
        <f>HN!U9</f>
        <v>0</v>
      </c>
      <c r="I114" s="162">
        <f>HN!V9</f>
        <v>0</v>
      </c>
      <c r="J114" s="162">
        <f>HN!W9</f>
        <v>0</v>
      </c>
      <c r="K114" s="162">
        <f>HN!X9</f>
        <v>0</v>
      </c>
      <c r="L114" s="162">
        <f>HN!Y9</f>
        <v>0</v>
      </c>
      <c r="M114" s="162">
        <f>HN!Z9</f>
        <v>0</v>
      </c>
      <c r="N114" s="162">
        <f>HN!AA9</f>
        <v>0</v>
      </c>
      <c r="O114" s="162">
        <f>HN!AB9</f>
        <v>0</v>
      </c>
      <c r="P114" s="162">
        <f>HN!AC9</f>
        <v>0</v>
      </c>
      <c r="Q114" s="162">
        <f>HN!AD9</f>
        <v>0</v>
      </c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</row>
    <row r="115" spans="1:51">
      <c r="B115" s="784" t="s">
        <v>79</v>
      </c>
      <c r="C115" s="784"/>
      <c r="D115" s="784"/>
      <c r="E115" s="78"/>
      <c r="F115" s="78"/>
      <c r="G115" s="162">
        <f>HN!T10</f>
        <v>11</v>
      </c>
      <c r="H115" s="162">
        <f>HN!U10</f>
        <v>39</v>
      </c>
      <c r="I115" s="162">
        <f>HN!V10</f>
        <v>54</v>
      </c>
      <c r="J115" s="162">
        <f>HN!W10</f>
        <v>64</v>
      </c>
      <c r="K115" s="162">
        <f>HN!X10</f>
        <v>63</v>
      </c>
      <c r="L115" s="162">
        <f>HN!Y10</f>
        <v>66</v>
      </c>
      <c r="M115" s="162">
        <f>HN!Z10</f>
        <v>72</v>
      </c>
      <c r="N115" s="162">
        <f>HN!AA10</f>
        <v>61</v>
      </c>
      <c r="O115" s="162">
        <f>HN!AB10</f>
        <v>64</v>
      </c>
      <c r="P115" s="162">
        <f>HN!AC10</f>
        <v>61</v>
      </c>
      <c r="Q115" s="162">
        <f>HN!AD10</f>
        <v>61</v>
      </c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</row>
    <row r="116" spans="1:51">
      <c r="B116" s="784" t="s">
        <v>13</v>
      </c>
      <c r="C116" s="784"/>
      <c r="D116" s="784"/>
      <c r="E116" s="98"/>
      <c r="F116" s="98"/>
      <c r="G116" s="162">
        <f>HN!T11</f>
        <v>1.2307692307692308</v>
      </c>
      <c r="H116" s="162">
        <f>HN!U11</f>
        <v>0.53781512605042014</v>
      </c>
      <c r="I116" s="162">
        <f>HN!V11</f>
        <v>0.41152263374485598</v>
      </c>
      <c r="J116" s="162">
        <f>HN!W11</f>
        <v>0.30113636363636365</v>
      </c>
      <c r="K116" s="162">
        <f>HN!X11</f>
        <v>0.14780600461893764</v>
      </c>
      <c r="L116" s="162">
        <f>HN!Y11</f>
        <v>0.18775510204081633</v>
      </c>
      <c r="M116" s="162">
        <f>HN!Z11</f>
        <v>0.27304964539007093</v>
      </c>
      <c r="N116" s="162">
        <f>HN!AA11</f>
        <v>0.20370370370370369</v>
      </c>
      <c r="O116" s="162">
        <f>HN!AB11</f>
        <v>0.18206896551724139</v>
      </c>
      <c r="P116" s="162">
        <f>HN!AC11</f>
        <v>0.24711316397228639</v>
      </c>
      <c r="Q116" s="162">
        <f>HN!AD11</f>
        <v>6.2827225130890049E-2</v>
      </c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</row>
    <row r="117" spans="1:51">
      <c r="B117" s="784" t="s">
        <v>44</v>
      </c>
      <c r="C117" s="784"/>
      <c r="D117" s="784"/>
      <c r="E117" s="78"/>
      <c r="F117" s="78"/>
      <c r="G117" s="162">
        <f>HN!T12</f>
        <v>16</v>
      </c>
      <c r="H117" s="162">
        <f>HN!U12</f>
        <v>32</v>
      </c>
      <c r="I117" s="162">
        <f>HN!V12</f>
        <v>50</v>
      </c>
      <c r="J117" s="162">
        <f>HN!W12</f>
        <v>53</v>
      </c>
      <c r="K117" s="162">
        <f>HN!X12</f>
        <v>32</v>
      </c>
      <c r="L117" s="162">
        <f>HN!Y12</f>
        <v>46</v>
      </c>
      <c r="M117" s="162">
        <f>HN!Z12</f>
        <v>77</v>
      </c>
      <c r="N117" s="162">
        <f>HN!AA12</f>
        <v>66</v>
      </c>
      <c r="O117" s="162">
        <f>HN!AB12</f>
        <v>66</v>
      </c>
      <c r="P117" s="162">
        <f>HN!AC12</f>
        <v>107</v>
      </c>
      <c r="Q117" s="162">
        <f>HN!AD12</f>
        <v>30</v>
      </c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</row>
    <row r="118" spans="1:51">
      <c r="B118" s="784" t="s">
        <v>45</v>
      </c>
      <c r="C118" s="784"/>
      <c r="D118" s="784"/>
      <c r="E118" s="99"/>
      <c r="F118" s="99"/>
      <c r="G118" s="162">
        <f>HN!T13</f>
        <v>1.1875</v>
      </c>
      <c r="H118" s="162">
        <f>HN!U13</f>
        <v>1.40625</v>
      </c>
      <c r="I118" s="162">
        <f>HN!V13</f>
        <v>1.3</v>
      </c>
      <c r="J118" s="162">
        <f>HN!W13</f>
        <v>1.3773584905660377</v>
      </c>
      <c r="K118" s="162">
        <f>HN!X13</f>
        <v>1.28125</v>
      </c>
      <c r="L118" s="162">
        <f>HN!Y13</f>
        <v>1.3043478260869565</v>
      </c>
      <c r="M118" s="162">
        <f>HN!Z13</f>
        <v>1.4415584415584415</v>
      </c>
      <c r="N118" s="162">
        <f>HN!AA13</f>
        <v>1.1212121212121211</v>
      </c>
      <c r="O118" s="162">
        <f>HN!AB13</f>
        <v>1.4545454545454546</v>
      </c>
      <c r="P118" s="162">
        <f>HN!AC13</f>
        <v>1.6635514018691588</v>
      </c>
      <c r="Q118" s="162">
        <f>HN!AD13</f>
        <v>1.2</v>
      </c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</row>
    <row r="119" spans="1:51">
      <c r="B119" s="784" t="s">
        <v>3</v>
      </c>
      <c r="C119" s="784"/>
      <c r="D119" s="784"/>
      <c r="E119" s="78"/>
      <c r="F119" s="78"/>
      <c r="G119" s="162">
        <f>HN!T14</f>
        <v>19</v>
      </c>
      <c r="H119" s="162">
        <f>HN!U14</f>
        <v>45</v>
      </c>
      <c r="I119" s="162">
        <f>HN!V14</f>
        <v>65</v>
      </c>
      <c r="J119" s="162">
        <f>HN!W14</f>
        <v>73</v>
      </c>
      <c r="K119" s="162">
        <f>HN!X14</f>
        <v>41</v>
      </c>
      <c r="L119" s="162">
        <f>HN!Y14</f>
        <v>60</v>
      </c>
      <c r="M119" s="162">
        <f>HN!Z14</f>
        <v>111</v>
      </c>
      <c r="N119" s="162">
        <f>HN!AA14</f>
        <v>74</v>
      </c>
      <c r="O119" s="162">
        <f>HN!AB14</f>
        <v>96</v>
      </c>
      <c r="P119" s="162">
        <f>HN!AC14</f>
        <v>178</v>
      </c>
      <c r="Q119" s="162">
        <f>HN!AD14</f>
        <v>36</v>
      </c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</row>
    <row r="120" spans="1:51">
      <c r="B120" s="784" t="s">
        <v>46</v>
      </c>
      <c r="C120" s="784"/>
      <c r="D120" s="784"/>
      <c r="E120" s="99"/>
      <c r="F120" s="99"/>
      <c r="G120" s="162">
        <f>HN!T15</f>
        <v>14.679736842105262</v>
      </c>
      <c r="H120" s="162">
        <f>HN!U15</f>
        <v>14.001977777777777</v>
      </c>
      <c r="I120" s="162">
        <f>HN!V15</f>
        <v>13.116076923076925</v>
      </c>
      <c r="J120" s="162">
        <f>HN!W15</f>
        <v>10.436835616438358</v>
      </c>
      <c r="K120" s="162">
        <f>HN!X15</f>
        <v>15.230414634146339</v>
      </c>
      <c r="L120" s="162">
        <f>HN!Y15</f>
        <v>13.353233333333332</v>
      </c>
      <c r="M120" s="162">
        <f>HN!Z15</f>
        <v>18.867468468468466</v>
      </c>
      <c r="N120" s="162">
        <f>HN!AA15</f>
        <v>14.236756756756757</v>
      </c>
      <c r="O120" s="162">
        <f>HN!AB15</f>
        <v>17.058812500000002</v>
      </c>
      <c r="P120" s="162">
        <f>HN!AC15</f>
        <v>15.248601123595504</v>
      </c>
      <c r="Q120" s="162">
        <f>HN!AD15</f>
        <v>14.360666666666667</v>
      </c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</row>
    <row r="121" spans="1:51">
      <c r="B121" s="784" t="s">
        <v>82</v>
      </c>
      <c r="C121" s="784"/>
      <c r="D121" s="784"/>
      <c r="E121" s="78"/>
      <c r="F121" s="78"/>
      <c r="G121" s="162">
        <f>HN!T16</f>
        <v>15</v>
      </c>
      <c r="H121" s="162">
        <f>HN!U16</f>
        <v>39</v>
      </c>
      <c r="I121" s="162">
        <f>HN!V16</f>
        <v>42</v>
      </c>
      <c r="J121" s="162">
        <f>HN!W16</f>
        <v>43</v>
      </c>
      <c r="K121" s="162">
        <f>HN!X16</f>
        <v>35</v>
      </c>
      <c r="L121" s="162">
        <f>HN!Y16</f>
        <v>45</v>
      </c>
      <c r="M121" s="162">
        <f>HN!Z16</f>
        <v>58</v>
      </c>
      <c r="N121" s="162">
        <f>HN!AA16</f>
        <v>61</v>
      </c>
      <c r="O121" s="162">
        <f>HN!AB16</f>
        <v>57</v>
      </c>
      <c r="P121" s="162">
        <f>HN!AC16</f>
        <v>104</v>
      </c>
      <c r="Q121" s="162">
        <f>HN!AD16</f>
        <v>31</v>
      </c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</row>
    <row r="122" spans="1:51">
      <c r="B122" s="784" t="s">
        <v>81</v>
      </c>
      <c r="C122" s="784"/>
      <c r="D122" s="784"/>
      <c r="E122" s="78"/>
      <c r="F122" s="78"/>
      <c r="G122" s="162">
        <f>HN!T17</f>
        <v>11</v>
      </c>
      <c r="H122" s="162">
        <f>HN!U17</f>
        <v>28</v>
      </c>
      <c r="I122" s="162">
        <f>HN!V17</f>
        <v>15</v>
      </c>
      <c r="J122" s="162">
        <f>HN!W17</f>
        <v>10</v>
      </c>
      <c r="K122" s="162">
        <f>HN!X17</f>
        <v>1</v>
      </c>
      <c r="L122" s="162">
        <f>HN!Y17</f>
        <v>4</v>
      </c>
      <c r="M122" s="162">
        <f>HN!Z17</f>
        <v>8</v>
      </c>
      <c r="N122" s="162">
        <f>HN!AA17</f>
        <v>3</v>
      </c>
      <c r="O122" s="162">
        <f>HN!AB17</f>
        <v>7</v>
      </c>
      <c r="P122" s="162">
        <f>HN!AC17</f>
        <v>2</v>
      </c>
      <c r="Q122" s="162">
        <f>HN!AD17</f>
        <v>4</v>
      </c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</row>
    <row r="127" spans="1:51">
      <c r="A127" s="763" t="s">
        <v>170</v>
      </c>
      <c r="O127" s="738">
        <v>201501</v>
      </c>
      <c r="P127" s="738">
        <v>201502</v>
      </c>
      <c r="Q127" s="738">
        <v>201503</v>
      </c>
      <c r="R127" s="738">
        <v>201504</v>
      </c>
      <c r="S127" s="738">
        <v>201505</v>
      </c>
      <c r="T127" s="738">
        <v>201506</v>
      </c>
      <c r="U127" s="738">
        <v>201507</v>
      </c>
      <c r="V127" s="738">
        <v>201508</v>
      </c>
      <c r="W127" s="738">
        <v>201509</v>
      </c>
      <c r="X127" s="738">
        <v>201510</v>
      </c>
      <c r="Y127" s="738">
        <v>201511</v>
      </c>
      <c r="Z127" s="738">
        <v>201512</v>
      </c>
      <c r="AA127" s="738">
        <v>2015</v>
      </c>
      <c r="AB127" s="738">
        <v>201601</v>
      </c>
      <c r="AC127" s="738">
        <v>201602</v>
      </c>
      <c r="AD127" s="738">
        <v>201603</v>
      </c>
      <c r="AE127" s="738">
        <v>201604</v>
      </c>
      <c r="AF127" s="738">
        <v>201605</v>
      </c>
      <c r="AG127" s="738">
        <v>201606</v>
      </c>
      <c r="AH127" s="738">
        <v>201607</v>
      </c>
      <c r="AI127" s="738">
        <v>201608</v>
      </c>
      <c r="AJ127" s="738">
        <v>201609</v>
      </c>
      <c r="AK127" s="738">
        <v>201610</v>
      </c>
      <c r="AL127" s="738">
        <v>201611</v>
      </c>
      <c r="AM127" s="738">
        <v>201612</v>
      </c>
      <c r="AN127" s="738">
        <v>201701</v>
      </c>
      <c r="AO127" s="738">
        <v>201702</v>
      </c>
      <c r="AP127" s="738">
        <v>201703</v>
      </c>
      <c r="AQ127" s="738">
        <v>201704</v>
      </c>
      <c r="AR127" s="738">
        <v>201705</v>
      </c>
      <c r="AS127" s="738">
        <v>201706</v>
      </c>
      <c r="AT127" s="738">
        <v>201707</v>
      </c>
      <c r="AU127" s="738">
        <v>201708</v>
      </c>
      <c r="AV127" s="738">
        <v>201709</v>
      </c>
      <c r="AW127" s="738">
        <v>201710</v>
      </c>
      <c r="AX127" s="738">
        <v>201711</v>
      </c>
      <c r="AY127" s="738">
        <v>201712</v>
      </c>
    </row>
    <row r="128" spans="1:51">
      <c r="B128" s="785" t="s">
        <v>1169</v>
      </c>
      <c r="C128" s="568" t="s">
        <v>200</v>
      </c>
      <c r="D128" s="568" t="s">
        <v>201</v>
      </c>
      <c r="E128" s="568" t="s">
        <v>202</v>
      </c>
      <c r="F128" s="568" t="s">
        <v>393</v>
      </c>
      <c r="G128" s="568" t="s">
        <v>394</v>
      </c>
      <c r="H128" s="568" t="s">
        <v>395</v>
      </c>
      <c r="I128" s="568" t="s">
        <v>442</v>
      </c>
      <c r="J128" s="568" t="s">
        <v>443</v>
      </c>
      <c r="K128" s="568" t="s">
        <v>444</v>
      </c>
      <c r="L128" s="568" t="s">
        <v>445</v>
      </c>
      <c r="M128" s="568" t="s">
        <v>446</v>
      </c>
      <c r="N128" s="568" t="s">
        <v>447</v>
      </c>
      <c r="O128" s="568" t="s">
        <v>480</v>
      </c>
      <c r="P128" s="568" t="s">
        <v>481</v>
      </c>
      <c r="Q128" s="568" t="s">
        <v>602</v>
      </c>
      <c r="R128" s="568" t="s">
        <v>1170</v>
      </c>
      <c r="S128" s="568" t="s">
        <v>1171</v>
      </c>
      <c r="T128" s="568" t="s">
        <v>1172</v>
      </c>
      <c r="U128" s="568" t="s">
        <v>1173</v>
      </c>
      <c r="V128" s="568" t="s">
        <v>1174</v>
      </c>
      <c r="W128" s="568" t="s">
        <v>1175</v>
      </c>
      <c r="X128" s="568" t="s">
        <v>1176</v>
      </c>
      <c r="Y128" s="568" t="s">
        <v>1177</v>
      </c>
      <c r="Z128" s="568" t="s">
        <v>1178</v>
      </c>
      <c r="AA128" s="213"/>
      <c r="AB128" s="568" t="s">
        <v>2446</v>
      </c>
      <c r="AC128" s="568" t="s">
        <v>2447</v>
      </c>
      <c r="AD128" s="568" t="s">
        <v>2448</v>
      </c>
      <c r="AE128" s="568" t="s">
        <v>2449</v>
      </c>
      <c r="AF128" s="568" t="s">
        <v>2450</v>
      </c>
      <c r="AG128" s="568" t="s">
        <v>2451</v>
      </c>
      <c r="AH128" s="568" t="s">
        <v>2452</v>
      </c>
      <c r="AI128" s="568" t="s">
        <v>2453</v>
      </c>
      <c r="AJ128" s="568" t="s">
        <v>2454</v>
      </c>
      <c r="AK128" s="568" t="s">
        <v>2455</v>
      </c>
      <c r="AL128" s="568" t="s">
        <v>2456</v>
      </c>
      <c r="AM128" s="568" t="s">
        <v>2457</v>
      </c>
      <c r="AN128" s="568" t="s">
        <v>4030</v>
      </c>
    </row>
    <row r="129" spans="2:51">
      <c r="B129" s="738" t="s">
        <v>40</v>
      </c>
      <c r="C129" s="64">
        <v>0.27834059854420518</v>
      </c>
      <c r="D129" s="64">
        <v>0.27834059854420518</v>
      </c>
      <c r="E129" s="64">
        <v>0.27834059854420501</v>
      </c>
      <c r="F129" s="64">
        <v>0.27834059854420501</v>
      </c>
      <c r="G129" s="64">
        <v>0.27834059854420501</v>
      </c>
      <c r="H129" s="64">
        <v>0.27834059854420501</v>
      </c>
      <c r="I129" s="64">
        <v>0.27834059854420501</v>
      </c>
      <c r="J129" s="64">
        <v>0.27834059854420501</v>
      </c>
      <c r="K129" s="64">
        <v>0.27834059854420501</v>
      </c>
      <c r="L129" s="64">
        <v>0.27834059854420501</v>
      </c>
      <c r="M129" s="64">
        <v>0.27834059854420501</v>
      </c>
      <c r="N129" s="64">
        <v>0.27834059854420501</v>
      </c>
      <c r="O129" s="1169">
        <v>0.27834059854420501</v>
      </c>
      <c r="P129" s="64">
        <v>0.27834059854420501</v>
      </c>
      <c r="Q129" s="64">
        <v>0.27834059854420501</v>
      </c>
      <c r="R129" s="64">
        <v>0.27834059854420501</v>
      </c>
      <c r="S129" s="64">
        <v>0.27834059854420501</v>
      </c>
      <c r="T129" s="64">
        <v>0.27834059854420501</v>
      </c>
      <c r="U129" s="64">
        <v>0.27834059854420501</v>
      </c>
      <c r="V129" s="64">
        <v>0.27834059854420501</v>
      </c>
      <c r="W129" s="64">
        <v>0.27834059854420501</v>
      </c>
      <c r="X129" s="64">
        <v>0.27834059854420501</v>
      </c>
      <c r="Y129" s="64">
        <v>0.27834059854420501</v>
      </c>
      <c r="Z129" s="64">
        <v>0.27834059854420501</v>
      </c>
      <c r="AA129" s="64">
        <v>0.27834059854420501</v>
      </c>
      <c r="AB129" s="1279">
        <f>AA129</f>
        <v>0.27834059854420501</v>
      </c>
      <c r="AC129" s="1279">
        <f t="shared" ref="AC129:AL129" si="97">AB129</f>
        <v>0.27834059854420501</v>
      </c>
      <c r="AD129" s="1279">
        <f t="shared" si="97"/>
        <v>0.27834059854420501</v>
      </c>
      <c r="AE129" s="1279">
        <f t="shared" si="97"/>
        <v>0.27834059854420501</v>
      </c>
      <c r="AF129" s="1279">
        <f t="shared" si="97"/>
        <v>0.27834059854420501</v>
      </c>
      <c r="AG129" s="1279">
        <f t="shared" si="97"/>
        <v>0.27834059854420501</v>
      </c>
      <c r="AH129" s="1279">
        <f t="shared" si="97"/>
        <v>0.27834059854420501</v>
      </c>
      <c r="AI129" s="1279">
        <f t="shared" si="97"/>
        <v>0.27834059854420501</v>
      </c>
      <c r="AJ129" s="1279">
        <f t="shared" si="97"/>
        <v>0.27834059854420501</v>
      </c>
      <c r="AK129" s="1279">
        <f t="shared" si="97"/>
        <v>0.27834059854420501</v>
      </c>
      <c r="AL129" s="1279">
        <f t="shared" si="97"/>
        <v>0.27834059854420501</v>
      </c>
      <c r="AM129" s="1279">
        <f>AL129</f>
        <v>0.27834059854420501</v>
      </c>
      <c r="AN129" s="1279">
        <f>BA10</f>
        <v>0.11533907202711635</v>
      </c>
      <c r="AO129" s="1505">
        <f>AN129</f>
        <v>0.11533907202711635</v>
      </c>
      <c r="AP129" s="1505">
        <f t="shared" ref="AP129:AY129" si="98">AO129</f>
        <v>0.11533907202711635</v>
      </c>
      <c r="AQ129" s="1505">
        <f t="shared" si="98"/>
        <v>0.11533907202711635</v>
      </c>
      <c r="AR129" s="1505">
        <f t="shared" si="98"/>
        <v>0.11533907202711635</v>
      </c>
      <c r="AS129" s="1505">
        <f t="shared" si="98"/>
        <v>0.11533907202711635</v>
      </c>
      <c r="AT129" s="1505">
        <f t="shared" si="98"/>
        <v>0.11533907202711635</v>
      </c>
      <c r="AU129" s="1505">
        <f t="shared" si="98"/>
        <v>0.11533907202711635</v>
      </c>
      <c r="AV129" s="1505">
        <f t="shared" si="98"/>
        <v>0.11533907202711635</v>
      </c>
      <c r="AW129" s="1505">
        <f t="shared" si="98"/>
        <v>0.11533907202711635</v>
      </c>
      <c r="AX129" s="1505">
        <f t="shared" si="98"/>
        <v>0.11533907202711635</v>
      </c>
      <c r="AY129" s="1505">
        <f t="shared" si="98"/>
        <v>0.11533907202711635</v>
      </c>
    </row>
    <row r="130" spans="2:51">
      <c r="B130" s="738" t="s">
        <v>171</v>
      </c>
      <c r="C130" s="61">
        <v>14.12</v>
      </c>
      <c r="D130" s="61">
        <v>14.12</v>
      </c>
      <c r="E130" s="61">
        <v>14.12</v>
      </c>
      <c r="F130" s="61">
        <v>14.12</v>
      </c>
      <c r="G130" s="61">
        <v>14.12</v>
      </c>
      <c r="H130" s="61">
        <v>14.12</v>
      </c>
      <c r="I130" s="61">
        <v>14.12</v>
      </c>
      <c r="J130" s="61">
        <v>14.12</v>
      </c>
      <c r="K130" s="61">
        <v>14.12</v>
      </c>
      <c r="L130" s="61">
        <v>14.12</v>
      </c>
      <c r="M130" s="61">
        <v>14.12</v>
      </c>
      <c r="N130" s="61">
        <v>14.12</v>
      </c>
      <c r="O130" s="1170">
        <v>14.12</v>
      </c>
      <c r="P130" s="61">
        <v>14.12</v>
      </c>
      <c r="Q130" s="61">
        <v>14.12</v>
      </c>
      <c r="R130" s="61">
        <v>14.12</v>
      </c>
      <c r="S130" s="61">
        <v>14.12</v>
      </c>
      <c r="T130" s="61">
        <v>14.12</v>
      </c>
      <c r="U130" s="61">
        <v>14.12</v>
      </c>
      <c r="V130" s="61">
        <v>14.12</v>
      </c>
      <c r="W130" s="61">
        <v>14.12</v>
      </c>
      <c r="X130" s="61">
        <v>14.12</v>
      </c>
      <c r="Y130" s="61">
        <v>14.12</v>
      </c>
      <c r="Z130" s="61">
        <v>14.12</v>
      </c>
      <c r="AA130" s="61">
        <v>14.12</v>
      </c>
      <c r="AB130" s="1280">
        <f>AA130</f>
        <v>14.12</v>
      </c>
      <c r="AC130" s="1170">
        <v>14.12</v>
      </c>
      <c r="AD130" s="1280">
        <f>AC130</f>
        <v>14.12</v>
      </c>
      <c r="AE130" s="1170">
        <v>14.12</v>
      </c>
      <c r="AF130" s="1280">
        <f>AE130</f>
        <v>14.12</v>
      </c>
      <c r="AG130" s="1170">
        <v>14.12</v>
      </c>
      <c r="AH130" s="1280">
        <f>AG130</f>
        <v>14.12</v>
      </c>
      <c r="AI130" s="1170">
        <v>14.12</v>
      </c>
      <c r="AJ130" s="1280">
        <f>AI130</f>
        <v>14.12</v>
      </c>
      <c r="AK130" s="1170">
        <v>14.12</v>
      </c>
      <c r="AL130" s="1280">
        <f>AK130</f>
        <v>14.12</v>
      </c>
      <c r="AM130" s="1170">
        <v>14.12</v>
      </c>
      <c r="AN130" s="100">
        <f>C14</f>
        <v>15.6640727973772</v>
      </c>
      <c r="AO130" s="1506">
        <f>AN130</f>
        <v>15.6640727973772</v>
      </c>
      <c r="AP130" s="1506">
        <f t="shared" ref="AP130:AY130" si="99">AO130</f>
        <v>15.6640727973772</v>
      </c>
      <c r="AQ130" s="1506">
        <f t="shared" si="99"/>
        <v>15.6640727973772</v>
      </c>
      <c r="AR130" s="1506">
        <f t="shared" si="99"/>
        <v>15.6640727973772</v>
      </c>
      <c r="AS130" s="1506">
        <f t="shared" si="99"/>
        <v>15.6640727973772</v>
      </c>
      <c r="AT130" s="1506">
        <f t="shared" si="99"/>
        <v>15.6640727973772</v>
      </c>
      <c r="AU130" s="1506">
        <f t="shared" si="99"/>
        <v>15.6640727973772</v>
      </c>
      <c r="AV130" s="1506">
        <f t="shared" si="99"/>
        <v>15.6640727973772</v>
      </c>
      <c r="AW130" s="1506">
        <f t="shared" si="99"/>
        <v>15.6640727973772</v>
      </c>
      <c r="AX130" s="1506">
        <f t="shared" si="99"/>
        <v>15.6640727973772</v>
      </c>
      <c r="AY130" s="1506">
        <f t="shared" si="99"/>
        <v>15.6640727973772</v>
      </c>
    </row>
    <row r="131" spans="2:51">
      <c r="B131" s="738" t="s">
        <v>68</v>
      </c>
      <c r="C131" s="61">
        <v>5.5503703577841188</v>
      </c>
      <c r="D131" s="61">
        <v>5.5503703577841188</v>
      </c>
      <c r="E131" s="61">
        <v>5.5503703577841197</v>
      </c>
      <c r="F131" s="61">
        <v>5.5503703577841197</v>
      </c>
      <c r="G131" s="61">
        <v>5.5503703577841197</v>
      </c>
      <c r="H131" s="61">
        <v>5.5503703577841197</v>
      </c>
      <c r="I131" s="61">
        <v>5.5503703577841197</v>
      </c>
      <c r="J131" s="61">
        <v>5.5503703577841197</v>
      </c>
      <c r="K131" s="61">
        <v>5.5503703577841197</v>
      </c>
      <c r="L131" s="61">
        <v>5.5503703577841197</v>
      </c>
      <c r="M131" s="61">
        <v>5.5503703577841197</v>
      </c>
      <c r="N131" s="61">
        <v>5.5503703577841197</v>
      </c>
      <c r="O131" s="1170">
        <v>7</v>
      </c>
      <c r="P131" s="1170">
        <v>7</v>
      </c>
      <c r="Q131" s="1170">
        <v>7</v>
      </c>
      <c r="R131" s="1170">
        <v>7</v>
      </c>
      <c r="S131" s="1170">
        <v>7</v>
      </c>
      <c r="T131" s="1170">
        <v>7</v>
      </c>
      <c r="U131" s="1170">
        <v>7</v>
      </c>
      <c r="V131" s="1170">
        <v>7</v>
      </c>
      <c r="W131" s="1170">
        <v>7</v>
      </c>
      <c r="X131" s="1170">
        <v>7</v>
      </c>
      <c r="Y131" s="1170">
        <v>7</v>
      </c>
      <c r="Z131" s="1170">
        <v>7</v>
      </c>
      <c r="AA131" s="1170">
        <v>7</v>
      </c>
      <c r="AB131" s="1280">
        <f>AA131</f>
        <v>7</v>
      </c>
      <c r="AC131" s="1170">
        <v>7</v>
      </c>
      <c r="AD131" s="1170">
        <v>7</v>
      </c>
      <c r="AE131" s="1170">
        <v>7</v>
      </c>
      <c r="AF131" s="1170">
        <v>7</v>
      </c>
      <c r="AG131" s="1170">
        <v>7</v>
      </c>
      <c r="AH131" s="1170">
        <v>7</v>
      </c>
      <c r="AI131" s="1170">
        <v>7</v>
      </c>
      <c r="AJ131" s="1170">
        <v>7</v>
      </c>
      <c r="AK131" s="1170">
        <v>7</v>
      </c>
      <c r="AL131" s="1170">
        <v>7</v>
      </c>
      <c r="AM131" s="1170">
        <v>7</v>
      </c>
      <c r="AN131" s="61">
        <f>C18</f>
        <v>2</v>
      </c>
      <c r="AO131" s="542">
        <f>AN131</f>
        <v>2</v>
      </c>
      <c r="AP131" s="542">
        <f t="shared" ref="AP131:AY131" si="100">AO131</f>
        <v>2</v>
      </c>
      <c r="AQ131" s="542">
        <f t="shared" si="100"/>
        <v>2</v>
      </c>
      <c r="AR131" s="542">
        <f t="shared" si="100"/>
        <v>2</v>
      </c>
      <c r="AS131" s="542">
        <f t="shared" si="100"/>
        <v>2</v>
      </c>
      <c r="AT131" s="542">
        <f t="shared" si="100"/>
        <v>2</v>
      </c>
      <c r="AU131" s="542">
        <f t="shared" si="100"/>
        <v>2</v>
      </c>
      <c r="AV131" s="542">
        <f t="shared" si="100"/>
        <v>2</v>
      </c>
      <c r="AW131" s="542">
        <f t="shared" si="100"/>
        <v>2</v>
      </c>
      <c r="AX131" s="542">
        <f t="shared" si="100"/>
        <v>2</v>
      </c>
      <c r="AY131" s="542">
        <f t="shared" si="100"/>
        <v>2</v>
      </c>
    </row>
    <row r="132" spans="2:51">
      <c r="B132" s="738" t="s">
        <v>61</v>
      </c>
      <c r="C132" s="61">
        <v>1.4239631336405529</v>
      </c>
      <c r="D132" s="61">
        <v>1.4239631336405529</v>
      </c>
      <c r="E132" s="61">
        <v>1.42396313364055</v>
      </c>
      <c r="F132" s="61">
        <v>1.42396313364055</v>
      </c>
      <c r="G132" s="61">
        <v>1.42396313364055</v>
      </c>
      <c r="H132" s="61">
        <v>1.42396313364055</v>
      </c>
      <c r="I132" s="61">
        <v>1.42396313364055</v>
      </c>
      <c r="J132" s="61">
        <v>1.42396313364055</v>
      </c>
      <c r="K132" s="61">
        <v>1.42396313364055</v>
      </c>
      <c r="L132" s="61">
        <v>1.42396313364055</v>
      </c>
      <c r="M132" s="61">
        <v>1.42396313364055</v>
      </c>
      <c r="N132" s="61">
        <v>1.42396313364055</v>
      </c>
      <c r="O132" s="61">
        <v>1.9</v>
      </c>
      <c r="P132" s="61">
        <v>1.9</v>
      </c>
      <c r="Q132" s="61">
        <v>1.9</v>
      </c>
      <c r="R132" s="61">
        <v>1.9</v>
      </c>
      <c r="S132" s="61">
        <v>1.9</v>
      </c>
      <c r="T132" s="61">
        <v>1.9</v>
      </c>
      <c r="U132" s="61">
        <v>1.9</v>
      </c>
      <c r="V132" s="61">
        <v>1.9</v>
      </c>
      <c r="W132" s="61">
        <v>1.9</v>
      </c>
      <c r="X132" s="61">
        <v>1.9</v>
      </c>
      <c r="Y132" s="61">
        <v>1.9</v>
      </c>
      <c r="Z132" s="61">
        <v>1.9</v>
      </c>
      <c r="AA132" s="61">
        <v>1.9</v>
      </c>
      <c r="AB132" s="1280">
        <f>AA132</f>
        <v>1.9</v>
      </c>
      <c r="AC132" s="762">
        <v>1.9</v>
      </c>
      <c r="AD132" s="762">
        <v>1.9</v>
      </c>
      <c r="AE132" s="762">
        <v>1.9</v>
      </c>
      <c r="AF132" s="762">
        <v>1.9</v>
      </c>
      <c r="AG132" s="762">
        <v>1.9</v>
      </c>
      <c r="AH132" s="762">
        <v>1.9</v>
      </c>
      <c r="AI132" s="762">
        <v>1.9</v>
      </c>
      <c r="AJ132" s="762">
        <v>1.9</v>
      </c>
      <c r="AK132" s="762">
        <v>1.9</v>
      </c>
      <c r="AL132" s="762">
        <v>1.9</v>
      </c>
      <c r="AM132" s="762">
        <v>1.9</v>
      </c>
      <c r="AN132" s="61">
        <f>C12</f>
        <v>1.2607549001690133</v>
      </c>
      <c r="AO132" s="542">
        <f>AN132</f>
        <v>1.2607549001690133</v>
      </c>
      <c r="AP132" s="542">
        <f t="shared" ref="AP132:AY132" si="101">AO132</f>
        <v>1.2607549001690133</v>
      </c>
      <c r="AQ132" s="542">
        <f t="shared" si="101"/>
        <v>1.2607549001690133</v>
      </c>
      <c r="AR132" s="542">
        <f t="shared" si="101"/>
        <v>1.2607549001690133</v>
      </c>
      <c r="AS132" s="542">
        <f t="shared" si="101"/>
        <v>1.2607549001690133</v>
      </c>
      <c r="AT132" s="542">
        <f t="shared" si="101"/>
        <v>1.2607549001690133</v>
      </c>
      <c r="AU132" s="542">
        <f t="shared" si="101"/>
        <v>1.2607549001690133</v>
      </c>
      <c r="AV132" s="542">
        <f t="shared" si="101"/>
        <v>1.2607549001690133</v>
      </c>
      <c r="AW132" s="542">
        <f t="shared" si="101"/>
        <v>1.2607549001690133</v>
      </c>
      <c r="AX132" s="542">
        <f t="shared" si="101"/>
        <v>1.2607549001690133</v>
      </c>
      <c r="AY132" s="542">
        <f t="shared" si="101"/>
        <v>1.2607549001690133</v>
      </c>
    </row>
    <row r="136" spans="2:51">
      <c r="AC136" s="1278"/>
    </row>
  </sheetData>
  <pageMargins left="0.21" right="0.25" top="0.26" bottom="0.23" header="0.2" footer="0.17"/>
  <pageSetup paperSize="9" orientation="landscape" r:id="rId1"/>
  <ignoredErrors>
    <ignoredError sqref="BM26:BM27 BM29 BM31:BM37" formulaRange="1"/>
    <ignoredError sqref="BM28" formula="1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BD14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P46" sqref="P46"/>
    </sheetView>
  </sheetViews>
  <sheetFormatPr defaultRowHeight="12.75"/>
  <cols>
    <col min="1" max="1" width="23.85546875" style="4" bestFit="1" customWidth="1"/>
    <col min="19" max="54" width="11.28515625" bestFit="1" customWidth="1"/>
  </cols>
  <sheetData>
    <row r="2" spans="1:56" s="1710" customFormat="1">
      <c r="A2" s="1714" t="s">
        <v>4317</v>
      </c>
      <c r="B2" s="1709" t="s">
        <v>2445</v>
      </c>
      <c r="C2" s="1709" t="s">
        <v>4024</v>
      </c>
      <c r="D2" s="1709" t="s">
        <v>4242</v>
      </c>
      <c r="E2" s="1709"/>
      <c r="F2" s="1709" t="s">
        <v>4281</v>
      </c>
      <c r="G2" s="1709" t="s">
        <v>4282</v>
      </c>
      <c r="H2" s="1709" t="s">
        <v>4283</v>
      </c>
      <c r="I2" s="1709" t="s">
        <v>4284</v>
      </c>
      <c r="J2" s="1709" t="s">
        <v>4276</v>
      </c>
      <c r="K2" s="1709" t="s">
        <v>4285</v>
      </c>
      <c r="L2" s="1709" t="s">
        <v>4286</v>
      </c>
      <c r="M2" s="1709" t="s">
        <v>4287</v>
      </c>
      <c r="N2" s="1709" t="s">
        <v>4277</v>
      </c>
      <c r="O2" s="1709" t="s">
        <v>4278</v>
      </c>
      <c r="P2" s="1709" t="s">
        <v>4279</v>
      </c>
      <c r="Q2" s="1709" t="s">
        <v>4280</v>
      </c>
      <c r="S2" s="1709">
        <v>42019</v>
      </c>
      <c r="T2" s="1710">
        <v>42050</v>
      </c>
      <c r="U2" s="1709">
        <v>42078</v>
      </c>
      <c r="V2" s="1710">
        <v>42109</v>
      </c>
      <c r="W2" s="1709">
        <v>42139</v>
      </c>
      <c r="X2" s="1710">
        <v>42170</v>
      </c>
      <c r="Y2" s="1709">
        <v>42200</v>
      </c>
      <c r="Z2" s="1710">
        <v>42231</v>
      </c>
      <c r="AA2" s="1709">
        <v>42262</v>
      </c>
      <c r="AB2" s="1710">
        <v>42292</v>
      </c>
      <c r="AC2" s="1709">
        <v>42323</v>
      </c>
      <c r="AD2" s="1710">
        <v>42353</v>
      </c>
      <c r="AE2" s="1709">
        <v>42384</v>
      </c>
      <c r="AF2" s="1710">
        <v>42415</v>
      </c>
      <c r="AG2" s="1709">
        <v>42444</v>
      </c>
      <c r="AH2" s="1710">
        <v>42475</v>
      </c>
      <c r="AI2" s="1709">
        <v>42505</v>
      </c>
      <c r="AJ2" s="1710">
        <v>42536</v>
      </c>
      <c r="AK2" s="1709">
        <v>42566</v>
      </c>
      <c r="AL2" s="1710">
        <v>42597</v>
      </c>
      <c r="AM2" s="1709">
        <v>42628</v>
      </c>
      <c r="AN2" s="1710">
        <v>42658</v>
      </c>
      <c r="AO2" s="1709">
        <v>42689</v>
      </c>
      <c r="AP2" s="1710">
        <v>42719</v>
      </c>
      <c r="AQ2" s="1709">
        <v>42750</v>
      </c>
      <c r="AR2" s="1710">
        <v>42781</v>
      </c>
      <c r="AS2" s="1709">
        <v>42809</v>
      </c>
      <c r="AT2" s="1710">
        <v>42840</v>
      </c>
      <c r="AU2" s="1709">
        <v>42870</v>
      </c>
      <c r="AV2" s="1710">
        <v>42901</v>
      </c>
      <c r="AW2" s="1709">
        <v>42931</v>
      </c>
      <c r="AX2" s="1710">
        <v>42962</v>
      </c>
      <c r="AY2" s="1709">
        <v>42993</v>
      </c>
      <c r="AZ2" s="1710">
        <v>43023</v>
      </c>
      <c r="BA2" s="1709">
        <v>43054</v>
      </c>
      <c r="BB2" s="1710">
        <v>43084</v>
      </c>
      <c r="BD2" s="1710" t="s">
        <v>4239</v>
      </c>
    </row>
    <row r="3" spans="1:56">
      <c r="A3" s="4" t="s">
        <v>4288</v>
      </c>
    </row>
    <row r="4" spans="1:56">
      <c r="A4" s="4" t="s">
        <v>4223</v>
      </c>
    </row>
    <row r="5" spans="1:56">
      <c r="A5" s="4" t="s">
        <v>13</v>
      </c>
    </row>
    <row r="6" spans="1:56">
      <c r="A6" s="4" t="s">
        <v>4274</v>
      </c>
    </row>
    <row r="7" spans="1:56">
      <c r="A7" s="4" t="s">
        <v>4268</v>
      </c>
    </row>
    <row r="8" spans="1:56">
      <c r="A8" s="4" t="s">
        <v>4269</v>
      </c>
    </row>
    <row r="9" spans="1:56">
      <c r="A9" s="4" t="s">
        <v>4270</v>
      </c>
    </row>
    <row r="10" spans="1:56">
      <c r="A10" s="4" t="s">
        <v>46</v>
      </c>
    </row>
    <row r="11" spans="1:56">
      <c r="A11" s="4" t="s">
        <v>4249</v>
      </c>
    </row>
    <row r="13" spans="1:56">
      <c r="A13" s="4" t="s">
        <v>4271</v>
      </c>
    </row>
    <row r="14" spans="1:56">
      <c r="A14" s="4" t="s">
        <v>4275</v>
      </c>
    </row>
    <row r="15" spans="1:56">
      <c r="A15" s="4" t="s">
        <v>4272</v>
      </c>
    </row>
    <row r="16" spans="1:56">
      <c r="A16" s="4" t="s">
        <v>4273</v>
      </c>
    </row>
    <row r="18" spans="1:56" s="1712" customFormat="1">
      <c r="A18" s="1715" t="s">
        <v>436</v>
      </c>
      <c r="B18" s="1711" t="s">
        <v>2445</v>
      </c>
      <c r="C18" s="1711" t="s">
        <v>4024</v>
      </c>
      <c r="D18" s="1711" t="s">
        <v>4242</v>
      </c>
      <c r="E18" s="1711"/>
      <c r="F18" s="1711" t="s">
        <v>4281</v>
      </c>
      <c r="G18" s="1711" t="s">
        <v>4282</v>
      </c>
      <c r="H18" s="1711" t="s">
        <v>4283</v>
      </c>
      <c r="I18" s="1711" t="s">
        <v>4284</v>
      </c>
      <c r="J18" s="1711" t="s">
        <v>4276</v>
      </c>
      <c r="K18" s="1711" t="s">
        <v>4285</v>
      </c>
      <c r="L18" s="1711" t="s">
        <v>4286</v>
      </c>
      <c r="M18" s="1711" t="s">
        <v>4287</v>
      </c>
      <c r="N18" s="1711" t="s">
        <v>4277</v>
      </c>
      <c r="O18" s="1711" t="s">
        <v>4278</v>
      </c>
      <c r="P18" s="1711" t="s">
        <v>4279</v>
      </c>
      <c r="Q18" s="1711" t="s">
        <v>4280</v>
      </c>
      <c r="S18" s="1711">
        <v>42019</v>
      </c>
      <c r="T18" s="1712">
        <v>42050</v>
      </c>
      <c r="U18" s="1711">
        <v>42078</v>
      </c>
      <c r="V18" s="1712">
        <v>42109</v>
      </c>
      <c r="W18" s="1711">
        <v>42139</v>
      </c>
      <c r="X18" s="1712">
        <v>42170</v>
      </c>
      <c r="Y18" s="1711">
        <v>42200</v>
      </c>
      <c r="Z18" s="1712">
        <v>42231</v>
      </c>
      <c r="AA18" s="1711">
        <v>42262</v>
      </c>
      <c r="AB18" s="1712">
        <v>42292</v>
      </c>
      <c r="AC18" s="1711">
        <v>42323</v>
      </c>
      <c r="AD18" s="1712">
        <v>42353</v>
      </c>
      <c r="AE18" s="1711">
        <v>42384</v>
      </c>
      <c r="AF18" s="1712">
        <v>42415</v>
      </c>
      <c r="AG18" s="1711">
        <v>42444</v>
      </c>
      <c r="AH18" s="1712">
        <v>42475</v>
      </c>
      <c r="AI18" s="1711">
        <v>42505</v>
      </c>
      <c r="AJ18" s="1712">
        <v>42536</v>
      </c>
      <c r="AK18" s="1711">
        <v>42566</v>
      </c>
      <c r="AL18" s="1712">
        <v>42597</v>
      </c>
      <c r="AM18" s="1711">
        <v>42628</v>
      </c>
      <c r="AN18" s="1712">
        <v>42658</v>
      </c>
      <c r="AO18" s="1711">
        <v>42689</v>
      </c>
      <c r="AP18" s="1712">
        <v>42719</v>
      </c>
      <c r="AQ18" s="1711">
        <v>42750</v>
      </c>
      <c r="AR18" s="1712">
        <v>42781</v>
      </c>
      <c r="AS18" s="1711">
        <v>42809</v>
      </c>
      <c r="AT18" s="1712">
        <v>42840</v>
      </c>
      <c r="AU18" s="1711">
        <v>42870</v>
      </c>
      <c r="AV18" s="1712">
        <v>42901</v>
      </c>
      <c r="AW18" s="1711">
        <v>42931</v>
      </c>
      <c r="AX18" s="1712">
        <v>42962</v>
      </c>
      <c r="AY18" s="1711">
        <v>42993</v>
      </c>
      <c r="AZ18" s="1712">
        <v>43023</v>
      </c>
      <c r="BA18" s="1711">
        <v>43054</v>
      </c>
      <c r="BB18" s="1712">
        <v>43084</v>
      </c>
      <c r="BD18" s="1712" t="s">
        <v>4239</v>
      </c>
    </row>
    <row r="19" spans="1:56">
      <c r="A19" s="4" t="s">
        <v>4291</v>
      </c>
    </row>
    <row r="20" spans="1:56">
      <c r="A20" s="4" t="s">
        <v>4288</v>
      </c>
    </row>
    <row r="21" spans="1:56">
      <c r="A21" s="4" t="s">
        <v>4293</v>
      </c>
    </row>
    <row r="22" spans="1:56">
      <c r="A22" s="4" t="s">
        <v>4294</v>
      </c>
    </row>
    <row r="23" spans="1:56">
      <c r="A23" s="4" t="s">
        <v>4295</v>
      </c>
    </row>
    <row r="24" spans="1:56">
      <c r="A24" s="4" t="s">
        <v>4296</v>
      </c>
    </row>
    <row r="25" spans="1:56">
      <c r="A25" s="4" t="s">
        <v>4297</v>
      </c>
    </row>
    <row r="26" spans="1:56">
      <c r="A26" s="4" t="s">
        <v>4298</v>
      </c>
    </row>
    <row r="27" spans="1:56">
      <c r="A27" s="4" t="s">
        <v>4299</v>
      </c>
    </row>
    <row r="29" spans="1:56" s="1712" customFormat="1">
      <c r="A29" s="1715" t="s">
        <v>4318</v>
      </c>
      <c r="B29" s="1711" t="s">
        <v>2445</v>
      </c>
      <c r="C29" s="1711" t="s">
        <v>4024</v>
      </c>
      <c r="D29" s="1711" t="s">
        <v>4242</v>
      </c>
      <c r="E29" s="1711"/>
      <c r="F29" s="1711" t="s">
        <v>4281</v>
      </c>
      <c r="G29" s="1711" t="s">
        <v>4282</v>
      </c>
      <c r="H29" s="1711" t="s">
        <v>4283</v>
      </c>
      <c r="I29" s="1711" t="s">
        <v>4284</v>
      </c>
      <c r="J29" s="1711" t="s">
        <v>4276</v>
      </c>
      <c r="K29" s="1711" t="s">
        <v>4285</v>
      </c>
      <c r="L29" s="1711" t="s">
        <v>4286</v>
      </c>
      <c r="M29" s="1711" t="s">
        <v>4287</v>
      </c>
      <c r="N29" s="1711" t="s">
        <v>4277</v>
      </c>
      <c r="O29" s="1711" t="s">
        <v>4278</v>
      </c>
      <c r="P29" s="1711" t="s">
        <v>4279</v>
      </c>
      <c r="Q29" s="1711" t="s">
        <v>4280</v>
      </c>
      <c r="S29" s="1711">
        <v>42019</v>
      </c>
      <c r="T29" s="1712">
        <v>42050</v>
      </c>
      <c r="U29" s="1711">
        <v>42078</v>
      </c>
      <c r="V29" s="1712">
        <v>42109</v>
      </c>
      <c r="W29" s="1711">
        <v>42139</v>
      </c>
      <c r="X29" s="1712">
        <v>42170</v>
      </c>
      <c r="Y29" s="1711">
        <v>42200</v>
      </c>
      <c r="Z29" s="1712">
        <v>42231</v>
      </c>
      <c r="AA29" s="1711">
        <v>42262</v>
      </c>
      <c r="AB29" s="1712">
        <v>42292</v>
      </c>
      <c r="AC29" s="1711">
        <v>42323</v>
      </c>
      <c r="AD29" s="1712">
        <v>42353</v>
      </c>
      <c r="AE29" s="1711">
        <v>42384</v>
      </c>
      <c r="AF29" s="1712">
        <v>42415</v>
      </c>
      <c r="AG29" s="1711">
        <v>42444</v>
      </c>
      <c r="AH29" s="1712">
        <v>42475</v>
      </c>
      <c r="AI29" s="1711">
        <v>42505</v>
      </c>
      <c r="AJ29" s="1712">
        <v>42536</v>
      </c>
      <c r="AK29" s="1711">
        <v>42566</v>
      </c>
      <c r="AL29" s="1712">
        <v>42597</v>
      </c>
      <c r="AM29" s="1711">
        <v>42628</v>
      </c>
      <c r="AN29" s="1712">
        <v>42658</v>
      </c>
      <c r="AO29" s="1711">
        <v>42689</v>
      </c>
      <c r="AP29" s="1712">
        <v>42719</v>
      </c>
      <c r="AQ29" s="1711">
        <v>42750</v>
      </c>
      <c r="AR29" s="1712">
        <v>42781</v>
      </c>
      <c r="AS29" s="1711">
        <v>42809</v>
      </c>
      <c r="AT29" s="1712">
        <v>42840</v>
      </c>
      <c r="AU29" s="1711">
        <v>42870</v>
      </c>
      <c r="AV29" s="1712">
        <v>42901</v>
      </c>
      <c r="AW29" s="1711">
        <v>42931</v>
      </c>
      <c r="AX29" s="1712">
        <v>42962</v>
      </c>
      <c r="AY29" s="1711">
        <v>42993</v>
      </c>
      <c r="AZ29" s="1712">
        <v>43023</v>
      </c>
      <c r="BA29" s="1711">
        <v>43054</v>
      </c>
      <c r="BB29" s="1712">
        <v>43084</v>
      </c>
      <c r="BD29" s="1712" t="s">
        <v>4239</v>
      </c>
    </row>
    <row r="30" spans="1:56">
      <c r="A30" s="4" t="s">
        <v>4300</v>
      </c>
    </row>
    <row r="31" spans="1:56">
      <c r="A31" s="4" t="s">
        <v>4222</v>
      </c>
    </row>
    <row r="32" spans="1:56">
      <c r="A32" s="4" t="s">
        <v>4301</v>
      </c>
    </row>
    <row r="33" spans="1:56">
      <c r="A33" s="4" t="s">
        <v>109</v>
      </c>
    </row>
    <row r="34" spans="1:56">
      <c r="A34" s="4" t="s">
        <v>110</v>
      </c>
    </row>
    <row r="35" spans="1:56">
      <c r="A35" s="4" t="s">
        <v>111</v>
      </c>
    </row>
    <row r="36" spans="1:56">
      <c r="A36" s="4" t="s">
        <v>112</v>
      </c>
    </row>
    <row r="37" spans="1:56">
      <c r="A37" s="4" t="s">
        <v>647</v>
      </c>
    </row>
    <row r="39" spans="1:56" s="1712" customFormat="1">
      <c r="A39" s="1715" t="s">
        <v>4292</v>
      </c>
      <c r="B39" s="1711" t="s">
        <v>2445</v>
      </c>
      <c r="C39" s="1711" t="s">
        <v>4024</v>
      </c>
      <c r="D39" s="1711" t="s">
        <v>4242</v>
      </c>
      <c r="E39" s="1711"/>
      <c r="F39" s="1711" t="s">
        <v>4281</v>
      </c>
      <c r="G39" s="1711" t="s">
        <v>4282</v>
      </c>
      <c r="H39" s="1711" t="s">
        <v>4283</v>
      </c>
      <c r="I39" s="1711" t="s">
        <v>4284</v>
      </c>
      <c r="J39" s="1711" t="s">
        <v>4276</v>
      </c>
      <c r="K39" s="1711" t="s">
        <v>4285</v>
      </c>
      <c r="L39" s="1711" t="s">
        <v>4286</v>
      </c>
      <c r="M39" s="1711" t="s">
        <v>4287</v>
      </c>
      <c r="N39" s="1711" t="s">
        <v>4277</v>
      </c>
      <c r="O39" s="1711" t="s">
        <v>4278</v>
      </c>
      <c r="P39" s="1711" t="s">
        <v>4279</v>
      </c>
      <c r="Q39" s="1711" t="s">
        <v>4280</v>
      </c>
      <c r="S39" s="1711">
        <v>42019</v>
      </c>
      <c r="T39" s="1712">
        <v>42050</v>
      </c>
      <c r="U39" s="1711">
        <v>42078</v>
      </c>
      <c r="V39" s="1712">
        <v>42109</v>
      </c>
      <c r="W39" s="1711">
        <v>42139</v>
      </c>
      <c r="X39" s="1712">
        <v>42170</v>
      </c>
      <c r="Y39" s="1711">
        <v>42200</v>
      </c>
      <c r="Z39" s="1712">
        <v>42231</v>
      </c>
      <c r="AA39" s="1711">
        <v>42262</v>
      </c>
      <c r="AB39" s="1712">
        <v>42292</v>
      </c>
      <c r="AC39" s="1711">
        <v>42323</v>
      </c>
      <c r="AD39" s="1712">
        <v>42353</v>
      </c>
      <c r="AE39" s="1711">
        <v>42384</v>
      </c>
      <c r="AF39" s="1712">
        <v>42415</v>
      </c>
      <c r="AG39" s="1711">
        <v>42444</v>
      </c>
      <c r="AH39" s="1712">
        <v>42475</v>
      </c>
      <c r="AI39" s="1711">
        <v>42505</v>
      </c>
      <c r="AJ39" s="1712">
        <v>42536</v>
      </c>
      <c r="AK39" s="1711">
        <v>42566</v>
      </c>
      <c r="AL39" s="1712">
        <v>42597</v>
      </c>
      <c r="AM39" s="1711">
        <v>42628</v>
      </c>
      <c r="AN39" s="1712">
        <v>42658</v>
      </c>
      <c r="AO39" s="1711">
        <v>42689</v>
      </c>
      <c r="AP39" s="1712">
        <v>42719</v>
      </c>
      <c r="AQ39" s="1711">
        <v>42750</v>
      </c>
      <c r="AR39" s="1712">
        <v>42781</v>
      </c>
      <c r="AS39" s="1711">
        <v>42809</v>
      </c>
      <c r="AT39" s="1712">
        <v>42840</v>
      </c>
      <c r="AU39" s="1711">
        <v>42870</v>
      </c>
      <c r="AV39" s="1712">
        <v>42901</v>
      </c>
      <c r="AW39" s="1711">
        <v>42931</v>
      </c>
      <c r="AX39" s="1712">
        <v>42962</v>
      </c>
      <c r="AY39" s="1711">
        <v>42993</v>
      </c>
      <c r="AZ39" s="1712">
        <v>43023</v>
      </c>
      <c r="BA39" s="1711">
        <v>43054</v>
      </c>
      <c r="BB39" s="1712">
        <v>43084</v>
      </c>
      <c r="BD39" s="1712" t="s">
        <v>4239</v>
      </c>
    </row>
    <row r="40" spans="1:56">
      <c r="A40" s="4" t="s">
        <v>4289</v>
      </c>
    </row>
    <row r="41" spans="1:56">
      <c r="A41" s="4" t="s">
        <v>98</v>
      </c>
    </row>
    <row r="42" spans="1:56">
      <c r="A42" s="4" t="s">
        <v>99</v>
      </c>
    </row>
    <row r="43" spans="1:56">
      <c r="A43" s="4" t="s">
        <v>100</v>
      </c>
    </row>
    <row r="44" spans="1:56">
      <c r="A44" s="4" t="s">
        <v>4290</v>
      </c>
    </row>
    <row r="46" spans="1:56" s="1716" customFormat="1">
      <c r="A46" s="1717" t="s">
        <v>1</v>
      </c>
      <c r="B46" s="1716" t="s">
        <v>2445</v>
      </c>
      <c r="C46" s="1716" t="s">
        <v>4024</v>
      </c>
      <c r="D46" s="1716" t="s">
        <v>4242</v>
      </c>
      <c r="F46" s="1716" t="s">
        <v>4281</v>
      </c>
      <c r="G46" s="1716" t="s">
        <v>4282</v>
      </c>
      <c r="H46" s="1716" t="s">
        <v>4283</v>
      </c>
      <c r="I46" s="1716" t="s">
        <v>4284</v>
      </c>
      <c r="J46" s="1716" t="s">
        <v>4276</v>
      </c>
      <c r="K46" s="1716" t="s">
        <v>4285</v>
      </c>
      <c r="L46" s="1716" t="s">
        <v>4286</v>
      </c>
      <c r="M46" s="1716" t="s">
        <v>4287</v>
      </c>
      <c r="N46" s="1716" t="s">
        <v>4277</v>
      </c>
      <c r="O46" s="1716" t="s">
        <v>4278</v>
      </c>
      <c r="P46" s="1716" t="s">
        <v>4279</v>
      </c>
      <c r="Q46" s="1716" t="s">
        <v>4280</v>
      </c>
      <c r="S46" s="1716">
        <v>42019</v>
      </c>
      <c r="T46" s="1716">
        <v>42050</v>
      </c>
      <c r="U46" s="1716">
        <v>42078</v>
      </c>
      <c r="V46" s="1716">
        <v>42109</v>
      </c>
      <c r="W46" s="1716">
        <v>42139</v>
      </c>
      <c r="X46" s="1716">
        <v>42170</v>
      </c>
      <c r="Y46" s="1716">
        <v>42200</v>
      </c>
      <c r="Z46" s="1716">
        <v>42231</v>
      </c>
      <c r="AA46" s="1716">
        <v>42262</v>
      </c>
      <c r="AB46" s="1716">
        <v>42292</v>
      </c>
      <c r="AC46" s="1716">
        <v>42323</v>
      </c>
      <c r="AD46" s="1716">
        <v>42353</v>
      </c>
      <c r="AE46" s="1716">
        <v>42384</v>
      </c>
      <c r="AF46" s="1716">
        <v>42415</v>
      </c>
      <c r="AG46" s="1716">
        <v>42444</v>
      </c>
      <c r="AH46" s="1716">
        <v>42475</v>
      </c>
      <c r="AI46" s="1716">
        <v>42505</v>
      </c>
      <c r="AJ46" s="1716">
        <v>42536</v>
      </c>
      <c r="AK46" s="1716">
        <v>42566</v>
      </c>
      <c r="AL46" s="1716">
        <v>42597</v>
      </c>
      <c r="AM46" s="1716">
        <v>42628</v>
      </c>
      <c r="AN46" s="1716">
        <v>42658</v>
      </c>
      <c r="AO46" s="1716">
        <v>42689</v>
      </c>
      <c r="AP46" s="1716">
        <v>42719</v>
      </c>
      <c r="AQ46" s="1716">
        <v>42750</v>
      </c>
      <c r="AR46" s="1716">
        <v>42781</v>
      </c>
      <c r="AS46" s="1716">
        <v>42809</v>
      </c>
      <c r="AT46" s="1716">
        <v>42840</v>
      </c>
      <c r="AU46" s="1716">
        <v>42870</v>
      </c>
      <c r="AV46" s="1716">
        <v>42901</v>
      </c>
      <c r="AW46" s="1716">
        <v>42931</v>
      </c>
      <c r="AX46" s="1716">
        <v>42962</v>
      </c>
      <c r="AY46" s="1716">
        <v>42993</v>
      </c>
      <c r="AZ46" s="1716">
        <v>43023</v>
      </c>
      <c r="BA46" s="1716">
        <v>43054</v>
      </c>
      <c r="BB46" s="1716">
        <v>43084</v>
      </c>
      <c r="BD46" s="1716" t="s">
        <v>4239</v>
      </c>
    </row>
    <row r="47" spans="1:56">
      <c r="A47" s="4" t="s">
        <v>4304</v>
      </c>
    </row>
    <row r="48" spans="1:56">
      <c r="A48" s="4" t="s">
        <v>106</v>
      </c>
    </row>
    <row r="49" spans="1:56">
      <c r="A49" s="4" t="s">
        <v>107</v>
      </c>
    </row>
    <row r="50" spans="1:56">
      <c r="A50" s="4" t="s">
        <v>4305</v>
      </c>
    </row>
    <row r="51" spans="1:56">
      <c r="A51" s="4" t="s">
        <v>4306</v>
      </c>
    </row>
    <row r="52" spans="1:56">
      <c r="A52" s="4" t="s">
        <v>4302</v>
      </c>
    </row>
    <row r="53" spans="1:56">
      <c r="A53" s="4" t="s">
        <v>4303</v>
      </c>
    </row>
    <row r="54" spans="1:56">
      <c r="A54" s="4" t="s">
        <v>4223</v>
      </c>
    </row>
    <row r="55" spans="1:56" s="1" customFormat="1">
      <c r="A55" s="1713" t="s">
        <v>37</v>
      </c>
    </row>
    <row r="57" spans="1:56" s="1718" customFormat="1">
      <c r="A57" s="1717" t="s">
        <v>4307</v>
      </c>
      <c r="B57" s="1718" t="s">
        <v>2445</v>
      </c>
      <c r="C57" s="1718" t="s">
        <v>4024</v>
      </c>
      <c r="D57" s="1718" t="s">
        <v>4242</v>
      </c>
      <c r="F57" s="1718" t="s">
        <v>4281</v>
      </c>
      <c r="G57" s="1718" t="s">
        <v>4282</v>
      </c>
      <c r="H57" s="1718" t="s">
        <v>4283</v>
      </c>
      <c r="I57" s="1718" t="s">
        <v>4284</v>
      </c>
      <c r="J57" s="1718" t="s">
        <v>4276</v>
      </c>
      <c r="K57" s="1718" t="s">
        <v>4285</v>
      </c>
      <c r="L57" s="1718" t="s">
        <v>4286</v>
      </c>
      <c r="M57" s="1718" t="s">
        <v>4287</v>
      </c>
      <c r="N57" s="1718" t="s">
        <v>4277</v>
      </c>
      <c r="O57" s="1718" t="s">
        <v>4278</v>
      </c>
      <c r="P57" s="1718" t="s">
        <v>4279</v>
      </c>
      <c r="Q57" s="1718" t="s">
        <v>4280</v>
      </c>
      <c r="S57" s="1718">
        <v>42019</v>
      </c>
      <c r="T57" s="1718">
        <v>42050</v>
      </c>
      <c r="U57" s="1718">
        <v>42078</v>
      </c>
      <c r="V57" s="1718">
        <v>42109</v>
      </c>
      <c r="W57" s="1718">
        <v>42139</v>
      </c>
      <c r="X57" s="1718">
        <v>42170</v>
      </c>
      <c r="Y57" s="1718">
        <v>42200</v>
      </c>
      <c r="Z57" s="1718">
        <v>42231</v>
      </c>
      <c r="AA57" s="1718">
        <v>42262</v>
      </c>
      <c r="AB57" s="1718">
        <v>42292</v>
      </c>
      <c r="AC57" s="1718">
        <v>42323</v>
      </c>
      <c r="AD57" s="1718">
        <v>42353</v>
      </c>
      <c r="AE57" s="1718">
        <v>42384</v>
      </c>
      <c r="AF57" s="1718">
        <v>42415</v>
      </c>
      <c r="AG57" s="1718">
        <v>42444</v>
      </c>
      <c r="AH57" s="1718">
        <v>42475</v>
      </c>
      <c r="AI57" s="1718">
        <v>42505</v>
      </c>
      <c r="AJ57" s="1718">
        <v>42536</v>
      </c>
      <c r="AK57" s="1718">
        <v>42566</v>
      </c>
      <c r="AL57" s="1718">
        <v>42597</v>
      </c>
      <c r="AM57" s="1718">
        <v>42628</v>
      </c>
      <c r="AN57" s="1718">
        <v>42658</v>
      </c>
      <c r="AO57" s="1718">
        <v>42689</v>
      </c>
      <c r="AP57" s="1718">
        <v>42719</v>
      </c>
      <c r="AQ57" s="1718">
        <v>42750</v>
      </c>
      <c r="AR57" s="1718">
        <v>42781</v>
      </c>
      <c r="AS57" s="1718">
        <v>42809</v>
      </c>
      <c r="AT57" s="1718">
        <v>42840</v>
      </c>
      <c r="AU57" s="1718">
        <v>42870</v>
      </c>
      <c r="AV57" s="1718">
        <v>42901</v>
      </c>
      <c r="AW57" s="1718">
        <v>42931</v>
      </c>
      <c r="AX57" s="1718">
        <v>42962</v>
      </c>
      <c r="AY57" s="1718">
        <v>42993</v>
      </c>
      <c r="AZ57" s="1718">
        <v>43023</v>
      </c>
      <c r="BA57" s="1718">
        <v>43054</v>
      </c>
      <c r="BB57" s="1718">
        <v>43084</v>
      </c>
      <c r="BD57" s="1718" t="s">
        <v>4239</v>
      </c>
    </row>
    <row r="58" spans="1:56">
      <c r="A58" s="4" t="s">
        <v>4304</v>
      </c>
    </row>
    <row r="59" spans="1:56">
      <c r="A59" s="4" t="s">
        <v>106</v>
      </c>
    </row>
    <row r="60" spans="1:56">
      <c r="A60" s="4" t="s">
        <v>107</v>
      </c>
    </row>
    <row r="61" spans="1:56">
      <c r="A61" s="4" t="s">
        <v>4305</v>
      </c>
    </row>
    <row r="62" spans="1:56">
      <c r="A62" s="4" t="s">
        <v>4306</v>
      </c>
    </row>
    <row r="63" spans="1:56">
      <c r="A63" s="4" t="s">
        <v>4302</v>
      </c>
    </row>
    <row r="64" spans="1:56">
      <c r="A64" s="4" t="s">
        <v>4303</v>
      </c>
    </row>
    <row r="65" spans="1:56">
      <c r="A65" s="4" t="s">
        <v>4223</v>
      </c>
    </row>
    <row r="66" spans="1:56" s="1" customFormat="1">
      <c r="A66" s="1713" t="s">
        <v>37</v>
      </c>
    </row>
    <row r="68" spans="1:56" s="1718" customFormat="1">
      <c r="A68" s="1717" t="s">
        <v>4268</v>
      </c>
      <c r="B68" s="1718" t="s">
        <v>2445</v>
      </c>
      <c r="C68" s="1718" t="s">
        <v>4024</v>
      </c>
      <c r="D68" s="1718" t="s">
        <v>4242</v>
      </c>
      <c r="F68" s="1718" t="s">
        <v>4281</v>
      </c>
      <c r="G68" s="1718" t="s">
        <v>4282</v>
      </c>
      <c r="H68" s="1718" t="s">
        <v>4283</v>
      </c>
      <c r="I68" s="1718" t="s">
        <v>4284</v>
      </c>
      <c r="J68" s="1718" t="s">
        <v>4276</v>
      </c>
      <c r="K68" s="1718" t="s">
        <v>4285</v>
      </c>
      <c r="L68" s="1718" t="s">
        <v>4286</v>
      </c>
      <c r="M68" s="1718" t="s">
        <v>4287</v>
      </c>
      <c r="N68" s="1718" t="s">
        <v>4277</v>
      </c>
      <c r="O68" s="1718" t="s">
        <v>4278</v>
      </c>
      <c r="P68" s="1718" t="s">
        <v>4279</v>
      </c>
      <c r="Q68" s="1718" t="s">
        <v>4280</v>
      </c>
      <c r="S68" s="1718">
        <v>42019</v>
      </c>
      <c r="T68" s="1718">
        <v>42050</v>
      </c>
      <c r="U68" s="1718">
        <v>42078</v>
      </c>
      <c r="V68" s="1718">
        <v>42109</v>
      </c>
      <c r="W68" s="1718">
        <v>42139</v>
      </c>
      <c r="X68" s="1718">
        <v>42170</v>
      </c>
      <c r="Y68" s="1718">
        <v>42200</v>
      </c>
      <c r="Z68" s="1718">
        <v>42231</v>
      </c>
      <c r="AA68" s="1718">
        <v>42262</v>
      </c>
      <c r="AB68" s="1718">
        <v>42292</v>
      </c>
      <c r="AC68" s="1718">
        <v>42323</v>
      </c>
      <c r="AD68" s="1718">
        <v>42353</v>
      </c>
      <c r="AE68" s="1718">
        <v>42384</v>
      </c>
      <c r="AF68" s="1718">
        <v>42415</v>
      </c>
      <c r="AG68" s="1718">
        <v>42444</v>
      </c>
      <c r="AH68" s="1718">
        <v>42475</v>
      </c>
      <c r="AI68" s="1718">
        <v>42505</v>
      </c>
      <c r="AJ68" s="1718">
        <v>42536</v>
      </c>
      <c r="AK68" s="1718">
        <v>42566</v>
      </c>
      <c r="AL68" s="1718">
        <v>42597</v>
      </c>
      <c r="AM68" s="1718">
        <v>42628</v>
      </c>
      <c r="AN68" s="1718">
        <v>42658</v>
      </c>
      <c r="AO68" s="1718">
        <v>42689</v>
      </c>
      <c r="AP68" s="1718">
        <v>42719</v>
      </c>
      <c r="AQ68" s="1718">
        <v>42750</v>
      </c>
      <c r="AR68" s="1718">
        <v>42781</v>
      </c>
      <c r="AS68" s="1718">
        <v>42809</v>
      </c>
      <c r="AT68" s="1718">
        <v>42840</v>
      </c>
      <c r="AU68" s="1718">
        <v>42870</v>
      </c>
      <c r="AV68" s="1718">
        <v>42901</v>
      </c>
      <c r="AW68" s="1718">
        <v>42931</v>
      </c>
      <c r="AX68" s="1718">
        <v>42962</v>
      </c>
      <c r="AY68" s="1718">
        <v>42993</v>
      </c>
      <c r="AZ68" s="1718">
        <v>43023</v>
      </c>
      <c r="BA68" s="1718">
        <v>43054</v>
      </c>
      <c r="BB68" s="1718">
        <v>43084</v>
      </c>
      <c r="BD68" s="1718" t="s">
        <v>4239</v>
      </c>
    </row>
    <row r="69" spans="1:56">
      <c r="A69" s="4" t="s">
        <v>4304</v>
      </c>
    </row>
    <row r="70" spans="1:56">
      <c r="A70" s="4" t="s">
        <v>106</v>
      </c>
    </row>
    <row r="71" spans="1:56">
      <c r="A71" s="4" t="s">
        <v>107</v>
      </c>
    </row>
    <row r="72" spans="1:56">
      <c r="A72" s="4" t="s">
        <v>4305</v>
      </c>
    </row>
    <row r="73" spans="1:56">
      <c r="A73" s="4" t="s">
        <v>4306</v>
      </c>
    </row>
    <row r="74" spans="1:56">
      <c r="A74" s="4" t="s">
        <v>4302</v>
      </c>
    </row>
    <row r="75" spans="1:56">
      <c r="A75" s="4" t="s">
        <v>4303</v>
      </c>
    </row>
    <row r="76" spans="1:56">
      <c r="A76" s="4" t="s">
        <v>4223</v>
      </c>
    </row>
    <row r="77" spans="1:56" s="1" customFormat="1">
      <c r="A77" s="1713" t="s">
        <v>37</v>
      </c>
    </row>
    <row r="79" spans="1:56" s="1718" customFormat="1">
      <c r="A79" s="1717" t="s">
        <v>13</v>
      </c>
      <c r="B79" s="1718" t="s">
        <v>2445</v>
      </c>
      <c r="C79" s="1718" t="s">
        <v>4024</v>
      </c>
      <c r="D79" s="1718" t="s">
        <v>4242</v>
      </c>
      <c r="F79" s="1718" t="s">
        <v>4281</v>
      </c>
      <c r="G79" s="1718" t="s">
        <v>4282</v>
      </c>
      <c r="H79" s="1718" t="s">
        <v>4283</v>
      </c>
      <c r="I79" s="1718" t="s">
        <v>4284</v>
      </c>
      <c r="J79" s="1718" t="s">
        <v>4276</v>
      </c>
      <c r="K79" s="1718" t="s">
        <v>4285</v>
      </c>
      <c r="L79" s="1718" t="s">
        <v>4286</v>
      </c>
      <c r="M79" s="1718" t="s">
        <v>4287</v>
      </c>
      <c r="N79" s="1718" t="s">
        <v>4277</v>
      </c>
      <c r="O79" s="1718" t="s">
        <v>4278</v>
      </c>
      <c r="P79" s="1718" t="s">
        <v>4279</v>
      </c>
      <c r="Q79" s="1718" t="s">
        <v>4280</v>
      </c>
      <c r="S79" s="1718">
        <v>42019</v>
      </c>
      <c r="T79" s="1718">
        <v>42050</v>
      </c>
      <c r="U79" s="1718">
        <v>42078</v>
      </c>
      <c r="V79" s="1718">
        <v>42109</v>
      </c>
      <c r="W79" s="1718">
        <v>42139</v>
      </c>
      <c r="X79" s="1718">
        <v>42170</v>
      </c>
      <c r="Y79" s="1718">
        <v>42200</v>
      </c>
      <c r="Z79" s="1718">
        <v>42231</v>
      </c>
      <c r="AA79" s="1718">
        <v>42262</v>
      </c>
      <c r="AB79" s="1718">
        <v>42292</v>
      </c>
      <c r="AC79" s="1718">
        <v>42323</v>
      </c>
      <c r="AD79" s="1718">
        <v>42353</v>
      </c>
      <c r="AE79" s="1718">
        <v>42384</v>
      </c>
      <c r="AF79" s="1718">
        <v>42415</v>
      </c>
      <c r="AG79" s="1718">
        <v>42444</v>
      </c>
      <c r="AH79" s="1718">
        <v>42475</v>
      </c>
      <c r="AI79" s="1718">
        <v>42505</v>
      </c>
      <c r="AJ79" s="1718">
        <v>42536</v>
      </c>
      <c r="AK79" s="1718">
        <v>42566</v>
      </c>
      <c r="AL79" s="1718">
        <v>42597</v>
      </c>
      <c r="AM79" s="1718">
        <v>42628</v>
      </c>
      <c r="AN79" s="1718">
        <v>42658</v>
      </c>
      <c r="AO79" s="1718">
        <v>42689</v>
      </c>
      <c r="AP79" s="1718">
        <v>42719</v>
      </c>
      <c r="AQ79" s="1718">
        <v>42750</v>
      </c>
      <c r="AR79" s="1718">
        <v>42781</v>
      </c>
      <c r="AS79" s="1718">
        <v>42809</v>
      </c>
      <c r="AT79" s="1718">
        <v>42840</v>
      </c>
      <c r="AU79" s="1718">
        <v>42870</v>
      </c>
      <c r="AV79" s="1718">
        <v>42901</v>
      </c>
      <c r="AW79" s="1718">
        <v>42931</v>
      </c>
      <c r="AX79" s="1718">
        <v>42962</v>
      </c>
      <c r="AY79" s="1718">
        <v>42993</v>
      </c>
      <c r="AZ79" s="1718">
        <v>43023</v>
      </c>
      <c r="BA79" s="1718">
        <v>43054</v>
      </c>
      <c r="BB79" s="1718">
        <v>43084</v>
      </c>
      <c r="BD79" s="1718" t="s">
        <v>4239</v>
      </c>
    </row>
    <row r="80" spans="1:56">
      <c r="A80" s="4" t="s">
        <v>4304</v>
      </c>
    </row>
    <row r="81" spans="1:56">
      <c r="A81" s="4" t="s">
        <v>106</v>
      </c>
    </row>
    <row r="82" spans="1:56">
      <c r="A82" s="4" t="s">
        <v>107</v>
      </c>
    </row>
    <row r="83" spans="1:56">
      <c r="A83" s="4" t="s">
        <v>4305</v>
      </c>
    </row>
    <row r="84" spans="1:56">
      <c r="A84" s="4" t="s">
        <v>4306</v>
      </c>
    </row>
    <row r="85" spans="1:56">
      <c r="A85" s="4" t="s">
        <v>4302</v>
      </c>
    </row>
    <row r="86" spans="1:56">
      <c r="A86" s="4" t="s">
        <v>4303</v>
      </c>
    </row>
    <row r="87" spans="1:56">
      <c r="A87" s="4" t="s">
        <v>4223</v>
      </c>
    </row>
    <row r="88" spans="1:56" s="1" customFormat="1">
      <c r="A88" s="1713" t="s">
        <v>37</v>
      </c>
    </row>
    <row r="90" spans="1:56" s="1718" customFormat="1">
      <c r="A90" s="1717" t="s">
        <v>4308</v>
      </c>
      <c r="B90" s="1718" t="s">
        <v>2445</v>
      </c>
      <c r="C90" s="1718" t="s">
        <v>4024</v>
      </c>
      <c r="D90" s="1718" t="s">
        <v>4242</v>
      </c>
      <c r="F90" s="1718" t="s">
        <v>4281</v>
      </c>
      <c r="G90" s="1718" t="s">
        <v>4282</v>
      </c>
      <c r="H90" s="1718" t="s">
        <v>4283</v>
      </c>
      <c r="I90" s="1718" t="s">
        <v>4284</v>
      </c>
      <c r="J90" s="1718" t="s">
        <v>4276</v>
      </c>
      <c r="K90" s="1718" t="s">
        <v>4285</v>
      </c>
      <c r="L90" s="1718" t="s">
        <v>4286</v>
      </c>
      <c r="M90" s="1718" t="s">
        <v>4287</v>
      </c>
      <c r="N90" s="1718" t="s">
        <v>4277</v>
      </c>
      <c r="O90" s="1718" t="s">
        <v>4278</v>
      </c>
      <c r="P90" s="1718" t="s">
        <v>4279</v>
      </c>
      <c r="Q90" s="1718" t="s">
        <v>4280</v>
      </c>
      <c r="S90" s="1718">
        <v>42019</v>
      </c>
      <c r="T90" s="1718">
        <v>42050</v>
      </c>
      <c r="U90" s="1718">
        <v>42078</v>
      </c>
      <c r="V90" s="1718">
        <v>42109</v>
      </c>
      <c r="W90" s="1718">
        <v>42139</v>
      </c>
      <c r="X90" s="1718">
        <v>42170</v>
      </c>
      <c r="Y90" s="1718">
        <v>42200</v>
      </c>
      <c r="Z90" s="1718">
        <v>42231</v>
      </c>
      <c r="AA90" s="1718">
        <v>42262</v>
      </c>
      <c r="AB90" s="1718">
        <v>42292</v>
      </c>
      <c r="AC90" s="1718">
        <v>42323</v>
      </c>
      <c r="AD90" s="1718">
        <v>42353</v>
      </c>
      <c r="AE90" s="1718">
        <v>42384</v>
      </c>
      <c r="AF90" s="1718">
        <v>42415</v>
      </c>
      <c r="AG90" s="1718">
        <v>42444</v>
      </c>
      <c r="AH90" s="1718">
        <v>42475</v>
      </c>
      <c r="AI90" s="1718">
        <v>42505</v>
      </c>
      <c r="AJ90" s="1718">
        <v>42536</v>
      </c>
      <c r="AK90" s="1718">
        <v>42566</v>
      </c>
      <c r="AL90" s="1718">
        <v>42597</v>
      </c>
      <c r="AM90" s="1718">
        <v>42628</v>
      </c>
      <c r="AN90" s="1718">
        <v>42658</v>
      </c>
      <c r="AO90" s="1718">
        <v>42689</v>
      </c>
      <c r="AP90" s="1718">
        <v>42719</v>
      </c>
      <c r="AQ90" s="1718">
        <v>42750</v>
      </c>
      <c r="AR90" s="1718">
        <v>42781</v>
      </c>
      <c r="AS90" s="1718">
        <v>42809</v>
      </c>
      <c r="AT90" s="1718">
        <v>42840</v>
      </c>
      <c r="AU90" s="1718">
        <v>42870</v>
      </c>
      <c r="AV90" s="1718">
        <v>42901</v>
      </c>
      <c r="AW90" s="1718">
        <v>42931</v>
      </c>
      <c r="AX90" s="1718">
        <v>42962</v>
      </c>
      <c r="AY90" s="1718">
        <v>42993</v>
      </c>
      <c r="AZ90" s="1718">
        <v>43023</v>
      </c>
      <c r="BA90" s="1718">
        <v>43054</v>
      </c>
      <c r="BB90" s="1718">
        <v>43084</v>
      </c>
      <c r="BD90" s="1718" t="s">
        <v>4239</v>
      </c>
    </row>
    <row r="91" spans="1:56">
      <c r="A91" s="4" t="s">
        <v>4304</v>
      </c>
    </row>
    <row r="92" spans="1:56">
      <c r="A92" s="4" t="s">
        <v>106</v>
      </c>
    </row>
    <row r="93" spans="1:56">
      <c r="A93" s="4" t="s">
        <v>107</v>
      </c>
    </row>
    <row r="94" spans="1:56">
      <c r="A94" s="4" t="s">
        <v>4305</v>
      </c>
    </row>
    <row r="95" spans="1:56">
      <c r="A95" s="4" t="s">
        <v>4306</v>
      </c>
    </row>
    <row r="96" spans="1:56">
      <c r="A96" s="4" t="s">
        <v>4302</v>
      </c>
    </row>
    <row r="97" spans="1:56">
      <c r="A97" s="4" t="s">
        <v>4303</v>
      </c>
    </row>
    <row r="98" spans="1:56">
      <c r="A98" s="4" t="s">
        <v>4223</v>
      </c>
    </row>
    <row r="99" spans="1:56" s="1" customFormat="1">
      <c r="A99" s="1713" t="s">
        <v>37</v>
      </c>
    </row>
    <row r="101" spans="1:56" s="1718" customFormat="1">
      <c r="A101" s="1717" t="s">
        <v>4309</v>
      </c>
      <c r="B101" s="1718" t="s">
        <v>2445</v>
      </c>
      <c r="C101" s="1718" t="s">
        <v>4024</v>
      </c>
      <c r="D101" s="1718" t="s">
        <v>4242</v>
      </c>
      <c r="F101" s="1718" t="s">
        <v>4281</v>
      </c>
      <c r="G101" s="1718" t="s">
        <v>4282</v>
      </c>
      <c r="H101" s="1718" t="s">
        <v>4283</v>
      </c>
      <c r="I101" s="1718" t="s">
        <v>4284</v>
      </c>
      <c r="J101" s="1718" t="s">
        <v>4276</v>
      </c>
      <c r="K101" s="1718" t="s">
        <v>4285</v>
      </c>
      <c r="L101" s="1718" t="s">
        <v>4286</v>
      </c>
      <c r="M101" s="1718" t="s">
        <v>4287</v>
      </c>
      <c r="N101" s="1718" t="s">
        <v>4277</v>
      </c>
      <c r="O101" s="1718" t="s">
        <v>4278</v>
      </c>
      <c r="P101" s="1718" t="s">
        <v>4279</v>
      </c>
      <c r="Q101" s="1718" t="s">
        <v>4280</v>
      </c>
      <c r="S101" s="1718">
        <v>42019</v>
      </c>
      <c r="T101" s="1718">
        <v>42050</v>
      </c>
      <c r="U101" s="1718">
        <v>42078</v>
      </c>
      <c r="V101" s="1718">
        <v>42109</v>
      </c>
      <c r="W101" s="1718">
        <v>42139</v>
      </c>
      <c r="X101" s="1718">
        <v>42170</v>
      </c>
      <c r="Y101" s="1718">
        <v>42200</v>
      </c>
      <c r="Z101" s="1718">
        <v>42231</v>
      </c>
      <c r="AA101" s="1718">
        <v>42262</v>
      </c>
      <c r="AB101" s="1718">
        <v>42292</v>
      </c>
      <c r="AC101" s="1718">
        <v>42323</v>
      </c>
      <c r="AD101" s="1718">
        <v>42353</v>
      </c>
      <c r="AE101" s="1718">
        <v>42384</v>
      </c>
      <c r="AF101" s="1718">
        <v>42415</v>
      </c>
      <c r="AG101" s="1718">
        <v>42444</v>
      </c>
      <c r="AH101" s="1718">
        <v>42475</v>
      </c>
      <c r="AI101" s="1718">
        <v>42505</v>
      </c>
      <c r="AJ101" s="1718">
        <v>42536</v>
      </c>
      <c r="AK101" s="1718">
        <v>42566</v>
      </c>
      <c r="AL101" s="1718">
        <v>42597</v>
      </c>
      <c r="AM101" s="1718">
        <v>42628</v>
      </c>
      <c r="AN101" s="1718">
        <v>42658</v>
      </c>
      <c r="AO101" s="1718">
        <v>42689</v>
      </c>
      <c r="AP101" s="1718">
        <v>42719</v>
      </c>
      <c r="AQ101" s="1718">
        <v>42750</v>
      </c>
      <c r="AR101" s="1718">
        <v>42781</v>
      </c>
      <c r="AS101" s="1718">
        <v>42809</v>
      </c>
      <c r="AT101" s="1718">
        <v>42840</v>
      </c>
      <c r="AU101" s="1718">
        <v>42870</v>
      </c>
      <c r="AV101" s="1718">
        <v>42901</v>
      </c>
      <c r="AW101" s="1718">
        <v>42931</v>
      </c>
      <c r="AX101" s="1718">
        <v>42962</v>
      </c>
      <c r="AY101" s="1718">
        <v>42993</v>
      </c>
      <c r="AZ101" s="1718">
        <v>43023</v>
      </c>
      <c r="BA101" s="1718">
        <v>43054</v>
      </c>
      <c r="BB101" s="1718">
        <v>43084</v>
      </c>
      <c r="BD101" s="1718" t="s">
        <v>4239</v>
      </c>
    </row>
    <row r="102" spans="1:56">
      <c r="A102" s="4" t="s">
        <v>4304</v>
      </c>
    </row>
    <row r="103" spans="1:56">
      <c r="A103" s="4" t="s">
        <v>106</v>
      </c>
    </row>
    <row r="104" spans="1:56">
      <c r="A104" s="4" t="s">
        <v>107</v>
      </c>
    </row>
    <row r="105" spans="1:56">
      <c r="A105" s="4" t="s">
        <v>4305</v>
      </c>
    </row>
    <row r="106" spans="1:56">
      <c r="A106" s="4" t="s">
        <v>4306</v>
      </c>
    </row>
    <row r="107" spans="1:56">
      <c r="A107" s="4" t="s">
        <v>4302</v>
      </c>
    </row>
    <row r="108" spans="1:56">
      <c r="A108" s="4" t="s">
        <v>4303</v>
      </c>
    </row>
    <row r="109" spans="1:56">
      <c r="A109" s="4" t="s">
        <v>4223</v>
      </c>
    </row>
    <row r="110" spans="1:56" s="1" customFormat="1">
      <c r="A110" s="1713" t="s">
        <v>37</v>
      </c>
    </row>
    <row r="112" spans="1:56" s="1718" customFormat="1">
      <c r="A112" s="1717" t="s">
        <v>4248</v>
      </c>
      <c r="B112" s="1718" t="s">
        <v>2445</v>
      </c>
      <c r="C112" s="1718" t="s">
        <v>4024</v>
      </c>
      <c r="D112" s="1718" t="s">
        <v>4242</v>
      </c>
      <c r="F112" s="1718" t="s">
        <v>4281</v>
      </c>
      <c r="G112" s="1718" t="s">
        <v>4282</v>
      </c>
      <c r="H112" s="1718" t="s">
        <v>4283</v>
      </c>
      <c r="I112" s="1718" t="s">
        <v>4284</v>
      </c>
      <c r="J112" s="1718" t="s">
        <v>4276</v>
      </c>
      <c r="K112" s="1718" t="s">
        <v>4285</v>
      </c>
      <c r="L112" s="1718" t="s">
        <v>4286</v>
      </c>
      <c r="M112" s="1718" t="s">
        <v>4287</v>
      </c>
      <c r="N112" s="1718" t="s">
        <v>4277</v>
      </c>
      <c r="O112" s="1718" t="s">
        <v>4278</v>
      </c>
      <c r="P112" s="1718" t="s">
        <v>4279</v>
      </c>
      <c r="Q112" s="1718" t="s">
        <v>4280</v>
      </c>
      <c r="S112" s="1718">
        <v>42019</v>
      </c>
      <c r="T112" s="1718">
        <v>42050</v>
      </c>
      <c r="U112" s="1718">
        <v>42078</v>
      </c>
      <c r="V112" s="1718">
        <v>42109</v>
      </c>
      <c r="W112" s="1718">
        <v>42139</v>
      </c>
      <c r="X112" s="1718">
        <v>42170</v>
      </c>
      <c r="Y112" s="1718">
        <v>42200</v>
      </c>
      <c r="Z112" s="1718">
        <v>42231</v>
      </c>
      <c r="AA112" s="1718">
        <v>42262</v>
      </c>
      <c r="AB112" s="1718">
        <v>42292</v>
      </c>
      <c r="AC112" s="1718">
        <v>42323</v>
      </c>
      <c r="AD112" s="1718">
        <v>42353</v>
      </c>
      <c r="AE112" s="1718">
        <v>42384</v>
      </c>
      <c r="AF112" s="1718">
        <v>42415</v>
      </c>
      <c r="AG112" s="1718">
        <v>42444</v>
      </c>
      <c r="AH112" s="1718">
        <v>42475</v>
      </c>
      <c r="AI112" s="1718">
        <v>42505</v>
      </c>
      <c r="AJ112" s="1718">
        <v>42536</v>
      </c>
      <c r="AK112" s="1718">
        <v>42566</v>
      </c>
      <c r="AL112" s="1718">
        <v>42597</v>
      </c>
      <c r="AM112" s="1718">
        <v>42628</v>
      </c>
      <c r="AN112" s="1718">
        <v>42658</v>
      </c>
      <c r="AO112" s="1718">
        <v>42689</v>
      </c>
      <c r="AP112" s="1718">
        <v>42719</v>
      </c>
      <c r="AQ112" s="1718">
        <v>42750</v>
      </c>
      <c r="AR112" s="1718">
        <v>42781</v>
      </c>
      <c r="AS112" s="1718">
        <v>42809</v>
      </c>
      <c r="AT112" s="1718">
        <v>42840</v>
      </c>
      <c r="AU112" s="1718">
        <v>42870</v>
      </c>
      <c r="AV112" s="1718">
        <v>42901</v>
      </c>
      <c r="AW112" s="1718">
        <v>42931</v>
      </c>
      <c r="AX112" s="1718">
        <v>42962</v>
      </c>
      <c r="AY112" s="1718">
        <v>42993</v>
      </c>
      <c r="AZ112" s="1718">
        <v>43023</v>
      </c>
      <c r="BA112" s="1718">
        <v>43054</v>
      </c>
      <c r="BB112" s="1718">
        <v>43084</v>
      </c>
      <c r="BD112" s="1718" t="s">
        <v>4239</v>
      </c>
    </row>
    <row r="113" spans="1:56">
      <c r="A113" s="4" t="s">
        <v>4304</v>
      </c>
    </row>
    <row r="114" spans="1:56">
      <c r="A114" s="4" t="s">
        <v>106</v>
      </c>
    </row>
    <row r="115" spans="1:56">
      <c r="A115" s="4" t="s">
        <v>107</v>
      </c>
    </row>
    <row r="116" spans="1:56">
      <c r="A116" s="4" t="s">
        <v>4305</v>
      </c>
    </row>
    <row r="117" spans="1:56">
      <c r="A117" s="4" t="s">
        <v>4306</v>
      </c>
    </row>
    <row r="118" spans="1:56">
      <c r="A118" s="4" t="s">
        <v>4302</v>
      </c>
    </row>
    <row r="119" spans="1:56">
      <c r="A119" s="4" t="s">
        <v>4303</v>
      </c>
    </row>
    <row r="120" spans="1:56">
      <c r="A120" s="4" t="s">
        <v>4223</v>
      </c>
    </row>
    <row r="121" spans="1:56" s="1" customFormat="1">
      <c r="A121" s="1713" t="s">
        <v>37</v>
      </c>
    </row>
    <row r="123" spans="1:56" s="1718" customFormat="1">
      <c r="A123" s="1717" t="s">
        <v>4310</v>
      </c>
      <c r="B123" s="1718" t="s">
        <v>2445</v>
      </c>
      <c r="C123" s="1718" t="s">
        <v>4024</v>
      </c>
      <c r="D123" s="1718" t="s">
        <v>4242</v>
      </c>
      <c r="F123" s="1718" t="s">
        <v>4281</v>
      </c>
      <c r="G123" s="1718" t="s">
        <v>4282</v>
      </c>
      <c r="H123" s="1718" t="s">
        <v>4283</v>
      </c>
      <c r="I123" s="1718" t="s">
        <v>4284</v>
      </c>
      <c r="J123" s="1718" t="s">
        <v>4276</v>
      </c>
      <c r="K123" s="1718" t="s">
        <v>4285</v>
      </c>
      <c r="L123" s="1718" t="s">
        <v>4286</v>
      </c>
      <c r="M123" s="1718" t="s">
        <v>4287</v>
      </c>
      <c r="N123" s="1718" t="s">
        <v>4277</v>
      </c>
      <c r="O123" s="1718" t="s">
        <v>4278</v>
      </c>
      <c r="P123" s="1718" t="s">
        <v>4279</v>
      </c>
      <c r="Q123" s="1718" t="s">
        <v>4280</v>
      </c>
      <c r="S123" s="1718">
        <v>42019</v>
      </c>
      <c r="T123" s="1718">
        <v>42050</v>
      </c>
      <c r="U123" s="1718">
        <v>42078</v>
      </c>
      <c r="V123" s="1718">
        <v>42109</v>
      </c>
      <c r="W123" s="1718">
        <v>42139</v>
      </c>
      <c r="X123" s="1718">
        <v>42170</v>
      </c>
      <c r="Y123" s="1718">
        <v>42200</v>
      </c>
      <c r="Z123" s="1718">
        <v>42231</v>
      </c>
      <c r="AA123" s="1718">
        <v>42262</v>
      </c>
      <c r="AB123" s="1718">
        <v>42292</v>
      </c>
      <c r="AC123" s="1718">
        <v>42323</v>
      </c>
      <c r="AD123" s="1718">
        <v>42353</v>
      </c>
      <c r="AE123" s="1718">
        <v>42384</v>
      </c>
      <c r="AF123" s="1718">
        <v>42415</v>
      </c>
      <c r="AG123" s="1718">
        <v>42444</v>
      </c>
      <c r="AH123" s="1718">
        <v>42475</v>
      </c>
      <c r="AI123" s="1718">
        <v>42505</v>
      </c>
      <c r="AJ123" s="1718">
        <v>42536</v>
      </c>
      <c r="AK123" s="1718">
        <v>42566</v>
      </c>
      <c r="AL123" s="1718">
        <v>42597</v>
      </c>
      <c r="AM123" s="1718">
        <v>42628</v>
      </c>
      <c r="AN123" s="1718">
        <v>42658</v>
      </c>
      <c r="AO123" s="1718">
        <v>42689</v>
      </c>
      <c r="AP123" s="1718">
        <v>42719</v>
      </c>
      <c r="AQ123" s="1718">
        <v>42750</v>
      </c>
      <c r="AR123" s="1718">
        <v>42781</v>
      </c>
      <c r="AS123" s="1718">
        <v>42809</v>
      </c>
      <c r="AT123" s="1718">
        <v>42840</v>
      </c>
      <c r="AU123" s="1718">
        <v>42870</v>
      </c>
      <c r="AV123" s="1718">
        <v>42901</v>
      </c>
      <c r="AW123" s="1718">
        <v>42931</v>
      </c>
      <c r="AX123" s="1718">
        <v>42962</v>
      </c>
      <c r="AY123" s="1718">
        <v>42993</v>
      </c>
      <c r="AZ123" s="1718">
        <v>43023</v>
      </c>
      <c r="BA123" s="1718">
        <v>43054</v>
      </c>
      <c r="BB123" s="1718">
        <v>43084</v>
      </c>
      <c r="BD123" s="1718" t="s">
        <v>4239</v>
      </c>
    </row>
    <row r="124" spans="1:56">
      <c r="A124" s="4" t="s">
        <v>4304</v>
      </c>
    </row>
    <row r="125" spans="1:56">
      <c r="A125" s="4" t="s">
        <v>106</v>
      </c>
    </row>
    <row r="126" spans="1:56">
      <c r="A126" s="4" t="s">
        <v>107</v>
      </c>
    </row>
    <row r="127" spans="1:56">
      <c r="A127" s="4" t="s">
        <v>4305</v>
      </c>
    </row>
    <row r="128" spans="1:56">
      <c r="A128" s="4" t="s">
        <v>4306</v>
      </c>
    </row>
    <row r="129" spans="1:56">
      <c r="A129" s="4" t="s">
        <v>4302</v>
      </c>
    </row>
    <row r="130" spans="1:56">
      <c r="A130" s="4" t="s">
        <v>4303</v>
      </c>
    </row>
    <row r="131" spans="1:56">
      <c r="A131" s="4" t="s">
        <v>4223</v>
      </c>
    </row>
    <row r="132" spans="1:56" s="1" customFormat="1">
      <c r="A132" s="1713" t="s">
        <v>37</v>
      </c>
    </row>
    <row r="134" spans="1:56" s="1718" customFormat="1">
      <c r="A134" s="1717" t="s">
        <v>4319</v>
      </c>
      <c r="B134" s="1718" t="s">
        <v>2445</v>
      </c>
      <c r="C134" s="1718" t="s">
        <v>4024</v>
      </c>
      <c r="D134" s="1718" t="s">
        <v>4242</v>
      </c>
      <c r="F134" s="1718" t="s">
        <v>4281</v>
      </c>
      <c r="G134" s="1718" t="s">
        <v>4282</v>
      </c>
      <c r="H134" s="1718" t="s">
        <v>4283</v>
      </c>
      <c r="I134" s="1718" t="s">
        <v>4284</v>
      </c>
      <c r="J134" s="1718" t="s">
        <v>4276</v>
      </c>
      <c r="K134" s="1718" t="s">
        <v>4285</v>
      </c>
      <c r="L134" s="1718" t="s">
        <v>4286</v>
      </c>
      <c r="M134" s="1718" t="s">
        <v>4287</v>
      </c>
      <c r="N134" s="1718" t="s">
        <v>4277</v>
      </c>
      <c r="O134" s="1718" t="s">
        <v>4278</v>
      </c>
      <c r="P134" s="1718" t="s">
        <v>4279</v>
      </c>
      <c r="Q134" s="1718" t="s">
        <v>4280</v>
      </c>
      <c r="S134" s="1718">
        <v>42019</v>
      </c>
      <c r="T134" s="1718">
        <v>42050</v>
      </c>
      <c r="U134" s="1718">
        <v>42078</v>
      </c>
      <c r="V134" s="1718">
        <v>42109</v>
      </c>
      <c r="W134" s="1718">
        <v>42139</v>
      </c>
      <c r="X134" s="1718">
        <v>42170</v>
      </c>
      <c r="Y134" s="1718">
        <v>42200</v>
      </c>
      <c r="Z134" s="1718">
        <v>42231</v>
      </c>
      <c r="AA134" s="1718">
        <v>42262</v>
      </c>
      <c r="AB134" s="1718">
        <v>42292</v>
      </c>
      <c r="AC134" s="1718">
        <v>42323</v>
      </c>
      <c r="AD134" s="1718">
        <v>42353</v>
      </c>
      <c r="AE134" s="1718">
        <v>42384</v>
      </c>
      <c r="AF134" s="1718">
        <v>42415</v>
      </c>
      <c r="AG134" s="1718">
        <v>42444</v>
      </c>
      <c r="AH134" s="1718">
        <v>42475</v>
      </c>
      <c r="AI134" s="1718">
        <v>42505</v>
      </c>
      <c r="AJ134" s="1718">
        <v>42536</v>
      </c>
      <c r="AK134" s="1718">
        <v>42566</v>
      </c>
      <c r="AL134" s="1718">
        <v>42597</v>
      </c>
      <c r="AM134" s="1718">
        <v>42628</v>
      </c>
      <c r="AN134" s="1718">
        <v>42658</v>
      </c>
      <c r="AO134" s="1718">
        <v>42689</v>
      </c>
      <c r="AP134" s="1718">
        <v>42719</v>
      </c>
      <c r="AQ134" s="1718">
        <v>42750</v>
      </c>
      <c r="AR134" s="1718">
        <v>42781</v>
      </c>
      <c r="AS134" s="1718">
        <v>42809</v>
      </c>
      <c r="AT134" s="1718">
        <v>42840</v>
      </c>
      <c r="AU134" s="1718">
        <v>42870</v>
      </c>
      <c r="AV134" s="1718">
        <v>42901</v>
      </c>
      <c r="AW134" s="1718">
        <v>42931</v>
      </c>
      <c r="AX134" s="1718">
        <v>42962</v>
      </c>
      <c r="AY134" s="1718">
        <v>42993</v>
      </c>
      <c r="AZ134" s="1718">
        <v>43023</v>
      </c>
      <c r="BA134" s="1718">
        <v>43054</v>
      </c>
      <c r="BB134" s="1718">
        <v>43084</v>
      </c>
      <c r="BD134" s="1718" t="s">
        <v>4239</v>
      </c>
    </row>
    <row r="135" spans="1:56">
      <c r="A135" s="4" t="s">
        <v>4255</v>
      </c>
    </row>
    <row r="136" spans="1:56">
      <c r="A136" s="4" t="s">
        <v>4258</v>
      </c>
    </row>
    <row r="137" spans="1:56">
      <c r="A137" s="4" t="s">
        <v>4259</v>
      </c>
    </row>
    <row r="138" spans="1:56">
      <c r="A138" s="4" t="s">
        <v>4260</v>
      </c>
    </row>
    <row r="139" spans="1:56">
      <c r="A139" s="4" t="s">
        <v>4261</v>
      </c>
    </row>
    <row r="140" spans="1:56">
      <c r="A140" s="4" t="s">
        <v>4262</v>
      </c>
    </row>
    <row r="141" spans="1:56">
      <c r="A141" s="4" t="s">
        <v>4263</v>
      </c>
    </row>
    <row r="142" spans="1:56">
      <c r="A142" s="4" t="s">
        <v>4264</v>
      </c>
    </row>
    <row r="143" spans="1:56">
      <c r="A143" s="4" t="s">
        <v>4265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>
      <selection activeCell="I19" sqref="I19"/>
    </sheetView>
  </sheetViews>
  <sheetFormatPr defaultRowHeight="12.7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2:AW66"/>
  <sheetViews>
    <sheetView zoomScale="90" zoomScaleNormal="90" workbookViewId="0">
      <pane xSplit="7" ySplit="2" topLeftCell="H3" activePane="bottomRight" state="frozen"/>
      <selection pane="topRight" activeCell="G1" sqref="G1"/>
      <selection pane="bottomLeft" activeCell="A2" sqref="A2"/>
      <selection pane="bottomRight" activeCell="F15" sqref="F15"/>
    </sheetView>
  </sheetViews>
  <sheetFormatPr defaultRowHeight="12.75"/>
  <cols>
    <col min="1" max="1" width="12.42578125" bestFit="1" customWidth="1"/>
    <col min="2" max="2" width="11.85546875" bestFit="1" customWidth="1"/>
    <col min="3" max="3" width="12.140625" bestFit="1" customWidth="1"/>
    <col min="4" max="4" width="13.42578125" bestFit="1" customWidth="1"/>
    <col min="6" max="6" width="12.28515625" customWidth="1"/>
    <col min="7" max="7" width="13.85546875" bestFit="1" customWidth="1"/>
    <col min="8" max="8" width="8.85546875" customWidth="1"/>
    <col min="45" max="49" width="9.140625" style="4"/>
  </cols>
  <sheetData>
    <row r="2" spans="1:49" s="1707" customFormat="1">
      <c r="A2" s="1706" t="s">
        <v>4236</v>
      </c>
      <c r="B2" s="1706" t="s">
        <v>4252</v>
      </c>
      <c r="C2" s="1706" t="s">
        <v>4224</v>
      </c>
      <c r="D2" s="1706" t="s">
        <v>7</v>
      </c>
      <c r="E2" s="1706" t="s">
        <v>4238</v>
      </c>
      <c r="F2" s="1706" t="s">
        <v>4237</v>
      </c>
      <c r="G2" s="1706" t="s">
        <v>313</v>
      </c>
      <c r="H2" s="1707">
        <v>201501</v>
      </c>
      <c r="I2" s="1707">
        <v>201502</v>
      </c>
      <c r="J2" s="1707">
        <v>201503</v>
      </c>
      <c r="K2" s="1707">
        <v>201504</v>
      </c>
      <c r="L2" s="1707">
        <v>201505</v>
      </c>
      <c r="M2" s="1707">
        <v>201506</v>
      </c>
      <c r="N2" s="1707">
        <v>201507</v>
      </c>
      <c r="O2" s="1707">
        <v>201508</v>
      </c>
      <c r="P2" s="1707">
        <v>201509</v>
      </c>
      <c r="Q2" s="1707">
        <v>201510</v>
      </c>
      <c r="R2" s="1707">
        <v>201511</v>
      </c>
      <c r="S2" s="1707">
        <v>201512</v>
      </c>
      <c r="T2" s="1707">
        <v>201601</v>
      </c>
      <c r="U2" s="1707">
        <v>201602</v>
      </c>
      <c r="V2" s="1707">
        <v>201603</v>
      </c>
      <c r="W2" s="1707">
        <v>201604</v>
      </c>
      <c r="X2" s="1707">
        <v>201605</v>
      </c>
      <c r="Y2" s="1707">
        <v>201606</v>
      </c>
      <c r="Z2" s="1707">
        <v>201607</v>
      </c>
      <c r="AA2" s="1707">
        <v>201608</v>
      </c>
      <c r="AB2" s="1707">
        <v>201609</v>
      </c>
      <c r="AC2" s="1707">
        <v>201610</v>
      </c>
      <c r="AD2" s="1707">
        <v>201611</v>
      </c>
      <c r="AE2" s="1707">
        <v>201612</v>
      </c>
      <c r="AF2" s="1707">
        <v>201701</v>
      </c>
      <c r="AG2" s="1707">
        <v>201702</v>
      </c>
      <c r="AH2" s="1707">
        <v>201703</v>
      </c>
      <c r="AI2" s="1707">
        <v>201704</v>
      </c>
      <c r="AJ2" s="1707">
        <v>201705</v>
      </c>
      <c r="AK2" s="1707">
        <v>201706</v>
      </c>
      <c r="AL2" s="1707">
        <v>201707</v>
      </c>
      <c r="AM2" s="1707">
        <v>201708</v>
      </c>
      <c r="AN2" s="1707">
        <v>201709</v>
      </c>
      <c r="AO2" s="1707">
        <v>201710</v>
      </c>
      <c r="AP2" s="1707">
        <v>201711</v>
      </c>
      <c r="AQ2" s="1707">
        <v>201712</v>
      </c>
      <c r="AS2" s="1708" t="s">
        <v>4240</v>
      </c>
      <c r="AT2" s="1708" t="s">
        <v>4241</v>
      </c>
      <c r="AU2" s="1708"/>
      <c r="AV2" s="1708" t="s">
        <v>4239</v>
      </c>
      <c r="AW2" s="1708" t="s">
        <v>4242</v>
      </c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219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40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4201</v>
      </c>
      <c r="C5" s="1704" t="s">
        <v>4136</v>
      </c>
      <c r="D5" s="1704" t="s">
        <v>4137</v>
      </c>
      <c r="E5" s="1704" t="s">
        <v>377</v>
      </c>
      <c r="G5" s="1704" t="s">
        <v>62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4201</v>
      </c>
      <c r="C6" s="1704" t="s">
        <v>4136</v>
      </c>
      <c r="D6" s="1704" t="s">
        <v>4137</v>
      </c>
      <c r="E6" s="1704" t="s">
        <v>377</v>
      </c>
      <c r="G6" s="1704" t="s">
        <v>4248</v>
      </c>
      <c r="AS6" s="1705"/>
      <c r="AT6" s="1705"/>
      <c r="AU6" s="1705"/>
      <c r="AV6" s="1705"/>
      <c r="AW6" s="1705"/>
    </row>
    <row r="7" spans="1:49" s="1704" customFormat="1">
      <c r="A7" s="1704" t="s">
        <v>4243</v>
      </c>
      <c r="B7" s="1704" t="s">
        <v>4201</v>
      </c>
      <c r="C7" s="1704" t="s">
        <v>4136</v>
      </c>
      <c r="D7" s="1704" t="s">
        <v>4137</v>
      </c>
      <c r="E7" s="1704" t="s">
        <v>377</v>
      </c>
      <c r="G7" s="1704" t="s">
        <v>46</v>
      </c>
      <c r="AS7" s="1705"/>
      <c r="AT7" s="1705"/>
      <c r="AU7" s="1705"/>
      <c r="AV7" s="1705"/>
      <c r="AW7" s="1705"/>
    </row>
    <row r="8" spans="1:49" s="1704" customFormat="1">
      <c r="A8" s="1704" t="s">
        <v>4243</v>
      </c>
      <c r="B8" s="1704" t="s">
        <v>4201</v>
      </c>
      <c r="C8" s="1704" t="s">
        <v>4136</v>
      </c>
      <c r="D8" s="1704" t="s">
        <v>4137</v>
      </c>
      <c r="E8" s="1704" t="s">
        <v>377</v>
      </c>
      <c r="G8" s="1704" t="s">
        <v>4249</v>
      </c>
      <c r="AS8" s="1705"/>
      <c r="AT8" s="1705"/>
      <c r="AU8" s="1705"/>
      <c r="AV8" s="1705"/>
      <c r="AW8" s="1705"/>
    </row>
    <row r="9" spans="1:49" s="1704" customFormat="1">
      <c r="A9" s="1704" t="s">
        <v>4243</v>
      </c>
      <c r="B9" s="1704" t="s">
        <v>4201</v>
      </c>
      <c r="C9" s="1704" t="s">
        <v>4136</v>
      </c>
      <c r="D9" s="1704" t="s">
        <v>4137</v>
      </c>
      <c r="E9" s="1704" t="s">
        <v>377</v>
      </c>
      <c r="G9" s="1704" t="s">
        <v>232</v>
      </c>
      <c r="AS9" s="1705"/>
      <c r="AT9" s="1705"/>
      <c r="AU9" s="1705"/>
      <c r="AV9" s="1705"/>
      <c r="AW9" s="1705"/>
    </row>
    <row r="10" spans="1:49" s="1704" customFormat="1">
      <c r="A10" s="1704" t="s">
        <v>4243</v>
      </c>
      <c r="B10" s="1704" t="s">
        <v>4201</v>
      </c>
      <c r="C10" s="1704" t="s">
        <v>4136</v>
      </c>
      <c r="D10" s="1704" t="s">
        <v>4137</v>
      </c>
      <c r="E10" s="1704" t="s">
        <v>377</v>
      </c>
      <c r="G10" s="1704" t="s">
        <v>4250</v>
      </c>
      <c r="AS10" s="1705"/>
      <c r="AT10" s="1705"/>
      <c r="AU10" s="1705"/>
      <c r="AV10" s="1705"/>
      <c r="AW10" s="1705"/>
    </row>
    <row r="11" spans="1:49" s="1704" customFormat="1">
      <c r="A11" s="1704" t="s">
        <v>4243</v>
      </c>
      <c r="B11" s="1704" t="s">
        <v>4200</v>
      </c>
      <c r="C11" s="1704" t="s">
        <v>4131</v>
      </c>
      <c r="D11" s="1704" t="s">
        <v>4102</v>
      </c>
      <c r="E11" s="1704" t="s">
        <v>378</v>
      </c>
      <c r="G11" s="1704" t="s">
        <v>219</v>
      </c>
      <c r="AS11" s="1705"/>
      <c r="AT11" s="1705"/>
      <c r="AU11" s="1705"/>
      <c r="AV11" s="1705"/>
      <c r="AW11" s="1705"/>
    </row>
    <row r="12" spans="1:49" s="1704" customFormat="1">
      <c r="A12" s="1704" t="s">
        <v>4243</v>
      </c>
      <c r="B12" s="1704" t="s">
        <v>4200</v>
      </c>
      <c r="C12" s="1704" t="s">
        <v>4131</v>
      </c>
      <c r="D12" s="1704" t="s">
        <v>4102</v>
      </c>
      <c r="E12" s="1704" t="s">
        <v>378</v>
      </c>
      <c r="G12" s="1704" t="s">
        <v>40</v>
      </c>
      <c r="AS12" s="1705"/>
      <c r="AT12" s="1705"/>
      <c r="AU12" s="1705"/>
      <c r="AV12" s="1705"/>
      <c r="AW12" s="1705"/>
    </row>
    <row r="13" spans="1:49" s="1704" customFormat="1">
      <c r="A13" s="1704" t="s">
        <v>4243</v>
      </c>
      <c r="B13" s="1704" t="s">
        <v>4200</v>
      </c>
      <c r="C13" s="1704" t="s">
        <v>4131</v>
      </c>
      <c r="D13" s="1704" t="s">
        <v>4102</v>
      </c>
      <c r="E13" s="1704" t="s">
        <v>378</v>
      </c>
      <c r="G13" s="1704" t="s">
        <v>62</v>
      </c>
      <c r="AS13" s="1705"/>
      <c r="AT13" s="1705"/>
      <c r="AU13" s="1705"/>
      <c r="AV13" s="1705"/>
      <c r="AW13" s="1705"/>
    </row>
    <row r="14" spans="1:49" s="1704" customFormat="1">
      <c r="A14" s="1704" t="s">
        <v>4243</v>
      </c>
      <c r="B14" s="1704" t="s">
        <v>4200</v>
      </c>
      <c r="C14" s="1704" t="s">
        <v>4131</v>
      </c>
      <c r="D14" s="1704" t="s">
        <v>4102</v>
      </c>
      <c r="E14" s="1704" t="s">
        <v>378</v>
      </c>
      <c r="G14" s="1704" t="s">
        <v>4248</v>
      </c>
      <c r="AS14" s="1705"/>
      <c r="AT14" s="1705"/>
      <c r="AU14" s="1705"/>
      <c r="AV14" s="1705"/>
      <c r="AW14" s="1705"/>
    </row>
    <row r="15" spans="1:49" s="1704" customFormat="1">
      <c r="A15" s="1704" t="s">
        <v>4243</v>
      </c>
      <c r="B15" s="1704" t="s">
        <v>4200</v>
      </c>
      <c r="C15" s="1704" t="s">
        <v>4131</v>
      </c>
      <c r="D15" s="1704" t="s">
        <v>4102</v>
      </c>
      <c r="E15" s="1704" t="s">
        <v>378</v>
      </c>
      <c r="G15" s="1704" t="s">
        <v>46</v>
      </c>
      <c r="AS15" s="1705"/>
      <c r="AT15" s="1705"/>
      <c r="AU15" s="1705"/>
      <c r="AV15" s="1705"/>
      <c r="AW15" s="1705"/>
    </row>
    <row r="16" spans="1:49" s="1704" customFormat="1">
      <c r="A16" s="1704" t="s">
        <v>4243</v>
      </c>
      <c r="B16" s="1704" t="s">
        <v>4200</v>
      </c>
      <c r="C16" s="1704" t="s">
        <v>4131</v>
      </c>
      <c r="D16" s="1704" t="s">
        <v>4102</v>
      </c>
      <c r="E16" s="1704" t="s">
        <v>378</v>
      </c>
      <c r="G16" s="1704" t="s">
        <v>4249</v>
      </c>
      <c r="AS16" s="1705"/>
      <c r="AT16" s="1705"/>
      <c r="AU16" s="1705"/>
      <c r="AV16" s="1705"/>
      <c r="AW16" s="1705"/>
    </row>
    <row r="17" spans="1:49" s="1704" customFormat="1">
      <c r="A17" s="1704" t="s">
        <v>4243</v>
      </c>
      <c r="B17" s="1704" t="s">
        <v>4200</v>
      </c>
      <c r="C17" s="1704" t="s">
        <v>4131</v>
      </c>
      <c r="D17" s="1704" t="s">
        <v>4102</v>
      </c>
      <c r="E17" s="1704" t="s">
        <v>378</v>
      </c>
      <c r="G17" s="1704" t="s">
        <v>232</v>
      </c>
      <c r="AS17" s="1705"/>
      <c r="AT17" s="1705"/>
      <c r="AU17" s="1705"/>
      <c r="AV17" s="1705"/>
      <c r="AW17" s="1705"/>
    </row>
    <row r="18" spans="1:49" s="1704" customFormat="1">
      <c r="A18" s="1704" t="s">
        <v>4243</v>
      </c>
      <c r="B18" s="1704" t="s">
        <v>4200</v>
      </c>
      <c r="C18" s="1704" t="s">
        <v>4131</v>
      </c>
      <c r="D18" s="1704" t="s">
        <v>4102</v>
      </c>
      <c r="E18" s="1704" t="s">
        <v>378</v>
      </c>
      <c r="G18" s="1704" t="s">
        <v>4250</v>
      </c>
      <c r="AS18" s="1705"/>
      <c r="AT18" s="1705"/>
      <c r="AU18" s="1705"/>
      <c r="AV18" s="1705"/>
      <c r="AW18" s="1705"/>
    </row>
    <row r="19" spans="1:49" s="1699" customFormat="1">
      <c r="A19" s="1699" t="s">
        <v>4244</v>
      </c>
      <c r="B19" s="1699" t="s">
        <v>4131</v>
      </c>
      <c r="C19" s="1699" t="s">
        <v>4131</v>
      </c>
      <c r="D19" s="1699" t="s">
        <v>4102</v>
      </c>
      <c r="E19" s="1699" t="s">
        <v>378</v>
      </c>
      <c r="G19" s="1699" t="s">
        <v>219</v>
      </c>
      <c r="AS19" s="1700"/>
      <c r="AT19" s="1700"/>
      <c r="AU19" s="1700"/>
      <c r="AV19" s="1700"/>
      <c r="AW19" s="1700"/>
    </row>
    <row r="20" spans="1:49" s="1699" customFormat="1">
      <c r="A20" s="1699" t="s">
        <v>4244</v>
      </c>
      <c r="B20" s="1699" t="s">
        <v>4131</v>
      </c>
      <c r="C20" s="1699" t="s">
        <v>4131</v>
      </c>
      <c r="D20" s="1699" t="s">
        <v>4102</v>
      </c>
      <c r="E20" s="1699" t="s">
        <v>378</v>
      </c>
      <c r="G20" s="1699" t="s">
        <v>40</v>
      </c>
      <c r="AS20" s="1700"/>
      <c r="AT20" s="1700"/>
      <c r="AU20" s="1700"/>
      <c r="AV20" s="1700"/>
      <c r="AW20" s="1700"/>
    </row>
    <row r="21" spans="1:49" s="1699" customFormat="1">
      <c r="A21" s="1699" t="s">
        <v>4244</v>
      </c>
      <c r="B21" s="1699" t="s">
        <v>4131</v>
      </c>
      <c r="C21" s="1699" t="s">
        <v>4131</v>
      </c>
      <c r="D21" s="1699" t="s">
        <v>4102</v>
      </c>
      <c r="E21" s="1699" t="s">
        <v>378</v>
      </c>
      <c r="G21" s="1699" t="s">
        <v>62</v>
      </c>
      <c r="AS21" s="1700"/>
      <c r="AT21" s="1700"/>
      <c r="AU21" s="1700"/>
      <c r="AV21" s="1700"/>
      <c r="AW21" s="1700"/>
    </row>
    <row r="22" spans="1:49" s="1699" customFormat="1">
      <c r="A22" s="1699" t="s">
        <v>4244</v>
      </c>
      <c r="B22" s="1699" t="s">
        <v>4131</v>
      </c>
      <c r="C22" s="1699" t="s">
        <v>4131</v>
      </c>
      <c r="D22" s="1699" t="s">
        <v>4102</v>
      </c>
      <c r="E22" s="1699" t="s">
        <v>378</v>
      </c>
      <c r="G22" s="1699" t="s">
        <v>4248</v>
      </c>
      <c r="AS22" s="1700"/>
      <c r="AT22" s="1700"/>
      <c r="AU22" s="1700"/>
      <c r="AV22" s="1700"/>
      <c r="AW22" s="1700"/>
    </row>
    <row r="23" spans="1:49" s="1699" customFormat="1">
      <c r="A23" s="1699" t="s">
        <v>4244</v>
      </c>
      <c r="B23" s="1699" t="s">
        <v>4131</v>
      </c>
      <c r="C23" s="1699" t="s">
        <v>4131</v>
      </c>
      <c r="D23" s="1699" t="s">
        <v>4102</v>
      </c>
      <c r="E23" s="1699" t="s">
        <v>378</v>
      </c>
      <c r="G23" s="1699" t="s">
        <v>46</v>
      </c>
      <c r="AS23" s="1700"/>
      <c r="AT23" s="1700"/>
      <c r="AU23" s="1700"/>
      <c r="AV23" s="1700"/>
      <c r="AW23" s="1700"/>
    </row>
    <row r="24" spans="1:49" s="1699" customFormat="1">
      <c r="A24" s="1699" t="s">
        <v>4244</v>
      </c>
      <c r="B24" s="1699" t="s">
        <v>4131</v>
      </c>
      <c r="C24" s="1699" t="s">
        <v>4131</v>
      </c>
      <c r="D24" s="1699" t="s">
        <v>4102</v>
      </c>
      <c r="E24" s="1699" t="s">
        <v>378</v>
      </c>
      <c r="G24" s="1699" t="s">
        <v>4249</v>
      </c>
      <c r="AS24" s="1700"/>
      <c r="AT24" s="1700"/>
      <c r="AU24" s="1700"/>
      <c r="AV24" s="1700"/>
      <c r="AW24" s="1700"/>
    </row>
    <row r="25" spans="1:49" s="1699" customFormat="1">
      <c r="A25" s="1699" t="s">
        <v>4244</v>
      </c>
      <c r="B25" s="1699" t="s">
        <v>4131</v>
      </c>
      <c r="C25" s="1699" t="s">
        <v>4131</v>
      </c>
      <c r="D25" s="1699" t="s">
        <v>4102</v>
      </c>
      <c r="E25" s="1699" t="s">
        <v>378</v>
      </c>
      <c r="G25" s="1699" t="s">
        <v>232</v>
      </c>
      <c r="AS25" s="1700"/>
      <c r="AT25" s="1700"/>
      <c r="AU25" s="1700"/>
      <c r="AV25" s="1700"/>
      <c r="AW25" s="1700"/>
    </row>
    <row r="26" spans="1:49" s="1699" customFormat="1">
      <c r="A26" s="1699" t="s">
        <v>4244</v>
      </c>
      <c r="B26" s="1699" t="s">
        <v>4131</v>
      </c>
      <c r="C26" s="1699" t="s">
        <v>4131</v>
      </c>
      <c r="D26" s="1699" t="s">
        <v>4102</v>
      </c>
      <c r="E26" s="1699" t="s">
        <v>378</v>
      </c>
      <c r="G26" s="1699" t="s">
        <v>4250</v>
      </c>
      <c r="AS26" s="1700"/>
      <c r="AT26" s="1700"/>
      <c r="AU26" s="1700"/>
      <c r="AV26" s="1700"/>
      <c r="AW26" s="1700"/>
    </row>
    <row r="27" spans="1:49" s="1699" customFormat="1">
      <c r="A27" s="1699" t="s">
        <v>4244</v>
      </c>
      <c r="B27" s="1699" t="s">
        <v>4136</v>
      </c>
      <c r="C27" s="1699" t="s">
        <v>4136</v>
      </c>
      <c r="D27" s="1699" t="s">
        <v>4137</v>
      </c>
      <c r="E27" s="1699" t="s">
        <v>377</v>
      </c>
      <c r="G27" s="1699" t="s">
        <v>219</v>
      </c>
      <c r="AS27" s="1700"/>
      <c r="AT27" s="1700"/>
      <c r="AU27" s="1700"/>
      <c r="AV27" s="1700"/>
      <c r="AW27" s="1700"/>
    </row>
    <row r="28" spans="1:49" s="1699" customFormat="1">
      <c r="A28" s="1699" t="s">
        <v>4244</v>
      </c>
      <c r="B28" s="1699" t="s">
        <v>4136</v>
      </c>
      <c r="C28" s="1699" t="s">
        <v>4136</v>
      </c>
      <c r="D28" s="1699" t="s">
        <v>4137</v>
      </c>
      <c r="E28" s="1699" t="s">
        <v>377</v>
      </c>
      <c r="G28" s="1699" t="s">
        <v>40</v>
      </c>
      <c r="AS28" s="1700"/>
      <c r="AT28" s="1700"/>
      <c r="AU28" s="1700"/>
      <c r="AV28" s="1700"/>
      <c r="AW28" s="1700"/>
    </row>
    <row r="29" spans="1:49" s="1699" customFormat="1">
      <c r="A29" s="1699" t="s">
        <v>4244</v>
      </c>
      <c r="B29" s="1699" t="s">
        <v>4136</v>
      </c>
      <c r="C29" s="1699" t="s">
        <v>4136</v>
      </c>
      <c r="D29" s="1699" t="s">
        <v>4137</v>
      </c>
      <c r="E29" s="1699" t="s">
        <v>377</v>
      </c>
      <c r="G29" s="1699" t="s">
        <v>62</v>
      </c>
      <c r="AS29" s="1700"/>
      <c r="AT29" s="1700"/>
      <c r="AU29" s="1700"/>
      <c r="AV29" s="1700"/>
      <c r="AW29" s="1700"/>
    </row>
    <row r="30" spans="1:49" s="1699" customFormat="1">
      <c r="A30" s="1699" t="s">
        <v>4244</v>
      </c>
      <c r="B30" s="1699" t="s">
        <v>4136</v>
      </c>
      <c r="C30" s="1699" t="s">
        <v>4136</v>
      </c>
      <c r="D30" s="1699" t="s">
        <v>4137</v>
      </c>
      <c r="E30" s="1699" t="s">
        <v>377</v>
      </c>
      <c r="G30" s="1699" t="s">
        <v>4248</v>
      </c>
      <c r="AS30" s="1700"/>
      <c r="AT30" s="1700"/>
      <c r="AU30" s="1700"/>
      <c r="AV30" s="1700"/>
      <c r="AW30" s="1700"/>
    </row>
    <row r="31" spans="1:49" s="1699" customFormat="1">
      <c r="A31" s="1699" t="s">
        <v>4244</v>
      </c>
      <c r="B31" s="1699" t="s">
        <v>4136</v>
      </c>
      <c r="C31" s="1699" t="s">
        <v>4136</v>
      </c>
      <c r="D31" s="1699" t="s">
        <v>4137</v>
      </c>
      <c r="E31" s="1699" t="s">
        <v>377</v>
      </c>
      <c r="G31" s="1699" t="s">
        <v>46</v>
      </c>
      <c r="AS31" s="1700"/>
      <c r="AT31" s="1700"/>
      <c r="AU31" s="1700"/>
      <c r="AV31" s="1700"/>
      <c r="AW31" s="1700"/>
    </row>
    <row r="32" spans="1:49" s="1699" customFormat="1">
      <c r="A32" s="1699" t="s">
        <v>4244</v>
      </c>
      <c r="B32" s="1699" t="s">
        <v>4136</v>
      </c>
      <c r="C32" s="1699" t="s">
        <v>4136</v>
      </c>
      <c r="D32" s="1699" t="s">
        <v>4137</v>
      </c>
      <c r="E32" s="1699" t="s">
        <v>377</v>
      </c>
      <c r="G32" s="1699" t="s">
        <v>4249</v>
      </c>
      <c r="AS32" s="1700"/>
      <c r="AT32" s="1700"/>
      <c r="AU32" s="1700"/>
      <c r="AV32" s="1700"/>
      <c r="AW32" s="1700"/>
    </row>
    <row r="33" spans="1:49" s="1699" customFormat="1">
      <c r="A33" s="1699" t="s">
        <v>4244</v>
      </c>
      <c r="B33" s="1699" t="s">
        <v>4136</v>
      </c>
      <c r="C33" s="1699" t="s">
        <v>4136</v>
      </c>
      <c r="D33" s="1699" t="s">
        <v>4137</v>
      </c>
      <c r="E33" s="1699" t="s">
        <v>377</v>
      </c>
      <c r="G33" s="1699" t="s">
        <v>232</v>
      </c>
      <c r="AS33" s="1700"/>
      <c r="AT33" s="1700"/>
      <c r="AU33" s="1700"/>
      <c r="AV33" s="1700"/>
      <c r="AW33" s="1700"/>
    </row>
    <row r="34" spans="1:49" s="1699" customFormat="1" ht="14.25" customHeight="1">
      <c r="A34" s="1699" t="s">
        <v>4244</v>
      </c>
      <c r="B34" s="1699" t="s">
        <v>4136</v>
      </c>
      <c r="C34" s="1699" t="s">
        <v>4136</v>
      </c>
      <c r="D34" s="1699" t="s">
        <v>4137</v>
      </c>
      <c r="E34" s="1699" t="s">
        <v>377</v>
      </c>
      <c r="G34" s="1699" t="s">
        <v>4250</v>
      </c>
      <c r="AS34" s="1700"/>
      <c r="AT34" s="1700"/>
      <c r="AU34" s="1700"/>
      <c r="AV34" s="1700"/>
      <c r="AW34" s="1700"/>
    </row>
    <row r="35" spans="1:49" s="1704" customFormat="1">
      <c r="A35" s="1704" t="s">
        <v>4245</v>
      </c>
      <c r="B35" s="1704" t="s">
        <v>4102</v>
      </c>
      <c r="D35" s="1704" t="s">
        <v>4102</v>
      </c>
      <c r="E35" s="1704" t="s">
        <v>378</v>
      </c>
      <c r="G35" s="1704" t="s">
        <v>219</v>
      </c>
      <c r="AS35" s="1705"/>
      <c r="AT35" s="1705"/>
      <c r="AU35" s="1705"/>
      <c r="AV35" s="1705"/>
      <c r="AW35" s="1705"/>
    </row>
    <row r="36" spans="1:49" s="1704" customFormat="1">
      <c r="A36" s="1704" t="s">
        <v>4245</v>
      </c>
      <c r="B36" s="1704" t="s">
        <v>4102</v>
      </c>
      <c r="D36" s="1704" t="s">
        <v>4102</v>
      </c>
      <c r="E36" s="1704" t="s">
        <v>378</v>
      </c>
      <c r="G36" s="1704" t="s">
        <v>40</v>
      </c>
      <c r="AS36" s="1705"/>
      <c r="AT36" s="1705"/>
      <c r="AU36" s="1705"/>
      <c r="AV36" s="1705"/>
      <c r="AW36" s="1705"/>
    </row>
    <row r="37" spans="1:49" s="1704" customFormat="1">
      <c r="A37" s="1704" t="s">
        <v>4245</v>
      </c>
      <c r="B37" s="1704" t="s">
        <v>4102</v>
      </c>
      <c r="D37" s="1704" t="s">
        <v>4102</v>
      </c>
      <c r="E37" s="1704" t="s">
        <v>378</v>
      </c>
      <c r="G37" s="1704" t="s">
        <v>62</v>
      </c>
      <c r="AS37" s="1705"/>
      <c r="AT37" s="1705"/>
      <c r="AU37" s="1705"/>
      <c r="AV37" s="1705"/>
      <c r="AW37" s="1705"/>
    </row>
    <row r="38" spans="1:49" s="1704" customFormat="1">
      <c r="A38" s="1704" t="s">
        <v>4245</v>
      </c>
      <c r="B38" s="1704" t="s">
        <v>4102</v>
      </c>
      <c r="D38" s="1704" t="s">
        <v>4102</v>
      </c>
      <c r="E38" s="1704" t="s">
        <v>378</v>
      </c>
      <c r="G38" s="1704" t="s">
        <v>4248</v>
      </c>
      <c r="AS38" s="1705"/>
      <c r="AT38" s="1705"/>
      <c r="AU38" s="1705"/>
      <c r="AV38" s="1705"/>
      <c r="AW38" s="1705"/>
    </row>
    <row r="39" spans="1:49" s="1704" customFormat="1">
      <c r="A39" s="1704" t="s">
        <v>4245</v>
      </c>
      <c r="B39" s="1704" t="s">
        <v>4102</v>
      </c>
      <c r="D39" s="1704" t="s">
        <v>4102</v>
      </c>
      <c r="E39" s="1704" t="s">
        <v>378</v>
      </c>
      <c r="G39" s="1704" t="s">
        <v>46</v>
      </c>
      <c r="AS39" s="1705"/>
      <c r="AT39" s="1705"/>
      <c r="AU39" s="1705"/>
      <c r="AV39" s="1705"/>
      <c r="AW39" s="1705"/>
    </row>
    <row r="40" spans="1:49" s="1704" customFormat="1">
      <c r="A40" s="1704" t="s">
        <v>4245</v>
      </c>
      <c r="B40" s="1704" t="s">
        <v>4102</v>
      </c>
      <c r="D40" s="1704" t="s">
        <v>4102</v>
      </c>
      <c r="E40" s="1704" t="s">
        <v>378</v>
      </c>
      <c r="G40" s="1704" t="s">
        <v>4249</v>
      </c>
      <c r="AS40" s="1705"/>
      <c r="AT40" s="1705"/>
      <c r="AU40" s="1705"/>
      <c r="AV40" s="1705"/>
      <c r="AW40" s="1705"/>
    </row>
    <row r="41" spans="1:49" s="1704" customFormat="1">
      <c r="A41" s="1704" t="s">
        <v>4245</v>
      </c>
      <c r="B41" s="1704" t="s">
        <v>4102</v>
      </c>
      <c r="D41" s="1704" t="s">
        <v>4102</v>
      </c>
      <c r="E41" s="1704" t="s">
        <v>378</v>
      </c>
      <c r="G41" s="1704" t="s">
        <v>232</v>
      </c>
      <c r="AS41" s="1705"/>
      <c r="AT41" s="1705"/>
      <c r="AU41" s="1705"/>
      <c r="AV41" s="1705"/>
      <c r="AW41" s="1705"/>
    </row>
    <row r="42" spans="1:49" s="1704" customFormat="1">
      <c r="A42" s="1704" t="s">
        <v>4245</v>
      </c>
      <c r="B42" s="1704" t="s">
        <v>4102</v>
      </c>
      <c r="D42" s="1704" t="s">
        <v>4102</v>
      </c>
      <c r="E42" s="1704" t="s">
        <v>378</v>
      </c>
      <c r="G42" s="1704" t="s">
        <v>4250</v>
      </c>
      <c r="AS42" s="1705"/>
      <c r="AT42" s="1705"/>
      <c r="AU42" s="1705"/>
      <c r="AV42" s="1705"/>
      <c r="AW42" s="1705"/>
    </row>
    <row r="43" spans="1:49" s="180" customFormat="1">
      <c r="A43" s="180" t="s">
        <v>4246</v>
      </c>
      <c r="B43" s="180" t="s">
        <v>378</v>
      </c>
      <c r="E43" s="180" t="s">
        <v>378</v>
      </c>
      <c r="G43" s="180" t="s">
        <v>219</v>
      </c>
      <c r="AS43" s="1703"/>
      <c r="AT43" s="1703"/>
      <c r="AU43" s="1703"/>
      <c r="AV43" s="1703"/>
      <c r="AW43" s="1703"/>
    </row>
    <row r="44" spans="1:49" s="180" customFormat="1">
      <c r="A44" s="180" t="s">
        <v>4246</v>
      </c>
      <c r="B44" s="180" t="s">
        <v>378</v>
      </c>
      <c r="E44" s="180" t="s">
        <v>378</v>
      </c>
      <c r="G44" s="180" t="s">
        <v>40</v>
      </c>
      <c r="AS44" s="1703"/>
      <c r="AT44" s="1703"/>
      <c r="AU44" s="1703"/>
      <c r="AV44" s="1703"/>
      <c r="AW44" s="1703"/>
    </row>
    <row r="45" spans="1:49" s="180" customFormat="1">
      <c r="A45" s="180" t="s">
        <v>4246</v>
      </c>
      <c r="B45" s="180" t="s">
        <v>378</v>
      </c>
      <c r="E45" s="180" t="s">
        <v>378</v>
      </c>
      <c r="G45" s="180" t="s">
        <v>62</v>
      </c>
      <c r="AS45" s="1703"/>
      <c r="AT45" s="1703"/>
      <c r="AU45" s="1703"/>
      <c r="AV45" s="1703"/>
      <c r="AW45" s="1703"/>
    </row>
    <row r="46" spans="1:49" s="180" customFormat="1">
      <c r="A46" s="180" t="s">
        <v>4246</v>
      </c>
      <c r="B46" s="180" t="s">
        <v>378</v>
      </c>
      <c r="E46" s="180" t="s">
        <v>378</v>
      </c>
      <c r="G46" s="180" t="s">
        <v>4248</v>
      </c>
      <c r="AS46" s="1703"/>
      <c r="AT46" s="1703"/>
      <c r="AU46" s="1703"/>
      <c r="AV46" s="1703"/>
      <c r="AW46" s="1703"/>
    </row>
    <row r="47" spans="1:49" s="180" customFormat="1">
      <c r="A47" s="180" t="s">
        <v>4246</v>
      </c>
      <c r="B47" s="180" t="s">
        <v>378</v>
      </c>
      <c r="E47" s="180" t="s">
        <v>378</v>
      </c>
      <c r="G47" s="180" t="s">
        <v>46</v>
      </c>
      <c r="AS47" s="1703"/>
      <c r="AT47" s="1703"/>
      <c r="AU47" s="1703"/>
      <c r="AV47" s="1703"/>
      <c r="AW47" s="1703"/>
    </row>
    <row r="48" spans="1:49" s="180" customFormat="1">
      <c r="A48" s="180" t="s">
        <v>4246</v>
      </c>
      <c r="B48" s="180" t="s">
        <v>378</v>
      </c>
      <c r="E48" s="180" t="s">
        <v>378</v>
      </c>
      <c r="G48" s="180" t="s">
        <v>4249</v>
      </c>
      <c r="AS48" s="1703"/>
      <c r="AT48" s="1703"/>
      <c r="AU48" s="1703"/>
      <c r="AV48" s="1703"/>
      <c r="AW48" s="1703"/>
    </row>
    <row r="49" spans="1:49" s="180" customFormat="1">
      <c r="A49" s="180" t="s">
        <v>4246</v>
      </c>
      <c r="B49" s="180" t="s">
        <v>378</v>
      </c>
      <c r="E49" s="180" t="s">
        <v>378</v>
      </c>
      <c r="G49" s="180" t="s">
        <v>232</v>
      </c>
      <c r="AS49" s="1703"/>
      <c r="AT49" s="1703"/>
      <c r="AU49" s="1703"/>
      <c r="AV49" s="1703"/>
      <c r="AW49" s="1703"/>
    </row>
    <row r="50" spans="1:49" s="180" customFormat="1">
      <c r="A50" s="180" t="s">
        <v>4246</v>
      </c>
      <c r="B50" s="180" t="s">
        <v>378</v>
      </c>
      <c r="E50" s="180" t="s">
        <v>378</v>
      </c>
      <c r="G50" s="180" t="s">
        <v>4250</v>
      </c>
      <c r="AS50" s="1703"/>
      <c r="AT50" s="1703"/>
      <c r="AU50" s="1703"/>
      <c r="AV50" s="1703"/>
      <c r="AW50" s="1703"/>
    </row>
    <row r="51" spans="1:49" s="180" customFormat="1">
      <c r="A51" s="180" t="s">
        <v>4246</v>
      </c>
      <c r="B51" s="180" t="s">
        <v>377</v>
      </c>
      <c r="E51" s="180" t="s">
        <v>377</v>
      </c>
      <c r="G51" s="180" t="s">
        <v>219</v>
      </c>
      <c r="AS51" s="1703"/>
      <c r="AT51" s="1703"/>
      <c r="AU51" s="1703"/>
      <c r="AV51" s="1703"/>
      <c r="AW51" s="1703"/>
    </row>
    <row r="52" spans="1:49" s="180" customFormat="1">
      <c r="A52" s="180" t="s">
        <v>4246</v>
      </c>
      <c r="B52" s="180" t="s">
        <v>377</v>
      </c>
      <c r="E52" s="180" t="s">
        <v>377</v>
      </c>
      <c r="G52" s="180" t="s">
        <v>40</v>
      </c>
      <c r="AS52" s="1703"/>
      <c r="AT52" s="1703"/>
      <c r="AU52" s="1703"/>
      <c r="AV52" s="1703"/>
      <c r="AW52" s="1703"/>
    </row>
    <row r="53" spans="1:49" s="180" customFormat="1">
      <c r="A53" s="180" t="s">
        <v>4246</v>
      </c>
      <c r="B53" s="180" t="s">
        <v>377</v>
      </c>
      <c r="E53" s="180" t="s">
        <v>377</v>
      </c>
      <c r="G53" s="180" t="s">
        <v>62</v>
      </c>
      <c r="AS53" s="1703"/>
      <c r="AT53" s="1703"/>
      <c r="AU53" s="1703"/>
      <c r="AV53" s="1703"/>
      <c r="AW53" s="1703"/>
    </row>
    <row r="54" spans="1:49" s="180" customFormat="1">
      <c r="A54" s="180" t="s">
        <v>4246</v>
      </c>
      <c r="B54" s="180" t="s">
        <v>377</v>
      </c>
      <c r="E54" s="180" t="s">
        <v>377</v>
      </c>
      <c r="G54" s="180" t="s">
        <v>4248</v>
      </c>
      <c r="AS54" s="1703"/>
      <c r="AT54" s="1703"/>
      <c r="AU54" s="1703"/>
      <c r="AV54" s="1703"/>
      <c r="AW54" s="1703"/>
    </row>
    <row r="55" spans="1:49" s="180" customFormat="1">
      <c r="A55" s="180" t="s">
        <v>4246</v>
      </c>
      <c r="B55" s="180" t="s">
        <v>377</v>
      </c>
      <c r="E55" s="180" t="s">
        <v>377</v>
      </c>
      <c r="G55" s="180" t="s">
        <v>46</v>
      </c>
      <c r="AS55" s="1703"/>
      <c r="AT55" s="1703"/>
      <c r="AU55" s="1703"/>
      <c r="AV55" s="1703"/>
      <c r="AW55" s="1703"/>
    </row>
    <row r="56" spans="1:49" s="180" customFormat="1">
      <c r="A56" s="180" t="s">
        <v>4246</v>
      </c>
      <c r="B56" s="180" t="s">
        <v>377</v>
      </c>
      <c r="E56" s="180" t="s">
        <v>377</v>
      </c>
      <c r="G56" s="180" t="s">
        <v>4249</v>
      </c>
      <c r="AS56" s="1703"/>
      <c r="AT56" s="1703"/>
      <c r="AU56" s="1703"/>
      <c r="AV56" s="1703"/>
      <c r="AW56" s="1703"/>
    </row>
    <row r="57" spans="1:49" s="180" customFormat="1">
      <c r="A57" s="180" t="s">
        <v>4246</v>
      </c>
      <c r="B57" s="180" t="s">
        <v>377</v>
      </c>
      <c r="E57" s="180" t="s">
        <v>377</v>
      </c>
      <c r="G57" s="180" t="s">
        <v>232</v>
      </c>
      <c r="AS57" s="1703"/>
      <c r="AT57" s="1703"/>
      <c r="AU57" s="1703"/>
      <c r="AV57" s="1703"/>
      <c r="AW57" s="1703"/>
    </row>
    <row r="58" spans="1:49" s="180" customFormat="1">
      <c r="A58" s="180" t="s">
        <v>4246</v>
      </c>
      <c r="B58" s="180" t="s">
        <v>377</v>
      </c>
      <c r="E58" s="180" t="s">
        <v>377</v>
      </c>
      <c r="G58" s="180" t="s">
        <v>4250</v>
      </c>
      <c r="AS58" s="1703"/>
      <c r="AT58" s="1703"/>
      <c r="AU58" s="1703"/>
      <c r="AV58" s="1703"/>
      <c r="AW58" s="1703"/>
    </row>
    <row r="59" spans="1:49" s="1701" customFormat="1">
      <c r="A59" s="1701" t="s">
        <v>4247</v>
      </c>
      <c r="G59" s="1701" t="s">
        <v>219</v>
      </c>
      <c r="AS59" s="1702"/>
      <c r="AT59" s="1702"/>
      <c r="AU59" s="1702"/>
      <c r="AV59" s="1702"/>
      <c r="AW59" s="1702"/>
    </row>
    <row r="60" spans="1:49" s="1701" customFormat="1">
      <c r="A60" s="1701" t="s">
        <v>4247</v>
      </c>
      <c r="G60" s="1701" t="s">
        <v>40</v>
      </c>
      <c r="AS60" s="1702"/>
      <c r="AT60" s="1702"/>
      <c r="AU60" s="1702"/>
      <c r="AV60" s="1702"/>
      <c r="AW60" s="1702"/>
    </row>
    <row r="61" spans="1:49" s="1701" customFormat="1">
      <c r="A61" s="1701" t="s">
        <v>4247</v>
      </c>
      <c r="G61" s="1701" t="s">
        <v>62</v>
      </c>
      <c r="AS61" s="1702"/>
      <c r="AT61" s="1702"/>
      <c r="AU61" s="1702"/>
      <c r="AV61" s="1702"/>
      <c r="AW61" s="1702"/>
    </row>
    <row r="62" spans="1:49" s="1701" customFormat="1">
      <c r="A62" s="1701" t="s">
        <v>4247</v>
      </c>
      <c r="G62" s="1701" t="s">
        <v>4248</v>
      </c>
      <c r="AS62" s="1702"/>
      <c r="AT62" s="1702"/>
      <c r="AU62" s="1702"/>
      <c r="AV62" s="1702"/>
      <c r="AW62" s="1702"/>
    </row>
    <row r="63" spans="1:49" s="1701" customFormat="1">
      <c r="A63" s="1701" t="s">
        <v>4247</v>
      </c>
      <c r="G63" s="1701" t="s">
        <v>46</v>
      </c>
      <c r="AS63" s="1702"/>
      <c r="AT63" s="1702"/>
      <c r="AU63" s="1702"/>
      <c r="AV63" s="1702"/>
      <c r="AW63" s="1702"/>
    </row>
    <row r="64" spans="1:49" s="1701" customFormat="1">
      <c r="A64" s="1701" t="s">
        <v>4247</v>
      </c>
      <c r="G64" s="1701" t="s">
        <v>4249</v>
      </c>
      <c r="AS64" s="1702"/>
      <c r="AT64" s="1702"/>
      <c r="AU64" s="1702"/>
      <c r="AV64" s="1702"/>
      <c r="AW64" s="1702"/>
    </row>
    <row r="65" spans="1:49" s="1701" customFormat="1">
      <c r="A65" s="1701" t="s">
        <v>4247</v>
      </c>
      <c r="G65" s="1701" t="s">
        <v>232</v>
      </c>
      <c r="AS65" s="1702"/>
      <c r="AT65" s="1702"/>
      <c r="AU65" s="1702"/>
      <c r="AV65" s="1702"/>
      <c r="AW65" s="1702"/>
    </row>
    <row r="66" spans="1:49" s="1701" customFormat="1">
      <c r="A66" s="1701" t="s">
        <v>4247</v>
      </c>
      <c r="G66" s="1701" t="s">
        <v>4250</v>
      </c>
      <c r="AS66" s="1702"/>
      <c r="AT66" s="1702"/>
      <c r="AU66" s="1702"/>
      <c r="AV66" s="1702"/>
      <c r="AW66" s="1702"/>
    </row>
  </sheetData>
  <autoFilter ref="A2:AX6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2:AW47"/>
  <sheetViews>
    <sheetView workbookViewId="0">
      <selection activeCell="F17" sqref="F17"/>
    </sheetView>
  </sheetViews>
  <sheetFormatPr defaultRowHeight="12.75"/>
  <cols>
    <col min="1" max="1" width="17.7109375" bestFit="1" customWidth="1"/>
    <col min="2" max="2" width="12.140625" bestFit="1" customWidth="1"/>
    <col min="4" max="4" width="13.42578125" bestFit="1" customWidth="1"/>
    <col min="6" max="6" width="11.28515625" bestFit="1" customWidth="1"/>
    <col min="7" max="7" width="24.140625" customWidth="1"/>
  </cols>
  <sheetData>
    <row r="2" spans="1:49" s="1707" customFormat="1">
      <c r="A2" s="1706" t="s">
        <v>4236</v>
      </c>
      <c r="B2" s="1706" t="s">
        <v>4252</v>
      </c>
      <c r="C2" s="1706" t="s">
        <v>4224</v>
      </c>
      <c r="D2" s="1706" t="s">
        <v>7</v>
      </c>
      <c r="E2" s="1706" t="s">
        <v>4238</v>
      </c>
      <c r="F2" s="1706" t="s">
        <v>4237</v>
      </c>
      <c r="G2" s="1706" t="s">
        <v>313</v>
      </c>
      <c r="H2" s="1707">
        <v>201501</v>
      </c>
      <c r="I2" s="1707">
        <v>201502</v>
      </c>
      <c r="J2" s="1707">
        <v>201503</v>
      </c>
      <c r="K2" s="1707">
        <v>201504</v>
      </c>
      <c r="L2" s="1707">
        <v>201505</v>
      </c>
      <c r="M2" s="1707">
        <v>201506</v>
      </c>
      <c r="N2" s="1707">
        <v>201507</v>
      </c>
      <c r="O2" s="1707">
        <v>201508</v>
      </c>
      <c r="P2" s="1707">
        <v>201509</v>
      </c>
      <c r="Q2" s="1707">
        <v>201510</v>
      </c>
      <c r="R2" s="1707">
        <v>201511</v>
      </c>
      <c r="S2" s="1707">
        <v>201512</v>
      </c>
      <c r="T2" s="1707">
        <v>201601</v>
      </c>
      <c r="U2" s="1707">
        <v>201602</v>
      </c>
      <c r="V2" s="1707">
        <v>201603</v>
      </c>
      <c r="W2" s="1707">
        <v>201604</v>
      </c>
      <c r="X2" s="1707">
        <v>201605</v>
      </c>
      <c r="Y2" s="1707">
        <v>201606</v>
      </c>
      <c r="Z2" s="1707">
        <v>201607</v>
      </c>
      <c r="AA2" s="1707">
        <v>201608</v>
      </c>
      <c r="AB2" s="1707">
        <v>201609</v>
      </c>
      <c r="AC2" s="1707">
        <v>201610</v>
      </c>
      <c r="AD2" s="1707">
        <v>201611</v>
      </c>
      <c r="AE2" s="1707">
        <v>201612</v>
      </c>
      <c r="AF2" s="1707">
        <v>201701</v>
      </c>
      <c r="AG2" s="1707">
        <v>201702</v>
      </c>
      <c r="AH2" s="1707">
        <v>201703</v>
      </c>
      <c r="AI2" s="1707">
        <v>201704</v>
      </c>
      <c r="AJ2" s="1707">
        <v>201705</v>
      </c>
      <c r="AK2" s="1707">
        <v>201706</v>
      </c>
      <c r="AL2" s="1707">
        <v>201707</v>
      </c>
      <c r="AM2" s="1707">
        <v>201708</v>
      </c>
      <c r="AN2" s="1707">
        <v>201709</v>
      </c>
      <c r="AO2" s="1707">
        <v>201710</v>
      </c>
      <c r="AP2" s="1707">
        <v>201711</v>
      </c>
      <c r="AQ2" s="1707">
        <v>201712</v>
      </c>
      <c r="AS2" s="1708" t="s">
        <v>4240</v>
      </c>
      <c r="AT2" s="1708" t="s">
        <v>4241</v>
      </c>
      <c r="AU2" s="1708"/>
      <c r="AV2" s="1708" t="s">
        <v>4239</v>
      </c>
      <c r="AW2" s="1708" t="s">
        <v>4242</v>
      </c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4291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4288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4201</v>
      </c>
      <c r="C5" s="1704" t="s">
        <v>4136</v>
      </c>
      <c r="D5" s="1704" t="s">
        <v>4137</v>
      </c>
      <c r="E5" s="1704" t="s">
        <v>377</v>
      </c>
      <c r="G5" s="1704" t="s">
        <v>4293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4201</v>
      </c>
      <c r="C6" s="1704" t="s">
        <v>4136</v>
      </c>
      <c r="D6" s="1704" t="s">
        <v>4137</v>
      </c>
      <c r="E6" s="1704" t="s">
        <v>377</v>
      </c>
      <c r="G6" s="1704" t="s">
        <v>4294</v>
      </c>
      <c r="AS6" s="1705"/>
      <c r="AT6" s="1705"/>
      <c r="AU6" s="1705"/>
      <c r="AV6" s="1705"/>
      <c r="AW6" s="1705"/>
    </row>
    <row r="7" spans="1:49" s="1704" customFormat="1">
      <c r="A7" s="1704" t="s">
        <v>4243</v>
      </c>
      <c r="B7" s="1704" t="s">
        <v>4201</v>
      </c>
      <c r="C7" s="1704" t="s">
        <v>4136</v>
      </c>
      <c r="D7" s="1704" t="s">
        <v>4137</v>
      </c>
      <c r="E7" s="1704" t="s">
        <v>377</v>
      </c>
      <c r="G7" s="1704" t="s">
        <v>4295</v>
      </c>
      <c r="AS7" s="1705"/>
      <c r="AT7" s="1705"/>
      <c r="AU7" s="1705"/>
      <c r="AV7" s="1705"/>
      <c r="AW7" s="1705"/>
    </row>
    <row r="8" spans="1:49" s="1704" customFormat="1">
      <c r="A8" s="1704" t="s">
        <v>4243</v>
      </c>
      <c r="B8" s="1704" t="s">
        <v>4200</v>
      </c>
      <c r="C8" s="1704" t="s">
        <v>4131</v>
      </c>
      <c r="D8" s="1704" t="s">
        <v>4102</v>
      </c>
      <c r="E8" s="1704" t="s">
        <v>378</v>
      </c>
      <c r="G8" s="1704" t="s">
        <v>4296</v>
      </c>
      <c r="AS8" s="1705"/>
      <c r="AT8" s="1705"/>
      <c r="AU8" s="1705"/>
      <c r="AV8" s="1705"/>
      <c r="AW8" s="1705"/>
    </row>
    <row r="9" spans="1:49" s="1704" customFormat="1">
      <c r="A9" s="1704" t="s">
        <v>4243</v>
      </c>
      <c r="B9" s="1704" t="s">
        <v>4200</v>
      </c>
      <c r="C9" s="1704" t="s">
        <v>4131</v>
      </c>
      <c r="D9" s="1704" t="s">
        <v>4102</v>
      </c>
      <c r="E9" s="1704" t="s">
        <v>378</v>
      </c>
      <c r="G9" s="1704" t="s">
        <v>4297</v>
      </c>
      <c r="AS9" s="1705"/>
      <c r="AT9" s="1705"/>
      <c r="AU9" s="1705"/>
      <c r="AV9" s="1705"/>
      <c r="AW9" s="1705"/>
    </row>
    <row r="10" spans="1:49" s="1704" customFormat="1">
      <c r="A10" s="1704" t="s">
        <v>4243</v>
      </c>
      <c r="B10" s="1704" t="s">
        <v>4200</v>
      </c>
      <c r="C10" s="1704" t="s">
        <v>4131</v>
      </c>
      <c r="D10" s="1704" t="s">
        <v>4102</v>
      </c>
      <c r="E10" s="1704" t="s">
        <v>378</v>
      </c>
      <c r="G10" s="1704" t="s">
        <v>4298</v>
      </c>
      <c r="AS10" s="1705"/>
      <c r="AT10" s="1705"/>
      <c r="AU10" s="1705"/>
      <c r="AV10" s="1705"/>
      <c r="AW10" s="1705"/>
    </row>
    <row r="11" spans="1:49" s="1704" customFormat="1">
      <c r="A11" s="1704" t="s">
        <v>4243</v>
      </c>
      <c r="B11" s="1704" t="s">
        <v>4200</v>
      </c>
      <c r="C11" s="1704" t="s">
        <v>4131</v>
      </c>
      <c r="D11" s="1704" t="s">
        <v>4102</v>
      </c>
      <c r="E11" s="1704" t="s">
        <v>378</v>
      </c>
      <c r="G11" s="1704" t="s">
        <v>4299</v>
      </c>
      <c r="AS11" s="1705"/>
      <c r="AT11" s="1705"/>
      <c r="AU11" s="1705"/>
      <c r="AV11" s="1705"/>
      <c r="AW11" s="1705"/>
    </row>
    <row r="12" spans="1:49" s="1699" customFormat="1">
      <c r="A12" s="1699" t="s">
        <v>4244</v>
      </c>
      <c r="B12" s="1699" t="s">
        <v>4131</v>
      </c>
      <c r="C12" s="1699" t="s">
        <v>4131</v>
      </c>
      <c r="D12" s="1699" t="s">
        <v>4102</v>
      </c>
      <c r="E12" s="1699" t="s">
        <v>378</v>
      </c>
      <c r="G12" s="1699" t="s">
        <v>4291</v>
      </c>
      <c r="AS12" s="1700"/>
      <c r="AT12" s="1700"/>
      <c r="AU12" s="1700"/>
      <c r="AV12" s="1700"/>
      <c r="AW12" s="1700"/>
    </row>
    <row r="13" spans="1:49" s="1699" customFormat="1">
      <c r="A13" s="1699" t="s">
        <v>4244</v>
      </c>
      <c r="B13" s="1699" t="s">
        <v>4131</v>
      </c>
      <c r="C13" s="1699" t="s">
        <v>4131</v>
      </c>
      <c r="D13" s="1699" t="s">
        <v>4102</v>
      </c>
      <c r="E13" s="1699" t="s">
        <v>378</v>
      </c>
      <c r="G13" s="1699" t="s">
        <v>4288</v>
      </c>
      <c r="AS13" s="1700"/>
      <c r="AT13" s="1700"/>
      <c r="AU13" s="1700"/>
      <c r="AV13" s="1700"/>
      <c r="AW13" s="1700"/>
    </row>
    <row r="14" spans="1:49" s="1699" customFormat="1">
      <c r="A14" s="1699" t="s">
        <v>4244</v>
      </c>
      <c r="B14" s="1699" t="s">
        <v>4131</v>
      </c>
      <c r="C14" s="1699" t="s">
        <v>4131</v>
      </c>
      <c r="D14" s="1699" t="s">
        <v>4102</v>
      </c>
      <c r="E14" s="1699" t="s">
        <v>378</v>
      </c>
      <c r="G14" s="1699" t="s">
        <v>4293</v>
      </c>
      <c r="AS14" s="1700"/>
      <c r="AT14" s="1700"/>
      <c r="AU14" s="1700"/>
      <c r="AV14" s="1700"/>
      <c r="AW14" s="1700"/>
    </row>
    <row r="15" spans="1:49" s="1699" customFormat="1">
      <c r="A15" s="1699" t="s">
        <v>4244</v>
      </c>
      <c r="B15" s="1699" t="s">
        <v>4131</v>
      </c>
      <c r="C15" s="1699" t="s">
        <v>4131</v>
      </c>
      <c r="D15" s="1699" t="s">
        <v>4102</v>
      </c>
      <c r="E15" s="1699" t="s">
        <v>378</v>
      </c>
      <c r="G15" s="1699" t="s">
        <v>4294</v>
      </c>
      <c r="AS15" s="1700"/>
      <c r="AT15" s="1700"/>
      <c r="AU15" s="1700"/>
      <c r="AV15" s="1700"/>
      <c r="AW15" s="1700"/>
    </row>
    <row r="16" spans="1:49" s="1699" customFormat="1">
      <c r="A16" s="1699" t="s">
        <v>4244</v>
      </c>
      <c r="B16" s="1699" t="s">
        <v>4131</v>
      </c>
      <c r="C16" s="1699" t="s">
        <v>4131</v>
      </c>
      <c r="D16" s="1699" t="s">
        <v>4102</v>
      </c>
      <c r="E16" s="1699" t="s">
        <v>378</v>
      </c>
      <c r="G16" s="1699" t="s">
        <v>4295</v>
      </c>
      <c r="AS16" s="1700"/>
      <c r="AT16" s="1700"/>
      <c r="AU16" s="1700"/>
      <c r="AV16" s="1700"/>
      <c r="AW16" s="1700"/>
    </row>
    <row r="17" spans="1:49" s="1699" customFormat="1">
      <c r="A17" s="1699" t="s">
        <v>4244</v>
      </c>
      <c r="B17" s="1699" t="s">
        <v>4136</v>
      </c>
      <c r="C17" s="1699" t="s">
        <v>4136</v>
      </c>
      <c r="D17" s="1699" t="s">
        <v>4137</v>
      </c>
      <c r="E17" s="1699" t="s">
        <v>377</v>
      </c>
      <c r="G17" s="1699" t="s">
        <v>4296</v>
      </c>
      <c r="AS17" s="1700"/>
      <c r="AT17" s="1700"/>
      <c r="AU17" s="1700"/>
      <c r="AV17" s="1700"/>
      <c r="AW17" s="1700"/>
    </row>
    <row r="18" spans="1:49" s="1699" customFormat="1">
      <c r="A18" s="1699" t="s">
        <v>4244</v>
      </c>
      <c r="B18" s="1699" t="s">
        <v>4136</v>
      </c>
      <c r="C18" s="1699" t="s">
        <v>4136</v>
      </c>
      <c r="D18" s="1699" t="s">
        <v>4137</v>
      </c>
      <c r="E18" s="1699" t="s">
        <v>377</v>
      </c>
      <c r="G18" s="1699" t="s">
        <v>4297</v>
      </c>
      <c r="AS18" s="1700"/>
      <c r="AT18" s="1700"/>
      <c r="AU18" s="1700"/>
      <c r="AV18" s="1700"/>
      <c r="AW18" s="1700"/>
    </row>
    <row r="19" spans="1:49" s="1699" customFormat="1">
      <c r="A19" s="1699" t="s">
        <v>4244</v>
      </c>
      <c r="B19" s="1699" t="s">
        <v>4136</v>
      </c>
      <c r="C19" s="1699" t="s">
        <v>4136</v>
      </c>
      <c r="D19" s="1699" t="s">
        <v>4137</v>
      </c>
      <c r="E19" s="1699" t="s">
        <v>377</v>
      </c>
      <c r="G19" s="1699" t="s">
        <v>4298</v>
      </c>
      <c r="AS19" s="1700"/>
      <c r="AT19" s="1700"/>
      <c r="AU19" s="1700"/>
      <c r="AV19" s="1700"/>
      <c r="AW19" s="1700"/>
    </row>
    <row r="20" spans="1:49" s="1699" customFormat="1">
      <c r="A20" s="1699" t="s">
        <v>4244</v>
      </c>
      <c r="B20" s="1699" t="s">
        <v>4136</v>
      </c>
      <c r="C20" s="1699" t="s">
        <v>4136</v>
      </c>
      <c r="D20" s="1699" t="s">
        <v>4137</v>
      </c>
      <c r="E20" s="1699" t="s">
        <v>377</v>
      </c>
      <c r="G20" s="1699" t="s">
        <v>4299</v>
      </c>
      <c r="AS20" s="1700"/>
      <c r="AT20" s="1700"/>
      <c r="AU20" s="1700"/>
      <c r="AV20" s="1700"/>
      <c r="AW20" s="1700"/>
    </row>
    <row r="21" spans="1:49" s="1704" customFormat="1">
      <c r="A21" s="1704" t="s">
        <v>4245</v>
      </c>
      <c r="B21" s="1704" t="s">
        <v>4102</v>
      </c>
      <c r="D21" s="1704" t="s">
        <v>4102</v>
      </c>
      <c r="E21" s="1704" t="s">
        <v>378</v>
      </c>
      <c r="G21" s="1704" t="s">
        <v>4291</v>
      </c>
      <c r="AS21" s="1705"/>
      <c r="AT21" s="1705"/>
      <c r="AU21" s="1705"/>
      <c r="AV21" s="1705"/>
      <c r="AW21" s="1705"/>
    </row>
    <row r="22" spans="1:49" s="1704" customFormat="1">
      <c r="A22" s="1704" t="s">
        <v>4245</v>
      </c>
      <c r="B22" s="1704" t="s">
        <v>4102</v>
      </c>
      <c r="D22" s="1704" t="s">
        <v>4102</v>
      </c>
      <c r="E22" s="1704" t="s">
        <v>378</v>
      </c>
      <c r="G22" s="1704" t="s">
        <v>4288</v>
      </c>
      <c r="AS22" s="1705"/>
      <c r="AT22" s="1705"/>
      <c r="AU22" s="1705"/>
      <c r="AV22" s="1705"/>
      <c r="AW22" s="1705"/>
    </row>
    <row r="23" spans="1:49" s="1704" customFormat="1">
      <c r="A23" s="1704" t="s">
        <v>4245</v>
      </c>
      <c r="B23" s="1704" t="s">
        <v>4102</v>
      </c>
      <c r="D23" s="1704" t="s">
        <v>4102</v>
      </c>
      <c r="E23" s="1704" t="s">
        <v>378</v>
      </c>
      <c r="G23" s="1704" t="s">
        <v>4293</v>
      </c>
      <c r="AS23" s="1705"/>
      <c r="AT23" s="1705"/>
      <c r="AU23" s="1705"/>
      <c r="AV23" s="1705"/>
      <c r="AW23" s="1705"/>
    </row>
    <row r="24" spans="1:49" s="1704" customFormat="1">
      <c r="A24" s="1704" t="s">
        <v>4245</v>
      </c>
      <c r="B24" s="1704" t="s">
        <v>4102</v>
      </c>
      <c r="D24" s="1704" t="s">
        <v>4102</v>
      </c>
      <c r="E24" s="1704" t="s">
        <v>378</v>
      </c>
      <c r="G24" s="1704" t="s">
        <v>4294</v>
      </c>
      <c r="AS24" s="1705"/>
      <c r="AT24" s="1705"/>
      <c r="AU24" s="1705"/>
      <c r="AV24" s="1705"/>
      <c r="AW24" s="1705"/>
    </row>
    <row r="25" spans="1:49" s="1704" customFormat="1">
      <c r="A25" s="1704" t="s">
        <v>4245</v>
      </c>
      <c r="B25" s="1704" t="s">
        <v>4102</v>
      </c>
      <c r="D25" s="1704" t="s">
        <v>4102</v>
      </c>
      <c r="E25" s="1704" t="s">
        <v>378</v>
      </c>
      <c r="G25" s="1704" t="s">
        <v>4295</v>
      </c>
      <c r="AS25" s="1705"/>
      <c r="AT25" s="1705"/>
      <c r="AU25" s="1705"/>
      <c r="AV25" s="1705"/>
      <c r="AW25" s="1705"/>
    </row>
    <row r="26" spans="1:49" s="1704" customFormat="1">
      <c r="A26" s="1704" t="s">
        <v>4245</v>
      </c>
      <c r="B26" s="1704" t="s">
        <v>4102</v>
      </c>
      <c r="D26" s="1704" t="s">
        <v>4102</v>
      </c>
      <c r="E26" s="1704" t="s">
        <v>378</v>
      </c>
      <c r="G26" s="1704" t="s">
        <v>4296</v>
      </c>
      <c r="AS26" s="1705"/>
      <c r="AT26" s="1705"/>
      <c r="AU26" s="1705"/>
      <c r="AV26" s="1705"/>
      <c r="AW26" s="1705"/>
    </row>
    <row r="27" spans="1:49" s="1704" customFormat="1">
      <c r="A27" s="1704" t="s">
        <v>4245</v>
      </c>
      <c r="B27" s="1704" t="s">
        <v>4102</v>
      </c>
      <c r="D27" s="1704" t="s">
        <v>4102</v>
      </c>
      <c r="E27" s="1704" t="s">
        <v>378</v>
      </c>
      <c r="G27" s="1704" t="s">
        <v>4297</v>
      </c>
      <c r="AS27" s="1705"/>
      <c r="AT27" s="1705"/>
      <c r="AU27" s="1705"/>
      <c r="AV27" s="1705"/>
      <c r="AW27" s="1705"/>
    </row>
    <row r="28" spans="1:49" s="1704" customFormat="1">
      <c r="A28" s="1704" t="s">
        <v>4245</v>
      </c>
      <c r="B28" s="1704" t="s">
        <v>4102</v>
      </c>
      <c r="D28" s="1704" t="s">
        <v>4102</v>
      </c>
      <c r="E28" s="1704" t="s">
        <v>378</v>
      </c>
      <c r="G28" s="1704" t="s">
        <v>4298</v>
      </c>
      <c r="AS28" s="1705"/>
      <c r="AT28" s="1705"/>
      <c r="AU28" s="1705"/>
      <c r="AV28" s="1705"/>
      <c r="AW28" s="1705"/>
    </row>
    <row r="29" spans="1:49" s="1704" customFormat="1">
      <c r="A29" s="1704" t="s">
        <v>4245</v>
      </c>
      <c r="B29" s="1704" t="s">
        <v>4102</v>
      </c>
      <c r="D29" s="1704" t="s">
        <v>4102</v>
      </c>
      <c r="E29" s="1704" t="s">
        <v>378</v>
      </c>
      <c r="G29" s="1704" t="s">
        <v>4299</v>
      </c>
      <c r="AS29" s="1705"/>
      <c r="AT29" s="1705"/>
      <c r="AU29" s="1705"/>
      <c r="AV29" s="1705"/>
      <c r="AW29" s="1705"/>
    </row>
    <row r="30" spans="1:49" s="180" customFormat="1">
      <c r="A30" s="180" t="s">
        <v>4246</v>
      </c>
      <c r="B30" s="180" t="s">
        <v>378</v>
      </c>
      <c r="E30" s="180" t="s">
        <v>378</v>
      </c>
      <c r="G30" s="180" t="s">
        <v>4291</v>
      </c>
      <c r="AS30" s="1703"/>
      <c r="AT30" s="1703"/>
      <c r="AU30" s="1703"/>
      <c r="AV30" s="1703"/>
      <c r="AW30" s="1703"/>
    </row>
    <row r="31" spans="1:49" s="180" customFormat="1">
      <c r="A31" s="180" t="s">
        <v>4246</v>
      </c>
      <c r="B31" s="180" t="s">
        <v>378</v>
      </c>
      <c r="E31" s="180" t="s">
        <v>378</v>
      </c>
      <c r="G31" s="180" t="s">
        <v>4288</v>
      </c>
      <c r="AS31" s="1703"/>
      <c r="AT31" s="1703"/>
      <c r="AU31" s="1703"/>
      <c r="AV31" s="1703"/>
      <c r="AW31" s="1703"/>
    </row>
    <row r="32" spans="1:49" s="180" customFormat="1">
      <c r="A32" s="180" t="s">
        <v>4246</v>
      </c>
      <c r="B32" s="180" t="s">
        <v>378</v>
      </c>
      <c r="E32" s="180" t="s">
        <v>378</v>
      </c>
      <c r="G32" s="180" t="s">
        <v>4293</v>
      </c>
      <c r="AS32" s="1703"/>
      <c r="AT32" s="1703"/>
      <c r="AU32" s="1703"/>
      <c r="AV32" s="1703"/>
      <c r="AW32" s="1703"/>
    </row>
    <row r="33" spans="1:49" s="180" customFormat="1">
      <c r="A33" s="180" t="s">
        <v>4246</v>
      </c>
      <c r="B33" s="180" t="s">
        <v>378</v>
      </c>
      <c r="E33" s="180" t="s">
        <v>378</v>
      </c>
      <c r="G33" s="180" t="s">
        <v>4294</v>
      </c>
      <c r="AS33" s="1703"/>
      <c r="AT33" s="1703"/>
      <c r="AU33" s="1703"/>
      <c r="AV33" s="1703"/>
      <c r="AW33" s="1703"/>
    </row>
    <row r="34" spans="1:49" s="180" customFormat="1">
      <c r="A34" s="180" t="s">
        <v>4246</v>
      </c>
      <c r="B34" s="180" t="s">
        <v>378</v>
      </c>
      <c r="E34" s="180" t="s">
        <v>378</v>
      </c>
      <c r="G34" s="180" t="s">
        <v>4295</v>
      </c>
      <c r="AS34" s="1703"/>
      <c r="AT34" s="1703"/>
      <c r="AU34" s="1703"/>
      <c r="AV34" s="1703"/>
      <c r="AW34" s="1703"/>
    </row>
    <row r="35" spans="1:49" s="180" customFormat="1">
      <c r="A35" s="180" t="s">
        <v>4246</v>
      </c>
      <c r="B35" s="180" t="s">
        <v>377</v>
      </c>
      <c r="E35" s="180" t="s">
        <v>377</v>
      </c>
      <c r="G35" s="180" t="s">
        <v>4296</v>
      </c>
      <c r="AS35" s="1703"/>
      <c r="AT35" s="1703"/>
      <c r="AU35" s="1703"/>
      <c r="AV35" s="1703"/>
      <c r="AW35" s="1703"/>
    </row>
    <row r="36" spans="1:49" s="180" customFormat="1">
      <c r="A36" s="180" t="s">
        <v>4246</v>
      </c>
      <c r="B36" s="180" t="s">
        <v>377</v>
      </c>
      <c r="E36" s="180" t="s">
        <v>377</v>
      </c>
      <c r="G36" s="180" t="s">
        <v>4297</v>
      </c>
      <c r="AS36" s="1703"/>
      <c r="AT36" s="1703"/>
      <c r="AU36" s="1703"/>
      <c r="AV36" s="1703"/>
      <c r="AW36" s="1703"/>
    </row>
    <row r="37" spans="1:49" s="180" customFormat="1">
      <c r="A37" s="180" t="s">
        <v>4246</v>
      </c>
      <c r="B37" s="180" t="s">
        <v>377</v>
      </c>
      <c r="E37" s="180" t="s">
        <v>377</v>
      </c>
      <c r="G37" s="180" t="s">
        <v>4298</v>
      </c>
      <c r="AS37" s="1703"/>
      <c r="AT37" s="1703"/>
      <c r="AU37" s="1703"/>
      <c r="AV37" s="1703"/>
      <c r="AW37" s="1703"/>
    </row>
    <row r="38" spans="1:49" s="180" customFormat="1">
      <c r="A38" s="180" t="s">
        <v>4246</v>
      </c>
      <c r="B38" s="180" t="s">
        <v>377</v>
      </c>
      <c r="E38" s="180" t="s">
        <v>377</v>
      </c>
      <c r="G38" s="180" t="s">
        <v>4299</v>
      </c>
      <c r="AS38" s="1703"/>
      <c r="AT38" s="1703"/>
      <c r="AU38" s="1703"/>
      <c r="AV38" s="1703"/>
      <c r="AW38" s="1703"/>
    </row>
    <row r="39" spans="1:49" s="1701" customFormat="1">
      <c r="A39" s="1701" t="s">
        <v>4247</v>
      </c>
      <c r="G39" s="1701" t="s">
        <v>4291</v>
      </c>
      <c r="AS39" s="1702"/>
      <c r="AT39" s="1702"/>
      <c r="AU39" s="1702"/>
      <c r="AV39" s="1702"/>
      <c r="AW39" s="1702"/>
    </row>
    <row r="40" spans="1:49" s="1701" customFormat="1">
      <c r="A40" s="1701" t="s">
        <v>4247</v>
      </c>
      <c r="G40" s="1701" t="s">
        <v>4288</v>
      </c>
      <c r="AS40" s="1702"/>
      <c r="AT40" s="1702"/>
      <c r="AU40" s="1702"/>
      <c r="AV40" s="1702"/>
      <c r="AW40" s="1702"/>
    </row>
    <row r="41" spans="1:49" s="1701" customFormat="1">
      <c r="A41" s="1701" t="s">
        <v>4247</v>
      </c>
      <c r="G41" s="1701" t="s">
        <v>4293</v>
      </c>
      <c r="AS41" s="1702"/>
      <c r="AT41" s="1702"/>
      <c r="AU41" s="1702"/>
      <c r="AV41" s="1702"/>
      <c r="AW41" s="1702"/>
    </row>
    <row r="42" spans="1:49" s="1701" customFormat="1">
      <c r="A42" s="1701" t="s">
        <v>4247</v>
      </c>
      <c r="G42" s="1701" t="s">
        <v>4294</v>
      </c>
      <c r="AS42" s="1702"/>
      <c r="AT42" s="1702"/>
      <c r="AU42" s="1702"/>
      <c r="AV42" s="1702"/>
      <c r="AW42" s="1702"/>
    </row>
    <row r="43" spans="1:49" s="1701" customFormat="1">
      <c r="A43" s="1701" t="s">
        <v>4247</v>
      </c>
      <c r="G43" s="1701" t="s">
        <v>4295</v>
      </c>
      <c r="AS43" s="1702"/>
      <c r="AT43" s="1702"/>
      <c r="AU43" s="1702"/>
      <c r="AV43" s="1702"/>
      <c r="AW43" s="1702"/>
    </row>
    <row r="44" spans="1:49" s="1701" customFormat="1">
      <c r="A44" s="1701" t="s">
        <v>4247</v>
      </c>
      <c r="G44" s="1701" t="s">
        <v>4296</v>
      </c>
    </row>
    <row r="45" spans="1:49" s="1701" customFormat="1">
      <c r="A45" s="1701" t="s">
        <v>4247</v>
      </c>
      <c r="G45" s="1701" t="s">
        <v>4297</v>
      </c>
    </row>
    <row r="46" spans="1:49" s="1701" customFormat="1">
      <c r="A46" s="1701" t="s">
        <v>4247</v>
      </c>
      <c r="G46" s="1701" t="s">
        <v>4298</v>
      </c>
    </row>
    <row r="47" spans="1:49" s="1701" customFormat="1">
      <c r="A47" s="1701" t="s">
        <v>4247</v>
      </c>
      <c r="G47" s="1701" t="s">
        <v>4299</v>
      </c>
    </row>
  </sheetData>
  <autoFilter ref="A2:AW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W41"/>
  <sheetViews>
    <sheetView workbookViewId="0">
      <selection activeCell="H11" sqref="H11"/>
    </sheetView>
  </sheetViews>
  <sheetFormatPr defaultRowHeight="12.75"/>
  <cols>
    <col min="1" max="1" width="12.42578125" bestFit="1" customWidth="1"/>
    <col min="2" max="2" width="12.140625" bestFit="1" customWidth="1"/>
    <col min="4" max="4" width="13.42578125" bestFit="1" customWidth="1"/>
    <col min="7" max="7" width="23.140625" bestFit="1" customWidth="1"/>
  </cols>
  <sheetData>
    <row r="1" spans="1:49" s="1707" customFormat="1">
      <c r="A1" s="1706" t="s">
        <v>4236</v>
      </c>
      <c r="B1" s="1706" t="s">
        <v>4252</v>
      </c>
      <c r="C1" s="1706" t="s">
        <v>4224</v>
      </c>
      <c r="D1" s="1706" t="s">
        <v>7</v>
      </c>
      <c r="E1" s="1706" t="s">
        <v>4238</v>
      </c>
      <c r="F1" s="1706" t="s">
        <v>4237</v>
      </c>
      <c r="G1" s="1706" t="s">
        <v>313</v>
      </c>
      <c r="H1" s="1707">
        <v>201501</v>
      </c>
      <c r="I1" s="1707">
        <v>201502</v>
      </c>
      <c r="J1" s="1707">
        <v>201503</v>
      </c>
      <c r="K1" s="1707">
        <v>201504</v>
      </c>
      <c r="L1" s="1707">
        <v>201505</v>
      </c>
      <c r="M1" s="1707">
        <v>201506</v>
      </c>
      <c r="N1" s="1707">
        <v>201507</v>
      </c>
      <c r="O1" s="1707">
        <v>201508</v>
      </c>
      <c r="P1" s="1707">
        <v>201509</v>
      </c>
      <c r="Q1" s="1707">
        <v>201510</v>
      </c>
      <c r="R1" s="1707">
        <v>201511</v>
      </c>
      <c r="S1" s="1707">
        <v>201512</v>
      </c>
      <c r="T1" s="1707">
        <v>201601</v>
      </c>
      <c r="U1" s="1707">
        <v>201602</v>
      </c>
      <c r="V1" s="1707">
        <v>201603</v>
      </c>
      <c r="W1" s="1707">
        <v>201604</v>
      </c>
      <c r="X1" s="1707">
        <v>201605</v>
      </c>
      <c r="Y1" s="1707">
        <v>201606</v>
      </c>
      <c r="Z1" s="1707">
        <v>201607</v>
      </c>
      <c r="AA1" s="1707">
        <v>201608</v>
      </c>
      <c r="AB1" s="1707">
        <v>201609</v>
      </c>
      <c r="AC1" s="1707">
        <v>201610</v>
      </c>
      <c r="AD1" s="1707">
        <v>201611</v>
      </c>
      <c r="AE1" s="1707">
        <v>201612</v>
      </c>
      <c r="AF1" s="1707">
        <v>201701</v>
      </c>
      <c r="AG1" s="1707">
        <v>201702</v>
      </c>
      <c r="AH1" s="1707">
        <v>201703</v>
      </c>
      <c r="AI1" s="1707">
        <v>201704</v>
      </c>
      <c r="AJ1" s="1707">
        <v>201705</v>
      </c>
      <c r="AK1" s="1707">
        <v>201706</v>
      </c>
      <c r="AL1" s="1707">
        <v>201707</v>
      </c>
      <c r="AM1" s="1707">
        <v>201708</v>
      </c>
      <c r="AN1" s="1707">
        <v>201709</v>
      </c>
      <c r="AO1" s="1707">
        <v>201710</v>
      </c>
      <c r="AP1" s="1707">
        <v>201711</v>
      </c>
      <c r="AQ1" s="1707">
        <v>201712</v>
      </c>
      <c r="AS1" s="1708" t="s">
        <v>4240</v>
      </c>
      <c r="AT1" s="1708" t="s">
        <v>4241</v>
      </c>
      <c r="AU1" s="1708"/>
      <c r="AV1" s="1708" t="s">
        <v>4239</v>
      </c>
      <c r="AW1" s="1708" t="s">
        <v>4242</v>
      </c>
    </row>
    <row r="2" spans="1:49" s="1704" customFormat="1">
      <c r="A2" s="1704" t="s">
        <v>4243</v>
      </c>
      <c r="B2" s="1704" t="s">
        <v>4201</v>
      </c>
      <c r="C2" s="1704" t="s">
        <v>4136</v>
      </c>
      <c r="D2" s="1704" t="s">
        <v>4137</v>
      </c>
      <c r="E2" s="1704" t="s">
        <v>377</v>
      </c>
      <c r="G2" s="1704" t="s">
        <v>4300</v>
      </c>
      <c r="AS2" s="1705"/>
      <c r="AT2" s="1705"/>
      <c r="AU2" s="1705"/>
      <c r="AV2" s="1705"/>
      <c r="AW2" s="1705"/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4222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4301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4201</v>
      </c>
      <c r="C5" s="1704" t="s">
        <v>4136</v>
      </c>
      <c r="D5" s="1704" t="s">
        <v>4137</v>
      </c>
      <c r="E5" s="1704" t="s">
        <v>377</v>
      </c>
      <c r="G5" s="1704" t="s">
        <v>109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4201</v>
      </c>
      <c r="C6" s="1704" t="s">
        <v>4136</v>
      </c>
      <c r="D6" s="1704" t="s">
        <v>4137</v>
      </c>
      <c r="E6" s="1704" t="s">
        <v>377</v>
      </c>
      <c r="G6" s="1704" t="s">
        <v>110</v>
      </c>
      <c r="AS6" s="1705"/>
      <c r="AT6" s="1705"/>
      <c r="AU6" s="1705"/>
      <c r="AV6" s="1705"/>
      <c r="AW6" s="1705"/>
    </row>
    <row r="7" spans="1:49" s="1704" customFormat="1">
      <c r="A7" s="1704" t="s">
        <v>4243</v>
      </c>
      <c r="B7" s="1704" t="s">
        <v>4200</v>
      </c>
      <c r="C7" s="1704" t="s">
        <v>4131</v>
      </c>
      <c r="D7" s="1704" t="s">
        <v>4102</v>
      </c>
      <c r="E7" s="1704" t="s">
        <v>378</v>
      </c>
      <c r="G7" s="1704" t="s">
        <v>111</v>
      </c>
      <c r="AS7" s="1705"/>
      <c r="AT7" s="1705"/>
      <c r="AU7" s="1705"/>
      <c r="AV7" s="1705"/>
      <c r="AW7" s="1705"/>
    </row>
    <row r="8" spans="1:49" s="1704" customFormat="1">
      <c r="A8" s="1704" t="s">
        <v>4243</v>
      </c>
      <c r="B8" s="1704" t="s">
        <v>4200</v>
      </c>
      <c r="C8" s="1704" t="s">
        <v>4131</v>
      </c>
      <c r="D8" s="1704" t="s">
        <v>4102</v>
      </c>
      <c r="E8" s="1704" t="s">
        <v>378</v>
      </c>
      <c r="G8" s="1704" t="s">
        <v>112</v>
      </c>
      <c r="AS8" s="1705"/>
      <c r="AT8" s="1705"/>
      <c r="AU8" s="1705"/>
      <c r="AV8" s="1705"/>
      <c r="AW8" s="1705"/>
    </row>
    <row r="9" spans="1:49" s="1704" customFormat="1">
      <c r="A9" s="1704" t="s">
        <v>4243</v>
      </c>
      <c r="B9" s="1704" t="s">
        <v>4200</v>
      </c>
      <c r="C9" s="1704" t="s">
        <v>4131</v>
      </c>
      <c r="D9" s="1704" t="s">
        <v>4102</v>
      </c>
      <c r="E9" s="1704" t="s">
        <v>378</v>
      </c>
      <c r="G9" s="1704" t="s">
        <v>647</v>
      </c>
      <c r="AS9" s="1705"/>
      <c r="AT9" s="1705"/>
      <c r="AU9" s="1705"/>
      <c r="AV9" s="1705"/>
      <c r="AW9" s="1705"/>
    </row>
    <row r="10" spans="1:49" s="1699" customFormat="1">
      <c r="A10" s="1699" t="s">
        <v>4244</v>
      </c>
      <c r="B10" s="1699" t="s">
        <v>4131</v>
      </c>
      <c r="C10" s="1699" t="s">
        <v>4131</v>
      </c>
      <c r="D10" s="1699" t="s">
        <v>4102</v>
      </c>
      <c r="E10" s="1699" t="s">
        <v>378</v>
      </c>
      <c r="G10" s="1699" t="s">
        <v>4300</v>
      </c>
      <c r="AS10" s="1700"/>
      <c r="AT10" s="1700"/>
      <c r="AU10" s="1700"/>
      <c r="AV10" s="1700"/>
      <c r="AW10" s="1700"/>
    </row>
    <row r="11" spans="1:49" s="1699" customFormat="1">
      <c r="A11" s="1699" t="s">
        <v>4244</v>
      </c>
      <c r="B11" s="1699" t="s">
        <v>4131</v>
      </c>
      <c r="C11" s="1699" t="s">
        <v>4131</v>
      </c>
      <c r="D11" s="1699" t="s">
        <v>4102</v>
      </c>
      <c r="E11" s="1699" t="s">
        <v>378</v>
      </c>
      <c r="G11" s="1699" t="s">
        <v>4222</v>
      </c>
      <c r="AS11" s="1700"/>
      <c r="AT11" s="1700"/>
      <c r="AU11" s="1700"/>
      <c r="AV11" s="1700"/>
      <c r="AW11" s="1700"/>
    </row>
    <row r="12" spans="1:49" s="1699" customFormat="1">
      <c r="A12" s="1699" t="s">
        <v>4244</v>
      </c>
      <c r="B12" s="1699" t="s">
        <v>4131</v>
      </c>
      <c r="C12" s="1699" t="s">
        <v>4131</v>
      </c>
      <c r="D12" s="1699" t="s">
        <v>4102</v>
      </c>
      <c r="E12" s="1699" t="s">
        <v>378</v>
      </c>
      <c r="G12" s="1699" t="s">
        <v>4301</v>
      </c>
      <c r="AS12" s="1700"/>
      <c r="AT12" s="1700"/>
      <c r="AU12" s="1700"/>
      <c r="AV12" s="1700"/>
      <c r="AW12" s="1700"/>
    </row>
    <row r="13" spans="1:49" s="1699" customFormat="1">
      <c r="A13" s="1699" t="s">
        <v>4244</v>
      </c>
      <c r="B13" s="1699" t="s">
        <v>4131</v>
      </c>
      <c r="C13" s="1699" t="s">
        <v>4131</v>
      </c>
      <c r="D13" s="1699" t="s">
        <v>4102</v>
      </c>
      <c r="E13" s="1699" t="s">
        <v>378</v>
      </c>
      <c r="G13" s="1699" t="s">
        <v>109</v>
      </c>
      <c r="AS13" s="1700"/>
      <c r="AT13" s="1700"/>
      <c r="AU13" s="1700"/>
      <c r="AV13" s="1700"/>
      <c r="AW13" s="1700"/>
    </row>
    <row r="14" spans="1:49" s="1699" customFormat="1">
      <c r="A14" s="1699" t="s">
        <v>4244</v>
      </c>
      <c r="B14" s="1699" t="s">
        <v>4131</v>
      </c>
      <c r="C14" s="1699" t="s">
        <v>4131</v>
      </c>
      <c r="D14" s="1699" t="s">
        <v>4102</v>
      </c>
      <c r="E14" s="1699" t="s">
        <v>378</v>
      </c>
      <c r="G14" s="1699" t="s">
        <v>110</v>
      </c>
      <c r="AS14" s="1700"/>
      <c r="AT14" s="1700"/>
      <c r="AU14" s="1700"/>
      <c r="AV14" s="1700"/>
      <c r="AW14" s="1700"/>
    </row>
    <row r="15" spans="1:49" s="1699" customFormat="1">
      <c r="A15" s="1699" t="s">
        <v>4244</v>
      </c>
      <c r="B15" s="1699" t="s">
        <v>4136</v>
      </c>
      <c r="C15" s="1699" t="s">
        <v>4136</v>
      </c>
      <c r="D15" s="1699" t="s">
        <v>4137</v>
      </c>
      <c r="E15" s="1699" t="s">
        <v>377</v>
      </c>
      <c r="G15" s="1699" t="s">
        <v>111</v>
      </c>
      <c r="AS15" s="1700"/>
      <c r="AT15" s="1700"/>
      <c r="AU15" s="1700"/>
      <c r="AV15" s="1700"/>
      <c r="AW15" s="1700"/>
    </row>
    <row r="16" spans="1:49" s="1699" customFormat="1">
      <c r="A16" s="1699" t="s">
        <v>4244</v>
      </c>
      <c r="B16" s="1699" t="s">
        <v>4136</v>
      </c>
      <c r="C16" s="1699" t="s">
        <v>4136</v>
      </c>
      <c r="D16" s="1699" t="s">
        <v>4137</v>
      </c>
      <c r="E16" s="1699" t="s">
        <v>377</v>
      </c>
      <c r="G16" s="1699" t="s">
        <v>112</v>
      </c>
      <c r="AS16" s="1700"/>
      <c r="AT16" s="1700"/>
      <c r="AU16" s="1700"/>
      <c r="AV16" s="1700"/>
      <c r="AW16" s="1700"/>
    </row>
    <row r="17" spans="1:49" s="1699" customFormat="1">
      <c r="A17" s="1699" t="s">
        <v>4244</v>
      </c>
      <c r="B17" s="1699" t="s">
        <v>4136</v>
      </c>
      <c r="C17" s="1699" t="s">
        <v>4136</v>
      </c>
      <c r="D17" s="1699" t="s">
        <v>4137</v>
      </c>
      <c r="E17" s="1699" t="s">
        <v>377</v>
      </c>
      <c r="G17" s="1699" t="s">
        <v>647</v>
      </c>
      <c r="AS17" s="1700"/>
      <c r="AT17" s="1700"/>
      <c r="AU17" s="1700"/>
      <c r="AV17" s="1700"/>
      <c r="AW17" s="1700"/>
    </row>
    <row r="18" spans="1:49" s="1704" customFormat="1">
      <c r="A18" s="1704" t="s">
        <v>4245</v>
      </c>
      <c r="B18" s="1704" t="s">
        <v>4102</v>
      </c>
      <c r="D18" s="1704" t="s">
        <v>4102</v>
      </c>
      <c r="E18" s="1704" t="s">
        <v>378</v>
      </c>
      <c r="G18" s="1704" t="s">
        <v>4300</v>
      </c>
      <c r="AS18" s="1705"/>
      <c r="AT18" s="1705"/>
      <c r="AU18" s="1705"/>
      <c r="AV18" s="1705"/>
      <c r="AW18" s="1705"/>
    </row>
    <row r="19" spans="1:49" s="1704" customFormat="1">
      <c r="A19" s="1704" t="s">
        <v>4245</v>
      </c>
      <c r="B19" s="1704" t="s">
        <v>4102</v>
      </c>
      <c r="D19" s="1704" t="s">
        <v>4102</v>
      </c>
      <c r="E19" s="1704" t="s">
        <v>378</v>
      </c>
      <c r="G19" s="1704" t="s">
        <v>4222</v>
      </c>
      <c r="AS19" s="1705"/>
      <c r="AT19" s="1705"/>
      <c r="AU19" s="1705"/>
      <c r="AV19" s="1705"/>
      <c r="AW19" s="1705"/>
    </row>
    <row r="20" spans="1:49" s="1704" customFormat="1">
      <c r="A20" s="1704" t="s">
        <v>4245</v>
      </c>
      <c r="B20" s="1704" t="s">
        <v>4102</v>
      </c>
      <c r="D20" s="1704" t="s">
        <v>4102</v>
      </c>
      <c r="E20" s="1704" t="s">
        <v>378</v>
      </c>
      <c r="G20" s="1704" t="s">
        <v>4301</v>
      </c>
      <c r="AS20" s="1705"/>
      <c r="AT20" s="1705"/>
      <c r="AU20" s="1705"/>
      <c r="AV20" s="1705"/>
      <c r="AW20" s="1705"/>
    </row>
    <row r="21" spans="1:49" s="1704" customFormat="1">
      <c r="A21" s="1704" t="s">
        <v>4245</v>
      </c>
      <c r="B21" s="1704" t="s">
        <v>4102</v>
      </c>
      <c r="D21" s="1704" t="s">
        <v>4102</v>
      </c>
      <c r="E21" s="1704" t="s">
        <v>378</v>
      </c>
      <c r="G21" s="1704" t="s">
        <v>109</v>
      </c>
      <c r="AS21" s="1705"/>
      <c r="AT21" s="1705"/>
      <c r="AU21" s="1705"/>
      <c r="AV21" s="1705"/>
      <c r="AW21" s="1705"/>
    </row>
    <row r="22" spans="1:49" s="1704" customFormat="1">
      <c r="A22" s="1704" t="s">
        <v>4245</v>
      </c>
      <c r="B22" s="1704" t="s">
        <v>4102</v>
      </c>
      <c r="D22" s="1704" t="s">
        <v>4102</v>
      </c>
      <c r="E22" s="1704" t="s">
        <v>378</v>
      </c>
      <c r="G22" s="1704" t="s">
        <v>110</v>
      </c>
      <c r="AS22" s="1705"/>
      <c r="AT22" s="1705"/>
      <c r="AU22" s="1705"/>
      <c r="AV22" s="1705"/>
      <c r="AW22" s="1705"/>
    </row>
    <row r="23" spans="1:49" s="1704" customFormat="1">
      <c r="A23" s="1704" t="s">
        <v>4245</v>
      </c>
      <c r="B23" s="1704" t="s">
        <v>4102</v>
      </c>
      <c r="D23" s="1704" t="s">
        <v>4102</v>
      </c>
      <c r="E23" s="1704" t="s">
        <v>378</v>
      </c>
      <c r="G23" s="1704" t="s">
        <v>111</v>
      </c>
      <c r="AS23" s="1705"/>
      <c r="AT23" s="1705"/>
      <c r="AU23" s="1705"/>
      <c r="AV23" s="1705"/>
      <c r="AW23" s="1705"/>
    </row>
    <row r="24" spans="1:49" s="1704" customFormat="1">
      <c r="A24" s="1704" t="s">
        <v>4245</v>
      </c>
      <c r="B24" s="1704" t="s">
        <v>4102</v>
      </c>
      <c r="D24" s="1704" t="s">
        <v>4102</v>
      </c>
      <c r="E24" s="1704" t="s">
        <v>378</v>
      </c>
      <c r="G24" s="1704" t="s">
        <v>112</v>
      </c>
      <c r="AS24" s="1705"/>
      <c r="AT24" s="1705"/>
      <c r="AU24" s="1705"/>
      <c r="AV24" s="1705"/>
      <c r="AW24" s="1705"/>
    </row>
    <row r="25" spans="1:49" s="1704" customFormat="1">
      <c r="A25" s="1704" t="s">
        <v>4245</v>
      </c>
      <c r="B25" s="1704" t="s">
        <v>4102</v>
      </c>
      <c r="D25" s="1704" t="s">
        <v>4102</v>
      </c>
      <c r="E25" s="1704" t="s">
        <v>378</v>
      </c>
      <c r="G25" s="1704" t="s">
        <v>647</v>
      </c>
      <c r="AS25" s="1705"/>
      <c r="AT25" s="1705"/>
      <c r="AU25" s="1705"/>
      <c r="AV25" s="1705"/>
      <c r="AW25" s="1705"/>
    </row>
    <row r="26" spans="1:49" s="180" customFormat="1">
      <c r="A26" s="180" t="s">
        <v>4246</v>
      </c>
      <c r="B26" s="180" t="s">
        <v>378</v>
      </c>
      <c r="E26" s="180" t="s">
        <v>378</v>
      </c>
      <c r="G26" s="180" t="s">
        <v>4300</v>
      </c>
      <c r="AS26" s="1703"/>
      <c r="AT26" s="1703"/>
      <c r="AU26" s="1703"/>
      <c r="AV26" s="1703"/>
      <c r="AW26" s="1703"/>
    </row>
    <row r="27" spans="1:49" s="180" customFormat="1">
      <c r="A27" s="180" t="s">
        <v>4246</v>
      </c>
      <c r="B27" s="180" t="s">
        <v>378</v>
      </c>
      <c r="E27" s="180" t="s">
        <v>378</v>
      </c>
      <c r="G27" s="180" t="s">
        <v>4222</v>
      </c>
      <c r="AS27" s="1703"/>
      <c r="AT27" s="1703"/>
      <c r="AU27" s="1703"/>
      <c r="AV27" s="1703"/>
      <c r="AW27" s="1703"/>
    </row>
    <row r="28" spans="1:49" s="180" customFormat="1">
      <c r="A28" s="180" t="s">
        <v>4246</v>
      </c>
      <c r="B28" s="180" t="s">
        <v>378</v>
      </c>
      <c r="E28" s="180" t="s">
        <v>378</v>
      </c>
      <c r="G28" s="180" t="s">
        <v>4301</v>
      </c>
      <c r="AS28" s="1703"/>
      <c r="AT28" s="1703"/>
      <c r="AU28" s="1703"/>
      <c r="AV28" s="1703"/>
      <c r="AW28" s="1703"/>
    </row>
    <row r="29" spans="1:49" s="180" customFormat="1">
      <c r="A29" s="180" t="s">
        <v>4246</v>
      </c>
      <c r="B29" s="180" t="s">
        <v>378</v>
      </c>
      <c r="E29" s="180" t="s">
        <v>378</v>
      </c>
      <c r="G29" s="180" t="s">
        <v>109</v>
      </c>
      <c r="AS29" s="1703"/>
      <c r="AT29" s="1703"/>
      <c r="AU29" s="1703"/>
      <c r="AV29" s="1703"/>
      <c r="AW29" s="1703"/>
    </row>
    <row r="30" spans="1:49" s="180" customFormat="1">
      <c r="A30" s="180" t="s">
        <v>4246</v>
      </c>
      <c r="B30" s="180" t="s">
        <v>378</v>
      </c>
      <c r="E30" s="180" t="s">
        <v>378</v>
      </c>
      <c r="G30" s="180" t="s">
        <v>110</v>
      </c>
      <c r="AS30" s="1703"/>
      <c r="AT30" s="1703"/>
      <c r="AU30" s="1703"/>
      <c r="AV30" s="1703"/>
      <c r="AW30" s="1703"/>
    </row>
    <row r="31" spans="1:49" s="180" customFormat="1">
      <c r="A31" s="180" t="s">
        <v>4246</v>
      </c>
      <c r="B31" s="180" t="s">
        <v>377</v>
      </c>
      <c r="E31" s="180" t="s">
        <v>377</v>
      </c>
      <c r="G31" s="180" t="s">
        <v>111</v>
      </c>
      <c r="AS31" s="1703"/>
      <c r="AT31" s="1703"/>
      <c r="AU31" s="1703"/>
      <c r="AV31" s="1703"/>
      <c r="AW31" s="1703"/>
    </row>
    <row r="32" spans="1:49" s="180" customFormat="1">
      <c r="A32" s="180" t="s">
        <v>4246</v>
      </c>
      <c r="B32" s="180" t="s">
        <v>377</v>
      </c>
      <c r="E32" s="180" t="s">
        <v>377</v>
      </c>
      <c r="G32" s="180" t="s">
        <v>112</v>
      </c>
      <c r="AS32" s="1703"/>
      <c r="AT32" s="1703"/>
      <c r="AU32" s="1703"/>
      <c r="AV32" s="1703"/>
      <c r="AW32" s="1703"/>
    </row>
    <row r="33" spans="1:49" s="180" customFormat="1">
      <c r="A33" s="180" t="s">
        <v>4246</v>
      </c>
      <c r="B33" s="180" t="s">
        <v>377</v>
      </c>
      <c r="E33" s="180" t="s">
        <v>377</v>
      </c>
      <c r="G33" s="180" t="s">
        <v>647</v>
      </c>
      <c r="AS33" s="1703"/>
      <c r="AT33" s="1703"/>
      <c r="AU33" s="1703"/>
      <c r="AV33" s="1703"/>
      <c r="AW33" s="1703"/>
    </row>
    <row r="34" spans="1:49" s="1701" customFormat="1">
      <c r="A34" s="1701" t="s">
        <v>4247</v>
      </c>
      <c r="G34" s="1701" t="s">
        <v>4300</v>
      </c>
      <c r="AS34" s="1702"/>
      <c r="AT34" s="1702"/>
      <c r="AU34" s="1702"/>
      <c r="AV34" s="1702"/>
      <c r="AW34" s="1702"/>
    </row>
    <row r="35" spans="1:49" s="1701" customFormat="1">
      <c r="A35" s="1701" t="s">
        <v>4247</v>
      </c>
      <c r="G35" s="1701" t="s">
        <v>4222</v>
      </c>
      <c r="AS35" s="1702"/>
      <c r="AT35" s="1702"/>
      <c r="AU35" s="1702"/>
      <c r="AV35" s="1702"/>
      <c r="AW35" s="1702"/>
    </row>
    <row r="36" spans="1:49" s="1701" customFormat="1">
      <c r="A36" s="1701" t="s">
        <v>4247</v>
      </c>
      <c r="G36" s="1701" t="s">
        <v>4301</v>
      </c>
      <c r="AS36" s="1702"/>
      <c r="AT36" s="1702"/>
      <c r="AU36" s="1702"/>
      <c r="AV36" s="1702"/>
      <c r="AW36" s="1702"/>
    </row>
    <row r="37" spans="1:49" s="1701" customFormat="1">
      <c r="A37" s="1701" t="s">
        <v>4247</v>
      </c>
      <c r="G37" s="1701" t="s">
        <v>109</v>
      </c>
      <c r="AS37" s="1702"/>
      <c r="AT37" s="1702"/>
      <c r="AU37" s="1702"/>
      <c r="AV37" s="1702"/>
      <c r="AW37" s="1702"/>
    </row>
    <row r="38" spans="1:49" s="1701" customFormat="1">
      <c r="A38" s="1701" t="s">
        <v>4247</v>
      </c>
      <c r="G38" s="1701" t="s">
        <v>110</v>
      </c>
      <c r="AS38" s="1702"/>
      <c r="AT38" s="1702"/>
      <c r="AU38" s="1702"/>
      <c r="AV38" s="1702"/>
      <c r="AW38" s="1702"/>
    </row>
    <row r="39" spans="1:49" s="1701" customFormat="1">
      <c r="A39" s="1701" t="s">
        <v>4247</v>
      </c>
      <c r="G39" s="1701" t="s">
        <v>111</v>
      </c>
    </row>
    <row r="40" spans="1:49" s="1701" customFormat="1">
      <c r="A40" s="1701" t="s">
        <v>4247</v>
      </c>
      <c r="G40" s="1701" t="s">
        <v>112</v>
      </c>
    </row>
    <row r="41" spans="1:49" s="1701" customFormat="1">
      <c r="A41" s="1701" t="s">
        <v>4247</v>
      </c>
      <c r="G41" s="1701" t="s">
        <v>647</v>
      </c>
    </row>
  </sheetData>
  <autoFilter ref="A1:AW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2:AW42"/>
  <sheetViews>
    <sheetView zoomScale="90" zoomScaleNormal="90" workbookViewId="0">
      <pane xSplit="7" ySplit="2" topLeftCell="H3" activePane="bottomRight" state="frozen"/>
      <selection pane="topRight" activeCell="G1" sqref="G1"/>
      <selection pane="bottomLeft" activeCell="A2" sqref="A2"/>
      <selection pane="bottomRight" activeCell="G7" sqref="G7"/>
    </sheetView>
  </sheetViews>
  <sheetFormatPr defaultRowHeight="12.75"/>
  <cols>
    <col min="1" max="1" width="12.42578125" bestFit="1" customWidth="1"/>
    <col min="2" max="2" width="11.85546875" bestFit="1" customWidth="1"/>
    <col min="3" max="3" width="12.140625" bestFit="1" customWidth="1"/>
    <col min="4" max="4" width="13.42578125" bestFit="1" customWidth="1"/>
    <col min="6" max="6" width="12.28515625" customWidth="1"/>
    <col min="7" max="7" width="15.42578125" customWidth="1"/>
    <col min="8" max="8" width="8.85546875" customWidth="1"/>
    <col min="45" max="49" width="9.140625" style="4"/>
  </cols>
  <sheetData>
    <row r="2" spans="1:49" s="1707" customFormat="1">
      <c r="A2" s="1706" t="s">
        <v>4236</v>
      </c>
      <c r="B2" s="1706" t="s">
        <v>4252</v>
      </c>
      <c r="C2" s="1706" t="s">
        <v>4224</v>
      </c>
      <c r="D2" s="1706" t="s">
        <v>7</v>
      </c>
      <c r="E2" s="1706" t="s">
        <v>4238</v>
      </c>
      <c r="F2" s="1706" t="s">
        <v>4237</v>
      </c>
      <c r="G2" s="1706" t="s">
        <v>313</v>
      </c>
      <c r="H2" s="1707">
        <v>201501</v>
      </c>
      <c r="I2" s="1707">
        <v>201502</v>
      </c>
      <c r="J2" s="1707">
        <v>201503</v>
      </c>
      <c r="K2" s="1707">
        <v>201504</v>
      </c>
      <c r="L2" s="1707">
        <v>201505</v>
      </c>
      <c r="M2" s="1707">
        <v>201506</v>
      </c>
      <c r="N2" s="1707">
        <v>201507</v>
      </c>
      <c r="O2" s="1707">
        <v>201508</v>
      </c>
      <c r="P2" s="1707">
        <v>201509</v>
      </c>
      <c r="Q2" s="1707">
        <v>201510</v>
      </c>
      <c r="R2" s="1707">
        <v>201511</v>
      </c>
      <c r="S2" s="1707">
        <v>201512</v>
      </c>
      <c r="T2" s="1707">
        <v>201601</v>
      </c>
      <c r="U2" s="1707">
        <v>201602</v>
      </c>
      <c r="V2" s="1707">
        <v>201603</v>
      </c>
      <c r="W2" s="1707">
        <v>201604</v>
      </c>
      <c r="X2" s="1707">
        <v>201605</v>
      </c>
      <c r="Y2" s="1707">
        <v>201606</v>
      </c>
      <c r="Z2" s="1707">
        <v>201607</v>
      </c>
      <c r="AA2" s="1707">
        <v>201608</v>
      </c>
      <c r="AB2" s="1707">
        <v>201609</v>
      </c>
      <c r="AC2" s="1707">
        <v>201610</v>
      </c>
      <c r="AD2" s="1707">
        <v>201611</v>
      </c>
      <c r="AE2" s="1707">
        <v>201612</v>
      </c>
      <c r="AF2" s="1707">
        <v>201701</v>
      </c>
      <c r="AG2" s="1707">
        <v>201702</v>
      </c>
      <c r="AH2" s="1707">
        <v>201703</v>
      </c>
      <c r="AI2" s="1707">
        <v>201704</v>
      </c>
      <c r="AJ2" s="1707">
        <v>201705</v>
      </c>
      <c r="AK2" s="1707">
        <v>201706</v>
      </c>
      <c r="AL2" s="1707">
        <v>201707</v>
      </c>
      <c r="AM2" s="1707">
        <v>201708</v>
      </c>
      <c r="AN2" s="1707">
        <v>201709</v>
      </c>
      <c r="AO2" s="1707">
        <v>201710</v>
      </c>
      <c r="AP2" s="1707">
        <v>201711</v>
      </c>
      <c r="AQ2" s="1707">
        <v>201712</v>
      </c>
      <c r="AS2" s="1708" t="s">
        <v>4240</v>
      </c>
      <c r="AT2" s="1708" t="s">
        <v>4241</v>
      </c>
      <c r="AU2" s="1708"/>
      <c r="AV2" s="1708" t="s">
        <v>4239</v>
      </c>
      <c r="AW2" s="1708" t="s">
        <v>4242</v>
      </c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4253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4254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4201</v>
      </c>
      <c r="C5" s="1704" t="s">
        <v>4136</v>
      </c>
      <c r="D5" s="1704" t="s">
        <v>4137</v>
      </c>
      <c r="E5" s="1704" t="s">
        <v>377</v>
      </c>
      <c r="G5" s="1704" t="s">
        <v>4255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4201</v>
      </c>
      <c r="C6" s="1704" t="s">
        <v>4136</v>
      </c>
      <c r="D6" s="1704" t="s">
        <v>4137</v>
      </c>
      <c r="E6" s="1704" t="s">
        <v>377</v>
      </c>
      <c r="G6" s="1704" t="s">
        <v>4256</v>
      </c>
      <c r="AS6" s="1705"/>
      <c r="AT6" s="1705"/>
      <c r="AU6" s="1705"/>
      <c r="AV6" s="1705"/>
      <c r="AW6" s="1705"/>
    </row>
    <row r="7" spans="1:49" s="1704" customFormat="1">
      <c r="A7" s="1704" t="s">
        <v>4243</v>
      </c>
      <c r="B7" s="1704" t="s">
        <v>4201</v>
      </c>
      <c r="C7" s="1704" t="s">
        <v>4136</v>
      </c>
      <c r="D7" s="1704" t="s">
        <v>4137</v>
      </c>
      <c r="E7" s="1704" t="s">
        <v>377</v>
      </c>
      <c r="G7" s="1704" t="s">
        <v>4257</v>
      </c>
      <c r="AS7" s="1705"/>
      <c r="AT7" s="1705"/>
      <c r="AU7" s="1705"/>
      <c r="AV7" s="1705"/>
      <c r="AW7" s="1705"/>
    </row>
    <row r="8" spans="1:49" s="1704" customFormat="1">
      <c r="A8" s="1704" t="s">
        <v>4243</v>
      </c>
      <c r="B8" s="1704" t="s">
        <v>4200</v>
      </c>
      <c r="C8" s="1704" t="s">
        <v>4131</v>
      </c>
      <c r="D8" s="1704" t="s">
        <v>4102</v>
      </c>
      <c r="E8" s="1704" t="s">
        <v>378</v>
      </c>
      <c r="G8" s="1704" t="s">
        <v>4253</v>
      </c>
      <c r="AS8" s="1705"/>
      <c r="AT8" s="1705"/>
      <c r="AU8" s="1705"/>
      <c r="AV8" s="1705"/>
      <c r="AW8" s="1705"/>
    </row>
    <row r="9" spans="1:49" s="1704" customFormat="1">
      <c r="A9" s="1704" t="s">
        <v>4243</v>
      </c>
      <c r="B9" s="1704" t="s">
        <v>4200</v>
      </c>
      <c r="C9" s="1704" t="s">
        <v>4131</v>
      </c>
      <c r="D9" s="1704" t="s">
        <v>4102</v>
      </c>
      <c r="E9" s="1704" t="s">
        <v>378</v>
      </c>
      <c r="G9" s="1704" t="s">
        <v>4254</v>
      </c>
      <c r="AS9" s="1705"/>
      <c r="AT9" s="1705"/>
      <c r="AU9" s="1705"/>
      <c r="AV9" s="1705"/>
      <c r="AW9" s="1705"/>
    </row>
    <row r="10" spans="1:49" s="1704" customFormat="1">
      <c r="A10" s="1704" t="s">
        <v>4243</v>
      </c>
      <c r="B10" s="1704" t="s">
        <v>4200</v>
      </c>
      <c r="C10" s="1704" t="s">
        <v>4131</v>
      </c>
      <c r="D10" s="1704" t="s">
        <v>4102</v>
      </c>
      <c r="E10" s="1704" t="s">
        <v>378</v>
      </c>
      <c r="G10" s="1704" t="s">
        <v>4255</v>
      </c>
      <c r="AS10" s="1705"/>
      <c r="AT10" s="1705"/>
      <c r="AU10" s="1705"/>
      <c r="AV10" s="1705"/>
      <c r="AW10" s="1705"/>
    </row>
    <row r="11" spans="1:49" s="1704" customFormat="1">
      <c r="A11" s="1704" t="s">
        <v>4243</v>
      </c>
      <c r="B11" s="1704" t="s">
        <v>4200</v>
      </c>
      <c r="C11" s="1704" t="s">
        <v>4131</v>
      </c>
      <c r="D11" s="1704" t="s">
        <v>4102</v>
      </c>
      <c r="E11" s="1704" t="s">
        <v>378</v>
      </c>
      <c r="G11" s="1704" t="s">
        <v>4256</v>
      </c>
      <c r="AS11" s="1705"/>
      <c r="AT11" s="1705"/>
      <c r="AU11" s="1705"/>
      <c r="AV11" s="1705"/>
      <c r="AW11" s="1705"/>
    </row>
    <row r="12" spans="1:49" s="1704" customFormat="1">
      <c r="A12" s="1704" t="s">
        <v>4243</v>
      </c>
      <c r="B12" s="1704" t="s">
        <v>4200</v>
      </c>
      <c r="C12" s="1704" t="s">
        <v>4131</v>
      </c>
      <c r="D12" s="1704" t="s">
        <v>4102</v>
      </c>
      <c r="E12" s="1704" t="s">
        <v>378</v>
      </c>
      <c r="G12" s="1704" t="s">
        <v>4257</v>
      </c>
      <c r="AS12" s="1705"/>
      <c r="AT12" s="1705"/>
      <c r="AU12" s="1705"/>
      <c r="AV12" s="1705"/>
      <c r="AW12" s="1705"/>
    </row>
    <row r="13" spans="1:49" s="1699" customFormat="1">
      <c r="A13" s="1699" t="s">
        <v>4244</v>
      </c>
      <c r="B13" s="1699" t="s">
        <v>4131</v>
      </c>
      <c r="C13" s="1699" t="s">
        <v>4131</v>
      </c>
      <c r="D13" s="1699" t="s">
        <v>4102</v>
      </c>
      <c r="E13" s="1699" t="s">
        <v>378</v>
      </c>
      <c r="G13" s="1699" t="s">
        <v>4253</v>
      </c>
      <c r="AS13" s="1700"/>
      <c r="AT13" s="1700"/>
      <c r="AU13" s="1700"/>
      <c r="AV13" s="1700"/>
      <c r="AW13" s="1700"/>
    </row>
    <row r="14" spans="1:49" s="1699" customFormat="1">
      <c r="A14" s="1699" t="s">
        <v>4244</v>
      </c>
      <c r="B14" s="1699" t="s">
        <v>4131</v>
      </c>
      <c r="C14" s="1699" t="s">
        <v>4131</v>
      </c>
      <c r="D14" s="1699" t="s">
        <v>4102</v>
      </c>
      <c r="E14" s="1699" t="s">
        <v>378</v>
      </c>
      <c r="G14" s="1699" t="s">
        <v>4254</v>
      </c>
      <c r="AS14" s="1700"/>
      <c r="AT14" s="1700"/>
      <c r="AU14" s="1700"/>
      <c r="AV14" s="1700"/>
      <c r="AW14" s="1700"/>
    </row>
    <row r="15" spans="1:49" s="1699" customFormat="1">
      <c r="A15" s="1699" t="s">
        <v>4244</v>
      </c>
      <c r="B15" s="1699" t="s">
        <v>4131</v>
      </c>
      <c r="C15" s="1699" t="s">
        <v>4131</v>
      </c>
      <c r="D15" s="1699" t="s">
        <v>4102</v>
      </c>
      <c r="E15" s="1699" t="s">
        <v>378</v>
      </c>
      <c r="G15" s="1699" t="s">
        <v>4255</v>
      </c>
      <c r="AS15" s="1700"/>
      <c r="AT15" s="1700"/>
      <c r="AU15" s="1700"/>
      <c r="AV15" s="1700"/>
      <c r="AW15" s="1700"/>
    </row>
    <row r="16" spans="1:49" s="1699" customFormat="1">
      <c r="A16" s="1699" t="s">
        <v>4244</v>
      </c>
      <c r="B16" s="1699" t="s">
        <v>4131</v>
      </c>
      <c r="C16" s="1699" t="s">
        <v>4131</v>
      </c>
      <c r="D16" s="1699" t="s">
        <v>4102</v>
      </c>
      <c r="E16" s="1699" t="s">
        <v>378</v>
      </c>
      <c r="G16" s="1699" t="s">
        <v>4256</v>
      </c>
      <c r="AS16" s="1700"/>
      <c r="AT16" s="1700"/>
      <c r="AU16" s="1700"/>
      <c r="AV16" s="1700"/>
      <c r="AW16" s="1700"/>
    </row>
    <row r="17" spans="1:49" s="1699" customFormat="1">
      <c r="A17" s="1699" t="s">
        <v>4244</v>
      </c>
      <c r="B17" s="1699" t="s">
        <v>4131</v>
      </c>
      <c r="C17" s="1699" t="s">
        <v>4131</v>
      </c>
      <c r="D17" s="1699" t="s">
        <v>4102</v>
      </c>
      <c r="E17" s="1699" t="s">
        <v>378</v>
      </c>
      <c r="G17" s="1699" t="s">
        <v>4257</v>
      </c>
      <c r="AS17" s="1700"/>
      <c r="AT17" s="1700"/>
      <c r="AU17" s="1700"/>
      <c r="AV17" s="1700"/>
      <c r="AW17" s="1700"/>
    </row>
    <row r="18" spans="1:49" s="1699" customFormat="1">
      <c r="A18" s="1699" t="s">
        <v>4244</v>
      </c>
      <c r="B18" s="1699" t="s">
        <v>4136</v>
      </c>
      <c r="C18" s="1699" t="s">
        <v>4136</v>
      </c>
      <c r="D18" s="1699" t="s">
        <v>4137</v>
      </c>
      <c r="E18" s="1699" t="s">
        <v>377</v>
      </c>
      <c r="G18" s="1699" t="s">
        <v>4253</v>
      </c>
      <c r="AS18" s="1700"/>
      <c r="AT18" s="1700"/>
      <c r="AU18" s="1700"/>
      <c r="AV18" s="1700"/>
      <c r="AW18" s="1700"/>
    </row>
    <row r="19" spans="1:49" s="1699" customFormat="1">
      <c r="A19" s="1699" t="s">
        <v>4244</v>
      </c>
      <c r="B19" s="1699" t="s">
        <v>4136</v>
      </c>
      <c r="C19" s="1699" t="s">
        <v>4136</v>
      </c>
      <c r="D19" s="1699" t="s">
        <v>4137</v>
      </c>
      <c r="E19" s="1699" t="s">
        <v>377</v>
      </c>
      <c r="G19" s="1699" t="s">
        <v>4254</v>
      </c>
      <c r="AS19" s="1700"/>
      <c r="AT19" s="1700"/>
      <c r="AU19" s="1700"/>
      <c r="AV19" s="1700"/>
      <c r="AW19" s="1700"/>
    </row>
    <row r="20" spans="1:49" s="1699" customFormat="1">
      <c r="A20" s="1699" t="s">
        <v>4244</v>
      </c>
      <c r="B20" s="1699" t="s">
        <v>4136</v>
      </c>
      <c r="C20" s="1699" t="s">
        <v>4136</v>
      </c>
      <c r="D20" s="1699" t="s">
        <v>4137</v>
      </c>
      <c r="E20" s="1699" t="s">
        <v>377</v>
      </c>
      <c r="G20" s="1699" t="s">
        <v>4255</v>
      </c>
      <c r="AS20" s="1700"/>
      <c r="AT20" s="1700"/>
      <c r="AU20" s="1700"/>
      <c r="AV20" s="1700"/>
      <c r="AW20" s="1700"/>
    </row>
    <row r="21" spans="1:49" s="1699" customFormat="1">
      <c r="A21" s="1699" t="s">
        <v>4244</v>
      </c>
      <c r="B21" s="1699" t="s">
        <v>4136</v>
      </c>
      <c r="C21" s="1699" t="s">
        <v>4136</v>
      </c>
      <c r="D21" s="1699" t="s">
        <v>4137</v>
      </c>
      <c r="E21" s="1699" t="s">
        <v>377</v>
      </c>
      <c r="G21" s="1699" t="s">
        <v>4256</v>
      </c>
      <c r="AS21" s="1700"/>
      <c r="AT21" s="1700"/>
      <c r="AU21" s="1700"/>
      <c r="AV21" s="1700"/>
      <c r="AW21" s="1700"/>
    </row>
    <row r="22" spans="1:49" s="1699" customFormat="1">
      <c r="A22" s="1699" t="s">
        <v>4244</v>
      </c>
      <c r="B22" s="1699" t="s">
        <v>4136</v>
      </c>
      <c r="C22" s="1699" t="s">
        <v>4136</v>
      </c>
      <c r="D22" s="1699" t="s">
        <v>4137</v>
      </c>
      <c r="E22" s="1699" t="s">
        <v>377</v>
      </c>
      <c r="G22" s="1699" t="s">
        <v>4257</v>
      </c>
      <c r="AS22" s="1700"/>
      <c r="AT22" s="1700"/>
      <c r="AU22" s="1700"/>
      <c r="AV22" s="1700"/>
      <c r="AW22" s="1700"/>
    </row>
    <row r="23" spans="1:49" s="1704" customFormat="1">
      <c r="A23" s="1704" t="s">
        <v>4245</v>
      </c>
      <c r="B23" s="1704" t="s">
        <v>4102</v>
      </c>
      <c r="D23" s="1704" t="s">
        <v>4102</v>
      </c>
      <c r="E23" s="1704" t="s">
        <v>378</v>
      </c>
      <c r="G23" s="1704" t="s">
        <v>4253</v>
      </c>
      <c r="AS23" s="1705"/>
      <c r="AT23" s="1705"/>
      <c r="AU23" s="1705"/>
      <c r="AV23" s="1705"/>
      <c r="AW23" s="1705"/>
    </row>
    <row r="24" spans="1:49" s="1704" customFormat="1">
      <c r="A24" s="1704" t="s">
        <v>4245</v>
      </c>
      <c r="B24" s="1704" t="s">
        <v>4102</v>
      </c>
      <c r="D24" s="1704" t="s">
        <v>4102</v>
      </c>
      <c r="E24" s="1704" t="s">
        <v>378</v>
      </c>
      <c r="G24" s="1704" t="s">
        <v>4254</v>
      </c>
      <c r="AS24" s="1705"/>
      <c r="AT24" s="1705"/>
      <c r="AU24" s="1705"/>
      <c r="AV24" s="1705"/>
      <c r="AW24" s="1705"/>
    </row>
    <row r="25" spans="1:49" s="1704" customFormat="1">
      <c r="A25" s="1704" t="s">
        <v>4245</v>
      </c>
      <c r="B25" s="1704" t="s">
        <v>4102</v>
      </c>
      <c r="D25" s="1704" t="s">
        <v>4102</v>
      </c>
      <c r="E25" s="1704" t="s">
        <v>378</v>
      </c>
      <c r="G25" s="1704" t="s">
        <v>4255</v>
      </c>
      <c r="AS25" s="1705"/>
      <c r="AT25" s="1705"/>
      <c r="AU25" s="1705"/>
      <c r="AV25" s="1705"/>
      <c r="AW25" s="1705"/>
    </row>
    <row r="26" spans="1:49" s="1704" customFormat="1">
      <c r="A26" s="1704" t="s">
        <v>4245</v>
      </c>
      <c r="B26" s="1704" t="s">
        <v>4102</v>
      </c>
      <c r="D26" s="1704" t="s">
        <v>4102</v>
      </c>
      <c r="E26" s="1704" t="s">
        <v>378</v>
      </c>
      <c r="G26" s="1704" t="s">
        <v>4256</v>
      </c>
      <c r="AS26" s="1705"/>
      <c r="AT26" s="1705"/>
      <c r="AU26" s="1705"/>
      <c r="AV26" s="1705"/>
      <c r="AW26" s="1705"/>
    </row>
    <row r="27" spans="1:49" s="1704" customFormat="1">
      <c r="A27" s="1704" t="s">
        <v>4245</v>
      </c>
      <c r="B27" s="1704" t="s">
        <v>4102</v>
      </c>
      <c r="D27" s="1704" t="s">
        <v>4102</v>
      </c>
      <c r="E27" s="1704" t="s">
        <v>378</v>
      </c>
      <c r="G27" s="1704" t="s">
        <v>4257</v>
      </c>
      <c r="AS27" s="1705"/>
      <c r="AT27" s="1705"/>
      <c r="AU27" s="1705"/>
      <c r="AV27" s="1705"/>
      <c r="AW27" s="1705"/>
    </row>
    <row r="28" spans="1:49" s="180" customFormat="1">
      <c r="A28" s="180" t="s">
        <v>4246</v>
      </c>
      <c r="B28" s="180" t="s">
        <v>378</v>
      </c>
      <c r="E28" s="180" t="s">
        <v>378</v>
      </c>
      <c r="G28" s="180" t="s">
        <v>4253</v>
      </c>
      <c r="AS28" s="1703"/>
      <c r="AT28" s="1703"/>
      <c r="AU28" s="1703"/>
      <c r="AV28" s="1703"/>
      <c r="AW28" s="1703"/>
    </row>
    <row r="29" spans="1:49" s="180" customFormat="1">
      <c r="A29" s="180" t="s">
        <v>4246</v>
      </c>
      <c r="B29" s="180" t="s">
        <v>378</v>
      </c>
      <c r="E29" s="180" t="s">
        <v>378</v>
      </c>
      <c r="G29" s="180" t="s">
        <v>4254</v>
      </c>
      <c r="AS29" s="1703"/>
      <c r="AT29" s="1703"/>
      <c r="AU29" s="1703"/>
      <c r="AV29" s="1703"/>
      <c r="AW29" s="1703"/>
    </row>
    <row r="30" spans="1:49" s="180" customFormat="1">
      <c r="A30" s="180" t="s">
        <v>4246</v>
      </c>
      <c r="B30" s="180" t="s">
        <v>378</v>
      </c>
      <c r="E30" s="180" t="s">
        <v>378</v>
      </c>
      <c r="G30" s="180" t="s">
        <v>4255</v>
      </c>
      <c r="AS30" s="1703"/>
      <c r="AT30" s="1703"/>
      <c r="AU30" s="1703"/>
      <c r="AV30" s="1703"/>
      <c r="AW30" s="1703"/>
    </row>
    <row r="31" spans="1:49" s="180" customFormat="1">
      <c r="A31" s="180" t="s">
        <v>4246</v>
      </c>
      <c r="B31" s="180" t="s">
        <v>378</v>
      </c>
      <c r="E31" s="180" t="s">
        <v>378</v>
      </c>
      <c r="G31" s="180" t="s">
        <v>4256</v>
      </c>
      <c r="AS31" s="1703"/>
      <c r="AT31" s="1703"/>
      <c r="AU31" s="1703"/>
      <c r="AV31" s="1703"/>
      <c r="AW31" s="1703"/>
    </row>
    <row r="32" spans="1:49" s="180" customFormat="1">
      <c r="A32" s="180" t="s">
        <v>4246</v>
      </c>
      <c r="B32" s="180" t="s">
        <v>378</v>
      </c>
      <c r="E32" s="180" t="s">
        <v>378</v>
      </c>
      <c r="G32" s="180" t="s">
        <v>4257</v>
      </c>
      <c r="AS32" s="1703"/>
      <c r="AT32" s="1703"/>
      <c r="AU32" s="1703"/>
      <c r="AV32" s="1703"/>
      <c r="AW32" s="1703"/>
    </row>
    <row r="33" spans="1:49" s="180" customFormat="1">
      <c r="A33" s="180" t="s">
        <v>4246</v>
      </c>
      <c r="B33" s="180" t="s">
        <v>377</v>
      </c>
      <c r="E33" s="180" t="s">
        <v>377</v>
      </c>
      <c r="G33" s="180" t="s">
        <v>4253</v>
      </c>
      <c r="AS33" s="1703"/>
      <c r="AT33" s="1703"/>
      <c r="AU33" s="1703"/>
      <c r="AV33" s="1703"/>
      <c r="AW33" s="1703"/>
    </row>
    <row r="34" spans="1:49" s="180" customFormat="1">
      <c r="A34" s="180" t="s">
        <v>4246</v>
      </c>
      <c r="B34" s="180" t="s">
        <v>377</v>
      </c>
      <c r="E34" s="180" t="s">
        <v>377</v>
      </c>
      <c r="G34" s="180" t="s">
        <v>4254</v>
      </c>
      <c r="AS34" s="1703"/>
      <c r="AT34" s="1703"/>
      <c r="AU34" s="1703"/>
      <c r="AV34" s="1703"/>
      <c r="AW34" s="1703"/>
    </row>
    <row r="35" spans="1:49" s="180" customFormat="1">
      <c r="A35" s="180" t="s">
        <v>4246</v>
      </c>
      <c r="B35" s="180" t="s">
        <v>377</v>
      </c>
      <c r="E35" s="180" t="s">
        <v>377</v>
      </c>
      <c r="G35" s="180" t="s">
        <v>4255</v>
      </c>
      <c r="AS35" s="1703"/>
      <c r="AT35" s="1703"/>
      <c r="AU35" s="1703"/>
      <c r="AV35" s="1703"/>
      <c r="AW35" s="1703"/>
    </row>
    <row r="36" spans="1:49" s="180" customFormat="1">
      <c r="A36" s="180" t="s">
        <v>4246</v>
      </c>
      <c r="B36" s="180" t="s">
        <v>377</v>
      </c>
      <c r="E36" s="180" t="s">
        <v>377</v>
      </c>
      <c r="G36" s="180" t="s">
        <v>4256</v>
      </c>
      <c r="AS36" s="1703"/>
      <c r="AT36" s="1703"/>
      <c r="AU36" s="1703"/>
      <c r="AV36" s="1703"/>
      <c r="AW36" s="1703"/>
    </row>
    <row r="37" spans="1:49" s="180" customFormat="1">
      <c r="A37" s="180" t="s">
        <v>4246</v>
      </c>
      <c r="B37" s="180" t="s">
        <v>377</v>
      </c>
      <c r="E37" s="180" t="s">
        <v>377</v>
      </c>
      <c r="G37" s="180" t="s">
        <v>4257</v>
      </c>
      <c r="AS37" s="1703"/>
      <c r="AT37" s="1703"/>
      <c r="AU37" s="1703"/>
      <c r="AV37" s="1703"/>
      <c r="AW37" s="1703"/>
    </row>
    <row r="38" spans="1:49" s="1701" customFormat="1">
      <c r="A38" s="1701" t="s">
        <v>4247</v>
      </c>
      <c r="G38" s="1701" t="s">
        <v>4253</v>
      </c>
      <c r="AS38" s="1702"/>
      <c r="AT38" s="1702"/>
      <c r="AU38" s="1702"/>
      <c r="AV38" s="1702"/>
      <c r="AW38" s="1702"/>
    </row>
    <row r="39" spans="1:49" s="1701" customFormat="1">
      <c r="A39" s="1701" t="s">
        <v>4247</v>
      </c>
      <c r="G39" s="1701" t="s">
        <v>4254</v>
      </c>
      <c r="AS39" s="1702"/>
      <c r="AT39" s="1702"/>
      <c r="AU39" s="1702"/>
      <c r="AV39" s="1702"/>
      <c r="AW39" s="1702"/>
    </row>
    <row r="40" spans="1:49" s="1701" customFormat="1">
      <c r="A40" s="1701" t="s">
        <v>4247</v>
      </c>
      <c r="G40" s="1701" t="s">
        <v>4255</v>
      </c>
      <c r="AS40" s="1702"/>
      <c r="AT40" s="1702"/>
      <c r="AU40" s="1702"/>
      <c r="AV40" s="1702"/>
      <c r="AW40" s="1702"/>
    </row>
    <row r="41" spans="1:49" s="1701" customFormat="1">
      <c r="A41" s="1701" t="s">
        <v>4247</v>
      </c>
      <c r="G41" s="1701" t="s">
        <v>4256</v>
      </c>
      <c r="AS41" s="1702"/>
      <c r="AT41" s="1702"/>
      <c r="AU41" s="1702"/>
      <c r="AV41" s="1702"/>
      <c r="AW41" s="1702"/>
    </row>
    <row r="42" spans="1:49" s="1701" customFormat="1">
      <c r="A42" s="1701" t="s">
        <v>4247</v>
      </c>
      <c r="G42" s="1701" t="s">
        <v>4257</v>
      </c>
      <c r="AS42" s="1702"/>
      <c r="AT42" s="1702"/>
      <c r="AU42" s="1702"/>
      <c r="AV42" s="1702"/>
      <c r="AW42" s="1702"/>
    </row>
  </sheetData>
  <autoFilter ref="A2:AX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2:AW74"/>
  <sheetViews>
    <sheetView workbookViewId="0">
      <pane xSplit="7" ySplit="2" topLeftCell="H9" activePane="bottomRight" state="frozen"/>
      <selection pane="topRight" activeCell="H1" sqref="H1"/>
      <selection pane="bottomLeft" activeCell="A3" sqref="A3"/>
      <selection pane="bottomRight" activeCell="K18" sqref="K18"/>
    </sheetView>
  </sheetViews>
  <sheetFormatPr defaultRowHeight="12.75"/>
  <cols>
    <col min="1" max="1" width="12.42578125" bestFit="1" customWidth="1"/>
    <col min="2" max="2" width="11.85546875" bestFit="1" customWidth="1"/>
    <col min="3" max="3" width="12.140625" bestFit="1" customWidth="1"/>
    <col min="4" max="4" width="13.42578125" bestFit="1" customWidth="1"/>
    <col min="6" max="6" width="12.28515625" customWidth="1"/>
    <col min="7" max="7" width="15.42578125" customWidth="1"/>
    <col min="8" max="8" width="8.85546875" customWidth="1"/>
    <col min="45" max="49" width="9.140625" style="4"/>
  </cols>
  <sheetData>
    <row r="2" spans="1:49" s="1707" customFormat="1">
      <c r="A2" s="1706" t="s">
        <v>4236</v>
      </c>
      <c r="B2" s="1706" t="s">
        <v>4252</v>
      </c>
      <c r="C2" s="1706" t="s">
        <v>4224</v>
      </c>
      <c r="D2" s="1706" t="s">
        <v>7</v>
      </c>
      <c r="E2" s="1706" t="s">
        <v>4238</v>
      </c>
      <c r="F2" s="1706" t="s">
        <v>4237</v>
      </c>
      <c r="G2" s="1706" t="s">
        <v>313</v>
      </c>
      <c r="H2" s="1707">
        <v>201501</v>
      </c>
      <c r="I2" s="1707">
        <v>201502</v>
      </c>
      <c r="J2" s="1707">
        <v>201503</v>
      </c>
      <c r="K2" s="1707">
        <v>201504</v>
      </c>
      <c r="L2" s="1707">
        <v>201505</v>
      </c>
      <c r="M2" s="1707">
        <v>201506</v>
      </c>
      <c r="N2" s="1707">
        <v>201507</v>
      </c>
      <c r="O2" s="1707">
        <v>201508</v>
      </c>
      <c r="P2" s="1707">
        <v>201509</v>
      </c>
      <c r="Q2" s="1707">
        <v>201510</v>
      </c>
      <c r="R2" s="1707">
        <v>201511</v>
      </c>
      <c r="S2" s="1707">
        <v>201512</v>
      </c>
      <c r="T2" s="1707">
        <v>201601</v>
      </c>
      <c r="U2" s="1707">
        <v>201602</v>
      </c>
      <c r="V2" s="1707">
        <v>201603</v>
      </c>
      <c r="W2" s="1707">
        <v>201604</v>
      </c>
      <c r="X2" s="1707">
        <v>201605</v>
      </c>
      <c r="Y2" s="1707">
        <v>201606</v>
      </c>
      <c r="Z2" s="1707">
        <v>201607</v>
      </c>
      <c r="AA2" s="1707">
        <v>201608</v>
      </c>
      <c r="AB2" s="1707">
        <v>201609</v>
      </c>
      <c r="AC2" s="1707">
        <v>201610</v>
      </c>
      <c r="AD2" s="1707">
        <v>201611</v>
      </c>
      <c r="AE2" s="1707">
        <v>201612</v>
      </c>
      <c r="AF2" s="1707">
        <v>201701</v>
      </c>
      <c r="AG2" s="1707">
        <v>201702</v>
      </c>
      <c r="AH2" s="1707">
        <v>201703</v>
      </c>
      <c r="AI2" s="1707">
        <v>201704</v>
      </c>
      <c r="AJ2" s="1707">
        <v>201705</v>
      </c>
      <c r="AK2" s="1707">
        <v>201706</v>
      </c>
      <c r="AL2" s="1707">
        <v>201707</v>
      </c>
      <c r="AM2" s="1707">
        <v>201708</v>
      </c>
      <c r="AN2" s="1707">
        <v>201709</v>
      </c>
      <c r="AO2" s="1707">
        <v>201710</v>
      </c>
      <c r="AP2" s="1707">
        <v>201711</v>
      </c>
      <c r="AQ2" s="1707">
        <v>201712</v>
      </c>
      <c r="AS2" s="1708" t="s">
        <v>4240</v>
      </c>
      <c r="AT2" s="1708" t="s">
        <v>4241</v>
      </c>
      <c r="AU2" s="1708"/>
      <c r="AV2" s="1708" t="s">
        <v>4239</v>
      </c>
      <c r="AW2" s="1708" t="s">
        <v>4242</v>
      </c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4255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4258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4201</v>
      </c>
      <c r="C5" s="1704" t="s">
        <v>4136</v>
      </c>
      <c r="D5" s="1704" t="s">
        <v>4137</v>
      </c>
      <c r="E5" s="1704" t="s">
        <v>377</v>
      </c>
      <c r="G5" s="1704" t="s">
        <v>4259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4201</v>
      </c>
      <c r="C6" s="1704" t="s">
        <v>4136</v>
      </c>
      <c r="D6" s="1704" t="s">
        <v>4137</v>
      </c>
      <c r="E6" s="1704" t="s">
        <v>377</v>
      </c>
      <c r="G6" s="1704" t="s">
        <v>4260</v>
      </c>
      <c r="AS6" s="1705"/>
      <c r="AT6" s="1705"/>
      <c r="AU6" s="1705"/>
      <c r="AV6" s="1705"/>
      <c r="AW6" s="1705"/>
    </row>
    <row r="7" spans="1:49" s="1704" customFormat="1">
      <c r="A7" s="1704" t="s">
        <v>4243</v>
      </c>
      <c r="B7" s="1704" t="s">
        <v>4201</v>
      </c>
      <c r="C7" s="1704" t="s">
        <v>4136</v>
      </c>
      <c r="D7" s="1704" t="s">
        <v>4137</v>
      </c>
      <c r="E7" s="1704" t="s">
        <v>377</v>
      </c>
      <c r="G7" s="1704" t="s">
        <v>4261</v>
      </c>
      <c r="AS7" s="1705"/>
      <c r="AT7" s="1705"/>
      <c r="AU7" s="1705"/>
      <c r="AV7" s="1705"/>
      <c r="AW7" s="1705"/>
    </row>
    <row r="8" spans="1:49" s="1704" customFormat="1">
      <c r="A8" s="1704" t="s">
        <v>4243</v>
      </c>
      <c r="B8" s="1704" t="s">
        <v>4201</v>
      </c>
      <c r="C8" s="1704" t="s">
        <v>4136</v>
      </c>
      <c r="D8" s="1704" t="s">
        <v>4137</v>
      </c>
      <c r="E8" s="1704" t="s">
        <v>377</v>
      </c>
      <c r="G8" s="1704" t="s">
        <v>4262</v>
      </c>
      <c r="AS8" s="1705"/>
      <c r="AT8" s="1705"/>
      <c r="AU8" s="1705"/>
      <c r="AV8" s="1705"/>
      <c r="AW8" s="1705"/>
    </row>
    <row r="9" spans="1:49" s="1704" customFormat="1">
      <c r="A9" s="1704" t="s">
        <v>4243</v>
      </c>
      <c r="B9" s="1704" t="s">
        <v>4201</v>
      </c>
      <c r="C9" s="1704" t="s">
        <v>4136</v>
      </c>
      <c r="D9" s="1704" t="s">
        <v>4137</v>
      </c>
      <c r="E9" s="1704" t="s">
        <v>377</v>
      </c>
      <c r="G9" s="1704" t="s">
        <v>4263</v>
      </c>
      <c r="AS9" s="1705"/>
      <c r="AT9" s="1705"/>
      <c r="AU9" s="1705"/>
      <c r="AV9" s="1705"/>
      <c r="AW9" s="1705"/>
    </row>
    <row r="10" spans="1:49" s="1704" customFormat="1">
      <c r="A10" s="1704" t="s">
        <v>4243</v>
      </c>
      <c r="B10" s="1704" t="s">
        <v>4201</v>
      </c>
      <c r="C10" s="1704" t="s">
        <v>4136</v>
      </c>
      <c r="D10" s="1704" t="s">
        <v>4137</v>
      </c>
      <c r="E10" s="1704" t="s">
        <v>377</v>
      </c>
      <c r="G10" s="1704" t="s">
        <v>4264</v>
      </c>
      <c r="AS10" s="1705"/>
      <c r="AT10" s="1705"/>
      <c r="AU10" s="1705"/>
      <c r="AV10" s="1705"/>
      <c r="AW10" s="1705"/>
    </row>
    <row r="11" spans="1:49" s="1704" customFormat="1">
      <c r="A11" s="1704" t="s">
        <v>4243</v>
      </c>
      <c r="B11" s="1704" t="s">
        <v>4201</v>
      </c>
      <c r="C11" s="1704" t="s">
        <v>4136</v>
      </c>
      <c r="D11" s="1704" t="s">
        <v>4137</v>
      </c>
      <c r="E11" s="1704" t="s">
        <v>377</v>
      </c>
      <c r="G11" s="1704" t="s">
        <v>4265</v>
      </c>
      <c r="AS11" s="1705"/>
      <c r="AT11" s="1705"/>
      <c r="AU11" s="1705"/>
      <c r="AV11" s="1705"/>
      <c r="AW11" s="1705"/>
    </row>
    <row r="12" spans="1:49" s="1704" customFormat="1">
      <c r="A12" s="1704" t="s">
        <v>4243</v>
      </c>
      <c r="B12" s="1704" t="s">
        <v>4200</v>
      </c>
      <c r="C12" s="1704" t="s">
        <v>4131</v>
      </c>
      <c r="D12" s="1704" t="s">
        <v>4102</v>
      </c>
      <c r="E12" s="1704" t="s">
        <v>378</v>
      </c>
      <c r="G12" s="1704" t="s">
        <v>4255</v>
      </c>
      <c r="AS12" s="1705"/>
      <c r="AT12" s="1705"/>
      <c r="AU12" s="1705"/>
      <c r="AV12" s="1705"/>
      <c r="AW12" s="1705"/>
    </row>
    <row r="13" spans="1:49" s="1704" customFormat="1">
      <c r="A13" s="1704" t="s">
        <v>4243</v>
      </c>
      <c r="B13" s="1704" t="s">
        <v>4200</v>
      </c>
      <c r="C13" s="1704" t="s">
        <v>4131</v>
      </c>
      <c r="D13" s="1704" t="s">
        <v>4102</v>
      </c>
      <c r="E13" s="1704" t="s">
        <v>378</v>
      </c>
      <c r="G13" s="1704" t="s">
        <v>4258</v>
      </c>
      <c r="AS13" s="1705"/>
      <c r="AT13" s="1705"/>
      <c r="AU13" s="1705"/>
      <c r="AV13" s="1705"/>
      <c r="AW13" s="1705"/>
    </row>
    <row r="14" spans="1:49" s="1704" customFormat="1">
      <c r="A14" s="1704" t="s">
        <v>4243</v>
      </c>
      <c r="B14" s="1704" t="s">
        <v>4200</v>
      </c>
      <c r="C14" s="1704" t="s">
        <v>4131</v>
      </c>
      <c r="D14" s="1704" t="s">
        <v>4102</v>
      </c>
      <c r="E14" s="1704" t="s">
        <v>378</v>
      </c>
      <c r="G14" s="1704" t="s">
        <v>4259</v>
      </c>
      <c r="AS14" s="1705"/>
      <c r="AT14" s="1705"/>
      <c r="AU14" s="1705"/>
      <c r="AV14" s="1705"/>
      <c r="AW14" s="1705"/>
    </row>
    <row r="15" spans="1:49" s="1704" customFormat="1">
      <c r="A15" s="1704" t="s">
        <v>4243</v>
      </c>
      <c r="B15" s="1704" t="s">
        <v>4200</v>
      </c>
      <c r="C15" s="1704" t="s">
        <v>4131</v>
      </c>
      <c r="D15" s="1704" t="s">
        <v>4102</v>
      </c>
      <c r="E15" s="1704" t="s">
        <v>378</v>
      </c>
      <c r="G15" s="1704" t="s">
        <v>4260</v>
      </c>
      <c r="AS15" s="1705"/>
      <c r="AT15" s="1705"/>
      <c r="AU15" s="1705"/>
      <c r="AV15" s="1705"/>
      <c r="AW15" s="1705"/>
    </row>
    <row r="16" spans="1:49" s="1704" customFormat="1">
      <c r="A16" s="1704" t="s">
        <v>4243</v>
      </c>
      <c r="B16" s="1704" t="s">
        <v>4200</v>
      </c>
      <c r="C16" s="1704" t="s">
        <v>4131</v>
      </c>
      <c r="D16" s="1704" t="s">
        <v>4102</v>
      </c>
      <c r="E16" s="1704" t="s">
        <v>378</v>
      </c>
      <c r="G16" s="1704" t="s">
        <v>4261</v>
      </c>
      <c r="AS16" s="1705"/>
      <c r="AT16" s="1705"/>
      <c r="AU16" s="1705"/>
      <c r="AV16" s="1705"/>
      <c r="AW16" s="1705"/>
    </row>
    <row r="17" spans="1:49" s="1704" customFormat="1">
      <c r="A17" s="1704" t="s">
        <v>4243</v>
      </c>
      <c r="B17" s="1704" t="s">
        <v>4200</v>
      </c>
      <c r="C17" s="1704" t="s">
        <v>4131</v>
      </c>
      <c r="D17" s="1704" t="s">
        <v>4102</v>
      </c>
      <c r="E17" s="1704" t="s">
        <v>378</v>
      </c>
      <c r="G17" s="1704" t="s">
        <v>4262</v>
      </c>
      <c r="AS17" s="1705"/>
      <c r="AT17" s="1705"/>
      <c r="AU17" s="1705"/>
      <c r="AV17" s="1705"/>
      <c r="AW17" s="1705"/>
    </row>
    <row r="18" spans="1:49" s="1704" customFormat="1">
      <c r="A18" s="1704" t="s">
        <v>4243</v>
      </c>
      <c r="B18" s="1704" t="s">
        <v>4200</v>
      </c>
      <c r="C18" s="1704" t="s">
        <v>4131</v>
      </c>
      <c r="D18" s="1704" t="s">
        <v>4102</v>
      </c>
      <c r="E18" s="1704" t="s">
        <v>378</v>
      </c>
      <c r="G18" s="1704" t="s">
        <v>4263</v>
      </c>
      <c r="AS18" s="1705"/>
      <c r="AT18" s="1705"/>
      <c r="AU18" s="1705"/>
      <c r="AV18" s="1705"/>
      <c r="AW18" s="1705"/>
    </row>
    <row r="19" spans="1:49" s="1704" customFormat="1">
      <c r="A19" s="1704" t="s">
        <v>4243</v>
      </c>
      <c r="B19" s="1704" t="s">
        <v>4200</v>
      </c>
      <c r="C19" s="1704" t="s">
        <v>4131</v>
      </c>
      <c r="D19" s="1704" t="s">
        <v>4102</v>
      </c>
      <c r="E19" s="1704" t="s">
        <v>378</v>
      </c>
      <c r="G19" s="1704" t="s">
        <v>4264</v>
      </c>
      <c r="AS19" s="1705"/>
      <c r="AT19" s="1705"/>
      <c r="AU19" s="1705"/>
      <c r="AV19" s="1705"/>
      <c r="AW19" s="1705"/>
    </row>
    <row r="20" spans="1:49" s="1704" customFormat="1">
      <c r="A20" s="1704" t="s">
        <v>4243</v>
      </c>
      <c r="B20" s="1704" t="s">
        <v>4200</v>
      </c>
      <c r="C20" s="1704" t="s">
        <v>4131</v>
      </c>
      <c r="D20" s="1704" t="s">
        <v>4102</v>
      </c>
      <c r="E20" s="1704" t="s">
        <v>378</v>
      </c>
      <c r="G20" s="1704" t="s">
        <v>4265</v>
      </c>
      <c r="AS20" s="1705"/>
      <c r="AT20" s="1705"/>
      <c r="AU20" s="1705"/>
      <c r="AV20" s="1705"/>
      <c r="AW20" s="1705"/>
    </row>
    <row r="21" spans="1:49" s="1699" customFormat="1">
      <c r="A21" s="1699" t="s">
        <v>4244</v>
      </c>
      <c r="B21" s="1699" t="s">
        <v>4131</v>
      </c>
      <c r="C21" s="1699" t="s">
        <v>4131</v>
      </c>
      <c r="D21" s="1699" t="s">
        <v>4102</v>
      </c>
      <c r="E21" s="1699" t="s">
        <v>378</v>
      </c>
      <c r="G21" s="1699" t="s">
        <v>4255</v>
      </c>
      <c r="AS21" s="1700"/>
      <c r="AT21" s="1700"/>
      <c r="AU21" s="1700"/>
      <c r="AV21" s="1700"/>
      <c r="AW21" s="1700"/>
    </row>
    <row r="22" spans="1:49" s="1699" customFormat="1">
      <c r="A22" s="1699" t="s">
        <v>4244</v>
      </c>
      <c r="B22" s="1699" t="s">
        <v>4131</v>
      </c>
      <c r="C22" s="1699" t="s">
        <v>4131</v>
      </c>
      <c r="D22" s="1699" t="s">
        <v>4102</v>
      </c>
      <c r="E22" s="1699" t="s">
        <v>378</v>
      </c>
      <c r="G22" s="1699" t="s">
        <v>4258</v>
      </c>
      <c r="AS22" s="1700"/>
      <c r="AT22" s="1700"/>
      <c r="AU22" s="1700"/>
      <c r="AV22" s="1700"/>
      <c r="AW22" s="1700"/>
    </row>
    <row r="23" spans="1:49" s="1699" customFormat="1">
      <c r="A23" s="1699" t="s">
        <v>4244</v>
      </c>
      <c r="B23" s="1699" t="s">
        <v>4131</v>
      </c>
      <c r="C23" s="1699" t="s">
        <v>4131</v>
      </c>
      <c r="D23" s="1699" t="s">
        <v>4102</v>
      </c>
      <c r="E23" s="1699" t="s">
        <v>378</v>
      </c>
      <c r="G23" s="1699" t="s">
        <v>4259</v>
      </c>
      <c r="AS23" s="1700"/>
      <c r="AT23" s="1700"/>
      <c r="AU23" s="1700"/>
      <c r="AV23" s="1700"/>
      <c r="AW23" s="1700"/>
    </row>
    <row r="24" spans="1:49" s="1699" customFormat="1">
      <c r="A24" s="1699" t="s">
        <v>4244</v>
      </c>
      <c r="B24" s="1699" t="s">
        <v>4131</v>
      </c>
      <c r="C24" s="1699" t="s">
        <v>4131</v>
      </c>
      <c r="D24" s="1699" t="s">
        <v>4102</v>
      </c>
      <c r="E24" s="1699" t="s">
        <v>378</v>
      </c>
      <c r="G24" s="1699" t="s">
        <v>4260</v>
      </c>
      <c r="AS24" s="1700"/>
      <c r="AT24" s="1700"/>
      <c r="AU24" s="1700"/>
      <c r="AV24" s="1700"/>
      <c r="AW24" s="1700"/>
    </row>
    <row r="25" spans="1:49" s="1699" customFormat="1">
      <c r="A25" s="1699" t="s">
        <v>4244</v>
      </c>
      <c r="B25" s="1699" t="s">
        <v>4131</v>
      </c>
      <c r="C25" s="1699" t="s">
        <v>4131</v>
      </c>
      <c r="D25" s="1699" t="s">
        <v>4102</v>
      </c>
      <c r="E25" s="1699" t="s">
        <v>378</v>
      </c>
      <c r="G25" s="1699" t="s">
        <v>4261</v>
      </c>
      <c r="AS25" s="1700"/>
      <c r="AT25" s="1700"/>
      <c r="AU25" s="1700"/>
      <c r="AV25" s="1700"/>
      <c r="AW25" s="1700"/>
    </row>
    <row r="26" spans="1:49" s="1699" customFormat="1">
      <c r="A26" s="1699" t="s">
        <v>4244</v>
      </c>
      <c r="B26" s="1699" t="s">
        <v>4131</v>
      </c>
      <c r="C26" s="1699" t="s">
        <v>4131</v>
      </c>
      <c r="D26" s="1699" t="s">
        <v>4102</v>
      </c>
      <c r="E26" s="1699" t="s">
        <v>378</v>
      </c>
      <c r="G26" s="1699" t="s">
        <v>4262</v>
      </c>
      <c r="AS26" s="1700"/>
      <c r="AT26" s="1700"/>
      <c r="AU26" s="1700"/>
      <c r="AV26" s="1700"/>
      <c r="AW26" s="1700"/>
    </row>
    <row r="27" spans="1:49" s="1699" customFormat="1">
      <c r="A27" s="1699" t="s">
        <v>4244</v>
      </c>
      <c r="B27" s="1699" t="s">
        <v>4131</v>
      </c>
      <c r="C27" s="1699" t="s">
        <v>4131</v>
      </c>
      <c r="D27" s="1699" t="s">
        <v>4102</v>
      </c>
      <c r="E27" s="1699" t="s">
        <v>378</v>
      </c>
      <c r="G27" s="1699" t="s">
        <v>4263</v>
      </c>
      <c r="AS27" s="1700"/>
      <c r="AT27" s="1700"/>
      <c r="AU27" s="1700"/>
      <c r="AV27" s="1700"/>
      <c r="AW27" s="1700"/>
    </row>
    <row r="28" spans="1:49" s="1699" customFormat="1">
      <c r="A28" s="1699" t="s">
        <v>4244</v>
      </c>
      <c r="B28" s="1699" t="s">
        <v>4131</v>
      </c>
      <c r="C28" s="1699" t="s">
        <v>4131</v>
      </c>
      <c r="D28" s="1699" t="s">
        <v>4102</v>
      </c>
      <c r="E28" s="1699" t="s">
        <v>378</v>
      </c>
      <c r="G28" s="1699" t="s">
        <v>4264</v>
      </c>
      <c r="AS28" s="1700"/>
      <c r="AT28" s="1700"/>
      <c r="AU28" s="1700"/>
      <c r="AV28" s="1700"/>
      <c r="AW28" s="1700"/>
    </row>
    <row r="29" spans="1:49" s="1699" customFormat="1">
      <c r="A29" s="1699" t="s">
        <v>4244</v>
      </c>
      <c r="B29" s="1699" t="s">
        <v>4131</v>
      </c>
      <c r="C29" s="1699" t="s">
        <v>4131</v>
      </c>
      <c r="D29" s="1699" t="s">
        <v>4102</v>
      </c>
      <c r="E29" s="1699" t="s">
        <v>378</v>
      </c>
      <c r="G29" s="1699" t="s">
        <v>4265</v>
      </c>
      <c r="AS29" s="1700"/>
      <c r="AT29" s="1700"/>
      <c r="AU29" s="1700"/>
      <c r="AV29" s="1700"/>
      <c r="AW29" s="1700"/>
    </row>
    <row r="30" spans="1:49" s="1699" customFormat="1">
      <c r="A30" s="1699" t="s">
        <v>4244</v>
      </c>
      <c r="B30" s="1699" t="s">
        <v>4136</v>
      </c>
      <c r="C30" s="1699" t="s">
        <v>4136</v>
      </c>
      <c r="D30" s="1699" t="s">
        <v>4137</v>
      </c>
      <c r="E30" s="1699" t="s">
        <v>377</v>
      </c>
      <c r="G30" s="1699" t="s">
        <v>4255</v>
      </c>
      <c r="AS30" s="1700"/>
      <c r="AT30" s="1700"/>
      <c r="AU30" s="1700"/>
      <c r="AV30" s="1700"/>
      <c r="AW30" s="1700"/>
    </row>
    <row r="31" spans="1:49" s="1699" customFormat="1">
      <c r="A31" s="1699" t="s">
        <v>4244</v>
      </c>
      <c r="B31" s="1699" t="s">
        <v>4136</v>
      </c>
      <c r="C31" s="1699" t="s">
        <v>4136</v>
      </c>
      <c r="D31" s="1699" t="s">
        <v>4137</v>
      </c>
      <c r="E31" s="1699" t="s">
        <v>377</v>
      </c>
      <c r="G31" s="1699" t="s">
        <v>4258</v>
      </c>
      <c r="AS31" s="1700"/>
      <c r="AT31" s="1700"/>
      <c r="AU31" s="1700"/>
      <c r="AV31" s="1700"/>
      <c r="AW31" s="1700"/>
    </row>
    <row r="32" spans="1:49" s="1699" customFormat="1">
      <c r="A32" s="1699" t="s">
        <v>4244</v>
      </c>
      <c r="B32" s="1699" t="s">
        <v>4136</v>
      </c>
      <c r="C32" s="1699" t="s">
        <v>4136</v>
      </c>
      <c r="D32" s="1699" t="s">
        <v>4137</v>
      </c>
      <c r="E32" s="1699" t="s">
        <v>377</v>
      </c>
      <c r="G32" s="1699" t="s">
        <v>4259</v>
      </c>
      <c r="AS32" s="1700"/>
      <c r="AT32" s="1700"/>
      <c r="AU32" s="1700"/>
      <c r="AV32" s="1700"/>
      <c r="AW32" s="1700"/>
    </row>
    <row r="33" spans="1:49" s="1699" customFormat="1">
      <c r="A33" s="1699" t="s">
        <v>4244</v>
      </c>
      <c r="B33" s="1699" t="s">
        <v>4136</v>
      </c>
      <c r="C33" s="1699" t="s">
        <v>4136</v>
      </c>
      <c r="D33" s="1699" t="s">
        <v>4137</v>
      </c>
      <c r="E33" s="1699" t="s">
        <v>377</v>
      </c>
      <c r="G33" s="1699" t="s">
        <v>4260</v>
      </c>
      <c r="AS33" s="1700"/>
      <c r="AT33" s="1700"/>
      <c r="AU33" s="1700"/>
      <c r="AV33" s="1700"/>
      <c r="AW33" s="1700"/>
    </row>
    <row r="34" spans="1:49" s="1699" customFormat="1">
      <c r="A34" s="1699" t="s">
        <v>4244</v>
      </c>
      <c r="B34" s="1699" t="s">
        <v>4136</v>
      </c>
      <c r="C34" s="1699" t="s">
        <v>4136</v>
      </c>
      <c r="D34" s="1699" t="s">
        <v>4137</v>
      </c>
      <c r="E34" s="1699" t="s">
        <v>377</v>
      </c>
      <c r="G34" s="1699" t="s">
        <v>4261</v>
      </c>
      <c r="AS34" s="1700"/>
      <c r="AT34" s="1700"/>
      <c r="AU34" s="1700"/>
      <c r="AV34" s="1700"/>
      <c r="AW34" s="1700"/>
    </row>
    <row r="35" spans="1:49" s="1699" customFormat="1">
      <c r="A35" s="1699" t="s">
        <v>4244</v>
      </c>
      <c r="B35" s="1699" t="s">
        <v>4136</v>
      </c>
      <c r="C35" s="1699" t="s">
        <v>4136</v>
      </c>
      <c r="D35" s="1699" t="s">
        <v>4137</v>
      </c>
      <c r="E35" s="1699" t="s">
        <v>377</v>
      </c>
      <c r="G35" s="1699" t="s">
        <v>4262</v>
      </c>
      <c r="AS35" s="1700"/>
      <c r="AT35" s="1700"/>
      <c r="AU35" s="1700"/>
      <c r="AV35" s="1700"/>
      <c r="AW35" s="1700"/>
    </row>
    <row r="36" spans="1:49" s="1699" customFormat="1">
      <c r="A36" s="1699" t="s">
        <v>4244</v>
      </c>
      <c r="B36" s="1699" t="s">
        <v>4136</v>
      </c>
      <c r="C36" s="1699" t="s">
        <v>4136</v>
      </c>
      <c r="D36" s="1699" t="s">
        <v>4137</v>
      </c>
      <c r="E36" s="1699" t="s">
        <v>377</v>
      </c>
      <c r="G36" s="1699" t="s">
        <v>4263</v>
      </c>
      <c r="AS36" s="1700"/>
      <c r="AT36" s="1700"/>
      <c r="AU36" s="1700"/>
      <c r="AV36" s="1700"/>
      <c r="AW36" s="1700"/>
    </row>
    <row r="37" spans="1:49" s="1699" customFormat="1">
      <c r="A37" s="1699" t="s">
        <v>4244</v>
      </c>
      <c r="B37" s="1699" t="s">
        <v>4136</v>
      </c>
      <c r="C37" s="1699" t="s">
        <v>4136</v>
      </c>
      <c r="D37" s="1699" t="s">
        <v>4137</v>
      </c>
      <c r="E37" s="1699" t="s">
        <v>377</v>
      </c>
      <c r="G37" s="1699" t="s">
        <v>4264</v>
      </c>
      <c r="AS37" s="1700"/>
      <c r="AT37" s="1700"/>
      <c r="AU37" s="1700"/>
      <c r="AV37" s="1700"/>
      <c r="AW37" s="1700"/>
    </row>
    <row r="38" spans="1:49" s="1699" customFormat="1">
      <c r="A38" s="1699" t="s">
        <v>4244</v>
      </c>
      <c r="B38" s="1699" t="s">
        <v>4136</v>
      </c>
      <c r="C38" s="1699" t="s">
        <v>4136</v>
      </c>
      <c r="D38" s="1699" t="s">
        <v>4137</v>
      </c>
      <c r="E38" s="1699" t="s">
        <v>377</v>
      </c>
      <c r="G38" s="1699" t="s">
        <v>4265</v>
      </c>
      <c r="AS38" s="1700"/>
      <c r="AT38" s="1700"/>
      <c r="AU38" s="1700"/>
      <c r="AV38" s="1700"/>
      <c r="AW38" s="1700"/>
    </row>
    <row r="39" spans="1:49" s="1704" customFormat="1">
      <c r="A39" s="1704" t="s">
        <v>4245</v>
      </c>
      <c r="B39" s="1704" t="s">
        <v>4102</v>
      </c>
      <c r="D39" s="1704" t="s">
        <v>4102</v>
      </c>
      <c r="E39" s="1704" t="s">
        <v>378</v>
      </c>
      <c r="G39" s="1704" t="s">
        <v>4255</v>
      </c>
      <c r="AS39" s="1705"/>
      <c r="AT39" s="1705"/>
      <c r="AU39" s="1705"/>
      <c r="AV39" s="1705"/>
      <c r="AW39" s="1705"/>
    </row>
    <row r="40" spans="1:49" s="1704" customFormat="1">
      <c r="A40" s="1704" t="s">
        <v>4245</v>
      </c>
      <c r="B40" s="1704" t="s">
        <v>4102</v>
      </c>
      <c r="D40" s="1704" t="s">
        <v>4102</v>
      </c>
      <c r="E40" s="1704" t="s">
        <v>378</v>
      </c>
      <c r="G40" s="1704" t="s">
        <v>4258</v>
      </c>
      <c r="AS40" s="1705"/>
      <c r="AT40" s="1705"/>
      <c r="AU40" s="1705"/>
      <c r="AV40" s="1705"/>
      <c r="AW40" s="1705"/>
    </row>
    <row r="41" spans="1:49" s="1704" customFormat="1">
      <c r="A41" s="1704" t="s">
        <v>4245</v>
      </c>
      <c r="B41" s="1704" t="s">
        <v>4102</v>
      </c>
      <c r="D41" s="1704" t="s">
        <v>4102</v>
      </c>
      <c r="E41" s="1704" t="s">
        <v>378</v>
      </c>
      <c r="G41" s="1704" t="s">
        <v>4259</v>
      </c>
      <c r="AS41" s="1705"/>
      <c r="AT41" s="1705"/>
      <c r="AU41" s="1705"/>
      <c r="AV41" s="1705"/>
      <c r="AW41" s="1705"/>
    </row>
    <row r="42" spans="1:49" s="1704" customFormat="1">
      <c r="A42" s="1704" t="s">
        <v>4245</v>
      </c>
      <c r="B42" s="1704" t="s">
        <v>4102</v>
      </c>
      <c r="D42" s="1704" t="s">
        <v>4102</v>
      </c>
      <c r="E42" s="1704" t="s">
        <v>378</v>
      </c>
      <c r="G42" s="1704" t="s">
        <v>4260</v>
      </c>
      <c r="AS42" s="1705"/>
      <c r="AT42" s="1705"/>
      <c r="AU42" s="1705"/>
      <c r="AV42" s="1705"/>
      <c r="AW42" s="1705"/>
    </row>
    <row r="43" spans="1:49" s="1704" customFormat="1">
      <c r="A43" s="1704" t="s">
        <v>4245</v>
      </c>
      <c r="B43" s="1704" t="s">
        <v>4102</v>
      </c>
      <c r="D43" s="1704" t="s">
        <v>4102</v>
      </c>
      <c r="E43" s="1704" t="s">
        <v>378</v>
      </c>
      <c r="G43" s="1704" t="s">
        <v>4261</v>
      </c>
      <c r="AS43" s="1705"/>
      <c r="AT43" s="1705"/>
      <c r="AU43" s="1705"/>
      <c r="AV43" s="1705"/>
      <c r="AW43" s="1705"/>
    </row>
    <row r="44" spans="1:49" s="1704" customFormat="1">
      <c r="A44" s="1704" t="s">
        <v>4245</v>
      </c>
      <c r="B44" s="1704" t="s">
        <v>4102</v>
      </c>
      <c r="D44" s="1704" t="s">
        <v>4102</v>
      </c>
      <c r="E44" s="1704" t="s">
        <v>378</v>
      </c>
      <c r="G44" s="1704" t="s">
        <v>4262</v>
      </c>
      <c r="AS44" s="1705"/>
      <c r="AT44" s="1705"/>
      <c r="AU44" s="1705"/>
      <c r="AV44" s="1705"/>
      <c r="AW44" s="1705"/>
    </row>
    <row r="45" spans="1:49" s="1704" customFormat="1">
      <c r="A45" s="1704" t="s">
        <v>4245</v>
      </c>
      <c r="B45" s="1704" t="s">
        <v>4102</v>
      </c>
      <c r="D45" s="1704" t="s">
        <v>4102</v>
      </c>
      <c r="E45" s="1704" t="s">
        <v>378</v>
      </c>
      <c r="G45" s="1704" t="s">
        <v>4263</v>
      </c>
      <c r="AS45" s="1705"/>
      <c r="AT45" s="1705"/>
      <c r="AU45" s="1705"/>
      <c r="AV45" s="1705"/>
      <c r="AW45" s="1705"/>
    </row>
    <row r="46" spans="1:49" s="1704" customFormat="1">
      <c r="A46" s="1704" t="s">
        <v>4245</v>
      </c>
      <c r="B46" s="1704" t="s">
        <v>4102</v>
      </c>
      <c r="D46" s="1704" t="s">
        <v>4102</v>
      </c>
      <c r="E46" s="1704" t="s">
        <v>378</v>
      </c>
      <c r="G46" s="1704" t="s">
        <v>4264</v>
      </c>
      <c r="AS46" s="1705"/>
      <c r="AT46" s="1705"/>
      <c r="AU46" s="1705"/>
      <c r="AV46" s="1705"/>
      <c r="AW46" s="1705"/>
    </row>
    <row r="47" spans="1:49" s="1704" customFormat="1">
      <c r="A47" s="1704" t="s">
        <v>4245</v>
      </c>
      <c r="B47" s="1704" t="s">
        <v>4102</v>
      </c>
      <c r="D47" s="1704" t="s">
        <v>4102</v>
      </c>
      <c r="E47" s="1704" t="s">
        <v>378</v>
      </c>
      <c r="G47" s="1704" t="s">
        <v>4265</v>
      </c>
      <c r="AS47" s="1705"/>
      <c r="AT47" s="1705"/>
      <c r="AU47" s="1705"/>
      <c r="AV47" s="1705"/>
      <c r="AW47" s="1705"/>
    </row>
    <row r="48" spans="1:49" s="180" customFormat="1">
      <c r="A48" s="180" t="s">
        <v>4246</v>
      </c>
      <c r="B48" s="180" t="s">
        <v>378</v>
      </c>
      <c r="E48" s="180" t="s">
        <v>378</v>
      </c>
      <c r="G48" s="180" t="s">
        <v>4255</v>
      </c>
      <c r="AS48" s="1703"/>
      <c r="AT48" s="1703"/>
      <c r="AU48" s="1703"/>
      <c r="AV48" s="1703"/>
      <c r="AW48" s="1703"/>
    </row>
    <row r="49" spans="1:49" s="180" customFormat="1">
      <c r="A49" s="180" t="s">
        <v>4246</v>
      </c>
      <c r="B49" s="180" t="s">
        <v>378</v>
      </c>
      <c r="E49" s="180" t="s">
        <v>378</v>
      </c>
      <c r="G49" s="180" t="s">
        <v>4258</v>
      </c>
      <c r="AS49" s="1703"/>
      <c r="AT49" s="1703"/>
      <c r="AU49" s="1703"/>
      <c r="AV49" s="1703"/>
      <c r="AW49" s="1703"/>
    </row>
    <row r="50" spans="1:49" s="180" customFormat="1">
      <c r="A50" s="180" t="s">
        <v>4246</v>
      </c>
      <c r="B50" s="180" t="s">
        <v>378</v>
      </c>
      <c r="E50" s="180" t="s">
        <v>378</v>
      </c>
      <c r="G50" s="180" t="s">
        <v>4259</v>
      </c>
      <c r="AS50" s="1703"/>
      <c r="AT50" s="1703"/>
      <c r="AU50" s="1703"/>
      <c r="AV50" s="1703"/>
      <c r="AW50" s="1703"/>
    </row>
    <row r="51" spans="1:49" s="180" customFormat="1">
      <c r="A51" s="180" t="s">
        <v>4246</v>
      </c>
      <c r="B51" s="180" t="s">
        <v>378</v>
      </c>
      <c r="E51" s="180" t="s">
        <v>378</v>
      </c>
      <c r="G51" s="180" t="s">
        <v>4260</v>
      </c>
      <c r="AS51" s="1703"/>
      <c r="AT51" s="1703"/>
      <c r="AU51" s="1703"/>
      <c r="AV51" s="1703"/>
      <c r="AW51" s="1703"/>
    </row>
    <row r="52" spans="1:49" s="180" customFormat="1">
      <c r="A52" s="180" t="s">
        <v>4246</v>
      </c>
      <c r="B52" s="180" t="s">
        <v>378</v>
      </c>
      <c r="E52" s="180" t="s">
        <v>378</v>
      </c>
      <c r="G52" s="180" t="s">
        <v>4261</v>
      </c>
      <c r="AS52" s="1703"/>
      <c r="AT52" s="1703"/>
      <c r="AU52" s="1703"/>
      <c r="AV52" s="1703"/>
      <c r="AW52" s="1703"/>
    </row>
    <row r="53" spans="1:49" s="180" customFormat="1">
      <c r="A53" s="180" t="s">
        <v>4246</v>
      </c>
      <c r="B53" s="180" t="s">
        <v>378</v>
      </c>
      <c r="E53" s="180" t="s">
        <v>378</v>
      </c>
      <c r="G53" s="180" t="s">
        <v>4262</v>
      </c>
      <c r="AS53" s="1703"/>
      <c r="AT53" s="1703"/>
      <c r="AU53" s="1703"/>
      <c r="AV53" s="1703"/>
      <c r="AW53" s="1703"/>
    </row>
    <row r="54" spans="1:49" s="180" customFormat="1">
      <c r="A54" s="180" t="s">
        <v>4246</v>
      </c>
      <c r="B54" s="180" t="s">
        <v>378</v>
      </c>
      <c r="E54" s="180" t="s">
        <v>378</v>
      </c>
      <c r="G54" s="180" t="s">
        <v>4263</v>
      </c>
      <c r="AS54" s="1703"/>
      <c r="AT54" s="1703"/>
      <c r="AU54" s="1703"/>
      <c r="AV54" s="1703"/>
      <c r="AW54" s="1703"/>
    </row>
    <row r="55" spans="1:49" s="180" customFormat="1">
      <c r="A55" s="180" t="s">
        <v>4246</v>
      </c>
      <c r="B55" s="180" t="s">
        <v>378</v>
      </c>
      <c r="E55" s="180" t="s">
        <v>378</v>
      </c>
      <c r="G55" s="180" t="s">
        <v>4264</v>
      </c>
      <c r="AS55" s="1703"/>
      <c r="AT55" s="1703"/>
      <c r="AU55" s="1703"/>
      <c r="AV55" s="1703"/>
      <c r="AW55" s="1703"/>
    </row>
    <row r="56" spans="1:49" s="180" customFormat="1">
      <c r="A56" s="180" t="s">
        <v>4246</v>
      </c>
      <c r="B56" s="180" t="s">
        <v>378</v>
      </c>
      <c r="E56" s="180" t="s">
        <v>378</v>
      </c>
      <c r="G56" s="180" t="s">
        <v>4265</v>
      </c>
      <c r="AS56" s="1703"/>
      <c r="AT56" s="1703"/>
      <c r="AU56" s="1703"/>
      <c r="AV56" s="1703"/>
      <c r="AW56" s="1703"/>
    </row>
    <row r="57" spans="1:49" s="180" customFormat="1">
      <c r="A57" s="180" t="s">
        <v>4246</v>
      </c>
      <c r="B57" s="180" t="s">
        <v>377</v>
      </c>
      <c r="E57" s="180" t="s">
        <v>377</v>
      </c>
      <c r="G57" s="180" t="s">
        <v>4255</v>
      </c>
      <c r="AS57" s="1703"/>
      <c r="AT57" s="1703"/>
      <c r="AU57" s="1703"/>
      <c r="AV57" s="1703"/>
      <c r="AW57" s="1703"/>
    </row>
    <row r="58" spans="1:49" s="180" customFormat="1">
      <c r="A58" s="180" t="s">
        <v>4246</v>
      </c>
      <c r="B58" s="180" t="s">
        <v>377</v>
      </c>
      <c r="E58" s="180" t="s">
        <v>377</v>
      </c>
      <c r="G58" s="180" t="s">
        <v>4258</v>
      </c>
      <c r="AS58" s="1703"/>
      <c r="AT58" s="1703"/>
      <c r="AU58" s="1703"/>
      <c r="AV58" s="1703"/>
      <c r="AW58" s="1703"/>
    </row>
    <row r="59" spans="1:49" s="180" customFormat="1">
      <c r="A59" s="180" t="s">
        <v>4246</v>
      </c>
      <c r="B59" s="180" t="s">
        <v>377</v>
      </c>
      <c r="E59" s="180" t="s">
        <v>377</v>
      </c>
      <c r="G59" s="180" t="s">
        <v>4259</v>
      </c>
      <c r="AS59" s="1703"/>
      <c r="AT59" s="1703"/>
      <c r="AU59" s="1703"/>
      <c r="AV59" s="1703"/>
      <c r="AW59" s="1703"/>
    </row>
    <row r="60" spans="1:49" s="180" customFormat="1">
      <c r="A60" s="180" t="s">
        <v>4246</v>
      </c>
      <c r="B60" s="180" t="s">
        <v>377</v>
      </c>
      <c r="E60" s="180" t="s">
        <v>377</v>
      </c>
      <c r="G60" s="180" t="s">
        <v>4260</v>
      </c>
      <c r="AS60" s="1703"/>
      <c r="AT60" s="1703"/>
      <c r="AU60" s="1703"/>
      <c r="AV60" s="1703"/>
      <c r="AW60" s="1703"/>
    </row>
    <row r="61" spans="1:49" s="180" customFormat="1">
      <c r="A61" s="180" t="s">
        <v>4246</v>
      </c>
      <c r="B61" s="180" t="s">
        <v>377</v>
      </c>
      <c r="E61" s="180" t="s">
        <v>377</v>
      </c>
      <c r="G61" s="180" t="s">
        <v>4261</v>
      </c>
      <c r="AS61" s="1703"/>
      <c r="AT61" s="1703"/>
      <c r="AU61" s="1703"/>
      <c r="AV61" s="1703"/>
      <c r="AW61" s="1703"/>
    </row>
    <row r="62" spans="1:49" s="180" customFormat="1">
      <c r="A62" s="180" t="s">
        <v>4246</v>
      </c>
      <c r="B62" s="180" t="s">
        <v>377</v>
      </c>
      <c r="E62" s="180" t="s">
        <v>377</v>
      </c>
      <c r="G62" s="180" t="s">
        <v>4262</v>
      </c>
      <c r="AS62" s="1703"/>
      <c r="AT62" s="1703"/>
      <c r="AU62" s="1703"/>
      <c r="AV62" s="1703"/>
      <c r="AW62" s="1703"/>
    </row>
    <row r="63" spans="1:49" s="180" customFormat="1">
      <c r="A63" s="180" t="s">
        <v>4246</v>
      </c>
      <c r="B63" s="180" t="s">
        <v>377</v>
      </c>
      <c r="E63" s="180" t="s">
        <v>377</v>
      </c>
      <c r="G63" s="180" t="s">
        <v>4263</v>
      </c>
      <c r="AS63" s="1703"/>
      <c r="AT63" s="1703"/>
      <c r="AU63" s="1703"/>
      <c r="AV63" s="1703"/>
      <c r="AW63" s="1703"/>
    </row>
    <row r="64" spans="1:49" s="180" customFormat="1">
      <c r="A64" s="180" t="s">
        <v>4246</v>
      </c>
      <c r="B64" s="180" t="s">
        <v>377</v>
      </c>
      <c r="E64" s="180" t="s">
        <v>377</v>
      </c>
      <c r="G64" s="180" t="s">
        <v>4264</v>
      </c>
      <c r="AS64" s="1703"/>
      <c r="AT64" s="1703"/>
      <c r="AU64" s="1703"/>
      <c r="AV64" s="1703"/>
      <c r="AW64" s="1703"/>
    </row>
    <row r="65" spans="1:49" s="180" customFormat="1">
      <c r="A65" s="180" t="s">
        <v>4246</v>
      </c>
      <c r="B65" s="180" t="s">
        <v>377</v>
      </c>
      <c r="E65" s="180" t="s">
        <v>377</v>
      </c>
      <c r="G65" s="180" t="s">
        <v>4265</v>
      </c>
      <c r="AS65" s="1703"/>
      <c r="AT65" s="1703"/>
      <c r="AU65" s="1703"/>
      <c r="AV65" s="1703"/>
      <c r="AW65" s="1703"/>
    </row>
    <row r="66" spans="1:49" s="1701" customFormat="1">
      <c r="A66" s="1701" t="s">
        <v>4247</v>
      </c>
      <c r="G66" s="1701" t="s">
        <v>4255</v>
      </c>
      <c r="AS66" s="1702"/>
      <c r="AT66" s="1702"/>
      <c r="AU66" s="1702"/>
      <c r="AV66" s="1702"/>
      <c r="AW66" s="1702"/>
    </row>
    <row r="67" spans="1:49" s="1701" customFormat="1">
      <c r="A67" s="1701" t="s">
        <v>4247</v>
      </c>
      <c r="G67" s="1701" t="s">
        <v>4258</v>
      </c>
      <c r="AS67" s="1702"/>
      <c r="AT67" s="1702"/>
      <c r="AU67" s="1702"/>
      <c r="AV67" s="1702"/>
      <c r="AW67" s="1702"/>
    </row>
    <row r="68" spans="1:49" s="1701" customFormat="1">
      <c r="A68" s="1701" t="s">
        <v>4247</v>
      </c>
      <c r="G68" s="1701" t="s">
        <v>4259</v>
      </c>
      <c r="AS68" s="1702"/>
      <c r="AT68" s="1702"/>
      <c r="AU68" s="1702"/>
      <c r="AV68" s="1702"/>
      <c r="AW68" s="1702"/>
    </row>
    <row r="69" spans="1:49" s="1701" customFormat="1">
      <c r="A69" s="1701" t="s">
        <v>4247</v>
      </c>
      <c r="G69" s="1701" t="s">
        <v>4260</v>
      </c>
      <c r="AS69" s="1702"/>
      <c r="AT69" s="1702"/>
      <c r="AU69" s="1702"/>
      <c r="AV69" s="1702"/>
      <c r="AW69" s="1702"/>
    </row>
    <row r="70" spans="1:49" s="1701" customFormat="1">
      <c r="A70" s="1701" t="s">
        <v>4247</v>
      </c>
      <c r="G70" s="1701" t="s">
        <v>4261</v>
      </c>
      <c r="AS70" s="1702"/>
      <c r="AT70" s="1702"/>
      <c r="AU70" s="1702"/>
      <c r="AV70" s="1702"/>
      <c r="AW70" s="1702"/>
    </row>
    <row r="71" spans="1:49" s="1701" customFormat="1">
      <c r="A71" s="1701" t="s">
        <v>4247</v>
      </c>
      <c r="G71" s="1701" t="s">
        <v>4262</v>
      </c>
      <c r="AS71" s="1702"/>
      <c r="AT71" s="1702"/>
      <c r="AU71" s="1702"/>
      <c r="AV71" s="1702"/>
      <c r="AW71" s="1702"/>
    </row>
    <row r="72" spans="1:49" s="1701" customFormat="1">
      <c r="A72" s="1701" t="s">
        <v>4247</v>
      </c>
      <c r="G72" s="1701" t="s">
        <v>4263</v>
      </c>
      <c r="AS72" s="1702"/>
      <c r="AT72" s="1702"/>
      <c r="AU72" s="1702"/>
      <c r="AV72" s="1702"/>
      <c r="AW72" s="1702"/>
    </row>
    <row r="73" spans="1:49" s="1701" customFormat="1">
      <c r="A73" s="1701" t="s">
        <v>4247</v>
      </c>
      <c r="G73" s="1701" t="s">
        <v>4264</v>
      </c>
      <c r="AS73" s="1702"/>
      <c r="AT73" s="1702"/>
      <c r="AU73" s="1702"/>
      <c r="AV73" s="1702"/>
      <c r="AW73" s="1702"/>
    </row>
    <row r="74" spans="1:49" s="1701" customFormat="1">
      <c r="A74" s="1701" t="s">
        <v>4247</v>
      </c>
      <c r="G74" s="1701" t="s">
        <v>4265</v>
      </c>
      <c r="AS74" s="1702"/>
      <c r="AT74" s="1702"/>
      <c r="AU74" s="1702"/>
      <c r="AV74" s="1702"/>
      <c r="AW74" s="1702"/>
    </row>
  </sheetData>
  <autoFilter ref="A2:AW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-0.249977111117893"/>
  </sheetPr>
  <dimension ref="B1:V32"/>
  <sheetViews>
    <sheetView showGridLines="0" zoomScale="115" zoomScaleNormal="115" workbookViewId="0">
      <pane xSplit="3" ySplit="5" topLeftCell="J6" activePane="bottomRight" state="frozen"/>
      <selection pane="topRight" activeCell="D1" sqref="D1"/>
      <selection pane="bottomLeft" activeCell="A7" sqref="A7"/>
      <selection pane="bottomRight" activeCell="N13" sqref="N13"/>
    </sheetView>
  </sheetViews>
  <sheetFormatPr defaultRowHeight="12.75" outlineLevelCol="1"/>
  <cols>
    <col min="1" max="1" width="1.140625" customWidth="1"/>
    <col min="2" max="2" width="12.140625" bestFit="1" customWidth="1"/>
    <col min="3" max="3" width="26.140625" customWidth="1"/>
    <col min="4" max="4" width="48.7109375" hidden="1" customWidth="1" outlineLevel="1"/>
    <col min="5" max="5" width="13.5703125" hidden="1" customWidth="1" outlineLevel="1"/>
    <col min="6" max="6" width="26" hidden="1" customWidth="1" outlineLevel="1"/>
    <col min="7" max="7" width="12.85546875" hidden="1" customWidth="1" outlineLevel="1"/>
    <col min="8" max="9" width="11.28515625" hidden="1" customWidth="1" outlineLevel="1"/>
    <col min="10" max="10" width="12.85546875" bestFit="1" customWidth="1" collapsed="1"/>
    <col min="11" max="11" width="8.42578125" bestFit="1" customWidth="1"/>
    <col min="12" max="13" width="11.42578125" bestFit="1" customWidth="1"/>
    <col min="14" max="14" width="10.28515625" customWidth="1"/>
    <col min="15" max="15" width="12.28515625" bestFit="1" customWidth="1"/>
    <col min="16" max="16" width="12" customWidth="1"/>
    <col min="17" max="17" width="12.140625" customWidth="1"/>
    <col min="18" max="18" width="14" customWidth="1"/>
    <col min="19" max="19" width="14.28515625" bestFit="1" customWidth="1"/>
    <col min="20" max="20" width="12.42578125" customWidth="1"/>
    <col min="21" max="21" width="9.28515625" bestFit="1" customWidth="1"/>
    <col min="22" max="22" width="11.140625" bestFit="1" customWidth="1"/>
    <col min="23" max="23" width="10.28515625" bestFit="1" customWidth="1"/>
  </cols>
  <sheetData>
    <row r="1" spans="2:22">
      <c r="B1" s="97" t="s">
        <v>4013</v>
      </c>
    </row>
    <row r="2" spans="2:22">
      <c r="B2" s="1174" t="e">
        <f>#REF!</f>
        <v>#REF!</v>
      </c>
    </row>
    <row r="4" spans="2:22">
      <c r="B4" s="1491" t="s">
        <v>4077</v>
      </c>
    </row>
    <row r="7" spans="2:22" ht="13.5" thickBot="1">
      <c r="J7" s="1617" t="s">
        <v>4078</v>
      </c>
      <c r="K7" s="1617"/>
      <c r="L7" s="1617"/>
      <c r="M7" s="1617"/>
      <c r="N7" s="1617"/>
      <c r="O7" s="1617"/>
      <c r="P7" s="1618" t="s">
        <v>4074</v>
      </c>
      <c r="Q7" s="1618"/>
      <c r="R7" s="1618"/>
      <c r="S7" s="1618"/>
      <c r="T7" s="1618"/>
      <c r="U7" s="1619" t="s">
        <v>4019</v>
      </c>
      <c r="V7" s="1619"/>
    </row>
    <row r="8" spans="2:22" ht="16.5" thickBot="1">
      <c r="B8" s="1571" t="s">
        <v>7</v>
      </c>
      <c r="C8" s="1572" t="s">
        <v>4068</v>
      </c>
      <c r="D8" s="1572" t="s">
        <v>3953</v>
      </c>
      <c r="E8" s="1572" t="s">
        <v>3954</v>
      </c>
      <c r="F8" s="1572" t="s">
        <v>3955</v>
      </c>
      <c r="G8" s="1572" t="s">
        <v>3956</v>
      </c>
      <c r="H8" s="1572" t="s">
        <v>3957</v>
      </c>
      <c r="I8" s="1572" t="s">
        <v>3958</v>
      </c>
      <c r="J8" s="1588" t="s">
        <v>4015</v>
      </c>
      <c r="K8" s="1588" t="s">
        <v>4016</v>
      </c>
      <c r="L8" s="1588" t="s">
        <v>4020</v>
      </c>
      <c r="M8" s="1588" t="s">
        <v>198</v>
      </c>
      <c r="N8" s="1588" t="s">
        <v>4080</v>
      </c>
      <c r="O8" s="1588" t="s">
        <v>4081</v>
      </c>
      <c r="P8" s="1573" t="s">
        <v>4069</v>
      </c>
      <c r="Q8" s="1574" t="s">
        <v>4072</v>
      </c>
      <c r="R8" s="1574" t="s">
        <v>4076</v>
      </c>
      <c r="S8" s="1605" t="s">
        <v>4075</v>
      </c>
      <c r="T8" s="1606" t="s">
        <v>4073</v>
      </c>
      <c r="U8" s="1550" t="s">
        <v>4017</v>
      </c>
      <c r="V8" s="1575" t="s">
        <v>4018</v>
      </c>
    </row>
    <row r="9" spans="2:22">
      <c r="B9" s="1576" t="s">
        <v>1052</v>
      </c>
      <c r="C9" s="1551" t="s">
        <v>4001</v>
      </c>
      <c r="D9" s="1551" t="s">
        <v>4022</v>
      </c>
      <c r="E9" s="1551" t="s">
        <v>4002</v>
      </c>
      <c r="F9" s="1551" t="s">
        <v>4003</v>
      </c>
      <c r="G9" s="1552">
        <v>42657</v>
      </c>
      <c r="H9" s="1569">
        <v>42688</v>
      </c>
      <c r="I9" s="1570">
        <v>42699</v>
      </c>
      <c r="J9" s="1589">
        <v>87</v>
      </c>
      <c r="K9" s="1590">
        <v>147</v>
      </c>
      <c r="L9" s="1590">
        <v>62</v>
      </c>
      <c r="M9" s="1590">
        <v>15</v>
      </c>
      <c r="N9" s="1590">
        <v>103</v>
      </c>
      <c r="O9" s="1591">
        <v>0.88029999999999997</v>
      </c>
      <c r="P9" s="1601">
        <v>3292.7759999999998</v>
      </c>
      <c r="Q9" s="1620">
        <v>6609.683</v>
      </c>
      <c r="R9" s="1553">
        <v>187</v>
      </c>
      <c r="S9" s="1607">
        <v>9902.4590000000208</v>
      </c>
      <c r="T9" s="1608">
        <v>28116.1</v>
      </c>
      <c r="U9" s="1554"/>
      <c r="V9" s="1577">
        <v>1</v>
      </c>
    </row>
    <row r="10" spans="2:22">
      <c r="B10" s="1578" t="s">
        <v>1052</v>
      </c>
      <c r="C10" s="1555" t="s">
        <v>3999</v>
      </c>
      <c r="D10" s="1555" t="s">
        <v>4000</v>
      </c>
      <c r="E10" s="1555" t="s">
        <v>1205</v>
      </c>
      <c r="F10" s="1555" t="s">
        <v>1206</v>
      </c>
      <c r="G10" s="1556">
        <v>42563</v>
      </c>
      <c r="H10" s="1557">
        <v>42614</v>
      </c>
      <c r="I10" s="1558">
        <v>42641</v>
      </c>
      <c r="J10" s="1592">
        <v>61</v>
      </c>
      <c r="K10" s="1593">
        <v>57</v>
      </c>
      <c r="L10" s="1593">
        <v>2</v>
      </c>
      <c r="M10" s="1593">
        <v>9</v>
      </c>
      <c r="N10" s="1593">
        <v>41</v>
      </c>
      <c r="O10" s="1594">
        <v>0.69489999999999996</v>
      </c>
      <c r="P10" s="1602">
        <v>2662.625</v>
      </c>
      <c r="Q10" s="1621">
        <v>3746.09</v>
      </c>
      <c r="R10" s="1559">
        <v>120</v>
      </c>
      <c r="S10" s="1609">
        <v>6408.7150000000001</v>
      </c>
      <c r="T10" s="1610">
        <v>20283.580000000002</v>
      </c>
      <c r="U10" s="1560">
        <v>0.76439999999999997</v>
      </c>
      <c r="V10" s="1579">
        <v>0.95189999999999997</v>
      </c>
    </row>
    <row r="11" spans="2:22">
      <c r="B11" s="1578" t="s">
        <v>3399</v>
      </c>
      <c r="C11" s="1555" t="s">
        <v>3962</v>
      </c>
      <c r="D11" s="1555" t="s">
        <v>3963</v>
      </c>
      <c r="E11" s="1555" t="s">
        <v>1961</v>
      </c>
      <c r="F11" s="1555" t="s">
        <v>1962</v>
      </c>
      <c r="G11" s="1556">
        <v>42614</v>
      </c>
      <c r="H11" s="1557">
        <v>42614</v>
      </c>
      <c r="I11" s="1558">
        <v>42632</v>
      </c>
      <c r="J11" s="1592">
        <v>365</v>
      </c>
      <c r="K11" s="1593">
        <v>290</v>
      </c>
      <c r="L11" s="1593">
        <v>53</v>
      </c>
      <c r="M11" s="1593">
        <v>53</v>
      </c>
      <c r="N11" s="1593">
        <v>59</v>
      </c>
      <c r="O11" s="1594">
        <v>0.1802</v>
      </c>
      <c r="P11" s="1602">
        <v>1306.336</v>
      </c>
      <c r="Q11" s="1621">
        <v>1399.374</v>
      </c>
      <c r="R11" s="1559">
        <v>89</v>
      </c>
      <c r="S11" s="1609">
        <v>2705.71</v>
      </c>
      <c r="T11" s="1610">
        <v>11177.03</v>
      </c>
      <c r="U11" s="1560">
        <v>0.65900000000000003</v>
      </c>
      <c r="V11" s="1579">
        <v>0.91890000000000005</v>
      </c>
    </row>
    <row r="12" spans="2:22">
      <c r="B12" s="1578" t="s">
        <v>3399</v>
      </c>
      <c r="C12" s="1555" t="s">
        <v>3971</v>
      </c>
      <c r="D12" s="1555" t="s">
        <v>3972</v>
      </c>
      <c r="E12" s="1555" t="s">
        <v>3973</v>
      </c>
      <c r="F12" s="1555" t="s">
        <v>3974</v>
      </c>
      <c r="G12" s="1556">
        <v>42709</v>
      </c>
      <c r="H12" s="1561">
        <v>42720</v>
      </c>
      <c r="I12" s="1562">
        <v>42725</v>
      </c>
      <c r="J12" s="1592">
        <v>458</v>
      </c>
      <c r="K12" s="1593">
        <v>413</v>
      </c>
      <c r="L12" s="1593">
        <v>35</v>
      </c>
      <c r="M12" s="1593">
        <v>71</v>
      </c>
      <c r="N12" s="1593">
        <v>78</v>
      </c>
      <c r="O12" s="1594">
        <v>0.17910000000000001</v>
      </c>
      <c r="P12" s="1602">
        <v>901.29399999999998</v>
      </c>
      <c r="Q12" s="1621">
        <v>1371.9459999999999</v>
      </c>
      <c r="R12" s="1559">
        <v>107</v>
      </c>
      <c r="S12" s="1609">
        <v>2273.2399999999998</v>
      </c>
      <c r="T12" s="1610">
        <v>5463.51</v>
      </c>
      <c r="U12" s="1560"/>
      <c r="V12" s="1579">
        <v>1</v>
      </c>
    </row>
    <row r="13" spans="2:22">
      <c r="B13" s="1578" t="s">
        <v>3398</v>
      </c>
      <c r="C13" s="1555" t="s">
        <v>3983</v>
      </c>
      <c r="D13" s="1555" t="s">
        <v>3984</v>
      </c>
      <c r="E13" s="1555" t="s">
        <v>3985</v>
      </c>
      <c r="F13" s="1555" t="s">
        <v>3986</v>
      </c>
      <c r="G13" s="1556">
        <v>42689</v>
      </c>
      <c r="H13" s="1557">
        <v>42698</v>
      </c>
      <c r="I13" s="1558">
        <v>42717</v>
      </c>
      <c r="J13" s="1592">
        <v>309</v>
      </c>
      <c r="K13" s="1593">
        <v>260</v>
      </c>
      <c r="L13" s="1593">
        <v>38</v>
      </c>
      <c r="M13" s="1593">
        <v>53</v>
      </c>
      <c r="N13" s="1593">
        <v>58</v>
      </c>
      <c r="O13" s="1594">
        <v>0.2039</v>
      </c>
      <c r="P13" s="1602">
        <v>765.41</v>
      </c>
      <c r="Q13" s="1621">
        <v>1180.972</v>
      </c>
      <c r="R13" s="1559">
        <v>94</v>
      </c>
      <c r="S13" s="1609">
        <v>1946.3820000000001</v>
      </c>
      <c r="T13" s="1610">
        <v>5616.23</v>
      </c>
      <c r="U13" s="1560"/>
      <c r="V13" s="1579">
        <v>1</v>
      </c>
    </row>
    <row r="14" spans="2:22">
      <c r="B14" s="1578" t="s">
        <v>3397</v>
      </c>
      <c r="C14" s="1555" t="s">
        <v>3961</v>
      </c>
      <c r="D14" s="1555" t="s">
        <v>4023</v>
      </c>
      <c r="E14" s="1555" t="s">
        <v>3369</v>
      </c>
      <c r="F14" s="1555" t="s">
        <v>3123</v>
      </c>
      <c r="G14" s="1556">
        <v>42711</v>
      </c>
      <c r="H14" s="1557">
        <v>42730</v>
      </c>
      <c r="I14" s="1558">
        <v>42730</v>
      </c>
      <c r="J14" s="1592">
        <v>149</v>
      </c>
      <c r="K14" s="1593">
        <v>230</v>
      </c>
      <c r="L14" s="1593">
        <v>93</v>
      </c>
      <c r="M14" s="1593">
        <v>56</v>
      </c>
      <c r="N14" s="1593">
        <v>56</v>
      </c>
      <c r="O14" s="1594">
        <v>0.29549999999999998</v>
      </c>
      <c r="P14" s="1602">
        <v>942.95799999999997</v>
      </c>
      <c r="Q14" s="1621">
        <v>1082.45</v>
      </c>
      <c r="R14" s="1559">
        <v>86</v>
      </c>
      <c r="S14" s="1609">
        <v>2025.4079999999999</v>
      </c>
      <c r="T14" s="1610">
        <v>2682.46</v>
      </c>
      <c r="U14" s="1560"/>
      <c r="V14" s="1579">
        <v>1</v>
      </c>
    </row>
    <row r="15" spans="2:22">
      <c r="B15" s="1578" t="s">
        <v>3397</v>
      </c>
      <c r="C15" s="1555" t="s">
        <v>3959</v>
      </c>
      <c r="D15" s="1555" t="s">
        <v>3960</v>
      </c>
      <c r="E15" s="1555" t="s">
        <v>1953</v>
      </c>
      <c r="F15" s="1555" t="s">
        <v>1954</v>
      </c>
      <c r="G15" s="1556">
        <v>42712</v>
      </c>
      <c r="H15" s="1557">
        <v>42719</v>
      </c>
      <c r="I15" s="1558">
        <v>42719</v>
      </c>
      <c r="J15" s="1592">
        <v>122</v>
      </c>
      <c r="K15" s="1593">
        <v>121</v>
      </c>
      <c r="L15" s="1593">
        <v>17</v>
      </c>
      <c r="M15" s="1593">
        <v>28</v>
      </c>
      <c r="N15" s="1593">
        <v>31</v>
      </c>
      <c r="O15" s="1594">
        <v>0.25509999999999999</v>
      </c>
      <c r="P15" s="1602">
        <v>767.95100000000002</v>
      </c>
      <c r="Q15" s="1621">
        <v>1067.277</v>
      </c>
      <c r="R15" s="1559">
        <v>69</v>
      </c>
      <c r="S15" s="1609">
        <v>1835.2280000000001</v>
      </c>
      <c r="T15" s="1610">
        <v>3321.99</v>
      </c>
      <c r="U15" s="1560">
        <v>0.90820000000000001</v>
      </c>
      <c r="V15" s="1579">
        <v>0.97589999999999999</v>
      </c>
    </row>
    <row r="16" spans="2:22" ht="13.5" thickBot="1">
      <c r="B16" s="1636" t="s">
        <v>3399</v>
      </c>
      <c r="C16" s="1637" t="s">
        <v>3964</v>
      </c>
      <c r="D16" s="1637" t="s">
        <v>3965</v>
      </c>
      <c r="E16" s="1637" t="s">
        <v>3470</v>
      </c>
      <c r="F16" s="1637" t="s">
        <v>3471</v>
      </c>
      <c r="G16" s="1638">
        <v>42566</v>
      </c>
      <c r="H16" s="1639">
        <v>42662</v>
      </c>
      <c r="I16" s="1640">
        <v>42665</v>
      </c>
      <c r="J16" s="1641">
        <v>430</v>
      </c>
      <c r="K16" s="1642">
        <v>343</v>
      </c>
      <c r="L16" s="1642">
        <v>28</v>
      </c>
      <c r="M16" s="1642">
        <v>105</v>
      </c>
      <c r="N16" s="1642">
        <v>64</v>
      </c>
      <c r="O16" s="1643">
        <v>0.1656</v>
      </c>
      <c r="P16" s="1644">
        <v>759.18700000000001</v>
      </c>
      <c r="Q16" s="1645">
        <v>1038.06</v>
      </c>
      <c r="R16" s="1646">
        <v>83</v>
      </c>
      <c r="S16" s="1647">
        <v>1797.2470000000001</v>
      </c>
      <c r="T16" s="1648">
        <v>5371.34</v>
      </c>
      <c r="U16" s="1649"/>
      <c r="V16" s="1650">
        <v>1</v>
      </c>
    </row>
    <row r="17" spans="2:22">
      <c r="B17" s="1622" t="s">
        <v>3398</v>
      </c>
      <c r="C17" s="1623" t="s">
        <v>3989</v>
      </c>
      <c r="D17" s="1623" t="s">
        <v>3990</v>
      </c>
      <c r="E17" s="1623" t="s">
        <v>3991</v>
      </c>
      <c r="F17" s="1623" t="s">
        <v>3992</v>
      </c>
      <c r="G17" s="1624">
        <v>42677</v>
      </c>
      <c r="H17" s="1625">
        <v>42703</v>
      </c>
      <c r="I17" s="1626">
        <v>42718</v>
      </c>
      <c r="J17" s="1627">
        <v>222</v>
      </c>
      <c r="K17" s="1628">
        <v>199</v>
      </c>
      <c r="L17" s="1628">
        <v>58</v>
      </c>
      <c r="M17" s="1628">
        <v>32</v>
      </c>
      <c r="N17" s="1628">
        <v>50</v>
      </c>
      <c r="O17" s="1629">
        <v>0.23749999999999999</v>
      </c>
      <c r="P17" s="1630">
        <v>431.81099999999998</v>
      </c>
      <c r="Q17" s="1651">
        <v>838.86199999999997</v>
      </c>
      <c r="R17" s="1631">
        <v>62</v>
      </c>
      <c r="S17" s="1632">
        <v>1270.673</v>
      </c>
      <c r="T17" s="1633">
        <v>2870.87</v>
      </c>
      <c r="U17" s="1634">
        <v>0.69089999999999996</v>
      </c>
      <c r="V17" s="1635">
        <v>0.95199999999999996</v>
      </c>
    </row>
    <row r="18" spans="2:22">
      <c r="B18" s="1578" t="s">
        <v>3398</v>
      </c>
      <c r="C18" s="1555" t="s">
        <v>3987</v>
      </c>
      <c r="D18" s="1555" t="s">
        <v>3988</v>
      </c>
      <c r="E18" s="1555" t="s">
        <v>3080</v>
      </c>
      <c r="F18" s="1555" t="s">
        <v>3081</v>
      </c>
      <c r="G18" s="1556">
        <v>42660</v>
      </c>
      <c r="H18" s="1561">
        <v>42699</v>
      </c>
      <c r="I18" s="1562">
        <v>42703</v>
      </c>
      <c r="J18" s="1592">
        <v>289</v>
      </c>
      <c r="K18" s="1593">
        <v>262</v>
      </c>
      <c r="L18" s="1593">
        <v>39</v>
      </c>
      <c r="M18" s="1593">
        <v>44</v>
      </c>
      <c r="N18" s="1593">
        <v>52</v>
      </c>
      <c r="O18" s="1594">
        <v>0.18870000000000001</v>
      </c>
      <c r="P18" s="1602">
        <v>512.09199999999998</v>
      </c>
      <c r="Q18" s="1652">
        <v>813.197</v>
      </c>
      <c r="R18" s="1559">
        <v>69</v>
      </c>
      <c r="S18" s="1609">
        <v>1325.289</v>
      </c>
      <c r="T18" s="1610">
        <v>3789.1</v>
      </c>
      <c r="U18" s="1560"/>
      <c r="V18" s="1579">
        <v>1</v>
      </c>
    </row>
    <row r="19" spans="2:22">
      <c r="B19" s="1578" t="s">
        <v>3398</v>
      </c>
      <c r="C19" s="1555" t="s">
        <v>3978</v>
      </c>
      <c r="D19" s="1555" t="s">
        <v>4070</v>
      </c>
      <c r="E19" s="1555" t="s">
        <v>3979</v>
      </c>
      <c r="F19" s="1555" t="s">
        <v>3980</v>
      </c>
      <c r="G19" s="1556">
        <v>42577</v>
      </c>
      <c r="H19" s="1561">
        <v>42636</v>
      </c>
      <c r="I19" s="1562">
        <v>42637</v>
      </c>
      <c r="J19" s="1592">
        <v>173</v>
      </c>
      <c r="K19" s="1593">
        <v>158</v>
      </c>
      <c r="L19" s="1593">
        <v>25</v>
      </c>
      <c r="M19" s="1593">
        <v>39</v>
      </c>
      <c r="N19" s="1593">
        <v>44</v>
      </c>
      <c r="O19" s="1594">
        <v>0.26590000000000003</v>
      </c>
      <c r="P19" s="1602">
        <v>643.30899999999997</v>
      </c>
      <c r="Q19" s="1652">
        <v>769.31399999999996</v>
      </c>
      <c r="R19" s="1559">
        <v>63</v>
      </c>
      <c r="S19" s="1609">
        <v>1412.623</v>
      </c>
      <c r="T19" s="1610">
        <v>4788.99</v>
      </c>
      <c r="U19" s="1560"/>
      <c r="V19" s="1579">
        <v>0.998</v>
      </c>
    </row>
    <row r="20" spans="2:22">
      <c r="B20" s="1578" t="s">
        <v>3398</v>
      </c>
      <c r="C20" s="1555" t="s">
        <v>3993</v>
      </c>
      <c r="D20" s="1555" t="s">
        <v>3994</v>
      </c>
      <c r="E20" s="1555" t="s">
        <v>3995</v>
      </c>
      <c r="F20" s="1555" t="s">
        <v>3996</v>
      </c>
      <c r="G20" s="1556">
        <v>42723</v>
      </c>
      <c r="H20" s="1557">
        <v>42733</v>
      </c>
      <c r="I20" s="1558">
        <v>42733</v>
      </c>
      <c r="J20" s="1592">
        <v>208</v>
      </c>
      <c r="K20" s="1593">
        <v>215</v>
      </c>
      <c r="L20" s="1593">
        <v>34</v>
      </c>
      <c r="M20" s="1593">
        <v>43</v>
      </c>
      <c r="N20" s="1593">
        <v>27</v>
      </c>
      <c r="O20" s="1594">
        <v>0.12770000000000001</v>
      </c>
      <c r="P20" s="1602">
        <v>362.863</v>
      </c>
      <c r="Q20" s="1652">
        <v>667.52099999999996</v>
      </c>
      <c r="R20" s="1559">
        <v>49</v>
      </c>
      <c r="S20" s="1609">
        <v>1030.384</v>
      </c>
      <c r="T20" s="1610">
        <v>1749.96</v>
      </c>
      <c r="U20" s="1560"/>
      <c r="V20" s="1579">
        <v>1</v>
      </c>
    </row>
    <row r="21" spans="2:22">
      <c r="B21" s="1578" t="s">
        <v>3398</v>
      </c>
      <c r="C21" s="1555" t="s">
        <v>3981</v>
      </c>
      <c r="D21" s="1555" t="s">
        <v>3982</v>
      </c>
      <c r="E21" s="1555" t="s">
        <v>2603</v>
      </c>
      <c r="F21" s="1555" t="s">
        <v>2604</v>
      </c>
      <c r="G21" s="1556">
        <v>42670</v>
      </c>
      <c r="H21" s="1561">
        <v>42671</v>
      </c>
      <c r="I21" s="1562">
        <v>42688</v>
      </c>
      <c r="J21" s="1592">
        <v>125</v>
      </c>
      <c r="K21" s="1593">
        <v>96</v>
      </c>
      <c r="L21" s="1593">
        <v>19</v>
      </c>
      <c r="M21" s="1593">
        <v>29</v>
      </c>
      <c r="N21" s="1593">
        <v>24</v>
      </c>
      <c r="O21" s="1594">
        <v>0.2172</v>
      </c>
      <c r="P21" s="1602">
        <v>392.34199999999998</v>
      </c>
      <c r="Q21" s="1652">
        <v>660.54899999999998</v>
      </c>
      <c r="R21" s="1559">
        <v>38</v>
      </c>
      <c r="S21" s="1609">
        <v>1052.8910000000001</v>
      </c>
      <c r="T21" s="1610">
        <v>4047.58</v>
      </c>
      <c r="U21" s="1560">
        <v>0.50800000000000001</v>
      </c>
      <c r="V21" s="1579">
        <v>0.81669999999999998</v>
      </c>
    </row>
    <row r="22" spans="2:22">
      <c r="B22" s="1578" t="s">
        <v>3399</v>
      </c>
      <c r="C22" s="1555" t="s">
        <v>3975</v>
      </c>
      <c r="D22" s="1555" t="s">
        <v>3976</v>
      </c>
      <c r="E22" s="1555" t="s">
        <v>3977</v>
      </c>
      <c r="F22" s="1555" t="s">
        <v>2674</v>
      </c>
      <c r="G22" s="1556">
        <v>42709</v>
      </c>
      <c r="H22" s="1561">
        <v>42730</v>
      </c>
      <c r="I22" s="1562">
        <v>42732</v>
      </c>
      <c r="J22" s="1592">
        <v>99</v>
      </c>
      <c r="K22" s="1593">
        <v>67</v>
      </c>
      <c r="L22" s="1593">
        <v>9</v>
      </c>
      <c r="M22" s="1593">
        <v>21</v>
      </c>
      <c r="N22" s="1593">
        <v>23</v>
      </c>
      <c r="O22" s="1594">
        <v>0.27710000000000001</v>
      </c>
      <c r="P22" s="1602">
        <v>-22.446999999999999</v>
      </c>
      <c r="Q22" s="1652">
        <v>576.36400000000003</v>
      </c>
      <c r="R22" s="1559">
        <v>35</v>
      </c>
      <c r="S22" s="1609">
        <v>553.91700000000003</v>
      </c>
      <c r="T22" s="1610">
        <v>2382.56</v>
      </c>
      <c r="U22" s="1560">
        <v>0.64319999999999999</v>
      </c>
      <c r="V22" s="1579">
        <v>0.8498</v>
      </c>
    </row>
    <row r="23" spans="2:22" ht="13.5" thickBot="1">
      <c r="B23" s="1636" t="s">
        <v>3399</v>
      </c>
      <c r="C23" s="1637" t="s">
        <v>3966</v>
      </c>
      <c r="D23" s="1637" t="s">
        <v>3967</v>
      </c>
      <c r="E23" s="1637" t="s">
        <v>2796</v>
      </c>
      <c r="F23" s="1637" t="s">
        <v>2797</v>
      </c>
      <c r="G23" s="1638">
        <v>42632</v>
      </c>
      <c r="H23" s="1656">
        <v>42643</v>
      </c>
      <c r="I23" s="1657">
        <v>42643</v>
      </c>
      <c r="J23" s="1641">
        <v>253</v>
      </c>
      <c r="K23" s="1642">
        <v>194</v>
      </c>
      <c r="L23" s="1642">
        <v>42</v>
      </c>
      <c r="M23" s="1642">
        <v>36</v>
      </c>
      <c r="N23" s="1642">
        <v>32</v>
      </c>
      <c r="O23" s="1643">
        <v>0.14319999999999999</v>
      </c>
      <c r="P23" s="1644">
        <v>191.654</v>
      </c>
      <c r="Q23" s="1658">
        <v>552.74400000000003</v>
      </c>
      <c r="R23" s="1646">
        <v>44</v>
      </c>
      <c r="S23" s="1647">
        <v>744.39800000000002</v>
      </c>
      <c r="T23" s="1648">
        <v>3296.97</v>
      </c>
      <c r="U23" s="1649"/>
      <c r="V23" s="1650">
        <v>1</v>
      </c>
    </row>
    <row r="24" spans="2:22">
      <c r="B24" s="1622" t="s">
        <v>3396</v>
      </c>
      <c r="C24" s="1623" t="s">
        <v>4008</v>
      </c>
      <c r="D24" s="1623" t="s">
        <v>4009</v>
      </c>
      <c r="E24" s="1623" t="s">
        <v>4010</v>
      </c>
      <c r="F24" s="1623" t="s">
        <v>4011</v>
      </c>
      <c r="G24" s="1624">
        <v>42664</v>
      </c>
      <c r="H24" s="1654">
        <v>42695</v>
      </c>
      <c r="I24" s="1655">
        <v>42696</v>
      </c>
      <c r="J24" s="1627">
        <v>98</v>
      </c>
      <c r="K24" s="1628">
        <v>74</v>
      </c>
      <c r="L24" s="1628">
        <v>0</v>
      </c>
      <c r="M24" s="1628">
        <v>17</v>
      </c>
      <c r="N24" s="1628">
        <v>19</v>
      </c>
      <c r="O24" s="1629">
        <v>0.22090000000000001</v>
      </c>
      <c r="P24" s="1630">
        <v>215.79300000000001</v>
      </c>
      <c r="Q24" s="1651">
        <v>448.596</v>
      </c>
      <c r="R24" s="1631">
        <v>25</v>
      </c>
      <c r="S24" s="1632">
        <v>664.38900000000001</v>
      </c>
      <c r="T24" s="1633">
        <v>2401.63</v>
      </c>
      <c r="U24" s="1634"/>
      <c r="V24" s="1635"/>
    </row>
    <row r="25" spans="2:22">
      <c r="B25" s="1578" t="s">
        <v>1052</v>
      </c>
      <c r="C25" s="1555" t="s">
        <v>4004</v>
      </c>
      <c r="D25" s="1555" t="s">
        <v>4005</v>
      </c>
      <c r="E25" s="1555" t="s">
        <v>812</v>
      </c>
      <c r="F25" s="1555" t="s">
        <v>813</v>
      </c>
      <c r="G25" s="1556">
        <v>42706</v>
      </c>
      <c r="H25" s="1561">
        <v>42727</v>
      </c>
      <c r="I25" s="1562">
        <v>42727</v>
      </c>
      <c r="J25" s="1592">
        <v>91</v>
      </c>
      <c r="K25" s="1593">
        <v>70</v>
      </c>
      <c r="L25" s="1593">
        <v>3</v>
      </c>
      <c r="M25" s="1593">
        <v>14</v>
      </c>
      <c r="N25" s="1593">
        <v>17</v>
      </c>
      <c r="O25" s="1594">
        <v>0.2112</v>
      </c>
      <c r="P25" s="1602">
        <v>227.63800000000001</v>
      </c>
      <c r="Q25" s="1652">
        <v>376.09</v>
      </c>
      <c r="R25" s="1559">
        <v>22</v>
      </c>
      <c r="S25" s="1609">
        <v>603.72799999999995</v>
      </c>
      <c r="T25" s="1610">
        <v>1647.95</v>
      </c>
      <c r="U25" s="1560">
        <v>0.77400000000000002</v>
      </c>
      <c r="V25" s="1579">
        <v>0.90510000000000002</v>
      </c>
    </row>
    <row r="26" spans="2:22">
      <c r="B26" s="1578" t="s">
        <v>1052</v>
      </c>
      <c r="C26" s="1555" t="s">
        <v>3997</v>
      </c>
      <c r="D26" s="1555" t="s">
        <v>3998</v>
      </c>
      <c r="E26" s="1555" t="s">
        <v>711</v>
      </c>
      <c r="F26" s="1555" t="s">
        <v>712</v>
      </c>
      <c r="G26" s="1556">
        <v>42543</v>
      </c>
      <c r="H26" s="1557">
        <v>42556</v>
      </c>
      <c r="I26" s="1558">
        <v>42573</v>
      </c>
      <c r="J26" s="1592">
        <v>129</v>
      </c>
      <c r="K26" s="1593">
        <v>86</v>
      </c>
      <c r="L26" s="1593">
        <v>4</v>
      </c>
      <c r="M26" s="1593">
        <v>24</v>
      </c>
      <c r="N26" s="1593">
        <v>12</v>
      </c>
      <c r="O26" s="1594">
        <v>0.1116</v>
      </c>
      <c r="P26" s="1602">
        <v>258.12900000000002</v>
      </c>
      <c r="Q26" s="1652">
        <v>332.62099999999998</v>
      </c>
      <c r="R26" s="1559">
        <v>18</v>
      </c>
      <c r="S26" s="1609">
        <v>590.75</v>
      </c>
      <c r="T26" s="1610">
        <v>8701.2900000000009</v>
      </c>
      <c r="U26" s="1560">
        <v>0.63429999999999997</v>
      </c>
      <c r="V26" s="1579">
        <v>0.79600000000000004</v>
      </c>
    </row>
    <row r="27" spans="2:22">
      <c r="B27" s="1578" t="s">
        <v>1052</v>
      </c>
      <c r="C27" s="1555" t="s">
        <v>4006</v>
      </c>
      <c r="D27" s="1555" t="s">
        <v>4007</v>
      </c>
      <c r="E27" s="1555" t="s">
        <v>1329</v>
      </c>
      <c r="F27" s="1555" t="s">
        <v>1330</v>
      </c>
      <c r="G27" s="1556">
        <v>42719</v>
      </c>
      <c r="H27" s="1557">
        <v>42733</v>
      </c>
      <c r="I27" s="1558">
        <v>42735</v>
      </c>
      <c r="J27" s="1592">
        <v>76</v>
      </c>
      <c r="K27" s="1593">
        <v>64</v>
      </c>
      <c r="L27" s="1593">
        <v>10</v>
      </c>
      <c r="M27" s="1593">
        <v>12</v>
      </c>
      <c r="N27" s="1593">
        <v>14</v>
      </c>
      <c r="O27" s="1594">
        <v>0.2</v>
      </c>
      <c r="P27" s="1602">
        <v>12.092000000000001</v>
      </c>
      <c r="Q27" s="1652">
        <v>298.19900000000001</v>
      </c>
      <c r="R27" s="1559">
        <v>16</v>
      </c>
      <c r="S27" s="1609">
        <v>310.291</v>
      </c>
      <c r="T27" s="1610">
        <v>414.66</v>
      </c>
      <c r="U27" s="1560">
        <v>0.63260000000000005</v>
      </c>
      <c r="V27" s="1579">
        <v>0.8639</v>
      </c>
    </row>
    <row r="28" spans="2:22" ht="13.5" thickBot="1">
      <c r="B28" s="1580" t="s">
        <v>3399</v>
      </c>
      <c r="C28" s="1563" t="s">
        <v>3968</v>
      </c>
      <c r="D28" s="1563" t="s">
        <v>3969</v>
      </c>
      <c r="E28" s="1563" t="s">
        <v>3970</v>
      </c>
      <c r="F28" s="1563" t="s">
        <v>3406</v>
      </c>
      <c r="G28" s="1564">
        <v>42671</v>
      </c>
      <c r="H28" s="1565">
        <v>42677</v>
      </c>
      <c r="I28" s="1566">
        <v>42704</v>
      </c>
      <c r="J28" s="1595">
        <v>110</v>
      </c>
      <c r="K28" s="1596">
        <v>96</v>
      </c>
      <c r="L28" s="1596">
        <v>14</v>
      </c>
      <c r="M28" s="1596">
        <v>35</v>
      </c>
      <c r="N28" s="1596">
        <v>11</v>
      </c>
      <c r="O28" s="1597">
        <v>0.10680000000000001</v>
      </c>
      <c r="P28" s="1603">
        <v>74.915000000000006</v>
      </c>
      <c r="Q28" s="1653">
        <v>273.142</v>
      </c>
      <c r="R28" s="1567">
        <v>15</v>
      </c>
      <c r="S28" s="1611">
        <v>348.05700000000002</v>
      </c>
      <c r="T28" s="1612">
        <v>1086.1199999999999</v>
      </c>
      <c r="U28" s="1568"/>
      <c r="V28" s="1581">
        <v>1</v>
      </c>
    </row>
    <row r="29" spans="2:22" ht="14.25" thickTop="1" thickBot="1">
      <c r="B29" s="1582"/>
      <c r="C29" s="1583" t="s">
        <v>4014</v>
      </c>
      <c r="D29" s="1584"/>
      <c r="E29" s="1584"/>
      <c r="F29" s="1584"/>
      <c r="G29" s="1584"/>
      <c r="H29" s="1584"/>
      <c r="I29" s="1584"/>
      <c r="J29" s="1598">
        <f>SUM(J9:J28)</f>
        <v>3854</v>
      </c>
      <c r="K29" s="1599">
        <f>SUM(K9:K28)</f>
        <v>3442</v>
      </c>
      <c r="L29" s="1599">
        <f>SUM(L9:L28)</f>
        <v>585</v>
      </c>
      <c r="M29" s="1599">
        <f>SUM(M9:M28)</f>
        <v>736</v>
      </c>
      <c r="N29" s="1599">
        <f>SUM(N9:N28)</f>
        <v>815</v>
      </c>
      <c r="O29" s="1600">
        <f>N29/AVERAGE(J29,K29)</f>
        <v>0.22341008771929824</v>
      </c>
      <c r="P29" s="1604">
        <f>SUM(P9:P28)</f>
        <v>14698.728000000005</v>
      </c>
      <c r="Q29" s="1585">
        <f>SUM(Q9:Q28)</f>
        <v>24103.051000000003</v>
      </c>
      <c r="R29" s="1586">
        <f>SUM(R9:R28)</f>
        <v>1291</v>
      </c>
      <c r="S29" s="1613">
        <f>SUM(S9:S28)</f>
        <v>38801.779000000024</v>
      </c>
      <c r="T29" s="1614">
        <f>SUM(T9:T28)</f>
        <v>119209.92000000001</v>
      </c>
      <c r="U29" s="1615"/>
      <c r="V29" s="1616"/>
    </row>
    <row r="31" spans="2:22">
      <c r="C31" s="1587" t="s">
        <v>4079</v>
      </c>
      <c r="P31" s="1660" t="s">
        <v>4084</v>
      </c>
      <c r="Q31" s="155" t="s">
        <v>4085</v>
      </c>
      <c r="R31" s="1659" t="s">
        <v>4083</v>
      </c>
    </row>
    <row r="32" spans="2:22">
      <c r="C32" s="1587" t="s">
        <v>4082</v>
      </c>
    </row>
  </sheetData>
  <sortState ref="B9:V28">
    <sortCondition descending="1" ref="Q9:Q28"/>
  </sortState>
  <conditionalFormatting sqref="Q9:Q28">
    <cfRule type="iconSet" priority="1">
      <iconSet iconSet="3Flags">
        <cfvo type="percent" val="0"/>
        <cfvo type="num" val="500"/>
        <cfvo type="num" val="1000"/>
      </iconSet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2:AW18"/>
  <sheetViews>
    <sheetView workbookViewId="0">
      <selection activeCell="K21" sqref="K21"/>
    </sheetView>
  </sheetViews>
  <sheetFormatPr defaultRowHeight="12.75"/>
  <cols>
    <col min="1" max="1" width="12.42578125" bestFit="1" customWidth="1"/>
    <col min="2" max="2" width="11.85546875" bestFit="1" customWidth="1"/>
    <col min="3" max="3" width="12.140625" bestFit="1" customWidth="1"/>
    <col min="4" max="4" width="13.42578125" bestFit="1" customWidth="1"/>
    <col min="6" max="6" width="12.28515625" customWidth="1"/>
    <col min="7" max="7" width="15.42578125" customWidth="1"/>
    <col min="8" max="8" width="8.85546875" customWidth="1"/>
    <col min="45" max="49" width="9.140625" style="4"/>
  </cols>
  <sheetData>
    <row r="2" spans="1:49" s="1707" customFormat="1">
      <c r="A2" s="1706" t="s">
        <v>4236</v>
      </c>
      <c r="B2" s="1706" t="s">
        <v>4252</v>
      </c>
      <c r="C2" s="1706" t="s">
        <v>4224</v>
      </c>
      <c r="D2" s="1706" t="s">
        <v>7</v>
      </c>
      <c r="E2" s="1706" t="s">
        <v>4238</v>
      </c>
      <c r="F2" s="1706" t="s">
        <v>4237</v>
      </c>
      <c r="G2" s="1706" t="s">
        <v>313</v>
      </c>
      <c r="H2" s="1707">
        <v>201501</v>
      </c>
      <c r="I2" s="1707">
        <v>201502</v>
      </c>
      <c r="J2" s="1707">
        <v>201503</v>
      </c>
      <c r="K2" s="1707">
        <v>201504</v>
      </c>
      <c r="L2" s="1707">
        <v>201505</v>
      </c>
      <c r="M2" s="1707">
        <v>201506</v>
      </c>
      <c r="N2" s="1707">
        <v>201507</v>
      </c>
      <c r="O2" s="1707">
        <v>201508</v>
      </c>
      <c r="P2" s="1707">
        <v>201509</v>
      </c>
      <c r="Q2" s="1707">
        <v>201510</v>
      </c>
      <c r="R2" s="1707">
        <v>201511</v>
      </c>
      <c r="S2" s="1707">
        <v>201512</v>
      </c>
      <c r="T2" s="1707">
        <v>201601</v>
      </c>
      <c r="U2" s="1707">
        <v>201602</v>
      </c>
      <c r="V2" s="1707">
        <v>201603</v>
      </c>
      <c r="W2" s="1707">
        <v>201604</v>
      </c>
      <c r="X2" s="1707">
        <v>201605</v>
      </c>
      <c r="Y2" s="1707">
        <v>201606</v>
      </c>
      <c r="Z2" s="1707">
        <v>201607</v>
      </c>
      <c r="AA2" s="1707">
        <v>201608</v>
      </c>
      <c r="AB2" s="1707">
        <v>201609</v>
      </c>
      <c r="AC2" s="1707">
        <v>201610</v>
      </c>
      <c r="AD2" s="1707">
        <v>201611</v>
      </c>
      <c r="AE2" s="1707">
        <v>201612</v>
      </c>
      <c r="AF2" s="1707">
        <v>201701</v>
      </c>
      <c r="AG2" s="1707">
        <v>201702</v>
      </c>
      <c r="AH2" s="1707">
        <v>201703</v>
      </c>
      <c r="AI2" s="1707">
        <v>201704</v>
      </c>
      <c r="AJ2" s="1707">
        <v>201705</v>
      </c>
      <c r="AK2" s="1707">
        <v>201706</v>
      </c>
      <c r="AL2" s="1707">
        <v>201707</v>
      </c>
      <c r="AM2" s="1707">
        <v>201708</v>
      </c>
      <c r="AN2" s="1707">
        <v>201709</v>
      </c>
      <c r="AO2" s="1707">
        <v>201710</v>
      </c>
      <c r="AP2" s="1707">
        <v>201711</v>
      </c>
      <c r="AQ2" s="1707">
        <v>201712</v>
      </c>
      <c r="AS2" s="1708" t="s">
        <v>4240</v>
      </c>
      <c r="AT2" s="1708" t="s">
        <v>4241</v>
      </c>
      <c r="AU2" s="1708"/>
      <c r="AV2" s="1708" t="s">
        <v>4239</v>
      </c>
      <c r="AW2" s="1708" t="s">
        <v>4242</v>
      </c>
    </row>
    <row r="3" spans="1:49" s="1704" customFormat="1">
      <c r="A3" s="1704" t="s">
        <v>4243</v>
      </c>
      <c r="B3" s="1704" t="s">
        <v>4201</v>
      </c>
      <c r="C3" s="1704" t="s">
        <v>4136</v>
      </c>
      <c r="D3" s="1704" t="s">
        <v>4137</v>
      </c>
      <c r="E3" s="1704" t="s">
        <v>377</v>
      </c>
      <c r="G3" s="1704" t="s">
        <v>4266</v>
      </c>
      <c r="AS3" s="1705"/>
      <c r="AT3" s="1705"/>
      <c r="AU3" s="1705"/>
      <c r="AV3" s="1705"/>
      <c r="AW3" s="1705"/>
    </row>
    <row r="4" spans="1:49" s="1704" customFormat="1">
      <c r="A4" s="1704" t="s">
        <v>4243</v>
      </c>
      <c r="B4" s="1704" t="s">
        <v>4201</v>
      </c>
      <c r="C4" s="1704" t="s">
        <v>4136</v>
      </c>
      <c r="D4" s="1704" t="s">
        <v>4137</v>
      </c>
      <c r="E4" s="1704" t="s">
        <v>377</v>
      </c>
      <c r="G4" s="1704" t="s">
        <v>4267</v>
      </c>
      <c r="AS4" s="1705"/>
      <c r="AT4" s="1705"/>
      <c r="AU4" s="1705"/>
      <c r="AV4" s="1705"/>
      <c r="AW4" s="1705"/>
    </row>
    <row r="5" spans="1:49" s="1704" customFormat="1">
      <c r="A5" s="1704" t="s">
        <v>4243</v>
      </c>
      <c r="B5" s="1704" t="s">
        <v>4200</v>
      </c>
      <c r="C5" s="1704" t="s">
        <v>4131</v>
      </c>
      <c r="D5" s="1704" t="s">
        <v>4102</v>
      </c>
      <c r="E5" s="1704" t="s">
        <v>378</v>
      </c>
      <c r="G5" s="1704" t="s">
        <v>4266</v>
      </c>
      <c r="AS5" s="1705"/>
      <c r="AT5" s="1705"/>
      <c r="AU5" s="1705"/>
      <c r="AV5" s="1705"/>
      <c r="AW5" s="1705"/>
    </row>
    <row r="6" spans="1:49" s="1704" customFormat="1">
      <c r="A6" s="1704" t="s">
        <v>4243</v>
      </c>
      <c r="B6" s="1704" t="s">
        <v>4200</v>
      </c>
      <c r="C6" s="1704" t="s">
        <v>4131</v>
      </c>
      <c r="D6" s="1704" t="s">
        <v>4102</v>
      </c>
      <c r="E6" s="1704" t="s">
        <v>378</v>
      </c>
      <c r="G6" s="1704" t="s">
        <v>4267</v>
      </c>
      <c r="AS6" s="1705"/>
      <c r="AT6" s="1705"/>
      <c r="AU6" s="1705"/>
      <c r="AV6" s="1705"/>
      <c r="AW6" s="1705"/>
    </row>
    <row r="7" spans="1:49" s="1699" customFormat="1">
      <c r="A7" s="1699" t="s">
        <v>4244</v>
      </c>
      <c r="B7" s="1699" t="s">
        <v>4131</v>
      </c>
      <c r="C7" s="1699" t="s">
        <v>4131</v>
      </c>
      <c r="D7" s="1699" t="s">
        <v>4102</v>
      </c>
      <c r="E7" s="1699" t="s">
        <v>378</v>
      </c>
      <c r="G7" s="1699" t="s">
        <v>4266</v>
      </c>
      <c r="AS7" s="1700"/>
      <c r="AT7" s="1700"/>
      <c r="AU7" s="1700"/>
      <c r="AV7" s="1700"/>
      <c r="AW7" s="1700"/>
    </row>
    <row r="8" spans="1:49" s="1699" customFormat="1">
      <c r="A8" s="1699" t="s">
        <v>4244</v>
      </c>
      <c r="B8" s="1699" t="s">
        <v>4131</v>
      </c>
      <c r="C8" s="1699" t="s">
        <v>4131</v>
      </c>
      <c r="D8" s="1699" t="s">
        <v>4102</v>
      </c>
      <c r="E8" s="1699" t="s">
        <v>378</v>
      </c>
      <c r="G8" s="1699" t="s">
        <v>4267</v>
      </c>
      <c r="AS8" s="1700"/>
      <c r="AT8" s="1700"/>
      <c r="AU8" s="1700"/>
      <c r="AV8" s="1700"/>
      <c r="AW8" s="1700"/>
    </row>
    <row r="9" spans="1:49" s="1699" customFormat="1">
      <c r="A9" s="1699" t="s">
        <v>4244</v>
      </c>
      <c r="B9" s="1699" t="s">
        <v>4136</v>
      </c>
      <c r="C9" s="1699" t="s">
        <v>4136</v>
      </c>
      <c r="D9" s="1699" t="s">
        <v>4137</v>
      </c>
      <c r="E9" s="1699" t="s">
        <v>377</v>
      </c>
      <c r="G9" s="1699" t="s">
        <v>4266</v>
      </c>
      <c r="AS9" s="1700"/>
      <c r="AT9" s="1700"/>
      <c r="AU9" s="1700"/>
      <c r="AV9" s="1700"/>
      <c r="AW9" s="1700"/>
    </row>
    <row r="10" spans="1:49" s="1699" customFormat="1">
      <c r="A10" s="1699" t="s">
        <v>4244</v>
      </c>
      <c r="B10" s="1699" t="s">
        <v>4136</v>
      </c>
      <c r="C10" s="1699" t="s">
        <v>4136</v>
      </c>
      <c r="D10" s="1699" t="s">
        <v>4137</v>
      </c>
      <c r="E10" s="1699" t="s">
        <v>377</v>
      </c>
      <c r="G10" s="1699" t="s">
        <v>4267</v>
      </c>
      <c r="AS10" s="1700"/>
      <c r="AT10" s="1700"/>
      <c r="AU10" s="1700"/>
      <c r="AV10" s="1700"/>
      <c r="AW10" s="1700"/>
    </row>
    <row r="11" spans="1:49" s="1704" customFormat="1">
      <c r="A11" s="1704" t="s">
        <v>4245</v>
      </c>
      <c r="B11" s="1704" t="s">
        <v>4102</v>
      </c>
      <c r="D11" s="1704" t="s">
        <v>4102</v>
      </c>
      <c r="E11" s="1704" t="s">
        <v>378</v>
      </c>
      <c r="G11" s="1704" t="s">
        <v>4266</v>
      </c>
      <c r="AS11" s="1705"/>
      <c r="AT11" s="1705"/>
      <c r="AU11" s="1705"/>
      <c r="AV11" s="1705"/>
      <c r="AW11" s="1705"/>
    </row>
    <row r="12" spans="1:49" s="1704" customFormat="1">
      <c r="A12" s="1704" t="s">
        <v>4245</v>
      </c>
      <c r="B12" s="1704" t="s">
        <v>4102</v>
      </c>
      <c r="D12" s="1704" t="s">
        <v>4102</v>
      </c>
      <c r="E12" s="1704" t="s">
        <v>378</v>
      </c>
      <c r="G12" s="1704" t="s">
        <v>4267</v>
      </c>
      <c r="AS12" s="1705"/>
      <c r="AT12" s="1705"/>
      <c r="AU12" s="1705"/>
      <c r="AV12" s="1705"/>
      <c r="AW12" s="1705"/>
    </row>
    <row r="13" spans="1:49" s="180" customFormat="1">
      <c r="A13" s="180" t="s">
        <v>4246</v>
      </c>
      <c r="B13" s="180" t="s">
        <v>378</v>
      </c>
      <c r="E13" s="180" t="s">
        <v>378</v>
      </c>
      <c r="G13" s="180" t="s">
        <v>4266</v>
      </c>
      <c r="AS13" s="1703"/>
      <c r="AT13" s="1703"/>
      <c r="AU13" s="1703"/>
      <c r="AV13" s="1703"/>
      <c r="AW13" s="1703"/>
    </row>
    <row r="14" spans="1:49" s="180" customFormat="1">
      <c r="A14" s="180" t="s">
        <v>4246</v>
      </c>
      <c r="B14" s="180" t="s">
        <v>378</v>
      </c>
      <c r="E14" s="180" t="s">
        <v>378</v>
      </c>
      <c r="G14" s="180" t="s">
        <v>4267</v>
      </c>
      <c r="AS14" s="1703"/>
      <c r="AT14" s="1703"/>
      <c r="AU14" s="1703"/>
      <c r="AV14" s="1703"/>
      <c r="AW14" s="1703"/>
    </row>
    <row r="15" spans="1:49" s="180" customFormat="1">
      <c r="A15" s="180" t="s">
        <v>4246</v>
      </c>
      <c r="B15" s="180" t="s">
        <v>377</v>
      </c>
      <c r="E15" s="180" t="s">
        <v>377</v>
      </c>
      <c r="G15" s="180" t="s">
        <v>4266</v>
      </c>
      <c r="AS15" s="1703"/>
      <c r="AT15" s="1703"/>
      <c r="AU15" s="1703"/>
      <c r="AV15" s="1703"/>
      <c r="AW15" s="1703"/>
    </row>
    <row r="16" spans="1:49" s="180" customFormat="1">
      <c r="A16" s="180" t="s">
        <v>4246</v>
      </c>
      <c r="B16" s="180" t="s">
        <v>377</v>
      </c>
      <c r="E16" s="180" t="s">
        <v>377</v>
      </c>
      <c r="G16" s="180" t="s">
        <v>4267</v>
      </c>
      <c r="AS16" s="1703"/>
      <c r="AT16" s="1703"/>
      <c r="AU16" s="1703"/>
      <c r="AV16" s="1703"/>
      <c r="AW16" s="1703"/>
    </row>
    <row r="17" spans="1:49" s="1701" customFormat="1">
      <c r="A17" s="1701" t="s">
        <v>4247</v>
      </c>
      <c r="G17" s="1701" t="s">
        <v>4266</v>
      </c>
      <c r="AS17" s="1702"/>
      <c r="AT17" s="1702"/>
      <c r="AU17" s="1702"/>
      <c r="AV17" s="1702"/>
      <c r="AW17" s="1702"/>
    </row>
    <row r="18" spans="1:49" s="1701" customFormat="1">
      <c r="A18" s="1701" t="s">
        <v>4247</v>
      </c>
      <c r="G18" s="1701" t="s">
        <v>4267</v>
      </c>
      <c r="AS18" s="1702"/>
      <c r="AT18" s="1702"/>
      <c r="AU18" s="1702"/>
      <c r="AV18" s="1702"/>
      <c r="AW18" s="1702"/>
    </row>
  </sheetData>
  <autoFilter ref="A2:AW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2:R24"/>
  <sheetViews>
    <sheetView showGridLines="0" workbookViewId="0">
      <selection activeCell="D24" sqref="D24"/>
    </sheetView>
  </sheetViews>
  <sheetFormatPr defaultRowHeight="12.75" outlineLevelCol="1"/>
  <cols>
    <col min="1" max="1" width="1.7109375" customWidth="1"/>
    <col min="3" max="3" width="35.28515625" bestFit="1" customWidth="1"/>
    <col min="5" max="5" width="9.140625" customWidth="1"/>
    <col min="6" max="15" width="9.140625" customWidth="1" outlineLevel="1"/>
  </cols>
  <sheetData>
    <row r="2" spans="2:18" ht="15.75">
      <c r="B2" s="1525" t="s">
        <v>4059</v>
      </c>
    </row>
    <row r="4" spans="2:18">
      <c r="B4" s="1491" t="s">
        <v>4058</v>
      </c>
    </row>
    <row r="5" spans="2:18" ht="15">
      <c r="B5" s="1527" t="s">
        <v>4031</v>
      </c>
      <c r="C5" s="1527" t="s">
        <v>4032</v>
      </c>
      <c r="D5" s="1526">
        <v>42400</v>
      </c>
      <c r="E5" s="1526">
        <v>42429</v>
      </c>
      <c r="F5" s="1526">
        <v>42460</v>
      </c>
      <c r="G5" s="1526">
        <v>42490</v>
      </c>
      <c r="H5" s="1526">
        <v>42521</v>
      </c>
      <c r="I5" s="1526">
        <v>42551</v>
      </c>
      <c r="J5" s="1526">
        <v>42582</v>
      </c>
      <c r="K5" s="1526">
        <v>42613</v>
      </c>
      <c r="L5" s="1526">
        <v>42643</v>
      </c>
      <c r="M5" s="1526">
        <v>42674</v>
      </c>
      <c r="N5" s="1526">
        <v>42704</v>
      </c>
      <c r="O5" s="1526">
        <v>42735</v>
      </c>
      <c r="P5" s="1526">
        <v>42766</v>
      </c>
      <c r="Q5" s="1526">
        <v>42794</v>
      </c>
      <c r="R5" s="1526" t="s">
        <v>37</v>
      </c>
    </row>
    <row r="6" spans="2:18" ht="15">
      <c r="B6" s="608" t="s">
        <v>4033</v>
      </c>
      <c r="C6" s="1524"/>
      <c r="D6" s="1524"/>
      <c r="E6" s="1524"/>
      <c r="F6" s="1524"/>
      <c r="G6" s="1524"/>
      <c r="H6" s="1524"/>
      <c r="I6" s="1524"/>
      <c r="J6" s="1524"/>
      <c r="K6" s="1524"/>
      <c r="L6" s="1524"/>
      <c r="M6" s="1524"/>
      <c r="N6" s="1524"/>
      <c r="O6" s="1524"/>
      <c r="P6" s="1524"/>
      <c r="Q6" s="1524"/>
      <c r="R6" s="1524"/>
    </row>
    <row r="7" spans="2:18" ht="14.25">
      <c r="B7" s="1521" t="s">
        <v>4034</v>
      </c>
      <c r="C7" s="1522" t="s">
        <v>4035</v>
      </c>
      <c r="D7" s="1523">
        <v>0.6672465208553946</v>
      </c>
      <c r="E7" s="1523">
        <v>0.64359773135192688</v>
      </c>
      <c r="F7" s="1523">
        <v>0.64232027068209874</v>
      </c>
      <c r="G7" s="1523">
        <v>0.55676767566742924</v>
      </c>
      <c r="H7" s="1523">
        <v>0.63571686620123635</v>
      </c>
      <c r="I7" s="1523">
        <v>0.6819246226115091</v>
      </c>
      <c r="J7" s="1523">
        <v>0.64905108084296625</v>
      </c>
      <c r="K7" s="1523">
        <v>0.68362319087616652</v>
      </c>
      <c r="L7" s="1523">
        <v>0.66340912325107237</v>
      </c>
      <c r="M7" s="1523">
        <v>0.61891939292463294</v>
      </c>
      <c r="N7" s="1523">
        <v>0.53226673509551603</v>
      </c>
      <c r="O7" s="1523">
        <v>0.53393258778412434</v>
      </c>
      <c r="P7" s="1661">
        <v>0.59765719355848956</v>
      </c>
      <c r="Q7" s="1662">
        <v>0.57077762985830227</v>
      </c>
      <c r="R7" s="1523">
        <v>0.60563219969721827</v>
      </c>
    </row>
    <row r="8" spans="2:18" ht="14.25">
      <c r="B8" s="1521" t="s">
        <v>4036</v>
      </c>
      <c r="C8" s="1522" t="s">
        <v>4037</v>
      </c>
      <c r="D8" s="1523">
        <v>-6.200205089698502E-4</v>
      </c>
      <c r="E8" s="1523">
        <v>2.6852145159265605E-2</v>
      </c>
      <c r="F8" s="1523">
        <v>4.1917070990631411E-2</v>
      </c>
      <c r="G8" s="1523">
        <v>0.11388368282701114</v>
      </c>
      <c r="H8" s="1523">
        <v>3.0678242545243151E-2</v>
      </c>
      <c r="I8" s="1523">
        <v>4.2281739298700223E-2</v>
      </c>
      <c r="J8" s="1523">
        <v>4.4056634810679667E-2</v>
      </c>
      <c r="K8" s="1523">
        <v>4.7523371003371714E-2</v>
      </c>
      <c r="L8" s="1523">
        <v>6.5473522159592457E-2</v>
      </c>
      <c r="M8" s="1523">
        <v>0.1065480243389295</v>
      </c>
      <c r="N8" s="1523">
        <v>0.18026205665051928</v>
      </c>
      <c r="O8" s="1523">
        <v>0.17437724844256544</v>
      </c>
      <c r="P8" s="1661">
        <v>0.15835435703371981</v>
      </c>
      <c r="Q8" s="1662">
        <v>0.19366697062495322</v>
      </c>
      <c r="R8" s="1523">
        <v>0.10676741707229963</v>
      </c>
    </row>
    <row r="9" spans="2:18" ht="14.25">
      <c r="B9" s="1521" t="s">
        <v>4038</v>
      </c>
      <c r="C9" s="1522" t="s">
        <v>4039</v>
      </c>
      <c r="D9" s="1523">
        <v>0.1434649565732494</v>
      </c>
      <c r="E9" s="1523">
        <v>0.10836492280397599</v>
      </c>
      <c r="F9" s="1523">
        <v>0.11813516354490219</v>
      </c>
      <c r="G9" s="1523">
        <v>7.0910404309935282E-2</v>
      </c>
      <c r="H9" s="1523">
        <v>0.11203763951900862</v>
      </c>
      <c r="I9" s="1523">
        <v>0.10424772364612178</v>
      </c>
      <c r="J9" s="1523">
        <v>9.1129551553008531E-2</v>
      </c>
      <c r="K9" s="1523">
        <v>9.872223980665884E-2</v>
      </c>
      <c r="L9" s="1523">
        <v>8.1179918723030334E-2</v>
      </c>
      <c r="M9" s="1523">
        <v>6.3933610441726615E-2</v>
      </c>
      <c r="N9" s="1523">
        <v>6.3855381004460587E-2</v>
      </c>
      <c r="O9" s="1523">
        <v>5.630077753130508E-2</v>
      </c>
      <c r="P9" s="1661">
        <v>6.012102675277501E-2</v>
      </c>
      <c r="Q9" s="1662">
        <v>5.8345976831019886E-2</v>
      </c>
      <c r="R9" s="1523">
        <v>7.9989791497444396E-2</v>
      </c>
    </row>
    <row r="10" spans="2:18" ht="14.25">
      <c r="B10" s="1521" t="s">
        <v>4040</v>
      </c>
      <c r="C10" s="1522" t="s">
        <v>4041</v>
      </c>
      <c r="D10" s="1523">
        <v>5.6446246519687007E-2</v>
      </c>
      <c r="E10" s="1523">
        <v>4.5237554682740433E-2</v>
      </c>
      <c r="F10" s="1523">
        <v>4.9555469371022662E-2</v>
      </c>
      <c r="G10" s="1523">
        <v>9.1083352435644388E-2</v>
      </c>
      <c r="H10" s="1523">
        <v>5.1644938777103536E-2</v>
      </c>
      <c r="I10" s="1523">
        <v>4.1701152565331162E-2</v>
      </c>
      <c r="J10" s="1523">
        <v>7.6537833318861798E-2</v>
      </c>
      <c r="K10" s="1523">
        <v>6.8261778592992484E-2</v>
      </c>
      <c r="L10" s="1523">
        <v>6.443615113865897E-2</v>
      </c>
      <c r="M10" s="1523">
        <v>6.7270207803377377E-2</v>
      </c>
      <c r="N10" s="1523">
        <v>0.11050157140667555</v>
      </c>
      <c r="O10" s="1523">
        <v>0.11013376693733612</v>
      </c>
      <c r="P10" s="1661">
        <v>6.2694124014087971E-2</v>
      </c>
      <c r="Q10" s="1662">
        <v>6.9819378755618083E-2</v>
      </c>
      <c r="R10" s="1523">
        <v>7.6113645235967961E-2</v>
      </c>
    </row>
    <row r="11" spans="2:18" ht="14.25">
      <c r="B11" s="1521" t="s">
        <v>4042</v>
      </c>
      <c r="C11" s="1522" t="s">
        <v>4043</v>
      </c>
      <c r="D11" s="1523">
        <v>2.9826180054423154E-2</v>
      </c>
      <c r="E11" s="1523">
        <v>3.5190080992133117E-2</v>
      </c>
      <c r="F11" s="1523">
        <v>1.9645578361953946E-2</v>
      </c>
      <c r="G11" s="1523">
        <v>4.7194135530548111E-2</v>
      </c>
      <c r="H11" s="1523">
        <v>2.3720162831035372E-2</v>
      </c>
      <c r="I11" s="1523">
        <v>1.7969186668725053E-2</v>
      </c>
      <c r="J11" s="1523">
        <v>1.5198593079254452E-2</v>
      </c>
      <c r="K11" s="1523">
        <v>1.4751338538724207E-2</v>
      </c>
      <c r="L11" s="1523">
        <v>1.6482396563927127E-2</v>
      </c>
      <c r="M11" s="1523">
        <v>1.9761296866482956E-2</v>
      </c>
      <c r="N11" s="1523">
        <v>1.5118345386346906E-2</v>
      </c>
      <c r="O11" s="1523">
        <v>1.0643711613488574E-2</v>
      </c>
      <c r="P11" s="1661">
        <v>1.6753282582528329E-2</v>
      </c>
      <c r="Q11" s="1662">
        <v>1.3448109427717648E-2</v>
      </c>
      <c r="R11" s="1523">
        <v>1.8455428481800699E-2</v>
      </c>
    </row>
    <row r="12" spans="2:18" ht="14.25">
      <c r="B12" s="1521" t="s">
        <v>4044</v>
      </c>
      <c r="C12" s="1522" t="s">
        <v>4043</v>
      </c>
      <c r="D12" s="1523">
        <v>7.951373567419635E-3</v>
      </c>
      <c r="E12" s="1523">
        <v>1.004878056572155E-2</v>
      </c>
      <c r="F12" s="1523">
        <v>1.1845150069419247E-2</v>
      </c>
      <c r="G12" s="1523">
        <v>1.7965670821131607E-2</v>
      </c>
      <c r="H12" s="1523">
        <v>2.4857388580594018E-2</v>
      </c>
      <c r="I12" s="1523">
        <v>1.5967380145939923E-2</v>
      </c>
      <c r="J12" s="1523">
        <v>3.0773092714043347E-2</v>
      </c>
      <c r="K12" s="1523">
        <v>9.1716047751523935E-3</v>
      </c>
      <c r="L12" s="1523">
        <v>1.5790421781521756E-2</v>
      </c>
      <c r="M12" s="1523">
        <v>1.4668734693324076E-2</v>
      </c>
      <c r="N12" s="1523">
        <v>1.0715694416455568E-2</v>
      </c>
      <c r="O12" s="1523">
        <v>1.0997912842156015E-2</v>
      </c>
      <c r="P12" s="1661">
        <v>1.2418435579182551E-2</v>
      </c>
      <c r="Q12" s="1662">
        <v>1.1326277291942853E-2</v>
      </c>
      <c r="R12" s="1523">
        <v>1.4308887130714454E-2</v>
      </c>
    </row>
    <row r="13" spans="2:18" ht="14.25">
      <c r="B13" s="1521" t="s">
        <v>4045</v>
      </c>
      <c r="C13" s="1522" t="s">
        <v>4041</v>
      </c>
      <c r="D13" s="1523">
        <v>-9.9234438244672152E-5</v>
      </c>
      <c r="E13" s="1523">
        <v>2.8027388907810339E-3</v>
      </c>
      <c r="F13" s="1523">
        <v>4.1172388652043947E-3</v>
      </c>
      <c r="G13" s="1523">
        <v>1.7153145877500855E-2</v>
      </c>
      <c r="H13" s="1523">
        <v>2.2497122126579835E-2</v>
      </c>
      <c r="I13" s="1523">
        <v>7.8100689575690144E-3</v>
      </c>
      <c r="J13" s="1523">
        <v>9.1412397746053423E-3</v>
      </c>
      <c r="K13" s="1523">
        <v>8.4527094749810398E-3</v>
      </c>
      <c r="L13" s="1523">
        <v>1.8330788285172307E-2</v>
      </c>
      <c r="M13" s="1523">
        <v>1.3871114984562075E-2</v>
      </c>
      <c r="N13" s="1523">
        <v>1.1288094895094306E-2</v>
      </c>
      <c r="O13" s="1523">
        <v>2.3761359092586878E-2</v>
      </c>
      <c r="P13" s="1661">
        <v>8.5630229743418763E-3</v>
      </c>
      <c r="Q13" s="1662">
        <v>6.7505937904762114E-3</v>
      </c>
      <c r="R13" s="1523">
        <v>1.3340418486698032E-2</v>
      </c>
    </row>
    <row r="14" spans="2:18" ht="14.25">
      <c r="B14" s="1521" t="s">
        <v>4046</v>
      </c>
      <c r="C14" s="1522" t="s">
        <v>4047</v>
      </c>
      <c r="D14" s="1523">
        <v>1.1188799750122387E-2</v>
      </c>
      <c r="E14" s="1523">
        <v>1.8514209326398082E-2</v>
      </c>
      <c r="F14" s="1523">
        <v>1.23987839595126E-2</v>
      </c>
      <c r="G14" s="1523">
        <v>1.6031806993037565E-2</v>
      </c>
      <c r="H14" s="1523">
        <v>1.1218671458759401E-2</v>
      </c>
      <c r="I14" s="1523">
        <v>9.7384573319854485E-3</v>
      </c>
      <c r="J14" s="1523">
        <v>1.0883231135751585E-2</v>
      </c>
      <c r="K14" s="1523">
        <v>1.3506259970508999E-2</v>
      </c>
      <c r="L14" s="1523">
        <v>9.5004146324474646E-3</v>
      </c>
      <c r="M14" s="1523">
        <v>1.6363530131873583E-2</v>
      </c>
      <c r="N14" s="1523">
        <v>7.1324101958070958E-3</v>
      </c>
      <c r="O14" s="1523">
        <v>8.6465787035794692E-3</v>
      </c>
      <c r="P14" s="1661">
        <v>9.9900113931997696E-3</v>
      </c>
      <c r="Q14" s="1662">
        <v>7.0937218335127786E-3</v>
      </c>
      <c r="R14" s="1523">
        <v>1.0753280045666612E-2</v>
      </c>
    </row>
    <row r="15" spans="2:18" ht="14.25">
      <c r="B15" s="1521" t="s">
        <v>4048</v>
      </c>
      <c r="C15" s="1522" t="s">
        <v>4049</v>
      </c>
      <c r="D15" s="1523">
        <v>0</v>
      </c>
      <c r="E15" s="1523">
        <v>0</v>
      </c>
      <c r="F15" s="1523">
        <v>0</v>
      </c>
      <c r="G15" s="1523">
        <v>3.2353171630366135E-4</v>
      </c>
      <c r="H15" s="1523">
        <v>1.3324760836100511E-3</v>
      </c>
      <c r="I15" s="1523">
        <v>7.3494032759765994E-4</v>
      </c>
      <c r="J15" s="1523">
        <v>1.578994120437636E-3</v>
      </c>
      <c r="K15" s="1523">
        <v>1.7552835947941818E-3</v>
      </c>
      <c r="L15" s="1523">
        <v>6.1685762358948707E-4</v>
      </c>
      <c r="M15" s="1523">
        <v>2.3580369526824229E-4</v>
      </c>
      <c r="N15" s="1523">
        <v>5.9313451405368801E-4</v>
      </c>
      <c r="O15" s="1523">
        <v>5.8137684958714162E-4</v>
      </c>
      <c r="P15" s="1661">
        <v>0</v>
      </c>
      <c r="Q15" s="1662">
        <v>1.8382033841058177E-4</v>
      </c>
      <c r="R15" s="1523">
        <v>5.9836611237789358E-4</v>
      </c>
    </row>
    <row r="16" spans="2:18" ht="14.25">
      <c r="B16" s="1521" t="s">
        <v>4052</v>
      </c>
      <c r="C16" s="1522" t="s">
        <v>4053</v>
      </c>
      <c r="D16" s="1523">
        <v>2.9965061532751451E-3</v>
      </c>
      <c r="E16" s="1523">
        <v>0</v>
      </c>
      <c r="F16" s="1523">
        <v>2.8848871521190884E-4</v>
      </c>
      <c r="G16" s="1523">
        <v>0</v>
      </c>
      <c r="H16" s="1523">
        <v>3.8808534652458863E-4</v>
      </c>
      <c r="I16" s="1523">
        <v>2.2867286974136017E-4</v>
      </c>
      <c r="J16" s="1523">
        <v>2.0068118985853305E-4</v>
      </c>
      <c r="K16" s="1523">
        <v>3.443640645770831E-4</v>
      </c>
      <c r="L16" s="1523">
        <v>3.4918776947516316E-4</v>
      </c>
      <c r="M16" s="1523">
        <v>5.1208785577069448E-4</v>
      </c>
      <c r="N16" s="1523">
        <v>2.1892240984912933E-4</v>
      </c>
      <c r="O16" s="1523">
        <v>2.3443452378232572E-4</v>
      </c>
      <c r="P16" s="1661">
        <v>4.9071015869130358E-4</v>
      </c>
      <c r="Q16" s="1662">
        <v>8.6817205652037156E-4</v>
      </c>
      <c r="R16" s="1523">
        <v>3.8990623862336578E-4</v>
      </c>
    </row>
    <row r="17" spans="2:18" ht="14.25">
      <c r="B17" s="1521" t="s">
        <v>4050</v>
      </c>
      <c r="C17" s="1522" t="s">
        <v>4051</v>
      </c>
      <c r="D17" s="1523">
        <v>0</v>
      </c>
      <c r="E17" s="1523">
        <v>3.5314669753021651E-4</v>
      </c>
      <c r="F17" s="1523">
        <v>2.9138471833561387E-4</v>
      </c>
      <c r="G17" s="1523">
        <v>0</v>
      </c>
      <c r="H17" s="1523">
        <v>6.2571036649983094E-4</v>
      </c>
      <c r="I17" s="1523">
        <v>1.6998103601639216E-4</v>
      </c>
      <c r="J17" s="1523">
        <v>2.7135108919274333E-4</v>
      </c>
      <c r="K17" s="1523">
        <v>3.1912534917872621E-4</v>
      </c>
      <c r="L17" s="1523">
        <v>5.7584385872176788E-4</v>
      </c>
      <c r="M17" s="1523">
        <v>1.3292747844888819E-3</v>
      </c>
      <c r="N17" s="1523">
        <v>3.2566937667825895E-4</v>
      </c>
      <c r="O17" s="1523">
        <v>1.7954101801429147E-4</v>
      </c>
      <c r="P17" s="1661">
        <v>9.9218886344278013E-5</v>
      </c>
      <c r="Q17" s="1662">
        <v>3.5623888401498186E-4</v>
      </c>
      <c r="R17" s="1523">
        <v>3.6160411286726812E-4</v>
      </c>
    </row>
    <row r="18" spans="2:18" ht="14.25">
      <c r="B18" s="1521" t="s">
        <v>4054</v>
      </c>
      <c r="C18" s="1522" t="s">
        <v>4055</v>
      </c>
      <c r="D18" s="1523">
        <v>7.5181381313781386E-4</v>
      </c>
      <c r="E18" s="1523">
        <v>1.1719765607592014E-3</v>
      </c>
      <c r="F18" s="1523">
        <v>4.2030073617569524E-4</v>
      </c>
      <c r="G18" s="1523">
        <v>2.4012018263138473E-4</v>
      </c>
      <c r="H18" s="1523">
        <v>0</v>
      </c>
      <c r="I18" s="1523">
        <v>3.2414491926730806E-4</v>
      </c>
      <c r="J18" s="1523">
        <v>-1.7582511022471841E-4</v>
      </c>
      <c r="K18" s="1523">
        <v>4.8565692279599381E-4</v>
      </c>
      <c r="L18" s="1523">
        <v>8.3087527634603909E-5</v>
      </c>
      <c r="M18" s="1523">
        <v>8.5223343987539144E-5</v>
      </c>
      <c r="N18" s="1523">
        <v>0</v>
      </c>
      <c r="O18" s="1523">
        <v>6.2588565884211619E-5</v>
      </c>
      <c r="P18" s="1661">
        <v>1.5021341424517124E-4</v>
      </c>
      <c r="Q18" s="1662">
        <v>0</v>
      </c>
      <c r="R18" s="1523">
        <v>1.6853362674475235E-4</v>
      </c>
    </row>
    <row r="19" spans="2:18" ht="15">
      <c r="B19" s="1519"/>
      <c r="C19" s="1519"/>
      <c r="D19" s="1520">
        <v>0.91915314233949474</v>
      </c>
      <c r="E19" s="1520">
        <v>0.89213328703123218</v>
      </c>
      <c r="F19" s="1520">
        <v>0.9009349000144683</v>
      </c>
      <c r="G19" s="1520">
        <v>0.93155352636117295</v>
      </c>
      <c r="H19" s="1520">
        <v>0.91471730383619498</v>
      </c>
      <c r="I19" s="1520">
        <v>0.92309807037850433</v>
      </c>
      <c r="J19" s="1520">
        <v>0.92864645851843508</v>
      </c>
      <c r="K19" s="1520">
        <v>0.94691692296990249</v>
      </c>
      <c r="L19" s="1520">
        <v>0.93622771331484389</v>
      </c>
      <c r="M19" s="1520">
        <v>0.92349830186442461</v>
      </c>
      <c r="N19" s="1520">
        <v>0.93227801535145649</v>
      </c>
      <c r="O19" s="1520">
        <v>0.92985188390440976</v>
      </c>
      <c r="P19" s="1520">
        <v>0.92729159634760572</v>
      </c>
      <c r="Q19" s="1520">
        <v>0.93263688969248881</v>
      </c>
      <c r="R19" s="1520">
        <v>0.9268794777384235</v>
      </c>
    </row>
    <row r="20" spans="2:18" ht="15">
      <c r="B20" s="1519" t="s">
        <v>4056</v>
      </c>
      <c r="C20" s="1519"/>
      <c r="D20" s="1520">
        <v>6.4239888739033246E-2</v>
      </c>
      <c r="E20" s="1520">
        <v>6.7871905619221629E-2</v>
      </c>
      <c r="F20" s="1520">
        <v>7.5575004345467156E-2</v>
      </c>
      <c r="G20" s="1520">
        <v>6.7606652732758607E-2</v>
      </c>
      <c r="H20" s="1520">
        <v>8.5019852344998315E-2</v>
      </c>
      <c r="I20" s="1520">
        <v>7.5129981662062542E-2</v>
      </c>
      <c r="J20" s="1520">
        <v>7.0860418185880666E-2</v>
      </c>
      <c r="K20" s="1520">
        <v>5.2426995995488432E-2</v>
      </c>
      <c r="L20" s="1520">
        <v>6.274082719096799E-2</v>
      </c>
      <c r="M20" s="1520">
        <v>7.2983511987452135E-2</v>
      </c>
      <c r="N20" s="1520">
        <v>5.3706247045326248E-2</v>
      </c>
      <c r="O20" s="1520">
        <v>5.7957157394531403E-2</v>
      </c>
      <c r="P20" s="1520">
        <v>6.4053887053012196E-2</v>
      </c>
      <c r="Q20" s="1520">
        <v>5.9393403625833452E-2</v>
      </c>
      <c r="R20" s="1520">
        <v>6.4884172862384903E-2</v>
      </c>
    </row>
    <row r="21" spans="2:18" ht="15">
      <c r="B21" s="1519" t="s">
        <v>4057</v>
      </c>
      <c r="C21" s="1519"/>
      <c r="D21" s="1520">
        <v>1.6606968921471985E-2</v>
      </c>
      <c r="E21" s="1520">
        <v>3.9994807349546177E-2</v>
      </c>
      <c r="F21" s="1520">
        <v>2.3490095640064372E-2</v>
      </c>
      <c r="G21" s="1520">
        <v>8.3982090606840186E-4</v>
      </c>
      <c r="H21" s="1520">
        <v>2.6284381880669559E-4</v>
      </c>
      <c r="I21" s="1520">
        <v>1.7719479594331549E-3</v>
      </c>
      <c r="J21" s="1520">
        <v>4.9312329568425859E-4</v>
      </c>
      <c r="K21" s="1520">
        <v>6.5608103460902787E-4</v>
      </c>
      <c r="L21" s="1520">
        <v>1.0314594941881645E-3</v>
      </c>
      <c r="M21" s="1520">
        <v>3.5181861481232055E-3</v>
      </c>
      <c r="N21" s="1520">
        <v>1.401573760321724E-2</v>
      </c>
      <c r="O21" s="1520">
        <v>1.2190958701058897E-2</v>
      </c>
      <c r="P21" s="1520">
        <v>8.6545165993821178E-3</v>
      </c>
      <c r="Q21" s="1520">
        <v>7.9697066816776397E-3</v>
      </c>
      <c r="R21" s="1520">
        <v>8.2363493991916836E-3</v>
      </c>
    </row>
    <row r="22" spans="2:18" ht="15">
      <c r="B22" s="1528"/>
      <c r="C22" s="1528"/>
      <c r="D22" s="1529">
        <v>1</v>
      </c>
      <c r="E22" s="1529">
        <v>1</v>
      </c>
      <c r="F22" s="1529">
        <v>1</v>
      </c>
      <c r="G22" s="1529">
        <v>1</v>
      </c>
      <c r="H22" s="1529">
        <v>1</v>
      </c>
      <c r="I22" s="1529">
        <v>1</v>
      </c>
      <c r="J22" s="1529">
        <v>1</v>
      </c>
      <c r="K22" s="1529">
        <v>1</v>
      </c>
      <c r="L22" s="1529">
        <v>1</v>
      </c>
      <c r="M22" s="1529">
        <v>1</v>
      </c>
      <c r="N22" s="1529">
        <v>1</v>
      </c>
      <c r="O22" s="1529">
        <v>1</v>
      </c>
      <c r="P22" s="1529">
        <v>1</v>
      </c>
      <c r="Q22" s="1529">
        <v>1</v>
      </c>
      <c r="R22" s="1529">
        <v>1</v>
      </c>
    </row>
    <row r="24" spans="2:18">
      <c r="B24" s="1530" t="s">
        <v>124</v>
      </c>
      <c r="C24" s="1530"/>
      <c r="D24" s="1531" t="e">
        <f>#REF!</f>
        <v>#REF!</v>
      </c>
      <c r="E24" s="1531" t="e">
        <f>#REF!</f>
        <v>#REF!</v>
      </c>
      <c r="F24" s="1531" t="e">
        <f>#REF!</f>
        <v>#REF!</v>
      </c>
      <c r="G24" s="1531" t="e">
        <f>#REF!</f>
        <v>#REF!</v>
      </c>
      <c r="H24" s="1531" t="e">
        <f>#REF!</f>
        <v>#REF!</v>
      </c>
      <c r="I24" s="1531" t="e">
        <f>#REF!</f>
        <v>#REF!</v>
      </c>
      <c r="J24" s="1531" t="e">
        <f>#REF!</f>
        <v>#REF!</v>
      </c>
      <c r="K24" s="1531" t="e">
        <f>#REF!</f>
        <v>#REF!</v>
      </c>
      <c r="L24" s="1531" t="e">
        <f>#REF!</f>
        <v>#REF!</v>
      </c>
      <c r="M24" s="1531" t="e">
        <f>#REF!</f>
        <v>#REF!</v>
      </c>
      <c r="N24" s="1531" t="e">
        <f>#REF!</f>
        <v>#REF!</v>
      </c>
      <c r="O24" s="1531" t="e">
        <f>#REF!</f>
        <v>#REF!</v>
      </c>
      <c r="P24" s="1531" t="e">
        <f>#REF!</f>
        <v>#REF!</v>
      </c>
      <c r="Q24" s="1531" t="e">
        <f>#REF!</f>
        <v>#REF!</v>
      </c>
      <c r="R24" s="1530"/>
    </row>
  </sheetData>
  <conditionalFormatting sqref="D5:Q5">
    <cfRule type="expression" dxfId="171" priority="5">
      <formula>D5=$C$3</formula>
    </cfRule>
  </conditionalFormatting>
  <conditionalFormatting sqref="R5">
    <cfRule type="expression" dxfId="170" priority="2">
      <formula>R5=$C$3</formula>
    </cfRule>
  </conditionalFormatting>
  <conditionalFormatting sqref="L5:Q5">
    <cfRule type="expression" dxfId="169" priority="4">
      <formula>A$6=#REF!</formula>
    </cfRule>
  </conditionalFormatting>
  <conditionalFormatting sqref="O5:Q5">
    <cfRule type="expression" dxfId="168" priority="6">
      <formula>C$6=#REF!</formula>
    </cfRule>
  </conditionalFormatting>
  <conditionalFormatting sqref="R5">
    <cfRule type="expression" dxfId="167" priority="1">
      <formula>F$6=#REF!</formula>
    </cfRule>
  </conditionalFormatting>
  <conditionalFormatting sqref="R5">
    <cfRule type="expression" dxfId="166" priority="3">
      <formula>E$6=#REF!</formula>
    </cfRule>
  </conditionalFormatting>
  <conditionalFormatting sqref="D5:K5">
    <cfRule type="expression" dxfId="165" priority="49893">
      <formula>XEX$6=#REF!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00FF"/>
    <pageSetUpPr fitToPage="1"/>
  </sheetPr>
  <dimension ref="B1:XFD122"/>
  <sheetViews>
    <sheetView showGridLines="0" zoomScale="85" zoomScaleNormal="85" workbookViewId="0">
      <selection activeCell="B1" sqref="B1:F4"/>
    </sheetView>
  </sheetViews>
  <sheetFormatPr defaultColWidth="9.140625" defaultRowHeight="14.25"/>
  <cols>
    <col min="1" max="1" width="1.140625" style="14" customWidth="1"/>
    <col min="2" max="2" width="17.7109375" style="14" customWidth="1"/>
    <col min="3" max="3" width="36.5703125" style="14" bestFit="1" customWidth="1"/>
    <col min="4" max="4" width="27.140625" style="14" customWidth="1"/>
    <col min="5" max="5" width="7.85546875" style="14" customWidth="1"/>
    <col min="6" max="6" width="10.85546875" style="14" customWidth="1"/>
    <col min="7" max="7" width="11.85546875" style="14" customWidth="1"/>
    <col min="8" max="9" width="8.28515625" style="14" customWidth="1"/>
    <col min="10" max="10" width="10.140625" style="1478" customWidth="1"/>
    <col min="11" max="11" width="11.5703125" style="16" bestFit="1" customWidth="1"/>
    <col min="12" max="12" width="3.85546875" style="16" customWidth="1"/>
    <col min="13" max="13" width="9.140625" style="15" customWidth="1"/>
    <col min="14" max="14" width="8.5703125" style="16" customWidth="1"/>
    <col min="15" max="15" width="8.140625" style="16" customWidth="1"/>
    <col min="16" max="16" width="8.5703125" style="16" customWidth="1"/>
    <col min="17" max="17" width="11.42578125" style="16" customWidth="1"/>
    <col min="18" max="19" width="8.5703125" style="1434" customWidth="1"/>
    <col min="20" max="20" width="9.7109375" style="1450" bestFit="1" customWidth="1"/>
    <col min="21" max="21" width="9.140625" style="1450" customWidth="1"/>
    <col min="22" max="22" width="8.7109375" style="1450" customWidth="1"/>
    <col min="23" max="16384" width="9.140625" style="14"/>
  </cols>
  <sheetData>
    <row r="1" spans="2:23 16384:16384" s="6" customFormat="1" ht="18" customHeight="1">
      <c r="B1" s="1175"/>
      <c r="C1" s="1174">
        <f>+Cover!$G$5</f>
        <v>42794</v>
      </c>
      <c r="E1" s="2" t="s">
        <v>0</v>
      </c>
      <c r="I1" s="7"/>
      <c r="J1" s="1467"/>
      <c r="L1" s="9"/>
      <c r="M1" s="8"/>
      <c r="N1" s="10"/>
      <c r="O1" s="10"/>
      <c r="P1" s="10"/>
      <c r="Q1" s="9"/>
      <c r="R1" s="1435"/>
      <c r="S1" s="1436"/>
      <c r="T1" s="1437"/>
      <c r="U1" s="1438"/>
      <c r="V1" s="1438"/>
    </row>
    <row r="2" spans="2:23 16384:16384" s="6" customFormat="1" ht="18.75" customHeight="1">
      <c r="C2" s="5"/>
      <c r="D2" s="175"/>
      <c r="I2" s="7"/>
      <c r="J2" s="1467"/>
      <c r="K2" s="2"/>
      <c r="L2" s="9"/>
      <c r="M2" s="8"/>
      <c r="N2" s="10"/>
      <c r="O2" s="10"/>
      <c r="P2" s="10"/>
      <c r="Q2" s="9"/>
      <c r="R2" s="1435"/>
      <c r="S2" s="1436"/>
      <c r="T2" s="1437"/>
      <c r="U2" s="1438"/>
      <c r="V2" s="1438"/>
    </row>
    <row r="3" spans="2:23 16384:16384" s="6" customFormat="1" ht="9.75" customHeight="1">
      <c r="C3" s="13"/>
      <c r="D3" s="13"/>
      <c r="H3" s="7"/>
      <c r="I3" s="7"/>
      <c r="J3" s="1467"/>
      <c r="K3" s="9"/>
      <c r="L3" s="9"/>
      <c r="M3" s="8"/>
      <c r="N3" s="10"/>
      <c r="O3" s="10"/>
      <c r="P3" s="10"/>
      <c r="Q3" s="9"/>
      <c r="R3" s="1439"/>
      <c r="S3" s="1436"/>
      <c r="T3" s="1440"/>
      <c r="U3" s="1438"/>
      <c r="V3" s="1438"/>
    </row>
    <row r="4" spans="2:23 16384:16384" s="6" customFormat="1" ht="27" customHeight="1">
      <c r="B4" s="181" t="s">
        <v>159</v>
      </c>
      <c r="C4" s="13"/>
      <c r="D4" s="13"/>
      <c r="E4" s="176" t="s">
        <v>158</v>
      </c>
      <c r="F4" s="7"/>
      <c r="G4" s="8"/>
      <c r="H4" s="9"/>
      <c r="I4" s="9"/>
      <c r="J4" s="1467"/>
      <c r="K4" s="10"/>
      <c r="L4" s="10"/>
      <c r="M4" s="1726" t="s">
        <v>156</v>
      </c>
      <c r="N4" s="1726"/>
      <c r="O4" s="1726"/>
      <c r="P4" s="1726"/>
      <c r="Q4" s="11"/>
      <c r="R4" s="1438"/>
      <c r="S4" s="1438"/>
      <c r="T4" s="1438"/>
      <c r="U4" s="1438"/>
      <c r="V4" s="1438"/>
    </row>
    <row r="5" spans="2:23 16384:16384" s="19" customFormat="1" ht="21" customHeight="1">
      <c r="B5" s="1423"/>
      <c r="C5" s="1424"/>
      <c r="D5" s="1424"/>
      <c r="E5" s="1722" t="s">
        <v>293</v>
      </c>
      <c r="F5" s="27" t="s">
        <v>157</v>
      </c>
      <c r="G5" s="26"/>
      <c r="H5" s="75"/>
      <c r="I5" s="24"/>
      <c r="J5" s="1468"/>
      <c r="K5" s="28"/>
      <c r="M5" s="23" t="s">
        <v>63</v>
      </c>
      <c r="N5" s="24"/>
      <c r="O5" s="24"/>
      <c r="P5" s="25"/>
      <c r="Q5" s="1724" t="s">
        <v>419</v>
      </c>
      <c r="R5" s="1441" t="s">
        <v>152</v>
      </c>
      <c r="S5" s="1442"/>
      <c r="T5" s="1442"/>
      <c r="U5" s="1443"/>
      <c r="V5" s="1444"/>
    </row>
    <row r="6" spans="2:23 16384:16384" s="18" customFormat="1" ht="39.75" customHeight="1">
      <c r="B6" s="1421" t="s">
        <v>7</v>
      </c>
      <c r="C6" s="1422" t="s">
        <v>8</v>
      </c>
      <c r="D6" s="1422" t="s">
        <v>12</v>
      </c>
      <c r="E6" s="1723"/>
      <c r="F6" s="1455" t="s">
        <v>193</v>
      </c>
      <c r="G6" s="1455" t="s">
        <v>192</v>
      </c>
      <c r="H6" s="1456" t="s">
        <v>34</v>
      </c>
      <c r="I6" s="1457" t="s">
        <v>603</v>
      </c>
      <c r="J6" s="1469" t="s">
        <v>6</v>
      </c>
      <c r="K6" s="1539" t="s">
        <v>45</v>
      </c>
      <c r="M6" s="1448" t="s">
        <v>10</v>
      </c>
      <c r="N6" s="1448" t="s">
        <v>155</v>
      </c>
      <c r="O6" s="1448" t="s">
        <v>278</v>
      </c>
      <c r="P6" s="1449" t="s">
        <v>279</v>
      </c>
      <c r="Q6" s="1725"/>
      <c r="R6" s="1448" t="s">
        <v>153</v>
      </c>
      <c r="S6" s="1448" t="s">
        <v>154</v>
      </c>
      <c r="T6" s="1448" t="s">
        <v>267</v>
      </c>
      <c r="U6" s="1449" t="s">
        <v>268</v>
      </c>
      <c r="V6" s="1445"/>
    </row>
    <row r="7" spans="2:23 16384:16384" s="17" customFormat="1" ht="15" customHeight="1">
      <c r="B7" s="1451" t="s">
        <v>3399</v>
      </c>
      <c r="C7" s="1453" t="s">
        <v>3945</v>
      </c>
      <c r="D7" s="1453" t="s">
        <v>3918</v>
      </c>
      <c r="E7" s="1534">
        <f>INDEX([20]Team!$A$15:$AK$132,MATCH($C7,[20]Team!$D$15:$D$132,0),34)/10^6</f>
        <v>2478.9760000000001</v>
      </c>
      <c r="F7" s="1458">
        <f>(VLOOKUP($C7,[21]Team!$E$1:$AO$65536,21,FALSE))/10^6</f>
        <v>1624.2819999999999</v>
      </c>
      <c r="G7" s="1458">
        <f>(VLOOKUP($C7,[21]Team!$E$1:$AO$65536,30,FALSE))/10^6</f>
        <v>1577.682</v>
      </c>
      <c r="H7" s="1458">
        <f>(VLOOKUP($C7,[21]Team!$E$1:$AO$65536,17,FALSE))</f>
        <v>74</v>
      </c>
      <c r="I7" s="1464">
        <f>(VLOOKUP($C7,[21]Team!$E$1:$AO$65536,18,FALSE))</f>
        <v>0.17910400000000001</v>
      </c>
      <c r="J7" s="1507">
        <f>(VLOOKUP($C7,[21]Team!$E$1:$AO$65536,24,FALSE))/10^6</f>
        <v>15.180205607476999</v>
      </c>
      <c r="K7" s="1510">
        <f>(VLOOKUP($C7,[21]Team!$E$1:$AO$65536,25,FALSE))</f>
        <v>1.445946</v>
      </c>
      <c r="L7" s="70"/>
      <c r="M7" s="1458">
        <f>(VLOOKUP($C7,[21]Team!$E$1:$AO$65536,4,FALSE))</f>
        <v>457</v>
      </c>
      <c r="N7" s="1458">
        <f>(VLOOKUP($C7,[21]Team!$E$1:$AO$65536,5,FALSE))</f>
        <v>372</v>
      </c>
      <c r="O7" s="1458">
        <f>(VLOOKUP($C7,[21]Team!$E$1:$AO$65536,9,FALSE))+(VLOOKUP($C7,[21]Team!$E$1:$AO$65536,10,FALSE))</f>
        <v>71</v>
      </c>
      <c r="P7" s="1458">
        <f>(VLOOKUP($C7,[21]Team!$E$1:$AO$65536,8,FALSE))</f>
        <v>14</v>
      </c>
      <c r="Q7" s="1458">
        <f>(VLOOKUP($C7,[21]Team!$E$1:$AO$65536,11,FALSE))</f>
        <v>36</v>
      </c>
      <c r="R7" s="1488" t="e">
        <f>COUNTIFS([22]Details!$D$14:$D$65536,$C7,[22]Details!$M$14:$M$65536,"Đang hoạt động",[22]Details!$N$14:$N$65536,"&gt;=02/01/2017",[22]Details!$U$14:$U$65536,1)+COUNTIFS([22]Details!$D$14:$D$65536,$C7,[22]Details!$M$14:$M$65536,"Đang hoạt động",[22]Details!$N$14:$N$65536,"&gt;=02/01/2017",[22]Details!$V$14:$V$65536,1)</f>
        <v>#VALUE!</v>
      </c>
      <c r="S7" s="1542" t="e">
        <f>COUNTIFS([22]Details!$D$14:$D$65536,$C7,[22]Details!$M$14:$M$65536,"Đang hoạt động",[22]Details!$N$14:$N$65536,"&gt;=02/01/2017",[22]Details!$Q$14:$Q$65536,1)+COUNTIFS([22]Details!$D$14:$D$65536,$C7,[22]Details!$M$14:$M$65536,"Đang hoạt động",[22]Details!$N$14:$N$65536,"&gt;=02/01/2017",[22]Details!$T$14:$T$65536,1)</f>
        <v>#VALUE!</v>
      </c>
      <c r="T7" s="1488" t="e">
        <f>COUNTIF([23]Sheet1!$B$2:$C$172,C7)</f>
        <v>#VALUE!</v>
      </c>
      <c r="U7" s="1547" t="e">
        <f>IF(T7&gt;0,T7/(O7+P7),0)</f>
        <v>#VALUE!</v>
      </c>
      <c r="V7" s="1446"/>
      <c r="W7" s="1489"/>
      <c r="XFD7" s="17" t="e">
        <f t="shared" ref="XFD7:XFD45" si="0">SUM(E7:XFC7)</f>
        <v>#VALUE!</v>
      </c>
    </row>
    <row r="8" spans="2:23 16384:16384" s="70" customFormat="1" ht="15" customHeight="1">
      <c r="B8" s="1452" t="s">
        <v>3399</v>
      </c>
      <c r="C8" s="1454" t="s">
        <v>3914</v>
      </c>
      <c r="D8" s="1454" t="s">
        <v>3919</v>
      </c>
      <c r="E8" s="1535">
        <f>INDEX([20]Team!$A$15:$AK$132,MATCH($C8,[20]Team!$D$15:$D$132,0),34)/10^6</f>
        <v>1926.4290000000001</v>
      </c>
      <c r="F8" s="1459">
        <f>(VLOOKUP($C8,[21]Team!$E$1:$AO$65536,21,FALSE))/10^6</f>
        <v>1176.586</v>
      </c>
      <c r="G8" s="1459">
        <f>(VLOOKUP($C8,[21]Team!$E$1:$AO$65536,30,FALSE))/10^6</f>
        <v>1165.018</v>
      </c>
      <c r="H8" s="1459">
        <f>(VLOOKUP($C8,[21]Team!$E$1:$AO$65536,17,FALSE))</f>
        <v>58</v>
      </c>
      <c r="I8" s="1465">
        <f>(VLOOKUP($C8,[21]Team!$E$1:$AO$65536,18,FALSE))</f>
        <v>0.16558899999999999</v>
      </c>
      <c r="J8" s="1508">
        <f>(VLOOKUP($C8,[21]Team!$E$1:$AO$65536,24,FALSE))/10^6</f>
        <v>14.175734939759</v>
      </c>
      <c r="K8" s="1511">
        <f>(VLOOKUP($C8,[21]Team!$E$1:$AO$65536,25,FALSE))</f>
        <v>1.4310339999999999</v>
      </c>
      <c r="L8" s="17"/>
      <c r="M8" s="1459">
        <f>(VLOOKUP($C8,[21]Team!$E$1:$AO$65536,4,FALSE))</f>
        <v>416</v>
      </c>
      <c r="N8" s="1459">
        <f>(VLOOKUP($C8,[21]Team!$E$1:$AO$65536,5,FALSE))</f>
        <v>294</v>
      </c>
      <c r="O8" s="1459">
        <f>(VLOOKUP($C8,[21]Team!$E$1:$AO$65536,9,FALSE))+(VLOOKUP($C8,[21]Team!$E$1:$AO$65536,10,FALSE))</f>
        <v>105</v>
      </c>
      <c r="P8" s="1459">
        <f>(VLOOKUP($C8,[21]Team!$E$1:$AO$65536,8,FALSE))</f>
        <v>17</v>
      </c>
      <c r="Q8" s="1459">
        <f>(VLOOKUP($C8,[21]Team!$E$1:$AO$65536,11,FALSE))</f>
        <v>42</v>
      </c>
      <c r="R8" s="1488" t="e">
        <f>COUNTIFS([22]Details!$D$14:$D$65536,$C8,[22]Details!$M$14:$M$65536,"Đang hoạt động",[22]Details!$N$14:$N$65536,"&gt;=02/01/2017",[22]Details!$U$14:$U$65536,1)+COUNTIFS([22]Details!$D$14:$D$65536,$C8,[22]Details!$M$14:$M$65536,"Đang hoạt động",[22]Details!$N$14:$N$65536,"&gt;=02/01/2017",[22]Details!$V$14:$V$65536,1)</f>
        <v>#VALUE!</v>
      </c>
      <c r="S8" s="1542" t="e">
        <f>COUNTIFS([22]Details!$D$14:$D$65536,$C8,[22]Details!$M$14:$M$65536,"Đang hoạt động",[22]Details!$N$14:$N$65536,"&gt;=02/01/2017",[22]Details!$Q$14:$Q$65536,1)+COUNTIFS([22]Details!$D$14:$D$65536,$C8,[22]Details!$M$14:$M$65536,"Đang hoạt động",[22]Details!$N$14:$N$65536,"&gt;=02/01/2017",[22]Details!$T$14:$T$65536,1)</f>
        <v>#VALUE!</v>
      </c>
      <c r="T8" s="1488" t="e">
        <f>COUNTIF([23]Sheet1!$B$2:$C$172,C8)</f>
        <v>#VALUE!</v>
      </c>
      <c r="U8" s="1548" t="e">
        <f t="shared" ref="U8:U71" si="1">IF(T8&gt;0,T8/(O8+P8),0)</f>
        <v>#VALUE!</v>
      </c>
      <c r="V8" s="1446"/>
      <c r="W8" s="1489"/>
      <c r="XFD8" s="70" t="e">
        <f t="shared" si="0"/>
        <v>#VALUE!</v>
      </c>
    </row>
    <row r="9" spans="2:23 16384:16384" s="17" customFormat="1" ht="15" customHeight="1">
      <c r="B9" s="1452" t="s">
        <v>3398</v>
      </c>
      <c r="C9" s="1454" t="s">
        <v>3909</v>
      </c>
      <c r="D9" s="1454" t="s">
        <v>607</v>
      </c>
      <c r="E9" s="1535">
        <f>INDEX([20]Team!$A$15:$AK$132,MATCH($C9,[20]Team!$D$15:$D$132,0),34)/10^6</f>
        <v>2126.1579999999999</v>
      </c>
      <c r="F9" s="1459">
        <f>(VLOOKUP($C9,[21]Team!$E$1:$AO$65536,21,FALSE))/10^6</f>
        <v>1377.107</v>
      </c>
      <c r="G9" s="1459">
        <f>(VLOOKUP($C9,[21]Team!$E$1:$AO$65536,30,FALSE))/10^6</f>
        <v>1369.021</v>
      </c>
      <c r="H9" s="1459">
        <f>(VLOOKUP($C9,[21]Team!$E$1:$AO$65536,17,FALSE))</f>
        <v>59</v>
      </c>
      <c r="I9" s="1465">
        <f>(VLOOKUP($C9,[21]Team!$E$1:$AO$65536,18,FALSE))</f>
        <v>0.20738100000000001</v>
      </c>
      <c r="J9" s="1508">
        <f>(VLOOKUP($C9,[21]Team!$E$1:$AO$65536,24,FALSE))/10^6</f>
        <v>14.650074468085</v>
      </c>
      <c r="K9" s="1511">
        <f>(VLOOKUP($C9,[21]Team!$E$1:$AO$65536,25,FALSE))</f>
        <v>1.5932200000000001</v>
      </c>
      <c r="L9" s="42"/>
      <c r="M9" s="1459">
        <f>(VLOOKUP($C9,[21]Team!$E$1:$AO$65536,4,FALSE))</f>
        <v>313</v>
      </c>
      <c r="N9" s="1459">
        <f>(VLOOKUP($C9,[21]Team!$E$1:$AO$65536,5,FALSE))</f>
        <v>231</v>
      </c>
      <c r="O9" s="1459">
        <f>(VLOOKUP($C9,[21]Team!$E$1:$AO$65536,9,FALSE))+(VLOOKUP($C9,[21]Team!$E$1:$AO$65536,10,FALSE))</f>
        <v>53</v>
      </c>
      <c r="P9" s="1459">
        <f>(VLOOKUP($C9,[21]Team!$E$1:$AO$65536,8,FALSE))</f>
        <v>29</v>
      </c>
      <c r="Q9" s="1459">
        <f>(VLOOKUP($C9,[21]Team!$E$1:$AO$65536,11,FALSE))</f>
        <v>34</v>
      </c>
      <c r="R9" s="1488" t="e">
        <f>COUNTIFS([22]Details!$D$14:$D$65536,$C9,[22]Details!$M$14:$M$65536,"Đang hoạt động",[22]Details!$N$14:$N$65536,"&gt;=02/01/2017",[22]Details!$U$14:$U$65536,1)+COUNTIFS([22]Details!$D$14:$D$65536,$C9,[22]Details!$M$14:$M$65536,"Đang hoạt động",[22]Details!$N$14:$N$65536,"&gt;=02/01/2017",[22]Details!$V$14:$V$65536,1)</f>
        <v>#VALUE!</v>
      </c>
      <c r="S9" s="1542" t="e">
        <f>COUNTIFS([22]Details!$D$14:$D$65536,$C9,[22]Details!$M$14:$M$65536,"Đang hoạt động",[22]Details!$N$14:$N$65536,"&gt;=02/01/2017",[22]Details!$Q$14:$Q$65536,1)+COUNTIFS([22]Details!$D$14:$D$65536,$C9,[22]Details!$M$14:$M$65536,"Đang hoạt động",[22]Details!$N$14:$N$65536,"&gt;=02/01/2017",[22]Details!$T$14:$T$65536,1)</f>
        <v>#VALUE!</v>
      </c>
      <c r="T9" s="1488" t="e">
        <f>COUNTIF([23]Sheet1!$B$2:$C$172,C9)</f>
        <v>#VALUE!</v>
      </c>
      <c r="U9" s="1548" t="e">
        <f t="shared" si="1"/>
        <v>#VALUE!</v>
      </c>
      <c r="V9" s="1446"/>
      <c r="W9" s="1489"/>
      <c r="XFD9" s="17" t="e">
        <f t="shared" si="0"/>
        <v>#VALUE!</v>
      </c>
    </row>
    <row r="10" spans="2:23 16384:16384" s="70" customFormat="1" ht="15" customHeight="1">
      <c r="B10" s="1452" t="s">
        <v>3397</v>
      </c>
      <c r="C10" s="1454" t="s">
        <v>3948</v>
      </c>
      <c r="D10" s="1454" t="s">
        <v>1948</v>
      </c>
      <c r="E10" s="1535">
        <f>INDEX([20]Team!$A$15:$AK$132,MATCH($C10,[20]Team!$D$15:$D$132,0),34)/10^6</f>
        <v>1837.587</v>
      </c>
      <c r="F10" s="1459">
        <f>(VLOOKUP($C10,[21]Team!$E$1:$AO$65536,21,FALSE))/10^6</f>
        <v>1042.596</v>
      </c>
      <c r="G10" s="1459">
        <f>(VLOOKUP($C10,[21]Team!$E$1:$AO$65536,30,FALSE))/10^6</f>
        <v>1078.2560000000001</v>
      </c>
      <c r="H10" s="1459">
        <f>(VLOOKUP($C10,[21]Team!$E$1:$AO$65536,17,FALSE))</f>
        <v>29</v>
      </c>
      <c r="I10" s="1465">
        <f>(VLOOKUP($C10,[21]Team!$E$1:$AO$65536,18,FALSE))</f>
        <v>0.25514399999999998</v>
      </c>
      <c r="J10" s="1508">
        <f>(VLOOKUP($C10,[21]Team!$E$1:$AO$65536,24,FALSE))/10^6</f>
        <v>15.110086956521998</v>
      </c>
      <c r="K10" s="1511">
        <f>(VLOOKUP($C10,[21]Team!$E$1:$AO$65536,25,FALSE))</f>
        <v>2.3793099999999998</v>
      </c>
      <c r="L10" s="17"/>
      <c r="M10" s="1459">
        <f>(VLOOKUP($C10,[21]Team!$E$1:$AO$65536,4,FALSE))</f>
        <v>138</v>
      </c>
      <c r="N10" s="1459">
        <f>(VLOOKUP($C10,[21]Team!$E$1:$AO$65536,5,FALSE))</f>
        <v>105</v>
      </c>
      <c r="O10" s="1459">
        <f>(VLOOKUP($C10,[21]Team!$E$1:$AO$65536,9,FALSE))+(VLOOKUP($C10,[21]Team!$E$1:$AO$65536,10,FALSE))</f>
        <v>28</v>
      </c>
      <c r="P10" s="1459">
        <f>(VLOOKUP($C10,[21]Team!$E$1:$AO$65536,8,FALSE))</f>
        <v>5</v>
      </c>
      <c r="Q10" s="1459">
        <f>(VLOOKUP($C10,[21]Team!$E$1:$AO$65536,11,FALSE))</f>
        <v>1</v>
      </c>
      <c r="R10" s="1488" t="e">
        <f>COUNTIFS([22]Details!$D$14:$D$65536,$C10,[22]Details!$M$14:$M$65536,"Đang hoạt động",[22]Details!$N$14:$N$65536,"&gt;=02/01/2017",[22]Details!$U$14:$U$65536,1)+COUNTIFS([22]Details!$D$14:$D$65536,$C10,[22]Details!$M$14:$M$65536,"Đang hoạt động",[22]Details!$N$14:$N$65536,"&gt;=02/01/2017",[22]Details!$V$14:$V$65536,1)</f>
        <v>#VALUE!</v>
      </c>
      <c r="S10" s="1542" t="e">
        <f>COUNTIFS([22]Details!$D$14:$D$65536,$C10,[22]Details!$M$14:$M$65536,"Đang hoạt động",[22]Details!$N$14:$N$65536,"&gt;=02/01/2017",[22]Details!$Q$14:$Q$65536,1)+COUNTIFS([22]Details!$D$14:$D$65536,$C10,[22]Details!$M$14:$M$65536,"Đang hoạt động",[22]Details!$N$14:$N$65536,"&gt;=02/01/2017",[22]Details!$T$14:$T$65536,1)</f>
        <v>#VALUE!</v>
      </c>
      <c r="T10" s="1488" t="e">
        <f>COUNTIF([23]Sheet1!$B$2:$C$172,C10)</f>
        <v>#VALUE!</v>
      </c>
      <c r="U10" s="1548" t="e">
        <f t="shared" si="1"/>
        <v>#VALUE!</v>
      </c>
      <c r="V10" s="1446"/>
      <c r="W10" s="1489"/>
      <c r="XFD10" s="70" t="e">
        <f t="shared" si="0"/>
        <v>#VALUE!</v>
      </c>
    </row>
    <row r="11" spans="2:23 16384:16384" s="17" customFormat="1" ht="15" customHeight="1">
      <c r="B11" s="1452" t="s">
        <v>3398</v>
      </c>
      <c r="C11" s="1454" t="s">
        <v>3946</v>
      </c>
      <c r="D11" s="1454" t="s">
        <v>3920</v>
      </c>
      <c r="E11" s="1535">
        <f>INDEX([20]Team!$A$15:$AK$132,MATCH($C11,[20]Team!$D$15:$D$132,0),34)/10^6</f>
        <v>1051.778</v>
      </c>
      <c r="F11" s="1459">
        <f>(VLOOKUP($C11,[21]Team!$E$1:$AO$65536,21,FALSE))/10^6</f>
        <v>702.42600000000004</v>
      </c>
      <c r="G11" s="1459">
        <f>(VLOOKUP($C11,[21]Team!$E$1:$AO$65536,30,FALSE))/10^6</f>
        <v>695.22</v>
      </c>
      <c r="H11" s="1459">
        <f>(VLOOKUP($C11,[21]Team!$E$1:$AO$65536,17,FALSE))</f>
        <v>28</v>
      </c>
      <c r="I11" s="1465">
        <f>(VLOOKUP($C11,[21]Team!$E$1:$AO$65536,18,FALSE))</f>
        <v>0.13238800000000001</v>
      </c>
      <c r="J11" s="1508">
        <f>(VLOOKUP($C11,[21]Team!$E$1:$AO$65536,24,FALSE))/10^6</f>
        <v>14.335224489796</v>
      </c>
      <c r="K11" s="1511">
        <f>(VLOOKUP($C11,[21]Team!$E$1:$AO$65536,25,FALSE))</f>
        <v>1.75</v>
      </c>
      <c r="M11" s="1459">
        <f>(VLOOKUP($C11,[21]Team!$E$1:$AO$65536,4,FALSE))</f>
        <v>231</v>
      </c>
      <c r="N11" s="1459">
        <f>(VLOOKUP($C11,[21]Team!$E$1:$AO$65536,5,FALSE))</f>
        <v>184</v>
      </c>
      <c r="O11" s="1459">
        <f>(VLOOKUP($C11,[21]Team!$E$1:$AO$65536,9,FALSE))+(VLOOKUP($C11,[21]Team!$E$1:$AO$65536,10,FALSE))</f>
        <v>43</v>
      </c>
      <c r="P11" s="1459">
        <f>(VLOOKUP($C11,[21]Team!$E$1:$AO$65536,8,FALSE))</f>
        <v>4</v>
      </c>
      <c r="Q11" s="1459">
        <f>(VLOOKUP($C11,[21]Team!$E$1:$AO$65536,11,FALSE))</f>
        <v>11</v>
      </c>
      <c r="R11" s="1488" t="e">
        <f>COUNTIFS([22]Details!$D$14:$D$65536,$C11,[22]Details!$M$14:$M$65536,"Đang hoạt động",[22]Details!$N$14:$N$65536,"&gt;=02/01/2017",[22]Details!$U$14:$U$65536,1)+COUNTIFS([22]Details!$D$14:$D$65536,$C11,[22]Details!$M$14:$M$65536,"Đang hoạt động",[22]Details!$N$14:$N$65536,"&gt;=02/01/2017",[22]Details!$V$14:$V$65536,1)</f>
        <v>#VALUE!</v>
      </c>
      <c r="S11" s="1542" t="e">
        <f>COUNTIFS([22]Details!$D$14:$D$65536,$C11,[22]Details!$M$14:$M$65536,"Đang hoạt động",[22]Details!$N$14:$N$65536,"&gt;=02/01/2017",[22]Details!$Q$14:$Q$65536,1)+COUNTIFS([22]Details!$D$14:$D$65536,$C11,[22]Details!$M$14:$M$65536,"Đang hoạt động",[22]Details!$N$14:$N$65536,"&gt;=02/01/2017",[22]Details!$T$14:$T$65536,1)</f>
        <v>#VALUE!</v>
      </c>
      <c r="T11" s="1488" t="e">
        <f>COUNTIF([23]Sheet1!$B$2:$C$172,C11)</f>
        <v>#VALUE!</v>
      </c>
      <c r="U11" s="1548" t="e">
        <f t="shared" si="1"/>
        <v>#VALUE!</v>
      </c>
      <c r="V11" s="1446"/>
      <c r="W11" s="1489"/>
      <c r="XFD11" s="17" t="e">
        <f t="shared" si="0"/>
        <v>#VALUE!</v>
      </c>
    </row>
    <row r="12" spans="2:23 16384:16384" s="70" customFormat="1" ht="15" customHeight="1">
      <c r="B12" s="1452" t="s">
        <v>3398</v>
      </c>
      <c r="C12" s="1454" t="s">
        <v>3910</v>
      </c>
      <c r="D12" s="1454" t="s">
        <v>3922</v>
      </c>
      <c r="E12" s="1535">
        <f>INDEX([20]Team!$A$15:$AK$132,MATCH($C12,[20]Team!$D$15:$D$132,0),34)/10^6</f>
        <v>1469.84</v>
      </c>
      <c r="F12" s="1459">
        <f>(VLOOKUP($C12,[21]Team!$E$1:$AO$65536,21,FALSE))/10^6</f>
        <v>839.36300000000006</v>
      </c>
      <c r="G12" s="1459">
        <f>(VLOOKUP($C12,[21]Team!$E$1:$AO$65536,30,FALSE))/10^6</f>
        <v>826.53099999999995</v>
      </c>
      <c r="H12" s="1459">
        <f>(VLOOKUP($C12,[21]Team!$E$1:$AO$65536,17,FALSE))</f>
        <v>43</v>
      </c>
      <c r="I12" s="1465">
        <f>(VLOOKUP($C12,[21]Team!$E$1:$AO$65536,18,FALSE))</f>
        <v>0.26586100000000001</v>
      </c>
      <c r="J12" s="1508">
        <f>(VLOOKUP($C12,[21]Team!$E$1:$AO$65536,24,FALSE))/10^6</f>
        <v>13.323222222222</v>
      </c>
      <c r="K12" s="1511">
        <f>(VLOOKUP($C12,[21]Team!$E$1:$AO$65536,25,FALSE))</f>
        <v>1.4651160000000001</v>
      </c>
      <c r="M12" s="1459">
        <f>(VLOOKUP($C12,[21]Team!$E$1:$AO$65536,4,FALSE))</f>
        <v>178</v>
      </c>
      <c r="N12" s="1459">
        <f>(VLOOKUP($C12,[21]Team!$E$1:$AO$65536,5,FALSE))</f>
        <v>130</v>
      </c>
      <c r="O12" s="1459">
        <f>(VLOOKUP($C12,[21]Team!$E$1:$AO$65536,9,FALSE))+(VLOOKUP($C12,[21]Team!$E$1:$AO$65536,10,FALSE))</f>
        <v>39</v>
      </c>
      <c r="P12" s="1459">
        <f>(VLOOKUP($C12,[21]Team!$E$1:$AO$65536,8,FALSE))</f>
        <v>9</v>
      </c>
      <c r="Q12" s="1459">
        <f>(VLOOKUP($C12,[21]Team!$E$1:$AO$65536,11,FALSE))</f>
        <v>20</v>
      </c>
      <c r="R12" s="1488" t="e">
        <f>COUNTIFS([22]Details!$D$14:$D$65536,$C12,[22]Details!$M$14:$M$65536,"Đang hoạt động",[22]Details!$N$14:$N$65536,"&gt;=02/01/2017",[22]Details!$U$14:$U$65536,1)+COUNTIFS([22]Details!$D$14:$D$65536,$C12,[22]Details!$M$14:$M$65536,"Đang hoạt động",[22]Details!$N$14:$N$65536,"&gt;=02/01/2017",[22]Details!$V$14:$V$65536,1)</f>
        <v>#VALUE!</v>
      </c>
      <c r="S12" s="1542" t="e">
        <f>COUNTIFS([22]Details!$D$14:$D$65536,$C12,[22]Details!$M$14:$M$65536,"Đang hoạt động",[22]Details!$N$14:$N$65536,"&gt;=02/01/2017",[22]Details!$Q$14:$Q$65536,1)+COUNTIFS([22]Details!$D$14:$D$65536,$C12,[22]Details!$M$14:$M$65536,"Đang hoạt động",[22]Details!$N$14:$N$65536,"&gt;=02/01/2017",[22]Details!$T$14:$T$65536,1)</f>
        <v>#VALUE!</v>
      </c>
      <c r="T12" s="1488" t="e">
        <f>COUNTIF([23]Sheet1!$B$2:$C$172,C12)</f>
        <v>#VALUE!</v>
      </c>
      <c r="U12" s="1548" t="e">
        <f t="shared" si="1"/>
        <v>#VALUE!</v>
      </c>
      <c r="V12" s="1446"/>
      <c r="W12" s="1489"/>
      <c r="XFD12" s="70" t="e">
        <f t="shared" si="0"/>
        <v>#VALUE!</v>
      </c>
    </row>
    <row r="13" spans="2:23 16384:16384" s="17" customFormat="1" ht="15" customHeight="1">
      <c r="B13" s="1452" t="s">
        <v>3399</v>
      </c>
      <c r="C13" s="1454" t="s">
        <v>1462</v>
      </c>
      <c r="D13" s="1454" t="s">
        <v>1463</v>
      </c>
      <c r="E13" s="1535">
        <f>INDEX([20]Team!$A$15:$AK$132,MATCH($C13,[20]Team!$D$15:$D$132,0),34)/10^6</f>
        <v>3527.8960000000002</v>
      </c>
      <c r="F13" s="1459">
        <f>(VLOOKUP($C13,[21]Team!$E$1:$AO$65536,21,FALSE))/10^6</f>
        <v>1514.203</v>
      </c>
      <c r="G13" s="1459">
        <f>(VLOOKUP($C13,[21]Team!$E$1:$AO$65536,30,FALSE))/10^6</f>
        <v>1567.3209999999999</v>
      </c>
      <c r="H13" s="1459">
        <f>(VLOOKUP($C13,[21]Team!$E$1:$AO$65536,17,FALSE))</f>
        <v>57</v>
      </c>
      <c r="I13" s="1465">
        <f>(VLOOKUP($C13,[21]Team!$E$1:$AO$65536,18,FALSE))</f>
        <v>0.17404600000000001</v>
      </c>
      <c r="J13" s="1508">
        <f>(VLOOKUP($C13,[21]Team!$E$1:$AO$65536,24,FALSE))/10^6</f>
        <v>17.013516853932998</v>
      </c>
      <c r="K13" s="1511">
        <f>(VLOOKUP($C13,[21]Team!$E$1:$AO$65536,25,FALSE))</f>
        <v>1.561404</v>
      </c>
      <c r="L13" s="70"/>
      <c r="M13" s="1459">
        <f>(VLOOKUP($C13,[21]Team!$E$1:$AO$65536,4,FALSE))</f>
        <v>375</v>
      </c>
      <c r="N13" s="1459">
        <f>(VLOOKUP($C13,[21]Team!$E$1:$AO$65536,5,FALSE))</f>
        <v>316</v>
      </c>
      <c r="O13" s="1459">
        <f>(VLOOKUP($C13,[21]Team!$E$1:$AO$65536,9,FALSE))+(VLOOKUP($C13,[21]Team!$E$1:$AO$65536,10,FALSE))</f>
        <v>53</v>
      </c>
      <c r="P13" s="1459">
        <f>(VLOOKUP($C13,[21]Team!$E$1:$AO$65536,8,FALSE))</f>
        <v>6</v>
      </c>
      <c r="Q13" s="1459">
        <f>(VLOOKUP($C13,[21]Team!$E$1:$AO$65536,11,FALSE))</f>
        <v>43</v>
      </c>
      <c r="R13" s="1488" t="e">
        <f>COUNTIFS([22]Details!$D$14:$D$65536,$C13,[22]Details!$M$14:$M$65536,"Đang hoạt động",[22]Details!$N$14:$N$65536,"&gt;=02/01/2017",[22]Details!$U$14:$U$65536,1)+COUNTIFS([22]Details!$D$14:$D$65536,$C13,[22]Details!$M$14:$M$65536,"Đang hoạt động",[22]Details!$N$14:$N$65536,"&gt;=02/01/2017",[22]Details!$V$14:$V$65536,1)</f>
        <v>#VALUE!</v>
      </c>
      <c r="S13" s="1542" t="e">
        <f>COUNTIFS([22]Details!$D$14:$D$65536,$C13,[22]Details!$M$14:$M$65536,"Đang hoạt động",[22]Details!$N$14:$N$65536,"&gt;=02/01/2017",[22]Details!$Q$14:$Q$65536,1)+COUNTIFS([22]Details!$D$14:$D$65536,$C13,[22]Details!$M$14:$M$65536,"Đang hoạt động",[22]Details!$N$14:$N$65536,"&gt;=02/01/2017",[22]Details!$T$14:$T$65536,1)</f>
        <v>#VALUE!</v>
      </c>
      <c r="T13" s="1488" t="e">
        <f>COUNTIF([23]Sheet1!$B$2:$C$172,C13)</f>
        <v>#VALUE!</v>
      </c>
      <c r="U13" s="1548" t="e">
        <f t="shared" si="1"/>
        <v>#VALUE!</v>
      </c>
      <c r="V13" s="1446"/>
      <c r="W13" s="1489"/>
      <c r="XFD13" s="17" t="e">
        <f t="shared" si="0"/>
        <v>#VALUE!</v>
      </c>
    </row>
    <row r="14" spans="2:23 16384:16384" s="70" customFormat="1" ht="15" customHeight="1">
      <c r="B14" s="1452" t="s">
        <v>3397</v>
      </c>
      <c r="C14" s="1454" t="s">
        <v>3949</v>
      </c>
      <c r="D14" s="1454" t="s">
        <v>1948</v>
      </c>
      <c r="E14" s="1535">
        <f>INDEX([20]Team!$A$15:$AK$132,MATCH($C14,[20]Team!$D$15:$D$132,0),34)/10^6</f>
        <v>1784.0840000000001</v>
      </c>
      <c r="F14" s="1459">
        <f>(VLOOKUP($C14,[21]Team!$E$1:$AO$65536,21,FALSE))/10^6</f>
        <v>884.77599999999995</v>
      </c>
      <c r="G14" s="1459">
        <f>(VLOOKUP($C14,[21]Team!$E$1:$AO$65536,30,FALSE))/10^6</f>
        <v>867.65</v>
      </c>
      <c r="H14" s="1459">
        <f>(VLOOKUP($C14,[21]Team!$E$1:$AO$65536,17,FALSE))</f>
        <v>37</v>
      </c>
      <c r="I14" s="1465">
        <f>(VLOOKUP($C14,[21]Team!$E$1:$AO$65536,18,FALSE))</f>
        <v>0.23853199999999999</v>
      </c>
      <c r="J14" s="1508">
        <f>(VLOOKUP($C14,[21]Team!$E$1:$AO$65536,24,FALSE))/10^6</f>
        <v>14.746266666666999</v>
      </c>
      <c r="K14" s="1511">
        <f>(VLOOKUP($C14,[21]Team!$E$1:$AO$65536,25,FALSE))</f>
        <v>1.6216219999999999</v>
      </c>
      <c r="M14" s="1459">
        <f>(VLOOKUP($C14,[21]Team!$E$1:$AO$65536,4,FALSE))</f>
        <v>189</v>
      </c>
      <c r="N14" s="1459">
        <f>(VLOOKUP($C14,[21]Team!$E$1:$AO$65536,5,FALSE))</f>
        <v>141</v>
      </c>
      <c r="O14" s="1459">
        <f>(VLOOKUP($C14,[21]Team!$E$1:$AO$65536,9,FALSE))+(VLOOKUP($C14,[21]Team!$E$1:$AO$65536,10,FALSE))</f>
        <v>42</v>
      </c>
      <c r="P14" s="1459">
        <f>(VLOOKUP($C14,[21]Team!$E$1:$AO$65536,8,FALSE))</f>
        <v>6</v>
      </c>
      <c r="Q14" s="1459">
        <f>(VLOOKUP($C14,[21]Team!$E$1:$AO$65536,11,FALSE))</f>
        <v>1</v>
      </c>
      <c r="R14" s="1488" t="e">
        <f>COUNTIFS([22]Details!$D$14:$D$65536,$C14,[22]Details!$M$14:$M$65536,"Đang hoạt động",[22]Details!$N$14:$N$65536,"&gt;=02/01/2017",[22]Details!$U$14:$U$65536,1)+COUNTIFS([22]Details!$D$14:$D$65536,$C14,[22]Details!$M$14:$M$65536,"Đang hoạt động",[22]Details!$N$14:$N$65536,"&gt;=02/01/2017",[22]Details!$V$14:$V$65536,1)</f>
        <v>#VALUE!</v>
      </c>
      <c r="S14" s="1542" t="e">
        <f>COUNTIFS([22]Details!$D$14:$D$65536,$C14,[22]Details!$M$14:$M$65536,"Đang hoạt động",[22]Details!$N$14:$N$65536,"&gt;=02/01/2017",[22]Details!$Q$14:$Q$65536,1)+COUNTIFS([22]Details!$D$14:$D$65536,$C14,[22]Details!$M$14:$M$65536,"Đang hoạt động",[22]Details!$N$14:$N$65536,"&gt;=02/01/2017",[22]Details!$T$14:$T$65536,1)</f>
        <v>#VALUE!</v>
      </c>
      <c r="T14" s="1488" t="e">
        <f>COUNTIF([23]Sheet1!$B$2:$C$172,C14)</f>
        <v>#VALUE!</v>
      </c>
      <c r="U14" s="1548" t="e">
        <f t="shared" si="1"/>
        <v>#VALUE!</v>
      </c>
      <c r="V14" s="1446"/>
      <c r="W14" s="1489"/>
      <c r="XFD14" s="70" t="e">
        <f t="shared" ref="XFD14:XFD20" si="2">SUM(E14:XFC14)</f>
        <v>#VALUE!</v>
      </c>
    </row>
    <row r="15" spans="2:23 16384:16384" s="70" customFormat="1" ht="15" customHeight="1">
      <c r="B15" s="1452" t="s">
        <v>3399</v>
      </c>
      <c r="C15" s="1454" t="s">
        <v>3911</v>
      </c>
      <c r="D15" s="1454" t="s">
        <v>3924</v>
      </c>
      <c r="E15" s="1535">
        <f>INDEX([20]Team!$A$15:$AK$132,MATCH($C15,[20]Team!$D$15:$D$132,0),34)/10^6</f>
        <v>404.43700000000001</v>
      </c>
      <c r="F15" s="1459">
        <f>(VLOOKUP($C15,[21]Team!$E$1:$AO$65536,21,FALSE))/10^6</f>
        <v>337.17399999999998</v>
      </c>
      <c r="G15" s="1459">
        <f>(VLOOKUP($C15,[21]Team!$E$1:$AO$65536,30,FALSE))/10^6</f>
        <v>337.17399999999998</v>
      </c>
      <c r="H15" s="1459">
        <f>(VLOOKUP($C15,[21]Team!$E$1:$AO$65536,17,FALSE))</f>
        <v>23</v>
      </c>
      <c r="I15" s="1465">
        <f>(VLOOKUP($C15,[21]Team!$E$1:$AO$65536,18,FALSE))</f>
        <v>0.15046999999999999</v>
      </c>
      <c r="J15" s="1508">
        <f>(VLOOKUP($C15,[21]Team!$E$1:$AO$65536,24,FALSE))/10^6</f>
        <v>12.487925925926</v>
      </c>
      <c r="K15" s="1511">
        <f>(VLOOKUP($C15,[21]Team!$E$1:$AO$65536,25,FALSE))</f>
        <v>1.173913</v>
      </c>
      <c r="M15" s="1459">
        <f>(VLOOKUP($C15,[21]Team!$E$1:$AO$65536,4,FALSE))</f>
        <v>172</v>
      </c>
      <c r="N15" s="1459">
        <f>(VLOOKUP($C15,[21]Team!$E$1:$AO$65536,5,FALSE))</f>
        <v>145</v>
      </c>
      <c r="O15" s="1459">
        <f>(VLOOKUP($C15,[21]Team!$E$1:$AO$65536,9,FALSE))+(VLOOKUP($C15,[21]Team!$E$1:$AO$65536,10,FALSE))</f>
        <v>26</v>
      </c>
      <c r="P15" s="1459">
        <f>(VLOOKUP($C15,[21]Team!$E$1:$AO$65536,8,FALSE))</f>
        <v>1</v>
      </c>
      <c r="Q15" s="1459">
        <f>(VLOOKUP($C15,[21]Team!$E$1:$AO$65536,11,FALSE))</f>
        <v>46</v>
      </c>
      <c r="R15" s="1488" t="e">
        <f>COUNTIFS([22]Details!$D$14:$D$65536,$C15,[22]Details!$M$14:$M$65536,"Đang hoạt động",[22]Details!$N$14:$N$65536,"&gt;=02/01/2017",[22]Details!$U$14:$U$65536,1)+COUNTIFS([22]Details!$D$14:$D$65536,$C15,[22]Details!$M$14:$M$65536,"Đang hoạt động",[22]Details!$N$14:$N$65536,"&gt;=02/01/2017",[22]Details!$V$14:$V$65536,1)</f>
        <v>#VALUE!</v>
      </c>
      <c r="S15" s="1542" t="e">
        <f>COUNTIFS([22]Details!$D$14:$D$65536,$C15,[22]Details!$M$14:$M$65536,"Đang hoạt động",[22]Details!$N$14:$N$65536,"&gt;=02/01/2017",[22]Details!$Q$14:$Q$65536,1)+COUNTIFS([22]Details!$D$14:$D$65536,$C15,[22]Details!$M$14:$M$65536,"Đang hoạt động",[22]Details!$N$14:$N$65536,"&gt;=02/01/2017",[22]Details!$T$14:$T$65536,1)</f>
        <v>#VALUE!</v>
      </c>
      <c r="T15" s="1488" t="e">
        <f>COUNTIF([23]Sheet1!$B$2:$C$172,C15)</f>
        <v>#VALUE!</v>
      </c>
      <c r="U15" s="1548" t="e">
        <f t="shared" si="1"/>
        <v>#VALUE!</v>
      </c>
      <c r="V15" s="1446"/>
      <c r="W15" s="1489"/>
      <c r="XFD15" s="70" t="e">
        <f t="shared" si="2"/>
        <v>#VALUE!</v>
      </c>
    </row>
    <row r="16" spans="2:23 16384:16384" s="70" customFormat="1" ht="15" customHeight="1">
      <c r="B16" s="1452" t="s">
        <v>3398</v>
      </c>
      <c r="C16" s="1454" t="s">
        <v>998</v>
      </c>
      <c r="D16" s="1454" t="s">
        <v>3951</v>
      </c>
      <c r="E16" s="1535">
        <f>INDEX([20]Team!$A$15:$AK$132,MATCH($C16,[20]Team!$D$15:$D$132,0),34)/10^6</f>
        <v>1062.086</v>
      </c>
      <c r="F16" s="1459">
        <f>(VLOOKUP($C16,[21]Team!$E$1:$AO$65536,21,FALSE))/10^6</f>
        <v>801.94</v>
      </c>
      <c r="G16" s="1459">
        <f>(VLOOKUP($C16,[21]Team!$E$1:$AO$65536,30,FALSE))/10^6</f>
        <v>765.02300000000002</v>
      </c>
      <c r="H16" s="1459">
        <f>(VLOOKUP($C16,[21]Team!$E$1:$AO$65536,17,FALSE))</f>
        <v>18</v>
      </c>
      <c r="I16" s="1465">
        <f>(VLOOKUP($C16,[21]Team!$E$1:$AO$65536,18,FALSE))</f>
        <v>0.19926199999999999</v>
      </c>
      <c r="J16" s="1508">
        <f>(VLOOKUP($C16,[21]Team!$E$1:$AO$65536,24,FALSE))/10^6</f>
        <v>14.850740740740999</v>
      </c>
      <c r="K16" s="1511">
        <f>(VLOOKUP($C16,[21]Team!$E$1:$AO$65536,25,FALSE))</f>
        <v>3</v>
      </c>
      <c r="M16" s="1459">
        <f>(VLOOKUP($C16,[21]Team!$E$1:$AO$65536,4,FALSE))</f>
        <v>157</v>
      </c>
      <c r="N16" s="1459">
        <f>(VLOOKUP($C16,[21]Team!$E$1:$AO$65536,5,FALSE))</f>
        <v>117</v>
      </c>
      <c r="O16" s="1459">
        <f>(VLOOKUP($C16,[21]Team!$E$1:$AO$65536,9,FALSE))+(VLOOKUP($C16,[21]Team!$E$1:$AO$65536,10,FALSE))</f>
        <v>25</v>
      </c>
      <c r="P16" s="1459">
        <f>(VLOOKUP($C16,[21]Team!$E$1:$AO$65536,8,FALSE))</f>
        <v>15</v>
      </c>
      <c r="Q16" s="1459">
        <f>(VLOOKUP($C16,[21]Team!$E$1:$AO$65536,11,FALSE))</f>
        <v>12</v>
      </c>
      <c r="R16" s="1488" t="e">
        <f>COUNTIFS([22]Details!$D$14:$D$65536,$C16,[22]Details!$M$14:$M$65536,"Đang hoạt động",[22]Details!$N$14:$N$65536,"&gt;=02/01/2017",[22]Details!$U$14:$U$65536,1)+COUNTIFS([22]Details!$D$14:$D$65536,$C16,[22]Details!$M$14:$M$65536,"Đang hoạt động",[22]Details!$N$14:$N$65536,"&gt;=02/01/2017",[22]Details!$V$14:$V$65536,1)</f>
        <v>#VALUE!</v>
      </c>
      <c r="S16" s="1542" t="e">
        <f>COUNTIFS([22]Details!$D$14:$D$65536,$C16,[22]Details!$M$14:$M$65536,"Đang hoạt động",[22]Details!$N$14:$N$65536,"&gt;=02/01/2017",[22]Details!$Q$14:$Q$65536,1)+COUNTIFS([22]Details!$D$14:$D$65536,$C16,[22]Details!$M$14:$M$65536,"Đang hoạt động",[22]Details!$N$14:$N$65536,"&gt;=02/01/2017",[22]Details!$T$14:$T$65536,1)</f>
        <v>#VALUE!</v>
      </c>
      <c r="T16" s="1488" t="e">
        <f>COUNTIF([23]Sheet1!$B$2:$C$172,C16)</f>
        <v>#VALUE!</v>
      </c>
      <c r="U16" s="1548" t="e">
        <f t="shared" si="1"/>
        <v>#VALUE!</v>
      </c>
      <c r="V16" s="1446"/>
      <c r="W16" s="1489"/>
      <c r="XFD16" s="70" t="e">
        <f t="shared" si="2"/>
        <v>#VALUE!</v>
      </c>
    </row>
    <row r="17" spans="2:23 16384:16384" s="70" customFormat="1" ht="15" customHeight="1">
      <c r="B17" s="1452" t="s">
        <v>3398</v>
      </c>
      <c r="C17" s="1454" t="s">
        <v>1002</v>
      </c>
      <c r="D17" s="1454" t="s">
        <v>1181</v>
      </c>
      <c r="E17" s="1535">
        <f>INDEX([20]Team!$A$15:$AK$132,MATCH($C17,[20]Team!$D$15:$D$132,0),34)/10^6</f>
        <v>1030.471</v>
      </c>
      <c r="F17" s="1459">
        <f>(VLOOKUP($C17,[21]Team!$E$1:$AO$65536,21,FALSE))/10^6</f>
        <v>699.28800000000001</v>
      </c>
      <c r="G17" s="1459">
        <f>(VLOOKUP($C17,[21]Team!$E$1:$AO$65536,30,FALSE))/10^6</f>
        <v>698.85</v>
      </c>
      <c r="H17" s="1459">
        <f>(VLOOKUP($C17,[21]Team!$E$1:$AO$65536,17,FALSE))</f>
        <v>30</v>
      </c>
      <c r="I17" s="1465">
        <f>(VLOOKUP($C17,[21]Team!$E$1:$AO$65536,18,FALSE))</f>
        <v>0.17690400000000001</v>
      </c>
      <c r="J17" s="1508">
        <f>(VLOOKUP($C17,[21]Team!$E$1:$AO$65536,24,FALSE))/10^6</f>
        <v>15.201913043478001</v>
      </c>
      <c r="K17" s="1511">
        <f>(VLOOKUP($C17,[21]Team!$E$1:$AO$65536,25,FALSE))</f>
        <v>1.5333330000000001</v>
      </c>
      <c r="M17" s="1459">
        <f>(VLOOKUP($C17,[21]Team!$E$1:$AO$65536,4,FALSE))</f>
        <v>229</v>
      </c>
      <c r="N17" s="1459">
        <f>(VLOOKUP($C17,[21]Team!$E$1:$AO$65536,5,FALSE))</f>
        <v>175</v>
      </c>
      <c r="O17" s="1459">
        <f>(VLOOKUP($C17,[21]Team!$E$1:$AO$65536,9,FALSE))+(VLOOKUP($C17,[21]Team!$E$1:$AO$65536,10,FALSE))</f>
        <v>40</v>
      </c>
      <c r="P17" s="1459">
        <f>(VLOOKUP($C17,[21]Team!$E$1:$AO$65536,8,FALSE))</f>
        <v>14</v>
      </c>
      <c r="Q17" s="1459">
        <f>(VLOOKUP($C17,[21]Team!$E$1:$AO$65536,11,FALSE))</f>
        <v>35</v>
      </c>
      <c r="R17" s="1488" t="e">
        <f>COUNTIFS([22]Details!$D$14:$D$65536,$C17,[22]Details!$M$14:$M$65536,"Đang hoạt động",[22]Details!$N$14:$N$65536,"&gt;=02/01/2017",[22]Details!$U$14:$U$65536,1)+COUNTIFS([22]Details!$D$14:$D$65536,$C17,[22]Details!$M$14:$M$65536,"Đang hoạt động",[22]Details!$N$14:$N$65536,"&gt;=02/01/2017",[22]Details!$V$14:$V$65536,1)</f>
        <v>#VALUE!</v>
      </c>
      <c r="S17" s="1542" t="e">
        <f>COUNTIFS([22]Details!$D$14:$D$65536,$C17,[22]Details!$M$14:$M$65536,"Đang hoạt động",[22]Details!$N$14:$N$65536,"&gt;=02/01/2017",[22]Details!$Q$14:$Q$65536,1)+COUNTIFS([22]Details!$D$14:$D$65536,$C17,[22]Details!$M$14:$M$65536,"Đang hoạt động",[22]Details!$N$14:$N$65536,"&gt;=02/01/2017",[22]Details!$T$14:$T$65536,1)</f>
        <v>#VALUE!</v>
      </c>
      <c r="T17" s="1488" t="e">
        <f>COUNTIF([23]Sheet1!$B$2:$C$172,C17)</f>
        <v>#VALUE!</v>
      </c>
      <c r="U17" s="1548" t="e">
        <f t="shared" si="1"/>
        <v>#VALUE!</v>
      </c>
      <c r="V17" s="1446"/>
      <c r="W17" s="1489"/>
      <c r="XFD17" s="70" t="e">
        <f t="shared" si="2"/>
        <v>#VALUE!</v>
      </c>
    </row>
    <row r="18" spans="2:23 16384:16384" s="70" customFormat="1" ht="15" customHeight="1">
      <c r="B18" s="1452" t="s">
        <v>3399</v>
      </c>
      <c r="C18" s="1454" t="s">
        <v>3903</v>
      </c>
      <c r="D18" s="1454" t="s">
        <v>3905</v>
      </c>
      <c r="E18" s="1535">
        <f>INDEX([20]Team!$A$15:$AK$132,MATCH($C18,[20]Team!$D$15:$D$132,0),34)/10^6</f>
        <v>361.12</v>
      </c>
      <c r="F18" s="1459">
        <f>(VLOOKUP($C18,[21]Team!$E$1:$AO$65536,21,FALSE))/10^6</f>
        <v>411.411</v>
      </c>
      <c r="G18" s="1459">
        <f>(VLOOKUP($C18,[21]Team!$E$1:$AO$65536,30,FALSE))/10^6</f>
        <v>404.79899999999998</v>
      </c>
      <c r="H18" s="1459">
        <f>(VLOOKUP($C18,[21]Team!$E$1:$AO$65536,17,FALSE))</f>
        <v>21</v>
      </c>
      <c r="I18" s="1465">
        <f>(VLOOKUP($C18,[21]Team!$E$1:$AO$65536,18,FALSE))</f>
        <v>0.20657300000000001</v>
      </c>
      <c r="J18" s="1508">
        <f>(VLOOKUP($C18,[21]Team!$E$1:$AO$65536,24,FALSE))/10^6</f>
        <v>14.186586206896999</v>
      </c>
      <c r="K18" s="1511">
        <f>(VLOOKUP($C18,[21]Team!$E$1:$AO$65536,25,FALSE))</f>
        <v>1.380952</v>
      </c>
      <c r="M18" s="1459">
        <f>(VLOOKUP($C18,[21]Team!$E$1:$AO$65536,4,FALSE))</f>
        <v>115</v>
      </c>
      <c r="N18" s="1459">
        <f>(VLOOKUP($C18,[21]Team!$E$1:$AO$65536,5,FALSE))</f>
        <v>81</v>
      </c>
      <c r="O18" s="1459">
        <f>(VLOOKUP($C18,[21]Team!$E$1:$AO$65536,9,FALSE))+(VLOOKUP($C18,[21]Team!$E$1:$AO$65536,10,FALSE))</f>
        <v>33</v>
      </c>
      <c r="P18" s="1459">
        <f>(VLOOKUP($C18,[21]Team!$E$1:$AO$65536,8,FALSE))</f>
        <v>1</v>
      </c>
      <c r="Q18" s="1459">
        <f>(VLOOKUP($C18,[21]Team!$E$1:$AO$65536,11,FALSE))</f>
        <v>4</v>
      </c>
      <c r="R18" s="1488" t="e">
        <f>COUNTIFS([22]Details!$D$14:$D$65536,$C18,[22]Details!$M$14:$M$65536,"Đang hoạt động",[22]Details!$N$14:$N$65536,"&gt;=02/01/2017",[22]Details!$U$14:$U$65536,1)+COUNTIFS([22]Details!$D$14:$D$65536,$C18,[22]Details!$M$14:$M$65536,"Đang hoạt động",[22]Details!$N$14:$N$65536,"&gt;=02/01/2017",[22]Details!$V$14:$V$65536,1)</f>
        <v>#VALUE!</v>
      </c>
      <c r="S18" s="1542" t="e">
        <f>COUNTIFS([22]Details!$D$14:$D$65536,$C18,[22]Details!$M$14:$M$65536,"Đang hoạt động",[22]Details!$N$14:$N$65536,"&gt;=02/01/2017",[22]Details!$Q$14:$Q$65536,1)+COUNTIFS([22]Details!$D$14:$D$65536,$C18,[22]Details!$M$14:$M$65536,"Đang hoạt động",[22]Details!$N$14:$N$65536,"&gt;=02/01/2017",[22]Details!$T$14:$T$65536,1)</f>
        <v>#VALUE!</v>
      </c>
      <c r="T18" s="1488" t="e">
        <f>COUNTIF([23]Sheet1!$B$2:$C$172,C18)</f>
        <v>#VALUE!</v>
      </c>
      <c r="U18" s="1548" t="e">
        <f t="shared" si="1"/>
        <v>#VALUE!</v>
      </c>
      <c r="V18" s="1446"/>
      <c r="W18" s="1489"/>
      <c r="XFD18" s="70" t="e">
        <f t="shared" si="2"/>
        <v>#VALUE!</v>
      </c>
    </row>
    <row r="19" spans="2:23 16384:16384" s="70" customFormat="1" ht="15" customHeight="1">
      <c r="B19" s="1452" t="s">
        <v>3399</v>
      </c>
      <c r="C19" s="1454" t="s">
        <v>4061</v>
      </c>
      <c r="D19" s="1454" t="s">
        <v>3919</v>
      </c>
      <c r="E19" s="1535">
        <f>INDEX([20]Team!$A$15:$AK$132,MATCH($C19,[20]Team!$D$15:$D$132,0),34)/10^6</f>
        <v>143.73400000000001</v>
      </c>
      <c r="F19" s="1459">
        <f>(VLOOKUP($C19,[21]Team!$E$1:$AO$65536,21,FALSE))/10^6</f>
        <v>143.73400000000001</v>
      </c>
      <c r="G19" s="1459">
        <f>(VLOOKUP($C19,[21]Team!$E$1:$AO$65536,30,FALSE))/10^6</f>
        <v>143.73400000000001</v>
      </c>
      <c r="H19" s="1459">
        <f>(VLOOKUP($C19,[21]Team!$E$1:$AO$65536,17,FALSE))</f>
        <v>7</v>
      </c>
      <c r="I19" s="1465">
        <f>(VLOOKUP($C19,[21]Team!$E$1:$AO$65536,18,FALSE))</f>
        <v>0.51851899999999995</v>
      </c>
      <c r="J19" s="1508">
        <f>(VLOOKUP($C19,[21]Team!$E$1:$AO$65536,24,FALSE))/10^6</f>
        <v>14.3734</v>
      </c>
      <c r="K19" s="1511">
        <f>(VLOOKUP($C19,[21]Team!$E$1:$AO$65536,25,FALSE))</f>
        <v>1.428571</v>
      </c>
      <c r="M19" s="1459">
        <f>(VLOOKUP($C19,[21]Team!$E$1:$AO$65536,4,FALSE))</f>
        <v>27</v>
      </c>
      <c r="N19" s="1459">
        <f>(VLOOKUP($C19,[21]Team!$E$1:$AO$65536,5,FALSE))</f>
        <v>18</v>
      </c>
      <c r="O19" s="1459">
        <f>(VLOOKUP($C19,[21]Team!$E$1:$AO$65536,9,FALSE))+(VLOOKUP($C19,[21]Team!$E$1:$AO$65536,10,FALSE))</f>
        <v>9</v>
      </c>
      <c r="P19" s="1459">
        <f>(VLOOKUP($C19,[21]Team!$E$1:$AO$65536,8,FALSE))</f>
        <v>0</v>
      </c>
      <c r="Q19" s="1459">
        <f>(VLOOKUP($C19,[21]Team!$E$1:$AO$65536,11,FALSE))</f>
        <v>0</v>
      </c>
      <c r="R19" s="1488" t="e">
        <f>COUNTIFS([22]Details!$D$14:$D$65536,$C19,[22]Details!$M$14:$M$65536,"Đang hoạt động",[22]Details!$N$14:$N$65536,"&gt;=02/01/2017",[22]Details!$U$14:$U$65536,1)+COUNTIFS([22]Details!$D$14:$D$65536,$C19,[22]Details!$M$14:$M$65536,"Đang hoạt động",[22]Details!$N$14:$N$65536,"&gt;=02/01/2017",[22]Details!$V$14:$V$65536,1)</f>
        <v>#VALUE!</v>
      </c>
      <c r="S19" s="1542" t="e">
        <f>COUNTIFS([22]Details!$D$14:$D$65536,$C19,[22]Details!$M$14:$M$65536,"Đang hoạt động",[22]Details!$N$14:$N$65536,"&gt;=02/01/2017",[22]Details!$Q$14:$Q$65536,1)+COUNTIFS([22]Details!$D$14:$D$65536,$C19,[22]Details!$M$14:$M$65536,"Đang hoạt động",[22]Details!$N$14:$N$65536,"&gt;=02/01/2017",[22]Details!$T$14:$T$65536,1)</f>
        <v>#VALUE!</v>
      </c>
      <c r="T19" s="1488" t="e">
        <f>COUNTIF([23]Sheet1!$B$2:$C$172,C19)</f>
        <v>#VALUE!</v>
      </c>
      <c r="U19" s="1548" t="e">
        <f t="shared" si="1"/>
        <v>#VALUE!</v>
      </c>
      <c r="V19" s="1446"/>
      <c r="W19" s="1489"/>
      <c r="XFD19" s="70" t="e">
        <f t="shared" si="2"/>
        <v>#VALUE!</v>
      </c>
    </row>
    <row r="20" spans="2:23 16384:16384" s="70" customFormat="1" ht="15" customHeight="1">
      <c r="B20" s="1452" t="s">
        <v>3399</v>
      </c>
      <c r="C20" s="1454" t="s">
        <v>1461</v>
      </c>
      <c r="D20" s="1454" t="s">
        <v>926</v>
      </c>
      <c r="E20" s="1535">
        <f>INDEX([20]Team!$A$15:$AK$132,MATCH($C20,[20]Team!$D$15:$D$132,0),34)/10^6</f>
        <v>1507.2829999999999</v>
      </c>
      <c r="F20" s="1459">
        <f>(VLOOKUP($C20,[21]Team!$E$1:$AO$65536,21,FALSE))/10^6</f>
        <v>852.15800000000002</v>
      </c>
      <c r="G20" s="1459">
        <f>(VLOOKUP($C20,[21]Team!$E$1:$AO$65536,30,FALSE))/10^6</f>
        <v>854.93</v>
      </c>
      <c r="H20" s="1459">
        <f>(VLOOKUP($C20,[21]Team!$E$1:$AO$65536,17,FALSE))</f>
        <v>26</v>
      </c>
      <c r="I20" s="1465">
        <f>(VLOOKUP($C20,[21]Team!$E$1:$AO$65536,18,FALSE))</f>
        <v>0.18815299999999999</v>
      </c>
      <c r="J20" s="1508">
        <f>(VLOOKUP($C20,[21]Team!$E$1:$AO$65536,24,FALSE))/10^6</f>
        <v>19.367227272727</v>
      </c>
      <c r="K20" s="1511">
        <f>(VLOOKUP($C20,[21]Team!$E$1:$AO$65536,25,FALSE))</f>
        <v>1.6923079999999999</v>
      </c>
      <c r="M20" s="1459">
        <f>(VLOOKUP($C20,[21]Team!$E$1:$AO$65536,4,FALSE))</f>
        <v>169</v>
      </c>
      <c r="N20" s="1459">
        <f>(VLOOKUP($C20,[21]Team!$E$1:$AO$65536,5,FALSE))</f>
        <v>125</v>
      </c>
      <c r="O20" s="1459">
        <f>(VLOOKUP($C20,[21]Team!$E$1:$AO$65536,9,FALSE))+(VLOOKUP($C20,[21]Team!$E$1:$AO$65536,10,FALSE))</f>
        <v>34</v>
      </c>
      <c r="P20" s="1459">
        <f>(VLOOKUP($C20,[21]Team!$E$1:$AO$65536,8,FALSE))</f>
        <v>10</v>
      </c>
      <c r="Q20" s="1459">
        <f>(VLOOKUP($C20,[21]Team!$E$1:$AO$65536,11,FALSE))</f>
        <v>18</v>
      </c>
      <c r="R20" s="1488" t="e">
        <f>COUNTIFS([22]Details!$D$14:$D$65536,$C20,[22]Details!$M$14:$M$65536,"Đang hoạt động",[22]Details!$N$14:$N$65536,"&gt;=02/01/2017",[22]Details!$U$14:$U$65536,1)+COUNTIFS([22]Details!$D$14:$D$65536,$C20,[22]Details!$M$14:$M$65536,"Đang hoạt động",[22]Details!$N$14:$N$65536,"&gt;=02/01/2017",[22]Details!$V$14:$V$65536,1)</f>
        <v>#VALUE!</v>
      </c>
      <c r="S20" s="1542" t="e">
        <f>COUNTIFS([22]Details!$D$14:$D$65536,$C20,[22]Details!$M$14:$M$65536,"Đang hoạt động",[22]Details!$N$14:$N$65536,"&gt;=02/01/2017",[22]Details!$Q$14:$Q$65536,1)+COUNTIFS([22]Details!$D$14:$D$65536,$C20,[22]Details!$M$14:$M$65536,"Đang hoạt động",[22]Details!$N$14:$N$65536,"&gt;=02/01/2017",[22]Details!$T$14:$T$65536,1)</f>
        <v>#VALUE!</v>
      </c>
      <c r="T20" s="1488" t="e">
        <f>COUNTIF([23]Sheet1!$B$2:$C$172,C20)</f>
        <v>#VALUE!</v>
      </c>
      <c r="U20" s="1548" t="e">
        <f t="shared" si="1"/>
        <v>#VALUE!</v>
      </c>
      <c r="V20" s="1446"/>
      <c r="W20" s="1489"/>
      <c r="XFD20" s="70" t="e">
        <f t="shared" si="2"/>
        <v>#VALUE!</v>
      </c>
    </row>
    <row r="21" spans="2:23 16384:16384" s="70" customFormat="1" ht="15" customHeight="1">
      <c r="B21" s="1452" t="s">
        <v>3399</v>
      </c>
      <c r="C21" s="1454" t="s">
        <v>3917</v>
      </c>
      <c r="D21" s="1454" t="s">
        <v>3921</v>
      </c>
      <c r="E21" s="1535">
        <f>INDEX([20]Team!$A$15:$AK$132,MATCH($C21,[20]Team!$D$15:$D$132,0),34)/10^6</f>
        <v>1306.3150000000001</v>
      </c>
      <c r="F21" s="1459">
        <f>(VLOOKUP($C21,[21]Team!$E$1:$AO$65536,21,FALSE))/10^6</f>
        <v>858.44899999999996</v>
      </c>
      <c r="G21" s="1459">
        <f>(VLOOKUP($C21,[21]Team!$E$1:$AO$65536,30,FALSE))/10^6</f>
        <v>869.17499999999995</v>
      </c>
      <c r="H21" s="1459">
        <f>(VLOOKUP($C21,[21]Team!$E$1:$AO$65536,17,FALSE))</f>
        <v>33</v>
      </c>
      <c r="I21" s="1465">
        <f>(VLOOKUP($C21,[21]Team!$E$1:$AO$65536,18,FALSE))</f>
        <v>0.19767399999999999</v>
      </c>
      <c r="J21" s="1508">
        <f>(VLOOKUP($C21,[21]Team!$E$1:$AO$65536,24,FALSE))/10^6</f>
        <v>15.329446428571</v>
      </c>
      <c r="K21" s="1511">
        <f>(VLOOKUP($C21,[21]Team!$E$1:$AO$65536,25,FALSE))</f>
        <v>1.6969700000000001</v>
      </c>
      <c r="M21" s="1459">
        <f>(VLOOKUP($C21,[21]Team!$E$1:$AO$65536,4,FALSE))</f>
        <v>197</v>
      </c>
      <c r="N21" s="1459">
        <f>(VLOOKUP($C21,[21]Team!$E$1:$AO$65536,5,FALSE))</f>
        <v>150</v>
      </c>
      <c r="O21" s="1459">
        <f>(VLOOKUP($C21,[21]Team!$E$1:$AO$65536,9,FALSE))+(VLOOKUP($C21,[21]Team!$E$1:$AO$65536,10,FALSE))</f>
        <v>31</v>
      </c>
      <c r="P21" s="1459">
        <f>(VLOOKUP($C21,[21]Team!$E$1:$AO$65536,8,FALSE))</f>
        <v>16</v>
      </c>
      <c r="Q21" s="1459">
        <f>(VLOOKUP($C21,[21]Team!$E$1:$AO$65536,11,FALSE))</f>
        <v>23</v>
      </c>
      <c r="R21" s="1488" t="e">
        <f>COUNTIFS([22]Details!$D$14:$D$65536,$C21,[22]Details!$M$14:$M$65536,"Đang hoạt động",[22]Details!$N$14:$N$65536,"&gt;=02/01/2017",[22]Details!$U$14:$U$65536,1)+COUNTIFS([22]Details!$D$14:$D$65536,$C21,[22]Details!$M$14:$M$65536,"Đang hoạt động",[22]Details!$N$14:$N$65536,"&gt;=02/01/2017",[22]Details!$V$14:$V$65536,1)</f>
        <v>#VALUE!</v>
      </c>
      <c r="S21" s="1542" t="e">
        <f>COUNTIFS([22]Details!$D$14:$D$65536,$C21,[22]Details!$M$14:$M$65536,"Đang hoạt động",[22]Details!$N$14:$N$65536,"&gt;=02/01/2017",[22]Details!$Q$14:$Q$65536,1)+COUNTIFS([22]Details!$D$14:$D$65536,$C21,[22]Details!$M$14:$M$65536,"Đang hoạt động",[22]Details!$N$14:$N$65536,"&gt;=02/01/2017",[22]Details!$T$14:$T$65536,1)</f>
        <v>#VALUE!</v>
      </c>
      <c r="T21" s="1488" t="e">
        <f>COUNTIF([23]Sheet1!$B$2:$C$172,C21)</f>
        <v>#VALUE!</v>
      </c>
      <c r="U21" s="1548" t="e">
        <f t="shared" si="1"/>
        <v>#VALUE!</v>
      </c>
      <c r="V21" s="1446"/>
      <c r="W21" s="1489"/>
      <c r="XFD21" s="70" t="e">
        <f t="shared" si="0"/>
        <v>#VALUE!</v>
      </c>
    </row>
    <row r="22" spans="2:23 16384:16384" s="17" customFormat="1" ht="15" customHeight="1">
      <c r="B22" s="1452" t="s">
        <v>3399</v>
      </c>
      <c r="C22" s="1454" t="s">
        <v>3907</v>
      </c>
      <c r="D22" s="1454" t="s">
        <v>3943</v>
      </c>
      <c r="E22" s="1535">
        <f>INDEX([20]Team!$A$15:$AK$132,MATCH($C22,[20]Team!$D$15:$D$132,0),34)/10^6</f>
        <v>917.07600000000002</v>
      </c>
      <c r="F22" s="1459">
        <f>(VLOOKUP($C22,[21]Team!$E$1:$AO$65536,21,FALSE))/10^6</f>
        <v>724.221</v>
      </c>
      <c r="G22" s="1459">
        <f>(VLOOKUP($C22,[21]Team!$E$1:$AO$65536,30,FALSE))/10^6</f>
        <v>712.09199999999998</v>
      </c>
      <c r="H22" s="1459">
        <f>(VLOOKUP($C22,[21]Team!$E$1:$AO$65536,17,FALSE))</f>
        <v>32</v>
      </c>
      <c r="I22" s="1465">
        <f>(VLOOKUP($C22,[21]Team!$E$1:$AO$65536,18,FALSE))</f>
        <v>0.143177</v>
      </c>
      <c r="J22" s="1508">
        <f>(VLOOKUP($C22,[21]Team!$E$1:$AO$65536,24,FALSE))/10^6</f>
        <v>16.459568181818</v>
      </c>
      <c r="K22" s="1511">
        <f>(VLOOKUP($C22,[21]Team!$E$1:$AO$65536,25,FALSE))</f>
        <v>1.375</v>
      </c>
      <c r="L22" s="70"/>
      <c r="M22" s="1459">
        <f>(VLOOKUP($C22,[21]Team!$E$1:$AO$65536,4,FALSE))</f>
        <v>261</v>
      </c>
      <c r="N22" s="1459">
        <f>(VLOOKUP($C22,[21]Team!$E$1:$AO$65536,5,FALSE))</f>
        <v>220</v>
      </c>
      <c r="O22" s="1459">
        <f>(VLOOKUP($C22,[21]Team!$E$1:$AO$65536,9,FALSE))+(VLOOKUP($C22,[21]Team!$E$1:$AO$65536,10,FALSE))</f>
        <v>36</v>
      </c>
      <c r="P22" s="1459">
        <f>(VLOOKUP($C22,[21]Team!$E$1:$AO$65536,8,FALSE))</f>
        <v>5</v>
      </c>
      <c r="Q22" s="1459">
        <f>(VLOOKUP($C22,[21]Team!$E$1:$AO$65536,11,FALSE))</f>
        <v>34</v>
      </c>
      <c r="R22" s="1488" t="e">
        <f>COUNTIFS([22]Details!$D$14:$D$65536,$C22,[22]Details!$M$14:$M$65536,"Đang hoạt động",[22]Details!$N$14:$N$65536,"&gt;=02/01/2017",[22]Details!$U$14:$U$65536,1)+COUNTIFS([22]Details!$D$14:$D$65536,$C22,[22]Details!$M$14:$M$65536,"Đang hoạt động",[22]Details!$N$14:$N$65536,"&gt;=02/01/2017",[22]Details!$V$14:$V$65536,1)</f>
        <v>#VALUE!</v>
      </c>
      <c r="S22" s="1542" t="e">
        <f>COUNTIFS([22]Details!$D$14:$D$65536,$C22,[22]Details!$M$14:$M$65536,"Đang hoạt động",[22]Details!$N$14:$N$65536,"&gt;=02/01/2017",[22]Details!$Q$14:$Q$65536,1)+COUNTIFS([22]Details!$D$14:$D$65536,$C22,[22]Details!$M$14:$M$65536,"Đang hoạt động",[22]Details!$N$14:$N$65536,"&gt;=02/01/2017",[22]Details!$T$14:$T$65536,1)</f>
        <v>#VALUE!</v>
      </c>
      <c r="T22" s="1488" t="e">
        <f>COUNTIF([23]Sheet1!$B$2:$C$172,C22)</f>
        <v>#VALUE!</v>
      </c>
      <c r="U22" s="1548" t="e">
        <f t="shared" si="1"/>
        <v>#VALUE!</v>
      </c>
      <c r="V22" s="1446"/>
      <c r="W22" s="1489"/>
      <c r="XFD22" s="17" t="e">
        <f t="shared" si="0"/>
        <v>#VALUE!</v>
      </c>
    </row>
    <row r="23" spans="2:23 16384:16384" s="70" customFormat="1" ht="15" customHeight="1">
      <c r="B23" s="1452" t="s">
        <v>3398</v>
      </c>
      <c r="C23" s="1454" t="s">
        <v>703</v>
      </c>
      <c r="D23" s="1454" t="s">
        <v>704</v>
      </c>
      <c r="E23" s="1535">
        <f>INDEX([20]Team!$A$15:$AK$132,MATCH($C23,[20]Team!$D$15:$D$132,0),34)/10^6</f>
        <v>1792.932</v>
      </c>
      <c r="F23" s="1459">
        <f>(VLOOKUP($C23,[21]Team!$E$1:$AO$65536,21,FALSE))/10^6</f>
        <v>1191.9670000000001</v>
      </c>
      <c r="G23" s="1459">
        <f>(VLOOKUP($C23,[21]Team!$E$1:$AO$65536,30,FALSE))/10^6</f>
        <v>1164.6389999999999</v>
      </c>
      <c r="H23" s="1459">
        <f>(VLOOKUP($C23,[21]Team!$E$1:$AO$65536,17,FALSE))</f>
        <v>35</v>
      </c>
      <c r="I23" s="1465">
        <f>(VLOOKUP($C23,[21]Team!$E$1:$AO$65536,18,FALSE))</f>
        <v>0.229412</v>
      </c>
      <c r="J23" s="1508">
        <f>(VLOOKUP($C23,[21]Team!$E$1:$AO$65536,24,FALSE))/10^6</f>
        <v>23.83934</v>
      </c>
      <c r="K23" s="1511">
        <f>(VLOOKUP($C23,[21]Team!$E$1:$AO$65536,25,FALSE))</f>
        <v>1.428571</v>
      </c>
      <c r="L23" s="17"/>
      <c r="M23" s="1459">
        <f>(VLOOKUP($C23,[21]Team!$E$1:$AO$65536,4,FALSE))</f>
        <v>180</v>
      </c>
      <c r="N23" s="1459">
        <f>(VLOOKUP($C23,[21]Team!$E$1:$AO$65536,5,FALSE))</f>
        <v>138</v>
      </c>
      <c r="O23" s="1459">
        <f>(VLOOKUP($C23,[21]Team!$E$1:$AO$65536,9,FALSE))+(VLOOKUP($C23,[21]Team!$E$1:$AO$65536,10,FALSE))</f>
        <v>35</v>
      </c>
      <c r="P23" s="1459">
        <f>(VLOOKUP($C23,[21]Team!$E$1:$AO$65536,8,FALSE))</f>
        <v>7</v>
      </c>
      <c r="Q23" s="1459">
        <f>(VLOOKUP($C23,[21]Team!$E$1:$AO$65536,11,FALSE))</f>
        <v>9</v>
      </c>
      <c r="R23" s="1488" t="e">
        <f>COUNTIFS([22]Details!$D$14:$D$65536,$C23,[22]Details!$M$14:$M$65536,"Đang hoạt động",[22]Details!$N$14:$N$65536,"&gt;=02/01/2017",[22]Details!$U$14:$U$65536,1)+COUNTIFS([22]Details!$D$14:$D$65536,$C23,[22]Details!$M$14:$M$65536,"Đang hoạt động",[22]Details!$N$14:$N$65536,"&gt;=02/01/2017",[22]Details!$V$14:$V$65536,1)</f>
        <v>#VALUE!</v>
      </c>
      <c r="S23" s="1542" t="e">
        <f>COUNTIFS([22]Details!$D$14:$D$65536,$C23,[22]Details!$M$14:$M$65536,"Đang hoạt động",[22]Details!$N$14:$N$65536,"&gt;=02/01/2017",[22]Details!$Q$14:$Q$65536,1)+COUNTIFS([22]Details!$D$14:$D$65536,$C23,[22]Details!$M$14:$M$65536,"Đang hoạt động",[22]Details!$N$14:$N$65536,"&gt;=02/01/2017",[22]Details!$T$14:$T$65536,1)</f>
        <v>#VALUE!</v>
      </c>
      <c r="T23" s="1488" t="e">
        <f>COUNTIF([23]Sheet1!$B$2:$C$172,C23)</f>
        <v>#VALUE!</v>
      </c>
      <c r="U23" s="1548" t="e">
        <f t="shared" si="1"/>
        <v>#VALUE!</v>
      </c>
      <c r="V23" s="1446"/>
      <c r="W23" s="1489"/>
      <c r="XFD23" s="70" t="e">
        <f t="shared" si="0"/>
        <v>#VALUE!</v>
      </c>
    </row>
    <row r="24" spans="2:23 16384:16384" s="17" customFormat="1" ht="15" customHeight="1">
      <c r="B24" s="1452" t="s">
        <v>3396</v>
      </c>
      <c r="C24" s="1454" t="s">
        <v>3947</v>
      </c>
      <c r="D24" s="1454" t="s">
        <v>4029</v>
      </c>
      <c r="E24" s="1535">
        <f>INDEX([20]Team!$A$15:$AK$132,MATCH($C24,[20]Team!$D$15:$D$132,0),34)/10^6</f>
        <v>382.54300000000001</v>
      </c>
      <c r="F24" s="1459">
        <f>(VLOOKUP($C24,[21]Team!$E$1:$AO$65536,21,FALSE))/10^6</f>
        <v>374.92899999999997</v>
      </c>
      <c r="G24" s="1459">
        <f>(VLOOKUP($C24,[21]Team!$E$1:$AO$65536,30,FALSE))/10^6</f>
        <v>378.79500000000002</v>
      </c>
      <c r="H24" s="1459">
        <f>(VLOOKUP($C24,[21]Team!$E$1:$AO$65536,17,FALSE))</f>
        <v>9</v>
      </c>
      <c r="I24" s="1465">
        <f>(VLOOKUP($C24,[21]Team!$E$1:$AO$65536,18,FALSE))</f>
        <v>0.2</v>
      </c>
      <c r="J24" s="1508">
        <f>(VLOOKUP($C24,[21]Team!$E$1:$AO$65536,24,FALSE))/10^6</f>
        <v>23.433062499999998</v>
      </c>
      <c r="K24" s="1511">
        <f>(VLOOKUP($C24,[21]Team!$E$1:$AO$65536,25,FALSE))</f>
        <v>1.7777780000000001</v>
      </c>
      <c r="L24" s="70"/>
      <c r="M24" s="1459">
        <f>(VLOOKUP($C24,[21]Team!$E$1:$AO$65536,4,FALSE))</f>
        <v>86</v>
      </c>
      <c r="N24" s="1459">
        <f>(VLOOKUP($C24,[21]Team!$E$1:$AO$65536,5,FALSE))</f>
        <v>68</v>
      </c>
      <c r="O24" s="1459">
        <f>(VLOOKUP($C24,[21]Team!$E$1:$AO$65536,9,FALSE))+(VLOOKUP($C24,[21]Team!$E$1:$AO$65536,10,FALSE))</f>
        <v>12</v>
      </c>
      <c r="P24" s="1459">
        <f>(VLOOKUP($C24,[21]Team!$E$1:$AO$65536,8,FALSE))</f>
        <v>6</v>
      </c>
      <c r="Q24" s="1459">
        <f>(VLOOKUP($C24,[21]Team!$E$1:$AO$65536,11,FALSE))</f>
        <v>0</v>
      </c>
      <c r="R24" s="1488" t="e">
        <f>COUNTIFS([22]Details!$D$14:$D$65536,$C24,[22]Details!$M$14:$M$65536,"Đang hoạt động",[22]Details!$N$14:$N$65536,"&gt;=02/01/2017",[22]Details!$U$14:$U$65536,1)+COUNTIFS([22]Details!$D$14:$D$65536,$C24,[22]Details!$M$14:$M$65536,"Đang hoạt động",[22]Details!$N$14:$N$65536,"&gt;=02/01/2017",[22]Details!$V$14:$V$65536,1)</f>
        <v>#VALUE!</v>
      </c>
      <c r="S24" s="1542" t="e">
        <f>COUNTIFS([22]Details!$D$14:$D$65536,$C24,[22]Details!$M$14:$M$65536,"Đang hoạt động",[22]Details!$N$14:$N$65536,"&gt;=02/01/2017",[22]Details!$Q$14:$Q$65536,1)+COUNTIFS([22]Details!$D$14:$D$65536,$C24,[22]Details!$M$14:$M$65536,"Đang hoạt động",[22]Details!$N$14:$N$65536,"&gt;=02/01/2017",[22]Details!$T$14:$T$65536,1)</f>
        <v>#VALUE!</v>
      </c>
      <c r="T24" s="1488" t="e">
        <f>COUNTIF([23]Sheet1!$B$2:$C$172,C24)</f>
        <v>#VALUE!</v>
      </c>
      <c r="U24" s="1548" t="e">
        <f t="shared" si="1"/>
        <v>#VALUE!</v>
      </c>
      <c r="V24" s="1446"/>
      <c r="W24" s="1489"/>
      <c r="XFD24" s="17" t="e">
        <f t="shared" si="0"/>
        <v>#VALUE!</v>
      </c>
    </row>
    <row r="25" spans="2:23 16384:16384" s="70" customFormat="1" ht="15" customHeight="1">
      <c r="B25" s="1452" t="s">
        <v>3399</v>
      </c>
      <c r="C25" s="1454" t="s">
        <v>3915</v>
      </c>
      <c r="D25" s="1454" t="s">
        <v>3918</v>
      </c>
      <c r="E25" s="1535">
        <f>INDEX([20]Team!$A$15:$AK$132,MATCH($C25,[20]Team!$D$15:$D$132,0),34)/10^6</f>
        <v>814.43299999999999</v>
      </c>
      <c r="F25" s="1459">
        <f>(VLOOKUP($C25,[21]Team!$E$1:$AO$65536,21,FALSE))/10^6</f>
        <v>432.572</v>
      </c>
      <c r="G25" s="1459">
        <f>(VLOOKUP($C25,[21]Team!$E$1:$AO$65536,30,FALSE))/10^6</f>
        <v>439.92599999999999</v>
      </c>
      <c r="H25" s="1459">
        <f>(VLOOKUP($C25,[21]Team!$E$1:$AO$65536,17,FALSE))</f>
        <v>22</v>
      </c>
      <c r="I25" s="1465">
        <f>(VLOOKUP($C25,[21]Team!$E$1:$AO$65536,18,FALSE))</f>
        <v>0.13078999999999999</v>
      </c>
      <c r="J25" s="1508">
        <f>(VLOOKUP($C25,[21]Team!$E$1:$AO$65536,24,FALSE))/10^6</f>
        <v>13.517875</v>
      </c>
      <c r="K25" s="1511">
        <f>(VLOOKUP($C25,[21]Team!$E$1:$AO$65536,25,FALSE))</f>
        <v>1.454545</v>
      </c>
      <c r="M25" s="1459">
        <f>(VLOOKUP($C25,[21]Team!$E$1:$AO$65536,4,FALSE))</f>
        <v>175</v>
      </c>
      <c r="N25" s="1459">
        <f>(VLOOKUP($C25,[21]Team!$E$1:$AO$65536,5,FALSE))</f>
        <v>135</v>
      </c>
      <c r="O25" s="1459">
        <f>(VLOOKUP($C25,[21]Team!$E$1:$AO$65536,9,FALSE))+(VLOOKUP($C25,[21]Team!$E$1:$AO$65536,10,FALSE))</f>
        <v>33</v>
      </c>
      <c r="P25" s="1459">
        <f>(VLOOKUP($C25,[21]Team!$E$1:$AO$65536,8,FALSE))</f>
        <v>7</v>
      </c>
      <c r="Q25" s="1459">
        <f>(VLOOKUP($C25,[21]Team!$E$1:$AO$65536,11,FALSE))</f>
        <v>52</v>
      </c>
      <c r="R25" s="1488" t="e">
        <f>COUNTIFS([22]Details!$D$14:$D$65536,$C25,[22]Details!$M$14:$M$65536,"Đang hoạt động",[22]Details!$N$14:$N$65536,"&gt;=02/01/2017",[22]Details!$U$14:$U$65536,1)+COUNTIFS([22]Details!$D$14:$D$65536,$C25,[22]Details!$M$14:$M$65536,"Đang hoạt động",[22]Details!$N$14:$N$65536,"&gt;=02/01/2017",[22]Details!$V$14:$V$65536,1)</f>
        <v>#VALUE!</v>
      </c>
      <c r="S25" s="1542" t="e">
        <f>COUNTIFS([22]Details!$D$14:$D$65536,$C25,[22]Details!$M$14:$M$65536,"Đang hoạt động",[22]Details!$N$14:$N$65536,"&gt;=02/01/2017",[22]Details!$Q$14:$Q$65536,1)+COUNTIFS([22]Details!$D$14:$D$65536,$C25,[22]Details!$M$14:$M$65536,"Đang hoạt động",[22]Details!$N$14:$N$65536,"&gt;=02/01/2017",[22]Details!$T$14:$T$65536,1)</f>
        <v>#VALUE!</v>
      </c>
      <c r="T25" s="1488" t="e">
        <f>COUNTIF([23]Sheet1!$B$2:$C$172,C25)</f>
        <v>#VALUE!</v>
      </c>
      <c r="U25" s="1548" t="e">
        <f t="shared" si="1"/>
        <v>#VALUE!</v>
      </c>
      <c r="V25" s="1446"/>
      <c r="W25" s="1489"/>
      <c r="XFD25" s="70" t="e">
        <f t="shared" si="0"/>
        <v>#VALUE!</v>
      </c>
    </row>
    <row r="26" spans="2:23 16384:16384" s="17" customFormat="1" ht="15" customHeight="1">
      <c r="B26" s="1452" t="s">
        <v>3397</v>
      </c>
      <c r="C26" s="1454" t="s">
        <v>4062</v>
      </c>
      <c r="D26" s="1454" t="s">
        <v>4066</v>
      </c>
      <c r="E26" s="1535">
        <f>INDEX([20]Team!$A$15:$AK$132,MATCH($C26,[20]Team!$D$15:$D$132,0),34)/10^6</f>
        <v>295.738</v>
      </c>
      <c r="F26" s="1459">
        <f>(VLOOKUP($C26,[21]Team!$E$1:$AO$65536,21,FALSE))/10^6</f>
        <v>295.738</v>
      </c>
      <c r="G26" s="1459">
        <f>(VLOOKUP($C26,[21]Team!$E$1:$AO$65536,30,FALSE))/10^6</f>
        <v>295.738</v>
      </c>
      <c r="H26" s="1459">
        <f>(VLOOKUP($C26,[21]Team!$E$1:$AO$65536,17,FALSE))</f>
        <v>16</v>
      </c>
      <c r="I26" s="1465">
        <f>(VLOOKUP($C26,[21]Team!$E$1:$AO$65536,18,FALSE))</f>
        <v>0.88888900000000004</v>
      </c>
      <c r="J26" s="1508">
        <f>(VLOOKUP($C26,[21]Team!$E$1:$AO$65536,24,FALSE))/10^6</f>
        <v>11.82952</v>
      </c>
      <c r="K26" s="1511">
        <f>(VLOOKUP($C26,[21]Team!$E$1:$AO$65536,25,FALSE))</f>
        <v>1.5625</v>
      </c>
      <c r="M26" s="1459">
        <f>(VLOOKUP($C26,[21]Team!$E$1:$AO$65536,4,FALSE))</f>
        <v>36</v>
      </c>
      <c r="N26" s="1459">
        <f>(VLOOKUP($C26,[21]Team!$E$1:$AO$65536,5,FALSE))</f>
        <v>27</v>
      </c>
      <c r="O26" s="1459">
        <f>(VLOOKUP($C26,[21]Team!$E$1:$AO$65536,9,FALSE))+(VLOOKUP($C26,[21]Team!$E$1:$AO$65536,10,FALSE))</f>
        <v>9</v>
      </c>
      <c r="P26" s="1459">
        <f>(VLOOKUP($C26,[21]Team!$E$1:$AO$65536,8,FALSE))</f>
        <v>0</v>
      </c>
      <c r="Q26" s="1459">
        <f>(VLOOKUP($C26,[21]Team!$E$1:$AO$65536,11,FALSE))</f>
        <v>0</v>
      </c>
      <c r="R26" s="1488" t="e">
        <f>COUNTIFS([22]Details!$D$14:$D$65536,$C26,[22]Details!$M$14:$M$65536,"Đang hoạt động",[22]Details!$N$14:$N$65536,"&gt;=02/01/2017",[22]Details!$U$14:$U$65536,1)+COUNTIFS([22]Details!$D$14:$D$65536,$C26,[22]Details!$M$14:$M$65536,"Đang hoạt động",[22]Details!$N$14:$N$65536,"&gt;=02/01/2017",[22]Details!$V$14:$V$65536,1)</f>
        <v>#VALUE!</v>
      </c>
      <c r="S26" s="1542" t="e">
        <f>COUNTIFS([22]Details!$D$14:$D$65536,$C26,[22]Details!$M$14:$M$65536,"Đang hoạt động",[22]Details!$N$14:$N$65536,"&gt;=02/01/2017",[22]Details!$Q$14:$Q$65536,1)+COUNTIFS([22]Details!$D$14:$D$65536,$C26,[22]Details!$M$14:$M$65536,"Đang hoạt động",[22]Details!$N$14:$N$65536,"&gt;=02/01/2017",[22]Details!$T$14:$T$65536,1)</f>
        <v>#VALUE!</v>
      </c>
      <c r="T26" s="1488" t="e">
        <f>COUNTIF([23]Sheet1!$B$2:$C$172,C26)</f>
        <v>#VALUE!</v>
      </c>
      <c r="U26" s="1548" t="e">
        <f t="shared" si="1"/>
        <v>#VALUE!</v>
      </c>
      <c r="V26" s="1446"/>
      <c r="W26" s="1489"/>
      <c r="XFD26" s="17" t="e">
        <f t="shared" si="0"/>
        <v>#VALUE!</v>
      </c>
    </row>
    <row r="27" spans="2:23 16384:16384" s="70" customFormat="1" ht="15" customHeight="1">
      <c r="B27" s="1452" t="s">
        <v>3397</v>
      </c>
      <c r="C27" s="1454" t="s">
        <v>1940</v>
      </c>
      <c r="D27" s="1454" t="s">
        <v>1948</v>
      </c>
      <c r="E27" s="1535">
        <f>INDEX([20]Team!$A$15:$AK$132,MATCH($C27,[20]Team!$D$15:$D$132,0),34)/10^6</f>
        <v>1531.223</v>
      </c>
      <c r="F27" s="1459">
        <f>(VLOOKUP($C27,[21]Team!$E$1:$AO$65536,21,FALSE))/10^6</f>
        <v>1139.57</v>
      </c>
      <c r="G27" s="1459">
        <f>(VLOOKUP($C27,[21]Team!$E$1:$AO$65536,30,FALSE))/10^6</f>
        <v>1142.42</v>
      </c>
      <c r="H27" s="1459">
        <f>(VLOOKUP($C27,[21]Team!$E$1:$AO$65536,17,FALSE))</f>
        <v>48</v>
      </c>
      <c r="I27" s="1465">
        <f>(VLOOKUP($C27,[21]Team!$E$1:$AO$65536,18,FALSE))</f>
        <v>0.296296</v>
      </c>
      <c r="J27" s="1508">
        <f>(VLOOKUP($C27,[21]Team!$E$1:$AO$65536,24,FALSE))/10^6</f>
        <v>16.758382352941002</v>
      </c>
      <c r="K27" s="1511">
        <f>(VLOOKUP($C27,[21]Team!$E$1:$AO$65536,25,FALSE))</f>
        <v>1.4166669999999999</v>
      </c>
      <c r="M27" s="1459">
        <f>(VLOOKUP($C27,[21]Team!$E$1:$AO$65536,4,FALSE))</f>
        <v>177</v>
      </c>
      <c r="N27" s="1459">
        <f>(VLOOKUP($C27,[21]Team!$E$1:$AO$65536,5,FALSE))</f>
        <v>132</v>
      </c>
      <c r="O27" s="1459">
        <f>(VLOOKUP($C27,[21]Team!$E$1:$AO$65536,9,FALSE))+(VLOOKUP($C27,[21]Team!$E$1:$AO$65536,10,FALSE))</f>
        <v>42</v>
      </c>
      <c r="P27" s="1459">
        <f>(VLOOKUP($C27,[21]Team!$E$1:$AO$65536,8,FALSE))</f>
        <v>3</v>
      </c>
      <c r="Q27" s="1459">
        <f>(VLOOKUP($C27,[21]Team!$E$1:$AO$65536,11,FALSE))</f>
        <v>2</v>
      </c>
      <c r="R27" s="1488" t="e">
        <f>COUNTIFS([22]Details!$D$14:$D$65536,$C27,[22]Details!$M$14:$M$65536,"Đang hoạt động",[22]Details!$N$14:$N$65536,"&gt;=02/01/2017",[22]Details!$U$14:$U$65536,1)+COUNTIFS([22]Details!$D$14:$D$65536,$C27,[22]Details!$M$14:$M$65536,"Đang hoạt động",[22]Details!$N$14:$N$65536,"&gt;=02/01/2017",[22]Details!$V$14:$V$65536,1)</f>
        <v>#VALUE!</v>
      </c>
      <c r="S27" s="1542" t="e">
        <f>COUNTIFS([22]Details!$D$14:$D$65536,$C27,[22]Details!$M$14:$M$65536,"Đang hoạt động",[22]Details!$N$14:$N$65536,"&gt;=02/01/2017",[22]Details!$Q$14:$Q$65536,1)+COUNTIFS([22]Details!$D$14:$D$65536,$C27,[22]Details!$M$14:$M$65536,"Đang hoạt động",[22]Details!$N$14:$N$65536,"&gt;=02/01/2017",[22]Details!$T$14:$T$65536,1)</f>
        <v>#VALUE!</v>
      </c>
      <c r="T27" s="1488" t="e">
        <f>COUNTIF([23]Sheet1!$B$2:$C$172,C27)</f>
        <v>#VALUE!</v>
      </c>
      <c r="U27" s="1548" t="e">
        <f t="shared" si="1"/>
        <v>#VALUE!</v>
      </c>
      <c r="V27" s="1446"/>
      <c r="W27" s="1489"/>
      <c r="XFD27" s="70" t="e">
        <f t="shared" si="0"/>
        <v>#VALUE!</v>
      </c>
    </row>
    <row r="28" spans="2:23 16384:16384" s="17" customFormat="1" ht="15" customHeight="1">
      <c r="B28" s="1452" t="s">
        <v>3398</v>
      </c>
      <c r="C28" s="1454" t="s">
        <v>3913</v>
      </c>
      <c r="D28" s="1454" t="s">
        <v>727</v>
      </c>
      <c r="E28" s="1535">
        <f>INDEX([20]Team!$A$15:$AK$132,MATCH($C28,[20]Team!$D$15:$D$132,0),34)/10^6</f>
        <v>1277.145</v>
      </c>
      <c r="F28" s="1459">
        <f>(VLOOKUP($C28,[21]Team!$E$1:$AO$65536,21,FALSE))/10^6</f>
        <v>882.15300000000002</v>
      </c>
      <c r="G28" s="1459">
        <f>(VLOOKUP($C28,[21]Team!$E$1:$AO$65536,30,FALSE))/10^6</f>
        <v>848.15300000000002</v>
      </c>
      <c r="H28" s="1459">
        <f>(VLOOKUP($C28,[21]Team!$E$1:$AO$65536,17,FALSE))</f>
        <v>49</v>
      </c>
      <c r="I28" s="1465">
        <f>(VLOOKUP($C28,[21]Team!$E$1:$AO$65536,18,FALSE))</f>
        <v>0.23696700000000001</v>
      </c>
      <c r="J28" s="1508">
        <f>(VLOOKUP($C28,[21]Team!$E$1:$AO$65536,24,FALSE))/10^6</f>
        <v>14.228274193548</v>
      </c>
      <c r="K28" s="1511">
        <f>(VLOOKUP($C28,[21]Team!$E$1:$AO$65536,25,FALSE))</f>
        <v>1.265306</v>
      </c>
      <c r="M28" s="1459">
        <f>(VLOOKUP($C28,[21]Team!$E$1:$AO$65536,4,FALSE))</f>
        <v>241</v>
      </c>
      <c r="N28" s="1459">
        <f>(VLOOKUP($C28,[21]Team!$E$1:$AO$65536,5,FALSE))</f>
        <v>199</v>
      </c>
      <c r="O28" s="1459">
        <f>(VLOOKUP($C28,[21]Team!$E$1:$AO$65536,9,FALSE))+(VLOOKUP($C28,[21]Team!$E$1:$AO$65536,10,FALSE))</f>
        <v>32</v>
      </c>
      <c r="P28" s="1459">
        <f>(VLOOKUP($C28,[21]Team!$E$1:$AO$65536,8,FALSE))</f>
        <v>10</v>
      </c>
      <c r="Q28" s="1459">
        <f>(VLOOKUP($C28,[21]Team!$E$1:$AO$65536,11,FALSE))</f>
        <v>40</v>
      </c>
      <c r="R28" s="1488" t="e">
        <f>COUNTIFS([22]Details!$D$14:$D$65536,$C28,[22]Details!$M$14:$M$65536,"Đang hoạt động",[22]Details!$N$14:$N$65536,"&gt;=02/01/2017",[22]Details!$U$14:$U$65536,1)+COUNTIFS([22]Details!$D$14:$D$65536,$C28,[22]Details!$M$14:$M$65536,"Đang hoạt động",[22]Details!$N$14:$N$65536,"&gt;=02/01/2017",[22]Details!$V$14:$V$65536,1)</f>
        <v>#VALUE!</v>
      </c>
      <c r="S28" s="1542" t="e">
        <f>COUNTIFS([22]Details!$D$14:$D$65536,$C28,[22]Details!$M$14:$M$65536,"Đang hoạt động",[22]Details!$N$14:$N$65536,"&gt;=02/01/2017",[22]Details!$Q$14:$Q$65536,1)+COUNTIFS([22]Details!$D$14:$D$65536,$C28,[22]Details!$M$14:$M$65536,"Đang hoạt động",[22]Details!$N$14:$N$65536,"&gt;=02/01/2017",[22]Details!$T$14:$T$65536,1)</f>
        <v>#VALUE!</v>
      </c>
      <c r="T28" s="1488" t="e">
        <f>COUNTIF([23]Sheet1!$B$2:$C$172,C28)</f>
        <v>#VALUE!</v>
      </c>
      <c r="U28" s="1548" t="e">
        <f t="shared" si="1"/>
        <v>#VALUE!</v>
      </c>
      <c r="V28" s="1446"/>
      <c r="W28" s="1489"/>
      <c r="XFD28" s="17" t="e">
        <f t="shared" si="0"/>
        <v>#VALUE!</v>
      </c>
    </row>
    <row r="29" spans="2:23 16384:16384" s="70" customFormat="1" ht="15" customHeight="1">
      <c r="B29" s="1452" t="s">
        <v>3399</v>
      </c>
      <c r="C29" s="1454" t="s">
        <v>3403</v>
      </c>
      <c r="D29" s="1454" t="s">
        <v>3404</v>
      </c>
      <c r="E29" s="1535">
        <f>INDEX([20]Team!$A$15:$AK$132,MATCH($C29,[20]Team!$D$15:$D$132,0),34)/10^6</f>
        <v>1458.184</v>
      </c>
      <c r="F29" s="1459">
        <f>(VLOOKUP($C29,[21]Team!$E$1:$AO$65536,21,FALSE))/10^6</f>
        <v>903.68100000000004</v>
      </c>
      <c r="G29" s="1459">
        <f>(VLOOKUP($C29,[21]Team!$E$1:$AO$65536,30,FALSE))/10^6</f>
        <v>923.64200000000005</v>
      </c>
      <c r="H29" s="1459">
        <f>(VLOOKUP($C29,[21]Team!$E$1:$AO$65536,17,FALSE))</f>
        <v>29</v>
      </c>
      <c r="I29" s="1465">
        <f>(VLOOKUP($C29,[21]Team!$E$1:$AO$65536,18,FALSE))</f>
        <v>0.31958799999999998</v>
      </c>
      <c r="J29" s="1508">
        <f>(VLOOKUP($C29,[21]Team!$E$1:$AO$65536,24,FALSE))/10^6</f>
        <v>20.081800000000001</v>
      </c>
      <c r="K29" s="1511">
        <f>(VLOOKUP($C29,[21]Team!$E$1:$AO$65536,25,FALSE))</f>
        <v>1.5517240000000001</v>
      </c>
      <c r="M29" s="1459">
        <f>(VLOOKUP($C29,[21]Team!$E$1:$AO$65536,4,FALSE))</f>
        <v>107</v>
      </c>
      <c r="N29" s="1459">
        <f>(VLOOKUP($C29,[21]Team!$E$1:$AO$65536,5,FALSE))</f>
        <v>80</v>
      </c>
      <c r="O29" s="1459">
        <f>(VLOOKUP($C29,[21]Team!$E$1:$AO$65536,9,FALSE))+(VLOOKUP($C29,[21]Team!$E$1:$AO$65536,10,FALSE))</f>
        <v>16</v>
      </c>
      <c r="P29" s="1459">
        <f>(VLOOKUP($C29,[21]Team!$E$1:$AO$65536,8,FALSE))</f>
        <v>11</v>
      </c>
      <c r="Q29" s="1459">
        <f>(VLOOKUP($C29,[21]Team!$E$1:$AO$65536,11,FALSE))</f>
        <v>6</v>
      </c>
      <c r="R29" s="1488" t="e">
        <f>COUNTIFS([22]Details!$D$14:$D$65536,$C29,[22]Details!$M$14:$M$65536,"Đang hoạt động",[22]Details!$N$14:$N$65536,"&gt;=02/01/2017",[22]Details!$U$14:$U$65536,1)+COUNTIFS([22]Details!$D$14:$D$65536,$C29,[22]Details!$M$14:$M$65536,"Đang hoạt động",[22]Details!$N$14:$N$65536,"&gt;=02/01/2017",[22]Details!$V$14:$V$65536,1)</f>
        <v>#VALUE!</v>
      </c>
      <c r="S29" s="1542" t="e">
        <f>COUNTIFS([22]Details!$D$14:$D$65536,$C29,[22]Details!$M$14:$M$65536,"Đang hoạt động",[22]Details!$N$14:$N$65536,"&gt;=02/01/2017",[22]Details!$Q$14:$Q$65536,1)+COUNTIFS([22]Details!$D$14:$D$65536,$C29,[22]Details!$M$14:$M$65536,"Đang hoạt động",[22]Details!$N$14:$N$65536,"&gt;=02/01/2017",[22]Details!$T$14:$T$65536,1)</f>
        <v>#VALUE!</v>
      </c>
      <c r="T29" s="1488" t="e">
        <f>COUNTIF([23]Sheet1!$B$2:$C$172,C29)</f>
        <v>#VALUE!</v>
      </c>
      <c r="U29" s="1548" t="e">
        <f t="shared" si="1"/>
        <v>#VALUE!</v>
      </c>
      <c r="V29" s="1446"/>
      <c r="W29" s="1489"/>
      <c r="XFD29" s="70" t="e">
        <f t="shared" si="0"/>
        <v>#VALUE!</v>
      </c>
    </row>
    <row r="30" spans="2:23 16384:16384" s="17" customFormat="1" ht="15" customHeight="1">
      <c r="B30" s="1452" t="s">
        <v>3399</v>
      </c>
      <c r="C30" s="1454" t="s">
        <v>131</v>
      </c>
      <c r="D30" s="1454" t="s">
        <v>3942</v>
      </c>
      <c r="E30" s="1535">
        <f>INDEX([20]Team!$A$15:$AK$132,MATCH($C30,[20]Team!$D$15:$D$132,0),34)/10^6</f>
        <v>1226.174</v>
      </c>
      <c r="F30" s="1459">
        <f>(VLOOKUP($C30,[21]Team!$E$1:$AO$65536,21,FALSE))/10^6</f>
        <v>720.91399999999999</v>
      </c>
      <c r="G30" s="1459">
        <f>(VLOOKUP($C30,[21]Team!$E$1:$AO$65536,30,FALSE))/10^6</f>
        <v>720.91399999999999</v>
      </c>
      <c r="H30" s="1459">
        <f>(VLOOKUP($C30,[21]Team!$E$1:$AO$65536,17,FALSE))</f>
        <v>15</v>
      </c>
      <c r="I30" s="1465">
        <f>(VLOOKUP($C30,[21]Team!$E$1:$AO$65536,18,FALSE))</f>
        <v>0.217143</v>
      </c>
      <c r="J30" s="1508">
        <f>(VLOOKUP($C30,[21]Team!$E$1:$AO$65536,24,FALSE))/10^6</f>
        <v>30.038083333332999</v>
      </c>
      <c r="K30" s="1511">
        <f>(VLOOKUP($C30,[21]Team!$E$1:$AO$65536,25,FALSE))</f>
        <v>1.6</v>
      </c>
      <c r="M30" s="1459">
        <f>(VLOOKUP($C30,[21]Team!$E$1:$AO$65536,4,FALSE))</f>
        <v>102</v>
      </c>
      <c r="N30" s="1459">
        <f>(VLOOKUP($C30,[21]Team!$E$1:$AO$65536,5,FALSE))</f>
        <v>81</v>
      </c>
      <c r="O30" s="1459">
        <f>(VLOOKUP($C30,[21]Team!$E$1:$AO$65536,9,FALSE))+(VLOOKUP($C30,[21]Team!$E$1:$AO$65536,10,FALSE))</f>
        <v>15</v>
      </c>
      <c r="P30" s="1459">
        <f>(VLOOKUP($C30,[21]Team!$E$1:$AO$65536,8,FALSE))</f>
        <v>6</v>
      </c>
      <c r="Q30" s="1459">
        <f>(VLOOKUP($C30,[21]Team!$E$1:$AO$65536,11,FALSE))</f>
        <v>13</v>
      </c>
      <c r="R30" s="1488" t="e">
        <f>COUNTIFS([22]Details!$D$14:$D$65536,$C30,[22]Details!$M$14:$M$65536,"Đang hoạt động",[22]Details!$N$14:$N$65536,"&gt;=02/01/2017",[22]Details!$U$14:$U$65536,1)+COUNTIFS([22]Details!$D$14:$D$65536,$C30,[22]Details!$M$14:$M$65536,"Đang hoạt động",[22]Details!$N$14:$N$65536,"&gt;=02/01/2017",[22]Details!$V$14:$V$65536,1)</f>
        <v>#VALUE!</v>
      </c>
      <c r="S30" s="1542" t="e">
        <f>COUNTIFS([22]Details!$D$14:$D$65536,$C30,[22]Details!$M$14:$M$65536,"Đang hoạt động",[22]Details!$N$14:$N$65536,"&gt;=02/01/2017",[22]Details!$Q$14:$Q$65536,1)+COUNTIFS([22]Details!$D$14:$D$65536,$C30,[22]Details!$M$14:$M$65536,"Đang hoạt động",[22]Details!$N$14:$N$65536,"&gt;=02/01/2017",[22]Details!$T$14:$T$65536,1)</f>
        <v>#VALUE!</v>
      </c>
      <c r="T30" s="1488" t="e">
        <f>COUNTIF([23]Sheet1!$B$2:$C$172,C30)</f>
        <v>#VALUE!</v>
      </c>
      <c r="U30" s="1548" t="e">
        <f t="shared" si="1"/>
        <v>#VALUE!</v>
      </c>
      <c r="V30" s="1446"/>
      <c r="W30" s="1489"/>
      <c r="XFD30" s="17" t="e">
        <f t="shared" si="0"/>
        <v>#VALUE!</v>
      </c>
    </row>
    <row r="31" spans="2:23 16384:16384" s="70" customFormat="1" ht="15" customHeight="1">
      <c r="B31" s="1452" t="s">
        <v>3399</v>
      </c>
      <c r="C31" s="1454" t="s">
        <v>3053</v>
      </c>
      <c r="D31" s="1454" t="s">
        <v>141</v>
      </c>
      <c r="E31" s="1535">
        <f>INDEX([20]Team!$A$15:$AK$132,MATCH($C31,[20]Team!$D$15:$D$132,0),34)/10^6</f>
        <v>608.44500000000005</v>
      </c>
      <c r="F31" s="1459">
        <f>(VLOOKUP($C31,[21]Team!$E$1:$AO$65536,21,FALSE))/10^6</f>
        <v>471.553</v>
      </c>
      <c r="G31" s="1459">
        <f>(VLOOKUP($C31,[21]Team!$E$1:$AO$65536,30,FALSE))/10^6</f>
        <v>459.72500000000002</v>
      </c>
      <c r="H31" s="1459">
        <f>(VLOOKUP($C31,[21]Team!$E$1:$AO$65536,17,FALSE))</f>
        <v>14</v>
      </c>
      <c r="I31" s="1465">
        <f>(VLOOKUP($C31,[21]Team!$E$1:$AO$65536,18,FALSE))</f>
        <v>0.160804</v>
      </c>
      <c r="J31" s="1508">
        <f>(VLOOKUP($C31,[21]Team!$E$1:$AO$65536,24,FALSE))/10^6</f>
        <v>21.434227272727</v>
      </c>
      <c r="K31" s="1511">
        <f>(VLOOKUP($C31,[21]Team!$E$1:$AO$65536,25,FALSE))</f>
        <v>1.571429</v>
      </c>
      <c r="L31" s="17"/>
      <c r="M31" s="1459">
        <f>(VLOOKUP($C31,[21]Team!$E$1:$AO$65536,4,FALSE))</f>
        <v>134</v>
      </c>
      <c r="N31" s="1459">
        <f>(VLOOKUP($C31,[21]Team!$E$1:$AO$65536,5,FALSE))</f>
        <v>114</v>
      </c>
      <c r="O31" s="1459">
        <f>(VLOOKUP($C31,[21]Team!$E$1:$AO$65536,9,FALSE))+(VLOOKUP($C31,[21]Team!$E$1:$AO$65536,10,FALSE))</f>
        <v>13</v>
      </c>
      <c r="P31" s="1459">
        <f>(VLOOKUP($C31,[21]Team!$E$1:$AO$65536,8,FALSE))</f>
        <v>7</v>
      </c>
      <c r="Q31" s="1459">
        <f>(VLOOKUP($C31,[21]Team!$E$1:$AO$65536,11,FALSE))</f>
        <v>8</v>
      </c>
      <c r="R31" s="1488" t="e">
        <f>COUNTIFS([22]Details!$D$14:$D$65536,$C31,[22]Details!$M$14:$M$65536,"Đang hoạt động",[22]Details!$N$14:$N$65536,"&gt;=02/01/2017",[22]Details!$U$14:$U$65536,1)+COUNTIFS([22]Details!$D$14:$D$65536,$C31,[22]Details!$M$14:$M$65536,"Đang hoạt động",[22]Details!$N$14:$N$65536,"&gt;=02/01/2017",[22]Details!$V$14:$V$65536,1)</f>
        <v>#VALUE!</v>
      </c>
      <c r="S31" s="1542" t="e">
        <f>COUNTIFS([22]Details!$D$14:$D$65536,$C31,[22]Details!$M$14:$M$65536,"Đang hoạt động",[22]Details!$N$14:$N$65536,"&gt;=02/01/2017",[22]Details!$Q$14:$Q$65536,1)+COUNTIFS([22]Details!$D$14:$D$65536,$C31,[22]Details!$M$14:$M$65536,"Đang hoạt động",[22]Details!$N$14:$N$65536,"&gt;=02/01/2017",[22]Details!$T$14:$T$65536,1)</f>
        <v>#VALUE!</v>
      </c>
      <c r="T31" s="1488" t="e">
        <f>COUNTIF([23]Sheet1!$B$2:$C$172,C31)</f>
        <v>#VALUE!</v>
      </c>
      <c r="U31" s="1548" t="e">
        <f t="shared" si="1"/>
        <v>#VALUE!</v>
      </c>
      <c r="V31" s="1446"/>
      <c r="W31" s="1489"/>
      <c r="XFD31" s="70" t="e">
        <f t="shared" si="0"/>
        <v>#VALUE!</v>
      </c>
    </row>
    <row r="32" spans="2:23 16384:16384" s="17" customFormat="1" ht="15" customHeight="1">
      <c r="B32" s="1452" t="s">
        <v>3396</v>
      </c>
      <c r="C32" s="1454" t="s">
        <v>3925</v>
      </c>
      <c r="D32" s="1454" t="s">
        <v>3926</v>
      </c>
      <c r="E32" s="1535">
        <f>INDEX([20]Team!$A$15:$AK$132,MATCH($C32,[20]Team!$D$15:$D$132,0),34)/10^6</f>
        <v>648.85199999999998</v>
      </c>
      <c r="F32" s="1459">
        <f>(VLOOKUP($C32,[21]Team!$E$1:$AO$65536,21,FALSE))/10^6</f>
        <v>496.92399999999998</v>
      </c>
      <c r="G32" s="1459">
        <f>(VLOOKUP($C32,[21]Team!$E$1:$AO$65536,30,FALSE))/10^6</f>
        <v>476.99799999999999</v>
      </c>
      <c r="H32" s="1459">
        <f>(VLOOKUP($C32,[21]Team!$E$1:$AO$65536,17,FALSE))</f>
        <v>23</v>
      </c>
      <c r="I32" s="1465">
        <f>(VLOOKUP($C32,[21]Team!$E$1:$AO$65536,18,FALSE))</f>
        <v>0.25555600000000001</v>
      </c>
      <c r="J32" s="1508">
        <f>(VLOOKUP($C32,[21]Team!$E$1:$AO$65536,24,FALSE))/10^6</f>
        <v>15.528874999999999</v>
      </c>
      <c r="K32" s="1511">
        <f>(VLOOKUP($C32,[21]Team!$E$1:$AO$65536,25,FALSE))</f>
        <v>1.3913040000000001</v>
      </c>
      <c r="M32" s="1459">
        <f>(VLOOKUP($C32,[21]Team!$E$1:$AO$65536,4,FALSE))</f>
        <v>98</v>
      </c>
      <c r="N32" s="1459">
        <f>(VLOOKUP($C32,[21]Team!$E$1:$AO$65536,5,FALSE))</f>
        <v>80</v>
      </c>
      <c r="O32" s="1459">
        <f>(VLOOKUP($C32,[21]Team!$E$1:$AO$65536,9,FALSE))+(VLOOKUP($C32,[21]Team!$E$1:$AO$65536,10,FALSE))</f>
        <v>16</v>
      </c>
      <c r="P32" s="1459">
        <f>(VLOOKUP($C32,[21]Team!$E$1:$AO$65536,8,FALSE))</f>
        <v>2</v>
      </c>
      <c r="Q32" s="1459">
        <f>(VLOOKUP($C32,[21]Team!$E$1:$AO$65536,11,FALSE))</f>
        <v>6</v>
      </c>
      <c r="R32" s="1488" t="e">
        <f>COUNTIFS([22]Details!$D$14:$D$65536,$C32,[22]Details!$M$14:$M$65536,"Đang hoạt động",[22]Details!$N$14:$N$65536,"&gt;=02/01/2017",[22]Details!$U$14:$U$65536,1)+COUNTIFS([22]Details!$D$14:$D$65536,$C32,[22]Details!$M$14:$M$65536,"Đang hoạt động",[22]Details!$N$14:$N$65536,"&gt;=02/01/2017",[22]Details!$V$14:$V$65536,1)</f>
        <v>#VALUE!</v>
      </c>
      <c r="S32" s="1542" t="e">
        <f>COUNTIFS([22]Details!$D$14:$D$65536,$C32,[22]Details!$M$14:$M$65536,"Đang hoạt động",[22]Details!$N$14:$N$65536,"&gt;=02/01/2017",[22]Details!$Q$14:$Q$65536,1)+COUNTIFS([22]Details!$D$14:$D$65536,$C32,[22]Details!$M$14:$M$65536,"Đang hoạt động",[22]Details!$N$14:$N$65536,"&gt;=02/01/2017",[22]Details!$T$14:$T$65536,1)</f>
        <v>#VALUE!</v>
      </c>
      <c r="T32" s="1488" t="e">
        <f>COUNTIF([23]Sheet1!$B$2:$C$172,C32)</f>
        <v>#VALUE!</v>
      </c>
      <c r="U32" s="1548" t="e">
        <f t="shared" si="1"/>
        <v>#VALUE!</v>
      </c>
      <c r="V32" s="1446"/>
      <c r="W32" s="1489"/>
      <c r="XFD32" s="17" t="e">
        <f t="shared" si="0"/>
        <v>#VALUE!</v>
      </c>
    </row>
    <row r="33" spans="2:23 16384:16384" s="70" customFormat="1" ht="15" customHeight="1">
      <c r="B33" s="1452" t="s">
        <v>1569</v>
      </c>
      <c r="C33" s="1454" t="s">
        <v>3935</v>
      </c>
      <c r="D33" s="1454" t="s">
        <v>4028</v>
      </c>
      <c r="E33" s="1535">
        <f>INDEX([20]Team!$A$15:$AK$132,MATCH($C33,[20]Team!$D$15:$D$132,0),34)/10^6</f>
        <v>751.81399999999996</v>
      </c>
      <c r="F33" s="1459">
        <f>(VLOOKUP($C33,[21]Team!$E$1:$AO$65536,21,FALSE))/10^6</f>
        <v>474.69</v>
      </c>
      <c r="G33" s="1459">
        <f>(VLOOKUP($C33,[21]Team!$E$1:$AO$65536,30,FALSE))/10^6</f>
        <v>561.24199999999996</v>
      </c>
      <c r="H33" s="1459">
        <f>(VLOOKUP($C33,[21]Team!$E$1:$AO$65536,17,FALSE))</f>
        <v>18</v>
      </c>
      <c r="I33" s="1465">
        <f>(VLOOKUP($C33,[21]Team!$E$1:$AO$65536,18,FALSE))</f>
        <v>0.22092999999999999</v>
      </c>
      <c r="J33" s="1508">
        <f>(VLOOKUP($C33,[21]Team!$E$1:$AO$65536,24,FALSE))/10^6</f>
        <v>18.9876</v>
      </c>
      <c r="K33" s="1511">
        <f>(VLOOKUP($C33,[21]Team!$E$1:$AO$65536,25,FALSE))</f>
        <v>1.388889</v>
      </c>
      <c r="L33" s="17"/>
      <c r="M33" s="1459">
        <f>(VLOOKUP($C33,[21]Team!$E$1:$AO$65536,4,FALSE))</f>
        <v>89</v>
      </c>
      <c r="N33" s="1459">
        <f>(VLOOKUP($C33,[21]Team!$E$1:$AO$65536,5,FALSE))</f>
        <v>72</v>
      </c>
      <c r="O33" s="1459">
        <f>(VLOOKUP($C33,[21]Team!$E$1:$AO$65536,9,FALSE))+(VLOOKUP($C33,[21]Team!$E$1:$AO$65536,10,FALSE))</f>
        <v>17</v>
      </c>
      <c r="P33" s="1459">
        <f>(VLOOKUP($C33,[21]Team!$E$1:$AO$65536,8,FALSE))</f>
        <v>0</v>
      </c>
      <c r="Q33" s="1459">
        <f>(VLOOKUP($C33,[21]Team!$E$1:$AO$65536,11,FALSE))</f>
        <v>9</v>
      </c>
      <c r="R33" s="1488" t="e">
        <f>COUNTIFS([22]Details!$D$14:$D$65536,$C33,[22]Details!$M$14:$M$65536,"Đang hoạt động",[22]Details!$N$14:$N$65536,"&gt;=02/01/2017",[22]Details!$U$14:$U$65536,1)+COUNTIFS([22]Details!$D$14:$D$65536,$C33,[22]Details!$M$14:$M$65536,"Đang hoạt động",[22]Details!$N$14:$N$65536,"&gt;=02/01/2017",[22]Details!$V$14:$V$65536,1)</f>
        <v>#VALUE!</v>
      </c>
      <c r="S33" s="1542" t="e">
        <f>COUNTIFS([22]Details!$D$14:$D$65536,$C33,[22]Details!$M$14:$M$65536,"Đang hoạt động",[22]Details!$N$14:$N$65536,"&gt;=02/01/2017",[22]Details!$Q$14:$Q$65536,1)+COUNTIFS([22]Details!$D$14:$D$65536,$C33,[22]Details!$M$14:$M$65536,"Đang hoạt động",[22]Details!$N$14:$N$65536,"&gt;=02/01/2017",[22]Details!$T$14:$T$65536,1)</f>
        <v>#VALUE!</v>
      </c>
      <c r="T33" s="1488" t="e">
        <f>COUNTIF([23]Sheet1!$B$2:$C$172,C33)</f>
        <v>#VALUE!</v>
      </c>
      <c r="U33" s="1548" t="e">
        <f t="shared" si="1"/>
        <v>#VALUE!</v>
      </c>
      <c r="V33" s="1446"/>
      <c r="W33" s="1489"/>
      <c r="XFD33" s="70" t="e">
        <f t="shared" si="0"/>
        <v>#VALUE!</v>
      </c>
    </row>
    <row r="34" spans="2:23 16384:16384" s="17" customFormat="1" ht="15" customHeight="1">
      <c r="B34" s="1452" t="s">
        <v>1052</v>
      </c>
      <c r="C34" s="1454" t="s">
        <v>804</v>
      </c>
      <c r="D34" s="1454" t="s">
        <v>805</v>
      </c>
      <c r="E34" s="1535">
        <f>INDEX([20]Team!$A$15:$AK$132,MATCH($C34,[20]Team!$D$15:$D$132,0),34)/10^6</f>
        <v>779.75130000000001</v>
      </c>
      <c r="F34" s="1459">
        <f>(VLOOKUP($C34,[21]Team!$E$1:$AO$65536,21,FALSE))/10^6</f>
        <v>433.685</v>
      </c>
      <c r="G34" s="1459">
        <f>(VLOOKUP($C34,[21]Team!$E$1:$AO$65536,30,FALSE))/10^6</f>
        <v>462.86329999999998</v>
      </c>
      <c r="H34" s="1459">
        <f>(VLOOKUP($C34,[21]Team!$E$1:$AO$65536,17,FALSE))</f>
        <v>19</v>
      </c>
      <c r="I34" s="1465">
        <f>(VLOOKUP($C34,[21]Team!$E$1:$AO$65536,18,FALSE))</f>
        <v>0.20588200000000001</v>
      </c>
      <c r="J34" s="1508">
        <f>(VLOOKUP($C34,[21]Team!$E$1:$AO$65536,24,FALSE))/10^6</f>
        <v>13.989838709676999</v>
      </c>
      <c r="K34" s="1511">
        <f>(VLOOKUP($C34,[21]Team!$E$1:$AO$65536,25,FALSE))</f>
        <v>1.6315789999999999</v>
      </c>
      <c r="M34" s="1459">
        <f>(VLOOKUP($C34,[21]Team!$E$1:$AO$65536,4,FALSE))</f>
        <v>114</v>
      </c>
      <c r="N34" s="1459">
        <f>(VLOOKUP($C34,[21]Team!$E$1:$AO$65536,5,FALSE))</f>
        <v>86</v>
      </c>
      <c r="O34" s="1459">
        <f>(VLOOKUP($C34,[21]Team!$E$1:$AO$65536,9,FALSE))+(VLOOKUP($C34,[21]Team!$E$1:$AO$65536,10,FALSE))</f>
        <v>27</v>
      </c>
      <c r="P34" s="1459">
        <f>(VLOOKUP($C34,[21]Team!$E$1:$AO$65536,8,FALSE))</f>
        <v>1</v>
      </c>
      <c r="Q34" s="1459">
        <f>(VLOOKUP($C34,[21]Team!$E$1:$AO$65536,11,FALSE))</f>
        <v>9</v>
      </c>
      <c r="R34" s="1488" t="e">
        <f>COUNTIFS([22]Details!$D$14:$D$65536,$C34,[22]Details!$M$14:$M$65536,"Đang hoạt động",[22]Details!$N$14:$N$65536,"&gt;=02/01/2017",[22]Details!$U$14:$U$65536,1)+COUNTIFS([22]Details!$D$14:$D$65536,$C34,[22]Details!$M$14:$M$65536,"Đang hoạt động",[22]Details!$N$14:$N$65536,"&gt;=02/01/2017",[22]Details!$V$14:$V$65536,1)</f>
        <v>#VALUE!</v>
      </c>
      <c r="S34" s="1542" t="e">
        <f>COUNTIFS([22]Details!$D$14:$D$65536,$C34,[22]Details!$M$14:$M$65536,"Đang hoạt động",[22]Details!$N$14:$N$65536,"&gt;=02/01/2017",[22]Details!$Q$14:$Q$65536,1)+COUNTIFS([22]Details!$D$14:$D$65536,$C34,[22]Details!$M$14:$M$65536,"Đang hoạt động",[22]Details!$N$14:$N$65536,"&gt;=02/01/2017",[22]Details!$T$14:$T$65536,1)</f>
        <v>#VALUE!</v>
      </c>
      <c r="T34" s="1488" t="e">
        <f>COUNTIF([23]Sheet1!$B$2:$C$172,C34)</f>
        <v>#VALUE!</v>
      </c>
      <c r="U34" s="1548" t="e">
        <f t="shared" si="1"/>
        <v>#VALUE!</v>
      </c>
      <c r="V34" s="1446"/>
      <c r="W34" s="1489"/>
      <c r="XFD34" s="17" t="e">
        <f t="shared" si="0"/>
        <v>#VALUE!</v>
      </c>
    </row>
    <row r="35" spans="2:23 16384:16384" s="70" customFormat="1" ht="15" customHeight="1">
      <c r="B35" s="1452" t="s">
        <v>3398</v>
      </c>
      <c r="C35" s="1454" t="s">
        <v>1313</v>
      </c>
      <c r="D35" s="1454" t="s">
        <v>1314</v>
      </c>
      <c r="E35" s="1535">
        <f>INDEX([20]Team!$A$15:$AK$132,MATCH($C35,[20]Team!$D$15:$D$132,0),34)/10^6</f>
        <v>904.34799999999996</v>
      </c>
      <c r="F35" s="1459">
        <f>(VLOOKUP($C35,[21]Team!$E$1:$AO$65536,21,FALSE))/10^6</f>
        <v>513.83500000000004</v>
      </c>
      <c r="G35" s="1459">
        <f>(VLOOKUP($C35,[21]Team!$E$1:$AO$65536,30,FALSE))/10^6</f>
        <v>529.87900000000002</v>
      </c>
      <c r="H35" s="1459">
        <f>(VLOOKUP($C35,[21]Team!$E$1:$AO$65536,17,FALSE))</f>
        <v>24</v>
      </c>
      <c r="I35" s="1465">
        <f>(VLOOKUP($C35,[21]Team!$E$1:$AO$65536,18,FALSE))</f>
        <v>0.123752</v>
      </c>
      <c r="J35" s="1508">
        <f>(VLOOKUP($C35,[21]Team!$E$1:$AO$65536,24,FALSE))/10^6</f>
        <v>13.887432432432</v>
      </c>
      <c r="K35" s="1511">
        <f>(VLOOKUP($C35,[21]Team!$E$1:$AO$65536,25,FALSE))</f>
        <v>1.5416669999999999</v>
      </c>
      <c r="L35" s="17"/>
      <c r="M35" s="1459">
        <f>(VLOOKUP($C35,[21]Team!$E$1:$AO$65536,4,FALSE))</f>
        <v>298</v>
      </c>
      <c r="N35" s="1459">
        <f>(VLOOKUP($C35,[21]Team!$E$1:$AO$65536,5,FALSE))</f>
        <v>250</v>
      </c>
      <c r="O35" s="1459">
        <f>(VLOOKUP($C35,[21]Team!$E$1:$AO$65536,9,FALSE))+(VLOOKUP($C35,[21]Team!$E$1:$AO$65536,10,FALSE))</f>
        <v>29</v>
      </c>
      <c r="P35" s="1459">
        <f>(VLOOKUP($C35,[21]Team!$E$1:$AO$65536,8,FALSE))</f>
        <v>19</v>
      </c>
      <c r="Q35" s="1459">
        <f>(VLOOKUP($C35,[21]Team!$E$1:$AO$65536,11,FALSE))</f>
        <v>28</v>
      </c>
      <c r="R35" s="1488" t="e">
        <f>COUNTIFS([22]Details!$D$14:$D$65536,$C35,[22]Details!$M$14:$M$65536,"Đang hoạt động",[22]Details!$N$14:$N$65536,"&gt;=02/01/2017",[22]Details!$U$14:$U$65536,1)+COUNTIFS([22]Details!$D$14:$D$65536,$C35,[22]Details!$M$14:$M$65536,"Đang hoạt động",[22]Details!$N$14:$N$65536,"&gt;=02/01/2017",[22]Details!$V$14:$V$65536,1)</f>
        <v>#VALUE!</v>
      </c>
      <c r="S35" s="1542" t="e">
        <f>COUNTIFS([22]Details!$D$14:$D$65536,$C35,[22]Details!$M$14:$M$65536,"Đang hoạt động",[22]Details!$N$14:$N$65536,"&gt;=02/01/2017",[22]Details!$Q$14:$Q$65536,1)+COUNTIFS([22]Details!$D$14:$D$65536,$C35,[22]Details!$M$14:$M$65536,"Đang hoạt động",[22]Details!$N$14:$N$65536,"&gt;=02/01/2017",[22]Details!$T$14:$T$65536,1)</f>
        <v>#VALUE!</v>
      </c>
      <c r="T35" s="1488" t="e">
        <f>COUNTIF([23]Sheet1!$B$2:$C$172,C35)</f>
        <v>#VALUE!</v>
      </c>
      <c r="U35" s="1548" t="e">
        <f t="shared" si="1"/>
        <v>#VALUE!</v>
      </c>
      <c r="V35" s="1446"/>
      <c r="W35" s="1489"/>
      <c r="XFD35" s="70" t="e">
        <f t="shared" si="0"/>
        <v>#VALUE!</v>
      </c>
    </row>
    <row r="36" spans="2:23 16384:16384" s="17" customFormat="1" ht="15" customHeight="1">
      <c r="B36" s="1452" t="s">
        <v>3399</v>
      </c>
      <c r="C36" s="1454" t="s">
        <v>3936</v>
      </c>
      <c r="D36" s="1454" t="s">
        <v>3942</v>
      </c>
      <c r="E36" s="1535">
        <f>INDEX([20]Team!$A$15:$AK$132,MATCH($C36,[20]Team!$D$15:$D$132,0),34)/10^6</f>
        <v>319.74400000000003</v>
      </c>
      <c r="F36" s="1459">
        <f>(VLOOKUP($C36,[21]Team!$E$1:$AO$65536,21,FALSE))/10^6</f>
        <v>296.38400000000001</v>
      </c>
      <c r="G36" s="1459">
        <f>(VLOOKUP($C36,[21]Team!$E$1:$AO$65536,30,FALSE))/10^6</f>
        <v>244.82900000000001</v>
      </c>
      <c r="H36" s="1459">
        <f>(VLOOKUP($C36,[21]Team!$E$1:$AO$65536,17,FALSE))</f>
        <v>11</v>
      </c>
      <c r="I36" s="1465">
        <f>(VLOOKUP($C36,[21]Team!$E$1:$AO$65536,18,FALSE))</f>
        <v>0.106796</v>
      </c>
      <c r="J36" s="1508">
        <f>(VLOOKUP($C36,[21]Team!$E$1:$AO$65536,24,FALSE))/10^6</f>
        <v>19.758933333333001</v>
      </c>
      <c r="K36" s="1511">
        <f>(VLOOKUP($C36,[21]Team!$E$1:$AO$65536,25,FALSE))</f>
        <v>1.3636360000000001</v>
      </c>
      <c r="L36" s="70"/>
      <c r="M36" s="1459">
        <f>(VLOOKUP($C36,[21]Team!$E$1:$AO$65536,4,FALSE))</f>
        <v>105</v>
      </c>
      <c r="N36" s="1459">
        <f>(VLOOKUP($C36,[21]Team!$E$1:$AO$65536,5,FALSE))</f>
        <v>70</v>
      </c>
      <c r="O36" s="1459">
        <f>(VLOOKUP($C36,[21]Team!$E$1:$AO$65536,9,FALSE))+(VLOOKUP($C36,[21]Team!$E$1:$AO$65536,10,FALSE))</f>
        <v>35</v>
      </c>
      <c r="P36" s="1459">
        <f>(VLOOKUP($C36,[21]Team!$E$1:$AO$65536,8,FALSE))</f>
        <v>0</v>
      </c>
      <c r="Q36" s="1459">
        <f>(VLOOKUP($C36,[21]Team!$E$1:$AO$65536,11,FALSE))</f>
        <v>19</v>
      </c>
      <c r="R36" s="1488" t="e">
        <f>COUNTIFS([22]Details!$D$14:$D$65536,$C36,[22]Details!$M$14:$M$65536,"Đang hoạt động",[22]Details!$N$14:$N$65536,"&gt;=02/01/2017",[22]Details!$U$14:$U$65536,1)+COUNTIFS([22]Details!$D$14:$D$65536,$C36,[22]Details!$M$14:$M$65536,"Đang hoạt động",[22]Details!$N$14:$N$65536,"&gt;=02/01/2017",[22]Details!$V$14:$V$65536,1)</f>
        <v>#VALUE!</v>
      </c>
      <c r="S36" s="1542" t="e">
        <f>COUNTIFS([22]Details!$D$14:$D$65536,$C36,[22]Details!$M$14:$M$65536,"Đang hoạt động",[22]Details!$N$14:$N$65536,"&gt;=02/01/2017",[22]Details!$Q$14:$Q$65536,1)+COUNTIFS([22]Details!$D$14:$D$65536,$C36,[22]Details!$M$14:$M$65536,"Đang hoạt động",[22]Details!$N$14:$N$65536,"&gt;=02/01/2017",[22]Details!$T$14:$T$65536,1)</f>
        <v>#VALUE!</v>
      </c>
      <c r="T36" s="1488" t="e">
        <f>COUNTIF([23]Sheet1!$B$2:$C$172,C36)</f>
        <v>#VALUE!</v>
      </c>
      <c r="U36" s="1548" t="e">
        <f t="shared" si="1"/>
        <v>#VALUE!</v>
      </c>
      <c r="V36" s="1446"/>
      <c r="W36" s="1489"/>
      <c r="XFD36" s="17" t="e">
        <f t="shared" si="0"/>
        <v>#VALUE!</v>
      </c>
    </row>
    <row r="37" spans="2:23 16384:16384" s="70" customFormat="1" ht="15" customHeight="1">
      <c r="B37" s="1452" t="s">
        <v>3398</v>
      </c>
      <c r="C37" s="1454" t="s">
        <v>3908</v>
      </c>
      <c r="D37" s="1454" t="s">
        <v>3941</v>
      </c>
      <c r="E37" s="1535">
        <f>INDEX([20]Team!$A$15:$AK$132,MATCH($C37,[20]Team!$D$15:$D$132,0),34)/10^6</f>
        <v>1402.0889999999999</v>
      </c>
      <c r="F37" s="1459">
        <f>(VLOOKUP($C37,[21]Team!$E$1:$AO$65536,21,FALSE))/10^6</f>
        <v>894.24699999999996</v>
      </c>
      <c r="G37" s="1459">
        <f>(VLOOKUP($C37,[21]Team!$E$1:$AO$65536,30,FALSE))/10^6</f>
        <v>889.99699999999996</v>
      </c>
      <c r="H37" s="1459">
        <f>(VLOOKUP($C37,[21]Team!$E$1:$AO$65536,17,FALSE))</f>
        <v>50</v>
      </c>
      <c r="I37" s="1465">
        <f>(VLOOKUP($C37,[21]Team!$E$1:$AO$65536,18,FALSE))</f>
        <v>0.188748</v>
      </c>
      <c r="J37" s="1508">
        <f>(VLOOKUP($C37,[21]Team!$E$1:$AO$65536,24,FALSE))/10^6</f>
        <v>12.960101449274999</v>
      </c>
      <c r="K37" s="1511">
        <f>(VLOOKUP($C37,[21]Team!$E$1:$AO$65536,25,FALSE))</f>
        <v>1.38</v>
      </c>
      <c r="L37" s="17"/>
      <c r="M37" s="1459">
        <f>(VLOOKUP($C37,[21]Team!$E$1:$AO$65536,4,FALSE))</f>
        <v>319</v>
      </c>
      <c r="N37" s="1459">
        <f>(VLOOKUP($C37,[21]Team!$E$1:$AO$65536,5,FALSE))</f>
        <v>269</v>
      </c>
      <c r="O37" s="1459">
        <f>(VLOOKUP($C37,[21]Team!$E$1:$AO$65536,9,FALSE))+(VLOOKUP($C37,[21]Team!$E$1:$AO$65536,10,FALSE))</f>
        <v>44</v>
      </c>
      <c r="P37" s="1459">
        <f>(VLOOKUP($C37,[21]Team!$E$1:$AO$65536,8,FALSE))</f>
        <v>6</v>
      </c>
      <c r="Q37" s="1459">
        <f>(VLOOKUP($C37,[21]Team!$E$1:$AO$65536,11,FALSE))</f>
        <v>9</v>
      </c>
      <c r="R37" s="1488" t="e">
        <f>COUNTIFS([22]Details!$D$14:$D$65536,$C37,[22]Details!$M$14:$M$65536,"Đang hoạt động",[22]Details!$N$14:$N$65536,"&gt;=02/01/2017",[22]Details!$U$14:$U$65536,1)+COUNTIFS([22]Details!$D$14:$D$65536,$C37,[22]Details!$M$14:$M$65536,"Đang hoạt động",[22]Details!$N$14:$N$65536,"&gt;=02/01/2017",[22]Details!$V$14:$V$65536,1)</f>
        <v>#VALUE!</v>
      </c>
      <c r="S37" s="1542" t="e">
        <f>COUNTIFS([22]Details!$D$14:$D$65536,$C37,[22]Details!$M$14:$M$65536,"Đang hoạt động",[22]Details!$N$14:$N$65536,"&gt;=02/01/2017",[22]Details!$Q$14:$Q$65536,1)+COUNTIFS([22]Details!$D$14:$D$65536,$C37,[22]Details!$M$14:$M$65536,"Đang hoạt động",[22]Details!$N$14:$N$65536,"&gt;=02/01/2017",[22]Details!$T$14:$T$65536,1)</f>
        <v>#VALUE!</v>
      </c>
      <c r="T37" s="1488" t="e">
        <f>COUNTIF([23]Sheet1!$B$2:$C$172,C37)</f>
        <v>#VALUE!</v>
      </c>
      <c r="U37" s="1548" t="e">
        <f t="shared" si="1"/>
        <v>#VALUE!</v>
      </c>
      <c r="V37" s="1446"/>
      <c r="W37" s="1489"/>
      <c r="XFD37" s="70" t="e">
        <f t="shared" si="0"/>
        <v>#VALUE!</v>
      </c>
    </row>
    <row r="38" spans="2:23 16384:16384" s="17" customFormat="1" ht="15" customHeight="1">
      <c r="B38" s="1452" t="s">
        <v>1052</v>
      </c>
      <c r="C38" s="1454" t="s">
        <v>3950</v>
      </c>
      <c r="D38" s="1454" t="s">
        <v>912</v>
      </c>
      <c r="E38" s="1535">
        <f>INDEX([20]Team!$A$15:$AK$132,MATCH($C38,[20]Team!$D$15:$D$132,0),34)/10^6</f>
        <v>791.29300000000001</v>
      </c>
      <c r="F38" s="1459">
        <f>(VLOOKUP($C38,[21]Team!$E$1:$AO$65536,21,FALSE))/10^6</f>
        <v>490.46600000000001</v>
      </c>
      <c r="G38" s="1459">
        <f>(VLOOKUP($C38,[21]Team!$E$1:$AO$65536,30,FALSE))/10^6</f>
        <v>532.90899999999999</v>
      </c>
      <c r="H38" s="1459">
        <f>(VLOOKUP($C38,[21]Team!$E$1:$AO$65536,17,FALSE))</f>
        <v>15</v>
      </c>
      <c r="I38" s="1465">
        <f>(VLOOKUP($C38,[21]Team!$E$1:$AO$65536,18,FALSE))</f>
        <v>0.21118000000000001</v>
      </c>
      <c r="J38" s="1508">
        <f>(VLOOKUP($C38,[21]Team!$E$1:$AO$65536,24,FALSE))/10^6</f>
        <v>22.293909090909001</v>
      </c>
      <c r="K38" s="1511">
        <f>(VLOOKUP($C38,[21]Team!$E$1:$AO$65536,25,FALSE))</f>
        <v>1.4666669999999999</v>
      </c>
      <c r="L38" s="70"/>
      <c r="M38" s="1459">
        <f>(VLOOKUP($C38,[21]Team!$E$1:$AO$65536,4,FALSE))</f>
        <v>94</v>
      </c>
      <c r="N38" s="1459">
        <f>(VLOOKUP($C38,[21]Team!$E$1:$AO$65536,5,FALSE))</f>
        <v>78</v>
      </c>
      <c r="O38" s="1459">
        <f>(VLOOKUP($C38,[21]Team!$E$1:$AO$65536,9,FALSE))+(VLOOKUP($C38,[21]Team!$E$1:$AO$65536,10,FALSE))</f>
        <v>14</v>
      </c>
      <c r="P38" s="1459">
        <f>(VLOOKUP($C38,[21]Team!$E$1:$AO$65536,8,FALSE))</f>
        <v>2</v>
      </c>
      <c r="Q38" s="1459">
        <f>(VLOOKUP($C38,[21]Team!$E$1:$AO$65536,11,FALSE))</f>
        <v>0</v>
      </c>
      <c r="R38" s="1488" t="e">
        <f>COUNTIFS([22]Details!$D$14:$D$65536,$C38,[22]Details!$M$14:$M$65536,"Đang hoạt động",[22]Details!$N$14:$N$65536,"&gt;=02/01/2017",[22]Details!$U$14:$U$65536,1)+COUNTIFS([22]Details!$D$14:$D$65536,$C38,[22]Details!$M$14:$M$65536,"Đang hoạt động",[22]Details!$N$14:$N$65536,"&gt;=02/01/2017",[22]Details!$V$14:$V$65536,1)</f>
        <v>#VALUE!</v>
      </c>
      <c r="S38" s="1542" t="e">
        <f>COUNTIFS([22]Details!$D$14:$D$65536,$C38,[22]Details!$M$14:$M$65536,"Đang hoạt động",[22]Details!$N$14:$N$65536,"&gt;=02/01/2017",[22]Details!$Q$14:$Q$65536,1)+COUNTIFS([22]Details!$D$14:$D$65536,$C38,[22]Details!$M$14:$M$65536,"Đang hoạt động",[22]Details!$N$14:$N$65536,"&gt;=02/01/2017",[22]Details!$T$14:$T$65536,1)</f>
        <v>#VALUE!</v>
      </c>
      <c r="T38" s="1488" t="e">
        <f>COUNTIF([23]Sheet1!$B$2:$C$172,C38)</f>
        <v>#VALUE!</v>
      </c>
      <c r="U38" s="1548" t="e">
        <f t="shared" si="1"/>
        <v>#VALUE!</v>
      </c>
      <c r="V38" s="1446"/>
      <c r="W38" s="1489"/>
      <c r="XFD38" s="17" t="e">
        <f t="shared" si="0"/>
        <v>#VALUE!</v>
      </c>
    </row>
    <row r="39" spans="2:23 16384:16384" s="70" customFormat="1" ht="15" customHeight="1">
      <c r="B39" s="1452" t="s">
        <v>3398</v>
      </c>
      <c r="C39" s="1454" t="s">
        <v>3927</v>
      </c>
      <c r="D39" s="1454" t="s">
        <v>727</v>
      </c>
      <c r="E39" s="1535">
        <f>INDEX([20]Team!$A$15:$AK$132,MATCH($C39,[20]Team!$D$15:$D$132,0),34)/10^6</f>
        <v>1186.28</v>
      </c>
      <c r="F39" s="1459">
        <f>(VLOOKUP($C39,[21]Team!$E$1:$AO$65536,21,FALSE))/10^6</f>
        <v>683.76900000000001</v>
      </c>
      <c r="G39" s="1459">
        <f>(VLOOKUP($C39,[21]Team!$E$1:$AO$65536,30,FALSE))/10^6</f>
        <v>683.69799999999998</v>
      </c>
      <c r="H39" s="1459">
        <f>(VLOOKUP($C39,[21]Team!$E$1:$AO$65536,17,FALSE))</f>
        <v>22</v>
      </c>
      <c r="I39" s="1465">
        <f>(VLOOKUP($C39,[21]Team!$E$1:$AO$65536,18,FALSE))</f>
        <v>0.217195</v>
      </c>
      <c r="J39" s="1508">
        <f>(VLOOKUP($C39,[21]Team!$E$1:$AO$65536,24,FALSE))/10^6</f>
        <v>17.993921052632</v>
      </c>
      <c r="K39" s="1511">
        <f>(VLOOKUP($C39,[21]Team!$E$1:$AO$65536,25,FALSE))</f>
        <v>1.7272730000000001</v>
      </c>
      <c r="M39" s="1459">
        <f>(VLOOKUP($C39,[21]Team!$E$1:$AO$65536,4,FALSE))</f>
        <v>127</v>
      </c>
      <c r="N39" s="1459">
        <f>(VLOOKUP($C39,[21]Team!$E$1:$AO$65536,5,FALSE))</f>
        <v>95</v>
      </c>
      <c r="O39" s="1459">
        <f>(VLOOKUP($C39,[21]Team!$E$1:$AO$65536,9,FALSE))+(VLOOKUP($C39,[21]Team!$E$1:$AO$65536,10,FALSE))</f>
        <v>29</v>
      </c>
      <c r="P39" s="1459">
        <f>(VLOOKUP($C39,[21]Team!$E$1:$AO$65536,8,FALSE))</f>
        <v>3</v>
      </c>
      <c r="Q39" s="1459">
        <f>(VLOOKUP($C39,[21]Team!$E$1:$AO$65536,11,FALSE))</f>
        <v>19</v>
      </c>
      <c r="R39" s="1488" t="e">
        <f>COUNTIFS([22]Details!$D$14:$D$65536,$C39,[22]Details!$M$14:$M$65536,"Đang hoạt động",[22]Details!$N$14:$N$65536,"&gt;=02/01/2017",[22]Details!$U$14:$U$65536,1)+COUNTIFS([22]Details!$D$14:$D$65536,$C39,[22]Details!$M$14:$M$65536,"Đang hoạt động",[22]Details!$N$14:$N$65536,"&gt;=02/01/2017",[22]Details!$V$14:$V$65536,1)</f>
        <v>#VALUE!</v>
      </c>
      <c r="S39" s="1542" t="e">
        <f>COUNTIFS([22]Details!$D$14:$D$65536,$C39,[22]Details!$M$14:$M$65536,"Đang hoạt động",[22]Details!$N$14:$N$65536,"&gt;=02/01/2017",[22]Details!$Q$14:$Q$65536,1)+COUNTIFS([22]Details!$D$14:$D$65536,$C39,[22]Details!$M$14:$M$65536,"Đang hoạt động",[22]Details!$N$14:$N$65536,"&gt;=02/01/2017",[22]Details!$T$14:$T$65536,1)</f>
        <v>#VALUE!</v>
      </c>
      <c r="T39" s="1488" t="e">
        <f>COUNTIF([23]Sheet1!$B$2:$C$172,C39)</f>
        <v>#VALUE!</v>
      </c>
      <c r="U39" s="1548" t="e">
        <f t="shared" si="1"/>
        <v>#VALUE!</v>
      </c>
      <c r="V39" s="1446"/>
      <c r="W39" s="1489"/>
      <c r="XFD39" s="70" t="e">
        <f t="shared" si="0"/>
        <v>#VALUE!</v>
      </c>
    </row>
    <row r="40" spans="2:23 16384:16384" s="17" customFormat="1" ht="15" customHeight="1">
      <c r="B40" s="1452" t="s">
        <v>1569</v>
      </c>
      <c r="C40" s="1454" t="s">
        <v>3937</v>
      </c>
      <c r="D40" s="1454" t="s">
        <v>3923</v>
      </c>
      <c r="E40" s="1535">
        <f>INDEX([20]Team!$A$15:$AK$132,MATCH($C40,[20]Team!$D$15:$D$132,0),34)/10^6</f>
        <v>747.39800000000002</v>
      </c>
      <c r="F40" s="1459">
        <f>(VLOOKUP($C40,[21]Team!$E$1:$AO$65536,21,FALSE))/10^6</f>
        <v>354</v>
      </c>
      <c r="G40" s="1459">
        <f>(VLOOKUP($C40,[21]Team!$E$1:$AO$65536,30,FALSE))/10^6</f>
        <v>343.90800000000002</v>
      </c>
      <c r="H40" s="1459">
        <f>(VLOOKUP($C40,[21]Team!$E$1:$AO$65536,17,FALSE))</f>
        <v>18</v>
      </c>
      <c r="I40" s="1465">
        <f>(VLOOKUP($C40,[21]Team!$E$1:$AO$65536,18,FALSE))</f>
        <v>0.21301800000000001</v>
      </c>
      <c r="J40" s="1508">
        <f>(VLOOKUP($C40,[21]Team!$E$1:$AO$65536,24,FALSE))/10^6</f>
        <v>16.090909090909001</v>
      </c>
      <c r="K40" s="1511">
        <f>(VLOOKUP($C40,[21]Team!$E$1:$AO$65536,25,FALSE))</f>
        <v>1.2222219999999999</v>
      </c>
      <c r="L40" s="70"/>
      <c r="M40" s="1459">
        <f>(VLOOKUP($C40,[21]Team!$E$1:$AO$65536,4,FALSE))</f>
        <v>95</v>
      </c>
      <c r="N40" s="1459">
        <f>(VLOOKUP($C40,[21]Team!$E$1:$AO$65536,5,FALSE))</f>
        <v>83</v>
      </c>
      <c r="O40" s="1459">
        <f>(VLOOKUP($C40,[21]Team!$E$1:$AO$65536,9,FALSE))+(VLOOKUP($C40,[21]Team!$E$1:$AO$65536,10,FALSE))</f>
        <v>12</v>
      </c>
      <c r="P40" s="1459">
        <f>(VLOOKUP($C40,[21]Team!$E$1:$AO$65536,8,FALSE))</f>
        <v>0</v>
      </c>
      <c r="Q40" s="1459">
        <f>(VLOOKUP($C40,[21]Team!$E$1:$AO$65536,11,FALSE))</f>
        <v>0</v>
      </c>
      <c r="R40" s="1488" t="e">
        <f>COUNTIFS([22]Details!$D$14:$D$65536,$C40,[22]Details!$M$14:$M$65536,"Đang hoạt động",[22]Details!$N$14:$N$65536,"&gt;=02/01/2017",[22]Details!$U$14:$U$65536,1)+COUNTIFS([22]Details!$D$14:$D$65536,$C40,[22]Details!$M$14:$M$65536,"Đang hoạt động",[22]Details!$N$14:$N$65536,"&gt;=02/01/2017",[22]Details!$V$14:$V$65536,1)</f>
        <v>#VALUE!</v>
      </c>
      <c r="S40" s="1542" t="e">
        <f>COUNTIFS([22]Details!$D$14:$D$65536,$C40,[22]Details!$M$14:$M$65536,"Đang hoạt động",[22]Details!$N$14:$N$65536,"&gt;=02/01/2017",[22]Details!$Q$14:$Q$65536,1)+COUNTIFS([22]Details!$D$14:$D$65536,$C40,[22]Details!$M$14:$M$65536,"Đang hoạt động",[22]Details!$N$14:$N$65536,"&gt;=02/01/2017",[22]Details!$T$14:$T$65536,1)</f>
        <v>#VALUE!</v>
      </c>
      <c r="T40" s="1488" t="e">
        <f>COUNTIF([23]Sheet1!$B$2:$C$172,C40)</f>
        <v>#VALUE!</v>
      </c>
      <c r="U40" s="1548" t="e">
        <f t="shared" si="1"/>
        <v>#VALUE!</v>
      </c>
      <c r="V40" s="1446"/>
      <c r="W40" s="1489"/>
      <c r="XFD40" s="17" t="e">
        <f t="shared" si="0"/>
        <v>#VALUE!</v>
      </c>
    </row>
    <row r="41" spans="2:23 16384:16384" s="70" customFormat="1" ht="15" customHeight="1">
      <c r="B41" s="1452" t="s">
        <v>1052</v>
      </c>
      <c r="C41" s="1454" t="s">
        <v>3934</v>
      </c>
      <c r="D41" s="1454" t="s">
        <v>555</v>
      </c>
      <c r="E41" s="1535">
        <f>INDEX([20]Team!$A$15:$AK$132,MATCH($C41,[20]Team!$D$15:$D$132,0),34)/10^6</f>
        <v>10255.708000000001</v>
      </c>
      <c r="F41" s="1459">
        <f>(VLOOKUP($C41,[21]Team!$E$1:$AO$65536,21,FALSE))/10^6</f>
        <v>7202.3980000000001</v>
      </c>
      <c r="G41" s="1459">
        <f>(VLOOKUP($C41,[21]Team!$E$1:$AO$65536,30,FALSE))/10^6</f>
        <v>6962.9319999999998</v>
      </c>
      <c r="H41" s="1459">
        <f>(VLOOKUP($C41,[21]Team!$E$1:$AO$65536,17,FALSE))</f>
        <v>103</v>
      </c>
      <c r="I41" s="1465">
        <f>(VLOOKUP($C41,[21]Team!$E$1:$AO$65536,18,FALSE))</f>
        <v>0.88034199999999996</v>
      </c>
      <c r="J41" s="1508">
        <f>(VLOOKUP($C41,[21]Team!$E$1:$AO$65536,24,FALSE))/10^6</f>
        <v>38.515497326203004</v>
      </c>
      <c r="K41" s="1511">
        <f>(VLOOKUP($C41,[21]Team!$E$1:$AO$65536,25,FALSE))</f>
        <v>1.815534</v>
      </c>
      <c r="M41" s="1459">
        <f>(VLOOKUP($C41,[21]Team!$E$1:$AO$65536,4,FALSE))</f>
        <v>149</v>
      </c>
      <c r="N41" s="1459">
        <f>(VLOOKUP($C41,[21]Team!$E$1:$AO$65536,5,FALSE))</f>
        <v>123</v>
      </c>
      <c r="O41" s="1459">
        <f>(VLOOKUP($C41,[21]Team!$E$1:$AO$65536,9,FALSE))+(VLOOKUP($C41,[21]Team!$E$1:$AO$65536,10,FALSE))</f>
        <v>15</v>
      </c>
      <c r="P41" s="1459">
        <f>(VLOOKUP($C41,[21]Team!$E$1:$AO$65536,8,FALSE))</f>
        <v>11</v>
      </c>
      <c r="Q41" s="1459">
        <f>(VLOOKUP($C41,[21]Team!$E$1:$AO$65536,11,FALSE))</f>
        <v>0</v>
      </c>
      <c r="R41" s="1488" t="e">
        <f>COUNTIFS([22]Details!$D$14:$D$65536,$C41,[22]Details!$M$14:$M$65536,"Đang hoạt động",[22]Details!$N$14:$N$65536,"&gt;=02/01/2017",[22]Details!$U$14:$U$65536,1)+COUNTIFS([22]Details!$D$14:$D$65536,$C41,[22]Details!$M$14:$M$65536,"Đang hoạt động",[22]Details!$N$14:$N$65536,"&gt;=02/01/2017",[22]Details!$V$14:$V$65536,1)</f>
        <v>#VALUE!</v>
      </c>
      <c r="S41" s="1542" t="e">
        <f>COUNTIFS([22]Details!$D$14:$D$65536,$C41,[22]Details!$M$14:$M$65536,"Đang hoạt động",[22]Details!$N$14:$N$65536,"&gt;=02/01/2017",[22]Details!$Q$14:$Q$65536,1)+COUNTIFS([22]Details!$D$14:$D$65536,$C41,[22]Details!$M$14:$M$65536,"Đang hoạt động",[22]Details!$N$14:$N$65536,"&gt;=02/01/2017",[22]Details!$T$14:$T$65536,1)</f>
        <v>#VALUE!</v>
      </c>
      <c r="T41" s="1488" t="e">
        <f>COUNTIF([23]Sheet1!$B$2:$C$172,C41)</f>
        <v>#VALUE!</v>
      </c>
      <c r="U41" s="1548" t="e">
        <f t="shared" si="1"/>
        <v>#VALUE!</v>
      </c>
      <c r="V41" s="1446"/>
      <c r="W41" s="1489"/>
      <c r="XFD41" s="70" t="e">
        <f t="shared" si="0"/>
        <v>#VALUE!</v>
      </c>
    </row>
    <row r="42" spans="2:23 16384:16384" s="17" customFormat="1" ht="15" customHeight="1">
      <c r="B42" s="1452" t="s">
        <v>3399</v>
      </c>
      <c r="C42" s="1454" t="s">
        <v>3056</v>
      </c>
      <c r="D42" s="1454" t="s">
        <v>139</v>
      </c>
      <c r="E42" s="1535">
        <f>INDEX([20]Team!$A$15:$AK$132,MATCH($C42,[20]Team!$D$15:$D$132,0),34)/10^6</f>
        <v>617.29</v>
      </c>
      <c r="F42" s="1459">
        <f>(VLOOKUP($C42,[21]Team!$E$1:$AO$65536,21,FALSE))/10^6</f>
        <v>353.02499999999998</v>
      </c>
      <c r="G42" s="1459">
        <f>(VLOOKUP($C42,[21]Team!$E$1:$AO$65536,30,FALSE))/10^6</f>
        <v>357.05399999999997</v>
      </c>
      <c r="H42" s="1459">
        <f>(VLOOKUP($C42,[21]Team!$E$1:$AO$65536,17,FALSE))</f>
        <v>15</v>
      </c>
      <c r="I42" s="1465">
        <f>(VLOOKUP($C42,[21]Team!$E$1:$AO$65536,18,FALSE))</f>
        <v>7.8703999999999996E-2</v>
      </c>
      <c r="J42" s="1508">
        <f>(VLOOKUP($C42,[21]Team!$E$1:$AO$65536,24,FALSE))/10^6</f>
        <v>14.121</v>
      </c>
      <c r="K42" s="1511">
        <f>(VLOOKUP($C42,[21]Team!$E$1:$AO$65536,25,FALSE))</f>
        <v>1.6666669999999999</v>
      </c>
      <c r="M42" s="1459">
        <f>(VLOOKUP($C42,[21]Team!$E$1:$AO$65536,4,FALSE))</f>
        <v>247</v>
      </c>
      <c r="N42" s="1459">
        <f>(VLOOKUP($C42,[21]Team!$E$1:$AO$65536,5,FALSE))</f>
        <v>204</v>
      </c>
      <c r="O42" s="1459">
        <f>(VLOOKUP($C42,[21]Team!$E$1:$AO$65536,9,FALSE))+(VLOOKUP($C42,[21]Team!$E$1:$AO$65536,10,FALSE))</f>
        <v>25</v>
      </c>
      <c r="P42" s="1459">
        <f>(VLOOKUP($C42,[21]Team!$E$1:$AO$65536,8,FALSE))</f>
        <v>18</v>
      </c>
      <c r="Q42" s="1459">
        <f>(VLOOKUP($C42,[21]Team!$E$1:$AO$65536,11,FALSE))</f>
        <v>7</v>
      </c>
      <c r="R42" s="1488" t="e">
        <f>COUNTIFS([22]Details!$D$14:$D$65536,$C42,[22]Details!$M$14:$M$65536,"Đang hoạt động",[22]Details!$N$14:$N$65536,"&gt;=02/01/2017",[22]Details!$U$14:$U$65536,1)+COUNTIFS([22]Details!$D$14:$D$65536,$C42,[22]Details!$M$14:$M$65536,"Đang hoạt động",[22]Details!$N$14:$N$65536,"&gt;=02/01/2017",[22]Details!$V$14:$V$65536,1)</f>
        <v>#VALUE!</v>
      </c>
      <c r="S42" s="1542" t="e">
        <f>COUNTIFS([22]Details!$D$14:$D$65536,$C42,[22]Details!$M$14:$M$65536,"Đang hoạt động",[22]Details!$N$14:$N$65536,"&gt;=02/01/2017",[22]Details!$Q$14:$Q$65536,1)+COUNTIFS([22]Details!$D$14:$D$65536,$C42,[22]Details!$M$14:$M$65536,"Đang hoạt động",[22]Details!$N$14:$N$65536,"&gt;=02/01/2017",[22]Details!$T$14:$T$65536,1)</f>
        <v>#VALUE!</v>
      </c>
      <c r="T42" s="1488" t="e">
        <f>COUNTIF([23]Sheet1!$B$2:$C$172,C42)</f>
        <v>#VALUE!</v>
      </c>
      <c r="U42" s="1548" t="e">
        <f t="shared" si="1"/>
        <v>#VALUE!</v>
      </c>
      <c r="V42" s="1446"/>
      <c r="W42" s="1489"/>
      <c r="XFD42" s="17" t="e">
        <f t="shared" si="0"/>
        <v>#VALUE!</v>
      </c>
    </row>
    <row r="43" spans="2:23 16384:16384" s="70" customFormat="1" ht="15" customHeight="1">
      <c r="B43" s="1452" t="s">
        <v>3396</v>
      </c>
      <c r="C43" s="1454" t="s">
        <v>3932</v>
      </c>
      <c r="D43" s="1454" t="s">
        <v>3933</v>
      </c>
      <c r="E43" s="1535">
        <f>INDEX([20]Team!$A$15:$AK$132,MATCH($C43,[20]Team!$D$15:$D$132,0),34)/10^6</f>
        <v>581.45699999999999</v>
      </c>
      <c r="F43" s="1459">
        <f>(VLOOKUP($C43,[21]Team!$E$1:$AO$65536,21,FALSE))/10^6</f>
        <v>465.89600000000002</v>
      </c>
      <c r="G43" s="1459">
        <f>(VLOOKUP($C43,[21]Team!$E$1:$AO$65536,30,FALSE))/10^6</f>
        <v>377.11900000000003</v>
      </c>
      <c r="H43" s="1459">
        <f>(VLOOKUP($C43,[21]Team!$E$1:$AO$65536,17,FALSE))</f>
        <v>15</v>
      </c>
      <c r="I43" s="1465">
        <f>(VLOOKUP($C43,[21]Team!$E$1:$AO$65536,18,FALSE))</f>
        <v>0.18987299999999999</v>
      </c>
      <c r="J43" s="1508">
        <f>(VLOOKUP($C43,[21]Team!$E$1:$AO$65536,24,FALSE))/10^6</f>
        <v>24.520842105263</v>
      </c>
      <c r="K43" s="1511">
        <f>(VLOOKUP($C43,[21]Team!$E$1:$AO$65536,25,FALSE))</f>
        <v>1.266667</v>
      </c>
      <c r="M43" s="1459">
        <f>(VLOOKUP($C43,[21]Team!$E$1:$AO$65536,4,FALSE))</f>
        <v>86</v>
      </c>
      <c r="N43" s="1459">
        <f>(VLOOKUP($C43,[21]Team!$E$1:$AO$65536,5,FALSE))</f>
        <v>66</v>
      </c>
      <c r="O43" s="1459">
        <f>(VLOOKUP($C43,[21]Team!$E$1:$AO$65536,9,FALSE))+(VLOOKUP($C43,[21]Team!$E$1:$AO$65536,10,FALSE))</f>
        <v>19</v>
      </c>
      <c r="P43" s="1459">
        <f>(VLOOKUP($C43,[21]Team!$E$1:$AO$65536,8,FALSE))</f>
        <v>1</v>
      </c>
      <c r="Q43" s="1459">
        <f>(VLOOKUP($C43,[21]Team!$E$1:$AO$65536,11,FALSE))</f>
        <v>0</v>
      </c>
      <c r="R43" s="1488" t="e">
        <f>COUNTIFS([22]Details!$D$14:$D$65536,$C43,[22]Details!$M$14:$M$65536,"Đang hoạt động",[22]Details!$N$14:$N$65536,"&gt;=02/01/2017",[22]Details!$U$14:$U$65536,1)+COUNTIFS([22]Details!$D$14:$D$65536,$C43,[22]Details!$M$14:$M$65536,"Đang hoạt động",[22]Details!$N$14:$N$65536,"&gt;=02/01/2017",[22]Details!$V$14:$V$65536,1)</f>
        <v>#VALUE!</v>
      </c>
      <c r="S43" s="1542" t="e">
        <f>COUNTIFS([22]Details!$D$14:$D$65536,$C43,[22]Details!$M$14:$M$65536,"Đang hoạt động",[22]Details!$N$14:$N$65536,"&gt;=02/01/2017",[22]Details!$Q$14:$Q$65536,1)+COUNTIFS([22]Details!$D$14:$D$65536,$C43,[22]Details!$M$14:$M$65536,"Đang hoạt động",[22]Details!$N$14:$N$65536,"&gt;=02/01/2017",[22]Details!$T$14:$T$65536,1)</f>
        <v>#VALUE!</v>
      </c>
      <c r="T43" s="1488" t="e">
        <f>COUNTIF([23]Sheet1!$B$2:$C$172,C43)</f>
        <v>#VALUE!</v>
      </c>
      <c r="U43" s="1548" t="e">
        <f t="shared" si="1"/>
        <v>#VALUE!</v>
      </c>
      <c r="V43" s="1446"/>
      <c r="W43" s="1489"/>
      <c r="XFD43" s="70" t="e">
        <f t="shared" si="0"/>
        <v>#VALUE!</v>
      </c>
    </row>
    <row r="44" spans="2:23 16384:16384" s="17" customFormat="1" ht="15" customHeight="1">
      <c r="B44" s="1452" t="s">
        <v>3399</v>
      </c>
      <c r="C44" s="1454" t="s">
        <v>133</v>
      </c>
      <c r="D44" s="1454" t="s">
        <v>142</v>
      </c>
      <c r="E44" s="1535">
        <f>INDEX([20]Team!$A$15:$AK$132,MATCH($C44,[20]Team!$D$15:$D$132,0),34)/10^6</f>
        <v>960.75599999999997</v>
      </c>
      <c r="F44" s="1459">
        <f>(VLOOKUP($C44,[21]Team!$E$1:$AO$65536,21,FALSE))/10^6</f>
        <v>414.35300000000001</v>
      </c>
      <c r="G44" s="1459">
        <f>(VLOOKUP($C44,[21]Team!$E$1:$AO$65536,30,FALSE))/10^6</f>
        <v>404.08100000000002</v>
      </c>
      <c r="H44" s="1459">
        <f>(VLOOKUP($C44,[21]Team!$E$1:$AO$65536,17,FALSE))</f>
        <v>12</v>
      </c>
      <c r="I44" s="1465">
        <f>(VLOOKUP($C44,[21]Team!$E$1:$AO$65536,18,FALSE))</f>
        <v>0.13131300000000001</v>
      </c>
      <c r="J44" s="1508">
        <f>(VLOOKUP($C44,[21]Team!$E$1:$AO$65536,24,FALSE))/10^6</f>
        <v>18.015347826087002</v>
      </c>
      <c r="K44" s="1511">
        <f>(VLOOKUP($C44,[21]Team!$E$1:$AO$65536,25,FALSE))</f>
        <v>1.9166669999999999</v>
      </c>
      <c r="M44" s="1459">
        <f>(VLOOKUP($C44,[21]Team!$E$1:$AO$65536,4,FALSE))</f>
        <v>107</v>
      </c>
      <c r="N44" s="1459">
        <f>(VLOOKUP($C44,[21]Team!$E$1:$AO$65536,5,FALSE))</f>
        <v>85</v>
      </c>
      <c r="O44" s="1459">
        <f>(VLOOKUP($C44,[21]Team!$E$1:$AO$65536,9,FALSE))+(VLOOKUP($C44,[21]Team!$E$1:$AO$65536,10,FALSE))</f>
        <v>17</v>
      </c>
      <c r="P44" s="1459">
        <f>(VLOOKUP($C44,[21]Team!$E$1:$AO$65536,8,FALSE))</f>
        <v>5</v>
      </c>
      <c r="Q44" s="1459">
        <f>(VLOOKUP($C44,[21]Team!$E$1:$AO$65536,11,FALSE))</f>
        <v>7</v>
      </c>
      <c r="R44" s="1488" t="e">
        <f>COUNTIFS([22]Details!$D$14:$D$65536,$C44,[22]Details!$M$14:$M$65536,"Đang hoạt động",[22]Details!$N$14:$N$65536,"&gt;=02/01/2017",[22]Details!$U$14:$U$65536,1)+COUNTIFS([22]Details!$D$14:$D$65536,$C44,[22]Details!$M$14:$M$65536,"Đang hoạt động",[22]Details!$N$14:$N$65536,"&gt;=02/01/2017",[22]Details!$V$14:$V$65536,1)</f>
        <v>#VALUE!</v>
      </c>
      <c r="S44" s="1542" t="e">
        <f>COUNTIFS([22]Details!$D$14:$D$65536,$C44,[22]Details!$M$14:$M$65536,"Đang hoạt động",[22]Details!$N$14:$N$65536,"&gt;=02/01/2017",[22]Details!$Q$14:$Q$65536,1)+COUNTIFS([22]Details!$D$14:$D$65536,$C44,[22]Details!$M$14:$M$65536,"Đang hoạt động",[22]Details!$N$14:$N$65536,"&gt;=02/01/2017",[22]Details!$T$14:$T$65536,1)</f>
        <v>#VALUE!</v>
      </c>
      <c r="T44" s="1488" t="e">
        <f>COUNTIF([23]Sheet1!$B$2:$C$172,C44)</f>
        <v>#VALUE!</v>
      </c>
      <c r="U44" s="1548" t="e">
        <f t="shared" si="1"/>
        <v>#VALUE!</v>
      </c>
      <c r="V44" s="1446"/>
      <c r="W44" s="1489"/>
      <c r="XFD44" s="17" t="e">
        <f t="shared" si="0"/>
        <v>#VALUE!</v>
      </c>
    </row>
    <row r="45" spans="2:23 16384:16384" s="70" customFormat="1" ht="15" customHeight="1">
      <c r="B45" s="1452" t="s">
        <v>1052</v>
      </c>
      <c r="C45" s="1454" t="s">
        <v>553</v>
      </c>
      <c r="D45" s="1454" t="s">
        <v>552</v>
      </c>
      <c r="E45" s="1535">
        <f>INDEX([20]Team!$A$15:$AK$132,MATCH($C45,[20]Team!$D$15:$D$132,0),34)/10^6</f>
        <v>593.577</v>
      </c>
      <c r="F45" s="1459">
        <f>(VLOOKUP($C45,[21]Team!$E$1:$AO$65536,21,FALSE))/10^6</f>
        <v>271.51799999999997</v>
      </c>
      <c r="G45" s="1459">
        <f>(VLOOKUP($C45,[21]Team!$E$1:$AO$65536,30,FALSE))/10^6</f>
        <v>286.60500000000002</v>
      </c>
      <c r="H45" s="1459">
        <f>(VLOOKUP($C45,[21]Team!$E$1:$AO$65536,17,FALSE))</f>
        <v>9</v>
      </c>
      <c r="I45" s="1465">
        <f>(VLOOKUP($C45,[21]Team!$E$1:$AO$65536,18,FALSE))</f>
        <v>0.13333300000000001</v>
      </c>
      <c r="J45" s="1508">
        <f>(VLOOKUP($C45,[21]Team!$E$1:$AO$65536,24,FALSE))/10^6</f>
        <v>16.969874999999998</v>
      </c>
      <c r="K45" s="1511">
        <f>(VLOOKUP($C45,[21]Team!$E$1:$AO$65536,25,FALSE))</f>
        <v>1.7777780000000001</v>
      </c>
      <c r="L45" s="17"/>
      <c r="M45" s="1459">
        <f>(VLOOKUP($C45,[21]Team!$E$1:$AO$65536,4,FALSE))</f>
        <v>75</v>
      </c>
      <c r="N45" s="1459">
        <f>(VLOOKUP($C45,[21]Team!$E$1:$AO$65536,5,FALSE))</f>
        <v>60</v>
      </c>
      <c r="O45" s="1459">
        <f>(VLOOKUP($C45,[21]Team!$E$1:$AO$65536,9,FALSE))+(VLOOKUP($C45,[21]Team!$E$1:$AO$65536,10,FALSE))</f>
        <v>10</v>
      </c>
      <c r="P45" s="1459">
        <f>(VLOOKUP($C45,[21]Team!$E$1:$AO$65536,8,FALSE))</f>
        <v>5</v>
      </c>
      <c r="Q45" s="1459">
        <f>(VLOOKUP($C45,[21]Team!$E$1:$AO$65536,11,FALSE))</f>
        <v>6</v>
      </c>
      <c r="R45" s="1488" t="e">
        <f>COUNTIFS([22]Details!$D$14:$D$65536,$C45,[22]Details!$M$14:$M$65536,"Đang hoạt động",[22]Details!$N$14:$N$65536,"&gt;=02/01/2017",[22]Details!$U$14:$U$65536,1)+COUNTIFS([22]Details!$D$14:$D$65536,$C45,[22]Details!$M$14:$M$65536,"Đang hoạt động",[22]Details!$N$14:$N$65536,"&gt;=02/01/2017",[22]Details!$V$14:$V$65536,1)</f>
        <v>#VALUE!</v>
      </c>
      <c r="S45" s="1542" t="e">
        <f>COUNTIFS([22]Details!$D$14:$D$65536,$C45,[22]Details!$M$14:$M$65536,"Đang hoạt động",[22]Details!$N$14:$N$65536,"&gt;=02/01/2017",[22]Details!$Q$14:$Q$65536,1)+COUNTIFS([22]Details!$D$14:$D$65536,$C45,[22]Details!$M$14:$M$65536,"Đang hoạt động",[22]Details!$N$14:$N$65536,"&gt;=02/01/2017",[22]Details!$T$14:$T$65536,1)</f>
        <v>#VALUE!</v>
      </c>
      <c r="T45" s="1488" t="e">
        <f>COUNTIF([23]Sheet1!$B$2:$C$172,C45)</f>
        <v>#VALUE!</v>
      </c>
      <c r="U45" s="1548" t="e">
        <f t="shared" si="1"/>
        <v>#VALUE!</v>
      </c>
      <c r="V45" s="1446"/>
      <c r="W45" s="1489"/>
      <c r="XFD45" s="70" t="e">
        <f t="shared" si="0"/>
        <v>#VALUE!</v>
      </c>
    </row>
    <row r="46" spans="2:23 16384:16384" s="17" customFormat="1" ht="15" customHeight="1">
      <c r="B46" s="1452" t="s">
        <v>3399</v>
      </c>
      <c r="C46" s="1454" t="s">
        <v>3401</v>
      </c>
      <c r="D46" s="1454" t="s">
        <v>3402</v>
      </c>
      <c r="E46" s="1535">
        <f>INDEX([20]Team!$A$15:$AK$132,MATCH($C46,[20]Team!$D$15:$D$132,0),34)/10^6</f>
        <v>773.52700000000004</v>
      </c>
      <c r="F46" s="1459">
        <f>(VLOOKUP($C46,[21]Team!$E$1:$AO$65536,21,FALSE))/10^6</f>
        <v>634.78300000000002</v>
      </c>
      <c r="G46" s="1459">
        <f>(VLOOKUP($C46,[21]Team!$E$1:$AO$65536,30,FALSE))/10^6</f>
        <v>539.95600000000002</v>
      </c>
      <c r="H46" s="1459">
        <f>(VLOOKUP($C46,[21]Team!$E$1:$AO$65536,17,FALSE))</f>
        <v>20</v>
      </c>
      <c r="I46" s="1465">
        <f>(VLOOKUP($C46,[21]Team!$E$1:$AO$65536,18,FALSE))</f>
        <v>0.27710800000000002</v>
      </c>
      <c r="J46" s="1508">
        <f>(VLOOKUP($C46,[21]Team!$E$1:$AO$65536,24,FALSE))/10^6</f>
        <v>18.136657142857</v>
      </c>
      <c r="K46" s="1511">
        <f>(VLOOKUP($C46,[21]Team!$E$1:$AO$65536,25,FALSE))</f>
        <v>1.75</v>
      </c>
      <c r="M46" s="1459">
        <f>(VLOOKUP($C46,[21]Team!$E$1:$AO$65536,4,FALSE))</f>
        <v>92</v>
      </c>
      <c r="N46" s="1459">
        <f>(VLOOKUP($C46,[21]Team!$E$1:$AO$65536,5,FALSE))</f>
        <v>70</v>
      </c>
      <c r="O46" s="1459">
        <f>(VLOOKUP($C46,[21]Team!$E$1:$AO$65536,9,FALSE))+(VLOOKUP($C46,[21]Team!$E$1:$AO$65536,10,FALSE))</f>
        <v>21</v>
      </c>
      <c r="P46" s="1459">
        <f>(VLOOKUP($C46,[21]Team!$E$1:$AO$65536,8,FALSE))</f>
        <v>1</v>
      </c>
      <c r="Q46" s="1459">
        <f>(VLOOKUP($C46,[21]Team!$E$1:$AO$65536,11,FALSE))</f>
        <v>16</v>
      </c>
      <c r="R46" s="1488" t="e">
        <f>COUNTIFS([22]Details!$D$14:$D$65536,$C46,[22]Details!$M$14:$M$65536,"Đang hoạt động",[22]Details!$N$14:$N$65536,"&gt;=02/01/2017",[22]Details!$U$14:$U$65536,1)+COUNTIFS([22]Details!$D$14:$D$65536,$C46,[22]Details!$M$14:$M$65536,"Đang hoạt động",[22]Details!$N$14:$N$65536,"&gt;=02/01/2017",[22]Details!$V$14:$V$65536,1)</f>
        <v>#VALUE!</v>
      </c>
      <c r="S46" s="1542" t="e">
        <f>COUNTIFS([22]Details!$D$14:$D$65536,$C46,[22]Details!$M$14:$M$65536,"Đang hoạt động",[22]Details!$N$14:$N$65536,"&gt;=02/01/2017",[22]Details!$Q$14:$Q$65536,1)+COUNTIFS([22]Details!$D$14:$D$65536,$C46,[22]Details!$M$14:$M$65536,"Đang hoạt động",[22]Details!$N$14:$N$65536,"&gt;=02/01/2017",[22]Details!$T$14:$T$65536,1)</f>
        <v>#VALUE!</v>
      </c>
      <c r="T46" s="1488" t="e">
        <f>COUNTIF([23]Sheet1!$B$2:$C$172,C46)</f>
        <v>#VALUE!</v>
      </c>
      <c r="U46" s="1548" t="e">
        <f t="shared" si="1"/>
        <v>#VALUE!</v>
      </c>
      <c r="V46" s="1446"/>
      <c r="W46" s="1489"/>
      <c r="XFD46" s="17" t="e">
        <f t="shared" ref="XFD46:XFD77" si="3">SUM(E46:XFC46)</f>
        <v>#VALUE!</v>
      </c>
    </row>
    <row r="47" spans="2:23 16384:16384" s="70" customFormat="1" ht="15" customHeight="1">
      <c r="B47" s="1452" t="s">
        <v>1569</v>
      </c>
      <c r="C47" s="1454" t="s">
        <v>3929</v>
      </c>
      <c r="D47" s="1454" t="s">
        <v>3923</v>
      </c>
      <c r="E47" s="1535">
        <f>INDEX([20]Team!$A$15:$AK$132,MATCH($C47,[20]Team!$D$15:$D$132,0),34)/10^6</f>
        <v>303.08499999999998</v>
      </c>
      <c r="F47" s="1459">
        <f>(VLOOKUP($C47,[21]Team!$E$1:$AO$65536,21,FALSE))/10^6</f>
        <v>129.655</v>
      </c>
      <c r="G47" s="1459">
        <f>(VLOOKUP($C47,[21]Team!$E$1:$AO$65536,30,FALSE))/10^6</f>
        <v>129.655</v>
      </c>
      <c r="H47" s="1459">
        <f>(VLOOKUP($C47,[21]Team!$E$1:$AO$65536,17,FALSE))</f>
        <v>9</v>
      </c>
      <c r="I47" s="1465">
        <f>(VLOOKUP($C47,[21]Team!$E$1:$AO$65536,18,FALSE))</f>
        <v>0.21951200000000001</v>
      </c>
      <c r="J47" s="1508">
        <f>(VLOOKUP($C47,[21]Team!$E$1:$AO$65536,24,FALSE))/10^6</f>
        <v>14.406111111111001</v>
      </c>
      <c r="K47" s="1511">
        <f>(VLOOKUP($C47,[21]Team!$E$1:$AO$65536,25,FALSE))</f>
        <v>1</v>
      </c>
      <c r="L47" s="17"/>
      <c r="M47" s="1459">
        <f>(VLOOKUP($C47,[21]Team!$E$1:$AO$65536,4,FALSE))</f>
        <v>46</v>
      </c>
      <c r="N47" s="1459">
        <f>(VLOOKUP($C47,[21]Team!$E$1:$AO$65536,5,FALSE))</f>
        <v>31</v>
      </c>
      <c r="O47" s="1459">
        <f>(VLOOKUP($C47,[21]Team!$E$1:$AO$65536,9,FALSE))+(VLOOKUP($C47,[21]Team!$E$1:$AO$65536,10,FALSE))</f>
        <v>15</v>
      </c>
      <c r="P47" s="1459">
        <f>(VLOOKUP($C47,[21]Team!$E$1:$AO$65536,8,FALSE))</f>
        <v>0</v>
      </c>
      <c r="Q47" s="1459">
        <f>(VLOOKUP($C47,[21]Team!$E$1:$AO$65536,11,FALSE))</f>
        <v>0</v>
      </c>
      <c r="R47" s="1488" t="e">
        <f>COUNTIFS([22]Details!$D$14:$D$65536,$C47,[22]Details!$M$14:$M$65536,"Đang hoạt động",[22]Details!$N$14:$N$65536,"&gt;=02/01/2017",[22]Details!$U$14:$U$65536,1)+COUNTIFS([22]Details!$D$14:$D$65536,$C47,[22]Details!$M$14:$M$65536,"Đang hoạt động",[22]Details!$N$14:$N$65536,"&gt;=02/01/2017",[22]Details!$V$14:$V$65536,1)</f>
        <v>#VALUE!</v>
      </c>
      <c r="S47" s="1542" t="e">
        <f>COUNTIFS([22]Details!$D$14:$D$65536,$C47,[22]Details!$M$14:$M$65536,"Đang hoạt động",[22]Details!$N$14:$N$65536,"&gt;=02/01/2017",[22]Details!$Q$14:$Q$65536,1)+COUNTIFS([22]Details!$D$14:$D$65536,$C47,[22]Details!$M$14:$M$65536,"Đang hoạt động",[22]Details!$N$14:$N$65536,"&gt;=02/01/2017",[22]Details!$T$14:$T$65536,1)</f>
        <v>#VALUE!</v>
      </c>
      <c r="T47" s="1488" t="e">
        <f>COUNTIF([23]Sheet1!$B$2:$C$172,C47)</f>
        <v>#VALUE!</v>
      </c>
      <c r="U47" s="1548" t="e">
        <f t="shared" si="1"/>
        <v>#VALUE!</v>
      </c>
      <c r="V47" s="1446"/>
      <c r="W47" s="1489"/>
      <c r="XFD47" s="70" t="e">
        <f t="shared" si="3"/>
        <v>#VALUE!</v>
      </c>
    </row>
    <row r="48" spans="2:23 16384:16384" s="17" customFormat="1" ht="15" customHeight="1">
      <c r="B48" s="1452" t="s">
        <v>3399</v>
      </c>
      <c r="C48" s="1454" t="s">
        <v>3912</v>
      </c>
      <c r="D48" s="1454" t="s">
        <v>139</v>
      </c>
      <c r="E48" s="1535">
        <f>INDEX([20]Team!$A$15:$AK$132,MATCH($C48,[20]Team!$D$15:$D$132,0),34)/10^6</f>
        <v>214.95599999999999</v>
      </c>
      <c r="F48" s="1459">
        <f>(VLOOKUP($C48,[21]Team!$E$1:$AO$65536,21,FALSE))/10^6</f>
        <v>177.61600000000001</v>
      </c>
      <c r="G48" s="1459">
        <f>(VLOOKUP($C48,[21]Team!$E$1:$AO$65536,30,FALSE))/10^6</f>
        <v>144.643</v>
      </c>
      <c r="H48" s="1459">
        <f>(VLOOKUP($C48,[21]Team!$E$1:$AO$65536,17,FALSE))</f>
        <v>7</v>
      </c>
      <c r="I48" s="1465">
        <f>(VLOOKUP($C48,[21]Team!$E$1:$AO$65536,18,FALSE))</f>
        <v>6.3062999999999994E-2</v>
      </c>
      <c r="J48" s="1508">
        <f>(VLOOKUP($C48,[21]Team!$E$1:$AO$65536,24,FALSE))/10^6</f>
        <v>13.662769230768999</v>
      </c>
      <c r="K48" s="1511">
        <f>(VLOOKUP($C48,[21]Team!$E$1:$AO$65536,25,FALSE))</f>
        <v>1.857143</v>
      </c>
      <c r="M48" s="1459">
        <f>(VLOOKUP($C48,[21]Team!$E$1:$AO$65536,4,FALSE))</f>
        <v>116</v>
      </c>
      <c r="N48" s="1459">
        <f>(VLOOKUP($C48,[21]Team!$E$1:$AO$65536,5,FALSE))</f>
        <v>88</v>
      </c>
      <c r="O48" s="1459">
        <f>(VLOOKUP($C48,[21]Team!$E$1:$AO$65536,9,FALSE))+(VLOOKUP($C48,[21]Team!$E$1:$AO$65536,10,FALSE))</f>
        <v>28</v>
      </c>
      <c r="P48" s="1459">
        <f>(VLOOKUP($C48,[21]Team!$E$1:$AO$65536,8,FALSE))</f>
        <v>0</v>
      </c>
      <c r="Q48" s="1459">
        <f>(VLOOKUP($C48,[21]Team!$E$1:$AO$65536,11,FALSE))</f>
        <v>24</v>
      </c>
      <c r="R48" s="1488" t="e">
        <f>COUNTIFS([22]Details!$D$14:$D$65536,$C48,[22]Details!$M$14:$M$65536,"Đang hoạt động",[22]Details!$N$14:$N$65536,"&gt;=02/01/2017",[22]Details!$U$14:$U$65536,1)+COUNTIFS([22]Details!$D$14:$D$65536,$C48,[22]Details!$M$14:$M$65536,"Đang hoạt động",[22]Details!$N$14:$N$65536,"&gt;=02/01/2017",[22]Details!$V$14:$V$65536,1)</f>
        <v>#VALUE!</v>
      </c>
      <c r="S48" s="1542" t="e">
        <f>COUNTIFS([22]Details!$D$14:$D$65536,$C48,[22]Details!$M$14:$M$65536,"Đang hoạt động",[22]Details!$N$14:$N$65536,"&gt;=02/01/2017",[22]Details!$Q$14:$Q$65536,1)+COUNTIFS([22]Details!$D$14:$D$65536,$C48,[22]Details!$M$14:$M$65536,"Đang hoạt động",[22]Details!$N$14:$N$65536,"&gt;=02/01/2017",[22]Details!$T$14:$T$65536,1)</f>
        <v>#VALUE!</v>
      </c>
      <c r="T48" s="1488" t="e">
        <f>COUNTIF([23]Sheet1!$B$2:$C$172,C48)</f>
        <v>#VALUE!</v>
      </c>
      <c r="U48" s="1548" t="e">
        <f t="shared" si="1"/>
        <v>#VALUE!</v>
      </c>
      <c r="V48" s="1446"/>
      <c r="W48" s="1489"/>
      <c r="XFD48" s="17" t="e">
        <f t="shared" si="3"/>
        <v>#VALUE!</v>
      </c>
    </row>
    <row r="49" spans="2:23 16384:16384" s="70" customFormat="1" ht="15" customHeight="1">
      <c r="B49" s="1452" t="s">
        <v>3398</v>
      </c>
      <c r="C49" s="1454" t="s">
        <v>1466</v>
      </c>
      <c r="D49" s="1454" t="s">
        <v>1467</v>
      </c>
      <c r="E49" s="1535">
        <f>INDEX([20]Team!$A$15:$AK$132,MATCH($C49,[20]Team!$D$15:$D$132,0),34)/10^6</f>
        <v>576.15300000000002</v>
      </c>
      <c r="F49" s="1459">
        <f>(VLOOKUP($C49,[21]Team!$E$1:$AO$65536,21,FALSE))/10^6</f>
        <v>281.38799999999998</v>
      </c>
      <c r="G49" s="1459">
        <f>(VLOOKUP($C49,[21]Team!$E$1:$AO$65536,30,FALSE))/10^6</f>
        <v>281.38799999999998</v>
      </c>
      <c r="H49" s="1459">
        <f>(VLOOKUP($C49,[21]Team!$E$1:$AO$65536,17,FALSE))</f>
        <v>12</v>
      </c>
      <c r="I49" s="1465">
        <f>(VLOOKUP($C49,[21]Team!$E$1:$AO$65536,18,FALSE))</f>
        <v>0.13065299999999999</v>
      </c>
      <c r="J49" s="1508">
        <f>(VLOOKUP($C49,[21]Team!$E$1:$AO$65536,24,FALSE))/10^6</f>
        <v>15.632666666666999</v>
      </c>
      <c r="K49" s="1511">
        <f>(VLOOKUP($C49,[21]Team!$E$1:$AO$65536,25,FALSE))</f>
        <v>1.5</v>
      </c>
      <c r="M49" s="1459">
        <f>(VLOOKUP($C49,[21]Team!$E$1:$AO$65536,4,FALSE))</f>
        <v>112</v>
      </c>
      <c r="N49" s="1459">
        <f>(VLOOKUP($C49,[21]Team!$E$1:$AO$65536,5,FALSE))</f>
        <v>87</v>
      </c>
      <c r="O49" s="1459">
        <f>(VLOOKUP($C49,[21]Team!$E$1:$AO$65536,9,FALSE))+(VLOOKUP($C49,[21]Team!$E$1:$AO$65536,10,FALSE))</f>
        <v>20</v>
      </c>
      <c r="P49" s="1459">
        <f>(VLOOKUP($C49,[21]Team!$E$1:$AO$65536,8,FALSE))</f>
        <v>5</v>
      </c>
      <c r="Q49" s="1459">
        <f>(VLOOKUP($C49,[21]Team!$E$1:$AO$65536,11,FALSE))</f>
        <v>7</v>
      </c>
      <c r="R49" s="1488" t="e">
        <f>COUNTIFS([22]Details!$D$14:$D$65536,$C49,[22]Details!$M$14:$M$65536,"Đang hoạt động",[22]Details!$N$14:$N$65536,"&gt;=02/01/2017",[22]Details!$U$14:$U$65536,1)+COUNTIFS([22]Details!$D$14:$D$65536,$C49,[22]Details!$M$14:$M$65536,"Đang hoạt động",[22]Details!$N$14:$N$65536,"&gt;=02/01/2017",[22]Details!$V$14:$V$65536,1)</f>
        <v>#VALUE!</v>
      </c>
      <c r="S49" s="1542" t="e">
        <f>COUNTIFS([22]Details!$D$14:$D$65536,$C49,[22]Details!$M$14:$M$65536,"Đang hoạt động",[22]Details!$N$14:$N$65536,"&gt;=02/01/2017",[22]Details!$Q$14:$Q$65536,1)+COUNTIFS([22]Details!$D$14:$D$65536,$C49,[22]Details!$M$14:$M$65536,"Đang hoạt động",[22]Details!$N$14:$N$65536,"&gt;=02/01/2017",[22]Details!$T$14:$T$65536,1)</f>
        <v>#VALUE!</v>
      </c>
      <c r="T49" s="1488" t="e">
        <f>COUNTIF([23]Sheet1!$B$2:$C$172,C49)</f>
        <v>#VALUE!</v>
      </c>
      <c r="U49" s="1548" t="e">
        <f t="shared" si="1"/>
        <v>#VALUE!</v>
      </c>
      <c r="V49" s="1446"/>
      <c r="W49" s="1489"/>
      <c r="XFD49" s="70" t="e">
        <f t="shared" si="3"/>
        <v>#VALUE!</v>
      </c>
    </row>
    <row r="50" spans="2:23 16384:16384" s="17" customFormat="1" ht="15" customHeight="1">
      <c r="B50" s="1452" t="s">
        <v>1052</v>
      </c>
      <c r="C50" s="1454" t="s">
        <v>3906</v>
      </c>
      <c r="D50" s="1454" t="s">
        <v>802</v>
      </c>
      <c r="E50" s="1535">
        <f>INDEX([20]Team!$A$15:$AK$132,MATCH($C50,[20]Team!$D$15:$D$132,0),34)/10^6</f>
        <v>6449.3639999999996</v>
      </c>
      <c r="F50" s="1459">
        <f>(VLOOKUP($C50,[21]Team!$E$1:$AO$65536,21,FALSE))/10^6</f>
        <v>3791.5430000000001</v>
      </c>
      <c r="G50" s="1459">
        <f>(VLOOKUP($C50,[21]Team!$E$1:$AO$65536,30,FALSE))/10^6</f>
        <v>3791.5430000000001</v>
      </c>
      <c r="H50" s="1459">
        <f>(VLOOKUP($C50,[21]Team!$E$1:$AO$65536,17,FALSE))</f>
        <v>41</v>
      </c>
      <c r="I50" s="1465">
        <f>(VLOOKUP($C50,[21]Team!$E$1:$AO$65536,18,FALSE))</f>
        <v>0.69491499999999995</v>
      </c>
      <c r="J50" s="1508">
        <f>(VLOOKUP($C50,[21]Team!$E$1:$AO$65536,24,FALSE))/10^6</f>
        <v>31.596191666667</v>
      </c>
      <c r="K50" s="1511">
        <f>(VLOOKUP($C50,[21]Team!$E$1:$AO$65536,25,FALSE))</f>
        <v>2.9268290000000001</v>
      </c>
      <c r="M50" s="1459">
        <f>(VLOOKUP($C50,[21]Team!$E$1:$AO$65536,4,FALSE))</f>
        <v>61</v>
      </c>
      <c r="N50" s="1459">
        <f>(VLOOKUP($C50,[21]Team!$E$1:$AO$65536,5,FALSE))</f>
        <v>51</v>
      </c>
      <c r="O50" s="1459">
        <f>(VLOOKUP($C50,[21]Team!$E$1:$AO$65536,9,FALSE))+(VLOOKUP($C50,[21]Team!$E$1:$AO$65536,10,FALSE))</f>
        <v>9</v>
      </c>
      <c r="P50" s="1459">
        <f>(VLOOKUP($C50,[21]Team!$E$1:$AO$65536,8,FALSE))</f>
        <v>1</v>
      </c>
      <c r="Q50" s="1459">
        <f>(VLOOKUP($C50,[21]Team!$E$1:$AO$65536,11,FALSE))</f>
        <v>2</v>
      </c>
      <c r="R50" s="1488" t="e">
        <f>COUNTIFS([22]Details!$D$14:$D$65536,$C50,[22]Details!$M$14:$M$65536,"Đang hoạt động",[22]Details!$N$14:$N$65536,"&gt;=02/01/2017",[22]Details!$U$14:$U$65536,1)+COUNTIFS([22]Details!$D$14:$D$65536,$C50,[22]Details!$M$14:$M$65536,"Đang hoạt động",[22]Details!$N$14:$N$65536,"&gt;=02/01/2017",[22]Details!$V$14:$V$65536,1)</f>
        <v>#VALUE!</v>
      </c>
      <c r="S50" s="1542" t="e">
        <f>COUNTIFS([22]Details!$D$14:$D$65536,$C50,[22]Details!$M$14:$M$65536,"Đang hoạt động",[22]Details!$N$14:$N$65536,"&gt;=02/01/2017",[22]Details!$Q$14:$Q$65536,1)+COUNTIFS([22]Details!$D$14:$D$65536,$C50,[22]Details!$M$14:$M$65536,"Đang hoạt động",[22]Details!$N$14:$N$65536,"&gt;=02/01/2017",[22]Details!$T$14:$T$65536,1)</f>
        <v>#VALUE!</v>
      </c>
      <c r="T50" s="1488" t="e">
        <f>COUNTIF([23]Sheet1!$B$2:$C$172,C50)</f>
        <v>#VALUE!</v>
      </c>
      <c r="U50" s="1548" t="e">
        <f t="shared" si="1"/>
        <v>#VALUE!</v>
      </c>
      <c r="V50" s="1446"/>
      <c r="W50" s="1489"/>
      <c r="XFD50" s="17" t="e">
        <f t="shared" si="3"/>
        <v>#VALUE!</v>
      </c>
    </row>
    <row r="51" spans="2:23 16384:16384" s="70" customFormat="1" ht="15" customHeight="1">
      <c r="B51" s="1452" t="s">
        <v>1052</v>
      </c>
      <c r="C51" s="1454" t="s">
        <v>2542</v>
      </c>
      <c r="D51" s="1454" t="s">
        <v>2589</v>
      </c>
      <c r="E51" s="1535">
        <f>INDEX([20]Team!$A$15:$AK$132,MATCH($C51,[20]Team!$D$15:$D$132,0),34)/10^6</f>
        <v>184.376</v>
      </c>
      <c r="F51" s="1459">
        <f>(VLOOKUP($C51,[21]Team!$E$1:$AO$65536,21,FALSE))/10^6</f>
        <v>140.74799999999999</v>
      </c>
      <c r="G51" s="1459">
        <f>(VLOOKUP($C51,[21]Team!$E$1:$AO$65536,30,FALSE))/10^6</f>
        <v>144.11099999999999</v>
      </c>
      <c r="H51" s="1459">
        <f>(VLOOKUP($C51,[21]Team!$E$1:$AO$65536,17,FALSE))</f>
        <v>6</v>
      </c>
      <c r="I51" s="1465">
        <f>(VLOOKUP($C51,[21]Team!$E$1:$AO$65536,18,FALSE))</f>
        <v>7.1429000000000006E-2</v>
      </c>
      <c r="J51" s="1508">
        <f>(VLOOKUP($C51,[21]Team!$E$1:$AO$65536,24,FALSE))/10^6</f>
        <v>20.106857142856999</v>
      </c>
      <c r="K51" s="1511">
        <f>(VLOOKUP($C51,[21]Team!$E$1:$AO$65536,25,FALSE))</f>
        <v>1.1666669999999999</v>
      </c>
      <c r="M51" s="1459">
        <f>(VLOOKUP($C51,[21]Team!$E$1:$AO$65536,4,FALSE))</f>
        <v>97</v>
      </c>
      <c r="N51" s="1459">
        <f>(VLOOKUP($C51,[21]Team!$E$1:$AO$65536,5,FALSE))</f>
        <v>76</v>
      </c>
      <c r="O51" s="1459">
        <f>(VLOOKUP($C51,[21]Team!$E$1:$AO$65536,9,FALSE))+(VLOOKUP($C51,[21]Team!$E$1:$AO$65536,10,FALSE))</f>
        <v>19</v>
      </c>
      <c r="P51" s="1459">
        <f>(VLOOKUP($C51,[21]Team!$E$1:$AO$65536,8,FALSE))</f>
        <v>2</v>
      </c>
      <c r="Q51" s="1459">
        <f>(VLOOKUP($C51,[21]Team!$E$1:$AO$65536,11,FALSE))</f>
        <v>0</v>
      </c>
      <c r="R51" s="1488" t="e">
        <f>COUNTIFS([22]Details!$D$14:$D$65536,$C51,[22]Details!$M$14:$M$65536,"Đang hoạt động",[22]Details!$N$14:$N$65536,"&gt;=02/01/2017",[22]Details!$U$14:$U$65536,1)+COUNTIFS([22]Details!$D$14:$D$65536,$C51,[22]Details!$M$14:$M$65536,"Đang hoạt động",[22]Details!$N$14:$N$65536,"&gt;=02/01/2017",[22]Details!$V$14:$V$65536,1)</f>
        <v>#VALUE!</v>
      </c>
      <c r="S51" s="1542" t="e">
        <f>COUNTIFS([22]Details!$D$14:$D$65536,$C51,[22]Details!$M$14:$M$65536,"Đang hoạt động",[22]Details!$N$14:$N$65536,"&gt;=02/01/2017",[22]Details!$Q$14:$Q$65536,1)+COUNTIFS([22]Details!$D$14:$D$65536,$C51,[22]Details!$M$14:$M$65536,"Đang hoạt động",[22]Details!$N$14:$N$65536,"&gt;=02/01/2017",[22]Details!$T$14:$T$65536,1)</f>
        <v>#VALUE!</v>
      </c>
      <c r="T51" s="1488" t="e">
        <f>COUNTIF([23]Sheet1!$B$2:$C$172,C51)</f>
        <v>#VALUE!</v>
      </c>
      <c r="U51" s="1548" t="e">
        <f t="shared" si="1"/>
        <v>#VALUE!</v>
      </c>
      <c r="V51" s="1446"/>
      <c r="W51" s="1489"/>
      <c r="XFD51" s="70" t="e">
        <f t="shared" si="3"/>
        <v>#VALUE!</v>
      </c>
    </row>
    <row r="52" spans="2:23 16384:16384" s="17" customFormat="1" ht="15" customHeight="1">
      <c r="B52" s="1452" t="s">
        <v>3398</v>
      </c>
      <c r="C52" s="1454" t="s">
        <v>1001</v>
      </c>
      <c r="D52" s="1454" t="s">
        <v>1059</v>
      </c>
      <c r="E52" s="1535">
        <f>INDEX([20]Team!$A$15:$AK$132,MATCH($C52,[20]Team!$D$15:$D$132,0),34)/10^6</f>
        <v>166.10499999999999</v>
      </c>
      <c r="F52" s="1459">
        <f>(VLOOKUP($C52,[21]Team!$E$1:$AO$65536,21,FALSE))/10^6</f>
        <v>29.289000000000001</v>
      </c>
      <c r="G52" s="1459">
        <f>(VLOOKUP($C52,[21]Team!$E$1:$AO$65536,30,FALSE))/10^6</f>
        <v>56.499000000000002</v>
      </c>
      <c r="H52" s="1459">
        <f>(VLOOKUP($C52,[21]Team!$E$1:$AO$65536,17,FALSE))</f>
        <v>8</v>
      </c>
      <c r="I52" s="1465">
        <f>(VLOOKUP($C52,[21]Team!$E$1:$AO$65536,18,FALSE))</f>
        <v>0.107143</v>
      </c>
      <c r="J52" s="1508">
        <f>(VLOOKUP($C52,[21]Team!$E$1:$AO$65536,24,FALSE))/10^6</f>
        <v>4.8815</v>
      </c>
      <c r="K52" s="1511">
        <f>(VLOOKUP($C52,[21]Team!$E$1:$AO$65536,25,FALSE))</f>
        <v>0.75</v>
      </c>
      <c r="M52" s="1459">
        <f>(VLOOKUP($C52,[21]Team!$E$1:$AO$65536,4,FALSE))</f>
        <v>95</v>
      </c>
      <c r="N52" s="1459">
        <f>(VLOOKUP($C52,[21]Team!$E$1:$AO$65536,5,FALSE))</f>
        <v>73</v>
      </c>
      <c r="O52" s="1459">
        <f>(VLOOKUP($C52,[21]Team!$E$1:$AO$65536,9,FALSE))+(VLOOKUP($C52,[21]Team!$E$1:$AO$65536,10,FALSE))</f>
        <v>22</v>
      </c>
      <c r="P52" s="1459">
        <f>(VLOOKUP($C52,[21]Team!$E$1:$AO$65536,8,FALSE))</f>
        <v>0</v>
      </c>
      <c r="Q52" s="1459">
        <f>(VLOOKUP($C52,[21]Team!$E$1:$AO$65536,11,FALSE))</f>
        <v>18</v>
      </c>
      <c r="R52" s="1488" t="e">
        <f>COUNTIFS([22]Details!$D$14:$D$65536,$C52,[22]Details!$M$14:$M$65536,"Đang hoạt động",[22]Details!$N$14:$N$65536,"&gt;=02/01/2017",[22]Details!$U$14:$U$65536,1)+COUNTIFS([22]Details!$D$14:$D$65536,$C52,[22]Details!$M$14:$M$65536,"Đang hoạt động",[22]Details!$N$14:$N$65536,"&gt;=02/01/2017",[22]Details!$V$14:$V$65536,1)</f>
        <v>#VALUE!</v>
      </c>
      <c r="S52" s="1542" t="e">
        <f>COUNTIFS([22]Details!$D$14:$D$65536,$C52,[22]Details!$M$14:$M$65536,"Đang hoạt động",[22]Details!$N$14:$N$65536,"&gt;=02/01/2017",[22]Details!$Q$14:$Q$65536,1)+COUNTIFS([22]Details!$D$14:$D$65536,$C52,[22]Details!$M$14:$M$65536,"Đang hoạt động",[22]Details!$N$14:$N$65536,"&gt;=02/01/2017",[22]Details!$T$14:$T$65536,1)</f>
        <v>#VALUE!</v>
      </c>
      <c r="T52" s="1488" t="e">
        <f>COUNTIF([23]Sheet1!$B$2:$C$172,C52)</f>
        <v>#VALUE!</v>
      </c>
      <c r="U52" s="1548" t="e">
        <f t="shared" si="1"/>
        <v>#VALUE!</v>
      </c>
      <c r="V52" s="1446"/>
      <c r="W52" s="1489"/>
      <c r="XFD52" s="17" t="e">
        <f t="shared" si="3"/>
        <v>#VALUE!</v>
      </c>
    </row>
    <row r="53" spans="2:23 16384:16384" s="70" customFormat="1" ht="15" customHeight="1">
      <c r="B53" s="1452" t="s">
        <v>1052</v>
      </c>
      <c r="C53" s="1454" t="s">
        <v>803</v>
      </c>
      <c r="D53" s="1454" t="s">
        <v>912</v>
      </c>
      <c r="E53" s="1535">
        <f>INDEX([20]Team!$A$15:$AK$132,MATCH($C53,[20]Team!$D$15:$D$132,0),34)/10^6</f>
        <v>277.149</v>
      </c>
      <c r="F53" s="1459">
        <f>(VLOOKUP($C53,[21]Team!$E$1:$AO$65536,21,FALSE))/10^6</f>
        <v>292.93599999999998</v>
      </c>
      <c r="G53" s="1459">
        <f>(VLOOKUP($C53,[21]Team!$E$1:$AO$65536,30,FALSE))/10^6</f>
        <v>230.69</v>
      </c>
      <c r="H53" s="1459">
        <f>(VLOOKUP($C53,[21]Team!$E$1:$AO$65536,17,FALSE))</f>
        <v>5</v>
      </c>
      <c r="I53" s="1465">
        <f>(VLOOKUP($C53,[21]Team!$E$1:$AO$65536,18,FALSE))</f>
        <v>0.16128999999999999</v>
      </c>
      <c r="J53" s="1508">
        <f>(VLOOKUP($C53,[21]Team!$E$1:$AO$65536,24,FALSE))/10^6</f>
        <v>32.548444444444002</v>
      </c>
      <c r="K53" s="1511">
        <f>(VLOOKUP($C53,[21]Team!$E$1:$AO$65536,25,FALSE))</f>
        <v>1.8</v>
      </c>
      <c r="L53" s="17"/>
      <c r="M53" s="1459">
        <f>(VLOOKUP($C53,[21]Team!$E$1:$AO$65536,4,FALSE))</f>
        <v>35</v>
      </c>
      <c r="N53" s="1459">
        <f>(VLOOKUP($C53,[21]Team!$E$1:$AO$65536,5,FALSE))</f>
        <v>29</v>
      </c>
      <c r="O53" s="1459">
        <f>(VLOOKUP($C53,[21]Team!$E$1:$AO$65536,9,FALSE))+(VLOOKUP($C53,[21]Team!$E$1:$AO$65536,10,FALSE))</f>
        <v>6</v>
      </c>
      <c r="P53" s="1459">
        <f>(VLOOKUP($C53,[21]Team!$E$1:$AO$65536,8,FALSE))</f>
        <v>0</v>
      </c>
      <c r="Q53" s="1459">
        <f>(VLOOKUP($C53,[21]Team!$E$1:$AO$65536,11,FALSE))</f>
        <v>2</v>
      </c>
      <c r="R53" s="1488" t="e">
        <f>COUNTIFS([22]Details!$D$14:$D$65536,$C53,[22]Details!$M$14:$M$65536,"Đang hoạt động",[22]Details!$N$14:$N$65536,"&gt;=02/01/2017",[22]Details!$U$14:$U$65536,1)+COUNTIFS([22]Details!$D$14:$D$65536,$C53,[22]Details!$M$14:$M$65536,"Đang hoạt động",[22]Details!$N$14:$N$65536,"&gt;=02/01/2017",[22]Details!$V$14:$V$65536,1)</f>
        <v>#VALUE!</v>
      </c>
      <c r="S53" s="1542" t="e">
        <f>COUNTIFS([22]Details!$D$14:$D$65536,$C53,[22]Details!$M$14:$M$65536,"Đang hoạt động",[22]Details!$N$14:$N$65536,"&gt;=02/01/2017",[22]Details!$Q$14:$Q$65536,1)+COUNTIFS([22]Details!$D$14:$D$65536,$C53,[22]Details!$M$14:$M$65536,"Đang hoạt động",[22]Details!$N$14:$N$65536,"&gt;=02/01/2017",[22]Details!$T$14:$T$65536,1)</f>
        <v>#VALUE!</v>
      </c>
      <c r="T53" s="1488" t="e">
        <f>COUNTIF([23]Sheet1!$B$2:$C$172,C53)</f>
        <v>#VALUE!</v>
      </c>
      <c r="U53" s="1548" t="e">
        <f t="shared" si="1"/>
        <v>#VALUE!</v>
      </c>
      <c r="V53" s="1446"/>
      <c r="W53" s="1489"/>
      <c r="XFD53" s="70" t="e">
        <f t="shared" si="3"/>
        <v>#VALUE!</v>
      </c>
    </row>
    <row r="54" spans="2:23 16384:16384" s="17" customFormat="1" ht="15" customHeight="1">
      <c r="B54" s="1452" t="s">
        <v>1052</v>
      </c>
      <c r="C54" s="1454" t="s">
        <v>997</v>
      </c>
      <c r="D54" s="1454" t="s">
        <v>1180</v>
      </c>
      <c r="E54" s="1535">
        <f>INDEX([20]Team!$A$15:$AK$132,MATCH($C54,[20]Team!$D$15:$D$132,0),34)/10^6</f>
        <v>387.87400000000002</v>
      </c>
      <c r="F54" s="1459">
        <f>(VLOOKUP($C54,[21]Team!$E$1:$AO$65536,21,FALSE))/10^6</f>
        <v>179.191</v>
      </c>
      <c r="G54" s="1459">
        <f>(VLOOKUP($C54,[21]Team!$E$1:$AO$65536,30,FALSE))/10^6</f>
        <v>213.47900000000001</v>
      </c>
      <c r="H54" s="1459">
        <f>(VLOOKUP($C54,[21]Team!$E$1:$AO$65536,17,FALSE))</f>
        <v>6</v>
      </c>
      <c r="I54" s="1465">
        <f>(VLOOKUP($C54,[21]Team!$E$1:$AO$65536,18,FALSE))</f>
        <v>0.16</v>
      </c>
      <c r="J54" s="1508">
        <f>(VLOOKUP($C54,[21]Team!$E$1:$AO$65536,24,FALSE))/10^6</f>
        <v>14.932583333333001</v>
      </c>
      <c r="K54" s="1511">
        <f>(VLOOKUP($C54,[21]Team!$E$1:$AO$65536,25,FALSE))</f>
        <v>2</v>
      </c>
      <c r="L54" s="70"/>
      <c r="M54" s="1459">
        <f>(VLOOKUP($C54,[21]Team!$E$1:$AO$65536,4,FALSE))</f>
        <v>74</v>
      </c>
      <c r="N54" s="1459">
        <f>(VLOOKUP($C54,[21]Team!$E$1:$AO$65536,5,FALSE))</f>
        <v>64</v>
      </c>
      <c r="O54" s="1459">
        <f>(VLOOKUP($C54,[21]Team!$E$1:$AO$65536,9,FALSE))+(VLOOKUP($C54,[21]Team!$E$1:$AO$65536,10,FALSE))</f>
        <v>10</v>
      </c>
      <c r="P54" s="1459">
        <f>(VLOOKUP($C54,[21]Team!$E$1:$AO$65536,8,FALSE))</f>
        <v>0</v>
      </c>
      <c r="Q54" s="1459">
        <f>(VLOOKUP($C54,[21]Team!$E$1:$AO$65536,11,FALSE))</f>
        <v>1</v>
      </c>
      <c r="R54" s="1488" t="e">
        <f>COUNTIFS([22]Details!$D$14:$D$65536,$C54,[22]Details!$M$14:$M$65536,"Đang hoạt động",[22]Details!$N$14:$N$65536,"&gt;=02/01/2017",[22]Details!$U$14:$U$65536,1)+COUNTIFS([22]Details!$D$14:$D$65536,$C54,[22]Details!$M$14:$M$65536,"Đang hoạt động",[22]Details!$N$14:$N$65536,"&gt;=02/01/2017",[22]Details!$V$14:$V$65536,1)</f>
        <v>#VALUE!</v>
      </c>
      <c r="S54" s="1542" t="e">
        <f>COUNTIFS([22]Details!$D$14:$D$65536,$C54,[22]Details!$M$14:$M$65536,"Đang hoạt động",[22]Details!$N$14:$N$65536,"&gt;=02/01/2017",[22]Details!$Q$14:$Q$65536,1)+COUNTIFS([22]Details!$D$14:$D$65536,$C54,[22]Details!$M$14:$M$65536,"Đang hoạt động",[22]Details!$N$14:$N$65536,"&gt;=02/01/2017",[22]Details!$T$14:$T$65536,1)</f>
        <v>#VALUE!</v>
      </c>
      <c r="T54" s="1488" t="e">
        <f>COUNTIF([23]Sheet1!$B$2:$C$172,C54)</f>
        <v>#VALUE!</v>
      </c>
      <c r="U54" s="1548" t="e">
        <f t="shared" si="1"/>
        <v>#VALUE!</v>
      </c>
      <c r="V54" s="1446"/>
      <c r="W54" s="1489"/>
      <c r="XFD54" s="17" t="e">
        <f t="shared" si="3"/>
        <v>#VALUE!</v>
      </c>
    </row>
    <row r="55" spans="2:23 16384:16384" s="70" customFormat="1" ht="15" customHeight="1">
      <c r="B55" s="1452" t="s">
        <v>1052</v>
      </c>
      <c r="C55" s="1454" t="s">
        <v>3952</v>
      </c>
      <c r="D55" s="1454" t="s">
        <v>2590</v>
      </c>
      <c r="E55" s="1535">
        <f>INDEX([20]Team!$A$15:$AK$132,MATCH($C55,[20]Team!$D$15:$D$132,0),34)/10^6</f>
        <v>25.5</v>
      </c>
      <c r="F55" s="1459">
        <f>(VLOOKUP($C55,[21]Team!$E$1:$AO$65536,21,FALSE))/10^6</f>
        <v>25.5</v>
      </c>
      <c r="G55" s="1459">
        <f>(VLOOKUP($C55,[21]Team!$E$1:$AO$65536,30,FALSE))/10^6</f>
        <v>25.5</v>
      </c>
      <c r="H55" s="1459">
        <f>(VLOOKUP($C55,[21]Team!$E$1:$AO$65536,17,FALSE))</f>
        <v>2</v>
      </c>
      <c r="I55" s="1465">
        <f>(VLOOKUP($C55,[21]Team!$E$1:$AO$65536,18,FALSE))</f>
        <v>0.26666699999999999</v>
      </c>
      <c r="J55" s="1508">
        <f>(VLOOKUP($C55,[21]Team!$E$1:$AO$65536,24,FALSE))/10^6</f>
        <v>12.75</v>
      </c>
      <c r="K55" s="1511">
        <f>(VLOOKUP($C55,[21]Team!$E$1:$AO$65536,25,FALSE))</f>
        <v>1</v>
      </c>
      <c r="M55" s="1459">
        <f>(VLOOKUP($C55,[21]Team!$E$1:$AO$65536,4,FALSE))</f>
        <v>14</v>
      </c>
      <c r="N55" s="1459">
        <f>(VLOOKUP($C55,[21]Team!$E$1:$AO$65536,5,FALSE))</f>
        <v>8</v>
      </c>
      <c r="O55" s="1459">
        <f>(VLOOKUP($C55,[21]Team!$E$1:$AO$65536,9,FALSE))+(VLOOKUP($C55,[21]Team!$E$1:$AO$65536,10,FALSE))</f>
        <v>6</v>
      </c>
      <c r="P55" s="1459">
        <f>(VLOOKUP($C55,[21]Team!$E$1:$AO$65536,8,FALSE))</f>
        <v>0</v>
      </c>
      <c r="Q55" s="1459">
        <f>(VLOOKUP($C55,[21]Team!$E$1:$AO$65536,11,FALSE))</f>
        <v>0</v>
      </c>
      <c r="R55" s="1488" t="e">
        <f>COUNTIFS([22]Details!$D$14:$D$65536,$C55,[22]Details!$M$14:$M$65536,"Đang hoạt động",[22]Details!$N$14:$N$65536,"&gt;=02/01/2017",[22]Details!$U$14:$U$65536,1)+COUNTIFS([22]Details!$D$14:$D$65536,$C55,[22]Details!$M$14:$M$65536,"Đang hoạt động",[22]Details!$N$14:$N$65536,"&gt;=02/01/2017",[22]Details!$V$14:$V$65536,1)</f>
        <v>#VALUE!</v>
      </c>
      <c r="S55" s="1542" t="e">
        <f>COUNTIFS([22]Details!$D$14:$D$65536,$C55,[22]Details!$M$14:$M$65536,"Đang hoạt động",[22]Details!$N$14:$N$65536,"&gt;=02/01/2017",[22]Details!$Q$14:$Q$65536,1)+COUNTIFS([22]Details!$D$14:$D$65536,$C55,[22]Details!$M$14:$M$65536,"Đang hoạt động",[22]Details!$N$14:$N$65536,"&gt;=02/01/2017",[22]Details!$T$14:$T$65536,1)</f>
        <v>#VALUE!</v>
      </c>
      <c r="T55" s="1488" t="e">
        <f>COUNTIF([23]Sheet1!$B$2:$C$172,C55)</f>
        <v>#VALUE!</v>
      </c>
      <c r="U55" s="1548" t="e">
        <f t="shared" si="1"/>
        <v>#VALUE!</v>
      </c>
      <c r="V55" s="1446"/>
      <c r="W55" s="1489"/>
      <c r="XFD55" s="70" t="e">
        <f t="shared" si="3"/>
        <v>#VALUE!</v>
      </c>
    </row>
    <row r="56" spans="2:23 16384:16384" s="17" customFormat="1" ht="15" customHeight="1">
      <c r="B56" s="1452" t="s">
        <v>1052</v>
      </c>
      <c r="C56" s="1454" t="s">
        <v>64</v>
      </c>
      <c r="D56" s="1454" t="s">
        <v>145</v>
      </c>
      <c r="E56" s="1535">
        <f>INDEX([20]Team!$A$15:$AK$132,MATCH($C56,[20]Team!$D$15:$D$132,0),34)/10^6</f>
        <v>873.00300000000004</v>
      </c>
      <c r="F56" s="1459">
        <f>(VLOOKUP($C56,[21]Team!$E$1:$AO$65536,21,FALSE))/10^6</f>
        <v>424.46499999999997</v>
      </c>
      <c r="G56" s="1459">
        <f>(VLOOKUP($C56,[21]Team!$E$1:$AO$65536,30,FALSE))/10^6</f>
        <v>560.82299999999998</v>
      </c>
      <c r="H56" s="1459">
        <f>(VLOOKUP($C56,[21]Team!$E$1:$AO$65536,17,FALSE))</f>
        <v>17</v>
      </c>
      <c r="I56" s="1465">
        <f>(VLOOKUP($C56,[21]Team!$E$1:$AO$65536,18,FALSE))</f>
        <v>9.0703000000000006E-2</v>
      </c>
      <c r="J56" s="1508">
        <f>(VLOOKUP($C56,[21]Team!$E$1:$AO$65536,24,FALSE))/10^6</f>
        <v>15.159464285714</v>
      </c>
      <c r="K56" s="1511">
        <f>(VLOOKUP($C56,[21]Team!$E$1:$AO$65536,25,FALSE))</f>
        <v>1.6470590000000001</v>
      </c>
      <c r="L56" s="70"/>
      <c r="M56" s="1459">
        <f>(VLOOKUP($C56,[21]Team!$E$1:$AO$65536,4,FALSE))</f>
        <v>254</v>
      </c>
      <c r="N56" s="1459">
        <f>(VLOOKUP($C56,[21]Team!$E$1:$AO$65536,5,FALSE))</f>
        <v>200</v>
      </c>
      <c r="O56" s="1459">
        <f>(VLOOKUP($C56,[21]Team!$E$1:$AO$65536,9,FALSE))+(VLOOKUP($C56,[21]Team!$E$1:$AO$65536,10,FALSE))</f>
        <v>46</v>
      </c>
      <c r="P56" s="1459">
        <f>(VLOOKUP($C56,[21]Team!$E$1:$AO$65536,8,FALSE))</f>
        <v>8</v>
      </c>
      <c r="Q56" s="1459">
        <f>(VLOOKUP($C56,[21]Team!$E$1:$AO$65536,11,FALSE))</f>
        <v>0</v>
      </c>
      <c r="R56" s="1488" t="e">
        <f>COUNTIFS([22]Details!$D$14:$D$65536,$C56,[22]Details!$M$14:$M$65536,"Đang hoạt động",[22]Details!$N$14:$N$65536,"&gt;=02/01/2017",[22]Details!$U$14:$U$65536,1)+COUNTIFS([22]Details!$D$14:$D$65536,$C56,[22]Details!$M$14:$M$65536,"Đang hoạt động",[22]Details!$N$14:$N$65536,"&gt;=02/01/2017",[22]Details!$V$14:$V$65536,1)</f>
        <v>#VALUE!</v>
      </c>
      <c r="S56" s="1542" t="e">
        <f>COUNTIFS([22]Details!$D$14:$D$65536,$C56,[22]Details!$M$14:$M$65536,"Đang hoạt động",[22]Details!$N$14:$N$65536,"&gt;=02/01/2017",[22]Details!$Q$14:$Q$65536,1)+COUNTIFS([22]Details!$D$14:$D$65536,$C56,[22]Details!$M$14:$M$65536,"Đang hoạt động",[22]Details!$N$14:$N$65536,"&gt;=02/01/2017",[22]Details!$T$14:$T$65536,1)</f>
        <v>#VALUE!</v>
      </c>
      <c r="T56" s="1488" t="e">
        <f>COUNTIF([23]Sheet1!$B$2:$C$172,C56)</f>
        <v>#VALUE!</v>
      </c>
      <c r="U56" s="1548" t="e">
        <f t="shared" si="1"/>
        <v>#VALUE!</v>
      </c>
      <c r="V56" s="1446"/>
      <c r="W56" s="1489"/>
      <c r="XFD56" s="17" t="e">
        <f t="shared" si="3"/>
        <v>#VALUE!</v>
      </c>
    </row>
    <row r="57" spans="2:23 16384:16384" s="70" customFormat="1" ht="15" customHeight="1">
      <c r="B57" s="1452" t="s">
        <v>1569</v>
      </c>
      <c r="C57" s="1454" t="s">
        <v>643</v>
      </c>
      <c r="D57" s="1454" t="s">
        <v>3923</v>
      </c>
      <c r="E57" s="1535">
        <f>INDEX([20]Team!$A$15:$AK$132,MATCH($C57,[20]Team!$D$15:$D$132,0),34)/10^6</f>
        <v>432.19299999999998</v>
      </c>
      <c r="F57" s="1459">
        <f>(VLOOKUP($C57,[21]Team!$E$1:$AO$65536,21,FALSE))/10^6</f>
        <v>123.292</v>
      </c>
      <c r="G57" s="1459">
        <f>(VLOOKUP($C57,[21]Team!$E$1:$AO$65536,30,FALSE))/10^6</f>
        <v>173.239</v>
      </c>
      <c r="H57" s="1459">
        <f>(VLOOKUP($C57,[21]Team!$E$1:$AO$65536,17,FALSE))</f>
        <v>4</v>
      </c>
      <c r="I57" s="1465">
        <f>(VLOOKUP($C57,[21]Team!$E$1:$AO$65536,18,FALSE))</f>
        <v>5.2631999999999998E-2</v>
      </c>
      <c r="J57" s="1508">
        <f>(VLOOKUP($C57,[21]Team!$E$1:$AO$65536,24,FALSE))/10^6</f>
        <v>11.208363636364</v>
      </c>
      <c r="K57" s="1511">
        <f>(VLOOKUP($C57,[21]Team!$E$1:$AO$65536,25,FALSE))</f>
        <v>2.75</v>
      </c>
      <c r="L57" s="17"/>
      <c r="M57" s="1459">
        <f>(VLOOKUP($C57,[21]Team!$E$1:$AO$65536,4,FALSE))</f>
        <v>107</v>
      </c>
      <c r="N57" s="1459">
        <f>(VLOOKUP($C57,[21]Team!$E$1:$AO$65536,5,FALSE))</f>
        <v>84</v>
      </c>
      <c r="O57" s="1459">
        <f>(VLOOKUP($C57,[21]Team!$E$1:$AO$65536,9,FALSE))+(VLOOKUP($C57,[21]Team!$E$1:$AO$65536,10,FALSE))</f>
        <v>18</v>
      </c>
      <c r="P57" s="1459">
        <f>(VLOOKUP($C57,[21]Team!$E$1:$AO$65536,8,FALSE))</f>
        <v>5</v>
      </c>
      <c r="Q57" s="1459">
        <f>(VLOOKUP($C57,[21]Team!$E$1:$AO$65536,11,FALSE))</f>
        <v>36</v>
      </c>
      <c r="R57" s="1488" t="e">
        <f>COUNTIFS([22]Details!$D$14:$D$65536,$C57,[22]Details!$M$14:$M$65536,"Đang hoạt động",[22]Details!$N$14:$N$65536,"&gt;=02/01/2017",[22]Details!$U$14:$U$65536,1)+COUNTIFS([22]Details!$D$14:$D$65536,$C57,[22]Details!$M$14:$M$65536,"Đang hoạt động",[22]Details!$N$14:$N$65536,"&gt;=02/01/2017",[22]Details!$V$14:$V$65536,1)</f>
        <v>#VALUE!</v>
      </c>
      <c r="S57" s="1542" t="e">
        <f>COUNTIFS([22]Details!$D$14:$D$65536,$C57,[22]Details!$M$14:$M$65536,"Đang hoạt động",[22]Details!$N$14:$N$65536,"&gt;=02/01/2017",[22]Details!$Q$14:$Q$65536,1)+COUNTIFS([22]Details!$D$14:$D$65536,$C57,[22]Details!$M$14:$M$65536,"Đang hoạt động",[22]Details!$N$14:$N$65536,"&gt;=02/01/2017",[22]Details!$T$14:$T$65536,1)</f>
        <v>#VALUE!</v>
      </c>
      <c r="T57" s="1488" t="e">
        <f>COUNTIF([23]Sheet1!$B$2:$C$172,C57)</f>
        <v>#VALUE!</v>
      </c>
      <c r="U57" s="1548" t="e">
        <f t="shared" si="1"/>
        <v>#VALUE!</v>
      </c>
      <c r="V57" s="1446"/>
      <c r="W57" s="1489"/>
      <c r="XFD57" s="70" t="e">
        <f t="shared" si="3"/>
        <v>#VALUE!</v>
      </c>
    </row>
    <row r="58" spans="2:23 16384:16384" s="17" customFormat="1" ht="15" customHeight="1">
      <c r="B58" s="1452" t="s">
        <v>3398</v>
      </c>
      <c r="C58" s="1454" t="s">
        <v>2591</v>
      </c>
      <c r="D58" s="1454" t="s">
        <v>2592</v>
      </c>
      <c r="E58" s="1535">
        <f>INDEX([20]Team!$A$15:$AK$132,MATCH($C58,[20]Team!$D$15:$D$132,0),34)/10^6</f>
        <v>409.57</v>
      </c>
      <c r="F58" s="1459">
        <f>(VLOOKUP($C58,[21]Team!$E$1:$AO$65536,21,FALSE))/10^6</f>
        <v>201.41200000000001</v>
      </c>
      <c r="G58" s="1459">
        <f>(VLOOKUP($C58,[21]Team!$E$1:$AO$65536,30,FALSE))/10^6</f>
        <v>193.92400000000001</v>
      </c>
      <c r="H58" s="1459">
        <f>(VLOOKUP($C58,[21]Team!$E$1:$AO$65536,17,FALSE))</f>
        <v>8</v>
      </c>
      <c r="I58" s="1465">
        <f>(VLOOKUP($C58,[21]Team!$E$1:$AO$65536,18,FALSE))</f>
        <v>0.183673</v>
      </c>
      <c r="J58" s="1508">
        <f>(VLOOKUP($C58,[21]Team!$E$1:$AO$65536,24,FALSE))/10^6</f>
        <v>13.427466666667</v>
      </c>
      <c r="K58" s="1511">
        <f>(VLOOKUP($C58,[21]Team!$E$1:$AO$65536,25,FALSE))</f>
        <v>1.875</v>
      </c>
      <c r="L58" s="70"/>
      <c r="M58" s="1459">
        <f>(VLOOKUP($C58,[21]Team!$E$1:$AO$65536,4,FALSE))</f>
        <v>50</v>
      </c>
      <c r="N58" s="1459">
        <f>(VLOOKUP($C58,[21]Team!$E$1:$AO$65536,5,FALSE))</f>
        <v>33</v>
      </c>
      <c r="O58" s="1459">
        <f>(VLOOKUP($C58,[21]Team!$E$1:$AO$65536,9,FALSE))+(VLOOKUP($C58,[21]Team!$E$1:$AO$65536,10,FALSE))</f>
        <v>13</v>
      </c>
      <c r="P58" s="1459">
        <f>(VLOOKUP($C58,[21]Team!$E$1:$AO$65536,8,FALSE))</f>
        <v>4</v>
      </c>
      <c r="Q58" s="1459">
        <f>(VLOOKUP($C58,[21]Team!$E$1:$AO$65536,11,FALSE))</f>
        <v>13</v>
      </c>
      <c r="R58" s="1488" t="e">
        <f>COUNTIFS([22]Details!$D$14:$D$65536,$C58,[22]Details!$M$14:$M$65536,"Đang hoạt động",[22]Details!$N$14:$N$65536,"&gt;=02/01/2017",[22]Details!$U$14:$U$65536,1)+COUNTIFS([22]Details!$D$14:$D$65536,$C58,[22]Details!$M$14:$M$65536,"Đang hoạt động",[22]Details!$N$14:$N$65536,"&gt;=02/01/2017",[22]Details!$V$14:$V$65536,1)</f>
        <v>#VALUE!</v>
      </c>
      <c r="S58" s="1542" t="e">
        <f>COUNTIFS([22]Details!$D$14:$D$65536,$C58,[22]Details!$M$14:$M$65536,"Đang hoạt động",[22]Details!$N$14:$N$65536,"&gt;=02/01/2017",[22]Details!$Q$14:$Q$65536,1)+COUNTIFS([22]Details!$D$14:$D$65536,$C58,[22]Details!$M$14:$M$65536,"Đang hoạt động",[22]Details!$N$14:$N$65536,"&gt;=02/01/2017",[22]Details!$T$14:$T$65536,1)</f>
        <v>#VALUE!</v>
      </c>
      <c r="T58" s="1488" t="e">
        <f>COUNTIF([23]Sheet1!$B$2:$C$172,C58)</f>
        <v>#VALUE!</v>
      </c>
      <c r="U58" s="1548" t="e">
        <f t="shared" si="1"/>
        <v>#VALUE!</v>
      </c>
      <c r="V58" s="1446"/>
      <c r="W58" s="1489"/>
      <c r="XFD58" s="17" t="e">
        <f t="shared" si="3"/>
        <v>#VALUE!</v>
      </c>
    </row>
    <row r="59" spans="2:23 16384:16384" s="70" customFormat="1" ht="15" customHeight="1">
      <c r="B59" s="1452" t="s">
        <v>3399</v>
      </c>
      <c r="C59" s="1454" t="s">
        <v>3407</v>
      </c>
      <c r="D59" s="1454" t="s">
        <v>1463</v>
      </c>
      <c r="E59" s="1535">
        <f>INDEX([20]Team!$A$15:$AK$132,MATCH($C59,[20]Team!$D$15:$D$132,0),34)/10^6</f>
        <v>0</v>
      </c>
      <c r="F59" s="1459">
        <f>(VLOOKUP($C59,[21]Team!$E$1:$AO$65536,21,FALSE))/10^6</f>
        <v>0</v>
      </c>
      <c r="G59" s="1459">
        <f>(VLOOKUP($C59,[21]Team!$E$1:$AO$65536,30,FALSE))/10^6</f>
        <v>0</v>
      </c>
      <c r="H59" s="1459">
        <f>(VLOOKUP($C59,[21]Team!$E$1:$AO$65536,17,FALSE))</f>
        <v>0</v>
      </c>
      <c r="I59" s="1465">
        <f>(VLOOKUP($C59,[21]Team!$E$1:$AO$65536,18,FALSE))</f>
        <v>0</v>
      </c>
      <c r="J59" s="1508">
        <f>(VLOOKUP($C59,[21]Team!$E$1:$AO$65536,24,FALSE))/10^6</f>
        <v>0</v>
      </c>
      <c r="K59" s="1511">
        <f>(VLOOKUP($C59,[21]Team!$E$1:$AO$65536,25,FALSE))</f>
        <v>0</v>
      </c>
      <c r="M59" s="1459">
        <f>(VLOOKUP($C59,[21]Team!$E$1:$AO$65536,4,FALSE))</f>
        <v>83</v>
      </c>
      <c r="N59" s="1459">
        <f>(VLOOKUP($C59,[21]Team!$E$1:$AO$65536,5,FALSE))</f>
        <v>62</v>
      </c>
      <c r="O59" s="1459">
        <f>(VLOOKUP($C59,[21]Team!$E$1:$AO$65536,9,FALSE))+(VLOOKUP($C59,[21]Team!$E$1:$AO$65536,10,FALSE))</f>
        <v>19</v>
      </c>
      <c r="P59" s="1459">
        <f>(VLOOKUP($C59,[21]Team!$E$1:$AO$65536,8,FALSE))</f>
        <v>2</v>
      </c>
      <c r="Q59" s="1459">
        <f>(VLOOKUP($C59,[21]Team!$E$1:$AO$65536,11,FALSE))</f>
        <v>43</v>
      </c>
      <c r="R59" s="1488" t="e">
        <f>COUNTIFS([22]Details!$D$14:$D$65536,$C59,[22]Details!$M$14:$M$65536,"Đang hoạt động",[22]Details!$N$14:$N$65536,"&gt;=02/01/2017",[22]Details!$U$14:$U$65536,1)+COUNTIFS([22]Details!$D$14:$D$65536,$C59,[22]Details!$M$14:$M$65536,"Đang hoạt động",[22]Details!$N$14:$N$65536,"&gt;=02/01/2017",[22]Details!$V$14:$V$65536,1)</f>
        <v>#VALUE!</v>
      </c>
      <c r="S59" s="1542" t="e">
        <f>COUNTIFS([22]Details!$D$14:$D$65536,$C59,[22]Details!$M$14:$M$65536,"Đang hoạt động",[22]Details!$N$14:$N$65536,"&gt;=02/01/2017",[22]Details!$Q$14:$Q$65536,1)+COUNTIFS([22]Details!$D$14:$D$65536,$C59,[22]Details!$M$14:$M$65536,"Đang hoạt động",[22]Details!$N$14:$N$65536,"&gt;=02/01/2017",[22]Details!$T$14:$T$65536,1)</f>
        <v>#VALUE!</v>
      </c>
      <c r="T59" s="1488" t="e">
        <f>COUNTIF([23]Sheet1!$B$2:$C$172,C59)</f>
        <v>#VALUE!</v>
      </c>
      <c r="U59" s="1548" t="e">
        <f t="shared" si="1"/>
        <v>#VALUE!</v>
      </c>
      <c r="V59" s="1446"/>
      <c r="W59" s="1489"/>
      <c r="XFD59" s="70" t="e">
        <f t="shared" si="3"/>
        <v>#VALUE!</v>
      </c>
    </row>
    <row r="60" spans="2:23 16384:16384" s="17" customFormat="1" ht="15" customHeight="1">
      <c r="B60" s="1452" t="s">
        <v>3399</v>
      </c>
      <c r="C60" s="1454" t="s">
        <v>3057</v>
      </c>
      <c r="D60" s="1454" t="s">
        <v>139</v>
      </c>
      <c r="E60" s="1535">
        <f>INDEX([20]Team!$A$15:$AK$132,MATCH($C60,[20]Team!$D$15:$D$132,0),34)/10^6</f>
        <v>368.654</v>
      </c>
      <c r="F60" s="1459">
        <f>(VLOOKUP($C60,[21]Team!$E$1:$AO$65536,21,FALSE))/10^6</f>
        <v>244.56100000000001</v>
      </c>
      <c r="G60" s="1459">
        <f>(VLOOKUP($C60,[21]Team!$E$1:$AO$65536,30,FALSE))/10^6</f>
        <v>258.334</v>
      </c>
      <c r="H60" s="1459">
        <f>(VLOOKUP($C60,[21]Team!$E$1:$AO$65536,17,FALSE))</f>
        <v>13</v>
      </c>
      <c r="I60" s="1465">
        <f>(VLOOKUP($C60,[21]Team!$E$1:$AO$65536,18,FALSE))</f>
        <v>9.5541000000000001E-2</v>
      </c>
      <c r="J60" s="1508">
        <f>(VLOOKUP($C60,[21]Team!$E$1:$AO$65536,24,FALSE))/10^6</f>
        <v>16.304066666666998</v>
      </c>
      <c r="K60" s="1511">
        <f>(VLOOKUP($C60,[21]Team!$E$1:$AO$65536,25,FALSE))</f>
        <v>1.1538459999999999</v>
      </c>
      <c r="L60" s="70"/>
      <c r="M60" s="1459">
        <f>(VLOOKUP($C60,[21]Team!$E$1:$AO$65536,4,FALSE))</f>
        <v>199</v>
      </c>
      <c r="N60" s="1459">
        <f>(VLOOKUP($C60,[21]Team!$E$1:$AO$65536,5,FALSE))</f>
        <v>167</v>
      </c>
      <c r="O60" s="1459">
        <f>(VLOOKUP($C60,[21]Team!$E$1:$AO$65536,9,FALSE))+(VLOOKUP($C60,[21]Team!$E$1:$AO$65536,10,FALSE))</f>
        <v>22</v>
      </c>
      <c r="P60" s="1459">
        <f>(VLOOKUP($C60,[21]Team!$E$1:$AO$65536,8,FALSE))</f>
        <v>10</v>
      </c>
      <c r="Q60" s="1459">
        <f>(VLOOKUP($C60,[21]Team!$E$1:$AO$65536,11,FALSE))</f>
        <v>31</v>
      </c>
      <c r="R60" s="1488" t="e">
        <f>COUNTIFS([22]Details!$D$14:$D$65536,$C60,[22]Details!$M$14:$M$65536,"Đang hoạt động",[22]Details!$N$14:$N$65536,"&gt;=02/01/2017",[22]Details!$U$14:$U$65536,1)+COUNTIFS([22]Details!$D$14:$D$65536,$C60,[22]Details!$M$14:$M$65536,"Đang hoạt động",[22]Details!$N$14:$N$65536,"&gt;=02/01/2017",[22]Details!$V$14:$V$65536,1)</f>
        <v>#VALUE!</v>
      </c>
      <c r="S60" s="1542" t="e">
        <f>COUNTIFS([22]Details!$D$14:$D$65536,$C60,[22]Details!$M$14:$M$65536,"Đang hoạt động",[22]Details!$N$14:$N$65536,"&gt;=02/01/2017",[22]Details!$Q$14:$Q$65536,1)+COUNTIFS([22]Details!$D$14:$D$65536,$C60,[22]Details!$M$14:$M$65536,"Đang hoạt động",[22]Details!$N$14:$N$65536,"&gt;=02/01/2017",[22]Details!$T$14:$T$65536,1)</f>
        <v>#VALUE!</v>
      </c>
      <c r="T60" s="1488" t="e">
        <f>COUNTIF([23]Sheet1!$B$2:$C$172,C60)</f>
        <v>#VALUE!</v>
      </c>
      <c r="U60" s="1548" t="e">
        <f t="shared" si="1"/>
        <v>#VALUE!</v>
      </c>
      <c r="V60" s="1446"/>
      <c r="W60" s="1489"/>
      <c r="XFD60" s="17" t="e">
        <f t="shared" si="3"/>
        <v>#VALUE!</v>
      </c>
    </row>
    <row r="61" spans="2:23 16384:16384" s="70" customFormat="1" ht="15" customHeight="1">
      <c r="B61" s="1452" t="s">
        <v>1569</v>
      </c>
      <c r="C61" s="1454" t="s">
        <v>849</v>
      </c>
      <c r="D61" s="1454" t="s">
        <v>4028</v>
      </c>
      <c r="E61" s="1535">
        <f>INDEX([20]Team!$A$15:$AK$132,MATCH($C61,[20]Team!$D$15:$D$132,0),34)/10^6</f>
        <v>1022.588</v>
      </c>
      <c r="F61" s="1459">
        <f>(VLOOKUP($C61,[21]Team!$E$1:$AO$65536,21,FALSE))/10^6</f>
        <v>726.82799999999997</v>
      </c>
      <c r="G61" s="1459">
        <f>(VLOOKUP($C61,[21]Team!$E$1:$AO$65536,30,FALSE))/10^6</f>
        <v>723.10699999999997</v>
      </c>
      <c r="H61" s="1459">
        <f>(VLOOKUP($C61,[21]Team!$E$1:$AO$65536,17,FALSE))</f>
        <v>17</v>
      </c>
      <c r="I61" s="1465">
        <f>(VLOOKUP($C61,[21]Team!$E$1:$AO$65536,18,FALSE))</f>
        <v>0.17117099999999999</v>
      </c>
      <c r="J61" s="1508">
        <f>(VLOOKUP($C61,[21]Team!$E$1:$AO$65536,24,FALSE))/10^6</f>
        <v>20.766514285713999</v>
      </c>
      <c r="K61" s="1511">
        <f>(VLOOKUP($C61,[21]Team!$E$1:$AO$65536,25,FALSE))</f>
        <v>2.058824</v>
      </c>
      <c r="M61" s="1459">
        <f>(VLOOKUP($C61,[21]Team!$E$1:$AO$65536,4,FALSE))</f>
        <v>115</v>
      </c>
      <c r="N61" s="1459">
        <f>(VLOOKUP($C61,[21]Team!$E$1:$AO$65536,5,FALSE))</f>
        <v>94</v>
      </c>
      <c r="O61" s="1459">
        <f>(VLOOKUP($C61,[21]Team!$E$1:$AO$65536,9,FALSE))+(VLOOKUP($C61,[21]Team!$E$1:$AO$65536,10,FALSE))</f>
        <v>15</v>
      </c>
      <c r="P61" s="1459">
        <f>(VLOOKUP($C61,[21]Team!$E$1:$AO$65536,8,FALSE))</f>
        <v>6</v>
      </c>
      <c r="Q61" s="1459">
        <f>(VLOOKUP($C61,[21]Team!$E$1:$AO$65536,11,FALSE))</f>
        <v>48</v>
      </c>
      <c r="R61" s="1488" t="e">
        <f>COUNTIFS([22]Details!$D$14:$D$65536,$C61,[22]Details!$M$14:$M$65536,"Đang hoạt động",[22]Details!$N$14:$N$65536,"&gt;=02/01/2017",[22]Details!$U$14:$U$65536,1)+COUNTIFS([22]Details!$D$14:$D$65536,$C61,[22]Details!$M$14:$M$65536,"Đang hoạt động",[22]Details!$N$14:$N$65536,"&gt;=02/01/2017",[22]Details!$V$14:$V$65536,1)</f>
        <v>#VALUE!</v>
      </c>
      <c r="S61" s="1542" t="e">
        <f>COUNTIFS([22]Details!$D$14:$D$65536,$C61,[22]Details!$M$14:$M$65536,"Đang hoạt động",[22]Details!$N$14:$N$65536,"&gt;=02/01/2017",[22]Details!$Q$14:$Q$65536,1)+COUNTIFS([22]Details!$D$14:$D$65536,$C61,[22]Details!$M$14:$M$65536,"Đang hoạt động",[22]Details!$N$14:$N$65536,"&gt;=02/01/2017",[22]Details!$T$14:$T$65536,1)</f>
        <v>#VALUE!</v>
      </c>
      <c r="T61" s="1488" t="e">
        <f>COUNTIF([23]Sheet1!$B$2:$C$172,C61)</f>
        <v>#VALUE!</v>
      </c>
      <c r="U61" s="1548" t="e">
        <f t="shared" si="1"/>
        <v>#VALUE!</v>
      </c>
      <c r="V61" s="1446"/>
      <c r="W61" s="1489"/>
      <c r="XFD61" s="70" t="e">
        <f t="shared" si="3"/>
        <v>#VALUE!</v>
      </c>
    </row>
    <row r="62" spans="2:23 16384:16384" s="17" customFormat="1" ht="15" customHeight="1">
      <c r="B62" s="1452" t="s">
        <v>1052</v>
      </c>
      <c r="C62" s="1454" t="s">
        <v>3904</v>
      </c>
      <c r="D62" s="1454" t="s">
        <v>9</v>
      </c>
      <c r="E62" s="1535">
        <f>INDEX([20]Team!$A$15:$AK$132,MATCH($C62,[20]Team!$D$15:$D$132,0),34)/10^6</f>
        <v>587.22699999999998</v>
      </c>
      <c r="F62" s="1459">
        <f>(VLOOKUP($C62,[21]Team!$E$1:$AO$65536,21,FALSE))/10^6</f>
        <v>332.62099999999998</v>
      </c>
      <c r="G62" s="1459">
        <f>(VLOOKUP($C62,[21]Team!$E$1:$AO$65536,30,FALSE))/10^6</f>
        <v>325.86799999999999</v>
      </c>
      <c r="H62" s="1459">
        <f>(VLOOKUP($C62,[21]Team!$E$1:$AO$65536,17,FALSE))</f>
        <v>10</v>
      </c>
      <c r="I62" s="1465">
        <f>(VLOOKUP($C62,[21]Team!$E$1:$AO$65536,18,FALSE))</f>
        <v>0.111628</v>
      </c>
      <c r="J62" s="1508">
        <f>(VLOOKUP($C62,[21]Team!$E$1:$AO$65536,24,FALSE))/10^6</f>
        <v>18.478944444444</v>
      </c>
      <c r="K62" s="1511">
        <f>(VLOOKUP($C62,[21]Team!$E$1:$AO$65536,25,FALSE))</f>
        <v>1.8</v>
      </c>
      <c r="L62" s="70"/>
      <c r="M62" s="1459">
        <f>(VLOOKUP($C62,[21]Team!$E$1:$AO$65536,4,FALSE))</f>
        <v>124</v>
      </c>
      <c r="N62" s="1459">
        <f>(VLOOKUP($C62,[21]Team!$E$1:$AO$65536,5,FALSE))</f>
        <v>96</v>
      </c>
      <c r="O62" s="1459">
        <f>(VLOOKUP($C62,[21]Team!$E$1:$AO$65536,9,FALSE))+(VLOOKUP($C62,[21]Team!$E$1:$AO$65536,10,FALSE))</f>
        <v>24</v>
      </c>
      <c r="P62" s="1459">
        <f>(VLOOKUP($C62,[21]Team!$E$1:$AO$65536,8,FALSE))</f>
        <v>4</v>
      </c>
      <c r="Q62" s="1459">
        <f>(VLOOKUP($C62,[21]Team!$E$1:$AO$65536,11,FALSE))</f>
        <v>9</v>
      </c>
      <c r="R62" s="1488" t="e">
        <f>COUNTIFS([22]Details!$D$14:$D$65536,$C62,[22]Details!$M$14:$M$65536,"Đang hoạt động",[22]Details!$N$14:$N$65536,"&gt;=02/01/2017",[22]Details!$U$14:$U$65536,1)+COUNTIFS([22]Details!$D$14:$D$65536,$C62,[22]Details!$M$14:$M$65536,"Đang hoạt động",[22]Details!$N$14:$N$65536,"&gt;=02/01/2017",[22]Details!$V$14:$V$65536,1)</f>
        <v>#VALUE!</v>
      </c>
      <c r="S62" s="1542" t="e">
        <f>COUNTIFS([22]Details!$D$14:$D$65536,$C62,[22]Details!$M$14:$M$65536,"Đang hoạt động",[22]Details!$N$14:$N$65536,"&gt;=02/01/2017",[22]Details!$Q$14:$Q$65536,1)+COUNTIFS([22]Details!$D$14:$D$65536,$C62,[22]Details!$M$14:$M$65536,"Đang hoạt động",[22]Details!$N$14:$N$65536,"&gt;=02/01/2017",[22]Details!$T$14:$T$65536,1)</f>
        <v>#VALUE!</v>
      </c>
      <c r="T62" s="1488" t="e">
        <f>COUNTIF([23]Sheet1!$B$2:$C$172,C62)</f>
        <v>#VALUE!</v>
      </c>
      <c r="U62" s="1548" t="e">
        <f t="shared" si="1"/>
        <v>#VALUE!</v>
      </c>
      <c r="V62" s="1446"/>
      <c r="W62" s="1489"/>
      <c r="XFD62" s="17" t="e">
        <f t="shared" si="3"/>
        <v>#VALUE!</v>
      </c>
    </row>
    <row r="63" spans="2:23 16384:16384" s="70" customFormat="1" ht="15" customHeight="1">
      <c r="B63" s="1452" t="s">
        <v>3399</v>
      </c>
      <c r="C63" s="1454" t="s">
        <v>3938</v>
      </c>
      <c r="D63" s="1454" t="s">
        <v>1463</v>
      </c>
      <c r="E63" s="1535">
        <f>INDEX([20]Team!$A$15:$AK$132,MATCH($C63,[20]Team!$D$15:$D$132,0),34)/10^6</f>
        <v>567.38599999999997</v>
      </c>
      <c r="F63" s="1459">
        <f>(VLOOKUP($C63,[21]Team!$E$1:$AO$65536,21,FALSE))/10^6</f>
        <v>312.93799999999999</v>
      </c>
      <c r="G63" s="1459">
        <f>(VLOOKUP($C63,[21]Team!$E$1:$AO$65536,30,FALSE))/10^6</f>
        <v>312.93799999999999</v>
      </c>
      <c r="H63" s="1459">
        <f>(VLOOKUP($C63,[21]Team!$E$1:$AO$65536,17,FALSE))</f>
        <v>13</v>
      </c>
      <c r="I63" s="1465">
        <f>(VLOOKUP($C63,[21]Team!$E$1:$AO$65536,18,FALSE))</f>
        <v>0.19259299999999999</v>
      </c>
      <c r="J63" s="1508">
        <f>(VLOOKUP($C63,[21]Team!$E$1:$AO$65536,24,FALSE))/10^6</f>
        <v>14.90180952381</v>
      </c>
      <c r="K63" s="1511">
        <f>(VLOOKUP($C63,[21]Team!$E$1:$AO$65536,25,FALSE))</f>
        <v>1.6153850000000001</v>
      </c>
      <c r="L63" s="17"/>
      <c r="M63" s="1459">
        <f>(VLOOKUP($C63,[21]Team!$E$1:$AO$65536,4,FALSE))</f>
        <v>76</v>
      </c>
      <c r="N63" s="1459">
        <f>(VLOOKUP($C63,[21]Team!$E$1:$AO$65536,5,FALSE))</f>
        <v>55</v>
      </c>
      <c r="O63" s="1459">
        <f>(VLOOKUP($C63,[21]Team!$E$1:$AO$65536,9,FALSE))+(VLOOKUP($C63,[21]Team!$E$1:$AO$65536,10,FALSE))</f>
        <v>21</v>
      </c>
      <c r="P63" s="1459">
        <f>(VLOOKUP($C63,[21]Team!$E$1:$AO$65536,8,FALSE))</f>
        <v>0</v>
      </c>
      <c r="Q63" s="1459">
        <f>(VLOOKUP($C63,[21]Team!$E$1:$AO$65536,11,FALSE))</f>
        <v>8</v>
      </c>
      <c r="R63" s="1488" t="e">
        <f>COUNTIFS([22]Details!$D$14:$D$65536,$C63,[22]Details!$M$14:$M$65536,"Đang hoạt động",[22]Details!$N$14:$N$65536,"&gt;=02/01/2017",[22]Details!$U$14:$U$65536,1)+COUNTIFS([22]Details!$D$14:$D$65536,$C63,[22]Details!$M$14:$M$65536,"Đang hoạt động",[22]Details!$N$14:$N$65536,"&gt;=02/01/2017",[22]Details!$V$14:$V$65536,1)</f>
        <v>#VALUE!</v>
      </c>
      <c r="S63" s="1542" t="e">
        <f>COUNTIFS([22]Details!$D$14:$D$65536,$C63,[22]Details!$M$14:$M$65536,"Đang hoạt động",[22]Details!$N$14:$N$65536,"&gt;=02/01/2017",[22]Details!$Q$14:$Q$65536,1)+COUNTIFS([22]Details!$D$14:$D$65536,$C63,[22]Details!$M$14:$M$65536,"Đang hoạt động",[22]Details!$N$14:$N$65536,"&gt;=02/01/2017",[22]Details!$T$14:$T$65536,1)</f>
        <v>#VALUE!</v>
      </c>
      <c r="T63" s="1488" t="e">
        <f>COUNTIF([23]Sheet1!$B$2:$C$172,C63)</f>
        <v>#VALUE!</v>
      </c>
      <c r="U63" s="1548" t="e">
        <f t="shared" si="1"/>
        <v>#VALUE!</v>
      </c>
      <c r="V63" s="1446"/>
      <c r="W63" s="1489"/>
      <c r="XFD63" s="70" t="e">
        <f t="shared" si="3"/>
        <v>#VALUE!</v>
      </c>
    </row>
    <row r="64" spans="2:23 16384:16384" s="17" customFormat="1" ht="15" customHeight="1">
      <c r="B64" s="1452" t="s">
        <v>3397</v>
      </c>
      <c r="C64" s="1454" t="s">
        <v>3931</v>
      </c>
      <c r="D64" s="1454" t="s">
        <v>3928</v>
      </c>
      <c r="E64" s="1535">
        <f>INDEX([20]Team!$A$15:$AK$132,MATCH($C64,[20]Team!$D$15:$D$132,0),34)/10^6</f>
        <v>81.111000000000004</v>
      </c>
      <c r="F64" s="1459">
        <f>(VLOOKUP($C64,[21]Team!$E$1:$AO$65536,21,FALSE))/10^6</f>
        <v>-0.38400000000000001</v>
      </c>
      <c r="G64" s="1459">
        <f>(VLOOKUP($C64,[21]Team!$E$1:$AO$65536,30,FALSE))/10^6</f>
        <v>-23.321999999999999</v>
      </c>
      <c r="H64" s="1459">
        <f>(VLOOKUP($C64,[21]Team!$E$1:$AO$65536,17,FALSE))</f>
        <v>0</v>
      </c>
      <c r="I64" s="1465">
        <f>(VLOOKUP($C64,[21]Team!$E$1:$AO$65536,18,FALSE))</f>
        <v>0</v>
      </c>
      <c r="J64" s="1508">
        <f>(VLOOKUP($C64,[21]Team!$E$1:$AO$65536,24,FALSE))/10^6</f>
        <v>-0.38400000000000001</v>
      </c>
      <c r="K64" s="1511">
        <f>(VLOOKUP($C64,[21]Team!$E$1:$AO$65536,25,FALSE))</f>
        <v>0</v>
      </c>
      <c r="L64" s="70"/>
      <c r="M64" s="1459">
        <f>(VLOOKUP($C64,[21]Team!$E$1:$AO$65536,4,FALSE))</f>
        <v>54</v>
      </c>
      <c r="N64" s="1459">
        <f>(VLOOKUP($C64,[21]Team!$E$1:$AO$65536,5,FALSE))</f>
        <v>45</v>
      </c>
      <c r="O64" s="1459">
        <f>(VLOOKUP($C64,[21]Team!$E$1:$AO$65536,9,FALSE))+(VLOOKUP($C64,[21]Team!$E$1:$AO$65536,10,FALSE))</f>
        <v>9</v>
      </c>
      <c r="P64" s="1459">
        <f>(VLOOKUP($C64,[21]Team!$E$1:$AO$65536,8,FALSE))</f>
        <v>0</v>
      </c>
      <c r="Q64" s="1459">
        <f>(VLOOKUP($C64,[21]Team!$E$1:$AO$65536,11,FALSE))</f>
        <v>8</v>
      </c>
      <c r="R64" s="1488" t="e">
        <f>COUNTIFS([22]Details!$D$14:$D$65536,$C64,[22]Details!$M$14:$M$65536,"Đang hoạt động",[22]Details!$N$14:$N$65536,"&gt;=02/01/2017",[22]Details!$U$14:$U$65536,1)+COUNTIFS([22]Details!$D$14:$D$65536,$C64,[22]Details!$M$14:$M$65536,"Đang hoạt động",[22]Details!$N$14:$N$65536,"&gt;=02/01/2017",[22]Details!$V$14:$V$65536,1)</f>
        <v>#VALUE!</v>
      </c>
      <c r="S64" s="1542" t="e">
        <f>COUNTIFS([22]Details!$D$14:$D$65536,$C64,[22]Details!$M$14:$M$65536,"Đang hoạt động",[22]Details!$N$14:$N$65536,"&gt;=02/01/2017",[22]Details!$Q$14:$Q$65536,1)+COUNTIFS([22]Details!$D$14:$D$65536,$C64,[22]Details!$M$14:$M$65536,"Đang hoạt động",[22]Details!$N$14:$N$65536,"&gt;=02/01/2017",[22]Details!$T$14:$T$65536,1)</f>
        <v>#VALUE!</v>
      </c>
      <c r="T64" s="1488" t="e">
        <f>COUNTIF([23]Sheet1!$B$2:$C$172,C64)</f>
        <v>#VALUE!</v>
      </c>
      <c r="U64" s="1548" t="e">
        <f t="shared" si="1"/>
        <v>#VALUE!</v>
      </c>
      <c r="V64" s="1446"/>
      <c r="W64" s="1489"/>
      <c r="XFD64" s="17" t="e">
        <f t="shared" si="3"/>
        <v>#VALUE!</v>
      </c>
    </row>
    <row r="65" spans="2:23 16384:16384" s="70" customFormat="1" ht="15" customHeight="1">
      <c r="B65" s="1452" t="s">
        <v>3396</v>
      </c>
      <c r="C65" s="1454" t="s">
        <v>4025</v>
      </c>
      <c r="D65" s="1454" t="s">
        <v>1061</v>
      </c>
      <c r="E65" s="1535">
        <f>INDEX([20]Team!$A$15:$AK$132,MATCH($C65,[20]Team!$D$15:$D$132,0),34)/10^6</f>
        <v>187.25</v>
      </c>
      <c r="F65" s="1459">
        <f>(VLOOKUP($C65,[21]Team!$E$1:$AO$65536,21,FALSE))/10^6</f>
        <v>90.358999999999995</v>
      </c>
      <c r="G65" s="1459">
        <f>(VLOOKUP($C65,[21]Team!$E$1:$AO$65536,30,FALSE))/10^6</f>
        <v>73.820999999999998</v>
      </c>
      <c r="H65" s="1459">
        <f>(VLOOKUP($C65,[21]Team!$E$1:$AO$65536,17,FALSE))</f>
        <v>5</v>
      </c>
      <c r="I65" s="1465">
        <f>(VLOOKUP($C65,[21]Team!$E$1:$AO$65536,18,FALSE))</f>
        <v>7.6336000000000001E-2</v>
      </c>
      <c r="J65" s="1508">
        <f>(VLOOKUP($C65,[21]Team!$E$1:$AO$65536,24,FALSE))/10^6</f>
        <v>15.059833333333</v>
      </c>
      <c r="K65" s="1511">
        <f>(VLOOKUP($C65,[21]Team!$E$1:$AO$65536,25,FALSE))</f>
        <v>1.2</v>
      </c>
      <c r="M65" s="1459">
        <f>(VLOOKUP($C65,[21]Team!$E$1:$AO$65536,4,FALSE))</f>
        <v>68</v>
      </c>
      <c r="N65" s="1459">
        <f>(VLOOKUP($C65,[21]Team!$E$1:$AO$65536,5,FALSE))</f>
        <v>51</v>
      </c>
      <c r="O65" s="1459">
        <f>(VLOOKUP($C65,[21]Team!$E$1:$AO$65536,9,FALSE))+(VLOOKUP($C65,[21]Team!$E$1:$AO$65536,10,FALSE))</f>
        <v>16</v>
      </c>
      <c r="P65" s="1459">
        <f>(VLOOKUP($C65,[21]Team!$E$1:$AO$65536,8,FALSE))</f>
        <v>1</v>
      </c>
      <c r="Q65" s="1459">
        <f>(VLOOKUP($C65,[21]Team!$E$1:$AO$65536,11,FALSE))</f>
        <v>20</v>
      </c>
      <c r="R65" s="1488" t="e">
        <f>COUNTIFS([22]Details!$D$14:$D$65536,$C65,[22]Details!$M$14:$M$65536,"Đang hoạt động",[22]Details!$N$14:$N$65536,"&gt;=02/01/2017",[22]Details!$U$14:$U$65536,1)+COUNTIFS([22]Details!$D$14:$D$65536,$C65,[22]Details!$M$14:$M$65536,"Đang hoạt động",[22]Details!$N$14:$N$65536,"&gt;=02/01/2017",[22]Details!$V$14:$V$65536,1)</f>
        <v>#VALUE!</v>
      </c>
      <c r="S65" s="1542" t="e">
        <f>COUNTIFS([22]Details!$D$14:$D$65536,$C65,[22]Details!$M$14:$M$65536,"Đang hoạt động",[22]Details!$N$14:$N$65536,"&gt;=02/01/2017",[22]Details!$Q$14:$Q$65536,1)+COUNTIFS([22]Details!$D$14:$D$65536,$C65,[22]Details!$M$14:$M$65536,"Đang hoạt động",[22]Details!$N$14:$N$65536,"&gt;=02/01/2017",[22]Details!$T$14:$T$65536,1)</f>
        <v>#VALUE!</v>
      </c>
      <c r="T65" s="1488" t="e">
        <f>COUNTIF([23]Sheet1!$B$2:$C$172,C65)</f>
        <v>#VALUE!</v>
      </c>
      <c r="U65" s="1548" t="e">
        <f t="shared" si="1"/>
        <v>#VALUE!</v>
      </c>
      <c r="V65" s="1446"/>
      <c r="W65" s="1489"/>
      <c r="XFD65" s="70" t="e">
        <f t="shared" si="3"/>
        <v>#VALUE!</v>
      </c>
    </row>
    <row r="66" spans="2:23 16384:16384" s="17" customFormat="1" ht="15" customHeight="1">
      <c r="B66" s="1452" t="s">
        <v>3397</v>
      </c>
      <c r="C66" s="1454" t="s">
        <v>2783</v>
      </c>
      <c r="D66" s="1454" t="s">
        <v>3928</v>
      </c>
      <c r="E66" s="1535">
        <f>INDEX([20]Team!$A$15:$AK$132,MATCH($C66,[20]Team!$D$15:$D$132,0),34)/10^6</f>
        <v>38.39</v>
      </c>
      <c r="F66" s="1459">
        <f>(VLOOKUP($C66,[21]Team!$E$1:$AO$65536,21,FALSE))/10^6</f>
        <v>22.82</v>
      </c>
      <c r="G66" s="1459">
        <f>(VLOOKUP($C66,[21]Team!$E$1:$AO$65536,30,FALSE))/10^6</f>
        <v>17.634</v>
      </c>
      <c r="H66" s="1459">
        <f>(VLOOKUP($C66,[21]Team!$E$1:$AO$65536,17,FALSE))</f>
        <v>1</v>
      </c>
      <c r="I66" s="1465">
        <f>(VLOOKUP($C66,[21]Team!$E$1:$AO$65536,18,FALSE))</f>
        <v>1.2422000000000001E-2</v>
      </c>
      <c r="J66" s="1508">
        <f>(VLOOKUP($C66,[21]Team!$E$1:$AO$65536,24,FALSE))/10^6</f>
        <v>11.41</v>
      </c>
      <c r="K66" s="1511">
        <f>(VLOOKUP($C66,[21]Team!$E$1:$AO$65536,25,FALSE))</f>
        <v>2</v>
      </c>
      <c r="L66" s="70"/>
      <c r="M66" s="1459">
        <f>(VLOOKUP($C66,[21]Team!$E$1:$AO$65536,4,FALSE))</f>
        <v>81</v>
      </c>
      <c r="N66" s="1459">
        <f>(VLOOKUP($C66,[21]Team!$E$1:$AO$65536,5,FALSE))</f>
        <v>56</v>
      </c>
      <c r="O66" s="1459">
        <f>(VLOOKUP($C66,[21]Team!$E$1:$AO$65536,9,FALSE))+(VLOOKUP($C66,[21]Team!$E$1:$AO$65536,10,FALSE))</f>
        <v>25</v>
      </c>
      <c r="P66" s="1459">
        <f>(VLOOKUP($C66,[21]Team!$E$1:$AO$65536,8,FALSE))</f>
        <v>0</v>
      </c>
      <c r="Q66" s="1459">
        <f>(VLOOKUP($C66,[21]Team!$E$1:$AO$65536,11,FALSE))</f>
        <v>16</v>
      </c>
      <c r="R66" s="1488" t="e">
        <f>COUNTIFS([22]Details!$D$14:$D$65536,$C66,[22]Details!$M$14:$M$65536,"Đang hoạt động",[22]Details!$N$14:$N$65536,"&gt;=02/01/2017",[22]Details!$U$14:$U$65536,1)+COUNTIFS([22]Details!$D$14:$D$65536,$C66,[22]Details!$M$14:$M$65536,"Đang hoạt động",[22]Details!$N$14:$N$65536,"&gt;=02/01/2017",[22]Details!$V$14:$V$65536,1)</f>
        <v>#VALUE!</v>
      </c>
      <c r="S66" s="1542" t="e">
        <f>COUNTIFS([22]Details!$D$14:$D$65536,$C66,[22]Details!$M$14:$M$65536,"Đang hoạt động",[22]Details!$N$14:$N$65536,"&gt;=02/01/2017",[22]Details!$Q$14:$Q$65536,1)+COUNTIFS([22]Details!$D$14:$D$65536,$C66,[22]Details!$M$14:$M$65536,"Đang hoạt động",[22]Details!$N$14:$N$65536,"&gt;=02/01/2017",[22]Details!$T$14:$T$65536,1)</f>
        <v>#VALUE!</v>
      </c>
      <c r="T66" s="1488" t="e">
        <f>COUNTIF([23]Sheet1!$B$2:$C$172,C66)</f>
        <v>#VALUE!</v>
      </c>
      <c r="U66" s="1548" t="e">
        <f t="shared" si="1"/>
        <v>#VALUE!</v>
      </c>
      <c r="V66" s="1446"/>
      <c r="W66" s="1489"/>
      <c r="XFD66" s="17" t="e">
        <f t="shared" si="3"/>
        <v>#VALUE!</v>
      </c>
    </row>
    <row r="67" spans="2:23 16384:16384" s="70" customFormat="1" ht="15" customHeight="1">
      <c r="B67" s="1452" t="s">
        <v>1052</v>
      </c>
      <c r="C67" s="1454" t="s">
        <v>559</v>
      </c>
      <c r="D67" s="1454" t="s">
        <v>555</v>
      </c>
      <c r="E67" s="1535">
        <f>INDEX([20]Team!$A$15:$AK$132,MATCH($C67,[20]Team!$D$15:$D$132,0),34)/10^6</f>
        <v>119.1</v>
      </c>
      <c r="F67" s="1459">
        <f>(VLOOKUP($C67,[21]Team!$E$1:$AO$65536,21,FALSE))/10^6</f>
        <v>63.524999999999999</v>
      </c>
      <c r="G67" s="1459">
        <f>(VLOOKUP($C67,[21]Team!$E$1:$AO$65536,30,FALSE))/10^6</f>
        <v>63.524999999999999</v>
      </c>
      <c r="H67" s="1459">
        <f>(VLOOKUP($C67,[21]Team!$E$1:$AO$65536,17,FALSE))</f>
        <v>4</v>
      </c>
      <c r="I67" s="1465">
        <f>(VLOOKUP($C67,[21]Team!$E$1:$AO$65536,18,FALSE))</f>
        <v>6.5573999999999993E-2</v>
      </c>
      <c r="J67" s="1508">
        <f>(VLOOKUP($C67,[21]Team!$E$1:$AO$65536,24,FALSE))/10^6</f>
        <v>15.88125</v>
      </c>
      <c r="K67" s="1511">
        <f>(VLOOKUP($C67,[21]Team!$E$1:$AO$65536,25,FALSE))</f>
        <v>1</v>
      </c>
      <c r="L67" s="17"/>
      <c r="M67" s="1459">
        <f>(VLOOKUP($C67,[21]Team!$E$1:$AO$65536,4,FALSE))</f>
        <v>77</v>
      </c>
      <c r="N67" s="1459">
        <f>(VLOOKUP($C67,[21]Team!$E$1:$AO$65536,5,FALSE))</f>
        <v>64</v>
      </c>
      <c r="O67" s="1459">
        <f>(VLOOKUP($C67,[21]Team!$E$1:$AO$65536,9,FALSE))+(VLOOKUP($C67,[21]Team!$E$1:$AO$65536,10,FALSE))</f>
        <v>9</v>
      </c>
      <c r="P67" s="1459">
        <f>(VLOOKUP($C67,[21]Team!$E$1:$AO$65536,8,FALSE))</f>
        <v>4</v>
      </c>
      <c r="Q67" s="1459">
        <f>(VLOOKUP($C67,[21]Team!$E$1:$AO$65536,11,FALSE))</f>
        <v>1</v>
      </c>
      <c r="R67" s="1488" t="e">
        <f>COUNTIFS([22]Details!$D$14:$D$65536,$C67,[22]Details!$M$14:$M$65536,"Đang hoạt động",[22]Details!$N$14:$N$65536,"&gt;=02/01/2017",[22]Details!$U$14:$U$65536,1)+COUNTIFS([22]Details!$D$14:$D$65536,$C67,[22]Details!$M$14:$M$65536,"Đang hoạt động",[22]Details!$N$14:$N$65536,"&gt;=02/01/2017",[22]Details!$V$14:$V$65536,1)</f>
        <v>#VALUE!</v>
      </c>
      <c r="S67" s="1542" t="e">
        <f>COUNTIFS([22]Details!$D$14:$D$65536,$C67,[22]Details!$M$14:$M$65536,"Đang hoạt động",[22]Details!$N$14:$N$65536,"&gt;=02/01/2017",[22]Details!$Q$14:$Q$65536,1)+COUNTIFS([22]Details!$D$14:$D$65536,$C67,[22]Details!$M$14:$M$65536,"Đang hoạt động",[22]Details!$N$14:$N$65536,"&gt;=02/01/2017",[22]Details!$T$14:$T$65536,1)</f>
        <v>#VALUE!</v>
      </c>
      <c r="T67" s="1488" t="e">
        <f>COUNTIF([23]Sheet1!$B$2:$C$172,C67)</f>
        <v>#VALUE!</v>
      </c>
      <c r="U67" s="1548" t="e">
        <f t="shared" si="1"/>
        <v>#VALUE!</v>
      </c>
      <c r="V67" s="1446"/>
      <c r="W67" s="1489"/>
      <c r="XFD67" s="70" t="e">
        <f t="shared" si="3"/>
        <v>#VALUE!</v>
      </c>
    </row>
    <row r="68" spans="2:23 16384:16384" s="17" customFormat="1" ht="15" customHeight="1">
      <c r="B68" s="1452" t="s">
        <v>3398</v>
      </c>
      <c r="C68" s="1454" t="s">
        <v>3916</v>
      </c>
      <c r="D68" s="1454" t="s">
        <v>3920</v>
      </c>
      <c r="E68" s="1535">
        <f>INDEX([20]Team!$A$15:$AK$132,MATCH($C68,[20]Team!$D$15:$D$132,0),34)/10^6</f>
        <v>-24.757000000000001</v>
      </c>
      <c r="F68" s="1459">
        <f>(VLOOKUP($C68,[21]Team!$E$1:$AO$65536,21,FALSE))/10^6</f>
        <v>-14.147</v>
      </c>
      <c r="G68" s="1459">
        <f>(VLOOKUP($C68,[21]Team!$E$1:$AO$65536,30,FALSE))/10^6</f>
        <v>-14.147</v>
      </c>
      <c r="H68" s="1459">
        <f>(VLOOKUP($C68,[21]Team!$E$1:$AO$65536,17,FALSE))</f>
        <v>0</v>
      </c>
      <c r="I68" s="1465">
        <f>(VLOOKUP($C68,[21]Team!$E$1:$AO$65536,18,FALSE))</f>
        <v>0</v>
      </c>
      <c r="J68" s="1508">
        <f>(VLOOKUP($C68,[21]Team!$E$1:$AO$65536,24,FALSE))/10^6</f>
        <v>14.147</v>
      </c>
      <c r="K68" s="1511">
        <f>(VLOOKUP($C68,[21]Team!$E$1:$AO$65536,25,FALSE))</f>
        <v>0</v>
      </c>
      <c r="M68" s="1459">
        <f>(VLOOKUP($C68,[21]Team!$E$1:$AO$65536,4,FALSE))</f>
        <v>135</v>
      </c>
      <c r="N68" s="1459">
        <f>(VLOOKUP($C68,[21]Team!$E$1:$AO$65536,5,FALSE))</f>
        <v>112</v>
      </c>
      <c r="O68" s="1459">
        <f>(VLOOKUP($C68,[21]Team!$E$1:$AO$65536,9,FALSE))+(VLOOKUP($C68,[21]Team!$E$1:$AO$65536,10,FALSE))</f>
        <v>18</v>
      </c>
      <c r="P68" s="1459">
        <f>(VLOOKUP($C68,[21]Team!$E$1:$AO$65536,8,FALSE))</f>
        <v>5</v>
      </c>
      <c r="Q68" s="1459">
        <f>(VLOOKUP($C68,[21]Team!$E$1:$AO$65536,11,FALSE))</f>
        <v>36</v>
      </c>
      <c r="R68" s="1488" t="e">
        <f>COUNTIFS([22]Details!$D$14:$D$65536,$C68,[22]Details!$M$14:$M$65536,"Đang hoạt động",[22]Details!$N$14:$N$65536,"&gt;=02/01/2017",[22]Details!$U$14:$U$65536,1)+COUNTIFS([22]Details!$D$14:$D$65536,$C68,[22]Details!$M$14:$M$65536,"Đang hoạt động",[22]Details!$N$14:$N$65536,"&gt;=02/01/2017",[22]Details!$V$14:$V$65536,1)</f>
        <v>#VALUE!</v>
      </c>
      <c r="S68" s="1542" t="e">
        <f>COUNTIFS([22]Details!$D$14:$D$65536,$C68,[22]Details!$M$14:$M$65536,"Đang hoạt động",[22]Details!$N$14:$N$65536,"&gt;=02/01/2017",[22]Details!$Q$14:$Q$65536,1)+COUNTIFS([22]Details!$D$14:$D$65536,$C68,[22]Details!$M$14:$M$65536,"Đang hoạt động",[22]Details!$N$14:$N$65536,"&gt;=02/01/2017",[22]Details!$T$14:$T$65536,1)</f>
        <v>#VALUE!</v>
      </c>
      <c r="T68" s="1488" t="e">
        <f>COUNTIF([23]Sheet1!$B$2:$C$172,C68)</f>
        <v>#VALUE!</v>
      </c>
      <c r="U68" s="1548" t="e">
        <f t="shared" si="1"/>
        <v>#VALUE!</v>
      </c>
      <c r="V68" s="1446"/>
      <c r="W68" s="1489"/>
      <c r="XFD68" s="17" t="e">
        <f t="shared" si="3"/>
        <v>#VALUE!</v>
      </c>
    </row>
    <row r="69" spans="2:23 16384:16384" s="70" customFormat="1" ht="15" customHeight="1">
      <c r="B69" s="1452" t="s">
        <v>1052</v>
      </c>
      <c r="C69" s="1454" t="s">
        <v>1457</v>
      </c>
      <c r="D69" s="1454" t="s">
        <v>1458</v>
      </c>
      <c r="E69" s="1535">
        <f>INDEX([20]Team!$A$15:$AK$132,MATCH($C69,[20]Team!$D$15:$D$132,0),34)/10^6</f>
        <v>754.178</v>
      </c>
      <c r="F69" s="1459">
        <f>(VLOOKUP($C69,[21]Team!$E$1:$AO$65536,21,FALSE))/10^6</f>
        <v>369.053</v>
      </c>
      <c r="G69" s="1459">
        <f>(VLOOKUP($C69,[21]Team!$E$1:$AO$65536,30,FALSE))/10^6</f>
        <v>356.78199999999998</v>
      </c>
      <c r="H69" s="1459">
        <f>(VLOOKUP($C69,[21]Team!$E$1:$AO$65536,17,FALSE))</f>
        <v>12</v>
      </c>
      <c r="I69" s="1465">
        <f>(VLOOKUP($C69,[21]Team!$E$1:$AO$65536,18,FALSE))</f>
        <v>0.20143900000000001</v>
      </c>
      <c r="J69" s="1508">
        <f>(VLOOKUP($C69,[21]Team!$E$1:$AO$65536,24,FALSE))/10^6</f>
        <v>19.423842105262999</v>
      </c>
      <c r="K69" s="1511">
        <f>(VLOOKUP($C69,[21]Team!$E$1:$AO$65536,25,FALSE))</f>
        <v>1.5833330000000001</v>
      </c>
      <c r="L69" s="17"/>
      <c r="M69" s="1459">
        <f>(VLOOKUP($C69,[21]Team!$E$1:$AO$65536,4,FALSE))</f>
        <v>77</v>
      </c>
      <c r="N69" s="1459">
        <f>(VLOOKUP($C69,[21]Team!$E$1:$AO$65536,5,FALSE))</f>
        <v>60</v>
      </c>
      <c r="O69" s="1459">
        <f>(VLOOKUP($C69,[21]Team!$E$1:$AO$65536,9,FALSE))+(VLOOKUP($C69,[21]Team!$E$1:$AO$65536,10,FALSE))</f>
        <v>11</v>
      </c>
      <c r="P69" s="1459">
        <f>(VLOOKUP($C69,[21]Team!$E$1:$AO$65536,8,FALSE))</f>
        <v>6</v>
      </c>
      <c r="Q69" s="1459">
        <f>(VLOOKUP($C69,[21]Team!$E$1:$AO$65536,11,FALSE))</f>
        <v>4</v>
      </c>
      <c r="R69" s="1488" t="e">
        <f>COUNTIFS([22]Details!$D$14:$D$65536,$C69,[22]Details!$M$14:$M$65536,"Đang hoạt động",[22]Details!$N$14:$N$65536,"&gt;=02/01/2017",[22]Details!$U$14:$U$65536,1)+COUNTIFS([22]Details!$D$14:$D$65536,$C69,[22]Details!$M$14:$M$65536,"Đang hoạt động",[22]Details!$N$14:$N$65536,"&gt;=02/01/2017",[22]Details!$V$14:$V$65536,1)</f>
        <v>#VALUE!</v>
      </c>
      <c r="S69" s="1542" t="e">
        <f>COUNTIFS([22]Details!$D$14:$D$65536,$C69,[22]Details!$M$14:$M$65536,"Đang hoạt động",[22]Details!$N$14:$N$65536,"&gt;=02/01/2017",[22]Details!$Q$14:$Q$65536,1)+COUNTIFS([22]Details!$D$14:$D$65536,$C69,[22]Details!$M$14:$M$65536,"Đang hoạt động",[22]Details!$N$14:$N$65536,"&gt;=02/01/2017",[22]Details!$T$14:$T$65536,1)</f>
        <v>#VALUE!</v>
      </c>
      <c r="T69" s="1488" t="e">
        <f>COUNTIF([23]Sheet1!$B$2:$C$172,C69)</f>
        <v>#VALUE!</v>
      </c>
      <c r="U69" s="1548" t="e">
        <f t="shared" si="1"/>
        <v>#VALUE!</v>
      </c>
      <c r="V69" s="1446"/>
      <c r="W69" s="1489"/>
      <c r="XFD69" s="70" t="e">
        <f t="shared" si="3"/>
        <v>#VALUE!</v>
      </c>
    </row>
    <row r="70" spans="2:23 16384:16384" s="17" customFormat="1" ht="15" customHeight="1">
      <c r="B70" s="1452" t="s">
        <v>1052</v>
      </c>
      <c r="C70" s="1454" t="s">
        <v>644</v>
      </c>
      <c r="D70" s="1454" t="s">
        <v>3930</v>
      </c>
      <c r="E70" s="1535">
        <f>INDEX([20]Team!$A$15:$AK$132,MATCH($C70,[20]Team!$D$15:$D$132,0),34)/10^6</f>
        <v>1076.508</v>
      </c>
      <c r="F70" s="1459">
        <f>(VLOOKUP($C70,[21]Team!$E$1:$AO$65536,21,FALSE))/10^6</f>
        <v>759.55100000000004</v>
      </c>
      <c r="G70" s="1459">
        <f>(VLOOKUP($C70,[21]Team!$E$1:$AO$65536,30,FALSE))/10^6</f>
        <v>818.53800000000001</v>
      </c>
      <c r="H70" s="1459">
        <f>(VLOOKUP($C70,[21]Team!$E$1:$AO$65536,17,FALSE))</f>
        <v>3</v>
      </c>
      <c r="I70" s="1465">
        <f>(VLOOKUP($C70,[21]Team!$E$1:$AO$65536,18,FALSE))</f>
        <v>4.1152000000000001E-2</v>
      </c>
      <c r="J70" s="1508">
        <f>(VLOOKUP($C70,[21]Team!$E$1:$AO$65536,24,FALSE))/10^6</f>
        <v>63.295916666666997</v>
      </c>
      <c r="K70" s="1511">
        <f>(VLOOKUP($C70,[21]Team!$E$1:$AO$65536,25,FALSE))</f>
        <v>4</v>
      </c>
      <c r="L70" s="71"/>
      <c r="M70" s="1459">
        <f>(VLOOKUP($C70,[21]Team!$E$1:$AO$65536,4,FALSE))</f>
        <v>157</v>
      </c>
      <c r="N70" s="1459">
        <f>(VLOOKUP($C70,[21]Team!$E$1:$AO$65536,5,FALSE))</f>
        <v>135</v>
      </c>
      <c r="O70" s="1459">
        <f>(VLOOKUP($C70,[21]Team!$E$1:$AO$65536,9,FALSE))+(VLOOKUP($C70,[21]Team!$E$1:$AO$65536,10,FALSE))</f>
        <v>14</v>
      </c>
      <c r="P70" s="1459">
        <f>(VLOOKUP($C70,[21]Team!$E$1:$AO$65536,8,FALSE))</f>
        <v>8</v>
      </c>
      <c r="Q70" s="1459">
        <f>(VLOOKUP($C70,[21]Team!$E$1:$AO$65536,11,FALSE))</f>
        <v>17</v>
      </c>
      <c r="R70" s="1488" t="e">
        <f>COUNTIFS([22]Details!$D$14:$D$65536,$C70,[22]Details!$M$14:$M$65536,"Đang hoạt động",[22]Details!$N$14:$N$65536,"&gt;=02/01/2017",[22]Details!$U$14:$U$65536,1)+COUNTIFS([22]Details!$D$14:$D$65536,$C70,[22]Details!$M$14:$M$65536,"Đang hoạt động",[22]Details!$N$14:$N$65536,"&gt;=02/01/2017",[22]Details!$V$14:$V$65536,1)</f>
        <v>#VALUE!</v>
      </c>
      <c r="S70" s="1542" t="e">
        <f>COUNTIFS([22]Details!$D$14:$D$65536,$C70,[22]Details!$M$14:$M$65536,"Đang hoạt động",[22]Details!$N$14:$N$65536,"&gt;=02/01/2017",[22]Details!$Q$14:$Q$65536,1)+COUNTIFS([22]Details!$D$14:$D$65536,$C70,[22]Details!$M$14:$M$65536,"Đang hoạt động",[22]Details!$N$14:$N$65536,"&gt;=02/01/2017",[22]Details!$T$14:$T$65536,1)</f>
        <v>#VALUE!</v>
      </c>
      <c r="T70" s="1488" t="e">
        <f>COUNTIF([23]Sheet1!$B$2:$C$172,C70)</f>
        <v>#VALUE!</v>
      </c>
      <c r="U70" s="1548" t="e">
        <f t="shared" si="1"/>
        <v>#VALUE!</v>
      </c>
      <c r="V70" s="1446"/>
      <c r="W70" s="1489"/>
      <c r="XFD70" s="17" t="e">
        <f t="shared" si="3"/>
        <v>#VALUE!</v>
      </c>
    </row>
    <row r="71" spans="2:23 16384:16384" s="70" customFormat="1" ht="15" customHeight="1">
      <c r="B71" s="1452" t="s">
        <v>3396</v>
      </c>
      <c r="C71" s="1454" t="s">
        <v>4026</v>
      </c>
      <c r="D71" s="1454" t="s">
        <v>4029</v>
      </c>
      <c r="E71" s="1535">
        <f>INDEX([20]Team!$A$15:$AK$132,MATCH($C71,[20]Team!$D$15:$D$132,0),34)/10^6</f>
        <v>746.577</v>
      </c>
      <c r="F71" s="1459">
        <f>(VLOOKUP($C71,[21]Team!$E$1:$AO$65536,21,FALSE))/10^6</f>
        <v>594.58500000000004</v>
      </c>
      <c r="G71" s="1459">
        <f>(VLOOKUP($C71,[21]Team!$E$1:$AO$65536,30,FALSE))/10^6</f>
        <v>645.89300000000003</v>
      </c>
      <c r="H71" s="1459">
        <f>(VLOOKUP($C71,[21]Team!$E$1:$AO$65536,17,FALSE))</f>
        <v>7</v>
      </c>
      <c r="I71" s="1465">
        <f>(VLOOKUP($C71,[21]Team!$E$1:$AO$65536,18,FALSE))</f>
        <v>7.3683999999999999E-2</v>
      </c>
      <c r="J71" s="1508">
        <f>(VLOOKUP($C71,[21]Team!$E$1:$AO$65536,24,FALSE))/10^6</f>
        <v>84.940714285713995</v>
      </c>
      <c r="K71" s="1511">
        <f>(VLOOKUP($C71,[21]Team!$E$1:$AO$65536,25,FALSE))</f>
        <v>1</v>
      </c>
      <c r="M71" s="1459">
        <f>(VLOOKUP($C71,[21]Team!$E$1:$AO$65536,4,FALSE))</f>
        <v>122</v>
      </c>
      <c r="N71" s="1459">
        <f>(VLOOKUP($C71,[21]Team!$E$1:$AO$65536,5,FALSE))</f>
        <v>105</v>
      </c>
      <c r="O71" s="1459">
        <f>(VLOOKUP($C71,[21]Team!$E$1:$AO$65536,9,FALSE))+(VLOOKUP($C71,[21]Team!$E$1:$AO$65536,10,FALSE))</f>
        <v>17</v>
      </c>
      <c r="P71" s="1459">
        <f>(VLOOKUP($C71,[21]Team!$E$1:$AO$65536,8,FALSE))</f>
        <v>0</v>
      </c>
      <c r="Q71" s="1459">
        <f>(VLOOKUP($C71,[21]Team!$E$1:$AO$65536,11,FALSE))</f>
        <v>2</v>
      </c>
      <c r="R71" s="1488" t="e">
        <f>COUNTIFS([22]Details!$D$14:$D$65536,$C71,[22]Details!$M$14:$M$65536,"Đang hoạt động",[22]Details!$N$14:$N$65536,"&gt;=02/01/2017",[22]Details!$U$14:$U$65536,1)+COUNTIFS([22]Details!$D$14:$D$65536,$C71,[22]Details!$M$14:$M$65536,"Đang hoạt động",[22]Details!$N$14:$N$65536,"&gt;=02/01/2017",[22]Details!$V$14:$V$65536,1)</f>
        <v>#VALUE!</v>
      </c>
      <c r="S71" s="1542" t="e">
        <f>COUNTIFS([22]Details!$D$14:$D$65536,$C71,[22]Details!$M$14:$M$65536,"Đang hoạt động",[22]Details!$N$14:$N$65536,"&gt;=02/01/2017",[22]Details!$Q$14:$Q$65536,1)+COUNTIFS([22]Details!$D$14:$D$65536,$C71,[22]Details!$M$14:$M$65536,"Đang hoạt động",[22]Details!$N$14:$N$65536,"&gt;=02/01/2017",[22]Details!$T$14:$T$65536,1)</f>
        <v>#VALUE!</v>
      </c>
      <c r="T71" s="1488" t="e">
        <f>COUNTIF([23]Sheet1!$B$2:$C$172,C71)</f>
        <v>#VALUE!</v>
      </c>
      <c r="U71" s="1548" t="e">
        <f t="shared" si="1"/>
        <v>#VALUE!</v>
      </c>
      <c r="V71" s="1446"/>
      <c r="W71" s="1489"/>
      <c r="XFD71" s="70" t="e">
        <f t="shared" si="3"/>
        <v>#VALUE!</v>
      </c>
    </row>
    <row r="72" spans="2:23 16384:16384" s="42" customFormat="1" ht="15" customHeight="1">
      <c r="B72" s="1452" t="s">
        <v>3398</v>
      </c>
      <c r="C72" s="1454" t="s">
        <v>913</v>
      </c>
      <c r="D72" s="1454" t="s">
        <v>3940</v>
      </c>
      <c r="E72" s="1535">
        <f>INDEX([20]Team!$A$15:$AK$132,MATCH($C72,[20]Team!$D$15:$D$132,0),34)/10^6</f>
        <v>1001.765</v>
      </c>
      <c r="F72" s="1459">
        <f>(VLOOKUP($C72,[21]Team!$E$1:$AO$65536,21,FALSE))/10^6</f>
        <v>739.34500000000003</v>
      </c>
      <c r="G72" s="1459">
        <f>(VLOOKUP($C72,[21]Team!$E$1:$AO$65536,30,FALSE))/10^6</f>
        <v>714.66300000000001</v>
      </c>
      <c r="H72" s="1459">
        <f>(VLOOKUP($C72,[21]Team!$E$1:$AO$65536,17,FALSE))</f>
        <v>34</v>
      </c>
      <c r="I72" s="1465">
        <f>(VLOOKUP($C72,[21]Team!$E$1:$AO$65536,18,FALSE))</f>
        <v>0.16075700000000001</v>
      </c>
      <c r="J72" s="1508">
        <f>(VLOOKUP($C72,[21]Team!$E$1:$AO$65536,24,FALSE))/10^6</f>
        <v>16.429888888889</v>
      </c>
      <c r="K72" s="1511">
        <f>(VLOOKUP($C72,[21]Team!$E$1:$AO$65536,25,FALSE))</f>
        <v>1.323529</v>
      </c>
      <c r="L72" s="17"/>
      <c r="M72" s="1459">
        <f>(VLOOKUP($C72,[21]Team!$E$1:$AO$65536,4,FALSE))</f>
        <v>239</v>
      </c>
      <c r="N72" s="1459">
        <f>(VLOOKUP($C72,[21]Team!$E$1:$AO$65536,5,FALSE))</f>
        <v>201</v>
      </c>
      <c r="O72" s="1459">
        <f>(VLOOKUP($C72,[21]Team!$E$1:$AO$65536,9,FALSE))+(VLOOKUP($C72,[21]Team!$E$1:$AO$65536,10,FALSE))</f>
        <v>34</v>
      </c>
      <c r="P72" s="1459">
        <f>(VLOOKUP($C72,[21]Team!$E$1:$AO$65536,8,FALSE))</f>
        <v>4</v>
      </c>
      <c r="Q72" s="1459">
        <f>(VLOOKUP($C72,[21]Team!$E$1:$AO$65536,11,FALSE))</f>
        <v>42</v>
      </c>
      <c r="R72" s="1488" t="e">
        <f>COUNTIFS([22]Details!$D$14:$D$65536,$C72,[22]Details!$M$14:$M$65536,"Đang hoạt động",[22]Details!$N$14:$N$65536,"&gt;=02/01/2017",[22]Details!$U$14:$U$65536,1)+COUNTIFS([22]Details!$D$14:$D$65536,$C72,[22]Details!$M$14:$M$65536,"Đang hoạt động",[22]Details!$N$14:$N$65536,"&gt;=02/01/2017",[22]Details!$V$14:$V$65536,1)</f>
        <v>#VALUE!</v>
      </c>
      <c r="S72" s="1542" t="e">
        <f>COUNTIFS([22]Details!$D$14:$D$65536,$C72,[22]Details!$M$14:$M$65536,"Đang hoạt động",[22]Details!$N$14:$N$65536,"&gt;=02/01/2017",[22]Details!$Q$14:$Q$65536,1)+COUNTIFS([22]Details!$D$14:$D$65536,$C72,[22]Details!$M$14:$M$65536,"Đang hoạt động",[22]Details!$N$14:$N$65536,"&gt;=02/01/2017",[22]Details!$T$14:$T$65536,1)</f>
        <v>#VALUE!</v>
      </c>
      <c r="T72" s="1488" t="e">
        <f>COUNTIF([23]Sheet1!$B$2:$C$172,C72)</f>
        <v>#VALUE!</v>
      </c>
      <c r="U72" s="1548" t="e">
        <f t="shared" ref="U72:U82" si="4">IF(T72&gt;0,T72/(O72+P72),0)</f>
        <v>#VALUE!</v>
      </c>
      <c r="V72" s="1446"/>
      <c r="W72" s="1489"/>
      <c r="XFD72" s="42" t="e">
        <f t="shared" si="3"/>
        <v>#VALUE!</v>
      </c>
    </row>
    <row r="73" spans="2:23 16384:16384" s="71" customFormat="1" ht="15" customHeight="1">
      <c r="B73" s="1452" t="s">
        <v>1052</v>
      </c>
      <c r="C73" s="1454" t="s">
        <v>560</v>
      </c>
      <c r="D73" s="1454" t="s">
        <v>556</v>
      </c>
      <c r="E73" s="1535">
        <f>INDEX([20]Team!$A$15:$AK$132,MATCH($C73,[20]Team!$D$15:$D$132,0),34)/10^6</f>
        <v>252.63200000000001</v>
      </c>
      <c r="F73" s="1459">
        <f>(VLOOKUP($C73,[21]Team!$E$1:$AO$65536,21,FALSE))/10^6</f>
        <v>219.72800000000001</v>
      </c>
      <c r="G73" s="1459">
        <f>(VLOOKUP($C73,[21]Team!$E$1:$AO$65536,30,FALSE))/10^6</f>
        <v>206.041</v>
      </c>
      <c r="H73" s="1459">
        <f>(VLOOKUP($C73,[21]Team!$E$1:$AO$65536,17,FALSE))</f>
        <v>4</v>
      </c>
      <c r="I73" s="1465">
        <f>(VLOOKUP($C73,[21]Team!$E$1:$AO$65536,18,FALSE))</f>
        <v>7.8431000000000001E-2</v>
      </c>
      <c r="J73" s="1508">
        <f>(VLOOKUP($C73,[21]Team!$E$1:$AO$65536,24,FALSE))/10^6</f>
        <v>36.621333333332998</v>
      </c>
      <c r="K73" s="1511">
        <f>(VLOOKUP($C73,[21]Team!$E$1:$AO$65536,25,FALSE))</f>
        <v>1.5</v>
      </c>
      <c r="L73" s="17"/>
      <c r="M73" s="1459">
        <f>(VLOOKUP($C73,[21]Team!$E$1:$AO$65536,4,FALSE))</f>
        <v>54</v>
      </c>
      <c r="N73" s="1459">
        <f>(VLOOKUP($C73,[21]Team!$E$1:$AO$65536,5,FALSE))</f>
        <v>43</v>
      </c>
      <c r="O73" s="1459">
        <f>(VLOOKUP($C73,[21]Team!$E$1:$AO$65536,9,FALSE))+(VLOOKUP($C73,[21]Team!$E$1:$AO$65536,10,FALSE))</f>
        <v>8</v>
      </c>
      <c r="P73" s="1459">
        <f>(VLOOKUP($C73,[21]Team!$E$1:$AO$65536,8,FALSE))</f>
        <v>3</v>
      </c>
      <c r="Q73" s="1459">
        <f>(VLOOKUP($C73,[21]Team!$E$1:$AO$65536,11,FALSE))</f>
        <v>17</v>
      </c>
      <c r="R73" s="1488" t="e">
        <f>COUNTIFS([22]Details!$D$14:$D$65536,$C73,[22]Details!$M$14:$M$65536,"Đang hoạt động",[22]Details!$N$14:$N$65536,"&gt;=02/01/2017",[22]Details!$U$14:$U$65536,1)+COUNTIFS([22]Details!$D$14:$D$65536,$C73,[22]Details!$M$14:$M$65536,"Đang hoạt động",[22]Details!$N$14:$N$65536,"&gt;=02/01/2017",[22]Details!$V$14:$V$65536,1)</f>
        <v>#VALUE!</v>
      </c>
      <c r="S73" s="1542" t="e">
        <f>COUNTIFS([22]Details!$D$14:$D$65536,$C73,[22]Details!$M$14:$M$65536,"Đang hoạt động",[22]Details!$N$14:$N$65536,"&gt;=02/01/2017",[22]Details!$Q$14:$Q$65536,1)+COUNTIFS([22]Details!$D$14:$D$65536,$C73,[22]Details!$M$14:$M$65536,"Đang hoạt động",[22]Details!$N$14:$N$65536,"&gt;=02/01/2017",[22]Details!$T$14:$T$65536,1)</f>
        <v>#VALUE!</v>
      </c>
      <c r="T73" s="1488" t="e">
        <f>COUNTIF([23]Sheet1!$B$2:$C$172,C73)</f>
        <v>#VALUE!</v>
      </c>
      <c r="U73" s="1548" t="e">
        <f t="shared" si="4"/>
        <v>#VALUE!</v>
      </c>
      <c r="V73" s="1446"/>
      <c r="W73" s="1489"/>
      <c r="XFD73" s="71" t="e">
        <f t="shared" si="3"/>
        <v>#VALUE!</v>
      </c>
    </row>
    <row r="74" spans="2:23 16384:16384" s="71" customFormat="1" ht="15" customHeight="1">
      <c r="B74" s="1452" t="s">
        <v>3397</v>
      </c>
      <c r="C74" s="1454" t="s">
        <v>4063</v>
      </c>
      <c r="D74" s="1454" t="s">
        <v>3928</v>
      </c>
      <c r="E74" s="1535">
        <f>INDEX([20]Team!$A$15:$AK$132,MATCH($C74,[20]Team!$D$15:$D$132,0),34)/10^6</f>
        <v>61.179000000000002</v>
      </c>
      <c r="F74" s="1459">
        <f>(VLOOKUP($C74,[21]Team!$E$1:$AO$65536,21,FALSE))/10^6</f>
        <v>61.179000000000002</v>
      </c>
      <c r="G74" s="1459">
        <f>(VLOOKUP($C74,[21]Team!$E$1:$AO$65536,30,FALSE))/10^6</f>
        <v>61.179000000000002</v>
      </c>
      <c r="H74" s="1459">
        <f>(VLOOKUP($C74,[21]Team!$E$1:$AO$65536,17,FALSE))</f>
        <v>3</v>
      </c>
      <c r="I74" s="1465">
        <f>(VLOOKUP($C74,[21]Team!$E$1:$AO$65536,18,FALSE))</f>
        <v>0.146341</v>
      </c>
      <c r="J74" s="1508">
        <f>(VLOOKUP($C74,[21]Team!$E$1:$AO$65536,24,FALSE))/10^6</f>
        <v>15.294750000000001</v>
      </c>
      <c r="K74" s="1511">
        <f>(VLOOKUP($C74,[21]Team!$E$1:$AO$65536,25,FALSE))</f>
        <v>1.3333330000000001</v>
      </c>
      <c r="L74" s="17"/>
      <c r="M74" s="1459">
        <f>(VLOOKUP($C74,[21]Team!$E$1:$AO$65536,4,FALSE))</f>
        <v>41</v>
      </c>
      <c r="N74" s="1459">
        <f>(VLOOKUP($C74,[21]Team!$E$1:$AO$65536,5,FALSE))</f>
        <v>28</v>
      </c>
      <c r="O74" s="1459">
        <f>(VLOOKUP($C74,[21]Team!$E$1:$AO$65536,9,FALSE))+(VLOOKUP($C74,[21]Team!$E$1:$AO$65536,10,FALSE))</f>
        <v>13</v>
      </c>
      <c r="P74" s="1459">
        <f>(VLOOKUP($C74,[21]Team!$E$1:$AO$65536,8,FALSE))</f>
        <v>0</v>
      </c>
      <c r="Q74" s="1459">
        <f>(VLOOKUP($C74,[21]Team!$E$1:$AO$65536,11,FALSE))</f>
        <v>0</v>
      </c>
      <c r="R74" s="1488" t="e">
        <f>COUNTIFS([22]Details!$D$14:$D$65536,$C74,[22]Details!$M$14:$M$65536,"Đang hoạt động",[22]Details!$N$14:$N$65536,"&gt;=02/01/2017",[22]Details!$U$14:$U$65536,1)+COUNTIFS([22]Details!$D$14:$D$65536,$C74,[22]Details!$M$14:$M$65536,"Đang hoạt động",[22]Details!$N$14:$N$65536,"&gt;=02/01/2017",[22]Details!$V$14:$V$65536,1)</f>
        <v>#VALUE!</v>
      </c>
      <c r="S74" s="1542" t="e">
        <f>COUNTIFS([22]Details!$D$14:$D$65536,$C74,[22]Details!$M$14:$M$65536,"Đang hoạt động",[22]Details!$N$14:$N$65536,"&gt;=02/01/2017",[22]Details!$Q$14:$Q$65536,1)+COUNTIFS([22]Details!$D$14:$D$65536,$C74,[22]Details!$M$14:$M$65536,"Đang hoạt động",[22]Details!$N$14:$N$65536,"&gt;=02/01/2017",[22]Details!$T$14:$T$65536,1)</f>
        <v>#VALUE!</v>
      </c>
      <c r="T74" s="1488" t="e">
        <f>COUNTIF([23]Sheet1!$B$2:$C$172,C74)</f>
        <v>#VALUE!</v>
      </c>
      <c r="U74" s="1548" t="e">
        <f t="shared" si="4"/>
        <v>#VALUE!</v>
      </c>
      <c r="V74" s="1446"/>
      <c r="W74" s="1489"/>
      <c r="XFD74" s="71" t="e">
        <f t="shared" si="3"/>
        <v>#VALUE!</v>
      </c>
    </row>
    <row r="75" spans="2:23 16384:16384" s="71" customFormat="1" ht="15" customHeight="1">
      <c r="B75" s="1452" t="s">
        <v>1052</v>
      </c>
      <c r="C75" s="1454" t="s">
        <v>3939</v>
      </c>
      <c r="D75" s="1454" t="s">
        <v>3944</v>
      </c>
      <c r="E75" s="1535">
        <f>INDEX([20]Team!$A$15:$AK$132,MATCH($C75,[20]Team!$D$15:$D$132,0),34)/10^6</f>
        <v>328.072</v>
      </c>
      <c r="F75" s="1459">
        <f>(VLOOKUP($C75,[21]Team!$E$1:$AO$65536,21,FALSE))/10^6</f>
        <v>86.224999999999994</v>
      </c>
      <c r="G75" s="1538">
        <f>(VLOOKUP($C75,[21]Team!$E$1:$AO$65536,30,FALSE))/10^6</f>
        <v>86.224999999999994</v>
      </c>
      <c r="H75" s="1459">
        <f>(VLOOKUP($C75,[21]Team!$E$1:$AO$65536,17,FALSE))</f>
        <v>2</v>
      </c>
      <c r="I75" s="1465">
        <f>(VLOOKUP($C75,[21]Team!$E$1:$AO$65536,18,FALSE))</f>
        <v>8.6022000000000001E-2</v>
      </c>
      <c r="J75" s="1508">
        <f>(VLOOKUP($C75,[21]Team!$E$1:$AO$65536,24,FALSE))/10^6</f>
        <v>17.245000000000001</v>
      </c>
      <c r="K75" s="1511">
        <f>(VLOOKUP($C75,[21]Team!$E$1:$AO$65536,25,FALSE))</f>
        <v>2.5</v>
      </c>
      <c r="L75" s="17"/>
      <c r="M75" s="1459">
        <f>(VLOOKUP($C75,[21]Team!$E$1:$AO$65536,4,FALSE))</f>
        <v>58</v>
      </c>
      <c r="N75" s="1459">
        <f>(VLOOKUP($C75,[21]Team!$E$1:$AO$65536,5,FALSE))</f>
        <v>49</v>
      </c>
      <c r="O75" s="1459">
        <f>(VLOOKUP($C75,[21]Team!$E$1:$AO$65536,9,FALSE))+(VLOOKUP($C75,[21]Team!$E$1:$AO$65536,10,FALSE))</f>
        <v>9</v>
      </c>
      <c r="P75" s="1459">
        <f>(VLOOKUP($C75,[21]Team!$E$1:$AO$65536,8,FALSE))</f>
        <v>0</v>
      </c>
      <c r="Q75" s="1459">
        <f>(VLOOKUP($C75,[21]Team!$E$1:$AO$65536,11,FALSE))</f>
        <v>4</v>
      </c>
      <c r="R75" s="1488" t="e">
        <f>COUNTIFS([22]Details!$D$14:$D$65536,$C75,[22]Details!$M$14:$M$65536,"Đang hoạt động",[22]Details!$N$14:$N$65536,"&gt;=02/01/2017",[22]Details!$U$14:$U$65536,1)+COUNTIFS([22]Details!$D$14:$D$65536,$C75,[22]Details!$M$14:$M$65536,"Đang hoạt động",[22]Details!$N$14:$N$65536,"&gt;=02/01/2017",[22]Details!$V$14:$V$65536,1)</f>
        <v>#VALUE!</v>
      </c>
      <c r="S75" s="1542" t="e">
        <f>COUNTIFS([22]Details!$D$14:$D$65536,$C75,[22]Details!$M$14:$M$65536,"Đang hoạt động",[22]Details!$N$14:$N$65536,"&gt;=02/01/2017",[22]Details!$Q$14:$Q$65536,1)+COUNTIFS([22]Details!$D$14:$D$65536,$C75,[22]Details!$M$14:$M$65536,"Đang hoạt động",[22]Details!$N$14:$N$65536,"&gt;=02/01/2017",[22]Details!$T$14:$T$65536,1)</f>
        <v>#VALUE!</v>
      </c>
      <c r="T75" s="1488" t="e">
        <f>COUNTIF([23]Sheet1!$B$2:$C$172,C75)</f>
        <v>#VALUE!</v>
      </c>
      <c r="U75" s="1548" t="e">
        <f t="shared" si="4"/>
        <v>#VALUE!</v>
      </c>
      <c r="V75" s="1446"/>
      <c r="W75" s="1489"/>
      <c r="XFD75" s="71" t="e">
        <f t="shared" si="3"/>
        <v>#VALUE!</v>
      </c>
    </row>
    <row r="76" spans="2:23 16384:16384" s="71" customFormat="1" ht="15" customHeight="1">
      <c r="B76" s="1452" t="s">
        <v>3397</v>
      </c>
      <c r="C76" s="1454" t="s">
        <v>4064</v>
      </c>
      <c r="D76" s="1454" t="s">
        <v>4066</v>
      </c>
      <c r="E76" s="1535">
        <f>INDEX([20]Team!$A$15:$AK$132,MATCH($C76,[20]Team!$D$15:$D$132,0),34)/10^6</f>
        <v>15.496</v>
      </c>
      <c r="F76" s="1459">
        <f>(VLOOKUP($C76,[21]Team!$E$1:$AO$65536,21,FALSE))/10^6</f>
        <v>15.496</v>
      </c>
      <c r="G76" s="1459">
        <f>(VLOOKUP($C76,[21]Team!$E$1:$AO$65536,30,FALSE))/10^6</f>
        <v>15.496</v>
      </c>
      <c r="H76" s="1459">
        <f>(VLOOKUP($C76,[21]Team!$E$1:$AO$65536,17,FALSE))</f>
        <v>1</v>
      </c>
      <c r="I76" s="1465">
        <f>(VLOOKUP($C76,[21]Team!$E$1:$AO$65536,18,FALSE))</f>
        <v>0.125</v>
      </c>
      <c r="J76" s="1508">
        <f>(VLOOKUP($C76,[21]Team!$E$1:$AO$65536,24,FALSE))/10^6</f>
        <v>15.496</v>
      </c>
      <c r="K76" s="1511">
        <f>(VLOOKUP($C76,[21]Team!$E$1:$AO$65536,25,FALSE))</f>
        <v>1</v>
      </c>
      <c r="L76" s="17"/>
      <c r="M76" s="1459">
        <f>(VLOOKUP($C76,[21]Team!$E$1:$AO$65536,4,FALSE))</f>
        <v>16</v>
      </c>
      <c r="N76" s="1459">
        <f>(VLOOKUP($C76,[21]Team!$E$1:$AO$65536,5,FALSE))</f>
        <v>11</v>
      </c>
      <c r="O76" s="1459">
        <f>(VLOOKUP($C76,[21]Team!$E$1:$AO$65536,9,FALSE))+(VLOOKUP($C76,[21]Team!$E$1:$AO$65536,10,FALSE))</f>
        <v>5</v>
      </c>
      <c r="P76" s="1459">
        <f>(VLOOKUP($C76,[21]Team!$E$1:$AO$65536,8,FALSE))</f>
        <v>0</v>
      </c>
      <c r="Q76" s="1459">
        <f>(VLOOKUP($C76,[21]Team!$E$1:$AO$65536,11,FALSE))</f>
        <v>0</v>
      </c>
      <c r="R76" s="1488" t="e">
        <f>COUNTIFS([22]Details!$D$14:$D$65536,$C76,[22]Details!$M$14:$M$65536,"Đang hoạt động",[22]Details!$N$14:$N$65536,"&gt;=02/01/2017",[22]Details!$U$14:$U$65536,1)+COUNTIFS([22]Details!$D$14:$D$65536,$C76,[22]Details!$M$14:$M$65536,"Đang hoạt động",[22]Details!$N$14:$N$65536,"&gt;=02/01/2017",[22]Details!$V$14:$V$65536,1)</f>
        <v>#VALUE!</v>
      </c>
      <c r="S76" s="1542" t="e">
        <f>COUNTIFS([22]Details!$D$14:$D$65536,$C76,[22]Details!$M$14:$M$65536,"Đang hoạt động",[22]Details!$N$14:$N$65536,"&gt;=02/01/2017",[22]Details!$Q$14:$Q$65536,1)+COUNTIFS([22]Details!$D$14:$D$65536,$C76,[22]Details!$M$14:$M$65536,"Đang hoạt động",[22]Details!$N$14:$N$65536,"&gt;=02/01/2017",[22]Details!$T$14:$T$65536,1)</f>
        <v>#VALUE!</v>
      </c>
      <c r="T76" s="1488" t="e">
        <f>COUNTIF([23]Sheet1!$B$2:$C$172,C76)</f>
        <v>#VALUE!</v>
      </c>
      <c r="U76" s="1548" t="e">
        <f t="shared" si="4"/>
        <v>#VALUE!</v>
      </c>
      <c r="V76" s="1446"/>
      <c r="W76" s="1489"/>
    </row>
    <row r="77" spans="2:23 16384:16384" s="71" customFormat="1" ht="15" customHeight="1">
      <c r="B77" s="1452" t="s">
        <v>3396</v>
      </c>
      <c r="C77" s="1454" t="s">
        <v>4065</v>
      </c>
      <c r="D77" s="1454" t="s">
        <v>4067</v>
      </c>
      <c r="E77" s="1535">
        <f>INDEX([20]Team!$A$15:$AK$132,MATCH($C77,[20]Team!$D$15:$D$132,0),34)/10^6</f>
        <v>0</v>
      </c>
      <c r="F77" s="1459">
        <f>(VLOOKUP($C77,[21]Team!$E$1:$AO$65536,21,FALSE))/10^6</f>
        <v>0</v>
      </c>
      <c r="G77" s="1459">
        <f>(VLOOKUP($C77,[21]Team!$E$1:$AO$65536,30,FALSE))/10^6</f>
        <v>0</v>
      </c>
      <c r="H77" s="1459">
        <f>(VLOOKUP($C77,[21]Team!$E$1:$AO$65536,17,FALSE))</f>
        <v>0</v>
      </c>
      <c r="I77" s="1465">
        <f>(VLOOKUP($C77,[21]Team!$E$1:$AO$65536,18,FALSE))</f>
        <v>0</v>
      </c>
      <c r="J77" s="1508">
        <f>(VLOOKUP($C77,[21]Team!$E$1:$AO$65536,24,FALSE))/10^6</f>
        <v>0</v>
      </c>
      <c r="K77" s="1511">
        <f>(VLOOKUP($C77,[21]Team!$E$1:$AO$65536,25,FALSE))</f>
        <v>0</v>
      </c>
      <c r="L77" s="17"/>
      <c r="M77" s="1459">
        <f>(VLOOKUP($C77,[21]Team!$E$1:$AO$65536,4,FALSE))</f>
        <v>12</v>
      </c>
      <c r="N77" s="1459">
        <f>(VLOOKUP($C77,[21]Team!$E$1:$AO$65536,5,FALSE))</f>
        <v>8</v>
      </c>
      <c r="O77" s="1459">
        <f>(VLOOKUP($C77,[21]Team!$E$1:$AO$65536,9,FALSE))+(VLOOKUP($C77,[21]Team!$E$1:$AO$65536,10,FALSE))</f>
        <v>4</v>
      </c>
      <c r="P77" s="1459">
        <f>(VLOOKUP($C77,[21]Team!$E$1:$AO$65536,8,FALSE))</f>
        <v>0</v>
      </c>
      <c r="Q77" s="1459">
        <f>(VLOOKUP($C77,[21]Team!$E$1:$AO$65536,11,FALSE))</f>
        <v>0</v>
      </c>
      <c r="R77" s="1488" t="e">
        <f>COUNTIFS([22]Details!$D$14:$D$65536,$C77,[22]Details!$M$14:$M$65536,"Đang hoạt động",[22]Details!$N$14:$N$65536,"&gt;=02/01/2017",[22]Details!$U$14:$U$65536,1)+COUNTIFS([22]Details!$D$14:$D$65536,$C77,[22]Details!$M$14:$M$65536,"Đang hoạt động",[22]Details!$N$14:$N$65536,"&gt;=02/01/2017",[22]Details!$V$14:$V$65536,1)</f>
        <v>#VALUE!</v>
      </c>
      <c r="S77" s="1542" t="e">
        <f>COUNTIFS([22]Details!$D$14:$D$65536,$C77,[22]Details!$M$14:$M$65536,"Đang hoạt động",[22]Details!$N$14:$N$65536,"&gt;=02/01/2017",[22]Details!$Q$14:$Q$65536,1)+COUNTIFS([22]Details!$D$14:$D$65536,$C77,[22]Details!$M$14:$M$65536,"Đang hoạt động",[22]Details!$N$14:$N$65536,"&gt;=02/01/2017",[22]Details!$T$14:$T$65536,1)</f>
        <v>#VALUE!</v>
      </c>
      <c r="T77" s="1488" t="e">
        <f>COUNTIF([23]Sheet1!$B$2:$C$172,C77)</f>
        <v>#VALUE!</v>
      </c>
      <c r="U77" s="1548" t="e">
        <f t="shared" si="4"/>
        <v>#VALUE!</v>
      </c>
      <c r="V77" s="1446"/>
      <c r="W77" s="1489"/>
      <c r="XFD77" s="71" t="e">
        <f t="shared" si="3"/>
        <v>#VALUE!</v>
      </c>
    </row>
    <row r="78" spans="2:23 16384:16384" s="71" customFormat="1" ht="15" customHeight="1">
      <c r="B78" s="1452" t="s">
        <v>1052</v>
      </c>
      <c r="C78" s="57" t="s">
        <v>801</v>
      </c>
      <c r="D78" s="1454" t="s">
        <v>802</v>
      </c>
      <c r="E78" s="1535">
        <f>INDEX([20]Team!$A$15:$AK$132,MATCH($C78,[20]Team!$D$15:$D$132,0),34)/10^6</f>
        <v>29.341000000000001</v>
      </c>
      <c r="F78" s="1459">
        <f>(VLOOKUP($C78,[21]Team!$E$1:$AO$65536,21,FALSE))/10^6</f>
        <v>0</v>
      </c>
      <c r="G78" s="1459">
        <f>(VLOOKUP($C78,[21]Team!$E$1:$AO$65536,30,FALSE))/10^6</f>
        <v>0</v>
      </c>
      <c r="H78" s="1459">
        <f>(VLOOKUP($C78,[21]Team!$E$1:$AO$65536,17,FALSE))</f>
        <v>0</v>
      </c>
      <c r="I78" s="1465">
        <f>(VLOOKUP($C78,[21]Team!$E$1:$AO$65536,18,FALSE))</f>
        <v>0</v>
      </c>
      <c r="J78" s="1508">
        <f>(VLOOKUP($C78,[21]Team!$E$1:$AO$65536,24,FALSE))/10^6</f>
        <v>0</v>
      </c>
      <c r="K78" s="1511">
        <f>(VLOOKUP($C78,[21]Team!$E$1:$AO$65536,25,FALSE))</f>
        <v>0</v>
      </c>
      <c r="L78" s="17"/>
      <c r="M78" s="1459">
        <f>(VLOOKUP($C78,[21]Team!$E$1:$AO$65536,4,FALSE))</f>
        <v>27</v>
      </c>
      <c r="N78" s="1459">
        <f>(VLOOKUP($C78,[21]Team!$E$1:$AO$65536,5,FALSE))</f>
        <v>22</v>
      </c>
      <c r="O78" s="1459">
        <f>(VLOOKUP($C78,[21]Team!$E$1:$AO$65536,9,FALSE))+(VLOOKUP($C78,[21]Team!$E$1:$AO$65536,10,FALSE))</f>
        <v>4</v>
      </c>
      <c r="P78" s="1459">
        <f>(VLOOKUP($C78,[21]Team!$E$1:$AO$65536,8,FALSE))</f>
        <v>1</v>
      </c>
      <c r="Q78" s="1459">
        <f>(VLOOKUP($C78,[21]Team!$E$1:$AO$65536,11,FALSE))</f>
        <v>0</v>
      </c>
      <c r="R78" s="1488" t="e">
        <f>COUNTIFS([22]Details!$D$14:$D$65536,$C78,[22]Details!$M$14:$M$65536,"Đang hoạt động",[22]Details!$N$14:$N$65536,"&gt;=02/01/2017",[22]Details!$U$14:$U$65536,1)+COUNTIFS([22]Details!$D$14:$D$65536,$C78,[22]Details!$M$14:$M$65536,"Đang hoạt động",[22]Details!$N$14:$N$65536,"&gt;=02/01/2017",[22]Details!$V$14:$V$65536,1)</f>
        <v>#VALUE!</v>
      </c>
      <c r="S78" s="1542" t="e">
        <f>COUNTIFS([22]Details!$D$14:$D$65536,$C78,[22]Details!$M$14:$M$65536,"Đang hoạt động",[22]Details!$N$14:$N$65536,"&gt;=02/01/2017",[22]Details!$Q$14:$Q$65536,1)+COUNTIFS([22]Details!$D$14:$D$65536,$C78,[22]Details!$M$14:$M$65536,"Đang hoạt động",[22]Details!$N$14:$N$65536,"&gt;=02/01/2017",[22]Details!$T$14:$T$65536,1)</f>
        <v>#VALUE!</v>
      </c>
      <c r="T78" s="1488" t="e">
        <f>COUNTIF([23]Sheet1!$B$2:$C$172,C78)</f>
        <v>#VALUE!</v>
      </c>
      <c r="U78" s="1548" t="e">
        <f t="shared" si="4"/>
        <v>#VALUE!</v>
      </c>
      <c r="V78" s="1446"/>
      <c r="W78" s="1489"/>
    </row>
    <row r="79" spans="2:23 16384:16384" s="71" customFormat="1" ht="15" customHeight="1">
      <c r="B79" s="1452" t="s">
        <v>3396</v>
      </c>
      <c r="C79" s="57" t="s">
        <v>4027</v>
      </c>
      <c r="D79" s="1454" t="s">
        <v>1061</v>
      </c>
      <c r="E79" s="1535">
        <f>INDEX([20]Team!$A$15:$AK$132,MATCH($C79,[20]Team!$D$15:$D$132,0),34)/10^6</f>
        <v>32.590000000000003</v>
      </c>
      <c r="F79" s="1459">
        <f>(VLOOKUP($C79,[21]Team!$E$1:$AO$65536,21,FALSE))/10^6</f>
        <v>54.4</v>
      </c>
      <c r="G79" s="1459">
        <f>(VLOOKUP($C79,[21]Team!$E$1:$AO$65536,30,FALSE))/10^6</f>
        <v>27.2</v>
      </c>
      <c r="H79" s="1459">
        <f>(VLOOKUP($C79,[21]Team!$E$1:$AO$65536,17,FALSE))</f>
        <v>1</v>
      </c>
      <c r="I79" s="1465">
        <f>(VLOOKUP($C79,[21]Team!$E$1:$AO$65536,18,FALSE))</f>
        <v>2.1739000000000001E-2</v>
      </c>
      <c r="J79" s="1508">
        <f>(VLOOKUP($C79,[21]Team!$E$1:$AO$65536,24,FALSE))/10^6</f>
        <v>54.4</v>
      </c>
      <c r="K79" s="1511">
        <f>(VLOOKUP($C79,[21]Team!$E$1:$AO$65536,25,FALSE))</f>
        <v>1</v>
      </c>
      <c r="L79" s="17"/>
      <c r="M79" s="1459">
        <f>(VLOOKUP($C79,[21]Team!$E$1:$AO$65536,4,FALSE))</f>
        <v>60</v>
      </c>
      <c r="N79" s="1459">
        <f>(VLOOKUP($C79,[21]Team!$E$1:$AO$65536,5,FALSE))</f>
        <v>53</v>
      </c>
      <c r="O79" s="1459">
        <f>(VLOOKUP($C79,[21]Team!$E$1:$AO$65536,9,FALSE))+(VLOOKUP($C79,[21]Team!$E$1:$AO$65536,10,FALSE))</f>
        <v>6</v>
      </c>
      <c r="P79" s="1459">
        <f>(VLOOKUP($C79,[21]Team!$E$1:$AO$65536,8,FALSE))</f>
        <v>1</v>
      </c>
      <c r="Q79" s="1459">
        <f>(VLOOKUP($C79,[21]Team!$E$1:$AO$65536,11,FALSE))</f>
        <v>6</v>
      </c>
      <c r="R79" s="1488" t="e">
        <f>COUNTIFS([22]Details!$D$14:$D$65536,$C79,[22]Details!$M$14:$M$65536,"Đang hoạt động",[22]Details!$N$14:$N$65536,"&gt;=02/01/2017",[22]Details!$U$14:$U$65536,1)+COUNTIFS([22]Details!$D$14:$D$65536,$C79,[22]Details!$M$14:$M$65536,"Đang hoạt động",[22]Details!$N$14:$N$65536,"&gt;=02/01/2017",[22]Details!$V$14:$V$65536,1)</f>
        <v>#VALUE!</v>
      </c>
      <c r="S79" s="1542" t="e">
        <f>COUNTIFS([22]Details!$D$14:$D$65536,$C79,[22]Details!$M$14:$M$65536,"Đang hoạt động",[22]Details!$N$14:$N$65536,"&gt;=02/01/2017",[22]Details!$Q$14:$Q$65536,1)+COUNTIFS([22]Details!$D$14:$D$65536,$C79,[22]Details!$M$14:$M$65536,"Đang hoạt động",[22]Details!$N$14:$N$65536,"&gt;=02/01/2017",[22]Details!$T$14:$T$65536,1)</f>
        <v>#VALUE!</v>
      </c>
      <c r="T79" s="1488" t="e">
        <f>COUNTIF([23]Sheet1!$B$2:$C$172,C79)</f>
        <v>#VALUE!</v>
      </c>
      <c r="U79" s="1548" t="e">
        <f t="shared" si="4"/>
        <v>#VALUE!</v>
      </c>
      <c r="V79" s="1446"/>
      <c r="W79" s="1489"/>
    </row>
    <row r="80" spans="2:23 16384:16384" s="71" customFormat="1" ht="15" customHeight="1">
      <c r="B80" s="1452" t="s">
        <v>1052</v>
      </c>
      <c r="C80" s="57" t="s">
        <v>35</v>
      </c>
      <c r="D80" s="1454" t="s">
        <v>9</v>
      </c>
      <c r="E80" s="1535">
        <f>INDEX([20]Team!$A$15:$AK$132,MATCH($C80,[20]Team!$D$15:$D$132,0),34)/10^6</f>
        <v>596.91800000000001</v>
      </c>
      <c r="F80" s="1459">
        <f>(VLOOKUP($C80,[21]Team!$E$1:$AO$65536,21,FALSE))/10^6</f>
        <v>224.542</v>
      </c>
      <c r="G80" s="1459">
        <f>(VLOOKUP($C80,[21]Team!$E$1:$AO$65536,30,FALSE))/10^6</f>
        <v>263.69400000000002</v>
      </c>
      <c r="H80" s="1459">
        <f>(VLOOKUP($C80,[21]Team!$E$1:$AO$65536,17,FALSE))</f>
        <v>4</v>
      </c>
      <c r="I80" s="1465">
        <f>(VLOOKUP($C80,[21]Team!$E$1:$AO$65536,18,FALSE))</f>
        <v>0.112676</v>
      </c>
      <c r="J80" s="1508">
        <f>(VLOOKUP($C80,[21]Team!$E$1:$AO$65536,24,FALSE))/10^6</f>
        <v>37.423666666666996</v>
      </c>
      <c r="K80" s="1511">
        <f>(VLOOKUP($C80,[21]Team!$E$1:$AO$65536,25,FALSE))</f>
        <v>1.5</v>
      </c>
      <c r="L80" s="17"/>
      <c r="M80" s="1459">
        <f>(VLOOKUP($C80,[21]Team!$E$1:$AO$65536,4,FALSE))</f>
        <v>44</v>
      </c>
      <c r="N80" s="1459">
        <f>(VLOOKUP($C80,[21]Team!$E$1:$AO$65536,5,FALSE))</f>
        <v>33</v>
      </c>
      <c r="O80" s="1459">
        <f>(VLOOKUP($C80,[21]Team!$E$1:$AO$65536,9,FALSE))+(VLOOKUP($C80,[21]Team!$E$1:$AO$65536,10,FALSE))</f>
        <v>8</v>
      </c>
      <c r="P80" s="1459">
        <f>(VLOOKUP($C80,[21]Team!$E$1:$AO$65536,8,FALSE))</f>
        <v>3</v>
      </c>
      <c r="Q80" s="1459">
        <f>(VLOOKUP($C80,[21]Team!$E$1:$AO$65536,11,FALSE))</f>
        <v>1</v>
      </c>
      <c r="R80" s="1488" t="e">
        <f>COUNTIFS([22]Details!$D$14:$D$65536,$C80,[22]Details!$M$14:$M$65536,"Đang hoạt động",[22]Details!$N$14:$N$65536,"&gt;=02/01/2017",[22]Details!$U$14:$U$65536,1)+COUNTIFS([22]Details!$D$14:$D$65536,$C80,[22]Details!$M$14:$M$65536,"Đang hoạt động",[22]Details!$N$14:$N$65536,"&gt;=02/01/2017",[22]Details!$V$14:$V$65536,1)</f>
        <v>#VALUE!</v>
      </c>
      <c r="S80" s="1542" t="e">
        <f>COUNTIFS([22]Details!$D$14:$D$65536,$C80,[22]Details!$M$14:$M$65536,"Đang hoạt động",[22]Details!$N$14:$N$65536,"&gt;=02/01/2017",[22]Details!$Q$14:$Q$65536,1)+COUNTIFS([22]Details!$D$14:$D$65536,$C80,[22]Details!$M$14:$M$65536,"Đang hoạt động",[22]Details!$N$14:$N$65536,"&gt;=02/01/2017",[22]Details!$T$14:$T$65536,1)</f>
        <v>#VALUE!</v>
      </c>
      <c r="T80" s="1488" t="e">
        <f>COUNTIF([23]Sheet1!$B$2:$C$172,C80)</f>
        <v>#VALUE!</v>
      </c>
      <c r="U80" s="1548" t="e">
        <f t="shared" si="4"/>
        <v>#VALUE!</v>
      </c>
      <c r="V80" s="1446"/>
      <c r="W80" s="1489"/>
    </row>
    <row r="81" spans="2:23" s="71" customFormat="1" ht="15" customHeight="1">
      <c r="B81" s="1452" t="s">
        <v>3399</v>
      </c>
      <c r="C81" s="57" t="s">
        <v>3054</v>
      </c>
      <c r="D81" s="1454" t="s">
        <v>141</v>
      </c>
      <c r="E81" s="1535">
        <f>INDEX([20]Team!$A$15:$AK$132,MATCH($C81,[20]Team!$D$15:$D$132,0),34)/10^6</f>
        <v>180.98099999999999</v>
      </c>
      <c r="F81" s="1459">
        <f>(VLOOKUP($C81,[21]Team!$E$1:$AO$65536,21,FALSE))/10^6</f>
        <v>12.449</v>
      </c>
      <c r="G81" s="1459">
        <f>(VLOOKUP($C81,[21]Team!$E$1:$AO$65536,30,FALSE))/10^6</f>
        <v>44.046999999999997</v>
      </c>
      <c r="H81" s="1459">
        <f>(VLOOKUP($C81,[21]Team!$E$1:$AO$65536,17,FALSE))</f>
        <v>1</v>
      </c>
      <c r="I81" s="1465">
        <f>(VLOOKUP($C81,[21]Team!$E$1:$AO$65536,18,FALSE))</f>
        <v>0.04</v>
      </c>
      <c r="J81" s="1508">
        <f>(VLOOKUP($C81,[21]Team!$E$1:$AO$65536,24,FALSE))/10^6</f>
        <v>12.449</v>
      </c>
      <c r="K81" s="1511">
        <f>(VLOOKUP($C81,[21]Team!$E$1:$AO$65536,25,FALSE))</f>
        <v>1</v>
      </c>
      <c r="L81" s="17"/>
      <c r="M81" s="1459">
        <f>(VLOOKUP($C81,[21]Team!$E$1:$AO$65536,4,FALSE))</f>
        <v>31</v>
      </c>
      <c r="N81" s="1459">
        <f>(VLOOKUP($C81,[21]Team!$E$1:$AO$65536,5,FALSE))</f>
        <v>25</v>
      </c>
      <c r="O81" s="1459">
        <f>(VLOOKUP($C81,[21]Team!$E$1:$AO$65536,9,FALSE))+(VLOOKUP($C81,[21]Team!$E$1:$AO$65536,10,FALSE))</f>
        <v>5</v>
      </c>
      <c r="P81" s="1459">
        <f>(VLOOKUP($C81,[21]Team!$E$1:$AO$65536,8,FALSE))</f>
        <v>1</v>
      </c>
      <c r="Q81" s="1459">
        <f>(VLOOKUP($C81,[21]Team!$E$1:$AO$65536,11,FALSE))</f>
        <v>3</v>
      </c>
      <c r="R81" s="1488" t="e">
        <f>COUNTIFS([22]Details!$D$14:$D$65536,$C81,[22]Details!$M$14:$M$65536,"Đang hoạt động",[22]Details!$N$14:$N$65536,"&gt;=02/01/2017",[22]Details!$U$14:$U$65536,1)+COUNTIFS([22]Details!$D$14:$D$65536,$C81,[22]Details!$M$14:$M$65536,"Đang hoạt động",[22]Details!$N$14:$N$65536,"&gt;=02/01/2017",[22]Details!$V$14:$V$65536,1)</f>
        <v>#VALUE!</v>
      </c>
      <c r="S81" s="1542" t="e">
        <f>COUNTIFS([22]Details!$D$14:$D$65536,$C81,[22]Details!$M$14:$M$65536,"Đang hoạt động",[22]Details!$N$14:$N$65536,"&gt;=02/01/2017",[22]Details!$Q$14:$Q$65536,1)+COUNTIFS([22]Details!$D$14:$D$65536,$C81,[22]Details!$M$14:$M$65536,"Đang hoạt động",[22]Details!$N$14:$N$65536,"&gt;=02/01/2017",[22]Details!$T$14:$T$65536,1)</f>
        <v>#VALUE!</v>
      </c>
      <c r="T81" s="1488" t="e">
        <f>COUNTIF([23]Sheet1!$B$2:$C$172,C81)</f>
        <v>#VALUE!</v>
      </c>
      <c r="U81" s="1548" t="e">
        <f t="shared" si="4"/>
        <v>#VALUE!</v>
      </c>
      <c r="V81" s="1446"/>
      <c r="W81" s="1489"/>
    </row>
    <row r="82" spans="2:23" s="71" customFormat="1" ht="15" customHeight="1">
      <c r="B82" s="1452" t="s">
        <v>1052</v>
      </c>
      <c r="C82" s="57" t="s">
        <v>3400</v>
      </c>
      <c r="D82" s="1533" t="s">
        <v>2588</v>
      </c>
      <c r="E82" s="1536">
        <f>INDEX([20]Team!$A$15:$AK$132,MATCH($C82,[20]Team!$D$15:$D$132,0),34)/10^6</f>
        <v>93.263999999999996</v>
      </c>
      <c r="F82" s="1460">
        <f>(VLOOKUP($C82,[21]Team!$E$1:$AO$65536,21,FALSE))/10^6</f>
        <v>15.731999999999999</v>
      </c>
      <c r="G82" s="1460">
        <f>(VLOOKUP($C82,[21]Team!$E$1:$AO$65536,30,FALSE))/10^6</f>
        <v>39.462000000000003</v>
      </c>
      <c r="H82" s="1460">
        <f>(VLOOKUP($C82,[21]Team!$E$1:$AO$65536,17,FALSE))</f>
        <v>0</v>
      </c>
      <c r="I82" s="1466">
        <f>(VLOOKUP($C82,[21]Team!$E$1:$AO$65536,18,FALSE))</f>
        <v>1.6806999999999999E-2</v>
      </c>
      <c r="J82" s="1509">
        <f>(VLOOKUP($C82,[21]Team!$E$1:$AO$65536,24,FALSE))/10^6</f>
        <v>15.731999999999999</v>
      </c>
      <c r="K82" s="1537">
        <f>(VLOOKUP($C82,[21]Team!$E$1:$AO$65536,25,FALSE))</f>
        <v>0</v>
      </c>
      <c r="L82" s="17"/>
      <c r="M82" s="1460">
        <f>(VLOOKUP($C82,[21]Team!$E$1:$AO$65536,4,FALSE))</f>
        <v>63</v>
      </c>
      <c r="N82" s="1460">
        <f>(VLOOKUP($C82,[21]Team!$E$1:$AO$65536,5,FALSE))</f>
        <v>49</v>
      </c>
      <c r="O82" s="1460">
        <f>(VLOOKUP($C82,[21]Team!$E$1:$AO$65536,9,FALSE))+(VLOOKUP($C82,[21]Team!$E$1:$AO$65536,10,FALSE))</f>
        <v>12</v>
      </c>
      <c r="P82" s="1460">
        <f>(VLOOKUP($C82,[21]Team!$E$1:$AO$65536,8,FALSE))</f>
        <v>2</v>
      </c>
      <c r="Q82" s="1460">
        <f>(VLOOKUP($C82,[21]Team!$E$1:$AO$65536,11,FALSE))</f>
        <v>10</v>
      </c>
      <c r="R82" s="1544" t="e">
        <f>COUNTIFS([22]Details!$D$14:$D$65536,$C82,[22]Details!$M$14:$M$65536,"Đang hoạt động",[22]Details!$N$14:$N$65536,"&gt;=02/01/2017",[22]Details!$U$14:$U$65536,1)+COUNTIFS([22]Details!$D$14:$D$65536,$C82,[22]Details!$M$14:$M$65536,"Đang hoạt động",[22]Details!$N$14:$N$65536,"&gt;=02/01/2017",[22]Details!$V$14:$V$65536,1)</f>
        <v>#VALUE!</v>
      </c>
      <c r="S82" s="1543" t="e">
        <f>COUNTIFS([22]Details!$D$14:$D$65536,$C82,[22]Details!$M$14:$M$65536,"Đang hoạt động",[22]Details!$N$14:$N$65536,"&gt;=02/01/2017",[22]Details!$Q$14:$Q$65536,1)+COUNTIFS([22]Details!$D$14:$D$65536,$C82,[22]Details!$M$14:$M$65536,"Đang hoạt động",[22]Details!$N$14:$N$65536,"&gt;=02/01/2017",[22]Details!$T$14:$T$65536,1)</f>
        <v>#VALUE!</v>
      </c>
      <c r="T82" s="1544" t="e">
        <f>COUNTIF([23]Sheet1!$B$2:$C$172,C82)</f>
        <v>#VALUE!</v>
      </c>
      <c r="U82" s="1548" t="e">
        <f t="shared" si="4"/>
        <v>#VALUE!</v>
      </c>
      <c r="V82" s="1446"/>
      <c r="W82" s="1489"/>
    </row>
    <row r="83" spans="2:23" s="71" customFormat="1" ht="18" customHeight="1">
      <c r="B83" s="1727" t="s">
        <v>37</v>
      </c>
      <c r="C83" s="1728"/>
      <c r="D83" s="1729"/>
      <c r="E83" s="1461">
        <f>SUM(E7:E82)</f>
        <v>72051.749300000025</v>
      </c>
      <c r="F83" s="1461">
        <f>SUM(F7:F82)</f>
        <v>45111.205000000002</v>
      </c>
      <c r="G83" s="1461">
        <f>SUM(G7:G82)</f>
        <v>44922.970299999994</v>
      </c>
      <c r="H83" s="1461">
        <f>SUM(H7:H82)</f>
        <v>1446</v>
      </c>
      <c r="I83" s="1462">
        <f>AVERAGE(I7:I82)</f>
        <v>0.17820248684210527</v>
      </c>
      <c r="J83" s="1540">
        <f>AVERAGE(J7:J82)</f>
        <v>18.596742007918937</v>
      </c>
      <c r="K83" s="1463">
        <f>AVERAGE(K7:K82)</f>
        <v>1.4776936447368416</v>
      </c>
      <c r="L83" s="42"/>
      <c r="M83" s="1447">
        <f>SUM(M7:M82)</f>
        <v>10031</v>
      </c>
      <c r="N83" s="1447">
        <f>SUM(N7:N82)</f>
        <v>7917</v>
      </c>
      <c r="O83" s="1447">
        <f>SUM(O7:O82)</f>
        <v>1745</v>
      </c>
      <c r="P83" s="1447">
        <f>SUM(P7:P82)</f>
        <v>369</v>
      </c>
      <c r="Q83" s="1447">
        <f>SUM(Q7:Q82)</f>
        <v>1054</v>
      </c>
      <c r="R83" s="1541" t="e">
        <f>SUM(R7:R77)</f>
        <v>#VALUE!</v>
      </c>
      <c r="S83" s="1545" t="e">
        <f>SUM(S7:S77)</f>
        <v>#VALUE!</v>
      </c>
      <c r="T83" s="1546" t="e">
        <f>SUM(T7:T77)</f>
        <v>#VALUE!</v>
      </c>
      <c r="U83" s="1549" t="e">
        <f>IF(T83&gt;0,T83/(O83+P83),0)</f>
        <v>#VALUE!</v>
      </c>
    </row>
    <row r="84" spans="2:23" s="42" customFormat="1" ht="15">
      <c r="B84" s="1425"/>
      <c r="C84" s="1425"/>
      <c r="D84" s="1426"/>
      <c r="E84" s="70"/>
      <c r="F84" s="1427"/>
      <c r="G84" s="1427"/>
      <c r="H84" s="43" t="s">
        <v>38</v>
      </c>
      <c r="I84" s="44">
        <v>0.3</v>
      </c>
      <c r="J84" s="1470">
        <v>15</v>
      </c>
      <c r="K84" s="73">
        <v>1.4</v>
      </c>
      <c r="L84" s="16"/>
      <c r="M84" s="15"/>
      <c r="N84" s="16"/>
      <c r="O84" s="16"/>
      <c r="P84" s="72"/>
      <c r="Q84" s="72"/>
      <c r="R84" s="1434"/>
      <c r="S84" s="1434"/>
      <c r="T84" s="1434" t="e">
        <f>SUM(R83:S83)/T83</f>
        <v>#VALUE!</v>
      </c>
      <c r="U84" s="1434"/>
      <c r="V84" s="70"/>
    </row>
    <row r="85" spans="2:23" ht="15">
      <c r="B85" s="1428"/>
      <c r="C85" s="51"/>
      <c r="D85" s="42"/>
      <c r="E85" s="71"/>
      <c r="F85" s="42"/>
      <c r="G85" s="42"/>
      <c r="H85" s="43" t="s">
        <v>38</v>
      </c>
      <c r="I85" s="46">
        <v>0.25</v>
      </c>
      <c r="J85" s="1471">
        <v>10</v>
      </c>
      <c r="K85" s="74">
        <v>1.2</v>
      </c>
      <c r="L85" s="177"/>
      <c r="M85" s="178"/>
      <c r="N85" s="179"/>
      <c r="O85" s="33"/>
      <c r="P85" s="15"/>
      <c r="T85" s="1434"/>
      <c r="U85" s="1434"/>
      <c r="V85" s="1434"/>
    </row>
    <row r="86" spans="2:23">
      <c r="J86" s="1472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34"/>
    </row>
    <row r="87" spans="2:23" s="167" customFormat="1" ht="36" hidden="1" customHeight="1">
      <c r="B87" s="42"/>
      <c r="C87" s="42"/>
      <c r="D87" s="42"/>
      <c r="E87" s="71"/>
      <c r="F87" s="42"/>
      <c r="G87" s="42"/>
      <c r="H87" s="43" t="s">
        <v>38</v>
      </c>
      <c r="I87" s="46">
        <v>0.25</v>
      </c>
      <c r="J87" s="1471">
        <v>10</v>
      </c>
      <c r="K87" s="74">
        <v>1.2</v>
      </c>
      <c r="N87" s="187" t="s">
        <v>504</v>
      </c>
      <c r="O87" s="12"/>
      <c r="P87" s="12"/>
      <c r="Q87" s="187" t="s">
        <v>505</v>
      </c>
      <c r="R87" s="1434"/>
      <c r="S87" s="1434"/>
      <c r="T87" s="1434"/>
      <c r="U87" s="1434"/>
      <c r="V87" s="1434"/>
    </row>
    <row r="88" spans="2:23" ht="37.15" hidden="1" customHeight="1">
      <c r="B88" s="154" t="s">
        <v>7</v>
      </c>
      <c r="C88" s="164" t="s">
        <v>4</v>
      </c>
      <c r="D88" s="164" t="s">
        <v>12</v>
      </c>
      <c r="E88" s="163" t="s">
        <v>180</v>
      </c>
      <c r="F88" s="65" t="s">
        <v>256</v>
      </c>
      <c r="G88" s="66" t="s">
        <v>175</v>
      </c>
      <c r="H88" s="163" t="s">
        <v>179</v>
      </c>
      <c r="I88" s="65" t="s">
        <v>257</v>
      </c>
      <c r="J88" s="1473" t="s">
        <v>176</v>
      </c>
      <c r="K88" s="163" t="s">
        <v>485</v>
      </c>
      <c r="L88" s="65" t="s">
        <v>486</v>
      </c>
      <c r="M88" s="66" t="s">
        <v>487</v>
      </c>
      <c r="N88" s="163" t="s">
        <v>178</v>
      </c>
      <c r="O88" s="65" t="s">
        <v>258</v>
      </c>
      <c r="P88" s="66" t="s">
        <v>177</v>
      </c>
      <c r="Q88" s="163" t="s">
        <v>381</v>
      </c>
      <c r="T88" s="1434"/>
      <c r="U88" s="1434"/>
      <c r="V88" s="1434"/>
    </row>
    <row r="89" spans="2:23" ht="18.75" hidden="1" customHeight="1">
      <c r="B89" s="195" t="s">
        <v>377</v>
      </c>
      <c r="C89" s="196" t="s">
        <v>64</v>
      </c>
      <c r="D89" s="196" t="s">
        <v>65</v>
      </c>
      <c r="E89" s="50">
        <v>899.077</v>
      </c>
      <c r="F89" s="166">
        <v>1416</v>
      </c>
      <c r="G89" s="165">
        <f>E89/F89</f>
        <v>0.63494138418079094</v>
      </c>
      <c r="H89" s="50">
        <v>47</v>
      </c>
      <c r="I89" s="49">
        <v>41</v>
      </c>
      <c r="J89" s="1474">
        <f>H89/I89</f>
        <v>1.1463414634146341</v>
      </c>
      <c r="K89" s="50">
        <v>13</v>
      </c>
      <c r="L89" s="49">
        <v>9</v>
      </c>
      <c r="M89" s="165">
        <f>K89/L89</f>
        <v>1.4444444444444444</v>
      </c>
      <c r="N89" s="50">
        <v>17</v>
      </c>
      <c r="O89" s="49"/>
      <c r="P89" s="165"/>
      <c r="Q89" s="50">
        <v>1</v>
      </c>
      <c r="T89" s="1434"/>
      <c r="U89" s="1434"/>
      <c r="V89" s="1434"/>
    </row>
    <row r="90" spans="2:23" ht="18.75" hidden="1" customHeight="1">
      <c r="B90" s="197" t="s">
        <v>377</v>
      </c>
      <c r="C90" s="198" t="s">
        <v>396</v>
      </c>
      <c r="D90" s="198" t="s">
        <v>397</v>
      </c>
      <c r="E90" s="210">
        <v>71.48</v>
      </c>
      <c r="F90" s="208">
        <v>399</v>
      </c>
      <c r="G90" s="211">
        <f>E90/F90</f>
        <v>0.17914786967418547</v>
      </c>
      <c r="H90" s="210">
        <v>8</v>
      </c>
      <c r="I90" s="207">
        <v>10</v>
      </c>
      <c r="J90" s="1475">
        <f>H90/I90</f>
        <v>0.8</v>
      </c>
      <c r="K90" s="210">
        <v>3</v>
      </c>
      <c r="L90" s="207"/>
      <c r="M90" s="211"/>
      <c r="N90" s="210">
        <v>2</v>
      </c>
      <c r="O90" s="207">
        <v>14</v>
      </c>
      <c r="P90" s="211">
        <f>N90/O90</f>
        <v>0.14285714285714285</v>
      </c>
      <c r="Q90" s="210">
        <v>1</v>
      </c>
      <c r="T90" s="1434"/>
      <c r="U90" s="1434"/>
      <c r="V90" s="1434"/>
    </row>
    <row r="91" spans="2:23" ht="18.75" hidden="1" customHeight="1">
      <c r="B91" s="195" t="s">
        <v>377</v>
      </c>
      <c r="C91" s="196" t="s">
        <v>138</v>
      </c>
      <c r="D91" s="196" t="s">
        <v>145</v>
      </c>
      <c r="E91" s="50">
        <v>262.46100000000001</v>
      </c>
      <c r="F91" s="166">
        <v>1436</v>
      </c>
      <c r="G91" s="165">
        <f>E91/F91</f>
        <v>0.18277228412256269</v>
      </c>
      <c r="H91" s="50">
        <v>18</v>
      </c>
      <c r="I91" s="49">
        <v>42</v>
      </c>
      <c r="J91" s="1474">
        <f>H91/I91</f>
        <v>0.42857142857142855</v>
      </c>
      <c r="K91" s="50">
        <v>6</v>
      </c>
      <c r="L91" s="49">
        <v>12</v>
      </c>
      <c r="M91" s="165">
        <f>K91/L91</f>
        <v>0.5</v>
      </c>
      <c r="N91" s="50">
        <v>3</v>
      </c>
      <c r="O91" s="49"/>
      <c r="P91" s="165"/>
      <c r="Q91" s="50">
        <v>0</v>
      </c>
      <c r="T91" s="1434"/>
      <c r="U91" s="1434"/>
      <c r="V91" s="1434"/>
    </row>
    <row r="92" spans="2:23" ht="18.75" hidden="1" customHeight="1">
      <c r="B92" s="197" t="s">
        <v>377</v>
      </c>
      <c r="C92" s="198" t="s">
        <v>471</v>
      </c>
      <c r="D92" s="198" t="s">
        <v>472</v>
      </c>
      <c r="E92" s="210">
        <v>5.8129999999999997</v>
      </c>
      <c r="F92" s="208">
        <v>200</v>
      </c>
      <c r="G92" s="211">
        <f>E92/F92</f>
        <v>2.9064999999999997E-2</v>
      </c>
      <c r="H92" s="210">
        <v>1</v>
      </c>
      <c r="I92" s="207">
        <v>4</v>
      </c>
      <c r="J92" s="1475">
        <f>H92/I92</f>
        <v>0.25</v>
      </c>
      <c r="K92" s="210">
        <v>1</v>
      </c>
      <c r="L92" s="207"/>
      <c r="M92" s="211"/>
      <c r="N92" s="210">
        <v>3</v>
      </c>
      <c r="O92" s="207">
        <v>5</v>
      </c>
      <c r="P92" s="211">
        <f>N92/O92</f>
        <v>0.6</v>
      </c>
      <c r="Q92" s="210">
        <v>0</v>
      </c>
      <c r="T92" s="1434"/>
      <c r="U92" s="1434"/>
      <c r="V92" s="1434"/>
    </row>
    <row r="93" spans="2:23" ht="18.75" hidden="1" customHeight="1">
      <c r="B93" s="195" t="s">
        <v>377</v>
      </c>
      <c r="C93" s="196" t="s">
        <v>35</v>
      </c>
      <c r="D93" s="196" t="s">
        <v>9</v>
      </c>
      <c r="E93" s="50">
        <v>314.80700000000002</v>
      </c>
      <c r="F93" s="166">
        <v>1536</v>
      </c>
      <c r="G93" s="165">
        <f>E93/F93</f>
        <v>0.20495247395833335</v>
      </c>
      <c r="H93" s="50">
        <v>19</v>
      </c>
      <c r="I93" s="49">
        <v>44</v>
      </c>
      <c r="J93" s="1474">
        <f>H93/I93</f>
        <v>0.43181818181818182</v>
      </c>
      <c r="K93" s="50">
        <v>5</v>
      </c>
      <c r="L93" s="49">
        <v>10</v>
      </c>
      <c r="M93" s="165">
        <f>K93/L93</f>
        <v>0.5</v>
      </c>
      <c r="N93" s="50">
        <v>10</v>
      </c>
      <c r="O93" s="49"/>
      <c r="P93" s="165"/>
      <c r="Q93" s="50">
        <v>0</v>
      </c>
      <c r="T93" s="1434"/>
      <c r="U93" s="1434"/>
      <c r="V93" s="1434"/>
    </row>
    <row r="94" spans="2:23" ht="18.75" hidden="1" customHeight="1">
      <c r="B94" s="197"/>
      <c r="C94" s="198"/>
      <c r="D94" s="198"/>
      <c r="E94" s="210"/>
      <c r="F94" s="208"/>
      <c r="G94" s="211"/>
      <c r="H94" s="210"/>
      <c r="I94" s="207"/>
      <c r="J94" s="1475"/>
      <c r="K94" s="210"/>
      <c r="L94" s="207"/>
      <c r="M94" s="211"/>
      <c r="N94" s="210"/>
      <c r="O94" s="207"/>
      <c r="P94" s="211"/>
      <c r="Q94" s="210"/>
      <c r="T94" s="1434"/>
      <c r="U94" s="1434"/>
      <c r="V94" s="1434"/>
    </row>
    <row r="95" spans="2:23" ht="18.75" hidden="1" customHeight="1">
      <c r="B95" s="195" t="s">
        <v>378</v>
      </c>
      <c r="C95" s="196" t="s">
        <v>133</v>
      </c>
      <c r="D95" s="196" t="s">
        <v>142</v>
      </c>
      <c r="E95" s="50">
        <v>316.92500000000001</v>
      </c>
      <c r="F95" s="166">
        <v>1436</v>
      </c>
      <c r="G95" s="165">
        <f>E95/F95</f>
        <v>0.220699860724234</v>
      </c>
      <c r="H95" s="50">
        <v>19</v>
      </c>
      <c r="I95" s="49">
        <v>42</v>
      </c>
      <c r="J95" s="1474">
        <f>H95/I95</f>
        <v>0.45238095238095238</v>
      </c>
      <c r="K95" s="50">
        <v>20</v>
      </c>
      <c r="L95" s="49">
        <v>12</v>
      </c>
      <c r="M95" s="165">
        <f>K95/L95</f>
        <v>1.6666666666666667</v>
      </c>
      <c r="N95" s="50">
        <v>15</v>
      </c>
      <c r="O95" s="49"/>
      <c r="P95" s="165"/>
      <c r="Q95" s="50">
        <v>2</v>
      </c>
      <c r="T95" s="1434"/>
      <c r="U95" s="1434"/>
      <c r="V95" s="1434"/>
    </row>
    <row r="96" spans="2:23" s="255" customFormat="1" ht="21.75" hidden="1" customHeight="1">
      <c r="B96" s="197" t="s">
        <v>378</v>
      </c>
      <c r="C96" s="198" t="s">
        <v>136</v>
      </c>
      <c r="D96" s="198" t="s">
        <v>141</v>
      </c>
      <c r="E96" s="210">
        <v>165.95599999999999</v>
      </c>
      <c r="F96" s="208">
        <v>1436</v>
      </c>
      <c r="G96" s="211">
        <f>E96/F96</f>
        <v>0.11556824512534818</v>
      </c>
      <c r="H96" s="210">
        <v>15</v>
      </c>
      <c r="I96" s="207">
        <v>42</v>
      </c>
      <c r="J96" s="1475">
        <f>H96/I96</f>
        <v>0.35714285714285715</v>
      </c>
      <c r="K96" s="210">
        <v>8</v>
      </c>
      <c r="L96" s="207">
        <v>12</v>
      </c>
      <c r="M96" s="211">
        <f>K96/L96</f>
        <v>0.66666666666666663</v>
      </c>
      <c r="N96" s="210">
        <v>6</v>
      </c>
      <c r="O96" s="207"/>
      <c r="P96" s="211"/>
      <c r="Q96" s="210">
        <v>1</v>
      </c>
      <c r="R96" s="1434"/>
      <c r="S96" s="1434"/>
      <c r="T96" s="1434"/>
      <c r="U96" s="1434"/>
      <c r="V96" s="1434"/>
    </row>
    <row r="97" spans="2:22" ht="18.75" hidden="1" customHeight="1">
      <c r="B97" s="197" t="s">
        <v>378</v>
      </c>
      <c r="C97" s="198" t="s">
        <v>131</v>
      </c>
      <c r="D97" s="198" t="s">
        <v>358</v>
      </c>
      <c r="E97" s="210">
        <v>685.34999999999991</v>
      </c>
      <c r="F97" s="208">
        <v>1436</v>
      </c>
      <c r="G97" s="211">
        <f>E97/F97</f>
        <v>0.47726323119777153</v>
      </c>
      <c r="H97" s="210">
        <v>45</v>
      </c>
      <c r="I97" s="207">
        <v>96</v>
      </c>
      <c r="J97" s="1475">
        <f>H97/I97</f>
        <v>0.46875</v>
      </c>
      <c r="K97" s="210">
        <v>28</v>
      </c>
      <c r="L97" s="207">
        <v>35</v>
      </c>
      <c r="M97" s="211">
        <f>K97/L97</f>
        <v>0.8</v>
      </c>
      <c r="N97" s="210">
        <v>13</v>
      </c>
      <c r="O97" s="207"/>
      <c r="P97" s="211"/>
      <c r="Q97" s="210">
        <v>0</v>
      </c>
      <c r="T97" s="1434"/>
      <c r="U97" s="1434"/>
      <c r="V97" s="1434"/>
    </row>
    <row r="98" spans="2:22" ht="18.75" hidden="1" customHeight="1">
      <c r="B98" s="195" t="s">
        <v>378</v>
      </c>
      <c r="C98" s="196" t="s">
        <v>130</v>
      </c>
      <c r="D98" s="196" t="s">
        <v>139</v>
      </c>
      <c r="E98" s="50">
        <v>167.977</v>
      </c>
      <c r="F98" s="166">
        <v>1436</v>
      </c>
      <c r="G98" s="165">
        <f>E98/F98</f>
        <v>0.11697562674094708</v>
      </c>
      <c r="H98" s="50">
        <v>10</v>
      </c>
      <c r="I98" s="49">
        <v>42</v>
      </c>
      <c r="J98" s="1474">
        <f>H98/I98</f>
        <v>0.23809523809523808</v>
      </c>
      <c r="K98" s="50">
        <v>7</v>
      </c>
      <c r="L98" s="49">
        <v>12</v>
      </c>
      <c r="M98" s="165">
        <f>K98/L98</f>
        <v>0.58333333333333337</v>
      </c>
      <c r="N98" s="50">
        <v>10</v>
      </c>
      <c r="O98" s="49"/>
      <c r="P98" s="165"/>
      <c r="Q98" s="50">
        <v>0</v>
      </c>
      <c r="T98" s="1434"/>
      <c r="U98" s="1434"/>
      <c r="V98" s="1434"/>
    </row>
    <row r="99" spans="2:22" ht="18.75" hidden="1" customHeight="1">
      <c r="B99" s="197" t="s">
        <v>378</v>
      </c>
      <c r="C99" s="198" t="s">
        <v>132</v>
      </c>
      <c r="D99" s="198" t="s">
        <v>143</v>
      </c>
      <c r="E99" s="210">
        <v>219.5</v>
      </c>
      <c r="F99" s="208">
        <v>1436</v>
      </c>
      <c r="G99" s="211">
        <f>E99/F99</f>
        <v>0.15285515320334261</v>
      </c>
      <c r="H99" s="210">
        <v>16</v>
      </c>
      <c r="I99" s="207">
        <v>42</v>
      </c>
      <c r="J99" s="1475">
        <f>H99/I99</f>
        <v>0.38095238095238093</v>
      </c>
      <c r="K99" s="210">
        <v>7</v>
      </c>
      <c r="L99" s="207">
        <v>12</v>
      </c>
      <c r="M99" s="211">
        <f>K99/L99</f>
        <v>0.58333333333333337</v>
      </c>
      <c r="N99" s="210">
        <v>8</v>
      </c>
      <c r="O99" s="207"/>
      <c r="P99" s="211"/>
      <c r="Q99" s="210">
        <v>0</v>
      </c>
      <c r="T99" s="1434"/>
      <c r="U99" s="1434"/>
      <c r="V99" s="1434"/>
    </row>
    <row r="100" spans="2:22" ht="5.25" hidden="1" customHeight="1">
      <c r="B100" s="287"/>
      <c r="C100" s="287"/>
      <c r="D100" s="287"/>
      <c r="E100" s="288"/>
      <c r="F100" s="288"/>
      <c r="G100" s="289"/>
      <c r="H100" s="287"/>
      <c r="I100" s="287"/>
      <c r="J100" s="1476"/>
      <c r="N100" s="287"/>
      <c r="O100" s="287"/>
      <c r="P100" s="289"/>
      <c r="Q100" s="287"/>
      <c r="T100" s="1434"/>
      <c r="U100" s="1434"/>
      <c r="V100" s="1434"/>
    </row>
    <row r="101" spans="2:22" s="168" customFormat="1" ht="19.5" hidden="1" customHeight="1">
      <c r="B101" s="279"/>
      <c r="C101" s="280"/>
      <c r="D101" s="281" t="s">
        <v>60</v>
      </c>
      <c r="E101" s="282">
        <f>SUM(E90:E99)</f>
        <v>2210.2690000000002</v>
      </c>
      <c r="F101" s="283">
        <f>SUM(F90:F99)</f>
        <v>10751</v>
      </c>
      <c r="G101" s="284">
        <f>E101/F101</f>
        <v>0.20558729420519023</v>
      </c>
      <c r="H101" s="285">
        <f>SUM(H90:H99)</f>
        <v>151</v>
      </c>
      <c r="I101" s="286">
        <f>SUM(I90:I99)</f>
        <v>364</v>
      </c>
      <c r="J101" s="1477">
        <f>H101/I101</f>
        <v>0.41483516483516486</v>
      </c>
      <c r="N101" s="285"/>
      <c r="O101" s="286">
        <f>SUM(O90:O99)</f>
        <v>19</v>
      </c>
      <c r="P101" s="284">
        <f>N101/O101</f>
        <v>0</v>
      </c>
      <c r="Q101" s="285"/>
      <c r="R101" s="1434"/>
      <c r="S101" s="1434"/>
      <c r="T101" s="1434"/>
      <c r="U101" s="1434"/>
      <c r="V101" s="1434"/>
    </row>
    <row r="102" spans="2:22" ht="6" hidden="1" customHeight="1">
      <c r="T102" s="1434"/>
      <c r="U102" s="1434"/>
      <c r="V102" s="1434"/>
    </row>
    <row r="103" spans="2:22" hidden="1">
      <c r="B103" s="188" t="s">
        <v>506</v>
      </c>
      <c r="F103" s="171" t="s">
        <v>38</v>
      </c>
      <c r="G103" s="169">
        <v>1</v>
      </c>
      <c r="I103" s="171" t="s">
        <v>38</v>
      </c>
      <c r="J103" s="1479">
        <v>1</v>
      </c>
      <c r="L103" s="171" t="s">
        <v>38</v>
      </c>
      <c r="M103" s="169">
        <v>1</v>
      </c>
      <c r="O103" s="171" t="s">
        <v>38</v>
      </c>
      <c r="P103" s="169">
        <v>1</v>
      </c>
      <c r="T103" s="1434"/>
      <c r="U103" s="1434"/>
      <c r="V103" s="1434"/>
    </row>
    <row r="104" spans="2:22" hidden="1">
      <c r="B104" s="188" t="s">
        <v>507</v>
      </c>
      <c r="F104" s="171" t="s">
        <v>38</v>
      </c>
      <c r="G104" s="170">
        <v>0.7</v>
      </c>
      <c r="I104" s="171" t="s">
        <v>38</v>
      </c>
      <c r="J104" s="1480">
        <v>0.8</v>
      </c>
      <c r="L104" s="171" t="s">
        <v>38</v>
      </c>
      <c r="M104" s="170">
        <v>0.8</v>
      </c>
      <c r="O104" s="171" t="s">
        <v>38</v>
      </c>
      <c r="P104" s="170">
        <v>0.8</v>
      </c>
      <c r="T104" s="1434"/>
      <c r="U104" s="1434"/>
      <c r="V104" s="1434"/>
    </row>
    <row r="105" spans="2:22" hidden="1">
      <c r="T105" s="1434"/>
      <c r="U105" s="1434"/>
      <c r="V105" s="1434"/>
    </row>
    <row r="106" spans="2:22" ht="15" hidden="1">
      <c r="E106" s="266" t="s">
        <v>110</v>
      </c>
      <c r="F106" s="266" t="s">
        <v>111</v>
      </c>
      <c r="G106" s="267" t="s">
        <v>112</v>
      </c>
      <c r="H106" s="266" t="s">
        <v>198</v>
      </c>
      <c r="J106" s="1481" t="s">
        <v>269</v>
      </c>
      <c r="T106" s="1434"/>
      <c r="U106" s="1434"/>
      <c r="V106" s="1434"/>
    </row>
    <row r="107" spans="2:22" ht="16.5" hidden="1">
      <c r="C107" s="218" t="s">
        <v>185</v>
      </c>
      <c r="D107" s="218" t="s">
        <v>216</v>
      </c>
      <c r="E107" s="219">
        <v>1</v>
      </c>
      <c r="F107" s="219">
        <v>1</v>
      </c>
      <c r="G107" s="220"/>
      <c r="H107" s="219">
        <f t="shared" ref="H107:H114" si="5">SUM(E107:G107)</f>
        <v>2</v>
      </c>
      <c r="J107" s="1482" t="e">
        <f>R8</f>
        <v>#VALUE!</v>
      </c>
      <c r="T107" s="1434"/>
      <c r="U107" s="1434"/>
      <c r="V107" s="1434"/>
    </row>
    <row r="108" spans="2:22" ht="17.25" hidden="1" customHeight="1">
      <c r="C108" s="221"/>
      <c r="D108" s="221" t="s">
        <v>144</v>
      </c>
      <c r="E108" s="222">
        <v>5</v>
      </c>
      <c r="F108" s="222">
        <v>1</v>
      </c>
      <c r="G108" s="223">
        <v>1</v>
      </c>
      <c r="H108" s="222">
        <f t="shared" si="5"/>
        <v>7</v>
      </c>
      <c r="J108" s="1483" t="e">
        <f>R21</f>
        <v>#VALUE!</v>
      </c>
      <c r="O108" s="14"/>
      <c r="P108" s="14"/>
      <c r="Q108" s="14"/>
      <c r="T108" s="1434"/>
      <c r="U108" s="1434"/>
      <c r="V108" s="1434"/>
    </row>
    <row r="109" spans="2:22" s="255" customFormat="1" ht="16.5" hidden="1">
      <c r="C109" s="263"/>
      <c r="D109" s="263" t="s">
        <v>150</v>
      </c>
      <c r="E109" s="264">
        <v>1</v>
      </c>
      <c r="F109" s="264">
        <v>1</v>
      </c>
      <c r="G109" s="265"/>
      <c r="H109" s="264">
        <f t="shared" si="5"/>
        <v>2</v>
      </c>
      <c r="J109" s="1484"/>
      <c r="K109" s="254"/>
      <c r="L109" s="254"/>
      <c r="M109" s="262"/>
      <c r="N109" s="254"/>
      <c r="R109" s="1434"/>
      <c r="S109" s="1434"/>
      <c r="T109" s="1434"/>
      <c r="U109" s="1434"/>
      <c r="V109" s="1434"/>
    </row>
    <row r="110" spans="2:22" ht="16.5" hidden="1">
      <c r="C110" s="221"/>
      <c r="D110" s="221" t="s">
        <v>217</v>
      </c>
      <c r="E110" s="222">
        <v>1</v>
      </c>
      <c r="F110" s="222">
        <v>1</v>
      </c>
      <c r="G110" s="223"/>
      <c r="H110" s="222">
        <f t="shared" si="5"/>
        <v>2</v>
      </c>
      <c r="J110" s="1483" t="e">
        <f>R7</f>
        <v>#VALUE!</v>
      </c>
      <c r="O110" s="14"/>
      <c r="P110" s="14"/>
      <c r="Q110" s="14"/>
      <c r="T110" s="1434"/>
      <c r="U110" s="1434"/>
      <c r="V110" s="1434"/>
    </row>
    <row r="111" spans="2:22" ht="16.5" hidden="1">
      <c r="C111" s="218"/>
      <c r="D111" s="218" t="s">
        <v>65</v>
      </c>
      <c r="E111" s="219">
        <v>2</v>
      </c>
      <c r="F111" s="219">
        <v>1</v>
      </c>
      <c r="G111" s="220">
        <v>1</v>
      </c>
      <c r="H111" s="219">
        <f>SUM(E111:G111)</f>
        <v>4</v>
      </c>
      <c r="J111" s="1482" t="e">
        <f>R22</f>
        <v>#VALUE!</v>
      </c>
      <c r="O111" s="14"/>
      <c r="P111" s="14"/>
      <c r="Q111" s="14"/>
      <c r="T111" s="1434"/>
      <c r="U111" s="1434"/>
      <c r="V111" s="1434"/>
    </row>
    <row r="112" spans="2:22" ht="16.5" hidden="1">
      <c r="C112" s="221"/>
      <c r="D112" s="221" t="s">
        <v>145</v>
      </c>
      <c r="E112" s="222">
        <v>5</v>
      </c>
      <c r="F112" s="222">
        <v>3</v>
      </c>
      <c r="G112" s="223">
        <v>2</v>
      </c>
      <c r="H112" s="222">
        <f>SUM(E112:G112)</f>
        <v>10</v>
      </c>
      <c r="J112" s="1483" t="e">
        <f>R34</f>
        <v>#VALUE!</v>
      </c>
      <c r="O112" s="14"/>
      <c r="P112" s="14"/>
      <c r="Q112" s="14"/>
      <c r="T112" s="1434"/>
      <c r="U112" s="1434"/>
      <c r="V112" s="1434"/>
    </row>
    <row r="113" spans="3:22" ht="16.5" hidden="1">
      <c r="C113" s="218"/>
      <c r="D113" s="218" t="s">
        <v>9</v>
      </c>
      <c r="E113" s="219">
        <v>4</v>
      </c>
      <c r="F113" s="219"/>
      <c r="G113" s="220"/>
      <c r="H113" s="219">
        <f t="shared" si="5"/>
        <v>4</v>
      </c>
      <c r="J113" s="1482"/>
      <c r="O113" s="14"/>
      <c r="P113" s="14"/>
      <c r="Q113" s="14"/>
      <c r="T113" s="1434"/>
      <c r="U113" s="1434"/>
      <c r="V113" s="1434"/>
    </row>
    <row r="114" spans="3:22" s="255" customFormat="1" ht="16.5" hidden="1">
      <c r="C114" s="259"/>
      <c r="D114" s="259" t="s">
        <v>151</v>
      </c>
      <c r="E114" s="260">
        <v>2</v>
      </c>
      <c r="F114" s="260"/>
      <c r="G114" s="261"/>
      <c r="H114" s="260">
        <f t="shared" si="5"/>
        <v>2</v>
      </c>
      <c r="J114" s="1485"/>
      <c r="K114" s="254"/>
      <c r="L114" s="254"/>
      <c r="M114" s="262"/>
      <c r="N114" s="254"/>
      <c r="R114" s="1434"/>
      <c r="S114" s="1434"/>
      <c r="T114" s="1434"/>
      <c r="U114" s="1434"/>
      <c r="V114" s="1434"/>
    </row>
    <row r="115" spans="3:22" hidden="1">
      <c r="D115" s="226" t="s">
        <v>191</v>
      </c>
      <c r="E115" s="217">
        <f>SUM(E107:E114)</f>
        <v>21</v>
      </c>
      <c r="F115" s="217">
        <f>SUM(F107:F114)</f>
        <v>8</v>
      </c>
      <c r="G115" s="224">
        <f>SUM(G107:G114)</f>
        <v>4</v>
      </c>
      <c r="H115" s="217">
        <f>SUM(H107:H114)</f>
        <v>33</v>
      </c>
      <c r="J115" s="1486" t="e">
        <f>SUM(J107:J114)</f>
        <v>#VALUE!</v>
      </c>
      <c r="O115" s="14"/>
      <c r="P115" s="14"/>
      <c r="Q115" s="14"/>
      <c r="T115" s="1434"/>
      <c r="U115" s="1434"/>
      <c r="V115" s="1434"/>
    </row>
    <row r="116" spans="3:22" hidden="1">
      <c r="E116" s="182"/>
      <c r="F116" s="182"/>
      <c r="G116" s="182"/>
      <c r="H116" s="182"/>
      <c r="J116" s="1487"/>
      <c r="O116" s="14"/>
      <c r="P116" s="14"/>
      <c r="Q116" s="14"/>
      <c r="T116" s="1434"/>
      <c r="U116" s="1434"/>
      <c r="V116" s="1434"/>
    </row>
    <row r="117" spans="3:22" ht="16.5" hidden="1">
      <c r="C117" s="218" t="s">
        <v>199</v>
      </c>
      <c r="D117" s="218" t="s">
        <v>142</v>
      </c>
      <c r="E117" s="219">
        <v>8</v>
      </c>
      <c r="F117" s="219">
        <v>3</v>
      </c>
      <c r="G117" s="220">
        <v>1</v>
      </c>
      <c r="H117" s="219">
        <f>SUM(E117:G117)</f>
        <v>12</v>
      </c>
      <c r="J117" s="1482"/>
      <c r="O117" s="14"/>
      <c r="P117" s="14"/>
      <c r="Q117" s="14"/>
      <c r="T117" s="1434"/>
      <c r="U117" s="1434"/>
      <c r="V117" s="1434"/>
    </row>
    <row r="118" spans="3:22" ht="16.5" hidden="1">
      <c r="C118" s="221"/>
      <c r="D118" s="221" t="s">
        <v>141</v>
      </c>
      <c r="E118" s="222">
        <v>6</v>
      </c>
      <c r="F118" s="222">
        <v>2</v>
      </c>
      <c r="G118" s="223">
        <v>2</v>
      </c>
      <c r="H118" s="222">
        <f>SUM(E118:G118)</f>
        <v>10</v>
      </c>
      <c r="J118" s="1483"/>
      <c r="O118" s="14"/>
      <c r="P118" s="14"/>
      <c r="Q118" s="14"/>
      <c r="T118" s="1434"/>
      <c r="U118" s="1434"/>
      <c r="V118" s="1434"/>
    </row>
    <row r="119" spans="3:22" ht="16.5" hidden="1">
      <c r="C119" s="218"/>
      <c r="D119" s="218" t="s">
        <v>140</v>
      </c>
      <c r="E119" s="219">
        <v>10</v>
      </c>
      <c r="F119" s="219">
        <v>3</v>
      </c>
      <c r="G119" s="220">
        <v>2</v>
      </c>
      <c r="H119" s="219">
        <f>SUM(E119:G119)</f>
        <v>15</v>
      </c>
      <c r="J119" s="1482" t="e">
        <f>#REF!</f>
        <v>#REF!</v>
      </c>
      <c r="O119" s="14"/>
      <c r="P119" s="14"/>
      <c r="Q119" s="14"/>
      <c r="T119" s="1434"/>
      <c r="U119" s="1434"/>
      <c r="V119" s="1434"/>
    </row>
    <row r="120" spans="3:22" ht="16.5" hidden="1">
      <c r="C120" s="221"/>
      <c r="D120" s="221" t="s">
        <v>139</v>
      </c>
      <c r="E120" s="222">
        <v>12</v>
      </c>
      <c r="F120" s="222">
        <v>2</v>
      </c>
      <c r="G120" s="223">
        <v>1</v>
      </c>
      <c r="H120" s="222">
        <f>SUM(E120:G120)</f>
        <v>15</v>
      </c>
      <c r="J120" s="1483"/>
      <c r="O120" s="14"/>
      <c r="P120" s="14"/>
      <c r="Q120" s="14"/>
      <c r="T120" s="1434"/>
      <c r="U120" s="1434"/>
      <c r="V120" s="1434"/>
    </row>
    <row r="121" spans="3:22" ht="16.5" hidden="1">
      <c r="C121" s="218"/>
      <c r="D121" s="218" t="s">
        <v>143</v>
      </c>
      <c r="E121" s="219">
        <v>5</v>
      </c>
      <c r="F121" s="219">
        <v>4</v>
      </c>
      <c r="G121" s="220">
        <v>2</v>
      </c>
      <c r="H121" s="219">
        <f>SUM(E121:G121)</f>
        <v>11</v>
      </c>
      <c r="J121" s="1482"/>
      <c r="O121" s="14"/>
      <c r="P121" s="14"/>
      <c r="Q121" s="14"/>
      <c r="T121" s="1434"/>
      <c r="U121" s="1434"/>
      <c r="V121" s="1434"/>
    </row>
    <row r="122" spans="3:22" hidden="1">
      <c r="D122" s="226" t="s">
        <v>197</v>
      </c>
      <c r="E122" s="217">
        <f>SUM(E117:E121)</f>
        <v>41</v>
      </c>
      <c r="F122" s="217">
        <f>SUM(F117:F121)</f>
        <v>14</v>
      </c>
      <c r="G122" s="224">
        <f>SUM(G117:G121)</f>
        <v>8</v>
      </c>
      <c r="H122" s="217">
        <f>SUM(H117:H121)</f>
        <v>63</v>
      </c>
      <c r="J122" s="1486" t="e">
        <f>SUM(J117:J121)</f>
        <v>#REF!</v>
      </c>
      <c r="T122" s="1434"/>
      <c r="U122" s="1434"/>
      <c r="V122" s="1434"/>
    </row>
  </sheetData>
  <sortState ref="B7:U66">
    <sortCondition ref="B7:B66"/>
    <sortCondition ref="C7:C66"/>
  </sortState>
  <mergeCells count="4">
    <mergeCell ref="E5:E6"/>
    <mergeCell ref="Q5:Q6"/>
    <mergeCell ref="M4:P4"/>
    <mergeCell ref="B83:D83"/>
  </mergeCells>
  <conditionalFormatting sqref="P85 M106:M1048576 J4 M1:M3">
    <cfRule type="iconSet" priority="1455">
      <iconSet>
        <cfvo type="percent" val="0"/>
        <cfvo type="num" val="#REF!"/>
        <cfvo type="num" val="#REF!"/>
      </iconSet>
    </cfRule>
  </conditionalFormatting>
  <conditionalFormatting sqref="M84">
    <cfRule type="iconSet" priority="2103">
      <iconSet>
        <cfvo type="percent" val="0"/>
        <cfvo type="num" val="#REF!"/>
        <cfvo type="num" val="#REF!"/>
      </iconSet>
    </cfRule>
  </conditionalFormatting>
  <conditionalFormatting sqref="G90 G92 G94 G96:G97 G99">
    <cfRule type="iconSet" priority="2426">
      <iconSet>
        <cfvo type="percent" val="0"/>
        <cfvo type="num" val="$G$104"/>
        <cfvo type="num" val="$G$103"/>
      </iconSet>
    </cfRule>
  </conditionalFormatting>
  <conditionalFormatting sqref="J90 J92 J94 J96:J97 J99">
    <cfRule type="iconSet" priority="2429">
      <iconSet>
        <cfvo type="percent" val="0"/>
        <cfvo type="num" val="$J$104"/>
        <cfvo type="num" val="$J$103"/>
      </iconSet>
    </cfRule>
  </conditionalFormatting>
  <conditionalFormatting sqref="P90 P92 P94 P96:P97 P99">
    <cfRule type="iconSet" priority="2432">
      <iconSet>
        <cfvo type="percent" val="0"/>
        <cfvo type="num" val="$P$104"/>
        <cfvo type="num" val="$P$103"/>
      </iconSet>
    </cfRule>
  </conditionalFormatting>
  <conditionalFormatting sqref="P97 P99">
    <cfRule type="iconSet" priority="2441">
      <iconSet>
        <cfvo type="percent" val="0"/>
        <cfvo type="num" val="$P$104"/>
        <cfvo type="num" val="$P$103"/>
      </iconSet>
    </cfRule>
  </conditionalFormatting>
  <conditionalFormatting sqref="G97 G99">
    <cfRule type="iconSet" priority="2443">
      <iconSet>
        <cfvo type="percent" val="0"/>
        <cfvo type="num" val="$G$104"/>
        <cfvo type="num" val="$G$103"/>
      </iconSet>
    </cfRule>
  </conditionalFormatting>
  <conditionalFormatting sqref="J97 J99">
    <cfRule type="iconSet" priority="2445">
      <iconSet>
        <cfvo type="percent" val="0"/>
        <cfvo type="num" val="$J$104"/>
        <cfvo type="num" val="$J$103"/>
      </iconSet>
    </cfRule>
  </conditionalFormatting>
  <conditionalFormatting sqref="S90 S92 S94 S96:S97 S99">
    <cfRule type="iconSet" priority="2450">
      <iconSet>
        <cfvo type="percent" val="0"/>
        <cfvo type="num" val="$P$104"/>
        <cfvo type="num" val="$P$103"/>
      </iconSet>
    </cfRule>
  </conditionalFormatting>
  <conditionalFormatting sqref="S97 S99">
    <cfRule type="iconSet" priority="2455">
      <iconSet>
        <cfvo type="percent" val="0"/>
        <cfvo type="num" val="$P$104"/>
        <cfvo type="num" val="$P$103"/>
      </iconSet>
    </cfRule>
  </conditionalFormatting>
  <conditionalFormatting sqref="M90 M92 M94 M96:M97 M99">
    <cfRule type="iconSet" priority="2460">
      <iconSet>
        <cfvo type="percent" val="0"/>
        <cfvo type="num" val="$P$104"/>
        <cfvo type="num" val="$P$103"/>
      </iconSet>
    </cfRule>
  </conditionalFormatting>
  <conditionalFormatting sqref="M97 M99">
    <cfRule type="iconSet" priority="2465">
      <iconSet>
        <cfvo type="percent" val="0"/>
        <cfvo type="num" val="$P$104"/>
        <cfvo type="num" val="$P$103"/>
      </iconSet>
    </cfRule>
  </conditionalFormatting>
  <conditionalFormatting sqref="G89:G101">
    <cfRule type="iconSet" priority="2554">
      <iconSet>
        <cfvo type="percent" val="0"/>
        <cfvo type="num" val="$G$104"/>
        <cfvo type="num" val="$G$103"/>
      </iconSet>
    </cfRule>
  </conditionalFormatting>
  <conditionalFormatting sqref="J89 J91:J101">
    <cfRule type="iconSet" priority="2556">
      <iconSet>
        <cfvo type="percent" val="0"/>
        <cfvo type="num" val="$J$104"/>
        <cfvo type="num" val="$J$103"/>
      </iconSet>
    </cfRule>
  </conditionalFormatting>
  <conditionalFormatting sqref="P89 P91:P101">
    <cfRule type="iconSet" priority="2559">
      <iconSet>
        <cfvo type="percent" val="0"/>
        <cfvo type="num" val="$P$104"/>
        <cfvo type="num" val="$P$103"/>
      </iconSet>
    </cfRule>
  </conditionalFormatting>
  <conditionalFormatting sqref="P95">
    <cfRule type="iconSet" priority="2577">
      <iconSet>
        <cfvo type="percent" val="0"/>
        <cfvo type="num" val="$P$104"/>
        <cfvo type="num" val="$P$103"/>
      </iconSet>
    </cfRule>
  </conditionalFormatting>
  <conditionalFormatting sqref="G92:G93 G95">
    <cfRule type="iconSet" priority="2578">
      <iconSet>
        <cfvo type="percent" val="0"/>
        <cfvo type="num" val="$G$104"/>
        <cfvo type="num" val="$G$103"/>
      </iconSet>
    </cfRule>
  </conditionalFormatting>
  <conditionalFormatting sqref="J92:J93 J95">
    <cfRule type="iconSet" priority="2580">
      <iconSet>
        <cfvo type="percent" val="0"/>
        <cfvo type="num" val="$J$104"/>
        <cfvo type="num" val="$J$103"/>
      </iconSet>
    </cfRule>
  </conditionalFormatting>
  <conditionalFormatting sqref="P92:P93">
    <cfRule type="iconSet" priority="2582">
      <iconSet>
        <cfvo type="percent" val="0"/>
        <cfvo type="num" val="$P$104"/>
        <cfvo type="num" val="$P$103"/>
      </iconSet>
    </cfRule>
  </conditionalFormatting>
  <conditionalFormatting sqref="S89 S91:S101">
    <cfRule type="iconSet" priority="2586">
      <iconSet>
        <cfvo type="percent" val="0"/>
        <cfvo type="num" val="$P$104"/>
        <cfvo type="num" val="$P$103"/>
      </iconSet>
    </cfRule>
  </conditionalFormatting>
  <conditionalFormatting sqref="S95">
    <cfRule type="iconSet" priority="2594">
      <iconSet>
        <cfvo type="percent" val="0"/>
        <cfvo type="num" val="$P$104"/>
        <cfvo type="num" val="$P$103"/>
      </iconSet>
    </cfRule>
  </conditionalFormatting>
  <conditionalFormatting sqref="S92:S93">
    <cfRule type="iconSet" priority="2595">
      <iconSet>
        <cfvo type="percent" val="0"/>
        <cfvo type="num" val="$P$104"/>
        <cfvo type="num" val="$P$103"/>
      </iconSet>
    </cfRule>
  </conditionalFormatting>
  <conditionalFormatting sqref="S91">
    <cfRule type="iconSet" priority="2597">
      <iconSet>
        <cfvo type="percent" val="0"/>
        <cfvo type="num" val="$P$104"/>
        <cfvo type="num" val="$P$103"/>
      </iconSet>
    </cfRule>
  </conditionalFormatting>
  <conditionalFormatting sqref="M89 M91:M99">
    <cfRule type="iconSet" priority="2598">
      <iconSet>
        <cfvo type="percent" val="0"/>
        <cfvo type="num" val="$P$104"/>
        <cfvo type="num" val="$P$103"/>
      </iconSet>
    </cfRule>
  </conditionalFormatting>
  <conditionalFormatting sqref="M95">
    <cfRule type="iconSet" priority="2606">
      <iconSet>
        <cfvo type="percent" val="0"/>
        <cfvo type="num" val="$P$104"/>
        <cfvo type="num" val="$P$103"/>
      </iconSet>
    </cfRule>
  </conditionalFormatting>
  <conditionalFormatting sqref="M92:M93">
    <cfRule type="iconSet" priority="2607">
      <iconSet>
        <cfvo type="percent" val="0"/>
        <cfvo type="num" val="$P$104"/>
        <cfvo type="num" val="$P$103"/>
      </iconSet>
    </cfRule>
  </conditionalFormatting>
  <conditionalFormatting sqref="B78:C82 C21:C77 B8:B82 R83 C8:D8 C9:C13 D9:D82 B7:E7 E8:E82">
    <cfRule type="expression" dxfId="164" priority="190">
      <formula>ISODD(ROW())</formula>
    </cfRule>
  </conditionalFormatting>
  <conditionalFormatting sqref="F7:K13 F21:K75 F77:K77 F79:K79 F81:K81">
    <cfRule type="expression" dxfId="163" priority="75">
      <formula>ISODD(ROW())</formula>
    </cfRule>
  </conditionalFormatting>
  <conditionalFormatting sqref="J42:J75 J77 J79 J81">
    <cfRule type="expression" dxfId="162" priority="78">
      <formula>ISODD(ROW())</formula>
    </cfRule>
  </conditionalFormatting>
  <conditionalFormatting sqref="J83:K83">
    <cfRule type="iconSet" priority="59">
      <iconSet>
        <cfvo type="percent" val="0"/>
        <cfvo type="num" val="$J$69"/>
        <cfvo type="num" val="$J$68"/>
      </iconSet>
    </cfRule>
  </conditionalFormatting>
  <conditionalFormatting sqref="I83">
    <cfRule type="iconSet" priority="60">
      <iconSet>
        <cfvo type="percent" val="0"/>
        <cfvo type="num" val="$I$69"/>
        <cfvo type="num" val="$I$68"/>
      </iconSet>
    </cfRule>
  </conditionalFormatting>
  <conditionalFormatting sqref="K83">
    <cfRule type="iconSet" priority="61">
      <iconSet>
        <cfvo type="percent" val="0"/>
        <cfvo type="num" val="$K$69"/>
        <cfvo type="num" val="$K$68"/>
      </iconSet>
    </cfRule>
  </conditionalFormatting>
  <conditionalFormatting sqref="R7:T82">
    <cfRule type="expression" dxfId="161" priority="57">
      <formula>ISODD(ROW())</formula>
    </cfRule>
  </conditionalFormatting>
  <conditionalFormatting sqref="U7:U82">
    <cfRule type="expression" dxfId="160" priority="54">
      <formula>ISODD(ROW())</formula>
    </cfRule>
  </conditionalFormatting>
  <conditionalFormatting sqref="M7:O13 M21:O75 M77:O82">
    <cfRule type="expression" dxfId="159" priority="49">
      <formula>ISODD(ROW())</formula>
    </cfRule>
  </conditionalFormatting>
  <conditionalFormatting sqref="P7:Q13 P21:Q75 P77:Q82">
    <cfRule type="expression" dxfId="158" priority="48">
      <formula>ISODD(ROW())</formula>
    </cfRule>
  </conditionalFormatting>
  <conditionalFormatting sqref="C14:C20">
    <cfRule type="expression" dxfId="157" priority="33">
      <formula>ISODD(ROW())</formula>
    </cfRule>
  </conditionalFormatting>
  <conditionalFormatting sqref="F14:K20">
    <cfRule type="expression" dxfId="156" priority="31">
      <formula>ISODD(ROW())</formula>
    </cfRule>
  </conditionalFormatting>
  <conditionalFormatting sqref="M14:O20">
    <cfRule type="expression" dxfId="155" priority="25">
      <formula>ISODD(ROW())</formula>
    </cfRule>
  </conditionalFormatting>
  <conditionalFormatting sqref="P14:Q20">
    <cfRule type="expression" dxfId="154" priority="24">
      <formula>ISODD(ROW())</formula>
    </cfRule>
  </conditionalFormatting>
  <conditionalFormatting sqref="F76:K76 F78:K78 F80:K80 F82:K82">
    <cfRule type="expression" dxfId="153" priority="10">
      <formula>ISODD(ROW())</formula>
    </cfRule>
  </conditionalFormatting>
  <conditionalFormatting sqref="J76 J78 J80 J82">
    <cfRule type="expression" dxfId="152" priority="11">
      <formula>ISODD(ROW())</formula>
    </cfRule>
  </conditionalFormatting>
  <conditionalFormatting sqref="M76:O76">
    <cfRule type="expression" dxfId="151" priority="5">
      <formula>ISODD(ROW())</formula>
    </cfRule>
  </conditionalFormatting>
  <conditionalFormatting sqref="P76:Q76">
    <cfRule type="expression" dxfId="150" priority="4">
      <formula>ISODD(ROW())</formula>
    </cfRule>
  </conditionalFormatting>
  <conditionalFormatting sqref="J7:K13 J21:K75 J77:K77 J79:K79 J81:K81">
    <cfRule type="iconSet" priority="49729">
      <iconSet>
        <cfvo type="percent" val="0"/>
        <cfvo type="num" val="$J$85"/>
        <cfvo type="num" val="$J$84"/>
      </iconSet>
    </cfRule>
    <cfRule type="expression" dxfId="149" priority="49730">
      <formula>ISODD(ROW())</formula>
    </cfRule>
  </conditionalFormatting>
  <conditionalFormatting sqref="K7:K13 K21:K75 K77 K79 K81">
    <cfRule type="iconSet" priority="49735">
      <iconSet>
        <cfvo type="percent" val="0"/>
        <cfvo type="num" val="$K$85"/>
        <cfvo type="num" val="$K$84"/>
      </iconSet>
    </cfRule>
    <cfRule type="expression" dxfId="148" priority="49736">
      <formula>ISODD(ROW())</formula>
    </cfRule>
  </conditionalFormatting>
  <conditionalFormatting sqref="I7:K13 I21:K75 I77:K77 I79:K79 I81:K81">
    <cfRule type="iconSet" priority="49743">
      <iconSet>
        <cfvo type="percent" val="0"/>
        <cfvo type="num" val="$I$85"/>
        <cfvo type="num" val="$I$84"/>
      </iconSet>
    </cfRule>
  </conditionalFormatting>
  <conditionalFormatting sqref="K7:K13 K21:K75 K77 K79 K81">
    <cfRule type="iconSet" priority="49746">
      <iconSet>
        <cfvo type="percent" val="0"/>
        <cfvo type="num" val="$K$85"/>
        <cfvo type="num" val="$K$84"/>
      </iconSet>
    </cfRule>
  </conditionalFormatting>
  <conditionalFormatting sqref="K42:K75 K77 K79 K81">
    <cfRule type="iconSet" priority="49749">
      <iconSet>
        <cfvo type="percent" val="0"/>
        <cfvo type="num" val="$K$85"/>
        <cfvo type="num" val="$K$84"/>
      </iconSet>
    </cfRule>
  </conditionalFormatting>
  <conditionalFormatting sqref="J43 J49 J53 J45 J55 J47 J51 J57:J75 J77 J79 J81">
    <cfRule type="iconSet" priority="49751">
      <iconSet>
        <cfvo type="percent" val="0"/>
        <cfvo type="num" val="$J$85"/>
        <cfvo type="num" val="$J$84"/>
      </iconSet>
    </cfRule>
  </conditionalFormatting>
  <conditionalFormatting sqref="K43 K49 K53 K45 K55 K47 K51 K57:K75 K77 K79 K81">
    <cfRule type="iconSet" priority="49760">
      <iconSet>
        <cfvo type="percent" val="0"/>
        <cfvo type="num" val="$K$85"/>
        <cfvo type="num" val="$K$84"/>
      </iconSet>
    </cfRule>
  </conditionalFormatting>
  <conditionalFormatting sqref="J42 J56 J48 J52 J44 J54 J46 J50 J59:J75 J77 J79 J81">
    <cfRule type="iconSet" priority="49769">
      <iconSet>
        <cfvo type="percent" val="0"/>
        <cfvo type="num" val="$J$85"/>
        <cfvo type="num" val="$J$84"/>
      </iconSet>
    </cfRule>
  </conditionalFormatting>
  <conditionalFormatting sqref="K42 K56 K48 K52 K44 K54 K46 K50 K59:K75 K77 K79 K81">
    <cfRule type="iconSet" priority="49779">
      <iconSet>
        <cfvo type="percent" val="0"/>
        <cfvo type="num" val="$K$85"/>
        <cfvo type="num" val="$K$84"/>
      </iconSet>
    </cfRule>
  </conditionalFormatting>
  <conditionalFormatting sqref="J26:J40">
    <cfRule type="iconSet" priority="49789">
      <iconSet>
        <cfvo type="percent" val="0"/>
        <cfvo type="num" val="$J$85"/>
        <cfvo type="num" val="$J$84"/>
      </iconSet>
    </cfRule>
  </conditionalFormatting>
  <conditionalFormatting sqref="K26:K40">
    <cfRule type="iconSet" priority="49790">
      <iconSet>
        <cfvo type="percent" val="0"/>
        <cfvo type="num" val="$K$85"/>
        <cfvo type="num" val="$K$84"/>
      </iconSet>
    </cfRule>
  </conditionalFormatting>
  <conditionalFormatting sqref="J38 J27 J33 J29 J35 J40 J31">
    <cfRule type="iconSet" priority="49791">
      <iconSet>
        <cfvo type="percent" val="0"/>
        <cfvo type="num" val="$J$85"/>
        <cfvo type="num" val="$J$84"/>
      </iconSet>
    </cfRule>
  </conditionalFormatting>
  <conditionalFormatting sqref="K38 K27 K33 K29 K35 K40 K31">
    <cfRule type="iconSet" priority="49798">
      <iconSet>
        <cfvo type="percent" val="0"/>
        <cfvo type="num" val="$K$85"/>
        <cfvo type="num" val="$K$84"/>
      </iconSet>
    </cfRule>
  </conditionalFormatting>
  <conditionalFormatting sqref="J26 J32 J28 J34 J39 J30 J36:J37">
    <cfRule type="iconSet" priority="49805">
      <iconSet>
        <cfvo type="percent" val="0"/>
        <cfvo type="num" val="$J$85"/>
        <cfvo type="num" val="$J$84"/>
      </iconSet>
    </cfRule>
  </conditionalFormatting>
  <conditionalFormatting sqref="K26 K32 K28 K34 K39 K30 K36:K37">
    <cfRule type="iconSet" priority="49812">
      <iconSet>
        <cfvo type="percent" val="0"/>
        <cfvo type="num" val="$K$85"/>
        <cfvo type="num" val="$K$84"/>
      </iconSet>
    </cfRule>
  </conditionalFormatting>
  <conditionalFormatting sqref="J41">
    <cfRule type="iconSet" priority="49819">
      <iconSet>
        <cfvo type="percent" val="0"/>
        <cfvo type="num" val="$J$85"/>
        <cfvo type="num" val="$J$84"/>
      </iconSet>
    </cfRule>
  </conditionalFormatting>
  <conditionalFormatting sqref="K41">
    <cfRule type="iconSet" priority="49820">
      <iconSet>
        <cfvo type="percent" val="0"/>
        <cfvo type="num" val="$K$85"/>
        <cfvo type="num" val="$K$84"/>
      </iconSet>
    </cfRule>
  </conditionalFormatting>
  <conditionalFormatting sqref="J8">
    <cfRule type="iconSet" priority="49821">
      <iconSet>
        <cfvo type="percent" val="0"/>
        <cfvo type="num" val="$J$85"/>
        <cfvo type="num" val="$J$84"/>
      </iconSet>
    </cfRule>
  </conditionalFormatting>
  <conditionalFormatting sqref="K8">
    <cfRule type="iconSet" priority="49822">
      <iconSet>
        <cfvo type="percent" val="0"/>
        <cfvo type="num" val="$K$85"/>
        <cfvo type="num" val="$K$84"/>
      </iconSet>
    </cfRule>
  </conditionalFormatting>
  <conditionalFormatting sqref="J7:K13 J21:K75 J77:K77 J79:K79 J81:K81">
    <cfRule type="iconSet" priority="49823">
      <iconSet>
        <cfvo type="percent" val="0"/>
        <cfvo type="num" val="$J$85"/>
        <cfvo type="num" val="$J$84"/>
      </iconSet>
    </cfRule>
  </conditionalFormatting>
  <conditionalFormatting sqref="J9">
    <cfRule type="iconSet" priority="49826">
      <iconSet>
        <cfvo type="percent" val="0"/>
        <cfvo type="num" val="$J$85"/>
        <cfvo type="num" val="$J$84"/>
      </iconSet>
    </cfRule>
  </conditionalFormatting>
  <conditionalFormatting sqref="K9">
    <cfRule type="iconSet" priority="49827">
      <iconSet>
        <cfvo type="percent" val="0"/>
        <cfvo type="num" val="$K$85"/>
        <cfvo type="num" val="$K$84"/>
      </iconSet>
    </cfRule>
  </conditionalFormatting>
  <conditionalFormatting sqref="J10">
    <cfRule type="iconSet" priority="49828">
      <iconSet>
        <cfvo type="percent" val="0"/>
        <cfvo type="num" val="$J$85"/>
        <cfvo type="num" val="$J$84"/>
      </iconSet>
    </cfRule>
  </conditionalFormatting>
  <conditionalFormatting sqref="K10">
    <cfRule type="iconSet" priority="49829">
      <iconSet>
        <cfvo type="percent" val="0"/>
        <cfvo type="num" val="$K$85"/>
        <cfvo type="num" val="$K$84"/>
      </iconSet>
    </cfRule>
  </conditionalFormatting>
  <conditionalFormatting sqref="J11:J12">
    <cfRule type="iconSet" priority="49830">
      <iconSet>
        <cfvo type="percent" val="0"/>
        <cfvo type="num" val="$J$85"/>
        <cfvo type="num" val="$J$84"/>
      </iconSet>
    </cfRule>
  </conditionalFormatting>
  <conditionalFormatting sqref="K11:K12">
    <cfRule type="iconSet" priority="49831">
      <iconSet>
        <cfvo type="percent" val="0"/>
        <cfvo type="num" val="$K$85"/>
        <cfvo type="num" val="$K$84"/>
      </iconSet>
    </cfRule>
  </conditionalFormatting>
  <conditionalFormatting sqref="J12">
    <cfRule type="iconSet" priority="49832">
      <iconSet>
        <cfvo type="percent" val="0"/>
        <cfvo type="num" val="$J$85"/>
        <cfvo type="num" val="$J$84"/>
      </iconSet>
    </cfRule>
  </conditionalFormatting>
  <conditionalFormatting sqref="K12">
    <cfRule type="iconSet" priority="49833">
      <iconSet>
        <cfvo type="percent" val="0"/>
        <cfvo type="num" val="$K$85"/>
        <cfvo type="num" val="$K$84"/>
      </iconSet>
    </cfRule>
  </conditionalFormatting>
  <conditionalFormatting sqref="J11">
    <cfRule type="iconSet" priority="49834">
      <iconSet>
        <cfvo type="percent" val="0"/>
        <cfvo type="num" val="$J$85"/>
        <cfvo type="num" val="$J$84"/>
      </iconSet>
    </cfRule>
  </conditionalFormatting>
  <conditionalFormatting sqref="K11">
    <cfRule type="iconSet" priority="49835">
      <iconSet>
        <cfvo type="percent" val="0"/>
        <cfvo type="num" val="$K$85"/>
        <cfvo type="num" val="$K$84"/>
      </iconSet>
    </cfRule>
  </conditionalFormatting>
  <conditionalFormatting sqref="J13 J21:J25">
    <cfRule type="iconSet" priority="49836">
      <iconSet>
        <cfvo type="percent" val="0"/>
        <cfvo type="num" val="$J$85"/>
        <cfvo type="num" val="$J$84"/>
      </iconSet>
    </cfRule>
  </conditionalFormatting>
  <conditionalFormatting sqref="K13 K21:K25">
    <cfRule type="iconSet" priority="49838">
      <iconSet>
        <cfvo type="percent" val="0"/>
        <cfvo type="num" val="$K$85"/>
        <cfvo type="num" val="$K$84"/>
      </iconSet>
    </cfRule>
  </conditionalFormatting>
  <conditionalFormatting sqref="J21 J23 J25">
    <cfRule type="iconSet" priority="49840">
      <iconSet>
        <cfvo type="percent" val="0"/>
        <cfvo type="num" val="$J$85"/>
        <cfvo type="num" val="$J$84"/>
      </iconSet>
    </cfRule>
  </conditionalFormatting>
  <conditionalFormatting sqref="K21 K23 K25">
    <cfRule type="iconSet" priority="49843">
      <iconSet>
        <cfvo type="percent" val="0"/>
        <cfvo type="num" val="$K$85"/>
        <cfvo type="num" val="$K$84"/>
      </iconSet>
    </cfRule>
  </conditionalFormatting>
  <conditionalFormatting sqref="J13 J22 J24">
    <cfRule type="iconSet" priority="49846">
      <iconSet>
        <cfvo type="percent" val="0"/>
        <cfvo type="num" val="$J$85"/>
        <cfvo type="num" val="$J$84"/>
      </iconSet>
    </cfRule>
  </conditionalFormatting>
  <conditionalFormatting sqref="K13 K22 K24">
    <cfRule type="iconSet" priority="49849">
      <iconSet>
        <cfvo type="percent" val="0"/>
        <cfvo type="num" val="$K$85"/>
        <cfvo type="num" val="$K$84"/>
      </iconSet>
    </cfRule>
  </conditionalFormatting>
  <conditionalFormatting sqref="K7:K13 K21:K75 K77 K79 K81">
    <cfRule type="iconSet" priority="49852">
      <iconSet>
        <cfvo type="percent" val="0"/>
        <cfvo type="num" val="$J$85"/>
        <cfvo type="num" val="$J$84"/>
      </iconSet>
    </cfRule>
  </conditionalFormatting>
  <conditionalFormatting sqref="K7:K13 K21:K75 K77 K79 K81">
    <cfRule type="iconSet" priority="49855">
      <iconSet>
        <cfvo type="percent" val="0"/>
        <cfvo type="num" val="$I$85"/>
        <cfvo type="num" val="$I$84"/>
      </iconSet>
    </cfRule>
  </conditionalFormatting>
  <conditionalFormatting sqref="U7:U82">
    <cfRule type="iconSet" priority="49858">
      <iconSet>
        <cfvo type="percent" val="0"/>
        <cfvo type="num" val="$I$85"/>
        <cfvo type="num" val="$I$84"/>
      </iconSet>
    </cfRule>
  </conditionalFormatting>
  <conditionalFormatting sqref="J14:K20">
    <cfRule type="iconSet" priority="49863">
      <iconSet>
        <cfvo type="percent" val="0"/>
        <cfvo type="num" val="$J$85"/>
        <cfvo type="num" val="$J$84"/>
      </iconSet>
    </cfRule>
    <cfRule type="expression" dxfId="147" priority="49864">
      <formula>ISODD(ROW())</formula>
    </cfRule>
  </conditionalFormatting>
  <conditionalFormatting sqref="K14:K20">
    <cfRule type="iconSet" priority="49865">
      <iconSet>
        <cfvo type="percent" val="0"/>
        <cfvo type="num" val="$K$85"/>
        <cfvo type="num" val="$K$84"/>
      </iconSet>
    </cfRule>
    <cfRule type="expression" dxfId="146" priority="49866">
      <formula>ISODD(ROW())</formula>
    </cfRule>
  </conditionalFormatting>
  <conditionalFormatting sqref="I14:K20">
    <cfRule type="iconSet" priority="49867">
      <iconSet>
        <cfvo type="percent" val="0"/>
        <cfvo type="num" val="$I$85"/>
        <cfvo type="num" val="$I$84"/>
      </iconSet>
    </cfRule>
  </conditionalFormatting>
  <conditionalFormatting sqref="K14:K20">
    <cfRule type="iconSet" priority="49868">
      <iconSet>
        <cfvo type="percent" val="0"/>
        <cfvo type="num" val="$K$85"/>
        <cfvo type="num" val="$K$84"/>
      </iconSet>
    </cfRule>
  </conditionalFormatting>
  <conditionalFormatting sqref="J14:K20">
    <cfRule type="iconSet" priority="49869">
      <iconSet>
        <cfvo type="percent" val="0"/>
        <cfvo type="num" val="$J$85"/>
        <cfvo type="num" val="$J$84"/>
      </iconSet>
    </cfRule>
  </conditionalFormatting>
  <conditionalFormatting sqref="J14:J20">
    <cfRule type="iconSet" priority="49870">
      <iconSet>
        <cfvo type="percent" val="0"/>
        <cfvo type="num" val="$J$85"/>
        <cfvo type="num" val="$J$84"/>
      </iconSet>
    </cfRule>
  </conditionalFormatting>
  <conditionalFormatting sqref="K14:K20">
    <cfRule type="iconSet" priority="49874">
      <iconSet>
        <cfvo type="percent" val="0"/>
        <cfvo type="num" val="$J$85"/>
        <cfvo type="num" val="$J$84"/>
      </iconSet>
    </cfRule>
  </conditionalFormatting>
  <conditionalFormatting sqref="K14:K20">
    <cfRule type="iconSet" priority="49875">
      <iconSet>
        <cfvo type="percent" val="0"/>
        <cfvo type="num" val="$I$85"/>
        <cfvo type="num" val="$I$84"/>
      </iconSet>
    </cfRule>
  </conditionalFormatting>
  <conditionalFormatting sqref="J76:K76 J78:K78 J80:K80 J82:K82">
    <cfRule type="iconSet" priority="49877">
      <iconSet>
        <cfvo type="percent" val="0"/>
        <cfvo type="num" val="$J$85"/>
        <cfvo type="num" val="$J$84"/>
      </iconSet>
    </cfRule>
    <cfRule type="expression" dxfId="145" priority="49878">
      <formula>ISODD(ROW())</formula>
    </cfRule>
  </conditionalFormatting>
  <conditionalFormatting sqref="K76 K78 K80 K82">
    <cfRule type="iconSet" priority="49879">
      <iconSet>
        <cfvo type="percent" val="0"/>
        <cfvo type="num" val="$K$85"/>
        <cfvo type="num" val="$K$84"/>
      </iconSet>
    </cfRule>
    <cfRule type="expression" dxfId="144" priority="49880">
      <formula>ISODD(ROW())</formula>
    </cfRule>
  </conditionalFormatting>
  <conditionalFormatting sqref="I76:K76 I78:K78 I80:K80 I82:K82">
    <cfRule type="iconSet" priority="49881">
      <iconSet>
        <cfvo type="percent" val="0"/>
        <cfvo type="num" val="$I$85"/>
        <cfvo type="num" val="$I$84"/>
      </iconSet>
    </cfRule>
  </conditionalFormatting>
  <conditionalFormatting sqref="K76 K78 K80 K82">
    <cfRule type="iconSet" priority="49882">
      <iconSet>
        <cfvo type="percent" val="0"/>
        <cfvo type="num" val="$K$85"/>
        <cfvo type="num" val="$K$84"/>
      </iconSet>
    </cfRule>
  </conditionalFormatting>
  <conditionalFormatting sqref="J76 J78 J80 J82">
    <cfRule type="iconSet" priority="49884">
      <iconSet>
        <cfvo type="percent" val="0"/>
        <cfvo type="num" val="$J$85"/>
        <cfvo type="num" val="$J$84"/>
      </iconSet>
    </cfRule>
  </conditionalFormatting>
  <conditionalFormatting sqref="J76:K76 J78:K78 J80:K80 J82:K82">
    <cfRule type="iconSet" priority="49888">
      <iconSet>
        <cfvo type="percent" val="0"/>
        <cfvo type="num" val="$J$85"/>
        <cfvo type="num" val="$J$84"/>
      </iconSet>
    </cfRule>
  </conditionalFormatting>
  <conditionalFormatting sqref="K76 K78 K80 K82">
    <cfRule type="iconSet" priority="49889">
      <iconSet>
        <cfvo type="percent" val="0"/>
        <cfvo type="num" val="$J$85"/>
        <cfvo type="num" val="$J$84"/>
      </iconSet>
    </cfRule>
  </conditionalFormatting>
  <conditionalFormatting sqref="K76 K78 K80 K82">
    <cfRule type="iconSet" priority="49890">
      <iconSet>
        <cfvo type="percent" val="0"/>
        <cfvo type="num" val="$I$85"/>
        <cfvo type="num" val="$I$84"/>
      </iconSet>
    </cfRule>
  </conditionalFormatting>
  <hyperlinks>
    <hyperlink ref="E1" location="Cover!A1" display="Back to cover page"/>
  </hyperlinks>
  <pageMargins left="0.17" right="0.16" top="0.17" bottom="0" header="0.3" footer="0.21"/>
  <pageSetup paperSize="9" scale="74" orientation="landscape" r:id="rId1"/>
  <ignoredErrors>
    <ignoredError sqref="J101" formula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00FF"/>
  </sheetPr>
  <dimension ref="A1:V2422"/>
  <sheetViews>
    <sheetView showGridLines="0" zoomScale="85" zoomScaleNormal="85" workbookViewId="0">
      <pane ySplit="9" topLeftCell="A10" activePane="bottomLeft" state="frozen"/>
      <selection activeCell="U193" sqref="U193"/>
      <selection pane="bottomLeft" activeCell="A10" sqref="A10"/>
    </sheetView>
  </sheetViews>
  <sheetFormatPr defaultColWidth="9.140625" defaultRowHeight="12.75"/>
  <cols>
    <col min="1" max="1" width="1.5703125" style="738" customWidth="1"/>
    <col min="2" max="2" width="18" style="738" customWidth="1"/>
    <col min="3" max="3" width="10.42578125" style="738" customWidth="1"/>
    <col min="4" max="4" width="10" style="738" customWidth="1"/>
    <col min="5" max="5" width="11.5703125" style="738" customWidth="1"/>
    <col min="6" max="6" width="23.7109375" style="744" customWidth="1"/>
    <col min="7" max="7" width="13.140625" style="738" customWidth="1"/>
    <col min="8" max="8" width="9.7109375" style="738" customWidth="1"/>
    <col min="9" max="9" width="11.140625" style="738" customWidth="1"/>
    <col min="10" max="10" width="8.5703125" style="738" customWidth="1"/>
    <col min="11" max="11" width="11.7109375" style="738" bestFit="1" customWidth="1"/>
    <col min="12" max="12" width="9.140625" style="738"/>
    <col min="13" max="13" width="9.85546875" style="738" customWidth="1"/>
    <col min="14" max="15" width="12.7109375" style="738" customWidth="1"/>
    <col min="16" max="16" width="9.42578125" style="738" customWidth="1"/>
    <col min="17" max="17" width="11.42578125" style="738" customWidth="1"/>
    <col min="18" max="18" width="7.42578125" style="738" customWidth="1"/>
    <col min="19" max="19" width="6.28515625" style="738" customWidth="1"/>
    <col min="20" max="20" width="5.85546875" style="738" hidden="1" customWidth="1"/>
    <col min="21" max="21" width="5.85546875" style="803" hidden="1" customWidth="1"/>
    <col min="22" max="22" width="7.7109375" style="803" hidden="1" customWidth="1"/>
    <col min="23" max="23" width="9.140625" style="738" customWidth="1"/>
    <col min="24" max="16384" width="9.140625" style="738"/>
  </cols>
  <sheetData>
    <row r="1" spans="1:22" s="619" customFormat="1" ht="18" customHeight="1">
      <c r="K1" s="620" t="s">
        <v>498</v>
      </c>
      <c r="U1" s="629"/>
      <c r="V1" s="629"/>
    </row>
    <row r="2" spans="1:22" s="91" customFormat="1" ht="18" customHeight="1">
      <c r="B2" s="594" t="s">
        <v>7</v>
      </c>
      <c r="C2" s="624" t="str">
        <f>VLOOKUP(L2, BDList!$A$2:$B$70, 2, 0)</f>
        <v>SOUTH 3</v>
      </c>
      <c r="D2" s="595"/>
      <c r="E2" s="320"/>
      <c r="F2" s="593" t="s">
        <v>496</v>
      </c>
      <c r="G2" s="625" t="str">
        <f>VLOOKUP(L2, BDList!$A$2:$D$70, 4, 0)</f>
        <v>MEKONG 2</v>
      </c>
      <c r="H2" s="595"/>
      <c r="I2" s="1211" t="s">
        <v>497</v>
      </c>
      <c r="K2" s="621"/>
      <c r="L2" s="622" t="s">
        <v>1063</v>
      </c>
      <c r="M2" s="621" t="str">
        <f>VLOOKUP(L2, BDList!$A$2:$E$70, 3, 0)</f>
        <v>NGUYỄN HỮU HIỀN</v>
      </c>
      <c r="N2" s="623"/>
      <c r="Q2" s="2" t="s">
        <v>0</v>
      </c>
      <c r="U2" s="627"/>
      <c r="V2" s="626"/>
    </row>
    <row r="3" spans="1:22" s="319" customFormat="1" ht="9" customHeight="1">
      <c r="B3" s="317"/>
      <c r="C3" s="318"/>
      <c r="D3" s="318"/>
      <c r="E3" s="318"/>
      <c r="U3" s="627"/>
      <c r="V3" s="627"/>
    </row>
    <row r="4" spans="1:22" s="319" customFormat="1" ht="3.6" hidden="1" customHeight="1">
      <c r="B4" s="349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1"/>
      <c r="T4" s="320"/>
      <c r="U4" s="627"/>
      <c r="V4" s="627"/>
    </row>
    <row r="5" spans="1:22" s="319" customFormat="1" ht="15" hidden="1" customHeight="1">
      <c r="B5" s="358" t="s">
        <v>340</v>
      </c>
      <c r="C5" s="352" t="e">
        <f>VLOOKUP($G$2 &amp; "_"&amp;B5, 'BD comment'!$D$1259:$O$1331, 5, 0)</f>
        <v>#N/A</v>
      </c>
      <c r="D5" s="353"/>
      <c r="E5" s="353"/>
      <c r="F5" s="353"/>
      <c r="G5" s="353"/>
      <c r="H5" s="353"/>
      <c r="I5" s="353"/>
      <c r="J5" s="353"/>
      <c r="K5" s="353"/>
      <c r="L5" s="353"/>
      <c r="M5" s="353"/>
      <c r="N5" s="353"/>
      <c r="O5" s="353"/>
      <c r="P5" s="353"/>
      <c r="Q5" s="353"/>
      <c r="R5" s="353"/>
      <c r="S5" s="354"/>
      <c r="T5" s="320"/>
      <c r="U5" s="627"/>
      <c r="V5" s="627"/>
    </row>
    <row r="6" spans="1:22" s="319" customFormat="1" ht="15" hidden="1" customHeight="1">
      <c r="B6" s="358" t="s">
        <v>341</v>
      </c>
      <c r="C6" s="352" t="e">
        <f>VLOOKUP($G$2 &amp; "_"&amp;B6, 'BD comment'!$D$1259:$O$1331, 5, 0)</f>
        <v>#N/A</v>
      </c>
      <c r="D6" s="353"/>
      <c r="E6" s="353"/>
      <c r="F6" s="353"/>
      <c r="G6" s="353"/>
      <c r="H6" s="353"/>
      <c r="I6" s="353"/>
      <c r="J6" s="353"/>
      <c r="K6" s="353"/>
      <c r="L6" s="353"/>
      <c r="M6" s="353"/>
      <c r="N6" s="353"/>
      <c r="O6" s="353"/>
      <c r="P6" s="353"/>
      <c r="Q6" s="353"/>
      <c r="R6" s="353"/>
      <c r="S6" s="354"/>
      <c r="T6" s="320"/>
      <c r="U6" s="627"/>
      <c r="V6" s="627"/>
    </row>
    <row r="7" spans="1:22" s="319" customFormat="1" ht="15" hidden="1" customHeight="1">
      <c r="B7" s="358" t="s">
        <v>342</v>
      </c>
      <c r="C7" s="352" t="e">
        <f>VLOOKUP($G$2 &amp; "_"&amp;B7, 'BD comment'!$D$1259:$O$1331, 5, 0)</f>
        <v>#N/A</v>
      </c>
      <c r="D7" s="353"/>
      <c r="E7" s="353"/>
      <c r="F7" s="353"/>
      <c r="G7" s="353"/>
      <c r="H7" s="353"/>
      <c r="I7" s="353"/>
      <c r="J7" s="353"/>
      <c r="K7" s="353"/>
      <c r="L7" s="353"/>
      <c r="M7" s="353"/>
      <c r="N7" s="353"/>
      <c r="O7" s="353"/>
      <c r="P7" s="353"/>
      <c r="Q7" s="353"/>
      <c r="R7" s="353"/>
      <c r="S7" s="354"/>
      <c r="T7" s="320"/>
      <c r="U7" s="627"/>
      <c r="V7" s="627"/>
    </row>
    <row r="8" spans="1:22" s="319" customFormat="1" ht="5.45" hidden="1" customHeight="1">
      <c r="B8" s="355"/>
      <c r="C8" s="356"/>
      <c r="D8" s="356"/>
      <c r="E8" s="356"/>
      <c r="F8" s="356"/>
      <c r="G8" s="356"/>
      <c r="H8" s="356"/>
      <c r="I8" s="356"/>
      <c r="J8" s="356"/>
      <c r="K8" s="356"/>
      <c r="L8" s="356"/>
      <c r="M8" s="356"/>
      <c r="N8" s="356"/>
      <c r="O8" s="356"/>
      <c r="P8" s="356"/>
      <c r="Q8" s="356"/>
      <c r="R8" s="356"/>
      <c r="S8" s="357"/>
      <c r="T8" s="320"/>
      <c r="U8" s="627"/>
      <c r="V8" s="627"/>
    </row>
    <row r="9" spans="1:22" s="319" customFormat="1" ht="6.75" customHeight="1">
      <c r="B9" s="320"/>
      <c r="C9" s="32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627"/>
      <c r="V9" s="627"/>
    </row>
    <row r="10" spans="1:22" s="319" customFormat="1" ht="26.25" customHeight="1">
      <c r="A10" s="325" t="s">
        <v>347</v>
      </c>
      <c r="C10" s="320"/>
      <c r="D10" s="320"/>
      <c r="E10" s="320"/>
      <c r="F10" s="656"/>
      <c r="G10" s="664"/>
      <c r="H10" s="665" t="s">
        <v>1064</v>
      </c>
      <c r="I10" s="666">
        <f>'BD comment'!Q11</f>
        <v>0.10974106041923551</v>
      </c>
      <c r="K10" s="320"/>
      <c r="L10" s="320"/>
      <c r="M10" s="320"/>
      <c r="N10" s="320"/>
      <c r="O10" s="320"/>
      <c r="P10" s="320"/>
      <c r="Q10" s="320"/>
      <c r="R10" s="320"/>
      <c r="S10" s="320"/>
      <c r="T10" s="320"/>
      <c r="U10" s="627"/>
      <c r="V10" s="627"/>
    </row>
    <row r="11" spans="1:22" customFormat="1" ht="3" hidden="1" customHeight="1">
      <c r="U11" s="629"/>
      <c r="V11" s="629"/>
    </row>
    <row r="12" spans="1:22" customFormat="1">
      <c r="U12" s="629"/>
      <c r="V12" s="629"/>
    </row>
    <row r="13" spans="1:22" customFormat="1">
      <c r="U13" s="629"/>
      <c r="V13" s="629"/>
    </row>
    <row r="14" spans="1:22" customFormat="1">
      <c r="U14" s="629"/>
      <c r="V14" s="629"/>
    </row>
    <row r="15" spans="1:22" customFormat="1">
      <c r="U15" s="630"/>
      <c r="V15" s="629"/>
    </row>
    <row r="16" spans="1:22" customFormat="1">
      <c r="C16" t="s">
        <v>145</v>
      </c>
      <c r="U16" s="629"/>
      <c r="V16" s="629"/>
    </row>
    <row r="17" spans="21:22" customFormat="1">
      <c r="U17" s="629"/>
      <c r="V17" s="629"/>
    </row>
    <row r="18" spans="21:22" customFormat="1">
      <c r="U18" s="629"/>
      <c r="V18" s="629"/>
    </row>
    <row r="19" spans="21:22" customFormat="1">
      <c r="U19" s="629"/>
      <c r="V19" s="629"/>
    </row>
    <row r="20" spans="21:22" customFormat="1">
      <c r="U20" s="629"/>
      <c r="V20" s="629"/>
    </row>
    <row r="21" spans="21:22" customFormat="1">
      <c r="U21" s="629"/>
      <c r="V21" s="629"/>
    </row>
    <row r="22" spans="21:22" customFormat="1" ht="6.75" customHeight="1">
      <c r="U22" s="629"/>
      <c r="V22" s="629"/>
    </row>
    <row r="23" spans="21:22" customFormat="1">
      <c r="U23" s="629"/>
      <c r="V23" s="629"/>
    </row>
    <row r="24" spans="21:22" customFormat="1">
      <c r="U24" s="629"/>
      <c r="V24" s="629"/>
    </row>
    <row r="25" spans="21:22" customFormat="1">
      <c r="U25" s="629"/>
      <c r="V25" s="629"/>
    </row>
    <row r="26" spans="21:22" customFormat="1">
      <c r="U26" s="629"/>
      <c r="V26" s="629"/>
    </row>
    <row r="27" spans="21:22" customFormat="1">
      <c r="U27" s="629"/>
      <c r="V27" s="629"/>
    </row>
    <row r="28" spans="21:22" customFormat="1">
      <c r="U28" s="629"/>
      <c r="V28" s="629"/>
    </row>
    <row r="29" spans="21:22" customFormat="1">
      <c r="U29" s="629"/>
      <c r="V29" s="629"/>
    </row>
    <row r="30" spans="21:22" customFormat="1">
      <c r="U30" s="629"/>
      <c r="V30" s="629"/>
    </row>
    <row r="31" spans="21:22" customFormat="1">
      <c r="U31" s="629"/>
      <c r="V31" s="629"/>
    </row>
    <row r="32" spans="21:22" customFormat="1">
      <c r="U32" s="629"/>
      <c r="V32" s="629"/>
    </row>
    <row r="33" spans="1:22" customFormat="1">
      <c r="U33" s="629"/>
      <c r="V33" s="629"/>
    </row>
    <row r="34" spans="1:22" customFormat="1">
      <c r="F34" s="322" t="s">
        <v>482</v>
      </c>
      <c r="U34" s="629"/>
      <c r="V34" s="629"/>
    </row>
    <row r="35" spans="1:22" customFormat="1">
      <c r="F35" s="322"/>
      <c r="U35" s="629"/>
      <c r="V35" s="629"/>
    </row>
    <row r="36" spans="1:22" customFormat="1" ht="15">
      <c r="B36" s="587" t="s">
        <v>467</v>
      </c>
      <c r="U36" s="629"/>
      <c r="V36" s="629"/>
    </row>
    <row r="37" spans="1:22" customFormat="1">
      <c r="F37" s="322"/>
      <c r="U37" s="629"/>
      <c r="V37" s="629"/>
    </row>
    <row r="38" spans="1:22" customFormat="1">
      <c r="F38" s="322"/>
      <c r="U38" s="629"/>
      <c r="V38" s="629"/>
    </row>
    <row r="39" spans="1:22" s="63" customFormat="1">
      <c r="F39" s="457"/>
      <c r="U39" s="629"/>
      <c r="V39" s="629"/>
    </row>
    <row r="40" spans="1:22" s="63" customFormat="1">
      <c r="F40" s="457"/>
      <c r="U40" s="629"/>
      <c r="V40" s="629"/>
    </row>
    <row r="41" spans="1:22" s="63" customFormat="1">
      <c r="F41" s="457"/>
      <c r="U41" s="629"/>
      <c r="V41" s="629"/>
    </row>
    <row r="42" spans="1:22" s="63" customFormat="1">
      <c r="F42" s="457"/>
      <c r="U42" s="629"/>
      <c r="V42" s="629"/>
    </row>
    <row r="43" spans="1:22" s="63" customFormat="1">
      <c r="F43" s="457"/>
      <c r="U43" s="629"/>
      <c r="V43" s="629"/>
    </row>
    <row r="44" spans="1:22" s="63" customFormat="1">
      <c r="F44" s="457"/>
      <c r="U44" s="629"/>
      <c r="V44" s="629"/>
    </row>
    <row r="45" spans="1:22" s="63" customFormat="1">
      <c r="F45" s="457"/>
      <c r="U45" s="629"/>
      <c r="V45" s="629"/>
    </row>
    <row r="46" spans="1:22" s="63" customFormat="1">
      <c r="F46" s="457"/>
      <c r="U46" s="629"/>
      <c r="V46" s="629"/>
    </row>
    <row r="47" spans="1:22" s="63" customFormat="1">
      <c r="F47" s="457"/>
      <c r="U47" s="629"/>
      <c r="V47" s="629"/>
    </row>
    <row r="48" spans="1:22" customFormat="1" ht="26.45" customHeight="1">
      <c r="A48" s="325" t="s">
        <v>357</v>
      </c>
      <c r="U48" s="629"/>
      <c r="V48" s="629"/>
    </row>
    <row r="49" spans="1:22" s="316" customFormat="1" ht="6" customHeight="1">
      <c r="B49" s="316">
        <v>3</v>
      </c>
      <c r="C49" s="316">
        <v>4</v>
      </c>
      <c r="D49" s="316">
        <v>5</v>
      </c>
      <c r="E49" s="316">
        <v>6</v>
      </c>
      <c r="F49" s="316">
        <v>7</v>
      </c>
      <c r="G49" s="316">
        <v>8</v>
      </c>
      <c r="H49" s="316">
        <v>9</v>
      </c>
      <c r="I49" s="316">
        <v>10</v>
      </c>
      <c r="J49" s="316">
        <v>11</v>
      </c>
      <c r="K49" s="316">
        <v>12</v>
      </c>
      <c r="L49" s="316">
        <v>13</v>
      </c>
      <c r="M49" s="316">
        <v>14</v>
      </c>
      <c r="N49" s="316">
        <v>15</v>
      </c>
      <c r="O49" s="316">
        <v>16</v>
      </c>
      <c r="P49" s="316">
        <v>17</v>
      </c>
      <c r="Q49" s="316">
        <v>18</v>
      </c>
      <c r="U49" s="629"/>
      <c r="V49" s="629"/>
    </row>
    <row r="50" spans="1:22" s="235" customFormat="1" ht="16.5" customHeight="1">
      <c r="B50" s="326" t="e">
        <f>LEFT(#REF!,LEN(#REF!)-10)</f>
        <v>#REF!</v>
      </c>
      <c r="C50" s="327"/>
      <c r="D50" s="327"/>
      <c r="E50" s="328"/>
      <c r="F50" s="326" t="e">
        <f>LEFT(#REF!,LEN(#REF!)-10)</f>
        <v>#REF!</v>
      </c>
      <c r="G50" s="327"/>
      <c r="H50" s="327"/>
      <c r="I50" s="328"/>
      <c r="J50" s="326" t="e">
        <f>LEFT(#REF!,LEN(#REF!)-10)</f>
        <v>#REF!</v>
      </c>
      <c r="K50" s="327"/>
      <c r="L50" s="327"/>
      <c r="M50" s="328"/>
      <c r="N50" s="326" t="e">
        <f>LEFT(#REF!,LEN(#REF!)-10)</f>
        <v>#REF!</v>
      </c>
      <c r="O50" s="327"/>
      <c r="P50" s="327"/>
      <c r="Q50" s="328"/>
      <c r="U50" s="629"/>
      <c r="V50" s="629"/>
    </row>
    <row r="51" spans="1:22" s="3" customFormat="1" ht="24">
      <c r="B51" s="331" t="s">
        <v>95</v>
      </c>
      <c r="C51" s="332" t="s">
        <v>348</v>
      </c>
      <c r="D51" s="333" t="s">
        <v>349</v>
      </c>
      <c r="E51" s="334" t="s">
        <v>350</v>
      </c>
      <c r="F51" s="331" t="s">
        <v>95</v>
      </c>
      <c r="G51" s="332" t="s">
        <v>182</v>
      </c>
      <c r="H51" s="333" t="s">
        <v>349</v>
      </c>
      <c r="I51" s="334" t="s">
        <v>350</v>
      </c>
      <c r="J51" s="331" t="s">
        <v>95</v>
      </c>
      <c r="K51" s="332" t="s">
        <v>182</v>
      </c>
      <c r="L51" s="333" t="s">
        <v>183</v>
      </c>
      <c r="M51" s="334" t="s">
        <v>350</v>
      </c>
      <c r="N51" s="331" t="s">
        <v>95</v>
      </c>
      <c r="O51" s="332" t="s">
        <v>182</v>
      </c>
      <c r="P51" s="333" t="s">
        <v>183</v>
      </c>
      <c r="Q51" s="335" t="s">
        <v>184</v>
      </c>
      <c r="U51" s="631"/>
      <c r="V51" s="631"/>
    </row>
    <row r="52" spans="1:22" s="323" customFormat="1" ht="22.5" customHeight="1">
      <c r="B52" s="731" t="e">
        <f>VLOOKUP($G$2,#REF!, '4.1 BD Review'!B$49, 0)</f>
        <v>#REF!</v>
      </c>
      <c r="C52" s="732" t="e">
        <f>VLOOKUP($G$2,#REF!, '4.1 BD Review'!C$49, 0)</f>
        <v>#REF!</v>
      </c>
      <c r="D52" s="732" t="e">
        <f>VLOOKUP($G$2,#REF!, '4.1 BD Review'!D$49, 0)</f>
        <v>#REF!</v>
      </c>
      <c r="E52" s="732" t="e">
        <f>VLOOKUP($G$2,#REF!, '4.1 BD Review'!E$49, 0)</f>
        <v>#REF!</v>
      </c>
      <c r="F52" s="731" t="e">
        <f>VLOOKUP($G$2,#REF!, '4.1 BD Review'!F$49, 0)</f>
        <v>#REF!</v>
      </c>
      <c r="G52" s="732" t="e">
        <f>VLOOKUP($G$2,#REF!, '4.1 BD Review'!G$49, 0)</f>
        <v>#REF!</v>
      </c>
      <c r="H52" s="732" t="e">
        <f>VLOOKUP($G$2,#REF!, '4.1 BD Review'!H$49, 0)</f>
        <v>#REF!</v>
      </c>
      <c r="I52" s="732" t="e">
        <f>VLOOKUP($G$2,#REF!, '4.1 BD Review'!I$49, 0)</f>
        <v>#REF!</v>
      </c>
      <c r="J52" s="731" t="e">
        <f>VLOOKUP($G$2,#REF!, '4.1 BD Review'!J$49, 0)</f>
        <v>#REF!</v>
      </c>
      <c r="K52" s="732" t="e">
        <f>VLOOKUP($G$2,#REF!, '4.1 BD Review'!K$49, 0)</f>
        <v>#REF!</v>
      </c>
      <c r="L52" s="732" t="e">
        <f>VLOOKUP($G$2,#REF!, '4.1 BD Review'!L$49, 0)</f>
        <v>#REF!</v>
      </c>
      <c r="M52" s="732" t="e">
        <f>VLOOKUP($G$2,#REF!, '4.1 BD Review'!M$49, 0)</f>
        <v>#REF!</v>
      </c>
      <c r="N52" s="731" t="e">
        <f>VLOOKUP($G$2,#REF!, '4.1 BD Review'!N$49, 0)</f>
        <v>#REF!</v>
      </c>
      <c r="O52" s="732" t="e">
        <f>VLOOKUP($G$2,#REF!, '4.1 BD Review'!O$49, 0)</f>
        <v>#REF!</v>
      </c>
      <c r="P52" s="732" t="e">
        <f>VLOOKUP($G$2,#REF!, '4.1 BD Review'!P$49, 0)</f>
        <v>#REF!</v>
      </c>
      <c r="Q52" s="733" t="e">
        <f>VLOOKUP($G$2,#REF!, '4.1 BD Review'!Q$49, 0)</f>
        <v>#REF!</v>
      </c>
      <c r="U52" s="627"/>
      <c r="V52" s="627"/>
    </row>
    <row r="53" spans="1:22" s="91" customFormat="1" ht="16.899999999999999" customHeight="1">
      <c r="B53" s="339" t="s">
        <v>354</v>
      </c>
      <c r="C53" s="330" t="str">
        <f>IFERROR(+C52/$B$52,"")</f>
        <v/>
      </c>
      <c r="D53" s="330" t="str">
        <f>IFERROR(+D52/$B$52,"")</f>
        <v/>
      </c>
      <c r="E53" s="330" t="str">
        <f>IFERROR(+E52/$B$52,"")</f>
        <v/>
      </c>
      <c r="F53" s="340"/>
      <c r="G53" s="330" t="e">
        <f>IF($F$52&lt;&gt;0,+G52/$F$52,"")</f>
        <v>#REF!</v>
      </c>
      <c r="H53" s="330" t="e">
        <f>IF($F$52&lt;&gt;0,+H52/$F$52,"")</f>
        <v>#REF!</v>
      </c>
      <c r="I53" s="330" t="str">
        <f>IFERROR(I52/F52,"")</f>
        <v/>
      </c>
      <c r="J53" s="340"/>
      <c r="K53" s="330" t="e">
        <f>IF(J52&lt;&gt;0,+K52/$J$52,"")</f>
        <v>#REF!</v>
      </c>
      <c r="L53" s="330" t="e">
        <f>IF(J52&lt;&gt;0,+L52/$J$52,"")</f>
        <v>#REF!</v>
      </c>
      <c r="M53" s="330" t="e">
        <f>IF(J52&lt;&gt;0,+M52/$J$52,"")</f>
        <v>#REF!</v>
      </c>
      <c r="N53" s="340"/>
      <c r="O53" s="330" t="e">
        <f>IF( $N$52 &lt;&gt; 0, +O52/$N$52, "")</f>
        <v>#REF!</v>
      </c>
      <c r="P53" s="330" t="e">
        <f>IF( $N$52 &lt;&gt; 0, +P52/$N$52, "")</f>
        <v>#REF!</v>
      </c>
      <c r="Q53" s="341" t="e">
        <f>IF( $N$52 &lt;&gt; 0, +Q52/$N$52, "")</f>
        <v>#REF!</v>
      </c>
      <c r="U53" s="627"/>
      <c r="V53" s="627"/>
    </row>
    <row r="54" spans="1:22" customFormat="1" ht="16.899999999999999" hidden="1" customHeight="1">
      <c r="B54" s="1" t="s">
        <v>352</v>
      </c>
      <c r="U54" s="629"/>
      <c r="V54" s="629"/>
    </row>
    <row r="55" spans="1:22" s="235" customFormat="1" hidden="1">
      <c r="B55" s="326" t="e">
        <f>B50</f>
        <v>#REF!</v>
      </c>
      <c r="C55" s="327"/>
      <c r="D55" s="327"/>
      <c r="E55" s="328"/>
      <c r="F55" s="326" t="s">
        <v>500</v>
      </c>
      <c r="G55" s="327"/>
      <c r="H55" s="327"/>
      <c r="I55" s="328"/>
      <c r="J55" s="326" t="s">
        <v>466</v>
      </c>
      <c r="K55" s="327"/>
      <c r="L55" s="327"/>
      <c r="M55" s="328"/>
      <c r="N55" s="326" t="s">
        <v>75</v>
      </c>
      <c r="O55" s="327"/>
      <c r="P55" s="327"/>
      <c r="Q55" s="328"/>
      <c r="U55" s="629"/>
      <c r="V55" s="629"/>
    </row>
    <row r="56" spans="1:22" s="3" customFormat="1" ht="36" hidden="1" customHeight="1">
      <c r="B56" s="336" t="s">
        <v>353</v>
      </c>
      <c r="C56" s="337" t="s">
        <v>351</v>
      </c>
      <c r="D56" s="332" t="s">
        <v>348</v>
      </c>
      <c r="E56" s="338" t="s">
        <v>355</v>
      </c>
      <c r="F56" s="336" t="s">
        <v>353</v>
      </c>
      <c r="G56" s="337" t="s">
        <v>351</v>
      </c>
      <c r="H56" s="332" t="s">
        <v>182</v>
      </c>
      <c r="I56" s="338" t="s">
        <v>355</v>
      </c>
      <c r="J56" s="336" t="s">
        <v>271</v>
      </c>
      <c r="K56" s="337" t="s">
        <v>351</v>
      </c>
      <c r="L56" s="332" t="s">
        <v>182</v>
      </c>
      <c r="M56" s="338" t="s">
        <v>355</v>
      </c>
      <c r="N56" s="336" t="s">
        <v>271</v>
      </c>
      <c r="O56" s="337" t="s">
        <v>351</v>
      </c>
      <c r="P56" s="332" t="s">
        <v>182</v>
      </c>
      <c r="Q56" s="338" t="s">
        <v>355</v>
      </c>
      <c r="U56" s="631"/>
      <c r="V56" s="631"/>
    </row>
    <row r="57" spans="1:22" s="235" customFormat="1" ht="22.5" hidden="1" customHeight="1">
      <c r="B57" s="329" t="e">
        <f>VLOOKUP($M$2, '4.1 New AG out-of profile by BD'!$D$7:$AV$29, B49, 0)</f>
        <v>#N/A</v>
      </c>
      <c r="C57" s="330" t="e">
        <f>VLOOKUP($M$2, '4.1 New AG out-of profile by BD'!$D$7:$AV$29, C49, 0)</f>
        <v>#N/A</v>
      </c>
      <c r="D57" s="324" t="e">
        <f>VLOOKUP($M$2, '4.1 New AG out-of profile by BD'!$D$7:$AV$29, D49, 0)</f>
        <v>#N/A</v>
      </c>
      <c r="E57" s="342" t="e">
        <f>VLOOKUP($M$2, '4.1 New AG out-of profile by BD'!$D$7:$AV$29, E49, 0)</f>
        <v>#N/A</v>
      </c>
      <c r="F57" s="329" t="e">
        <f>VLOOKUP($M$2, '4.1 New AG out-of profile by BD'!$D$7:$AV$29, F49, 0)</f>
        <v>#N/A</v>
      </c>
      <c r="G57" s="330" t="e">
        <f>VLOOKUP($M$2, '4.1 New AG out-of profile by BD'!$D$7:$AV$29, G49, 0)</f>
        <v>#N/A</v>
      </c>
      <c r="H57" s="324" t="e">
        <f>VLOOKUP($M$2, '4.1 New AG out-of profile by BD'!$D$7:$AV$29, H49, 0)</f>
        <v>#N/A</v>
      </c>
      <c r="I57" s="342" t="e">
        <f>VLOOKUP($M$2, '4.1 New AG out-of profile by BD'!$D$7:$AV$29, I49, 0)</f>
        <v>#N/A</v>
      </c>
      <c r="J57" s="329" t="e">
        <f>VLOOKUP($M$2, '4.1 New AG out-of profile by BD'!$D$7:$AV$29, J49, 0)</f>
        <v>#N/A</v>
      </c>
      <c r="K57" s="330" t="e">
        <f>VLOOKUP($M$2, '4.1 New AG out-of profile by BD'!$D$7:$AV$29, K49, 0)</f>
        <v>#N/A</v>
      </c>
      <c r="L57" s="324" t="e">
        <f>VLOOKUP($M$2, '4.1 New AG out-of profile by BD'!$D$7:$AV$29, L49, 0)</f>
        <v>#N/A</v>
      </c>
      <c r="M57" s="342" t="e">
        <f>VLOOKUP($M$2, '4.1 New AG out-of profile by BD'!$D$7:$AV$29, M49, 0)</f>
        <v>#N/A</v>
      </c>
      <c r="N57" s="329" t="e">
        <f>VLOOKUP($M$2, '4.1 New AG out-of profile by BD'!$D$7:$AV$29, N49, 0)</f>
        <v>#N/A</v>
      </c>
      <c r="O57" s="330" t="e">
        <f>VLOOKUP($M$2, '4.1 New AG out-of profile by BD'!$D$7:$AV$29, O49, 0)</f>
        <v>#N/A</v>
      </c>
      <c r="P57" s="324" t="e">
        <f>VLOOKUP($M$2, '4.1 New AG out-of profile by BD'!$D$7:$AV$29, P49, 0)</f>
        <v>#N/A</v>
      </c>
      <c r="Q57" s="342" t="e">
        <f>VLOOKUP($M$2, '4.1 New AG out-of profile by BD'!$D$7:$AV$29, Q49, 0)</f>
        <v>#N/A</v>
      </c>
      <c r="U57" s="629"/>
      <c r="V57" s="629"/>
    </row>
    <row r="58" spans="1:22" customFormat="1">
      <c r="U58" s="629"/>
      <c r="V58" s="629"/>
    </row>
    <row r="59" spans="1:22" customFormat="1">
      <c r="U59" s="629"/>
      <c r="V59" s="629"/>
    </row>
    <row r="60" spans="1:22" customFormat="1" ht="24" customHeight="1">
      <c r="A60" s="321" t="s">
        <v>338</v>
      </c>
      <c r="U60" s="629"/>
      <c r="V60" s="629"/>
    </row>
    <row r="61" spans="1:22" customFormat="1" ht="18.75" thickBot="1">
      <c r="C61" s="348" t="s">
        <v>270</v>
      </c>
      <c r="D61" s="273"/>
      <c r="E61" s="273"/>
      <c r="F61" s="273"/>
      <c r="G61" s="246"/>
      <c r="I61" s="640" t="s">
        <v>501</v>
      </c>
      <c r="J61" s="343"/>
      <c r="K61" s="344"/>
      <c r="L61" s="345" t="s">
        <v>63</v>
      </c>
      <c r="M61" s="346"/>
      <c r="N61" s="347"/>
      <c r="O61" s="313"/>
      <c r="P61" s="1263">
        <f>Cover!G5</f>
        <v>42794</v>
      </c>
      <c r="Q61" s="1264" t="s">
        <v>2330</v>
      </c>
      <c r="R61" s="343"/>
      <c r="S61" s="362"/>
      <c r="U61" s="632"/>
      <c r="V61" s="632"/>
    </row>
    <row r="62" spans="1:22" customFormat="1" ht="54.75" customHeight="1" thickTop="1" thickBot="1">
      <c r="A62" s="316" t="s">
        <v>7</v>
      </c>
      <c r="B62" s="258" t="s">
        <v>204</v>
      </c>
      <c r="C62" s="1730" t="s">
        <v>205</v>
      </c>
      <c r="D62" s="1731"/>
      <c r="E62" s="258" t="s">
        <v>224</v>
      </c>
      <c r="F62" s="258" t="s">
        <v>207</v>
      </c>
      <c r="G62" s="301" t="s">
        <v>208</v>
      </c>
      <c r="H62" s="301" t="s">
        <v>53</v>
      </c>
      <c r="I62" s="456" t="s">
        <v>226</v>
      </c>
      <c r="J62" s="311" t="s">
        <v>227</v>
      </c>
      <c r="K62" s="312" t="s">
        <v>292</v>
      </c>
      <c r="L62" s="310" t="s">
        <v>181</v>
      </c>
      <c r="M62" s="311" t="s">
        <v>228</v>
      </c>
      <c r="N62" s="312" t="s">
        <v>229</v>
      </c>
      <c r="O62" s="409" t="s">
        <v>412</v>
      </c>
      <c r="P62" s="1262" t="s">
        <v>231</v>
      </c>
      <c r="Q62" s="311" t="s">
        <v>2</v>
      </c>
      <c r="R62" s="311" t="s">
        <v>62</v>
      </c>
      <c r="S62" s="312" t="s">
        <v>275</v>
      </c>
      <c r="U62" s="628"/>
      <c r="V62" s="628"/>
    </row>
    <row r="63" spans="1:22" ht="16.5" thickTop="1" thickBot="1">
      <c r="A63" s="799" t="s">
        <v>97</v>
      </c>
      <c r="B63" s="800" t="s">
        <v>1457</v>
      </c>
      <c r="C63" s="883" t="s">
        <v>1320</v>
      </c>
      <c r="D63" s="801" t="s">
        <v>172</v>
      </c>
      <c r="E63" s="800" t="s">
        <v>1321</v>
      </c>
      <c r="F63" s="800" t="s">
        <v>1322</v>
      </c>
      <c r="G63" s="454">
        <v>42118</v>
      </c>
      <c r="H63" s="1119">
        <v>14</v>
      </c>
      <c r="I63" s="649">
        <v>532.92600000000004</v>
      </c>
      <c r="J63" s="364">
        <v>4586.6409999999996</v>
      </c>
      <c r="K63" s="436">
        <v>0.27306967984934089</v>
      </c>
      <c r="L63" s="306">
        <v>73</v>
      </c>
      <c r="M63" s="248">
        <v>9</v>
      </c>
      <c r="N63" s="307">
        <v>2</v>
      </c>
      <c r="O63" s="802" t="s">
        <v>503</v>
      </c>
      <c r="P63" s="302">
        <v>9</v>
      </c>
      <c r="Q63" s="274">
        <v>546.24099999999999</v>
      </c>
      <c r="R63" s="274">
        <v>25</v>
      </c>
      <c r="S63" s="303">
        <v>0.33333333333333331</v>
      </c>
    </row>
    <row r="64" spans="1:22" ht="16.5" thickTop="1" thickBot="1">
      <c r="A64" s="799" t="s">
        <v>97</v>
      </c>
      <c r="B64" s="804" t="s">
        <v>997</v>
      </c>
      <c r="C64" s="884" t="s">
        <v>914</v>
      </c>
      <c r="D64" s="805" t="s">
        <v>172</v>
      </c>
      <c r="E64" s="804" t="s">
        <v>915</v>
      </c>
      <c r="F64" s="804" t="s">
        <v>916</v>
      </c>
      <c r="G64" s="455">
        <v>41982</v>
      </c>
      <c r="H64" s="1120">
        <v>19</v>
      </c>
      <c r="I64" s="648">
        <v>1012.438</v>
      </c>
      <c r="J64" s="365">
        <v>2624.5450000000001</v>
      </c>
      <c r="K64" s="435">
        <v>0.24622531939605111</v>
      </c>
      <c r="L64" s="308">
        <v>35</v>
      </c>
      <c r="M64" s="247">
        <v>6</v>
      </c>
      <c r="N64" s="309">
        <v>2</v>
      </c>
      <c r="O64" s="806" t="s">
        <v>503</v>
      </c>
      <c r="P64" s="304"/>
      <c r="Q64" s="275">
        <v>202.5</v>
      </c>
      <c r="R64" s="275">
        <v>10</v>
      </c>
      <c r="S64" s="305">
        <v>0.26666666666666666</v>
      </c>
    </row>
    <row r="65" spans="1:19" ht="16.5" thickTop="1" thickBot="1">
      <c r="A65" s="799" t="s">
        <v>97</v>
      </c>
      <c r="B65" s="800" t="s">
        <v>997</v>
      </c>
      <c r="C65" s="883" t="s">
        <v>917</v>
      </c>
      <c r="D65" s="801" t="s">
        <v>172</v>
      </c>
      <c r="E65" s="800" t="s">
        <v>918</v>
      </c>
      <c r="F65" s="800" t="s">
        <v>919</v>
      </c>
      <c r="G65" s="454">
        <v>41982</v>
      </c>
      <c r="H65" s="1119">
        <v>19</v>
      </c>
      <c r="I65" s="649">
        <v>395.935</v>
      </c>
      <c r="J65" s="364">
        <v>4609.75</v>
      </c>
      <c r="K65" s="436">
        <v>0.29778247096092925</v>
      </c>
      <c r="L65" s="306">
        <v>39</v>
      </c>
      <c r="M65" s="248">
        <v>8</v>
      </c>
      <c r="N65" s="307">
        <v>1</v>
      </c>
      <c r="O65" s="802" t="s">
        <v>503</v>
      </c>
      <c r="P65" s="302"/>
      <c r="Q65" s="274">
        <v>333.78800000000001</v>
      </c>
      <c r="R65" s="274">
        <v>12</v>
      </c>
      <c r="S65" s="303">
        <v>0.2696629213483146</v>
      </c>
    </row>
    <row r="66" spans="1:19" ht="16.5" thickTop="1" thickBot="1">
      <c r="A66" s="799" t="s">
        <v>97</v>
      </c>
      <c r="B66" s="804" t="s">
        <v>998</v>
      </c>
      <c r="C66" s="884" t="s">
        <v>1201</v>
      </c>
      <c r="D66" s="805" t="s">
        <v>172</v>
      </c>
      <c r="E66" s="804" t="s">
        <v>1202</v>
      </c>
      <c r="F66" s="804" t="s">
        <v>1203</v>
      </c>
      <c r="G66" s="455">
        <v>42048</v>
      </c>
      <c r="H66" s="1120">
        <v>17</v>
      </c>
      <c r="I66" s="648">
        <v>391.07</v>
      </c>
      <c r="J66" s="365">
        <v>5112.4430000000002</v>
      </c>
      <c r="K66" s="435">
        <v>0.27603943420488641</v>
      </c>
      <c r="L66" s="308">
        <v>115</v>
      </c>
      <c r="M66" s="247">
        <v>12</v>
      </c>
      <c r="N66" s="309">
        <v>2</v>
      </c>
      <c r="O66" s="806" t="s">
        <v>503</v>
      </c>
      <c r="P66" s="304">
        <v>30</v>
      </c>
      <c r="Q66" s="275">
        <v>510.67200000000003</v>
      </c>
      <c r="R66" s="275">
        <v>34</v>
      </c>
      <c r="S66" s="305">
        <v>0.32227488151658767</v>
      </c>
    </row>
    <row r="67" spans="1:19" ht="16.5" thickTop="1" thickBot="1">
      <c r="A67" s="799" t="s">
        <v>97</v>
      </c>
      <c r="B67" s="800" t="s">
        <v>998</v>
      </c>
      <c r="C67" s="883" t="s">
        <v>1473</v>
      </c>
      <c r="D67" s="801" t="s">
        <v>172</v>
      </c>
      <c r="E67" s="800" t="s">
        <v>1474</v>
      </c>
      <c r="F67" s="800" t="s">
        <v>1475</v>
      </c>
      <c r="G67" s="454">
        <v>42137</v>
      </c>
      <c r="H67" s="1119">
        <v>14</v>
      </c>
      <c r="I67" s="649">
        <v>932.72500000000002</v>
      </c>
      <c r="J67" s="364">
        <v>1597.1569999999999</v>
      </c>
      <c r="K67" s="436">
        <v>0.34806629834254144</v>
      </c>
      <c r="L67" s="306">
        <v>17</v>
      </c>
      <c r="M67" s="248">
        <v>2</v>
      </c>
      <c r="N67" s="307">
        <v>2</v>
      </c>
      <c r="O67" s="802" t="s">
        <v>503</v>
      </c>
      <c r="P67" s="302">
        <v>6</v>
      </c>
      <c r="Q67" s="274">
        <v>348.81599999999997</v>
      </c>
      <c r="R67" s="274">
        <v>10</v>
      </c>
      <c r="S67" s="303">
        <v>0.68965517241379315</v>
      </c>
    </row>
    <row r="68" spans="1:19" ht="16.5" thickTop="1" thickBot="1">
      <c r="A68" s="799" t="s">
        <v>97</v>
      </c>
      <c r="B68" s="804" t="s">
        <v>998</v>
      </c>
      <c r="C68" s="884" t="s">
        <v>2619</v>
      </c>
      <c r="D68" s="805" t="s">
        <v>172</v>
      </c>
      <c r="E68" s="804" t="s">
        <v>2620</v>
      </c>
      <c r="F68" s="804" t="s">
        <v>2621</v>
      </c>
      <c r="G68" s="455">
        <v>42452</v>
      </c>
      <c r="H68" s="1120">
        <v>3</v>
      </c>
      <c r="I68" s="648">
        <v>36.424999999999997</v>
      </c>
      <c r="J68" s="365">
        <v>300.90600000000001</v>
      </c>
      <c r="K68" s="435">
        <v>0.33663366336633666</v>
      </c>
      <c r="L68" s="308">
        <v>27</v>
      </c>
      <c r="M68" s="247">
        <v>6</v>
      </c>
      <c r="N68" s="309"/>
      <c r="O68" s="806" t="s">
        <v>503</v>
      </c>
      <c r="P68" s="304">
        <v>8</v>
      </c>
      <c r="Q68" s="275">
        <v>55.564999999999998</v>
      </c>
      <c r="R68" s="275">
        <v>5</v>
      </c>
      <c r="S68" s="305">
        <v>0.21739130434782608</v>
      </c>
    </row>
    <row r="69" spans="1:19" ht="16.5" thickTop="1" thickBot="1">
      <c r="A69" s="799" t="s">
        <v>97</v>
      </c>
      <c r="B69" s="800" t="s">
        <v>1313</v>
      </c>
      <c r="C69" s="883" t="s">
        <v>1323</v>
      </c>
      <c r="D69" s="801" t="s">
        <v>172</v>
      </c>
      <c r="E69" s="800" t="s">
        <v>1324</v>
      </c>
      <c r="F69" s="800" t="s">
        <v>1325</v>
      </c>
      <c r="G69" s="454">
        <v>42111</v>
      </c>
      <c r="H69" s="1119">
        <v>14</v>
      </c>
      <c r="I69" s="649">
        <v>204.273</v>
      </c>
      <c r="J69" s="364">
        <v>2327.4229999999998</v>
      </c>
      <c r="K69" s="436">
        <v>0.29938900203665986</v>
      </c>
      <c r="L69" s="306">
        <v>52</v>
      </c>
      <c r="M69" s="248">
        <v>6</v>
      </c>
      <c r="N69" s="307">
        <v>1</v>
      </c>
      <c r="O69" s="802" t="s">
        <v>503</v>
      </c>
      <c r="P69" s="302">
        <v>3</v>
      </c>
      <c r="Q69" s="274">
        <v>145.637</v>
      </c>
      <c r="R69" s="274">
        <v>8</v>
      </c>
      <c r="S69" s="303">
        <v>0.15384615384615385</v>
      </c>
    </row>
    <row r="70" spans="1:19" ht="16.5" thickTop="1" thickBot="1">
      <c r="A70" s="799" t="s">
        <v>97</v>
      </c>
      <c r="B70" s="804" t="s">
        <v>1313</v>
      </c>
      <c r="C70" s="884" t="s">
        <v>1326</v>
      </c>
      <c r="D70" s="805" t="s">
        <v>172</v>
      </c>
      <c r="E70" s="804" t="s">
        <v>1327</v>
      </c>
      <c r="F70" s="804" t="s">
        <v>881</v>
      </c>
      <c r="G70" s="455">
        <v>42114</v>
      </c>
      <c r="H70" s="1120">
        <v>14</v>
      </c>
      <c r="I70" s="648">
        <v>173.54499999999999</v>
      </c>
      <c r="J70" s="365">
        <v>963.17100000000005</v>
      </c>
      <c r="K70" s="435">
        <v>0.17647058823529413</v>
      </c>
      <c r="L70" s="308">
        <v>24</v>
      </c>
      <c r="M70" s="247">
        <v>4</v>
      </c>
      <c r="N70" s="309">
        <v>4</v>
      </c>
      <c r="O70" s="806" t="s">
        <v>289</v>
      </c>
      <c r="P70" s="304">
        <v>3</v>
      </c>
      <c r="Q70" s="275">
        <v>94.814999999999998</v>
      </c>
      <c r="R70" s="275">
        <v>2</v>
      </c>
      <c r="S70" s="305">
        <v>8.3333333333333329E-2</v>
      </c>
    </row>
    <row r="71" spans="1:19" ht="16.5" thickTop="1" thickBot="1">
      <c r="A71" s="799" t="s">
        <v>97</v>
      </c>
      <c r="B71" s="800" t="s">
        <v>1313</v>
      </c>
      <c r="C71" s="883" t="s">
        <v>3463</v>
      </c>
      <c r="D71" s="801" t="s">
        <v>172</v>
      </c>
      <c r="E71" s="800" t="s">
        <v>3464</v>
      </c>
      <c r="F71" s="800" t="s">
        <v>3465</v>
      </c>
      <c r="G71" s="454">
        <v>42529</v>
      </c>
      <c r="H71" s="1119">
        <v>1</v>
      </c>
      <c r="I71" s="649">
        <v>309.20999999999998</v>
      </c>
      <c r="J71" s="364">
        <v>779.45500000000004</v>
      </c>
      <c r="K71" s="436">
        <v>1.0952380952380953</v>
      </c>
      <c r="L71" s="306">
        <v>34</v>
      </c>
      <c r="M71" s="248">
        <v>4</v>
      </c>
      <c r="N71" s="307">
        <v>1</v>
      </c>
      <c r="O71" s="802" t="s">
        <v>503</v>
      </c>
      <c r="P71" s="302">
        <v>27</v>
      </c>
      <c r="Q71" s="274">
        <v>779.45500000000004</v>
      </c>
      <c r="R71" s="274">
        <v>23</v>
      </c>
      <c r="S71" s="303">
        <v>1.0952380952380953</v>
      </c>
    </row>
    <row r="72" spans="1:19" ht="16.5" thickTop="1" thickBot="1">
      <c r="A72" s="799" t="s">
        <v>97</v>
      </c>
      <c r="B72" s="804" t="s">
        <v>1001</v>
      </c>
      <c r="C72" s="884" t="s">
        <v>1245</v>
      </c>
      <c r="D72" s="805" t="s">
        <v>172</v>
      </c>
      <c r="E72" s="804" t="s">
        <v>1246</v>
      </c>
      <c r="F72" s="804" t="s">
        <v>1247</v>
      </c>
      <c r="G72" s="455">
        <v>42089</v>
      </c>
      <c r="H72" s="1120">
        <v>15</v>
      </c>
      <c r="I72" s="648">
        <v>99.588999999999999</v>
      </c>
      <c r="J72" s="365">
        <v>1828.6089999999999</v>
      </c>
      <c r="K72" s="435">
        <v>0.24577572964669739</v>
      </c>
      <c r="L72" s="308">
        <v>24</v>
      </c>
      <c r="M72" s="247">
        <v>4</v>
      </c>
      <c r="N72" s="309">
        <v>1</v>
      </c>
      <c r="O72" s="806" t="s">
        <v>503</v>
      </c>
      <c r="P72" s="304">
        <v>1</v>
      </c>
      <c r="Q72" s="275">
        <v>10.000999999999999</v>
      </c>
      <c r="R72" s="275">
        <v>1</v>
      </c>
      <c r="S72" s="305">
        <v>4.2553191489361701E-2</v>
      </c>
    </row>
    <row r="73" spans="1:19" ht="16.5" thickTop="1" thickBot="1">
      <c r="A73" s="799" t="s">
        <v>97</v>
      </c>
      <c r="B73" s="800" t="s">
        <v>801</v>
      </c>
      <c r="C73" s="883" t="s">
        <v>1065</v>
      </c>
      <c r="D73" s="801" t="s">
        <v>172</v>
      </c>
      <c r="E73" s="800" t="s">
        <v>1066</v>
      </c>
      <c r="F73" s="800" t="s">
        <v>1067</v>
      </c>
      <c r="G73" s="454">
        <v>42020</v>
      </c>
      <c r="H73" s="1119">
        <v>17</v>
      </c>
      <c r="I73" s="649">
        <v>401.21899999999999</v>
      </c>
      <c r="J73" s="364">
        <v>769.09100000000001</v>
      </c>
      <c r="K73" s="436">
        <v>9.6428571428571433E-2</v>
      </c>
      <c r="L73" s="306">
        <v>27</v>
      </c>
      <c r="M73" s="248">
        <v>3</v>
      </c>
      <c r="N73" s="307">
        <v>1</v>
      </c>
      <c r="O73" s="802" t="s">
        <v>255</v>
      </c>
      <c r="P73" s="302">
        <v>1</v>
      </c>
      <c r="Q73" s="274">
        <v>0</v>
      </c>
      <c r="R73" s="274">
        <v>0</v>
      </c>
      <c r="S73" s="303">
        <v>0</v>
      </c>
    </row>
    <row r="74" spans="1:19" ht="16.5" thickTop="1" thickBot="1">
      <c r="A74" s="799" t="s">
        <v>97</v>
      </c>
      <c r="B74" s="804" t="s">
        <v>801</v>
      </c>
      <c r="C74" s="884" t="s">
        <v>1204</v>
      </c>
      <c r="D74" s="805" t="s">
        <v>172</v>
      </c>
      <c r="E74" s="804" t="s">
        <v>1205</v>
      </c>
      <c r="F74" s="804" t="s">
        <v>1206</v>
      </c>
      <c r="G74" s="455">
        <v>42059</v>
      </c>
      <c r="H74" s="1120">
        <v>16</v>
      </c>
      <c r="I74" s="648">
        <v>1479.0129999999999</v>
      </c>
      <c r="J74" s="365">
        <v>12361.904</v>
      </c>
      <c r="K74" s="435">
        <v>0.52699784017278617</v>
      </c>
      <c r="L74" s="308">
        <v>40</v>
      </c>
      <c r="M74" s="247">
        <v>5</v>
      </c>
      <c r="N74" s="309"/>
      <c r="O74" s="806" t="s">
        <v>503</v>
      </c>
      <c r="P74" s="304">
        <v>1</v>
      </c>
      <c r="Q74" s="275">
        <v>1268.518</v>
      </c>
      <c r="R74" s="275">
        <v>20</v>
      </c>
      <c r="S74" s="305">
        <v>0.50632911392405067</v>
      </c>
    </row>
    <row r="75" spans="1:19" ht="16.5" thickTop="1" thickBot="1">
      <c r="A75" s="799" t="s">
        <v>97</v>
      </c>
      <c r="B75" s="800" t="s">
        <v>801</v>
      </c>
      <c r="C75" s="883" t="s">
        <v>1845</v>
      </c>
      <c r="D75" s="801" t="s">
        <v>172</v>
      </c>
      <c r="E75" s="800" t="s">
        <v>1846</v>
      </c>
      <c r="F75" s="800" t="s">
        <v>1847</v>
      </c>
      <c r="G75" s="454">
        <v>42242</v>
      </c>
      <c r="H75" s="1119">
        <v>10</v>
      </c>
      <c r="I75" s="649">
        <v>717.00099999999998</v>
      </c>
      <c r="J75" s="364">
        <v>1596.616</v>
      </c>
      <c r="K75" s="436">
        <v>0.16528925619834711</v>
      </c>
      <c r="L75" s="306">
        <v>12</v>
      </c>
      <c r="M75" s="248">
        <v>3</v>
      </c>
      <c r="N75" s="307"/>
      <c r="O75" s="802" t="s">
        <v>503</v>
      </c>
      <c r="P75" s="302"/>
      <c r="Q75" s="274">
        <v>0</v>
      </c>
      <c r="R75" s="274">
        <v>0</v>
      </c>
      <c r="S75" s="303">
        <v>0</v>
      </c>
    </row>
    <row r="76" spans="1:19" ht="16.5" thickTop="1" thickBot="1">
      <c r="A76" s="799" t="s">
        <v>97</v>
      </c>
      <c r="B76" s="804" t="s">
        <v>560</v>
      </c>
      <c r="C76" s="884" t="s">
        <v>619</v>
      </c>
      <c r="D76" s="805" t="s">
        <v>172</v>
      </c>
      <c r="E76" s="804" t="s">
        <v>638</v>
      </c>
      <c r="F76" s="804" t="s">
        <v>631</v>
      </c>
      <c r="G76" s="455">
        <v>41773</v>
      </c>
      <c r="H76" s="1120">
        <v>26</v>
      </c>
      <c r="I76" s="648">
        <v>1569.8440000000001</v>
      </c>
      <c r="J76" s="365">
        <v>5549.2719999999999</v>
      </c>
      <c r="K76" s="435">
        <v>0.29016553067185979</v>
      </c>
      <c r="L76" s="308">
        <v>70</v>
      </c>
      <c r="M76" s="247">
        <v>8</v>
      </c>
      <c r="N76" s="309">
        <v>3</v>
      </c>
      <c r="O76" s="806" t="s">
        <v>503</v>
      </c>
      <c r="P76" s="304">
        <v>5</v>
      </c>
      <c r="Q76" s="275">
        <v>459.97300000000001</v>
      </c>
      <c r="R76" s="275">
        <v>17</v>
      </c>
      <c r="S76" s="305">
        <v>0.24285714285714285</v>
      </c>
    </row>
    <row r="77" spans="1:19" ht="16.5" thickTop="1" thickBot="1">
      <c r="A77" s="799" t="s">
        <v>97</v>
      </c>
      <c r="B77" s="800" t="s">
        <v>560</v>
      </c>
      <c r="C77" s="883" t="s">
        <v>1476</v>
      </c>
      <c r="D77" s="801" t="s">
        <v>172</v>
      </c>
      <c r="E77" s="800" t="s">
        <v>1477</v>
      </c>
      <c r="F77" s="800" t="s">
        <v>1478</v>
      </c>
      <c r="G77" s="454">
        <v>42142</v>
      </c>
      <c r="H77" s="1119">
        <v>13</v>
      </c>
      <c r="I77" s="649">
        <v>48.759</v>
      </c>
      <c r="J77" s="364">
        <v>220.791</v>
      </c>
      <c r="K77" s="436">
        <v>8.9361702127659579E-2</v>
      </c>
      <c r="L77" s="306">
        <v>5</v>
      </c>
      <c r="M77" s="248">
        <v>4</v>
      </c>
      <c r="N77" s="307">
        <v>4</v>
      </c>
      <c r="O77" s="802" t="s">
        <v>255</v>
      </c>
      <c r="P77" s="302"/>
      <c r="Q77" s="274">
        <v>0</v>
      </c>
      <c r="R77" s="274">
        <v>0</v>
      </c>
      <c r="S77" s="303">
        <v>0</v>
      </c>
    </row>
    <row r="78" spans="1:19" ht="16.5" thickTop="1" thickBot="1">
      <c r="A78" s="799" t="s">
        <v>97</v>
      </c>
      <c r="B78" s="804" t="s">
        <v>2783</v>
      </c>
      <c r="C78" s="884" t="s">
        <v>3466</v>
      </c>
      <c r="D78" s="805" t="s">
        <v>172</v>
      </c>
      <c r="E78" s="804" t="s">
        <v>3467</v>
      </c>
      <c r="F78" s="804" t="s">
        <v>3468</v>
      </c>
      <c r="G78" s="455">
        <v>42543</v>
      </c>
      <c r="H78" s="1120">
        <v>0</v>
      </c>
      <c r="I78" s="648">
        <v>10.333</v>
      </c>
      <c r="J78" s="365">
        <v>10.333</v>
      </c>
      <c r="K78" s="435">
        <v>0.125</v>
      </c>
      <c r="L78" s="308">
        <v>16</v>
      </c>
      <c r="M78" s="247">
        <v>10</v>
      </c>
      <c r="N78" s="309">
        <v>3</v>
      </c>
      <c r="O78" s="806" t="s">
        <v>172</v>
      </c>
      <c r="P78" s="304">
        <v>16</v>
      </c>
      <c r="Q78" s="275">
        <v>10.333</v>
      </c>
      <c r="R78" s="275">
        <v>1</v>
      </c>
      <c r="S78" s="305">
        <v>0.125</v>
      </c>
    </row>
    <row r="79" spans="1:19" ht="16.5" thickTop="1" thickBot="1">
      <c r="A79" s="799" t="s">
        <v>97</v>
      </c>
      <c r="B79" s="800" t="s">
        <v>1940</v>
      </c>
      <c r="C79" s="883" t="s">
        <v>1952</v>
      </c>
      <c r="D79" s="801" t="s">
        <v>172</v>
      </c>
      <c r="E79" s="800" t="s">
        <v>1953</v>
      </c>
      <c r="F79" s="800" t="s">
        <v>1954</v>
      </c>
      <c r="G79" s="454">
        <v>42262</v>
      </c>
      <c r="H79" s="1119">
        <v>9</v>
      </c>
      <c r="I79" s="649">
        <v>448.15249999999997</v>
      </c>
      <c r="J79" s="364">
        <v>4981.8140000000003</v>
      </c>
      <c r="K79" s="436">
        <v>0.30579150579150577</v>
      </c>
      <c r="L79" s="306">
        <v>107</v>
      </c>
      <c r="M79" s="248">
        <v>15</v>
      </c>
      <c r="N79" s="307">
        <v>1</v>
      </c>
      <c r="O79" s="802" t="s">
        <v>503</v>
      </c>
      <c r="P79" s="302">
        <v>26</v>
      </c>
      <c r="Q79" s="274">
        <v>1207.231</v>
      </c>
      <c r="R79" s="274">
        <v>40</v>
      </c>
      <c r="S79" s="303">
        <v>0.40816326530612246</v>
      </c>
    </row>
    <row r="80" spans="1:19" ht="16.5" thickTop="1" thickBot="1">
      <c r="A80" s="799" t="s">
        <v>97</v>
      </c>
      <c r="B80" s="804" t="s">
        <v>1940</v>
      </c>
      <c r="C80" s="884" t="s">
        <v>1955</v>
      </c>
      <c r="D80" s="805" t="s">
        <v>172</v>
      </c>
      <c r="E80" s="804" t="s">
        <v>1956</v>
      </c>
      <c r="F80" s="804" t="s">
        <v>1957</v>
      </c>
      <c r="G80" s="455">
        <v>42271</v>
      </c>
      <c r="H80" s="1120">
        <v>9</v>
      </c>
      <c r="I80" s="648">
        <v>406.93299999999999</v>
      </c>
      <c r="J80" s="365">
        <v>3701.078</v>
      </c>
      <c r="K80" s="435">
        <v>0.31941923774954628</v>
      </c>
      <c r="L80" s="308">
        <v>74</v>
      </c>
      <c r="M80" s="247">
        <v>16</v>
      </c>
      <c r="N80" s="309">
        <v>3</v>
      </c>
      <c r="O80" s="806" t="s">
        <v>503</v>
      </c>
      <c r="P80" s="304">
        <v>17</v>
      </c>
      <c r="Q80" s="275">
        <v>780.48199999999997</v>
      </c>
      <c r="R80" s="275">
        <v>25</v>
      </c>
      <c r="S80" s="305">
        <v>0.36231884057971014</v>
      </c>
    </row>
    <row r="81" spans="1:19" ht="16.5" thickTop="1" thickBot="1">
      <c r="A81" s="799" t="s">
        <v>97</v>
      </c>
      <c r="B81" s="800" t="s">
        <v>133</v>
      </c>
      <c r="C81" s="883" t="s">
        <v>371</v>
      </c>
      <c r="D81" s="801" t="s">
        <v>172</v>
      </c>
      <c r="E81" s="800" t="s">
        <v>376</v>
      </c>
      <c r="F81" s="800" t="s">
        <v>372</v>
      </c>
      <c r="G81" s="454">
        <v>41551</v>
      </c>
      <c r="H81" s="1119">
        <v>33</v>
      </c>
      <c r="I81" s="649">
        <v>907.00099999999998</v>
      </c>
      <c r="J81" s="364">
        <v>7277.3890000000001</v>
      </c>
      <c r="K81" s="436">
        <v>0.32659409020217728</v>
      </c>
      <c r="L81" s="306">
        <v>82</v>
      </c>
      <c r="M81" s="248">
        <v>18</v>
      </c>
      <c r="N81" s="307">
        <v>5</v>
      </c>
      <c r="O81" s="802" t="s">
        <v>255</v>
      </c>
      <c r="P81" s="302">
        <v>24</v>
      </c>
      <c r="Q81" s="274">
        <v>1175.1949999999999</v>
      </c>
      <c r="R81" s="274">
        <v>45</v>
      </c>
      <c r="S81" s="303">
        <v>0.54216867469879515</v>
      </c>
    </row>
    <row r="82" spans="1:19" ht="16.5" thickTop="1" thickBot="1">
      <c r="A82" s="799"/>
      <c r="B82" s="804" t="s">
        <v>133</v>
      </c>
      <c r="C82" s="884" t="s">
        <v>1750</v>
      </c>
      <c r="D82" s="805" t="s">
        <v>172</v>
      </c>
      <c r="E82" s="804" t="s">
        <v>1751</v>
      </c>
      <c r="F82" s="804" t="s">
        <v>1752</v>
      </c>
      <c r="G82" s="455">
        <v>42193</v>
      </c>
      <c r="H82" s="1120">
        <v>12</v>
      </c>
      <c r="I82" s="648">
        <v>2495.3049999999998</v>
      </c>
      <c r="J82" s="365">
        <v>6327.0320000000002</v>
      </c>
      <c r="K82" s="435">
        <v>0.59102902374670185</v>
      </c>
      <c r="L82" s="308">
        <v>33</v>
      </c>
      <c r="M82" s="247">
        <v>7</v>
      </c>
      <c r="N82" s="309">
        <v>3</v>
      </c>
      <c r="O82" s="806" t="s">
        <v>503</v>
      </c>
      <c r="P82" s="304">
        <v>7</v>
      </c>
      <c r="Q82" s="275">
        <v>634.05200000000002</v>
      </c>
      <c r="R82" s="275">
        <v>24</v>
      </c>
      <c r="S82" s="305">
        <v>0.76190476190476186</v>
      </c>
    </row>
    <row r="83" spans="1:19" ht="16.5" thickTop="1" thickBot="1">
      <c r="A83" s="799"/>
      <c r="B83" s="800" t="s">
        <v>133</v>
      </c>
      <c r="C83" s="883" t="s">
        <v>2786</v>
      </c>
      <c r="D83" s="801" t="s">
        <v>172</v>
      </c>
      <c r="E83" s="800" t="s">
        <v>2787</v>
      </c>
      <c r="F83" s="800" t="s">
        <v>720</v>
      </c>
      <c r="G83" s="454">
        <v>42473</v>
      </c>
      <c r="H83" s="1119">
        <v>3</v>
      </c>
      <c r="I83" s="649">
        <v>82.405000000000001</v>
      </c>
      <c r="J83" s="364">
        <v>2179.0100000000002</v>
      </c>
      <c r="K83" s="436">
        <v>0.60795454545454541</v>
      </c>
      <c r="L83" s="306">
        <v>166</v>
      </c>
      <c r="M83" s="248">
        <v>33</v>
      </c>
      <c r="N83" s="307">
        <v>2</v>
      </c>
      <c r="O83" s="802" t="s">
        <v>503</v>
      </c>
      <c r="P83" s="302">
        <v>99</v>
      </c>
      <c r="Q83" s="274">
        <v>1255.3610000000001</v>
      </c>
      <c r="R83" s="274">
        <v>64</v>
      </c>
      <c r="S83" s="303">
        <v>0.54935622317596566</v>
      </c>
    </row>
    <row r="84" spans="1:19" ht="16.5" thickTop="1" thickBot="1">
      <c r="A84" s="799"/>
      <c r="B84" s="804" t="s">
        <v>133</v>
      </c>
      <c r="C84" s="884" t="s">
        <v>3076</v>
      </c>
      <c r="D84" s="805" t="s">
        <v>172</v>
      </c>
      <c r="E84" s="804" t="s">
        <v>3077</v>
      </c>
      <c r="F84" s="804" t="s">
        <v>3078</v>
      </c>
      <c r="G84" s="455">
        <v>42508</v>
      </c>
      <c r="H84" s="1120">
        <v>1</v>
      </c>
      <c r="I84" s="648">
        <v>10.486000000000001</v>
      </c>
      <c r="J84" s="365">
        <v>225.238</v>
      </c>
      <c r="K84" s="435">
        <v>0.45833333333333331</v>
      </c>
      <c r="L84" s="308">
        <v>22</v>
      </c>
      <c r="M84" s="247">
        <v>6</v>
      </c>
      <c r="N84" s="309">
        <v>2</v>
      </c>
      <c r="O84" s="806" t="s">
        <v>503</v>
      </c>
      <c r="P84" s="304">
        <v>10</v>
      </c>
      <c r="Q84" s="275">
        <v>106.842</v>
      </c>
      <c r="R84" s="275">
        <v>5</v>
      </c>
      <c r="S84" s="305">
        <v>0.2857142857142857</v>
      </c>
    </row>
    <row r="85" spans="1:19" ht="16.5" thickTop="1" thickBot="1">
      <c r="A85" s="799"/>
      <c r="B85" s="800" t="s">
        <v>133</v>
      </c>
      <c r="C85" s="883" t="s">
        <v>3469</v>
      </c>
      <c r="D85" s="801" t="s">
        <v>172</v>
      </c>
      <c r="E85" s="800" t="s">
        <v>3470</v>
      </c>
      <c r="F85" s="800" t="s">
        <v>3471</v>
      </c>
      <c r="G85" s="454">
        <v>42523</v>
      </c>
      <c r="H85" s="1119">
        <v>1</v>
      </c>
      <c r="I85" s="649">
        <v>21.11</v>
      </c>
      <c r="J85" s="364">
        <v>82.242000000000004</v>
      </c>
      <c r="K85" s="436">
        <v>0.66666666666666663</v>
      </c>
      <c r="L85" s="306">
        <v>6</v>
      </c>
      <c r="M85" s="248">
        <v>3</v>
      </c>
      <c r="N85" s="307">
        <v>3</v>
      </c>
      <c r="O85" s="802" t="s">
        <v>503</v>
      </c>
      <c r="P85" s="302">
        <v>6</v>
      </c>
      <c r="Q85" s="274">
        <v>82.242000000000004</v>
      </c>
      <c r="R85" s="274">
        <v>2</v>
      </c>
      <c r="S85" s="303">
        <v>0.66666666666666663</v>
      </c>
    </row>
    <row r="86" spans="1:19" ht="16.5" thickTop="1" thickBot="1">
      <c r="A86" s="799"/>
      <c r="B86" s="804" t="s">
        <v>133</v>
      </c>
      <c r="C86" s="884" t="s">
        <v>3472</v>
      </c>
      <c r="D86" s="805" t="s">
        <v>172</v>
      </c>
      <c r="E86" s="804" t="s">
        <v>3473</v>
      </c>
      <c r="F86" s="804" t="s">
        <v>3474</v>
      </c>
      <c r="G86" s="455">
        <v>42523</v>
      </c>
      <c r="H86" s="1120">
        <v>1</v>
      </c>
      <c r="I86" s="648">
        <v>78.078999999999994</v>
      </c>
      <c r="J86" s="365">
        <v>133.55199999999999</v>
      </c>
      <c r="K86" s="435">
        <v>0.42105263157894735</v>
      </c>
      <c r="L86" s="308">
        <v>19</v>
      </c>
      <c r="M86" s="247">
        <v>8</v>
      </c>
      <c r="N86" s="309">
        <v>3</v>
      </c>
      <c r="O86" s="806" t="s">
        <v>503</v>
      </c>
      <c r="P86" s="304">
        <v>19</v>
      </c>
      <c r="Q86" s="275">
        <v>133.55199999999999</v>
      </c>
      <c r="R86" s="275">
        <v>4</v>
      </c>
      <c r="S86" s="305">
        <v>0.42105263157894735</v>
      </c>
    </row>
    <row r="87" spans="1:19" ht="16.5" thickTop="1" thickBot="1">
      <c r="A87" s="799"/>
      <c r="B87" s="800" t="s">
        <v>133</v>
      </c>
      <c r="C87" s="883" t="s">
        <v>3475</v>
      </c>
      <c r="D87" s="801" t="s">
        <v>172</v>
      </c>
      <c r="E87" s="800" t="s">
        <v>3476</v>
      </c>
      <c r="F87" s="800" t="s">
        <v>3477</v>
      </c>
      <c r="G87" s="454">
        <v>42529</v>
      </c>
      <c r="H87" s="1119">
        <v>1</v>
      </c>
      <c r="I87" s="649">
        <v>28.795000000000002</v>
      </c>
      <c r="J87" s="364">
        <v>43.88</v>
      </c>
      <c r="K87" s="436">
        <v>2</v>
      </c>
      <c r="L87" s="306">
        <v>2</v>
      </c>
      <c r="M87" s="248">
        <v>1</v>
      </c>
      <c r="N87" s="307">
        <v>1</v>
      </c>
      <c r="O87" s="802" t="s">
        <v>503</v>
      </c>
      <c r="P87" s="302">
        <v>2</v>
      </c>
      <c r="Q87" s="274">
        <v>43.88</v>
      </c>
      <c r="R87" s="274">
        <v>2</v>
      </c>
      <c r="S87" s="303">
        <v>2</v>
      </c>
    </row>
    <row r="88" spans="1:19" ht="16.5" thickTop="1" thickBot="1">
      <c r="A88" s="799"/>
      <c r="B88" s="804" t="s">
        <v>133</v>
      </c>
      <c r="C88" s="884" t="s">
        <v>3478</v>
      </c>
      <c r="D88" s="805" t="s">
        <v>172</v>
      </c>
      <c r="E88" s="804" t="s">
        <v>3479</v>
      </c>
      <c r="F88" s="804" t="s">
        <v>3480</v>
      </c>
      <c r="G88" s="455">
        <v>42548</v>
      </c>
      <c r="H88" s="1120">
        <v>0</v>
      </c>
      <c r="I88" s="648"/>
      <c r="J88" s="365">
        <v>62.155000000000001</v>
      </c>
      <c r="K88" s="435">
        <v>1.2307692307692308</v>
      </c>
      <c r="L88" s="308">
        <v>13</v>
      </c>
      <c r="M88" s="247">
        <v>5</v>
      </c>
      <c r="N88" s="309">
        <v>4</v>
      </c>
      <c r="O88" s="806" t="s">
        <v>172</v>
      </c>
      <c r="P88" s="304">
        <v>13</v>
      </c>
      <c r="Q88" s="275">
        <v>62.155000000000001</v>
      </c>
      <c r="R88" s="275">
        <v>8</v>
      </c>
      <c r="S88" s="305">
        <v>1.2307692307692308</v>
      </c>
    </row>
    <row r="89" spans="1:19" ht="16.5" thickTop="1" thickBot="1">
      <c r="A89" s="799"/>
      <c r="B89" s="800" t="s">
        <v>3401</v>
      </c>
      <c r="C89" s="883" t="s">
        <v>707</v>
      </c>
      <c r="D89" s="801" t="s">
        <v>172</v>
      </c>
      <c r="E89" s="800" t="s">
        <v>708</v>
      </c>
      <c r="F89" s="800" t="s">
        <v>709</v>
      </c>
      <c r="G89" s="454">
        <v>41842</v>
      </c>
      <c r="H89" s="1119">
        <v>23</v>
      </c>
      <c r="I89" s="649">
        <v>152.179</v>
      </c>
      <c r="J89" s="364">
        <v>1749.162</v>
      </c>
      <c r="K89" s="436">
        <v>0.25185185185185183</v>
      </c>
      <c r="L89" s="306">
        <v>27</v>
      </c>
      <c r="M89" s="248">
        <v>6</v>
      </c>
      <c r="N89" s="307">
        <v>1</v>
      </c>
      <c r="O89" s="802" t="s">
        <v>503</v>
      </c>
      <c r="P89" s="302">
        <v>5</v>
      </c>
      <c r="Q89" s="274">
        <v>441.66500000000002</v>
      </c>
      <c r="R89" s="274">
        <v>11</v>
      </c>
      <c r="S89" s="303">
        <v>0.44</v>
      </c>
    </row>
    <row r="90" spans="1:19" ht="16.5" thickTop="1" thickBot="1">
      <c r="A90" s="799"/>
      <c r="B90" s="804" t="s">
        <v>3051</v>
      </c>
      <c r="C90" s="884" t="s">
        <v>3481</v>
      </c>
      <c r="D90" s="805" t="s">
        <v>172</v>
      </c>
      <c r="E90" s="804" t="s">
        <v>3482</v>
      </c>
      <c r="F90" s="804" t="s">
        <v>3483</v>
      </c>
      <c r="G90" s="455">
        <v>42534</v>
      </c>
      <c r="H90" s="1120">
        <v>1</v>
      </c>
      <c r="I90" s="648">
        <v>10.077999999999999</v>
      </c>
      <c r="J90" s="365">
        <v>37.942</v>
      </c>
      <c r="K90" s="435">
        <v>0.66666666666666663</v>
      </c>
      <c r="L90" s="308">
        <v>10</v>
      </c>
      <c r="M90" s="247">
        <v>2</v>
      </c>
      <c r="N90" s="309">
        <v>2</v>
      </c>
      <c r="O90" s="806" t="s">
        <v>503</v>
      </c>
      <c r="P90" s="304">
        <v>8</v>
      </c>
      <c r="Q90" s="275">
        <v>37.942</v>
      </c>
      <c r="R90" s="275">
        <v>4</v>
      </c>
      <c r="S90" s="305">
        <v>0.66666666666666663</v>
      </c>
    </row>
    <row r="91" spans="1:19" ht="16.5" thickTop="1" thickBot="1">
      <c r="A91" s="799"/>
      <c r="B91" s="800" t="s">
        <v>3051</v>
      </c>
      <c r="C91" s="883" t="s">
        <v>3484</v>
      </c>
      <c r="D91" s="801" t="s">
        <v>172</v>
      </c>
      <c r="E91" s="800" t="s">
        <v>3485</v>
      </c>
      <c r="F91" s="800" t="s">
        <v>3486</v>
      </c>
      <c r="G91" s="454">
        <v>42549</v>
      </c>
      <c r="H91" s="1119"/>
      <c r="I91" s="649">
        <v>10.048999999999999</v>
      </c>
      <c r="J91" s="364">
        <v>20.212</v>
      </c>
      <c r="K91" s="436">
        <v>0.53333333333333333</v>
      </c>
      <c r="L91" s="306">
        <v>15</v>
      </c>
      <c r="M91" s="248">
        <v>3</v>
      </c>
      <c r="N91" s="307">
        <v>1</v>
      </c>
      <c r="O91" s="802" t="s">
        <v>255</v>
      </c>
      <c r="P91" s="302">
        <v>15</v>
      </c>
      <c r="Q91" s="274">
        <v>20.212</v>
      </c>
      <c r="R91" s="274">
        <v>4</v>
      </c>
      <c r="S91" s="303">
        <v>0.53333333333333333</v>
      </c>
    </row>
    <row r="92" spans="1:19" ht="16.5" thickTop="1" thickBot="1">
      <c r="A92" s="799"/>
      <c r="B92" s="804" t="s">
        <v>3403</v>
      </c>
      <c r="C92" s="884" t="s">
        <v>578</v>
      </c>
      <c r="D92" s="805" t="s">
        <v>172</v>
      </c>
      <c r="E92" s="804" t="s">
        <v>582</v>
      </c>
      <c r="F92" s="804" t="s">
        <v>583</v>
      </c>
      <c r="G92" s="455">
        <v>41750</v>
      </c>
      <c r="H92" s="1120">
        <v>26</v>
      </c>
      <c r="I92" s="648">
        <v>30.225000000000001</v>
      </c>
      <c r="J92" s="365">
        <v>1758.672</v>
      </c>
      <c r="K92" s="435">
        <v>0.30317848410757947</v>
      </c>
      <c r="L92" s="308">
        <v>62</v>
      </c>
      <c r="M92" s="247">
        <v>8</v>
      </c>
      <c r="N92" s="309">
        <v>2</v>
      </c>
      <c r="O92" s="806" t="s">
        <v>503</v>
      </c>
      <c r="P92" s="304">
        <v>9</v>
      </c>
      <c r="Q92" s="275">
        <v>967.98099999999999</v>
      </c>
      <c r="R92" s="275">
        <v>28</v>
      </c>
      <c r="S92" s="305">
        <v>0.43076923076923079</v>
      </c>
    </row>
    <row r="93" spans="1:19" ht="16.5" thickTop="1" thickBot="1">
      <c r="A93" s="799"/>
      <c r="B93" s="800" t="s">
        <v>3403</v>
      </c>
      <c r="C93" s="883" t="s">
        <v>1068</v>
      </c>
      <c r="D93" s="801" t="s">
        <v>172</v>
      </c>
      <c r="E93" s="800" t="s">
        <v>1069</v>
      </c>
      <c r="F93" s="800" t="s">
        <v>1070</v>
      </c>
      <c r="G93" s="454">
        <v>42024</v>
      </c>
      <c r="H93" s="1119">
        <v>17</v>
      </c>
      <c r="I93" s="649">
        <v>1088.683</v>
      </c>
      <c r="J93" s="364">
        <v>2090.8319999999999</v>
      </c>
      <c r="K93" s="436">
        <v>0.31746031746031744</v>
      </c>
      <c r="L93" s="306">
        <v>25</v>
      </c>
      <c r="M93" s="248">
        <v>4</v>
      </c>
      <c r="N93" s="307">
        <v>4</v>
      </c>
      <c r="O93" s="802" t="s">
        <v>503</v>
      </c>
      <c r="P93" s="302">
        <v>3</v>
      </c>
      <c r="Q93" s="274">
        <v>283.935</v>
      </c>
      <c r="R93" s="274">
        <v>12</v>
      </c>
      <c r="S93" s="303">
        <v>0.46153846153846156</v>
      </c>
    </row>
    <row r="94" spans="1:19" ht="16.5" thickTop="1" thickBot="1">
      <c r="A94" s="799"/>
      <c r="B94" s="804" t="s">
        <v>3403</v>
      </c>
      <c r="C94" s="884" t="s">
        <v>1248</v>
      </c>
      <c r="D94" s="805" t="s">
        <v>172</v>
      </c>
      <c r="E94" s="804" t="s">
        <v>1249</v>
      </c>
      <c r="F94" s="804" t="s">
        <v>1250</v>
      </c>
      <c r="G94" s="455">
        <v>42088</v>
      </c>
      <c r="H94" s="1120">
        <v>15</v>
      </c>
      <c r="I94" s="648">
        <v>229.85300000000001</v>
      </c>
      <c r="J94" s="365">
        <v>869.84199999999998</v>
      </c>
      <c r="K94" s="435">
        <v>0.33699633699633702</v>
      </c>
      <c r="L94" s="308">
        <v>11</v>
      </c>
      <c r="M94" s="247">
        <v>2</v>
      </c>
      <c r="N94" s="309"/>
      <c r="O94" s="806" t="s">
        <v>255</v>
      </c>
      <c r="P94" s="304"/>
      <c r="Q94" s="275">
        <v>31.823</v>
      </c>
      <c r="R94" s="275">
        <v>4</v>
      </c>
      <c r="S94" s="305">
        <v>0.36363636363636365</v>
      </c>
    </row>
    <row r="95" spans="1:19" ht="16.5" thickTop="1" thickBot="1">
      <c r="A95" s="799"/>
      <c r="B95" s="800" t="s">
        <v>2591</v>
      </c>
      <c r="C95" s="883" t="s">
        <v>651</v>
      </c>
      <c r="D95" s="801" t="s">
        <v>172</v>
      </c>
      <c r="E95" s="800" t="s">
        <v>652</v>
      </c>
      <c r="F95" s="800" t="s">
        <v>653</v>
      </c>
      <c r="G95" s="454">
        <v>41800</v>
      </c>
      <c r="H95" s="1119">
        <v>25</v>
      </c>
      <c r="I95" s="649">
        <v>132.28</v>
      </c>
      <c r="J95" s="364">
        <v>2266.44</v>
      </c>
      <c r="K95" s="436">
        <v>0.28054298642533937</v>
      </c>
      <c r="L95" s="306">
        <v>29</v>
      </c>
      <c r="M95" s="248">
        <v>4</v>
      </c>
      <c r="N95" s="307">
        <v>4</v>
      </c>
      <c r="O95" s="802" t="s">
        <v>503</v>
      </c>
      <c r="P95" s="302">
        <v>4</v>
      </c>
      <c r="Q95" s="274">
        <v>193.892</v>
      </c>
      <c r="R95" s="274">
        <v>6</v>
      </c>
      <c r="S95" s="303">
        <v>0.21428571428571427</v>
      </c>
    </row>
    <row r="96" spans="1:19" ht="16.5" thickTop="1" thickBot="1">
      <c r="A96" s="799"/>
      <c r="B96" s="804" t="s">
        <v>2591</v>
      </c>
      <c r="C96" s="884" t="s">
        <v>2788</v>
      </c>
      <c r="D96" s="805" t="s">
        <v>172</v>
      </c>
      <c r="E96" s="804" t="s">
        <v>2789</v>
      </c>
      <c r="F96" s="804" t="s">
        <v>1608</v>
      </c>
      <c r="G96" s="455">
        <v>42474</v>
      </c>
      <c r="H96" s="1120">
        <v>3</v>
      </c>
      <c r="I96" s="648"/>
      <c r="J96" s="365">
        <v>64.626000000000005</v>
      </c>
      <c r="K96" s="435">
        <v>0.16666666666666666</v>
      </c>
      <c r="L96" s="308">
        <v>12</v>
      </c>
      <c r="M96" s="247">
        <v>5</v>
      </c>
      <c r="N96" s="309">
        <v>1</v>
      </c>
      <c r="O96" s="806" t="s">
        <v>255</v>
      </c>
      <c r="P96" s="304">
        <v>2</v>
      </c>
      <c r="Q96" s="275">
        <v>16.713999999999999</v>
      </c>
      <c r="R96" s="275">
        <v>1</v>
      </c>
      <c r="S96" s="305">
        <v>9.0909090909090912E-2</v>
      </c>
    </row>
    <row r="97" spans="1:19" ht="16.5" thickTop="1" thickBot="1">
      <c r="A97" s="799"/>
      <c r="B97" s="800" t="s">
        <v>2591</v>
      </c>
      <c r="C97" s="883" t="s">
        <v>3079</v>
      </c>
      <c r="D97" s="801" t="s">
        <v>172</v>
      </c>
      <c r="E97" s="800" t="s">
        <v>3080</v>
      </c>
      <c r="F97" s="800" t="s">
        <v>3081</v>
      </c>
      <c r="G97" s="454">
        <v>42516</v>
      </c>
      <c r="H97" s="1119">
        <v>1</v>
      </c>
      <c r="I97" s="649">
        <v>10.208</v>
      </c>
      <c r="J97" s="364">
        <v>220.08699999999999</v>
      </c>
      <c r="K97" s="436">
        <v>0.60606060606060608</v>
      </c>
      <c r="L97" s="306">
        <v>18</v>
      </c>
      <c r="M97" s="248">
        <v>5</v>
      </c>
      <c r="N97" s="307"/>
      <c r="O97" s="802" t="s">
        <v>503</v>
      </c>
      <c r="P97" s="302">
        <v>10</v>
      </c>
      <c r="Q97" s="274">
        <v>199.87100000000001</v>
      </c>
      <c r="R97" s="274">
        <v>8</v>
      </c>
      <c r="S97" s="303">
        <v>0.61538461538461542</v>
      </c>
    </row>
    <row r="98" spans="1:19" ht="16.5" thickTop="1" thickBot="1">
      <c r="A98" s="799"/>
      <c r="B98" s="804" t="s">
        <v>2591</v>
      </c>
      <c r="C98" s="884" t="s">
        <v>3082</v>
      </c>
      <c r="D98" s="805" t="s">
        <v>172</v>
      </c>
      <c r="E98" s="804" t="s">
        <v>3083</v>
      </c>
      <c r="F98" s="804" t="s">
        <v>3084</v>
      </c>
      <c r="G98" s="455">
        <v>42516</v>
      </c>
      <c r="H98" s="1120">
        <v>1</v>
      </c>
      <c r="I98" s="648">
        <v>10.256</v>
      </c>
      <c r="J98" s="365">
        <v>260.666</v>
      </c>
      <c r="K98" s="435">
        <v>0.51063829787234039</v>
      </c>
      <c r="L98" s="308">
        <v>21</v>
      </c>
      <c r="M98" s="247">
        <v>3</v>
      </c>
      <c r="N98" s="309">
        <v>1</v>
      </c>
      <c r="O98" s="806" t="s">
        <v>503</v>
      </c>
      <c r="P98" s="304">
        <v>8</v>
      </c>
      <c r="Q98" s="275">
        <v>187.54400000000001</v>
      </c>
      <c r="R98" s="275">
        <v>9</v>
      </c>
      <c r="S98" s="305">
        <v>0.52941176470588236</v>
      </c>
    </row>
    <row r="99" spans="1:19" ht="16.5" thickTop="1" thickBot="1">
      <c r="A99" s="799"/>
      <c r="B99" s="800" t="s">
        <v>2591</v>
      </c>
      <c r="C99" s="883" t="s">
        <v>3487</v>
      </c>
      <c r="D99" s="801" t="s">
        <v>172</v>
      </c>
      <c r="E99" s="800" t="s">
        <v>3488</v>
      </c>
      <c r="F99" s="800" t="s">
        <v>3489</v>
      </c>
      <c r="G99" s="454">
        <v>42529</v>
      </c>
      <c r="H99" s="1119">
        <v>1</v>
      </c>
      <c r="I99" s="649">
        <v>52.039000000000001</v>
      </c>
      <c r="J99" s="364">
        <v>616.15</v>
      </c>
      <c r="K99" s="436">
        <v>1.0666666666666667</v>
      </c>
      <c r="L99" s="306">
        <v>30</v>
      </c>
      <c r="M99" s="248">
        <v>6</v>
      </c>
      <c r="N99" s="307">
        <v>1</v>
      </c>
      <c r="O99" s="802" t="s">
        <v>503</v>
      </c>
      <c r="P99" s="302">
        <v>30</v>
      </c>
      <c r="Q99" s="274">
        <v>616.15</v>
      </c>
      <c r="R99" s="274">
        <v>16</v>
      </c>
      <c r="S99" s="303">
        <v>1.0666666666666667</v>
      </c>
    </row>
    <row r="100" spans="1:19" ht="16.5" thickTop="1" thickBot="1">
      <c r="A100" s="799"/>
      <c r="B100" s="804" t="s">
        <v>2591</v>
      </c>
      <c r="C100" s="884" t="s">
        <v>3490</v>
      </c>
      <c r="D100" s="805" t="s">
        <v>172</v>
      </c>
      <c r="E100" s="804" t="s">
        <v>3491</v>
      </c>
      <c r="F100" s="804" t="s">
        <v>3492</v>
      </c>
      <c r="G100" s="455">
        <v>42531</v>
      </c>
      <c r="H100" s="1120">
        <v>1</v>
      </c>
      <c r="I100" s="648">
        <v>7.4509999999999996</v>
      </c>
      <c r="J100" s="365">
        <v>425.23</v>
      </c>
      <c r="K100" s="435">
        <v>1.1666666666666667</v>
      </c>
      <c r="L100" s="308">
        <v>36</v>
      </c>
      <c r="M100" s="247">
        <v>11</v>
      </c>
      <c r="N100" s="309">
        <v>1</v>
      </c>
      <c r="O100" s="806" t="s">
        <v>503</v>
      </c>
      <c r="P100" s="304">
        <v>37</v>
      </c>
      <c r="Q100" s="275">
        <v>425.23</v>
      </c>
      <c r="R100" s="275">
        <v>21</v>
      </c>
      <c r="S100" s="305">
        <v>1.1666666666666667</v>
      </c>
    </row>
    <row r="101" spans="1:19" ht="16.5" thickTop="1" thickBot="1">
      <c r="A101" s="799"/>
      <c r="B101" s="800" t="s">
        <v>2591</v>
      </c>
      <c r="C101" s="883" t="s">
        <v>3493</v>
      </c>
      <c r="D101" s="801" t="s">
        <v>172</v>
      </c>
      <c r="E101" s="800" t="s">
        <v>3494</v>
      </c>
      <c r="F101" s="800" t="s">
        <v>3495</v>
      </c>
      <c r="G101" s="454">
        <v>42536</v>
      </c>
      <c r="H101" s="1119">
        <v>0</v>
      </c>
      <c r="I101" s="649"/>
      <c r="J101" s="364"/>
      <c r="K101" s="436">
        <v>0</v>
      </c>
      <c r="L101" s="306">
        <v>10</v>
      </c>
      <c r="M101" s="248">
        <v>4</v>
      </c>
      <c r="N101" s="307">
        <v>1</v>
      </c>
      <c r="O101" s="802" t="s">
        <v>172</v>
      </c>
      <c r="P101" s="302">
        <v>6</v>
      </c>
      <c r="Q101" s="274"/>
      <c r="R101" s="274">
        <v>0</v>
      </c>
      <c r="S101" s="303">
        <v>0</v>
      </c>
    </row>
    <row r="102" spans="1:19" ht="16.5" thickTop="1" thickBot="1">
      <c r="A102" s="799"/>
      <c r="B102" s="804" t="s">
        <v>2779</v>
      </c>
      <c r="C102" s="884" t="s">
        <v>3496</v>
      </c>
      <c r="D102" s="805" t="s">
        <v>172</v>
      </c>
      <c r="E102" s="804" t="s">
        <v>3497</v>
      </c>
      <c r="F102" s="804" t="s">
        <v>3498</v>
      </c>
      <c r="G102" s="455">
        <v>42524</v>
      </c>
      <c r="H102" s="1120">
        <v>1</v>
      </c>
      <c r="I102" s="648">
        <v>15.095000000000001</v>
      </c>
      <c r="J102" s="365">
        <v>265.37599999999998</v>
      </c>
      <c r="K102" s="435">
        <v>0.61538461538461542</v>
      </c>
      <c r="L102" s="308">
        <v>19</v>
      </c>
      <c r="M102" s="247">
        <v>6</v>
      </c>
      <c r="N102" s="309">
        <v>6</v>
      </c>
      <c r="O102" s="806" t="s">
        <v>503</v>
      </c>
      <c r="P102" s="304">
        <v>12</v>
      </c>
      <c r="Q102" s="275">
        <v>265.37599999999998</v>
      </c>
      <c r="R102" s="275">
        <v>8</v>
      </c>
      <c r="S102" s="305">
        <v>0.61538461538461542</v>
      </c>
    </row>
    <row r="103" spans="1:19" ht="16.5" thickTop="1" thickBot="1">
      <c r="A103" s="799"/>
      <c r="B103" s="800" t="s">
        <v>913</v>
      </c>
      <c r="C103" s="883" t="s">
        <v>1263</v>
      </c>
      <c r="D103" s="801" t="s">
        <v>172</v>
      </c>
      <c r="E103" s="800" t="s">
        <v>1264</v>
      </c>
      <c r="F103" s="800" t="s">
        <v>1265</v>
      </c>
      <c r="G103" s="454">
        <v>42398</v>
      </c>
      <c r="H103" s="1119">
        <v>16</v>
      </c>
      <c r="I103" s="649">
        <v>739.952</v>
      </c>
      <c r="J103" s="364">
        <v>1827.8869999999999</v>
      </c>
      <c r="K103" s="436">
        <v>0.21809169764560099</v>
      </c>
      <c r="L103" s="306">
        <v>83</v>
      </c>
      <c r="M103" s="248">
        <v>8</v>
      </c>
      <c r="N103" s="307">
        <v>5</v>
      </c>
      <c r="O103" s="802" t="s">
        <v>503</v>
      </c>
      <c r="P103" s="302">
        <v>14</v>
      </c>
      <c r="Q103" s="274">
        <v>663.44100000000003</v>
      </c>
      <c r="R103" s="274">
        <v>25</v>
      </c>
      <c r="S103" s="303">
        <v>0.32894736842105265</v>
      </c>
    </row>
    <row r="104" spans="1:19" ht="16.5" thickTop="1" thickBot="1">
      <c r="A104" s="799"/>
      <c r="B104" s="804" t="s">
        <v>728</v>
      </c>
      <c r="C104" s="884" t="s">
        <v>2602</v>
      </c>
      <c r="D104" s="805" t="s">
        <v>172</v>
      </c>
      <c r="E104" s="804" t="s">
        <v>2603</v>
      </c>
      <c r="F104" s="804" t="s">
        <v>2604</v>
      </c>
      <c r="G104" s="455">
        <v>42458</v>
      </c>
      <c r="H104" s="1120">
        <v>3</v>
      </c>
      <c r="I104" s="648">
        <v>167.98500000000001</v>
      </c>
      <c r="J104" s="365">
        <v>646.18100000000004</v>
      </c>
      <c r="K104" s="435">
        <v>0.64516129032258063</v>
      </c>
      <c r="L104" s="308">
        <v>18</v>
      </c>
      <c r="M104" s="247">
        <v>4</v>
      </c>
      <c r="N104" s="309"/>
      <c r="O104" s="806" t="s">
        <v>503</v>
      </c>
      <c r="P104" s="304">
        <v>8</v>
      </c>
      <c r="Q104" s="275">
        <v>417.29300000000001</v>
      </c>
      <c r="R104" s="275">
        <v>13</v>
      </c>
      <c r="S104" s="305">
        <v>0.8666666666666667</v>
      </c>
    </row>
    <row r="105" spans="1:19" ht="16.5" thickTop="1" thickBot="1">
      <c r="A105" s="799"/>
      <c r="B105" s="800" t="s">
        <v>803</v>
      </c>
      <c r="C105" s="883" t="s">
        <v>811</v>
      </c>
      <c r="D105" s="801" t="s">
        <v>172</v>
      </c>
      <c r="E105" s="800" t="s">
        <v>812</v>
      </c>
      <c r="F105" s="800" t="s">
        <v>813</v>
      </c>
      <c r="G105" s="454">
        <v>41940</v>
      </c>
      <c r="H105" s="1119">
        <v>20</v>
      </c>
      <c r="I105" s="649">
        <v>1438.6569999999999</v>
      </c>
      <c r="J105" s="364">
        <v>7454.143</v>
      </c>
      <c r="K105" s="436">
        <v>0.28888888888888886</v>
      </c>
      <c r="L105" s="306">
        <v>82</v>
      </c>
      <c r="M105" s="248">
        <v>15</v>
      </c>
      <c r="N105" s="307">
        <v>1</v>
      </c>
      <c r="O105" s="802" t="s">
        <v>503</v>
      </c>
      <c r="P105" s="302">
        <v>11</v>
      </c>
      <c r="Q105" s="274">
        <v>1057.9469999999999</v>
      </c>
      <c r="R105" s="274">
        <v>35</v>
      </c>
      <c r="S105" s="303">
        <v>0.42424242424242425</v>
      </c>
    </row>
    <row r="106" spans="1:19" ht="16.5" thickTop="1" thickBot="1">
      <c r="A106" s="799"/>
      <c r="B106" s="804" t="s">
        <v>803</v>
      </c>
      <c r="C106" s="884" t="s">
        <v>1753</v>
      </c>
      <c r="D106" s="805" t="s">
        <v>172</v>
      </c>
      <c r="E106" s="804" t="s">
        <v>1754</v>
      </c>
      <c r="F106" s="804" t="s">
        <v>1755</v>
      </c>
      <c r="G106" s="455">
        <v>42192</v>
      </c>
      <c r="H106" s="1120">
        <v>12</v>
      </c>
      <c r="I106" s="648">
        <v>362.01100000000002</v>
      </c>
      <c r="J106" s="365">
        <v>1696.905</v>
      </c>
      <c r="K106" s="435">
        <v>0.32916666666666666</v>
      </c>
      <c r="L106" s="308">
        <v>30</v>
      </c>
      <c r="M106" s="247">
        <v>7</v>
      </c>
      <c r="N106" s="309">
        <v>4</v>
      </c>
      <c r="O106" s="806" t="s">
        <v>503</v>
      </c>
      <c r="P106" s="304">
        <v>6</v>
      </c>
      <c r="Q106" s="275">
        <v>329.39</v>
      </c>
      <c r="R106" s="275">
        <v>12</v>
      </c>
      <c r="S106" s="305">
        <v>0.41379310344827586</v>
      </c>
    </row>
    <row r="107" spans="1:19" ht="16.5" thickTop="1" thickBot="1">
      <c r="A107" s="799"/>
      <c r="B107" s="800" t="s">
        <v>3053</v>
      </c>
      <c r="C107" s="883" t="s">
        <v>2118</v>
      </c>
      <c r="D107" s="801" t="s">
        <v>172</v>
      </c>
      <c r="E107" s="800" t="s">
        <v>2119</v>
      </c>
      <c r="F107" s="800" t="s">
        <v>2120</v>
      </c>
      <c r="G107" s="454">
        <v>42299</v>
      </c>
      <c r="H107" s="1119">
        <v>37</v>
      </c>
      <c r="I107" s="649">
        <v>187.92500000000001</v>
      </c>
      <c r="J107" s="364">
        <v>324.96600000000001</v>
      </c>
      <c r="K107" s="436">
        <v>0.1532567049808429</v>
      </c>
      <c r="L107" s="306">
        <v>21</v>
      </c>
      <c r="M107" s="248">
        <v>3</v>
      </c>
      <c r="N107" s="307">
        <v>3</v>
      </c>
      <c r="O107" s="802" t="s">
        <v>255</v>
      </c>
      <c r="P107" s="302"/>
      <c r="Q107" s="274"/>
      <c r="R107" s="274">
        <v>0</v>
      </c>
      <c r="S107" s="303">
        <v>0</v>
      </c>
    </row>
    <row r="108" spans="1:19" ht="16.5" thickTop="1" thickBot="1">
      <c r="A108" s="799"/>
      <c r="B108" s="804" t="s">
        <v>3053</v>
      </c>
      <c r="C108" s="884" t="s">
        <v>280</v>
      </c>
      <c r="D108" s="805" t="s">
        <v>172</v>
      </c>
      <c r="E108" s="804" t="s">
        <v>287</v>
      </c>
      <c r="F108" s="804" t="s">
        <v>281</v>
      </c>
      <c r="G108" s="455">
        <v>41508</v>
      </c>
      <c r="H108" s="1120">
        <v>34</v>
      </c>
      <c r="I108" s="648">
        <v>588.57500000000005</v>
      </c>
      <c r="J108" s="365">
        <v>3083.9839999999999</v>
      </c>
      <c r="K108" s="435">
        <v>0.29725829725829728</v>
      </c>
      <c r="L108" s="308">
        <v>28</v>
      </c>
      <c r="M108" s="247">
        <v>4</v>
      </c>
      <c r="N108" s="309"/>
      <c r="O108" s="806" t="s">
        <v>255</v>
      </c>
      <c r="P108" s="304">
        <v>1</v>
      </c>
      <c r="Q108" s="275">
        <v>136.51</v>
      </c>
      <c r="R108" s="275">
        <v>6</v>
      </c>
      <c r="S108" s="305">
        <v>0.21818181818181817</v>
      </c>
    </row>
    <row r="109" spans="1:19" ht="16.5" thickTop="1" thickBot="1">
      <c r="A109" s="799"/>
      <c r="B109" s="800" t="s">
        <v>3054</v>
      </c>
      <c r="C109" s="883" t="s">
        <v>577</v>
      </c>
      <c r="D109" s="801" t="s">
        <v>172</v>
      </c>
      <c r="E109" s="800" t="s">
        <v>580</v>
      </c>
      <c r="F109" s="800" t="s">
        <v>581</v>
      </c>
      <c r="G109" s="454">
        <v>41744</v>
      </c>
      <c r="H109" s="1119">
        <v>26</v>
      </c>
      <c r="I109" s="649">
        <v>114.92400000000001</v>
      </c>
      <c r="J109" s="364">
        <v>2579.8820000000001</v>
      </c>
      <c r="K109" s="436">
        <v>0.18365287588294651</v>
      </c>
      <c r="L109" s="306">
        <v>37</v>
      </c>
      <c r="M109" s="248">
        <v>7</v>
      </c>
      <c r="N109" s="307">
        <v>5</v>
      </c>
      <c r="O109" s="802" t="s">
        <v>503</v>
      </c>
      <c r="P109" s="302">
        <v>2</v>
      </c>
      <c r="Q109" s="274">
        <v>103.80200000000001</v>
      </c>
      <c r="R109" s="274">
        <v>7</v>
      </c>
      <c r="S109" s="303">
        <v>0.19178082191780821</v>
      </c>
    </row>
    <row r="110" spans="1:19" ht="16.5" thickTop="1" thickBot="1">
      <c r="A110" s="799"/>
      <c r="B110" s="804" t="s">
        <v>553</v>
      </c>
      <c r="C110" s="884" t="s">
        <v>2121</v>
      </c>
      <c r="D110" s="805" t="s">
        <v>172</v>
      </c>
      <c r="E110" s="804" t="s">
        <v>2122</v>
      </c>
      <c r="F110" s="804" t="s">
        <v>2123</v>
      </c>
      <c r="G110" s="455">
        <v>42305</v>
      </c>
      <c r="H110" s="1120">
        <v>8</v>
      </c>
      <c r="I110" s="648">
        <v>754.37900000000002</v>
      </c>
      <c r="J110" s="365">
        <v>2641.9479999999999</v>
      </c>
      <c r="K110" s="435">
        <v>0.45390070921985815</v>
      </c>
      <c r="L110" s="308">
        <v>41</v>
      </c>
      <c r="M110" s="247">
        <v>4</v>
      </c>
      <c r="N110" s="309">
        <v>2</v>
      </c>
      <c r="O110" s="806" t="s">
        <v>503</v>
      </c>
      <c r="P110" s="304">
        <v>6</v>
      </c>
      <c r="Q110" s="275">
        <v>729.34299999999996</v>
      </c>
      <c r="R110" s="275">
        <v>16</v>
      </c>
      <c r="S110" s="305">
        <v>0.39506172839506171</v>
      </c>
    </row>
    <row r="111" spans="1:19" ht="16.5" thickTop="1" thickBot="1">
      <c r="A111" s="799"/>
      <c r="B111" s="800" t="s">
        <v>553</v>
      </c>
      <c r="C111" s="883" t="s">
        <v>2461</v>
      </c>
      <c r="D111" s="801" t="s">
        <v>172</v>
      </c>
      <c r="E111" s="800" t="s">
        <v>2462</v>
      </c>
      <c r="F111" s="800" t="s">
        <v>2463</v>
      </c>
      <c r="G111" s="454">
        <v>42384</v>
      </c>
      <c r="H111" s="1119">
        <v>5</v>
      </c>
      <c r="I111" s="649">
        <v>432.69400000000002</v>
      </c>
      <c r="J111" s="364">
        <v>1272.1220000000001</v>
      </c>
      <c r="K111" s="436">
        <v>0.20036429872495445</v>
      </c>
      <c r="L111" s="306">
        <v>44</v>
      </c>
      <c r="M111" s="248">
        <v>8</v>
      </c>
      <c r="N111" s="307"/>
      <c r="O111" s="802" t="s">
        <v>503</v>
      </c>
      <c r="P111" s="302">
        <v>3</v>
      </c>
      <c r="Q111" s="274">
        <v>358.452</v>
      </c>
      <c r="R111" s="274">
        <v>14</v>
      </c>
      <c r="S111" s="303">
        <v>0.31111111111111112</v>
      </c>
    </row>
    <row r="112" spans="1:19" ht="16.5" thickTop="1" thickBot="1">
      <c r="A112" s="799"/>
      <c r="B112" s="804" t="s">
        <v>64</v>
      </c>
      <c r="C112" s="884" t="s">
        <v>209</v>
      </c>
      <c r="D112" s="805" t="s">
        <v>172</v>
      </c>
      <c r="E112" s="804" t="s">
        <v>234</v>
      </c>
      <c r="F112" s="804" t="s">
        <v>210</v>
      </c>
      <c r="G112" s="455">
        <v>41449</v>
      </c>
      <c r="H112" s="1120">
        <v>37</v>
      </c>
      <c r="I112" s="648">
        <v>5.8239999999999998</v>
      </c>
      <c r="J112" s="365">
        <v>4453.8580000000002</v>
      </c>
      <c r="K112" s="435">
        <v>0.29607843137254902</v>
      </c>
      <c r="L112" s="308">
        <v>25</v>
      </c>
      <c r="M112" s="247">
        <v>7</v>
      </c>
      <c r="N112" s="309"/>
      <c r="O112" s="806" t="s">
        <v>255</v>
      </c>
      <c r="P112" s="304">
        <v>3</v>
      </c>
      <c r="Q112" s="275">
        <v>98.373999999999995</v>
      </c>
      <c r="R112" s="275">
        <v>4</v>
      </c>
      <c r="S112" s="305">
        <v>0.16666666666666666</v>
      </c>
    </row>
    <row r="113" spans="1:19" ht="16.5" thickTop="1" thickBot="1">
      <c r="A113" s="799"/>
      <c r="B113" s="800" t="s">
        <v>64</v>
      </c>
      <c r="C113" s="883" t="s">
        <v>401</v>
      </c>
      <c r="D113" s="801" t="s">
        <v>172</v>
      </c>
      <c r="E113" s="800" t="s">
        <v>408</v>
      </c>
      <c r="F113" s="800" t="s">
        <v>402</v>
      </c>
      <c r="G113" s="454">
        <v>41617</v>
      </c>
      <c r="H113" s="1119">
        <v>31</v>
      </c>
      <c r="I113" s="649">
        <v>327.10000000000002</v>
      </c>
      <c r="J113" s="364">
        <v>877.399</v>
      </c>
      <c r="K113" s="436">
        <v>0.15261044176706828</v>
      </c>
      <c r="L113" s="306">
        <v>31</v>
      </c>
      <c r="M113" s="248">
        <v>6</v>
      </c>
      <c r="N113" s="307">
        <v>3</v>
      </c>
      <c r="O113" s="802" t="s">
        <v>255</v>
      </c>
      <c r="P113" s="302">
        <v>3</v>
      </c>
      <c r="Q113" s="274">
        <v>120.35</v>
      </c>
      <c r="R113" s="274">
        <v>5</v>
      </c>
      <c r="S113" s="303">
        <v>0.16949152542372881</v>
      </c>
    </row>
    <row r="114" spans="1:19" ht="16.5" thickTop="1" thickBot="1">
      <c r="A114" s="799"/>
      <c r="B114" s="804" t="s">
        <v>64</v>
      </c>
      <c r="C114" s="884" t="s">
        <v>404</v>
      </c>
      <c r="D114" s="805" t="s">
        <v>172</v>
      </c>
      <c r="E114" s="804" t="s">
        <v>409</v>
      </c>
      <c r="F114" s="804" t="s">
        <v>405</v>
      </c>
      <c r="G114" s="455">
        <v>42396</v>
      </c>
      <c r="H114" s="1120">
        <v>31</v>
      </c>
      <c r="I114" s="648">
        <v>33.783000000000001</v>
      </c>
      <c r="J114" s="365">
        <v>1682.7090000000001</v>
      </c>
      <c r="K114" s="435">
        <v>0.26570048309178745</v>
      </c>
      <c r="L114" s="308">
        <v>36</v>
      </c>
      <c r="M114" s="247">
        <v>5</v>
      </c>
      <c r="N114" s="309"/>
      <c r="O114" s="806" t="s">
        <v>255</v>
      </c>
      <c r="P114" s="304"/>
      <c r="Q114" s="275">
        <v>379.38499999999999</v>
      </c>
      <c r="R114" s="275">
        <v>12</v>
      </c>
      <c r="S114" s="305">
        <v>0.33333333333333331</v>
      </c>
    </row>
    <row r="115" spans="1:19" ht="16.5" thickTop="1" thickBot="1">
      <c r="A115" s="799"/>
      <c r="B115" s="800" t="s">
        <v>64</v>
      </c>
      <c r="C115" s="883" t="s">
        <v>1328</v>
      </c>
      <c r="D115" s="801" t="s">
        <v>172</v>
      </c>
      <c r="E115" s="800" t="s">
        <v>1329</v>
      </c>
      <c r="F115" s="800" t="s">
        <v>1330</v>
      </c>
      <c r="G115" s="454">
        <v>42117</v>
      </c>
      <c r="H115" s="1119">
        <v>14</v>
      </c>
      <c r="I115" s="649">
        <v>55.933</v>
      </c>
      <c r="J115" s="364">
        <v>893.63099999999997</v>
      </c>
      <c r="K115" s="436">
        <v>0.3133159268929504</v>
      </c>
      <c r="L115" s="306">
        <v>18</v>
      </c>
      <c r="M115" s="248">
        <v>2</v>
      </c>
      <c r="N115" s="307"/>
      <c r="O115" s="802" t="s">
        <v>255</v>
      </c>
      <c r="P115" s="302">
        <v>1</v>
      </c>
      <c r="Q115" s="274">
        <v>106.23099999999999</v>
      </c>
      <c r="R115" s="274">
        <v>8</v>
      </c>
      <c r="S115" s="303">
        <v>0.45714285714285713</v>
      </c>
    </row>
    <row r="116" spans="1:19" ht="16.5" thickTop="1" thickBot="1">
      <c r="A116" s="799"/>
      <c r="B116" s="804" t="s">
        <v>64</v>
      </c>
      <c r="C116" s="884" t="s">
        <v>1479</v>
      </c>
      <c r="D116" s="805" t="s">
        <v>172</v>
      </c>
      <c r="E116" s="804" t="s">
        <v>1480</v>
      </c>
      <c r="F116" s="804" t="s">
        <v>1481</v>
      </c>
      <c r="G116" s="455">
        <v>42150</v>
      </c>
      <c r="H116" s="1120">
        <v>13</v>
      </c>
      <c r="I116" s="648">
        <v>346.21</v>
      </c>
      <c r="J116" s="365">
        <v>1461.4269999999999</v>
      </c>
      <c r="K116" s="435">
        <v>0.30962343096234307</v>
      </c>
      <c r="L116" s="308">
        <v>29</v>
      </c>
      <c r="M116" s="247">
        <v>6</v>
      </c>
      <c r="N116" s="309">
        <v>2</v>
      </c>
      <c r="O116" s="806" t="s">
        <v>503</v>
      </c>
      <c r="P116" s="304">
        <v>5</v>
      </c>
      <c r="Q116" s="275">
        <v>198.78100000000001</v>
      </c>
      <c r="R116" s="275">
        <v>16</v>
      </c>
      <c r="S116" s="305">
        <v>0.60377358490566035</v>
      </c>
    </row>
    <row r="117" spans="1:19" ht="16.5" thickTop="1" thickBot="1">
      <c r="A117" s="799"/>
      <c r="B117" s="800" t="s">
        <v>643</v>
      </c>
      <c r="C117" s="883" t="s">
        <v>654</v>
      </c>
      <c r="D117" s="801" t="s">
        <v>172</v>
      </c>
      <c r="E117" s="800" t="s">
        <v>655</v>
      </c>
      <c r="F117" s="800" t="s">
        <v>656</v>
      </c>
      <c r="G117" s="454">
        <v>41808</v>
      </c>
      <c r="H117" s="1119">
        <v>24</v>
      </c>
      <c r="I117" s="649">
        <v>1431.5170000000001</v>
      </c>
      <c r="J117" s="364">
        <v>10956.763000000001</v>
      </c>
      <c r="K117" s="436">
        <v>0.19175952319253692</v>
      </c>
      <c r="L117" s="306">
        <v>129</v>
      </c>
      <c r="M117" s="248">
        <v>28</v>
      </c>
      <c r="N117" s="307">
        <v>2</v>
      </c>
      <c r="O117" s="802" t="s">
        <v>503</v>
      </c>
      <c r="P117" s="302">
        <v>17</v>
      </c>
      <c r="Q117" s="274">
        <v>451.34500000000003</v>
      </c>
      <c r="R117" s="274">
        <v>28</v>
      </c>
      <c r="S117" s="303">
        <v>0.19787985865724381</v>
      </c>
    </row>
    <row r="118" spans="1:19" ht="16.5" thickTop="1" thickBot="1">
      <c r="A118" s="799"/>
      <c r="B118" s="804" t="s">
        <v>644</v>
      </c>
      <c r="C118" s="884" t="s">
        <v>657</v>
      </c>
      <c r="D118" s="805" t="s">
        <v>172</v>
      </c>
      <c r="E118" s="804" t="s">
        <v>658</v>
      </c>
      <c r="F118" s="804" t="s">
        <v>659</v>
      </c>
      <c r="G118" s="455">
        <v>41816</v>
      </c>
      <c r="H118" s="1120">
        <v>24</v>
      </c>
      <c r="I118" s="648">
        <v>942.50300000000004</v>
      </c>
      <c r="J118" s="365">
        <v>17465.781999999999</v>
      </c>
      <c r="K118" s="435">
        <v>0.35167464114832536</v>
      </c>
      <c r="L118" s="308">
        <v>67</v>
      </c>
      <c r="M118" s="247">
        <v>14</v>
      </c>
      <c r="N118" s="309">
        <v>1</v>
      </c>
      <c r="O118" s="806" t="s">
        <v>503</v>
      </c>
      <c r="P118" s="304">
        <v>4</v>
      </c>
      <c r="Q118" s="275">
        <v>1200.298</v>
      </c>
      <c r="R118" s="275">
        <v>33</v>
      </c>
      <c r="S118" s="305">
        <v>0.47142857142857142</v>
      </c>
    </row>
    <row r="119" spans="1:19" ht="16.5" thickTop="1" thickBot="1">
      <c r="A119" s="799"/>
      <c r="B119" s="800" t="s">
        <v>702</v>
      </c>
      <c r="C119" s="883" t="s">
        <v>710</v>
      </c>
      <c r="D119" s="801" t="s">
        <v>172</v>
      </c>
      <c r="E119" s="800" t="s">
        <v>711</v>
      </c>
      <c r="F119" s="800" t="s">
        <v>712</v>
      </c>
      <c r="G119" s="454">
        <v>41844</v>
      </c>
      <c r="H119" s="1119">
        <v>23</v>
      </c>
      <c r="I119" s="649">
        <v>1775.4485</v>
      </c>
      <c r="J119" s="364">
        <v>7819.3164999999999</v>
      </c>
      <c r="K119" s="436">
        <v>0.25278323510150624</v>
      </c>
      <c r="L119" s="306">
        <v>113</v>
      </c>
      <c r="M119" s="248">
        <v>21</v>
      </c>
      <c r="N119" s="307">
        <v>4</v>
      </c>
      <c r="O119" s="802" t="s">
        <v>503</v>
      </c>
      <c r="P119" s="302">
        <v>8</v>
      </c>
      <c r="Q119" s="274">
        <v>582.38400000000001</v>
      </c>
      <c r="R119" s="274">
        <v>23</v>
      </c>
      <c r="S119" s="303">
        <v>0.1940928270042194</v>
      </c>
    </row>
    <row r="120" spans="1:19" ht="16.5" thickTop="1" thickBot="1">
      <c r="A120" s="799"/>
      <c r="B120" s="804" t="s">
        <v>702</v>
      </c>
      <c r="C120" s="884" t="s">
        <v>3093</v>
      </c>
      <c r="D120" s="805" t="s">
        <v>172</v>
      </c>
      <c r="E120" s="804" t="s">
        <v>3094</v>
      </c>
      <c r="F120" s="804" t="s">
        <v>3095</v>
      </c>
      <c r="G120" s="455">
        <v>42496</v>
      </c>
      <c r="H120" s="1120">
        <v>2</v>
      </c>
      <c r="I120" s="648">
        <v>50.686999999999998</v>
      </c>
      <c r="J120" s="365">
        <v>1321.1010000000001</v>
      </c>
      <c r="K120" s="435">
        <v>0.378698224852071</v>
      </c>
      <c r="L120" s="308">
        <v>70</v>
      </c>
      <c r="M120" s="247">
        <v>15</v>
      </c>
      <c r="N120" s="309">
        <v>3</v>
      </c>
      <c r="O120" s="806" t="s">
        <v>503</v>
      </c>
      <c r="P120" s="304">
        <v>8</v>
      </c>
      <c r="Q120" s="275">
        <v>740.23599999999999</v>
      </c>
      <c r="R120" s="275">
        <v>22</v>
      </c>
      <c r="S120" s="305">
        <v>0.31654676258992803</v>
      </c>
    </row>
    <row r="121" spans="1:19" ht="16.5" thickTop="1" thickBot="1">
      <c r="A121" s="799"/>
      <c r="B121" s="800" t="s">
        <v>849</v>
      </c>
      <c r="C121" s="883" t="s">
        <v>852</v>
      </c>
      <c r="D121" s="801" t="s">
        <v>172</v>
      </c>
      <c r="E121" s="800" t="s">
        <v>853</v>
      </c>
      <c r="F121" s="800" t="s">
        <v>854</v>
      </c>
      <c r="G121" s="454">
        <v>41956</v>
      </c>
      <c r="H121" s="1119">
        <v>20</v>
      </c>
      <c r="I121" s="649">
        <v>610.07050000000004</v>
      </c>
      <c r="J121" s="364">
        <v>4280.5450000000001</v>
      </c>
      <c r="K121" s="436">
        <v>0.2694541231126597</v>
      </c>
      <c r="L121" s="306">
        <v>41</v>
      </c>
      <c r="M121" s="248">
        <v>10</v>
      </c>
      <c r="N121" s="307">
        <v>5</v>
      </c>
      <c r="O121" s="802" t="s">
        <v>503</v>
      </c>
      <c r="P121" s="302">
        <v>6</v>
      </c>
      <c r="Q121" s="274">
        <v>265.15899999999999</v>
      </c>
      <c r="R121" s="274">
        <v>14</v>
      </c>
      <c r="S121" s="303">
        <v>0.33734939759036142</v>
      </c>
    </row>
    <row r="122" spans="1:19" ht="16.5" thickTop="1" thickBot="1">
      <c r="A122" s="799"/>
      <c r="B122" s="804" t="s">
        <v>849</v>
      </c>
      <c r="C122" s="884" t="s">
        <v>1251</v>
      </c>
      <c r="D122" s="805" t="s">
        <v>172</v>
      </c>
      <c r="E122" s="804" t="s">
        <v>1252</v>
      </c>
      <c r="F122" s="804" t="s">
        <v>1253</v>
      </c>
      <c r="G122" s="455">
        <v>42086</v>
      </c>
      <c r="H122" s="1120">
        <v>15</v>
      </c>
      <c r="I122" s="648">
        <v>1243.3889999999999</v>
      </c>
      <c r="J122" s="365">
        <v>5475.3339999999998</v>
      </c>
      <c r="K122" s="435">
        <v>0.25316455696202533</v>
      </c>
      <c r="L122" s="308">
        <v>48</v>
      </c>
      <c r="M122" s="247">
        <v>9</v>
      </c>
      <c r="N122" s="309">
        <v>2</v>
      </c>
      <c r="O122" s="806" t="s">
        <v>503</v>
      </c>
      <c r="P122" s="304">
        <v>3</v>
      </c>
      <c r="Q122" s="275">
        <v>413.822</v>
      </c>
      <c r="R122" s="275">
        <v>11</v>
      </c>
      <c r="S122" s="305">
        <v>0.21153846153846154</v>
      </c>
    </row>
    <row r="123" spans="1:19" ht="16.5" thickTop="1" thickBot="1">
      <c r="A123" s="799"/>
      <c r="B123" s="800" t="s">
        <v>804</v>
      </c>
      <c r="C123" s="883" t="s">
        <v>814</v>
      </c>
      <c r="D123" s="801" t="s">
        <v>172</v>
      </c>
      <c r="E123" s="800" t="s">
        <v>815</v>
      </c>
      <c r="F123" s="800" t="s">
        <v>816</v>
      </c>
      <c r="G123" s="454">
        <v>41940</v>
      </c>
      <c r="H123" s="1119">
        <v>20</v>
      </c>
      <c r="I123" s="649">
        <v>172.87100000000001</v>
      </c>
      <c r="J123" s="364">
        <v>2136.768</v>
      </c>
      <c r="K123" s="436">
        <v>0.21491228070175439</v>
      </c>
      <c r="L123" s="306">
        <v>26</v>
      </c>
      <c r="M123" s="248">
        <v>6</v>
      </c>
      <c r="N123" s="307"/>
      <c r="O123" s="802" t="s">
        <v>503</v>
      </c>
      <c r="P123" s="302">
        <v>1</v>
      </c>
      <c r="Q123" s="274">
        <v>338.34500000000003</v>
      </c>
      <c r="R123" s="274">
        <v>8</v>
      </c>
      <c r="S123" s="303">
        <v>0.30769230769230771</v>
      </c>
    </row>
    <row r="124" spans="1:19" ht="16.5" thickTop="1" thickBot="1">
      <c r="A124" s="799"/>
      <c r="B124" s="804" t="s">
        <v>804</v>
      </c>
      <c r="C124" s="884" t="s">
        <v>937</v>
      </c>
      <c r="D124" s="805" t="s">
        <v>172</v>
      </c>
      <c r="E124" s="804" t="s">
        <v>938</v>
      </c>
      <c r="F124" s="804" t="s">
        <v>939</v>
      </c>
      <c r="G124" s="455">
        <v>42394</v>
      </c>
      <c r="H124" s="1120">
        <v>18</v>
      </c>
      <c r="I124" s="648">
        <v>1507.069</v>
      </c>
      <c r="J124" s="365">
        <v>2346.277</v>
      </c>
      <c r="K124" s="435">
        <v>0.28096118299445472</v>
      </c>
      <c r="L124" s="308">
        <v>55</v>
      </c>
      <c r="M124" s="247">
        <v>11</v>
      </c>
      <c r="N124" s="309">
        <v>3</v>
      </c>
      <c r="O124" s="806" t="s">
        <v>503</v>
      </c>
      <c r="P124" s="304">
        <v>1</v>
      </c>
      <c r="Q124" s="275">
        <v>636.80200000000002</v>
      </c>
      <c r="R124" s="275">
        <v>25</v>
      </c>
      <c r="S124" s="305">
        <v>0.43103448275862066</v>
      </c>
    </row>
    <row r="125" spans="1:19" ht="16.5" thickTop="1" thickBot="1">
      <c r="A125" s="799"/>
      <c r="B125" s="800" t="s">
        <v>804</v>
      </c>
      <c r="C125" s="883" t="s">
        <v>1071</v>
      </c>
      <c r="D125" s="801" t="s">
        <v>172</v>
      </c>
      <c r="E125" s="800" t="s">
        <v>1072</v>
      </c>
      <c r="F125" s="800" t="s">
        <v>1073</v>
      </c>
      <c r="G125" s="454">
        <v>42013</v>
      </c>
      <c r="H125" s="1119">
        <v>18</v>
      </c>
      <c r="I125" s="649">
        <v>448.005</v>
      </c>
      <c r="J125" s="364">
        <v>6053.857</v>
      </c>
      <c r="K125" s="436">
        <v>0.402020202020202</v>
      </c>
      <c r="L125" s="306">
        <v>38</v>
      </c>
      <c r="M125" s="248">
        <v>7</v>
      </c>
      <c r="N125" s="307">
        <v>1</v>
      </c>
      <c r="O125" s="802" t="s">
        <v>503</v>
      </c>
      <c r="P125" s="302">
        <v>3</v>
      </c>
      <c r="Q125" s="274">
        <v>272.09399999999999</v>
      </c>
      <c r="R125" s="274">
        <v>10</v>
      </c>
      <c r="S125" s="303">
        <v>0.25316455696202533</v>
      </c>
    </row>
    <row r="126" spans="1:19" ht="16.5" thickTop="1" thickBot="1">
      <c r="A126" s="799"/>
      <c r="B126" s="804" t="s">
        <v>999</v>
      </c>
      <c r="C126" s="884" t="s">
        <v>1074</v>
      </c>
      <c r="D126" s="805" t="s">
        <v>172</v>
      </c>
      <c r="E126" s="804" t="s">
        <v>1075</v>
      </c>
      <c r="F126" s="804" t="s">
        <v>1076</v>
      </c>
      <c r="G126" s="455">
        <v>42018</v>
      </c>
      <c r="H126" s="1120">
        <v>18</v>
      </c>
      <c r="I126" s="648">
        <v>199.28</v>
      </c>
      <c r="J126" s="365">
        <v>1818.037</v>
      </c>
      <c r="K126" s="435">
        <v>0.20091324200913241</v>
      </c>
      <c r="L126" s="308">
        <v>48</v>
      </c>
      <c r="M126" s="247">
        <v>6</v>
      </c>
      <c r="N126" s="309">
        <v>3</v>
      </c>
      <c r="O126" s="806" t="s">
        <v>503</v>
      </c>
      <c r="P126" s="304">
        <v>10</v>
      </c>
      <c r="Q126" s="275">
        <v>336.90699999999998</v>
      </c>
      <c r="R126" s="275">
        <v>9</v>
      </c>
      <c r="S126" s="305">
        <v>0.20930232558139536</v>
      </c>
    </row>
    <row r="127" spans="1:19" ht="16.5" thickTop="1" thickBot="1">
      <c r="A127" s="799"/>
      <c r="B127" s="800" t="s">
        <v>999</v>
      </c>
      <c r="C127" s="883" t="s">
        <v>1333</v>
      </c>
      <c r="D127" s="801" t="s">
        <v>172</v>
      </c>
      <c r="E127" s="800" t="s">
        <v>1334</v>
      </c>
      <c r="F127" s="800" t="s">
        <v>1335</v>
      </c>
      <c r="G127" s="454">
        <v>42114</v>
      </c>
      <c r="H127" s="1119">
        <v>14</v>
      </c>
      <c r="I127" s="649">
        <v>10.946</v>
      </c>
      <c r="J127" s="364">
        <v>78.156999999999996</v>
      </c>
      <c r="K127" s="436">
        <v>6.0913705583756347E-2</v>
      </c>
      <c r="L127" s="306">
        <v>2</v>
      </c>
      <c r="M127" s="248"/>
      <c r="N127" s="307"/>
      <c r="O127" s="802" t="s">
        <v>255</v>
      </c>
      <c r="P127" s="302"/>
      <c r="Q127" s="274"/>
      <c r="R127" s="274">
        <v>0</v>
      </c>
      <c r="S127" s="303">
        <v>0</v>
      </c>
    </row>
    <row r="128" spans="1:19" ht="16.5" thickTop="1" thickBot="1">
      <c r="A128" s="799"/>
      <c r="B128" s="804" t="s">
        <v>999</v>
      </c>
      <c r="C128" s="884" t="s">
        <v>2605</v>
      </c>
      <c r="D128" s="805" t="s">
        <v>172</v>
      </c>
      <c r="E128" s="804" t="s">
        <v>2606</v>
      </c>
      <c r="F128" s="804" t="s">
        <v>2607</v>
      </c>
      <c r="G128" s="455">
        <v>42445</v>
      </c>
      <c r="H128" s="1120">
        <v>3</v>
      </c>
      <c r="I128" s="648"/>
      <c r="J128" s="365">
        <v>56.235999999999997</v>
      </c>
      <c r="K128" s="435">
        <v>0.14035087719298245</v>
      </c>
      <c r="L128" s="308">
        <v>9</v>
      </c>
      <c r="M128" s="247">
        <v>3</v>
      </c>
      <c r="N128" s="309"/>
      <c r="O128" s="806" t="s">
        <v>255</v>
      </c>
      <c r="P128" s="304"/>
      <c r="Q128" s="275"/>
      <c r="R128" s="275">
        <v>0</v>
      </c>
      <c r="S128" s="305">
        <v>0</v>
      </c>
    </row>
    <row r="129" spans="1:19" ht="16.5" thickTop="1" thickBot="1">
      <c r="A129" s="799"/>
      <c r="B129" s="800" t="s">
        <v>999</v>
      </c>
      <c r="C129" s="883" t="s">
        <v>2608</v>
      </c>
      <c r="D129" s="801" t="s">
        <v>172</v>
      </c>
      <c r="E129" s="800" t="s">
        <v>2609</v>
      </c>
      <c r="F129" s="800" t="s">
        <v>2610</v>
      </c>
      <c r="G129" s="454">
        <v>42459</v>
      </c>
      <c r="H129" s="1119">
        <v>3</v>
      </c>
      <c r="I129" s="649">
        <v>81.355000000000004</v>
      </c>
      <c r="J129" s="364">
        <v>219.208</v>
      </c>
      <c r="K129" s="436">
        <v>0.24590163934426229</v>
      </c>
      <c r="L129" s="306">
        <v>32</v>
      </c>
      <c r="M129" s="248">
        <v>4</v>
      </c>
      <c r="N129" s="307">
        <v>4</v>
      </c>
      <c r="O129" s="802" t="s">
        <v>503</v>
      </c>
      <c r="P129" s="302">
        <v>11</v>
      </c>
      <c r="Q129" s="274">
        <v>36.704000000000001</v>
      </c>
      <c r="R129" s="274">
        <v>3</v>
      </c>
      <c r="S129" s="303">
        <v>0.11320754716981132</v>
      </c>
    </row>
    <row r="130" spans="1:19" ht="16.5" thickTop="1" thickBot="1">
      <c r="A130" s="799"/>
      <c r="B130" s="804" t="s">
        <v>999</v>
      </c>
      <c r="C130" s="884" t="s">
        <v>3499</v>
      </c>
      <c r="D130" s="805" t="s">
        <v>172</v>
      </c>
      <c r="E130" s="804" t="s">
        <v>3500</v>
      </c>
      <c r="F130" s="804" t="s">
        <v>3501</v>
      </c>
      <c r="G130" s="455">
        <v>42537</v>
      </c>
      <c r="H130" s="1120">
        <v>0</v>
      </c>
      <c r="I130" s="648">
        <v>8.2070000000000007</v>
      </c>
      <c r="J130" s="365">
        <v>31.798999999999999</v>
      </c>
      <c r="K130" s="435">
        <v>0.66666666666666663</v>
      </c>
      <c r="L130" s="308">
        <v>9</v>
      </c>
      <c r="M130" s="247">
        <v>4</v>
      </c>
      <c r="N130" s="309"/>
      <c r="O130" s="806" t="s">
        <v>172</v>
      </c>
      <c r="P130" s="304">
        <v>9</v>
      </c>
      <c r="Q130" s="275">
        <v>31.798999999999999</v>
      </c>
      <c r="R130" s="275">
        <v>3</v>
      </c>
      <c r="S130" s="305">
        <v>0.66666666666666663</v>
      </c>
    </row>
    <row r="131" spans="1:19" ht="16.5" thickTop="1" thickBot="1">
      <c r="A131" s="799"/>
      <c r="B131" s="800" t="s">
        <v>1000</v>
      </c>
      <c r="C131" s="883" t="s">
        <v>1077</v>
      </c>
      <c r="D131" s="801" t="s">
        <v>172</v>
      </c>
      <c r="E131" s="800" t="s">
        <v>1078</v>
      </c>
      <c r="F131" s="800" t="s">
        <v>1079</v>
      </c>
      <c r="G131" s="454">
        <v>42018</v>
      </c>
      <c r="H131" s="1119">
        <v>18</v>
      </c>
      <c r="I131" s="649">
        <v>797.4</v>
      </c>
      <c r="J131" s="364">
        <v>4832.817</v>
      </c>
      <c r="K131" s="436">
        <v>0.21466905187835419</v>
      </c>
      <c r="L131" s="306">
        <v>77</v>
      </c>
      <c r="M131" s="248">
        <v>6</v>
      </c>
      <c r="N131" s="307">
        <v>2</v>
      </c>
      <c r="O131" s="802" t="s">
        <v>503</v>
      </c>
      <c r="P131" s="302">
        <v>4</v>
      </c>
      <c r="Q131" s="274">
        <v>172.655</v>
      </c>
      <c r="R131" s="274">
        <v>6</v>
      </c>
      <c r="S131" s="303">
        <v>0.08</v>
      </c>
    </row>
    <row r="132" spans="1:19" ht="16.5" thickTop="1" thickBot="1">
      <c r="A132" s="799"/>
      <c r="B132" s="804" t="s">
        <v>1000</v>
      </c>
      <c r="C132" s="884" t="s">
        <v>1254</v>
      </c>
      <c r="D132" s="805" t="s">
        <v>172</v>
      </c>
      <c r="E132" s="804" t="s">
        <v>1255</v>
      </c>
      <c r="F132" s="804" t="s">
        <v>1256</v>
      </c>
      <c r="G132" s="455">
        <v>42094</v>
      </c>
      <c r="H132" s="1120">
        <v>15</v>
      </c>
      <c r="I132" s="648">
        <v>8.2690000000000001</v>
      </c>
      <c r="J132" s="365">
        <v>22.93</v>
      </c>
      <c r="K132" s="435">
        <v>2.23463687150838E-2</v>
      </c>
      <c r="L132" s="308">
        <v>4</v>
      </c>
      <c r="M132" s="247"/>
      <c r="N132" s="309"/>
      <c r="O132" s="806" t="s">
        <v>255</v>
      </c>
      <c r="P132" s="304"/>
      <c r="Q132" s="275">
        <v>0</v>
      </c>
      <c r="R132" s="275">
        <v>0</v>
      </c>
      <c r="S132" s="305">
        <v>0</v>
      </c>
    </row>
    <row r="133" spans="1:19" ht="16.5" thickTop="1" thickBot="1">
      <c r="A133" s="799"/>
      <c r="B133" s="800" t="s">
        <v>1000</v>
      </c>
      <c r="C133" s="883" t="s">
        <v>1336</v>
      </c>
      <c r="D133" s="801" t="s">
        <v>172</v>
      </c>
      <c r="E133" s="800" t="s">
        <v>1337</v>
      </c>
      <c r="F133" s="800" t="s">
        <v>1338</v>
      </c>
      <c r="G133" s="454">
        <v>42121</v>
      </c>
      <c r="H133" s="1119">
        <v>14</v>
      </c>
      <c r="I133" s="649">
        <v>29.838000000000001</v>
      </c>
      <c r="J133" s="364">
        <v>29.838000000000001</v>
      </c>
      <c r="K133" s="436">
        <v>4.2105263157894736E-2</v>
      </c>
      <c r="L133" s="306">
        <v>1</v>
      </c>
      <c r="M133" s="248"/>
      <c r="N133" s="307"/>
      <c r="O133" s="802" t="s">
        <v>255</v>
      </c>
      <c r="P133" s="302"/>
      <c r="Q133" s="274"/>
      <c r="R133" s="274">
        <v>0</v>
      </c>
      <c r="S133" s="303">
        <v>0</v>
      </c>
    </row>
    <row r="134" spans="1:19" ht="16.5" thickTop="1" thickBot="1">
      <c r="A134" s="799"/>
      <c r="B134" s="804" t="s">
        <v>1000</v>
      </c>
      <c r="C134" s="884" t="s">
        <v>1570</v>
      </c>
      <c r="D134" s="805" t="s">
        <v>172</v>
      </c>
      <c r="E134" s="804" t="s">
        <v>1571</v>
      </c>
      <c r="F134" s="804" t="s">
        <v>1572</v>
      </c>
      <c r="G134" s="455">
        <v>42164</v>
      </c>
      <c r="H134" s="1120">
        <v>13</v>
      </c>
      <c r="I134" s="648">
        <v>192.619</v>
      </c>
      <c r="J134" s="365">
        <v>2077.0830000000001</v>
      </c>
      <c r="K134" s="435">
        <v>0.21709006928406466</v>
      </c>
      <c r="L134" s="308">
        <v>64</v>
      </c>
      <c r="M134" s="247">
        <v>17</v>
      </c>
      <c r="N134" s="309">
        <v>7</v>
      </c>
      <c r="O134" s="806" t="s">
        <v>503</v>
      </c>
      <c r="P134" s="304">
        <v>10</v>
      </c>
      <c r="Q134" s="275">
        <v>156.024</v>
      </c>
      <c r="R134" s="275">
        <v>9</v>
      </c>
      <c r="S134" s="305">
        <v>0.15254237288135594</v>
      </c>
    </row>
    <row r="135" spans="1:19" ht="16.5" thickTop="1" thickBot="1">
      <c r="A135" s="799"/>
      <c r="B135" s="800" t="s">
        <v>3055</v>
      </c>
      <c r="C135" s="883" t="s">
        <v>3085</v>
      </c>
      <c r="D135" s="801" t="s">
        <v>172</v>
      </c>
      <c r="E135" s="800" t="s">
        <v>3086</v>
      </c>
      <c r="F135" s="800" t="s">
        <v>3087</v>
      </c>
      <c r="G135" s="454">
        <v>42517</v>
      </c>
      <c r="H135" s="1119">
        <v>1</v>
      </c>
      <c r="I135" s="649"/>
      <c r="J135" s="364">
        <v>247.32499999999999</v>
      </c>
      <c r="K135" s="436">
        <v>0.46153846153846156</v>
      </c>
      <c r="L135" s="306">
        <v>34</v>
      </c>
      <c r="M135" s="248">
        <v>6</v>
      </c>
      <c r="N135" s="307">
        <v>3</v>
      </c>
      <c r="O135" s="802" t="s">
        <v>503</v>
      </c>
      <c r="P135" s="302">
        <v>25</v>
      </c>
      <c r="Q135" s="274">
        <v>168.74</v>
      </c>
      <c r="R135" s="274">
        <v>9</v>
      </c>
      <c r="S135" s="303">
        <v>0.41860465116279072</v>
      </c>
    </row>
    <row r="136" spans="1:19" ht="16.5" thickTop="1" thickBot="1">
      <c r="A136" s="799"/>
      <c r="B136" s="804" t="s">
        <v>3055</v>
      </c>
      <c r="C136" s="884" t="s">
        <v>3088</v>
      </c>
      <c r="D136" s="805" t="s">
        <v>172</v>
      </c>
      <c r="E136" s="804" t="s">
        <v>3089</v>
      </c>
      <c r="F136" s="804" t="s">
        <v>2719</v>
      </c>
      <c r="G136" s="455">
        <v>42517</v>
      </c>
      <c r="H136" s="1120">
        <v>1</v>
      </c>
      <c r="I136" s="648">
        <v>33.103000000000002</v>
      </c>
      <c r="J136" s="365">
        <v>203.48699999999999</v>
      </c>
      <c r="K136" s="435">
        <v>0.33333333333333331</v>
      </c>
      <c r="L136" s="308">
        <v>23</v>
      </c>
      <c r="M136" s="247">
        <v>5</v>
      </c>
      <c r="N136" s="309">
        <v>1</v>
      </c>
      <c r="O136" s="806" t="s">
        <v>503</v>
      </c>
      <c r="P136" s="304">
        <v>12</v>
      </c>
      <c r="Q136" s="275">
        <v>203.48699999999999</v>
      </c>
      <c r="R136" s="275">
        <v>6</v>
      </c>
      <c r="S136" s="305">
        <v>0.35294117647058826</v>
      </c>
    </row>
    <row r="137" spans="1:19" ht="16.5" thickTop="1" thickBot="1">
      <c r="A137" s="799"/>
      <c r="B137" s="800" t="s">
        <v>3400</v>
      </c>
      <c r="C137" s="883" t="s">
        <v>2611</v>
      </c>
      <c r="D137" s="801" t="s">
        <v>172</v>
      </c>
      <c r="E137" s="800" t="s">
        <v>2612</v>
      </c>
      <c r="F137" s="800" t="s">
        <v>2613</v>
      </c>
      <c r="G137" s="454">
        <v>42433</v>
      </c>
      <c r="H137" s="1119">
        <v>4</v>
      </c>
      <c r="I137" s="649">
        <v>71.962999999999994</v>
      </c>
      <c r="J137" s="364">
        <v>372.57</v>
      </c>
      <c r="K137" s="436">
        <v>0.38356164383561642</v>
      </c>
      <c r="L137" s="306">
        <v>13</v>
      </c>
      <c r="M137" s="248">
        <v>3</v>
      </c>
      <c r="N137" s="307"/>
      <c r="O137" s="802" t="s">
        <v>503</v>
      </c>
      <c r="P137" s="302">
        <v>1</v>
      </c>
      <c r="Q137" s="274">
        <v>14.750999999999999</v>
      </c>
      <c r="R137" s="274">
        <v>1</v>
      </c>
      <c r="S137" s="303">
        <v>0.08</v>
      </c>
    </row>
    <row r="138" spans="1:19" ht="16.5" thickTop="1" thickBot="1">
      <c r="A138" s="799"/>
      <c r="B138" s="804" t="s">
        <v>35</v>
      </c>
      <c r="C138" s="884" t="s">
        <v>768</v>
      </c>
      <c r="D138" s="805" t="s">
        <v>172</v>
      </c>
      <c r="E138" s="804" t="s">
        <v>769</v>
      </c>
      <c r="F138" s="804" t="s">
        <v>770</v>
      </c>
      <c r="G138" s="455">
        <v>41901</v>
      </c>
      <c r="H138" s="1120">
        <v>21</v>
      </c>
      <c r="I138" s="648">
        <v>452.928</v>
      </c>
      <c r="J138" s="365">
        <v>1124.0550000000001</v>
      </c>
      <c r="K138" s="435">
        <v>0.34482758620689657</v>
      </c>
      <c r="L138" s="308">
        <v>10</v>
      </c>
      <c r="M138" s="247">
        <v>1</v>
      </c>
      <c r="N138" s="309">
        <v>1</v>
      </c>
      <c r="O138" s="806" t="s">
        <v>289</v>
      </c>
      <c r="P138" s="304">
        <v>2</v>
      </c>
      <c r="Q138" s="275">
        <v>89.546999999999997</v>
      </c>
      <c r="R138" s="275">
        <v>5</v>
      </c>
      <c r="S138" s="305">
        <v>0.52631578947368418</v>
      </c>
    </row>
    <row r="139" spans="1:19" ht="16.5" thickTop="1" thickBot="1">
      <c r="A139" s="799"/>
      <c r="B139" s="800" t="s">
        <v>645</v>
      </c>
      <c r="C139" s="883" t="s">
        <v>660</v>
      </c>
      <c r="D139" s="801" t="s">
        <v>172</v>
      </c>
      <c r="E139" s="800" t="s">
        <v>661</v>
      </c>
      <c r="F139" s="800" t="s">
        <v>662</v>
      </c>
      <c r="G139" s="454">
        <v>41802</v>
      </c>
      <c r="H139" s="1119">
        <v>25</v>
      </c>
      <c r="I139" s="649">
        <v>855.18399999999997</v>
      </c>
      <c r="J139" s="364">
        <v>6936.3760000000002</v>
      </c>
      <c r="K139" s="436">
        <v>0.30426716141001853</v>
      </c>
      <c r="L139" s="306">
        <v>79</v>
      </c>
      <c r="M139" s="248">
        <v>10</v>
      </c>
      <c r="N139" s="307">
        <v>2</v>
      </c>
      <c r="O139" s="802" t="s">
        <v>503</v>
      </c>
      <c r="P139" s="302">
        <v>12</v>
      </c>
      <c r="Q139" s="274">
        <v>598.42200000000003</v>
      </c>
      <c r="R139" s="274">
        <v>20</v>
      </c>
      <c r="S139" s="303">
        <v>0.26315789473684209</v>
      </c>
    </row>
    <row r="140" spans="1:19" ht="16.5" thickTop="1" thickBot="1">
      <c r="A140" s="799"/>
      <c r="B140" s="804" t="s">
        <v>1464</v>
      </c>
      <c r="C140" s="884" t="s">
        <v>2209</v>
      </c>
      <c r="D140" s="805" t="s">
        <v>172</v>
      </c>
      <c r="E140" s="804" t="s">
        <v>2210</v>
      </c>
      <c r="F140" s="804" t="s">
        <v>2211</v>
      </c>
      <c r="G140" s="455">
        <v>42327</v>
      </c>
      <c r="H140" s="1120">
        <v>7</v>
      </c>
      <c r="I140" s="648">
        <v>298.56700000000001</v>
      </c>
      <c r="J140" s="365">
        <v>996.91700000000003</v>
      </c>
      <c r="K140" s="435">
        <v>0.38738738738738737</v>
      </c>
      <c r="L140" s="308">
        <v>48</v>
      </c>
      <c r="M140" s="247">
        <v>13</v>
      </c>
      <c r="N140" s="309">
        <v>1</v>
      </c>
      <c r="O140" s="806" t="s">
        <v>503</v>
      </c>
      <c r="P140" s="304">
        <v>20</v>
      </c>
      <c r="Q140" s="275">
        <v>408.42899999999997</v>
      </c>
      <c r="R140" s="275">
        <v>13</v>
      </c>
      <c r="S140" s="305">
        <v>0.34210526315789475</v>
      </c>
    </row>
    <row r="141" spans="1:19" ht="16.5" thickTop="1" thickBot="1">
      <c r="A141" s="799"/>
      <c r="B141" s="800" t="s">
        <v>1464</v>
      </c>
      <c r="C141" s="883" t="s">
        <v>2212</v>
      </c>
      <c r="D141" s="801" t="s">
        <v>172</v>
      </c>
      <c r="E141" s="800" t="s">
        <v>2213</v>
      </c>
      <c r="F141" s="800" t="s">
        <v>2214</v>
      </c>
      <c r="G141" s="454">
        <v>42334</v>
      </c>
      <c r="H141" s="1119">
        <v>7</v>
      </c>
      <c r="I141" s="649">
        <v>11.324999999999999</v>
      </c>
      <c r="J141" s="364">
        <v>465.95299999999997</v>
      </c>
      <c r="K141" s="436">
        <v>0.15075376884422109</v>
      </c>
      <c r="L141" s="306">
        <v>18</v>
      </c>
      <c r="M141" s="248">
        <v>3</v>
      </c>
      <c r="N141" s="307">
        <v>3</v>
      </c>
      <c r="O141" s="802" t="s">
        <v>289</v>
      </c>
      <c r="P141" s="302"/>
      <c r="Q141" s="274"/>
      <c r="R141" s="274">
        <v>0</v>
      </c>
      <c r="S141" s="303">
        <v>0</v>
      </c>
    </row>
    <row r="142" spans="1:19" ht="16.5" thickTop="1" thickBot="1">
      <c r="A142" s="799"/>
      <c r="B142" s="804" t="s">
        <v>1464</v>
      </c>
      <c r="C142" s="884" t="s">
        <v>3090</v>
      </c>
      <c r="D142" s="805" t="s">
        <v>172</v>
      </c>
      <c r="E142" s="804" t="s">
        <v>3091</v>
      </c>
      <c r="F142" s="804" t="s">
        <v>3092</v>
      </c>
      <c r="G142" s="455">
        <v>42520</v>
      </c>
      <c r="H142" s="1120">
        <v>1</v>
      </c>
      <c r="I142" s="648">
        <v>10.048999999999999</v>
      </c>
      <c r="J142" s="365">
        <v>128.215</v>
      </c>
      <c r="K142" s="435">
        <v>0.35897435897435898</v>
      </c>
      <c r="L142" s="308">
        <v>21</v>
      </c>
      <c r="M142" s="247">
        <v>7</v>
      </c>
      <c r="N142" s="309">
        <v>3</v>
      </c>
      <c r="O142" s="806" t="s">
        <v>503</v>
      </c>
      <c r="P142" s="304">
        <v>12</v>
      </c>
      <c r="Q142" s="275">
        <v>128.215</v>
      </c>
      <c r="R142" s="275">
        <v>7</v>
      </c>
      <c r="S142" s="305">
        <v>0.46666666666666667</v>
      </c>
    </row>
    <row r="143" spans="1:19" ht="16.5" thickTop="1" thickBot="1">
      <c r="A143" s="799"/>
      <c r="B143" s="800" t="s">
        <v>703</v>
      </c>
      <c r="C143" s="883" t="s">
        <v>1345</v>
      </c>
      <c r="D143" s="801" t="s">
        <v>172</v>
      </c>
      <c r="E143" s="800" t="s">
        <v>1346</v>
      </c>
      <c r="F143" s="800" t="s">
        <v>1347</v>
      </c>
      <c r="G143" s="454">
        <v>42118</v>
      </c>
      <c r="H143" s="1119">
        <v>14</v>
      </c>
      <c r="I143" s="649">
        <v>569.529</v>
      </c>
      <c r="J143" s="364">
        <v>3997.9830000000002</v>
      </c>
      <c r="K143" s="436">
        <v>0.33074935400516797</v>
      </c>
      <c r="L143" s="306">
        <v>71</v>
      </c>
      <c r="M143" s="248">
        <v>10</v>
      </c>
      <c r="N143" s="307">
        <v>2</v>
      </c>
      <c r="O143" s="802" t="s">
        <v>503</v>
      </c>
      <c r="P143" s="302">
        <v>10</v>
      </c>
      <c r="Q143" s="274">
        <v>521.70899999999995</v>
      </c>
      <c r="R143" s="274">
        <v>26</v>
      </c>
      <c r="S143" s="303">
        <v>0.36363636363636365</v>
      </c>
    </row>
    <row r="144" spans="1:19" ht="16.5" thickTop="1" thickBot="1">
      <c r="A144" s="799"/>
      <c r="B144" s="804" t="s">
        <v>703</v>
      </c>
      <c r="C144" s="884" t="s">
        <v>2546</v>
      </c>
      <c r="D144" s="805" t="s">
        <v>172</v>
      </c>
      <c r="E144" s="804" t="s">
        <v>2547</v>
      </c>
      <c r="F144" s="804" t="s">
        <v>2548</v>
      </c>
      <c r="G144" s="455">
        <v>42424</v>
      </c>
      <c r="H144" s="1120">
        <v>4</v>
      </c>
      <c r="I144" s="648">
        <v>513.00900000000001</v>
      </c>
      <c r="J144" s="365">
        <v>1455.0719999999999</v>
      </c>
      <c r="K144" s="435">
        <v>0.43091334894613581</v>
      </c>
      <c r="L144" s="308">
        <v>84</v>
      </c>
      <c r="M144" s="247">
        <v>8</v>
      </c>
      <c r="N144" s="309">
        <v>2</v>
      </c>
      <c r="O144" s="806" t="s">
        <v>503</v>
      </c>
      <c r="P144" s="304">
        <v>19</v>
      </c>
      <c r="Q144" s="275">
        <v>530.97299999999996</v>
      </c>
      <c r="R144" s="275">
        <v>32</v>
      </c>
      <c r="S144" s="305">
        <v>0.41025641025641024</v>
      </c>
    </row>
    <row r="145" spans="1:19" ht="16.5" thickTop="1" thickBot="1">
      <c r="A145" s="799"/>
      <c r="B145" s="800" t="s">
        <v>700</v>
      </c>
      <c r="C145" s="883" t="s">
        <v>729</v>
      </c>
      <c r="D145" s="801" t="s">
        <v>172</v>
      </c>
      <c r="E145" s="800" t="s">
        <v>730</v>
      </c>
      <c r="F145" s="800" t="s">
        <v>731</v>
      </c>
      <c r="G145" s="454">
        <v>41877</v>
      </c>
      <c r="H145" s="1119">
        <v>22</v>
      </c>
      <c r="I145" s="649">
        <v>665.20799999999997</v>
      </c>
      <c r="J145" s="364">
        <v>1319.6659999999999</v>
      </c>
      <c r="K145" s="436">
        <v>0.23552894211576847</v>
      </c>
      <c r="L145" s="306">
        <v>27</v>
      </c>
      <c r="M145" s="248">
        <v>5</v>
      </c>
      <c r="N145" s="307">
        <v>5</v>
      </c>
      <c r="O145" s="802" t="s">
        <v>289</v>
      </c>
      <c r="P145" s="302">
        <v>5</v>
      </c>
      <c r="Q145" s="274">
        <v>96.691000000000003</v>
      </c>
      <c r="R145" s="274">
        <v>7</v>
      </c>
      <c r="S145" s="303">
        <v>0.2857142857142857</v>
      </c>
    </row>
    <row r="146" spans="1:19" ht="16.5" thickTop="1" thickBot="1">
      <c r="A146" s="799"/>
      <c r="B146" s="804" t="s">
        <v>700</v>
      </c>
      <c r="C146" s="884" t="s">
        <v>923</v>
      </c>
      <c r="D146" s="805" t="s">
        <v>172</v>
      </c>
      <c r="E146" s="804" t="s">
        <v>924</v>
      </c>
      <c r="F146" s="804" t="s">
        <v>925</v>
      </c>
      <c r="G146" s="455">
        <v>42002</v>
      </c>
      <c r="H146" s="1120">
        <v>18</v>
      </c>
      <c r="I146" s="648">
        <v>540.07600000000002</v>
      </c>
      <c r="J146" s="365">
        <v>2227.8119999999999</v>
      </c>
      <c r="K146" s="435">
        <v>0.27932960893854747</v>
      </c>
      <c r="L146" s="308">
        <v>19</v>
      </c>
      <c r="M146" s="247">
        <v>2</v>
      </c>
      <c r="N146" s="309">
        <v>2</v>
      </c>
      <c r="O146" s="806" t="s">
        <v>503</v>
      </c>
      <c r="P146" s="304">
        <v>4</v>
      </c>
      <c r="Q146" s="275">
        <v>54.515999999999998</v>
      </c>
      <c r="R146" s="275">
        <v>1</v>
      </c>
      <c r="S146" s="305">
        <v>5.8823529411764705E-2</v>
      </c>
    </row>
    <row r="147" spans="1:19" ht="16.5" thickTop="1" thickBot="1">
      <c r="A147" s="799"/>
      <c r="B147" s="800" t="s">
        <v>1461</v>
      </c>
      <c r="C147" s="883" t="s">
        <v>1482</v>
      </c>
      <c r="D147" s="801" t="s">
        <v>172</v>
      </c>
      <c r="E147" s="800" t="s">
        <v>1483</v>
      </c>
      <c r="F147" s="800" t="s">
        <v>1484</v>
      </c>
      <c r="G147" s="454">
        <v>42149</v>
      </c>
      <c r="H147" s="1119">
        <v>13</v>
      </c>
      <c r="I147" s="649">
        <v>1419.019</v>
      </c>
      <c r="J147" s="364">
        <v>2643.3389999999999</v>
      </c>
      <c r="K147" s="436">
        <v>0.29160530191458028</v>
      </c>
      <c r="L147" s="306">
        <v>41</v>
      </c>
      <c r="M147" s="248">
        <v>7</v>
      </c>
      <c r="N147" s="307">
        <v>4</v>
      </c>
      <c r="O147" s="802" t="s">
        <v>503</v>
      </c>
      <c r="P147" s="302">
        <v>3</v>
      </c>
      <c r="Q147" s="274">
        <v>311.88299999999998</v>
      </c>
      <c r="R147" s="274">
        <v>3</v>
      </c>
      <c r="S147" s="303">
        <v>7.407407407407407E-2</v>
      </c>
    </row>
    <row r="148" spans="1:19" ht="16.5" thickTop="1" thickBot="1">
      <c r="A148" s="799"/>
      <c r="B148" s="804" t="s">
        <v>1461</v>
      </c>
      <c r="C148" s="884" t="s">
        <v>1848</v>
      </c>
      <c r="D148" s="805" t="s">
        <v>172</v>
      </c>
      <c r="E148" s="804" t="s">
        <v>1849</v>
      </c>
      <c r="F148" s="804" t="s">
        <v>1850</v>
      </c>
      <c r="G148" s="455">
        <v>42220</v>
      </c>
      <c r="H148" s="1120">
        <v>11</v>
      </c>
      <c r="I148" s="648">
        <v>617.03300000000002</v>
      </c>
      <c r="J148" s="365">
        <v>2950.9389999999999</v>
      </c>
      <c r="K148" s="435">
        <v>0.46721311475409838</v>
      </c>
      <c r="L148" s="308">
        <v>64</v>
      </c>
      <c r="M148" s="247">
        <v>10</v>
      </c>
      <c r="N148" s="309">
        <v>2</v>
      </c>
      <c r="O148" s="806" t="s">
        <v>503</v>
      </c>
      <c r="P148" s="304">
        <v>3</v>
      </c>
      <c r="Q148" s="275">
        <v>315.91899999999998</v>
      </c>
      <c r="R148" s="275">
        <v>16</v>
      </c>
      <c r="S148" s="305">
        <v>0.25396825396825395</v>
      </c>
    </row>
    <row r="149" spans="1:19" ht="16.5" thickTop="1" thickBot="1">
      <c r="A149" s="799"/>
      <c r="B149" s="800" t="s">
        <v>1461</v>
      </c>
      <c r="C149" s="883" t="s">
        <v>2124</v>
      </c>
      <c r="D149" s="801" t="s">
        <v>172</v>
      </c>
      <c r="E149" s="800" t="s">
        <v>2125</v>
      </c>
      <c r="F149" s="800" t="s">
        <v>2126</v>
      </c>
      <c r="G149" s="454">
        <v>42292</v>
      </c>
      <c r="H149" s="1119">
        <v>8</v>
      </c>
      <c r="I149" s="649">
        <v>704.327</v>
      </c>
      <c r="J149" s="364">
        <v>3877.453</v>
      </c>
      <c r="K149" s="436">
        <v>0.44186046511627908</v>
      </c>
      <c r="L149" s="306">
        <v>57</v>
      </c>
      <c r="M149" s="248">
        <v>10</v>
      </c>
      <c r="N149" s="307">
        <v>3</v>
      </c>
      <c r="O149" s="802" t="s">
        <v>503</v>
      </c>
      <c r="P149" s="302">
        <v>4</v>
      </c>
      <c r="Q149" s="274">
        <v>274.04700000000003</v>
      </c>
      <c r="R149" s="274">
        <v>28</v>
      </c>
      <c r="S149" s="303">
        <v>0.5</v>
      </c>
    </row>
    <row r="150" spans="1:19" ht="16.5" thickTop="1" thickBot="1">
      <c r="A150" s="799"/>
      <c r="B150" s="804" t="s">
        <v>3405</v>
      </c>
      <c r="C150" s="884" t="s">
        <v>3502</v>
      </c>
      <c r="D150" s="805" t="s">
        <v>172</v>
      </c>
      <c r="E150" s="804" t="s">
        <v>3503</v>
      </c>
      <c r="F150" s="804" t="s">
        <v>3504</v>
      </c>
      <c r="G150" s="455">
        <v>42543</v>
      </c>
      <c r="H150" s="1120">
        <v>0</v>
      </c>
      <c r="I150" s="648"/>
      <c r="J150" s="365">
        <v>32.095999999999997</v>
      </c>
      <c r="K150" s="435">
        <v>0.66666666666666663</v>
      </c>
      <c r="L150" s="308">
        <v>6</v>
      </c>
      <c r="M150" s="247">
        <v>3</v>
      </c>
      <c r="N150" s="309">
        <v>1</v>
      </c>
      <c r="O150" s="806" t="s">
        <v>172</v>
      </c>
      <c r="P150" s="304">
        <v>6</v>
      </c>
      <c r="Q150" s="275">
        <v>32.095999999999997</v>
      </c>
      <c r="R150" s="275">
        <v>2</v>
      </c>
      <c r="S150" s="305">
        <v>0.66666666666666663</v>
      </c>
    </row>
    <row r="151" spans="1:19" ht="16.5" thickTop="1" thickBot="1">
      <c r="A151" s="799"/>
      <c r="B151" s="800" t="s">
        <v>3405</v>
      </c>
      <c r="C151" s="883" t="s">
        <v>3505</v>
      </c>
      <c r="D151" s="801" t="s">
        <v>172</v>
      </c>
      <c r="E151" s="800" t="s">
        <v>3506</v>
      </c>
      <c r="F151" s="800" t="s">
        <v>3507</v>
      </c>
      <c r="G151" s="454">
        <v>42545</v>
      </c>
      <c r="H151" s="1119">
        <v>0</v>
      </c>
      <c r="I151" s="649">
        <v>10.019</v>
      </c>
      <c r="J151" s="364">
        <v>20.157</v>
      </c>
      <c r="K151" s="436">
        <v>2</v>
      </c>
      <c r="L151" s="306">
        <v>2</v>
      </c>
      <c r="M151" s="248">
        <v>1</v>
      </c>
      <c r="N151" s="307">
        <v>1</v>
      </c>
      <c r="O151" s="802" t="s">
        <v>172</v>
      </c>
      <c r="P151" s="302">
        <v>2</v>
      </c>
      <c r="Q151" s="274">
        <v>20.157</v>
      </c>
      <c r="R151" s="274">
        <v>2</v>
      </c>
      <c r="S151" s="303">
        <v>2</v>
      </c>
    </row>
    <row r="152" spans="1:19" ht="16.5" thickTop="1" thickBot="1">
      <c r="A152" s="799"/>
      <c r="B152" s="804" t="s">
        <v>3405</v>
      </c>
      <c r="C152" s="884" t="s">
        <v>3508</v>
      </c>
      <c r="D152" s="805" t="s">
        <v>172</v>
      </c>
      <c r="E152" s="804" t="s">
        <v>3509</v>
      </c>
      <c r="F152" s="804" t="s">
        <v>3510</v>
      </c>
      <c r="G152" s="455">
        <v>42545</v>
      </c>
      <c r="H152" s="1120">
        <v>0</v>
      </c>
      <c r="I152" s="648">
        <v>10.010999999999999</v>
      </c>
      <c r="J152" s="365">
        <v>10.010999999999999</v>
      </c>
      <c r="K152" s="435">
        <v>2</v>
      </c>
      <c r="L152" s="308">
        <v>1</v>
      </c>
      <c r="M152" s="247"/>
      <c r="N152" s="309"/>
      <c r="O152" s="806" t="s">
        <v>172</v>
      </c>
      <c r="P152" s="304">
        <v>1</v>
      </c>
      <c r="Q152" s="275">
        <v>10.010999999999999</v>
      </c>
      <c r="R152" s="275">
        <v>1</v>
      </c>
      <c r="S152" s="305">
        <v>2</v>
      </c>
    </row>
    <row r="153" spans="1:19" ht="16.5" thickTop="1" thickBot="1">
      <c r="A153" s="799"/>
      <c r="B153" s="800" t="s">
        <v>131</v>
      </c>
      <c r="C153" s="883" t="s">
        <v>610</v>
      </c>
      <c r="D153" s="801" t="s">
        <v>172</v>
      </c>
      <c r="E153" s="800" t="s">
        <v>636</v>
      </c>
      <c r="F153" s="800" t="s">
        <v>621</v>
      </c>
      <c r="G153" s="454">
        <v>41789</v>
      </c>
      <c r="H153" s="1119">
        <v>25</v>
      </c>
      <c r="I153" s="649">
        <v>184.57900000000001</v>
      </c>
      <c r="J153" s="364">
        <v>2390.3130000000001</v>
      </c>
      <c r="K153" s="436">
        <v>0.32025117739403453</v>
      </c>
      <c r="L153" s="306">
        <v>23</v>
      </c>
      <c r="M153" s="248">
        <v>5</v>
      </c>
      <c r="N153" s="307">
        <v>2</v>
      </c>
      <c r="O153" s="802" t="s">
        <v>503</v>
      </c>
      <c r="P153" s="302">
        <v>4</v>
      </c>
      <c r="Q153" s="274">
        <v>142.785</v>
      </c>
      <c r="R153" s="274">
        <v>8</v>
      </c>
      <c r="S153" s="303">
        <v>0.34782608695652173</v>
      </c>
    </row>
    <row r="154" spans="1:19" ht="16.5" thickTop="1" thickBot="1">
      <c r="A154" s="799"/>
      <c r="B154" s="804" t="s">
        <v>131</v>
      </c>
      <c r="C154" s="884" t="s">
        <v>771</v>
      </c>
      <c r="D154" s="805" t="s">
        <v>172</v>
      </c>
      <c r="E154" s="804" t="s">
        <v>772</v>
      </c>
      <c r="F154" s="804" t="s">
        <v>716</v>
      </c>
      <c r="G154" s="455">
        <v>41890</v>
      </c>
      <c r="H154" s="1120">
        <v>22</v>
      </c>
      <c r="I154" s="648">
        <v>835.22900000000004</v>
      </c>
      <c r="J154" s="365">
        <v>6156.0649999999996</v>
      </c>
      <c r="K154" s="435">
        <v>0.3125</v>
      </c>
      <c r="L154" s="308">
        <v>65</v>
      </c>
      <c r="M154" s="247">
        <v>11</v>
      </c>
      <c r="N154" s="309">
        <v>1</v>
      </c>
      <c r="O154" s="806" t="s">
        <v>503</v>
      </c>
      <c r="P154" s="304">
        <v>13</v>
      </c>
      <c r="Q154" s="275">
        <v>352.07100000000003</v>
      </c>
      <c r="R154" s="275">
        <v>14</v>
      </c>
      <c r="S154" s="305">
        <v>0.23931623931623933</v>
      </c>
    </row>
    <row r="155" spans="1:19" ht="16.5" thickTop="1" thickBot="1">
      <c r="A155" s="799"/>
      <c r="B155" s="800" t="s">
        <v>2542</v>
      </c>
      <c r="C155" s="883" t="s">
        <v>2614</v>
      </c>
      <c r="D155" s="801" t="s">
        <v>172</v>
      </c>
      <c r="E155" s="800" t="s">
        <v>2615</v>
      </c>
      <c r="F155" s="800" t="s">
        <v>2616</v>
      </c>
      <c r="G155" s="454">
        <v>42433</v>
      </c>
      <c r="H155" s="1119">
        <v>4</v>
      </c>
      <c r="I155" s="649">
        <v>446.76900000000001</v>
      </c>
      <c r="J155" s="364">
        <v>984.8</v>
      </c>
      <c r="K155" s="436">
        <v>0.4</v>
      </c>
      <c r="L155" s="306">
        <v>28</v>
      </c>
      <c r="M155" s="248">
        <v>6</v>
      </c>
      <c r="N155" s="307"/>
      <c r="O155" s="802" t="s">
        <v>503</v>
      </c>
      <c r="P155" s="302">
        <v>6</v>
      </c>
      <c r="Q155" s="274">
        <v>230.11</v>
      </c>
      <c r="R155" s="274">
        <v>10</v>
      </c>
      <c r="S155" s="303">
        <v>0.4</v>
      </c>
    </row>
    <row r="156" spans="1:19" ht="16.5" thickTop="1" thickBot="1">
      <c r="A156" s="799"/>
      <c r="B156" s="800" t="s">
        <v>3407</v>
      </c>
      <c r="C156" s="883" t="s">
        <v>3511</v>
      </c>
      <c r="D156" s="801" t="s">
        <v>172</v>
      </c>
      <c r="E156" s="800" t="s">
        <v>3512</v>
      </c>
      <c r="F156" s="800" t="s">
        <v>3513</v>
      </c>
      <c r="G156" s="454">
        <v>42536</v>
      </c>
      <c r="H156" s="1119">
        <v>0</v>
      </c>
      <c r="I156" s="649"/>
      <c r="J156" s="364">
        <v>75.093000000000004</v>
      </c>
      <c r="K156" s="436">
        <v>0.13333333333333333</v>
      </c>
      <c r="L156" s="306">
        <v>15</v>
      </c>
      <c r="M156" s="248">
        <v>7</v>
      </c>
      <c r="N156" s="307">
        <v>2</v>
      </c>
      <c r="O156" s="802" t="s">
        <v>172</v>
      </c>
      <c r="P156" s="302">
        <v>15</v>
      </c>
      <c r="Q156" s="274">
        <v>75.093000000000004</v>
      </c>
      <c r="R156" s="274">
        <v>1</v>
      </c>
      <c r="S156" s="303">
        <v>0.13333333333333333</v>
      </c>
    </row>
    <row r="157" spans="1:19" ht="16.5" thickTop="1" thickBot="1">
      <c r="A157" s="799"/>
      <c r="B157" s="800" t="s">
        <v>1462</v>
      </c>
      <c r="C157" s="883" t="s">
        <v>855</v>
      </c>
      <c r="D157" s="801" t="s">
        <v>172</v>
      </c>
      <c r="E157" s="800" t="s">
        <v>856</v>
      </c>
      <c r="F157" s="800" t="s">
        <v>857</v>
      </c>
      <c r="G157" s="454">
        <v>41960</v>
      </c>
      <c r="H157" s="1119">
        <v>19</v>
      </c>
      <c r="I157" s="649">
        <v>521.84400000000005</v>
      </c>
      <c r="J157" s="364">
        <v>2380.3290000000002</v>
      </c>
      <c r="K157" s="436">
        <v>0.28431372549019607</v>
      </c>
      <c r="L157" s="306">
        <v>69</v>
      </c>
      <c r="M157" s="248">
        <v>8</v>
      </c>
      <c r="N157" s="307">
        <v>1</v>
      </c>
      <c r="O157" s="802" t="s">
        <v>503</v>
      </c>
      <c r="P157" s="302">
        <v>11</v>
      </c>
      <c r="Q157" s="274">
        <v>231.99</v>
      </c>
      <c r="R157" s="274">
        <v>15</v>
      </c>
      <c r="S157" s="303">
        <v>0.234375</v>
      </c>
    </row>
    <row r="158" spans="1:19" ht="16.5" thickTop="1" thickBot="1">
      <c r="A158" s="799"/>
      <c r="B158" s="800" t="s">
        <v>1462</v>
      </c>
      <c r="C158" s="883" t="s">
        <v>858</v>
      </c>
      <c r="D158" s="801" t="s">
        <v>172</v>
      </c>
      <c r="E158" s="800" t="s">
        <v>859</v>
      </c>
      <c r="F158" s="800" t="s">
        <v>860</v>
      </c>
      <c r="G158" s="454">
        <v>41961</v>
      </c>
      <c r="H158" s="1119">
        <v>19</v>
      </c>
      <c r="I158" s="649">
        <v>189.07</v>
      </c>
      <c r="J158" s="364">
        <v>4197.7610000000004</v>
      </c>
      <c r="K158" s="436">
        <v>0.35179786200194363</v>
      </c>
      <c r="L158" s="306">
        <v>66</v>
      </c>
      <c r="M158" s="248">
        <v>7</v>
      </c>
      <c r="N158" s="307">
        <v>1</v>
      </c>
      <c r="O158" s="802" t="s">
        <v>503</v>
      </c>
      <c r="P158" s="302">
        <v>7</v>
      </c>
      <c r="Q158" s="274">
        <v>430.52600000000001</v>
      </c>
      <c r="R158" s="274">
        <v>17</v>
      </c>
      <c r="S158" s="303">
        <v>0.27200000000000002</v>
      </c>
    </row>
    <row r="159" spans="1:19" ht="16.5" thickTop="1" thickBot="1">
      <c r="A159" s="799"/>
      <c r="B159" s="800" t="s">
        <v>1462</v>
      </c>
      <c r="C159" s="883" t="s">
        <v>1759</v>
      </c>
      <c r="D159" s="801" t="s">
        <v>172</v>
      </c>
      <c r="E159" s="800" t="s">
        <v>1760</v>
      </c>
      <c r="F159" s="800" t="s">
        <v>650</v>
      </c>
      <c r="G159" s="454">
        <v>42202</v>
      </c>
      <c r="H159" s="1119">
        <v>11</v>
      </c>
      <c r="I159" s="649">
        <v>94.210999999999999</v>
      </c>
      <c r="J159" s="364">
        <v>863.096</v>
      </c>
      <c r="K159" s="436">
        <v>0.23306233062330622</v>
      </c>
      <c r="L159" s="306">
        <v>15</v>
      </c>
      <c r="M159" s="248">
        <v>6</v>
      </c>
      <c r="N159" s="307">
        <v>1</v>
      </c>
      <c r="O159" s="802" t="s">
        <v>289</v>
      </c>
      <c r="P159" s="302">
        <v>5</v>
      </c>
      <c r="Q159" s="274">
        <v>76.010000000000005</v>
      </c>
      <c r="R159" s="274">
        <v>3</v>
      </c>
      <c r="S159" s="303">
        <v>0.24</v>
      </c>
    </row>
    <row r="160" spans="1:19" ht="16.5" thickTop="1" thickBot="1">
      <c r="A160" s="799"/>
      <c r="B160" s="800" t="s">
        <v>1462</v>
      </c>
      <c r="C160" s="883" t="s">
        <v>1960</v>
      </c>
      <c r="D160" s="801" t="s">
        <v>172</v>
      </c>
      <c r="E160" s="800" t="s">
        <v>1961</v>
      </c>
      <c r="F160" s="800" t="s">
        <v>1962</v>
      </c>
      <c r="G160" s="454">
        <v>42271</v>
      </c>
      <c r="H160" s="1119">
        <v>9</v>
      </c>
      <c r="I160" s="649">
        <v>256.82900000000001</v>
      </c>
      <c r="J160" s="364">
        <v>6958.7259999999997</v>
      </c>
      <c r="K160" s="436">
        <v>0.37513061650992685</v>
      </c>
      <c r="L160" s="306">
        <v>136</v>
      </c>
      <c r="M160" s="248">
        <v>19</v>
      </c>
      <c r="N160" s="307">
        <v>1</v>
      </c>
      <c r="O160" s="802" t="s">
        <v>503</v>
      </c>
      <c r="P160" s="302">
        <v>28</v>
      </c>
      <c r="Q160" s="274">
        <v>1151.6279999999999</v>
      </c>
      <c r="R160" s="274">
        <v>58</v>
      </c>
      <c r="S160" s="303">
        <v>0.47346938775510206</v>
      </c>
    </row>
    <row r="161" spans="1:19" ht="16.5" thickTop="1" thickBot="1">
      <c r="A161" s="799"/>
      <c r="B161" s="800" t="s">
        <v>1462</v>
      </c>
      <c r="C161" s="883" t="s">
        <v>2790</v>
      </c>
      <c r="D161" s="801" t="s">
        <v>172</v>
      </c>
      <c r="E161" s="800" t="s">
        <v>2791</v>
      </c>
      <c r="F161" s="800" t="s">
        <v>1562</v>
      </c>
      <c r="G161" s="454">
        <v>42475</v>
      </c>
      <c r="H161" s="1119">
        <v>2</v>
      </c>
      <c r="I161" s="649">
        <v>23.026</v>
      </c>
      <c r="J161" s="364">
        <v>483.49400000000003</v>
      </c>
      <c r="K161" s="436">
        <v>0.56818181818181823</v>
      </c>
      <c r="L161" s="306">
        <v>28</v>
      </c>
      <c r="M161" s="248">
        <v>6</v>
      </c>
      <c r="N161" s="307">
        <v>3</v>
      </c>
      <c r="O161" s="802" t="s">
        <v>503</v>
      </c>
      <c r="P161" s="302">
        <v>10</v>
      </c>
      <c r="Q161" s="274">
        <v>269.74400000000003</v>
      </c>
      <c r="R161" s="274">
        <v>11</v>
      </c>
      <c r="S161" s="303">
        <v>0.47826086956521741</v>
      </c>
    </row>
    <row r="162" spans="1:19" ht="16.5" thickTop="1" thickBot="1">
      <c r="A162" s="799"/>
      <c r="B162" s="800" t="s">
        <v>3056</v>
      </c>
      <c r="C162" s="883" t="s">
        <v>546</v>
      </c>
      <c r="D162" s="801" t="s">
        <v>172</v>
      </c>
      <c r="E162" s="800" t="s">
        <v>548</v>
      </c>
      <c r="F162" s="800" t="s">
        <v>547</v>
      </c>
      <c r="G162" s="454">
        <v>41726</v>
      </c>
      <c r="H162" s="1119">
        <v>27</v>
      </c>
      <c r="I162" s="649">
        <v>626.53800000000001</v>
      </c>
      <c r="J162" s="364">
        <v>4543.7139999999999</v>
      </c>
      <c r="K162" s="436">
        <v>0.28934010152284262</v>
      </c>
      <c r="L162" s="306">
        <v>25</v>
      </c>
      <c r="M162" s="248">
        <v>3</v>
      </c>
      <c r="N162" s="307">
        <v>3</v>
      </c>
      <c r="O162" s="802" t="s">
        <v>503</v>
      </c>
      <c r="P162" s="302">
        <v>10</v>
      </c>
      <c r="Q162" s="274">
        <v>167.97499999999999</v>
      </c>
      <c r="R162" s="274">
        <v>9</v>
      </c>
      <c r="S162" s="303">
        <v>0.38297872340425532</v>
      </c>
    </row>
    <row r="163" spans="1:19" ht="16.5" thickTop="1" thickBot="1">
      <c r="A163" s="799"/>
      <c r="B163" s="800" t="s">
        <v>3056</v>
      </c>
      <c r="C163" s="883" t="s">
        <v>586</v>
      </c>
      <c r="D163" s="801" t="s">
        <v>172</v>
      </c>
      <c r="E163" s="800" t="s">
        <v>587</v>
      </c>
      <c r="F163" s="800" t="s">
        <v>588</v>
      </c>
      <c r="G163" s="454">
        <v>42236</v>
      </c>
      <c r="H163" s="1119">
        <v>27</v>
      </c>
      <c r="I163" s="649">
        <v>1027.3689999999999</v>
      </c>
      <c r="J163" s="364">
        <v>4276.067</v>
      </c>
      <c r="K163" s="436">
        <v>0.26810990840965859</v>
      </c>
      <c r="L163" s="306">
        <v>46</v>
      </c>
      <c r="M163" s="248">
        <v>3</v>
      </c>
      <c r="N163" s="307"/>
      <c r="O163" s="802" t="s">
        <v>503</v>
      </c>
      <c r="P163" s="302">
        <v>7</v>
      </c>
      <c r="Q163" s="274">
        <v>373.37</v>
      </c>
      <c r="R163" s="274">
        <v>18</v>
      </c>
      <c r="S163" s="303">
        <v>0.36363636363636365</v>
      </c>
    </row>
    <row r="164" spans="1:19" ht="16.5" thickTop="1" thickBot="1">
      <c r="A164" s="799"/>
      <c r="B164" s="800" t="s">
        <v>3056</v>
      </c>
      <c r="C164" s="883" t="s">
        <v>612</v>
      </c>
      <c r="D164" s="801" t="s">
        <v>172</v>
      </c>
      <c r="E164" s="800" t="s">
        <v>637</v>
      </c>
      <c r="F164" s="800" t="s">
        <v>623</v>
      </c>
      <c r="G164" s="454">
        <v>41782</v>
      </c>
      <c r="H164" s="1119">
        <v>25</v>
      </c>
      <c r="I164" s="649">
        <v>117.95099999999999</v>
      </c>
      <c r="J164" s="364">
        <v>4393.42</v>
      </c>
      <c r="K164" s="436">
        <v>0.30867143993635643</v>
      </c>
      <c r="L164" s="306">
        <v>77</v>
      </c>
      <c r="M164" s="248">
        <v>9</v>
      </c>
      <c r="N164" s="307">
        <v>3</v>
      </c>
      <c r="O164" s="802" t="s">
        <v>503</v>
      </c>
      <c r="P164" s="302">
        <v>15</v>
      </c>
      <c r="Q164" s="274">
        <v>892.58299999999997</v>
      </c>
      <c r="R164" s="274">
        <v>23</v>
      </c>
      <c r="S164" s="303">
        <v>0.32167832167832167</v>
      </c>
    </row>
    <row r="165" spans="1:19" ht="16.5" thickTop="1" thickBot="1">
      <c r="A165" s="799"/>
      <c r="B165" s="800" t="s">
        <v>3056</v>
      </c>
      <c r="C165" s="883" t="s">
        <v>613</v>
      </c>
      <c r="D165" s="801" t="s">
        <v>172</v>
      </c>
      <c r="E165" s="800" t="s">
        <v>632</v>
      </c>
      <c r="F165" s="800" t="s">
        <v>624</v>
      </c>
      <c r="G165" s="454">
        <v>42208</v>
      </c>
      <c r="H165" s="1119">
        <v>25</v>
      </c>
      <c r="I165" s="649">
        <v>976.78700000000003</v>
      </c>
      <c r="J165" s="364">
        <v>3387.3339999999998</v>
      </c>
      <c r="K165" s="436">
        <v>0.30292294065544728</v>
      </c>
      <c r="L165" s="306">
        <v>53</v>
      </c>
      <c r="M165" s="248">
        <v>6</v>
      </c>
      <c r="N165" s="307">
        <v>3</v>
      </c>
      <c r="O165" s="802" t="s">
        <v>503</v>
      </c>
      <c r="P165" s="302">
        <v>9</v>
      </c>
      <c r="Q165" s="274">
        <v>380.98700000000002</v>
      </c>
      <c r="R165" s="274">
        <v>17</v>
      </c>
      <c r="S165" s="303">
        <v>0.32380952380952382</v>
      </c>
    </row>
    <row r="166" spans="1:19" ht="16.5" thickTop="1" thickBot="1">
      <c r="A166" s="799"/>
      <c r="B166" s="800" t="s">
        <v>3056</v>
      </c>
      <c r="C166" s="883" t="s">
        <v>2792</v>
      </c>
      <c r="D166" s="801" t="s">
        <v>172</v>
      </c>
      <c r="E166" s="800" t="s">
        <v>2793</v>
      </c>
      <c r="F166" s="800" t="s">
        <v>2794</v>
      </c>
      <c r="G166" s="454">
        <v>42474</v>
      </c>
      <c r="H166" s="1119">
        <v>3</v>
      </c>
      <c r="I166" s="649">
        <v>133.982</v>
      </c>
      <c r="J166" s="364">
        <v>434.30599999999998</v>
      </c>
      <c r="K166" s="436">
        <v>0.43902439024390244</v>
      </c>
      <c r="L166" s="306">
        <v>30</v>
      </c>
      <c r="M166" s="248">
        <v>4</v>
      </c>
      <c r="N166" s="307">
        <v>1</v>
      </c>
      <c r="O166" s="802" t="s">
        <v>503</v>
      </c>
      <c r="P166" s="302">
        <v>11</v>
      </c>
      <c r="Q166" s="274">
        <v>324.44099999999997</v>
      </c>
      <c r="R166" s="274">
        <v>12</v>
      </c>
      <c r="S166" s="303">
        <v>0.48979591836734693</v>
      </c>
    </row>
    <row r="167" spans="1:19" ht="16.5" thickTop="1" thickBot="1">
      <c r="A167" s="799"/>
      <c r="B167" s="804" t="s">
        <v>3057</v>
      </c>
      <c r="C167" s="884" t="s">
        <v>1339</v>
      </c>
      <c r="D167" s="805" t="s">
        <v>172</v>
      </c>
      <c r="E167" s="804" t="s">
        <v>1340</v>
      </c>
      <c r="F167" s="804" t="s">
        <v>1341</v>
      </c>
      <c r="G167" s="455">
        <v>42117</v>
      </c>
      <c r="H167" s="1120">
        <v>14</v>
      </c>
      <c r="I167" s="648">
        <v>408.58300000000003</v>
      </c>
      <c r="J167" s="365">
        <v>1839.421</v>
      </c>
      <c r="K167" s="435">
        <v>0.31197097944377267</v>
      </c>
      <c r="L167" s="308">
        <v>70</v>
      </c>
      <c r="M167" s="247">
        <v>6</v>
      </c>
      <c r="N167" s="309">
        <v>3</v>
      </c>
      <c r="O167" s="806" t="s">
        <v>503</v>
      </c>
      <c r="P167" s="304">
        <v>29</v>
      </c>
      <c r="Q167" s="275">
        <v>279.45299999999997</v>
      </c>
      <c r="R167" s="275">
        <v>24</v>
      </c>
      <c r="S167" s="305">
        <v>0.43243243243243246</v>
      </c>
    </row>
    <row r="168" spans="1:19" ht="16.5" thickTop="1" thickBot="1">
      <c r="A168" s="799"/>
      <c r="B168" s="800" t="s">
        <v>3057</v>
      </c>
      <c r="C168" s="883" t="s">
        <v>1342</v>
      </c>
      <c r="D168" s="801" t="s">
        <v>172</v>
      </c>
      <c r="E168" s="800" t="s">
        <v>1343</v>
      </c>
      <c r="F168" s="800" t="s">
        <v>1344</v>
      </c>
      <c r="G168" s="454">
        <v>42117</v>
      </c>
      <c r="H168" s="1119">
        <v>14</v>
      </c>
      <c r="I168" s="649">
        <v>1057.1959999999999</v>
      </c>
      <c r="J168" s="364">
        <v>4506.1360000000004</v>
      </c>
      <c r="K168" s="436">
        <v>0.28964757709251099</v>
      </c>
      <c r="L168" s="306">
        <v>196</v>
      </c>
      <c r="M168" s="248">
        <v>19</v>
      </c>
      <c r="N168" s="307">
        <v>6</v>
      </c>
      <c r="O168" s="802" t="s">
        <v>503</v>
      </c>
      <c r="P168" s="302">
        <v>93</v>
      </c>
      <c r="Q168" s="274">
        <v>874.51300000000003</v>
      </c>
      <c r="R168" s="274">
        <v>60</v>
      </c>
      <c r="S168" s="303">
        <v>0.38709677419354838</v>
      </c>
    </row>
    <row r="169" spans="1:19" ht="16.5" thickTop="1" thickBot="1">
      <c r="A169" s="799"/>
      <c r="B169" s="804" t="s">
        <v>3057</v>
      </c>
      <c r="C169" s="884" t="s">
        <v>1756</v>
      </c>
      <c r="D169" s="805" t="s">
        <v>172</v>
      </c>
      <c r="E169" s="804" t="s">
        <v>1757</v>
      </c>
      <c r="F169" s="804" t="s">
        <v>1758</v>
      </c>
      <c r="G169" s="455">
        <v>42199</v>
      </c>
      <c r="H169" s="1120">
        <v>12</v>
      </c>
      <c r="I169" s="648">
        <v>168.23099999999999</v>
      </c>
      <c r="J169" s="365">
        <v>611.447</v>
      </c>
      <c r="K169" s="435">
        <v>0.21176470588235294</v>
      </c>
      <c r="L169" s="308">
        <v>20</v>
      </c>
      <c r="M169" s="247">
        <v>3</v>
      </c>
      <c r="N169" s="309">
        <v>3</v>
      </c>
      <c r="O169" s="806" t="s">
        <v>255</v>
      </c>
      <c r="P169" s="304">
        <v>5</v>
      </c>
      <c r="Q169" s="275">
        <v>41.651000000000003</v>
      </c>
      <c r="R169" s="275">
        <v>3</v>
      </c>
      <c r="S169" s="305">
        <v>0.17142857142857143</v>
      </c>
    </row>
    <row r="170" spans="1:19" ht="16.5" thickTop="1" thickBot="1">
      <c r="A170" s="799"/>
      <c r="B170" s="800" t="s">
        <v>2593</v>
      </c>
      <c r="C170" s="883" t="s">
        <v>2617</v>
      </c>
      <c r="D170" s="801" t="s">
        <v>172</v>
      </c>
      <c r="E170" s="800" t="s">
        <v>2618</v>
      </c>
      <c r="F170" s="800" t="s">
        <v>1538</v>
      </c>
      <c r="G170" s="454">
        <v>41367</v>
      </c>
      <c r="H170" s="1119">
        <v>39</v>
      </c>
      <c r="I170" s="649">
        <v>55.962000000000003</v>
      </c>
      <c r="J170" s="364">
        <v>150.6</v>
      </c>
      <c r="K170" s="436">
        <v>0.3</v>
      </c>
      <c r="L170" s="306">
        <v>8</v>
      </c>
      <c r="M170" s="248">
        <v>3</v>
      </c>
      <c r="N170" s="307"/>
      <c r="O170" s="802" t="s">
        <v>255</v>
      </c>
      <c r="P170" s="302">
        <v>6</v>
      </c>
      <c r="Q170" s="274">
        <v>130.26499999999999</v>
      </c>
      <c r="R170" s="274">
        <v>2</v>
      </c>
      <c r="S170" s="303">
        <v>0.4</v>
      </c>
    </row>
    <row r="171" spans="1:19" ht="16.5" thickTop="1" thickBot="1">
      <c r="A171" s="799"/>
      <c r="B171" s="804" t="s">
        <v>2593</v>
      </c>
      <c r="C171" s="884" t="s">
        <v>1958</v>
      </c>
      <c r="D171" s="805" t="s">
        <v>172</v>
      </c>
      <c r="E171" s="804" t="s">
        <v>1959</v>
      </c>
      <c r="F171" s="804" t="s">
        <v>1538</v>
      </c>
      <c r="G171" s="455">
        <v>42251</v>
      </c>
      <c r="H171" s="1120">
        <v>10</v>
      </c>
      <c r="I171" s="648">
        <v>212.45500000000001</v>
      </c>
      <c r="J171" s="365">
        <v>2370.797</v>
      </c>
      <c r="K171" s="435">
        <v>0.38775510204081631</v>
      </c>
      <c r="L171" s="308">
        <v>62</v>
      </c>
      <c r="M171" s="247">
        <v>11</v>
      </c>
      <c r="N171" s="309"/>
      <c r="O171" s="806" t="s">
        <v>503</v>
      </c>
      <c r="P171" s="304"/>
      <c r="Q171" s="275">
        <v>114.205</v>
      </c>
      <c r="R171" s="275">
        <v>10</v>
      </c>
      <c r="S171" s="305">
        <v>0.16129032258064516</v>
      </c>
    </row>
    <row r="172" spans="1:19" ht="16.5" thickTop="1" thickBot="1">
      <c r="A172" s="799"/>
      <c r="B172" s="800" t="s">
        <v>2593</v>
      </c>
      <c r="C172" s="883" t="s">
        <v>2795</v>
      </c>
      <c r="D172" s="801" t="s">
        <v>172</v>
      </c>
      <c r="E172" s="800" t="s">
        <v>2796</v>
      </c>
      <c r="F172" s="800" t="s">
        <v>2797</v>
      </c>
      <c r="G172" s="454">
        <v>42479</v>
      </c>
      <c r="H172" s="1119">
        <v>2</v>
      </c>
      <c r="I172" s="649">
        <v>12.9</v>
      </c>
      <c r="J172" s="364">
        <v>963.42899999999997</v>
      </c>
      <c r="K172" s="436">
        <v>0.502092050209205</v>
      </c>
      <c r="L172" s="306">
        <v>75</v>
      </c>
      <c r="M172" s="248">
        <v>21</v>
      </c>
      <c r="N172" s="307"/>
      <c r="O172" s="802" t="s">
        <v>503</v>
      </c>
      <c r="P172" s="302">
        <v>28</v>
      </c>
      <c r="Q172" s="274">
        <v>348.12599999999998</v>
      </c>
      <c r="R172" s="274">
        <v>26</v>
      </c>
      <c r="S172" s="303">
        <v>0.42622950819672129</v>
      </c>
    </row>
    <row r="173" spans="1:19" ht="16.5" thickTop="1" thickBot="1">
      <c r="A173" s="799"/>
      <c r="B173" s="804" t="s">
        <v>2593</v>
      </c>
      <c r="C173" s="884" t="s">
        <v>3096</v>
      </c>
      <c r="D173" s="805" t="s">
        <v>172</v>
      </c>
      <c r="E173" s="804" t="s">
        <v>3097</v>
      </c>
      <c r="F173" s="804" t="s">
        <v>3098</v>
      </c>
      <c r="G173" s="455">
        <v>42508</v>
      </c>
      <c r="H173" s="1120">
        <v>1</v>
      </c>
      <c r="I173" s="648">
        <v>16.364999999999998</v>
      </c>
      <c r="J173" s="365">
        <v>77.474999999999994</v>
      </c>
      <c r="K173" s="435">
        <v>0.36363636363636365</v>
      </c>
      <c r="L173" s="308">
        <v>13</v>
      </c>
      <c r="M173" s="247">
        <v>4</v>
      </c>
      <c r="N173" s="309">
        <v>1</v>
      </c>
      <c r="O173" s="806" t="s">
        <v>503</v>
      </c>
      <c r="P173" s="304">
        <v>5</v>
      </c>
      <c r="Q173" s="275">
        <v>77.474999999999994</v>
      </c>
      <c r="R173" s="275">
        <v>5</v>
      </c>
      <c r="S173" s="305">
        <v>0.47619047619047616</v>
      </c>
    </row>
    <row r="174" spans="1:19" ht="16.5" thickTop="1" thickBot="1">
      <c r="A174" s="799"/>
      <c r="B174" s="800" t="s">
        <v>1466</v>
      </c>
      <c r="C174" s="883" t="s">
        <v>1207</v>
      </c>
      <c r="D174" s="801" t="s">
        <v>172</v>
      </c>
      <c r="E174" s="800" t="s">
        <v>1208</v>
      </c>
      <c r="F174" s="800" t="s">
        <v>1209</v>
      </c>
      <c r="G174" s="454">
        <v>42048</v>
      </c>
      <c r="H174" s="1119">
        <v>17</v>
      </c>
      <c r="I174" s="649">
        <v>246.67</v>
      </c>
      <c r="J174" s="364">
        <v>3083.2280000000001</v>
      </c>
      <c r="K174" s="436">
        <v>0.29024583663758924</v>
      </c>
      <c r="L174" s="306">
        <v>105</v>
      </c>
      <c r="M174" s="248">
        <v>10</v>
      </c>
      <c r="N174" s="307">
        <v>2</v>
      </c>
      <c r="O174" s="802" t="s">
        <v>503</v>
      </c>
      <c r="P174" s="302">
        <v>40</v>
      </c>
      <c r="Q174" s="274">
        <v>314.548</v>
      </c>
      <c r="R174" s="274">
        <v>21</v>
      </c>
      <c r="S174" s="303">
        <v>0.2441860465116279</v>
      </c>
    </row>
    <row r="175" spans="1:19" ht="16.5" thickTop="1" thickBot="1">
      <c r="A175" s="799"/>
      <c r="B175" s="804" t="s">
        <v>1002</v>
      </c>
      <c r="C175" s="884" t="s">
        <v>1080</v>
      </c>
      <c r="D175" s="805" t="s">
        <v>172</v>
      </c>
      <c r="E175" s="804" t="s">
        <v>1081</v>
      </c>
      <c r="F175" s="804" t="s">
        <v>1082</v>
      </c>
      <c r="G175" s="455">
        <v>42031</v>
      </c>
      <c r="H175" s="1120">
        <v>17</v>
      </c>
      <c r="I175" s="648">
        <v>339.05700000000002</v>
      </c>
      <c r="J175" s="365">
        <v>4348.4089999999997</v>
      </c>
      <c r="K175" s="435">
        <v>0.28534868841970568</v>
      </c>
      <c r="L175" s="308">
        <v>88</v>
      </c>
      <c r="M175" s="247">
        <v>13</v>
      </c>
      <c r="N175" s="309">
        <v>3</v>
      </c>
      <c r="O175" s="806" t="s">
        <v>503</v>
      </c>
      <c r="P175" s="304">
        <v>12</v>
      </c>
      <c r="Q175" s="275">
        <v>687.22799999999995</v>
      </c>
      <c r="R175" s="275">
        <v>25</v>
      </c>
      <c r="S175" s="305">
        <v>0.2808988764044944</v>
      </c>
    </row>
    <row r="176" spans="1:19" ht="16.5" thickTop="1" thickBot="1">
      <c r="A176" s="799"/>
      <c r="B176" s="800" t="s">
        <v>1002</v>
      </c>
      <c r="C176" s="883" t="s">
        <v>1083</v>
      </c>
      <c r="D176" s="801" t="s">
        <v>172</v>
      </c>
      <c r="E176" s="800" t="s">
        <v>1084</v>
      </c>
      <c r="F176" s="800" t="s">
        <v>1085</v>
      </c>
      <c r="G176" s="454">
        <v>42033</v>
      </c>
      <c r="H176" s="1119">
        <v>17</v>
      </c>
      <c r="I176" s="649"/>
      <c r="J176" s="364">
        <v>2124.1869999999999</v>
      </c>
      <c r="K176" s="436">
        <v>0.21837837837837837</v>
      </c>
      <c r="L176" s="306">
        <v>55</v>
      </c>
      <c r="M176" s="248">
        <v>5</v>
      </c>
      <c r="N176" s="307">
        <v>1</v>
      </c>
      <c r="O176" s="802" t="s">
        <v>503</v>
      </c>
      <c r="P176" s="302">
        <v>15</v>
      </c>
      <c r="Q176" s="274">
        <v>119.748</v>
      </c>
      <c r="R176" s="274">
        <v>9</v>
      </c>
      <c r="S176" s="303">
        <v>0.17821782178217821</v>
      </c>
    </row>
    <row r="177" spans="1:22" ht="16.5" thickTop="1" thickBot="1">
      <c r="A177" s="799"/>
      <c r="B177" s="804" t="s">
        <v>1002</v>
      </c>
      <c r="C177" s="884" t="s">
        <v>1963</v>
      </c>
      <c r="D177" s="805" t="s">
        <v>172</v>
      </c>
      <c r="E177" s="804" t="s">
        <v>1964</v>
      </c>
      <c r="F177" s="804" t="s">
        <v>1965</v>
      </c>
      <c r="G177" s="455">
        <v>42271</v>
      </c>
      <c r="H177" s="1120">
        <v>9</v>
      </c>
      <c r="I177" s="648">
        <v>396.55099999999999</v>
      </c>
      <c r="J177" s="365">
        <v>1497.1410000000001</v>
      </c>
      <c r="K177" s="435">
        <v>0.4113785557986871</v>
      </c>
      <c r="L177" s="308">
        <v>53</v>
      </c>
      <c r="M177" s="247">
        <v>5</v>
      </c>
      <c r="N177" s="309"/>
      <c r="O177" s="806" t="s">
        <v>503</v>
      </c>
      <c r="P177" s="304">
        <v>10</v>
      </c>
      <c r="Q177" s="275">
        <v>248.08799999999999</v>
      </c>
      <c r="R177" s="275">
        <v>21</v>
      </c>
      <c r="S177" s="305">
        <v>0.42424242424242425</v>
      </c>
    </row>
    <row r="178" spans="1:22" ht="16.5" thickTop="1" thickBot="1">
      <c r="A178" s="799"/>
      <c r="B178" s="800" t="s">
        <v>559</v>
      </c>
      <c r="C178" s="883" t="s">
        <v>618</v>
      </c>
      <c r="D178" s="801" t="s">
        <v>172</v>
      </c>
      <c r="E178" s="800" t="s">
        <v>639</v>
      </c>
      <c r="F178" s="800" t="s">
        <v>630</v>
      </c>
      <c r="G178" s="454">
        <v>41788</v>
      </c>
      <c r="H178" s="1119">
        <v>25</v>
      </c>
      <c r="I178" s="649">
        <v>104.5565</v>
      </c>
      <c r="J178" s="364">
        <v>2080.4630000000002</v>
      </c>
      <c r="K178" s="436">
        <v>0.22079314040728831</v>
      </c>
      <c r="L178" s="306">
        <v>61</v>
      </c>
      <c r="M178" s="248">
        <v>10</v>
      </c>
      <c r="N178" s="307">
        <v>1</v>
      </c>
      <c r="O178" s="802" t="s">
        <v>503</v>
      </c>
      <c r="P178" s="302">
        <v>4</v>
      </c>
      <c r="Q178" s="274">
        <v>129.38059999999999</v>
      </c>
      <c r="R178" s="274">
        <v>4</v>
      </c>
      <c r="S178" s="303">
        <v>6.7796610169491525E-2</v>
      </c>
    </row>
    <row r="179" spans="1:22" ht="16.5" thickTop="1" thickBot="1">
      <c r="A179" s="799"/>
      <c r="B179" s="804" t="s">
        <v>559</v>
      </c>
      <c r="C179" s="884" t="s">
        <v>3100</v>
      </c>
      <c r="D179" s="805" t="s">
        <v>172</v>
      </c>
      <c r="E179" s="804" t="s">
        <v>3101</v>
      </c>
      <c r="F179" s="804" t="s">
        <v>3102</v>
      </c>
      <c r="G179" s="455">
        <v>42496</v>
      </c>
      <c r="H179" s="1120">
        <v>2</v>
      </c>
      <c r="I179" s="648">
        <v>10.069000000000001</v>
      </c>
      <c r="J179" s="365">
        <v>31.035</v>
      </c>
      <c r="K179" s="435">
        <v>0.1875</v>
      </c>
      <c r="L179" s="308">
        <v>11</v>
      </c>
      <c r="M179" s="247">
        <v>2</v>
      </c>
      <c r="N179" s="309"/>
      <c r="O179" s="806" t="s">
        <v>255</v>
      </c>
      <c r="P179" s="304">
        <v>1</v>
      </c>
      <c r="Q179" s="275"/>
      <c r="R179" s="275">
        <v>0</v>
      </c>
      <c r="S179" s="305">
        <v>0</v>
      </c>
    </row>
    <row r="180" spans="1:22" ht="16.5" thickTop="1" thickBot="1">
      <c r="A180" s="799"/>
      <c r="B180" s="800" t="s">
        <v>559</v>
      </c>
      <c r="C180" s="883" t="s">
        <v>3103</v>
      </c>
      <c r="D180" s="801" t="s">
        <v>172</v>
      </c>
      <c r="E180" s="800" t="s">
        <v>3104</v>
      </c>
      <c r="F180" s="800" t="s">
        <v>3105</v>
      </c>
      <c r="G180" s="454">
        <v>42496</v>
      </c>
      <c r="H180" s="1119">
        <v>2</v>
      </c>
      <c r="I180" s="649">
        <v>20.562000000000001</v>
      </c>
      <c r="J180" s="364">
        <v>98.897999999999996</v>
      </c>
      <c r="K180" s="436">
        <v>0.38095238095238093</v>
      </c>
      <c r="L180" s="306">
        <v>18</v>
      </c>
      <c r="M180" s="248">
        <v>6</v>
      </c>
      <c r="N180" s="307">
        <v>1</v>
      </c>
      <c r="O180" s="802" t="s">
        <v>503</v>
      </c>
      <c r="P180" s="302">
        <v>6</v>
      </c>
      <c r="Q180" s="274">
        <v>58.808</v>
      </c>
      <c r="R180" s="274">
        <v>4</v>
      </c>
      <c r="S180" s="303">
        <v>0.26666666666666666</v>
      </c>
    </row>
    <row r="181" spans="1:22" ht="16.5" thickTop="1" thickBot="1">
      <c r="A181" s="799"/>
      <c r="B181" s="800"/>
      <c r="C181" s="883"/>
      <c r="D181" s="801"/>
      <c r="E181" s="800"/>
      <c r="F181" s="800"/>
      <c r="G181" s="454"/>
      <c r="H181" s="1119"/>
      <c r="I181" s="649"/>
      <c r="J181" s="364"/>
      <c r="K181" s="436"/>
      <c r="L181" s="306"/>
      <c r="M181" s="248"/>
      <c r="N181" s="307"/>
      <c r="O181" s="802"/>
      <c r="P181" s="302"/>
      <c r="Q181" s="274"/>
      <c r="R181" s="274"/>
      <c r="S181" s="303"/>
    </row>
    <row r="182" spans="1:22" ht="18.75" customHeight="1" thickTop="1">
      <c r="A182" s="799"/>
      <c r="B182" s="807" t="s">
        <v>312</v>
      </c>
      <c r="C182" s="808"/>
      <c r="D182" s="809"/>
      <c r="E182" s="810"/>
      <c r="F182" s="811"/>
      <c r="G182" s="811"/>
      <c r="H182" s="812"/>
      <c r="I182" s="249"/>
      <c r="J182" s="250"/>
      <c r="K182" s="250"/>
      <c r="L182" s="250"/>
      <c r="M182" s="813"/>
      <c r="N182" s="814"/>
      <c r="O182" s="814"/>
      <c r="P182" s="813"/>
      <c r="Q182" s="251"/>
      <c r="R182" s="815"/>
      <c r="S182" s="815"/>
      <c r="T182" s="815"/>
      <c r="U182" s="816"/>
      <c r="V182" s="816"/>
    </row>
    <row r="183" spans="1:22" ht="17.25" customHeight="1">
      <c r="A183" s="799"/>
      <c r="B183" s="807" t="s">
        <v>312</v>
      </c>
      <c r="C183" s="808"/>
      <c r="D183" s="809"/>
      <c r="E183" s="810"/>
      <c r="F183" s="811"/>
      <c r="G183" s="811"/>
      <c r="H183" s="812"/>
      <c r="I183" s="249"/>
      <c r="J183" s="250"/>
      <c r="K183" s="250"/>
      <c r="L183" s="250"/>
      <c r="M183" s="813"/>
      <c r="N183" s="814"/>
      <c r="O183" s="814"/>
      <c r="P183" s="813"/>
      <c r="Q183" s="251"/>
      <c r="R183" s="815"/>
      <c r="S183" s="815"/>
      <c r="T183" s="815"/>
      <c r="U183" s="816"/>
      <c r="V183" s="816"/>
    </row>
    <row r="184" spans="1:22" ht="18.75" thickBot="1">
      <c r="A184" s="817"/>
      <c r="B184" s="807" t="s">
        <v>312</v>
      </c>
      <c r="C184" s="818" t="s">
        <v>795</v>
      </c>
      <c r="D184" s="819"/>
      <c r="E184" s="819"/>
      <c r="F184" s="820"/>
      <c r="G184" s="820"/>
      <c r="I184" s="821" t="s">
        <v>501</v>
      </c>
      <c r="J184" s="822"/>
      <c r="K184" s="823"/>
      <c r="L184" s="824" t="s">
        <v>63</v>
      </c>
      <c r="M184" s="825"/>
      <c r="N184" s="826"/>
      <c r="O184" s="827"/>
      <c r="P184" s="1263">
        <f>P61</f>
        <v>42794</v>
      </c>
      <c r="Q184" s="1265" t="str">
        <f>Q61</f>
        <v>'s Performance</v>
      </c>
      <c r="R184" s="829"/>
      <c r="S184" s="830"/>
      <c r="T184" s="819"/>
      <c r="U184" s="816"/>
      <c r="V184" s="816"/>
    </row>
    <row r="185" spans="1:22" ht="43.5" customHeight="1" thickTop="1" thickBot="1">
      <c r="A185" s="799" t="s">
        <v>7</v>
      </c>
      <c r="B185" s="831" t="s">
        <v>204</v>
      </c>
      <c r="C185" s="831" t="s">
        <v>205</v>
      </c>
      <c r="D185" s="831" t="s">
        <v>796</v>
      </c>
      <c r="E185" s="831" t="s">
        <v>224</v>
      </c>
      <c r="F185" s="831" t="s">
        <v>207</v>
      </c>
      <c r="G185" s="831" t="s">
        <v>208</v>
      </c>
      <c r="H185" s="831" t="s">
        <v>53</v>
      </c>
      <c r="I185" s="832" t="s">
        <v>226</v>
      </c>
      <c r="J185" s="833" t="s">
        <v>236</v>
      </c>
      <c r="K185" s="834" t="s">
        <v>237</v>
      </c>
      <c r="L185" s="832" t="s">
        <v>181</v>
      </c>
      <c r="M185" s="834" t="s">
        <v>238</v>
      </c>
      <c r="N185" s="835" t="s">
        <v>411</v>
      </c>
      <c r="O185" s="836"/>
      <c r="P185" s="832" t="s">
        <v>231</v>
      </c>
      <c r="Q185" s="833" t="s">
        <v>2</v>
      </c>
      <c r="R185" s="837" t="s">
        <v>62</v>
      </c>
      <c r="S185" s="838"/>
      <c r="T185" s="819"/>
      <c r="U185" s="839"/>
      <c r="V185" s="839"/>
    </row>
    <row r="186" spans="1:22" ht="16.5" customHeight="1" thickTop="1" thickBot="1">
      <c r="A186" s="799" t="s">
        <v>97</v>
      </c>
      <c r="B186" s="804" t="s">
        <v>1457</v>
      </c>
      <c r="C186" s="840" t="s">
        <v>1320</v>
      </c>
      <c r="D186" s="840" t="s">
        <v>1348</v>
      </c>
      <c r="E186" s="804" t="s">
        <v>2798</v>
      </c>
      <c r="F186" s="804" t="s">
        <v>1349</v>
      </c>
      <c r="G186" s="564">
        <v>42114</v>
      </c>
      <c r="H186" s="642">
        <v>14</v>
      </c>
      <c r="I186" s="647">
        <v>1022.734</v>
      </c>
      <c r="J186" s="365">
        <v>2261.9589999999998</v>
      </c>
      <c r="K186" s="565">
        <v>65</v>
      </c>
      <c r="L186" s="566">
        <v>35</v>
      </c>
      <c r="M186" s="565">
        <v>2</v>
      </c>
      <c r="N186" s="735" t="s">
        <v>502</v>
      </c>
      <c r="O186" s="841" t="s">
        <v>172</v>
      </c>
      <c r="P186" s="566">
        <v>3</v>
      </c>
      <c r="Q186" s="365">
        <v>325.49</v>
      </c>
      <c r="R186" s="667">
        <v>11</v>
      </c>
      <c r="S186" s="668"/>
      <c r="T186" s="819"/>
      <c r="U186" s="816"/>
    </row>
    <row r="187" spans="1:22" ht="14.25" customHeight="1" thickTop="1" thickBot="1">
      <c r="A187" s="799" t="s">
        <v>97</v>
      </c>
      <c r="B187" s="800" t="s">
        <v>1457</v>
      </c>
      <c r="C187" s="842" t="s">
        <v>1320</v>
      </c>
      <c r="D187" s="842" t="s">
        <v>1350</v>
      </c>
      <c r="E187" s="800" t="s">
        <v>1440</v>
      </c>
      <c r="F187" s="800" t="s">
        <v>1351</v>
      </c>
      <c r="G187" s="363">
        <v>42118</v>
      </c>
      <c r="H187" s="641">
        <v>14</v>
      </c>
      <c r="I187" s="646">
        <v>296.85899999999998</v>
      </c>
      <c r="J187" s="364">
        <v>3681.576</v>
      </c>
      <c r="K187" s="562">
        <v>116</v>
      </c>
      <c r="L187" s="563">
        <v>56</v>
      </c>
      <c r="M187" s="562">
        <v>1</v>
      </c>
      <c r="N187" s="734" t="s">
        <v>502</v>
      </c>
      <c r="O187" s="843" t="s">
        <v>172</v>
      </c>
      <c r="P187" s="563">
        <v>8</v>
      </c>
      <c r="Q187" s="364">
        <v>494.30399999999997</v>
      </c>
      <c r="R187" s="669">
        <v>22</v>
      </c>
      <c r="S187" s="670"/>
      <c r="T187" s="819"/>
      <c r="U187" s="816"/>
    </row>
    <row r="188" spans="1:22" ht="14.25" customHeight="1" thickTop="1" thickBot="1">
      <c r="A188" s="799" t="s">
        <v>97</v>
      </c>
      <c r="B188" s="804" t="s">
        <v>1457</v>
      </c>
      <c r="C188" s="840" t="s">
        <v>1320</v>
      </c>
      <c r="D188" s="840" t="s">
        <v>1505</v>
      </c>
      <c r="E188" s="804" t="s">
        <v>2799</v>
      </c>
      <c r="F188" s="804" t="s">
        <v>1506</v>
      </c>
      <c r="G188" s="564">
        <v>42151</v>
      </c>
      <c r="H188" s="642">
        <v>13</v>
      </c>
      <c r="I188" s="647">
        <v>612.94299999999998</v>
      </c>
      <c r="J188" s="365">
        <v>716.64</v>
      </c>
      <c r="K188" s="565">
        <v>26</v>
      </c>
      <c r="L188" s="566">
        <v>10</v>
      </c>
      <c r="M188" s="565">
        <v>1</v>
      </c>
      <c r="N188" s="735" t="s">
        <v>502</v>
      </c>
      <c r="O188" s="841" t="s">
        <v>172</v>
      </c>
      <c r="P188" s="566">
        <v>1</v>
      </c>
      <c r="Q188" s="365">
        <v>55.584000000000003</v>
      </c>
      <c r="R188" s="667">
        <v>3</v>
      </c>
      <c r="S188" s="668"/>
      <c r="T188" s="819"/>
      <c r="U188" s="816"/>
    </row>
    <row r="189" spans="1:22" ht="14.25" customHeight="1" thickTop="1" thickBot="1">
      <c r="A189" s="799" t="s">
        <v>97</v>
      </c>
      <c r="B189" s="800" t="s">
        <v>997</v>
      </c>
      <c r="C189" s="842" t="s">
        <v>914</v>
      </c>
      <c r="D189" s="842" t="s">
        <v>1107</v>
      </c>
      <c r="E189" s="800" t="s">
        <v>2800</v>
      </c>
      <c r="F189" s="800" t="s">
        <v>1108</v>
      </c>
      <c r="G189" s="363">
        <v>42033</v>
      </c>
      <c r="H189" s="641">
        <v>17</v>
      </c>
      <c r="I189" s="646">
        <v>196.69399999999999</v>
      </c>
      <c r="J189" s="364">
        <v>388.10500000000002</v>
      </c>
      <c r="K189" s="562">
        <v>15</v>
      </c>
      <c r="L189" s="563">
        <v>10</v>
      </c>
      <c r="M189" s="562">
        <v>1</v>
      </c>
      <c r="N189" s="734" t="s">
        <v>255</v>
      </c>
      <c r="O189" s="843" t="s">
        <v>172</v>
      </c>
      <c r="P189" s="563">
        <v>0</v>
      </c>
      <c r="Q189" s="364">
        <v>12.772</v>
      </c>
      <c r="R189" s="669">
        <v>1</v>
      </c>
      <c r="S189" s="670"/>
      <c r="T189" s="819"/>
      <c r="U189" s="816"/>
    </row>
    <row r="190" spans="1:22" ht="14.25" customHeight="1" thickTop="1" thickBot="1">
      <c r="A190" s="799" t="s">
        <v>97</v>
      </c>
      <c r="B190" s="804" t="s">
        <v>997</v>
      </c>
      <c r="C190" s="840" t="s">
        <v>914</v>
      </c>
      <c r="D190" s="840" t="s">
        <v>1352</v>
      </c>
      <c r="E190" s="804" t="s">
        <v>1441</v>
      </c>
      <c r="F190" s="804" t="s">
        <v>1353</v>
      </c>
      <c r="G190" s="564">
        <v>42115</v>
      </c>
      <c r="H190" s="642">
        <v>14</v>
      </c>
      <c r="I190" s="647">
        <v>28.283000000000001</v>
      </c>
      <c r="J190" s="365">
        <v>323.93599999999998</v>
      </c>
      <c r="K190" s="565">
        <v>21</v>
      </c>
      <c r="L190" s="566">
        <v>8</v>
      </c>
      <c r="M190" s="565">
        <v>1</v>
      </c>
      <c r="N190" s="735" t="s">
        <v>255</v>
      </c>
      <c r="O190" s="841" t="s">
        <v>172</v>
      </c>
      <c r="P190" s="566">
        <v>0</v>
      </c>
      <c r="Q190" s="365">
        <v>66.456000000000003</v>
      </c>
      <c r="R190" s="667">
        <v>4</v>
      </c>
      <c r="S190" s="668"/>
      <c r="T190" s="819"/>
      <c r="U190" s="816"/>
    </row>
    <row r="191" spans="1:22" ht="14.25" customHeight="1" thickTop="1" thickBot="1">
      <c r="A191" s="799" t="s">
        <v>97</v>
      </c>
      <c r="B191" s="800" t="s">
        <v>997</v>
      </c>
      <c r="C191" s="842" t="s">
        <v>917</v>
      </c>
      <c r="D191" s="842" t="s">
        <v>929</v>
      </c>
      <c r="E191" s="800" t="s">
        <v>930</v>
      </c>
      <c r="F191" s="800" t="s">
        <v>931</v>
      </c>
      <c r="G191" s="363">
        <v>41982</v>
      </c>
      <c r="H191" s="641">
        <v>19</v>
      </c>
      <c r="I191" s="646">
        <v>817.50699999999995</v>
      </c>
      <c r="J191" s="364">
        <v>3450.096</v>
      </c>
      <c r="K191" s="562">
        <v>99</v>
      </c>
      <c r="L191" s="563">
        <v>27</v>
      </c>
      <c r="M191" s="562">
        <v>2</v>
      </c>
      <c r="N191" s="734" t="s">
        <v>502</v>
      </c>
      <c r="O191" s="843" t="s">
        <v>172</v>
      </c>
      <c r="P191" s="563">
        <v>0</v>
      </c>
      <c r="Q191" s="364">
        <v>177.489</v>
      </c>
      <c r="R191" s="669">
        <v>6</v>
      </c>
      <c r="S191" s="670"/>
      <c r="T191" s="819"/>
      <c r="U191" s="816"/>
    </row>
    <row r="192" spans="1:22" ht="14.25" customHeight="1" thickTop="1" thickBot="1">
      <c r="A192" s="799" t="s">
        <v>97</v>
      </c>
      <c r="B192" s="804" t="s">
        <v>997</v>
      </c>
      <c r="C192" s="840" t="s">
        <v>917</v>
      </c>
      <c r="D192" s="840" t="s">
        <v>1109</v>
      </c>
      <c r="E192" s="804" t="s">
        <v>2215</v>
      </c>
      <c r="F192" s="804" t="s">
        <v>1110</v>
      </c>
      <c r="G192" s="564">
        <v>42010</v>
      </c>
      <c r="H192" s="642">
        <v>18</v>
      </c>
      <c r="I192" s="647">
        <v>1403.45</v>
      </c>
      <c r="J192" s="365">
        <v>2029.645</v>
      </c>
      <c r="K192" s="565">
        <v>58</v>
      </c>
      <c r="L192" s="566">
        <v>18</v>
      </c>
      <c r="M192" s="565">
        <v>1</v>
      </c>
      <c r="N192" s="735" t="s">
        <v>502</v>
      </c>
      <c r="O192" s="841" t="s">
        <v>172</v>
      </c>
      <c r="P192" s="566">
        <v>0</v>
      </c>
      <c r="Q192" s="365">
        <v>78.352000000000004</v>
      </c>
      <c r="R192" s="667">
        <v>4</v>
      </c>
      <c r="S192" s="668"/>
      <c r="T192" s="819"/>
      <c r="U192" s="816"/>
    </row>
    <row r="193" spans="1:21" ht="14.25" customHeight="1" thickTop="1" thickBot="1">
      <c r="A193" s="799" t="s">
        <v>185</v>
      </c>
      <c r="B193" s="800" t="s">
        <v>997</v>
      </c>
      <c r="C193" s="842" t="s">
        <v>917</v>
      </c>
      <c r="D193" s="842" t="s">
        <v>2335</v>
      </c>
      <c r="E193" s="800" t="s">
        <v>2336</v>
      </c>
      <c r="F193" s="800" t="s">
        <v>2337</v>
      </c>
      <c r="G193" s="363">
        <v>42360</v>
      </c>
      <c r="H193" s="641">
        <v>6</v>
      </c>
      <c r="I193" s="646">
        <v>103.42700000000001</v>
      </c>
      <c r="J193" s="364">
        <v>417.05599999999998</v>
      </c>
      <c r="K193" s="562">
        <v>21</v>
      </c>
      <c r="L193" s="563">
        <v>7</v>
      </c>
      <c r="M193" s="562">
        <v>1</v>
      </c>
      <c r="N193" s="734" t="s">
        <v>502</v>
      </c>
      <c r="O193" s="843" t="s">
        <v>172</v>
      </c>
      <c r="P193" s="563">
        <v>0</v>
      </c>
      <c r="Q193" s="364">
        <v>122.288</v>
      </c>
      <c r="R193" s="669">
        <v>4</v>
      </c>
      <c r="S193" s="670"/>
      <c r="T193" s="819"/>
      <c r="U193" s="816"/>
    </row>
    <row r="194" spans="1:21" ht="15.75" customHeight="1" thickTop="1" thickBot="1">
      <c r="A194" s="799" t="s">
        <v>185</v>
      </c>
      <c r="B194" s="804" t="s">
        <v>998</v>
      </c>
      <c r="C194" s="840" t="s">
        <v>1201</v>
      </c>
      <c r="D194" s="840" t="s">
        <v>884</v>
      </c>
      <c r="E194" s="804" t="s">
        <v>2464</v>
      </c>
      <c r="F194" s="804" t="s">
        <v>885</v>
      </c>
      <c r="G194" s="564">
        <v>41957</v>
      </c>
      <c r="H194" s="642">
        <v>20</v>
      </c>
      <c r="I194" s="647">
        <v>636.19799999999998</v>
      </c>
      <c r="J194" s="365">
        <v>1527.145</v>
      </c>
      <c r="K194" s="565">
        <v>85</v>
      </c>
      <c r="L194" s="566">
        <v>41</v>
      </c>
      <c r="M194" s="565">
        <v>0</v>
      </c>
      <c r="N194" s="735" t="s">
        <v>502</v>
      </c>
      <c r="O194" s="841" t="s">
        <v>172</v>
      </c>
      <c r="P194" s="566">
        <v>19</v>
      </c>
      <c r="Q194" s="365">
        <v>292.98399999999998</v>
      </c>
      <c r="R194" s="667">
        <v>20</v>
      </c>
      <c r="S194" s="668"/>
      <c r="T194" s="819"/>
      <c r="U194" s="816"/>
    </row>
    <row r="195" spans="1:21" ht="14.25" customHeight="1" thickTop="1" thickBot="1">
      <c r="A195" s="799" t="s">
        <v>185</v>
      </c>
      <c r="B195" s="800" t="s">
        <v>998</v>
      </c>
      <c r="C195" s="842" t="s">
        <v>1201</v>
      </c>
      <c r="D195" s="842" t="s">
        <v>886</v>
      </c>
      <c r="E195" s="800" t="s">
        <v>1485</v>
      </c>
      <c r="F195" s="800" t="s">
        <v>887</v>
      </c>
      <c r="G195" s="363">
        <v>41957</v>
      </c>
      <c r="H195" s="641">
        <v>20</v>
      </c>
      <c r="I195" s="646">
        <v>243.453</v>
      </c>
      <c r="J195" s="364">
        <v>609.41399999999999</v>
      </c>
      <c r="K195" s="562">
        <v>58</v>
      </c>
      <c r="L195" s="563">
        <v>9</v>
      </c>
      <c r="M195" s="562">
        <v>1</v>
      </c>
      <c r="N195" s="734" t="s">
        <v>289</v>
      </c>
      <c r="O195" s="843" t="s">
        <v>172</v>
      </c>
      <c r="P195" s="563">
        <v>0</v>
      </c>
      <c r="Q195" s="364">
        <v>71.94</v>
      </c>
      <c r="R195" s="669">
        <v>4</v>
      </c>
      <c r="S195" s="670"/>
      <c r="T195" s="819"/>
      <c r="U195" s="816"/>
    </row>
    <row r="196" spans="1:21" ht="14.25" customHeight="1" thickTop="1" thickBot="1">
      <c r="A196" s="799" t="s">
        <v>97</v>
      </c>
      <c r="B196" s="804" t="s">
        <v>998</v>
      </c>
      <c r="C196" s="840" t="s">
        <v>1201</v>
      </c>
      <c r="D196" s="840" t="s">
        <v>889</v>
      </c>
      <c r="E196" s="804" t="s">
        <v>1854</v>
      </c>
      <c r="F196" s="804" t="s">
        <v>890</v>
      </c>
      <c r="G196" s="564">
        <v>41960</v>
      </c>
      <c r="H196" s="642">
        <v>19</v>
      </c>
      <c r="I196" s="647">
        <v>159.51900000000001</v>
      </c>
      <c r="J196" s="365">
        <v>455.66800000000001</v>
      </c>
      <c r="K196" s="565">
        <v>32</v>
      </c>
      <c r="L196" s="566">
        <v>5</v>
      </c>
      <c r="M196" s="565">
        <v>1</v>
      </c>
      <c r="N196" s="735" t="s">
        <v>289</v>
      </c>
      <c r="O196" s="841" t="s">
        <v>172</v>
      </c>
      <c r="P196" s="566">
        <v>1</v>
      </c>
      <c r="Q196" s="365"/>
      <c r="R196" s="667">
        <v>0</v>
      </c>
      <c r="S196" s="668"/>
      <c r="T196" s="819"/>
      <c r="U196" s="816"/>
    </row>
    <row r="197" spans="1:21" ht="14.25" customHeight="1" thickTop="1" thickBot="1">
      <c r="A197" s="799" t="s">
        <v>97</v>
      </c>
      <c r="B197" s="800" t="s">
        <v>998</v>
      </c>
      <c r="C197" s="842" t="s">
        <v>1201</v>
      </c>
      <c r="D197" s="842" t="s">
        <v>1949</v>
      </c>
      <c r="E197" s="800" t="s">
        <v>1950</v>
      </c>
      <c r="F197" s="800" t="s">
        <v>1951</v>
      </c>
      <c r="G197" s="363">
        <v>42271</v>
      </c>
      <c r="H197" s="641">
        <v>9</v>
      </c>
      <c r="I197" s="646">
        <v>35.667999999999999</v>
      </c>
      <c r="J197" s="364"/>
      <c r="K197" s="562">
        <v>0</v>
      </c>
      <c r="L197" s="563">
        <v>4</v>
      </c>
      <c r="M197" s="562">
        <v>0</v>
      </c>
      <c r="N197" s="734" t="s">
        <v>255</v>
      </c>
      <c r="O197" s="843" t="s">
        <v>172</v>
      </c>
      <c r="P197" s="563">
        <v>0</v>
      </c>
      <c r="Q197" s="364"/>
      <c r="R197" s="669">
        <v>0</v>
      </c>
      <c r="S197" s="670"/>
      <c r="T197" s="819"/>
      <c r="U197" s="816"/>
    </row>
    <row r="198" spans="1:21" ht="14.25" customHeight="1" thickTop="1" thickBot="1">
      <c r="A198" s="799" t="s">
        <v>97</v>
      </c>
      <c r="B198" s="804" t="s">
        <v>998</v>
      </c>
      <c r="C198" s="840" t="s">
        <v>1201</v>
      </c>
      <c r="D198" s="840" t="s">
        <v>2144</v>
      </c>
      <c r="E198" s="804" t="s">
        <v>2801</v>
      </c>
      <c r="F198" s="804" t="s">
        <v>2145</v>
      </c>
      <c r="G198" s="564">
        <v>42387</v>
      </c>
      <c r="H198" s="642">
        <v>9</v>
      </c>
      <c r="I198" s="647">
        <v>722.9</v>
      </c>
      <c r="J198" s="365">
        <v>556.53099999999995</v>
      </c>
      <c r="K198" s="565">
        <v>48</v>
      </c>
      <c r="L198" s="566">
        <v>31</v>
      </c>
      <c r="M198" s="565">
        <v>1</v>
      </c>
      <c r="N198" s="735" t="s">
        <v>502</v>
      </c>
      <c r="O198" s="841" t="s">
        <v>172</v>
      </c>
      <c r="P198" s="566">
        <v>12</v>
      </c>
      <c r="Q198" s="365">
        <v>185.88399999999999</v>
      </c>
      <c r="R198" s="667">
        <v>12</v>
      </c>
      <c r="S198" s="668"/>
      <c r="T198" s="819"/>
      <c r="U198" s="816"/>
    </row>
    <row r="199" spans="1:21" ht="14.25" customHeight="1" thickTop="1" thickBot="1">
      <c r="A199" s="799" t="s">
        <v>97</v>
      </c>
      <c r="B199" s="800" t="s">
        <v>998</v>
      </c>
      <c r="C199" s="842" t="s">
        <v>1201</v>
      </c>
      <c r="D199" s="842" t="s">
        <v>3514</v>
      </c>
      <c r="E199" s="800" t="s">
        <v>3515</v>
      </c>
      <c r="F199" s="800" t="s">
        <v>3516</v>
      </c>
      <c r="G199" s="363">
        <v>42531</v>
      </c>
      <c r="H199" s="641">
        <v>1</v>
      </c>
      <c r="I199" s="646">
        <v>15.106</v>
      </c>
      <c r="J199" s="364">
        <v>83.902000000000001</v>
      </c>
      <c r="K199" s="562">
        <v>5</v>
      </c>
      <c r="L199" s="563">
        <v>14</v>
      </c>
      <c r="M199" s="562">
        <v>1</v>
      </c>
      <c r="N199" s="734" t="s">
        <v>502</v>
      </c>
      <c r="O199" s="843" t="s">
        <v>172</v>
      </c>
      <c r="P199" s="563">
        <v>9</v>
      </c>
      <c r="Q199" s="364">
        <v>83.902000000000001</v>
      </c>
      <c r="R199" s="669">
        <v>5</v>
      </c>
      <c r="S199" s="670"/>
      <c r="T199" s="819"/>
      <c r="U199" s="816"/>
    </row>
    <row r="200" spans="1:21" ht="14.25" customHeight="1" thickTop="1" thickBot="1">
      <c r="A200" s="799" t="s">
        <v>97</v>
      </c>
      <c r="B200" s="804" t="s">
        <v>998</v>
      </c>
      <c r="C200" s="840" t="s">
        <v>2619</v>
      </c>
      <c r="D200" s="840" t="s">
        <v>2657</v>
      </c>
      <c r="E200" s="804" t="s">
        <v>2658</v>
      </c>
      <c r="F200" s="804" t="s">
        <v>2659</v>
      </c>
      <c r="G200" s="564">
        <v>42452</v>
      </c>
      <c r="H200" s="642">
        <v>3</v>
      </c>
      <c r="I200" s="647">
        <v>49.24</v>
      </c>
      <c r="J200" s="365">
        <v>222.297</v>
      </c>
      <c r="K200" s="565">
        <v>11</v>
      </c>
      <c r="L200" s="566">
        <v>14</v>
      </c>
      <c r="M200" s="565">
        <v>2</v>
      </c>
      <c r="N200" s="735" t="s">
        <v>502</v>
      </c>
      <c r="O200" s="841" t="s">
        <v>172</v>
      </c>
      <c r="P200" s="566">
        <v>4</v>
      </c>
      <c r="Q200" s="365">
        <v>55.564999999999998</v>
      </c>
      <c r="R200" s="667">
        <v>5</v>
      </c>
      <c r="S200" s="668"/>
      <c r="T200" s="819"/>
      <c r="U200" s="816"/>
    </row>
    <row r="201" spans="1:21" ht="14.25" customHeight="1" thickTop="1" thickBot="1">
      <c r="A201" s="799" t="s">
        <v>97</v>
      </c>
      <c r="B201" s="800" t="s">
        <v>998</v>
      </c>
      <c r="C201" s="842" t="s">
        <v>2619</v>
      </c>
      <c r="D201" s="842" t="s">
        <v>2838</v>
      </c>
      <c r="E201" s="800" t="s">
        <v>2839</v>
      </c>
      <c r="F201" s="800" t="s">
        <v>2840</v>
      </c>
      <c r="G201" s="363">
        <v>42468</v>
      </c>
      <c r="H201" s="641">
        <v>3</v>
      </c>
      <c r="I201" s="646">
        <v>21.457999999999998</v>
      </c>
      <c r="J201" s="364">
        <v>14.298</v>
      </c>
      <c r="K201" s="562">
        <v>3</v>
      </c>
      <c r="L201" s="563">
        <v>11</v>
      </c>
      <c r="M201" s="562">
        <v>2</v>
      </c>
      <c r="N201" s="734" t="s">
        <v>255</v>
      </c>
      <c r="O201" s="843" t="s">
        <v>172</v>
      </c>
      <c r="P201" s="563">
        <v>3</v>
      </c>
      <c r="Q201" s="364"/>
      <c r="R201" s="669">
        <v>0</v>
      </c>
      <c r="S201" s="670"/>
      <c r="T201" s="819"/>
      <c r="U201" s="816"/>
    </row>
    <row r="202" spans="1:21" ht="14.25" customHeight="1" thickTop="1" thickBot="1">
      <c r="A202" s="799" t="s">
        <v>97</v>
      </c>
      <c r="B202" s="804" t="s">
        <v>1313</v>
      </c>
      <c r="C202" s="840" t="s">
        <v>1323</v>
      </c>
      <c r="D202" s="840" t="s">
        <v>1366</v>
      </c>
      <c r="E202" s="804" t="s">
        <v>1442</v>
      </c>
      <c r="F202" s="804" t="s">
        <v>1367</v>
      </c>
      <c r="G202" s="564">
        <v>42111</v>
      </c>
      <c r="H202" s="642">
        <v>14</v>
      </c>
      <c r="I202" s="647">
        <v>256.12400000000002</v>
      </c>
      <c r="J202" s="365">
        <v>1459.6690000000001</v>
      </c>
      <c r="K202" s="565">
        <v>107</v>
      </c>
      <c r="L202" s="566">
        <v>37</v>
      </c>
      <c r="M202" s="565">
        <v>1</v>
      </c>
      <c r="N202" s="735" t="s">
        <v>502</v>
      </c>
      <c r="O202" s="841" t="s">
        <v>172</v>
      </c>
      <c r="P202" s="566">
        <v>1</v>
      </c>
      <c r="Q202" s="365">
        <v>158.17699999999999</v>
      </c>
      <c r="R202" s="667">
        <v>8</v>
      </c>
      <c r="S202" s="668"/>
      <c r="T202" s="819"/>
      <c r="U202" s="816"/>
    </row>
    <row r="203" spans="1:21" ht="14.25" customHeight="1" thickTop="1" thickBot="1">
      <c r="A203" s="799" t="s">
        <v>97</v>
      </c>
      <c r="B203" s="800" t="s">
        <v>1313</v>
      </c>
      <c r="C203" s="842" t="s">
        <v>1323</v>
      </c>
      <c r="D203" s="842" t="s">
        <v>1368</v>
      </c>
      <c r="E203" s="800" t="s">
        <v>2802</v>
      </c>
      <c r="F203" s="800" t="s">
        <v>1369</v>
      </c>
      <c r="G203" s="363">
        <v>42111</v>
      </c>
      <c r="H203" s="641">
        <v>14</v>
      </c>
      <c r="I203" s="646">
        <v>652.66300000000001</v>
      </c>
      <c r="J203" s="364">
        <v>1051.579</v>
      </c>
      <c r="K203" s="562">
        <v>72</v>
      </c>
      <c r="L203" s="563">
        <v>23</v>
      </c>
      <c r="M203" s="562">
        <v>2</v>
      </c>
      <c r="N203" s="734" t="s">
        <v>502</v>
      </c>
      <c r="O203" s="843" t="s">
        <v>172</v>
      </c>
      <c r="P203" s="563">
        <v>0</v>
      </c>
      <c r="Q203" s="364">
        <v>143.999</v>
      </c>
      <c r="R203" s="669">
        <v>7</v>
      </c>
      <c r="S203" s="670"/>
      <c r="T203" s="819"/>
      <c r="U203" s="816"/>
    </row>
    <row r="204" spans="1:21" ht="14.25" customHeight="1" thickTop="1" thickBot="1">
      <c r="A204" s="799" t="s">
        <v>97</v>
      </c>
      <c r="B204" s="804" t="s">
        <v>1313</v>
      </c>
      <c r="C204" s="840" t="s">
        <v>3463</v>
      </c>
      <c r="D204" s="840" t="s">
        <v>3517</v>
      </c>
      <c r="E204" s="804" t="s">
        <v>3518</v>
      </c>
      <c r="F204" s="804" t="s">
        <v>3519</v>
      </c>
      <c r="G204" s="564">
        <v>42531</v>
      </c>
      <c r="H204" s="642">
        <v>1</v>
      </c>
      <c r="I204" s="647"/>
      <c r="J204" s="365">
        <v>433.82</v>
      </c>
      <c r="K204" s="565">
        <v>11</v>
      </c>
      <c r="L204" s="566">
        <v>16</v>
      </c>
      <c r="M204" s="565">
        <v>2</v>
      </c>
      <c r="N204" s="735" t="s">
        <v>502</v>
      </c>
      <c r="O204" s="841" t="s">
        <v>172</v>
      </c>
      <c r="P204" s="566">
        <v>16</v>
      </c>
      <c r="Q204" s="365">
        <v>433.82</v>
      </c>
      <c r="R204" s="667">
        <v>11</v>
      </c>
      <c r="S204" s="668"/>
      <c r="T204" s="819"/>
      <c r="U204" s="816"/>
    </row>
    <row r="205" spans="1:21" ht="14.25" customHeight="1" thickTop="1" thickBot="1">
      <c r="A205" s="799" t="s">
        <v>185</v>
      </c>
      <c r="B205" s="800" t="s">
        <v>1001</v>
      </c>
      <c r="C205" s="842" t="s">
        <v>172</v>
      </c>
      <c r="D205" s="842" t="s">
        <v>1575</v>
      </c>
      <c r="E205" s="800" t="s">
        <v>1576</v>
      </c>
      <c r="F205" s="800" t="s">
        <v>1577</v>
      </c>
      <c r="G205" s="363">
        <v>42185</v>
      </c>
      <c r="H205" s="641">
        <v>12</v>
      </c>
      <c r="I205" s="646">
        <v>60.475999999999999</v>
      </c>
      <c r="J205" s="364">
        <v>367.07299999999998</v>
      </c>
      <c r="K205" s="562">
        <v>15</v>
      </c>
      <c r="L205" s="563">
        <v>11</v>
      </c>
      <c r="M205" s="562">
        <v>1</v>
      </c>
      <c r="N205" s="734" t="s">
        <v>289</v>
      </c>
      <c r="O205" s="843" t="s">
        <v>172</v>
      </c>
      <c r="P205" s="563">
        <v>1</v>
      </c>
      <c r="Q205" s="364">
        <v>11.077</v>
      </c>
      <c r="R205" s="669">
        <v>1</v>
      </c>
      <c r="S205" s="670"/>
      <c r="T205" s="819"/>
      <c r="U205" s="816"/>
    </row>
    <row r="206" spans="1:21" ht="14.25" customHeight="1" thickTop="1" thickBot="1">
      <c r="A206" s="799"/>
      <c r="B206" s="804" t="s">
        <v>1001</v>
      </c>
      <c r="C206" s="840" t="s">
        <v>172</v>
      </c>
      <c r="D206" s="840" t="s">
        <v>2216</v>
      </c>
      <c r="E206" s="804" t="s">
        <v>2217</v>
      </c>
      <c r="F206" s="804" t="s">
        <v>2218</v>
      </c>
      <c r="G206" s="564">
        <v>42334</v>
      </c>
      <c r="H206" s="642">
        <v>7</v>
      </c>
      <c r="I206" s="647">
        <v>275.10599999999999</v>
      </c>
      <c r="J206" s="365">
        <v>567.77300000000002</v>
      </c>
      <c r="K206" s="565">
        <v>39</v>
      </c>
      <c r="L206" s="566">
        <v>24</v>
      </c>
      <c r="M206" s="565">
        <v>2</v>
      </c>
      <c r="N206" s="735" t="s">
        <v>502</v>
      </c>
      <c r="O206" s="841" t="s">
        <v>172</v>
      </c>
      <c r="P206" s="566">
        <v>2</v>
      </c>
      <c r="Q206" s="365">
        <v>27.562000000000001</v>
      </c>
      <c r="R206" s="667">
        <v>3</v>
      </c>
      <c r="S206" s="668"/>
      <c r="T206" s="819"/>
      <c r="U206" s="816"/>
    </row>
    <row r="207" spans="1:21" ht="14.25" customHeight="1" thickTop="1" thickBot="1">
      <c r="A207" s="799"/>
      <c r="B207" s="800" t="s">
        <v>1001</v>
      </c>
      <c r="C207" s="842" t="s">
        <v>1245</v>
      </c>
      <c r="D207" s="842" t="s">
        <v>1486</v>
      </c>
      <c r="E207" s="800" t="s">
        <v>1487</v>
      </c>
      <c r="F207" s="800" t="s">
        <v>1488</v>
      </c>
      <c r="G207" s="363">
        <v>42152</v>
      </c>
      <c r="H207" s="641">
        <v>13</v>
      </c>
      <c r="I207" s="646">
        <v>809.19200000000001</v>
      </c>
      <c r="J207" s="364">
        <v>1526.7059999999999</v>
      </c>
      <c r="K207" s="562">
        <v>65</v>
      </c>
      <c r="L207" s="563">
        <v>22</v>
      </c>
      <c r="M207" s="562">
        <v>2</v>
      </c>
      <c r="N207" s="734" t="s">
        <v>502</v>
      </c>
      <c r="O207" s="843" t="s">
        <v>172</v>
      </c>
      <c r="P207" s="563">
        <v>1</v>
      </c>
      <c r="Q207" s="364"/>
      <c r="R207" s="669">
        <v>0</v>
      </c>
      <c r="S207" s="670"/>
      <c r="T207" s="819"/>
      <c r="U207" s="816"/>
    </row>
    <row r="208" spans="1:21" ht="14.25" customHeight="1" thickTop="1" thickBot="1">
      <c r="A208" s="799"/>
      <c r="B208" s="804" t="s">
        <v>801</v>
      </c>
      <c r="C208" s="840" t="s">
        <v>1065</v>
      </c>
      <c r="D208" s="840" t="s">
        <v>1578</v>
      </c>
      <c r="E208" s="804" t="s">
        <v>1579</v>
      </c>
      <c r="F208" s="804" t="s">
        <v>1580</v>
      </c>
      <c r="G208" s="564">
        <v>42159</v>
      </c>
      <c r="H208" s="642">
        <v>13</v>
      </c>
      <c r="I208" s="647">
        <v>92.884</v>
      </c>
      <c r="J208" s="365">
        <v>205.149</v>
      </c>
      <c r="K208" s="565">
        <v>14</v>
      </c>
      <c r="L208" s="566">
        <v>11</v>
      </c>
      <c r="M208" s="565">
        <v>1</v>
      </c>
      <c r="N208" s="735" t="s">
        <v>255</v>
      </c>
      <c r="O208" s="841" t="s">
        <v>172</v>
      </c>
      <c r="P208" s="566">
        <v>1</v>
      </c>
      <c r="Q208" s="365"/>
      <c r="R208" s="667">
        <v>0</v>
      </c>
      <c r="S208" s="668"/>
      <c r="T208" s="819"/>
      <c r="U208" s="816"/>
    </row>
    <row r="209" spans="1:21" ht="14.25" customHeight="1" thickTop="1" thickBot="1">
      <c r="A209" s="799"/>
      <c r="B209" s="800" t="s">
        <v>801</v>
      </c>
      <c r="C209" s="842" t="s">
        <v>1204</v>
      </c>
      <c r="D209" s="842" t="s">
        <v>1215</v>
      </c>
      <c r="E209" s="800" t="s">
        <v>3520</v>
      </c>
      <c r="F209" s="800" t="s">
        <v>1216</v>
      </c>
      <c r="G209" s="363">
        <v>42059</v>
      </c>
      <c r="H209" s="641">
        <v>16</v>
      </c>
      <c r="I209" s="646">
        <v>2886.3240000000001</v>
      </c>
      <c r="J209" s="364">
        <v>3250.4290000000001</v>
      </c>
      <c r="K209" s="562">
        <v>40</v>
      </c>
      <c r="L209" s="563">
        <v>17</v>
      </c>
      <c r="M209" s="562">
        <v>1</v>
      </c>
      <c r="N209" s="734" t="s">
        <v>502</v>
      </c>
      <c r="O209" s="843" t="s">
        <v>172</v>
      </c>
      <c r="P209" s="563">
        <v>0</v>
      </c>
      <c r="Q209" s="364">
        <v>715.54</v>
      </c>
      <c r="R209" s="669">
        <v>8</v>
      </c>
      <c r="S209" s="670"/>
      <c r="T209" s="819"/>
      <c r="U209" s="816"/>
    </row>
    <row r="210" spans="1:21" ht="14.25" customHeight="1" thickTop="1" thickBot="1">
      <c r="A210" s="799"/>
      <c r="B210" s="804" t="s">
        <v>801</v>
      </c>
      <c r="C210" s="840" t="s">
        <v>1204</v>
      </c>
      <c r="D210" s="840" t="s">
        <v>1217</v>
      </c>
      <c r="E210" s="804" t="s">
        <v>2803</v>
      </c>
      <c r="F210" s="804" t="s">
        <v>1218</v>
      </c>
      <c r="G210" s="564">
        <v>42083</v>
      </c>
      <c r="H210" s="642">
        <v>16</v>
      </c>
      <c r="I210" s="647">
        <v>3101.902</v>
      </c>
      <c r="J210" s="365">
        <v>5990.9459999999999</v>
      </c>
      <c r="K210" s="565">
        <v>57</v>
      </c>
      <c r="L210" s="566">
        <v>21</v>
      </c>
      <c r="M210" s="565">
        <v>2</v>
      </c>
      <c r="N210" s="735" t="s">
        <v>502</v>
      </c>
      <c r="O210" s="841" t="s">
        <v>172</v>
      </c>
      <c r="P210" s="566">
        <v>1</v>
      </c>
      <c r="Q210" s="365">
        <v>410.56400000000002</v>
      </c>
      <c r="R210" s="667">
        <v>10</v>
      </c>
      <c r="S210" s="668"/>
      <c r="T210" s="819"/>
      <c r="U210" s="816"/>
    </row>
    <row r="211" spans="1:21" ht="14.25" customHeight="1" thickTop="1" thickBot="1">
      <c r="A211" s="799"/>
      <c r="B211" s="800" t="s">
        <v>801</v>
      </c>
      <c r="C211" s="842" t="s">
        <v>1845</v>
      </c>
      <c r="D211" s="842" t="s">
        <v>1855</v>
      </c>
      <c r="E211" s="800" t="s">
        <v>1856</v>
      </c>
      <c r="F211" s="800" t="s">
        <v>1857</v>
      </c>
      <c r="G211" s="363">
        <v>42242</v>
      </c>
      <c r="H211" s="641">
        <v>10</v>
      </c>
      <c r="I211" s="646">
        <v>769.81899999999996</v>
      </c>
      <c r="J211" s="364">
        <v>879.61500000000001</v>
      </c>
      <c r="K211" s="562">
        <v>16</v>
      </c>
      <c r="L211" s="563">
        <v>11</v>
      </c>
      <c r="M211" s="562">
        <v>2</v>
      </c>
      <c r="N211" s="734" t="s">
        <v>502</v>
      </c>
      <c r="O211" s="843" t="s">
        <v>172</v>
      </c>
      <c r="P211" s="563">
        <v>0</v>
      </c>
      <c r="Q211" s="364"/>
      <c r="R211" s="669">
        <v>0</v>
      </c>
      <c r="S211" s="670"/>
      <c r="T211" s="819"/>
      <c r="U211" s="816"/>
    </row>
    <row r="212" spans="1:21" ht="14.25" customHeight="1" thickTop="1" thickBot="1">
      <c r="A212" s="799"/>
      <c r="B212" s="804" t="s">
        <v>560</v>
      </c>
      <c r="C212" s="840" t="s">
        <v>619</v>
      </c>
      <c r="D212" s="840" t="s">
        <v>600</v>
      </c>
      <c r="E212" s="804" t="s">
        <v>2465</v>
      </c>
      <c r="F212" s="804" t="s">
        <v>601</v>
      </c>
      <c r="G212" s="564">
        <v>41757</v>
      </c>
      <c r="H212" s="642">
        <v>26</v>
      </c>
      <c r="I212" s="647">
        <v>97.248500000000007</v>
      </c>
      <c r="J212" s="365">
        <v>684.52250000000004</v>
      </c>
      <c r="K212" s="565">
        <v>19</v>
      </c>
      <c r="L212" s="566">
        <v>13</v>
      </c>
      <c r="M212" s="565">
        <v>1</v>
      </c>
      <c r="N212" s="735" t="s">
        <v>289</v>
      </c>
      <c r="O212" s="841" t="s">
        <v>172</v>
      </c>
      <c r="P212" s="566">
        <v>1</v>
      </c>
      <c r="Q212" s="365">
        <v>182.68299999999999</v>
      </c>
      <c r="R212" s="667">
        <v>3</v>
      </c>
      <c r="S212" s="668"/>
      <c r="T212" s="819"/>
      <c r="U212" s="816"/>
    </row>
    <row r="213" spans="1:21" ht="14.25" customHeight="1" thickTop="1" thickBot="1">
      <c r="A213" s="799"/>
      <c r="B213" s="800" t="s">
        <v>560</v>
      </c>
      <c r="C213" s="842" t="s">
        <v>619</v>
      </c>
      <c r="D213" s="842" t="s">
        <v>1287</v>
      </c>
      <c r="E213" s="800" t="s">
        <v>3368</v>
      </c>
      <c r="F213" s="800" t="s">
        <v>1288</v>
      </c>
      <c r="G213" s="363">
        <v>42093</v>
      </c>
      <c r="H213" s="641">
        <v>15</v>
      </c>
      <c r="I213" s="646">
        <v>2050.0659999999998</v>
      </c>
      <c r="J213" s="364">
        <v>2133.607</v>
      </c>
      <c r="K213" s="562">
        <v>44</v>
      </c>
      <c r="L213" s="563">
        <v>26</v>
      </c>
      <c r="M213" s="562">
        <v>2</v>
      </c>
      <c r="N213" s="734" t="s">
        <v>502</v>
      </c>
      <c r="O213" s="843" t="s">
        <v>172</v>
      </c>
      <c r="P213" s="563">
        <v>3</v>
      </c>
      <c r="Q213" s="364">
        <v>180.91200000000001</v>
      </c>
      <c r="R213" s="669">
        <v>7</v>
      </c>
      <c r="S213" s="670"/>
      <c r="T213" s="819"/>
      <c r="U213" s="816"/>
    </row>
    <row r="214" spans="1:21" ht="14.25" customHeight="1" thickTop="1" thickBot="1">
      <c r="A214" s="799"/>
      <c r="B214" s="804" t="s">
        <v>2783</v>
      </c>
      <c r="C214" s="840" t="s">
        <v>3466</v>
      </c>
      <c r="D214" s="840" t="s">
        <v>3521</v>
      </c>
      <c r="E214" s="804" t="s">
        <v>3522</v>
      </c>
      <c r="F214" s="804" t="s">
        <v>3523</v>
      </c>
      <c r="G214" s="564">
        <v>42543</v>
      </c>
      <c r="H214" s="642">
        <v>0</v>
      </c>
      <c r="I214" s="647"/>
      <c r="J214" s="365"/>
      <c r="K214" s="565">
        <v>0</v>
      </c>
      <c r="L214" s="566">
        <v>1</v>
      </c>
      <c r="M214" s="565">
        <v>0</v>
      </c>
      <c r="N214" s="735" t="s">
        <v>172</v>
      </c>
      <c r="O214" s="841" t="s">
        <v>172</v>
      </c>
      <c r="P214" s="566">
        <v>1</v>
      </c>
      <c r="Q214" s="365"/>
      <c r="R214" s="667">
        <v>0</v>
      </c>
      <c r="S214" s="668"/>
      <c r="T214" s="819"/>
      <c r="U214" s="816"/>
    </row>
    <row r="215" spans="1:21" ht="14.25" customHeight="1" thickTop="1" thickBot="1">
      <c r="A215" s="799"/>
      <c r="B215" s="800" t="s">
        <v>2783</v>
      </c>
      <c r="C215" s="842" t="s">
        <v>3466</v>
      </c>
      <c r="D215" s="842" t="s">
        <v>3524</v>
      </c>
      <c r="E215" s="800" t="s">
        <v>3525</v>
      </c>
      <c r="F215" s="800" t="s">
        <v>3526</v>
      </c>
      <c r="G215" s="363">
        <v>42543</v>
      </c>
      <c r="H215" s="641">
        <v>0</v>
      </c>
      <c r="I215" s="646"/>
      <c r="J215" s="364"/>
      <c r="K215" s="562">
        <v>0</v>
      </c>
      <c r="L215" s="563">
        <v>10</v>
      </c>
      <c r="M215" s="562">
        <v>5</v>
      </c>
      <c r="N215" s="734" t="s">
        <v>172</v>
      </c>
      <c r="O215" s="843" t="s">
        <v>172</v>
      </c>
      <c r="P215" s="563">
        <v>10</v>
      </c>
      <c r="Q215" s="364"/>
      <c r="R215" s="669">
        <v>0</v>
      </c>
      <c r="S215" s="670"/>
      <c r="T215" s="819"/>
      <c r="U215" s="816"/>
    </row>
    <row r="216" spans="1:21" ht="14.25" customHeight="1" thickTop="1" thickBot="1">
      <c r="A216" s="799"/>
      <c r="B216" s="804" t="s">
        <v>1940</v>
      </c>
      <c r="C216" s="840" t="s">
        <v>1952</v>
      </c>
      <c r="D216" s="840" t="s">
        <v>1966</v>
      </c>
      <c r="E216" s="804" t="s">
        <v>1967</v>
      </c>
      <c r="F216" s="804" t="s">
        <v>1968</v>
      </c>
      <c r="G216" s="564">
        <v>42271</v>
      </c>
      <c r="H216" s="642">
        <v>9</v>
      </c>
      <c r="I216" s="647">
        <v>80.995999999999995</v>
      </c>
      <c r="J216" s="365">
        <v>670.49350000000004</v>
      </c>
      <c r="K216" s="565">
        <v>33</v>
      </c>
      <c r="L216" s="566">
        <v>13</v>
      </c>
      <c r="M216" s="565">
        <v>2</v>
      </c>
      <c r="N216" s="735" t="s">
        <v>502</v>
      </c>
      <c r="O216" s="841" t="s">
        <v>172</v>
      </c>
      <c r="P216" s="566">
        <v>0</v>
      </c>
      <c r="Q216" s="365">
        <v>92.477500000000006</v>
      </c>
      <c r="R216" s="667">
        <v>2</v>
      </c>
      <c r="S216" s="668"/>
      <c r="T216" s="819"/>
      <c r="U216" s="816"/>
    </row>
    <row r="217" spans="1:21" ht="14.25" customHeight="1" thickTop="1" thickBot="1">
      <c r="A217" s="799"/>
      <c r="B217" s="800" t="s">
        <v>1940</v>
      </c>
      <c r="C217" s="842" t="s">
        <v>1952</v>
      </c>
      <c r="D217" s="842" t="s">
        <v>2127</v>
      </c>
      <c r="E217" s="800" t="s">
        <v>2128</v>
      </c>
      <c r="F217" s="800" t="s">
        <v>2129</v>
      </c>
      <c r="G217" s="363">
        <v>42299</v>
      </c>
      <c r="H217" s="641">
        <v>8</v>
      </c>
      <c r="I217" s="646">
        <v>55.762</v>
      </c>
      <c r="J217" s="364">
        <v>740.327</v>
      </c>
      <c r="K217" s="562">
        <v>41</v>
      </c>
      <c r="L217" s="563">
        <v>14</v>
      </c>
      <c r="M217" s="562">
        <v>2</v>
      </c>
      <c r="N217" s="734" t="s">
        <v>502</v>
      </c>
      <c r="O217" s="843" t="s">
        <v>172</v>
      </c>
      <c r="P217" s="563">
        <v>1</v>
      </c>
      <c r="Q217" s="364">
        <v>130.74299999999999</v>
      </c>
      <c r="R217" s="669">
        <v>9</v>
      </c>
      <c r="S217" s="670"/>
      <c r="T217" s="819"/>
      <c r="U217" s="816"/>
    </row>
    <row r="218" spans="1:21" ht="14.25" customHeight="1" thickTop="1" thickBot="1">
      <c r="A218" s="799"/>
      <c r="B218" s="804" t="s">
        <v>1940</v>
      </c>
      <c r="C218" s="840" t="s">
        <v>1952</v>
      </c>
      <c r="D218" s="840" t="s">
        <v>2338</v>
      </c>
      <c r="E218" s="804" t="s">
        <v>2339</v>
      </c>
      <c r="F218" s="804" t="s">
        <v>2340</v>
      </c>
      <c r="G218" s="564">
        <v>42353</v>
      </c>
      <c r="H218" s="642">
        <v>6</v>
      </c>
      <c r="I218" s="647">
        <v>1028.3330000000001</v>
      </c>
      <c r="J218" s="365">
        <v>1271.319</v>
      </c>
      <c r="K218" s="565">
        <v>39</v>
      </c>
      <c r="L218" s="566">
        <v>23</v>
      </c>
      <c r="M218" s="565">
        <v>3</v>
      </c>
      <c r="N218" s="735" t="s">
        <v>502</v>
      </c>
      <c r="O218" s="841" t="s">
        <v>172</v>
      </c>
      <c r="P218" s="566">
        <v>3</v>
      </c>
      <c r="Q218" s="365">
        <v>455.84899999999999</v>
      </c>
      <c r="R218" s="667">
        <v>9</v>
      </c>
      <c r="S218" s="668"/>
      <c r="T218" s="819"/>
      <c r="U218" s="816"/>
    </row>
    <row r="219" spans="1:21" ht="14.25" customHeight="1" thickTop="1" thickBot="1">
      <c r="A219" s="799"/>
      <c r="B219" s="800" t="s">
        <v>1940</v>
      </c>
      <c r="C219" s="842" t="s">
        <v>1952</v>
      </c>
      <c r="D219" s="842" t="s">
        <v>3122</v>
      </c>
      <c r="E219" s="800" t="s">
        <v>3369</v>
      </c>
      <c r="F219" s="800" t="s">
        <v>3123</v>
      </c>
      <c r="G219" s="363">
        <v>42496</v>
      </c>
      <c r="H219" s="641">
        <v>2</v>
      </c>
      <c r="I219" s="646">
        <v>282.22899999999998</v>
      </c>
      <c r="J219" s="364">
        <v>454.8</v>
      </c>
      <c r="K219" s="562">
        <v>26</v>
      </c>
      <c r="L219" s="563">
        <v>42</v>
      </c>
      <c r="M219" s="562">
        <v>3</v>
      </c>
      <c r="N219" s="734" t="s">
        <v>502</v>
      </c>
      <c r="O219" s="843" t="s">
        <v>172</v>
      </c>
      <c r="P219" s="563">
        <v>22</v>
      </c>
      <c r="Q219" s="364">
        <v>454.8</v>
      </c>
      <c r="R219" s="669">
        <v>18</v>
      </c>
      <c r="S219" s="670"/>
      <c r="T219" s="819"/>
      <c r="U219" s="816"/>
    </row>
    <row r="220" spans="1:21" ht="14.25" customHeight="1" thickTop="1" thickBot="1">
      <c r="A220" s="799"/>
      <c r="B220" s="804" t="s">
        <v>1940</v>
      </c>
      <c r="C220" s="840" t="s">
        <v>1955</v>
      </c>
      <c r="D220" s="840" t="s">
        <v>1969</v>
      </c>
      <c r="E220" s="804" t="s">
        <v>1970</v>
      </c>
      <c r="F220" s="804" t="s">
        <v>1971</v>
      </c>
      <c r="G220" s="564">
        <v>42271</v>
      </c>
      <c r="H220" s="642">
        <v>9</v>
      </c>
      <c r="I220" s="647">
        <v>214.09399999999999</v>
      </c>
      <c r="J220" s="365">
        <v>317.19099999999997</v>
      </c>
      <c r="K220" s="565">
        <v>17</v>
      </c>
      <c r="L220" s="566">
        <v>8</v>
      </c>
      <c r="M220" s="565">
        <v>2</v>
      </c>
      <c r="N220" s="735" t="s">
        <v>289</v>
      </c>
      <c r="O220" s="841" t="s">
        <v>172</v>
      </c>
      <c r="P220" s="566">
        <v>3</v>
      </c>
      <c r="Q220" s="365">
        <v>97.472999999999999</v>
      </c>
      <c r="R220" s="667">
        <v>3</v>
      </c>
      <c r="S220" s="668"/>
      <c r="T220" s="819"/>
      <c r="U220" s="816"/>
    </row>
    <row r="221" spans="1:21" ht="14.25" customHeight="1" thickTop="1" thickBot="1">
      <c r="A221" s="799"/>
      <c r="B221" s="800" t="s">
        <v>1940</v>
      </c>
      <c r="C221" s="842" t="s">
        <v>1955</v>
      </c>
      <c r="D221" s="842" t="s">
        <v>1972</v>
      </c>
      <c r="E221" s="800" t="s">
        <v>1973</v>
      </c>
      <c r="F221" s="800" t="s">
        <v>1974</v>
      </c>
      <c r="G221" s="363">
        <v>42271</v>
      </c>
      <c r="H221" s="641">
        <v>9</v>
      </c>
      <c r="I221" s="646">
        <v>237.50700000000001</v>
      </c>
      <c r="J221" s="364">
        <v>491.88499999999999</v>
      </c>
      <c r="K221" s="562">
        <v>33</v>
      </c>
      <c r="L221" s="563">
        <v>15</v>
      </c>
      <c r="M221" s="562">
        <v>3</v>
      </c>
      <c r="N221" s="734" t="s">
        <v>502</v>
      </c>
      <c r="O221" s="843" t="s">
        <v>172</v>
      </c>
      <c r="P221" s="563">
        <v>2</v>
      </c>
      <c r="Q221" s="364">
        <v>59.951999999999998</v>
      </c>
      <c r="R221" s="669">
        <v>2</v>
      </c>
      <c r="S221" s="670"/>
      <c r="T221" s="819"/>
      <c r="U221" s="816"/>
    </row>
    <row r="222" spans="1:21" ht="14.25" customHeight="1" thickTop="1" thickBot="1">
      <c r="A222" s="799"/>
      <c r="B222" s="804" t="s">
        <v>1940</v>
      </c>
      <c r="C222" s="840" t="s">
        <v>1955</v>
      </c>
      <c r="D222" s="840" t="s">
        <v>1975</v>
      </c>
      <c r="E222" s="804" t="s">
        <v>1976</v>
      </c>
      <c r="F222" s="804" t="s">
        <v>1629</v>
      </c>
      <c r="G222" s="564">
        <v>42271</v>
      </c>
      <c r="H222" s="642">
        <v>9</v>
      </c>
      <c r="I222" s="647">
        <v>360.32799999999997</v>
      </c>
      <c r="J222" s="365">
        <v>1561.7090000000001</v>
      </c>
      <c r="K222" s="565">
        <v>76</v>
      </c>
      <c r="L222" s="566">
        <v>25</v>
      </c>
      <c r="M222" s="565">
        <v>3</v>
      </c>
      <c r="N222" s="735" t="s">
        <v>502</v>
      </c>
      <c r="O222" s="841" t="s">
        <v>172</v>
      </c>
      <c r="P222" s="566">
        <v>5</v>
      </c>
      <c r="Q222" s="365">
        <v>409.363</v>
      </c>
      <c r="R222" s="667">
        <v>13</v>
      </c>
      <c r="S222" s="668"/>
      <c r="T222" s="819"/>
      <c r="U222" s="816"/>
    </row>
    <row r="223" spans="1:21" ht="14.25" customHeight="1" thickTop="1" thickBot="1">
      <c r="A223" s="799"/>
      <c r="B223" s="800" t="s">
        <v>1940</v>
      </c>
      <c r="C223" s="842" t="s">
        <v>1955</v>
      </c>
      <c r="D223" s="842" t="s">
        <v>3134</v>
      </c>
      <c r="E223" s="800" t="s">
        <v>3370</v>
      </c>
      <c r="F223" s="800" t="s">
        <v>3135</v>
      </c>
      <c r="G223" s="363">
        <v>42508</v>
      </c>
      <c r="H223" s="641">
        <v>1</v>
      </c>
      <c r="I223" s="646">
        <v>21.302</v>
      </c>
      <c r="J223" s="364">
        <v>30.555</v>
      </c>
      <c r="K223" s="562">
        <v>5</v>
      </c>
      <c r="L223" s="563">
        <v>11</v>
      </c>
      <c r="M223" s="562">
        <v>1</v>
      </c>
      <c r="N223" s="734" t="s">
        <v>502</v>
      </c>
      <c r="O223" s="843" t="s">
        <v>172</v>
      </c>
      <c r="P223" s="563">
        <v>4</v>
      </c>
      <c r="Q223" s="364">
        <v>30.555</v>
      </c>
      <c r="R223" s="669">
        <v>3</v>
      </c>
      <c r="S223" s="670"/>
      <c r="T223" s="819"/>
      <c r="U223" s="816"/>
    </row>
    <row r="224" spans="1:21" ht="14.25" customHeight="1" thickTop="1" thickBot="1">
      <c r="A224" s="799"/>
      <c r="B224" s="804" t="s">
        <v>133</v>
      </c>
      <c r="C224" s="840" t="s">
        <v>172</v>
      </c>
      <c r="D224" s="840" t="s">
        <v>3527</v>
      </c>
      <c r="E224" s="804" t="s">
        <v>3528</v>
      </c>
      <c r="F224" s="804" t="s">
        <v>3529</v>
      </c>
      <c r="G224" s="564">
        <v>42548</v>
      </c>
      <c r="H224" s="642">
        <v>0</v>
      </c>
      <c r="I224" s="647"/>
      <c r="J224" s="365"/>
      <c r="K224" s="565">
        <v>0</v>
      </c>
      <c r="L224" s="566">
        <v>7</v>
      </c>
      <c r="M224" s="565">
        <v>1</v>
      </c>
      <c r="N224" s="735" t="s">
        <v>172</v>
      </c>
      <c r="O224" s="841" t="s">
        <v>172</v>
      </c>
      <c r="P224" s="566">
        <v>7</v>
      </c>
      <c r="Q224" s="365"/>
      <c r="R224" s="667">
        <v>0</v>
      </c>
      <c r="S224" s="668"/>
      <c r="T224" s="819"/>
      <c r="U224" s="816"/>
    </row>
    <row r="225" spans="1:21" ht="14.25" customHeight="1" thickTop="1" thickBot="1">
      <c r="A225" s="799"/>
      <c r="B225" s="800" t="s">
        <v>133</v>
      </c>
      <c r="C225" s="842" t="s">
        <v>371</v>
      </c>
      <c r="D225" s="842" t="s">
        <v>373</v>
      </c>
      <c r="E225" s="800" t="s">
        <v>375</v>
      </c>
      <c r="F225" s="800" t="s">
        <v>374</v>
      </c>
      <c r="G225" s="363">
        <v>41551</v>
      </c>
      <c r="H225" s="641">
        <v>33</v>
      </c>
      <c r="I225" s="646">
        <v>567.10199999999998</v>
      </c>
      <c r="J225" s="364">
        <v>2716.5569999999998</v>
      </c>
      <c r="K225" s="562">
        <v>133</v>
      </c>
      <c r="L225" s="563">
        <v>32</v>
      </c>
      <c r="M225" s="562">
        <v>1</v>
      </c>
      <c r="N225" s="734" t="s">
        <v>255</v>
      </c>
      <c r="O225" s="843" t="s">
        <v>172</v>
      </c>
      <c r="P225" s="563">
        <v>6</v>
      </c>
      <c r="Q225" s="364">
        <v>373.7</v>
      </c>
      <c r="R225" s="669">
        <v>20</v>
      </c>
      <c r="S225" s="670"/>
      <c r="T225" s="819"/>
      <c r="U225" s="816"/>
    </row>
    <row r="226" spans="1:21" ht="14.25" customHeight="1" thickTop="1" thickBot="1">
      <c r="A226" s="799"/>
      <c r="B226" s="804" t="s">
        <v>133</v>
      </c>
      <c r="C226" s="840" t="s">
        <v>371</v>
      </c>
      <c r="D226" s="840" t="s">
        <v>954</v>
      </c>
      <c r="E226" s="804" t="s">
        <v>2130</v>
      </c>
      <c r="F226" s="804" t="s">
        <v>955</v>
      </c>
      <c r="G226" s="564">
        <v>41998</v>
      </c>
      <c r="H226" s="642">
        <v>18</v>
      </c>
      <c r="I226" s="647">
        <v>604.85199999999998</v>
      </c>
      <c r="J226" s="365">
        <v>1645.1130000000001</v>
      </c>
      <c r="K226" s="565">
        <v>86</v>
      </c>
      <c r="L226" s="566">
        <v>17</v>
      </c>
      <c r="M226" s="565">
        <v>1</v>
      </c>
      <c r="N226" s="735" t="s">
        <v>502</v>
      </c>
      <c r="O226" s="841" t="s">
        <v>172</v>
      </c>
      <c r="P226" s="566">
        <v>2</v>
      </c>
      <c r="Q226" s="365">
        <v>108.758</v>
      </c>
      <c r="R226" s="667">
        <v>8</v>
      </c>
      <c r="S226" s="668"/>
      <c r="T226" s="819"/>
      <c r="U226" s="816"/>
    </row>
    <row r="227" spans="1:21" ht="14.25" customHeight="1" thickTop="1" thickBot="1">
      <c r="A227" s="799"/>
      <c r="B227" s="800" t="s">
        <v>133</v>
      </c>
      <c r="C227" s="842" t="s">
        <v>371</v>
      </c>
      <c r="D227" s="842" t="s">
        <v>1372</v>
      </c>
      <c r="E227" s="800" t="s">
        <v>1443</v>
      </c>
      <c r="F227" s="800" t="s">
        <v>1373</v>
      </c>
      <c r="G227" s="363">
        <v>42111</v>
      </c>
      <c r="H227" s="641">
        <v>14</v>
      </c>
      <c r="I227" s="646">
        <v>25.472999999999999</v>
      </c>
      <c r="J227" s="364">
        <v>1691.2370000000001</v>
      </c>
      <c r="K227" s="562">
        <v>64</v>
      </c>
      <c r="L227" s="563">
        <v>2</v>
      </c>
      <c r="M227" s="562">
        <v>1</v>
      </c>
      <c r="N227" s="734" t="s">
        <v>502</v>
      </c>
      <c r="O227" s="843" t="s">
        <v>172</v>
      </c>
      <c r="P227" s="563">
        <v>0</v>
      </c>
      <c r="Q227" s="364"/>
      <c r="R227" s="669">
        <v>0</v>
      </c>
      <c r="S227" s="670"/>
      <c r="T227" s="819"/>
      <c r="U227" s="816"/>
    </row>
    <row r="228" spans="1:21" ht="14.25" customHeight="1" thickTop="1" thickBot="1">
      <c r="A228" s="799"/>
      <c r="B228" s="804" t="s">
        <v>133</v>
      </c>
      <c r="C228" s="840" t="s">
        <v>371</v>
      </c>
      <c r="D228" s="840" t="s">
        <v>1803</v>
      </c>
      <c r="E228" s="804" t="s">
        <v>2466</v>
      </c>
      <c r="F228" s="804" t="s">
        <v>1804</v>
      </c>
      <c r="G228" s="564">
        <v>42293</v>
      </c>
      <c r="H228" s="642">
        <v>12</v>
      </c>
      <c r="I228" s="647">
        <v>646.65099999999995</v>
      </c>
      <c r="J228" s="365">
        <v>690.46299999999997</v>
      </c>
      <c r="K228" s="565">
        <v>39</v>
      </c>
      <c r="L228" s="566">
        <v>7</v>
      </c>
      <c r="M228" s="565">
        <v>0</v>
      </c>
      <c r="N228" s="735" t="s">
        <v>502</v>
      </c>
      <c r="O228" s="841" t="s">
        <v>172</v>
      </c>
      <c r="P228" s="566">
        <v>0</v>
      </c>
      <c r="Q228" s="365">
        <v>6.6740000000000004</v>
      </c>
      <c r="R228" s="667">
        <v>2</v>
      </c>
      <c r="S228" s="668"/>
      <c r="T228" s="819"/>
      <c r="U228" s="816"/>
    </row>
    <row r="229" spans="1:21" ht="14.25" customHeight="1" thickTop="1" thickBot="1">
      <c r="A229" s="799"/>
      <c r="B229" s="800" t="s">
        <v>133</v>
      </c>
      <c r="C229" s="842" t="s">
        <v>371</v>
      </c>
      <c r="D229" s="842" t="s">
        <v>1764</v>
      </c>
      <c r="E229" s="800" t="s">
        <v>1765</v>
      </c>
      <c r="F229" s="800" t="s">
        <v>1766</v>
      </c>
      <c r="G229" s="363">
        <v>42208</v>
      </c>
      <c r="H229" s="641">
        <v>11</v>
      </c>
      <c r="I229" s="646">
        <v>26.655000000000001</v>
      </c>
      <c r="J229" s="364">
        <v>622.15899999999999</v>
      </c>
      <c r="K229" s="562">
        <v>41</v>
      </c>
      <c r="L229" s="563">
        <v>8</v>
      </c>
      <c r="M229" s="562">
        <v>1</v>
      </c>
      <c r="N229" s="734" t="s">
        <v>502</v>
      </c>
      <c r="O229" s="843" t="s">
        <v>172</v>
      </c>
      <c r="P229" s="563">
        <v>0</v>
      </c>
      <c r="Q229" s="364"/>
      <c r="R229" s="669">
        <v>0</v>
      </c>
      <c r="S229" s="670"/>
      <c r="T229" s="819"/>
      <c r="U229" s="816"/>
    </row>
    <row r="230" spans="1:21" ht="14.25" customHeight="1" thickTop="1" thickBot="1">
      <c r="A230" s="799"/>
      <c r="B230" s="804" t="s">
        <v>133</v>
      </c>
      <c r="C230" s="840" t="s">
        <v>371</v>
      </c>
      <c r="D230" s="840" t="s">
        <v>3142</v>
      </c>
      <c r="E230" s="804" t="s">
        <v>3371</v>
      </c>
      <c r="F230" s="804" t="s">
        <v>3143</v>
      </c>
      <c r="G230" s="564">
        <v>42509</v>
      </c>
      <c r="H230" s="642">
        <v>1</v>
      </c>
      <c r="I230" s="647"/>
      <c r="J230" s="365">
        <v>120.70099999999999</v>
      </c>
      <c r="K230" s="565">
        <v>3</v>
      </c>
      <c r="L230" s="566">
        <v>5</v>
      </c>
      <c r="M230" s="565">
        <v>1</v>
      </c>
      <c r="N230" s="735" t="s">
        <v>502</v>
      </c>
      <c r="O230" s="841" t="s">
        <v>172</v>
      </c>
      <c r="P230" s="566">
        <v>2</v>
      </c>
      <c r="Q230" s="365">
        <v>120.70099999999999</v>
      </c>
      <c r="R230" s="667">
        <v>3</v>
      </c>
      <c r="S230" s="668"/>
      <c r="T230" s="819"/>
      <c r="U230" s="816"/>
    </row>
    <row r="231" spans="1:21" ht="14.25" customHeight="1" thickTop="1" thickBot="1">
      <c r="A231" s="799"/>
      <c r="B231" s="800" t="s">
        <v>133</v>
      </c>
      <c r="C231" s="842" t="s">
        <v>371</v>
      </c>
      <c r="D231" s="842" t="s">
        <v>3530</v>
      </c>
      <c r="E231" s="800" t="s">
        <v>3531</v>
      </c>
      <c r="F231" s="800" t="s">
        <v>2204</v>
      </c>
      <c r="G231" s="363">
        <v>42536</v>
      </c>
      <c r="H231" s="641">
        <v>0</v>
      </c>
      <c r="I231" s="646">
        <v>14.1</v>
      </c>
      <c r="J231" s="364">
        <v>14.1</v>
      </c>
      <c r="K231" s="562">
        <v>1</v>
      </c>
      <c r="L231" s="563">
        <v>3</v>
      </c>
      <c r="M231" s="562">
        <v>1</v>
      </c>
      <c r="N231" s="734" t="s">
        <v>172</v>
      </c>
      <c r="O231" s="843" t="s">
        <v>172</v>
      </c>
      <c r="P231" s="563">
        <v>3</v>
      </c>
      <c r="Q231" s="364">
        <v>14.1</v>
      </c>
      <c r="R231" s="669">
        <v>1</v>
      </c>
      <c r="S231" s="670"/>
      <c r="T231" s="819"/>
      <c r="U231" s="816"/>
    </row>
    <row r="232" spans="1:21" ht="14.25" customHeight="1" thickTop="1" thickBot="1">
      <c r="A232" s="799"/>
      <c r="B232" s="804" t="s">
        <v>133</v>
      </c>
      <c r="C232" s="840" t="s">
        <v>1750</v>
      </c>
      <c r="D232" s="840" t="s">
        <v>1767</v>
      </c>
      <c r="E232" s="804" t="s">
        <v>1768</v>
      </c>
      <c r="F232" s="804" t="s">
        <v>1769</v>
      </c>
      <c r="G232" s="564">
        <v>42199</v>
      </c>
      <c r="H232" s="642">
        <v>12</v>
      </c>
      <c r="I232" s="647">
        <v>49.875999999999998</v>
      </c>
      <c r="J232" s="365">
        <v>3181.7049999999999</v>
      </c>
      <c r="K232" s="565">
        <v>59</v>
      </c>
      <c r="L232" s="566">
        <v>15</v>
      </c>
      <c r="M232" s="565">
        <v>3</v>
      </c>
      <c r="N232" s="735" t="s">
        <v>502</v>
      </c>
      <c r="O232" s="841" t="s">
        <v>172</v>
      </c>
      <c r="P232" s="566">
        <v>3</v>
      </c>
      <c r="Q232" s="365">
        <v>82.53</v>
      </c>
      <c r="R232" s="667">
        <v>13</v>
      </c>
      <c r="S232" s="668"/>
      <c r="T232" s="819"/>
      <c r="U232" s="816"/>
    </row>
    <row r="233" spans="1:21" ht="14.25" customHeight="1" thickTop="1" thickBot="1">
      <c r="A233" s="799"/>
      <c r="B233" s="800" t="s">
        <v>133</v>
      </c>
      <c r="C233" s="842" t="s">
        <v>2786</v>
      </c>
      <c r="D233" s="842" t="s">
        <v>2804</v>
      </c>
      <c r="E233" s="800" t="s">
        <v>2805</v>
      </c>
      <c r="F233" s="800" t="s">
        <v>2806</v>
      </c>
      <c r="G233" s="363">
        <v>42473</v>
      </c>
      <c r="H233" s="641">
        <v>3</v>
      </c>
      <c r="I233" s="646">
        <v>50.673999999999999</v>
      </c>
      <c r="J233" s="364">
        <v>362.22899999999998</v>
      </c>
      <c r="K233" s="562">
        <v>30</v>
      </c>
      <c r="L233" s="563">
        <v>42</v>
      </c>
      <c r="M233" s="562">
        <v>6</v>
      </c>
      <c r="N233" s="734" t="s">
        <v>502</v>
      </c>
      <c r="O233" s="843" t="s">
        <v>172</v>
      </c>
      <c r="P233" s="563">
        <v>25</v>
      </c>
      <c r="Q233" s="364">
        <v>311.73899999999998</v>
      </c>
      <c r="R233" s="669">
        <v>20</v>
      </c>
      <c r="S233" s="670"/>
      <c r="T233" s="819"/>
      <c r="U233" s="816"/>
    </row>
    <row r="234" spans="1:21" ht="14.25" customHeight="1" thickTop="1" thickBot="1">
      <c r="A234" s="799"/>
      <c r="B234" s="804" t="s">
        <v>133</v>
      </c>
      <c r="C234" s="840" t="s">
        <v>2786</v>
      </c>
      <c r="D234" s="840" t="s">
        <v>2807</v>
      </c>
      <c r="E234" s="804" t="s">
        <v>2808</v>
      </c>
      <c r="F234" s="804" t="s">
        <v>2809</v>
      </c>
      <c r="G234" s="564">
        <v>42473</v>
      </c>
      <c r="H234" s="642">
        <v>3</v>
      </c>
      <c r="I234" s="647"/>
      <c r="J234" s="365">
        <v>464.68799999999999</v>
      </c>
      <c r="K234" s="565">
        <v>23</v>
      </c>
      <c r="L234" s="566">
        <v>31</v>
      </c>
      <c r="M234" s="565">
        <v>2</v>
      </c>
      <c r="N234" s="735" t="s">
        <v>502</v>
      </c>
      <c r="O234" s="841" t="s">
        <v>172</v>
      </c>
      <c r="P234" s="566">
        <v>14</v>
      </c>
      <c r="Q234" s="365">
        <v>287.72199999999998</v>
      </c>
      <c r="R234" s="667">
        <v>11</v>
      </c>
      <c r="S234" s="668"/>
      <c r="T234" s="819"/>
      <c r="U234" s="816"/>
    </row>
    <row r="235" spans="1:21" ht="14.25" customHeight="1" thickTop="1" thickBot="1">
      <c r="A235" s="799"/>
      <c r="B235" s="800" t="s">
        <v>133</v>
      </c>
      <c r="C235" s="842" t="s">
        <v>2786</v>
      </c>
      <c r="D235" s="842" t="s">
        <v>2810</v>
      </c>
      <c r="E235" s="800" t="s">
        <v>2811</v>
      </c>
      <c r="F235" s="800" t="s">
        <v>2812</v>
      </c>
      <c r="G235" s="363">
        <v>42473</v>
      </c>
      <c r="H235" s="641">
        <v>3</v>
      </c>
      <c r="I235" s="646">
        <v>113.119</v>
      </c>
      <c r="J235" s="364">
        <v>175.28299999999999</v>
      </c>
      <c r="K235" s="562">
        <v>10</v>
      </c>
      <c r="L235" s="563">
        <v>17</v>
      </c>
      <c r="M235" s="562">
        <v>3</v>
      </c>
      <c r="N235" s="734" t="s">
        <v>502</v>
      </c>
      <c r="O235" s="843" t="s">
        <v>172</v>
      </c>
      <c r="P235" s="563">
        <v>9</v>
      </c>
      <c r="Q235" s="364">
        <v>149.363</v>
      </c>
      <c r="R235" s="669">
        <v>5</v>
      </c>
      <c r="S235" s="670"/>
      <c r="T235" s="819"/>
      <c r="U235" s="816"/>
    </row>
    <row r="236" spans="1:21" ht="14.25" customHeight="1" thickTop="1" thickBot="1">
      <c r="A236" s="799"/>
      <c r="B236" s="804" t="s">
        <v>133</v>
      </c>
      <c r="C236" s="840" t="s">
        <v>2786</v>
      </c>
      <c r="D236" s="840" t="s">
        <v>2813</v>
      </c>
      <c r="E236" s="804" t="s">
        <v>2814</v>
      </c>
      <c r="F236" s="804" t="s">
        <v>2815</v>
      </c>
      <c r="G236" s="564">
        <v>42481</v>
      </c>
      <c r="H236" s="642">
        <v>2</v>
      </c>
      <c r="I236" s="647">
        <v>10.127000000000001</v>
      </c>
      <c r="J236" s="365">
        <v>205.381</v>
      </c>
      <c r="K236" s="565">
        <v>15</v>
      </c>
      <c r="L236" s="566">
        <v>23</v>
      </c>
      <c r="M236" s="565">
        <v>5</v>
      </c>
      <c r="N236" s="735" t="s">
        <v>502</v>
      </c>
      <c r="O236" s="841" t="s">
        <v>172</v>
      </c>
      <c r="P236" s="566">
        <v>15</v>
      </c>
      <c r="Q236" s="365">
        <v>161.93100000000001</v>
      </c>
      <c r="R236" s="667">
        <v>8</v>
      </c>
      <c r="S236" s="668"/>
      <c r="T236" s="819"/>
      <c r="U236" s="816"/>
    </row>
    <row r="237" spans="1:21" ht="14.25" customHeight="1" thickTop="1" thickBot="1">
      <c r="A237" s="799"/>
      <c r="B237" s="800" t="s">
        <v>133</v>
      </c>
      <c r="C237" s="842" t="s">
        <v>2786</v>
      </c>
      <c r="D237" s="842" t="s">
        <v>2816</v>
      </c>
      <c r="E237" s="800" t="s">
        <v>2817</v>
      </c>
      <c r="F237" s="800" t="s">
        <v>2818</v>
      </c>
      <c r="G237" s="363">
        <v>42485</v>
      </c>
      <c r="H237" s="641">
        <v>2</v>
      </c>
      <c r="I237" s="646">
        <v>87.039000000000001</v>
      </c>
      <c r="J237" s="364">
        <v>288.63400000000001</v>
      </c>
      <c r="K237" s="562">
        <v>15</v>
      </c>
      <c r="L237" s="563">
        <v>22</v>
      </c>
      <c r="M237" s="562">
        <v>5</v>
      </c>
      <c r="N237" s="734" t="s">
        <v>502</v>
      </c>
      <c r="O237" s="843" t="s">
        <v>172</v>
      </c>
      <c r="P237" s="563">
        <v>11</v>
      </c>
      <c r="Q237" s="364">
        <v>191.34299999999999</v>
      </c>
      <c r="R237" s="669">
        <v>9</v>
      </c>
      <c r="S237" s="670"/>
      <c r="T237" s="819"/>
      <c r="U237" s="816"/>
    </row>
    <row r="238" spans="1:21" ht="14.25" customHeight="1" thickTop="1" thickBot="1">
      <c r="A238" s="799"/>
      <c r="B238" s="804" t="s">
        <v>133</v>
      </c>
      <c r="C238" s="840" t="s">
        <v>2786</v>
      </c>
      <c r="D238" s="840" t="s">
        <v>3161</v>
      </c>
      <c r="E238" s="804" t="s">
        <v>3372</v>
      </c>
      <c r="F238" s="804" t="s">
        <v>3162</v>
      </c>
      <c r="G238" s="564">
        <v>42509</v>
      </c>
      <c r="H238" s="642">
        <v>1</v>
      </c>
      <c r="I238" s="647"/>
      <c r="J238" s="365">
        <v>83.099000000000004</v>
      </c>
      <c r="K238" s="565">
        <v>5</v>
      </c>
      <c r="L238" s="566">
        <v>17</v>
      </c>
      <c r="M238" s="565">
        <v>4</v>
      </c>
      <c r="N238" s="735" t="s">
        <v>502</v>
      </c>
      <c r="O238" s="841" t="s">
        <v>172</v>
      </c>
      <c r="P238" s="566">
        <v>13</v>
      </c>
      <c r="Q238" s="365">
        <v>83.099000000000004</v>
      </c>
      <c r="R238" s="667">
        <v>4</v>
      </c>
      <c r="S238" s="668"/>
      <c r="T238" s="819"/>
      <c r="U238" s="816"/>
    </row>
    <row r="239" spans="1:21" ht="14.25" customHeight="1" thickTop="1" thickBot="1">
      <c r="A239" s="799"/>
      <c r="B239" s="800" t="s">
        <v>133</v>
      </c>
      <c r="C239" s="842" t="s">
        <v>3076</v>
      </c>
      <c r="D239" s="842" t="s">
        <v>3171</v>
      </c>
      <c r="E239" s="800" t="s">
        <v>3373</v>
      </c>
      <c r="F239" s="800" t="s">
        <v>3172</v>
      </c>
      <c r="G239" s="363">
        <v>42508</v>
      </c>
      <c r="H239" s="641">
        <v>1</v>
      </c>
      <c r="I239" s="646">
        <v>68.17</v>
      </c>
      <c r="J239" s="364">
        <v>71.480999999999995</v>
      </c>
      <c r="K239" s="562">
        <v>7</v>
      </c>
      <c r="L239" s="563">
        <v>15</v>
      </c>
      <c r="M239" s="562">
        <v>3</v>
      </c>
      <c r="N239" s="734" t="s">
        <v>502</v>
      </c>
      <c r="O239" s="843" t="s">
        <v>172</v>
      </c>
      <c r="P239" s="563">
        <v>4</v>
      </c>
      <c r="Q239" s="364">
        <v>71.480999999999995</v>
      </c>
      <c r="R239" s="669">
        <v>3</v>
      </c>
      <c r="S239" s="670"/>
      <c r="T239" s="819"/>
      <c r="U239" s="816"/>
    </row>
    <row r="240" spans="1:21" ht="14.25" customHeight="1" thickTop="1" thickBot="1">
      <c r="A240" s="799"/>
      <c r="B240" s="804" t="s">
        <v>133</v>
      </c>
      <c r="C240" s="840" t="s">
        <v>3472</v>
      </c>
      <c r="D240" s="840" t="s">
        <v>3532</v>
      </c>
      <c r="E240" s="804" t="s">
        <v>3533</v>
      </c>
      <c r="F240" s="804" t="s">
        <v>3534</v>
      </c>
      <c r="G240" s="564">
        <v>42542</v>
      </c>
      <c r="H240" s="642">
        <v>0</v>
      </c>
      <c r="I240" s="647"/>
      <c r="J240" s="365">
        <v>25.001000000000001</v>
      </c>
      <c r="K240" s="565">
        <v>1</v>
      </c>
      <c r="L240" s="566">
        <v>7</v>
      </c>
      <c r="M240" s="565">
        <v>3</v>
      </c>
      <c r="N240" s="735" t="s">
        <v>172</v>
      </c>
      <c r="O240" s="841" t="s">
        <v>172</v>
      </c>
      <c r="P240" s="566">
        <v>7</v>
      </c>
      <c r="Q240" s="365">
        <v>25.001000000000001</v>
      </c>
      <c r="R240" s="667">
        <v>1</v>
      </c>
      <c r="S240" s="668"/>
      <c r="T240" s="819"/>
      <c r="U240" s="816"/>
    </row>
    <row r="241" spans="1:21" ht="14.25" customHeight="1" thickTop="1" thickBot="1">
      <c r="A241" s="799"/>
      <c r="B241" s="800" t="s">
        <v>133</v>
      </c>
      <c r="C241" s="842" t="s">
        <v>3472</v>
      </c>
      <c r="D241" s="842" t="s">
        <v>3535</v>
      </c>
      <c r="E241" s="800" t="s">
        <v>3536</v>
      </c>
      <c r="F241" s="800" t="s">
        <v>3537</v>
      </c>
      <c r="G241" s="363">
        <v>42548</v>
      </c>
      <c r="H241" s="641">
        <v>0</v>
      </c>
      <c r="I241" s="646"/>
      <c r="J241" s="364"/>
      <c r="K241" s="562">
        <v>0</v>
      </c>
      <c r="L241" s="563">
        <v>1</v>
      </c>
      <c r="M241" s="562">
        <v>0</v>
      </c>
      <c r="N241" s="734" t="s">
        <v>172</v>
      </c>
      <c r="O241" s="843" t="s">
        <v>172</v>
      </c>
      <c r="P241" s="563">
        <v>1</v>
      </c>
      <c r="Q241" s="364"/>
      <c r="R241" s="669">
        <v>0</v>
      </c>
      <c r="S241" s="670"/>
      <c r="T241" s="819"/>
      <c r="U241" s="816"/>
    </row>
    <row r="242" spans="1:21" ht="14.25" customHeight="1" thickTop="1" thickBot="1">
      <c r="A242" s="799"/>
      <c r="B242" s="804" t="s">
        <v>133</v>
      </c>
      <c r="C242" s="840" t="s">
        <v>3478</v>
      </c>
      <c r="D242" s="840" t="s">
        <v>3538</v>
      </c>
      <c r="E242" s="804" t="s">
        <v>3539</v>
      </c>
      <c r="F242" s="804" t="s">
        <v>3540</v>
      </c>
      <c r="G242" s="564">
        <v>42548</v>
      </c>
      <c r="H242" s="642">
        <v>0</v>
      </c>
      <c r="I242" s="647"/>
      <c r="J242" s="365"/>
      <c r="K242" s="565">
        <v>0</v>
      </c>
      <c r="L242" s="566">
        <v>1</v>
      </c>
      <c r="M242" s="565">
        <v>0</v>
      </c>
      <c r="N242" s="735" t="s">
        <v>172</v>
      </c>
      <c r="O242" s="841" t="s">
        <v>172</v>
      </c>
      <c r="P242" s="566">
        <v>1</v>
      </c>
      <c r="Q242" s="365"/>
      <c r="R242" s="667">
        <v>0</v>
      </c>
      <c r="S242" s="668"/>
      <c r="T242" s="819"/>
      <c r="U242" s="816"/>
    </row>
    <row r="243" spans="1:21" ht="14.25" customHeight="1" thickTop="1" thickBot="1">
      <c r="A243" s="799"/>
      <c r="B243" s="800" t="s">
        <v>3401</v>
      </c>
      <c r="C243" s="842" t="s">
        <v>707</v>
      </c>
      <c r="D243" s="842" t="s">
        <v>817</v>
      </c>
      <c r="E243" s="800" t="s">
        <v>818</v>
      </c>
      <c r="F243" s="800" t="s">
        <v>819</v>
      </c>
      <c r="G243" s="363">
        <v>41936</v>
      </c>
      <c r="H243" s="641">
        <v>20</v>
      </c>
      <c r="I243" s="646">
        <v>107.633</v>
      </c>
      <c r="J243" s="364">
        <v>2047.346</v>
      </c>
      <c r="K243" s="562">
        <v>69</v>
      </c>
      <c r="L243" s="563">
        <v>23</v>
      </c>
      <c r="M243" s="562">
        <v>2</v>
      </c>
      <c r="N243" s="734" t="s">
        <v>502</v>
      </c>
      <c r="O243" s="843" t="s">
        <v>172</v>
      </c>
      <c r="P243" s="563">
        <v>5</v>
      </c>
      <c r="Q243" s="364">
        <v>344.15199999999999</v>
      </c>
      <c r="R243" s="669">
        <v>8</v>
      </c>
      <c r="S243" s="670"/>
      <c r="T243" s="819"/>
      <c r="U243" s="816"/>
    </row>
    <row r="244" spans="1:21" ht="14.25" customHeight="1" thickTop="1" thickBot="1">
      <c r="A244" s="799"/>
      <c r="B244" s="804" t="s">
        <v>3401</v>
      </c>
      <c r="C244" s="840" t="s">
        <v>707</v>
      </c>
      <c r="D244" s="840" t="s">
        <v>1111</v>
      </c>
      <c r="E244" s="804" t="s">
        <v>3541</v>
      </c>
      <c r="F244" s="804" t="s">
        <v>1112</v>
      </c>
      <c r="G244" s="564">
        <v>42033</v>
      </c>
      <c r="H244" s="642">
        <v>17</v>
      </c>
      <c r="I244" s="647">
        <v>1240.1289999999999</v>
      </c>
      <c r="J244" s="365">
        <v>1672.1669999999999</v>
      </c>
      <c r="K244" s="565">
        <v>36</v>
      </c>
      <c r="L244" s="566">
        <v>15</v>
      </c>
      <c r="M244" s="565">
        <v>1</v>
      </c>
      <c r="N244" s="735" t="s">
        <v>502</v>
      </c>
      <c r="O244" s="841" t="s">
        <v>172</v>
      </c>
      <c r="P244" s="566">
        <v>5</v>
      </c>
      <c r="Q244" s="365">
        <v>264.78199999999998</v>
      </c>
      <c r="R244" s="667">
        <v>6</v>
      </c>
      <c r="S244" s="668"/>
      <c r="T244" s="819"/>
      <c r="U244" s="816"/>
    </row>
    <row r="245" spans="1:21" ht="14.25" customHeight="1" thickTop="1" thickBot="1">
      <c r="A245" s="799"/>
      <c r="B245" s="800" t="s">
        <v>3051</v>
      </c>
      <c r="C245" s="842" t="s">
        <v>3484</v>
      </c>
      <c r="D245" s="842" t="s">
        <v>3542</v>
      </c>
      <c r="E245" s="800" t="s">
        <v>3543</v>
      </c>
      <c r="F245" s="800" t="s">
        <v>3544</v>
      </c>
      <c r="G245" s="363">
        <v>42534</v>
      </c>
      <c r="H245" s="641">
        <v>1</v>
      </c>
      <c r="I245" s="646">
        <v>40.860999999999997</v>
      </c>
      <c r="J245" s="364">
        <v>40.860999999999997</v>
      </c>
      <c r="K245" s="562">
        <v>2</v>
      </c>
      <c r="L245" s="563">
        <v>10</v>
      </c>
      <c r="M245" s="562">
        <v>1</v>
      </c>
      <c r="N245" s="734" t="s">
        <v>502</v>
      </c>
      <c r="O245" s="843" t="s">
        <v>172</v>
      </c>
      <c r="P245" s="563">
        <v>10</v>
      </c>
      <c r="Q245" s="364">
        <v>40.860999999999997</v>
      </c>
      <c r="R245" s="669">
        <v>2</v>
      </c>
      <c r="S245" s="670"/>
      <c r="T245" s="819"/>
      <c r="U245" s="816"/>
    </row>
    <row r="246" spans="1:21" ht="14.25" customHeight="1" thickTop="1" thickBot="1">
      <c r="A246" s="799"/>
      <c r="B246" s="804" t="s">
        <v>3403</v>
      </c>
      <c r="C246" s="840" t="s">
        <v>578</v>
      </c>
      <c r="D246" s="840" t="s">
        <v>742</v>
      </c>
      <c r="E246" s="804" t="s">
        <v>1581</v>
      </c>
      <c r="F246" s="804" t="s">
        <v>743</v>
      </c>
      <c r="G246" s="564">
        <v>41954</v>
      </c>
      <c r="H246" s="642">
        <v>23</v>
      </c>
      <c r="I246" s="647">
        <v>1835.2750000000001</v>
      </c>
      <c r="J246" s="365">
        <v>3423.8249999999998</v>
      </c>
      <c r="K246" s="565">
        <v>80</v>
      </c>
      <c r="L246" s="566">
        <v>21</v>
      </c>
      <c r="M246" s="565">
        <v>2</v>
      </c>
      <c r="N246" s="735" t="s">
        <v>502</v>
      </c>
      <c r="O246" s="841" t="s">
        <v>172</v>
      </c>
      <c r="P246" s="566">
        <v>5</v>
      </c>
      <c r="Q246" s="365">
        <v>656.33500000000004</v>
      </c>
      <c r="R246" s="667">
        <v>12</v>
      </c>
      <c r="S246" s="668"/>
      <c r="T246" s="819"/>
      <c r="U246" s="816"/>
    </row>
    <row r="247" spans="1:21" ht="14.25" customHeight="1" thickTop="1" thickBot="1">
      <c r="A247" s="799"/>
      <c r="B247" s="800" t="s">
        <v>3403</v>
      </c>
      <c r="C247" s="842" t="s">
        <v>578</v>
      </c>
      <c r="D247" s="842" t="s">
        <v>1116</v>
      </c>
      <c r="E247" s="800" t="s">
        <v>1770</v>
      </c>
      <c r="F247" s="800" t="s">
        <v>1117</v>
      </c>
      <c r="G247" s="363">
        <v>42198</v>
      </c>
      <c r="H247" s="641">
        <v>18</v>
      </c>
      <c r="I247" s="646">
        <v>229.65799999999999</v>
      </c>
      <c r="J247" s="364">
        <v>2061.5920000000001</v>
      </c>
      <c r="K247" s="562">
        <v>60</v>
      </c>
      <c r="L247" s="563">
        <v>13</v>
      </c>
      <c r="M247" s="562">
        <v>1</v>
      </c>
      <c r="N247" s="734" t="s">
        <v>502</v>
      </c>
      <c r="O247" s="843" t="s">
        <v>172</v>
      </c>
      <c r="P247" s="563">
        <v>1</v>
      </c>
      <c r="Q247" s="364">
        <v>71.16</v>
      </c>
      <c r="R247" s="669">
        <v>6</v>
      </c>
      <c r="S247" s="670"/>
      <c r="T247" s="819"/>
      <c r="U247" s="816"/>
    </row>
    <row r="248" spans="1:21" ht="14.25" customHeight="1" thickTop="1" thickBot="1">
      <c r="A248" s="799"/>
      <c r="B248" s="804" t="s">
        <v>3403</v>
      </c>
      <c r="C248" s="840" t="s">
        <v>578</v>
      </c>
      <c r="D248" s="840" t="s">
        <v>2622</v>
      </c>
      <c r="E248" s="804" t="s">
        <v>2623</v>
      </c>
      <c r="F248" s="804" t="s">
        <v>2624</v>
      </c>
      <c r="G248" s="564">
        <v>42446</v>
      </c>
      <c r="H248" s="642">
        <v>3</v>
      </c>
      <c r="I248" s="647">
        <v>14.99</v>
      </c>
      <c r="J248" s="365">
        <v>14.99</v>
      </c>
      <c r="K248" s="565">
        <v>1</v>
      </c>
      <c r="L248" s="566">
        <v>1</v>
      </c>
      <c r="M248" s="565">
        <v>0</v>
      </c>
      <c r="N248" s="735" t="s">
        <v>255</v>
      </c>
      <c r="O248" s="841" t="s">
        <v>172</v>
      </c>
      <c r="P248" s="566">
        <v>0</v>
      </c>
      <c r="Q248" s="365"/>
      <c r="R248" s="667">
        <v>0</v>
      </c>
      <c r="S248" s="668"/>
      <c r="T248" s="819"/>
      <c r="U248" s="816"/>
    </row>
    <row r="249" spans="1:21" ht="14.25" customHeight="1" thickTop="1" thickBot="1">
      <c r="A249" s="799"/>
      <c r="B249" s="800" t="s">
        <v>3403</v>
      </c>
      <c r="C249" s="842" t="s">
        <v>1248</v>
      </c>
      <c r="D249" s="842" t="s">
        <v>1977</v>
      </c>
      <c r="E249" s="800" t="s">
        <v>1978</v>
      </c>
      <c r="F249" s="800" t="s">
        <v>1979</v>
      </c>
      <c r="G249" s="363">
        <v>42271</v>
      </c>
      <c r="H249" s="641">
        <v>9</v>
      </c>
      <c r="I249" s="646">
        <v>122.23</v>
      </c>
      <c r="J249" s="364">
        <v>546.20500000000004</v>
      </c>
      <c r="K249" s="562">
        <v>30</v>
      </c>
      <c r="L249" s="563">
        <v>7</v>
      </c>
      <c r="M249" s="562">
        <v>1</v>
      </c>
      <c r="N249" s="734" t="s">
        <v>502</v>
      </c>
      <c r="O249" s="843" t="s">
        <v>172</v>
      </c>
      <c r="P249" s="563">
        <v>0</v>
      </c>
      <c r="Q249" s="364">
        <v>31.823</v>
      </c>
      <c r="R249" s="669">
        <v>4</v>
      </c>
      <c r="S249" s="670"/>
      <c r="T249" s="819"/>
      <c r="U249" s="816"/>
    </row>
    <row r="250" spans="1:21" ht="14.25" customHeight="1" thickTop="1" thickBot="1">
      <c r="A250" s="799"/>
      <c r="B250" s="804" t="s">
        <v>2591</v>
      </c>
      <c r="C250" s="840" t="s">
        <v>172</v>
      </c>
      <c r="D250" s="840" t="s">
        <v>2625</v>
      </c>
      <c r="E250" s="804" t="s">
        <v>2626</v>
      </c>
      <c r="F250" s="804" t="s">
        <v>2627</v>
      </c>
      <c r="G250" s="564">
        <v>42457</v>
      </c>
      <c r="H250" s="642">
        <v>3</v>
      </c>
      <c r="I250" s="647"/>
      <c r="J250" s="365">
        <v>55.518999999999998</v>
      </c>
      <c r="K250" s="565">
        <v>6</v>
      </c>
      <c r="L250" s="566">
        <v>10</v>
      </c>
      <c r="M250" s="565">
        <v>2</v>
      </c>
      <c r="N250" s="735" t="s">
        <v>289</v>
      </c>
      <c r="O250" s="841" t="s">
        <v>172</v>
      </c>
      <c r="P250" s="566">
        <v>1</v>
      </c>
      <c r="Q250" s="365"/>
      <c r="R250" s="667">
        <v>0</v>
      </c>
      <c r="S250" s="668"/>
      <c r="T250" s="819"/>
      <c r="U250" s="816"/>
    </row>
    <row r="251" spans="1:21" ht="14.25" customHeight="1" thickTop="1" thickBot="1">
      <c r="A251" s="799"/>
      <c r="B251" s="800" t="s">
        <v>2591</v>
      </c>
      <c r="C251" s="842" t="s">
        <v>172</v>
      </c>
      <c r="D251" s="842" t="s">
        <v>3545</v>
      </c>
      <c r="E251" s="800" t="s">
        <v>3546</v>
      </c>
      <c r="F251" s="800" t="s">
        <v>3547</v>
      </c>
      <c r="G251" s="363">
        <v>42529</v>
      </c>
      <c r="H251" s="641">
        <v>1</v>
      </c>
      <c r="I251" s="646"/>
      <c r="J251" s="364"/>
      <c r="K251" s="562">
        <v>0</v>
      </c>
      <c r="L251" s="563">
        <v>8</v>
      </c>
      <c r="M251" s="562">
        <v>1</v>
      </c>
      <c r="N251" s="734" t="s">
        <v>255</v>
      </c>
      <c r="O251" s="843" t="s">
        <v>172</v>
      </c>
      <c r="P251" s="563">
        <v>1</v>
      </c>
      <c r="Q251" s="364"/>
      <c r="R251" s="669">
        <v>0</v>
      </c>
      <c r="S251" s="670"/>
      <c r="T251" s="819"/>
      <c r="U251" s="816"/>
    </row>
    <row r="252" spans="1:21" ht="14.25" customHeight="1" thickTop="1" thickBot="1">
      <c r="A252" s="799"/>
      <c r="B252" s="804" t="s">
        <v>2591</v>
      </c>
      <c r="C252" s="840" t="s">
        <v>2788</v>
      </c>
      <c r="D252" s="840" t="s">
        <v>2821</v>
      </c>
      <c r="E252" s="804" t="s">
        <v>2822</v>
      </c>
      <c r="F252" s="804" t="s">
        <v>2273</v>
      </c>
      <c r="G252" s="564">
        <v>42474</v>
      </c>
      <c r="H252" s="642">
        <v>3</v>
      </c>
      <c r="I252" s="647">
        <v>8.3119999999999994</v>
      </c>
      <c r="J252" s="365">
        <v>56.314</v>
      </c>
      <c r="K252" s="565">
        <v>4</v>
      </c>
      <c r="L252" s="566">
        <v>9</v>
      </c>
      <c r="M252" s="565">
        <v>3</v>
      </c>
      <c r="N252" s="735" t="s">
        <v>289</v>
      </c>
      <c r="O252" s="841" t="s">
        <v>172</v>
      </c>
      <c r="P252" s="566">
        <v>2</v>
      </c>
      <c r="Q252" s="365">
        <v>16.713999999999999</v>
      </c>
      <c r="R252" s="667">
        <v>1</v>
      </c>
      <c r="S252" s="668"/>
      <c r="T252" s="819"/>
      <c r="U252" s="816"/>
    </row>
    <row r="253" spans="1:21" ht="14.25" customHeight="1" thickTop="1" thickBot="1">
      <c r="A253" s="799"/>
      <c r="B253" s="800" t="s">
        <v>2591</v>
      </c>
      <c r="C253" s="842" t="s">
        <v>3079</v>
      </c>
      <c r="D253" s="842" t="s">
        <v>3188</v>
      </c>
      <c r="E253" s="800" t="s">
        <v>3374</v>
      </c>
      <c r="F253" s="800" t="s">
        <v>3189</v>
      </c>
      <c r="G253" s="363">
        <v>42516</v>
      </c>
      <c r="H253" s="641">
        <v>1</v>
      </c>
      <c r="I253" s="646">
        <v>104.444</v>
      </c>
      <c r="J253" s="364">
        <v>159.102</v>
      </c>
      <c r="K253" s="562">
        <v>6</v>
      </c>
      <c r="L253" s="563">
        <v>10</v>
      </c>
      <c r="M253" s="562">
        <v>2</v>
      </c>
      <c r="N253" s="734" t="s">
        <v>502</v>
      </c>
      <c r="O253" s="843" t="s">
        <v>172</v>
      </c>
      <c r="P253" s="563">
        <v>4</v>
      </c>
      <c r="Q253" s="364">
        <v>159.102</v>
      </c>
      <c r="R253" s="669">
        <v>4</v>
      </c>
      <c r="S253" s="670"/>
      <c r="T253" s="819"/>
      <c r="U253" s="816"/>
    </row>
    <row r="254" spans="1:21" ht="14.25" customHeight="1" thickTop="1" thickBot="1">
      <c r="A254" s="799"/>
      <c r="B254" s="804" t="s">
        <v>2591</v>
      </c>
      <c r="C254" s="840" t="s">
        <v>3079</v>
      </c>
      <c r="D254" s="840" t="s">
        <v>3548</v>
      </c>
      <c r="E254" s="804" t="s">
        <v>3549</v>
      </c>
      <c r="F254" s="804" t="s">
        <v>3550</v>
      </c>
      <c r="G254" s="564">
        <v>42536</v>
      </c>
      <c r="H254" s="642">
        <v>0</v>
      </c>
      <c r="I254" s="647">
        <v>10.066000000000001</v>
      </c>
      <c r="J254" s="365">
        <v>30.561</v>
      </c>
      <c r="K254" s="565">
        <v>3</v>
      </c>
      <c r="L254" s="566">
        <v>6</v>
      </c>
      <c r="M254" s="565">
        <v>1</v>
      </c>
      <c r="N254" s="735" t="s">
        <v>172</v>
      </c>
      <c r="O254" s="841" t="s">
        <v>172</v>
      </c>
      <c r="P254" s="566">
        <v>5</v>
      </c>
      <c r="Q254" s="365">
        <v>30.561</v>
      </c>
      <c r="R254" s="667">
        <v>3</v>
      </c>
      <c r="S254" s="668"/>
      <c r="T254" s="819"/>
      <c r="U254" s="816"/>
    </row>
    <row r="255" spans="1:21" ht="14.25" customHeight="1" thickTop="1" thickBot="1">
      <c r="A255" s="799"/>
      <c r="B255" s="800" t="s">
        <v>2591</v>
      </c>
      <c r="C255" s="842" t="s">
        <v>3082</v>
      </c>
      <c r="D255" s="842" t="s">
        <v>3196</v>
      </c>
      <c r="E255" s="800" t="s">
        <v>3375</v>
      </c>
      <c r="F255" s="800" t="s">
        <v>3197</v>
      </c>
      <c r="G255" s="363">
        <v>42516</v>
      </c>
      <c r="H255" s="641">
        <v>1</v>
      </c>
      <c r="I255" s="646">
        <v>28.231999999999999</v>
      </c>
      <c r="J255" s="364">
        <v>36.872999999999998</v>
      </c>
      <c r="K255" s="562">
        <v>4</v>
      </c>
      <c r="L255" s="563">
        <v>7</v>
      </c>
      <c r="M255" s="562">
        <v>1</v>
      </c>
      <c r="N255" s="734" t="s">
        <v>502</v>
      </c>
      <c r="O255" s="843" t="s">
        <v>172</v>
      </c>
      <c r="P255" s="563">
        <v>1</v>
      </c>
      <c r="Q255" s="364">
        <v>36.872999999999998</v>
      </c>
      <c r="R255" s="669">
        <v>3</v>
      </c>
      <c r="S255" s="670"/>
      <c r="T255" s="819"/>
      <c r="U255" s="816"/>
    </row>
    <row r="256" spans="1:21" ht="14.25" customHeight="1" thickTop="1" thickBot="1">
      <c r="A256" s="799"/>
      <c r="B256" s="804" t="s">
        <v>2591</v>
      </c>
      <c r="C256" s="840" t="s">
        <v>3487</v>
      </c>
      <c r="D256" s="840" t="s">
        <v>3551</v>
      </c>
      <c r="E256" s="804" t="s">
        <v>3552</v>
      </c>
      <c r="F256" s="804" t="s">
        <v>957</v>
      </c>
      <c r="G256" s="564">
        <v>42529</v>
      </c>
      <c r="H256" s="642">
        <v>1</v>
      </c>
      <c r="I256" s="647"/>
      <c r="J256" s="365">
        <v>235.21299999999999</v>
      </c>
      <c r="K256" s="565">
        <v>11</v>
      </c>
      <c r="L256" s="566">
        <v>18</v>
      </c>
      <c r="M256" s="565">
        <v>4</v>
      </c>
      <c r="N256" s="735" t="s">
        <v>502</v>
      </c>
      <c r="O256" s="841" t="s">
        <v>172</v>
      </c>
      <c r="P256" s="566">
        <v>18</v>
      </c>
      <c r="Q256" s="365">
        <v>235.21299999999999</v>
      </c>
      <c r="R256" s="667">
        <v>11</v>
      </c>
      <c r="S256" s="668"/>
      <c r="T256" s="819"/>
      <c r="U256" s="816"/>
    </row>
    <row r="257" spans="1:21" ht="14.25" customHeight="1" thickTop="1" thickBot="1">
      <c r="A257" s="799"/>
      <c r="B257" s="800" t="s">
        <v>2591</v>
      </c>
      <c r="C257" s="842" t="s">
        <v>3490</v>
      </c>
      <c r="D257" s="842" t="s">
        <v>3553</v>
      </c>
      <c r="E257" s="800" t="s">
        <v>3554</v>
      </c>
      <c r="F257" s="800" t="s">
        <v>3555</v>
      </c>
      <c r="G257" s="363">
        <v>42529</v>
      </c>
      <c r="H257" s="641">
        <v>1</v>
      </c>
      <c r="I257" s="646">
        <v>9.01</v>
      </c>
      <c r="J257" s="364">
        <v>105.355</v>
      </c>
      <c r="K257" s="562">
        <v>8</v>
      </c>
      <c r="L257" s="563">
        <v>17</v>
      </c>
      <c r="M257" s="562">
        <v>3</v>
      </c>
      <c r="N257" s="734" t="s">
        <v>502</v>
      </c>
      <c r="O257" s="843" t="s">
        <v>172</v>
      </c>
      <c r="P257" s="563">
        <v>17</v>
      </c>
      <c r="Q257" s="364">
        <v>105.355</v>
      </c>
      <c r="R257" s="669">
        <v>8</v>
      </c>
      <c r="S257" s="670"/>
      <c r="T257" s="819"/>
      <c r="U257" s="816"/>
    </row>
    <row r="258" spans="1:21" ht="14.25" customHeight="1" thickTop="1" thickBot="1">
      <c r="A258" s="799"/>
      <c r="B258" s="804" t="s">
        <v>2591</v>
      </c>
      <c r="C258" s="840" t="s">
        <v>3490</v>
      </c>
      <c r="D258" s="840" t="s">
        <v>3556</v>
      </c>
      <c r="E258" s="804" t="s">
        <v>3557</v>
      </c>
      <c r="F258" s="804" t="s">
        <v>3558</v>
      </c>
      <c r="G258" s="564">
        <v>42529</v>
      </c>
      <c r="H258" s="642">
        <v>1</v>
      </c>
      <c r="I258" s="647"/>
      <c r="J258" s="365">
        <v>238.458</v>
      </c>
      <c r="K258" s="565">
        <v>4</v>
      </c>
      <c r="L258" s="566">
        <v>7</v>
      </c>
      <c r="M258" s="565">
        <v>3</v>
      </c>
      <c r="N258" s="735" t="s">
        <v>502</v>
      </c>
      <c r="O258" s="841" t="s">
        <v>172</v>
      </c>
      <c r="P258" s="566">
        <v>7</v>
      </c>
      <c r="Q258" s="365">
        <v>238.458</v>
      </c>
      <c r="R258" s="667">
        <v>4</v>
      </c>
      <c r="S258" s="668"/>
      <c r="T258" s="819"/>
      <c r="U258" s="816"/>
    </row>
    <row r="259" spans="1:21" ht="14.25" customHeight="1" thickTop="1" thickBot="1">
      <c r="A259" s="799"/>
      <c r="B259" s="800" t="s">
        <v>2591</v>
      </c>
      <c r="C259" s="842" t="s">
        <v>3490</v>
      </c>
      <c r="D259" s="842" t="s">
        <v>3559</v>
      </c>
      <c r="E259" s="800" t="s">
        <v>3560</v>
      </c>
      <c r="F259" s="800" t="s">
        <v>3561</v>
      </c>
      <c r="G259" s="363">
        <v>42529</v>
      </c>
      <c r="H259" s="641">
        <v>1</v>
      </c>
      <c r="I259" s="646">
        <v>45.908000000000001</v>
      </c>
      <c r="J259" s="364">
        <v>66.406999999999996</v>
      </c>
      <c r="K259" s="562">
        <v>7</v>
      </c>
      <c r="L259" s="563">
        <v>9</v>
      </c>
      <c r="M259" s="562">
        <v>1</v>
      </c>
      <c r="N259" s="734" t="s">
        <v>502</v>
      </c>
      <c r="O259" s="843" t="s">
        <v>172</v>
      </c>
      <c r="P259" s="563">
        <v>9</v>
      </c>
      <c r="Q259" s="364">
        <v>66.406999999999996</v>
      </c>
      <c r="R259" s="669">
        <v>7</v>
      </c>
      <c r="S259" s="670"/>
      <c r="T259" s="819"/>
      <c r="U259" s="816"/>
    </row>
    <row r="260" spans="1:21" ht="14.25" customHeight="1" thickTop="1" thickBot="1">
      <c r="A260" s="799"/>
      <c r="B260" s="804" t="s">
        <v>2591</v>
      </c>
      <c r="C260" s="840" t="s">
        <v>3493</v>
      </c>
      <c r="D260" s="840" t="s">
        <v>2819</v>
      </c>
      <c r="E260" s="804" t="s">
        <v>2820</v>
      </c>
      <c r="F260" s="804" t="s">
        <v>2664</v>
      </c>
      <c r="G260" s="564">
        <v>42473</v>
      </c>
      <c r="H260" s="642">
        <v>3</v>
      </c>
      <c r="I260" s="647"/>
      <c r="J260" s="365">
        <v>139.387</v>
      </c>
      <c r="K260" s="565">
        <v>1</v>
      </c>
      <c r="L260" s="566">
        <v>8</v>
      </c>
      <c r="M260" s="565">
        <v>2</v>
      </c>
      <c r="N260" s="735" t="s">
        <v>502</v>
      </c>
      <c r="O260" s="841" t="s">
        <v>172</v>
      </c>
      <c r="P260" s="566">
        <v>4</v>
      </c>
      <c r="Q260" s="365"/>
      <c r="R260" s="667">
        <v>0</v>
      </c>
      <c r="S260" s="668"/>
      <c r="T260" s="819"/>
      <c r="U260" s="816"/>
    </row>
    <row r="261" spans="1:21" ht="14.25" customHeight="1" thickTop="1" thickBot="1">
      <c r="A261" s="799"/>
      <c r="B261" s="800" t="s">
        <v>913</v>
      </c>
      <c r="C261" s="842" t="s">
        <v>172</v>
      </c>
      <c r="D261" s="842" t="s">
        <v>1089</v>
      </c>
      <c r="E261" s="800" t="s">
        <v>1090</v>
      </c>
      <c r="F261" s="800" t="s">
        <v>1091</v>
      </c>
      <c r="G261" s="363">
        <v>42033</v>
      </c>
      <c r="H261" s="641">
        <v>17</v>
      </c>
      <c r="I261" s="646">
        <v>288.03300000000002</v>
      </c>
      <c r="J261" s="364">
        <v>1624.4259999999999</v>
      </c>
      <c r="K261" s="562">
        <v>107</v>
      </c>
      <c r="L261" s="563">
        <v>43</v>
      </c>
      <c r="M261" s="562">
        <v>3</v>
      </c>
      <c r="N261" s="734" t="s">
        <v>502</v>
      </c>
      <c r="O261" s="843" t="s">
        <v>172</v>
      </c>
      <c r="P261" s="563">
        <v>8</v>
      </c>
      <c r="Q261" s="364">
        <v>108.373</v>
      </c>
      <c r="R261" s="669">
        <v>9</v>
      </c>
      <c r="S261" s="670"/>
      <c r="T261" s="819"/>
      <c r="U261" s="816"/>
    </row>
    <row r="262" spans="1:21" ht="14.25" customHeight="1" thickTop="1" thickBot="1">
      <c r="A262" s="799"/>
      <c r="B262" s="804" t="s">
        <v>913</v>
      </c>
      <c r="C262" s="840" t="s">
        <v>1263</v>
      </c>
      <c r="D262" s="840" t="s">
        <v>1862</v>
      </c>
      <c r="E262" s="804" t="s">
        <v>1863</v>
      </c>
      <c r="F262" s="804" t="s">
        <v>1864</v>
      </c>
      <c r="G262" s="564">
        <v>42240</v>
      </c>
      <c r="H262" s="642">
        <v>10</v>
      </c>
      <c r="I262" s="647">
        <v>296.77600000000001</v>
      </c>
      <c r="J262" s="365">
        <v>1500.61</v>
      </c>
      <c r="K262" s="565">
        <v>82</v>
      </c>
      <c r="L262" s="566">
        <v>27</v>
      </c>
      <c r="M262" s="565">
        <v>2</v>
      </c>
      <c r="N262" s="735" t="s">
        <v>502</v>
      </c>
      <c r="O262" s="841" t="s">
        <v>172</v>
      </c>
      <c r="P262" s="566">
        <v>4</v>
      </c>
      <c r="Q262" s="365">
        <v>213.87700000000001</v>
      </c>
      <c r="R262" s="667">
        <v>10</v>
      </c>
      <c r="S262" s="668"/>
      <c r="T262" s="819"/>
      <c r="U262" s="816"/>
    </row>
    <row r="263" spans="1:21" ht="14.25" customHeight="1" thickTop="1" thickBot="1">
      <c r="A263" s="799"/>
      <c r="B263" s="800" t="s">
        <v>728</v>
      </c>
      <c r="C263" s="842" t="s">
        <v>172</v>
      </c>
      <c r="D263" s="842" t="s">
        <v>2219</v>
      </c>
      <c r="E263" s="800" t="s">
        <v>2220</v>
      </c>
      <c r="F263" s="800" t="s">
        <v>585</v>
      </c>
      <c r="G263" s="363">
        <v>42321</v>
      </c>
      <c r="H263" s="641">
        <v>8</v>
      </c>
      <c r="I263" s="646">
        <v>178.89</v>
      </c>
      <c r="J263" s="364">
        <v>277.11700000000002</v>
      </c>
      <c r="K263" s="562">
        <v>13</v>
      </c>
      <c r="L263" s="563">
        <v>5</v>
      </c>
      <c r="M263" s="562">
        <v>1</v>
      </c>
      <c r="N263" s="734" t="s">
        <v>289</v>
      </c>
      <c r="O263" s="843" t="s">
        <v>172</v>
      </c>
      <c r="P263" s="563">
        <v>0</v>
      </c>
      <c r="Q263" s="364"/>
      <c r="R263" s="669">
        <v>0</v>
      </c>
      <c r="S263" s="670"/>
      <c r="T263" s="819"/>
      <c r="U263" s="816"/>
    </row>
    <row r="264" spans="1:21" ht="14.25" customHeight="1" thickTop="1" thickBot="1">
      <c r="A264" s="799"/>
      <c r="B264" s="804" t="s">
        <v>728</v>
      </c>
      <c r="C264" s="840" t="s">
        <v>172</v>
      </c>
      <c r="D264" s="840" t="s">
        <v>2341</v>
      </c>
      <c r="E264" s="804" t="s">
        <v>2342</v>
      </c>
      <c r="F264" s="804" t="s">
        <v>2343</v>
      </c>
      <c r="G264" s="564">
        <v>42347</v>
      </c>
      <c r="H264" s="642">
        <v>7</v>
      </c>
      <c r="I264" s="647">
        <v>244.137</v>
      </c>
      <c r="J264" s="365">
        <v>418.25299999999999</v>
      </c>
      <c r="K264" s="565">
        <v>23</v>
      </c>
      <c r="L264" s="566">
        <v>13</v>
      </c>
      <c r="M264" s="565">
        <v>2</v>
      </c>
      <c r="N264" s="735" t="s">
        <v>502</v>
      </c>
      <c r="O264" s="841" t="s">
        <v>172</v>
      </c>
      <c r="P264" s="566">
        <v>1</v>
      </c>
      <c r="Q264" s="365">
        <v>29.303000000000001</v>
      </c>
      <c r="R264" s="667">
        <v>3</v>
      </c>
      <c r="S264" s="668"/>
      <c r="T264" s="819"/>
      <c r="U264" s="816"/>
    </row>
    <row r="265" spans="1:21" ht="14.25" customHeight="1" thickTop="1" thickBot="1">
      <c r="A265" s="799"/>
      <c r="B265" s="800" t="s">
        <v>728</v>
      </c>
      <c r="C265" s="842" t="s">
        <v>172</v>
      </c>
      <c r="D265" s="842" t="s">
        <v>2628</v>
      </c>
      <c r="E265" s="800" t="s">
        <v>2629</v>
      </c>
      <c r="F265" s="800" t="s">
        <v>822</v>
      </c>
      <c r="G265" s="363">
        <v>42432</v>
      </c>
      <c r="H265" s="641">
        <v>4</v>
      </c>
      <c r="I265" s="646">
        <v>53.121000000000002</v>
      </c>
      <c r="J265" s="364">
        <v>122.149</v>
      </c>
      <c r="K265" s="562">
        <v>15</v>
      </c>
      <c r="L265" s="563">
        <v>16</v>
      </c>
      <c r="M265" s="562">
        <v>3</v>
      </c>
      <c r="N265" s="734" t="s">
        <v>289</v>
      </c>
      <c r="O265" s="843" t="s">
        <v>172</v>
      </c>
      <c r="P265" s="563">
        <v>1</v>
      </c>
      <c r="Q265" s="364">
        <v>37.606000000000002</v>
      </c>
      <c r="R265" s="669">
        <v>1</v>
      </c>
      <c r="S265" s="670"/>
      <c r="T265" s="819"/>
      <c r="U265" s="816"/>
    </row>
    <row r="266" spans="1:21" ht="14.25" customHeight="1" thickTop="1" thickBot="1">
      <c r="A266" s="799"/>
      <c r="B266" s="804" t="s">
        <v>728</v>
      </c>
      <c r="C266" s="840" t="s">
        <v>2602</v>
      </c>
      <c r="D266" s="840" t="s">
        <v>3211</v>
      </c>
      <c r="E266" s="804" t="s">
        <v>3376</v>
      </c>
      <c r="F266" s="804" t="s">
        <v>3212</v>
      </c>
      <c r="G266" s="564">
        <v>42509</v>
      </c>
      <c r="H266" s="642">
        <v>1</v>
      </c>
      <c r="I266" s="647">
        <v>101.723</v>
      </c>
      <c r="J266" s="365">
        <v>376.58699999999999</v>
      </c>
      <c r="K266" s="565">
        <v>13</v>
      </c>
      <c r="L266" s="566">
        <v>15</v>
      </c>
      <c r="M266" s="565">
        <v>3</v>
      </c>
      <c r="N266" s="735" t="s">
        <v>502</v>
      </c>
      <c r="O266" s="841" t="s">
        <v>172</v>
      </c>
      <c r="P266" s="566">
        <v>8</v>
      </c>
      <c r="Q266" s="365">
        <v>376.58699999999999</v>
      </c>
      <c r="R266" s="667">
        <v>11</v>
      </c>
      <c r="S266" s="668"/>
      <c r="T266" s="819"/>
      <c r="U266" s="816"/>
    </row>
    <row r="267" spans="1:21" ht="14.25" customHeight="1" thickTop="1" thickBot="1">
      <c r="A267" s="799"/>
      <c r="B267" s="800" t="s">
        <v>803</v>
      </c>
      <c r="C267" s="842" t="s">
        <v>811</v>
      </c>
      <c r="D267" s="842" t="s">
        <v>820</v>
      </c>
      <c r="E267" s="800" t="s">
        <v>821</v>
      </c>
      <c r="F267" s="800" t="s">
        <v>822</v>
      </c>
      <c r="G267" s="363">
        <v>41940</v>
      </c>
      <c r="H267" s="641">
        <v>20</v>
      </c>
      <c r="I267" s="646">
        <v>48.01</v>
      </c>
      <c r="J267" s="364">
        <v>2296.3380000000002</v>
      </c>
      <c r="K267" s="562">
        <v>107</v>
      </c>
      <c r="L267" s="563">
        <v>38</v>
      </c>
      <c r="M267" s="562">
        <v>5</v>
      </c>
      <c r="N267" s="734" t="s">
        <v>502</v>
      </c>
      <c r="O267" s="843" t="s">
        <v>172</v>
      </c>
      <c r="P267" s="563">
        <v>5</v>
      </c>
      <c r="Q267" s="364">
        <v>443.40300000000002</v>
      </c>
      <c r="R267" s="669">
        <v>17</v>
      </c>
      <c r="S267" s="670"/>
      <c r="T267" s="819"/>
      <c r="U267" s="816"/>
    </row>
    <row r="268" spans="1:21" ht="14.25" customHeight="1" thickTop="1" thickBot="1">
      <c r="A268" s="799"/>
      <c r="B268" s="804" t="s">
        <v>803</v>
      </c>
      <c r="C268" s="840" t="s">
        <v>811</v>
      </c>
      <c r="D268" s="840" t="s">
        <v>933</v>
      </c>
      <c r="E268" s="804" t="s">
        <v>934</v>
      </c>
      <c r="F268" s="804" t="s">
        <v>935</v>
      </c>
      <c r="G268" s="564">
        <v>41976</v>
      </c>
      <c r="H268" s="642">
        <v>19</v>
      </c>
      <c r="I268" s="647">
        <v>417.42200000000003</v>
      </c>
      <c r="J268" s="365">
        <v>850.64300000000003</v>
      </c>
      <c r="K268" s="565">
        <v>35</v>
      </c>
      <c r="L268" s="566">
        <v>9</v>
      </c>
      <c r="M268" s="565">
        <v>0</v>
      </c>
      <c r="N268" s="735" t="s">
        <v>502</v>
      </c>
      <c r="O268" s="841" t="s">
        <v>172</v>
      </c>
      <c r="P268" s="566">
        <v>0</v>
      </c>
      <c r="Q268" s="365">
        <v>95.274000000000001</v>
      </c>
      <c r="R268" s="667">
        <v>3</v>
      </c>
      <c r="S268" s="668"/>
      <c r="T268" s="819"/>
      <c r="U268" s="816"/>
    </row>
    <row r="269" spans="1:21" ht="14.25" customHeight="1" thickTop="1" thickBot="1">
      <c r="A269" s="799"/>
      <c r="B269" s="800" t="s">
        <v>803</v>
      </c>
      <c r="C269" s="842" t="s">
        <v>811</v>
      </c>
      <c r="D269" s="842" t="s">
        <v>959</v>
      </c>
      <c r="E269" s="800" t="s">
        <v>1489</v>
      </c>
      <c r="F269" s="800" t="s">
        <v>960</v>
      </c>
      <c r="G269" s="363">
        <v>41999</v>
      </c>
      <c r="H269" s="641">
        <v>18</v>
      </c>
      <c r="I269" s="646">
        <v>92.259</v>
      </c>
      <c r="J269" s="364">
        <v>433.221</v>
      </c>
      <c r="K269" s="562">
        <v>20</v>
      </c>
      <c r="L269" s="563">
        <v>6</v>
      </c>
      <c r="M269" s="562">
        <v>1</v>
      </c>
      <c r="N269" s="734" t="s">
        <v>289</v>
      </c>
      <c r="O269" s="843" t="s">
        <v>172</v>
      </c>
      <c r="P269" s="563">
        <v>0</v>
      </c>
      <c r="Q269" s="364">
        <v>26.338000000000001</v>
      </c>
      <c r="R269" s="669">
        <v>2</v>
      </c>
      <c r="S269" s="670"/>
      <c r="T269" s="819"/>
      <c r="U269" s="816"/>
    </row>
    <row r="270" spans="1:21" ht="14.25" customHeight="1" thickTop="1" thickBot="1">
      <c r="A270" s="799"/>
      <c r="B270" s="804" t="s">
        <v>803</v>
      </c>
      <c r="C270" s="840" t="s">
        <v>811</v>
      </c>
      <c r="D270" s="840" t="s">
        <v>1266</v>
      </c>
      <c r="E270" s="804" t="s">
        <v>1267</v>
      </c>
      <c r="F270" s="804" t="s">
        <v>1268</v>
      </c>
      <c r="G270" s="564">
        <v>42088</v>
      </c>
      <c r="H270" s="642">
        <v>15</v>
      </c>
      <c r="I270" s="647">
        <v>43.962000000000003</v>
      </c>
      <c r="J270" s="365">
        <v>2205.9140000000002</v>
      </c>
      <c r="K270" s="565">
        <v>45</v>
      </c>
      <c r="L270" s="566">
        <v>22</v>
      </c>
      <c r="M270" s="565">
        <v>4</v>
      </c>
      <c r="N270" s="735" t="s">
        <v>502</v>
      </c>
      <c r="O270" s="841" t="s">
        <v>172</v>
      </c>
      <c r="P270" s="566">
        <v>5</v>
      </c>
      <c r="Q270" s="365">
        <v>220.80199999999999</v>
      </c>
      <c r="R270" s="667">
        <v>9</v>
      </c>
      <c r="S270" s="668"/>
      <c r="T270" s="819"/>
      <c r="U270" s="816"/>
    </row>
    <row r="271" spans="1:21" ht="14.25" customHeight="1" thickTop="1" thickBot="1">
      <c r="A271" s="799"/>
      <c r="B271" s="800" t="s">
        <v>803</v>
      </c>
      <c r="C271" s="842" t="s">
        <v>1753</v>
      </c>
      <c r="D271" s="842" t="s">
        <v>3562</v>
      </c>
      <c r="E271" s="800" t="s">
        <v>3563</v>
      </c>
      <c r="F271" s="800" t="s">
        <v>3564</v>
      </c>
      <c r="G271" s="363">
        <v>42536</v>
      </c>
      <c r="H271" s="641">
        <v>0</v>
      </c>
      <c r="I271" s="646"/>
      <c r="J271" s="364">
        <v>105.255</v>
      </c>
      <c r="K271" s="562">
        <v>3</v>
      </c>
      <c r="L271" s="563">
        <v>6</v>
      </c>
      <c r="M271" s="562">
        <v>2</v>
      </c>
      <c r="N271" s="734" t="s">
        <v>172</v>
      </c>
      <c r="O271" s="843" t="s">
        <v>172</v>
      </c>
      <c r="P271" s="563">
        <v>4</v>
      </c>
      <c r="Q271" s="364">
        <v>105.255</v>
      </c>
      <c r="R271" s="669">
        <v>3</v>
      </c>
      <c r="S271" s="670"/>
      <c r="T271" s="819"/>
      <c r="U271" s="816"/>
    </row>
    <row r="272" spans="1:21" ht="14.25" customHeight="1" thickTop="1" thickBot="1">
      <c r="A272" s="799"/>
      <c r="B272" s="804" t="s">
        <v>3053</v>
      </c>
      <c r="C272" s="840" t="s">
        <v>172</v>
      </c>
      <c r="D272" s="840" t="s">
        <v>162</v>
      </c>
      <c r="E272" s="804" t="s">
        <v>1984</v>
      </c>
      <c r="F272" s="804" t="s">
        <v>163</v>
      </c>
      <c r="G272" s="564">
        <v>41373</v>
      </c>
      <c r="H272" s="642">
        <v>39</v>
      </c>
      <c r="I272" s="647">
        <v>742.15300000000002</v>
      </c>
      <c r="J272" s="365">
        <v>1039.5229999999999</v>
      </c>
      <c r="K272" s="565">
        <v>45</v>
      </c>
      <c r="L272" s="566">
        <v>18</v>
      </c>
      <c r="M272" s="565">
        <v>1</v>
      </c>
      <c r="N272" s="735" t="s">
        <v>255</v>
      </c>
      <c r="O272" s="841" t="s">
        <v>172</v>
      </c>
      <c r="P272" s="566">
        <v>1</v>
      </c>
      <c r="Q272" s="365">
        <v>21.603000000000002</v>
      </c>
      <c r="R272" s="667">
        <v>2</v>
      </c>
      <c r="S272" s="668"/>
      <c r="T272" s="819"/>
      <c r="U272" s="816"/>
    </row>
    <row r="273" spans="1:21" ht="14.25" customHeight="1" thickTop="1" thickBot="1">
      <c r="A273" s="799"/>
      <c r="B273" s="800" t="s">
        <v>3053</v>
      </c>
      <c r="C273" s="842" t="s">
        <v>172</v>
      </c>
      <c r="D273" s="842" t="s">
        <v>161</v>
      </c>
      <c r="E273" s="800" t="s">
        <v>233</v>
      </c>
      <c r="F273" s="800" t="s">
        <v>164</v>
      </c>
      <c r="G273" s="363">
        <v>41389</v>
      </c>
      <c r="H273" s="641">
        <v>39</v>
      </c>
      <c r="I273" s="646">
        <v>466.21699999999998</v>
      </c>
      <c r="J273" s="364">
        <v>1519.0060000000001</v>
      </c>
      <c r="K273" s="562">
        <v>65</v>
      </c>
      <c r="L273" s="563">
        <v>27</v>
      </c>
      <c r="M273" s="562">
        <v>0</v>
      </c>
      <c r="N273" s="734" t="s">
        <v>255</v>
      </c>
      <c r="O273" s="843" t="s">
        <v>172</v>
      </c>
      <c r="P273" s="563">
        <v>1</v>
      </c>
      <c r="Q273" s="364">
        <v>41.280999999999999</v>
      </c>
      <c r="R273" s="669">
        <v>3</v>
      </c>
      <c r="S273" s="670"/>
      <c r="T273" s="819"/>
      <c r="U273" s="816"/>
    </row>
    <row r="274" spans="1:21" ht="14.25" customHeight="1" thickTop="1" thickBot="1">
      <c r="A274" s="799"/>
      <c r="B274" s="804" t="s">
        <v>3053</v>
      </c>
      <c r="C274" s="840" t="s">
        <v>172</v>
      </c>
      <c r="D274" s="840" t="s">
        <v>1771</v>
      </c>
      <c r="E274" s="804" t="s">
        <v>1772</v>
      </c>
      <c r="F274" s="804" t="s">
        <v>1773</v>
      </c>
      <c r="G274" s="564">
        <v>42201</v>
      </c>
      <c r="H274" s="642">
        <v>11</v>
      </c>
      <c r="I274" s="647">
        <v>2004.9880000000001</v>
      </c>
      <c r="J274" s="365">
        <v>5626.69</v>
      </c>
      <c r="K274" s="565">
        <v>185</v>
      </c>
      <c r="L274" s="566">
        <v>70</v>
      </c>
      <c r="M274" s="565">
        <v>5</v>
      </c>
      <c r="N274" s="735" t="s">
        <v>502</v>
      </c>
      <c r="O274" s="841" t="s">
        <v>172</v>
      </c>
      <c r="P274" s="566">
        <v>6</v>
      </c>
      <c r="Q274" s="365">
        <v>786.15599999999995</v>
      </c>
      <c r="R274" s="667">
        <v>15</v>
      </c>
      <c r="S274" s="668"/>
      <c r="T274" s="819"/>
      <c r="U274" s="816"/>
    </row>
    <row r="275" spans="1:21" ht="14.25" customHeight="1" thickTop="1" thickBot="1">
      <c r="A275" s="799"/>
      <c r="B275" s="800" t="s">
        <v>3053</v>
      </c>
      <c r="C275" s="842" t="s">
        <v>280</v>
      </c>
      <c r="D275" s="842" t="s">
        <v>363</v>
      </c>
      <c r="E275" s="800" t="s">
        <v>669</v>
      </c>
      <c r="F275" s="800" t="s">
        <v>364</v>
      </c>
      <c r="G275" s="363">
        <v>41541</v>
      </c>
      <c r="H275" s="641">
        <v>33</v>
      </c>
      <c r="I275" s="646">
        <v>564.16800000000001</v>
      </c>
      <c r="J275" s="364">
        <v>1169.3920000000001</v>
      </c>
      <c r="K275" s="562">
        <v>46</v>
      </c>
      <c r="L275" s="563">
        <v>12</v>
      </c>
      <c r="M275" s="562">
        <v>1</v>
      </c>
      <c r="N275" s="734" t="s">
        <v>255</v>
      </c>
      <c r="O275" s="843" t="s">
        <v>172</v>
      </c>
      <c r="P275" s="563">
        <v>1</v>
      </c>
      <c r="Q275" s="364">
        <v>63.582000000000001</v>
      </c>
      <c r="R275" s="669">
        <v>3</v>
      </c>
      <c r="S275" s="670"/>
      <c r="T275" s="819"/>
      <c r="U275" s="816"/>
    </row>
    <row r="276" spans="1:21" ht="14.25" customHeight="1" thickTop="1" thickBot="1">
      <c r="A276" s="799"/>
      <c r="B276" s="804" t="s">
        <v>3053</v>
      </c>
      <c r="C276" s="840" t="s">
        <v>280</v>
      </c>
      <c r="D276" s="840" t="s">
        <v>674</v>
      </c>
      <c r="E276" s="804" t="s">
        <v>1490</v>
      </c>
      <c r="F276" s="804" t="s">
        <v>675</v>
      </c>
      <c r="G276" s="564">
        <v>41815</v>
      </c>
      <c r="H276" s="642">
        <v>24</v>
      </c>
      <c r="I276" s="647">
        <v>231.34800000000001</v>
      </c>
      <c r="J276" s="365">
        <v>1005.808</v>
      </c>
      <c r="K276" s="565">
        <v>26</v>
      </c>
      <c r="L276" s="566">
        <v>8</v>
      </c>
      <c r="M276" s="565">
        <v>1</v>
      </c>
      <c r="N276" s="735" t="s">
        <v>502</v>
      </c>
      <c r="O276" s="841" t="s">
        <v>172</v>
      </c>
      <c r="P276" s="566">
        <v>0</v>
      </c>
      <c r="Q276" s="365"/>
      <c r="R276" s="667">
        <v>0</v>
      </c>
      <c r="S276" s="668"/>
      <c r="T276" s="819"/>
      <c r="U276" s="816"/>
    </row>
    <row r="277" spans="1:21" ht="14.25" customHeight="1" thickTop="1" thickBot="1">
      <c r="A277" s="799"/>
      <c r="B277" s="800" t="s">
        <v>3054</v>
      </c>
      <c r="C277" s="842" t="s">
        <v>577</v>
      </c>
      <c r="D277" s="842" t="s">
        <v>1761</v>
      </c>
      <c r="E277" s="800" t="s">
        <v>1762</v>
      </c>
      <c r="F277" s="800" t="s">
        <v>1763</v>
      </c>
      <c r="G277" s="363">
        <v>42201</v>
      </c>
      <c r="H277" s="641">
        <v>11</v>
      </c>
      <c r="I277" s="646">
        <v>159.589</v>
      </c>
      <c r="J277" s="364">
        <v>406.62299999999999</v>
      </c>
      <c r="K277" s="562">
        <v>20</v>
      </c>
      <c r="L277" s="563">
        <v>10</v>
      </c>
      <c r="M277" s="562">
        <v>1</v>
      </c>
      <c r="N277" s="734" t="s">
        <v>289</v>
      </c>
      <c r="O277" s="843" t="s">
        <v>172</v>
      </c>
      <c r="P277" s="563">
        <v>1</v>
      </c>
      <c r="Q277" s="364"/>
      <c r="R277" s="669">
        <v>0</v>
      </c>
      <c r="S277" s="670"/>
      <c r="T277" s="819"/>
      <c r="U277" s="816"/>
    </row>
    <row r="278" spans="1:21" ht="14.25" customHeight="1" thickTop="1" thickBot="1">
      <c r="A278" s="799"/>
      <c r="B278" s="804" t="s">
        <v>553</v>
      </c>
      <c r="C278" s="840" t="s">
        <v>172</v>
      </c>
      <c r="D278" s="840" t="s">
        <v>664</v>
      </c>
      <c r="E278" s="804" t="s">
        <v>665</v>
      </c>
      <c r="F278" s="804" t="s">
        <v>666</v>
      </c>
      <c r="G278" s="564">
        <v>41806</v>
      </c>
      <c r="H278" s="642">
        <v>24</v>
      </c>
      <c r="I278" s="647">
        <v>766.47500000000002</v>
      </c>
      <c r="J278" s="365">
        <v>759.37599999999998</v>
      </c>
      <c r="K278" s="565">
        <v>23</v>
      </c>
      <c r="L278" s="566">
        <v>5</v>
      </c>
      <c r="M278" s="565">
        <v>0</v>
      </c>
      <c r="N278" s="735" t="s">
        <v>502</v>
      </c>
      <c r="O278" s="841" t="s">
        <v>172</v>
      </c>
      <c r="P278" s="566">
        <v>0</v>
      </c>
      <c r="Q278" s="365">
        <v>25.251999999999999</v>
      </c>
      <c r="R278" s="667">
        <v>1</v>
      </c>
      <c r="S278" s="668"/>
      <c r="T278" s="819"/>
      <c r="U278" s="816"/>
    </row>
    <row r="279" spans="1:21" ht="14.25" customHeight="1" thickTop="1" thickBot="1">
      <c r="A279" s="799"/>
      <c r="B279" s="800" t="s">
        <v>553</v>
      </c>
      <c r="C279" s="842" t="s">
        <v>2121</v>
      </c>
      <c r="D279" s="842" t="s">
        <v>2131</v>
      </c>
      <c r="E279" s="800" t="s">
        <v>2132</v>
      </c>
      <c r="F279" s="800" t="s">
        <v>2133</v>
      </c>
      <c r="G279" s="363">
        <v>42305</v>
      </c>
      <c r="H279" s="641">
        <v>8</v>
      </c>
      <c r="I279" s="646">
        <v>624.69299999999998</v>
      </c>
      <c r="J279" s="364">
        <v>805.279</v>
      </c>
      <c r="K279" s="562">
        <v>35</v>
      </c>
      <c r="L279" s="563">
        <v>14</v>
      </c>
      <c r="M279" s="562">
        <v>1</v>
      </c>
      <c r="N279" s="734" t="s">
        <v>502</v>
      </c>
      <c r="O279" s="843" t="s">
        <v>172</v>
      </c>
      <c r="P279" s="563">
        <v>2</v>
      </c>
      <c r="Q279" s="364">
        <v>138.303</v>
      </c>
      <c r="R279" s="669">
        <v>5</v>
      </c>
      <c r="S279" s="670"/>
      <c r="T279" s="819"/>
      <c r="U279" s="816"/>
    </row>
    <row r="280" spans="1:21" ht="14.25" customHeight="1" thickTop="1" thickBot="1">
      <c r="A280" s="799"/>
      <c r="B280" s="804" t="s">
        <v>553</v>
      </c>
      <c r="C280" s="840" t="s">
        <v>2461</v>
      </c>
      <c r="D280" s="840" t="s">
        <v>615</v>
      </c>
      <c r="E280" s="804" t="s">
        <v>633</v>
      </c>
      <c r="F280" s="804" t="s">
        <v>626</v>
      </c>
      <c r="G280" s="564">
        <v>41768</v>
      </c>
      <c r="H280" s="642">
        <v>26</v>
      </c>
      <c r="I280" s="647">
        <v>423.28100000000001</v>
      </c>
      <c r="J280" s="365">
        <v>835.87900000000002</v>
      </c>
      <c r="K280" s="565">
        <v>40</v>
      </c>
      <c r="L280" s="566">
        <v>16</v>
      </c>
      <c r="M280" s="565">
        <v>2</v>
      </c>
      <c r="N280" s="735" t="s">
        <v>502</v>
      </c>
      <c r="O280" s="841" t="s">
        <v>172</v>
      </c>
      <c r="P280" s="566">
        <v>1</v>
      </c>
      <c r="Q280" s="365">
        <v>32.789000000000001</v>
      </c>
      <c r="R280" s="667">
        <v>4</v>
      </c>
      <c r="S280" s="668"/>
      <c r="T280" s="819"/>
      <c r="U280" s="816"/>
    </row>
    <row r="281" spans="1:21" ht="14.25" customHeight="1" thickTop="1" thickBot="1">
      <c r="A281" s="799"/>
      <c r="B281" s="800" t="s">
        <v>553</v>
      </c>
      <c r="C281" s="842" t="s">
        <v>2461</v>
      </c>
      <c r="D281" s="842" t="s">
        <v>1383</v>
      </c>
      <c r="E281" s="800" t="s">
        <v>1444</v>
      </c>
      <c r="F281" s="800" t="s">
        <v>1384</v>
      </c>
      <c r="G281" s="363">
        <v>42109</v>
      </c>
      <c r="H281" s="641">
        <v>14</v>
      </c>
      <c r="I281" s="646">
        <v>394.31400000000002</v>
      </c>
      <c r="J281" s="364">
        <v>1097.431</v>
      </c>
      <c r="K281" s="562">
        <v>12</v>
      </c>
      <c r="L281" s="563">
        <v>3</v>
      </c>
      <c r="M281" s="562">
        <v>1</v>
      </c>
      <c r="N281" s="734" t="s">
        <v>502</v>
      </c>
      <c r="O281" s="843" t="s">
        <v>172</v>
      </c>
      <c r="P281" s="563">
        <v>0</v>
      </c>
      <c r="Q281" s="364">
        <v>164.422</v>
      </c>
      <c r="R281" s="669">
        <v>1</v>
      </c>
      <c r="S281" s="670"/>
      <c r="T281" s="819"/>
      <c r="U281" s="816"/>
    </row>
    <row r="282" spans="1:21" ht="14.25" customHeight="1" thickTop="1" thickBot="1">
      <c r="A282" s="799"/>
      <c r="B282" s="804" t="s">
        <v>553</v>
      </c>
      <c r="C282" s="840" t="s">
        <v>2461</v>
      </c>
      <c r="D282" s="840" t="s">
        <v>1385</v>
      </c>
      <c r="E282" s="804" t="s">
        <v>1445</v>
      </c>
      <c r="F282" s="804" t="s">
        <v>1386</v>
      </c>
      <c r="G282" s="564">
        <v>42116</v>
      </c>
      <c r="H282" s="642">
        <v>14</v>
      </c>
      <c r="I282" s="647">
        <v>479.36099999999999</v>
      </c>
      <c r="J282" s="365">
        <v>784.85</v>
      </c>
      <c r="K282" s="565">
        <v>33</v>
      </c>
      <c r="L282" s="566">
        <v>10</v>
      </c>
      <c r="M282" s="565">
        <v>2</v>
      </c>
      <c r="N282" s="735" t="s">
        <v>502</v>
      </c>
      <c r="O282" s="841" t="s">
        <v>172</v>
      </c>
      <c r="P282" s="566">
        <v>1</v>
      </c>
      <c r="Q282" s="365">
        <v>61.328000000000003</v>
      </c>
      <c r="R282" s="667">
        <v>4</v>
      </c>
      <c r="S282" s="668"/>
      <c r="T282" s="819"/>
      <c r="U282" s="816"/>
    </row>
    <row r="283" spans="1:21" ht="14.25" customHeight="1" thickTop="1" thickBot="1">
      <c r="A283" s="799"/>
      <c r="B283" s="800" t="s">
        <v>64</v>
      </c>
      <c r="C283" s="842" t="s">
        <v>172</v>
      </c>
      <c r="D283" s="842" t="s">
        <v>84</v>
      </c>
      <c r="E283" s="800" t="s">
        <v>1774</v>
      </c>
      <c r="F283" s="800" t="s">
        <v>247</v>
      </c>
      <c r="G283" s="363">
        <v>41248</v>
      </c>
      <c r="H283" s="641">
        <v>43</v>
      </c>
      <c r="I283" s="646">
        <v>104.758</v>
      </c>
      <c r="J283" s="364">
        <v>3142.1419999999998</v>
      </c>
      <c r="K283" s="562">
        <v>78</v>
      </c>
      <c r="L283" s="563">
        <v>20</v>
      </c>
      <c r="M283" s="562">
        <v>0</v>
      </c>
      <c r="N283" s="734" t="s">
        <v>255</v>
      </c>
      <c r="O283" s="843" t="s">
        <v>172</v>
      </c>
      <c r="P283" s="563">
        <v>1</v>
      </c>
      <c r="Q283" s="364">
        <v>245.49299999999999</v>
      </c>
      <c r="R283" s="669">
        <v>7</v>
      </c>
      <c r="S283" s="670"/>
      <c r="T283" s="819"/>
      <c r="U283" s="816"/>
    </row>
    <row r="284" spans="1:21" ht="14.25" customHeight="1" thickTop="1" thickBot="1">
      <c r="A284" s="799"/>
      <c r="B284" s="804" t="s">
        <v>64</v>
      </c>
      <c r="C284" s="840" t="s">
        <v>172</v>
      </c>
      <c r="D284" s="840" t="s">
        <v>365</v>
      </c>
      <c r="E284" s="804" t="s">
        <v>366</v>
      </c>
      <c r="F284" s="804" t="s">
        <v>367</v>
      </c>
      <c r="G284" s="564">
        <v>41530</v>
      </c>
      <c r="H284" s="642">
        <v>34</v>
      </c>
      <c r="I284" s="647">
        <v>328.15699999999998</v>
      </c>
      <c r="J284" s="365">
        <v>441.99400000000003</v>
      </c>
      <c r="K284" s="565">
        <v>15</v>
      </c>
      <c r="L284" s="566">
        <v>5</v>
      </c>
      <c r="M284" s="565">
        <v>1</v>
      </c>
      <c r="N284" s="735" t="s">
        <v>255</v>
      </c>
      <c r="O284" s="841" t="s">
        <v>172</v>
      </c>
      <c r="P284" s="566">
        <v>0</v>
      </c>
      <c r="Q284" s="365">
        <v>153.06100000000001</v>
      </c>
      <c r="R284" s="667">
        <v>2</v>
      </c>
      <c r="S284" s="668"/>
      <c r="T284" s="819"/>
      <c r="U284" s="816"/>
    </row>
    <row r="285" spans="1:21" ht="14.25" customHeight="1" thickTop="1" thickBot="1">
      <c r="A285" s="799"/>
      <c r="B285" s="800" t="s">
        <v>64</v>
      </c>
      <c r="C285" s="842" t="s">
        <v>172</v>
      </c>
      <c r="D285" s="842" t="s">
        <v>589</v>
      </c>
      <c r="E285" s="800" t="s">
        <v>590</v>
      </c>
      <c r="F285" s="800" t="s">
        <v>591</v>
      </c>
      <c r="G285" s="363">
        <v>41740</v>
      </c>
      <c r="H285" s="641">
        <v>27</v>
      </c>
      <c r="I285" s="646">
        <v>42.387999999999998</v>
      </c>
      <c r="J285" s="364">
        <v>2214.279</v>
      </c>
      <c r="K285" s="562">
        <v>92</v>
      </c>
      <c r="L285" s="563">
        <v>45</v>
      </c>
      <c r="M285" s="562">
        <v>0</v>
      </c>
      <c r="N285" s="734" t="s">
        <v>502</v>
      </c>
      <c r="O285" s="843" t="s">
        <v>172</v>
      </c>
      <c r="P285" s="563">
        <v>3</v>
      </c>
      <c r="Q285" s="364">
        <v>184.744</v>
      </c>
      <c r="R285" s="669">
        <v>10</v>
      </c>
      <c r="S285" s="670"/>
      <c r="T285" s="819"/>
      <c r="U285" s="816"/>
    </row>
    <row r="286" spans="1:21" ht="14.25" customHeight="1" thickTop="1" thickBot="1">
      <c r="A286" s="799"/>
      <c r="B286" s="804" t="s">
        <v>64</v>
      </c>
      <c r="C286" s="840" t="s">
        <v>172</v>
      </c>
      <c r="D286" s="840" t="s">
        <v>746</v>
      </c>
      <c r="E286" s="804" t="s">
        <v>1985</v>
      </c>
      <c r="F286" s="804" t="s">
        <v>747</v>
      </c>
      <c r="G286" s="564">
        <v>42195</v>
      </c>
      <c r="H286" s="642">
        <v>23</v>
      </c>
      <c r="I286" s="647">
        <v>1318.182</v>
      </c>
      <c r="J286" s="365">
        <v>2878.3879999999999</v>
      </c>
      <c r="K286" s="565">
        <v>71</v>
      </c>
      <c r="L286" s="566">
        <v>19</v>
      </c>
      <c r="M286" s="565">
        <v>2</v>
      </c>
      <c r="N286" s="735" t="s">
        <v>502</v>
      </c>
      <c r="O286" s="841" t="s">
        <v>172</v>
      </c>
      <c r="P286" s="566">
        <v>1</v>
      </c>
      <c r="Q286" s="365">
        <v>245.49299999999999</v>
      </c>
      <c r="R286" s="667">
        <v>7</v>
      </c>
      <c r="S286" s="668"/>
      <c r="T286" s="819"/>
      <c r="U286" s="816"/>
    </row>
    <row r="287" spans="1:21" ht="14.25" customHeight="1" thickTop="1" thickBot="1">
      <c r="A287" s="799"/>
      <c r="B287" s="800" t="s">
        <v>64</v>
      </c>
      <c r="C287" s="842" t="s">
        <v>172</v>
      </c>
      <c r="D287" s="842" t="s">
        <v>754</v>
      </c>
      <c r="E287" s="800" t="s">
        <v>3377</v>
      </c>
      <c r="F287" s="800" t="s">
        <v>755</v>
      </c>
      <c r="G287" s="363">
        <v>41878</v>
      </c>
      <c r="H287" s="641">
        <v>22</v>
      </c>
      <c r="I287" s="646">
        <v>298.755</v>
      </c>
      <c r="J287" s="364">
        <v>524.16999999999996</v>
      </c>
      <c r="K287" s="562">
        <v>31</v>
      </c>
      <c r="L287" s="563">
        <v>15</v>
      </c>
      <c r="M287" s="562">
        <v>1</v>
      </c>
      <c r="N287" s="734" t="s">
        <v>289</v>
      </c>
      <c r="O287" s="843" t="s">
        <v>172</v>
      </c>
      <c r="P287" s="563">
        <v>3</v>
      </c>
      <c r="Q287" s="364">
        <v>88.393000000000001</v>
      </c>
      <c r="R287" s="669">
        <v>5</v>
      </c>
      <c r="S287" s="670"/>
      <c r="T287" s="819"/>
      <c r="U287" s="816"/>
    </row>
    <row r="288" spans="1:21" ht="14.25" customHeight="1" thickTop="1" thickBot="1">
      <c r="A288" s="799"/>
      <c r="B288" s="804" t="s">
        <v>64</v>
      </c>
      <c r="C288" s="840" t="s">
        <v>172</v>
      </c>
      <c r="D288" s="840" t="s">
        <v>790</v>
      </c>
      <c r="E288" s="804" t="s">
        <v>2344</v>
      </c>
      <c r="F288" s="804" t="s">
        <v>475</v>
      </c>
      <c r="G288" s="564">
        <v>41906</v>
      </c>
      <c r="H288" s="642">
        <v>21</v>
      </c>
      <c r="I288" s="647">
        <v>314.86</v>
      </c>
      <c r="J288" s="365">
        <v>1355.1179999999999</v>
      </c>
      <c r="K288" s="565">
        <v>49</v>
      </c>
      <c r="L288" s="566">
        <v>29</v>
      </c>
      <c r="M288" s="565">
        <v>3</v>
      </c>
      <c r="N288" s="735" t="s">
        <v>502</v>
      </c>
      <c r="O288" s="841" t="s">
        <v>172</v>
      </c>
      <c r="P288" s="566">
        <v>0</v>
      </c>
      <c r="Q288" s="365">
        <v>96.350999999999999</v>
      </c>
      <c r="R288" s="667">
        <v>5</v>
      </c>
      <c r="S288" s="668"/>
      <c r="T288" s="819"/>
      <c r="U288" s="816"/>
    </row>
    <row r="289" spans="1:21" ht="14.25" customHeight="1" thickTop="1" thickBot="1">
      <c r="A289" s="799"/>
      <c r="B289" s="800" t="s">
        <v>64</v>
      </c>
      <c r="C289" s="842" t="s">
        <v>172</v>
      </c>
      <c r="D289" s="842" t="s">
        <v>920</v>
      </c>
      <c r="E289" s="800" t="s">
        <v>921</v>
      </c>
      <c r="F289" s="800" t="s">
        <v>922</v>
      </c>
      <c r="G289" s="363">
        <v>41989</v>
      </c>
      <c r="H289" s="641">
        <v>18</v>
      </c>
      <c r="I289" s="646">
        <v>104.645</v>
      </c>
      <c r="J289" s="364"/>
      <c r="K289" s="562">
        <v>0</v>
      </c>
      <c r="L289" s="563">
        <v>2</v>
      </c>
      <c r="M289" s="562">
        <v>0</v>
      </c>
      <c r="N289" s="734" t="s">
        <v>255</v>
      </c>
      <c r="O289" s="843" t="s">
        <v>172</v>
      </c>
      <c r="P289" s="563">
        <v>0</v>
      </c>
      <c r="Q289" s="364"/>
      <c r="R289" s="669">
        <v>0</v>
      </c>
      <c r="S289" s="670"/>
      <c r="T289" s="819"/>
      <c r="U289" s="816"/>
    </row>
    <row r="290" spans="1:21" ht="14.25" customHeight="1" thickTop="1" thickBot="1">
      <c r="A290" s="799"/>
      <c r="B290" s="804" t="s">
        <v>64</v>
      </c>
      <c r="C290" s="840" t="s">
        <v>209</v>
      </c>
      <c r="D290" s="840" t="s">
        <v>239</v>
      </c>
      <c r="E290" s="804" t="s">
        <v>240</v>
      </c>
      <c r="F290" s="804" t="s">
        <v>241</v>
      </c>
      <c r="G290" s="564">
        <v>41467</v>
      </c>
      <c r="H290" s="642">
        <v>36</v>
      </c>
      <c r="I290" s="647">
        <v>125.77200000000001</v>
      </c>
      <c r="J290" s="365">
        <v>1368.4749999999999</v>
      </c>
      <c r="K290" s="565">
        <v>62</v>
      </c>
      <c r="L290" s="566">
        <v>20</v>
      </c>
      <c r="M290" s="565">
        <v>1</v>
      </c>
      <c r="N290" s="735" t="s">
        <v>255</v>
      </c>
      <c r="O290" s="841" t="s">
        <v>172</v>
      </c>
      <c r="P290" s="566">
        <v>2</v>
      </c>
      <c r="Q290" s="365">
        <v>88.106999999999999</v>
      </c>
      <c r="R290" s="667">
        <v>3</v>
      </c>
      <c r="S290" s="668"/>
      <c r="T290" s="819"/>
      <c r="U290" s="816"/>
    </row>
    <row r="291" spans="1:21" ht="14.25" customHeight="1" thickTop="1" thickBot="1">
      <c r="A291" s="799"/>
      <c r="B291" s="800" t="s">
        <v>64</v>
      </c>
      <c r="C291" s="842" t="s">
        <v>209</v>
      </c>
      <c r="D291" s="842" t="s">
        <v>386</v>
      </c>
      <c r="E291" s="800" t="s">
        <v>390</v>
      </c>
      <c r="F291" s="800" t="s">
        <v>388</v>
      </c>
      <c r="G291" s="363">
        <v>41603</v>
      </c>
      <c r="H291" s="641">
        <v>31</v>
      </c>
      <c r="I291" s="646">
        <v>158.91800000000001</v>
      </c>
      <c r="J291" s="364">
        <v>158.91800000000001</v>
      </c>
      <c r="K291" s="562">
        <v>8</v>
      </c>
      <c r="L291" s="563">
        <v>4</v>
      </c>
      <c r="M291" s="562">
        <v>0</v>
      </c>
      <c r="N291" s="734" t="s">
        <v>255</v>
      </c>
      <c r="O291" s="843" t="s">
        <v>172</v>
      </c>
      <c r="P291" s="563">
        <v>1</v>
      </c>
      <c r="Q291" s="364">
        <v>10.266999999999999</v>
      </c>
      <c r="R291" s="669">
        <v>1</v>
      </c>
      <c r="S291" s="670"/>
      <c r="T291" s="819"/>
      <c r="U291" s="816"/>
    </row>
    <row r="292" spans="1:21" ht="14.25" customHeight="1" thickTop="1" thickBot="1">
      <c r="A292" s="799"/>
      <c r="B292" s="804" t="s">
        <v>64</v>
      </c>
      <c r="C292" s="840" t="s">
        <v>209</v>
      </c>
      <c r="D292" s="840" t="s">
        <v>403</v>
      </c>
      <c r="E292" s="804" t="s">
        <v>1584</v>
      </c>
      <c r="F292" s="804" t="s">
        <v>251</v>
      </c>
      <c r="G292" s="564">
        <v>41927</v>
      </c>
      <c r="H292" s="642">
        <v>31</v>
      </c>
      <c r="I292" s="647">
        <v>52.317999999999998</v>
      </c>
      <c r="J292" s="365">
        <v>215.86</v>
      </c>
      <c r="K292" s="565">
        <v>11</v>
      </c>
      <c r="L292" s="566">
        <v>5</v>
      </c>
      <c r="M292" s="565">
        <v>1</v>
      </c>
      <c r="N292" s="735" t="s">
        <v>255</v>
      </c>
      <c r="O292" s="841" t="s">
        <v>172</v>
      </c>
      <c r="P292" s="566">
        <v>0</v>
      </c>
      <c r="Q292" s="365"/>
      <c r="R292" s="667">
        <v>0</v>
      </c>
      <c r="S292" s="668"/>
      <c r="T292" s="819"/>
      <c r="U292" s="816"/>
    </row>
    <row r="293" spans="1:21" ht="14.25" customHeight="1" thickTop="1" thickBot="1">
      <c r="A293" s="799"/>
      <c r="B293" s="800" t="s">
        <v>64</v>
      </c>
      <c r="C293" s="842" t="s">
        <v>209</v>
      </c>
      <c r="D293" s="842" t="s">
        <v>549</v>
      </c>
      <c r="E293" s="800" t="s">
        <v>936</v>
      </c>
      <c r="F293" s="800" t="s">
        <v>545</v>
      </c>
      <c r="G293" s="363">
        <v>41768</v>
      </c>
      <c r="H293" s="641">
        <v>28</v>
      </c>
      <c r="I293" s="646">
        <v>112.425</v>
      </c>
      <c r="J293" s="364">
        <v>173.01499999999999</v>
      </c>
      <c r="K293" s="562">
        <v>11</v>
      </c>
      <c r="L293" s="563">
        <v>5</v>
      </c>
      <c r="M293" s="562">
        <v>1</v>
      </c>
      <c r="N293" s="734" t="s">
        <v>255</v>
      </c>
      <c r="O293" s="843" t="s">
        <v>172</v>
      </c>
      <c r="P293" s="563">
        <v>2</v>
      </c>
      <c r="Q293" s="364">
        <v>88.106999999999999</v>
      </c>
      <c r="R293" s="669">
        <v>3</v>
      </c>
      <c r="S293" s="670"/>
      <c r="T293" s="819"/>
      <c r="U293" s="816"/>
    </row>
    <row r="294" spans="1:21" ht="14.25" customHeight="1" thickTop="1" thickBot="1">
      <c r="A294" s="799"/>
      <c r="B294" s="804" t="s">
        <v>64</v>
      </c>
      <c r="C294" s="840" t="s">
        <v>401</v>
      </c>
      <c r="D294" s="840" t="s">
        <v>168</v>
      </c>
      <c r="E294" s="804" t="s">
        <v>235</v>
      </c>
      <c r="F294" s="804" t="s">
        <v>169</v>
      </c>
      <c r="G294" s="564">
        <v>41375</v>
      </c>
      <c r="H294" s="642">
        <v>39</v>
      </c>
      <c r="I294" s="647">
        <v>579.14700000000005</v>
      </c>
      <c r="J294" s="365">
        <v>845.00099999999998</v>
      </c>
      <c r="K294" s="565">
        <v>25</v>
      </c>
      <c r="L294" s="566">
        <v>15</v>
      </c>
      <c r="M294" s="565">
        <v>2</v>
      </c>
      <c r="N294" s="735" t="s">
        <v>255</v>
      </c>
      <c r="O294" s="841" t="s">
        <v>172</v>
      </c>
      <c r="P294" s="566">
        <v>0</v>
      </c>
      <c r="Q294" s="365"/>
      <c r="R294" s="667">
        <v>0</v>
      </c>
      <c r="S294" s="668"/>
      <c r="T294" s="819"/>
      <c r="U294" s="816"/>
    </row>
    <row r="295" spans="1:21" ht="14.25" customHeight="1" thickTop="1" thickBot="1">
      <c r="A295" s="799"/>
      <c r="B295" s="800" t="s">
        <v>64</v>
      </c>
      <c r="C295" s="842" t="s">
        <v>404</v>
      </c>
      <c r="D295" s="842" t="s">
        <v>406</v>
      </c>
      <c r="E295" s="800" t="s">
        <v>823</v>
      </c>
      <c r="F295" s="800" t="s">
        <v>407</v>
      </c>
      <c r="G295" s="363">
        <v>41632</v>
      </c>
      <c r="H295" s="641">
        <v>30</v>
      </c>
      <c r="I295" s="646">
        <v>2018.7919999999999</v>
      </c>
      <c r="J295" s="364">
        <v>2814.7829999999999</v>
      </c>
      <c r="K295" s="562">
        <v>89</v>
      </c>
      <c r="L295" s="563">
        <v>23</v>
      </c>
      <c r="M295" s="562">
        <v>0</v>
      </c>
      <c r="N295" s="734" t="s">
        <v>502</v>
      </c>
      <c r="O295" s="843" t="s">
        <v>172</v>
      </c>
      <c r="P295" s="563">
        <v>0</v>
      </c>
      <c r="Q295" s="364">
        <v>348.279</v>
      </c>
      <c r="R295" s="669">
        <v>10</v>
      </c>
      <c r="S295" s="670"/>
      <c r="T295" s="819"/>
      <c r="U295" s="816"/>
    </row>
    <row r="296" spans="1:21" ht="14.25" customHeight="1" thickTop="1" thickBot="1">
      <c r="A296" s="799"/>
      <c r="B296" s="804" t="s">
        <v>64</v>
      </c>
      <c r="C296" s="840" t="s">
        <v>404</v>
      </c>
      <c r="D296" s="840" t="s">
        <v>784</v>
      </c>
      <c r="E296" s="804" t="s">
        <v>2630</v>
      </c>
      <c r="F296" s="804" t="s">
        <v>785</v>
      </c>
      <c r="G296" s="564">
        <v>41922</v>
      </c>
      <c r="H296" s="642">
        <v>22</v>
      </c>
      <c r="I296" s="647">
        <v>793.73800000000006</v>
      </c>
      <c r="J296" s="365">
        <v>895.29100000000005</v>
      </c>
      <c r="K296" s="565">
        <v>41</v>
      </c>
      <c r="L296" s="566">
        <v>11</v>
      </c>
      <c r="M296" s="565">
        <v>1</v>
      </c>
      <c r="N296" s="735" t="s">
        <v>502</v>
      </c>
      <c r="O296" s="841" t="s">
        <v>172</v>
      </c>
      <c r="P296" s="566">
        <v>0</v>
      </c>
      <c r="Q296" s="365">
        <v>62.484999999999999</v>
      </c>
      <c r="R296" s="667">
        <v>5</v>
      </c>
      <c r="S296" s="668"/>
      <c r="T296" s="819"/>
      <c r="U296" s="816"/>
    </row>
    <row r="297" spans="1:21" ht="14.25" customHeight="1" thickTop="1" thickBot="1">
      <c r="A297" s="799"/>
      <c r="B297" s="800" t="s">
        <v>64</v>
      </c>
      <c r="C297" s="842" t="s">
        <v>404</v>
      </c>
      <c r="D297" s="842" t="s">
        <v>1523</v>
      </c>
      <c r="E297" s="800" t="s">
        <v>2467</v>
      </c>
      <c r="F297" s="800" t="s">
        <v>1524</v>
      </c>
      <c r="G297" s="363">
        <v>42146</v>
      </c>
      <c r="H297" s="641">
        <v>13</v>
      </c>
      <c r="I297" s="646">
        <v>1179.577</v>
      </c>
      <c r="J297" s="364">
        <v>1405.8440000000001</v>
      </c>
      <c r="K297" s="562">
        <v>46</v>
      </c>
      <c r="L297" s="563">
        <v>12</v>
      </c>
      <c r="M297" s="562">
        <v>1</v>
      </c>
      <c r="N297" s="734" t="s">
        <v>502</v>
      </c>
      <c r="O297" s="843" t="s">
        <v>172</v>
      </c>
      <c r="P297" s="563">
        <v>0</v>
      </c>
      <c r="Q297" s="364">
        <v>31.106000000000002</v>
      </c>
      <c r="R297" s="669">
        <v>2</v>
      </c>
      <c r="S297" s="670"/>
      <c r="T297" s="819"/>
      <c r="U297" s="816"/>
    </row>
    <row r="298" spans="1:21" ht="14.25" customHeight="1" thickTop="1" thickBot="1">
      <c r="A298" s="799"/>
      <c r="B298" s="804" t="s">
        <v>64</v>
      </c>
      <c r="C298" s="840" t="s">
        <v>1328</v>
      </c>
      <c r="D298" s="840" t="s">
        <v>1525</v>
      </c>
      <c r="E298" s="804" t="s">
        <v>2468</v>
      </c>
      <c r="F298" s="804" t="s">
        <v>1526</v>
      </c>
      <c r="G298" s="564">
        <v>42150</v>
      </c>
      <c r="H298" s="642">
        <v>13</v>
      </c>
      <c r="I298" s="647">
        <v>460.32</v>
      </c>
      <c r="J298" s="365">
        <v>723.779</v>
      </c>
      <c r="K298" s="565">
        <v>56</v>
      </c>
      <c r="L298" s="566">
        <v>16</v>
      </c>
      <c r="M298" s="565">
        <v>1</v>
      </c>
      <c r="N298" s="735" t="s">
        <v>502</v>
      </c>
      <c r="O298" s="841" t="s">
        <v>172</v>
      </c>
      <c r="P298" s="566">
        <v>1</v>
      </c>
      <c r="Q298" s="365">
        <v>77.012</v>
      </c>
      <c r="R298" s="667">
        <v>7</v>
      </c>
      <c r="S298" s="668"/>
      <c r="T298" s="819"/>
      <c r="U298" s="816"/>
    </row>
    <row r="299" spans="1:21" ht="14.25" customHeight="1" thickTop="1" thickBot="1">
      <c r="A299" s="799"/>
      <c r="B299" s="800" t="s">
        <v>64</v>
      </c>
      <c r="C299" s="842" t="s">
        <v>1479</v>
      </c>
      <c r="D299" s="842" t="s">
        <v>1391</v>
      </c>
      <c r="E299" s="800" t="s">
        <v>1446</v>
      </c>
      <c r="F299" s="800" t="s">
        <v>1392</v>
      </c>
      <c r="G299" s="363">
        <v>42117</v>
      </c>
      <c r="H299" s="641">
        <v>14</v>
      </c>
      <c r="I299" s="646">
        <v>253.47</v>
      </c>
      <c r="J299" s="364">
        <v>688.21699999999998</v>
      </c>
      <c r="K299" s="562">
        <v>57</v>
      </c>
      <c r="L299" s="563">
        <v>16</v>
      </c>
      <c r="M299" s="562">
        <v>3</v>
      </c>
      <c r="N299" s="734" t="s">
        <v>289</v>
      </c>
      <c r="O299" s="843" t="s">
        <v>172</v>
      </c>
      <c r="P299" s="563">
        <v>0</v>
      </c>
      <c r="Q299" s="364">
        <v>47.338999999999999</v>
      </c>
      <c r="R299" s="669">
        <v>5</v>
      </c>
      <c r="S299" s="670"/>
      <c r="T299" s="819"/>
      <c r="U299" s="816"/>
    </row>
    <row r="300" spans="1:21" ht="14.25" customHeight="1" thickTop="1" thickBot="1">
      <c r="A300" s="799"/>
      <c r="B300" s="804" t="s">
        <v>643</v>
      </c>
      <c r="C300" s="840" t="s">
        <v>654</v>
      </c>
      <c r="D300" s="840" t="s">
        <v>678</v>
      </c>
      <c r="E300" s="804" t="s">
        <v>713</v>
      </c>
      <c r="F300" s="804" t="s">
        <v>679</v>
      </c>
      <c r="G300" s="564">
        <v>41808</v>
      </c>
      <c r="H300" s="642">
        <v>24</v>
      </c>
      <c r="I300" s="647">
        <v>164.66200000000001</v>
      </c>
      <c r="J300" s="365">
        <v>588.654</v>
      </c>
      <c r="K300" s="565">
        <v>40</v>
      </c>
      <c r="L300" s="566">
        <v>10</v>
      </c>
      <c r="M300" s="565">
        <v>3</v>
      </c>
      <c r="N300" s="735" t="s">
        <v>289</v>
      </c>
      <c r="O300" s="841" t="s">
        <v>172</v>
      </c>
      <c r="P300" s="566">
        <v>0</v>
      </c>
      <c r="Q300" s="365">
        <v>45.423999999999999</v>
      </c>
      <c r="R300" s="667">
        <v>3</v>
      </c>
      <c r="S300" s="668"/>
      <c r="T300" s="819"/>
      <c r="U300" s="816"/>
    </row>
    <row r="301" spans="1:21" ht="14.25" customHeight="1" thickTop="1" thickBot="1">
      <c r="A301" s="799"/>
      <c r="B301" s="800" t="s">
        <v>643</v>
      </c>
      <c r="C301" s="842" t="s">
        <v>654</v>
      </c>
      <c r="D301" s="842" t="s">
        <v>776</v>
      </c>
      <c r="E301" s="800" t="s">
        <v>777</v>
      </c>
      <c r="F301" s="800" t="s">
        <v>778</v>
      </c>
      <c r="G301" s="363">
        <v>41900</v>
      </c>
      <c r="H301" s="641">
        <v>21</v>
      </c>
      <c r="I301" s="646">
        <v>343.19200000000001</v>
      </c>
      <c r="J301" s="364">
        <v>680.423</v>
      </c>
      <c r="K301" s="562">
        <v>41</v>
      </c>
      <c r="L301" s="563">
        <v>11</v>
      </c>
      <c r="M301" s="562">
        <v>1</v>
      </c>
      <c r="N301" s="734" t="s">
        <v>289</v>
      </c>
      <c r="O301" s="843" t="s">
        <v>172</v>
      </c>
      <c r="P301" s="563">
        <v>0</v>
      </c>
      <c r="Q301" s="364">
        <v>5.9669999999999996</v>
      </c>
      <c r="R301" s="669">
        <v>1</v>
      </c>
      <c r="S301" s="670"/>
      <c r="T301" s="819"/>
      <c r="U301" s="816"/>
    </row>
    <row r="302" spans="1:21" ht="14.25" customHeight="1" thickTop="1" thickBot="1">
      <c r="A302" s="799"/>
      <c r="B302" s="804" t="s">
        <v>643</v>
      </c>
      <c r="C302" s="840" t="s">
        <v>654</v>
      </c>
      <c r="D302" s="840" t="s">
        <v>824</v>
      </c>
      <c r="E302" s="804" t="s">
        <v>825</v>
      </c>
      <c r="F302" s="804" t="s">
        <v>826</v>
      </c>
      <c r="G302" s="564">
        <v>41942</v>
      </c>
      <c r="H302" s="642">
        <v>20</v>
      </c>
      <c r="I302" s="647">
        <v>1220.0989999999999</v>
      </c>
      <c r="J302" s="365">
        <v>2734.2570000000001</v>
      </c>
      <c r="K302" s="565">
        <v>120</v>
      </c>
      <c r="L302" s="566">
        <v>47</v>
      </c>
      <c r="M302" s="565">
        <v>5</v>
      </c>
      <c r="N302" s="735" t="s">
        <v>502</v>
      </c>
      <c r="O302" s="841" t="s">
        <v>172</v>
      </c>
      <c r="P302" s="566">
        <v>6</v>
      </c>
      <c r="Q302" s="365">
        <v>259.113</v>
      </c>
      <c r="R302" s="667">
        <v>14</v>
      </c>
      <c r="S302" s="668"/>
      <c r="T302" s="819"/>
      <c r="U302" s="816"/>
    </row>
    <row r="303" spans="1:21" ht="14.25" customHeight="1" thickTop="1" thickBot="1">
      <c r="A303" s="799"/>
      <c r="B303" s="800" t="s">
        <v>643</v>
      </c>
      <c r="C303" s="842" t="s">
        <v>654</v>
      </c>
      <c r="D303" s="842" t="s">
        <v>827</v>
      </c>
      <c r="E303" s="800" t="s">
        <v>828</v>
      </c>
      <c r="F303" s="800" t="s">
        <v>829</v>
      </c>
      <c r="G303" s="363">
        <v>41943</v>
      </c>
      <c r="H303" s="641">
        <v>20</v>
      </c>
      <c r="I303" s="646">
        <v>340.56900000000002</v>
      </c>
      <c r="J303" s="364">
        <v>365.56900000000002</v>
      </c>
      <c r="K303" s="562">
        <v>20</v>
      </c>
      <c r="L303" s="563">
        <v>12</v>
      </c>
      <c r="M303" s="562">
        <v>0</v>
      </c>
      <c r="N303" s="734" t="s">
        <v>255</v>
      </c>
      <c r="O303" s="843" t="s">
        <v>172</v>
      </c>
      <c r="P303" s="563">
        <v>2</v>
      </c>
      <c r="Q303" s="364">
        <v>42.743000000000002</v>
      </c>
      <c r="R303" s="669">
        <v>3</v>
      </c>
      <c r="S303" s="670"/>
      <c r="T303" s="819"/>
      <c r="U303" s="816"/>
    </row>
    <row r="304" spans="1:21" ht="14.25" customHeight="1" thickTop="1" thickBot="1">
      <c r="A304" s="799"/>
      <c r="B304" s="804" t="s">
        <v>643</v>
      </c>
      <c r="C304" s="840" t="s">
        <v>654</v>
      </c>
      <c r="D304" s="840" t="s">
        <v>863</v>
      </c>
      <c r="E304" s="804" t="s">
        <v>864</v>
      </c>
      <c r="F304" s="804" t="s">
        <v>865</v>
      </c>
      <c r="G304" s="564">
        <v>41963</v>
      </c>
      <c r="H304" s="642">
        <v>19</v>
      </c>
      <c r="I304" s="647">
        <v>172.232</v>
      </c>
      <c r="J304" s="365">
        <v>694.98199999999997</v>
      </c>
      <c r="K304" s="565">
        <v>31</v>
      </c>
      <c r="L304" s="566">
        <v>13</v>
      </c>
      <c r="M304" s="565">
        <v>2</v>
      </c>
      <c r="N304" s="735" t="s">
        <v>289</v>
      </c>
      <c r="O304" s="841" t="s">
        <v>172</v>
      </c>
      <c r="P304" s="566">
        <v>2</v>
      </c>
      <c r="Q304" s="365">
        <v>20.055</v>
      </c>
      <c r="R304" s="667">
        <v>1</v>
      </c>
      <c r="S304" s="668"/>
      <c r="T304" s="819"/>
      <c r="U304" s="816"/>
    </row>
    <row r="305" spans="1:21" ht="14.25" customHeight="1" thickTop="1" thickBot="1">
      <c r="A305" s="799"/>
      <c r="B305" s="800" t="s">
        <v>643</v>
      </c>
      <c r="C305" s="842" t="s">
        <v>654</v>
      </c>
      <c r="D305" s="842" t="s">
        <v>1585</v>
      </c>
      <c r="E305" s="800" t="s">
        <v>1586</v>
      </c>
      <c r="F305" s="800" t="s">
        <v>1587</v>
      </c>
      <c r="G305" s="363">
        <v>42040</v>
      </c>
      <c r="H305" s="641">
        <v>17</v>
      </c>
      <c r="I305" s="646">
        <v>1871.981</v>
      </c>
      <c r="J305" s="364">
        <v>2964.43</v>
      </c>
      <c r="K305" s="562">
        <v>51</v>
      </c>
      <c r="L305" s="563">
        <v>11</v>
      </c>
      <c r="M305" s="562">
        <v>2</v>
      </c>
      <c r="N305" s="734" t="s">
        <v>502</v>
      </c>
      <c r="O305" s="843" t="s">
        <v>172</v>
      </c>
      <c r="P305" s="563">
        <v>0</v>
      </c>
      <c r="Q305" s="364">
        <v>20.001000000000001</v>
      </c>
      <c r="R305" s="669">
        <v>1</v>
      </c>
      <c r="S305" s="670"/>
      <c r="T305" s="819"/>
      <c r="U305" s="816"/>
    </row>
    <row r="306" spans="1:21" ht="14.25" customHeight="1" thickTop="1" thickBot="1">
      <c r="A306" s="799"/>
      <c r="B306" s="804" t="s">
        <v>643</v>
      </c>
      <c r="C306" s="840" t="s">
        <v>654</v>
      </c>
      <c r="D306" s="840" t="s">
        <v>1775</v>
      </c>
      <c r="E306" s="804" t="s">
        <v>1776</v>
      </c>
      <c r="F306" s="804" t="s">
        <v>1777</v>
      </c>
      <c r="G306" s="564">
        <v>42208</v>
      </c>
      <c r="H306" s="642">
        <v>11</v>
      </c>
      <c r="I306" s="647">
        <v>42.052</v>
      </c>
      <c r="J306" s="365">
        <v>528.255</v>
      </c>
      <c r="K306" s="565">
        <v>32</v>
      </c>
      <c r="L306" s="566">
        <v>14</v>
      </c>
      <c r="M306" s="565">
        <v>4</v>
      </c>
      <c r="N306" s="735" t="s">
        <v>289</v>
      </c>
      <c r="O306" s="841" t="s">
        <v>172</v>
      </c>
      <c r="P306" s="566">
        <v>5</v>
      </c>
      <c r="Q306" s="365">
        <v>35.625</v>
      </c>
      <c r="R306" s="667">
        <v>3</v>
      </c>
      <c r="S306" s="668"/>
      <c r="T306" s="819"/>
      <c r="U306" s="816"/>
    </row>
    <row r="307" spans="1:21" ht="14.25" customHeight="1" thickTop="1" thickBot="1">
      <c r="A307" s="799"/>
      <c r="B307" s="800" t="s">
        <v>643</v>
      </c>
      <c r="C307" s="842" t="s">
        <v>654</v>
      </c>
      <c r="D307" s="842" t="s">
        <v>1986</v>
      </c>
      <c r="E307" s="800" t="s">
        <v>1987</v>
      </c>
      <c r="F307" s="800" t="s">
        <v>1988</v>
      </c>
      <c r="G307" s="363">
        <v>42265</v>
      </c>
      <c r="H307" s="641">
        <v>9</v>
      </c>
      <c r="I307" s="646">
        <v>244.08199999999999</v>
      </c>
      <c r="J307" s="364">
        <v>302.41800000000001</v>
      </c>
      <c r="K307" s="562">
        <v>16</v>
      </c>
      <c r="L307" s="563">
        <v>4</v>
      </c>
      <c r="M307" s="562">
        <v>0</v>
      </c>
      <c r="N307" s="734" t="s">
        <v>289</v>
      </c>
      <c r="O307" s="843" t="s">
        <v>172</v>
      </c>
      <c r="P307" s="563">
        <v>0</v>
      </c>
      <c r="Q307" s="364"/>
      <c r="R307" s="669">
        <v>0</v>
      </c>
      <c r="S307" s="670"/>
      <c r="T307" s="819"/>
      <c r="U307" s="816"/>
    </row>
    <row r="308" spans="1:21" ht="14.25" customHeight="1" thickTop="1" thickBot="1">
      <c r="A308" s="799"/>
      <c r="B308" s="804" t="s">
        <v>643</v>
      </c>
      <c r="C308" s="840" t="s">
        <v>654</v>
      </c>
      <c r="D308" s="840" t="s">
        <v>3565</v>
      </c>
      <c r="E308" s="804" t="s">
        <v>3566</v>
      </c>
      <c r="F308" s="804" t="s">
        <v>3567</v>
      </c>
      <c r="G308" s="564">
        <v>42536</v>
      </c>
      <c r="H308" s="642">
        <v>0</v>
      </c>
      <c r="I308" s="647">
        <v>11.308</v>
      </c>
      <c r="J308" s="365">
        <v>11.308</v>
      </c>
      <c r="K308" s="565">
        <v>1</v>
      </c>
      <c r="L308" s="566">
        <v>1</v>
      </c>
      <c r="M308" s="565">
        <v>0</v>
      </c>
      <c r="N308" s="735" t="s">
        <v>172</v>
      </c>
      <c r="O308" s="841" t="s">
        <v>172</v>
      </c>
      <c r="P308" s="566">
        <v>1</v>
      </c>
      <c r="Q308" s="365">
        <v>11.308</v>
      </c>
      <c r="R308" s="667">
        <v>1</v>
      </c>
      <c r="S308" s="668"/>
      <c r="T308" s="819"/>
      <c r="U308" s="816"/>
    </row>
    <row r="309" spans="1:21" ht="14.25" customHeight="1" thickTop="1" thickBot="1">
      <c r="A309" s="799"/>
      <c r="B309" s="800" t="s">
        <v>644</v>
      </c>
      <c r="C309" s="842" t="s">
        <v>657</v>
      </c>
      <c r="D309" s="842" t="s">
        <v>680</v>
      </c>
      <c r="E309" s="800" t="s">
        <v>775</v>
      </c>
      <c r="F309" s="800" t="s">
        <v>681</v>
      </c>
      <c r="G309" s="363">
        <v>41807</v>
      </c>
      <c r="H309" s="641">
        <v>24</v>
      </c>
      <c r="I309" s="646">
        <v>3201.1260000000002</v>
      </c>
      <c r="J309" s="364">
        <v>5999.643</v>
      </c>
      <c r="K309" s="562">
        <v>99</v>
      </c>
      <c r="L309" s="563">
        <v>19</v>
      </c>
      <c r="M309" s="562">
        <v>2</v>
      </c>
      <c r="N309" s="734" t="s">
        <v>502</v>
      </c>
      <c r="O309" s="843" t="s">
        <v>172</v>
      </c>
      <c r="P309" s="563">
        <v>1</v>
      </c>
      <c r="Q309" s="364">
        <v>649.81600000000003</v>
      </c>
      <c r="R309" s="669">
        <v>11</v>
      </c>
      <c r="S309" s="670"/>
      <c r="T309" s="819"/>
      <c r="U309" s="816"/>
    </row>
    <row r="310" spans="1:21" ht="14.25" customHeight="1" thickTop="1" thickBot="1">
      <c r="A310" s="799"/>
      <c r="B310" s="804" t="s">
        <v>644</v>
      </c>
      <c r="C310" s="840" t="s">
        <v>657</v>
      </c>
      <c r="D310" s="840" t="s">
        <v>1269</v>
      </c>
      <c r="E310" s="804" t="s">
        <v>1270</v>
      </c>
      <c r="F310" s="804" t="s">
        <v>1271</v>
      </c>
      <c r="G310" s="564">
        <v>42082</v>
      </c>
      <c r="H310" s="642">
        <v>15</v>
      </c>
      <c r="I310" s="647">
        <v>901.06299999999999</v>
      </c>
      <c r="J310" s="365">
        <v>3681.4050000000002</v>
      </c>
      <c r="K310" s="565">
        <v>68</v>
      </c>
      <c r="L310" s="566">
        <v>14</v>
      </c>
      <c r="M310" s="565">
        <v>1</v>
      </c>
      <c r="N310" s="735" t="s">
        <v>502</v>
      </c>
      <c r="O310" s="841" t="s">
        <v>172</v>
      </c>
      <c r="P310" s="566">
        <v>2</v>
      </c>
      <c r="Q310" s="365">
        <v>134.98599999999999</v>
      </c>
      <c r="R310" s="667">
        <v>5</v>
      </c>
      <c r="S310" s="668"/>
      <c r="T310" s="819"/>
      <c r="U310" s="816"/>
    </row>
    <row r="311" spans="1:21" ht="14.25" customHeight="1" thickTop="1" thickBot="1">
      <c r="A311" s="799"/>
      <c r="B311" s="804" t="s">
        <v>644</v>
      </c>
      <c r="C311" s="840" t="s">
        <v>657</v>
      </c>
      <c r="D311" s="840" t="s">
        <v>1260</v>
      </c>
      <c r="E311" s="804" t="s">
        <v>1261</v>
      </c>
      <c r="F311" s="804" t="s">
        <v>1262</v>
      </c>
      <c r="G311" s="564">
        <v>42082</v>
      </c>
      <c r="H311" s="642">
        <v>15</v>
      </c>
      <c r="I311" s="647">
        <v>80.626000000000005</v>
      </c>
      <c r="J311" s="365">
        <v>595.98900000000003</v>
      </c>
      <c r="K311" s="565">
        <v>23</v>
      </c>
      <c r="L311" s="566">
        <v>5</v>
      </c>
      <c r="M311" s="565">
        <v>1</v>
      </c>
      <c r="N311" s="735" t="s">
        <v>289</v>
      </c>
      <c r="O311" s="841" t="s">
        <v>172</v>
      </c>
      <c r="P311" s="566">
        <v>0</v>
      </c>
      <c r="Q311" s="365">
        <v>13.374000000000001</v>
      </c>
      <c r="R311" s="667">
        <v>1</v>
      </c>
      <c r="S311" s="668"/>
      <c r="T311" s="819"/>
      <c r="U311" s="816"/>
    </row>
    <row r="312" spans="1:21" ht="14.25" customHeight="1" thickTop="1" thickBot="1">
      <c r="A312" s="799"/>
      <c r="B312" s="800" t="s">
        <v>644</v>
      </c>
      <c r="C312" s="842" t="s">
        <v>657</v>
      </c>
      <c r="D312" s="842" t="s">
        <v>1398</v>
      </c>
      <c r="E312" s="800" t="s">
        <v>1447</v>
      </c>
      <c r="F312" s="800" t="s">
        <v>1399</v>
      </c>
      <c r="G312" s="363">
        <v>42116</v>
      </c>
      <c r="H312" s="641">
        <v>14</v>
      </c>
      <c r="I312" s="646">
        <v>1647.567</v>
      </c>
      <c r="J312" s="364">
        <v>1811.2850000000001</v>
      </c>
      <c r="K312" s="562">
        <v>47</v>
      </c>
      <c r="L312" s="563">
        <v>22</v>
      </c>
      <c r="M312" s="562">
        <v>4</v>
      </c>
      <c r="N312" s="734" t="s">
        <v>502</v>
      </c>
      <c r="O312" s="843" t="s">
        <v>172</v>
      </c>
      <c r="P312" s="563">
        <v>1</v>
      </c>
      <c r="Q312" s="364">
        <v>192.5</v>
      </c>
      <c r="R312" s="669">
        <v>13</v>
      </c>
      <c r="S312" s="670"/>
      <c r="T312" s="819"/>
      <c r="U312" s="816"/>
    </row>
    <row r="313" spans="1:21" ht="14.25" customHeight="1" thickTop="1" thickBot="1">
      <c r="A313" s="799"/>
      <c r="B313" s="804" t="s">
        <v>644</v>
      </c>
      <c r="C313" s="840" t="s">
        <v>657</v>
      </c>
      <c r="D313" s="840" t="s">
        <v>1492</v>
      </c>
      <c r="E313" s="804" t="s">
        <v>1493</v>
      </c>
      <c r="F313" s="804" t="s">
        <v>1494</v>
      </c>
      <c r="G313" s="564">
        <v>42144</v>
      </c>
      <c r="H313" s="642">
        <v>13</v>
      </c>
      <c r="I313" s="647">
        <v>2605.2280000000001</v>
      </c>
      <c r="J313" s="365">
        <v>2647.7139999999999</v>
      </c>
      <c r="K313" s="565">
        <v>42</v>
      </c>
      <c r="L313" s="566">
        <v>10</v>
      </c>
      <c r="M313" s="565">
        <v>0</v>
      </c>
      <c r="N313" s="735" t="s">
        <v>502</v>
      </c>
      <c r="O313" s="841" t="s">
        <v>172</v>
      </c>
      <c r="P313" s="566">
        <v>2</v>
      </c>
      <c r="Q313" s="365">
        <v>62.512</v>
      </c>
      <c r="R313" s="667">
        <v>4</v>
      </c>
      <c r="S313" s="668"/>
      <c r="T313" s="819"/>
      <c r="U313" s="816"/>
    </row>
    <row r="314" spans="1:21" ht="14.25" customHeight="1" thickTop="1" thickBot="1">
      <c r="A314" s="799"/>
      <c r="B314" s="800" t="s">
        <v>702</v>
      </c>
      <c r="C314" s="842" t="s">
        <v>710</v>
      </c>
      <c r="D314" s="842" t="s">
        <v>736</v>
      </c>
      <c r="E314" s="800" t="s">
        <v>737</v>
      </c>
      <c r="F314" s="800" t="s">
        <v>738</v>
      </c>
      <c r="G314" s="363">
        <v>41864</v>
      </c>
      <c r="H314" s="641">
        <v>23</v>
      </c>
      <c r="I314" s="646">
        <v>116.176</v>
      </c>
      <c r="J314" s="364">
        <v>902.65200000000004</v>
      </c>
      <c r="K314" s="562">
        <v>61</v>
      </c>
      <c r="L314" s="563">
        <v>20</v>
      </c>
      <c r="M314" s="562">
        <v>0</v>
      </c>
      <c r="N314" s="734" t="s">
        <v>502</v>
      </c>
      <c r="O314" s="843" t="s">
        <v>172</v>
      </c>
      <c r="P314" s="563">
        <v>1</v>
      </c>
      <c r="Q314" s="364">
        <v>32.408999999999999</v>
      </c>
      <c r="R314" s="669">
        <v>3</v>
      </c>
      <c r="S314" s="670"/>
      <c r="T314" s="819"/>
      <c r="U314" s="816"/>
    </row>
    <row r="315" spans="1:21" ht="14.25" customHeight="1" thickTop="1" thickBot="1">
      <c r="A315" s="799"/>
      <c r="B315" s="804" t="s">
        <v>702</v>
      </c>
      <c r="C315" s="840" t="s">
        <v>710</v>
      </c>
      <c r="D315" s="840" t="s">
        <v>766</v>
      </c>
      <c r="E315" s="804" t="s">
        <v>767</v>
      </c>
      <c r="F315" s="804" t="s">
        <v>593</v>
      </c>
      <c r="G315" s="564">
        <v>41906</v>
      </c>
      <c r="H315" s="642">
        <v>21</v>
      </c>
      <c r="I315" s="647">
        <v>1387.797</v>
      </c>
      <c r="J315" s="365">
        <v>2586.9029999999998</v>
      </c>
      <c r="K315" s="565">
        <v>60</v>
      </c>
      <c r="L315" s="566">
        <v>11</v>
      </c>
      <c r="M315" s="565">
        <v>1</v>
      </c>
      <c r="N315" s="735" t="s">
        <v>502</v>
      </c>
      <c r="O315" s="841" t="s">
        <v>172</v>
      </c>
      <c r="P315" s="566">
        <v>0</v>
      </c>
      <c r="Q315" s="365">
        <v>65.733999999999995</v>
      </c>
      <c r="R315" s="667">
        <v>4</v>
      </c>
      <c r="S315" s="668"/>
      <c r="T315" s="819"/>
      <c r="U315" s="816"/>
    </row>
    <row r="316" spans="1:21" ht="14.25" customHeight="1" thickTop="1" thickBot="1">
      <c r="A316" s="799"/>
      <c r="B316" s="800" t="s">
        <v>702</v>
      </c>
      <c r="C316" s="842" t="s">
        <v>710</v>
      </c>
      <c r="D316" s="842" t="s">
        <v>874</v>
      </c>
      <c r="E316" s="800" t="s">
        <v>875</v>
      </c>
      <c r="F316" s="800" t="s">
        <v>876</v>
      </c>
      <c r="G316" s="363">
        <v>41970</v>
      </c>
      <c r="H316" s="641">
        <v>19</v>
      </c>
      <c r="I316" s="646">
        <v>377.08100000000002</v>
      </c>
      <c r="J316" s="364">
        <v>546.96600000000001</v>
      </c>
      <c r="K316" s="562">
        <v>39</v>
      </c>
      <c r="L316" s="563">
        <v>13</v>
      </c>
      <c r="M316" s="562">
        <v>1</v>
      </c>
      <c r="N316" s="734" t="s">
        <v>289</v>
      </c>
      <c r="O316" s="843" t="s">
        <v>172</v>
      </c>
      <c r="P316" s="563">
        <v>3</v>
      </c>
      <c r="Q316" s="364">
        <v>58.677</v>
      </c>
      <c r="R316" s="669">
        <v>1</v>
      </c>
      <c r="S316" s="670"/>
      <c r="T316" s="819"/>
      <c r="U316" s="816"/>
    </row>
    <row r="317" spans="1:21" ht="14.25" customHeight="1" thickTop="1" thickBot="1">
      <c r="A317" s="799"/>
      <c r="B317" s="804" t="s">
        <v>702</v>
      </c>
      <c r="C317" s="840" t="s">
        <v>710</v>
      </c>
      <c r="D317" s="840" t="s">
        <v>986</v>
      </c>
      <c r="E317" s="804" t="s">
        <v>2471</v>
      </c>
      <c r="F317" s="804" t="s">
        <v>987</v>
      </c>
      <c r="G317" s="564">
        <v>41977</v>
      </c>
      <c r="H317" s="642">
        <v>19</v>
      </c>
      <c r="I317" s="647">
        <v>370.07400000000001</v>
      </c>
      <c r="J317" s="365">
        <v>578.21299999999997</v>
      </c>
      <c r="K317" s="565">
        <v>45</v>
      </c>
      <c r="L317" s="566">
        <v>16</v>
      </c>
      <c r="M317" s="565">
        <v>2</v>
      </c>
      <c r="N317" s="735" t="s">
        <v>289</v>
      </c>
      <c r="O317" s="841" t="s">
        <v>172</v>
      </c>
      <c r="P317" s="566">
        <v>1</v>
      </c>
      <c r="Q317" s="365">
        <v>19.771000000000001</v>
      </c>
      <c r="R317" s="667">
        <v>2</v>
      </c>
      <c r="S317" s="668"/>
      <c r="T317" s="819"/>
      <c r="U317" s="816"/>
    </row>
    <row r="318" spans="1:21" ht="14.25" customHeight="1" thickTop="1" thickBot="1">
      <c r="A318" s="799"/>
      <c r="B318" s="800" t="s">
        <v>702</v>
      </c>
      <c r="C318" s="842" t="s">
        <v>710</v>
      </c>
      <c r="D318" s="842" t="s">
        <v>1272</v>
      </c>
      <c r="E318" s="800" t="s">
        <v>1273</v>
      </c>
      <c r="F318" s="800" t="s">
        <v>1274</v>
      </c>
      <c r="G318" s="363">
        <v>42088</v>
      </c>
      <c r="H318" s="641">
        <v>15</v>
      </c>
      <c r="I318" s="646">
        <v>120.17400000000001</v>
      </c>
      <c r="J318" s="364">
        <v>2254.2339999999999</v>
      </c>
      <c r="K318" s="562">
        <v>59</v>
      </c>
      <c r="L318" s="563">
        <v>33</v>
      </c>
      <c r="M318" s="562">
        <v>5</v>
      </c>
      <c r="N318" s="734" t="s">
        <v>502</v>
      </c>
      <c r="O318" s="843" t="s">
        <v>172</v>
      </c>
      <c r="P318" s="563">
        <v>2</v>
      </c>
      <c r="Q318" s="364">
        <v>156.26400000000001</v>
      </c>
      <c r="R318" s="669">
        <v>9</v>
      </c>
      <c r="S318" s="670"/>
      <c r="T318" s="819"/>
      <c r="U318" s="816"/>
    </row>
    <row r="319" spans="1:21" ht="14.25" customHeight="1" thickTop="1" thickBot="1">
      <c r="A319" s="799"/>
      <c r="B319" s="804" t="s">
        <v>702</v>
      </c>
      <c r="C319" s="840" t="s">
        <v>710</v>
      </c>
      <c r="D319" s="840" t="s">
        <v>1604</v>
      </c>
      <c r="E319" s="804" t="s">
        <v>1605</v>
      </c>
      <c r="F319" s="804" t="s">
        <v>1606</v>
      </c>
      <c r="G319" s="564">
        <v>42179</v>
      </c>
      <c r="H319" s="642">
        <v>12</v>
      </c>
      <c r="I319" s="647">
        <v>441.83800000000002</v>
      </c>
      <c r="J319" s="365">
        <v>1515.1780000000001</v>
      </c>
      <c r="K319" s="565">
        <v>46</v>
      </c>
      <c r="L319" s="566">
        <v>28</v>
      </c>
      <c r="M319" s="565">
        <v>2</v>
      </c>
      <c r="N319" s="735" t="s">
        <v>502</v>
      </c>
      <c r="O319" s="841" t="s">
        <v>172</v>
      </c>
      <c r="P319" s="566">
        <v>5</v>
      </c>
      <c r="Q319" s="365">
        <v>76.161000000000001</v>
      </c>
      <c r="R319" s="667">
        <v>2</v>
      </c>
      <c r="S319" s="668"/>
      <c r="T319" s="819"/>
      <c r="U319" s="816"/>
    </row>
    <row r="320" spans="1:21" ht="14.25" customHeight="1" thickTop="1" thickBot="1">
      <c r="A320" s="799"/>
      <c r="B320" s="800" t="s">
        <v>702</v>
      </c>
      <c r="C320" s="842" t="s">
        <v>3093</v>
      </c>
      <c r="D320" s="842" t="s">
        <v>1430</v>
      </c>
      <c r="E320" s="800" t="s">
        <v>1456</v>
      </c>
      <c r="F320" s="800" t="s">
        <v>1431</v>
      </c>
      <c r="G320" s="363">
        <v>42114</v>
      </c>
      <c r="H320" s="641">
        <v>14</v>
      </c>
      <c r="I320" s="646">
        <v>75.406999999999996</v>
      </c>
      <c r="J320" s="364">
        <v>3062.1660000000002</v>
      </c>
      <c r="K320" s="562">
        <v>97</v>
      </c>
      <c r="L320" s="563">
        <v>22</v>
      </c>
      <c r="M320" s="562">
        <v>4</v>
      </c>
      <c r="N320" s="734" t="s">
        <v>502</v>
      </c>
      <c r="O320" s="843" t="s">
        <v>172</v>
      </c>
      <c r="P320" s="563">
        <v>2</v>
      </c>
      <c r="Q320" s="364">
        <v>296.12</v>
      </c>
      <c r="R320" s="669">
        <v>8</v>
      </c>
      <c r="S320" s="670"/>
      <c r="T320" s="819"/>
      <c r="U320" s="816"/>
    </row>
    <row r="321" spans="1:21" ht="14.25" customHeight="1" thickTop="1" thickBot="1">
      <c r="A321" s="799"/>
      <c r="B321" s="804" t="s">
        <v>702</v>
      </c>
      <c r="C321" s="840" t="s">
        <v>3093</v>
      </c>
      <c r="D321" s="840" t="s">
        <v>1602</v>
      </c>
      <c r="E321" s="804" t="s">
        <v>1603</v>
      </c>
      <c r="F321" s="804" t="s">
        <v>1059</v>
      </c>
      <c r="G321" s="564">
        <v>42170</v>
      </c>
      <c r="H321" s="642">
        <v>12</v>
      </c>
      <c r="I321" s="647">
        <v>132.03399999999999</v>
      </c>
      <c r="J321" s="365">
        <v>504.45600000000002</v>
      </c>
      <c r="K321" s="565">
        <v>16</v>
      </c>
      <c r="L321" s="566">
        <v>16</v>
      </c>
      <c r="M321" s="565">
        <v>1</v>
      </c>
      <c r="N321" s="735" t="s">
        <v>289</v>
      </c>
      <c r="O321" s="841" t="s">
        <v>172</v>
      </c>
      <c r="P321" s="566">
        <v>0</v>
      </c>
      <c r="Q321" s="365">
        <v>108.94</v>
      </c>
      <c r="R321" s="667">
        <v>2</v>
      </c>
      <c r="S321" s="668"/>
      <c r="T321" s="819"/>
      <c r="U321" s="816"/>
    </row>
    <row r="322" spans="1:21" ht="14.25" customHeight="1" thickTop="1" thickBot="1">
      <c r="A322" s="799"/>
      <c r="B322" s="800" t="s">
        <v>702</v>
      </c>
      <c r="C322" s="842" t="s">
        <v>3093</v>
      </c>
      <c r="D322" s="842" t="s">
        <v>2140</v>
      </c>
      <c r="E322" s="800" t="s">
        <v>2141</v>
      </c>
      <c r="F322" s="800" t="s">
        <v>2142</v>
      </c>
      <c r="G322" s="363">
        <v>42290</v>
      </c>
      <c r="H322" s="641">
        <v>9</v>
      </c>
      <c r="I322" s="646">
        <v>69.554000000000002</v>
      </c>
      <c r="J322" s="364">
        <v>178.66</v>
      </c>
      <c r="K322" s="562">
        <v>10</v>
      </c>
      <c r="L322" s="563">
        <v>8</v>
      </c>
      <c r="M322" s="562">
        <v>1</v>
      </c>
      <c r="N322" s="734" t="s">
        <v>255</v>
      </c>
      <c r="O322" s="843" t="s">
        <v>172</v>
      </c>
      <c r="P322" s="563">
        <v>1</v>
      </c>
      <c r="Q322" s="364"/>
      <c r="R322" s="669">
        <v>0</v>
      </c>
      <c r="S322" s="670"/>
      <c r="T322" s="819"/>
      <c r="U322" s="816"/>
    </row>
    <row r="323" spans="1:21" ht="14.25" customHeight="1" thickTop="1" thickBot="1">
      <c r="A323" s="799"/>
      <c r="B323" s="804" t="s">
        <v>702</v>
      </c>
      <c r="C323" s="840" t="s">
        <v>3093</v>
      </c>
      <c r="D323" s="840" t="s">
        <v>3320</v>
      </c>
      <c r="E323" s="804" t="s">
        <v>3388</v>
      </c>
      <c r="F323" s="804" t="s">
        <v>3321</v>
      </c>
      <c r="G323" s="564">
        <v>42496</v>
      </c>
      <c r="H323" s="642">
        <v>2</v>
      </c>
      <c r="I323" s="647">
        <v>357.29599999999999</v>
      </c>
      <c r="J323" s="365">
        <v>282.47199999999998</v>
      </c>
      <c r="K323" s="565">
        <v>13</v>
      </c>
      <c r="L323" s="566">
        <v>12</v>
      </c>
      <c r="M323" s="565">
        <v>2</v>
      </c>
      <c r="N323" s="735" t="s">
        <v>502</v>
      </c>
      <c r="O323" s="841" t="s">
        <v>172</v>
      </c>
      <c r="P323" s="566">
        <v>1</v>
      </c>
      <c r="Q323" s="365">
        <v>282.47199999999998</v>
      </c>
      <c r="R323" s="667">
        <v>7</v>
      </c>
      <c r="S323" s="668"/>
      <c r="T323" s="819"/>
      <c r="U323" s="816"/>
    </row>
    <row r="324" spans="1:21" ht="14.25" customHeight="1" thickTop="1" thickBot="1">
      <c r="A324" s="799"/>
      <c r="B324" s="800" t="s">
        <v>849</v>
      </c>
      <c r="C324" s="842" t="s">
        <v>852</v>
      </c>
      <c r="D324" s="842" t="s">
        <v>1275</v>
      </c>
      <c r="E324" s="800" t="s">
        <v>1276</v>
      </c>
      <c r="F324" s="800" t="s">
        <v>1277</v>
      </c>
      <c r="G324" s="363">
        <v>42094</v>
      </c>
      <c r="H324" s="641">
        <v>15</v>
      </c>
      <c r="I324" s="646">
        <v>104.849</v>
      </c>
      <c r="J324" s="364">
        <v>262.46850000000001</v>
      </c>
      <c r="K324" s="562">
        <v>17</v>
      </c>
      <c r="L324" s="563">
        <v>5</v>
      </c>
      <c r="M324" s="562">
        <v>1</v>
      </c>
      <c r="N324" s="734" t="s">
        <v>255</v>
      </c>
      <c r="O324" s="843" t="s">
        <v>172</v>
      </c>
      <c r="P324" s="563">
        <v>0</v>
      </c>
      <c r="Q324" s="364">
        <v>30.203499999999998</v>
      </c>
      <c r="R324" s="669">
        <v>3</v>
      </c>
      <c r="S324" s="670"/>
      <c r="T324" s="819"/>
      <c r="U324" s="816"/>
    </row>
    <row r="325" spans="1:21" ht="14.25" customHeight="1" thickTop="1" thickBot="1">
      <c r="A325" s="799"/>
      <c r="B325" s="804" t="s">
        <v>849</v>
      </c>
      <c r="C325" s="840" t="s">
        <v>852</v>
      </c>
      <c r="D325" s="840" t="s">
        <v>1403</v>
      </c>
      <c r="E325" s="804" t="s">
        <v>1448</v>
      </c>
      <c r="F325" s="804" t="s">
        <v>1404</v>
      </c>
      <c r="G325" s="564">
        <v>42110</v>
      </c>
      <c r="H325" s="642">
        <v>14</v>
      </c>
      <c r="I325" s="647">
        <v>54.362000000000002</v>
      </c>
      <c r="J325" s="365">
        <v>2303.0340000000001</v>
      </c>
      <c r="K325" s="565">
        <v>43</v>
      </c>
      <c r="L325" s="566">
        <v>13</v>
      </c>
      <c r="M325" s="565">
        <v>2</v>
      </c>
      <c r="N325" s="735" t="s">
        <v>502</v>
      </c>
      <c r="O325" s="841" t="s">
        <v>172</v>
      </c>
      <c r="P325" s="566">
        <v>5</v>
      </c>
      <c r="Q325" s="365">
        <v>156.08600000000001</v>
      </c>
      <c r="R325" s="667">
        <v>7</v>
      </c>
      <c r="S325" s="668"/>
      <c r="T325" s="819"/>
      <c r="U325" s="816"/>
    </row>
    <row r="326" spans="1:21" ht="14.25" customHeight="1" thickTop="1" thickBot="1">
      <c r="A326" s="799"/>
      <c r="B326" s="800" t="s">
        <v>849</v>
      </c>
      <c r="C326" s="842" t="s">
        <v>1251</v>
      </c>
      <c r="D326" s="842" t="s">
        <v>1092</v>
      </c>
      <c r="E326" s="800" t="s">
        <v>1093</v>
      </c>
      <c r="F326" s="800" t="s">
        <v>1094</v>
      </c>
      <c r="G326" s="363">
        <v>42027</v>
      </c>
      <c r="H326" s="641">
        <v>17</v>
      </c>
      <c r="I326" s="646">
        <v>0</v>
      </c>
      <c r="J326" s="364">
        <v>478.036</v>
      </c>
      <c r="K326" s="562">
        <v>39</v>
      </c>
      <c r="L326" s="563">
        <v>14</v>
      </c>
      <c r="M326" s="562">
        <v>1</v>
      </c>
      <c r="N326" s="734" t="s">
        <v>289</v>
      </c>
      <c r="O326" s="843" t="s">
        <v>172</v>
      </c>
      <c r="P326" s="563">
        <v>1</v>
      </c>
      <c r="Q326" s="364">
        <v>15.326000000000001</v>
      </c>
      <c r="R326" s="669">
        <v>0</v>
      </c>
      <c r="S326" s="670"/>
      <c r="T326" s="819"/>
      <c r="U326" s="816"/>
    </row>
    <row r="327" spans="1:21" ht="14.25" customHeight="1" thickTop="1" thickBot="1">
      <c r="A327" s="799"/>
      <c r="B327" s="804" t="s">
        <v>849</v>
      </c>
      <c r="C327" s="840" t="s">
        <v>1251</v>
      </c>
      <c r="D327" s="840" t="s">
        <v>1095</v>
      </c>
      <c r="E327" s="804" t="s">
        <v>1096</v>
      </c>
      <c r="F327" s="804" t="s">
        <v>1097</v>
      </c>
      <c r="G327" s="564">
        <v>42027</v>
      </c>
      <c r="H327" s="642">
        <v>17</v>
      </c>
      <c r="I327" s="647">
        <v>114.98399999999999</v>
      </c>
      <c r="J327" s="365">
        <v>470.37099999999998</v>
      </c>
      <c r="K327" s="565">
        <v>38</v>
      </c>
      <c r="L327" s="566">
        <v>12</v>
      </c>
      <c r="M327" s="565">
        <v>2</v>
      </c>
      <c r="N327" s="735" t="s">
        <v>289</v>
      </c>
      <c r="O327" s="841" t="s">
        <v>172</v>
      </c>
      <c r="P327" s="566">
        <v>1</v>
      </c>
      <c r="Q327" s="365">
        <v>15.326000000000001</v>
      </c>
      <c r="R327" s="667">
        <v>0</v>
      </c>
      <c r="S327" s="668"/>
      <c r="T327" s="819"/>
      <c r="U327" s="816"/>
    </row>
    <row r="328" spans="1:21" ht="14.25" customHeight="1" thickTop="1" thickBot="1">
      <c r="A328" s="799"/>
      <c r="B328" s="800" t="s">
        <v>849</v>
      </c>
      <c r="C328" s="842" t="s">
        <v>1251</v>
      </c>
      <c r="D328" s="842" t="s">
        <v>1124</v>
      </c>
      <c r="E328" s="800" t="s">
        <v>1278</v>
      </c>
      <c r="F328" s="800" t="s">
        <v>1125</v>
      </c>
      <c r="G328" s="363">
        <v>42027</v>
      </c>
      <c r="H328" s="641">
        <v>17</v>
      </c>
      <c r="I328" s="646">
        <v>1190.0889999999999</v>
      </c>
      <c r="J328" s="364">
        <v>1884.085</v>
      </c>
      <c r="K328" s="562">
        <v>64</v>
      </c>
      <c r="L328" s="563">
        <v>15</v>
      </c>
      <c r="M328" s="562">
        <v>1</v>
      </c>
      <c r="N328" s="734" t="s">
        <v>502</v>
      </c>
      <c r="O328" s="843" t="s">
        <v>172</v>
      </c>
      <c r="P328" s="563">
        <v>2</v>
      </c>
      <c r="Q328" s="364">
        <v>105.11499999999999</v>
      </c>
      <c r="R328" s="669">
        <v>5</v>
      </c>
      <c r="S328" s="670"/>
      <c r="T328" s="819"/>
      <c r="U328" s="816"/>
    </row>
    <row r="329" spans="1:21" ht="14.25" customHeight="1" thickTop="1" thickBot="1">
      <c r="A329" s="799"/>
      <c r="B329" s="804" t="s">
        <v>804</v>
      </c>
      <c r="C329" s="840" t="s">
        <v>814</v>
      </c>
      <c r="D329" s="840" t="s">
        <v>940</v>
      </c>
      <c r="E329" s="804" t="s">
        <v>941</v>
      </c>
      <c r="F329" s="804" t="s">
        <v>628</v>
      </c>
      <c r="G329" s="564">
        <v>41995</v>
      </c>
      <c r="H329" s="642">
        <v>18</v>
      </c>
      <c r="I329" s="647">
        <v>86.171000000000006</v>
      </c>
      <c r="J329" s="365">
        <v>86.171000000000006</v>
      </c>
      <c r="K329" s="565">
        <v>3</v>
      </c>
      <c r="L329" s="566">
        <v>2</v>
      </c>
      <c r="M329" s="565">
        <v>0</v>
      </c>
      <c r="N329" s="735" t="s">
        <v>255</v>
      </c>
      <c r="O329" s="841" t="s">
        <v>172</v>
      </c>
      <c r="P329" s="566">
        <v>0</v>
      </c>
      <c r="Q329" s="365"/>
      <c r="R329" s="667">
        <v>0</v>
      </c>
      <c r="S329" s="668"/>
      <c r="T329" s="819"/>
      <c r="U329" s="816"/>
    </row>
    <row r="330" spans="1:21" ht="14.25" customHeight="1" thickTop="1" thickBot="1">
      <c r="A330" s="799"/>
      <c r="B330" s="800" t="s">
        <v>804</v>
      </c>
      <c r="C330" s="842" t="s">
        <v>814</v>
      </c>
      <c r="D330" s="842" t="s">
        <v>1300</v>
      </c>
      <c r="E330" s="800" t="s">
        <v>3568</v>
      </c>
      <c r="F330" s="800" t="s">
        <v>1301</v>
      </c>
      <c r="G330" s="363">
        <v>42082</v>
      </c>
      <c r="H330" s="641">
        <v>15</v>
      </c>
      <c r="I330" s="646">
        <v>181.745</v>
      </c>
      <c r="J330" s="364">
        <v>427.42500000000001</v>
      </c>
      <c r="K330" s="562">
        <v>17</v>
      </c>
      <c r="L330" s="563">
        <v>8</v>
      </c>
      <c r="M330" s="562">
        <v>1</v>
      </c>
      <c r="N330" s="734" t="s">
        <v>289</v>
      </c>
      <c r="O330" s="843" t="s">
        <v>172</v>
      </c>
      <c r="P330" s="563">
        <v>0</v>
      </c>
      <c r="Q330" s="364">
        <v>111.248</v>
      </c>
      <c r="R330" s="669">
        <v>1</v>
      </c>
      <c r="S330" s="670"/>
      <c r="T330" s="819"/>
      <c r="U330" s="816"/>
    </row>
    <row r="331" spans="1:21" ht="14.25" customHeight="1" thickTop="1" thickBot="1">
      <c r="A331" s="799"/>
      <c r="B331" s="804" t="s">
        <v>804</v>
      </c>
      <c r="C331" s="840" t="s">
        <v>814</v>
      </c>
      <c r="D331" s="840" t="s">
        <v>1407</v>
      </c>
      <c r="E331" s="804" t="s">
        <v>1449</v>
      </c>
      <c r="F331" s="804" t="s">
        <v>1408</v>
      </c>
      <c r="G331" s="564">
        <v>42108</v>
      </c>
      <c r="H331" s="642">
        <v>15</v>
      </c>
      <c r="I331" s="647">
        <v>112.197</v>
      </c>
      <c r="J331" s="365">
        <v>201.14400000000001</v>
      </c>
      <c r="K331" s="565">
        <v>14</v>
      </c>
      <c r="L331" s="566">
        <v>3</v>
      </c>
      <c r="M331" s="565">
        <v>0</v>
      </c>
      <c r="N331" s="735" t="s">
        <v>255</v>
      </c>
      <c r="O331" s="841" t="s">
        <v>172</v>
      </c>
      <c r="P331" s="566">
        <v>0</v>
      </c>
      <c r="Q331" s="365"/>
      <c r="R331" s="667">
        <v>0</v>
      </c>
      <c r="S331" s="668"/>
      <c r="T331" s="819"/>
      <c r="U331" s="816"/>
    </row>
    <row r="332" spans="1:21" ht="14.25" customHeight="1" thickTop="1" thickBot="1">
      <c r="A332" s="799"/>
      <c r="B332" s="800" t="s">
        <v>804</v>
      </c>
      <c r="C332" s="842" t="s">
        <v>814</v>
      </c>
      <c r="D332" s="842" t="s">
        <v>2224</v>
      </c>
      <c r="E332" s="800" t="s">
        <v>2225</v>
      </c>
      <c r="F332" s="800" t="s">
        <v>2226</v>
      </c>
      <c r="G332" s="363">
        <v>42332</v>
      </c>
      <c r="H332" s="641">
        <v>7</v>
      </c>
      <c r="I332" s="646">
        <v>568.73</v>
      </c>
      <c r="J332" s="364">
        <v>1304.8530000000001</v>
      </c>
      <c r="K332" s="562">
        <v>25</v>
      </c>
      <c r="L332" s="563">
        <v>19</v>
      </c>
      <c r="M332" s="562">
        <v>1</v>
      </c>
      <c r="N332" s="734" t="s">
        <v>502</v>
      </c>
      <c r="O332" s="843" t="s">
        <v>172</v>
      </c>
      <c r="P332" s="563">
        <v>1</v>
      </c>
      <c r="Q332" s="364">
        <v>328.22899999999998</v>
      </c>
      <c r="R332" s="669">
        <v>7</v>
      </c>
      <c r="S332" s="670"/>
      <c r="T332" s="819"/>
      <c r="U332" s="816"/>
    </row>
    <row r="333" spans="1:21" ht="14.25" customHeight="1" thickTop="1" thickBot="1">
      <c r="A333" s="799"/>
      <c r="B333" s="804" t="s">
        <v>804</v>
      </c>
      <c r="C333" s="840" t="s">
        <v>937</v>
      </c>
      <c r="D333" s="840" t="s">
        <v>974</v>
      </c>
      <c r="E333" s="804" t="s">
        <v>3378</v>
      </c>
      <c r="F333" s="804" t="s">
        <v>975</v>
      </c>
      <c r="G333" s="564">
        <v>42003</v>
      </c>
      <c r="H333" s="642">
        <v>18</v>
      </c>
      <c r="I333" s="647">
        <v>1321.9069999999999</v>
      </c>
      <c r="J333" s="365">
        <v>1831.6990000000001</v>
      </c>
      <c r="K333" s="565">
        <v>55</v>
      </c>
      <c r="L333" s="566">
        <v>27</v>
      </c>
      <c r="M333" s="565">
        <v>3</v>
      </c>
      <c r="N333" s="735" t="s">
        <v>502</v>
      </c>
      <c r="O333" s="841" t="s">
        <v>172</v>
      </c>
      <c r="P333" s="566">
        <v>1</v>
      </c>
      <c r="Q333" s="365">
        <v>333.22800000000001</v>
      </c>
      <c r="R333" s="667">
        <v>14</v>
      </c>
      <c r="S333" s="668"/>
      <c r="T333" s="819"/>
      <c r="U333" s="816"/>
    </row>
    <row r="334" spans="1:21" ht="14.25" customHeight="1" thickTop="1" thickBot="1">
      <c r="A334" s="799"/>
      <c r="B334" s="800" t="s">
        <v>804</v>
      </c>
      <c r="C334" s="842" t="s">
        <v>937</v>
      </c>
      <c r="D334" s="842" t="s">
        <v>1225</v>
      </c>
      <c r="E334" s="800" t="s">
        <v>2469</v>
      </c>
      <c r="F334" s="800" t="s">
        <v>1226</v>
      </c>
      <c r="G334" s="363">
        <v>42166</v>
      </c>
      <c r="H334" s="641">
        <v>17</v>
      </c>
      <c r="I334" s="646">
        <v>1079.8989999999999</v>
      </c>
      <c r="J334" s="364">
        <v>1173.3309999999999</v>
      </c>
      <c r="K334" s="562">
        <v>40</v>
      </c>
      <c r="L334" s="563">
        <v>8</v>
      </c>
      <c r="M334" s="562">
        <v>1</v>
      </c>
      <c r="N334" s="734" t="s">
        <v>502</v>
      </c>
      <c r="O334" s="843" t="s">
        <v>172</v>
      </c>
      <c r="P334" s="563">
        <v>0</v>
      </c>
      <c r="Q334" s="364">
        <v>41.548000000000002</v>
      </c>
      <c r="R334" s="669">
        <v>2</v>
      </c>
      <c r="S334" s="670"/>
      <c r="T334" s="819"/>
      <c r="U334" s="816"/>
    </row>
    <row r="335" spans="1:21" ht="14.25" customHeight="1" thickTop="1" thickBot="1">
      <c r="A335" s="799"/>
      <c r="B335" s="804" t="s">
        <v>804</v>
      </c>
      <c r="C335" s="840" t="s">
        <v>937</v>
      </c>
      <c r="D335" s="840" t="s">
        <v>2345</v>
      </c>
      <c r="E335" s="804" t="s">
        <v>2346</v>
      </c>
      <c r="F335" s="804" t="s">
        <v>2347</v>
      </c>
      <c r="G335" s="564">
        <v>42352</v>
      </c>
      <c r="H335" s="642">
        <v>7</v>
      </c>
      <c r="I335" s="647">
        <v>570.69500000000005</v>
      </c>
      <c r="J335" s="365">
        <v>756.30600000000004</v>
      </c>
      <c r="K335" s="565">
        <v>23</v>
      </c>
      <c r="L335" s="566">
        <v>7</v>
      </c>
      <c r="M335" s="565">
        <v>1</v>
      </c>
      <c r="N335" s="735" t="s">
        <v>502</v>
      </c>
      <c r="O335" s="841" t="s">
        <v>172</v>
      </c>
      <c r="P335" s="566">
        <v>0</v>
      </c>
      <c r="Q335" s="365">
        <v>117.56699999999999</v>
      </c>
      <c r="R335" s="667">
        <v>2</v>
      </c>
      <c r="S335" s="668"/>
      <c r="T335" s="819"/>
      <c r="U335" s="816"/>
    </row>
    <row r="336" spans="1:21" ht="14.25" customHeight="1" thickTop="1" thickBot="1">
      <c r="A336" s="799"/>
      <c r="B336" s="800" t="s">
        <v>804</v>
      </c>
      <c r="C336" s="842" t="s">
        <v>1071</v>
      </c>
      <c r="D336" s="842" t="s">
        <v>1098</v>
      </c>
      <c r="E336" s="800" t="s">
        <v>1099</v>
      </c>
      <c r="F336" s="800" t="s">
        <v>1100</v>
      </c>
      <c r="G336" s="363">
        <v>42013</v>
      </c>
      <c r="H336" s="641">
        <v>18</v>
      </c>
      <c r="I336" s="646">
        <v>517.17899999999997</v>
      </c>
      <c r="J336" s="364">
        <v>484.45600000000002</v>
      </c>
      <c r="K336" s="562">
        <v>21</v>
      </c>
      <c r="L336" s="563">
        <v>4</v>
      </c>
      <c r="M336" s="562">
        <v>0</v>
      </c>
      <c r="N336" s="734" t="s">
        <v>289</v>
      </c>
      <c r="O336" s="843" t="s">
        <v>172</v>
      </c>
      <c r="P336" s="563">
        <v>1</v>
      </c>
      <c r="Q336" s="364">
        <v>60.366999999999997</v>
      </c>
      <c r="R336" s="669">
        <v>2</v>
      </c>
      <c r="S336" s="670"/>
      <c r="T336" s="819"/>
      <c r="U336" s="816"/>
    </row>
    <row r="337" spans="1:21" ht="14.25" customHeight="1" thickTop="1" thickBot="1">
      <c r="A337" s="799"/>
      <c r="B337" s="804" t="s">
        <v>804</v>
      </c>
      <c r="C337" s="840" t="s">
        <v>1071</v>
      </c>
      <c r="D337" s="840" t="s">
        <v>2058</v>
      </c>
      <c r="E337" s="804" t="s">
        <v>2823</v>
      </c>
      <c r="F337" s="804" t="s">
        <v>2059</v>
      </c>
      <c r="G337" s="564">
        <v>42251</v>
      </c>
      <c r="H337" s="642">
        <v>10</v>
      </c>
      <c r="I337" s="647">
        <v>505.15</v>
      </c>
      <c r="J337" s="365">
        <v>822.77300000000002</v>
      </c>
      <c r="K337" s="565">
        <v>42</v>
      </c>
      <c r="L337" s="566">
        <v>22</v>
      </c>
      <c r="M337" s="565">
        <v>1</v>
      </c>
      <c r="N337" s="735" t="s">
        <v>502</v>
      </c>
      <c r="O337" s="841" t="s">
        <v>172</v>
      </c>
      <c r="P337" s="566">
        <v>2</v>
      </c>
      <c r="Q337" s="365">
        <v>132.959</v>
      </c>
      <c r="R337" s="667">
        <v>4</v>
      </c>
      <c r="S337" s="668"/>
      <c r="T337" s="819"/>
      <c r="U337" s="816"/>
    </row>
    <row r="338" spans="1:21" ht="14.25" customHeight="1" thickTop="1" thickBot="1">
      <c r="A338" s="799"/>
      <c r="B338" s="800" t="s">
        <v>804</v>
      </c>
      <c r="C338" s="842" t="s">
        <v>1071</v>
      </c>
      <c r="D338" s="842" t="s">
        <v>3235</v>
      </c>
      <c r="E338" s="800" t="s">
        <v>3379</v>
      </c>
      <c r="F338" s="800" t="s">
        <v>3236</v>
      </c>
      <c r="G338" s="363">
        <v>42508</v>
      </c>
      <c r="H338" s="641">
        <v>1</v>
      </c>
      <c r="I338" s="646">
        <v>26.928999999999998</v>
      </c>
      <c r="J338" s="364">
        <v>120.401</v>
      </c>
      <c r="K338" s="562">
        <v>6</v>
      </c>
      <c r="L338" s="563">
        <v>7</v>
      </c>
      <c r="M338" s="562">
        <v>2</v>
      </c>
      <c r="N338" s="734" t="s">
        <v>502</v>
      </c>
      <c r="O338" s="843" t="s">
        <v>172</v>
      </c>
      <c r="P338" s="563">
        <v>2</v>
      </c>
      <c r="Q338" s="364">
        <v>120.401</v>
      </c>
      <c r="R338" s="669">
        <v>4</v>
      </c>
      <c r="S338" s="670"/>
      <c r="T338" s="819"/>
      <c r="U338" s="816"/>
    </row>
    <row r="339" spans="1:21" ht="14.25" customHeight="1" thickTop="1" thickBot="1">
      <c r="A339" s="799"/>
      <c r="B339" s="804" t="s">
        <v>999</v>
      </c>
      <c r="C339" s="840" t="s">
        <v>172</v>
      </c>
      <c r="D339" s="840" t="s">
        <v>1410</v>
      </c>
      <c r="E339" s="804" t="s">
        <v>1450</v>
      </c>
      <c r="F339" s="804" t="s">
        <v>1411</v>
      </c>
      <c r="G339" s="564">
        <v>42111</v>
      </c>
      <c r="H339" s="642">
        <v>14</v>
      </c>
      <c r="I339" s="647">
        <v>495.99400000000003</v>
      </c>
      <c r="J339" s="365">
        <v>696.13599999999997</v>
      </c>
      <c r="K339" s="565">
        <v>31</v>
      </c>
      <c r="L339" s="566">
        <v>12</v>
      </c>
      <c r="M339" s="565">
        <v>3</v>
      </c>
      <c r="N339" s="735" t="s">
        <v>289</v>
      </c>
      <c r="O339" s="841" t="s">
        <v>172</v>
      </c>
      <c r="P339" s="566">
        <v>0</v>
      </c>
      <c r="Q339" s="365">
        <v>34.939</v>
      </c>
      <c r="R339" s="667">
        <v>1</v>
      </c>
      <c r="S339" s="668"/>
      <c r="T339" s="819"/>
      <c r="U339" s="816"/>
    </row>
    <row r="340" spans="1:21" ht="14.25" customHeight="1" thickTop="1" thickBot="1">
      <c r="A340" s="799"/>
      <c r="B340" s="800" t="s">
        <v>999</v>
      </c>
      <c r="C340" s="842" t="s">
        <v>1074</v>
      </c>
      <c r="D340" s="842" t="s">
        <v>1227</v>
      </c>
      <c r="E340" s="800" t="s">
        <v>3569</v>
      </c>
      <c r="F340" s="800" t="s">
        <v>1228</v>
      </c>
      <c r="G340" s="363">
        <v>42048</v>
      </c>
      <c r="H340" s="641">
        <v>17</v>
      </c>
      <c r="I340" s="646">
        <v>824.41</v>
      </c>
      <c r="J340" s="364">
        <v>1116.559</v>
      </c>
      <c r="K340" s="562">
        <v>38</v>
      </c>
      <c r="L340" s="563">
        <v>32</v>
      </c>
      <c r="M340" s="562">
        <v>2</v>
      </c>
      <c r="N340" s="734" t="s">
        <v>502</v>
      </c>
      <c r="O340" s="843" t="s">
        <v>172</v>
      </c>
      <c r="P340" s="563">
        <v>10</v>
      </c>
      <c r="Q340" s="364">
        <v>315.66399999999999</v>
      </c>
      <c r="R340" s="669">
        <v>8</v>
      </c>
      <c r="S340" s="670"/>
      <c r="T340" s="819"/>
      <c r="U340" s="816"/>
    </row>
    <row r="341" spans="1:21" ht="14.25" customHeight="1" thickTop="1" thickBot="1">
      <c r="A341" s="799"/>
      <c r="B341" s="804" t="s">
        <v>999</v>
      </c>
      <c r="C341" s="840" t="s">
        <v>2605</v>
      </c>
      <c r="D341" s="840" t="s">
        <v>2631</v>
      </c>
      <c r="E341" s="804" t="s">
        <v>2632</v>
      </c>
      <c r="F341" s="804" t="s">
        <v>2633</v>
      </c>
      <c r="G341" s="564">
        <v>42459</v>
      </c>
      <c r="H341" s="642">
        <v>3</v>
      </c>
      <c r="I341" s="647">
        <v>56.235999999999997</v>
      </c>
      <c r="J341" s="365">
        <v>26.207000000000001</v>
      </c>
      <c r="K341" s="565">
        <v>4</v>
      </c>
      <c r="L341" s="566">
        <v>8</v>
      </c>
      <c r="M341" s="565">
        <v>2</v>
      </c>
      <c r="N341" s="735" t="s">
        <v>255</v>
      </c>
      <c r="O341" s="841" t="s">
        <v>172</v>
      </c>
      <c r="P341" s="566">
        <v>0</v>
      </c>
      <c r="Q341" s="365"/>
      <c r="R341" s="667">
        <v>0</v>
      </c>
      <c r="S341" s="668"/>
      <c r="T341" s="819"/>
      <c r="U341" s="816"/>
    </row>
    <row r="342" spans="1:21" ht="14.25" customHeight="1" thickTop="1" thickBot="1">
      <c r="A342" s="799"/>
      <c r="B342" s="800" t="s">
        <v>999</v>
      </c>
      <c r="C342" s="842" t="s">
        <v>3499</v>
      </c>
      <c r="D342" s="842" t="s">
        <v>3570</v>
      </c>
      <c r="E342" s="800" t="s">
        <v>3571</v>
      </c>
      <c r="F342" s="800" t="s">
        <v>3572</v>
      </c>
      <c r="G342" s="363">
        <v>42537</v>
      </c>
      <c r="H342" s="641">
        <v>0</v>
      </c>
      <c r="I342" s="646">
        <v>23.591999999999999</v>
      </c>
      <c r="J342" s="364">
        <v>23.591999999999999</v>
      </c>
      <c r="K342" s="562">
        <v>2</v>
      </c>
      <c r="L342" s="563">
        <v>8</v>
      </c>
      <c r="M342" s="562">
        <v>3</v>
      </c>
      <c r="N342" s="734" t="s">
        <v>172</v>
      </c>
      <c r="O342" s="843" t="s">
        <v>172</v>
      </c>
      <c r="P342" s="563">
        <v>8</v>
      </c>
      <c r="Q342" s="364">
        <v>23.591999999999999</v>
      </c>
      <c r="R342" s="669">
        <v>2</v>
      </c>
      <c r="S342" s="670"/>
      <c r="T342" s="819"/>
      <c r="U342" s="816"/>
    </row>
    <row r="343" spans="1:21" ht="14.25" customHeight="1" thickTop="1" thickBot="1">
      <c r="A343" s="799"/>
      <c r="B343" s="804" t="s">
        <v>1000</v>
      </c>
      <c r="C343" s="840" t="s">
        <v>1077</v>
      </c>
      <c r="D343" s="840" t="s">
        <v>1101</v>
      </c>
      <c r="E343" s="804" t="s">
        <v>1102</v>
      </c>
      <c r="F343" s="804" t="s">
        <v>1103</v>
      </c>
      <c r="G343" s="564">
        <v>42018</v>
      </c>
      <c r="H343" s="642">
        <v>18</v>
      </c>
      <c r="I343" s="647">
        <v>2833.0259999999998</v>
      </c>
      <c r="J343" s="365">
        <v>3484.66</v>
      </c>
      <c r="K343" s="565">
        <v>84</v>
      </c>
      <c r="L343" s="566">
        <v>41</v>
      </c>
      <c r="M343" s="565">
        <v>1</v>
      </c>
      <c r="N343" s="735" t="s">
        <v>502</v>
      </c>
      <c r="O343" s="841" t="s">
        <v>172</v>
      </c>
      <c r="P343" s="566">
        <v>4</v>
      </c>
      <c r="Q343" s="365">
        <v>172.655</v>
      </c>
      <c r="R343" s="667">
        <v>6</v>
      </c>
      <c r="S343" s="668"/>
      <c r="T343" s="819"/>
      <c r="U343" s="816"/>
    </row>
    <row r="344" spans="1:21" ht="14.25" customHeight="1" thickTop="1" thickBot="1">
      <c r="A344" s="799"/>
      <c r="B344" s="800" t="s">
        <v>1000</v>
      </c>
      <c r="C344" s="842" t="s">
        <v>1077</v>
      </c>
      <c r="D344" s="842" t="s">
        <v>2348</v>
      </c>
      <c r="E344" s="800" t="s">
        <v>2349</v>
      </c>
      <c r="F344" s="800" t="s">
        <v>2350</v>
      </c>
      <c r="G344" s="363">
        <v>42363</v>
      </c>
      <c r="H344" s="641">
        <v>6</v>
      </c>
      <c r="I344" s="646">
        <v>78.495999999999995</v>
      </c>
      <c r="J344" s="364">
        <v>142.672</v>
      </c>
      <c r="K344" s="562">
        <v>10</v>
      </c>
      <c r="L344" s="563">
        <v>11</v>
      </c>
      <c r="M344" s="562">
        <v>1</v>
      </c>
      <c r="N344" s="734" t="s">
        <v>289</v>
      </c>
      <c r="O344" s="843" t="s">
        <v>172</v>
      </c>
      <c r="P344" s="563">
        <v>0</v>
      </c>
      <c r="Q344" s="364"/>
      <c r="R344" s="669">
        <v>0</v>
      </c>
      <c r="S344" s="670"/>
      <c r="T344" s="819"/>
      <c r="U344" s="816"/>
    </row>
    <row r="345" spans="1:21" ht="14.25" customHeight="1" thickTop="1" thickBot="1">
      <c r="A345" s="799"/>
      <c r="B345" s="804" t="s">
        <v>1000</v>
      </c>
      <c r="C345" s="840" t="s">
        <v>1570</v>
      </c>
      <c r="D345" s="840" t="s">
        <v>1590</v>
      </c>
      <c r="E345" s="804" t="s">
        <v>1591</v>
      </c>
      <c r="F345" s="804" t="s">
        <v>1592</v>
      </c>
      <c r="G345" s="564">
        <v>42164</v>
      </c>
      <c r="H345" s="642">
        <v>13</v>
      </c>
      <c r="I345" s="647">
        <v>169.33600000000001</v>
      </c>
      <c r="J345" s="365">
        <v>315.94400000000002</v>
      </c>
      <c r="K345" s="565">
        <v>22</v>
      </c>
      <c r="L345" s="566">
        <v>6</v>
      </c>
      <c r="M345" s="565">
        <v>1</v>
      </c>
      <c r="N345" s="735" t="s">
        <v>255</v>
      </c>
      <c r="O345" s="841" t="s">
        <v>172</v>
      </c>
      <c r="P345" s="566">
        <v>0</v>
      </c>
      <c r="Q345" s="365">
        <v>14.303000000000001</v>
      </c>
      <c r="R345" s="667">
        <v>2</v>
      </c>
      <c r="S345" s="668"/>
      <c r="T345" s="819"/>
      <c r="U345" s="816"/>
    </row>
    <row r="346" spans="1:21" ht="14.25" customHeight="1" thickTop="1" thickBot="1">
      <c r="A346" s="799"/>
      <c r="B346" s="800" t="s">
        <v>1000</v>
      </c>
      <c r="C346" s="842" t="s">
        <v>1570</v>
      </c>
      <c r="D346" s="842" t="s">
        <v>1778</v>
      </c>
      <c r="E346" s="800" t="s">
        <v>1779</v>
      </c>
      <c r="F346" s="800" t="s">
        <v>1780</v>
      </c>
      <c r="G346" s="363">
        <v>42202</v>
      </c>
      <c r="H346" s="641">
        <v>11</v>
      </c>
      <c r="I346" s="646">
        <v>70.872</v>
      </c>
      <c r="J346" s="364">
        <v>482.87700000000001</v>
      </c>
      <c r="K346" s="562">
        <v>34</v>
      </c>
      <c r="L346" s="563">
        <v>20</v>
      </c>
      <c r="M346" s="562">
        <v>5</v>
      </c>
      <c r="N346" s="734" t="s">
        <v>289</v>
      </c>
      <c r="O346" s="843" t="s">
        <v>172</v>
      </c>
      <c r="P346" s="563">
        <v>0</v>
      </c>
      <c r="Q346" s="364">
        <v>11.999000000000001</v>
      </c>
      <c r="R346" s="669">
        <v>0</v>
      </c>
      <c r="S346" s="670"/>
      <c r="T346" s="819"/>
      <c r="U346" s="816"/>
    </row>
    <row r="347" spans="1:21" ht="14.25" customHeight="1" thickTop="1" thickBot="1">
      <c r="A347" s="799"/>
      <c r="B347" s="804" t="s">
        <v>1000</v>
      </c>
      <c r="C347" s="840" t="s">
        <v>1570</v>
      </c>
      <c r="D347" s="840" t="s">
        <v>3573</v>
      </c>
      <c r="E347" s="804" t="s">
        <v>3574</v>
      </c>
      <c r="F347" s="804" t="s">
        <v>3575</v>
      </c>
      <c r="G347" s="564">
        <v>42549</v>
      </c>
      <c r="H347" s="642"/>
      <c r="I347" s="647"/>
      <c r="J347" s="365"/>
      <c r="K347" s="565">
        <v>0</v>
      </c>
      <c r="L347" s="566">
        <v>3</v>
      </c>
      <c r="M347" s="565">
        <v>1</v>
      </c>
      <c r="N347" s="735" t="s">
        <v>255</v>
      </c>
      <c r="O347" s="841" t="s">
        <v>172</v>
      </c>
      <c r="P347" s="566">
        <v>3</v>
      </c>
      <c r="Q347" s="365"/>
      <c r="R347" s="667">
        <v>0</v>
      </c>
      <c r="S347" s="668"/>
      <c r="T347" s="819"/>
      <c r="U347" s="816"/>
    </row>
    <row r="348" spans="1:21" ht="14.25" customHeight="1" thickTop="1" thickBot="1">
      <c r="A348" s="799"/>
      <c r="B348" s="800" t="s">
        <v>3055</v>
      </c>
      <c r="C348" s="842" t="s">
        <v>3085</v>
      </c>
      <c r="D348" s="842" t="s">
        <v>3245</v>
      </c>
      <c r="E348" s="800" t="s">
        <v>3381</v>
      </c>
      <c r="F348" s="800" t="s">
        <v>3246</v>
      </c>
      <c r="G348" s="363">
        <v>42517</v>
      </c>
      <c r="H348" s="641">
        <v>1</v>
      </c>
      <c r="I348" s="646">
        <v>146.86799999999999</v>
      </c>
      <c r="J348" s="364">
        <v>121.923</v>
      </c>
      <c r="K348" s="562">
        <v>9</v>
      </c>
      <c r="L348" s="563">
        <v>21</v>
      </c>
      <c r="M348" s="562">
        <v>2</v>
      </c>
      <c r="N348" s="734" t="s">
        <v>502</v>
      </c>
      <c r="O348" s="843" t="s">
        <v>172</v>
      </c>
      <c r="P348" s="563">
        <v>13</v>
      </c>
      <c r="Q348" s="364">
        <v>121.923</v>
      </c>
      <c r="R348" s="669">
        <v>6</v>
      </c>
      <c r="S348" s="670"/>
      <c r="T348" s="819"/>
      <c r="U348" s="816"/>
    </row>
    <row r="349" spans="1:21" ht="14.25" customHeight="1" thickTop="1" thickBot="1">
      <c r="A349" s="799"/>
      <c r="B349" s="804" t="s">
        <v>3055</v>
      </c>
      <c r="C349" s="840" t="s">
        <v>3088</v>
      </c>
      <c r="D349" s="840" t="s">
        <v>3243</v>
      </c>
      <c r="E349" s="804" t="s">
        <v>3380</v>
      </c>
      <c r="F349" s="804" t="s">
        <v>3244</v>
      </c>
      <c r="G349" s="564">
        <v>42510</v>
      </c>
      <c r="H349" s="642">
        <v>1</v>
      </c>
      <c r="I349" s="647">
        <v>70.614000000000004</v>
      </c>
      <c r="J349" s="365">
        <v>23.454999999999998</v>
      </c>
      <c r="K349" s="565">
        <v>4</v>
      </c>
      <c r="L349" s="566">
        <v>7</v>
      </c>
      <c r="M349" s="565">
        <v>0</v>
      </c>
      <c r="N349" s="735" t="s">
        <v>502</v>
      </c>
      <c r="O349" s="841" t="s">
        <v>172</v>
      </c>
      <c r="P349" s="566">
        <v>4</v>
      </c>
      <c r="Q349" s="365">
        <v>23.454999999999998</v>
      </c>
      <c r="R349" s="667">
        <v>2</v>
      </c>
      <c r="S349" s="668"/>
      <c r="T349" s="819"/>
      <c r="U349" s="816"/>
    </row>
    <row r="350" spans="1:21" ht="14.25" customHeight="1" thickTop="1" thickBot="1">
      <c r="A350" s="799"/>
      <c r="B350" s="800" t="s">
        <v>3055</v>
      </c>
      <c r="C350" s="842" t="s">
        <v>3088</v>
      </c>
      <c r="D350" s="842" t="s">
        <v>3576</v>
      </c>
      <c r="E350" s="800" t="s">
        <v>3577</v>
      </c>
      <c r="F350" s="800" t="s">
        <v>2894</v>
      </c>
      <c r="G350" s="363">
        <v>42537</v>
      </c>
      <c r="H350" s="641">
        <v>0</v>
      </c>
      <c r="I350" s="646">
        <v>61.542999999999999</v>
      </c>
      <c r="J350" s="364">
        <v>61.542999999999999</v>
      </c>
      <c r="K350" s="562">
        <v>2</v>
      </c>
      <c r="L350" s="563">
        <v>8</v>
      </c>
      <c r="M350" s="562">
        <v>2</v>
      </c>
      <c r="N350" s="734" t="s">
        <v>172</v>
      </c>
      <c r="O350" s="843" t="s">
        <v>172</v>
      </c>
      <c r="P350" s="563">
        <v>5</v>
      </c>
      <c r="Q350" s="364">
        <v>61.542999999999999</v>
      </c>
      <c r="R350" s="669">
        <v>2</v>
      </c>
      <c r="S350" s="670"/>
      <c r="T350" s="819"/>
      <c r="U350" s="816"/>
    </row>
    <row r="351" spans="1:21" ht="14.25" customHeight="1" thickTop="1" thickBot="1">
      <c r="A351" s="799"/>
      <c r="B351" s="804" t="s">
        <v>3400</v>
      </c>
      <c r="C351" s="840" t="s">
        <v>172</v>
      </c>
      <c r="D351" s="840" t="s">
        <v>2637</v>
      </c>
      <c r="E351" s="804" t="s">
        <v>2638</v>
      </c>
      <c r="F351" s="804" t="s">
        <v>2639</v>
      </c>
      <c r="G351" s="564">
        <v>42433</v>
      </c>
      <c r="H351" s="642">
        <v>4</v>
      </c>
      <c r="I351" s="647">
        <v>215.036</v>
      </c>
      <c r="J351" s="365">
        <v>69.436999999999998</v>
      </c>
      <c r="K351" s="565">
        <v>11</v>
      </c>
      <c r="L351" s="566">
        <v>8</v>
      </c>
      <c r="M351" s="565">
        <v>1</v>
      </c>
      <c r="N351" s="735" t="s">
        <v>255</v>
      </c>
      <c r="O351" s="841" t="s">
        <v>172</v>
      </c>
      <c r="P351" s="566">
        <v>1</v>
      </c>
      <c r="Q351" s="365">
        <v>18.501000000000001</v>
      </c>
      <c r="R351" s="667">
        <v>1</v>
      </c>
      <c r="S351" s="668"/>
      <c r="T351" s="819"/>
      <c r="U351" s="816"/>
    </row>
    <row r="352" spans="1:21" ht="14.25" customHeight="1" thickTop="1" thickBot="1">
      <c r="A352" s="799"/>
      <c r="B352" s="800" t="s">
        <v>3400</v>
      </c>
      <c r="C352" s="842" t="s">
        <v>172</v>
      </c>
      <c r="D352" s="842" t="s">
        <v>2660</v>
      </c>
      <c r="E352" s="800" t="s">
        <v>2661</v>
      </c>
      <c r="F352" s="800" t="s">
        <v>2662</v>
      </c>
      <c r="G352" s="363">
        <v>42433</v>
      </c>
      <c r="H352" s="641">
        <v>4</v>
      </c>
      <c r="I352" s="646">
        <v>10.365</v>
      </c>
      <c r="J352" s="364">
        <v>76.795000000000002</v>
      </c>
      <c r="K352" s="562">
        <v>3</v>
      </c>
      <c r="L352" s="563">
        <v>9</v>
      </c>
      <c r="M352" s="562">
        <v>1</v>
      </c>
      <c r="N352" s="734" t="s">
        <v>255</v>
      </c>
      <c r="O352" s="843" t="s">
        <v>172</v>
      </c>
      <c r="P352" s="563">
        <v>0</v>
      </c>
      <c r="Q352" s="364">
        <v>10.365</v>
      </c>
      <c r="R352" s="669">
        <v>1</v>
      </c>
      <c r="S352" s="670"/>
      <c r="T352" s="819"/>
      <c r="U352" s="816"/>
    </row>
    <row r="353" spans="1:21" ht="14.25" customHeight="1" thickTop="1" thickBot="1">
      <c r="A353" s="799"/>
      <c r="B353" s="804" t="s">
        <v>3400</v>
      </c>
      <c r="C353" s="840" t="s">
        <v>2611</v>
      </c>
      <c r="D353" s="840" t="s">
        <v>2640</v>
      </c>
      <c r="E353" s="804" t="s">
        <v>2641</v>
      </c>
      <c r="F353" s="804" t="s">
        <v>2365</v>
      </c>
      <c r="G353" s="564">
        <v>42445</v>
      </c>
      <c r="H353" s="642">
        <v>3</v>
      </c>
      <c r="I353" s="647">
        <v>244.84700000000001</v>
      </c>
      <c r="J353" s="365">
        <v>199.07499999999999</v>
      </c>
      <c r="K353" s="565">
        <v>9</v>
      </c>
      <c r="L353" s="566">
        <v>11</v>
      </c>
      <c r="M353" s="565">
        <v>2</v>
      </c>
      <c r="N353" s="735" t="s">
        <v>502</v>
      </c>
      <c r="O353" s="841" t="s">
        <v>172</v>
      </c>
      <c r="P353" s="566">
        <v>1</v>
      </c>
      <c r="Q353" s="365">
        <v>14.750999999999999</v>
      </c>
      <c r="R353" s="667">
        <v>1</v>
      </c>
      <c r="S353" s="668"/>
      <c r="T353" s="819"/>
      <c r="U353" s="816"/>
    </row>
    <row r="354" spans="1:21" ht="14.25" customHeight="1" thickTop="1" thickBot="1">
      <c r="A354" s="799"/>
      <c r="B354" s="800" t="s">
        <v>35</v>
      </c>
      <c r="C354" s="842" t="s">
        <v>172</v>
      </c>
      <c r="D354" s="842" t="s">
        <v>15</v>
      </c>
      <c r="E354" s="800" t="s">
        <v>250</v>
      </c>
      <c r="F354" s="800" t="s">
        <v>225</v>
      </c>
      <c r="G354" s="363">
        <v>41009</v>
      </c>
      <c r="H354" s="641">
        <v>51</v>
      </c>
      <c r="I354" s="646">
        <v>250.369</v>
      </c>
      <c r="J354" s="364">
        <v>536.20100000000002</v>
      </c>
      <c r="K354" s="562">
        <v>23</v>
      </c>
      <c r="L354" s="563">
        <v>9</v>
      </c>
      <c r="M354" s="562">
        <v>1</v>
      </c>
      <c r="N354" s="734" t="s">
        <v>255</v>
      </c>
      <c r="O354" s="843" t="s">
        <v>172</v>
      </c>
      <c r="P354" s="563">
        <v>0</v>
      </c>
      <c r="Q354" s="364">
        <v>90.338999999999999</v>
      </c>
      <c r="R354" s="669">
        <v>3</v>
      </c>
      <c r="S354" s="670"/>
      <c r="T354" s="819"/>
      <c r="U354" s="816"/>
    </row>
    <row r="355" spans="1:21" ht="14.25" customHeight="1" thickTop="1" thickBot="1">
      <c r="A355" s="799"/>
      <c r="B355" s="804" t="s">
        <v>35</v>
      </c>
      <c r="C355" s="840" t="s">
        <v>172</v>
      </c>
      <c r="D355" s="840" t="s">
        <v>16</v>
      </c>
      <c r="E355" s="804" t="s">
        <v>668</v>
      </c>
      <c r="F355" s="804" t="s">
        <v>252</v>
      </c>
      <c r="G355" s="564">
        <v>41009</v>
      </c>
      <c r="H355" s="642">
        <v>51</v>
      </c>
      <c r="I355" s="647">
        <v>2311.451</v>
      </c>
      <c r="J355" s="365">
        <v>3397.1089999999999</v>
      </c>
      <c r="K355" s="565">
        <v>54</v>
      </c>
      <c r="L355" s="566">
        <v>13</v>
      </c>
      <c r="M355" s="565">
        <v>2</v>
      </c>
      <c r="N355" s="735" t="s">
        <v>255</v>
      </c>
      <c r="O355" s="841" t="s">
        <v>172</v>
      </c>
      <c r="P355" s="566">
        <v>0</v>
      </c>
      <c r="Q355" s="365">
        <v>201.96</v>
      </c>
      <c r="R355" s="667">
        <v>6</v>
      </c>
      <c r="S355" s="668"/>
      <c r="T355" s="819"/>
      <c r="U355" s="816"/>
    </row>
    <row r="356" spans="1:21" ht="14.25" customHeight="1" thickTop="1" thickBot="1">
      <c r="A356" s="799"/>
      <c r="B356" s="800" t="s">
        <v>645</v>
      </c>
      <c r="C356" s="842" t="s">
        <v>172</v>
      </c>
      <c r="D356" s="842" t="s">
        <v>714</v>
      </c>
      <c r="E356" s="800" t="s">
        <v>715</v>
      </c>
      <c r="F356" s="800" t="s">
        <v>716</v>
      </c>
      <c r="G356" s="363">
        <v>41822</v>
      </c>
      <c r="H356" s="641">
        <v>24</v>
      </c>
      <c r="I356" s="646">
        <v>241.84399999999999</v>
      </c>
      <c r="J356" s="364">
        <v>3898.665</v>
      </c>
      <c r="K356" s="562">
        <v>61</v>
      </c>
      <c r="L356" s="563">
        <v>22</v>
      </c>
      <c r="M356" s="562">
        <v>0</v>
      </c>
      <c r="N356" s="734" t="s">
        <v>502</v>
      </c>
      <c r="O356" s="843" t="s">
        <v>172</v>
      </c>
      <c r="P356" s="563">
        <v>0</v>
      </c>
      <c r="Q356" s="364">
        <v>50.1</v>
      </c>
      <c r="R356" s="669">
        <v>3</v>
      </c>
      <c r="S356" s="670"/>
      <c r="T356" s="819"/>
      <c r="U356" s="816"/>
    </row>
    <row r="357" spans="1:21" ht="14.25" customHeight="1" thickTop="1" thickBot="1">
      <c r="A357" s="799"/>
      <c r="B357" s="804" t="s">
        <v>645</v>
      </c>
      <c r="C357" s="840" t="s">
        <v>172</v>
      </c>
      <c r="D357" s="840" t="s">
        <v>1418</v>
      </c>
      <c r="E357" s="804" t="s">
        <v>1452</v>
      </c>
      <c r="F357" s="804" t="s">
        <v>1419</v>
      </c>
      <c r="G357" s="564">
        <v>42108</v>
      </c>
      <c r="H357" s="642">
        <v>15</v>
      </c>
      <c r="I357" s="647">
        <v>417.72199999999998</v>
      </c>
      <c r="J357" s="365">
        <v>637.71299999999997</v>
      </c>
      <c r="K357" s="565">
        <v>23</v>
      </c>
      <c r="L357" s="566">
        <v>10</v>
      </c>
      <c r="M357" s="565">
        <v>1</v>
      </c>
      <c r="N357" s="735" t="s">
        <v>289</v>
      </c>
      <c r="O357" s="841" t="s">
        <v>172</v>
      </c>
      <c r="P357" s="566">
        <v>0</v>
      </c>
      <c r="Q357" s="365">
        <v>6.7610000000000001</v>
      </c>
      <c r="R357" s="667">
        <v>0</v>
      </c>
      <c r="S357" s="668"/>
      <c r="T357" s="819"/>
      <c r="U357" s="816"/>
    </row>
    <row r="358" spans="1:21" ht="14.25" customHeight="1" thickTop="1" thickBot="1">
      <c r="A358" s="799"/>
      <c r="B358" s="800" t="s">
        <v>645</v>
      </c>
      <c r="C358" s="842" t="s">
        <v>172</v>
      </c>
      <c r="D358" s="842" t="s">
        <v>1416</v>
      </c>
      <c r="E358" s="800" t="s">
        <v>2351</v>
      </c>
      <c r="F358" s="800" t="s">
        <v>1417</v>
      </c>
      <c r="G358" s="363">
        <v>42262</v>
      </c>
      <c r="H358" s="641">
        <v>14</v>
      </c>
      <c r="I358" s="646">
        <v>192.10300000000001</v>
      </c>
      <c r="J358" s="364">
        <v>489.46100000000001</v>
      </c>
      <c r="K358" s="562">
        <v>19</v>
      </c>
      <c r="L358" s="563">
        <v>9</v>
      </c>
      <c r="M358" s="562">
        <v>1</v>
      </c>
      <c r="N358" s="734" t="s">
        <v>289</v>
      </c>
      <c r="O358" s="843" t="s">
        <v>172</v>
      </c>
      <c r="P358" s="563">
        <v>0</v>
      </c>
      <c r="Q358" s="364">
        <v>22.957999999999998</v>
      </c>
      <c r="R358" s="669">
        <v>2</v>
      </c>
      <c r="S358" s="670"/>
      <c r="T358" s="819"/>
      <c r="U358" s="816"/>
    </row>
    <row r="359" spans="1:21" ht="14.25" customHeight="1" thickTop="1" thickBot="1">
      <c r="A359" s="799"/>
      <c r="B359" s="804" t="s">
        <v>645</v>
      </c>
      <c r="C359" s="840" t="s">
        <v>660</v>
      </c>
      <c r="D359" s="840" t="s">
        <v>688</v>
      </c>
      <c r="E359" s="804" t="s">
        <v>1451</v>
      </c>
      <c r="F359" s="804" t="s">
        <v>689</v>
      </c>
      <c r="G359" s="564">
        <v>41795</v>
      </c>
      <c r="H359" s="642">
        <v>25</v>
      </c>
      <c r="I359" s="647">
        <v>1184.6759999999999</v>
      </c>
      <c r="J359" s="365">
        <v>1795.989</v>
      </c>
      <c r="K359" s="565">
        <v>74</v>
      </c>
      <c r="L359" s="566">
        <v>30</v>
      </c>
      <c r="M359" s="565">
        <v>4</v>
      </c>
      <c r="N359" s="735" t="s">
        <v>502</v>
      </c>
      <c r="O359" s="841" t="s">
        <v>172</v>
      </c>
      <c r="P359" s="566">
        <v>3</v>
      </c>
      <c r="Q359" s="365">
        <v>204.012</v>
      </c>
      <c r="R359" s="667">
        <v>6</v>
      </c>
      <c r="S359" s="668"/>
      <c r="T359" s="819"/>
      <c r="U359" s="816"/>
    </row>
    <row r="360" spans="1:21" ht="14.25" customHeight="1" thickTop="1" thickBot="1">
      <c r="A360" s="799"/>
      <c r="B360" s="800" t="s">
        <v>645</v>
      </c>
      <c r="C360" s="842" t="s">
        <v>660</v>
      </c>
      <c r="D360" s="842" t="s">
        <v>1144</v>
      </c>
      <c r="E360" s="800" t="s">
        <v>2470</v>
      </c>
      <c r="F360" s="800" t="s">
        <v>1145</v>
      </c>
      <c r="G360" s="363">
        <v>42178</v>
      </c>
      <c r="H360" s="641">
        <v>18</v>
      </c>
      <c r="I360" s="646">
        <v>91.433000000000007</v>
      </c>
      <c r="J360" s="364">
        <v>395.20800000000003</v>
      </c>
      <c r="K360" s="562">
        <v>13</v>
      </c>
      <c r="L360" s="563">
        <v>11</v>
      </c>
      <c r="M360" s="562">
        <v>1</v>
      </c>
      <c r="N360" s="734" t="s">
        <v>255</v>
      </c>
      <c r="O360" s="843" t="s">
        <v>172</v>
      </c>
      <c r="P360" s="563">
        <v>0</v>
      </c>
      <c r="Q360" s="364">
        <v>7.2119999999999997</v>
      </c>
      <c r="R360" s="669">
        <v>1</v>
      </c>
      <c r="S360" s="670"/>
      <c r="T360" s="819"/>
      <c r="U360" s="816"/>
    </row>
    <row r="361" spans="1:21" ht="14.25" customHeight="1" thickTop="1" thickBot="1">
      <c r="A361" s="799"/>
      <c r="B361" s="804" t="s">
        <v>645</v>
      </c>
      <c r="C361" s="840" t="s">
        <v>660</v>
      </c>
      <c r="D361" s="840" t="s">
        <v>1781</v>
      </c>
      <c r="E361" s="804" t="s">
        <v>1782</v>
      </c>
      <c r="F361" s="804" t="s">
        <v>1783</v>
      </c>
      <c r="G361" s="564">
        <v>42206</v>
      </c>
      <c r="H361" s="642">
        <v>11</v>
      </c>
      <c r="I361" s="647">
        <v>28.14</v>
      </c>
      <c r="J361" s="365">
        <v>49.575000000000003</v>
      </c>
      <c r="K361" s="565">
        <v>3</v>
      </c>
      <c r="L361" s="566">
        <v>3</v>
      </c>
      <c r="M361" s="565">
        <v>0</v>
      </c>
      <c r="N361" s="735" t="s">
        <v>255</v>
      </c>
      <c r="O361" s="841" t="s">
        <v>172</v>
      </c>
      <c r="P361" s="566">
        <v>0</v>
      </c>
      <c r="Q361" s="365"/>
      <c r="R361" s="667">
        <v>0</v>
      </c>
      <c r="S361" s="668"/>
      <c r="T361" s="819"/>
      <c r="U361" s="816"/>
    </row>
    <row r="362" spans="1:21" ht="14.25" customHeight="1" thickTop="1" thickBot="1">
      <c r="A362" s="799"/>
      <c r="B362" s="800" t="s">
        <v>1464</v>
      </c>
      <c r="C362" s="842" t="s">
        <v>172</v>
      </c>
      <c r="D362" s="842" t="s">
        <v>1865</v>
      </c>
      <c r="E362" s="800" t="s">
        <v>1866</v>
      </c>
      <c r="F362" s="800" t="s">
        <v>1867</v>
      </c>
      <c r="G362" s="363">
        <v>41940</v>
      </c>
      <c r="H362" s="641">
        <v>20</v>
      </c>
      <c r="I362" s="646">
        <v>239.65799999999999</v>
      </c>
      <c r="J362" s="364">
        <v>789.95500000000004</v>
      </c>
      <c r="K362" s="562">
        <v>37</v>
      </c>
      <c r="L362" s="563">
        <v>10</v>
      </c>
      <c r="M362" s="562">
        <v>2</v>
      </c>
      <c r="N362" s="734" t="s">
        <v>502</v>
      </c>
      <c r="O362" s="843" t="s">
        <v>172</v>
      </c>
      <c r="P362" s="563">
        <v>0</v>
      </c>
      <c r="Q362" s="364"/>
      <c r="R362" s="669">
        <v>0</v>
      </c>
      <c r="S362" s="670"/>
      <c r="T362" s="819"/>
      <c r="U362" s="816"/>
    </row>
    <row r="363" spans="1:21" ht="14.25" customHeight="1" thickTop="1" thickBot="1">
      <c r="A363" s="799"/>
      <c r="B363" s="804" t="s">
        <v>1464</v>
      </c>
      <c r="C363" s="840" t="s">
        <v>172</v>
      </c>
      <c r="D363" s="840" t="s">
        <v>1593</v>
      </c>
      <c r="E363" s="804" t="s">
        <v>1594</v>
      </c>
      <c r="F363" s="804" t="s">
        <v>1595</v>
      </c>
      <c r="G363" s="564">
        <v>42174</v>
      </c>
      <c r="H363" s="642">
        <v>12</v>
      </c>
      <c r="I363" s="647">
        <v>33.005000000000003</v>
      </c>
      <c r="J363" s="365">
        <v>1391.9079999999999</v>
      </c>
      <c r="K363" s="565">
        <v>91</v>
      </c>
      <c r="L363" s="566">
        <v>21</v>
      </c>
      <c r="M363" s="565">
        <v>4</v>
      </c>
      <c r="N363" s="735" t="s">
        <v>502</v>
      </c>
      <c r="O363" s="841" t="s">
        <v>172</v>
      </c>
      <c r="P363" s="566">
        <v>1</v>
      </c>
      <c r="Q363" s="365">
        <v>57.438000000000002</v>
      </c>
      <c r="R363" s="667">
        <v>5</v>
      </c>
      <c r="S363" s="668"/>
      <c r="T363" s="819"/>
      <c r="U363" s="816"/>
    </row>
    <row r="364" spans="1:21" ht="14.25" customHeight="1" thickTop="1" thickBot="1">
      <c r="A364" s="799"/>
      <c r="B364" s="800" t="s">
        <v>1464</v>
      </c>
      <c r="C364" s="842" t="s">
        <v>172</v>
      </c>
      <c r="D364" s="842" t="s">
        <v>1868</v>
      </c>
      <c r="E364" s="800" t="s">
        <v>1869</v>
      </c>
      <c r="F364" s="800" t="s">
        <v>1870</v>
      </c>
      <c r="G364" s="363">
        <v>42220</v>
      </c>
      <c r="H364" s="641">
        <v>11</v>
      </c>
      <c r="I364" s="646">
        <v>24.361999999999998</v>
      </c>
      <c r="J364" s="364">
        <v>536.76599999999996</v>
      </c>
      <c r="K364" s="562">
        <v>52</v>
      </c>
      <c r="L364" s="563">
        <v>8</v>
      </c>
      <c r="M364" s="562">
        <v>0</v>
      </c>
      <c r="N364" s="734" t="s">
        <v>289</v>
      </c>
      <c r="O364" s="843" t="s">
        <v>172</v>
      </c>
      <c r="P364" s="563">
        <v>0</v>
      </c>
      <c r="Q364" s="364">
        <v>20.21</v>
      </c>
      <c r="R364" s="669">
        <v>3</v>
      </c>
      <c r="S364" s="670"/>
      <c r="T364" s="819"/>
      <c r="U364" s="816"/>
    </row>
    <row r="365" spans="1:21" ht="14.25" customHeight="1" thickTop="1" thickBot="1">
      <c r="A365" s="799"/>
      <c r="B365" s="804" t="s">
        <v>1464</v>
      </c>
      <c r="C365" s="840" t="s">
        <v>172</v>
      </c>
      <c r="D365" s="840" t="s">
        <v>2634</v>
      </c>
      <c r="E365" s="804" t="s">
        <v>2635</v>
      </c>
      <c r="F365" s="804" t="s">
        <v>2636</v>
      </c>
      <c r="G365" s="564">
        <v>42454</v>
      </c>
      <c r="H365" s="642">
        <v>3</v>
      </c>
      <c r="I365" s="647">
        <v>277.87599999999998</v>
      </c>
      <c r="J365" s="365">
        <v>361.72399999999999</v>
      </c>
      <c r="K365" s="565">
        <v>16</v>
      </c>
      <c r="L365" s="566">
        <v>13</v>
      </c>
      <c r="M365" s="565">
        <v>2</v>
      </c>
      <c r="N365" s="735" t="s">
        <v>502</v>
      </c>
      <c r="O365" s="841" t="s">
        <v>172</v>
      </c>
      <c r="P365" s="566">
        <v>3</v>
      </c>
      <c r="Q365" s="365">
        <v>109.68600000000001</v>
      </c>
      <c r="R365" s="667">
        <v>4</v>
      </c>
      <c r="S365" s="668"/>
      <c r="T365" s="819"/>
      <c r="U365" s="816"/>
    </row>
    <row r="366" spans="1:21" ht="14.25" customHeight="1" thickTop="1" thickBot="1">
      <c r="A366" s="799"/>
      <c r="B366" s="800" t="s">
        <v>1464</v>
      </c>
      <c r="C366" s="842" t="s">
        <v>2209</v>
      </c>
      <c r="D366" s="842" t="s">
        <v>2227</v>
      </c>
      <c r="E366" s="800" t="s">
        <v>2228</v>
      </c>
      <c r="F366" s="800" t="s">
        <v>2229</v>
      </c>
      <c r="G366" s="363">
        <v>42327</v>
      </c>
      <c r="H366" s="641">
        <v>7</v>
      </c>
      <c r="I366" s="646">
        <v>37.398000000000003</v>
      </c>
      <c r="J366" s="364">
        <v>298.25099999999998</v>
      </c>
      <c r="K366" s="562">
        <v>23</v>
      </c>
      <c r="L366" s="563">
        <v>11</v>
      </c>
      <c r="M366" s="562">
        <v>2</v>
      </c>
      <c r="N366" s="734" t="s">
        <v>289</v>
      </c>
      <c r="O366" s="843" t="s">
        <v>172</v>
      </c>
      <c r="P366" s="563">
        <v>0</v>
      </c>
      <c r="Q366" s="364">
        <v>24.475000000000001</v>
      </c>
      <c r="R366" s="669">
        <v>3</v>
      </c>
      <c r="S366" s="670"/>
      <c r="T366" s="819"/>
      <c r="U366" s="816"/>
    </row>
    <row r="367" spans="1:21" ht="14.25" customHeight="1" thickTop="1" thickBot="1">
      <c r="A367" s="799"/>
      <c r="B367" s="804" t="s">
        <v>1464</v>
      </c>
      <c r="C367" s="840" t="s">
        <v>2209</v>
      </c>
      <c r="D367" s="840" t="s">
        <v>3257</v>
      </c>
      <c r="E367" s="804" t="s">
        <v>3382</v>
      </c>
      <c r="F367" s="804" t="s">
        <v>3258</v>
      </c>
      <c r="G367" s="564">
        <v>42517</v>
      </c>
      <c r="H367" s="642">
        <v>1</v>
      </c>
      <c r="I367" s="647"/>
      <c r="J367" s="365">
        <v>360.221</v>
      </c>
      <c r="K367" s="565">
        <v>8</v>
      </c>
      <c r="L367" s="566">
        <v>16</v>
      </c>
      <c r="M367" s="565">
        <v>4</v>
      </c>
      <c r="N367" s="735" t="s">
        <v>502</v>
      </c>
      <c r="O367" s="841" t="s">
        <v>172</v>
      </c>
      <c r="P367" s="566">
        <v>5</v>
      </c>
      <c r="Q367" s="365">
        <v>360.221</v>
      </c>
      <c r="R367" s="667">
        <v>7</v>
      </c>
      <c r="S367" s="668"/>
      <c r="T367" s="819"/>
      <c r="U367" s="816"/>
    </row>
    <row r="368" spans="1:21" ht="14.25" customHeight="1" thickTop="1" thickBot="1">
      <c r="A368" s="799"/>
      <c r="B368" s="800" t="s">
        <v>1464</v>
      </c>
      <c r="C368" s="842" t="s">
        <v>2209</v>
      </c>
      <c r="D368" s="842" t="s">
        <v>3263</v>
      </c>
      <c r="E368" s="800" t="s">
        <v>3383</v>
      </c>
      <c r="F368" s="800" t="s">
        <v>3264</v>
      </c>
      <c r="G368" s="363">
        <v>42517</v>
      </c>
      <c r="H368" s="641">
        <v>1</v>
      </c>
      <c r="I368" s="646">
        <v>18.167999999999999</v>
      </c>
      <c r="J368" s="364">
        <v>10.074</v>
      </c>
      <c r="K368" s="562">
        <v>2</v>
      </c>
      <c r="L368" s="563">
        <v>13</v>
      </c>
      <c r="M368" s="562">
        <v>3</v>
      </c>
      <c r="N368" s="734" t="s">
        <v>289</v>
      </c>
      <c r="O368" s="843" t="s">
        <v>172</v>
      </c>
      <c r="P368" s="563">
        <v>12</v>
      </c>
      <c r="Q368" s="364">
        <v>10.074</v>
      </c>
      <c r="R368" s="669">
        <v>1</v>
      </c>
      <c r="S368" s="670"/>
      <c r="T368" s="819"/>
      <c r="U368" s="816"/>
    </row>
    <row r="369" spans="1:21" ht="14.25" customHeight="1" thickTop="1" thickBot="1">
      <c r="A369" s="799"/>
      <c r="B369" s="804" t="s">
        <v>1464</v>
      </c>
      <c r="C369" s="840" t="s">
        <v>2334</v>
      </c>
      <c r="D369" s="840" t="s">
        <v>2352</v>
      </c>
      <c r="E369" s="804" t="s">
        <v>2353</v>
      </c>
      <c r="F369" s="804" t="s">
        <v>2354</v>
      </c>
      <c r="G369" s="564">
        <v>42368</v>
      </c>
      <c r="H369" s="642">
        <v>6</v>
      </c>
      <c r="I369" s="647"/>
      <c r="J369" s="365">
        <v>231.48699999999999</v>
      </c>
      <c r="K369" s="565">
        <v>15</v>
      </c>
      <c r="L369" s="566">
        <v>9</v>
      </c>
      <c r="M369" s="565">
        <v>1</v>
      </c>
      <c r="N369" s="735" t="s">
        <v>289</v>
      </c>
      <c r="O369" s="841" t="s">
        <v>172</v>
      </c>
      <c r="P369" s="566">
        <v>1</v>
      </c>
      <c r="Q369" s="365">
        <v>11.215</v>
      </c>
      <c r="R369" s="667">
        <v>1</v>
      </c>
      <c r="S369" s="668"/>
      <c r="T369" s="819"/>
      <c r="U369" s="816"/>
    </row>
    <row r="370" spans="1:21" ht="14.25" customHeight="1" thickTop="1" thickBot="1">
      <c r="A370" s="799"/>
      <c r="B370" s="800" t="s">
        <v>1464</v>
      </c>
      <c r="C370" s="842" t="s">
        <v>3090</v>
      </c>
      <c r="D370" s="842" t="s">
        <v>3267</v>
      </c>
      <c r="E370" s="800" t="s">
        <v>3384</v>
      </c>
      <c r="F370" s="800" t="s">
        <v>547</v>
      </c>
      <c r="G370" s="363">
        <v>42517</v>
      </c>
      <c r="H370" s="641">
        <v>1</v>
      </c>
      <c r="I370" s="646"/>
      <c r="J370" s="364">
        <v>99.144999999999996</v>
      </c>
      <c r="K370" s="562">
        <v>4</v>
      </c>
      <c r="L370" s="563">
        <v>11</v>
      </c>
      <c r="M370" s="562">
        <v>3</v>
      </c>
      <c r="N370" s="734" t="s">
        <v>502</v>
      </c>
      <c r="O370" s="843" t="s">
        <v>172</v>
      </c>
      <c r="P370" s="563">
        <v>3</v>
      </c>
      <c r="Q370" s="364">
        <v>99.144999999999996</v>
      </c>
      <c r="R370" s="669">
        <v>4</v>
      </c>
      <c r="S370" s="670"/>
      <c r="T370" s="819"/>
      <c r="U370" s="816"/>
    </row>
    <row r="371" spans="1:21" ht="14.25" customHeight="1" thickTop="1" thickBot="1">
      <c r="A371" s="799"/>
      <c r="B371" s="804" t="s">
        <v>703</v>
      </c>
      <c r="C371" s="840" t="s">
        <v>172</v>
      </c>
      <c r="D371" s="840" t="s">
        <v>868</v>
      </c>
      <c r="E371" s="804" t="s">
        <v>869</v>
      </c>
      <c r="F371" s="804" t="s">
        <v>870</v>
      </c>
      <c r="G371" s="564">
        <v>41961</v>
      </c>
      <c r="H371" s="642">
        <v>19</v>
      </c>
      <c r="I371" s="647">
        <v>423.03699999999998</v>
      </c>
      <c r="J371" s="365">
        <v>1711.0640000000001</v>
      </c>
      <c r="K371" s="565">
        <v>58</v>
      </c>
      <c r="L371" s="566">
        <v>20</v>
      </c>
      <c r="M371" s="565">
        <v>3</v>
      </c>
      <c r="N371" s="735" t="s">
        <v>502</v>
      </c>
      <c r="O371" s="841" t="s">
        <v>172</v>
      </c>
      <c r="P371" s="566">
        <v>2</v>
      </c>
      <c r="Q371" s="365">
        <v>154.37799999999999</v>
      </c>
      <c r="R371" s="667">
        <v>5</v>
      </c>
      <c r="S371" s="668"/>
      <c r="T371" s="819"/>
      <c r="U371" s="816"/>
    </row>
    <row r="372" spans="1:21" ht="14.25" customHeight="1" thickTop="1" thickBot="1">
      <c r="A372" s="799"/>
      <c r="B372" s="800" t="s">
        <v>703</v>
      </c>
      <c r="C372" s="842" t="s">
        <v>1345</v>
      </c>
      <c r="D372" s="842" t="s">
        <v>1872</v>
      </c>
      <c r="E372" s="800" t="s">
        <v>1873</v>
      </c>
      <c r="F372" s="800" t="s">
        <v>1874</v>
      </c>
      <c r="G372" s="363">
        <v>42234</v>
      </c>
      <c r="H372" s="641">
        <v>10</v>
      </c>
      <c r="I372" s="646">
        <v>102.71899999999999</v>
      </c>
      <c r="J372" s="364">
        <v>1956.0719999999999</v>
      </c>
      <c r="K372" s="562">
        <v>121</v>
      </c>
      <c r="L372" s="563">
        <v>49</v>
      </c>
      <c r="M372" s="562">
        <v>3</v>
      </c>
      <c r="N372" s="734" t="s">
        <v>502</v>
      </c>
      <c r="O372" s="843" t="s">
        <v>172</v>
      </c>
      <c r="P372" s="563">
        <v>8</v>
      </c>
      <c r="Q372" s="364">
        <v>271.19799999999998</v>
      </c>
      <c r="R372" s="669">
        <v>14</v>
      </c>
      <c r="S372" s="670"/>
      <c r="T372" s="819"/>
      <c r="U372" s="816"/>
    </row>
    <row r="373" spans="1:21" ht="14.25" customHeight="1" thickTop="1" thickBot="1">
      <c r="A373" s="799"/>
      <c r="B373" s="804" t="s">
        <v>703</v>
      </c>
      <c r="C373" s="840" t="s">
        <v>1345</v>
      </c>
      <c r="D373" s="840" t="s">
        <v>2185</v>
      </c>
      <c r="E373" s="804" t="s">
        <v>2827</v>
      </c>
      <c r="F373" s="804" t="s">
        <v>958</v>
      </c>
      <c r="G373" s="564">
        <v>42298</v>
      </c>
      <c r="H373" s="642">
        <v>8</v>
      </c>
      <c r="I373" s="647">
        <v>536.04300000000001</v>
      </c>
      <c r="J373" s="365">
        <v>988.31799999999998</v>
      </c>
      <c r="K373" s="565">
        <v>59</v>
      </c>
      <c r="L373" s="566">
        <v>26</v>
      </c>
      <c r="M373" s="565">
        <v>1</v>
      </c>
      <c r="N373" s="735" t="s">
        <v>502</v>
      </c>
      <c r="O373" s="841" t="s">
        <v>172</v>
      </c>
      <c r="P373" s="566">
        <v>5</v>
      </c>
      <c r="Q373" s="365">
        <v>190.37200000000001</v>
      </c>
      <c r="R373" s="667">
        <v>9</v>
      </c>
      <c r="S373" s="668"/>
      <c r="T373" s="819"/>
      <c r="U373" s="816"/>
    </row>
    <row r="374" spans="1:21" ht="14.25" customHeight="1" thickTop="1" thickBot="1">
      <c r="A374" s="799"/>
      <c r="B374" s="800" t="s">
        <v>703</v>
      </c>
      <c r="C374" s="842" t="s">
        <v>1345</v>
      </c>
      <c r="D374" s="842" t="s">
        <v>2517</v>
      </c>
      <c r="E374" s="800" t="s">
        <v>3578</v>
      </c>
      <c r="F374" s="800" t="s">
        <v>2518</v>
      </c>
      <c r="G374" s="363">
        <v>42473</v>
      </c>
      <c r="H374" s="641">
        <v>5</v>
      </c>
      <c r="I374" s="646">
        <v>418.483</v>
      </c>
      <c r="J374" s="364">
        <v>224.97</v>
      </c>
      <c r="K374" s="562">
        <v>20</v>
      </c>
      <c r="L374" s="563">
        <v>17</v>
      </c>
      <c r="M374" s="562">
        <v>1</v>
      </c>
      <c r="N374" s="734" t="s">
        <v>502</v>
      </c>
      <c r="O374" s="843" t="s">
        <v>172</v>
      </c>
      <c r="P374" s="563">
        <v>3</v>
      </c>
      <c r="Q374" s="364">
        <v>154.446</v>
      </c>
      <c r="R374" s="669">
        <v>6</v>
      </c>
      <c r="S374" s="670"/>
      <c r="T374" s="819"/>
      <c r="U374" s="816"/>
    </row>
    <row r="375" spans="1:21" ht="14.25" customHeight="1" thickTop="1" thickBot="1">
      <c r="A375" s="799"/>
      <c r="B375" s="804" t="s">
        <v>703</v>
      </c>
      <c r="C375" s="840" t="s">
        <v>2546</v>
      </c>
      <c r="D375" s="840" t="s">
        <v>732</v>
      </c>
      <c r="E375" s="804" t="s">
        <v>733</v>
      </c>
      <c r="F375" s="804" t="s">
        <v>734</v>
      </c>
      <c r="G375" s="564">
        <v>41864</v>
      </c>
      <c r="H375" s="642">
        <v>23</v>
      </c>
      <c r="I375" s="647">
        <v>138.559</v>
      </c>
      <c r="J375" s="365">
        <v>1263.75</v>
      </c>
      <c r="K375" s="565">
        <v>113</v>
      </c>
      <c r="L375" s="566">
        <v>43</v>
      </c>
      <c r="M375" s="565">
        <v>1</v>
      </c>
      <c r="N375" s="735" t="s">
        <v>502</v>
      </c>
      <c r="O375" s="841" t="s">
        <v>172</v>
      </c>
      <c r="P375" s="566">
        <v>9</v>
      </c>
      <c r="Q375" s="365">
        <v>161.08000000000001</v>
      </c>
      <c r="R375" s="667">
        <v>14</v>
      </c>
      <c r="S375" s="668"/>
      <c r="T375" s="819"/>
      <c r="U375" s="816"/>
    </row>
    <row r="376" spans="1:21" ht="14.25" customHeight="1" thickTop="1" thickBot="1">
      <c r="A376" s="799"/>
      <c r="B376" s="800" t="s">
        <v>703</v>
      </c>
      <c r="C376" s="842" t="s">
        <v>2546</v>
      </c>
      <c r="D376" s="842" t="s">
        <v>1146</v>
      </c>
      <c r="E376" s="800" t="s">
        <v>1871</v>
      </c>
      <c r="F376" s="800" t="s">
        <v>1147</v>
      </c>
      <c r="G376" s="363">
        <v>42030</v>
      </c>
      <c r="H376" s="641">
        <v>17</v>
      </c>
      <c r="I376" s="646">
        <v>511.108</v>
      </c>
      <c r="J376" s="364">
        <v>770.45699999999999</v>
      </c>
      <c r="K376" s="562">
        <v>68</v>
      </c>
      <c r="L376" s="563">
        <v>23</v>
      </c>
      <c r="M376" s="562">
        <v>1</v>
      </c>
      <c r="N376" s="734" t="s">
        <v>502</v>
      </c>
      <c r="O376" s="843" t="s">
        <v>172</v>
      </c>
      <c r="P376" s="563">
        <v>6</v>
      </c>
      <c r="Q376" s="364">
        <v>79.652000000000001</v>
      </c>
      <c r="R376" s="669">
        <v>7</v>
      </c>
      <c r="S376" s="670"/>
      <c r="T376" s="819"/>
      <c r="U376" s="816"/>
    </row>
    <row r="377" spans="1:21" ht="14.25" customHeight="1" thickTop="1" thickBot="1">
      <c r="A377" s="799"/>
      <c r="B377" s="804" t="s">
        <v>703</v>
      </c>
      <c r="C377" s="840" t="s">
        <v>2546</v>
      </c>
      <c r="D377" s="840" t="s">
        <v>3579</v>
      </c>
      <c r="E377" s="804" t="s">
        <v>3580</v>
      </c>
      <c r="F377" s="804" t="s">
        <v>3581</v>
      </c>
      <c r="G377" s="564">
        <v>42551</v>
      </c>
      <c r="H377" s="642"/>
      <c r="I377" s="647"/>
      <c r="J377" s="365"/>
      <c r="K377" s="565">
        <v>4</v>
      </c>
      <c r="L377" s="566">
        <v>8</v>
      </c>
      <c r="M377" s="565">
        <v>1</v>
      </c>
      <c r="N377" s="735" t="s">
        <v>255</v>
      </c>
      <c r="O377" s="841" t="s">
        <v>172</v>
      </c>
      <c r="P377" s="566">
        <v>3</v>
      </c>
      <c r="Q377" s="365"/>
      <c r="R377" s="667">
        <v>4</v>
      </c>
      <c r="S377" s="668"/>
      <c r="T377" s="819"/>
      <c r="U377" s="816"/>
    </row>
    <row r="378" spans="1:21" ht="14.25" customHeight="1" thickTop="1" thickBot="1">
      <c r="A378" s="799"/>
      <c r="B378" s="800" t="s">
        <v>700</v>
      </c>
      <c r="C378" s="842" t="s">
        <v>172</v>
      </c>
      <c r="D378" s="842" t="s">
        <v>1596</v>
      </c>
      <c r="E378" s="800" t="s">
        <v>1597</v>
      </c>
      <c r="F378" s="800" t="s">
        <v>1598</v>
      </c>
      <c r="G378" s="363">
        <v>42179</v>
      </c>
      <c r="H378" s="641">
        <v>12</v>
      </c>
      <c r="I378" s="646">
        <v>1102.6959999999999</v>
      </c>
      <c r="J378" s="364">
        <v>1309.337</v>
      </c>
      <c r="K378" s="562">
        <v>45</v>
      </c>
      <c r="L378" s="563">
        <v>21</v>
      </c>
      <c r="M378" s="562">
        <v>2</v>
      </c>
      <c r="N378" s="734" t="s">
        <v>502</v>
      </c>
      <c r="O378" s="843" t="s">
        <v>172</v>
      </c>
      <c r="P378" s="563">
        <v>1</v>
      </c>
      <c r="Q378" s="364">
        <v>83.534999999999997</v>
      </c>
      <c r="R378" s="669">
        <v>8</v>
      </c>
      <c r="S378" s="670"/>
      <c r="T378" s="819"/>
      <c r="U378" s="816"/>
    </row>
    <row r="379" spans="1:21" ht="14.25" customHeight="1" thickTop="1" thickBot="1">
      <c r="A379" s="799"/>
      <c r="B379" s="804" t="s">
        <v>1461</v>
      </c>
      <c r="C379" s="840" t="s">
        <v>172</v>
      </c>
      <c r="D379" s="840" t="s">
        <v>984</v>
      </c>
      <c r="E379" s="804" t="s">
        <v>3385</v>
      </c>
      <c r="F379" s="804" t="s">
        <v>985</v>
      </c>
      <c r="G379" s="564">
        <v>41985</v>
      </c>
      <c r="H379" s="642">
        <v>19</v>
      </c>
      <c r="I379" s="647">
        <v>1663.165</v>
      </c>
      <c r="J379" s="365">
        <v>2019.06</v>
      </c>
      <c r="K379" s="565">
        <v>58</v>
      </c>
      <c r="L379" s="566">
        <v>17</v>
      </c>
      <c r="M379" s="565">
        <v>2</v>
      </c>
      <c r="N379" s="735" t="s">
        <v>502</v>
      </c>
      <c r="O379" s="841" t="s">
        <v>172</v>
      </c>
      <c r="P379" s="566">
        <v>3</v>
      </c>
      <c r="Q379" s="365">
        <v>697.51</v>
      </c>
      <c r="R379" s="667">
        <v>11</v>
      </c>
      <c r="S379" s="668"/>
      <c r="T379" s="819"/>
      <c r="U379" s="816"/>
    </row>
    <row r="380" spans="1:21" ht="14.25" customHeight="1" thickTop="1" thickBot="1">
      <c r="A380" s="799"/>
      <c r="B380" s="804" t="s">
        <v>1461</v>
      </c>
      <c r="C380" s="840" t="s">
        <v>172</v>
      </c>
      <c r="D380" s="840" t="s">
        <v>1497</v>
      </c>
      <c r="E380" s="804" t="s">
        <v>1498</v>
      </c>
      <c r="F380" s="804" t="s">
        <v>1499</v>
      </c>
      <c r="G380" s="564">
        <v>42131</v>
      </c>
      <c r="H380" s="642">
        <v>14</v>
      </c>
      <c r="I380" s="647">
        <v>287.83800000000002</v>
      </c>
      <c r="J380" s="365">
        <v>3597.107</v>
      </c>
      <c r="K380" s="565">
        <v>140</v>
      </c>
      <c r="L380" s="566">
        <v>56</v>
      </c>
      <c r="M380" s="565">
        <v>6</v>
      </c>
      <c r="N380" s="735" t="s">
        <v>502</v>
      </c>
      <c r="O380" s="841" t="s">
        <v>172</v>
      </c>
      <c r="P380" s="566">
        <v>5</v>
      </c>
      <c r="Q380" s="365">
        <v>864.75900000000001</v>
      </c>
      <c r="R380" s="667">
        <v>20</v>
      </c>
      <c r="S380" s="668"/>
      <c r="T380" s="819"/>
      <c r="U380" s="816"/>
    </row>
    <row r="381" spans="1:21" ht="14.25" customHeight="1" thickTop="1" thickBot="1">
      <c r="A381" s="799"/>
      <c r="B381" s="804" t="s">
        <v>1461</v>
      </c>
      <c r="C381" s="840" t="s">
        <v>1482</v>
      </c>
      <c r="D381" s="840" t="s">
        <v>1500</v>
      </c>
      <c r="E381" s="804" t="s">
        <v>1501</v>
      </c>
      <c r="F381" s="804" t="s">
        <v>1502</v>
      </c>
      <c r="G381" s="564">
        <v>42150</v>
      </c>
      <c r="H381" s="642">
        <v>13</v>
      </c>
      <c r="I381" s="647">
        <v>217.34700000000001</v>
      </c>
      <c r="J381" s="365">
        <v>793.99900000000002</v>
      </c>
      <c r="K381" s="565">
        <v>34</v>
      </c>
      <c r="L381" s="566">
        <v>17</v>
      </c>
      <c r="M381" s="565">
        <v>1</v>
      </c>
      <c r="N381" s="735" t="s">
        <v>502</v>
      </c>
      <c r="O381" s="841" t="s">
        <v>172</v>
      </c>
      <c r="P381" s="566">
        <v>1</v>
      </c>
      <c r="Q381" s="365">
        <v>7.1239999999999997</v>
      </c>
      <c r="R381" s="667">
        <v>1</v>
      </c>
      <c r="S381" s="668"/>
      <c r="T381" s="819"/>
      <c r="U381" s="816"/>
    </row>
    <row r="382" spans="1:21" ht="14.25" customHeight="1" thickTop="1" thickBot="1">
      <c r="A382" s="799"/>
      <c r="B382" s="804" t="s">
        <v>1461</v>
      </c>
      <c r="C382" s="840" t="s">
        <v>1482</v>
      </c>
      <c r="D382" s="840" t="s">
        <v>2642</v>
      </c>
      <c r="E382" s="804" t="s">
        <v>2643</v>
      </c>
      <c r="F382" s="804" t="s">
        <v>2644</v>
      </c>
      <c r="G382" s="564">
        <v>42458</v>
      </c>
      <c r="H382" s="642">
        <v>3</v>
      </c>
      <c r="I382" s="647">
        <v>91.11</v>
      </c>
      <c r="J382" s="365">
        <v>80.52</v>
      </c>
      <c r="K382" s="565">
        <v>4</v>
      </c>
      <c r="L382" s="566">
        <v>5</v>
      </c>
      <c r="M382" s="565">
        <v>0</v>
      </c>
      <c r="N382" s="735" t="s">
        <v>289</v>
      </c>
      <c r="O382" s="841" t="s">
        <v>172</v>
      </c>
      <c r="P382" s="566">
        <v>0</v>
      </c>
      <c r="Q382" s="365"/>
      <c r="R382" s="667">
        <v>0</v>
      </c>
      <c r="S382" s="668"/>
      <c r="T382" s="819"/>
      <c r="U382" s="816"/>
    </row>
    <row r="383" spans="1:21" ht="14.25" customHeight="1" thickTop="1" thickBot="1">
      <c r="A383" s="799"/>
      <c r="B383" s="804" t="s">
        <v>1461</v>
      </c>
      <c r="C383" s="840" t="s">
        <v>1848</v>
      </c>
      <c r="D383" s="840" t="s">
        <v>1599</v>
      </c>
      <c r="E383" s="804" t="s">
        <v>1600</v>
      </c>
      <c r="F383" s="804" t="s">
        <v>1601</v>
      </c>
      <c r="G383" s="564">
        <v>42177</v>
      </c>
      <c r="H383" s="642">
        <v>12</v>
      </c>
      <c r="I383" s="647">
        <v>179.49700000000001</v>
      </c>
      <c r="J383" s="365">
        <v>1475.11</v>
      </c>
      <c r="K383" s="565">
        <v>84</v>
      </c>
      <c r="L383" s="566">
        <v>21</v>
      </c>
      <c r="M383" s="565">
        <v>1</v>
      </c>
      <c r="N383" s="735" t="s">
        <v>502</v>
      </c>
      <c r="O383" s="841" t="s">
        <v>172</v>
      </c>
      <c r="P383" s="566">
        <v>1</v>
      </c>
      <c r="Q383" s="365">
        <v>99.62</v>
      </c>
      <c r="R383" s="667">
        <v>6</v>
      </c>
      <c r="S383" s="668"/>
      <c r="T383" s="819"/>
      <c r="U383" s="816"/>
    </row>
    <row r="384" spans="1:21" ht="14.25" customHeight="1" thickTop="1" thickBot="1">
      <c r="A384" s="799"/>
      <c r="B384" s="804" t="s">
        <v>1461</v>
      </c>
      <c r="C384" s="840" t="s">
        <v>1848</v>
      </c>
      <c r="D384" s="840" t="s">
        <v>1646</v>
      </c>
      <c r="E384" s="804" t="s">
        <v>2828</v>
      </c>
      <c r="F384" s="804" t="s">
        <v>1286</v>
      </c>
      <c r="G384" s="564">
        <v>42177</v>
      </c>
      <c r="H384" s="642">
        <v>12</v>
      </c>
      <c r="I384" s="647">
        <v>906.46799999999996</v>
      </c>
      <c r="J384" s="365">
        <v>1098.482</v>
      </c>
      <c r="K384" s="565">
        <v>63</v>
      </c>
      <c r="L384" s="566">
        <v>15</v>
      </c>
      <c r="M384" s="565">
        <v>1</v>
      </c>
      <c r="N384" s="735" t="s">
        <v>502</v>
      </c>
      <c r="O384" s="841" t="s">
        <v>172</v>
      </c>
      <c r="P384" s="566">
        <v>0</v>
      </c>
      <c r="Q384" s="365">
        <v>85.105999999999995</v>
      </c>
      <c r="R384" s="667">
        <v>5</v>
      </c>
      <c r="S384" s="668"/>
      <c r="T384" s="819"/>
      <c r="U384" s="816"/>
    </row>
    <row r="385" spans="1:21" ht="14.25" customHeight="1" thickTop="1" thickBot="1">
      <c r="A385" s="799"/>
      <c r="B385" s="804" t="s">
        <v>1461</v>
      </c>
      <c r="C385" s="840" t="s">
        <v>1848</v>
      </c>
      <c r="D385" s="840" t="s">
        <v>1925</v>
      </c>
      <c r="E385" s="804" t="s">
        <v>2136</v>
      </c>
      <c r="F385" s="804" t="s">
        <v>928</v>
      </c>
      <c r="G385" s="564">
        <v>42220</v>
      </c>
      <c r="H385" s="642">
        <v>11</v>
      </c>
      <c r="I385" s="647">
        <v>288.887</v>
      </c>
      <c r="J385" s="365">
        <v>745.45</v>
      </c>
      <c r="K385" s="565">
        <v>61</v>
      </c>
      <c r="L385" s="566">
        <v>24</v>
      </c>
      <c r="M385" s="565">
        <v>3</v>
      </c>
      <c r="N385" s="735" t="s">
        <v>502</v>
      </c>
      <c r="O385" s="841" t="s">
        <v>172</v>
      </c>
      <c r="P385" s="566">
        <v>0</v>
      </c>
      <c r="Q385" s="365">
        <v>124.673</v>
      </c>
      <c r="R385" s="667">
        <v>6</v>
      </c>
      <c r="S385" s="668"/>
      <c r="T385" s="819"/>
      <c r="U385" s="816"/>
    </row>
    <row r="386" spans="1:21" ht="14.25" customHeight="1" thickTop="1" thickBot="1">
      <c r="A386" s="799"/>
      <c r="B386" s="804" t="s">
        <v>1461</v>
      </c>
      <c r="C386" s="840" t="s">
        <v>2124</v>
      </c>
      <c r="D386" s="840" t="s">
        <v>1989</v>
      </c>
      <c r="E386" s="804" t="s">
        <v>1990</v>
      </c>
      <c r="F386" s="804" t="s">
        <v>1991</v>
      </c>
      <c r="G386" s="564">
        <v>42276</v>
      </c>
      <c r="H386" s="642">
        <v>9</v>
      </c>
      <c r="I386" s="647">
        <v>125.749</v>
      </c>
      <c r="J386" s="365">
        <v>768.66300000000001</v>
      </c>
      <c r="K386" s="565">
        <v>57</v>
      </c>
      <c r="L386" s="566">
        <v>22</v>
      </c>
      <c r="M386" s="565">
        <v>2</v>
      </c>
      <c r="N386" s="735" t="s">
        <v>502</v>
      </c>
      <c r="O386" s="841" t="s">
        <v>172</v>
      </c>
      <c r="P386" s="566">
        <v>2</v>
      </c>
      <c r="Q386" s="365">
        <v>113.23399999999999</v>
      </c>
      <c r="R386" s="667">
        <v>14</v>
      </c>
      <c r="S386" s="668"/>
      <c r="T386" s="819"/>
      <c r="U386" s="816"/>
    </row>
    <row r="387" spans="1:21" ht="14.25" customHeight="1" thickTop="1" thickBot="1">
      <c r="A387" s="799"/>
      <c r="B387" s="804" t="s">
        <v>1461</v>
      </c>
      <c r="C387" s="840" t="s">
        <v>2124</v>
      </c>
      <c r="D387" s="840" t="s">
        <v>2230</v>
      </c>
      <c r="E387" s="804" t="s">
        <v>2231</v>
      </c>
      <c r="F387" s="804" t="s">
        <v>2232</v>
      </c>
      <c r="G387" s="564">
        <v>42332</v>
      </c>
      <c r="H387" s="642">
        <v>7</v>
      </c>
      <c r="I387" s="647">
        <v>1164.0530000000001</v>
      </c>
      <c r="J387" s="365">
        <v>1747.2470000000001</v>
      </c>
      <c r="K387" s="565">
        <v>58</v>
      </c>
      <c r="L387" s="566">
        <v>15</v>
      </c>
      <c r="M387" s="565">
        <v>2</v>
      </c>
      <c r="N387" s="735" t="s">
        <v>502</v>
      </c>
      <c r="O387" s="841" t="s">
        <v>172</v>
      </c>
      <c r="P387" s="566">
        <v>0</v>
      </c>
      <c r="Q387" s="365">
        <v>182.285</v>
      </c>
      <c r="R387" s="667">
        <v>13</v>
      </c>
      <c r="S387" s="668"/>
      <c r="T387" s="819"/>
      <c r="U387" s="816"/>
    </row>
    <row r="388" spans="1:21" ht="14.25" customHeight="1" thickTop="1" thickBot="1">
      <c r="A388" s="799"/>
      <c r="B388" s="804" t="s">
        <v>1461</v>
      </c>
      <c r="C388" s="840" t="s">
        <v>2124</v>
      </c>
      <c r="D388" s="840" t="s">
        <v>2355</v>
      </c>
      <c r="E388" s="804" t="s">
        <v>2356</v>
      </c>
      <c r="F388" s="804" t="s">
        <v>2357</v>
      </c>
      <c r="G388" s="564">
        <v>42362</v>
      </c>
      <c r="H388" s="642">
        <v>6</v>
      </c>
      <c r="I388" s="647">
        <v>53.375999999999998</v>
      </c>
      <c r="J388" s="365">
        <v>53.375999999999998</v>
      </c>
      <c r="K388" s="565">
        <v>6</v>
      </c>
      <c r="L388" s="566">
        <v>4</v>
      </c>
      <c r="M388" s="565">
        <v>0</v>
      </c>
      <c r="N388" s="735" t="s">
        <v>255</v>
      </c>
      <c r="O388" s="841" t="s">
        <v>172</v>
      </c>
      <c r="P388" s="566">
        <v>1</v>
      </c>
      <c r="Q388" s="365"/>
      <c r="R388" s="667">
        <v>0</v>
      </c>
      <c r="S388" s="668"/>
      <c r="T388" s="819"/>
      <c r="U388" s="816"/>
    </row>
    <row r="389" spans="1:21" ht="14.25" customHeight="1" thickTop="1" thickBot="1">
      <c r="A389" s="799"/>
      <c r="B389" s="804" t="s">
        <v>3405</v>
      </c>
      <c r="C389" s="840" t="s">
        <v>3502</v>
      </c>
      <c r="D389" s="840" t="s">
        <v>3582</v>
      </c>
      <c r="E389" s="804" t="s">
        <v>3583</v>
      </c>
      <c r="F389" s="804" t="s">
        <v>3584</v>
      </c>
      <c r="G389" s="564">
        <v>42543</v>
      </c>
      <c r="H389" s="642">
        <v>0</v>
      </c>
      <c r="I389" s="647">
        <v>11.15</v>
      </c>
      <c r="J389" s="365">
        <v>11.15</v>
      </c>
      <c r="K389" s="565">
        <v>1</v>
      </c>
      <c r="L389" s="566">
        <v>1</v>
      </c>
      <c r="M389" s="565">
        <v>0</v>
      </c>
      <c r="N389" s="735" t="s">
        <v>172</v>
      </c>
      <c r="O389" s="841" t="s">
        <v>172</v>
      </c>
      <c r="P389" s="566">
        <v>1</v>
      </c>
      <c r="Q389" s="365">
        <v>11.15</v>
      </c>
      <c r="R389" s="667">
        <v>1</v>
      </c>
      <c r="S389" s="668"/>
      <c r="T389" s="819"/>
      <c r="U389" s="816"/>
    </row>
    <row r="390" spans="1:21" ht="14.25" customHeight="1" thickTop="1" thickBot="1">
      <c r="A390" s="799"/>
      <c r="B390" s="804" t="s">
        <v>3405</v>
      </c>
      <c r="C390" s="840" t="s">
        <v>3502</v>
      </c>
      <c r="D390" s="840" t="s">
        <v>3585</v>
      </c>
      <c r="E390" s="804" t="s">
        <v>3586</v>
      </c>
      <c r="F390" s="804" t="s">
        <v>1562</v>
      </c>
      <c r="G390" s="564">
        <v>42548</v>
      </c>
      <c r="H390" s="642">
        <v>0</v>
      </c>
      <c r="I390" s="647"/>
      <c r="J390" s="365"/>
      <c r="K390" s="565">
        <v>0</v>
      </c>
      <c r="L390" s="566">
        <v>2</v>
      </c>
      <c r="M390" s="565">
        <v>0</v>
      </c>
      <c r="N390" s="735" t="s">
        <v>172</v>
      </c>
      <c r="O390" s="841" t="s">
        <v>172</v>
      </c>
      <c r="P390" s="566">
        <v>2</v>
      </c>
      <c r="Q390" s="365"/>
      <c r="R390" s="667">
        <v>0</v>
      </c>
      <c r="S390" s="668"/>
      <c r="T390" s="819"/>
      <c r="U390" s="816"/>
    </row>
    <row r="391" spans="1:21" ht="14.25" customHeight="1" thickTop="1" thickBot="1">
      <c r="A391" s="799"/>
      <c r="B391" s="804" t="s">
        <v>131</v>
      </c>
      <c r="C391" s="840" t="s">
        <v>610</v>
      </c>
      <c r="D391" s="840" t="s">
        <v>830</v>
      </c>
      <c r="E391" s="804" t="s">
        <v>831</v>
      </c>
      <c r="F391" s="804" t="s">
        <v>832</v>
      </c>
      <c r="G391" s="564">
        <v>41914</v>
      </c>
      <c r="H391" s="642">
        <v>21</v>
      </c>
      <c r="I391" s="647">
        <v>367.09</v>
      </c>
      <c r="J391" s="365">
        <v>987.07500000000005</v>
      </c>
      <c r="K391" s="565">
        <v>64</v>
      </c>
      <c r="L391" s="566">
        <v>17</v>
      </c>
      <c r="M391" s="565">
        <v>2</v>
      </c>
      <c r="N391" s="735" t="s">
        <v>502</v>
      </c>
      <c r="O391" s="841" t="s">
        <v>172</v>
      </c>
      <c r="P391" s="566">
        <v>4</v>
      </c>
      <c r="Q391" s="365">
        <v>107.54600000000001</v>
      </c>
      <c r="R391" s="667">
        <v>6</v>
      </c>
      <c r="S391" s="668"/>
      <c r="T391" s="819"/>
      <c r="U391" s="816"/>
    </row>
    <row r="392" spans="1:21" ht="14.25" customHeight="1" thickTop="1" thickBot="1">
      <c r="A392" s="799"/>
      <c r="B392" s="804" t="s">
        <v>131</v>
      </c>
      <c r="C392" s="840" t="s">
        <v>771</v>
      </c>
      <c r="D392" s="840" t="s">
        <v>1257</v>
      </c>
      <c r="E392" s="804" t="s">
        <v>1258</v>
      </c>
      <c r="F392" s="804" t="s">
        <v>1259</v>
      </c>
      <c r="G392" s="564">
        <v>42068</v>
      </c>
      <c r="H392" s="642">
        <v>16</v>
      </c>
      <c r="I392" s="647">
        <v>57.787999999999997</v>
      </c>
      <c r="J392" s="365">
        <v>315.14</v>
      </c>
      <c r="K392" s="565">
        <v>16</v>
      </c>
      <c r="L392" s="566">
        <v>10</v>
      </c>
      <c r="M392" s="565">
        <v>2</v>
      </c>
      <c r="N392" s="735" t="s">
        <v>255</v>
      </c>
      <c r="O392" s="841" t="s">
        <v>172</v>
      </c>
      <c r="P392" s="566">
        <v>3</v>
      </c>
      <c r="Q392" s="365">
        <v>91.933999999999997</v>
      </c>
      <c r="R392" s="667">
        <v>3</v>
      </c>
      <c r="S392" s="668"/>
      <c r="T392" s="819"/>
      <c r="U392" s="816"/>
    </row>
    <row r="393" spans="1:21" ht="14.25" customHeight="1" thickTop="1" thickBot="1">
      <c r="A393" s="799"/>
      <c r="B393" s="804" t="s">
        <v>131</v>
      </c>
      <c r="C393" s="840" t="s">
        <v>771</v>
      </c>
      <c r="D393" s="840" t="s">
        <v>1422</v>
      </c>
      <c r="E393" s="804" t="s">
        <v>1453</v>
      </c>
      <c r="F393" s="804" t="s">
        <v>595</v>
      </c>
      <c r="G393" s="564">
        <v>42100</v>
      </c>
      <c r="H393" s="642">
        <v>15</v>
      </c>
      <c r="I393" s="647">
        <v>128.02000000000001</v>
      </c>
      <c r="J393" s="365">
        <v>371.74099999999999</v>
      </c>
      <c r="K393" s="565">
        <v>14</v>
      </c>
      <c r="L393" s="566">
        <v>3</v>
      </c>
      <c r="M393" s="565">
        <v>1</v>
      </c>
      <c r="N393" s="735" t="s">
        <v>255</v>
      </c>
      <c r="O393" s="841" t="s">
        <v>172</v>
      </c>
      <c r="P393" s="566">
        <v>1</v>
      </c>
      <c r="Q393" s="365"/>
      <c r="R393" s="667">
        <v>0</v>
      </c>
      <c r="S393" s="668"/>
      <c r="T393" s="819"/>
      <c r="U393" s="816"/>
    </row>
    <row r="394" spans="1:21" ht="14.25" customHeight="1" thickTop="1" thickBot="1">
      <c r="A394" s="799"/>
      <c r="B394" s="804" t="s">
        <v>131</v>
      </c>
      <c r="C394" s="840" t="s">
        <v>771</v>
      </c>
      <c r="D394" s="840" t="s">
        <v>1786</v>
      </c>
      <c r="E394" s="804" t="s">
        <v>1787</v>
      </c>
      <c r="F394" s="804" t="s">
        <v>1788</v>
      </c>
      <c r="G394" s="564">
        <v>42213</v>
      </c>
      <c r="H394" s="642">
        <v>11</v>
      </c>
      <c r="I394" s="647">
        <v>853.27300000000002</v>
      </c>
      <c r="J394" s="365">
        <v>3800.1640000000002</v>
      </c>
      <c r="K394" s="565">
        <v>102</v>
      </c>
      <c r="L394" s="566">
        <v>44</v>
      </c>
      <c r="M394" s="565">
        <v>4</v>
      </c>
      <c r="N394" s="735" t="s">
        <v>502</v>
      </c>
      <c r="O394" s="841" t="s">
        <v>172</v>
      </c>
      <c r="P394" s="566">
        <v>7</v>
      </c>
      <c r="Q394" s="365">
        <v>236.53</v>
      </c>
      <c r="R394" s="667">
        <v>10</v>
      </c>
      <c r="S394" s="668"/>
      <c r="T394" s="819"/>
      <c r="U394" s="816"/>
    </row>
    <row r="395" spans="1:21" ht="14.25" customHeight="1" thickTop="1" thickBot="1">
      <c r="A395" s="799"/>
      <c r="B395" s="804" t="s">
        <v>2542</v>
      </c>
      <c r="C395" s="840" t="s">
        <v>172</v>
      </c>
      <c r="D395" s="840" t="s">
        <v>2645</v>
      </c>
      <c r="E395" s="804" t="s">
        <v>2646</v>
      </c>
      <c r="F395" s="804" t="s">
        <v>2647</v>
      </c>
      <c r="G395" s="564">
        <v>42445</v>
      </c>
      <c r="H395" s="642">
        <v>3</v>
      </c>
      <c r="I395" s="647">
        <v>230.738</v>
      </c>
      <c r="J395" s="365">
        <v>361.98700000000002</v>
      </c>
      <c r="K395" s="565">
        <v>18</v>
      </c>
      <c r="L395" s="566">
        <v>11</v>
      </c>
      <c r="M395" s="565">
        <v>2</v>
      </c>
      <c r="N395" s="735" t="s">
        <v>502</v>
      </c>
      <c r="O395" s="841" t="s">
        <v>172</v>
      </c>
      <c r="P395" s="566">
        <v>1</v>
      </c>
      <c r="Q395" s="365">
        <v>87.397999999999996</v>
      </c>
      <c r="R395" s="667">
        <v>3</v>
      </c>
      <c r="S395" s="668"/>
      <c r="T395" s="819"/>
      <c r="U395" s="816"/>
    </row>
    <row r="396" spans="1:21" ht="14.25" customHeight="1" thickTop="1" thickBot="1">
      <c r="A396" s="799"/>
      <c r="B396" s="804" t="s">
        <v>2542</v>
      </c>
      <c r="C396" s="840" t="s">
        <v>172</v>
      </c>
      <c r="D396" s="840" t="s">
        <v>2829</v>
      </c>
      <c r="E396" s="804" t="s">
        <v>2830</v>
      </c>
      <c r="F396" s="804" t="s">
        <v>2831</v>
      </c>
      <c r="G396" s="564">
        <v>42487</v>
      </c>
      <c r="H396" s="642">
        <v>2</v>
      </c>
      <c r="I396" s="647"/>
      <c r="J396" s="365">
        <v>87.397999999999996</v>
      </c>
      <c r="K396" s="565">
        <v>8</v>
      </c>
      <c r="L396" s="566">
        <v>12</v>
      </c>
      <c r="M396" s="565">
        <v>0</v>
      </c>
      <c r="N396" s="735" t="s">
        <v>502</v>
      </c>
      <c r="O396" s="841" t="s">
        <v>172</v>
      </c>
      <c r="P396" s="566">
        <v>1</v>
      </c>
      <c r="Q396" s="365">
        <v>87.397999999999996</v>
      </c>
      <c r="R396" s="667">
        <v>3</v>
      </c>
      <c r="S396" s="668"/>
      <c r="T396" s="819"/>
      <c r="U396" s="816"/>
    </row>
    <row r="397" spans="1:21" ht="14.25" customHeight="1" thickTop="1" thickBot="1">
      <c r="A397" s="799"/>
      <c r="B397" s="804" t="s">
        <v>2542</v>
      </c>
      <c r="C397" s="840" t="s">
        <v>172</v>
      </c>
      <c r="D397" s="840" t="s">
        <v>3332</v>
      </c>
      <c r="E397" s="804" t="s">
        <v>3390</v>
      </c>
      <c r="F397" s="804" t="s">
        <v>3333</v>
      </c>
      <c r="G397" s="564">
        <v>42508</v>
      </c>
      <c r="H397" s="642">
        <v>1</v>
      </c>
      <c r="I397" s="647">
        <v>130.041</v>
      </c>
      <c r="J397" s="365"/>
      <c r="K397" s="565">
        <v>1</v>
      </c>
      <c r="L397" s="566">
        <v>3</v>
      </c>
      <c r="M397" s="565">
        <v>1</v>
      </c>
      <c r="N397" s="735" t="s">
        <v>255</v>
      </c>
      <c r="O397" s="841" t="s">
        <v>172</v>
      </c>
      <c r="P397" s="566">
        <v>2</v>
      </c>
      <c r="Q397" s="365"/>
      <c r="R397" s="667">
        <v>0</v>
      </c>
      <c r="S397" s="668"/>
      <c r="T397" s="819"/>
      <c r="U397" s="816"/>
    </row>
    <row r="398" spans="1:21" ht="14.25" customHeight="1" thickTop="1" thickBot="1">
      <c r="A398" s="799"/>
      <c r="B398" s="804" t="s">
        <v>2542</v>
      </c>
      <c r="C398" s="840" t="s">
        <v>172</v>
      </c>
      <c r="D398" s="840" t="s">
        <v>3587</v>
      </c>
      <c r="E398" s="804" t="s">
        <v>3588</v>
      </c>
      <c r="F398" s="804" t="s">
        <v>3589</v>
      </c>
      <c r="G398" s="564">
        <v>42536</v>
      </c>
      <c r="H398" s="642">
        <v>0</v>
      </c>
      <c r="I398" s="647"/>
      <c r="J398" s="365"/>
      <c r="K398" s="565">
        <v>0</v>
      </c>
      <c r="L398" s="566">
        <v>1</v>
      </c>
      <c r="M398" s="565">
        <v>0</v>
      </c>
      <c r="N398" s="735" t="s">
        <v>172</v>
      </c>
      <c r="O398" s="841" t="s">
        <v>172</v>
      </c>
      <c r="P398" s="566">
        <v>1</v>
      </c>
      <c r="Q398" s="365"/>
      <c r="R398" s="667">
        <v>0</v>
      </c>
      <c r="S398" s="668"/>
      <c r="T398" s="819"/>
      <c r="U398" s="816"/>
    </row>
    <row r="399" spans="1:21" ht="14.25" customHeight="1" thickTop="1" thickBot="1">
      <c r="A399" s="799"/>
      <c r="B399" s="804" t="s">
        <v>2542</v>
      </c>
      <c r="C399" s="840" t="s">
        <v>2614</v>
      </c>
      <c r="D399" s="840" t="s">
        <v>2648</v>
      </c>
      <c r="E399" s="804" t="s">
        <v>2649</v>
      </c>
      <c r="F399" s="804" t="s">
        <v>2650</v>
      </c>
      <c r="G399" s="564">
        <v>42433</v>
      </c>
      <c r="H399" s="642">
        <v>4</v>
      </c>
      <c r="I399" s="647">
        <v>116.827</v>
      </c>
      <c r="J399" s="365">
        <v>196.857</v>
      </c>
      <c r="K399" s="565">
        <v>11</v>
      </c>
      <c r="L399" s="566">
        <v>13</v>
      </c>
      <c r="M399" s="565">
        <v>2</v>
      </c>
      <c r="N399" s="735" t="s">
        <v>502</v>
      </c>
      <c r="O399" s="841" t="s">
        <v>172</v>
      </c>
      <c r="P399" s="566">
        <v>0</v>
      </c>
      <c r="Q399" s="365">
        <v>31.658999999999999</v>
      </c>
      <c r="R399" s="667">
        <v>3</v>
      </c>
      <c r="S399" s="668"/>
      <c r="T399" s="819"/>
      <c r="U399" s="816"/>
    </row>
    <row r="400" spans="1:21" ht="14.25" customHeight="1" thickTop="1" thickBot="1">
      <c r="A400" s="799"/>
      <c r="B400" s="804" t="s">
        <v>2542</v>
      </c>
      <c r="C400" s="840" t="s">
        <v>2614</v>
      </c>
      <c r="D400" s="840" t="s">
        <v>2651</v>
      </c>
      <c r="E400" s="804" t="s">
        <v>2652</v>
      </c>
      <c r="F400" s="804" t="s">
        <v>2653</v>
      </c>
      <c r="G400" s="564">
        <v>42454</v>
      </c>
      <c r="H400" s="642">
        <v>3</v>
      </c>
      <c r="I400" s="647">
        <v>26.693000000000001</v>
      </c>
      <c r="J400" s="365">
        <v>206.74100000000001</v>
      </c>
      <c r="K400" s="565">
        <v>8</v>
      </c>
      <c r="L400" s="566">
        <v>10</v>
      </c>
      <c r="M400" s="565">
        <v>2</v>
      </c>
      <c r="N400" s="735" t="s">
        <v>502</v>
      </c>
      <c r="O400" s="841" t="s">
        <v>172</v>
      </c>
      <c r="P400" s="566">
        <v>5</v>
      </c>
      <c r="Q400" s="365">
        <v>196.50200000000001</v>
      </c>
      <c r="R400" s="667">
        <v>5</v>
      </c>
      <c r="S400" s="668"/>
      <c r="T400" s="819"/>
      <c r="U400" s="816"/>
    </row>
    <row r="401" spans="1:21" ht="14.25" customHeight="1" thickTop="1" thickBot="1">
      <c r="A401" s="799"/>
      <c r="B401" s="804" t="s">
        <v>3407</v>
      </c>
      <c r="C401" s="840" t="s">
        <v>3511</v>
      </c>
      <c r="D401" s="840" t="s">
        <v>3590</v>
      </c>
      <c r="E401" s="804" t="s">
        <v>3591</v>
      </c>
      <c r="F401" s="804" t="s">
        <v>3592</v>
      </c>
      <c r="G401" s="564">
        <v>42543</v>
      </c>
      <c r="H401" s="642">
        <v>0</v>
      </c>
      <c r="I401" s="647">
        <v>75.093000000000004</v>
      </c>
      <c r="J401" s="365">
        <v>75.093000000000004</v>
      </c>
      <c r="K401" s="565">
        <v>1</v>
      </c>
      <c r="L401" s="566">
        <v>4</v>
      </c>
      <c r="M401" s="565">
        <v>1</v>
      </c>
      <c r="N401" s="735" t="s">
        <v>172</v>
      </c>
      <c r="O401" s="841" t="s">
        <v>172</v>
      </c>
      <c r="P401" s="566">
        <v>4</v>
      </c>
      <c r="Q401" s="365">
        <v>75.093000000000004</v>
      </c>
      <c r="R401" s="667">
        <v>1</v>
      </c>
      <c r="S401" s="668"/>
      <c r="T401" s="819"/>
      <c r="U401" s="816"/>
    </row>
    <row r="402" spans="1:21" ht="14.25" customHeight="1" thickTop="1" thickBot="1">
      <c r="A402" s="799"/>
      <c r="B402" s="804" t="s">
        <v>3407</v>
      </c>
      <c r="C402" s="840" t="s">
        <v>3511</v>
      </c>
      <c r="D402" s="840" t="s">
        <v>3593</v>
      </c>
      <c r="E402" s="804" t="s">
        <v>3594</v>
      </c>
      <c r="F402" s="804" t="s">
        <v>3595</v>
      </c>
      <c r="G402" s="564">
        <v>42543</v>
      </c>
      <c r="H402" s="642">
        <v>0</v>
      </c>
      <c r="I402" s="647"/>
      <c r="J402" s="365"/>
      <c r="K402" s="565">
        <v>0</v>
      </c>
      <c r="L402" s="566">
        <v>8</v>
      </c>
      <c r="M402" s="565">
        <v>2</v>
      </c>
      <c r="N402" s="735" t="s">
        <v>172</v>
      </c>
      <c r="O402" s="841" t="s">
        <v>172</v>
      </c>
      <c r="P402" s="566">
        <v>8</v>
      </c>
      <c r="Q402" s="365"/>
      <c r="R402" s="667">
        <v>0</v>
      </c>
      <c r="S402" s="668"/>
      <c r="T402" s="819"/>
      <c r="U402" s="816"/>
    </row>
    <row r="403" spans="1:21" ht="14.25" customHeight="1" thickTop="1" thickBot="1">
      <c r="A403" s="799"/>
      <c r="B403" s="804" t="s">
        <v>1462</v>
      </c>
      <c r="C403" s="840" t="s">
        <v>855</v>
      </c>
      <c r="D403" s="840" t="s">
        <v>1423</v>
      </c>
      <c r="E403" s="804" t="s">
        <v>1454</v>
      </c>
      <c r="F403" s="804" t="s">
        <v>1424</v>
      </c>
      <c r="G403" s="564">
        <v>42114</v>
      </c>
      <c r="H403" s="642">
        <v>14</v>
      </c>
      <c r="I403" s="647">
        <v>71.394999999999996</v>
      </c>
      <c r="J403" s="365">
        <v>795.50199999999995</v>
      </c>
      <c r="K403" s="565">
        <v>42</v>
      </c>
      <c r="L403" s="566">
        <v>14</v>
      </c>
      <c r="M403" s="565">
        <v>1</v>
      </c>
      <c r="N403" s="735" t="s">
        <v>502</v>
      </c>
      <c r="O403" s="841" t="s">
        <v>172</v>
      </c>
      <c r="P403" s="566">
        <v>1</v>
      </c>
      <c r="Q403" s="365">
        <v>21.74</v>
      </c>
      <c r="R403" s="667">
        <v>2</v>
      </c>
      <c r="S403" s="668"/>
      <c r="T403" s="819"/>
      <c r="U403" s="816"/>
    </row>
    <row r="404" spans="1:21" ht="14.25" customHeight="1" thickTop="1" thickBot="1">
      <c r="A404" s="799"/>
      <c r="B404" s="804" t="s">
        <v>1462</v>
      </c>
      <c r="C404" s="840" t="s">
        <v>855</v>
      </c>
      <c r="D404" s="840" t="s">
        <v>1427</v>
      </c>
      <c r="E404" s="804" t="s">
        <v>1455</v>
      </c>
      <c r="F404" s="804" t="s">
        <v>1428</v>
      </c>
      <c r="G404" s="564">
        <v>42114</v>
      </c>
      <c r="H404" s="642">
        <v>14</v>
      </c>
      <c r="I404" s="647">
        <v>159.86099999999999</v>
      </c>
      <c r="J404" s="365">
        <v>602.76199999999994</v>
      </c>
      <c r="K404" s="565">
        <v>49</v>
      </c>
      <c r="L404" s="566">
        <v>20</v>
      </c>
      <c r="M404" s="565">
        <v>2</v>
      </c>
      <c r="N404" s="735" t="s">
        <v>289</v>
      </c>
      <c r="O404" s="841" t="s">
        <v>172</v>
      </c>
      <c r="P404" s="566">
        <v>1</v>
      </c>
      <c r="Q404" s="365">
        <v>-3.4910000000000001</v>
      </c>
      <c r="R404" s="667">
        <v>1</v>
      </c>
      <c r="S404" s="668"/>
      <c r="T404" s="819"/>
      <c r="U404" s="816"/>
    </row>
    <row r="405" spans="1:21" ht="14.25" customHeight="1" thickTop="1" thickBot="1">
      <c r="A405" s="799"/>
      <c r="B405" s="804" t="s">
        <v>1462</v>
      </c>
      <c r="C405" s="840" t="s">
        <v>855</v>
      </c>
      <c r="D405" s="840" t="s">
        <v>2549</v>
      </c>
      <c r="E405" s="804" t="s">
        <v>2550</v>
      </c>
      <c r="F405" s="804" t="s">
        <v>2551</v>
      </c>
      <c r="G405" s="564">
        <v>42425</v>
      </c>
      <c r="H405" s="642">
        <v>4</v>
      </c>
      <c r="I405" s="647">
        <v>15.805999999999999</v>
      </c>
      <c r="J405" s="365">
        <v>66.147000000000006</v>
      </c>
      <c r="K405" s="565">
        <v>7</v>
      </c>
      <c r="L405" s="566">
        <v>7</v>
      </c>
      <c r="M405" s="565">
        <v>1</v>
      </c>
      <c r="N405" s="735" t="s">
        <v>255</v>
      </c>
      <c r="O405" s="841" t="s">
        <v>172</v>
      </c>
      <c r="P405" s="566">
        <v>0</v>
      </c>
      <c r="Q405" s="365">
        <v>7.4290000000000003</v>
      </c>
      <c r="R405" s="667">
        <v>1</v>
      </c>
      <c r="S405" s="668"/>
      <c r="T405" s="819"/>
      <c r="U405" s="816"/>
    </row>
    <row r="406" spans="1:21" ht="14.25" customHeight="1" thickTop="1" thickBot="1">
      <c r="A406" s="799"/>
      <c r="B406" s="804" t="s">
        <v>1462</v>
      </c>
      <c r="C406" s="840" t="s">
        <v>858</v>
      </c>
      <c r="D406" s="840" t="s">
        <v>942</v>
      </c>
      <c r="E406" s="804" t="s">
        <v>943</v>
      </c>
      <c r="F406" s="804" t="s">
        <v>251</v>
      </c>
      <c r="G406" s="564">
        <v>41976</v>
      </c>
      <c r="H406" s="642">
        <v>19</v>
      </c>
      <c r="I406" s="647">
        <v>1157.3889999999999</v>
      </c>
      <c r="J406" s="365">
        <v>3181.62</v>
      </c>
      <c r="K406" s="565">
        <v>135</v>
      </c>
      <c r="L406" s="566">
        <v>44</v>
      </c>
      <c r="M406" s="565">
        <v>2</v>
      </c>
      <c r="N406" s="735" t="s">
        <v>502</v>
      </c>
      <c r="O406" s="841" t="s">
        <v>172</v>
      </c>
      <c r="P406" s="566">
        <v>2</v>
      </c>
      <c r="Q406" s="365">
        <v>366.11799999999999</v>
      </c>
      <c r="R406" s="667">
        <v>12</v>
      </c>
      <c r="S406" s="668"/>
      <c r="T406" s="819"/>
      <c r="U406" s="816"/>
    </row>
    <row r="407" spans="1:21" ht="14.25" customHeight="1" thickTop="1" thickBot="1">
      <c r="A407" s="799"/>
      <c r="B407" s="804" t="s">
        <v>1462</v>
      </c>
      <c r="C407" s="840" t="s">
        <v>858</v>
      </c>
      <c r="D407" s="840" t="s">
        <v>2832</v>
      </c>
      <c r="E407" s="804" t="s">
        <v>2833</v>
      </c>
      <c r="F407" s="804" t="s">
        <v>2834</v>
      </c>
      <c r="G407" s="564">
        <v>42479</v>
      </c>
      <c r="H407" s="642">
        <v>2</v>
      </c>
      <c r="I407" s="647">
        <v>31.100999999999999</v>
      </c>
      <c r="J407" s="365">
        <v>56.58</v>
      </c>
      <c r="K407" s="565">
        <v>6</v>
      </c>
      <c r="L407" s="566">
        <v>11</v>
      </c>
      <c r="M407" s="565">
        <v>2</v>
      </c>
      <c r="N407" s="735" t="s">
        <v>502</v>
      </c>
      <c r="O407" s="841" t="s">
        <v>172</v>
      </c>
      <c r="P407" s="566">
        <v>4</v>
      </c>
      <c r="Q407" s="365">
        <v>48.533999999999999</v>
      </c>
      <c r="R407" s="667">
        <v>4</v>
      </c>
      <c r="S407" s="668"/>
      <c r="T407" s="819"/>
      <c r="U407" s="816"/>
    </row>
    <row r="408" spans="1:21" ht="14.25" customHeight="1" thickTop="1" thickBot="1">
      <c r="A408" s="799"/>
      <c r="B408" s="804" t="s">
        <v>1462</v>
      </c>
      <c r="C408" s="840" t="s">
        <v>1759</v>
      </c>
      <c r="D408" s="840" t="s">
        <v>1789</v>
      </c>
      <c r="E408" s="804" t="s">
        <v>1790</v>
      </c>
      <c r="F408" s="804" t="s">
        <v>1791</v>
      </c>
      <c r="G408" s="564">
        <v>42202</v>
      </c>
      <c r="H408" s="642">
        <v>11</v>
      </c>
      <c r="I408" s="647">
        <v>76.558999999999997</v>
      </c>
      <c r="J408" s="365">
        <v>441.14600000000002</v>
      </c>
      <c r="K408" s="565">
        <v>20</v>
      </c>
      <c r="L408" s="566">
        <v>5</v>
      </c>
      <c r="M408" s="565">
        <v>1</v>
      </c>
      <c r="N408" s="735" t="s">
        <v>289</v>
      </c>
      <c r="O408" s="841" t="s">
        <v>172</v>
      </c>
      <c r="P408" s="566">
        <v>0</v>
      </c>
      <c r="Q408" s="365">
        <v>50.585000000000001</v>
      </c>
      <c r="R408" s="667">
        <v>1</v>
      </c>
      <c r="S408" s="668"/>
      <c r="T408" s="819"/>
      <c r="U408" s="816"/>
    </row>
    <row r="409" spans="1:21" ht="14.25" customHeight="1" thickTop="1" thickBot="1">
      <c r="A409" s="799"/>
      <c r="B409" s="804" t="s">
        <v>1462</v>
      </c>
      <c r="C409" s="840" t="s">
        <v>1759</v>
      </c>
      <c r="D409" s="840" t="s">
        <v>3596</v>
      </c>
      <c r="E409" s="804" t="s">
        <v>3597</v>
      </c>
      <c r="F409" s="804" t="s">
        <v>2204</v>
      </c>
      <c r="G409" s="564">
        <v>42543</v>
      </c>
      <c r="H409" s="642">
        <v>0</v>
      </c>
      <c r="I409" s="647">
        <v>15.397</v>
      </c>
      <c r="J409" s="365">
        <v>25.425000000000001</v>
      </c>
      <c r="K409" s="565">
        <v>2</v>
      </c>
      <c r="L409" s="566">
        <v>5</v>
      </c>
      <c r="M409" s="565">
        <v>2</v>
      </c>
      <c r="N409" s="735" t="s">
        <v>172</v>
      </c>
      <c r="O409" s="841" t="s">
        <v>172</v>
      </c>
      <c r="P409" s="566">
        <v>5</v>
      </c>
      <c r="Q409" s="365">
        <v>25.425000000000001</v>
      </c>
      <c r="R409" s="667">
        <v>2</v>
      </c>
      <c r="S409" s="668"/>
      <c r="T409" s="819"/>
      <c r="U409" s="816"/>
    </row>
    <row r="410" spans="1:21" ht="14.25" customHeight="1" thickTop="1" thickBot="1">
      <c r="A410" s="799"/>
      <c r="B410" s="804" t="s">
        <v>1462</v>
      </c>
      <c r="C410" s="840" t="s">
        <v>1960</v>
      </c>
      <c r="D410" s="840" t="s">
        <v>1994</v>
      </c>
      <c r="E410" s="804" t="s">
        <v>1995</v>
      </c>
      <c r="F410" s="804" t="s">
        <v>1996</v>
      </c>
      <c r="G410" s="564">
        <v>42271</v>
      </c>
      <c r="H410" s="642">
        <v>9</v>
      </c>
      <c r="I410" s="647">
        <v>105.006</v>
      </c>
      <c r="J410" s="365">
        <v>421.22899999999998</v>
      </c>
      <c r="K410" s="565">
        <v>29</v>
      </c>
      <c r="L410" s="566">
        <v>12</v>
      </c>
      <c r="M410" s="565">
        <v>2</v>
      </c>
      <c r="N410" s="735" t="s">
        <v>289</v>
      </c>
      <c r="O410" s="841" t="s">
        <v>172</v>
      </c>
      <c r="P410" s="566">
        <v>1</v>
      </c>
      <c r="Q410" s="365">
        <v>109.35899999999999</v>
      </c>
      <c r="R410" s="667">
        <v>6</v>
      </c>
      <c r="S410" s="668"/>
      <c r="T410" s="819"/>
      <c r="U410" s="816"/>
    </row>
    <row r="411" spans="1:21" ht="14.25" customHeight="1" thickTop="1" thickBot="1">
      <c r="A411" s="799"/>
      <c r="B411" s="804" t="s">
        <v>1462</v>
      </c>
      <c r="C411" s="840" t="s">
        <v>1960</v>
      </c>
      <c r="D411" s="840" t="s">
        <v>1997</v>
      </c>
      <c r="E411" s="804" t="s">
        <v>1998</v>
      </c>
      <c r="F411" s="804" t="s">
        <v>1999</v>
      </c>
      <c r="G411" s="564">
        <v>42271</v>
      </c>
      <c r="H411" s="642">
        <v>9</v>
      </c>
      <c r="I411" s="647">
        <v>232.755</v>
      </c>
      <c r="J411" s="365">
        <v>1869.9749999999999</v>
      </c>
      <c r="K411" s="565">
        <v>104</v>
      </c>
      <c r="L411" s="566">
        <v>39</v>
      </c>
      <c r="M411" s="565">
        <v>3</v>
      </c>
      <c r="N411" s="735" t="s">
        <v>502</v>
      </c>
      <c r="O411" s="841" t="s">
        <v>172</v>
      </c>
      <c r="P411" s="566">
        <v>14</v>
      </c>
      <c r="Q411" s="365">
        <v>387.69200000000001</v>
      </c>
      <c r="R411" s="667">
        <v>19</v>
      </c>
      <c r="S411" s="668"/>
      <c r="T411" s="819"/>
      <c r="U411" s="816"/>
    </row>
    <row r="412" spans="1:21" ht="14.25" customHeight="1" thickTop="1" thickBot="1">
      <c r="A412" s="799"/>
      <c r="B412" s="804" t="s">
        <v>1462</v>
      </c>
      <c r="C412" s="840" t="s">
        <v>1960</v>
      </c>
      <c r="D412" s="840" t="s">
        <v>2000</v>
      </c>
      <c r="E412" s="804" t="s">
        <v>2001</v>
      </c>
      <c r="F412" s="804" t="s">
        <v>2002</v>
      </c>
      <c r="G412" s="564">
        <v>42271</v>
      </c>
      <c r="H412" s="642">
        <v>9</v>
      </c>
      <c r="I412" s="647">
        <v>201.48400000000001</v>
      </c>
      <c r="J412" s="365">
        <v>230.92599999999999</v>
      </c>
      <c r="K412" s="565">
        <v>19</v>
      </c>
      <c r="L412" s="566">
        <v>8</v>
      </c>
      <c r="M412" s="565">
        <v>0</v>
      </c>
      <c r="N412" s="735" t="s">
        <v>255</v>
      </c>
      <c r="O412" s="841" t="s">
        <v>172</v>
      </c>
      <c r="P412" s="566">
        <v>0</v>
      </c>
      <c r="Q412" s="365">
        <v>20.471</v>
      </c>
      <c r="R412" s="667">
        <v>2</v>
      </c>
      <c r="S412" s="668"/>
      <c r="T412" s="819"/>
      <c r="U412" s="816"/>
    </row>
    <row r="413" spans="1:21" ht="14.25" customHeight="1" thickTop="1" thickBot="1">
      <c r="A413" s="799"/>
      <c r="B413" s="804" t="s">
        <v>1462</v>
      </c>
      <c r="C413" s="840" t="s">
        <v>1960</v>
      </c>
      <c r="D413" s="840" t="s">
        <v>2003</v>
      </c>
      <c r="E413" s="804" t="s">
        <v>2004</v>
      </c>
      <c r="F413" s="804" t="s">
        <v>2005</v>
      </c>
      <c r="G413" s="564">
        <v>42271</v>
      </c>
      <c r="H413" s="642">
        <v>9</v>
      </c>
      <c r="I413" s="647">
        <v>1234.2860000000001</v>
      </c>
      <c r="J413" s="365">
        <v>1640.462</v>
      </c>
      <c r="K413" s="565">
        <v>75</v>
      </c>
      <c r="L413" s="566">
        <v>24</v>
      </c>
      <c r="M413" s="565">
        <v>4</v>
      </c>
      <c r="N413" s="735" t="s">
        <v>502</v>
      </c>
      <c r="O413" s="841" t="s">
        <v>172</v>
      </c>
      <c r="P413" s="566">
        <v>5</v>
      </c>
      <c r="Q413" s="365">
        <v>275.89699999999999</v>
      </c>
      <c r="R413" s="667">
        <v>9</v>
      </c>
      <c r="S413" s="668"/>
      <c r="T413" s="819"/>
      <c r="U413" s="816"/>
    </row>
    <row r="414" spans="1:21" ht="14.25" customHeight="1" thickTop="1" thickBot="1">
      <c r="A414" s="799"/>
      <c r="B414" s="804" t="s">
        <v>1462</v>
      </c>
      <c r="C414" s="840" t="s">
        <v>1960</v>
      </c>
      <c r="D414" s="840" t="s">
        <v>2006</v>
      </c>
      <c r="E414" s="804" t="s">
        <v>2007</v>
      </c>
      <c r="F414" s="804" t="s">
        <v>2008</v>
      </c>
      <c r="G414" s="564">
        <v>42272</v>
      </c>
      <c r="H414" s="642">
        <v>9</v>
      </c>
      <c r="I414" s="647">
        <v>182.80699999999999</v>
      </c>
      <c r="J414" s="365">
        <v>939.49099999999999</v>
      </c>
      <c r="K414" s="565">
        <v>76</v>
      </c>
      <c r="L414" s="566">
        <v>29</v>
      </c>
      <c r="M414" s="565">
        <v>2</v>
      </c>
      <c r="N414" s="735" t="s">
        <v>502</v>
      </c>
      <c r="O414" s="841" t="s">
        <v>172</v>
      </c>
      <c r="P414" s="566">
        <v>3</v>
      </c>
      <c r="Q414" s="365">
        <v>197.70699999999999</v>
      </c>
      <c r="R414" s="667">
        <v>13</v>
      </c>
      <c r="S414" s="668"/>
      <c r="T414" s="819"/>
      <c r="U414" s="816"/>
    </row>
    <row r="415" spans="1:21" ht="14.25" customHeight="1" thickTop="1" thickBot="1">
      <c r="A415" s="799"/>
      <c r="B415" s="804" t="s">
        <v>1462</v>
      </c>
      <c r="C415" s="840" t="s">
        <v>1960</v>
      </c>
      <c r="D415" s="840" t="s">
        <v>2137</v>
      </c>
      <c r="E415" s="804" t="s">
        <v>2138</v>
      </c>
      <c r="F415" s="804" t="s">
        <v>2139</v>
      </c>
      <c r="G415" s="564">
        <v>42300</v>
      </c>
      <c r="H415" s="642">
        <v>8</v>
      </c>
      <c r="I415" s="647">
        <v>38.826999999999998</v>
      </c>
      <c r="J415" s="365">
        <v>628.22</v>
      </c>
      <c r="K415" s="565">
        <v>32</v>
      </c>
      <c r="L415" s="566">
        <v>13</v>
      </c>
      <c r="M415" s="565">
        <v>1</v>
      </c>
      <c r="N415" s="735" t="s">
        <v>502</v>
      </c>
      <c r="O415" s="841" t="s">
        <v>172</v>
      </c>
      <c r="P415" s="566">
        <v>1</v>
      </c>
      <c r="Q415" s="365">
        <v>44.212000000000003</v>
      </c>
      <c r="R415" s="667">
        <v>4</v>
      </c>
      <c r="S415" s="668"/>
      <c r="T415" s="819"/>
      <c r="U415" s="816"/>
    </row>
    <row r="416" spans="1:21" ht="14.25" customHeight="1" thickTop="1" thickBot="1">
      <c r="A416" s="799"/>
      <c r="B416" s="804" t="s">
        <v>1462</v>
      </c>
      <c r="C416" s="840" t="s">
        <v>2790</v>
      </c>
      <c r="D416" s="840" t="s">
        <v>3598</v>
      </c>
      <c r="E416" s="804" t="s">
        <v>3599</v>
      </c>
      <c r="F416" s="804" t="s">
        <v>3600</v>
      </c>
      <c r="G416" s="564">
        <v>42531</v>
      </c>
      <c r="H416" s="642">
        <v>1</v>
      </c>
      <c r="I416" s="647">
        <v>7.3289999999999997</v>
      </c>
      <c r="J416" s="365">
        <v>27.571999999999999</v>
      </c>
      <c r="K416" s="565">
        <v>3</v>
      </c>
      <c r="L416" s="566">
        <v>12</v>
      </c>
      <c r="M416" s="565">
        <v>2</v>
      </c>
      <c r="N416" s="735" t="s">
        <v>502</v>
      </c>
      <c r="O416" s="841" t="s">
        <v>172</v>
      </c>
      <c r="P416" s="566">
        <v>4</v>
      </c>
      <c r="Q416" s="365">
        <v>27.571999999999999</v>
      </c>
      <c r="R416" s="667">
        <v>3</v>
      </c>
      <c r="S416" s="668"/>
      <c r="T416" s="819"/>
      <c r="U416" s="816"/>
    </row>
    <row r="417" spans="1:21" ht="14.25" customHeight="1" thickTop="1" thickBot="1">
      <c r="A417" s="799"/>
      <c r="B417" s="804" t="s">
        <v>3056</v>
      </c>
      <c r="C417" s="840" t="s">
        <v>586</v>
      </c>
      <c r="D417" s="840" t="s">
        <v>691</v>
      </c>
      <c r="E417" s="804" t="s">
        <v>1282</v>
      </c>
      <c r="F417" s="804" t="s">
        <v>692</v>
      </c>
      <c r="G417" s="564">
        <v>41807</v>
      </c>
      <c r="H417" s="642">
        <v>24</v>
      </c>
      <c r="I417" s="647">
        <v>3648.3690000000001</v>
      </c>
      <c r="J417" s="365">
        <v>4782.0460000000003</v>
      </c>
      <c r="K417" s="565">
        <v>92</v>
      </c>
      <c r="L417" s="566">
        <v>20</v>
      </c>
      <c r="M417" s="565">
        <v>0</v>
      </c>
      <c r="N417" s="735" t="s">
        <v>502</v>
      </c>
      <c r="O417" s="841" t="s">
        <v>172</v>
      </c>
      <c r="P417" s="566">
        <v>0</v>
      </c>
      <c r="Q417" s="365">
        <v>-10.63</v>
      </c>
      <c r="R417" s="667">
        <v>2</v>
      </c>
      <c r="S417" s="668"/>
      <c r="T417" s="819"/>
      <c r="U417" s="816"/>
    </row>
    <row r="418" spans="1:21" ht="14.25" customHeight="1" thickTop="1" thickBot="1">
      <c r="A418" s="799"/>
      <c r="B418" s="804" t="s">
        <v>3056</v>
      </c>
      <c r="C418" s="840" t="s">
        <v>586</v>
      </c>
      <c r="D418" s="840" t="s">
        <v>1156</v>
      </c>
      <c r="E418" s="804" t="s">
        <v>1504</v>
      </c>
      <c r="F418" s="804" t="s">
        <v>1157</v>
      </c>
      <c r="G418" s="564">
        <v>42068</v>
      </c>
      <c r="H418" s="642">
        <v>18</v>
      </c>
      <c r="I418" s="647">
        <v>237.994</v>
      </c>
      <c r="J418" s="365">
        <v>1165.242</v>
      </c>
      <c r="K418" s="565">
        <v>31</v>
      </c>
      <c r="L418" s="566">
        <v>10</v>
      </c>
      <c r="M418" s="565">
        <v>1</v>
      </c>
      <c r="N418" s="735" t="s">
        <v>502</v>
      </c>
      <c r="O418" s="841" t="s">
        <v>172</v>
      </c>
      <c r="P418" s="566">
        <v>0</v>
      </c>
      <c r="Q418" s="365">
        <v>10.879</v>
      </c>
      <c r="R418" s="667">
        <v>1</v>
      </c>
      <c r="S418" s="668"/>
      <c r="T418" s="819"/>
      <c r="U418" s="816"/>
    </row>
    <row r="419" spans="1:21" ht="14.25" customHeight="1" thickTop="1" thickBot="1">
      <c r="A419" s="799"/>
      <c r="B419" s="804" t="s">
        <v>3056</v>
      </c>
      <c r="C419" s="840" t="s">
        <v>612</v>
      </c>
      <c r="D419" s="840" t="s">
        <v>793</v>
      </c>
      <c r="E419" s="804" t="s">
        <v>1792</v>
      </c>
      <c r="F419" s="804" t="s">
        <v>794</v>
      </c>
      <c r="G419" s="564">
        <v>41897</v>
      </c>
      <c r="H419" s="642">
        <v>21</v>
      </c>
      <c r="I419" s="647">
        <v>831.80700000000002</v>
      </c>
      <c r="J419" s="365">
        <v>2744.6289999999999</v>
      </c>
      <c r="K419" s="565">
        <v>114</v>
      </c>
      <c r="L419" s="566">
        <v>46</v>
      </c>
      <c r="M419" s="565">
        <v>1</v>
      </c>
      <c r="N419" s="735" t="s">
        <v>502</v>
      </c>
      <c r="O419" s="841" t="s">
        <v>172</v>
      </c>
      <c r="P419" s="566">
        <v>12</v>
      </c>
      <c r="Q419" s="365">
        <v>787.68299999999999</v>
      </c>
      <c r="R419" s="667">
        <v>19</v>
      </c>
      <c r="S419" s="668"/>
      <c r="T419" s="819"/>
      <c r="U419" s="816"/>
    </row>
    <row r="420" spans="1:21" ht="14.25" customHeight="1" thickTop="1" thickBot="1">
      <c r="A420" s="799"/>
      <c r="B420" s="804" t="s">
        <v>3056</v>
      </c>
      <c r="C420" s="840" t="s">
        <v>612</v>
      </c>
      <c r="D420" s="840" t="s">
        <v>871</v>
      </c>
      <c r="E420" s="804" t="s">
        <v>872</v>
      </c>
      <c r="F420" s="804" t="s">
        <v>873</v>
      </c>
      <c r="G420" s="564">
        <v>41947</v>
      </c>
      <c r="H420" s="642">
        <v>20</v>
      </c>
      <c r="I420" s="647">
        <v>355.77699999999999</v>
      </c>
      <c r="J420" s="365">
        <v>3392.6</v>
      </c>
      <c r="K420" s="565">
        <v>142</v>
      </c>
      <c r="L420" s="566">
        <v>57</v>
      </c>
      <c r="M420" s="565">
        <v>0</v>
      </c>
      <c r="N420" s="735" t="s">
        <v>502</v>
      </c>
      <c r="O420" s="841" t="s">
        <v>172</v>
      </c>
      <c r="P420" s="566">
        <v>14</v>
      </c>
      <c r="Q420" s="365">
        <v>863.00099999999998</v>
      </c>
      <c r="R420" s="667">
        <v>20</v>
      </c>
      <c r="S420" s="668"/>
      <c r="T420" s="819"/>
      <c r="U420" s="816"/>
    </row>
    <row r="421" spans="1:21" ht="14.25" customHeight="1" thickTop="1" thickBot="1">
      <c r="A421" s="799"/>
      <c r="B421" s="804" t="s">
        <v>3056</v>
      </c>
      <c r="C421" s="840" t="s">
        <v>612</v>
      </c>
      <c r="D421" s="840" t="s">
        <v>1429</v>
      </c>
      <c r="E421" s="804" t="s">
        <v>3601</v>
      </c>
      <c r="F421" s="804" t="s">
        <v>958</v>
      </c>
      <c r="G421" s="564">
        <v>42192</v>
      </c>
      <c r="H421" s="642">
        <v>15</v>
      </c>
      <c r="I421" s="647">
        <v>1846.951</v>
      </c>
      <c r="J421" s="365">
        <v>1845.252</v>
      </c>
      <c r="K421" s="565">
        <v>73</v>
      </c>
      <c r="L421" s="566">
        <v>27</v>
      </c>
      <c r="M421" s="565">
        <v>1</v>
      </c>
      <c r="N421" s="735" t="s">
        <v>502</v>
      </c>
      <c r="O421" s="841" t="s">
        <v>172</v>
      </c>
      <c r="P421" s="566">
        <v>4</v>
      </c>
      <c r="Q421" s="365">
        <v>474.34800000000001</v>
      </c>
      <c r="R421" s="667">
        <v>11</v>
      </c>
      <c r="S421" s="668"/>
      <c r="T421" s="819"/>
      <c r="U421" s="816"/>
    </row>
    <row r="422" spans="1:21" ht="14.25" customHeight="1" thickTop="1" thickBot="1">
      <c r="A422" s="799"/>
      <c r="B422" s="804" t="s">
        <v>3056</v>
      </c>
      <c r="C422" s="840" t="s">
        <v>612</v>
      </c>
      <c r="D422" s="840" t="s">
        <v>1851</v>
      </c>
      <c r="E422" s="804" t="s">
        <v>1852</v>
      </c>
      <c r="F422" s="804" t="s">
        <v>1853</v>
      </c>
      <c r="G422" s="564">
        <v>42235</v>
      </c>
      <c r="H422" s="642">
        <v>10</v>
      </c>
      <c r="I422" s="647">
        <v>26.710999999999999</v>
      </c>
      <c r="J422" s="365"/>
      <c r="K422" s="565">
        <v>0</v>
      </c>
      <c r="L422" s="566">
        <v>1</v>
      </c>
      <c r="M422" s="565">
        <v>0</v>
      </c>
      <c r="N422" s="735" t="s">
        <v>255</v>
      </c>
      <c r="O422" s="841" t="s">
        <v>172</v>
      </c>
      <c r="P422" s="566">
        <v>0</v>
      </c>
      <c r="Q422" s="365"/>
      <c r="R422" s="667">
        <v>0</v>
      </c>
      <c r="S422" s="668"/>
      <c r="T422" s="819"/>
      <c r="U422" s="816"/>
    </row>
    <row r="423" spans="1:21" ht="14.25" customHeight="1" thickTop="1" thickBot="1">
      <c r="A423" s="799"/>
      <c r="B423" s="804" t="s">
        <v>3056</v>
      </c>
      <c r="C423" s="840" t="s">
        <v>613</v>
      </c>
      <c r="D423" s="840" t="s">
        <v>2358</v>
      </c>
      <c r="E423" s="804" t="s">
        <v>2359</v>
      </c>
      <c r="F423" s="804" t="s">
        <v>2360</v>
      </c>
      <c r="G423" s="564">
        <v>42349</v>
      </c>
      <c r="H423" s="642">
        <v>7</v>
      </c>
      <c r="I423" s="647">
        <v>172.15899999999999</v>
      </c>
      <c r="J423" s="365">
        <v>216.43799999999999</v>
      </c>
      <c r="K423" s="565">
        <v>13</v>
      </c>
      <c r="L423" s="566">
        <v>7</v>
      </c>
      <c r="M423" s="565">
        <v>2</v>
      </c>
      <c r="N423" s="735" t="s">
        <v>289</v>
      </c>
      <c r="O423" s="841" t="s">
        <v>172</v>
      </c>
      <c r="P423" s="566">
        <v>0</v>
      </c>
      <c r="Q423" s="365">
        <v>55.515999999999998</v>
      </c>
      <c r="R423" s="667">
        <v>1</v>
      </c>
      <c r="S423" s="668"/>
      <c r="T423" s="819"/>
      <c r="U423" s="816"/>
    </row>
    <row r="424" spans="1:21" ht="14.25" customHeight="1" thickTop="1" thickBot="1">
      <c r="A424" s="799"/>
      <c r="B424" s="804" t="s">
        <v>3056</v>
      </c>
      <c r="C424" s="840" t="s">
        <v>2792</v>
      </c>
      <c r="D424" s="840" t="s">
        <v>3302</v>
      </c>
      <c r="E424" s="804" t="s">
        <v>3386</v>
      </c>
      <c r="F424" s="804" t="s">
        <v>3303</v>
      </c>
      <c r="G424" s="564">
        <v>42513</v>
      </c>
      <c r="H424" s="642">
        <v>1</v>
      </c>
      <c r="I424" s="647">
        <v>27.359000000000002</v>
      </c>
      <c r="J424" s="365">
        <v>50.024000000000001</v>
      </c>
      <c r="K424" s="565">
        <v>4</v>
      </c>
      <c r="L424" s="566">
        <v>9</v>
      </c>
      <c r="M424" s="565">
        <v>2</v>
      </c>
      <c r="N424" s="735" t="s">
        <v>502</v>
      </c>
      <c r="O424" s="841" t="s">
        <v>172</v>
      </c>
      <c r="P424" s="566">
        <v>1</v>
      </c>
      <c r="Q424" s="365">
        <v>50.024000000000001</v>
      </c>
      <c r="R424" s="667">
        <v>3</v>
      </c>
      <c r="S424" s="668"/>
      <c r="T424" s="819"/>
      <c r="U424" s="816"/>
    </row>
    <row r="425" spans="1:21" ht="14.25" customHeight="1" thickTop="1" thickBot="1">
      <c r="A425" s="799"/>
      <c r="B425" s="804" t="s">
        <v>3057</v>
      </c>
      <c r="C425" s="840" t="s">
        <v>172</v>
      </c>
      <c r="D425" s="840" t="s">
        <v>609</v>
      </c>
      <c r="E425" s="804" t="s">
        <v>635</v>
      </c>
      <c r="F425" s="804" t="s">
        <v>620</v>
      </c>
      <c r="G425" s="564">
        <v>41768</v>
      </c>
      <c r="H425" s="642">
        <v>26</v>
      </c>
      <c r="I425" s="647">
        <v>0</v>
      </c>
      <c r="J425" s="365"/>
      <c r="K425" s="565">
        <v>0</v>
      </c>
      <c r="L425" s="566">
        <v>2</v>
      </c>
      <c r="M425" s="565">
        <v>1</v>
      </c>
      <c r="N425" s="735" t="s">
        <v>255</v>
      </c>
      <c r="O425" s="841" t="s">
        <v>172</v>
      </c>
      <c r="P425" s="566">
        <v>0</v>
      </c>
      <c r="Q425" s="365"/>
      <c r="R425" s="667">
        <v>0</v>
      </c>
      <c r="S425" s="668"/>
      <c r="T425" s="819"/>
      <c r="U425" s="816"/>
    </row>
    <row r="426" spans="1:21" ht="14.25" customHeight="1" thickTop="1" thickBot="1">
      <c r="A426" s="799"/>
      <c r="B426" s="804" t="s">
        <v>3057</v>
      </c>
      <c r="C426" s="840" t="s">
        <v>1339</v>
      </c>
      <c r="D426" s="840" t="s">
        <v>2134</v>
      </c>
      <c r="E426" s="804" t="s">
        <v>2135</v>
      </c>
      <c r="F426" s="804" t="s">
        <v>916</v>
      </c>
      <c r="G426" s="564">
        <v>42305</v>
      </c>
      <c r="H426" s="642">
        <v>8</v>
      </c>
      <c r="I426" s="647">
        <v>365.976</v>
      </c>
      <c r="J426" s="365">
        <v>831.24900000000002</v>
      </c>
      <c r="K426" s="565">
        <v>58</v>
      </c>
      <c r="L426" s="566">
        <v>36</v>
      </c>
      <c r="M426" s="565">
        <v>2</v>
      </c>
      <c r="N426" s="735" t="s">
        <v>502</v>
      </c>
      <c r="O426" s="841" t="s">
        <v>172</v>
      </c>
      <c r="P426" s="566">
        <v>13</v>
      </c>
      <c r="Q426" s="365">
        <v>171.68700000000001</v>
      </c>
      <c r="R426" s="667">
        <v>13</v>
      </c>
      <c r="S426" s="668"/>
      <c r="T426" s="819"/>
      <c r="U426" s="816"/>
    </row>
    <row r="427" spans="1:21" ht="14.25" customHeight="1" thickTop="1" thickBot="1">
      <c r="A427" s="799"/>
      <c r="B427" s="804" t="s">
        <v>3057</v>
      </c>
      <c r="C427" s="840" t="s">
        <v>1342</v>
      </c>
      <c r="D427" s="840" t="s">
        <v>1279</v>
      </c>
      <c r="E427" s="804" t="s">
        <v>1280</v>
      </c>
      <c r="F427" s="804" t="s">
        <v>1281</v>
      </c>
      <c r="G427" s="564">
        <v>42080</v>
      </c>
      <c r="H427" s="642">
        <v>15</v>
      </c>
      <c r="I427" s="647">
        <v>651.53800000000001</v>
      </c>
      <c r="J427" s="365">
        <v>1633.3889999999999</v>
      </c>
      <c r="K427" s="565">
        <v>121</v>
      </c>
      <c r="L427" s="566">
        <v>81</v>
      </c>
      <c r="M427" s="565">
        <v>4</v>
      </c>
      <c r="N427" s="735" t="s">
        <v>502</v>
      </c>
      <c r="O427" s="841" t="s">
        <v>172</v>
      </c>
      <c r="P427" s="566">
        <v>46</v>
      </c>
      <c r="Q427" s="365">
        <v>219.51300000000001</v>
      </c>
      <c r="R427" s="667">
        <v>16</v>
      </c>
      <c r="S427" s="668"/>
      <c r="T427" s="819"/>
      <c r="U427" s="816"/>
    </row>
    <row r="428" spans="1:21" ht="14.25" customHeight="1" thickTop="1" thickBot="1">
      <c r="A428" s="799"/>
      <c r="B428" s="804" t="s">
        <v>3057</v>
      </c>
      <c r="C428" s="840" t="s">
        <v>1342</v>
      </c>
      <c r="D428" s="840" t="s">
        <v>2824</v>
      </c>
      <c r="E428" s="804" t="s">
        <v>2825</v>
      </c>
      <c r="F428" s="804" t="s">
        <v>2826</v>
      </c>
      <c r="G428" s="564">
        <v>42473</v>
      </c>
      <c r="H428" s="642">
        <v>3</v>
      </c>
      <c r="I428" s="647">
        <v>167.73500000000001</v>
      </c>
      <c r="J428" s="365">
        <v>251.21</v>
      </c>
      <c r="K428" s="565">
        <v>30</v>
      </c>
      <c r="L428" s="566">
        <v>46</v>
      </c>
      <c r="M428" s="565">
        <v>4</v>
      </c>
      <c r="N428" s="735" t="s">
        <v>502</v>
      </c>
      <c r="O428" s="841" t="s">
        <v>172</v>
      </c>
      <c r="P428" s="566">
        <v>18</v>
      </c>
      <c r="Q428" s="365">
        <v>126.13800000000001</v>
      </c>
      <c r="R428" s="667">
        <v>11</v>
      </c>
      <c r="S428" s="668"/>
      <c r="T428" s="819"/>
      <c r="U428" s="816"/>
    </row>
    <row r="429" spans="1:21" ht="14.25" customHeight="1" thickTop="1" thickBot="1">
      <c r="A429" s="799"/>
      <c r="B429" s="804" t="s">
        <v>3057</v>
      </c>
      <c r="C429" s="840" t="s">
        <v>1342</v>
      </c>
      <c r="D429" s="840" t="s">
        <v>3310</v>
      </c>
      <c r="E429" s="804" t="s">
        <v>3387</v>
      </c>
      <c r="F429" s="804" t="s">
        <v>3311</v>
      </c>
      <c r="G429" s="564">
        <v>42508</v>
      </c>
      <c r="H429" s="642">
        <v>1</v>
      </c>
      <c r="I429" s="647">
        <v>206.482</v>
      </c>
      <c r="J429" s="365">
        <v>234.881</v>
      </c>
      <c r="K429" s="565">
        <v>19</v>
      </c>
      <c r="L429" s="566">
        <v>20</v>
      </c>
      <c r="M429" s="565">
        <v>2</v>
      </c>
      <c r="N429" s="735" t="s">
        <v>502</v>
      </c>
      <c r="O429" s="841" t="s">
        <v>172</v>
      </c>
      <c r="P429" s="566">
        <v>14</v>
      </c>
      <c r="Q429" s="365">
        <v>234.881</v>
      </c>
      <c r="R429" s="667">
        <v>14</v>
      </c>
      <c r="S429" s="668"/>
      <c r="T429" s="819"/>
      <c r="U429" s="816"/>
    </row>
    <row r="430" spans="1:21" ht="14.25" customHeight="1" thickTop="1" thickBot="1">
      <c r="A430" s="799"/>
      <c r="B430" s="804" t="s">
        <v>2593</v>
      </c>
      <c r="C430" s="840" t="s">
        <v>172</v>
      </c>
      <c r="D430" s="840" t="s">
        <v>2835</v>
      </c>
      <c r="E430" s="804" t="s">
        <v>2836</v>
      </c>
      <c r="F430" s="804" t="s">
        <v>2837</v>
      </c>
      <c r="G430" s="564">
        <v>42465</v>
      </c>
      <c r="H430" s="642">
        <v>3</v>
      </c>
      <c r="I430" s="647"/>
      <c r="J430" s="365">
        <v>12.792</v>
      </c>
      <c r="K430" s="565">
        <v>1</v>
      </c>
      <c r="L430" s="566">
        <v>4</v>
      </c>
      <c r="M430" s="565">
        <v>1</v>
      </c>
      <c r="N430" s="735" t="s">
        <v>255</v>
      </c>
      <c r="O430" s="841" t="s">
        <v>172</v>
      </c>
      <c r="P430" s="566">
        <v>0</v>
      </c>
      <c r="Q430" s="365"/>
      <c r="R430" s="667">
        <v>0</v>
      </c>
      <c r="S430" s="668"/>
      <c r="T430" s="819"/>
      <c r="U430" s="816"/>
    </row>
    <row r="431" spans="1:21" ht="14.25" customHeight="1" thickTop="1" thickBot="1">
      <c r="A431" s="799"/>
      <c r="B431" s="804" t="s">
        <v>2593</v>
      </c>
      <c r="C431" s="840" t="s">
        <v>172</v>
      </c>
      <c r="D431" s="840" t="s">
        <v>3602</v>
      </c>
      <c r="E431" s="804" t="s">
        <v>3603</v>
      </c>
      <c r="F431" s="804" t="s">
        <v>1595</v>
      </c>
      <c r="G431" s="564">
        <v>42529</v>
      </c>
      <c r="H431" s="642">
        <v>1</v>
      </c>
      <c r="I431" s="647"/>
      <c r="J431" s="365">
        <v>89.144999999999996</v>
      </c>
      <c r="K431" s="565">
        <v>5</v>
      </c>
      <c r="L431" s="566">
        <v>9</v>
      </c>
      <c r="M431" s="565">
        <v>3</v>
      </c>
      <c r="N431" s="735" t="s">
        <v>502</v>
      </c>
      <c r="O431" s="841" t="s">
        <v>172</v>
      </c>
      <c r="P431" s="566">
        <v>9</v>
      </c>
      <c r="Q431" s="365">
        <v>89.144999999999996</v>
      </c>
      <c r="R431" s="667">
        <v>5</v>
      </c>
      <c r="S431" s="668"/>
      <c r="T431" s="819"/>
      <c r="U431" s="816"/>
    </row>
    <row r="432" spans="1:21" ht="14.25" customHeight="1" thickTop="1" thickBot="1">
      <c r="A432" s="799"/>
      <c r="B432" s="804" t="s">
        <v>2593</v>
      </c>
      <c r="C432" s="840" t="s">
        <v>2617</v>
      </c>
      <c r="D432" s="840" t="s">
        <v>2654</v>
      </c>
      <c r="E432" s="804" t="s">
        <v>2655</v>
      </c>
      <c r="F432" s="804" t="s">
        <v>2656</v>
      </c>
      <c r="G432" s="564">
        <v>42452</v>
      </c>
      <c r="H432" s="642">
        <v>3</v>
      </c>
      <c r="I432" s="647">
        <v>94.638000000000005</v>
      </c>
      <c r="J432" s="365">
        <v>94.638000000000005</v>
      </c>
      <c r="K432" s="565">
        <v>1</v>
      </c>
      <c r="L432" s="566">
        <v>7</v>
      </c>
      <c r="M432" s="565">
        <v>2</v>
      </c>
      <c r="N432" s="735" t="s">
        <v>502</v>
      </c>
      <c r="O432" s="841" t="s">
        <v>172</v>
      </c>
      <c r="P432" s="566">
        <v>6</v>
      </c>
      <c r="Q432" s="365">
        <v>94.638000000000005</v>
      </c>
      <c r="R432" s="667">
        <v>1</v>
      </c>
      <c r="S432" s="668"/>
      <c r="T432" s="819"/>
      <c r="U432" s="816"/>
    </row>
    <row r="433" spans="1:21" ht="14.25" customHeight="1" thickTop="1" thickBot="1">
      <c r="A433" s="799"/>
      <c r="B433" s="804" t="s">
        <v>2593</v>
      </c>
      <c r="C433" s="840" t="s">
        <v>1958</v>
      </c>
      <c r="D433" s="840" t="s">
        <v>1980</v>
      </c>
      <c r="E433" s="804" t="s">
        <v>1981</v>
      </c>
      <c r="F433" s="804" t="s">
        <v>1059</v>
      </c>
      <c r="G433" s="564">
        <v>42251</v>
      </c>
      <c r="H433" s="642">
        <v>10</v>
      </c>
      <c r="I433" s="647">
        <v>65.087000000000003</v>
      </c>
      <c r="J433" s="365">
        <v>737.44299999999998</v>
      </c>
      <c r="K433" s="565">
        <v>55</v>
      </c>
      <c r="L433" s="566">
        <v>16</v>
      </c>
      <c r="M433" s="565">
        <v>3</v>
      </c>
      <c r="N433" s="735" t="s">
        <v>502</v>
      </c>
      <c r="O433" s="841" t="s">
        <v>172</v>
      </c>
      <c r="P433" s="566">
        <v>0</v>
      </c>
      <c r="Q433" s="365">
        <v>10.058</v>
      </c>
      <c r="R433" s="667">
        <v>1</v>
      </c>
      <c r="S433" s="668"/>
      <c r="T433" s="819"/>
      <c r="U433" s="816"/>
    </row>
    <row r="434" spans="1:21" ht="14.25" customHeight="1" thickTop="1" thickBot="1">
      <c r="A434" s="799"/>
      <c r="B434" s="804" t="s">
        <v>2593</v>
      </c>
      <c r="C434" s="840" t="s">
        <v>1958</v>
      </c>
      <c r="D434" s="840" t="s">
        <v>1982</v>
      </c>
      <c r="E434" s="804" t="s">
        <v>1983</v>
      </c>
      <c r="F434" s="804" t="s">
        <v>741</v>
      </c>
      <c r="G434" s="564">
        <v>42251</v>
      </c>
      <c r="H434" s="642">
        <v>10</v>
      </c>
      <c r="I434" s="647">
        <v>374.34500000000003</v>
      </c>
      <c r="J434" s="365">
        <v>710.13400000000001</v>
      </c>
      <c r="K434" s="565">
        <v>62</v>
      </c>
      <c r="L434" s="566">
        <v>27</v>
      </c>
      <c r="M434" s="565">
        <v>3</v>
      </c>
      <c r="N434" s="735" t="s">
        <v>502</v>
      </c>
      <c r="O434" s="841" t="s">
        <v>172</v>
      </c>
      <c r="P434" s="566">
        <v>0</v>
      </c>
      <c r="Q434" s="365">
        <v>62.183999999999997</v>
      </c>
      <c r="R434" s="667">
        <v>5</v>
      </c>
      <c r="S434" s="668"/>
      <c r="T434" s="819"/>
      <c r="U434" s="816"/>
    </row>
    <row r="435" spans="1:21" ht="14.25" customHeight="1" thickTop="1" thickBot="1">
      <c r="A435" s="799"/>
      <c r="B435" s="804" t="s">
        <v>2593</v>
      </c>
      <c r="C435" s="840" t="s">
        <v>1958</v>
      </c>
      <c r="D435" s="840" t="s">
        <v>2221</v>
      </c>
      <c r="E435" s="804" t="s">
        <v>2222</v>
      </c>
      <c r="F435" s="804" t="s">
        <v>2223</v>
      </c>
      <c r="G435" s="564">
        <v>42324</v>
      </c>
      <c r="H435" s="642">
        <v>7</v>
      </c>
      <c r="I435" s="647">
        <v>89.578999999999994</v>
      </c>
      <c r="J435" s="365">
        <v>399.78300000000002</v>
      </c>
      <c r="K435" s="565">
        <v>36</v>
      </c>
      <c r="L435" s="566">
        <v>12</v>
      </c>
      <c r="M435" s="565">
        <v>2</v>
      </c>
      <c r="N435" s="735" t="s">
        <v>502</v>
      </c>
      <c r="O435" s="841" t="s">
        <v>172</v>
      </c>
      <c r="P435" s="566">
        <v>0</v>
      </c>
      <c r="Q435" s="365">
        <v>31.838000000000001</v>
      </c>
      <c r="R435" s="667">
        <v>3</v>
      </c>
      <c r="S435" s="668"/>
      <c r="T435" s="819"/>
      <c r="U435" s="816"/>
    </row>
    <row r="436" spans="1:21" ht="14.25" customHeight="1" thickTop="1" thickBot="1">
      <c r="A436" s="799"/>
      <c r="B436" s="804" t="s">
        <v>2593</v>
      </c>
      <c r="C436" s="840" t="s">
        <v>2795</v>
      </c>
      <c r="D436" s="840" t="s">
        <v>2841</v>
      </c>
      <c r="E436" s="804" t="s">
        <v>2842</v>
      </c>
      <c r="F436" s="804" t="s">
        <v>741</v>
      </c>
      <c r="G436" s="564">
        <v>42465</v>
      </c>
      <c r="H436" s="642">
        <v>3</v>
      </c>
      <c r="I436" s="647">
        <v>15.65</v>
      </c>
      <c r="J436" s="365">
        <v>91.792000000000002</v>
      </c>
      <c r="K436" s="565">
        <v>13</v>
      </c>
      <c r="L436" s="566">
        <v>12</v>
      </c>
      <c r="M436" s="565">
        <v>3</v>
      </c>
      <c r="N436" s="735" t="s">
        <v>502</v>
      </c>
      <c r="O436" s="841" t="s">
        <v>172</v>
      </c>
      <c r="P436" s="566">
        <v>2</v>
      </c>
      <c r="Q436" s="365">
        <v>61.106000000000002</v>
      </c>
      <c r="R436" s="667">
        <v>6</v>
      </c>
      <c r="S436" s="668"/>
      <c r="T436" s="819"/>
      <c r="U436" s="816"/>
    </row>
    <row r="437" spans="1:21" ht="14.25" customHeight="1" thickTop="1" thickBot="1">
      <c r="A437" s="799"/>
      <c r="B437" s="804" t="s">
        <v>2593</v>
      </c>
      <c r="C437" s="840" t="s">
        <v>2795</v>
      </c>
      <c r="D437" s="840" t="s">
        <v>2843</v>
      </c>
      <c r="E437" s="804" t="s">
        <v>2844</v>
      </c>
      <c r="F437" s="804" t="s">
        <v>2845</v>
      </c>
      <c r="G437" s="564">
        <v>42465</v>
      </c>
      <c r="H437" s="642">
        <v>3</v>
      </c>
      <c r="I437" s="647">
        <v>65.075999999999993</v>
      </c>
      <c r="J437" s="365">
        <v>209.464</v>
      </c>
      <c r="K437" s="565">
        <v>17</v>
      </c>
      <c r="L437" s="566">
        <v>24</v>
      </c>
      <c r="M437" s="565">
        <v>5</v>
      </c>
      <c r="N437" s="735" t="s">
        <v>502</v>
      </c>
      <c r="O437" s="841" t="s">
        <v>172</v>
      </c>
      <c r="P437" s="566">
        <v>15</v>
      </c>
      <c r="Q437" s="365">
        <v>132.72800000000001</v>
      </c>
      <c r="R437" s="667">
        <v>9</v>
      </c>
      <c r="S437" s="668"/>
      <c r="T437" s="819"/>
      <c r="U437" s="816"/>
    </row>
    <row r="438" spans="1:21" ht="14.25" customHeight="1" thickTop="1" thickBot="1">
      <c r="A438" s="799"/>
      <c r="B438" s="804" t="s">
        <v>2593</v>
      </c>
      <c r="C438" s="840" t="s">
        <v>2795</v>
      </c>
      <c r="D438" s="840" t="s">
        <v>2846</v>
      </c>
      <c r="E438" s="804" t="s">
        <v>2847</v>
      </c>
      <c r="F438" s="804" t="s">
        <v>2848</v>
      </c>
      <c r="G438" s="564">
        <v>42479</v>
      </c>
      <c r="H438" s="642">
        <v>2</v>
      </c>
      <c r="I438" s="647">
        <v>10.675000000000001</v>
      </c>
      <c r="J438" s="365"/>
      <c r="K438" s="565">
        <v>3</v>
      </c>
      <c r="L438" s="566">
        <v>10</v>
      </c>
      <c r="M438" s="565">
        <v>3</v>
      </c>
      <c r="N438" s="735" t="s">
        <v>255</v>
      </c>
      <c r="O438" s="841" t="s">
        <v>172</v>
      </c>
      <c r="P438" s="566">
        <v>2</v>
      </c>
      <c r="Q438" s="365"/>
      <c r="R438" s="667">
        <v>0</v>
      </c>
      <c r="S438" s="668"/>
      <c r="T438" s="819"/>
      <c r="U438" s="816"/>
    </row>
    <row r="439" spans="1:21" ht="14.25" customHeight="1" thickTop="1" thickBot="1">
      <c r="A439" s="799"/>
      <c r="B439" s="804" t="s">
        <v>2593</v>
      </c>
      <c r="C439" s="840" t="s">
        <v>2795</v>
      </c>
      <c r="D439" s="840" t="s">
        <v>2849</v>
      </c>
      <c r="E439" s="804" t="s">
        <v>2850</v>
      </c>
      <c r="F439" s="804" t="s">
        <v>2851</v>
      </c>
      <c r="G439" s="564">
        <v>42479</v>
      </c>
      <c r="H439" s="642">
        <v>2</v>
      </c>
      <c r="I439" s="647">
        <v>61.573999999999998</v>
      </c>
      <c r="J439" s="365">
        <v>80.587999999999994</v>
      </c>
      <c r="K439" s="565">
        <v>7</v>
      </c>
      <c r="L439" s="566">
        <v>12</v>
      </c>
      <c r="M439" s="565">
        <v>2</v>
      </c>
      <c r="N439" s="735" t="s">
        <v>502</v>
      </c>
      <c r="O439" s="841" t="s">
        <v>172</v>
      </c>
      <c r="P439" s="566">
        <v>5</v>
      </c>
      <c r="Q439" s="365">
        <v>80.587999999999994</v>
      </c>
      <c r="R439" s="667">
        <v>4</v>
      </c>
      <c r="S439" s="668"/>
      <c r="T439" s="819"/>
      <c r="U439" s="816"/>
    </row>
    <row r="440" spans="1:21" ht="14.25" customHeight="1" thickTop="1" thickBot="1">
      <c r="A440" s="799"/>
      <c r="B440" s="804" t="s">
        <v>2593</v>
      </c>
      <c r="C440" s="840" t="s">
        <v>2795</v>
      </c>
      <c r="D440" s="840" t="s">
        <v>2852</v>
      </c>
      <c r="E440" s="804" t="s">
        <v>2853</v>
      </c>
      <c r="F440" s="804" t="s">
        <v>2854</v>
      </c>
      <c r="G440" s="564">
        <v>42479</v>
      </c>
      <c r="H440" s="642">
        <v>2</v>
      </c>
      <c r="I440" s="647">
        <v>109.399</v>
      </c>
      <c r="J440" s="365">
        <v>164.87100000000001</v>
      </c>
      <c r="K440" s="565">
        <v>19</v>
      </c>
      <c r="L440" s="566">
        <v>16</v>
      </c>
      <c r="M440" s="565">
        <v>3</v>
      </c>
      <c r="N440" s="735" t="s">
        <v>502</v>
      </c>
      <c r="O440" s="841" t="s">
        <v>172</v>
      </c>
      <c r="P440" s="566">
        <v>4</v>
      </c>
      <c r="Q440" s="365">
        <v>73.703999999999994</v>
      </c>
      <c r="R440" s="667">
        <v>7</v>
      </c>
      <c r="S440" s="668"/>
      <c r="T440" s="819"/>
      <c r="U440" s="816"/>
    </row>
    <row r="441" spans="1:21" ht="14.25" customHeight="1" thickTop="1" thickBot="1">
      <c r="A441" s="799"/>
      <c r="B441" s="804" t="s">
        <v>2593</v>
      </c>
      <c r="C441" s="840" t="s">
        <v>3096</v>
      </c>
      <c r="D441" s="840" t="s">
        <v>3328</v>
      </c>
      <c r="E441" s="804" t="s">
        <v>3389</v>
      </c>
      <c r="F441" s="804" t="s">
        <v>3329</v>
      </c>
      <c r="G441" s="564">
        <v>42508</v>
      </c>
      <c r="H441" s="642">
        <v>1</v>
      </c>
      <c r="I441" s="647"/>
      <c r="J441" s="365">
        <v>61.11</v>
      </c>
      <c r="K441" s="565">
        <v>5</v>
      </c>
      <c r="L441" s="566">
        <v>10</v>
      </c>
      <c r="M441" s="565">
        <v>2</v>
      </c>
      <c r="N441" s="735" t="s">
        <v>502</v>
      </c>
      <c r="O441" s="841" t="s">
        <v>172</v>
      </c>
      <c r="P441" s="566">
        <v>3</v>
      </c>
      <c r="Q441" s="365">
        <v>61.11</v>
      </c>
      <c r="R441" s="667">
        <v>4</v>
      </c>
      <c r="S441" s="668"/>
      <c r="T441" s="819"/>
      <c r="U441" s="816"/>
    </row>
    <row r="442" spans="1:21" ht="14.25" customHeight="1" thickTop="1" thickBot="1">
      <c r="A442" s="799"/>
      <c r="B442" s="804" t="s">
        <v>1466</v>
      </c>
      <c r="C442" s="840" t="s">
        <v>1207</v>
      </c>
      <c r="D442" s="840" t="s">
        <v>1793</v>
      </c>
      <c r="E442" s="804" t="s">
        <v>1794</v>
      </c>
      <c r="F442" s="804" t="s">
        <v>1795</v>
      </c>
      <c r="G442" s="564">
        <v>42198</v>
      </c>
      <c r="H442" s="642">
        <v>12</v>
      </c>
      <c r="I442" s="647">
        <v>252.364</v>
      </c>
      <c r="J442" s="365">
        <v>2067.8150000000001</v>
      </c>
      <c r="K442" s="565">
        <v>129</v>
      </c>
      <c r="L442" s="566">
        <v>69</v>
      </c>
      <c r="M442" s="565">
        <v>2</v>
      </c>
      <c r="N442" s="735" t="s">
        <v>502</v>
      </c>
      <c r="O442" s="841" t="s">
        <v>172</v>
      </c>
      <c r="P442" s="566">
        <v>23</v>
      </c>
      <c r="Q442" s="365">
        <v>138.239</v>
      </c>
      <c r="R442" s="667">
        <v>7</v>
      </c>
      <c r="S442" s="668"/>
      <c r="T442" s="819"/>
      <c r="U442" s="816"/>
    </row>
    <row r="443" spans="1:21" ht="14.25" customHeight="1" thickTop="1" thickBot="1">
      <c r="A443" s="799"/>
      <c r="B443" s="804" t="s">
        <v>1466</v>
      </c>
      <c r="C443" s="840" t="s">
        <v>1207</v>
      </c>
      <c r="D443" s="840" t="s">
        <v>3338</v>
      </c>
      <c r="E443" s="804" t="s">
        <v>3391</v>
      </c>
      <c r="F443" s="804" t="s">
        <v>3339</v>
      </c>
      <c r="G443" s="564">
        <v>42508</v>
      </c>
      <c r="H443" s="642">
        <v>1</v>
      </c>
      <c r="I443" s="647">
        <v>45.42</v>
      </c>
      <c r="J443" s="365">
        <v>156.28</v>
      </c>
      <c r="K443" s="565">
        <v>17</v>
      </c>
      <c r="L443" s="566">
        <v>25</v>
      </c>
      <c r="M443" s="565">
        <v>4</v>
      </c>
      <c r="N443" s="735" t="s">
        <v>502</v>
      </c>
      <c r="O443" s="841" t="s">
        <v>172</v>
      </c>
      <c r="P443" s="566">
        <v>16</v>
      </c>
      <c r="Q443" s="365">
        <v>156.28</v>
      </c>
      <c r="R443" s="667">
        <v>12</v>
      </c>
      <c r="S443" s="668"/>
      <c r="T443" s="819"/>
      <c r="U443" s="816"/>
    </row>
    <row r="444" spans="1:21" ht="14.25" customHeight="1" thickTop="1" thickBot="1">
      <c r="A444" s="799"/>
      <c r="B444" s="804" t="s">
        <v>1002</v>
      </c>
      <c r="C444" s="840" t="s">
        <v>1080</v>
      </c>
      <c r="D444" s="840" t="s">
        <v>1104</v>
      </c>
      <c r="E444" s="804" t="s">
        <v>1105</v>
      </c>
      <c r="F444" s="804" t="s">
        <v>1106</v>
      </c>
      <c r="G444" s="564">
        <v>42031</v>
      </c>
      <c r="H444" s="642">
        <v>17</v>
      </c>
      <c r="I444" s="647">
        <v>176.31399999999999</v>
      </c>
      <c r="J444" s="365">
        <v>2582.5610000000001</v>
      </c>
      <c r="K444" s="565">
        <v>123</v>
      </c>
      <c r="L444" s="566">
        <v>48</v>
      </c>
      <c r="M444" s="565">
        <v>4</v>
      </c>
      <c r="N444" s="735" t="s">
        <v>502</v>
      </c>
      <c r="O444" s="841" t="s">
        <v>172</v>
      </c>
      <c r="P444" s="566">
        <v>8</v>
      </c>
      <c r="Q444" s="365">
        <v>543.72900000000004</v>
      </c>
      <c r="R444" s="667">
        <v>16</v>
      </c>
      <c r="S444" s="668"/>
      <c r="T444" s="819"/>
      <c r="U444" s="816"/>
    </row>
    <row r="445" spans="1:21" ht="14.25" customHeight="1" thickTop="1" thickBot="1">
      <c r="A445" s="799"/>
      <c r="B445" s="804" t="s">
        <v>1002</v>
      </c>
      <c r="C445" s="840" t="s">
        <v>1080</v>
      </c>
      <c r="D445" s="840" t="s">
        <v>1162</v>
      </c>
      <c r="E445" s="804" t="s">
        <v>2855</v>
      </c>
      <c r="F445" s="804" t="s">
        <v>2761</v>
      </c>
      <c r="G445" s="564">
        <v>42031</v>
      </c>
      <c r="H445" s="642">
        <v>17</v>
      </c>
      <c r="I445" s="647">
        <v>475.79599999999999</v>
      </c>
      <c r="J445" s="365">
        <v>1451.6220000000001</v>
      </c>
      <c r="K445" s="565">
        <v>50</v>
      </c>
      <c r="L445" s="566">
        <v>22</v>
      </c>
      <c r="M445" s="565">
        <v>1</v>
      </c>
      <c r="N445" s="735" t="s">
        <v>502</v>
      </c>
      <c r="O445" s="841" t="s">
        <v>172</v>
      </c>
      <c r="P445" s="566">
        <v>3</v>
      </c>
      <c r="Q445" s="365">
        <v>414.81099999999998</v>
      </c>
      <c r="R445" s="667">
        <v>10</v>
      </c>
      <c r="S445" s="668"/>
      <c r="T445" s="819"/>
      <c r="U445" s="816"/>
    </row>
    <row r="446" spans="1:21" ht="14.25" customHeight="1" thickTop="1" thickBot="1">
      <c r="A446" s="799"/>
      <c r="B446" s="804" t="s">
        <v>1002</v>
      </c>
      <c r="C446" s="840" t="s">
        <v>1080</v>
      </c>
      <c r="D446" s="840" t="s">
        <v>1210</v>
      </c>
      <c r="E446" s="804" t="s">
        <v>1211</v>
      </c>
      <c r="F446" s="804" t="s">
        <v>1212</v>
      </c>
      <c r="G446" s="564">
        <v>42044</v>
      </c>
      <c r="H446" s="642">
        <v>17</v>
      </c>
      <c r="I446" s="647">
        <v>123.55</v>
      </c>
      <c r="J446" s="365">
        <v>643.30600000000004</v>
      </c>
      <c r="K446" s="565">
        <v>51</v>
      </c>
      <c r="L446" s="566">
        <v>19</v>
      </c>
      <c r="M446" s="565">
        <v>2</v>
      </c>
      <c r="N446" s="735" t="s">
        <v>289</v>
      </c>
      <c r="O446" s="841" t="s">
        <v>172</v>
      </c>
      <c r="P446" s="566">
        <v>2</v>
      </c>
      <c r="Q446" s="365">
        <v>56.386000000000003</v>
      </c>
      <c r="R446" s="667">
        <v>4</v>
      </c>
      <c r="S446" s="668"/>
      <c r="T446" s="819"/>
      <c r="U446" s="816"/>
    </row>
    <row r="447" spans="1:21" ht="14.25" customHeight="1" thickTop="1" thickBot="1">
      <c r="A447" s="799"/>
      <c r="B447" s="804" t="s">
        <v>1002</v>
      </c>
      <c r="C447" s="840" t="s">
        <v>1083</v>
      </c>
      <c r="D447" s="840" t="s">
        <v>1163</v>
      </c>
      <c r="E447" s="804" t="s">
        <v>2233</v>
      </c>
      <c r="F447" s="804" t="s">
        <v>1164</v>
      </c>
      <c r="G447" s="564">
        <v>42033</v>
      </c>
      <c r="H447" s="642">
        <v>17</v>
      </c>
      <c r="I447" s="647">
        <v>1113.529</v>
      </c>
      <c r="J447" s="365">
        <v>1795.2529999999999</v>
      </c>
      <c r="K447" s="565">
        <v>87</v>
      </c>
      <c r="L447" s="566">
        <v>45</v>
      </c>
      <c r="M447" s="565">
        <v>1</v>
      </c>
      <c r="N447" s="735" t="s">
        <v>502</v>
      </c>
      <c r="O447" s="841" t="s">
        <v>172</v>
      </c>
      <c r="P447" s="566">
        <v>15</v>
      </c>
      <c r="Q447" s="365">
        <v>112.791</v>
      </c>
      <c r="R447" s="667">
        <v>8</v>
      </c>
      <c r="S447" s="668"/>
      <c r="T447" s="819"/>
      <c r="U447" s="816"/>
    </row>
    <row r="448" spans="1:21" ht="14.25" customHeight="1" thickTop="1" thickBot="1">
      <c r="A448" s="799"/>
      <c r="B448" s="804" t="s">
        <v>1002</v>
      </c>
      <c r="C448" s="840" t="s">
        <v>1083</v>
      </c>
      <c r="D448" s="840" t="s">
        <v>2104</v>
      </c>
      <c r="E448" s="804" t="s">
        <v>3392</v>
      </c>
      <c r="F448" s="804" t="s">
        <v>2105</v>
      </c>
      <c r="G448" s="564">
        <v>42321</v>
      </c>
      <c r="H448" s="642">
        <v>9</v>
      </c>
      <c r="I448" s="647">
        <v>406.13600000000002</v>
      </c>
      <c r="J448" s="365">
        <v>243.99</v>
      </c>
      <c r="K448" s="565">
        <v>21</v>
      </c>
      <c r="L448" s="566">
        <v>25</v>
      </c>
      <c r="M448" s="565">
        <v>1</v>
      </c>
      <c r="N448" s="735" t="s">
        <v>289</v>
      </c>
      <c r="O448" s="841" t="s">
        <v>172</v>
      </c>
      <c r="P448" s="566">
        <v>12</v>
      </c>
      <c r="Q448" s="365">
        <v>46.927</v>
      </c>
      <c r="R448" s="667">
        <v>4</v>
      </c>
      <c r="S448" s="668"/>
      <c r="T448" s="819"/>
      <c r="U448" s="816"/>
    </row>
    <row r="449" spans="1:21" ht="14.25" customHeight="1" thickTop="1" thickBot="1">
      <c r="A449" s="799"/>
      <c r="B449" s="804" t="s">
        <v>1002</v>
      </c>
      <c r="C449" s="840" t="s">
        <v>1963</v>
      </c>
      <c r="D449" s="840" t="s">
        <v>2009</v>
      </c>
      <c r="E449" s="804" t="s">
        <v>2010</v>
      </c>
      <c r="F449" s="804" t="s">
        <v>985</v>
      </c>
      <c r="G449" s="564">
        <v>42271</v>
      </c>
      <c r="H449" s="642">
        <v>9</v>
      </c>
      <c r="I449" s="647">
        <v>242.589</v>
      </c>
      <c r="J449" s="365">
        <v>860.17700000000002</v>
      </c>
      <c r="K449" s="565">
        <v>71</v>
      </c>
      <c r="L449" s="566">
        <v>36</v>
      </c>
      <c r="M449" s="565">
        <v>2</v>
      </c>
      <c r="N449" s="735" t="s">
        <v>502</v>
      </c>
      <c r="O449" s="841" t="s">
        <v>172</v>
      </c>
      <c r="P449" s="566">
        <v>4</v>
      </c>
      <c r="Q449" s="365">
        <v>158.26400000000001</v>
      </c>
      <c r="R449" s="667">
        <v>17</v>
      </c>
      <c r="S449" s="668"/>
      <c r="T449" s="819"/>
      <c r="U449" s="816"/>
    </row>
    <row r="450" spans="1:21" ht="14.25" customHeight="1" thickTop="1" thickBot="1">
      <c r="A450" s="799"/>
      <c r="B450" s="804" t="s">
        <v>1002</v>
      </c>
      <c r="C450" s="840" t="s">
        <v>1963</v>
      </c>
      <c r="D450" s="840" t="s">
        <v>3353</v>
      </c>
      <c r="E450" s="804" t="s">
        <v>3393</v>
      </c>
      <c r="F450" s="804" t="s">
        <v>475</v>
      </c>
      <c r="G450" s="564">
        <v>42520</v>
      </c>
      <c r="H450" s="642">
        <v>1</v>
      </c>
      <c r="I450" s="647"/>
      <c r="J450" s="365">
        <v>21.167999999999999</v>
      </c>
      <c r="K450" s="565">
        <v>1</v>
      </c>
      <c r="L450" s="566">
        <v>6</v>
      </c>
      <c r="M450" s="565">
        <v>1</v>
      </c>
      <c r="N450" s="735" t="s">
        <v>502</v>
      </c>
      <c r="O450" s="841" t="s">
        <v>172</v>
      </c>
      <c r="P450" s="566">
        <v>2</v>
      </c>
      <c r="Q450" s="365">
        <v>21.167999999999999</v>
      </c>
      <c r="R450" s="667">
        <v>1</v>
      </c>
      <c r="S450" s="668"/>
      <c r="T450" s="819"/>
      <c r="U450" s="816"/>
    </row>
    <row r="451" spans="1:21" ht="14.25" customHeight="1" thickTop="1" thickBot="1">
      <c r="A451" s="799"/>
      <c r="B451" s="804" t="s">
        <v>806</v>
      </c>
      <c r="C451" s="840" t="s">
        <v>172</v>
      </c>
      <c r="D451" s="840" t="s">
        <v>617</v>
      </c>
      <c r="E451" s="804" t="s">
        <v>634</v>
      </c>
      <c r="F451" s="804" t="s">
        <v>629</v>
      </c>
      <c r="G451" s="564">
        <v>41781</v>
      </c>
      <c r="H451" s="642">
        <v>25</v>
      </c>
      <c r="I451" s="647">
        <v>13.096</v>
      </c>
      <c r="J451" s="365">
        <v>1601.577</v>
      </c>
      <c r="K451" s="565">
        <v>16</v>
      </c>
      <c r="L451" s="566">
        <v>6</v>
      </c>
      <c r="M451" s="565">
        <v>0</v>
      </c>
      <c r="N451" s="735" t="s">
        <v>502</v>
      </c>
      <c r="O451" s="841" t="s">
        <v>172</v>
      </c>
      <c r="P451" s="566">
        <v>0</v>
      </c>
      <c r="Q451" s="365"/>
      <c r="R451" s="667">
        <v>0</v>
      </c>
      <c r="S451" s="668"/>
      <c r="T451" s="819"/>
      <c r="U451" s="816"/>
    </row>
    <row r="452" spans="1:21" ht="14.25" customHeight="1" thickTop="1" thickBot="1">
      <c r="A452" s="799"/>
      <c r="B452" s="804" t="s">
        <v>806</v>
      </c>
      <c r="C452" s="840" t="s">
        <v>172</v>
      </c>
      <c r="D452" s="840" t="s">
        <v>845</v>
      </c>
      <c r="E452" s="804" t="s">
        <v>2234</v>
      </c>
      <c r="F452" s="804" t="s">
        <v>846</v>
      </c>
      <c r="G452" s="564">
        <v>41928</v>
      </c>
      <c r="H452" s="642">
        <v>20</v>
      </c>
      <c r="I452" s="647">
        <v>685.86500000000001</v>
      </c>
      <c r="J452" s="365">
        <v>1382.6</v>
      </c>
      <c r="K452" s="565">
        <v>42</v>
      </c>
      <c r="L452" s="566">
        <v>21</v>
      </c>
      <c r="M452" s="565">
        <v>1</v>
      </c>
      <c r="N452" s="735" t="s">
        <v>502</v>
      </c>
      <c r="O452" s="841" t="s">
        <v>172</v>
      </c>
      <c r="P452" s="566">
        <v>5</v>
      </c>
      <c r="Q452" s="365"/>
      <c r="R452" s="667">
        <v>0</v>
      </c>
      <c r="S452" s="668"/>
      <c r="T452" s="819"/>
      <c r="U452" s="816"/>
    </row>
    <row r="453" spans="1:21" ht="14.25" customHeight="1" thickTop="1" thickBot="1">
      <c r="A453" s="799"/>
      <c r="B453" s="804" t="s">
        <v>806</v>
      </c>
      <c r="C453" s="840" t="s">
        <v>172</v>
      </c>
      <c r="D453" s="840" t="s">
        <v>944</v>
      </c>
      <c r="E453" s="804" t="s">
        <v>945</v>
      </c>
      <c r="F453" s="804" t="s">
        <v>741</v>
      </c>
      <c r="G453" s="564">
        <v>41996</v>
      </c>
      <c r="H453" s="642">
        <v>18</v>
      </c>
      <c r="I453" s="647">
        <v>92.721000000000004</v>
      </c>
      <c r="J453" s="365">
        <v>2078.3760000000002</v>
      </c>
      <c r="K453" s="565">
        <v>45</v>
      </c>
      <c r="L453" s="566">
        <v>7</v>
      </c>
      <c r="M453" s="565">
        <v>1</v>
      </c>
      <c r="N453" s="735" t="s">
        <v>502</v>
      </c>
      <c r="O453" s="841" t="s">
        <v>172</v>
      </c>
      <c r="P453" s="566">
        <v>0</v>
      </c>
      <c r="Q453" s="365">
        <v>50.512</v>
      </c>
      <c r="R453" s="667">
        <v>0</v>
      </c>
      <c r="S453" s="668"/>
      <c r="T453" s="819"/>
      <c r="U453" s="816"/>
    </row>
    <row r="454" spans="1:21" ht="14.25" customHeight="1" thickTop="1" thickBot="1">
      <c r="A454" s="799"/>
      <c r="B454" s="804" t="s">
        <v>559</v>
      </c>
      <c r="C454" s="840" t="s">
        <v>172</v>
      </c>
      <c r="D454" s="840" t="s">
        <v>946</v>
      </c>
      <c r="E454" s="804" t="s">
        <v>947</v>
      </c>
      <c r="F454" s="804" t="s">
        <v>948</v>
      </c>
      <c r="G454" s="564">
        <v>41989</v>
      </c>
      <c r="H454" s="642">
        <v>18</v>
      </c>
      <c r="I454" s="647">
        <v>99.405000000000001</v>
      </c>
      <c r="J454" s="365">
        <v>449.63499999999999</v>
      </c>
      <c r="K454" s="565">
        <v>25</v>
      </c>
      <c r="L454" s="566">
        <v>8</v>
      </c>
      <c r="M454" s="565">
        <v>2</v>
      </c>
      <c r="N454" s="735" t="s">
        <v>289</v>
      </c>
      <c r="O454" s="841" t="s">
        <v>172</v>
      </c>
      <c r="P454" s="566">
        <v>0</v>
      </c>
      <c r="Q454" s="365">
        <v>29.385999999999999</v>
      </c>
      <c r="R454" s="667">
        <v>2</v>
      </c>
      <c r="S454" s="668"/>
      <c r="T454" s="819"/>
      <c r="U454" s="816"/>
    </row>
    <row r="455" spans="1:21" ht="14.25" customHeight="1" thickTop="1" thickBot="1">
      <c r="A455" s="799"/>
      <c r="B455" s="804" t="s">
        <v>559</v>
      </c>
      <c r="C455" s="840" t="s">
        <v>618</v>
      </c>
      <c r="D455" s="840" t="s">
        <v>717</v>
      </c>
      <c r="E455" s="804" t="s">
        <v>718</v>
      </c>
      <c r="F455" s="804" t="s">
        <v>719</v>
      </c>
      <c r="G455" s="564">
        <v>41842</v>
      </c>
      <c r="H455" s="642">
        <v>23</v>
      </c>
      <c r="I455" s="647">
        <v>220.24</v>
      </c>
      <c r="J455" s="365">
        <v>1144.963</v>
      </c>
      <c r="K455" s="565">
        <v>69</v>
      </c>
      <c r="L455" s="566">
        <v>14</v>
      </c>
      <c r="M455" s="565">
        <v>0</v>
      </c>
      <c r="N455" s="735" t="s">
        <v>502</v>
      </c>
      <c r="O455" s="841" t="s">
        <v>172</v>
      </c>
      <c r="P455" s="566">
        <v>1</v>
      </c>
      <c r="Q455" s="365">
        <v>66.986999999999995</v>
      </c>
      <c r="R455" s="667">
        <v>2</v>
      </c>
      <c r="S455" s="668"/>
      <c r="T455" s="819"/>
      <c r="U455" s="816"/>
    </row>
    <row r="456" spans="1:21" ht="14.25" customHeight="1" thickTop="1" thickBot="1">
      <c r="A456" s="799"/>
      <c r="B456" s="804" t="s">
        <v>559</v>
      </c>
      <c r="C456" s="840" t="s">
        <v>618</v>
      </c>
      <c r="D456" s="840" t="s">
        <v>725</v>
      </c>
      <c r="E456" s="804" t="s">
        <v>1796</v>
      </c>
      <c r="F456" s="804" t="s">
        <v>726</v>
      </c>
      <c r="G456" s="564">
        <v>41845</v>
      </c>
      <c r="H456" s="642">
        <v>23</v>
      </c>
      <c r="I456" s="647">
        <v>352.13749999999999</v>
      </c>
      <c r="J456" s="365">
        <v>558.71349999999995</v>
      </c>
      <c r="K456" s="565">
        <v>23</v>
      </c>
      <c r="L456" s="566">
        <v>20</v>
      </c>
      <c r="M456" s="565">
        <v>2</v>
      </c>
      <c r="N456" s="735" t="s">
        <v>289</v>
      </c>
      <c r="O456" s="841" t="s">
        <v>172</v>
      </c>
      <c r="P456" s="566">
        <v>1</v>
      </c>
      <c r="Q456" s="365">
        <v>3.4365999999999999</v>
      </c>
      <c r="R456" s="667">
        <v>0</v>
      </c>
      <c r="S456" s="668"/>
      <c r="T456" s="819"/>
      <c r="U456" s="816"/>
    </row>
    <row r="457" spans="1:21" ht="14.25" customHeight="1" thickTop="1" thickBot="1">
      <c r="A457" s="799"/>
      <c r="B457" s="804" t="s">
        <v>559</v>
      </c>
      <c r="C457" s="840" t="s">
        <v>618</v>
      </c>
      <c r="D457" s="840" t="s">
        <v>1309</v>
      </c>
      <c r="E457" s="804" t="s">
        <v>2011</v>
      </c>
      <c r="F457" s="804" t="s">
        <v>1310</v>
      </c>
      <c r="G457" s="564">
        <v>42089</v>
      </c>
      <c r="H457" s="642">
        <v>15</v>
      </c>
      <c r="I457" s="647">
        <v>337.81299999999999</v>
      </c>
      <c r="J457" s="365">
        <v>863.70899999999995</v>
      </c>
      <c r="K457" s="565">
        <v>53</v>
      </c>
      <c r="L457" s="566">
        <v>12</v>
      </c>
      <c r="M457" s="565">
        <v>1</v>
      </c>
      <c r="N457" s="735" t="s">
        <v>502</v>
      </c>
      <c r="O457" s="841" t="s">
        <v>172</v>
      </c>
      <c r="P457" s="566">
        <v>1</v>
      </c>
      <c r="Q457" s="365">
        <v>56.591999999999999</v>
      </c>
      <c r="R457" s="667">
        <v>1</v>
      </c>
      <c r="S457" s="668"/>
      <c r="T457" s="819"/>
      <c r="U457" s="816"/>
    </row>
    <row r="458" spans="1:21" ht="14.25" customHeight="1" thickTop="1" thickBot="1">
      <c r="A458" s="799"/>
      <c r="B458" s="804" t="s">
        <v>559</v>
      </c>
      <c r="C458" s="840" t="s">
        <v>618</v>
      </c>
      <c r="D458" s="840" t="s">
        <v>2361</v>
      </c>
      <c r="E458" s="804" t="s">
        <v>2362</v>
      </c>
      <c r="F458" s="804" t="s">
        <v>2363</v>
      </c>
      <c r="G458" s="564">
        <v>42349</v>
      </c>
      <c r="H458" s="642">
        <v>7</v>
      </c>
      <c r="I458" s="647">
        <v>474.834</v>
      </c>
      <c r="J458" s="365">
        <v>483.38</v>
      </c>
      <c r="K458" s="565">
        <v>24</v>
      </c>
      <c r="L458" s="566">
        <v>17</v>
      </c>
      <c r="M458" s="565">
        <v>2</v>
      </c>
      <c r="N458" s="735" t="s">
        <v>502</v>
      </c>
      <c r="O458" s="841" t="s">
        <v>172</v>
      </c>
      <c r="P458" s="566">
        <v>2</v>
      </c>
      <c r="Q458" s="365">
        <v>48.448</v>
      </c>
      <c r="R458" s="667">
        <v>1</v>
      </c>
      <c r="S458" s="668"/>
      <c r="T458" s="819"/>
      <c r="U458" s="816"/>
    </row>
    <row r="459" spans="1:21" ht="14.25" customHeight="1" thickTop="1" thickBot="1">
      <c r="A459" s="799"/>
      <c r="B459" s="804" t="s">
        <v>559</v>
      </c>
      <c r="C459" s="840" t="s">
        <v>3100</v>
      </c>
      <c r="D459" s="840" t="s">
        <v>3356</v>
      </c>
      <c r="E459" s="804" t="s">
        <v>3394</v>
      </c>
      <c r="F459" s="804" t="s">
        <v>3357</v>
      </c>
      <c r="G459" s="564">
        <v>42496</v>
      </c>
      <c r="H459" s="642">
        <v>2</v>
      </c>
      <c r="I459" s="647">
        <v>10.688000000000001</v>
      </c>
      <c r="J459" s="365"/>
      <c r="K459" s="565">
        <v>2</v>
      </c>
      <c r="L459" s="566">
        <v>7</v>
      </c>
      <c r="M459" s="565">
        <v>1</v>
      </c>
      <c r="N459" s="735" t="s">
        <v>255</v>
      </c>
      <c r="O459" s="841" t="s">
        <v>172</v>
      </c>
      <c r="P459" s="566">
        <v>1</v>
      </c>
      <c r="Q459" s="365"/>
      <c r="R459" s="667">
        <v>0</v>
      </c>
      <c r="S459" s="668"/>
      <c r="T459" s="819"/>
      <c r="U459" s="816"/>
    </row>
    <row r="460" spans="1:21" ht="14.25" customHeight="1" thickTop="1" thickBot="1">
      <c r="A460" s="799"/>
      <c r="B460" s="804" t="s">
        <v>559</v>
      </c>
      <c r="C460" s="840" t="s">
        <v>3103</v>
      </c>
      <c r="D460" s="840" t="s">
        <v>3360</v>
      </c>
      <c r="E460" s="804" t="s">
        <v>3395</v>
      </c>
      <c r="F460" s="804" t="s">
        <v>3361</v>
      </c>
      <c r="G460" s="564">
        <v>42496</v>
      </c>
      <c r="H460" s="642">
        <v>2</v>
      </c>
      <c r="I460" s="647">
        <v>19.683</v>
      </c>
      <c r="J460" s="365">
        <v>28.163</v>
      </c>
      <c r="K460" s="565">
        <v>4</v>
      </c>
      <c r="L460" s="566">
        <v>7</v>
      </c>
      <c r="M460" s="565">
        <v>2</v>
      </c>
      <c r="N460" s="735" t="s">
        <v>255</v>
      </c>
      <c r="O460" s="841" t="s">
        <v>172</v>
      </c>
      <c r="P460" s="566">
        <v>2</v>
      </c>
      <c r="Q460" s="365">
        <v>28.163</v>
      </c>
      <c r="R460" s="667">
        <v>2</v>
      </c>
      <c r="S460" s="668"/>
      <c r="T460" s="819"/>
      <c r="U460" s="816"/>
    </row>
    <row r="461" spans="1:21" ht="14.25" customHeight="1" thickTop="1" thickBot="1">
      <c r="A461" s="799"/>
      <c r="B461" s="804" t="s">
        <v>559</v>
      </c>
      <c r="C461" s="840" t="s">
        <v>3103</v>
      </c>
      <c r="D461" s="840" t="s">
        <v>3604</v>
      </c>
      <c r="E461" s="804" t="s">
        <v>3605</v>
      </c>
      <c r="F461" s="804" t="s">
        <v>3050</v>
      </c>
      <c r="G461" s="564">
        <v>42548</v>
      </c>
      <c r="H461" s="642">
        <v>0</v>
      </c>
      <c r="I461" s="647"/>
      <c r="J461" s="365"/>
      <c r="K461" s="565">
        <v>0</v>
      </c>
      <c r="L461" s="566">
        <v>6</v>
      </c>
      <c r="M461" s="565">
        <v>1</v>
      </c>
      <c r="N461" s="735" t="s">
        <v>172</v>
      </c>
      <c r="O461" s="841" t="s">
        <v>172</v>
      </c>
      <c r="P461" s="566">
        <v>3</v>
      </c>
      <c r="Q461" s="365"/>
      <c r="R461" s="667">
        <v>0</v>
      </c>
      <c r="S461" s="668"/>
      <c r="T461" s="819"/>
      <c r="U461" s="816"/>
    </row>
    <row r="462" spans="1:21" ht="14.25" customHeight="1" thickTop="1" thickBot="1">
      <c r="A462" s="799"/>
      <c r="B462" s="800"/>
      <c r="C462" s="1319"/>
      <c r="D462" s="1319"/>
      <c r="E462" s="1320"/>
      <c r="F462" s="1320"/>
      <c r="G462" s="1321"/>
      <c r="H462" s="1322"/>
      <c r="I462" s="1323"/>
      <c r="J462" s="1324"/>
      <c r="K462" s="1324"/>
      <c r="L462" s="1324"/>
      <c r="M462" s="1324"/>
      <c r="N462" s="1325"/>
      <c r="O462" s="843"/>
      <c r="P462" s="1324"/>
      <c r="Q462" s="1324"/>
      <c r="R462" s="1324"/>
      <c r="S462" s="1324"/>
      <c r="T462" s="819"/>
      <c r="U462" s="816"/>
    </row>
    <row r="463" spans="1:21" ht="14.25" customHeight="1" thickTop="1" thickBot="1">
      <c r="A463" s="799"/>
      <c r="B463" s="800"/>
      <c r="C463" s="1319"/>
      <c r="D463" s="1319"/>
      <c r="E463" s="1320"/>
      <c r="F463" s="1320"/>
      <c r="G463" s="1321"/>
      <c r="H463" s="1322"/>
      <c r="I463" s="1323"/>
      <c r="J463" s="1324"/>
      <c r="K463" s="1324"/>
      <c r="L463" s="1324"/>
      <c r="M463" s="1324"/>
      <c r="N463" s="1325"/>
      <c r="O463" s="843"/>
      <c r="P463" s="1324"/>
      <c r="Q463" s="1324"/>
      <c r="R463" s="1324"/>
      <c r="S463" s="1324"/>
      <c r="T463" s="819"/>
      <c r="U463" s="816"/>
    </row>
    <row r="464" spans="1:21" ht="14.25" customHeight="1" thickTop="1" thickBot="1">
      <c r="A464" s="799"/>
      <c r="B464" s="800"/>
      <c r="C464" s="1319"/>
      <c r="D464" s="1319"/>
      <c r="E464" s="1320"/>
      <c r="F464" s="1320"/>
      <c r="G464" s="1321"/>
      <c r="H464" s="1322"/>
      <c r="I464" s="1323"/>
      <c r="J464" s="1324"/>
      <c r="K464" s="1324"/>
      <c r="L464" s="1324"/>
      <c r="M464" s="1324"/>
      <c r="N464" s="1325"/>
      <c r="O464" s="843"/>
      <c r="P464" s="1324"/>
      <c r="Q464" s="1324"/>
      <c r="R464" s="1324"/>
      <c r="S464" s="1324"/>
      <c r="T464" s="819"/>
      <c r="U464" s="816"/>
    </row>
    <row r="465" spans="1:22" ht="16.5" customHeight="1" thickTop="1" thickBot="1">
      <c r="A465" s="799"/>
      <c r="B465" s="800"/>
      <c r="C465" s="799"/>
      <c r="F465" s="738"/>
      <c r="H465" s="743"/>
    </row>
    <row r="466" spans="1:22" ht="15" customHeight="1" thickTop="1">
      <c r="A466" s="799"/>
      <c r="B466" s="799" t="s">
        <v>312</v>
      </c>
      <c r="C466" s="799" t="s">
        <v>312</v>
      </c>
      <c r="F466" s="738"/>
      <c r="H466" s="743"/>
    </row>
    <row r="467" spans="1:22" ht="18.75" thickBot="1">
      <c r="A467" s="799"/>
      <c r="B467" s="799" t="s">
        <v>312</v>
      </c>
      <c r="C467" s="818" t="s">
        <v>410</v>
      </c>
      <c r="D467" s="819"/>
      <c r="E467" s="844" t="s">
        <v>551</v>
      </c>
      <c r="F467" s="633">
        <f>IFERROR(SUBTOTAL(9, $U$469:$U$1006) / SUBTOTAL(9, $V$469:$V$1006),"")</f>
        <v>0.45196506550218341</v>
      </c>
      <c r="G467" s="845"/>
      <c r="I467" s="846" t="s">
        <v>501</v>
      </c>
      <c r="J467" s="822"/>
      <c r="K467" s="847"/>
      <c r="L467" s="848"/>
      <c r="M467" s="848"/>
      <c r="N467" s="848"/>
      <c r="O467" s="1263">
        <f>P184</f>
        <v>42794</v>
      </c>
      <c r="P467" s="1266" t="str">
        <f>Q184</f>
        <v>'s Performance</v>
      </c>
      <c r="Q467" s="849"/>
      <c r="R467" s="849"/>
      <c r="S467" s="850"/>
      <c r="T467" s="851"/>
      <c r="U467" s="816"/>
      <c r="V467" s="816"/>
    </row>
    <row r="468" spans="1:22" ht="61.5" thickTop="1" thickBot="1">
      <c r="A468" s="799" t="s">
        <v>7</v>
      </c>
      <c r="B468" s="852" t="s">
        <v>204</v>
      </c>
      <c r="C468" s="1732" t="s">
        <v>254</v>
      </c>
      <c r="D468" s="1733"/>
      <c r="E468" s="852" t="s">
        <v>206</v>
      </c>
      <c r="F468" s="852" t="s">
        <v>207</v>
      </c>
      <c r="G468" s="852" t="s">
        <v>284</v>
      </c>
      <c r="H468" s="643" t="s">
        <v>53</v>
      </c>
      <c r="I468" s="853" t="s">
        <v>242</v>
      </c>
      <c r="J468" s="854" t="s">
        <v>226</v>
      </c>
      <c r="K468" s="855" t="s">
        <v>276</v>
      </c>
      <c r="L468" s="856" t="s">
        <v>243</v>
      </c>
      <c r="M468" s="445" t="s">
        <v>274</v>
      </c>
      <c r="N468" s="857"/>
      <c r="O468" s="853" t="s">
        <v>285</v>
      </c>
      <c r="P468" s="854" t="s">
        <v>2</v>
      </c>
      <c r="Q468" s="854" t="s">
        <v>232</v>
      </c>
      <c r="R468" s="854" t="s">
        <v>62</v>
      </c>
      <c r="S468" s="446" t="s">
        <v>275</v>
      </c>
      <c r="U468" s="858" t="s">
        <v>550</v>
      </c>
      <c r="V468" s="858" t="s">
        <v>346</v>
      </c>
    </row>
    <row r="469" spans="1:22" ht="16.5" thickTop="1" thickBot="1">
      <c r="A469" s="799" t="s">
        <v>97</v>
      </c>
      <c r="B469" s="804" t="s">
        <v>1457</v>
      </c>
      <c r="C469" s="884" t="s">
        <v>1320</v>
      </c>
      <c r="D469" s="881" t="s">
        <v>172</v>
      </c>
      <c r="E469" s="804" t="s">
        <v>1348</v>
      </c>
      <c r="F469" s="294" t="s">
        <v>1349</v>
      </c>
      <c r="G469" s="295" t="s">
        <v>111</v>
      </c>
      <c r="H469" s="645">
        <v>14</v>
      </c>
      <c r="I469" s="647">
        <v>215.952</v>
      </c>
      <c r="J469" s="434">
        <v>1022.734</v>
      </c>
      <c r="K469" s="435">
        <v>0.43636363636363634</v>
      </c>
      <c r="L469" s="735">
        <v>8</v>
      </c>
      <c r="M469" s="804" t="s">
        <v>246</v>
      </c>
      <c r="N469" s="437" t="s">
        <v>172</v>
      </c>
      <c r="O469" s="304">
        <v>1</v>
      </c>
      <c r="P469" s="275">
        <v>44.9</v>
      </c>
      <c r="Q469" s="275">
        <v>3</v>
      </c>
      <c r="R469" s="253">
        <v>3</v>
      </c>
      <c r="S469" s="305">
        <v>0.4</v>
      </c>
      <c r="U469" s="803">
        <f t="shared" ref="U469:U487" si="0">IF(M469="U_200",1,0)</f>
        <v>0</v>
      </c>
      <c r="V469" s="859">
        <f t="shared" ref="V469:V487" si="1">IF(G469&lt;&gt;"US",1,0)</f>
        <v>1</v>
      </c>
    </row>
    <row r="470" spans="1:22" ht="16.5" thickTop="1" thickBot="1">
      <c r="A470" s="799" t="s">
        <v>97</v>
      </c>
      <c r="B470" s="800" t="s">
        <v>1457</v>
      </c>
      <c r="C470" s="883" t="s">
        <v>1320</v>
      </c>
      <c r="D470" s="882" t="s">
        <v>172</v>
      </c>
      <c r="E470" s="800" t="s">
        <v>1320</v>
      </c>
      <c r="F470" s="296" t="s">
        <v>1322</v>
      </c>
      <c r="G470" s="297" t="s">
        <v>112</v>
      </c>
      <c r="H470" s="644">
        <v>14</v>
      </c>
      <c r="I470" s="646">
        <v>260.79599999999999</v>
      </c>
      <c r="J470" s="655">
        <v>532.92600000000004</v>
      </c>
      <c r="K470" s="436">
        <v>0.23448275862068965</v>
      </c>
      <c r="L470" s="734">
        <v>7</v>
      </c>
      <c r="M470" s="800" t="s">
        <v>246</v>
      </c>
      <c r="N470" s="437" t="s">
        <v>172</v>
      </c>
      <c r="O470" s="302"/>
      <c r="P470" s="274"/>
      <c r="Q470" s="274"/>
      <c r="R470" s="252">
        <v>0</v>
      </c>
      <c r="S470" s="303">
        <v>0</v>
      </c>
      <c r="U470" s="803">
        <f t="shared" si="0"/>
        <v>0</v>
      </c>
      <c r="V470" s="859">
        <f t="shared" si="1"/>
        <v>1</v>
      </c>
    </row>
    <row r="471" spans="1:22" ht="16.5" thickTop="1" thickBot="1">
      <c r="A471" s="799" t="s">
        <v>97</v>
      </c>
      <c r="B471" s="804" t="s">
        <v>1457</v>
      </c>
      <c r="C471" s="884" t="s">
        <v>1320</v>
      </c>
      <c r="D471" s="881" t="s">
        <v>172</v>
      </c>
      <c r="E471" s="804" t="s">
        <v>1350</v>
      </c>
      <c r="F471" s="294" t="s">
        <v>1351</v>
      </c>
      <c r="G471" s="295" t="s">
        <v>111</v>
      </c>
      <c r="H471" s="645">
        <v>14</v>
      </c>
      <c r="I471" s="647">
        <v>257.96699999999998</v>
      </c>
      <c r="J471" s="434">
        <v>296.85899999999998</v>
      </c>
      <c r="K471" s="435">
        <v>0.32</v>
      </c>
      <c r="L471" s="735">
        <v>6</v>
      </c>
      <c r="M471" s="804" t="s">
        <v>244</v>
      </c>
      <c r="N471" s="437" t="s">
        <v>172</v>
      </c>
      <c r="O471" s="304">
        <v>3</v>
      </c>
      <c r="P471" s="275">
        <v>63.161000000000001</v>
      </c>
      <c r="Q471" s="275">
        <v>4</v>
      </c>
      <c r="R471" s="253">
        <v>4</v>
      </c>
      <c r="S471" s="305">
        <v>0.72727272727272729</v>
      </c>
      <c r="U471" s="803">
        <f t="shared" si="0"/>
        <v>0</v>
      </c>
      <c r="V471" s="859">
        <f t="shared" si="1"/>
        <v>1</v>
      </c>
    </row>
    <row r="472" spans="1:22" ht="16.5" thickTop="1" thickBot="1">
      <c r="A472" s="799" t="s">
        <v>97</v>
      </c>
      <c r="B472" s="800" t="s">
        <v>1457</v>
      </c>
      <c r="C472" s="883" t="s">
        <v>1320</v>
      </c>
      <c r="D472" s="882" t="s">
        <v>172</v>
      </c>
      <c r="E472" s="800" t="s">
        <v>1505</v>
      </c>
      <c r="F472" s="296" t="s">
        <v>1506</v>
      </c>
      <c r="G472" s="297" t="s">
        <v>111</v>
      </c>
      <c r="H472" s="644">
        <v>13</v>
      </c>
      <c r="I472" s="646">
        <v>217.97399999999999</v>
      </c>
      <c r="J472" s="655">
        <v>612.94299999999998</v>
      </c>
      <c r="K472" s="436">
        <v>0.375</v>
      </c>
      <c r="L472" s="734">
        <v>4</v>
      </c>
      <c r="M472" s="800" t="s">
        <v>246</v>
      </c>
      <c r="N472" s="437" t="s">
        <v>172</v>
      </c>
      <c r="O472" s="302">
        <v>1</v>
      </c>
      <c r="P472" s="274">
        <v>47.811</v>
      </c>
      <c r="Q472" s="274">
        <v>3</v>
      </c>
      <c r="R472" s="252">
        <v>2</v>
      </c>
      <c r="S472" s="303">
        <v>0.44444444444444442</v>
      </c>
      <c r="U472" s="803">
        <f t="shared" si="0"/>
        <v>0</v>
      </c>
      <c r="V472" s="859">
        <f t="shared" si="1"/>
        <v>1</v>
      </c>
    </row>
    <row r="473" spans="1:22" ht="16.5" thickTop="1" thickBot="1">
      <c r="A473" s="799" t="s">
        <v>97</v>
      </c>
      <c r="B473" s="804" t="s">
        <v>1457</v>
      </c>
      <c r="C473" s="884" t="s">
        <v>1320</v>
      </c>
      <c r="D473" s="881" t="s">
        <v>172</v>
      </c>
      <c r="E473" s="804" t="s">
        <v>1607</v>
      </c>
      <c r="F473" s="294" t="s">
        <v>1608</v>
      </c>
      <c r="G473" s="295" t="s">
        <v>110</v>
      </c>
      <c r="H473" s="645">
        <v>13</v>
      </c>
      <c r="I473" s="647">
        <v>84.043999999999997</v>
      </c>
      <c r="J473" s="434">
        <v>163.86099999999999</v>
      </c>
      <c r="K473" s="435">
        <v>0.11920529801324503</v>
      </c>
      <c r="L473" s="735">
        <v>6</v>
      </c>
      <c r="M473" s="804" t="s">
        <v>286</v>
      </c>
      <c r="N473" s="437" t="s">
        <v>172</v>
      </c>
      <c r="O473" s="304"/>
      <c r="P473" s="275">
        <v>30.756</v>
      </c>
      <c r="Q473" s="275">
        <v>1</v>
      </c>
      <c r="R473" s="253">
        <v>1</v>
      </c>
      <c r="S473" s="305">
        <v>0.14285714285714285</v>
      </c>
      <c r="U473" s="803">
        <f t="shared" si="0"/>
        <v>1</v>
      </c>
      <c r="V473" s="859">
        <f t="shared" si="1"/>
        <v>1</v>
      </c>
    </row>
    <row r="474" spans="1:22" ht="16.5" thickTop="1" thickBot="1">
      <c r="A474" s="799" t="s">
        <v>97</v>
      </c>
      <c r="B474" s="800" t="s">
        <v>1457</v>
      </c>
      <c r="C474" s="883" t="s">
        <v>1320</v>
      </c>
      <c r="D474" s="882" t="s">
        <v>172</v>
      </c>
      <c r="E474" s="800" t="s">
        <v>1609</v>
      </c>
      <c r="F474" s="296" t="s">
        <v>1610</v>
      </c>
      <c r="G474" s="297" t="s">
        <v>110</v>
      </c>
      <c r="H474" s="644">
        <v>12</v>
      </c>
      <c r="I474" s="646">
        <v>10.336</v>
      </c>
      <c r="J474" s="655">
        <v>10.336</v>
      </c>
      <c r="K474" s="436">
        <v>6.4516129032258063E-2</v>
      </c>
      <c r="L474" s="734">
        <v>1</v>
      </c>
      <c r="M474" s="800" t="s">
        <v>286</v>
      </c>
      <c r="N474" s="437" t="s">
        <v>172</v>
      </c>
      <c r="O474" s="302"/>
      <c r="P474" s="274"/>
      <c r="Q474" s="274"/>
      <c r="R474" s="252">
        <v>0</v>
      </c>
      <c r="S474" s="303">
        <v>0</v>
      </c>
      <c r="U474" s="803">
        <f t="shared" si="0"/>
        <v>1</v>
      </c>
      <c r="V474" s="859">
        <f t="shared" si="1"/>
        <v>1</v>
      </c>
    </row>
    <row r="475" spans="1:22" ht="16.5" thickTop="1" thickBot="1">
      <c r="A475" s="799" t="s">
        <v>97</v>
      </c>
      <c r="B475" s="804" t="s">
        <v>1457</v>
      </c>
      <c r="C475" s="884" t="s">
        <v>1320</v>
      </c>
      <c r="D475" s="881" t="s">
        <v>172</v>
      </c>
      <c r="E475" s="804" t="s">
        <v>1797</v>
      </c>
      <c r="F475" s="294" t="s">
        <v>1798</v>
      </c>
      <c r="G475" s="295" t="s">
        <v>110</v>
      </c>
      <c r="H475" s="645">
        <v>11</v>
      </c>
      <c r="I475" s="647">
        <v>77.421999999999997</v>
      </c>
      <c r="J475" s="434">
        <v>435.755</v>
      </c>
      <c r="K475" s="435">
        <v>0.35616438356164382</v>
      </c>
      <c r="L475" s="735">
        <v>5</v>
      </c>
      <c r="M475" s="804" t="s">
        <v>246</v>
      </c>
      <c r="N475" s="437" t="s">
        <v>172</v>
      </c>
      <c r="O475" s="304">
        <v>1</v>
      </c>
      <c r="P475" s="275">
        <v>50.069000000000003</v>
      </c>
      <c r="Q475" s="275">
        <v>5</v>
      </c>
      <c r="R475" s="253">
        <v>4</v>
      </c>
      <c r="S475" s="305">
        <v>0.8</v>
      </c>
      <c r="U475" s="803">
        <f t="shared" si="0"/>
        <v>0</v>
      </c>
      <c r="V475" s="859">
        <f t="shared" si="1"/>
        <v>1</v>
      </c>
    </row>
    <row r="476" spans="1:22" ht="16.5" thickTop="1" thickBot="1">
      <c r="A476" s="799" t="s">
        <v>97</v>
      </c>
      <c r="B476" s="800" t="s">
        <v>1457</v>
      </c>
      <c r="C476" s="883" t="s">
        <v>1320</v>
      </c>
      <c r="D476" s="882" t="s">
        <v>172</v>
      </c>
      <c r="E476" s="800" t="s">
        <v>2235</v>
      </c>
      <c r="F476" s="296" t="s">
        <v>2236</v>
      </c>
      <c r="G476" s="297" t="s">
        <v>110</v>
      </c>
      <c r="H476" s="644">
        <v>8</v>
      </c>
      <c r="I476" s="646">
        <v>366.01100000000002</v>
      </c>
      <c r="J476" s="655">
        <v>128.11099999999999</v>
      </c>
      <c r="K476" s="436">
        <v>0.22950819672131148</v>
      </c>
      <c r="L476" s="734">
        <v>3</v>
      </c>
      <c r="M476" s="800" t="s">
        <v>245</v>
      </c>
      <c r="N476" s="437" t="s">
        <v>172</v>
      </c>
      <c r="O476" s="302"/>
      <c r="P476" s="274">
        <v>7.7729999999999997</v>
      </c>
      <c r="Q476" s="274">
        <v>1</v>
      </c>
      <c r="R476" s="252">
        <v>1</v>
      </c>
      <c r="S476" s="303">
        <v>0.25</v>
      </c>
      <c r="U476" s="803">
        <f t="shared" si="0"/>
        <v>0</v>
      </c>
      <c r="V476" s="859">
        <f t="shared" si="1"/>
        <v>1</v>
      </c>
    </row>
    <row r="477" spans="1:22" ht="16.5" thickTop="1" thickBot="1">
      <c r="A477" s="799" t="s">
        <v>97</v>
      </c>
      <c r="B477" s="804" t="s">
        <v>1457</v>
      </c>
      <c r="C477" s="884" t="s">
        <v>1320</v>
      </c>
      <c r="D477" s="881" t="s">
        <v>172</v>
      </c>
      <c r="E477" s="804" t="s">
        <v>2364</v>
      </c>
      <c r="F477" s="294" t="s">
        <v>2365</v>
      </c>
      <c r="G477" s="295" t="s">
        <v>109</v>
      </c>
      <c r="H477" s="645"/>
      <c r="I477" s="647"/>
      <c r="J477" s="434">
        <v>110.68600000000001</v>
      </c>
      <c r="K477" s="435">
        <v>0.2</v>
      </c>
      <c r="L477" s="735">
        <v>5</v>
      </c>
      <c r="M477" s="804" t="s">
        <v>286</v>
      </c>
      <c r="N477" s="437" t="s">
        <v>172</v>
      </c>
      <c r="O477" s="304"/>
      <c r="P477" s="275">
        <v>31.387</v>
      </c>
      <c r="Q477" s="275">
        <v>2</v>
      </c>
      <c r="R477" s="253">
        <v>1</v>
      </c>
      <c r="S477" s="305">
        <v>0.2</v>
      </c>
      <c r="U477" s="803">
        <f t="shared" si="0"/>
        <v>1</v>
      </c>
      <c r="V477" s="859">
        <f t="shared" si="1"/>
        <v>0</v>
      </c>
    </row>
    <row r="478" spans="1:22" ht="16.5" thickTop="1" thickBot="1">
      <c r="A478" s="799" t="s">
        <v>97</v>
      </c>
      <c r="B478" s="800" t="s">
        <v>1457</v>
      </c>
      <c r="C478" s="883" t="s">
        <v>1320</v>
      </c>
      <c r="D478" s="882" t="s">
        <v>172</v>
      </c>
      <c r="E478" s="800" t="s">
        <v>2366</v>
      </c>
      <c r="F478" s="296" t="s">
        <v>2367</v>
      </c>
      <c r="G478" s="297" t="s">
        <v>110</v>
      </c>
      <c r="H478" s="644">
        <v>7</v>
      </c>
      <c r="I478" s="646">
        <v>253.97300000000001</v>
      </c>
      <c r="J478" s="655">
        <v>849.42899999999997</v>
      </c>
      <c r="K478" s="436">
        <v>0.30303030303030304</v>
      </c>
      <c r="L478" s="734">
        <v>5</v>
      </c>
      <c r="M478" s="800" t="s">
        <v>246</v>
      </c>
      <c r="N478" s="437" t="s">
        <v>172</v>
      </c>
      <c r="O478" s="302"/>
      <c r="P478" s="274">
        <v>199.42099999999999</v>
      </c>
      <c r="Q478" s="274">
        <v>14</v>
      </c>
      <c r="R478" s="252">
        <v>3</v>
      </c>
      <c r="S478" s="303">
        <v>0.42857142857142855</v>
      </c>
      <c r="U478" s="803">
        <f t="shared" si="0"/>
        <v>0</v>
      </c>
      <c r="V478" s="859">
        <f t="shared" si="1"/>
        <v>1</v>
      </c>
    </row>
    <row r="479" spans="1:22" ht="16.5" thickTop="1" thickBot="1">
      <c r="A479" s="799" t="s">
        <v>97</v>
      </c>
      <c r="B479" s="804" t="s">
        <v>1457</v>
      </c>
      <c r="C479" s="884" t="s">
        <v>1320</v>
      </c>
      <c r="D479" s="881" t="s">
        <v>172</v>
      </c>
      <c r="E479" s="804" t="s">
        <v>2552</v>
      </c>
      <c r="F479" s="294" t="s">
        <v>2553</v>
      </c>
      <c r="G479" s="295" t="s">
        <v>109</v>
      </c>
      <c r="H479" s="645"/>
      <c r="I479" s="647"/>
      <c r="J479" s="434">
        <v>51.338000000000001</v>
      </c>
      <c r="K479" s="435">
        <v>0.14814814814814814</v>
      </c>
      <c r="L479" s="735">
        <v>3</v>
      </c>
      <c r="M479" s="804" t="s">
        <v>286</v>
      </c>
      <c r="N479" s="437" t="s">
        <v>172</v>
      </c>
      <c r="O479" s="304"/>
      <c r="P479" s="275"/>
      <c r="Q479" s="275"/>
      <c r="R479" s="253">
        <v>0</v>
      </c>
      <c r="S479" s="305">
        <v>0</v>
      </c>
      <c r="U479" s="803">
        <f t="shared" si="0"/>
        <v>1</v>
      </c>
      <c r="V479" s="859">
        <f t="shared" si="1"/>
        <v>0</v>
      </c>
    </row>
    <row r="480" spans="1:22" ht="16.5" thickTop="1" thickBot="1">
      <c r="A480" s="799" t="s">
        <v>97</v>
      </c>
      <c r="B480" s="800" t="s">
        <v>1457</v>
      </c>
      <c r="C480" s="883" t="s">
        <v>1320</v>
      </c>
      <c r="D480" s="882" t="s">
        <v>172</v>
      </c>
      <c r="E480" s="800" t="s">
        <v>2554</v>
      </c>
      <c r="F480" s="296" t="s">
        <v>2555</v>
      </c>
      <c r="G480" s="297" t="s">
        <v>110</v>
      </c>
      <c r="H480" s="644">
        <v>4</v>
      </c>
      <c r="I480" s="646">
        <v>154.77099999999999</v>
      </c>
      <c r="J480" s="655">
        <v>321.30700000000002</v>
      </c>
      <c r="K480" s="436">
        <v>0.34375</v>
      </c>
      <c r="L480" s="734">
        <v>9</v>
      </c>
      <c r="M480" s="800" t="s">
        <v>246</v>
      </c>
      <c r="N480" s="437" t="s">
        <v>172</v>
      </c>
      <c r="O480" s="302">
        <v>1</v>
      </c>
      <c r="P480" s="274">
        <v>34.304000000000002</v>
      </c>
      <c r="Q480" s="274">
        <v>3</v>
      </c>
      <c r="R480" s="252">
        <v>3</v>
      </c>
      <c r="S480" s="303">
        <v>0.35294117647058826</v>
      </c>
      <c r="U480" s="803">
        <f t="shared" si="0"/>
        <v>0</v>
      </c>
      <c r="V480" s="859">
        <f t="shared" si="1"/>
        <v>1</v>
      </c>
    </row>
    <row r="481" spans="1:22" ht="16.5" thickTop="1" thickBot="1">
      <c r="A481" s="799" t="s">
        <v>97</v>
      </c>
      <c r="B481" s="804" t="s">
        <v>1457</v>
      </c>
      <c r="C481" s="884" t="s">
        <v>1320</v>
      </c>
      <c r="D481" s="881" t="s">
        <v>172</v>
      </c>
      <c r="E481" s="804" t="s">
        <v>2856</v>
      </c>
      <c r="F481" s="294" t="s">
        <v>2857</v>
      </c>
      <c r="G481" s="295" t="s">
        <v>109</v>
      </c>
      <c r="H481" s="645"/>
      <c r="I481" s="647"/>
      <c r="J481" s="434">
        <v>21.181000000000001</v>
      </c>
      <c r="K481" s="435">
        <v>0.30769230769230771</v>
      </c>
      <c r="L481" s="735">
        <v>3</v>
      </c>
      <c r="M481" s="804" t="s">
        <v>286</v>
      </c>
      <c r="N481" s="437" t="s">
        <v>172</v>
      </c>
      <c r="O481" s="304">
        <v>1</v>
      </c>
      <c r="P481" s="275">
        <v>21.181000000000001</v>
      </c>
      <c r="Q481" s="275">
        <v>2</v>
      </c>
      <c r="R481" s="253">
        <v>2</v>
      </c>
      <c r="S481" s="305">
        <v>0.8</v>
      </c>
      <c r="U481" s="803">
        <f t="shared" si="0"/>
        <v>1</v>
      </c>
      <c r="V481" s="859">
        <f t="shared" si="1"/>
        <v>0</v>
      </c>
    </row>
    <row r="482" spans="1:22" ht="16.5" thickTop="1" thickBot="1">
      <c r="A482" s="799" t="s">
        <v>97</v>
      </c>
      <c r="B482" s="800" t="s">
        <v>1457</v>
      </c>
      <c r="C482" s="883" t="s">
        <v>1320</v>
      </c>
      <c r="D482" s="882" t="s">
        <v>172</v>
      </c>
      <c r="E482" s="800" t="s">
        <v>2858</v>
      </c>
      <c r="F482" s="296" t="s">
        <v>2859</v>
      </c>
      <c r="G482" s="297" t="s">
        <v>109</v>
      </c>
      <c r="H482" s="644"/>
      <c r="I482" s="646"/>
      <c r="J482" s="655">
        <v>13.186</v>
      </c>
      <c r="K482" s="436">
        <v>0.1111111111111111</v>
      </c>
      <c r="L482" s="734">
        <v>3</v>
      </c>
      <c r="M482" s="800" t="s">
        <v>286</v>
      </c>
      <c r="N482" s="437" t="s">
        <v>172</v>
      </c>
      <c r="O482" s="302"/>
      <c r="P482" s="274"/>
      <c r="Q482" s="274"/>
      <c r="R482" s="252">
        <v>0</v>
      </c>
      <c r="S482" s="303">
        <v>0</v>
      </c>
      <c r="U482" s="803">
        <f t="shared" si="0"/>
        <v>1</v>
      </c>
      <c r="V482" s="859">
        <f t="shared" si="1"/>
        <v>0</v>
      </c>
    </row>
    <row r="483" spans="1:22" ht="16.5" thickTop="1" thickBot="1">
      <c r="A483" s="799" t="s">
        <v>97</v>
      </c>
      <c r="B483" s="804" t="s">
        <v>1457</v>
      </c>
      <c r="C483" s="884" t="s">
        <v>1320</v>
      </c>
      <c r="D483" s="881" t="s">
        <v>172</v>
      </c>
      <c r="E483" s="804" t="s">
        <v>2860</v>
      </c>
      <c r="F483" s="294" t="s">
        <v>2861</v>
      </c>
      <c r="G483" s="295" t="s">
        <v>109</v>
      </c>
      <c r="H483" s="645"/>
      <c r="I483" s="647"/>
      <c r="J483" s="434">
        <v>31.007000000000001</v>
      </c>
      <c r="K483" s="435">
        <v>0.17391304347826086</v>
      </c>
      <c r="L483" s="735">
        <v>5</v>
      </c>
      <c r="M483" s="804" t="s">
        <v>286</v>
      </c>
      <c r="N483" s="437" t="s">
        <v>172</v>
      </c>
      <c r="O483" s="304">
        <v>1</v>
      </c>
      <c r="P483" s="275">
        <v>15.478</v>
      </c>
      <c r="Q483" s="275">
        <v>1</v>
      </c>
      <c r="R483" s="253">
        <v>1</v>
      </c>
      <c r="S483" s="305">
        <v>0.22222222222222221</v>
      </c>
      <c r="U483" s="803">
        <f t="shared" si="0"/>
        <v>1</v>
      </c>
      <c r="V483" s="859">
        <f t="shared" si="1"/>
        <v>0</v>
      </c>
    </row>
    <row r="484" spans="1:22" ht="16.5" thickTop="1" thickBot="1">
      <c r="A484" s="799" t="s">
        <v>97</v>
      </c>
      <c r="B484" s="800" t="s">
        <v>997</v>
      </c>
      <c r="C484" s="883" t="s">
        <v>914</v>
      </c>
      <c r="D484" s="882" t="s">
        <v>172</v>
      </c>
      <c r="E484" s="800" t="s">
        <v>914</v>
      </c>
      <c r="F484" s="296" t="s">
        <v>916</v>
      </c>
      <c r="G484" s="297" t="s">
        <v>647</v>
      </c>
      <c r="H484" s="644">
        <v>19</v>
      </c>
      <c r="I484" s="646">
        <v>967.97699999999998</v>
      </c>
      <c r="J484" s="655">
        <v>1012.438</v>
      </c>
      <c r="K484" s="436">
        <v>0.34883720930232559</v>
      </c>
      <c r="L484" s="734">
        <v>6</v>
      </c>
      <c r="M484" s="800" t="s">
        <v>246</v>
      </c>
      <c r="N484" s="437" t="s">
        <v>172</v>
      </c>
      <c r="O484" s="302"/>
      <c r="P484" s="274">
        <v>42.31</v>
      </c>
      <c r="Q484" s="274">
        <v>3</v>
      </c>
      <c r="R484" s="252">
        <v>2</v>
      </c>
      <c r="S484" s="303">
        <v>0.2857142857142857</v>
      </c>
      <c r="U484" s="803">
        <f t="shared" si="0"/>
        <v>0</v>
      </c>
      <c r="V484" s="859">
        <f t="shared" si="1"/>
        <v>1</v>
      </c>
    </row>
    <row r="485" spans="1:22" ht="16.5" thickTop="1" thickBot="1">
      <c r="A485" s="799" t="s">
        <v>97</v>
      </c>
      <c r="B485" s="804" t="s">
        <v>997</v>
      </c>
      <c r="C485" s="884" t="s">
        <v>914</v>
      </c>
      <c r="D485" s="881" t="s">
        <v>172</v>
      </c>
      <c r="E485" s="804" t="s">
        <v>949</v>
      </c>
      <c r="F485" s="294" t="s">
        <v>950</v>
      </c>
      <c r="G485" s="295" t="s">
        <v>110</v>
      </c>
      <c r="H485" s="645">
        <v>19</v>
      </c>
      <c r="I485" s="647">
        <v>107.65</v>
      </c>
      <c r="J485" s="434">
        <v>264.61200000000002</v>
      </c>
      <c r="K485" s="435">
        <v>0.34</v>
      </c>
      <c r="L485" s="735">
        <v>3</v>
      </c>
      <c r="M485" s="804" t="s">
        <v>245</v>
      </c>
      <c r="N485" s="437" t="s">
        <v>172</v>
      </c>
      <c r="O485" s="304"/>
      <c r="P485" s="275">
        <v>33.85</v>
      </c>
      <c r="Q485" s="275">
        <v>2</v>
      </c>
      <c r="R485" s="253">
        <v>1</v>
      </c>
      <c r="S485" s="305">
        <v>0.33333333333333331</v>
      </c>
      <c r="U485" s="803">
        <f t="shared" si="0"/>
        <v>0</v>
      </c>
      <c r="V485" s="859">
        <f t="shared" si="1"/>
        <v>1</v>
      </c>
    </row>
    <row r="486" spans="1:22" ht="16.5" thickTop="1" thickBot="1">
      <c r="A486" s="799" t="s">
        <v>97</v>
      </c>
      <c r="B486" s="800" t="s">
        <v>997</v>
      </c>
      <c r="C486" s="883" t="s">
        <v>914</v>
      </c>
      <c r="D486" s="882" t="s">
        <v>172</v>
      </c>
      <c r="E486" s="800" t="s">
        <v>1283</v>
      </c>
      <c r="F486" s="296" t="s">
        <v>1284</v>
      </c>
      <c r="G486" s="297" t="s">
        <v>110</v>
      </c>
      <c r="H486" s="644">
        <v>15</v>
      </c>
      <c r="I486" s="646">
        <v>36.631999999999998</v>
      </c>
      <c r="J486" s="655">
        <v>173.66</v>
      </c>
      <c r="K486" s="436">
        <v>0.20952380952380953</v>
      </c>
      <c r="L486" s="734">
        <v>4</v>
      </c>
      <c r="M486" s="800" t="s">
        <v>286</v>
      </c>
      <c r="N486" s="437" t="s">
        <v>172</v>
      </c>
      <c r="O486" s="302"/>
      <c r="P486" s="274">
        <v>47.112000000000002</v>
      </c>
      <c r="Q486" s="274">
        <v>3</v>
      </c>
      <c r="R486" s="252">
        <v>2</v>
      </c>
      <c r="S486" s="303">
        <v>0.44444444444444442</v>
      </c>
      <c r="U486" s="803">
        <f t="shared" si="0"/>
        <v>1</v>
      </c>
      <c r="V486" s="859">
        <f t="shared" si="1"/>
        <v>1</v>
      </c>
    </row>
    <row r="487" spans="1:22" ht="16.5" thickTop="1" thickBot="1">
      <c r="A487" s="799" t="s">
        <v>97</v>
      </c>
      <c r="B487" s="804" t="s">
        <v>997</v>
      </c>
      <c r="C487" s="884" t="s">
        <v>914</v>
      </c>
      <c r="D487" s="881" t="s">
        <v>172</v>
      </c>
      <c r="E487" s="804" t="s">
        <v>1107</v>
      </c>
      <c r="F487" s="294" t="s">
        <v>1108</v>
      </c>
      <c r="G487" s="295" t="s">
        <v>111</v>
      </c>
      <c r="H487" s="645">
        <v>17</v>
      </c>
      <c r="I487" s="647"/>
      <c r="J487" s="434">
        <v>196.69399999999999</v>
      </c>
      <c r="K487" s="435">
        <v>0.14035087719298245</v>
      </c>
      <c r="L487" s="735">
        <v>2</v>
      </c>
      <c r="M487" s="804" t="s">
        <v>286</v>
      </c>
      <c r="N487" s="437" t="s">
        <v>172</v>
      </c>
      <c r="O487" s="304"/>
      <c r="P487" s="275"/>
      <c r="Q487" s="275"/>
      <c r="R487" s="253">
        <v>0</v>
      </c>
      <c r="S487" s="305">
        <v>0</v>
      </c>
      <c r="U487" s="803">
        <f t="shared" si="0"/>
        <v>1</v>
      </c>
      <c r="V487" s="859">
        <f t="shared" si="1"/>
        <v>1</v>
      </c>
    </row>
    <row r="488" spans="1:22" ht="16.5" thickTop="1" thickBot="1">
      <c r="A488" s="799" t="s">
        <v>97</v>
      </c>
      <c r="B488" s="800" t="s">
        <v>997</v>
      </c>
      <c r="C488" s="883" t="s">
        <v>914</v>
      </c>
      <c r="D488" s="882" t="s">
        <v>172</v>
      </c>
      <c r="E488" s="800" t="s">
        <v>1352</v>
      </c>
      <c r="F488" s="296" t="s">
        <v>1353</v>
      </c>
      <c r="G488" s="297" t="s">
        <v>111</v>
      </c>
      <c r="H488" s="644">
        <v>14</v>
      </c>
      <c r="I488" s="646">
        <v>12.473000000000001</v>
      </c>
      <c r="J488" s="655">
        <v>28.283000000000001</v>
      </c>
      <c r="K488" s="436">
        <v>7.6923076923076927E-2</v>
      </c>
      <c r="L488" s="734">
        <v>4</v>
      </c>
      <c r="M488" s="800" t="s">
        <v>286</v>
      </c>
      <c r="N488" s="437" t="s">
        <v>172</v>
      </c>
      <c r="O488" s="302"/>
      <c r="P488" s="274">
        <v>12.473000000000001</v>
      </c>
      <c r="Q488" s="274">
        <v>1</v>
      </c>
      <c r="R488" s="252">
        <v>1</v>
      </c>
      <c r="S488" s="303">
        <v>0.25</v>
      </c>
      <c r="U488" s="803">
        <f t="shared" ref="U488:U551" si="2">IF(M488="U_200",1,0)</f>
        <v>1</v>
      </c>
      <c r="V488" s="859">
        <f t="shared" ref="V488:V551" si="3">IF(G488&lt;&gt;"US",1,0)</f>
        <v>1</v>
      </c>
    </row>
    <row r="489" spans="1:22" ht="16.5" thickTop="1" thickBot="1">
      <c r="A489" s="799" t="s">
        <v>97</v>
      </c>
      <c r="B489" s="804" t="s">
        <v>997</v>
      </c>
      <c r="C489" s="884" t="s">
        <v>914</v>
      </c>
      <c r="D489" s="881" t="s">
        <v>172</v>
      </c>
      <c r="E489" s="804" t="s">
        <v>1354</v>
      </c>
      <c r="F489" s="294" t="s">
        <v>1355</v>
      </c>
      <c r="G489" s="295" t="s">
        <v>110</v>
      </c>
      <c r="H489" s="645">
        <v>14</v>
      </c>
      <c r="I489" s="647">
        <v>129.25899999999999</v>
      </c>
      <c r="J489" s="434">
        <v>292.25700000000001</v>
      </c>
      <c r="K489" s="435">
        <v>0.37777777777777777</v>
      </c>
      <c r="L489" s="735">
        <v>4</v>
      </c>
      <c r="M489" s="804" t="s">
        <v>244</v>
      </c>
      <c r="N489" s="437" t="s">
        <v>172</v>
      </c>
      <c r="O489" s="304"/>
      <c r="P489" s="275">
        <v>53.982999999999997</v>
      </c>
      <c r="Q489" s="275">
        <v>4</v>
      </c>
      <c r="R489" s="253">
        <v>3</v>
      </c>
      <c r="S489" s="305">
        <v>0.75</v>
      </c>
      <c r="U489" s="803">
        <f t="shared" si="2"/>
        <v>0</v>
      </c>
      <c r="V489" s="859">
        <f t="shared" si="3"/>
        <v>1</v>
      </c>
    </row>
    <row r="490" spans="1:22" ht="16.5" thickTop="1" thickBot="1">
      <c r="A490" s="799" t="s">
        <v>97</v>
      </c>
      <c r="B490" s="800" t="s">
        <v>997</v>
      </c>
      <c r="C490" s="883" t="s">
        <v>914</v>
      </c>
      <c r="D490" s="882" t="s">
        <v>172</v>
      </c>
      <c r="E490" s="800" t="s">
        <v>2012</v>
      </c>
      <c r="F490" s="296" t="s">
        <v>2013</v>
      </c>
      <c r="G490" s="297" t="s">
        <v>109</v>
      </c>
      <c r="H490" s="644"/>
      <c r="I490" s="646"/>
      <c r="J490" s="655">
        <v>93.975999999999999</v>
      </c>
      <c r="K490" s="436">
        <v>0.20408163265306123</v>
      </c>
      <c r="L490" s="734">
        <v>4</v>
      </c>
      <c r="M490" s="800" t="s">
        <v>286</v>
      </c>
      <c r="N490" s="437" t="s">
        <v>172</v>
      </c>
      <c r="O490" s="302"/>
      <c r="P490" s="274"/>
      <c r="Q490" s="274"/>
      <c r="R490" s="252">
        <v>0</v>
      </c>
      <c r="S490" s="303">
        <v>0</v>
      </c>
      <c r="U490" s="803">
        <f t="shared" si="2"/>
        <v>1</v>
      </c>
      <c r="V490" s="859">
        <f t="shared" si="3"/>
        <v>0</v>
      </c>
    </row>
    <row r="491" spans="1:22" ht="16.5" thickTop="1" thickBot="1">
      <c r="A491" s="799" t="s">
        <v>97</v>
      </c>
      <c r="B491" s="804" t="s">
        <v>997</v>
      </c>
      <c r="C491" s="884" t="s">
        <v>914</v>
      </c>
      <c r="D491" s="881" t="s">
        <v>172</v>
      </c>
      <c r="E491" s="804" t="s">
        <v>2237</v>
      </c>
      <c r="F491" s="294" t="s">
        <v>2238</v>
      </c>
      <c r="G491" s="295" t="s">
        <v>110</v>
      </c>
      <c r="H491" s="645">
        <v>7</v>
      </c>
      <c r="I491" s="647">
        <v>213.55099999999999</v>
      </c>
      <c r="J491" s="434">
        <v>218.64099999999999</v>
      </c>
      <c r="K491" s="435">
        <v>0.25</v>
      </c>
      <c r="L491" s="735">
        <v>8</v>
      </c>
      <c r="M491" s="804" t="s">
        <v>246</v>
      </c>
      <c r="N491" s="437" t="s">
        <v>172</v>
      </c>
      <c r="O491" s="304"/>
      <c r="P491" s="275">
        <v>12.772</v>
      </c>
      <c r="Q491" s="275">
        <v>1</v>
      </c>
      <c r="R491" s="253">
        <v>1</v>
      </c>
      <c r="S491" s="305">
        <v>0.1111111111111111</v>
      </c>
      <c r="U491" s="803">
        <f t="shared" si="2"/>
        <v>0</v>
      </c>
      <c r="V491" s="859">
        <f t="shared" si="3"/>
        <v>1</v>
      </c>
    </row>
    <row r="492" spans="1:22" ht="16.5" thickTop="1" thickBot="1">
      <c r="A492" s="799" t="s">
        <v>97</v>
      </c>
      <c r="B492" s="800" t="s">
        <v>997</v>
      </c>
      <c r="C492" s="883" t="s">
        <v>917</v>
      </c>
      <c r="D492" s="882" t="s">
        <v>172</v>
      </c>
      <c r="E492" s="800" t="s">
        <v>917</v>
      </c>
      <c r="F492" s="296" t="s">
        <v>919</v>
      </c>
      <c r="G492" s="297" t="s">
        <v>112</v>
      </c>
      <c r="H492" s="644">
        <v>19</v>
      </c>
      <c r="I492" s="646">
        <v>242.697</v>
      </c>
      <c r="J492" s="655">
        <v>395.935</v>
      </c>
      <c r="K492" s="436">
        <v>0.27083333333333331</v>
      </c>
      <c r="L492" s="734">
        <v>3</v>
      </c>
      <c r="M492" s="800" t="s">
        <v>244</v>
      </c>
      <c r="N492" s="437" t="s">
        <v>172</v>
      </c>
      <c r="O492" s="302"/>
      <c r="P492" s="274">
        <v>19.343</v>
      </c>
      <c r="Q492" s="274">
        <v>6</v>
      </c>
      <c r="R492" s="252">
        <v>1</v>
      </c>
      <c r="S492" s="303">
        <v>0.25</v>
      </c>
      <c r="U492" s="803">
        <f t="shared" si="2"/>
        <v>0</v>
      </c>
      <c r="V492" s="859">
        <f t="shared" si="3"/>
        <v>1</v>
      </c>
    </row>
    <row r="493" spans="1:22" ht="16.5" thickTop="1" thickBot="1">
      <c r="A493" s="799" t="s">
        <v>97</v>
      </c>
      <c r="B493" s="804" t="s">
        <v>997</v>
      </c>
      <c r="C493" s="884" t="s">
        <v>917</v>
      </c>
      <c r="D493" s="881" t="s">
        <v>172</v>
      </c>
      <c r="E493" s="804" t="s">
        <v>951</v>
      </c>
      <c r="F493" s="294" t="s">
        <v>952</v>
      </c>
      <c r="G493" s="295" t="s">
        <v>110</v>
      </c>
      <c r="H493" s="645">
        <v>19</v>
      </c>
      <c r="I493" s="647">
        <v>66.540000000000006</v>
      </c>
      <c r="J493" s="434">
        <v>116.456</v>
      </c>
      <c r="K493" s="435">
        <v>0.24615384615384617</v>
      </c>
      <c r="L493" s="735">
        <v>2</v>
      </c>
      <c r="M493" s="804" t="s">
        <v>286</v>
      </c>
      <c r="N493" s="437" t="s">
        <v>172</v>
      </c>
      <c r="O493" s="304"/>
      <c r="P493" s="275">
        <v>14.667999999999999</v>
      </c>
      <c r="Q493" s="275">
        <v>1</v>
      </c>
      <c r="R493" s="253">
        <v>1</v>
      </c>
      <c r="S493" s="305">
        <v>0.5</v>
      </c>
      <c r="U493" s="803">
        <f t="shared" si="2"/>
        <v>1</v>
      </c>
      <c r="V493" s="859">
        <f t="shared" si="3"/>
        <v>1</v>
      </c>
    </row>
    <row r="494" spans="1:22" ht="16.5" thickTop="1" thickBot="1">
      <c r="A494" s="799" t="s">
        <v>97</v>
      </c>
      <c r="B494" s="800" t="s">
        <v>997</v>
      </c>
      <c r="C494" s="883" t="s">
        <v>917</v>
      </c>
      <c r="D494" s="882" t="s">
        <v>172</v>
      </c>
      <c r="E494" s="800" t="s">
        <v>929</v>
      </c>
      <c r="F494" s="296" t="s">
        <v>931</v>
      </c>
      <c r="G494" s="297" t="s">
        <v>111</v>
      </c>
      <c r="H494" s="644">
        <v>19</v>
      </c>
      <c r="I494" s="646">
        <v>705.59100000000001</v>
      </c>
      <c r="J494" s="655">
        <v>817.50699999999995</v>
      </c>
      <c r="K494" s="436">
        <v>0.30630630630630629</v>
      </c>
      <c r="L494" s="734">
        <v>3</v>
      </c>
      <c r="M494" s="800" t="s">
        <v>246</v>
      </c>
      <c r="N494" s="437" t="s">
        <v>172</v>
      </c>
      <c r="O494" s="302"/>
      <c r="P494" s="274">
        <v>95.647000000000006</v>
      </c>
      <c r="Q494" s="274">
        <v>2</v>
      </c>
      <c r="R494" s="252">
        <v>1</v>
      </c>
      <c r="S494" s="303">
        <v>0.25</v>
      </c>
      <c r="U494" s="803">
        <f t="shared" si="2"/>
        <v>0</v>
      </c>
      <c r="V494" s="859">
        <f t="shared" si="3"/>
        <v>1</v>
      </c>
    </row>
    <row r="495" spans="1:22" ht="16.5" thickTop="1" thickBot="1">
      <c r="A495" s="799" t="s">
        <v>97</v>
      </c>
      <c r="B495" s="804" t="s">
        <v>997</v>
      </c>
      <c r="C495" s="884" t="s">
        <v>917</v>
      </c>
      <c r="D495" s="881" t="s">
        <v>172</v>
      </c>
      <c r="E495" s="804" t="s">
        <v>953</v>
      </c>
      <c r="F495" s="294" t="s">
        <v>932</v>
      </c>
      <c r="G495" s="295" t="s">
        <v>110</v>
      </c>
      <c r="H495" s="645">
        <v>19</v>
      </c>
      <c r="I495" s="647">
        <v>469.726</v>
      </c>
      <c r="J495" s="434">
        <v>532.94200000000001</v>
      </c>
      <c r="K495" s="435">
        <v>0.3</v>
      </c>
      <c r="L495" s="735">
        <v>3</v>
      </c>
      <c r="M495" s="804" t="s">
        <v>246</v>
      </c>
      <c r="N495" s="437" t="s">
        <v>172</v>
      </c>
      <c r="O495" s="304"/>
      <c r="P495" s="275">
        <v>0</v>
      </c>
      <c r="Q495" s="275"/>
      <c r="R495" s="253">
        <v>0</v>
      </c>
      <c r="S495" s="305">
        <v>0</v>
      </c>
      <c r="U495" s="803">
        <f t="shared" si="2"/>
        <v>0</v>
      </c>
      <c r="V495" s="859">
        <f t="shared" si="3"/>
        <v>1</v>
      </c>
    </row>
    <row r="496" spans="1:22" ht="16.5" thickTop="1" thickBot="1">
      <c r="A496" s="799" t="s">
        <v>97</v>
      </c>
      <c r="B496" s="800" t="s">
        <v>997</v>
      </c>
      <c r="C496" s="883" t="s">
        <v>917</v>
      </c>
      <c r="D496" s="882" t="s">
        <v>172</v>
      </c>
      <c r="E496" s="800" t="s">
        <v>1109</v>
      </c>
      <c r="F496" s="296" t="s">
        <v>1110</v>
      </c>
      <c r="G496" s="297" t="s">
        <v>111</v>
      </c>
      <c r="H496" s="644">
        <v>18</v>
      </c>
      <c r="I496" s="646">
        <v>908.68600000000004</v>
      </c>
      <c r="J496" s="655">
        <v>1403.45</v>
      </c>
      <c r="K496" s="436">
        <v>0.28440366972477066</v>
      </c>
      <c r="L496" s="734">
        <v>10</v>
      </c>
      <c r="M496" s="800" t="s">
        <v>246</v>
      </c>
      <c r="N496" s="437" t="s">
        <v>172</v>
      </c>
      <c r="O496" s="302"/>
      <c r="P496" s="274">
        <v>55.445</v>
      </c>
      <c r="Q496" s="274">
        <v>4</v>
      </c>
      <c r="R496" s="252">
        <v>2</v>
      </c>
      <c r="S496" s="303">
        <v>0.18181818181818182</v>
      </c>
      <c r="U496" s="803">
        <f t="shared" si="2"/>
        <v>0</v>
      </c>
      <c r="V496" s="859">
        <f t="shared" si="3"/>
        <v>1</v>
      </c>
    </row>
    <row r="497" spans="1:22" ht="16.5" thickTop="1" thickBot="1">
      <c r="A497" s="799" t="s">
        <v>97</v>
      </c>
      <c r="B497" s="804" t="s">
        <v>997</v>
      </c>
      <c r="C497" s="884" t="s">
        <v>917</v>
      </c>
      <c r="D497" s="881" t="s">
        <v>172</v>
      </c>
      <c r="E497" s="804" t="s">
        <v>1356</v>
      </c>
      <c r="F497" s="294" t="s">
        <v>1357</v>
      </c>
      <c r="G497" s="295" t="s">
        <v>110</v>
      </c>
      <c r="H497" s="645">
        <v>14</v>
      </c>
      <c r="I497" s="647">
        <v>304.315</v>
      </c>
      <c r="J497" s="434">
        <v>597.226</v>
      </c>
      <c r="K497" s="435">
        <v>0.28930817610062892</v>
      </c>
      <c r="L497" s="735">
        <v>7</v>
      </c>
      <c r="M497" s="804" t="s">
        <v>246</v>
      </c>
      <c r="N497" s="437" t="s">
        <v>172</v>
      </c>
      <c r="O497" s="304"/>
      <c r="P497" s="275">
        <v>22.907</v>
      </c>
      <c r="Q497" s="275">
        <v>2</v>
      </c>
      <c r="R497" s="253">
        <v>2</v>
      </c>
      <c r="S497" s="305">
        <v>0.25</v>
      </c>
      <c r="U497" s="803">
        <f t="shared" si="2"/>
        <v>0</v>
      </c>
      <c r="V497" s="859">
        <f t="shared" si="3"/>
        <v>1</v>
      </c>
    </row>
    <row r="498" spans="1:22" ht="16.5" thickTop="1" thickBot="1">
      <c r="A498" s="799" t="s">
        <v>97</v>
      </c>
      <c r="B498" s="800" t="s">
        <v>997</v>
      </c>
      <c r="C498" s="883" t="s">
        <v>917</v>
      </c>
      <c r="D498" s="882" t="s">
        <v>172</v>
      </c>
      <c r="E498" s="800" t="s">
        <v>2014</v>
      </c>
      <c r="F498" s="296" t="s">
        <v>2015</v>
      </c>
      <c r="G498" s="297" t="s">
        <v>110</v>
      </c>
      <c r="H498" s="644">
        <v>9</v>
      </c>
      <c r="I498" s="646">
        <v>11.162000000000001</v>
      </c>
      <c r="J498" s="655">
        <v>132.86600000000001</v>
      </c>
      <c r="K498" s="436">
        <v>0.29508196721311475</v>
      </c>
      <c r="L498" s="734">
        <v>3</v>
      </c>
      <c r="M498" s="800" t="s">
        <v>245</v>
      </c>
      <c r="N498" s="437" t="s">
        <v>172</v>
      </c>
      <c r="O498" s="302"/>
      <c r="P498" s="274">
        <v>3.49</v>
      </c>
      <c r="Q498" s="274">
        <v>1</v>
      </c>
      <c r="R498" s="252">
        <v>1</v>
      </c>
      <c r="S498" s="303">
        <v>0.33333333333333331</v>
      </c>
      <c r="U498" s="803">
        <f t="shared" si="2"/>
        <v>0</v>
      </c>
      <c r="V498" s="859">
        <f t="shared" si="3"/>
        <v>1</v>
      </c>
    </row>
    <row r="499" spans="1:22" ht="16.5" thickTop="1" thickBot="1">
      <c r="A499" s="799" t="s">
        <v>97</v>
      </c>
      <c r="B499" s="804" t="s">
        <v>997</v>
      </c>
      <c r="C499" s="884" t="s">
        <v>917</v>
      </c>
      <c r="D499" s="881" t="s">
        <v>172</v>
      </c>
      <c r="E499" s="804" t="s">
        <v>2239</v>
      </c>
      <c r="F499" s="294" t="s">
        <v>2240</v>
      </c>
      <c r="G499" s="295" t="s">
        <v>109</v>
      </c>
      <c r="H499" s="645"/>
      <c r="I499" s="647"/>
      <c r="J499" s="434">
        <v>125.532</v>
      </c>
      <c r="K499" s="435">
        <v>0.21052631578947367</v>
      </c>
      <c r="L499" s="735">
        <v>1</v>
      </c>
      <c r="M499" s="804" t="s">
        <v>286</v>
      </c>
      <c r="N499" s="437" t="s">
        <v>172</v>
      </c>
      <c r="O499" s="304"/>
      <c r="P499" s="275"/>
      <c r="Q499" s="275"/>
      <c r="R499" s="253">
        <v>0</v>
      </c>
      <c r="S499" s="305">
        <v>0</v>
      </c>
      <c r="U499" s="803">
        <f t="shared" si="2"/>
        <v>1</v>
      </c>
      <c r="V499" s="859">
        <f t="shared" si="3"/>
        <v>0</v>
      </c>
    </row>
    <row r="500" spans="1:22" ht="16.5" thickTop="1" thickBot="1">
      <c r="A500" s="799" t="s">
        <v>97</v>
      </c>
      <c r="B500" s="800" t="s">
        <v>997</v>
      </c>
      <c r="C500" s="883" t="s">
        <v>917</v>
      </c>
      <c r="D500" s="882" t="s">
        <v>172</v>
      </c>
      <c r="E500" s="800" t="s">
        <v>2335</v>
      </c>
      <c r="F500" s="296" t="s">
        <v>2337</v>
      </c>
      <c r="G500" s="297" t="s">
        <v>111</v>
      </c>
      <c r="H500" s="644">
        <v>6</v>
      </c>
      <c r="I500" s="646">
        <v>80.162999999999997</v>
      </c>
      <c r="J500" s="655">
        <v>103.42700000000001</v>
      </c>
      <c r="K500" s="436">
        <v>0.3888888888888889</v>
      </c>
      <c r="L500" s="734">
        <v>2</v>
      </c>
      <c r="M500" s="800" t="s">
        <v>245</v>
      </c>
      <c r="N500" s="437" t="s">
        <v>172</v>
      </c>
      <c r="O500" s="302"/>
      <c r="P500" s="274">
        <v>17.07</v>
      </c>
      <c r="Q500" s="274">
        <v>1</v>
      </c>
      <c r="R500" s="252">
        <v>1</v>
      </c>
      <c r="S500" s="303">
        <v>0.4</v>
      </c>
      <c r="U500" s="803">
        <f t="shared" si="2"/>
        <v>0</v>
      </c>
      <c r="V500" s="859">
        <f t="shared" si="3"/>
        <v>1</v>
      </c>
    </row>
    <row r="501" spans="1:22" ht="16.5" thickTop="1" thickBot="1">
      <c r="A501" s="799" t="s">
        <v>97</v>
      </c>
      <c r="B501" s="804" t="s">
        <v>997</v>
      </c>
      <c r="C501" s="884" t="s">
        <v>917</v>
      </c>
      <c r="D501" s="881" t="s">
        <v>172</v>
      </c>
      <c r="E501" s="804" t="s">
        <v>2368</v>
      </c>
      <c r="F501" s="294" t="s">
        <v>2369</v>
      </c>
      <c r="G501" s="295" t="s">
        <v>110</v>
      </c>
      <c r="H501" s="645">
        <v>6</v>
      </c>
      <c r="I501" s="647">
        <v>263.19499999999999</v>
      </c>
      <c r="J501" s="434">
        <v>384.40899999999999</v>
      </c>
      <c r="K501" s="435">
        <v>0.44444444444444442</v>
      </c>
      <c r="L501" s="735">
        <v>5</v>
      </c>
      <c r="M501" s="804" t="s">
        <v>246</v>
      </c>
      <c r="N501" s="437" t="s">
        <v>172</v>
      </c>
      <c r="O501" s="304"/>
      <c r="P501" s="275">
        <v>105.218</v>
      </c>
      <c r="Q501" s="275">
        <v>6</v>
      </c>
      <c r="R501" s="253">
        <v>3</v>
      </c>
      <c r="S501" s="305">
        <v>0.6</v>
      </c>
      <c r="U501" s="803">
        <f t="shared" si="2"/>
        <v>0</v>
      </c>
      <c r="V501" s="859">
        <f t="shared" si="3"/>
        <v>1</v>
      </c>
    </row>
    <row r="502" spans="1:22" ht="16.5" thickTop="1" thickBot="1">
      <c r="A502" s="799" t="s">
        <v>97</v>
      </c>
      <c r="B502" s="800" t="s">
        <v>998</v>
      </c>
      <c r="C502" s="883" t="s">
        <v>1201</v>
      </c>
      <c r="D502" s="882" t="s">
        <v>172</v>
      </c>
      <c r="E502" s="800" t="s">
        <v>884</v>
      </c>
      <c r="F502" s="296" t="s">
        <v>885</v>
      </c>
      <c r="G502" s="297" t="s">
        <v>111</v>
      </c>
      <c r="H502" s="644">
        <v>20</v>
      </c>
      <c r="I502" s="646">
        <v>109.386</v>
      </c>
      <c r="J502" s="655">
        <v>636.19799999999998</v>
      </c>
      <c r="K502" s="436">
        <v>0.39726027397260272</v>
      </c>
      <c r="L502" s="734">
        <v>10</v>
      </c>
      <c r="M502" s="800" t="s">
        <v>246</v>
      </c>
      <c r="N502" s="437" t="s">
        <v>172</v>
      </c>
      <c r="O502" s="302">
        <v>7</v>
      </c>
      <c r="P502" s="274">
        <v>107.1</v>
      </c>
      <c r="Q502" s="274">
        <v>9</v>
      </c>
      <c r="R502" s="252">
        <v>8</v>
      </c>
      <c r="S502" s="303">
        <v>1.0666666666666667</v>
      </c>
      <c r="U502" s="803">
        <f t="shared" si="2"/>
        <v>0</v>
      </c>
      <c r="V502" s="859">
        <f t="shared" si="3"/>
        <v>1</v>
      </c>
    </row>
    <row r="503" spans="1:22" ht="16.5" thickTop="1" thickBot="1">
      <c r="A503" s="799" t="s">
        <v>97</v>
      </c>
      <c r="B503" s="804" t="s">
        <v>998</v>
      </c>
      <c r="C503" s="884" t="s">
        <v>1201</v>
      </c>
      <c r="D503" s="881" t="s">
        <v>172</v>
      </c>
      <c r="E503" s="804" t="s">
        <v>886</v>
      </c>
      <c r="F503" s="294" t="s">
        <v>887</v>
      </c>
      <c r="G503" s="295" t="s">
        <v>111</v>
      </c>
      <c r="H503" s="645">
        <v>20</v>
      </c>
      <c r="I503" s="647">
        <v>69.956999999999994</v>
      </c>
      <c r="J503" s="434">
        <v>243.453</v>
      </c>
      <c r="K503" s="435">
        <v>0.35658914728682173</v>
      </c>
      <c r="L503" s="735">
        <v>3</v>
      </c>
      <c r="M503" s="804" t="s">
        <v>245</v>
      </c>
      <c r="N503" s="437" t="s">
        <v>172</v>
      </c>
      <c r="O503" s="304"/>
      <c r="P503" s="275">
        <v>12.289</v>
      </c>
      <c r="Q503" s="275">
        <v>1</v>
      </c>
      <c r="R503" s="253">
        <v>1</v>
      </c>
      <c r="S503" s="305">
        <v>0.33333333333333331</v>
      </c>
      <c r="U503" s="803">
        <f t="shared" si="2"/>
        <v>0</v>
      </c>
      <c r="V503" s="859">
        <f t="shared" si="3"/>
        <v>1</v>
      </c>
    </row>
    <row r="504" spans="1:22" ht="16.5" thickTop="1" thickBot="1">
      <c r="A504" s="799" t="s">
        <v>97</v>
      </c>
      <c r="B504" s="800" t="s">
        <v>998</v>
      </c>
      <c r="C504" s="883" t="s">
        <v>1201</v>
      </c>
      <c r="D504" s="882" t="s">
        <v>172</v>
      </c>
      <c r="E504" s="800" t="s">
        <v>888</v>
      </c>
      <c r="F504" s="296" t="s">
        <v>2472</v>
      </c>
      <c r="G504" s="297" t="s">
        <v>110</v>
      </c>
      <c r="H504" s="644">
        <v>19</v>
      </c>
      <c r="I504" s="646">
        <v>51.747</v>
      </c>
      <c r="J504" s="655">
        <v>316.09800000000001</v>
      </c>
      <c r="K504" s="436">
        <v>0.3105590062111801</v>
      </c>
      <c r="L504" s="734">
        <v>5</v>
      </c>
      <c r="M504" s="800" t="s">
        <v>244</v>
      </c>
      <c r="N504" s="437" t="s">
        <v>172</v>
      </c>
      <c r="O504" s="302"/>
      <c r="P504" s="274">
        <v>49.628</v>
      </c>
      <c r="Q504" s="274">
        <v>5</v>
      </c>
      <c r="R504" s="252">
        <v>2</v>
      </c>
      <c r="S504" s="303">
        <v>0.4</v>
      </c>
      <c r="U504" s="803">
        <f t="shared" si="2"/>
        <v>0</v>
      </c>
      <c r="V504" s="859">
        <f t="shared" si="3"/>
        <v>1</v>
      </c>
    </row>
    <row r="505" spans="1:22" ht="16.5" thickTop="1" thickBot="1">
      <c r="A505" s="799" t="s">
        <v>97</v>
      </c>
      <c r="B505" s="804" t="s">
        <v>998</v>
      </c>
      <c r="C505" s="884" t="s">
        <v>1201</v>
      </c>
      <c r="D505" s="881" t="s">
        <v>172</v>
      </c>
      <c r="E505" s="804" t="s">
        <v>889</v>
      </c>
      <c r="F505" s="294" t="s">
        <v>890</v>
      </c>
      <c r="G505" s="295" t="s">
        <v>111</v>
      </c>
      <c r="H505" s="645">
        <v>19</v>
      </c>
      <c r="I505" s="647">
        <v>98.7</v>
      </c>
      <c r="J505" s="434">
        <v>159.51900000000001</v>
      </c>
      <c r="K505" s="435">
        <v>0.26190476190476192</v>
      </c>
      <c r="L505" s="735">
        <v>3</v>
      </c>
      <c r="M505" s="804" t="s">
        <v>286</v>
      </c>
      <c r="N505" s="437" t="s">
        <v>172</v>
      </c>
      <c r="O505" s="304">
        <v>1</v>
      </c>
      <c r="P505" s="275"/>
      <c r="Q505" s="275"/>
      <c r="R505" s="253">
        <v>0</v>
      </c>
      <c r="S505" s="305">
        <v>0</v>
      </c>
      <c r="U505" s="803">
        <f t="shared" si="2"/>
        <v>1</v>
      </c>
      <c r="V505" s="859">
        <f t="shared" si="3"/>
        <v>1</v>
      </c>
    </row>
    <row r="506" spans="1:22" ht="16.5" thickTop="1" thickBot="1">
      <c r="A506" s="799" t="s">
        <v>97</v>
      </c>
      <c r="B506" s="800" t="s">
        <v>998</v>
      </c>
      <c r="C506" s="883" t="s">
        <v>1201</v>
      </c>
      <c r="D506" s="882" t="s">
        <v>172</v>
      </c>
      <c r="E506" s="800" t="s">
        <v>1213</v>
      </c>
      <c r="F506" s="296" t="s">
        <v>1214</v>
      </c>
      <c r="G506" s="297" t="s">
        <v>110</v>
      </c>
      <c r="H506" s="644">
        <v>17</v>
      </c>
      <c r="I506" s="646">
        <v>20.652999999999999</v>
      </c>
      <c r="J506" s="655">
        <v>242.58600000000001</v>
      </c>
      <c r="K506" s="436">
        <v>0.25</v>
      </c>
      <c r="L506" s="734">
        <v>8</v>
      </c>
      <c r="M506" s="800" t="s">
        <v>245</v>
      </c>
      <c r="N506" s="437" t="s">
        <v>172</v>
      </c>
      <c r="O506" s="302"/>
      <c r="P506" s="274"/>
      <c r="Q506" s="274"/>
      <c r="R506" s="252">
        <v>0</v>
      </c>
      <c r="S506" s="303">
        <v>0</v>
      </c>
      <c r="U506" s="803">
        <f t="shared" si="2"/>
        <v>0</v>
      </c>
      <c r="V506" s="859">
        <f t="shared" si="3"/>
        <v>1</v>
      </c>
    </row>
    <row r="507" spans="1:22" ht="16.5" thickTop="1" thickBot="1">
      <c r="A507" s="799" t="s">
        <v>97</v>
      </c>
      <c r="B507" s="804" t="s">
        <v>998</v>
      </c>
      <c r="C507" s="884" t="s">
        <v>1201</v>
      </c>
      <c r="D507" s="881" t="s">
        <v>172</v>
      </c>
      <c r="E507" s="804" t="s">
        <v>1201</v>
      </c>
      <c r="F507" s="294" t="s">
        <v>1203</v>
      </c>
      <c r="G507" s="295" t="s">
        <v>647</v>
      </c>
      <c r="H507" s="645">
        <v>17</v>
      </c>
      <c r="I507" s="647">
        <v>223.08199999999999</v>
      </c>
      <c r="J507" s="434">
        <v>391.07</v>
      </c>
      <c r="K507" s="435">
        <v>0.11888111888111888</v>
      </c>
      <c r="L507" s="735">
        <v>13</v>
      </c>
      <c r="M507" s="804" t="s">
        <v>244</v>
      </c>
      <c r="N507" s="437" t="s">
        <v>172</v>
      </c>
      <c r="O507" s="304">
        <v>1</v>
      </c>
      <c r="P507" s="275">
        <v>18.533000000000001</v>
      </c>
      <c r="Q507" s="275">
        <v>2</v>
      </c>
      <c r="R507" s="253">
        <v>2</v>
      </c>
      <c r="S507" s="305">
        <v>0.13333333333333333</v>
      </c>
      <c r="U507" s="803">
        <f t="shared" si="2"/>
        <v>0</v>
      </c>
      <c r="V507" s="859">
        <f t="shared" si="3"/>
        <v>1</v>
      </c>
    </row>
    <row r="508" spans="1:22" ht="16.5" thickTop="1" thickBot="1">
      <c r="A508" s="799" t="s">
        <v>97</v>
      </c>
      <c r="B508" s="800" t="s">
        <v>998</v>
      </c>
      <c r="C508" s="883" t="s">
        <v>1201</v>
      </c>
      <c r="D508" s="882" t="s">
        <v>172</v>
      </c>
      <c r="E508" s="800" t="s">
        <v>1507</v>
      </c>
      <c r="F508" s="296" t="s">
        <v>741</v>
      </c>
      <c r="G508" s="297" t="s">
        <v>110</v>
      </c>
      <c r="H508" s="644">
        <v>14</v>
      </c>
      <c r="I508" s="646">
        <v>70.117999999999995</v>
      </c>
      <c r="J508" s="655">
        <v>266.04899999999998</v>
      </c>
      <c r="K508" s="436">
        <v>0.3</v>
      </c>
      <c r="L508" s="734">
        <v>2</v>
      </c>
      <c r="M508" s="800" t="s">
        <v>245</v>
      </c>
      <c r="N508" s="437" t="s">
        <v>172</v>
      </c>
      <c r="O508" s="302"/>
      <c r="P508" s="274">
        <v>0</v>
      </c>
      <c r="Q508" s="274"/>
      <c r="R508" s="252">
        <v>0</v>
      </c>
      <c r="S508" s="303">
        <v>0</v>
      </c>
      <c r="U508" s="803">
        <f t="shared" si="2"/>
        <v>0</v>
      </c>
      <c r="V508" s="859">
        <f t="shared" si="3"/>
        <v>1</v>
      </c>
    </row>
    <row r="509" spans="1:22" ht="16.5" thickTop="1" thickBot="1">
      <c r="A509" s="799" t="s">
        <v>97</v>
      </c>
      <c r="B509" s="804" t="s">
        <v>998</v>
      </c>
      <c r="C509" s="884" t="s">
        <v>1201</v>
      </c>
      <c r="D509" s="881" t="s">
        <v>172</v>
      </c>
      <c r="E509" s="804" t="s">
        <v>1799</v>
      </c>
      <c r="F509" s="294" t="s">
        <v>1800</v>
      </c>
      <c r="G509" s="295" t="s">
        <v>110</v>
      </c>
      <c r="H509" s="645">
        <v>11</v>
      </c>
      <c r="I509" s="647">
        <v>73.082999999999998</v>
      </c>
      <c r="J509" s="434">
        <v>423.56900000000002</v>
      </c>
      <c r="K509" s="435">
        <v>0.25592417061611372</v>
      </c>
      <c r="L509" s="735">
        <v>7</v>
      </c>
      <c r="M509" s="804" t="s">
        <v>246</v>
      </c>
      <c r="N509" s="437" t="s">
        <v>172</v>
      </c>
      <c r="O509" s="304"/>
      <c r="P509" s="275"/>
      <c r="Q509" s="275"/>
      <c r="R509" s="253">
        <v>0</v>
      </c>
      <c r="S509" s="305">
        <v>0</v>
      </c>
      <c r="U509" s="803">
        <f t="shared" si="2"/>
        <v>0</v>
      </c>
      <c r="V509" s="859">
        <f t="shared" si="3"/>
        <v>1</v>
      </c>
    </row>
    <row r="510" spans="1:22" ht="16.5" thickTop="1" thickBot="1">
      <c r="A510" s="799" t="s">
        <v>97</v>
      </c>
      <c r="B510" s="800" t="s">
        <v>998</v>
      </c>
      <c r="C510" s="883" t="s">
        <v>1201</v>
      </c>
      <c r="D510" s="882" t="s">
        <v>172</v>
      </c>
      <c r="E510" s="800" t="s">
        <v>1877</v>
      </c>
      <c r="F510" s="296" t="s">
        <v>1878</v>
      </c>
      <c r="G510" s="297" t="s">
        <v>109</v>
      </c>
      <c r="H510" s="644"/>
      <c r="I510" s="646"/>
      <c r="J510" s="655">
        <v>93.86</v>
      </c>
      <c r="K510" s="436">
        <v>0.31578947368421051</v>
      </c>
      <c r="L510" s="734">
        <v>1</v>
      </c>
      <c r="M510" s="800" t="s">
        <v>286</v>
      </c>
      <c r="N510" s="437" t="s">
        <v>172</v>
      </c>
      <c r="O510" s="302"/>
      <c r="P510" s="274">
        <v>10.023</v>
      </c>
      <c r="Q510" s="274">
        <v>1</v>
      </c>
      <c r="R510" s="252">
        <v>1</v>
      </c>
      <c r="S510" s="303">
        <v>0.66666666666666663</v>
      </c>
      <c r="U510" s="803">
        <f t="shared" si="2"/>
        <v>1</v>
      </c>
      <c r="V510" s="859">
        <f t="shared" si="3"/>
        <v>0</v>
      </c>
    </row>
    <row r="511" spans="1:22" ht="16.5" thickTop="1" thickBot="1">
      <c r="A511" s="799" t="s">
        <v>97</v>
      </c>
      <c r="B511" s="804" t="s">
        <v>998</v>
      </c>
      <c r="C511" s="884" t="s">
        <v>1201</v>
      </c>
      <c r="D511" s="881" t="s">
        <v>172</v>
      </c>
      <c r="E511" s="804" t="s">
        <v>1879</v>
      </c>
      <c r="F511" s="294" t="s">
        <v>1880</v>
      </c>
      <c r="G511" s="295" t="s">
        <v>109</v>
      </c>
      <c r="H511" s="645"/>
      <c r="I511" s="647"/>
      <c r="J511" s="434">
        <v>158.887</v>
      </c>
      <c r="K511" s="435">
        <v>0.20869565217391303</v>
      </c>
      <c r="L511" s="735">
        <v>6</v>
      </c>
      <c r="M511" s="804" t="s">
        <v>286</v>
      </c>
      <c r="N511" s="437" t="s">
        <v>172</v>
      </c>
      <c r="O511" s="304"/>
      <c r="P511" s="275">
        <v>26.858000000000001</v>
      </c>
      <c r="Q511" s="275">
        <v>2</v>
      </c>
      <c r="R511" s="253">
        <v>2</v>
      </c>
      <c r="S511" s="305">
        <v>0.33333333333333331</v>
      </c>
      <c r="U511" s="803">
        <f t="shared" si="2"/>
        <v>1</v>
      </c>
      <c r="V511" s="859">
        <f t="shared" si="3"/>
        <v>0</v>
      </c>
    </row>
    <row r="512" spans="1:22" ht="16.5" thickTop="1" thickBot="1">
      <c r="A512" s="799" t="s">
        <v>97</v>
      </c>
      <c r="B512" s="800" t="s">
        <v>998</v>
      </c>
      <c r="C512" s="883" t="s">
        <v>1201</v>
      </c>
      <c r="D512" s="882" t="s">
        <v>172</v>
      </c>
      <c r="E512" s="800" t="s">
        <v>1949</v>
      </c>
      <c r="F512" s="296" t="s">
        <v>1951</v>
      </c>
      <c r="G512" s="297" t="s">
        <v>111</v>
      </c>
      <c r="H512" s="644">
        <v>9</v>
      </c>
      <c r="I512" s="646">
        <v>35.667999999999999</v>
      </c>
      <c r="J512" s="655">
        <v>35.667999999999999</v>
      </c>
      <c r="K512" s="436">
        <v>8.3333333333333329E-2</v>
      </c>
      <c r="L512" s="734">
        <v>4</v>
      </c>
      <c r="M512" s="800" t="s">
        <v>286</v>
      </c>
      <c r="N512" s="437" t="s">
        <v>172</v>
      </c>
      <c r="O512" s="302"/>
      <c r="P512" s="274"/>
      <c r="Q512" s="274"/>
      <c r="R512" s="252">
        <v>0</v>
      </c>
      <c r="S512" s="303">
        <v>0</v>
      </c>
      <c r="U512" s="803">
        <f t="shared" si="2"/>
        <v>1</v>
      </c>
      <c r="V512" s="859">
        <f t="shared" si="3"/>
        <v>1</v>
      </c>
    </row>
    <row r="513" spans="1:22" ht="16.5" thickTop="1" thickBot="1">
      <c r="A513" s="799" t="s">
        <v>97</v>
      </c>
      <c r="B513" s="804" t="s">
        <v>998</v>
      </c>
      <c r="C513" s="884" t="s">
        <v>1201</v>
      </c>
      <c r="D513" s="881" t="s">
        <v>172</v>
      </c>
      <c r="E513" s="804" t="s">
        <v>2143</v>
      </c>
      <c r="F513" s="294" t="s">
        <v>735</v>
      </c>
      <c r="G513" s="295" t="s">
        <v>109</v>
      </c>
      <c r="H513" s="645"/>
      <c r="I513" s="647"/>
      <c r="J513" s="434">
        <v>7.85</v>
      </c>
      <c r="K513" s="435">
        <v>6.8965517241379309E-2</v>
      </c>
      <c r="L513" s="735">
        <v>1</v>
      </c>
      <c r="M513" s="804" t="s">
        <v>286</v>
      </c>
      <c r="N513" s="437" t="s">
        <v>172</v>
      </c>
      <c r="O513" s="304"/>
      <c r="P513" s="275"/>
      <c r="Q513" s="275"/>
      <c r="R513" s="253">
        <v>0</v>
      </c>
      <c r="S513" s="305">
        <v>0</v>
      </c>
      <c r="U513" s="803">
        <f t="shared" si="2"/>
        <v>1</v>
      </c>
      <c r="V513" s="859">
        <f t="shared" si="3"/>
        <v>0</v>
      </c>
    </row>
    <row r="514" spans="1:22" ht="16.5" thickTop="1" thickBot="1">
      <c r="A514" s="799" t="s">
        <v>97</v>
      </c>
      <c r="B514" s="800" t="s">
        <v>998</v>
      </c>
      <c r="C514" s="883" t="s">
        <v>1201</v>
      </c>
      <c r="D514" s="882" t="s">
        <v>172</v>
      </c>
      <c r="E514" s="800" t="s">
        <v>2144</v>
      </c>
      <c r="F514" s="296" t="s">
        <v>2145</v>
      </c>
      <c r="G514" s="297" t="s">
        <v>111</v>
      </c>
      <c r="H514" s="644">
        <v>9</v>
      </c>
      <c r="I514" s="646">
        <v>440.24900000000002</v>
      </c>
      <c r="J514" s="655">
        <v>722.9</v>
      </c>
      <c r="K514" s="436">
        <v>0.6875</v>
      </c>
      <c r="L514" s="734">
        <v>9</v>
      </c>
      <c r="M514" s="800" t="s">
        <v>246</v>
      </c>
      <c r="N514" s="437" t="s">
        <v>172</v>
      </c>
      <c r="O514" s="302">
        <v>2</v>
      </c>
      <c r="P514" s="274">
        <v>81.352999999999994</v>
      </c>
      <c r="Q514" s="274">
        <v>9</v>
      </c>
      <c r="R514" s="252">
        <v>7</v>
      </c>
      <c r="S514" s="303">
        <v>0.875</v>
      </c>
      <c r="U514" s="803">
        <f t="shared" si="2"/>
        <v>0</v>
      </c>
      <c r="V514" s="859">
        <f t="shared" si="3"/>
        <v>1</v>
      </c>
    </row>
    <row r="515" spans="1:22" ht="16.5" thickTop="1" thickBot="1">
      <c r="A515" s="799" t="s">
        <v>97</v>
      </c>
      <c r="B515" s="804" t="s">
        <v>998</v>
      </c>
      <c r="C515" s="884" t="s">
        <v>1201</v>
      </c>
      <c r="D515" s="881" t="s">
        <v>172</v>
      </c>
      <c r="E515" s="804" t="s">
        <v>2473</v>
      </c>
      <c r="F515" s="294" t="s">
        <v>2474</v>
      </c>
      <c r="G515" s="295" t="s">
        <v>110</v>
      </c>
      <c r="H515" s="645">
        <v>5</v>
      </c>
      <c r="I515" s="647">
        <v>386.82400000000001</v>
      </c>
      <c r="J515" s="434">
        <v>315.64100000000002</v>
      </c>
      <c r="K515" s="435">
        <v>0.49411764705882355</v>
      </c>
      <c r="L515" s="735">
        <v>17</v>
      </c>
      <c r="M515" s="804" t="s">
        <v>246</v>
      </c>
      <c r="N515" s="437" t="s">
        <v>172</v>
      </c>
      <c r="O515" s="304">
        <v>7</v>
      </c>
      <c r="P515" s="275">
        <v>92.834999999999994</v>
      </c>
      <c r="Q515" s="275">
        <v>7</v>
      </c>
      <c r="R515" s="253">
        <v>4</v>
      </c>
      <c r="S515" s="305">
        <v>0.29629629629629628</v>
      </c>
      <c r="U515" s="803">
        <f t="shared" si="2"/>
        <v>0</v>
      </c>
      <c r="V515" s="859">
        <f t="shared" si="3"/>
        <v>1</v>
      </c>
    </row>
    <row r="516" spans="1:22" ht="16.5" thickTop="1" thickBot="1">
      <c r="A516" s="799" t="s">
        <v>97</v>
      </c>
      <c r="B516" s="800" t="s">
        <v>998</v>
      </c>
      <c r="C516" s="883" t="s">
        <v>1201</v>
      </c>
      <c r="D516" s="882" t="s">
        <v>172</v>
      </c>
      <c r="E516" s="800" t="s">
        <v>2663</v>
      </c>
      <c r="F516" s="296" t="s">
        <v>1974</v>
      </c>
      <c r="G516" s="297" t="s">
        <v>109</v>
      </c>
      <c r="H516" s="644"/>
      <c r="I516" s="646"/>
      <c r="J516" s="655">
        <v>132.35400000000001</v>
      </c>
      <c r="K516" s="436">
        <v>0.41379310344827586</v>
      </c>
      <c r="L516" s="734">
        <v>4</v>
      </c>
      <c r="M516" s="800" t="s">
        <v>286</v>
      </c>
      <c r="N516" s="437" t="s">
        <v>172</v>
      </c>
      <c r="O516" s="302"/>
      <c r="P516" s="274">
        <v>16.454999999999998</v>
      </c>
      <c r="Q516" s="274">
        <v>1</v>
      </c>
      <c r="R516" s="252">
        <v>1</v>
      </c>
      <c r="S516" s="303">
        <v>0.25</v>
      </c>
      <c r="U516" s="803">
        <f t="shared" si="2"/>
        <v>1</v>
      </c>
      <c r="V516" s="859">
        <f t="shared" si="3"/>
        <v>0</v>
      </c>
    </row>
    <row r="517" spans="1:22" ht="16.5" thickTop="1" thickBot="1">
      <c r="A517" s="799" t="s">
        <v>97</v>
      </c>
      <c r="B517" s="804" t="s">
        <v>998</v>
      </c>
      <c r="C517" s="884" t="s">
        <v>1201</v>
      </c>
      <c r="D517" s="881" t="s">
        <v>172</v>
      </c>
      <c r="E517" s="804" t="s">
        <v>2862</v>
      </c>
      <c r="F517" s="294" t="s">
        <v>2863</v>
      </c>
      <c r="G517" s="295" t="s">
        <v>109</v>
      </c>
      <c r="H517" s="645"/>
      <c r="I517" s="647"/>
      <c r="J517" s="434"/>
      <c r="K517" s="435">
        <v>0</v>
      </c>
      <c r="L517" s="735">
        <v>3</v>
      </c>
      <c r="M517" s="804" t="s">
        <v>286</v>
      </c>
      <c r="N517" s="437" t="s">
        <v>172</v>
      </c>
      <c r="O517" s="304"/>
      <c r="P517" s="275"/>
      <c r="Q517" s="275"/>
      <c r="R517" s="253">
        <v>0</v>
      </c>
      <c r="S517" s="305">
        <v>0</v>
      </c>
      <c r="U517" s="803">
        <f t="shared" si="2"/>
        <v>1</v>
      </c>
      <c r="V517" s="859">
        <f t="shared" si="3"/>
        <v>0</v>
      </c>
    </row>
    <row r="518" spans="1:22" ht="16.5" thickTop="1" thickBot="1">
      <c r="A518" s="799" t="s">
        <v>97</v>
      </c>
      <c r="B518" s="800" t="s">
        <v>998</v>
      </c>
      <c r="C518" s="883" t="s">
        <v>1201</v>
      </c>
      <c r="D518" s="882" t="s">
        <v>172</v>
      </c>
      <c r="E518" s="800" t="s">
        <v>3106</v>
      </c>
      <c r="F518" s="296" t="s">
        <v>3107</v>
      </c>
      <c r="G518" s="297" t="s">
        <v>110</v>
      </c>
      <c r="H518" s="644">
        <v>1</v>
      </c>
      <c r="I518" s="646"/>
      <c r="J518" s="655">
        <v>79.445999999999998</v>
      </c>
      <c r="K518" s="436">
        <v>0.5714285714285714</v>
      </c>
      <c r="L518" s="734">
        <v>8</v>
      </c>
      <c r="M518" s="800" t="s">
        <v>246</v>
      </c>
      <c r="N518" s="437" t="s">
        <v>172</v>
      </c>
      <c r="O518" s="302">
        <v>5</v>
      </c>
      <c r="P518" s="274">
        <v>68.796000000000006</v>
      </c>
      <c r="Q518" s="274">
        <v>6</v>
      </c>
      <c r="R518" s="252">
        <v>3</v>
      </c>
      <c r="S518" s="303">
        <v>0.54545454545454541</v>
      </c>
      <c r="U518" s="803">
        <f t="shared" si="2"/>
        <v>0</v>
      </c>
      <c r="V518" s="859">
        <f t="shared" si="3"/>
        <v>1</v>
      </c>
    </row>
    <row r="519" spans="1:22" ht="16.5" thickTop="1" thickBot="1">
      <c r="A519" s="799" t="s">
        <v>97</v>
      </c>
      <c r="B519" s="804" t="s">
        <v>998</v>
      </c>
      <c r="C519" s="884" t="s">
        <v>1201</v>
      </c>
      <c r="D519" s="881" t="s">
        <v>172</v>
      </c>
      <c r="E519" s="804" t="s">
        <v>3514</v>
      </c>
      <c r="F519" s="294" t="s">
        <v>3516</v>
      </c>
      <c r="G519" s="295" t="s">
        <v>111</v>
      </c>
      <c r="H519" s="645">
        <v>1</v>
      </c>
      <c r="I519" s="647"/>
      <c r="J519" s="434">
        <v>15.106</v>
      </c>
      <c r="K519" s="435">
        <v>0.5</v>
      </c>
      <c r="L519" s="735">
        <v>6</v>
      </c>
      <c r="M519" s="804" t="s">
        <v>244</v>
      </c>
      <c r="N519" s="437" t="s">
        <v>172</v>
      </c>
      <c r="O519" s="304">
        <v>4</v>
      </c>
      <c r="P519" s="275">
        <v>15.106</v>
      </c>
      <c r="Q519" s="275">
        <v>2</v>
      </c>
      <c r="R519" s="253">
        <v>2</v>
      </c>
      <c r="S519" s="305">
        <v>0.5</v>
      </c>
      <c r="U519" s="803">
        <f t="shared" si="2"/>
        <v>0</v>
      </c>
      <c r="V519" s="859">
        <f t="shared" si="3"/>
        <v>1</v>
      </c>
    </row>
    <row r="520" spans="1:22" ht="16.5" thickTop="1" thickBot="1">
      <c r="A520" s="799" t="s">
        <v>97</v>
      </c>
      <c r="B520" s="800" t="s">
        <v>998</v>
      </c>
      <c r="C520" s="883" t="s">
        <v>1201</v>
      </c>
      <c r="D520" s="882" t="s">
        <v>172</v>
      </c>
      <c r="E520" s="800" t="s">
        <v>3606</v>
      </c>
      <c r="F520" s="296" t="s">
        <v>3607</v>
      </c>
      <c r="G520" s="297" t="s">
        <v>109</v>
      </c>
      <c r="H520" s="644"/>
      <c r="I520" s="646"/>
      <c r="J520" s="655">
        <v>11.696</v>
      </c>
      <c r="K520" s="436">
        <v>0.2857142857142857</v>
      </c>
      <c r="L520" s="734">
        <v>5</v>
      </c>
      <c r="M520" s="800" t="s">
        <v>286</v>
      </c>
      <c r="N520" s="437" t="s">
        <v>172</v>
      </c>
      <c r="O520" s="302">
        <v>3</v>
      </c>
      <c r="P520" s="274">
        <v>11.696</v>
      </c>
      <c r="Q520" s="274">
        <v>1</v>
      </c>
      <c r="R520" s="252">
        <v>1</v>
      </c>
      <c r="S520" s="303">
        <v>0.2857142857142857</v>
      </c>
      <c r="U520" s="803">
        <f t="shared" si="2"/>
        <v>1</v>
      </c>
      <c r="V520" s="859">
        <f t="shared" si="3"/>
        <v>0</v>
      </c>
    </row>
    <row r="521" spans="1:22" ht="16.5" thickTop="1" thickBot="1">
      <c r="A521" s="799" t="s">
        <v>97</v>
      </c>
      <c r="B521" s="804" t="s">
        <v>998</v>
      </c>
      <c r="C521" s="884" t="s">
        <v>1473</v>
      </c>
      <c r="D521" s="881" t="s">
        <v>172</v>
      </c>
      <c r="E521" s="804" t="s">
        <v>1473</v>
      </c>
      <c r="F521" s="294" t="s">
        <v>1475</v>
      </c>
      <c r="G521" s="295" t="s">
        <v>112</v>
      </c>
      <c r="H521" s="645">
        <v>14</v>
      </c>
      <c r="I521" s="647">
        <v>208.529</v>
      </c>
      <c r="J521" s="434">
        <v>932.72500000000002</v>
      </c>
      <c r="K521" s="435">
        <v>0.34693877551020408</v>
      </c>
      <c r="L521" s="735">
        <v>10</v>
      </c>
      <c r="M521" s="804" t="s">
        <v>246</v>
      </c>
      <c r="N521" s="437" t="s">
        <v>172</v>
      </c>
      <c r="O521" s="304">
        <v>3</v>
      </c>
      <c r="P521" s="275">
        <v>71.652000000000001</v>
      </c>
      <c r="Q521" s="275">
        <v>5</v>
      </c>
      <c r="R521" s="253">
        <v>5</v>
      </c>
      <c r="S521" s="305">
        <v>0.58823529411764708</v>
      </c>
      <c r="U521" s="803">
        <f t="shared" si="2"/>
        <v>0</v>
      </c>
      <c r="V521" s="859">
        <f t="shared" si="3"/>
        <v>1</v>
      </c>
    </row>
    <row r="522" spans="1:22" ht="16.5" thickTop="1" thickBot="1">
      <c r="A522" s="799" t="s">
        <v>97</v>
      </c>
      <c r="B522" s="800" t="s">
        <v>998</v>
      </c>
      <c r="C522" s="883" t="s">
        <v>1473</v>
      </c>
      <c r="D522" s="882" t="s">
        <v>172</v>
      </c>
      <c r="E522" s="800" t="s">
        <v>2370</v>
      </c>
      <c r="F522" s="296" t="s">
        <v>2371</v>
      </c>
      <c r="G522" s="297" t="s">
        <v>110</v>
      </c>
      <c r="H522" s="644">
        <v>6</v>
      </c>
      <c r="I522" s="646">
        <v>18.548999999999999</v>
      </c>
      <c r="J522" s="655">
        <v>61.838000000000001</v>
      </c>
      <c r="K522" s="436">
        <v>0.21276595744680851</v>
      </c>
      <c r="L522" s="734">
        <v>2</v>
      </c>
      <c r="M522" s="800" t="s">
        <v>286</v>
      </c>
      <c r="N522" s="437" t="s">
        <v>172</v>
      </c>
      <c r="O522" s="302"/>
      <c r="P522" s="274"/>
      <c r="Q522" s="274"/>
      <c r="R522" s="252">
        <v>0</v>
      </c>
      <c r="S522" s="303">
        <v>0</v>
      </c>
      <c r="U522" s="803">
        <f t="shared" si="2"/>
        <v>1</v>
      </c>
      <c r="V522" s="859">
        <f t="shared" si="3"/>
        <v>1</v>
      </c>
    </row>
    <row r="523" spans="1:22" ht="16.5" thickTop="1" thickBot="1">
      <c r="A523" s="799" t="s">
        <v>97</v>
      </c>
      <c r="B523" s="804" t="s">
        <v>998</v>
      </c>
      <c r="C523" s="884" t="s">
        <v>1473</v>
      </c>
      <c r="D523" s="881" t="s">
        <v>172</v>
      </c>
      <c r="E523" s="804" t="s">
        <v>3108</v>
      </c>
      <c r="F523" s="294" t="s">
        <v>3109</v>
      </c>
      <c r="G523" s="295" t="s">
        <v>110</v>
      </c>
      <c r="H523" s="645">
        <v>1</v>
      </c>
      <c r="I523" s="647">
        <v>139.88200000000001</v>
      </c>
      <c r="J523" s="434">
        <v>357.76400000000001</v>
      </c>
      <c r="K523" s="435">
        <v>1.5</v>
      </c>
      <c r="L523" s="735">
        <v>5</v>
      </c>
      <c r="M523" s="804" t="s">
        <v>246</v>
      </c>
      <c r="N523" s="437" t="s">
        <v>172</v>
      </c>
      <c r="O523" s="304">
        <v>3</v>
      </c>
      <c r="P523" s="275">
        <v>277.16399999999999</v>
      </c>
      <c r="Q523" s="275">
        <v>21</v>
      </c>
      <c r="R523" s="253">
        <v>5</v>
      </c>
      <c r="S523" s="305">
        <v>1.4285714285714286</v>
      </c>
      <c r="U523" s="803">
        <f t="shared" si="2"/>
        <v>0</v>
      </c>
      <c r="V523" s="859">
        <f t="shared" si="3"/>
        <v>1</v>
      </c>
    </row>
    <row r="524" spans="1:22" ht="16.5" thickTop="1" thickBot="1">
      <c r="A524" s="799" t="s">
        <v>97</v>
      </c>
      <c r="B524" s="800" t="s">
        <v>998</v>
      </c>
      <c r="C524" s="883" t="s">
        <v>2619</v>
      </c>
      <c r="D524" s="882" t="s">
        <v>172</v>
      </c>
      <c r="E524" s="800" t="s">
        <v>2619</v>
      </c>
      <c r="F524" s="296" t="s">
        <v>2621</v>
      </c>
      <c r="G524" s="297" t="s">
        <v>647</v>
      </c>
      <c r="H524" s="644">
        <v>3</v>
      </c>
      <c r="I524" s="646">
        <v>28.606999999999999</v>
      </c>
      <c r="J524" s="655">
        <v>36.424999999999997</v>
      </c>
      <c r="K524" s="436">
        <v>0.6</v>
      </c>
      <c r="L524" s="734">
        <v>2</v>
      </c>
      <c r="M524" s="800" t="s">
        <v>245</v>
      </c>
      <c r="N524" s="437" t="s">
        <v>172</v>
      </c>
      <c r="O524" s="302">
        <v>1</v>
      </c>
      <c r="P524" s="274"/>
      <c r="Q524" s="274"/>
      <c r="R524" s="252">
        <v>0</v>
      </c>
      <c r="S524" s="303">
        <v>0</v>
      </c>
      <c r="U524" s="803">
        <f t="shared" si="2"/>
        <v>0</v>
      </c>
      <c r="V524" s="859">
        <f t="shared" si="3"/>
        <v>1</v>
      </c>
    </row>
    <row r="525" spans="1:22" ht="16.5" thickTop="1" thickBot="1">
      <c r="A525" s="799" t="s">
        <v>97</v>
      </c>
      <c r="B525" s="804" t="s">
        <v>998</v>
      </c>
      <c r="C525" s="884" t="s">
        <v>2619</v>
      </c>
      <c r="D525" s="881" t="s">
        <v>172</v>
      </c>
      <c r="E525" s="804" t="s">
        <v>2657</v>
      </c>
      <c r="F525" s="294" t="s">
        <v>2659</v>
      </c>
      <c r="G525" s="295" t="s">
        <v>111</v>
      </c>
      <c r="H525" s="645">
        <v>3</v>
      </c>
      <c r="I525" s="647">
        <v>49.24</v>
      </c>
      <c r="J525" s="434">
        <v>49.24</v>
      </c>
      <c r="K525" s="435">
        <v>0.5714285714285714</v>
      </c>
      <c r="L525" s="735">
        <v>1</v>
      </c>
      <c r="M525" s="804" t="s">
        <v>244</v>
      </c>
      <c r="N525" s="437" t="s">
        <v>172</v>
      </c>
      <c r="O525" s="304"/>
      <c r="P525" s="275">
        <v>18.303999999999998</v>
      </c>
      <c r="Q525" s="275">
        <v>2</v>
      </c>
      <c r="R525" s="253">
        <v>1</v>
      </c>
      <c r="S525" s="305">
        <v>1</v>
      </c>
      <c r="U525" s="803">
        <f t="shared" si="2"/>
        <v>0</v>
      </c>
      <c r="V525" s="859">
        <f t="shared" si="3"/>
        <v>1</v>
      </c>
    </row>
    <row r="526" spans="1:22" ht="16.5" thickTop="1" thickBot="1">
      <c r="A526" s="799" t="s">
        <v>97</v>
      </c>
      <c r="B526" s="800" t="s">
        <v>998</v>
      </c>
      <c r="C526" s="883" t="s">
        <v>2619</v>
      </c>
      <c r="D526" s="882" t="s">
        <v>172</v>
      </c>
      <c r="E526" s="800" t="s">
        <v>2754</v>
      </c>
      <c r="F526" s="296" t="s">
        <v>2755</v>
      </c>
      <c r="G526" s="297" t="s">
        <v>110</v>
      </c>
      <c r="H526" s="644">
        <v>3</v>
      </c>
      <c r="I526" s="646">
        <v>10.105</v>
      </c>
      <c r="J526" s="655">
        <v>182.637</v>
      </c>
      <c r="K526" s="436">
        <v>0.48484848484848486</v>
      </c>
      <c r="L526" s="734">
        <v>5</v>
      </c>
      <c r="M526" s="800" t="s">
        <v>246</v>
      </c>
      <c r="N526" s="437" t="s">
        <v>172</v>
      </c>
      <c r="O526" s="302">
        <v>1</v>
      </c>
      <c r="P526" s="274">
        <v>26.114999999999998</v>
      </c>
      <c r="Q526" s="274">
        <v>3</v>
      </c>
      <c r="R526" s="252">
        <v>3</v>
      </c>
      <c r="S526" s="303">
        <v>0.66666666666666663</v>
      </c>
      <c r="U526" s="803">
        <f t="shared" si="2"/>
        <v>0</v>
      </c>
      <c r="V526" s="859">
        <f t="shared" si="3"/>
        <v>1</v>
      </c>
    </row>
    <row r="527" spans="1:22" ht="16.5" thickTop="1" thickBot="1">
      <c r="A527" s="799" t="s">
        <v>97</v>
      </c>
      <c r="B527" s="804" t="s">
        <v>998</v>
      </c>
      <c r="C527" s="884" t="s">
        <v>2619</v>
      </c>
      <c r="D527" s="881" t="s">
        <v>172</v>
      </c>
      <c r="E527" s="804" t="s">
        <v>2838</v>
      </c>
      <c r="F527" s="294" t="s">
        <v>2840</v>
      </c>
      <c r="G527" s="295" t="s">
        <v>111</v>
      </c>
      <c r="H527" s="645">
        <v>3</v>
      </c>
      <c r="I527" s="647">
        <v>7.2709999999999999</v>
      </c>
      <c r="J527" s="434">
        <v>21.457999999999998</v>
      </c>
      <c r="K527" s="435">
        <v>0.2</v>
      </c>
      <c r="L527" s="735">
        <v>8</v>
      </c>
      <c r="M527" s="804" t="s">
        <v>286</v>
      </c>
      <c r="N527" s="437" t="s">
        <v>172</v>
      </c>
      <c r="O527" s="304">
        <v>1</v>
      </c>
      <c r="P527" s="275"/>
      <c r="Q527" s="275"/>
      <c r="R527" s="253">
        <v>0</v>
      </c>
      <c r="S527" s="305">
        <v>0</v>
      </c>
      <c r="U527" s="803">
        <f t="shared" si="2"/>
        <v>1</v>
      </c>
      <c r="V527" s="859">
        <f t="shared" si="3"/>
        <v>1</v>
      </c>
    </row>
    <row r="528" spans="1:22" ht="16.5" thickTop="1" thickBot="1">
      <c r="A528" s="799" t="s">
        <v>97</v>
      </c>
      <c r="B528" s="800" t="s">
        <v>998</v>
      </c>
      <c r="C528" s="883" t="s">
        <v>2619</v>
      </c>
      <c r="D528" s="882" t="s">
        <v>172</v>
      </c>
      <c r="E528" s="800" t="s">
        <v>3010</v>
      </c>
      <c r="F528" s="296" t="s">
        <v>3011</v>
      </c>
      <c r="G528" s="297" t="s">
        <v>110</v>
      </c>
      <c r="H528" s="644">
        <v>2</v>
      </c>
      <c r="I528" s="646"/>
      <c r="J528" s="655"/>
      <c r="K528" s="436">
        <v>0</v>
      </c>
      <c r="L528" s="734">
        <v>1</v>
      </c>
      <c r="M528" s="800" t="s">
        <v>286</v>
      </c>
      <c r="N528" s="437" t="s">
        <v>172</v>
      </c>
      <c r="O528" s="302"/>
      <c r="P528" s="274"/>
      <c r="Q528" s="274"/>
      <c r="R528" s="252">
        <v>0</v>
      </c>
      <c r="S528" s="303">
        <v>0</v>
      </c>
      <c r="U528" s="803">
        <f t="shared" si="2"/>
        <v>1</v>
      </c>
      <c r="V528" s="859">
        <f t="shared" si="3"/>
        <v>1</v>
      </c>
    </row>
    <row r="529" spans="1:22" ht="16.5" thickTop="1" thickBot="1">
      <c r="A529" s="799" t="s">
        <v>97</v>
      </c>
      <c r="B529" s="804" t="s">
        <v>998</v>
      </c>
      <c r="C529" s="884" t="s">
        <v>2619</v>
      </c>
      <c r="D529" s="881" t="s">
        <v>172</v>
      </c>
      <c r="E529" s="804" t="s">
        <v>3326</v>
      </c>
      <c r="F529" s="294" t="s">
        <v>3327</v>
      </c>
      <c r="G529" s="295" t="s">
        <v>110</v>
      </c>
      <c r="H529" s="645">
        <v>1</v>
      </c>
      <c r="I529" s="647"/>
      <c r="J529" s="434">
        <v>11.146000000000001</v>
      </c>
      <c r="K529" s="435">
        <v>0.33333333333333331</v>
      </c>
      <c r="L529" s="735">
        <v>4</v>
      </c>
      <c r="M529" s="804" t="s">
        <v>245</v>
      </c>
      <c r="N529" s="437" t="s">
        <v>172</v>
      </c>
      <c r="O529" s="304">
        <v>3</v>
      </c>
      <c r="P529" s="275">
        <v>11.146000000000001</v>
      </c>
      <c r="Q529" s="275">
        <v>1</v>
      </c>
      <c r="R529" s="253">
        <v>1</v>
      </c>
      <c r="S529" s="305">
        <v>0.4</v>
      </c>
      <c r="U529" s="803">
        <f t="shared" si="2"/>
        <v>0</v>
      </c>
      <c r="V529" s="859">
        <f t="shared" si="3"/>
        <v>1</v>
      </c>
    </row>
    <row r="530" spans="1:22" ht="16.5" thickTop="1" thickBot="1">
      <c r="A530" s="799" t="s">
        <v>97</v>
      </c>
      <c r="B530" s="800" t="s">
        <v>998</v>
      </c>
      <c r="C530" s="883" t="s">
        <v>2619</v>
      </c>
      <c r="D530" s="882" t="s">
        <v>172</v>
      </c>
      <c r="E530" s="800" t="s">
        <v>3608</v>
      </c>
      <c r="F530" s="296" t="s">
        <v>3609</v>
      </c>
      <c r="G530" s="297" t="s">
        <v>109</v>
      </c>
      <c r="H530" s="644"/>
      <c r="I530" s="646"/>
      <c r="J530" s="655"/>
      <c r="K530" s="436">
        <v>0</v>
      </c>
      <c r="L530" s="734">
        <v>4</v>
      </c>
      <c r="M530" s="800" t="s">
        <v>286</v>
      </c>
      <c r="N530" s="437" t="s">
        <v>172</v>
      </c>
      <c r="O530" s="302"/>
      <c r="P530" s="274"/>
      <c r="Q530" s="274"/>
      <c r="R530" s="252">
        <v>0</v>
      </c>
      <c r="S530" s="303">
        <v>0</v>
      </c>
      <c r="U530" s="803">
        <f t="shared" si="2"/>
        <v>1</v>
      </c>
      <c r="V530" s="859">
        <f t="shared" si="3"/>
        <v>0</v>
      </c>
    </row>
    <row r="531" spans="1:22" ht="16.5" thickTop="1" thickBot="1">
      <c r="A531" s="799" t="s">
        <v>97</v>
      </c>
      <c r="B531" s="804" t="s">
        <v>998</v>
      </c>
      <c r="C531" s="884" t="s">
        <v>2619</v>
      </c>
      <c r="D531" s="881" t="s">
        <v>172</v>
      </c>
      <c r="E531" s="804" t="s">
        <v>3610</v>
      </c>
      <c r="F531" s="294" t="s">
        <v>3611</v>
      </c>
      <c r="G531" s="295" t="s">
        <v>110</v>
      </c>
      <c r="H531" s="645">
        <v>0</v>
      </c>
      <c r="I531" s="647"/>
      <c r="J531" s="434"/>
      <c r="K531" s="435">
        <v>0</v>
      </c>
      <c r="L531" s="735">
        <v>2</v>
      </c>
      <c r="M531" s="804" t="s">
        <v>172</v>
      </c>
      <c r="N531" s="437" t="s">
        <v>172</v>
      </c>
      <c r="O531" s="304">
        <v>2</v>
      </c>
      <c r="P531" s="275"/>
      <c r="Q531" s="275"/>
      <c r="R531" s="253">
        <v>0</v>
      </c>
      <c r="S531" s="305">
        <v>0</v>
      </c>
      <c r="U531" s="803">
        <f t="shared" si="2"/>
        <v>0</v>
      </c>
      <c r="V531" s="859">
        <f t="shared" si="3"/>
        <v>1</v>
      </c>
    </row>
    <row r="532" spans="1:22" ht="16.5" thickTop="1" thickBot="1">
      <c r="A532" s="799" t="s">
        <v>97</v>
      </c>
      <c r="B532" s="800" t="s">
        <v>1313</v>
      </c>
      <c r="C532" s="883" t="s">
        <v>172</v>
      </c>
      <c r="D532" s="882" t="s">
        <v>172</v>
      </c>
      <c r="E532" s="800" t="s">
        <v>1358</v>
      </c>
      <c r="F532" s="296" t="s">
        <v>1359</v>
      </c>
      <c r="G532" s="297" t="s">
        <v>110</v>
      </c>
      <c r="H532" s="644">
        <v>14</v>
      </c>
      <c r="I532" s="646">
        <v>144.328</v>
      </c>
      <c r="J532" s="655">
        <v>359.01499999999999</v>
      </c>
      <c r="K532" s="436">
        <v>0.23333333333333334</v>
      </c>
      <c r="L532" s="734">
        <v>6</v>
      </c>
      <c r="M532" s="800" t="s">
        <v>244</v>
      </c>
      <c r="N532" s="437" t="s">
        <v>172</v>
      </c>
      <c r="O532" s="302"/>
      <c r="P532" s="274">
        <v>15.278</v>
      </c>
      <c r="Q532" s="274">
        <v>1</v>
      </c>
      <c r="R532" s="252">
        <v>1</v>
      </c>
      <c r="S532" s="303">
        <v>0.16666666666666666</v>
      </c>
      <c r="U532" s="803">
        <f t="shared" si="2"/>
        <v>0</v>
      </c>
      <c r="V532" s="859">
        <f t="shared" si="3"/>
        <v>1</v>
      </c>
    </row>
    <row r="533" spans="1:22" ht="16.5" thickTop="1" thickBot="1">
      <c r="A533" s="799" t="s">
        <v>97</v>
      </c>
      <c r="B533" s="804" t="s">
        <v>1313</v>
      </c>
      <c r="C533" s="884" t="s">
        <v>172</v>
      </c>
      <c r="D533" s="881" t="s">
        <v>172</v>
      </c>
      <c r="E533" s="804" t="s">
        <v>1362</v>
      </c>
      <c r="F533" s="294" t="s">
        <v>1363</v>
      </c>
      <c r="G533" s="295" t="s">
        <v>110</v>
      </c>
      <c r="H533" s="645">
        <v>14</v>
      </c>
      <c r="I533" s="647">
        <v>362.01799999999997</v>
      </c>
      <c r="J533" s="434">
        <v>781.38400000000001</v>
      </c>
      <c r="K533" s="435">
        <v>0.39153439153439151</v>
      </c>
      <c r="L533" s="735">
        <v>7</v>
      </c>
      <c r="M533" s="804" t="s">
        <v>246</v>
      </c>
      <c r="N533" s="437" t="s">
        <v>172</v>
      </c>
      <c r="O533" s="304">
        <v>1</v>
      </c>
      <c r="P533" s="275">
        <v>83.296999999999997</v>
      </c>
      <c r="Q533" s="275">
        <v>8</v>
      </c>
      <c r="R533" s="253">
        <v>3</v>
      </c>
      <c r="S533" s="305">
        <v>0.42857142857142855</v>
      </c>
      <c r="U533" s="803">
        <f t="shared" si="2"/>
        <v>0</v>
      </c>
      <c r="V533" s="859">
        <f t="shared" si="3"/>
        <v>1</v>
      </c>
    </row>
    <row r="534" spans="1:22" ht="16.5" thickTop="1" thickBot="1">
      <c r="A534" s="799" t="s">
        <v>97</v>
      </c>
      <c r="B534" s="800" t="s">
        <v>1313</v>
      </c>
      <c r="C534" s="883" t="s">
        <v>172</v>
      </c>
      <c r="D534" s="882" t="s">
        <v>172</v>
      </c>
      <c r="E534" s="800" t="s">
        <v>2243</v>
      </c>
      <c r="F534" s="296" t="s">
        <v>2244</v>
      </c>
      <c r="G534" s="297" t="s">
        <v>110</v>
      </c>
      <c r="H534" s="644">
        <v>7</v>
      </c>
      <c r="I534" s="646">
        <v>77.028999999999996</v>
      </c>
      <c r="J534" s="655">
        <v>144.762</v>
      </c>
      <c r="K534" s="436">
        <v>0.25806451612903225</v>
      </c>
      <c r="L534" s="734">
        <v>4</v>
      </c>
      <c r="M534" s="800" t="s">
        <v>244</v>
      </c>
      <c r="N534" s="437" t="s">
        <v>172</v>
      </c>
      <c r="O534" s="302"/>
      <c r="P534" s="274"/>
      <c r="Q534" s="274"/>
      <c r="R534" s="252">
        <v>0</v>
      </c>
      <c r="S534" s="303">
        <v>0</v>
      </c>
      <c r="U534" s="803">
        <f t="shared" si="2"/>
        <v>0</v>
      </c>
      <c r="V534" s="859">
        <f t="shared" si="3"/>
        <v>1</v>
      </c>
    </row>
    <row r="535" spans="1:22" ht="16.5" thickTop="1" thickBot="1">
      <c r="A535" s="799" t="s">
        <v>97</v>
      </c>
      <c r="B535" s="804" t="s">
        <v>1313</v>
      </c>
      <c r="C535" s="884" t="s">
        <v>172</v>
      </c>
      <c r="D535" s="881" t="s">
        <v>172</v>
      </c>
      <c r="E535" s="804" t="s">
        <v>2241</v>
      </c>
      <c r="F535" s="294" t="s">
        <v>2242</v>
      </c>
      <c r="G535" s="295" t="s">
        <v>110</v>
      </c>
      <c r="H535" s="645">
        <v>7</v>
      </c>
      <c r="I535" s="647">
        <v>167.86099999999999</v>
      </c>
      <c r="J535" s="434">
        <v>221.94800000000001</v>
      </c>
      <c r="K535" s="435">
        <v>0.35294117647058826</v>
      </c>
      <c r="L535" s="735">
        <v>13</v>
      </c>
      <c r="M535" s="804" t="s">
        <v>246</v>
      </c>
      <c r="N535" s="437" t="s">
        <v>172</v>
      </c>
      <c r="O535" s="304">
        <v>6</v>
      </c>
      <c r="P535" s="275">
        <v>41.313000000000002</v>
      </c>
      <c r="Q535" s="275">
        <v>6</v>
      </c>
      <c r="R535" s="253">
        <v>6</v>
      </c>
      <c r="S535" s="305">
        <v>0.6</v>
      </c>
      <c r="U535" s="803">
        <f t="shared" si="2"/>
        <v>0</v>
      </c>
      <c r="V535" s="859">
        <f t="shared" si="3"/>
        <v>1</v>
      </c>
    </row>
    <row r="536" spans="1:22" ht="16.5" thickTop="1" thickBot="1">
      <c r="A536" s="799" t="s">
        <v>97</v>
      </c>
      <c r="B536" s="800" t="s">
        <v>1313</v>
      </c>
      <c r="C536" s="883" t="s">
        <v>172</v>
      </c>
      <c r="D536" s="882" t="s">
        <v>172</v>
      </c>
      <c r="E536" s="800" t="s">
        <v>3110</v>
      </c>
      <c r="F536" s="296" t="s">
        <v>3111</v>
      </c>
      <c r="G536" s="297" t="s">
        <v>109</v>
      </c>
      <c r="H536" s="644"/>
      <c r="I536" s="646"/>
      <c r="J536" s="655">
        <v>37.197000000000003</v>
      </c>
      <c r="K536" s="436">
        <v>0.66666666666666663</v>
      </c>
      <c r="L536" s="734">
        <v>3</v>
      </c>
      <c r="M536" s="800" t="s">
        <v>286</v>
      </c>
      <c r="N536" s="437" t="s">
        <v>172</v>
      </c>
      <c r="O536" s="302">
        <v>1</v>
      </c>
      <c r="P536" s="274">
        <v>25.303999999999998</v>
      </c>
      <c r="Q536" s="274">
        <v>3</v>
      </c>
      <c r="R536" s="252">
        <v>2</v>
      </c>
      <c r="S536" s="303">
        <v>0.8</v>
      </c>
      <c r="U536" s="803">
        <f t="shared" si="2"/>
        <v>1</v>
      </c>
      <c r="V536" s="859">
        <f t="shared" si="3"/>
        <v>0</v>
      </c>
    </row>
    <row r="537" spans="1:22" ht="16.5" thickTop="1" thickBot="1">
      <c r="A537" s="799" t="s">
        <v>97</v>
      </c>
      <c r="B537" s="804" t="s">
        <v>1313</v>
      </c>
      <c r="C537" s="884" t="s">
        <v>172</v>
      </c>
      <c r="D537" s="881" t="s">
        <v>172</v>
      </c>
      <c r="E537" s="804" t="s">
        <v>3612</v>
      </c>
      <c r="F537" s="294" t="s">
        <v>3613</v>
      </c>
      <c r="G537" s="295" t="s">
        <v>109</v>
      </c>
      <c r="H537" s="645"/>
      <c r="I537" s="647"/>
      <c r="J537" s="434">
        <v>22.623000000000001</v>
      </c>
      <c r="K537" s="435">
        <v>0.5714285714285714</v>
      </c>
      <c r="L537" s="735">
        <v>4</v>
      </c>
      <c r="M537" s="804" t="s">
        <v>286</v>
      </c>
      <c r="N537" s="437" t="s">
        <v>172</v>
      </c>
      <c r="O537" s="304">
        <v>1</v>
      </c>
      <c r="P537" s="275">
        <v>22.623000000000001</v>
      </c>
      <c r="Q537" s="275">
        <v>2</v>
      </c>
      <c r="R537" s="253">
        <v>2</v>
      </c>
      <c r="S537" s="305">
        <v>0.5714285714285714</v>
      </c>
      <c r="U537" s="803">
        <f t="shared" si="2"/>
        <v>1</v>
      </c>
      <c r="V537" s="859">
        <f t="shared" si="3"/>
        <v>0</v>
      </c>
    </row>
    <row r="538" spans="1:22" ht="16.5" thickTop="1" thickBot="1">
      <c r="A538" s="799" t="s">
        <v>97</v>
      </c>
      <c r="B538" s="800" t="s">
        <v>1313</v>
      </c>
      <c r="C538" s="883" t="s">
        <v>1323</v>
      </c>
      <c r="D538" s="882" t="s">
        <v>172</v>
      </c>
      <c r="E538" s="800" t="s">
        <v>1323</v>
      </c>
      <c r="F538" s="296" t="s">
        <v>1325</v>
      </c>
      <c r="G538" s="297" t="s">
        <v>647</v>
      </c>
      <c r="H538" s="644">
        <v>14</v>
      </c>
      <c r="I538" s="646"/>
      <c r="J538" s="655">
        <v>204.273</v>
      </c>
      <c r="K538" s="436">
        <v>0.2696629213483146</v>
      </c>
      <c r="L538" s="734">
        <v>3</v>
      </c>
      <c r="M538" s="800" t="s">
        <v>245</v>
      </c>
      <c r="N538" s="437" t="s">
        <v>172</v>
      </c>
      <c r="O538" s="302"/>
      <c r="P538" s="274"/>
      <c r="Q538" s="274"/>
      <c r="R538" s="252">
        <v>0</v>
      </c>
      <c r="S538" s="303">
        <v>0</v>
      </c>
      <c r="U538" s="803">
        <f t="shared" si="2"/>
        <v>0</v>
      </c>
      <c r="V538" s="859">
        <f t="shared" si="3"/>
        <v>1</v>
      </c>
    </row>
    <row r="539" spans="1:22" ht="16.5" thickTop="1" thickBot="1">
      <c r="A539" s="799" t="s">
        <v>97</v>
      </c>
      <c r="B539" s="804" t="s">
        <v>1313</v>
      </c>
      <c r="C539" s="884" t="s">
        <v>1323</v>
      </c>
      <c r="D539" s="881" t="s">
        <v>172</v>
      </c>
      <c r="E539" s="804" t="s">
        <v>1364</v>
      </c>
      <c r="F539" s="294" t="s">
        <v>1365</v>
      </c>
      <c r="G539" s="295" t="s">
        <v>110</v>
      </c>
      <c r="H539" s="645">
        <v>14</v>
      </c>
      <c r="I539" s="647">
        <v>43.052</v>
      </c>
      <c r="J539" s="434">
        <v>232.55799999999999</v>
      </c>
      <c r="K539" s="435">
        <v>0.18633540372670807</v>
      </c>
      <c r="L539" s="735">
        <v>10</v>
      </c>
      <c r="M539" s="804" t="s">
        <v>245</v>
      </c>
      <c r="N539" s="437" t="s">
        <v>172</v>
      </c>
      <c r="O539" s="304">
        <v>1</v>
      </c>
      <c r="P539" s="275">
        <v>-12.54</v>
      </c>
      <c r="Q539" s="275">
        <v>-1</v>
      </c>
      <c r="R539" s="253">
        <v>0</v>
      </c>
      <c r="S539" s="305">
        <v>0</v>
      </c>
      <c r="U539" s="803">
        <f t="shared" si="2"/>
        <v>0</v>
      </c>
      <c r="V539" s="859">
        <f t="shared" si="3"/>
        <v>1</v>
      </c>
    </row>
    <row r="540" spans="1:22" ht="16.5" thickTop="1" thickBot="1">
      <c r="A540" s="799" t="s">
        <v>97</v>
      </c>
      <c r="B540" s="800" t="s">
        <v>1313</v>
      </c>
      <c r="C540" s="883" t="s">
        <v>1323</v>
      </c>
      <c r="D540" s="882" t="s">
        <v>172</v>
      </c>
      <c r="E540" s="800" t="s">
        <v>1366</v>
      </c>
      <c r="F540" s="296" t="s">
        <v>1367</v>
      </c>
      <c r="G540" s="297" t="s">
        <v>111</v>
      </c>
      <c r="H540" s="644">
        <v>14</v>
      </c>
      <c r="I540" s="646">
        <v>30.736000000000001</v>
      </c>
      <c r="J540" s="655">
        <v>256.12400000000002</v>
      </c>
      <c r="K540" s="436">
        <v>0.27272727272727271</v>
      </c>
      <c r="L540" s="734">
        <v>6</v>
      </c>
      <c r="M540" s="800" t="s">
        <v>245</v>
      </c>
      <c r="N540" s="437" t="s">
        <v>172</v>
      </c>
      <c r="O540" s="302"/>
      <c r="P540" s="274"/>
      <c r="Q540" s="274"/>
      <c r="R540" s="252">
        <v>0</v>
      </c>
      <c r="S540" s="303">
        <v>0</v>
      </c>
      <c r="U540" s="803">
        <f t="shared" si="2"/>
        <v>0</v>
      </c>
      <c r="V540" s="859">
        <f t="shared" si="3"/>
        <v>1</v>
      </c>
    </row>
    <row r="541" spans="1:22" ht="16.5" thickTop="1" thickBot="1">
      <c r="A541" s="799" t="s">
        <v>97</v>
      </c>
      <c r="B541" s="804" t="s">
        <v>1313</v>
      </c>
      <c r="C541" s="884" t="s">
        <v>1323</v>
      </c>
      <c r="D541" s="881" t="s">
        <v>172</v>
      </c>
      <c r="E541" s="804" t="s">
        <v>1368</v>
      </c>
      <c r="F541" s="294" t="s">
        <v>1369</v>
      </c>
      <c r="G541" s="295" t="s">
        <v>111</v>
      </c>
      <c r="H541" s="645">
        <v>14</v>
      </c>
      <c r="I541" s="647">
        <v>103.807</v>
      </c>
      <c r="J541" s="434">
        <v>652.66300000000001</v>
      </c>
      <c r="K541" s="435">
        <v>0.41176470588235292</v>
      </c>
      <c r="L541" s="735">
        <v>4</v>
      </c>
      <c r="M541" s="804" t="s">
        <v>246</v>
      </c>
      <c r="N541" s="437" t="s">
        <v>172</v>
      </c>
      <c r="O541" s="304"/>
      <c r="P541" s="275">
        <v>0</v>
      </c>
      <c r="Q541" s="275"/>
      <c r="R541" s="253">
        <v>0</v>
      </c>
      <c r="S541" s="305">
        <v>0</v>
      </c>
      <c r="U541" s="803">
        <f t="shared" si="2"/>
        <v>0</v>
      </c>
      <c r="V541" s="859">
        <f t="shared" si="3"/>
        <v>1</v>
      </c>
    </row>
    <row r="542" spans="1:22" ht="16.5" thickTop="1" thickBot="1">
      <c r="A542" s="799" t="s">
        <v>97</v>
      </c>
      <c r="B542" s="800" t="s">
        <v>1313</v>
      </c>
      <c r="C542" s="883" t="s">
        <v>1323</v>
      </c>
      <c r="D542" s="882" t="s">
        <v>172</v>
      </c>
      <c r="E542" s="800" t="s">
        <v>2016</v>
      </c>
      <c r="F542" s="296" t="s">
        <v>2017</v>
      </c>
      <c r="G542" s="297" t="s">
        <v>109</v>
      </c>
      <c r="H542" s="644"/>
      <c r="I542" s="646"/>
      <c r="J542" s="655">
        <v>74.328999999999994</v>
      </c>
      <c r="K542" s="436">
        <v>0.19178082191780821</v>
      </c>
      <c r="L542" s="734">
        <v>5</v>
      </c>
      <c r="M542" s="800" t="s">
        <v>286</v>
      </c>
      <c r="N542" s="437" t="s">
        <v>172</v>
      </c>
      <c r="O542" s="302"/>
      <c r="P542" s="274"/>
      <c r="Q542" s="274"/>
      <c r="R542" s="252">
        <v>0</v>
      </c>
      <c r="S542" s="303">
        <v>0</v>
      </c>
      <c r="U542" s="803">
        <f t="shared" si="2"/>
        <v>1</v>
      </c>
      <c r="V542" s="859">
        <f t="shared" si="3"/>
        <v>0</v>
      </c>
    </row>
    <row r="543" spans="1:22" ht="16.5" thickTop="1" thickBot="1">
      <c r="A543" s="799" t="s">
        <v>97</v>
      </c>
      <c r="B543" s="804" t="s">
        <v>1313</v>
      </c>
      <c r="C543" s="884" t="s">
        <v>1323</v>
      </c>
      <c r="D543" s="881" t="s">
        <v>172</v>
      </c>
      <c r="E543" s="804" t="s">
        <v>2018</v>
      </c>
      <c r="F543" s="294" t="s">
        <v>2019</v>
      </c>
      <c r="G543" s="295" t="s">
        <v>110</v>
      </c>
      <c r="H543" s="645">
        <v>9</v>
      </c>
      <c r="I543" s="647">
        <v>265.19400000000002</v>
      </c>
      <c r="J543" s="434">
        <v>308.32299999999998</v>
      </c>
      <c r="K543" s="435">
        <v>0.42105263157894735</v>
      </c>
      <c r="L543" s="735">
        <v>6</v>
      </c>
      <c r="M543" s="804" t="s">
        <v>246</v>
      </c>
      <c r="N543" s="437" t="s">
        <v>172</v>
      </c>
      <c r="O543" s="304"/>
      <c r="P543" s="275">
        <v>59.902000000000001</v>
      </c>
      <c r="Q543" s="275">
        <v>3</v>
      </c>
      <c r="R543" s="253">
        <v>3</v>
      </c>
      <c r="S543" s="305">
        <v>0.46153846153846156</v>
      </c>
      <c r="U543" s="803">
        <f t="shared" si="2"/>
        <v>0</v>
      </c>
      <c r="V543" s="859">
        <f t="shared" si="3"/>
        <v>1</v>
      </c>
    </row>
    <row r="544" spans="1:22" ht="16.5" thickTop="1" thickBot="1">
      <c r="A544" s="799" t="s">
        <v>185</v>
      </c>
      <c r="B544" s="800" t="s">
        <v>1313</v>
      </c>
      <c r="C544" s="883" t="s">
        <v>1323</v>
      </c>
      <c r="D544" s="882" t="s">
        <v>172</v>
      </c>
      <c r="E544" s="800" t="s">
        <v>2372</v>
      </c>
      <c r="F544" s="296" t="s">
        <v>2373</v>
      </c>
      <c r="G544" s="297" t="s">
        <v>109</v>
      </c>
      <c r="H544" s="644"/>
      <c r="I544" s="646"/>
      <c r="J544" s="655"/>
      <c r="K544" s="436">
        <v>0</v>
      </c>
      <c r="L544" s="734">
        <v>2</v>
      </c>
      <c r="M544" s="800" t="s">
        <v>286</v>
      </c>
      <c r="N544" s="437" t="s">
        <v>172</v>
      </c>
      <c r="O544" s="302">
        <v>1</v>
      </c>
      <c r="P544" s="274"/>
      <c r="Q544" s="274"/>
      <c r="R544" s="252">
        <v>0</v>
      </c>
      <c r="S544" s="303">
        <v>0</v>
      </c>
      <c r="U544" s="803">
        <f t="shared" si="2"/>
        <v>1</v>
      </c>
      <c r="V544" s="859">
        <f t="shared" si="3"/>
        <v>0</v>
      </c>
    </row>
    <row r="545" spans="1:22" ht="16.5" thickTop="1" thickBot="1">
      <c r="A545" s="799" t="s">
        <v>185</v>
      </c>
      <c r="B545" s="804" t="s">
        <v>1313</v>
      </c>
      <c r="C545" s="884" t="s">
        <v>1323</v>
      </c>
      <c r="D545" s="881" t="s">
        <v>172</v>
      </c>
      <c r="E545" s="804" t="s">
        <v>2475</v>
      </c>
      <c r="F545" s="294" t="s">
        <v>2476</v>
      </c>
      <c r="G545" s="295" t="s">
        <v>110</v>
      </c>
      <c r="H545" s="645">
        <v>5</v>
      </c>
      <c r="I545" s="647">
        <v>45.100999999999999</v>
      </c>
      <c r="J545" s="434">
        <v>160.416</v>
      </c>
      <c r="K545" s="435">
        <v>0.4</v>
      </c>
      <c r="L545" s="735">
        <v>8</v>
      </c>
      <c r="M545" s="804" t="s">
        <v>246</v>
      </c>
      <c r="N545" s="437" t="s">
        <v>172</v>
      </c>
      <c r="O545" s="304">
        <v>1</v>
      </c>
      <c r="P545" s="275">
        <v>14.178000000000001</v>
      </c>
      <c r="Q545" s="275">
        <v>1</v>
      </c>
      <c r="R545" s="253">
        <v>1</v>
      </c>
      <c r="S545" s="305">
        <v>0.13333333333333333</v>
      </c>
      <c r="U545" s="803">
        <f t="shared" si="2"/>
        <v>0</v>
      </c>
      <c r="V545" s="859">
        <f t="shared" si="3"/>
        <v>1</v>
      </c>
    </row>
    <row r="546" spans="1:22" ht="16.5" thickTop="1" thickBot="1">
      <c r="A546" s="799" t="s">
        <v>185</v>
      </c>
      <c r="B546" s="800" t="s">
        <v>1313</v>
      </c>
      <c r="C546" s="883" t="s">
        <v>1323</v>
      </c>
      <c r="D546" s="882" t="s">
        <v>172</v>
      </c>
      <c r="E546" s="800" t="s">
        <v>2864</v>
      </c>
      <c r="F546" s="296" t="s">
        <v>2865</v>
      </c>
      <c r="G546" s="297" t="s">
        <v>110</v>
      </c>
      <c r="H546" s="644">
        <v>2</v>
      </c>
      <c r="I546" s="646">
        <v>27.103999999999999</v>
      </c>
      <c r="J546" s="655">
        <v>92.933000000000007</v>
      </c>
      <c r="K546" s="436">
        <v>0.72727272727272729</v>
      </c>
      <c r="L546" s="734">
        <v>6</v>
      </c>
      <c r="M546" s="800" t="s">
        <v>246</v>
      </c>
      <c r="N546" s="437" t="s">
        <v>172</v>
      </c>
      <c r="O546" s="302"/>
      <c r="P546" s="274">
        <v>20.323</v>
      </c>
      <c r="Q546" s="274">
        <v>2</v>
      </c>
      <c r="R546" s="252">
        <v>2</v>
      </c>
      <c r="S546" s="303">
        <v>0.33333333333333331</v>
      </c>
      <c r="U546" s="803">
        <f t="shared" si="2"/>
        <v>0</v>
      </c>
      <c r="V546" s="859">
        <f t="shared" si="3"/>
        <v>1</v>
      </c>
    </row>
    <row r="547" spans="1:22" ht="16.5" thickTop="1" thickBot="1">
      <c r="A547" s="799" t="s">
        <v>185</v>
      </c>
      <c r="B547" s="804" t="s">
        <v>1313</v>
      </c>
      <c r="C547" s="884" t="s">
        <v>1323</v>
      </c>
      <c r="D547" s="881" t="s">
        <v>172</v>
      </c>
      <c r="E547" s="804" t="s">
        <v>3614</v>
      </c>
      <c r="F547" s="294" t="s">
        <v>3615</v>
      </c>
      <c r="G547" s="295" t="s">
        <v>109</v>
      </c>
      <c r="H547" s="645"/>
      <c r="I547" s="647"/>
      <c r="J547" s="434">
        <v>63.774000000000001</v>
      </c>
      <c r="K547" s="435">
        <v>1</v>
      </c>
      <c r="L547" s="735">
        <v>2</v>
      </c>
      <c r="M547" s="804" t="s">
        <v>286</v>
      </c>
      <c r="N547" s="437" t="s">
        <v>172</v>
      </c>
      <c r="O547" s="304"/>
      <c r="P547" s="275">
        <v>63.774000000000001</v>
      </c>
      <c r="Q547" s="275">
        <v>6</v>
      </c>
      <c r="R547" s="253">
        <v>2</v>
      </c>
      <c r="S547" s="305">
        <v>1</v>
      </c>
      <c r="U547" s="803">
        <f t="shared" si="2"/>
        <v>1</v>
      </c>
      <c r="V547" s="859">
        <f t="shared" si="3"/>
        <v>0</v>
      </c>
    </row>
    <row r="548" spans="1:22" ht="16.5" thickTop="1" thickBot="1">
      <c r="A548" s="799" t="s">
        <v>185</v>
      </c>
      <c r="B548" s="800" t="s">
        <v>1313</v>
      </c>
      <c r="C548" s="883" t="s">
        <v>1326</v>
      </c>
      <c r="D548" s="882" t="s">
        <v>172</v>
      </c>
      <c r="E548" s="800" t="s">
        <v>1326</v>
      </c>
      <c r="F548" s="296" t="s">
        <v>881</v>
      </c>
      <c r="G548" s="297" t="s">
        <v>112</v>
      </c>
      <c r="H548" s="644">
        <v>14</v>
      </c>
      <c r="I548" s="646">
        <v>38.704000000000001</v>
      </c>
      <c r="J548" s="655">
        <v>173.54499999999999</v>
      </c>
      <c r="K548" s="436">
        <v>0.25974025974025972</v>
      </c>
      <c r="L548" s="734">
        <v>5</v>
      </c>
      <c r="M548" s="800" t="s">
        <v>286</v>
      </c>
      <c r="N548" s="437" t="s">
        <v>172</v>
      </c>
      <c r="O548" s="302"/>
      <c r="P548" s="274">
        <v>0</v>
      </c>
      <c r="Q548" s="274"/>
      <c r="R548" s="252">
        <v>0</v>
      </c>
      <c r="S548" s="303">
        <v>0</v>
      </c>
      <c r="U548" s="803">
        <f t="shared" si="2"/>
        <v>1</v>
      </c>
      <c r="V548" s="859">
        <f t="shared" si="3"/>
        <v>1</v>
      </c>
    </row>
    <row r="549" spans="1:22" ht="16.5" thickTop="1" thickBot="1">
      <c r="A549" s="799" t="s">
        <v>185</v>
      </c>
      <c r="B549" s="804" t="s">
        <v>1313</v>
      </c>
      <c r="C549" s="884" t="s">
        <v>1326</v>
      </c>
      <c r="D549" s="881" t="s">
        <v>172</v>
      </c>
      <c r="E549" s="804" t="s">
        <v>1611</v>
      </c>
      <c r="F549" s="294" t="s">
        <v>1612</v>
      </c>
      <c r="G549" s="295" t="s">
        <v>110</v>
      </c>
      <c r="H549" s="645">
        <v>12</v>
      </c>
      <c r="I549" s="647">
        <v>84.293000000000006</v>
      </c>
      <c r="J549" s="434">
        <v>169.399</v>
      </c>
      <c r="K549" s="435">
        <v>0.24242424242424243</v>
      </c>
      <c r="L549" s="735">
        <v>3</v>
      </c>
      <c r="M549" s="804" t="s">
        <v>286</v>
      </c>
      <c r="N549" s="437" t="s">
        <v>172</v>
      </c>
      <c r="O549" s="304"/>
      <c r="P549" s="275"/>
      <c r="Q549" s="275"/>
      <c r="R549" s="253">
        <v>0</v>
      </c>
      <c r="S549" s="305">
        <v>0</v>
      </c>
      <c r="U549" s="803">
        <f t="shared" si="2"/>
        <v>1</v>
      </c>
      <c r="V549" s="859">
        <f t="shared" si="3"/>
        <v>1</v>
      </c>
    </row>
    <row r="550" spans="1:22" ht="16.5" thickTop="1" thickBot="1">
      <c r="A550" s="799" t="s">
        <v>185</v>
      </c>
      <c r="B550" s="800" t="s">
        <v>1313</v>
      </c>
      <c r="C550" s="883" t="s">
        <v>1326</v>
      </c>
      <c r="D550" s="882" t="s">
        <v>172</v>
      </c>
      <c r="E550" s="800" t="s">
        <v>1881</v>
      </c>
      <c r="F550" s="296" t="s">
        <v>1882</v>
      </c>
      <c r="G550" s="297" t="s">
        <v>110</v>
      </c>
      <c r="H550" s="644">
        <v>10</v>
      </c>
      <c r="I550" s="646">
        <v>46.75</v>
      </c>
      <c r="J550" s="655">
        <v>130.91800000000001</v>
      </c>
      <c r="K550" s="436">
        <v>0.22857142857142856</v>
      </c>
      <c r="L550" s="734">
        <v>4</v>
      </c>
      <c r="M550" s="800" t="s">
        <v>286</v>
      </c>
      <c r="N550" s="437" t="s">
        <v>172</v>
      </c>
      <c r="O550" s="302"/>
      <c r="P550" s="274">
        <v>9.5489999999999995</v>
      </c>
      <c r="Q550" s="274">
        <v>1</v>
      </c>
      <c r="R550" s="252">
        <v>1</v>
      </c>
      <c r="S550" s="303">
        <v>0.25</v>
      </c>
      <c r="U550" s="803">
        <f t="shared" si="2"/>
        <v>1</v>
      </c>
      <c r="V550" s="859">
        <f t="shared" si="3"/>
        <v>1</v>
      </c>
    </row>
    <row r="551" spans="1:22" ht="16.5" thickTop="1" thickBot="1">
      <c r="A551" s="799" t="s">
        <v>185</v>
      </c>
      <c r="B551" s="804" t="s">
        <v>1313</v>
      </c>
      <c r="C551" s="884" t="s">
        <v>1326</v>
      </c>
      <c r="D551" s="881" t="s">
        <v>172</v>
      </c>
      <c r="E551" s="804" t="s">
        <v>2374</v>
      </c>
      <c r="F551" s="294" t="s">
        <v>2375</v>
      </c>
      <c r="G551" s="295" t="s">
        <v>110</v>
      </c>
      <c r="H551" s="645">
        <v>7</v>
      </c>
      <c r="I551" s="647">
        <v>34.677</v>
      </c>
      <c r="J551" s="434">
        <v>207.256</v>
      </c>
      <c r="K551" s="435">
        <v>0.25</v>
      </c>
      <c r="L551" s="735">
        <v>6</v>
      </c>
      <c r="M551" s="804" t="s">
        <v>246</v>
      </c>
      <c r="N551" s="437" t="s">
        <v>172</v>
      </c>
      <c r="O551" s="304"/>
      <c r="P551" s="275">
        <v>10.101000000000001</v>
      </c>
      <c r="Q551" s="275"/>
      <c r="R551" s="253">
        <v>0</v>
      </c>
      <c r="S551" s="305">
        <v>0</v>
      </c>
      <c r="U551" s="803">
        <f t="shared" si="2"/>
        <v>0</v>
      </c>
      <c r="V551" s="859">
        <f t="shared" si="3"/>
        <v>1</v>
      </c>
    </row>
    <row r="552" spans="1:22" ht="16.5" thickTop="1" thickBot="1">
      <c r="A552" s="799" t="s">
        <v>185</v>
      </c>
      <c r="B552" s="800" t="s">
        <v>1313</v>
      </c>
      <c r="C552" s="883" t="s">
        <v>1326</v>
      </c>
      <c r="D552" s="882" t="s">
        <v>172</v>
      </c>
      <c r="E552" s="800" t="s">
        <v>2376</v>
      </c>
      <c r="F552" s="296" t="s">
        <v>677</v>
      </c>
      <c r="G552" s="297" t="s">
        <v>109</v>
      </c>
      <c r="H552" s="644"/>
      <c r="I552" s="646"/>
      <c r="J552" s="655"/>
      <c r="K552" s="436">
        <v>0</v>
      </c>
      <c r="L552" s="734">
        <v>2</v>
      </c>
      <c r="M552" s="800" t="s">
        <v>286</v>
      </c>
      <c r="N552" s="437" t="s">
        <v>172</v>
      </c>
      <c r="O552" s="302"/>
      <c r="P552" s="274"/>
      <c r="Q552" s="274"/>
      <c r="R552" s="252">
        <v>0</v>
      </c>
      <c r="S552" s="303">
        <v>0</v>
      </c>
      <c r="U552" s="803">
        <f t="shared" ref="U552:U615" si="4">IF(M552="U_200",1,0)</f>
        <v>1</v>
      </c>
      <c r="V552" s="859">
        <f t="shared" ref="V552:V615" si="5">IF(G552&lt;&gt;"US",1,0)</f>
        <v>0</v>
      </c>
    </row>
    <row r="553" spans="1:22" ht="16.5" thickTop="1" thickBot="1">
      <c r="A553" s="799" t="s">
        <v>185</v>
      </c>
      <c r="B553" s="804" t="s">
        <v>1313</v>
      </c>
      <c r="C553" s="884" t="s">
        <v>1326</v>
      </c>
      <c r="D553" s="881" t="s">
        <v>172</v>
      </c>
      <c r="E553" s="804" t="s">
        <v>3112</v>
      </c>
      <c r="F553" s="294" t="s">
        <v>3113</v>
      </c>
      <c r="G553" s="295" t="s">
        <v>110</v>
      </c>
      <c r="H553" s="645">
        <v>2</v>
      </c>
      <c r="I553" s="647">
        <v>75.165000000000006</v>
      </c>
      <c r="J553" s="434">
        <v>75.165000000000006</v>
      </c>
      <c r="K553" s="435">
        <v>0.33333333333333331</v>
      </c>
      <c r="L553" s="735">
        <v>4</v>
      </c>
      <c r="M553" s="804" t="s">
        <v>246</v>
      </c>
      <c r="N553" s="437" t="s">
        <v>172</v>
      </c>
      <c r="O553" s="304">
        <v>3</v>
      </c>
      <c r="P553" s="275">
        <v>75.165000000000006</v>
      </c>
      <c r="Q553" s="275">
        <v>4</v>
      </c>
      <c r="R553" s="253">
        <v>1</v>
      </c>
      <c r="S553" s="305">
        <v>0.4</v>
      </c>
      <c r="U553" s="803">
        <f t="shared" si="4"/>
        <v>0</v>
      </c>
      <c r="V553" s="859">
        <f t="shared" si="5"/>
        <v>1</v>
      </c>
    </row>
    <row r="554" spans="1:22" ht="16.5" thickTop="1" thickBot="1">
      <c r="A554" s="799" t="s">
        <v>185</v>
      </c>
      <c r="B554" s="800" t="s">
        <v>1313</v>
      </c>
      <c r="C554" s="883" t="s">
        <v>3463</v>
      </c>
      <c r="D554" s="882" t="s">
        <v>172</v>
      </c>
      <c r="E554" s="800" t="s">
        <v>1360</v>
      </c>
      <c r="F554" s="296" t="s">
        <v>1361</v>
      </c>
      <c r="G554" s="297" t="s">
        <v>110</v>
      </c>
      <c r="H554" s="644">
        <v>14</v>
      </c>
      <c r="I554" s="646">
        <v>119.956</v>
      </c>
      <c r="J554" s="655">
        <v>420.8</v>
      </c>
      <c r="K554" s="436">
        <v>0.41025641025641024</v>
      </c>
      <c r="L554" s="734">
        <v>9</v>
      </c>
      <c r="M554" s="800" t="s">
        <v>246</v>
      </c>
      <c r="N554" s="437" t="s">
        <v>172</v>
      </c>
      <c r="O554" s="302">
        <v>1</v>
      </c>
      <c r="P554" s="274">
        <v>44.801000000000002</v>
      </c>
      <c r="Q554" s="274">
        <v>4</v>
      </c>
      <c r="R554" s="252">
        <v>4</v>
      </c>
      <c r="S554" s="303">
        <v>0.47058823529411764</v>
      </c>
      <c r="U554" s="803">
        <f t="shared" si="4"/>
        <v>0</v>
      </c>
      <c r="V554" s="859">
        <f t="shared" si="5"/>
        <v>1</v>
      </c>
    </row>
    <row r="555" spans="1:22" ht="16.5" thickTop="1" thickBot="1">
      <c r="A555" s="799" t="s">
        <v>185</v>
      </c>
      <c r="B555" s="804" t="s">
        <v>1313</v>
      </c>
      <c r="C555" s="884" t="s">
        <v>3463</v>
      </c>
      <c r="D555" s="881" t="s">
        <v>172</v>
      </c>
      <c r="E555" s="804" t="s">
        <v>3463</v>
      </c>
      <c r="F555" s="294" t="s">
        <v>3465</v>
      </c>
      <c r="G555" s="295" t="s">
        <v>112</v>
      </c>
      <c r="H555" s="645">
        <v>1</v>
      </c>
      <c r="I555" s="647">
        <v>104.45699999999999</v>
      </c>
      <c r="J555" s="434">
        <v>309.20999999999998</v>
      </c>
      <c r="K555" s="435">
        <v>1.7777777777777777</v>
      </c>
      <c r="L555" s="735">
        <v>9</v>
      </c>
      <c r="M555" s="804" t="s">
        <v>246</v>
      </c>
      <c r="N555" s="437" t="s">
        <v>172</v>
      </c>
      <c r="O555" s="304">
        <v>10</v>
      </c>
      <c r="P555" s="275">
        <v>309.20999999999998</v>
      </c>
      <c r="Q555" s="275">
        <v>26</v>
      </c>
      <c r="R555" s="253">
        <v>8</v>
      </c>
      <c r="S555" s="305">
        <v>1.7777777777777777</v>
      </c>
      <c r="U555" s="803">
        <f t="shared" si="4"/>
        <v>0</v>
      </c>
      <c r="V555" s="859">
        <f t="shared" si="5"/>
        <v>1</v>
      </c>
    </row>
    <row r="556" spans="1:22" ht="16.5" thickTop="1" thickBot="1">
      <c r="A556" s="799" t="s">
        <v>185</v>
      </c>
      <c r="B556" s="800" t="s">
        <v>1313</v>
      </c>
      <c r="C556" s="883" t="s">
        <v>3463</v>
      </c>
      <c r="D556" s="882" t="s">
        <v>172</v>
      </c>
      <c r="E556" s="800" t="s">
        <v>3616</v>
      </c>
      <c r="F556" s="296" t="s">
        <v>3617</v>
      </c>
      <c r="G556" s="297" t="s">
        <v>110</v>
      </c>
      <c r="H556" s="644">
        <v>1</v>
      </c>
      <c r="I556" s="646">
        <v>142.70699999999999</v>
      </c>
      <c r="J556" s="655">
        <v>336.154</v>
      </c>
      <c r="K556" s="436">
        <v>2</v>
      </c>
      <c r="L556" s="734">
        <v>8</v>
      </c>
      <c r="M556" s="800" t="s">
        <v>246</v>
      </c>
      <c r="N556" s="437" t="s">
        <v>172</v>
      </c>
      <c r="O556" s="302">
        <v>8</v>
      </c>
      <c r="P556" s="274">
        <v>336.154</v>
      </c>
      <c r="Q556" s="274">
        <v>26</v>
      </c>
      <c r="R556" s="252">
        <v>8</v>
      </c>
      <c r="S556" s="303">
        <v>2</v>
      </c>
      <c r="U556" s="803">
        <f t="shared" si="4"/>
        <v>0</v>
      </c>
      <c r="V556" s="859">
        <f t="shared" si="5"/>
        <v>1</v>
      </c>
    </row>
    <row r="557" spans="1:22" ht="16.5" thickTop="1" thickBot="1">
      <c r="A557" s="799" t="s">
        <v>185</v>
      </c>
      <c r="B557" s="804" t="s">
        <v>1313</v>
      </c>
      <c r="C557" s="884" t="s">
        <v>3463</v>
      </c>
      <c r="D557" s="881" t="s">
        <v>172</v>
      </c>
      <c r="E557" s="804" t="s">
        <v>3618</v>
      </c>
      <c r="F557" s="294" t="s">
        <v>3619</v>
      </c>
      <c r="G557" s="295" t="s">
        <v>110</v>
      </c>
      <c r="H557" s="645">
        <v>1</v>
      </c>
      <c r="I557" s="647"/>
      <c r="J557" s="434">
        <v>97.665999999999997</v>
      </c>
      <c r="K557" s="435">
        <v>1</v>
      </c>
      <c r="L557" s="735">
        <v>6</v>
      </c>
      <c r="M557" s="804" t="s">
        <v>246</v>
      </c>
      <c r="N557" s="437" t="s">
        <v>172</v>
      </c>
      <c r="O557" s="304">
        <v>6</v>
      </c>
      <c r="P557" s="275">
        <v>97.665999999999997</v>
      </c>
      <c r="Q557" s="275">
        <v>9</v>
      </c>
      <c r="R557" s="253">
        <v>3</v>
      </c>
      <c r="S557" s="305">
        <v>1</v>
      </c>
      <c r="U557" s="803">
        <f t="shared" si="4"/>
        <v>0</v>
      </c>
      <c r="V557" s="859">
        <f t="shared" si="5"/>
        <v>1</v>
      </c>
    </row>
    <row r="558" spans="1:22" ht="16.5" thickTop="1" thickBot="1">
      <c r="A558" s="799" t="s">
        <v>185</v>
      </c>
      <c r="B558" s="800" t="s">
        <v>1313</v>
      </c>
      <c r="C558" s="883" t="s">
        <v>3463</v>
      </c>
      <c r="D558" s="882" t="s">
        <v>172</v>
      </c>
      <c r="E558" s="800" t="s">
        <v>3517</v>
      </c>
      <c r="F558" s="296" t="s">
        <v>3519</v>
      </c>
      <c r="G558" s="297" t="s">
        <v>111</v>
      </c>
      <c r="H558" s="644">
        <v>1</v>
      </c>
      <c r="I558" s="646"/>
      <c r="J558" s="655"/>
      <c r="K558" s="436">
        <v>0</v>
      </c>
      <c r="L558" s="734">
        <v>2</v>
      </c>
      <c r="M558" s="800" t="s">
        <v>286</v>
      </c>
      <c r="N558" s="437" t="s">
        <v>172</v>
      </c>
      <c r="O558" s="302">
        <v>2</v>
      </c>
      <c r="P558" s="274"/>
      <c r="Q558" s="274"/>
      <c r="R558" s="252">
        <v>0</v>
      </c>
      <c r="S558" s="303">
        <v>0</v>
      </c>
      <c r="U558" s="803">
        <f t="shared" si="4"/>
        <v>1</v>
      </c>
      <c r="V558" s="859">
        <f t="shared" si="5"/>
        <v>1</v>
      </c>
    </row>
    <row r="559" spans="1:22" ht="16.5" thickTop="1" thickBot="1">
      <c r="A559" s="799" t="s">
        <v>185</v>
      </c>
      <c r="B559" s="804" t="s">
        <v>1001</v>
      </c>
      <c r="C559" s="884" t="s">
        <v>172</v>
      </c>
      <c r="D559" s="881" t="s">
        <v>172</v>
      </c>
      <c r="E559" s="804" t="s">
        <v>1575</v>
      </c>
      <c r="F559" s="294" t="s">
        <v>1577</v>
      </c>
      <c r="G559" s="295" t="s">
        <v>111</v>
      </c>
      <c r="H559" s="645">
        <v>12</v>
      </c>
      <c r="I559" s="647">
        <v>60.475999999999999</v>
      </c>
      <c r="J559" s="434">
        <v>60.475999999999999</v>
      </c>
      <c r="K559" s="435">
        <v>3.9215686274509803E-2</v>
      </c>
      <c r="L559" s="735">
        <v>3</v>
      </c>
      <c r="M559" s="804" t="s">
        <v>286</v>
      </c>
      <c r="N559" s="437" t="s">
        <v>172</v>
      </c>
      <c r="O559" s="304"/>
      <c r="P559" s="275"/>
      <c r="Q559" s="275"/>
      <c r="R559" s="253">
        <v>0</v>
      </c>
      <c r="S559" s="305">
        <v>0</v>
      </c>
      <c r="U559" s="803">
        <f t="shared" si="4"/>
        <v>1</v>
      </c>
      <c r="V559" s="859">
        <f t="shared" si="5"/>
        <v>1</v>
      </c>
    </row>
    <row r="560" spans="1:22" ht="16.5" thickTop="1" thickBot="1">
      <c r="A560" s="799" t="s">
        <v>185</v>
      </c>
      <c r="B560" s="800" t="s">
        <v>1001</v>
      </c>
      <c r="C560" s="883" t="s">
        <v>172</v>
      </c>
      <c r="D560" s="882" t="s">
        <v>172</v>
      </c>
      <c r="E560" s="800" t="s">
        <v>2245</v>
      </c>
      <c r="F560" s="296" t="s">
        <v>2246</v>
      </c>
      <c r="G560" s="297" t="s">
        <v>110</v>
      </c>
      <c r="H560" s="644">
        <v>8</v>
      </c>
      <c r="I560" s="646">
        <v>47.627000000000002</v>
      </c>
      <c r="J560" s="655">
        <v>230.43600000000001</v>
      </c>
      <c r="K560" s="436">
        <v>0.34146341463414637</v>
      </c>
      <c r="L560" s="734">
        <v>3</v>
      </c>
      <c r="M560" s="800" t="s">
        <v>246</v>
      </c>
      <c r="N560" s="437" t="s">
        <v>172</v>
      </c>
      <c r="O560" s="302"/>
      <c r="P560" s="274"/>
      <c r="Q560" s="274"/>
      <c r="R560" s="252">
        <v>0</v>
      </c>
      <c r="S560" s="303">
        <v>0</v>
      </c>
      <c r="U560" s="803">
        <f t="shared" si="4"/>
        <v>0</v>
      </c>
      <c r="V560" s="859">
        <f t="shared" si="5"/>
        <v>1</v>
      </c>
    </row>
    <row r="561" spans="1:22" ht="16.5" thickTop="1" thickBot="1">
      <c r="A561" s="799" t="s">
        <v>185</v>
      </c>
      <c r="B561" s="804" t="s">
        <v>1001</v>
      </c>
      <c r="C561" s="884" t="s">
        <v>172</v>
      </c>
      <c r="D561" s="881" t="s">
        <v>172</v>
      </c>
      <c r="E561" s="804" t="s">
        <v>2216</v>
      </c>
      <c r="F561" s="294" t="s">
        <v>2218</v>
      </c>
      <c r="G561" s="295" t="s">
        <v>111</v>
      </c>
      <c r="H561" s="645">
        <v>7</v>
      </c>
      <c r="I561" s="647">
        <v>16.794</v>
      </c>
      <c r="J561" s="434">
        <v>275.10599999999999</v>
      </c>
      <c r="K561" s="435">
        <v>0.31304347826086959</v>
      </c>
      <c r="L561" s="735">
        <v>9</v>
      </c>
      <c r="M561" s="804" t="s">
        <v>246</v>
      </c>
      <c r="N561" s="437" t="s">
        <v>172</v>
      </c>
      <c r="O561" s="304"/>
      <c r="P561" s="275">
        <v>10.239000000000001</v>
      </c>
      <c r="Q561" s="275">
        <v>1</v>
      </c>
      <c r="R561" s="253">
        <v>1</v>
      </c>
      <c r="S561" s="305">
        <v>0.10526315789473684</v>
      </c>
      <c r="U561" s="803">
        <f t="shared" si="4"/>
        <v>0</v>
      </c>
      <c r="V561" s="859">
        <f t="shared" si="5"/>
        <v>1</v>
      </c>
    </row>
    <row r="562" spans="1:22" ht="16.5" thickTop="1" thickBot="1">
      <c r="A562" s="799" t="s">
        <v>185</v>
      </c>
      <c r="B562" s="800" t="s">
        <v>1001</v>
      </c>
      <c r="C562" s="883" t="s">
        <v>172</v>
      </c>
      <c r="D562" s="882" t="s">
        <v>172</v>
      </c>
      <c r="E562" s="800" t="s">
        <v>2247</v>
      </c>
      <c r="F562" s="296" t="s">
        <v>2248</v>
      </c>
      <c r="G562" s="297" t="s">
        <v>110</v>
      </c>
      <c r="H562" s="644">
        <v>7</v>
      </c>
      <c r="I562" s="646">
        <v>107.52500000000001</v>
      </c>
      <c r="J562" s="655">
        <v>207.077</v>
      </c>
      <c r="K562" s="436">
        <v>0.17777777777777778</v>
      </c>
      <c r="L562" s="734">
        <v>6</v>
      </c>
      <c r="M562" s="800" t="s">
        <v>246</v>
      </c>
      <c r="N562" s="437" t="s">
        <v>172</v>
      </c>
      <c r="O562" s="302"/>
      <c r="P562" s="274"/>
      <c r="Q562" s="274"/>
      <c r="R562" s="252">
        <v>0</v>
      </c>
      <c r="S562" s="303">
        <v>0</v>
      </c>
      <c r="U562" s="803">
        <f t="shared" si="4"/>
        <v>0</v>
      </c>
      <c r="V562" s="859">
        <f t="shared" si="5"/>
        <v>1</v>
      </c>
    </row>
    <row r="563" spans="1:22" ht="16.5" thickTop="1" thickBot="1">
      <c r="A563" s="799" t="s">
        <v>185</v>
      </c>
      <c r="B563" s="804" t="s">
        <v>1001</v>
      </c>
      <c r="C563" s="884" t="s">
        <v>172</v>
      </c>
      <c r="D563" s="881" t="s">
        <v>172</v>
      </c>
      <c r="E563" s="804" t="s">
        <v>2249</v>
      </c>
      <c r="F563" s="294" t="s">
        <v>1059</v>
      </c>
      <c r="G563" s="295" t="s">
        <v>110</v>
      </c>
      <c r="H563" s="645">
        <v>7</v>
      </c>
      <c r="I563" s="647">
        <v>55.283000000000001</v>
      </c>
      <c r="J563" s="434">
        <v>131.845</v>
      </c>
      <c r="K563" s="435">
        <v>0.29213483146067415</v>
      </c>
      <c r="L563" s="735">
        <v>9</v>
      </c>
      <c r="M563" s="804" t="s">
        <v>245</v>
      </c>
      <c r="N563" s="437" t="s">
        <v>172</v>
      </c>
      <c r="O563" s="304">
        <v>2</v>
      </c>
      <c r="P563" s="275">
        <v>17.323</v>
      </c>
      <c r="Q563" s="275">
        <v>2</v>
      </c>
      <c r="R563" s="253">
        <v>2</v>
      </c>
      <c r="S563" s="305">
        <v>0.25</v>
      </c>
      <c r="U563" s="803">
        <f t="shared" si="4"/>
        <v>0</v>
      </c>
      <c r="V563" s="859">
        <f t="shared" si="5"/>
        <v>1</v>
      </c>
    </row>
    <row r="564" spans="1:22" ht="16.5" thickTop="1" thickBot="1">
      <c r="A564" s="799" t="s">
        <v>185</v>
      </c>
      <c r="B564" s="800" t="s">
        <v>1001</v>
      </c>
      <c r="C564" s="883" t="s">
        <v>172</v>
      </c>
      <c r="D564" s="882" t="s">
        <v>172</v>
      </c>
      <c r="E564" s="800" t="s">
        <v>3114</v>
      </c>
      <c r="F564" s="296" t="s">
        <v>3115</v>
      </c>
      <c r="G564" s="297" t="s">
        <v>109</v>
      </c>
      <c r="H564" s="644"/>
      <c r="I564" s="646"/>
      <c r="J564" s="655">
        <v>31.885999999999999</v>
      </c>
      <c r="K564" s="436">
        <v>0.23529411764705882</v>
      </c>
      <c r="L564" s="734">
        <v>5</v>
      </c>
      <c r="M564" s="800" t="s">
        <v>286</v>
      </c>
      <c r="N564" s="437" t="s">
        <v>172</v>
      </c>
      <c r="O564" s="302">
        <v>1</v>
      </c>
      <c r="P564" s="274">
        <v>11.077</v>
      </c>
      <c r="Q564" s="274">
        <v>1</v>
      </c>
      <c r="R564" s="252">
        <v>1</v>
      </c>
      <c r="S564" s="303">
        <v>0.22222222222222221</v>
      </c>
      <c r="U564" s="803">
        <f t="shared" si="4"/>
        <v>1</v>
      </c>
      <c r="V564" s="859">
        <f t="shared" si="5"/>
        <v>0</v>
      </c>
    </row>
    <row r="565" spans="1:22" ht="16.5" thickTop="1" thickBot="1">
      <c r="A565" s="799" t="s">
        <v>185</v>
      </c>
      <c r="B565" s="804" t="s">
        <v>1001</v>
      </c>
      <c r="C565" s="884" t="s">
        <v>1245</v>
      </c>
      <c r="D565" s="881" t="s">
        <v>172</v>
      </c>
      <c r="E565" s="804" t="s">
        <v>1245</v>
      </c>
      <c r="F565" s="294" t="s">
        <v>1247</v>
      </c>
      <c r="G565" s="295" t="s">
        <v>112</v>
      </c>
      <c r="H565" s="645">
        <v>15</v>
      </c>
      <c r="I565" s="647">
        <v>68.921000000000006</v>
      </c>
      <c r="J565" s="434">
        <v>99.588999999999999</v>
      </c>
      <c r="K565" s="435">
        <v>0.27906976744186046</v>
      </c>
      <c r="L565" s="735">
        <v>1</v>
      </c>
      <c r="M565" s="804" t="s">
        <v>286</v>
      </c>
      <c r="N565" s="437" t="s">
        <v>172</v>
      </c>
      <c r="O565" s="304"/>
      <c r="P565" s="275"/>
      <c r="Q565" s="275"/>
      <c r="R565" s="253">
        <v>0</v>
      </c>
      <c r="S565" s="305">
        <v>0</v>
      </c>
      <c r="U565" s="803">
        <f t="shared" si="4"/>
        <v>1</v>
      </c>
      <c r="V565" s="859">
        <f t="shared" si="5"/>
        <v>1</v>
      </c>
    </row>
    <row r="566" spans="1:22" ht="16.5" thickTop="1" thickBot="1">
      <c r="A566" s="799" t="s">
        <v>185</v>
      </c>
      <c r="B566" s="800" t="s">
        <v>1001</v>
      </c>
      <c r="C566" s="883" t="s">
        <v>1245</v>
      </c>
      <c r="D566" s="882" t="s">
        <v>172</v>
      </c>
      <c r="E566" s="800" t="s">
        <v>1370</v>
      </c>
      <c r="F566" s="296" t="s">
        <v>1371</v>
      </c>
      <c r="G566" s="297" t="s">
        <v>110</v>
      </c>
      <c r="H566" s="644">
        <v>15</v>
      </c>
      <c r="I566" s="646">
        <v>68.769000000000005</v>
      </c>
      <c r="J566" s="655">
        <v>156.61500000000001</v>
      </c>
      <c r="K566" s="436">
        <v>0.22784810126582278</v>
      </c>
      <c r="L566" s="734">
        <v>1</v>
      </c>
      <c r="M566" s="800" t="s">
        <v>286</v>
      </c>
      <c r="N566" s="437" t="s">
        <v>172</v>
      </c>
      <c r="O566" s="302"/>
      <c r="P566" s="274">
        <v>10.000999999999999</v>
      </c>
      <c r="Q566" s="274">
        <v>1</v>
      </c>
      <c r="R566" s="252">
        <v>1</v>
      </c>
      <c r="S566" s="303">
        <v>1</v>
      </c>
      <c r="U566" s="803">
        <f t="shared" si="4"/>
        <v>1</v>
      </c>
      <c r="V566" s="859">
        <f t="shared" si="5"/>
        <v>1</v>
      </c>
    </row>
    <row r="567" spans="1:22" ht="16.5" thickTop="1" thickBot="1">
      <c r="A567" s="799" t="s">
        <v>185</v>
      </c>
      <c r="B567" s="804" t="s">
        <v>1001</v>
      </c>
      <c r="C567" s="884" t="s">
        <v>1245</v>
      </c>
      <c r="D567" s="881" t="s">
        <v>172</v>
      </c>
      <c r="E567" s="804" t="s">
        <v>1486</v>
      </c>
      <c r="F567" s="294" t="s">
        <v>1488</v>
      </c>
      <c r="G567" s="295" t="s">
        <v>111</v>
      </c>
      <c r="H567" s="645">
        <v>13</v>
      </c>
      <c r="I567" s="647">
        <v>205.131</v>
      </c>
      <c r="J567" s="434">
        <v>809.19200000000001</v>
      </c>
      <c r="K567" s="435">
        <v>0.2857142857142857</v>
      </c>
      <c r="L567" s="735">
        <v>4</v>
      </c>
      <c r="M567" s="804" t="s">
        <v>246</v>
      </c>
      <c r="N567" s="437" t="s">
        <v>172</v>
      </c>
      <c r="O567" s="304"/>
      <c r="P567" s="275"/>
      <c r="Q567" s="275"/>
      <c r="R567" s="253">
        <v>0</v>
      </c>
      <c r="S567" s="305">
        <v>0</v>
      </c>
      <c r="U567" s="803">
        <f t="shared" si="4"/>
        <v>0</v>
      </c>
      <c r="V567" s="859">
        <f t="shared" si="5"/>
        <v>1</v>
      </c>
    </row>
    <row r="568" spans="1:22" ht="16.5" thickTop="1" thickBot="1">
      <c r="A568" s="799" t="s">
        <v>185</v>
      </c>
      <c r="B568" s="800" t="s">
        <v>1001</v>
      </c>
      <c r="C568" s="883" t="s">
        <v>1245</v>
      </c>
      <c r="D568" s="882" t="s">
        <v>172</v>
      </c>
      <c r="E568" s="800" t="s">
        <v>1509</v>
      </c>
      <c r="F568" s="296" t="s">
        <v>1118</v>
      </c>
      <c r="G568" s="297" t="s">
        <v>110</v>
      </c>
      <c r="H568" s="644">
        <v>13</v>
      </c>
      <c r="I568" s="646"/>
      <c r="J568" s="655">
        <v>122.482</v>
      </c>
      <c r="K568" s="436">
        <v>0.14285714285714285</v>
      </c>
      <c r="L568" s="734">
        <v>5</v>
      </c>
      <c r="M568" s="800" t="s">
        <v>286</v>
      </c>
      <c r="N568" s="437" t="s">
        <v>172</v>
      </c>
      <c r="O568" s="302"/>
      <c r="P568" s="274">
        <v>0</v>
      </c>
      <c r="Q568" s="274"/>
      <c r="R568" s="252">
        <v>0</v>
      </c>
      <c r="S568" s="303">
        <v>0</v>
      </c>
      <c r="U568" s="803">
        <f t="shared" si="4"/>
        <v>1</v>
      </c>
      <c r="V568" s="859">
        <f t="shared" si="5"/>
        <v>1</v>
      </c>
    </row>
    <row r="569" spans="1:22" ht="16.5" thickTop="1" thickBot="1">
      <c r="A569" s="799" t="s">
        <v>185</v>
      </c>
      <c r="B569" s="804" t="s">
        <v>1001</v>
      </c>
      <c r="C569" s="884" t="s">
        <v>1245</v>
      </c>
      <c r="D569" s="881" t="s">
        <v>172</v>
      </c>
      <c r="E569" s="804" t="s">
        <v>1613</v>
      </c>
      <c r="F569" s="294" t="s">
        <v>1614</v>
      </c>
      <c r="G569" s="295" t="s">
        <v>110</v>
      </c>
      <c r="H569" s="645">
        <v>12</v>
      </c>
      <c r="I569" s="647">
        <v>90.977000000000004</v>
      </c>
      <c r="J569" s="434">
        <v>569.44600000000003</v>
      </c>
      <c r="K569" s="435">
        <v>0.36548223350253806</v>
      </c>
      <c r="L569" s="735">
        <v>6</v>
      </c>
      <c r="M569" s="804" t="s">
        <v>246</v>
      </c>
      <c r="N569" s="437" t="s">
        <v>172</v>
      </c>
      <c r="O569" s="304"/>
      <c r="P569" s="275"/>
      <c r="Q569" s="275"/>
      <c r="R569" s="253">
        <v>0</v>
      </c>
      <c r="S569" s="305">
        <v>0</v>
      </c>
      <c r="U569" s="803">
        <f t="shared" si="4"/>
        <v>0</v>
      </c>
      <c r="V569" s="859">
        <f t="shared" si="5"/>
        <v>1</v>
      </c>
    </row>
    <row r="570" spans="1:22" ht="16.5" thickTop="1" thickBot="1">
      <c r="A570" s="799" t="s">
        <v>185</v>
      </c>
      <c r="B570" s="800" t="s">
        <v>1001</v>
      </c>
      <c r="C570" s="883" t="s">
        <v>1245</v>
      </c>
      <c r="D570" s="882" t="s">
        <v>172</v>
      </c>
      <c r="E570" s="800" t="s">
        <v>2250</v>
      </c>
      <c r="F570" s="296" t="s">
        <v>2251</v>
      </c>
      <c r="G570" s="297" t="s">
        <v>109</v>
      </c>
      <c r="H570" s="644"/>
      <c r="I570" s="646"/>
      <c r="J570" s="655"/>
      <c r="K570" s="436"/>
      <c r="L570" s="734"/>
      <c r="M570" s="800" t="s">
        <v>286</v>
      </c>
      <c r="N570" s="437" t="s">
        <v>172</v>
      </c>
      <c r="O570" s="302"/>
      <c r="P570" s="274"/>
      <c r="Q570" s="274"/>
      <c r="R570" s="252"/>
      <c r="S570" s="303"/>
      <c r="U570" s="803">
        <f t="shared" si="4"/>
        <v>1</v>
      </c>
      <c r="V570" s="859">
        <f t="shared" si="5"/>
        <v>0</v>
      </c>
    </row>
    <row r="571" spans="1:22" ht="16.5" thickTop="1" thickBot="1">
      <c r="A571" s="799" t="s">
        <v>185</v>
      </c>
      <c r="B571" s="804" t="s">
        <v>1001</v>
      </c>
      <c r="C571" s="884" t="s">
        <v>1245</v>
      </c>
      <c r="D571" s="881" t="s">
        <v>172</v>
      </c>
      <c r="E571" s="804" t="s">
        <v>2252</v>
      </c>
      <c r="F571" s="294" t="s">
        <v>2253</v>
      </c>
      <c r="G571" s="295" t="s">
        <v>109</v>
      </c>
      <c r="H571" s="645"/>
      <c r="I571" s="647"/>
      <c r="J571" s="434"/>
      <c r="K571" s="435">
        <v>0</v>
      </c>
      <c r="L571" s="735">
        <v>1</v>
      </c>
      <c r="M571" s="804" t="s">
        <v>286</v>
      </c>
      <c r="N571" s="437" t="s">
        <v>172</v>
      </c>
      <c r="O571" s="304"/>
      <c r="P571" s="275"/>
      <c r="Q571" s="275"/>
      <c r="R571" s="253">
        <v>0</v>
      </c>
      <c r="S571" s="305">
        <v>0</v>
      </c>
      <c r="U571" s="803">
        <f t="shared" si="4"/>
        <v>1</v>
      </c>
      <c r="V571" s="859">
        <f t="shared" si="5"/>
        <v>0</v>
      </c>
    </row>
    <row r="572" spans="1:22" ht="16.5" thickTop="1" thickBot="1">
      <c r="A572" s="799" t="s">
        <v>185</v>
      </c>
      <c r="B572" s="800" t="s">
        <v>1001</v>
      </c>
      <c r="C572" s="883" t="s">
        <v>1245</v>
      </c>
      <c r="D572" s="882" t="s">
        <v>172</v>
      </c>
      <c r="E572" s="800" t="s">
        <v>2254</v>
      </c>
      <c r="F572" s="296" t="s">
        <v>2255</v>
      </c>
      <c r="G572" s="297" t="s">
        <v>109</v>
      </c>
      <c r="H572" s="644"/>
      <c r="I572" s="646"/>
      <c r="J572" s="655">
        <v>61.084000000000003</v>
      </c>
      <c r="K572" s="436">
        <v>0.21212121212121213</v>
      </c>
      <c r="L572" s="734">
        <v>5</v>
      </c>
      <c r="M572" s="800" t="s">
        <v>286</v>
      </c>
      <c r="N572" s="437" t="s">
        <v>172</v>
      </c>
      <c r="O572" s="302">
        <v>1</v>
      </c>
      <c r="P572" s="274"/>
      <c r="Q572" s="274"/>
      <c r="R572" s="252">
        <v>0</v>
      </c>
      <c r="S572" s="303">
        <v>0</v>
      </c>
      <c r="U572" s="803">
        <f t="shared" si="4"/>
        <v>1</v>
      </c>
      <c r="V572" s="859">
        <f t="shared" si="5"/>
        <v>0</v>
      </c>
    </row>
    <row r="573" spans="1:22" ht="16.5" thickTop="1" thickBot="1">
      <c r="A573" s="799" t="s">
        <v>185</v>
      </c>
      <c r="B573" s="804" t="s">
        <v>1001</v>
      </c>
      <c r="C573" s="884" t="s">
        <v>1245</v>
      </c>
      <c r="D573" s="881" t="s">
        <v>172</v>
      </c>
      <c r="E573" s="804" t="s">
        <v>2377</v>
      </c>
      <c r="F573" s="294" t="s">
        <v>765</v>
      </c>
      <c r="G573" s="295" t="s">
        <v>109</v>
      </c>
      <c r="H573" s="645"/>
      <c r="I573" s="647"/>
      <c r="J573" s="434">
        <v>10.201000000000001</v>
      </c>
      <c r="K573" s="435">
        <v>0.13333333333333333</v>
      </c>
      <c r="L573" s="735">
        <v>1</v>
      </c>
      <c r="M573" s="804" t="s">
        <v>286</v>
      </c>
      <c r="N573" s="437" t="s">
        <v>172</v>
      </c>
      <c r="O573" s="304"/>
      <c r="P573" s="275"/>
      <c r="Q573" s="275"/>
      <c r="R573" s="253">
        <v>0</v>
      </c>
      <c r="S573" s="305">
        <v>0</v>
      </c>
      <c r="U573" s="803">
        <f t="shared" si="4"/>
        <v>1</v>
      </c>
      <c r="V573" s="859">
        <f t="shared" si="5"/>
        <v>0</v>
      </c>
    </row>
    <row r="574" spans="1:22" ht="16.5" thickTop="1" thickBot="1">
      <c r="A574" s="799" t="s">
        <v>185</v>
      </c>
      <c r="B574" s="800" t="s">
        <v>801</v>
      </c>
      <c r="C574" s="883" t="s">
        <v>1065</v>
      </c>
      <c r="D574" s="882" t="s">
        <v>172</v>
      </c>
      <c r="E574" s="800" t="s">
        <v>1086</v>
      </c>
      <c r="F574" s="296" t="s">
        <v>1087</v>
      </c>
      <c r="G574" s="297" t="s">
        <v>110</v>
      </c>
      <c r="H574" s="644">
        <v>18</v>
      </c>
      <c r="I574" s="646">
        <v>95.465000000000003</v>
      </c>
      <c r="J574" s="655">
        <v>122.748</v>
      </c>
      <c r="K574" s="436">
        <v>3.5087719298245612E-2</v>
      </c>
      <c r="L574" s="734">
        <v>2</v>
      </c>
      <c r="M574" s="800" t="s">
        <v>286</v>
      </c>
      <c r="N574" s="437" t="s">
        <v>172</v>
      </c>
      <c r="O574" s="302"/>
      <c r="P574" s="274"/>
      <c r="Q574" s="274"/>
      <c r="R574" s="252">
        <v>0</v>
      </c>
      <c r="S574" s="303">
        <v>0</v>
      </c>
      <c r="U574" s="803">
        <f t="shared" si="4"/>
        <v>1</v>
      </c>
      <c r="V574" s="859">
        <f t="shared" si="5"/>
        <v>1</v>
      </c>
    </row>
    <row r="575" spans="1:22" ht="16.5" thickTop="1" thickBot="1">
      <c r="A575" s="799" t="s">
        <v>185</v>
      </c>
      <c r="B575" s="804" t="s">
        <v>801</v>
      </c>
      <c r="C575" s="884" t="s">
        <v>1065</v>
      </c>
      <c r="D575" s="881" t="s">
        <v>172</v>
      </c>
      <c r="E575" s="804" t="s">
        <v>1065</v>
      </c>
      <c r="F575" s="294" t="s">
        <v>1067</v>
      </c>
      <c r="G575" s="295" t="s">
        <v>112</v>
      </c>
      <c r="H575" s="645">
        <v>17</v>
      </c>
      <c r="I575" s="647">
        <v>68.245999999999995</v>
      </c>
      <c r="J575" s="434">
        <v>401.21899999999999</v>
      </c>
      <c r="K575" s="435">
        <v>9.8214285714285712E-2</v>
      </c>
      <c r="L575" s="735">
        <v>11</v>
      </c>
      <c r="M575" s="804" t="s">
        <v>246</v>
      </c>
      <c r="N575" s="437" t="s">
        <v>172</v>
      </c>
      <c r="O575" s="304"/>
      <c r="P575" s="275">
        <v>0</v>
      </c>
      <c r="Q575" s="275"/>
      <c r="R575" s="253">
        <v>0</v>
      </c>
      <c r="S575" s="305">
        <v>0</v>
      </c>
      <c r="U575" s="803">
        <f t="shared" si="4"/>
        <v>0</v>
      </c>
      <c r="V575" s="859">
        <f t="shared" si="5"/>
        <v>1</v>
      </c>
    </row>
    <row r="576" spans="1:22" ht="16.5" thickTop="1" thickBot="1">
      <c r="A576" s="799" t="s">
        <v>185</v>
      </c>
      <c r="B576" s="800" t="s">
        <v>801</v>
      </c>
      <c r="C576" s="883" t="s">
        <v>1065</v>
      </c>
      <c r="D576" s="882" t="s">
        <v>172</v>
      </c>
      <c r="E576" s="800" t="s">
        <v>1510</v>
      </c>
      <c r="F576" s="296" t="s">
        <v>1511</v>
      </c>
      <c r="G576" s="297" t="s">
        <v>109</v>
      </c>
      <c r="H576" s="644"/>
      <c r="I576" s="646"/>
      <c r="J576" s="655">
        <v>25.25</v>
      </c>
      <c r="K576" s="436">
        <v>0</v>
      </c>
      <c r="L576" s="734"/>
      <c r="M576" s="800" t="s">
        <v>286</v>
      </c>
      <c r="N576" s="437" t="s">
        <v>172</v>
      </c>
      <c r="O576" s="302"/>
      <c r="P576" s="274"/>
      <c r="Q576" s="274"/>
      <c r="R576" s="252">
        <v>0</v>
      </c>
      <c r="S576" s="303">
        <v>0</v>
      </c>
      <c r="U576" s="803">
        <f t="shared" si="4"/>
        <v>1</v>
      </c>
      <c r="V576" s="859">
        <f t="shared" si="5"/>
        <v>0</v>
      </c>
    </row>
    <row r="577" spans="1:22" ht="16.5" thickTop="1" thickBot="1">
      <c r="A577" s="799" t="s">
        <v>185</v>
      </c>
      <c r="B577" s="804" t="s">
        <v>801</v>
      </c>
      <c r="C577" s="884" t="s">
        <v>1065</v>
      </c>
      <c r="D577" s="881" t="s">
        <v>172</v>
      </c>
      <c r="E577" s="804" t="s">
        <v>1578</v>
      </c>
      <c r="F577" s="294" t="s">
        <v>1580</v>
      </c>
      <c r="G577" s="295" t="s">
        <v>111</v>
      </c>
      <c r="H577" s="645">
        <v>13</v>
      </c>
      <c r="I577" s="647">
        <v>55.99</v>
      </c>
      <c r="J577" s="434">
        <v>92.884</v>
      </c>
      <c r="K577" s="435">
        <v>0.1553398058252427</v>
      </c>
      <c r="L577" s="735">
        <v>6</v>
      </c>
      <c r="M577" s="804" t="s">
        <v>286</v>
      </c>
      <c r="N577" s="437" t="s">
        <v>172</v>
      </c>
      <c r="O577" s="304">
        <v>1</v>
      </c>
      <c r="P577" s="275"/>
      <c r="Q577" s="275"/>
      <c r="R577" s="253">
        <v>0</v>
      </c>
      <c r="S577" s="305">
        <v>0</v>
      </c>
      <c r="U577" s="803">
        <f t="shared" si="4"/>
        <v>1</v>
      </c>
      <c r="V577" s="859">
        <f t="shared" si="5"/>
        <v>1</v>
      </c>
    </row>
    <row r="578" spans="1:22" ht="16.5" thickTop="1" thickBot="1">
      <c r="A578" s="799" t="s">
        <v>185</v>
      </c>
      <c r="B578" s="800" t="s">
        <v>801</v>
      </c>
      <c r="C578" s="883" t="s">
        <v>1065</v>
      </c>
      <c r="D578" s="882" t="s">
        <v>172</v>
      </c>
      <c r="E578" s="800" t="s">
        <v>1615</v>
      </c>
      <c r="F578" s="296" t="s">
        <v>1616</v>
      </c>
      <c r="G578" s="297" t="s">
        <v>110</v>
      </c>
      <c r="H578" s="644">
        <v>12</v>
      </c>
      <c r="I578" s="646">
        <v>75.093000000000004</v>
      </c>
      <c r="J578" s="655">
        <v>91.135000000000005</v>
      </c>
      <c r="K578" s="436">
        <v>9.0090090090090086E-2</v>
      </c>
      <c r="L578" s="734">
        <v>5</v>
      </c>
      <c r="M578" s="800" t="s">
        <v>286</v>
      </c>
      <c r="N578" s="437" t="s">
        <v>172</v>
      </c>
      <c r="O578" s="302"/>
      <c r="P578" s="274"/>
      <c r="Q578" s="274"/>
      <c r="R578" s="252">
        <v>0</v>
      </c>
      <c r="S578" s="303">
        <v>0</v>
      </c>
      <c r="U578" s="803">
        <f t="shared" si="4"/>
        <v>1</v>
      </c>
      <c r="V578" s="859">
        <f t="shared" si="5"/>
        <v>1</v>
      </c>
    </row>
    <row r="579" spans="1:22" ht="16.5" thickTop="1" thickBot="1">
      <c r="A579" s="799" t="s">
        <v>185</v>
      </c>
      <c r="B579" s="804" t="s">
        <v>801</v>
      </c>
      <c r="C579" s="884" t="s">
        <v>1065</v>
      </c>
      <c r="D579" s="881" t="s">
        <v>172</v>
      </c>
      <c r="E579" s="804" t="s">
        <v>3116</v>
      </c>
      <c r="F579" s="294" t="s">
        <v>3117</v>
      </c>
      <c r="G579" s="295" t="s">
        <v>109</v>
      </c>
      <c r="H579" s="645"/>
      <c r="I579" s="647"/>
      <c r="J579" s="434"/>
      <c r="K579" s="435">
        <v>0</v>
      </c>
      <c r="L579" s="735">
        <v>3</v>
      </c>
      <c r="M579" s="804" t="s">
        <v>286</v>
      </c>
      <c r="N579" s="437" t="s">
        <v>172</v>
      </c>
      <c r="O579" s="304"/>
      <c r="P579" s="275"/>
      <c r="Q579" s="275"/>
      <c r="R579" s="253">
        <v>0</v>
      </c>
      <c r="S579" s="305">
        <v>0</v>
      </c>
      <c r="U579" s="803">
        <f t="shared" si="4"/>
        <v>1</v>
      </c>
      <c r="V579" s="859">
        <f t="shared" si="5"/>
        <v>0</v>
      </c>
    </row>
    <row r="580" spans="1:22" ht="16.5" thickTop="1" thickBot="1">
      <c r="A580" s="799" t="s">
        <v>185</v>
      </c>
      <c r="B580" s="800" t="s">
        <v>801</v>
      </c>
      <c r="C580" s="883" t="s">
        <v>1204</v>
      </c>
      <c r="D580" s="882" t="s">
        <v>172</v>
      </c>
      <c r="E580" s="800" t="s">
        <v>1204</v>
      </c>
      <c r="F580" s="296" t="s">
        <v>1206</v>
      </c>
      <c r="G580" s="297" t="s">
        <v>112</v>
      </c>
      <c r="H580" s="644">
        <v>16</v>
      </c>
      <c r="I580" s="646">
        <v>1310.3309999999999</v>
      </c>
      <c r="J580" s="655">
        <v>1479.0129999999999</v>
      </c>
      <c r="K580" s="436">
        <v>0.89655172413793105</v>
      </c>
      <c r="L580" s="734">
        <v>2</v>
      </c>
      <c r="M580" s="800" t="s">
        <v>246</v>
      </c>
      <c r="N580" s="437" t="s">
        <v>172</v>
      </c>
      <c r="O580" s="302"/>
      <c r="P580" s="274">
        <v>142.41399999999999</v>
      </c>
      <c r="Q580" s="274">
        <v>5</v>
      </c>
      <c r="R580" s="252">
        <v>2</v>
      </c>
      <c r="S580" s="303">
        <v>1</v>
      </c>
      <c r="U580" s="803">
        <f t="shared" si="4"/>
        <v>0</v>
      </c>
      <c r="V580" s="859">
        <f t="shared" si="5"/>
        <v>1</v>
      </c>
    </row>
    <row r="581" spans="1:22" ht="16.5" thickTop="1" thickBot="1">
      <c r="A581" s="799" t="s">
        <v>185</v>
      </c>
      <c r="B581" s="804" t="s">
        <v>801</v>
      </c>
      <c r="C581" s="884" t="s">
        <v>1204</v>
      </c>
      <c r="D581" s="881" t="s">
        <v>172</v>
      </c>
      <c r="E581" s="804" t="s">
        <v>1215</v>
      </c>
      <c r="F581" s="294" t="s">
        <v>1216</v>
      </c>
      <c r="G581" s="295" t="s">
        <v>111</v>
      </c>
      <c r="H581" s="645">
        <v>16</v>
      </c>
      <c r="I581" s="647">
        <v>1325.076</v>
      </c>
      <c r="J581" s="434">
        <v>2886.3240000000001</v>
      </c>
      <c r="K581" s="435">
        <v>0.56666666666666665</v>
      </c>
      <c r="L581" s="735">
        <v>3</v>
      </c>
      <c r="M581" s="804" t="s">
        <v>246</v>
      </c>
      <c r="N581" s="437" t="s">
        <v>172</v>
      </c>
      <c r="O581" s="304"/>
      <c r="P581" s="275">
        <v>157.68799999999999</v>
      </c>
      <c r="Q581" s="275">
        <v>9</v>
      </c>
      <c r="R581" s="253">
        <v>3</v>
      </c>
      <c r="S581" s="305">
        <v>1</v>
      </c>
      <c r="U581" s="803">
        <f t="shared" si="4"/>
        <v>0</v>
      </c>
      <c r="V581" s="859">
        <f t="shared" si="5"/>
        <v>1</v>
      </c>
    </row>
    <row r="582" spans="1:22" ht="16.5" thickTop="1" thickBot="1">
      <c r="A582" s="799" t="s">
        <v>185</v>
      </c>
      <c r="B582" s="800" t="s">
        <v>801</v>
      </c>
      <c r="C582" s="883" t="s">
        <v>1204</v>
      </c>
      <c r="D582" s="882" t="s">
        <v>172</v>
      </c>
      <c r="E582" s="800" t="s">
        <v>3118</v>
      </c>
      <c r="F582" s="296" t="s">
        <v>3119</v>
      </c>
      <c r="G582" s="297" t="s">
        <v>109</v>
      </c>
      <c r="H582" s="644"/>
      <c r="I582" s="646"/>
      <c r="J582" s="655">
        <v>115.01</v>
      </c>
      <c r="K582" s="436">
        <v>8.3333333333333329E-2</v>
      </c>
      <c r="L582" s="734">
        <v>6</v>
      </c>
      <c r="M582" s="800" t="s">
        <v>286</v>
      </c>
      <c r="N582" s="437" t="s">
        <v>172</v>
      </c>
      <c r="O582" s="302"/>
      <c r="P582" s="274">
        <v>115.01</v>
      </c>
      <c r="Q582" s="274">
        <v>9</v>
      </c>
      <c r="R582" s="252">
        <v>1</v>
      </c>
      <c r="S582" s="303">
        <v>0.16666666666666666</v>
      </c>
      <c r="U582" s="803">
        <f t="shared" si="4"/>
        <v>1</v>
      </c>
      <c r="V582" s="859">
        <f t="shared" si="5"/>
        <v>0</v>
      </c>
    </row>
    <row r="583" spans="1:22" ht="16.5" thickTop="1" thickBot="1">
      <c r="A583" s="799" t="s">
        <v>185</v>
      </c>
      <c r="B583" s="804" t="s">
        <v>801</v>
      </c>
      <c r="C583" s="884" t="s">
        <v>1204</v>
      </c>
      <c r="D583" s="881" t="s">
        <v>172</v>
      </c>
      <c r="E583" s="804" t="s">
        <v>1217</v>
      </c>
      <c r="F583" s="294" t="s">
        <v>1218</v>
      </c>
      <c r="G583" s="295" t="s">
        <v>111</v>
      </c>
      <c r="H583" s="645">
        <v>16</v>
      </c>
      <c r="I583" s="647">
        <v>996.82799999999997</v>
      </c>
      <c r="J583" s="434">
        <v>3101.902</v>
      </c>
      <c r="K583" s="435">
        <v>0.58181818181818179</v>
      </c>
      <c r="L583" s="735">
        <v>3</v>
      </c>
      <c r="M583" s="804" t="s">
        <v>246</v>
      </c>
      <c r="N583" s="437" t="s">
        <v>172</v>
      </c>
      <c r="O583" s="304"/>
      <c r="P583" s="275">
        <v>25.538</v>
      </c>
      <c r="Q583" s="275">
        <v>2</v>
      </c>
      <c r="R583" s="253">
        <v>2</v>
      </c>
      <c r="S583" s="305">
        <v>0.66666666666666663</v>
      </c>
      <c r="U583" s="803">
        <f t="shared" si="4"/>
        <v>0</v>
      </c>
      <c r="V583" s="859">
        <f t="shared" si="5"/>
        <v>1</v>
      </c>
    </row>
    <row r="584" spans="1:22" ht="16.5" thickTop="1" thickBot="1">
      <c r="A584" s="799" t="s">
        <v>185</v>
      </c>
      <c r="B584" s="800" t="s">
        <v>801</v>
      </c>
      <c r="C584" s="883" t="s">
        <v>1204</v>
      </c>
      <c r="D584" s="882" t="s">
        <v>172</v>
      </c>
      <c r="E584" s="800" t="s">
        <v>2378</v>
      </c>
      <c r="F584" s="296" t="s">
        <v>2379</v>
      </c>
      <c r="G584" s="297" t="s">
        <v>110</v>
      </c>
      <c r="H584" s="644">
        <v>6</v>
      </c>
      <c r="I584" s="646">
        <v>589.48299999999995</v>
      </c>
      <c r="J584" s="655">
        <v>2230.067</v>
      </c>
      <c r="K584" s="436">
        <v>0.92307692307692313</v>
      </c>
      <c r="L584" s="734">
        <v>4</v>
      </c>
      <c r="M584" s="800" t="s">
        <v>246</v>
      </c>
      <c r="N584" s="437" t="s">
        <v>172</v>
      </c>
      <c r="O584" s="302"/>
      <c r="P584" s="274">
        <v>242.607</v>
      </c>
      <c r="Q584" s="274">
        <v>10</v>
      </c>
      <c r="R584" s="252">
        <v>4</v>
      </c>
      <c r="S584" s="303">
        <v>1</v>
      </c>
      <c r="U584" s="803">
        <f t="shared" si="4"/>
        <v>0</v>
      </c>
      <c r="V584" s="859">
        <f t="shared" si="5"/>
        <v>1</v>
      </c>
    </row>
    <row r="585" spans="1:22" ht="16.5" thickTop="1" thickBot="1">
      <c r="A585" s="799" t="s">
        <v>185</v>
      </c>
      <c r="B585" s="804" t="s">
        <v>801</v>
      </c>
      <c r="C585" s="884" t="s">
        <v>1204</v>
      </c>
      <c r="D585" s="881" t="s">
        <v>172</v>
      </c>
      <c r="E585" s="804" t="s">
        <v>2477</v>
      </c>
      <c r="F585" s="294" t="s">
        <v>2478</v>
      </c>
      <c r="G585" s="295" t="s">
        <v>109</v>
      </c>
      <c r="H585" s="645"/>
      <c r="I585" s="647"/>
      <c r="J585" s="434"/>
      <c r="K585" s="435">
        <v>0</v>
      </c>
      <c r="L585" s="735">
        <v>5</v>
      </c>
      <c r="M585" s="804" t="s">
        <v>286</v>
      </c>
      <c r="N585" s="437" t="s">
        <v>172</v>
      </c>
      <c r="O585" s="304"/>
      <c r="P585" s="275"/>
      <c r="Q585" s="275"/>
      <c r="R585" s="253">
        <v>0</v>
      </c>
      <c r="S585" s="305">
        <v>0</v>
      </c>
      <c r="U585" s="803">
        <f t="shared" si="4"/>
        <v>1</v>
      </c>
      <c r="V585" s="859">
        <f t="shared" si="5"/>
        <v>0</v>
      </c>
    </row>
    <row r="586" spans="1:22" ht="16.5" thickTop="1" thickBot="1">
      <c r="A586" s="799" t="s">
        <v>185</v>
      </c>
      <c r="B586" s="800" t="s">
        <v>801</v>
      </c>
      <c r="C586" s="883" t="s">
        <v>1204</v>
      </c>
      <c r="D586" s="882" t="s">
        <v>172</v>
      </c>
      <c r="E586" s="800" t="s">
        <v>2665</v>
      </c>
      <c r="F586" s="296" t="s">
        <v>2666</v>
      </c>
      <c r="G586" s="297" t="s">
        <v>110</v>
      </c>
      <c r="H586" s="644">
        <v>3</v>
      </c>
      <c r="I586" s="646">
        <v>1007.484</v>
      </c>
      <c r="J586" s="655">
        <v>552.91999999999996</v>
      </c>
      <c r="K586" s="436">
        <v>0.24390243902439024</v>
      </c>
      <c r="L586" s="734">
        <v>8</v>
      </c>
      <c r="M586" s="800" t="s">
        <v>246</v>
      </c>
      <c r="N586" s="437" t="s">
        <v>172</v>
      </c>
      <c r="O586" s="302"/>
      <c r="P586" s="274">
        <v>442.84199999999998</v>
      </c>
      <c r="Q586" s="274">
        <v>22</v>
      </c>
      <c r="R586" s="252">
        <v>4</v>
      </c>
      <c r="S586" s="303">
        <v>0.5</v>
      </c>
      <c r="U586" s="803">
        <f t="shared" si="4"/>
        <v>0</v>
      </c>
      <c r="V586" s="859">
        <f t="shared" si="5"/>
        <v>1</v>
      </c>
    </row>
    <row r="587" spans="1:22" ht="16.5" thickTop="1" thickBot="1">
      <c r="A587" s="799" t="s">
        <v>185</v>
      </c>
      <c r="B587" s="804" t="s">
        <v>801</v>
      </c>
      <c r="C587" s="884" t="s">
        <v>1204</v>
      </c>
      <c r="D587" s="881" t="s">
        <v>172</v>
      </c>
      <c r="E587" s="804" t="s">
        <v>2667</v>
      </c>
      <c r="F587" s="294" t="s">
        <v>2668</v>
      </c>
      <c r="G587" s="295" t="s">
        <v>110</v>
      </c>
      <c r="H587" s="645">
        <v>3</v>
      </c>
      <c r="I587" s="647">
        <v>1467.23</v>
      </c>
      <c r="J587" s="434">
        <v>1996.6679999999999</v>
      </c>
      <c r="K587" s="435">
        <v>0.54166666666666663</v>
      </c>
      <c r="L587" s="735">
        <v>9</v>
      </c>
      <c r="M587" s="804" t="s">
        <v>246</v>
      </c>
      <c r="N587" s="437" t="s">
        <v>172</v>
      </c>
      <c r="O587" s="304">
        <v>1</v>
      </c>
      <c r="P587" s="275">
        <v>142.41900000000001</v>
      </c>
      <c r="Q587" s="275">
        <v>6</v>
      </c>
      <c r="R587" s="253">
        <v>4</v>
      </c>
      <c r="S587" s="305">
        <v>0.47058823529411764</v>
      </c>
      <c r="U587" s="803">
        <f t="shared" si="4"/>
        <v>0</v>
      </c>
      <c r="V587" s="859">
        <f t="shared" si="5"/>
        <v>1</v>
      </c>
    </row>
    <row r="588" spans="1:22" ht="16.5" thickTop="1" thickBot="1">
      <c r="A588" s="799" t="s">
        <v>185</v>
      </c>
      <c r="B588" s="800" t="s">
        <v>801</v>
      </c>
      <c r="C588" s="883" t="s">
        <v>1845</v>
      </c>
      <c r="D588" s="882" t="s">
        <v>172</v>
      </c>
      <c r="E588" s="800" t="s">
        <v>1845</v>
      </c>
      <c r="F588" s="296" t="s">
        <v>1847</v>
      </c>
      <c r="G588" s="297" t="s">
        <v>112</v>
      </c>
      <c r="H588" s="644">
        <v>10</v>
      </c>
      <c r="I588" s="646">
        <v>717.00099999999998</v>
      </c>
      <c r="J588" s="655">
        <v>717.00099999999998</v>
      </c>
      <c r="K588" s="436">
        <v>0.38095238095238093</v>
      </c>
      <c r="L588" s="734">
        <v>1</v>
      </c>
      <c r="M588" s="800" t="s">
        <v>246</v>
      </c>
      <c r="N588" s="437" t="s">
        <v>172</v>
      </c>
      <c r="O588" s="302"/>
      <c r="P588" s="274"/>
      <c r="Q588" s="274"/>
      <c r="R588" s="252">
        <v>0</v>
      </c>
      <c r="S588" s="303">
        <v>0</v>
      </c>
      <c r="U588" s="803">
        <f t="shared" si="4"/>
        <v>0</v>
      </c>
      <c r="V588" s="859">
        <f t="shared" si="5"/>
        <v>1</v>
      </c>
    </row>
    <row r="589" spans="1:22" ht="16.5" thickTop="1" thickBot="1">
      <c r="A589" s="799" t="s">
        <v>185</v>
      </c>
      <c r="B589" s="804" t="s">
        <v>801</v>
      </c>
      <c r="C589" s="884" t="s">
        <v>1845</v>
      </c>
      <c r="D589" s="881" t="s">
        <v>172</v>
      </c>
      <c r="E589" s="804" t="s">
        <v>1855</v>
      </c>
      <c r="F589" s="294" t="s">
        <v>1857</v>
      </c>
      <c r="G589" s="295" t="s">
        <v>111</v>
      </c>
      <c r="H589" s="645">
        <v>10</v>
      </c>
      <c r="I589" s="647">
        <v>701.06500000000005</v>
      </c>
      <c r="J589" s="434">
        <v>769.81899999999996</v>
      </c>
      <c r="K589" s="435">
        <v>0.25925925925925924</v>
      </c>
      <c r="L589" s="735">
        <v>5</v>
      </c>
      <c r="M589" s="804" t="s">
        <v>246</v>
      </c>
      <c r="N589" s="437" t="s">
        <v>172</v>
      </c>
      <c r="O589" s="304"/>
      <c r="P589" s="275">
        <v>0</v>
      </c>
      <c r="Q589" s="275"/>
      <c r="R589" s="253">
        <v>0</v>
      </c>
      <c r="S589" s="305">
        <v>0</v>
      </c>
      <c r="U589" s="803">
        <f t="shared" si="4"/>
        <v>0</v>
      </c>
      <c r="V589" s="859">
        <f t="shared" si="5"/>
        <v>1</v>
      </c>
    </row>
    <row r="590" spans="1:22" ht="16.5" thickTop="1" thickBot="1">
      <c r="A590" s="799" t="s">
        <v>185</v>
      </c>
      <c r="B590" s="800" t="s">
        <v>801</v>
      </c>
      <c r="C590" s="883" t="s">
        <v>1845</v>
      </c>
      <c r="D590" s="882" t="s">
        <v>172</v>
      </c>
      <c r="E590" s="800" t="s">
        <v>1883</v>
      </c>
      <c r="F590" s="296" t="s">
        <v>1884</v>
      </c>
      <c r="G590" s="297" t="s">
        <v>110</v>
      </c>
      <c r="H590" s="644">
        <v>10</v>
      </c>
      <c r="I590" s="646">
        <v>51.731000000000002</v>
      </c>
      <c r="J590" s="655">
        <v>51.731000000000002</v>
      </c>
      <c r="K590" s="436">
        <v>0.11940298507462686</v>
      </c>
      <c r="L590" s="734">
        <v>3</v>
      </c>
      <c r="M590" s="800" t="s">
        <v>286</v>
      </c>
      <c r="N590" s="437" t="s">
        <v>172</v>
      </c>
      <c r="O590" s="302"/>
      <c r="P590" s="274"/>
      <c r="Q590" s="274"/>
      <c r="R590" s="252">
        <v>0</v>
      </c>
      <c r="S590" s="303">
        <v>0</v>
      </c>
      <c r="U590" s="803">
        <f t="shared" si="4"/>
        <v>1</v>
      </c>
      <c r="V590" s="859">
        <f t="shared" si="5"/>
        <v>1</v>
      </c>
    </row>
    <row r="591" spans="1:22" ht="16.5" thickTop="1" thickBot="1">
      <c r="A591" s="799" t="s">
        <v>185</v>
      </c>
      <c r="B591" s="804" t="s">
        <v>801</v>
      </c>
      <c r="C591" s="884" t="s">
        <v>1845</v>
      </c>
      <c r="D591" s="881" t="s">
        <v>172</v>
      </c>
      <c r="E591" s="804" t="s">
        <v>2020</v>
      </c>
      <c r="F591" s="294" t="s">
        <v>2021</v>
      </c>
      <c r="G591" s="295" t="s">
        <v>110</v>
      </c>
      <c r="H591" s="645">
        <v>10</v>
      </c>
      <c r="I591" s="647">
        <v>6.085</v>
      </c>
      <c r="J591" s="434">
        <v>42.395000000000003</v>
      </c>
      <c r="K591" s="435">
        <v>0.13114754098360656</v>
      </c>
      <c r="L591" s="735">
        <v>3</v>
      </c>
      <c r="M591" s="804" t="s">
        <v>286</v>
      </c>
      <c r="N591" s="437" t="s">
        <v>172</v>
      </c>
      <c r="O591" s="304"/>
      <c r="P591" s="275"/>
      <c r="Q591" s="275"/>
      <c r="R591" s="253">
        <v>0</v>
      </c>
      <c r="S591" s="305">
        <v>0</v>
      </c>
      <c r="U591" s="803">
        <f t="shared" si="4"/>
        <v>1</v>
      </c>
      <c r="V591" s="859">
        <f t="shared" si="5"/>
        <v>1</v>
      </c>
    </row>
    <row r="592" spans="1:22" ht="16.5" thickTop="1" thickBot="1">
      <c r="A592" s="799" t="s">
        <v>185</v>
      </c>
      <c r="B592" s="800" t="s">
        <v>560</v>
      </c>
      <c r="C592" s="883" t="s">
        <v>172</v>
      </c>
      <c r="D592" s="882" t="s">
        <v>172</v>
      </c>
      <c r="E592" s="800" t="s">
        <v>684</v>
      </c>
      <c r="F592" s="296" t="s">
        <v>685</v>
      </c>
      <c r="G592" s="297" t="s">
        <v>110</v>
      </c>
      <c r="H592" s="644">
        <v>24</v>
      </c>
      <c r="I592" s="646">
        <v>44.539000000000001</v>
      </c>
      <c r="J592" s="655">
        <v>52.837000000000003</v>
      </c>
      <c r="K592" s="436">
        <v>0.13793103448275862</v>
      </c>
      <c r="L592" s="734">
        <v>4</v>
      </c>
      <c r="M592" s="800" t="s">
        <v>286</v>
      </c>
      <c r="N592" s="437" t="s">
        <v>172</v>
      </c>
      <c r="O592" s="302"/>
      <c r="P592" s="274">
        <v>0</v>
      </c>
      <c r="Q592" s="274"/>
      <c r="R592" s="252">
        <v>0</v>
      </c>
      <c r="S592" s="303">
        <v>0</v>
      </c>
      <c r="U592" s="803">
        <f t="shared" si="4"/>
        <v>1</v>
      </c>
      <c r="V592" s="859">
        <f t="shared" si="5"/>
        <v>1</v>
      </c>
    </row>
    <row r="593" spans="1:22" ht="16.5" thickTop="1" thickBot="1">
      <c r="A593" s="799" t="s">
        <v>185</v>
      </c>
      <c r="B593" s="804" t="s">
        <v>560</v>
      </c>
      <c r="C593" s="884" t="s">
        <v>172</v>
      </c>
      <c r="D593" s="881" t="s">
        <v>172</v>
      </c>
      <c r="E593" s="804" t="s">
        <v>752</v>
      </c>
      <c r="F593" s="294" t="s">
        <v>753</v>
      </c>
      <c r="G593" s="295" t="s">
        <v>110</v>
      </c>
      <c r="H593" s="645">
        <v>23</v>
      </c>
      <c r="I593" s="647">
        <v>10.374000000000001</v>
      </c>
      <c r="J593" s="434">
        <v>590.17399999999998</v>
      </c>
      <c r="K593" s="435">
        <v>0.31351351351351353</v>
      </c>
      <c r="L593" s="735">
        <v>12</v>
      </c>
      <c r="M593" s="804" t="s">
        <v>246</v>
      </c>
      <c r="N593" s="437" t="s">
        <v>172</v>
      </c>
      <c r="O593" s="304">
        <v>1</v>
      </c>
      <c r="P593" s="275">
        <v>4.4820000000000002</v>
      </c>
      <c r="Q593" s="275">
        <v>0</v>
      </c>
      <c r="R593" s="253">
        <v>1</v>
      </c>
      <c r="S593" s="305">
        <v>8.6956521739130432E-2</v>
      </c>
      <c r="U593" s="803">
        <f t="shared" si="4"/>
        <v>0</v>
      </c>
      <c r="V593" s="859">
        <f t="shared" si="5"/>
        <v>1</v>
      </c>
    </row>
    <row r="594" spans="1:22" ht="16.5" thickTop="1" thickBot="1">
      <c r="A594" s="799" t="s">
        <v>185</v>
      </c>
      <c r="B594" s="800" t="s">
        <v>560</v>
      </c>
      <c r="C594" s="883" t="s">
        <v>172</v>
      </c>
      <c r="D594" s="882" t="s">
        <v>172</v>
      </c>
      <c r="E594" s="800" t="s">
        <v>976</v>
      </c>
      <c r="F594" s="296" t="s">
        <v>977</v>
      </c>
      <c r="G594" s="297" t="s">
        <v>109</v>
      </c>
      <c r="H594" s="644"/>
      <c r="I594" s="646"/>
      <c r="J594" s="655">
        <v>10.472</v>
      </c>
      <c r="K594" s="436">
        <v>0.11764705882352941</v>
      </c>
      <c r="L594" s="734"/>
      <c r="M594" s="800" t="s">
        <v>286</v>
      </c>
      <c r="N594" s="437" t="s">
        <v>172</v>
      </c>
      <c r="O594" s="302"/>
      <c r="P594" s="274"/>
      <c r="Q594" s="274"/>
      <c r="R594" s="252">
        <v>0</v>
      </c>
      <c r="S594" s="303">
        <v>0</v>
      </c>
      <c r="U594" s="803">
        <f t="shared" si="4"/>
        <v>1</v>
      </c>
      <c r="V594" s="859">
        <f t="shared" si="5"/>
        <v>0</v>
      </c>
    </row>
    <row r="595" spans="1:22" ht="16.5" thickTop="1" thickBot="1">
      <c r="A595" s="799" t="s">
        <v>185</v>
      </c>
      <c r="B595" s="804" t="s">
        <v>560</v>
      </c>
      <c r="C595" s="884" t="s">
        <v>172</v>
      </c>
      <c r="D595" s="881" t="s">
        <v>172</v>
      </c>
      <c r="E595" s="804" t="s">
        <v>1414</v>
      </c>
      <c r="F595" s="294" t="s">
        <v>1415</v>
      </c>
      <c r="G595" s="295" t="s">
        <v>109</v>
      </c>
      <c r="H595" s="645"/>
      <c r="I595" s="647"/>
      <c r="J595" s="434">
        <v>27.73</v>
      </c>
      <c r="K595" s="435">
        <v>0.20689655172413793</v>
      </c>
      <c r="L595" s="735">
        <v>1</v>
      </c>
      <c r="M595" s="804" t="s">
        <v>286</v>
      </c>
      <c r="N595" s="437" t="s">
        <v>172</v>
      </c>
      <c r="O595" s="304"/>
      <c r="P595" s="275"/>
      <c r="Q595" s="275"/>
      <c r="R595" s="253">
        <v>0</v>
      </c>
      <c r="S595" s="305">
        <v>0</v>
      </c>
      <c r="U595" s="803">
        <f t="shared" si="4"/>
        <v>1</v>
      </c>
      <c r="V595" s="859">
        <f t="shared" si="5"/>
        <v>0</v>
      </c>
    </row>
    <row r="596" spans="1:22" ht="16.5" thickTop="1" thickBot="1">
      <c r="A596" s="799" t="s">
        <v>185</v>
      </c>
      <c r="B596" s="800" t="s">
        <v>560</v>
      </c>
      <c r="C596" s="883" t="s">
        <v>172</v>
      </c>
      <c r="D596" s="882" t="s">
        <v>172</v>
      </c>
      <c r="E596" s="800" t="s">
        <v>1537</v>
      </c>
      <c r="F596" s="296" t="s">
        <v>1538</v>
      </c>
      <c r="G596" s="297" t="s">
        <v>109</v>
      </c>
      <c r="H596" s="644"/>
      <c r="I596" s="646"/>
      <c r="J596" s="655">
        <v>176.72499999999999</v>
      </c>
      <c r="K596" s="436">
        <v>0.29411764705882354</v>
      </c>
      <c r="L596" s="734">
        <v>3</v>
      </c>
      <c r="M596" s="800" t="s">
        <v>286</v>
      </c>
      <c r="N596" s="437" t="s">
        <v>172</v>
      </c>
      <c r="O596" s="302"/>
      <c r="P596" s="274"/>
      <c r="Q596" s="274"/>
      <c r="R596" s="252">
        <v>0</v>
      </c>
      <c r="S596" s="303">
        <v>0</v>
      </c>
      <c r="U596" s="803">
        <f t="shared" si="4"/>
        <v>1</v>
      </c>
      <c r="V596" s="859">
        <f t="shared" si="5"/>
        <v>0</v>
      </c>
    </row>
    <row r="597" spans="1:22" ht="16.5" thickTop="1" thickBot="1">
      <c r="A597" s="799" t="s">
        <v>185</v>
      </c>
      <c r="B597" s="804" t="s">
        <v>560</v>
      </c>
      <c r="C597" s="884" t="s">
        <v>172</v>
      </c>
      <c r="D597" s="881" t="s">
        <v>172</v>
      </c>
      <c r="E597" s="804" t="s">
        <v>1535</v>
      </c>
      <c r="F597" s="294" t="s">
        <v>1536</v>
      </c>
      <c r="G597" s="295" t="s">
        <v>109</v>
      </c>
      <c r="H597" s="645"/>
      <c r="I597" s="647"/>
      <c r="J597" s="434">
        <v>41.720999999999997</v>
      </c>
      <c r="K597" s="435">
        <v>0.13793103448275862</v>
      </c>
      <c r="L597" s="735">
        <v>1</v>
      </c>
      <c r="M597" s="804" t="s">
        <v>286</v>
      </c>
      <c r="N597" s="437" t="s">
        <v>172</v>
      </c>
      <c r="O597" s="304"/>
      <c r="P597" s="275">
        <v>5.4829999999999997</v>
      </c>
      <c r="Q597" s="275"/>
      <c r="R597" s="253">
        <v>0</v>
      </c>
      <c r="S597" s="305">
        <v>0</v>
      </c>
      <c r="U597" s="803">
        <f t="shared" si="4"/>
        <v>1</v>
      </c>
      <c r="V597" s="859">
        <f t="shared" si="5"/>
        <v>0</v>
      </c>
    </row>
    <row r="598" spans="1:22" ht="16.5" thickTop="1" thickBot="1">
      <c r="A598" s="799" t="s">
        <v>185</v>
      </c>
      <c r="B598" s="800" t="s">
        <v>560</v>
      </c>
      <c r="C598" s="883" t="s">
        <v>172</v>
      </c>
      <c r="D598" s="882" t="s">
        <v>172</v>
      </c>
      <c r="E598" s="800" t="s">
        <v>2301</v>
      </c>
      <c r="F598" s="296" t="s">
        <v>2302</v>
      </c>
      <c r="G598" s="297" t="s">
        <v>109</v>
      </c>
      <c r="H598" s="644"/>
      <c r="I598" s="646"/>
      <c r="J598" s="655">
        <v>49.67</v>
      </c>
      <c r="K598" s="436">
        <v>0.25806451612903225</v>
      </c>
      <c r="L598" s="734">
        <v>2</v>
      </c>
      <c r="M598" s="800" t="s">
        <v>286</v>
      </c>
      <c r="N598" s="437" t="s">
        <v>172</v>
      </c>
      <c r="O598" s="302"/>
      <c r="P598" s="274">
        <v>3.7519999999999998</v>
      </c>
      <c r="Q598" s="274"/>
      <c r="R598" s="252">
        <v>0</v>
      </c>
      <c r="S598" s="303">
        <v>0</v>
      </c>
      <c r="U598" s="803">
        <f t="shared" si="4"/>
        <v>1</v>
      </c>
      <c r="V598" s="859">
        <f t="shared" si="5"/>
        <v>0</v>
      </c>
    </row>
    <row r="599" spans="1:22" ht="16.5" thickTop="1" thickBot="1">
      <c r="A599" s="799" t="s">
        <v>185</v>
      </c>
      <c r="B599" s="804" t="s">
        <v>560</v>
      </c>
      <c r="C599" s="884" t="s">
        <v>172</v>
      </c>
      <c r="D599" s="881" t="s">
        <v>172</v>
      </c>
      <c r="E599" s="804" t="s">
        <v>2408</v>
      </c>
      <c r="F599" s="294" t="s">
        <v>2409</v>
      </c>
      <c r="G599" s="295" t="s">
        <v>109</v>
      </c>
      <c r="H599" s="645"/>
      <c r="I599" s="647"/>
      <c r="J599" s="434"/>
      <c r="K599" s="435">
        <v>0</v>
      </c>
      <c r="L599" s="735">
        <v>3</v>
      </c>
      <c r="M599" s="804" t="s">
        <v>286</v>
      </c>
      <c r="N599" s="437" t="s">
        <v>172</v>
      </c>
      <c r="O599" s="304">
        <v>1</v>
      </c>
      <c r="P599" s="275"/>
      <c r="Q599" s="275"/>
      <c r="R599" s="253">
        <v>0</v>
      </c>
      <c r="S599" s="305">
        <v>0</v>
      </c>
      <c r="U599" s="803">
        <f t="shared" si="4"/>
        <v>1</v>
      </c>
      <c r="V599" s="859">
        <f t="shared" si="5"/>
        <v>0</v>
      </c>
    </row>
    <row r="600" spans="1:22" ht="16.5" thickTop="1" thickBot="1">
      <c r="A600" s="799" t="s">
        <v>185</v>
      </c>
      <c r="B600" s="800" t="s">
        <v>560</v>
      </c>
      <c r="C600" s="883" t="s">
        <v>619</v>
      </c>
      <c r="D600" s="882" t="s">
        <v>172</v>
      </c>
      <c r="E600" s="800" t="s">
        <v>598</v>
      </c>
      <c r="F600" s="296" t="s">
        <v>599</v>
      </c>
      <c r="G600" s="297" t="s">
        <v>110</v>
      </c>
      <c r="H600" s="644">
        <v>26</v>
      </c>
      <c r="I600" s="646">
        <v>80.465999999999994</v>
      </c>
      <c r="J600" s="655">
        <v>510.51249999999999</v>
      </c>
      <c r="K600" s="436">
        <v>0.24875621890547264</v>
      </c>
      <c r="L600" s="734">
        <v>8</v>
      </c>
      <c r="M600" s="800" t="s">
        <v>246</v>
      </c>
      <c r="N600" s="437" t="s">
        <v>172</v>
      </c>
      <c r="O600" s="302"/>
      <c r="P600" s="274">
        <v>-13.736000000000001</v>
      </c>
      <c r="Q600" s="274">
        <v>-1</v>
      </c>
      <c r="R600" s="252">
        <v>0</v>
      </c>
      <c r="S600" s="303">
        <v>0</v>
      </c>
      <c r="U600" s="803">
        <f t="shared" si="4"/>
        <v>0</v>
      </c>
      <c r="V600" s="859">
        <f t="shared" si="5"/>
        <v>1</v>
      </c>
    </row>
    <row r="601" spans="1:22" ht="16.5" thickTop="1" thickBot="1">
      <c r="A601" s="799" t="s">
        <v>185</v>
      </c>
      <c r="B601" s="804" t="s">
        <v>560</v>
      </c>
      <c r="C601" s="884" t="s">
        <v>619</v>
      </c>
      <c r="D601" s="881" t="s">
        <v>172</v>
      </c>
      <c r="E601" s="804" t="s">
        <v>600</v>
      </c>
      <c r="F601" s="294" t="s">
        <v>601</v>
      </c>
      <c r="G601" s="295" t="s">
        <v>111</v>
      </c>
      <c r="H601" s="645">
        <v>26</v>
      </c>
      <c r="I601" s="647"/>
      <c r="J601" s="434">
        <v>97.248500000000007</v>
      </c>
      <c r="K601" s="435">
        <v>0.16666666666666666</v>
      </c>
      <c r="L601" s="735">
        <v>1</v>
      </c>
      <c r="M601" s="804" t="s">
        <v>286</v>
      </c>
      <c r="N601" s="437" t="s">
        <v>172</v>
      </c>
      <c r="O601" s="304"/>
      <c r="P601" s="275"/>
      <c r="Q601" s="275"/>
      <c r="R601" s="253">
        <v>0</v>
      </c>
      <c r="S601" s="305">
        <v>0</v>
      </c>
      <c r="U601" s="803">
        <f t="shared" si="4"/>
        <v>1</v>
      </c>
      <c r="V601" s="859">
        <f t="shared" si="5"/>
        <v>1</v>
      </c>
    </row>
    <row r="602" spans="1:22" ht="16.5" thickTop="1" thickBot="1">
      <c r="A602" s="799" t="s">
        <v>185</v>
      </c>
      <c r="B602" s="800" t="s">
        <v>560</v>
      </c>
      <c r="C602" s="883" t="s">
        <v>619</v>
      </c>
      <c r="D602" s="882" t="s">
        <v>172</v>
      </c>
      <c r="E602" s="800" t="s">
        <v>619</v>
      </c>
      <c r="F602" s="296" t="s">
        <v>631</v>
      </c>
      <c r="G602" s="297" t="s">
        <v>112</v>
      </c>
      <c r="H602" s="644">
        <v>26</v>
      </c>
      <c r="I602" s="646">
        <v>110.077</v>
      </c>
      <c r="J602" s="655">
        <v>1569.8440000000001</v>
      </c>
      <c r="K602" s="436">
        <v>0.37681159420289856</v>
      </c>
      <c r="L602" s="734">
        <v>11</v>
      </c>
      <c r="M602" s="800" t="s">
        <v>246</v>
      </c>
      <c r="N602" s="437" t="s">
        <v>172</v>
      </c>
      <c r="O602" s="302">
        <v>1</v>
      </c>
      <c r="P602" s="274">
        <v>102.95699999999999</v>
      </c>
      <c r="Q602" s="274">
        <v>7</v>
      </c>
      <c r="R602" s="252">
        <v>6</v>
      </c>
      <c r="S602" s="303">
        <v>0.54545454545454541</v>
      </c>
      <c r="U602" s="803">
        <f t="shared" si="4"/>
        <v>0</v>
      </c>
      <c r="V602" s="859">
        <f t="shared" si="5"/>
        <v>1</v>
      </c>
    </row>
    <row r="603" spans="1:22" ht="16.5" thickTop="1" thickBot="1">
      <c r="A603" s="799" t="s">
        <v>185</v>
      </c>
      <c r="B603" s="804" t="s">
        <v>560</v>
      </c>
      <c r="C603" s="884" t="s">
        <v>619</v>
      </c>
      <c r="D603" s="881" t="s">
        <v>172</v>
      </c>
      <c r="E603" s="804" t="s">
        <v>788</v>
      </c>
      <c r="F603" s="294" t="s">
        <v>789</v>
      </c>
      <c r="G603" s="295" t="s">
        <v>110</v>
      </c>
      <c r="H603" s="645">
        <v>22</v>
      </c>
      <c r="I603" s="647">
        <v>736.904</v>
      </c>
      <c r="J603" s="434">
        <v>892.25099999999998</v>
      </c>
      <c r="K603" s="435">
        <v>0.26347305389221559</v>
      </c>
      <c r="L603" s="735">
        <v>12</v>
      </c>
      <c r="M603" s="804" t="s">
        <v>246</v>
      </c>
      <c r="N603" s="437" t="s">
        <v>172</v>
      </c>
      <c r="O603" s="304"/>
      <c r="P603" s="275">
        <v>51.92</v>
      </c>
      <c r="Q603" s="275">
        <v>2</v>
      </c>
      <c r="R603" s="253">
        <v>1</v>
      </c>
      <c r="S603" s="305">
        <v>8.3333333333333329E-2</v>
      </c>
      <c r="U603" s="803">
        <f t="shared" si="4"/>
        <v>0</v>
      </c>
      <c r="V603" s="859">
        <f t="shared" si="5"/>
        <v>1</v>
      </c>
    </row>
    <row r="604" spans="1:22" ht="16.5" thickTop="1" thickBot="1">
      <c r="A604" s="799" t="s">
        <v>185</v>
      </c>
      <c r="B604" s="800" t="s">
        <v>560</v>
      </c>
      <c r="C604" s="883" t="s">
        <v>619</v>
      </c>
      <c r="D604" s="882" t="s">
        <v>172</v>
      </c>
      <c r="E604" s="800" t="s">
        <v>877</v>
      </c>
      <c r="F604" s="296" t="s">
        <v>878</v>
      </c>
      <c r="G604" s="297" t="s">
        <v>110</v>
      </c>
      <c r="H604" s="644">
        <v>20</v>
      </c>
      <c r="I604" s="646">
        <v>234.73050000000001</v>
      </c>
      <c r="J604" s="655">
        <v>701.65</v>
      </c>
      <c r="K604" s="436">
        <v>0.5161290322580645</v>
      </c>
      <c r="L604" s="734">
        <v>7</v>
      </c>
      <c r="M604" s="800" t="s">
        <v>246</v>
      </c>
      <c r="N604" s="437" t="s">
        <v>172</v>
      </c>
      <c r="O604" s="302">
        <v>1</v>
      </c>
      <c r="P604" s="274">
        <v>182.68299999999999</v>
      </c>
      <c r="Q604" s="274">
        <v>8</v>
      </c>
      <c r="R604" s="252">
        <v>3</v>
      </c>
      <c r="S604" s="303">
        <v>0.5</v>
      </c>
      <c r="U604" s="803">
        <f t="shared" si="4"/>
        <v>0</v>
      </c>
      <c r="V604" s="859">
        <f t="shared" si="5"/>
        <v>1</v>
      </c>
    </row>
    <row r="605" spans="1:22" ht="16.5" thickTop="1" thickBot="1">
      <c r="A605" s="799" t="s">
        <v>185</v>
      </c>
      <c r="B605" s="804" t="s">
        <v>560</v>
      </c>
      <c r="C605" s="884" t="s">
        <v>619</v>
      </c>
      <c r="D605" s="881" t="s">
        <v>172</v>
      </c>
      <c r="E605" s="804" t="s">
        <v>879</v>
      </c>
      <c r="F605" s="294" t="s">
        <v>880</v>
      </c>
      <c r="G605" s="295" t="s">
        <v>110</v>
      </c>
      <c r="H605" s="645">
        <v>20</v>
      </c>
      <c r="I605" s="647">
        <v>137.846</v>
      </c>
      <c r="J605" s="434">
        <v>145.24600000000001</v>
      </c>
      <c r="K605" s="435">
        <v>0.20338983050847459</v>
      </c>
      <c r="L605" s="735">
        <v>5</v>
      </c>
      <c r="M605" s="804" t="s">
        <v>286</v>
      </c>
      <c r="N605" s="437" t="s">
        <v>172</v>
      </c>
      <c r="O605" s="304"/>
      <c r="P605" s="275">
        <v>0</v>
      </c>
      <c r="Q605" s="275"/>
      <c r="R605" s="253">
        <v>0</v>
      </c>
      <c r="S605" s="305">
        <v>0</v>
      </c>
      <c r="U605" s="803">
        <f t="shared" si="4"/>
        <v>1</v>
      </c>
      <c r="V605" s="859">
        <f t="shared" si="5"/>
        <v>1</v>
      </c>
    </row>
    <row r="606" spans="1:22" ht="16.5" thickTop="1" thickBot="1">
      <c r="A606" s="799" t="s">
        <v>185</v>
      </c>
      <c r="B606" s="800" t="s">
        <v>560</v>
      </c>
      <c r="C606" s="883" t="s">
        <v>619</v>
      </c>
      <c r="D606" s="882" t="s">
        <v>172</v>
      </c>
      <c r="E606" s="800" t="s">
        <v>1287</v>
      </c>
      <c r="F606" s="296" t="s">
        <v>1288</v>
      </c>
      <c r="G606" s="297" t="s">
        <v>111</v>
      </c>
      <c r="H606" s="644">
        <v>15</v>
      </c>
      <c r="I606" s="646">
        <v>891.55700000000002</v>
      </c>
      <c r="J606" s="655">
        <v>2050.0659999999998</v>
      </c>
      <c r="K606" s="436">
        <v>0.36633663366336633</v>
      </c>
      <c r="L606" s="734">
        <v>8</v>
      </c>
      <c r="M606" s="800" t="s">
        <v>246</v>
      </c>
      <c r="N606" s="437" t="s">
        <v>172</v>
      </c>
      <c r="O606" s="302">
        <v>1</v>
      </c>
      <c r="P606" s="274">
        <v>101.649</v>
      </c>
      <c r="Q606" s="274">
        <v>4</v>
      </c>
      <c r="R606" s="252">
        <v>3</v>
      </c>
      <c r="S606" s="303">
        <v>0.3</v>
      </c>
      <c r="U606" s="803">
        <f t="shared" si="4"/>
        <v>0</v>
      </c>
      <c r="V606" s="859">
        <f t="shared" si="5"/>
        <v>1</v>
      </c>
    </row>
    <row r="607" spans="1:22" ht="16.5" thickTop="1" thickBot="1">
      <c r="A607" s="799" t="s">
        <v>185</v>
      </c>
      <c r="B607" s="804" t="s">
        <v>560</v>
      </c>
      <c r="C607" s="884" t="s">
        <v>619</v>
      </c>
      <c r="D607" s="881" t="s">
        <v>172</v>
      </c>
      <c r="E607" s="804" t="s">
        <v>2022</v>
      </c>
      <c r="F607" s="294" t="s">
        <v>2023</v>
      </c>
      <c r="G607" s="295" t="s">
        <v>110</v>
      </c>
      <c r="H607" s="645">
        <v>10</v>
      </c>
      <c r="I607" s="647">
        <v>505.41899999999998</v>
      </c>
      <c r="J607" s="434">
        <v>79.866</v>
      </c>
      <c r="K607" s="435">
        <v>0.1111111111111111</v>
      </c>
      <c r="L607" s="735">
        <v>7</v>
      </c>
      <c r="M607" s="804" t="s">
        <v>286</v>
      </c>
      <c r="N607" s="437" t="s">
        <v>172</v>
      </c>
      <c r="O607" s="304"/>
      <c r="P607" s="275">
        <v>7.157</v>
      </c>
      <c r="Q607" s="275">
        <v>1</v>
      </c>
      <c r="R607" s="253">
        <v>1</v>
      </c>
      <c r="S607" s="305">
        <v>0.14285714285714285</v>
      </c>
      <c r="U607" s="803">
        <f t="shared" si="4"/>
        <v>1</v>
      </c>
      <c r="V607" s="859">
        <f t="shared" si="5"/>
        <v>1</v>
      </c>
    </row>
    <row r="608" spans="1:22" ht="16.5" thickTop="1" thickBot="1">
      <c r="A608" s="799" t="s">
        <v>185</v>
      </c>
      <c r="B608" s="800" t="s">
        <v>560</v>
      </c>
      <c r="C608" s="883" t="s">
        <v>619</v>
      </c>
      <c r="D608" s="882" t="s">
        <v>172</v>
      </c>
      <c r="E608" s="800" t="s">
        <v>2380</v>
      </c>
      <c r="F608" s="296" t="s">
        <v>2381</v>
      </c>
      <c r="G608" s="297" t="s">
        <v>109</v>
      </c>
      <c r="H608" s="644"/>
      <c r="I608" s="646"/>
      <c r="J608" s="655">
        <v>82.046999999999997</v>
      </c>
      <c r="K608" s="436">
        <v>0.23255813953488372</v>
      </c>
      <c r="L608" s="734">
        <v>5</v>
      </c>
      <c r="M608" s="800" t="s">
        <v>286</v>
      </c>
      <c r="N608" s="437" t="s">
        <v>172</v>
      </c>
      <c r="O608" s="302">
        <v>2</v>
      </c>
      <c r="P608" s="274">
        <v>20.273</v>
      </c>
      <c r="Q608" s="274">
        <v>2</v>
      </c>
      <c r="R608" s="252">
        <v>2</v>
      </c>
      <c r="S608" s="303">
        <v>0.5</v>
      </c>
      <c r="U608" s="803">
        <f t="shared" si="4"/>
        <v>1</v>
      </c>
      <c r="V608" s="859">
        <f t="shared" si="5"/>
        <v>0</v>
      </c>
    </row>
    <row r="609" spans="1:22" ht="16.5" thickTop="1" thickBot="1">
      <c r="A609" s="799" t="s">
        <v>185</v>
      </c>
      <c r="B609" s="804" t="s">
        <v>560</v>
      </c>
      <c r="C609" s="884" t="s">
        <v>619</v>
      </c>
      <c r="D609" s="881" t="s">
        <v>172</v>
      </c>
      <c r="E609" s="804" t="s">
        <v>2585</v>
      </c>
      <c r="F609" s="294" t="s">
        <v>2586</v>
      </c>
      <c r="G609" s="295" t="s">
        <v>109</v>
      </c>
      <c r="H609" s="645"/>
      <c r="I609" s="647"/>
      <c r="J609" s="434">
        <v>134.893</v>
      </c>
      <c r="K609" s="435">
        <v>0.27586206896551724</v>
      </c>
      <c r="L609" s="735">
        <v>5</v>
      </c>
      <c r="M609" s="804" t="s">
        <v>286</v>
      </c>
      <c r="N609" s="437" t="s">
        <v>172</v>
      </c>
      <c r="O609" s="304"/>
      <c r="P609" s="275"/>
      <c r="Q609" s="275"/>
      <c r="R609" s="253">
        <v>0</v>
      </c>
      <c r="S609" s="305">
        <v>0</v>
      </c>
      <c r="U609" s="803">
        <f t="shared" si="4"/>
        <v>1</v>
      </c>
      <c r="V609" s="859">
        <f t="shared" si="5"/>
        <v>0</v>
      </c>
    </row>
    <row r="610" spans="1:22" ht="16.5" thickTop="1" thickBot="1">
      <c r="A610" s="799" t="s">
        <v>185</v>
      </c>
      <c r="B610" s="800" t="s">
        <v>560</v>
      </c>
      <c r="C610" s="883" t="s">
        <v>619</v>
      </c>
      <c r="D610" s="882" t="s">
        <v>172</v>
      </c>
      <c r="E610" s="800" t="s">
        <v>3120</v>
      </c>
      <c r="F610" s="296" t="s">
        <v>3121</v>
      </c>
      <c r="G610" s="297" t="s">
        <v>110</v>
      </c>
      <c r="H610" s="644">
        <v>1</v>
      </c>
      <c r="I610" s="646">
        <v>7.07</v>
      </c>
      <c r="J610" s="655">
        <v>7.07</v>
      </c>
      <c r="K610" s="436">
        <v>0.66666666666666663</v>
      </c>
      <c r="L610" s="734">
        <v>1</v>
      </c>
      <c r="M610" s="800" t="s">
        <v>286</v>
      </c>
      <c r="N610" s="437" t="s">
        <v>172</v>
      </c>
      <c r="O610" s="302"/>
      <c r="P610" s="274">
        <v>7.07</v>
      </c>
      <c r="Q610" s="274">
        <v>1</v>
      </c>
      <c r="R610" s="252">
        <v>1</v>
      </c>
      <c r="S610" s="303">
        <v>1</v>
      </c>
      <c r="U610" s="803">
        <f t="shared" si="4"/>
        <v>1</v>
      </c>
      <c r="V610" s="859">
        <f t="shared" si="5"/>
        <v>1</v>
      </c>
    </row>
    <row r="611" spans="1:22" ht="16.5" thickTop="1" thickBot="1">
      <c r="A611" s="799" t="s">
        <v>185</v>
      </c>
      <c r="B611" s="804" t="s">
        <v>560</v>
      </c>
      <c r="C611" s="884" t="s">
        <v>1476</v>
      </c>
      <c r="D611" s="881" t="s">
        <v>172</v>
      </c>
      <c r="E611" s="804" t="s">
        <v>1512</v>
      </c>
      <c r="F611" s="294" t="s">
        <v>762</v>
      </c>
      <c r="G611" s="295" t="s">
        <v>110</v>
      </c>
      <c r="H611" s="645">
        <v>14</v>
      </c>
      <c r="I611" s="647">
        <v>50.923999999999999</v>
      </c>
      <c r="J611" s="434">
        <v>62.573</v>
      </c>
      <c r="K611" s="435">
        <v>9.8360655737704916E-2</v>
      </c>
      <c r="L611" s="735">
        <v>1</v>
      </c>
      <c r="M611" s="804" t="s">
        <v>286</v>
      </c>
      <c r="N611" s="437" t="s">
        <v>172</v>
      </c>
      <c r="O611" s="304"/>
      <c r="P611" s="275"/>
      <c r="Q611" s="275"/>
      <c r="R611" s="253">
        <v>0</v>
      </c>
      <c r="S611" s="305">
        <v>0</v>
      </c>
      <c r="U611" s="803">
        <f t="shared" si="4"/>
        <v>1</v>
      </c>
      <c r="V611" s="859">
        <f t="shared" si="5"/>
        <v>1</v>
      </c>
    </row>
    <row r="612" spans="1:22" ht="16.5" thickTop="1" thickBot="1">
      <c r="A612" s="799" t="s">
        <v>185</v>
      </c>
      <c r="B612" s="800" t="s">
        <v>560</v>
      </c>
      <c r="C612" s="883" t="s">
        <v>1476</v>
      </c>
      <c r="D612" s="882" t="s">
        <v>172</v>
      </c>
      <c r="E612" s="800" t="s">
        <v>1476</v>
      </c>
      <c r="F612" s="296" t="s">
        <v>1478</v>
      </c>
      <c r="G612" s="297" t="s">
        <v>112</v>
      </c>
      <c r="H612" s="644">
        <v>13</v>
      </c>
      <c r="I612" s="646">
        <v>8.7889999999999997</v>
      </c>
      <c r="J612" s="655">
        <v>48.759</v>
      </c>
      <c r="K612" s="436">
        <v>7.6190476190476197E-2</v>
      </c>
      <c r="L612" s="734">
        <v>1</v>
      </c>
      <c r="M612" s="800" t="s">
        <v>286</v>
      </c>
      <c r="N612" s="437" t="s">
        <v>172</v>
      </c>
      <c r="O612" s="302"/>
      <c r="P612" s="274">
        <v>0</v>
      </c>
      <c r="Q612" s="274"/>
      <c r="R612" s="252">
        <v>0</v>
      </c>
      <c r="S612" s="303">
        <v>0</v>
      </c>
      <c r="U612" s="803">
        <f t="shared" si="4"/>
        <v>1</v>
      </c>
      <c r="V612" s="859">
        <f t="shared" si="5"/>
        <v>1</v>
      </c>
    </row>
    <row r="613" spans="1:22" ht="16.5" thickTop="1" thickBot="1">
      <c r="A613" s="799" t="s">
        <v>185</v>
      </c>
      <c r="B613" s="804" t="s">
        <v>560</v>
      </c>
      <c r="C613" s="884" t="s">
        <v>1476</v>
      </c>
      <c r="D613" s="881" t="s">
        <v>172</v>
      </c>
      <c r="E613" s="804" t="s">
        <v>1858</v>
      </c>
      <c r="F613" s="294" t="s">
        <v>1859</v>
      </c>
      <c r="G613" s="295" t="s">
        <v>110</v>
      </c>
      <c r="H613" s="645">
        <v>11</v>
      </c>
      <c r="I613" s="647">
        <v>6.4729999999999999</v>
      </c>
      <c r="J613" s="434">
        <v>15.702999999999999</v>
      </c>
      <c r="K613" s="435">
        <v>5.9701492537313432E-2</v>
      </c>
      <c r="L613" s="735">
        <v>1</v>
      </c>
      <c r="M613" s="804" t="s">
        <v>286</v>
      </c>
      <c r="N613" s="437" t="s">
        <v>172</v>
      </c>
      <c r="O613" s="304"/>
      <c r="P613" s="275"/>
      <c r="Q613" s="275"/>
      <c r="R613" s="253">
        <v>0</v>
      </c>
      <c r="S613" s="305">
        <v>0</v>
      </c>
      <c r="U613" s="803">
        <f t="shared" si="4"/>
        <v>1</v>
      </c>
      <c r="V613" s="859">
        <f t="shared" si="5"/>
        <v>1</v>
      </c>
    </row>
    <row r="614" spans="1:22" ht="16.5" thickTop="1" thickBot="1">
      <c r="A614" s="799" t="s">
        <v>185</v>
      </c>
      <c r="B614" s="800" t="s">
        <v>560</v>
      </c>
      <c r="C614" s="883" t="s">
        <v>1476</v>
      </c>
      <c r="D614" s="882" t="s">
        <v>172</v>
      </c>
      <c r="E614" s="800" t="s">
        <v>2149</v>
      </c>
      <c r="F614" s="296" t="s">
        <v>2150</v>
      </c>
      <c r="G614" s="297" t="s">
        <v>110</v>
      </c>
      <c r="H614" s="644">
        <v>8</v>
      </c>
      <c r="I614" s="646">
        <v>27.023</v>
      </c>
      <c r="J614" s="655">
        <v>43.755000000000003</v>
      </c>
      <c r="K614" s="436">
        <v>0.17777777777777778</v>
      </c>
      <c r="L614" s="734">
        <v>1</v>
      </c>
      <c r="M614" s="800" t="s">
        <v>286</v>
      </c>
      <c r="N614" s="437" t="s">
        <v>172</v>
      </c>
      <c r="O614" s="302"/>
      <c r="P614" s="274"/>
      <c r="Q614" s="274"/>
      <c r="R614" s="252">
        <v>0</v>
      </c>
      <c r="S614" s="303">
        <v>0</v>
      </c>
      <c r="U614" s="803">
        <f t="shared" si="4"/>
        <v>1</v>
      </c>
      <c r="V614" s="859">
        <f t="shared" si="5"/>
        <v>1</v>
      </c>
    </row>
    <row r="615" spans="1:22" ht="16.5" thickTop="1" thickBot="1">
      <c r="A615" s="799" t="s">
        <v>185</v>
      </c>
      <c r="B615" s="804" t="s">
        <v>560</v>
      </c>
      <c r="C615" s="884" t="s">
        <v>1476</v>
      </c>
      <c r="D615" s="881" t="s">
        <v>172</v>
      </c>
      <c r="E615" s="804" t="s">
        <v>2151</v>
      </c>
      <c r="F615" s="294" t="s">
        <v>2152</v>
      </c>
      <c r="G615" s="295" t="s">
        <v>110</v>
      </c>
      <c r="H615" s="645">
        <v>8</v>
      </c>
      <c r="I615" s="647">
        <v>11.333</v>
      </c>
      <c r="J615" s="434">
        <v>27.713999999999999</v>
      </c>
      <c r="K615" s="435">
        <v>0.13333333333333333</v>
      </c>
      <c r="L615" s="735">
        <v>1</v>
      </c>
      <c r="M615" s="804" t="s">
        <v>286</v>
      </c>
      <c r="N615" s="437" t="s">
        <v>172</v>
      </c>
      <c r="O615" s="304"/>
      <c r="P615" s="275"/>
      <c r="Q615" s="275"/>
      <c r="R615" s="253">
        <v>0</v>
      </c>
      <c r="S615" s="305">
        <v>0</v>
      </c>
      <c r="U615" s="803">
        <f t="shared" si="4"/>
        <v>1</v>
      </c>
      <c r="V615" s="859">
        <f t="shared" si="5"/>
        <v>1</v>
      </c>
    </row>
    <row r="616" spans="1:22" ht="16.5" thickTop="1" thickBot="1">
      <c r="A616" s="799" t="s">
        <v>185</v>
      </c>
      <c r="B616" s="800" t="s">
        <v>2783</v>
      </c>
      <c r="C616" s="883" t="s">
        <v>3466</v>
      </c>
      <c r="D616" s="882" t="s">
        <v>172</v>
      </c>
      <c r="E616" s="800" t="s">
        <v>3466</v>
      </c>
      <c r="F616" s="296" t="s">
        <v>3468</v>
      </c>
      <c r="G616" s="297" t="s">
        <v>112</v>
      </c>
      <c r="H616" s="644">
        <v>0</v>
      </c>
      <c r="I616" s="646"/>
      <c r="J616" s="655">
        <v>10.333</v>
      </c>
      <c r="K616" s="436">
        <v>1</v>
      </c>
      <c r="L616" s="734">
        <v>2</v>
      </c>
      <c r="M616" s="800" t="s">
        <v>172</v>
      </c>
      <c r="N616" s="437" t="s">
        <v>172</v>
      </c>
      <c r="O616" s="302">
        <v>2</v>
      </c>
      <c r="P616" s="274">
        <v>10.333</v>
      </c>
      <c r="Q616" s="274">
        <v>1</v>
      </c>
      <c r="R616" s="252">
        <v>1</v>
      </c>
      <c r="S616" s="303">
        <v>1</v>
      </c>
      <c r="U616" s="803">
        <f t="shared" ref="U616:U679" si="6">IF(M616="U_200",1,0)</f>
        <v>0</v>
      </c>
      <c r="V616" s="859">
        <f t="shared" ref="V616:V679" si="7">IF(G616&lt;&gt;"US",1,0)</f>
        <v>1</v>
      </c>
    </row>
    <row r="617" spans="1:22" ht="16.5" thickTop="1" thickBot="1">
      <c r="A617" s="799" t="s">
        <v>185</v>
      </c>
      <c r="B617" s="804" t="s">
        <v>2783</v>
      </c>
      <c r="C617" s="884" t="s">
        <v>3466</v>
      </c>
      <c r="D617" s="881" t="s">
        <v>172</v>
      </c>
      <c r="E617" s="804" t="s">
        <v>3521</v>
      </c>
      <c r="F617" s="294" t="s">
        <v>3523</v>
      </c>
      <c r="G617" s="295" t="s">
        <v>111</v>
      </c>
      <c r="H617" s="645">
        <v>0</v>
      </c>
      <c r="I617" s="647"/>
      <c r="J617" s="434"/>
      <c r="K617" s="435">
        <v>0</v>
      </c>
      <c r="L617" s="735">
        <v>1</v>
      </c>
      <c r="M617" s="804" t="s">
        <v>172</v>
      </c>
      <c r="N617" s="437" t="s">
        <v>172</v>
      </c>
      <c r="O617" s="304">
        <v>1</v>
      </c>
      <c r="P617" s="275"/>
      <c r="Q617" s="275"/>
      <c r="R617" s="253">
        <v>0</v>
      </c>
      <c r="S617" s="305">
        <v>0</v>
      </c>
      <c r="U617" s="803">
        <f t="shared" si="6"/>
        <v>0</v>
      </c>
      <c r="V617" s="859">
        <f t="shared" si="7"/>
        <v>1</v>
      </c>
    </row>
    <row r="618" spans="1:22" ht="16.5" thickTop="1" thickBot="1">
      <c r="A618" s="799" t="s">
        <v>185</v>
      </c>
      <c r="B618" s="800" t="s">
        <v>2783</v>
      </c>
      <c r="C618" s="883" t="s">
        <v>3466</v>
      </c>
      <c r="D618" s="882" t="s">
        <v>172</v>
      </c>
      <c r="E618" s="800" t="s">
        <v>3620</v>
      </c>
      <c r="F618" s="296" t="s">
        <v>3621</v>
      </c>
      <c r="G618" s="297" t="s">
        <v>110</v>
      </c>
      <c r="H618" s="644">
        <v>0</v>
      </c>
      <c r="I618" s="646"/>
      <c r="J618" s="655"/>
      <c r="K618" s="436">
        <v>0</v>
      </c>
      <c r="L618" s="734">
        <v>1</v>
      </c>
      <c r="M618" s="800" t="s">
        <v>172</v>
      </c>
      <c r="N618" s="437" t="s">
        <v>172</v>
      </c>
      <c r="O618" s="302">
        <v>1</v>
      </c>
      <c r="P618" s="274"/>
      <c r="Q618" s="274"/>
      <c r="R618" s="252">
        <v>0</v>
      </c>
      <c r="S618" s="303">
        <v>0</v>
      </c>
      <c r="U618" s="803">
        <f t="shared" si="6"/>
        <v>0</v>
      </c>
      <c r="V618" s="859">
        <f t="shared" si="7"/>
        <v>1</v>
      </c>
    </row>
    <row r="619" spans="1:22" ht="16.5" thickTop="1" thickBot="1">
      <c r="A619" s="799" t="s">
        <v>185</v>
      </c>
      <c r="B619" s="804" t="s">
        <v>2783</v>
      </c>
      <c r="C619" s="884" t="s">
        <v>3466</v>
      </c>
      <c r="D619" s="881" t="s">
        <v>172</v>
      </c>
      <c r="E619" s="804" t="s">
        <v>3622</v>
      </c>
      <c r="F619" s="294" t="s">
        <v>3623</v>
      </c>
      <c r="G619" s="295" t="s">
        <v>110</v>
      </c>
      <c r="H619" s="645">
        <v>0</v>
      </c>
      <c r="I619" s="647"/>
      <c r="J619" s="434"/>
      <c r="K619" s="435">
        <v>0</v>
      </c>
      <c r="L619" s="735">
        <v>1</v>
      </c>
      <c r="M619" s="804" t="s">
        <v>172</v>
      </c>
      <c r="N619" s="437" t="s">
        <v>172</v>
      </c>
      <c r="O619" s="304">
        <v>1</v>
      </c>
      <c r="P619" s="275"/>
      <c r="Q619" s="275"/>
      <c r="R619" s="253">
        <v>0</v>
      </c>
      <c r="S619" s="305">
        <v>0</v>
      </c>
      <c r="U619" s="803">
        <f t="shared" si="6"/>
        <v>0</v>
      </c>
      <c r="V619" s="859">
        <f t="shared" si="7"/>
        <v>1</v>
      </c>
    </row>
    <row r="620" spans="1:22" ht="16.5" thickTop="1" thickBot="1">
      <c r="A620" s="799" t="s">
        <v>185</v>
      </c>
      <c r="B620" s="800" t="s">
        <v>2783</v>
      </c>
      <c r="C620" s="883" t="s">
        <v>3466</v>
      </c>
      <c r="D620" s="882" t="s">
        <v>172</v>
      </c>
      <c r="E620" s="800" t="s">
        <v>3524</v>
      </c>
      <c r="F620" s="296" t="s">
        <v>3526</v>
      </c>
      <c r="G620" s="297" t="s">
        <v>111</v>
      </c>
      <c r="H620" s="644">
        <v>0</v>
      </c>
      <c r="I620" s="646"/>
      <c r="J620" s="655"/>
      <c r="K620" s="436">
        <v>0</v>
      </c>
      <c r="L620" s="734">
        <v>1</v>
      </c>
      <c r="M620" s="800" t="s">
        <v>172</v>
      </c>
      <c r="N620" s="437" t="s">
        <v>172</v>
      </c>
      <c r="O620" s="302">
        <v>1</v>
      </c>
      <c r="P620" s="274"/>
      <c r="Q620" s="274"/>
      <c r="R620" s="252">
        <v>0</v>
      </c>
      <c r="S620" s="303">
        <v>0</v>
      </c>
      <c r="U620" s="803">
        <f t="shared" si="6"/>
        <v>0</v>
      </c>
      <c r="V620" s="859">
        <f t="shared" si="7"/>
        <v>1</v>
      </c>
    </row>
    <row r="621" spans="1:22" ht="16.5" thickTop="1" thickBot="1">
      <c r="A621" s="799" t="s">
        <v>185</v>
      </c>
      <c r="B621" s="804" t="s">
        <v>2783</v>
      </c>
      <c r="C621" s="884" t="s">
        <v>3466</v>
      </c>
      <c r="D621" s="881" t="s">
        <v>172</v>
      </c>
      <c r="E621" s="804" t="s">
        <v>3624</v>
      </c>
      <c r="F621" s="294" t="s">
        <v>3625</v>
      </c>
      <c r="G621" s="295" t="s">
        <v>110</v>
      </c>
      <c r="H621" s="645">
        <v>0</v>
      </c>
      <c r="I621" s="647"/>
      <c r="J621" s="434"/>
      <c r="K621" s="435">
        <v>0</v>
      </c>
      <c r="L621" s="735">
        <v>4</v>
      </c>
      <c r="M621" s="804" t="s">
        <v>172</v>
      </c>
      <c r="N621" s="437" t="s">
        <v>172</v>
      </c>
      <c r="O621" s="304">
        <v>4</v>
      </c>
      <c r="P621" s="275"/>
      <c r="Q621" s="275"/>
      <c r="R621" s="253">
        <v>0</v>
      </c>
      <c r="S621" s="305">
        <v>0</v>
      </c>
      <c r="U621" s="803">
        <f t="shared" si="6"/>
        <v>0</v>
      </c>
      <c r="V621" s="859">
        <f t="shared" si="7"/>
        <v>1</v>
      </c>
    </row>
    <row r="622" spans="1:22" ht="16.5" thickTop="1" thickBot="1">
      <c r="A622" s="799" t="s">
        <v>185</v>
      </c>
      <c r="B622" s="800" t="s">
        <v>2783</v>
      </c>
      <c r="C622" s="883" t="s">
        <v>3466</v>
      </c>
      <c r="D622" s="882" t="s">
        <v>172</v>
      </c>
      <c r="E622" s="800" t="s">
        <v>3626</v>
      </c>
      <c r="F622" s="296" t="s">
        <v>3627</v>
      </c>
      <c r="G622" s="297" t="s">
        <v>110</v>
      </c>
      <c r="H622" s="644">
        <v>0</v>
      </c>
      <c r="I622" s="646"/>
      <c r="J622" s="655"/>
      <c r="K622" s="436">
        <v>0</v>
      </c>
      <c r="L622" s="734">
        <v>1</v>
      </c>
      <c r="M622" s="800" t="s">
        <v>172</v>
      </c>
      <c r="N622" s="437" t="s">
        <v>172</v>
      </c>
      <c r="O622" s="302">
        <v>1</v>
      </c>
      <c r="P622" s="274"/>
      <c r="Q622" s="274"/>
      <c r="R622" s="252">
        <v>0</v>
      </c>
      <c r="S622" s="303">
        <v>0</v>
      </c>
      <c r="U622" s="803">
        <f t="shared" si="6"/>
        <v>0</v>
      </c>
      <c r="V622" s="859">
        <f t="shared" si="7"/>
        <v>1</v>
      </c>
    </row>
    <row r="623" spans="1:22" ht="16.5" thickTop="1" thickBot="1">
      <c r="A623" s="799" t="s">
        <v>185</v>
      </c>
      <c r="B623" s="804" t="s">
        <v>2783</v>
      </c>
      <c r="C623" s="884" t="s">
        <v>3466</v>
      </c>
      <c r="D623" s="881" t="s">
        <v>172</v>
      </c>
      <c r="E623" s="804" t="s">
        <v>3628</v>
      </c>
      <c r="F623" s="294" t="s">
        <v>3629</v>
      </c>
      <c r="G623" s="295" t="s">
        <v>110</v>
      </c>
      <c r="H623" s="645">
        <v>0</v>
      </c>
      <c r="I623" s="647"/>
      <c r="J623" s="434"/>
      <c r="K623" s="435">
        <v>0</v>
      </c>
      <c r="L623" s="735">
        <v>1</v>
      </c>
      <c r="M623" s="804" t="s">
        <v>172</v>
      </c>
      <c r="N623" s="437" t="s">
        <v>172</v>
      </c>
      <c r="O623" s="304">
        <v>1</v>
      </c>
      <c r="P623" s="275"/>
      <c r="Q623" s="275"/>
      <c r="R623" s="253">
        <v>0</v>
      </c>
      <c r="S623" s="305">
        <v>0</v>
      </c>
      <c r="U623" s="803">
        <f t="shared" si="6"/>
        <v>0</v>
      </c>
      <c r="V623" s="859">
        <f t="shared" si="7"/>
        <v>1</v>
      </c>
    </row>
    <row r="624" spans="1:22" ht="16.5" thickTop="1" thickBot="1">
      <c r="A624" s="799" t="s">
        <v>185</v>
      </c>
      <c r="B624" s="800" t="s">
        <v>2783</v>
      </c>
      <c r="C624" s="883" t="s">
        <v>3466</v>
      </c>
      <c r="D624" s="882" t="s">
        <v>172</v>
      </c>
      <c r="E624" s="800" t="s">
        <v>3630</v>
      </c>
      <c r="F624" s="296" t="s">
        <v>3631</v>
      </c>
      <c r="G624" s="297" t="s">
        <v>110</v>
      </c>
      <c r="H624" s="644">
        <v>0</v>
      </c>
      <c r="I624" s="646"/>
      <c r="J624" s="655"/>
      <c r="K624" s="436">
        <v>0</v>
      </c>
      <c r="L624" s="734">
        <v>2</v>
      </c>
      <c r="M624" s="800" t="s">
        <v>172</v>
      </c>
      <c r="N624" s="437" t="s">
        <v>172</v>
      </c>
      <c r="O624" s="302">
        <v>2</v>
      </c>
      <c r="P624" s="274"/>
      <c r="Q624" s="274"/>
      <c r="R624" s="252">
        <v>0</v>
      </c>
      <c r="S624" s="303">
        <v>0</v>
      </c>
      <c r="U624" s="803">
        <f t="shared" si="6"/>
        <v>0</v>
      </c>
      <c r="V624" s="859">
        <f t="shared" si="7"/>
        <v>1</v>
      </c>
    </row>
    <row r="625" spans="1:22" ht="16.5" thickTop="1" thickBot="1">
      <c r="A625" s="799" t="s">
        <v>185</v>
      </c>
      <c r="B625" s="804" t="s">
        <v>2783</v>
      </c>
      <c r="C625" s="884" t="s">
        <v>3466</v>
      </c>
      <c r="D625" s="881" t="s">
        <v>172</v>
      </c>
      <c r="E625" s="804" t="s">
        <v>3632</v>
      </c>
      <c r="F625" s="294" t="s">
        <v>3633</v>
      </c>
      <c r="G625" s="295" t="s">
        <v>110</v>
      </c>
      <c r="H625" s="645">
        <v>0</v>
      </c>
      <c r="I625" s="647"/>
      <c r="J625" s="434"/>
      <c r="K625" s="435">
        <v>0</v>
      </c>
      <c r="L625" s="735">
        <v>1</v>
      </c>
      <c r="M625" s="804" t="s">
        <v>172</v>
      </c>
      <c r="N625" s="437" t="s">
        <v>172</v>
      </c>
      <c r="O625" s="304">
        <v>1</v>
      </c>
      <c r="P625" s="275"/>
      <c r="Q625" s="275"/>
      <c r="R625" s="253">
        <v>0</v>
      </c>
      <c r="S625" s="305">
        <v>0</v>
      </c>
      <c r="U625" s="803">
        <f t="shared" si="6"/>
        <v>0</v>
      </c>
      <c r="V625" s="859">
        <f t="shared" si="7"/>
        <v>1</v>
      </c>
    </row>
    <row r="626" spans="1:22" ht="16.5" thickTop="1" thickBot="1">
      <c r="A626" s="799" t="s">
        <v>185</v>
      </c>
      <c r="B626" s="800" t="s">
        <v>2783</v>
      </c>
      <c r="C626" s="883" t="s">
        <v>3466</v>
      </c>
      <c r="D626" s="882" t="s">
        <v>172</v>
      </c>
      <c r="E626" s="800" t="s">
        <v>3634</v>
      </c>
      <c r="F626" s="296" t="s">
        <v>3635</v>
      </c>
      <c r="G626" s="297" t="s">
        <v>110</v>
      </c>
      <c r="H626" s="644">
        <v>0</v>
      </c>
      <c r="I626" s="646"/>
      <c r="J626" s="655"/>
      <c r="K626" s="436">
        <v>0</v>
      </c>
      <c r="L626" s="734">
        <v>1</v>
      </c>
      <c r="M626" s="800" t="s">
        <v>172</v>
      </c>
      <c r="N626" s="437" t="s">
        <v>172</v>
      </c>
      <c r="O626" s="302">
        <v>1</v>
      </c>
      <c r="P626" s="274"/>
      <c r="Q626" s="274"/>
      <c r="R626" s="252">
        <v>0</v>
      </c>
      <c r="S626" s="303">
        <v>0</v>
      </c>
      <c r="U626" s="803">
        <f t="shared" si="6"/>
        <v>0</v>
      </c>
      <c r="V626" s="859">
        <f t="shared" si="7"/>
        <v>1</v>
      </c>
    </row>
    <row r="627" spans="1:22" ht="16.5" thickTop="1" thickBot="1">
      <c r="A627" s="799" t="s">
        <v>185</v>
      </c>
      <c r="B627" s="804" t="s">
        <v>1940</v>
      </c>
      <c r="C627" s="884" t="s">
        <v>1952</v>
      </c>
      <c r="D627" s="881" t="s">
        <v>172</v>
      </c>
      <c r="E627" s="804" t="s">
        <v>2024</v>
      </c>
      <c r="F627" s="294" t="s">
        <v>2025</v>
      </c>
      <c r="G627" s="295" t="s">
        <v>110</v>
      </c>
      <c r="H627" s="645">
        <v>10</v>
      </c>
      <c r="I627" s="647">
        <v>209.1995</v>
      </c>
      <c r="J627" s="434">
        <v>302.46949999999998</v>
      </c>
      <c r="K627" s="435">
        <v>0.3</v>
      </c>
      <c r="L627" s="735">
        <v>4</v>
      </c>
      <c r="M627" s="804" t="s">
        <v>246</v>
      </c>
      <c r="N627" s="437" t="s">
        <v>172</v>
      </c>
      <c r="O627" s="304"/>
      <c r="P627" s="275">
        <v>92.477500000000006</v>
      </c>
      <c r="Q627" s="275">
        <v>6.5</v>
      </c>
      <c r="R627" s="253">
        <v>2</v>
      </c>
      <c r="S627" s="305">
        <v>0.5</v>
      </c>
      <c r="U627" s="803">
        <f t="shared" si="6"/>
        <v>0</v>
      </c>
      <c r="V627" s="859">
        <f t="shared" si="7"/>
        <v>1</v>
      </c>
    </row>
    <row r="628" spans="1:22" ht="16.5" thickTop="1" thickBot="1">
      <c r="A628" s="799" t="s">
        <v>185</v>
      </c>
      <c r="B628" s="800" t="s">
        <v>1940</v>
      </c>
      <c r="C628" s="883" t="s">
        <v>1952</v>
      </c>
      <c r="D628" s="882" t="s">
        <v>172</v>
      </c>
      <c r="E628" s="800" t="s">
        <v>1952</v>
      </c>
      <c r="F628" s="296" t="s">
        <v>1954</v>
      </c>
      <c r="G628" s="297" t="s">
        <v>112</v>
      </c>
      <c r="H628" s="644">
        <v>9</v>
      </c>
      <c r="I628" s="646">
        <v>243.2285</v>
      </c>
      <c r="J628" s="655">
        <v>448.15249999999997</v>
      </c>
      <c r="K628" s="436">
        <v>0.21768707482993196</v>
      </c>
      <c r="L628" s="734">
        <v>7</v>
      </c>
      <c r="M628" s="800" t="s">
        <v>246</v>
      </c>
      <c r="N628" s="437" t="s">
        <v>172</v>
      </c>
      <c r="O628" s="302"/>
      <c r="P628" s="274">
        <v>65.444500000000005</v>
      </c>
      <c r="Q628" s="274">
        <v>5</v>
      </c>
      <c r="R628" s="252">
        <v>2</v>
      </c>
      <c r="S628" s="303">
        <v>0.23529411764705882</v>
      </c>
      <c r="U628" s="803">
        <f t="shared" si="6"/>
        <v>0</v>
      </c>
      <c r="V628" s="859">
        <f t="shared" si="7"/>
        <v>1</v>
      </c>
    </row>
    <row r="629" spans="1:22" ht="16.5" thickTop="1" thickBot="1">
      <c r="A629" s="799" t="s">
        <v>185</v>
      </c>
      <c r="B629" s="804" t="s">
        <v>1940</v>
      </c>
      <c r="C629" s="884" t="s">
        <v>1952</v>
      </c>
      <c r="D629" s="881" t="s">
        <v>172</v>
      </c>
      <c r="E629" s="804" t="s">
        <v>2026</v>
      </c>
      <c r="F629" s="294" t="s">
        <v>2027</v>
      </c>
      <c r="G629" s="295" t="s">
        <v>110</v>
      </c>
      <c r="H629" s="645">
        <v>9</v>
      </c>
      <c r="I629" s="647">
        <v>91.356999999999999</v>
      </c>
      <c r="J629" s="434">
        <v>232.334</v>
      </c>
      <c r="K629" s="435">
        <v>0.18867924528301888</v>
      </c>
      <c r="L629" s="735">
        <v>3</v>
      </c>
      <c r="M629" s="804" t="s">
        <v>244</v>
      </c>
      <c r="N629" s="437" t="s">
        <v>172</v>
      </c>
      <c r="O629" s="304"/>
      <c r="P629" s="275"/>
      <c r="Q629" s="275"/>
      <c r="R629" s="253">
        <v>0</v>
      </c>
      <c r="S629" s="305">
        <v>0</v>
      </c>
      <c r="U629" s="803">
        <f t="shared" si="6"/>
        <v>0</v>
      </c>
      <c r="V629" s="859">
        <f t="shared" si="7"/>
        <v>1</v>
      </c>
    </row>
    <row r="630" spans="1:22" ht="16.5" thickTop="1" thickBot="1">
      <c r="A630" s="799" t="s">
        <v>185</v>
      </c>
      <c r="B630" s="800" t="s">
        <v>1940</v>
      </c>
      <c r="C630" s="883" t="s">
        <v>1952</v>
      </c>
      <c r="D630" s="882" t="s">
        <v>172</v>
      </c>
      <c r="E630" s="800" t="s">
        <v>1966</v>
      </c>
      <c r="F630" s="296" t="s">
        <v>1968</v>
      </c>
      <c r="G630" s="297" t="s">
        <v>111</v>
      </c>
      <c r="H630" s="644">
        <v>9</v>
      </c>
      <c r="I630" s="646">
        <v>12.053000000000001</v>
      </c>
      <c r="J630" s="655">
        <v>80.995999999999995</v>
      </c>
      <c r="K630" s="436">
        <v>0.14285714285714285</v>
      </c>
      <c r="L630" s="734">
        <v>6</v>
      </c>
      <c r="M630" s="800" t="s">
        <v>286</v>
      </c>
      <c r="N630" s="437" t="s">
        <v>172</v>
      </c>
      <c r="O630" s="302"/>
      <c r="P630" s="274"/>
      <c r="Q630" s="274"/>
      <c r="R630" s="252">
        <v>0</v>
      </c>
      <c r="S630" s="303">
        <v>0</v>
      </c>
      <c r="U630" s="803">
        <f t="shared" si="6"/>
        <v>1</v>
      </c>
      <c r="V630" s="859">
        <f t="shared" si="7"/>
        <v>1</v>
      </c>
    </row>
    <row r="631" spans="1:22" ht="16.5" thickTop="1" thickBot="1">
      <c r="A631" s="799" t="s">
        <v>185</v>
      </c>
      <c r="B631" s="804" t="s">
        <v>1940</v>
      </c>
      <c r="C631" s="884" t="s">
        <v>1952</v>
      </c>
      <c r="D631" s="881" t="s">
        <v>172</v>
      </c>
      <c r="E631" s="804" t="s">
        <v>2127</v>
      </c>
      <c r="F631" s="294" t="s">
        <v>2129</v>
      </c>
      <c r="G631" s="295" t="s">
        <v>111</v>
      </c>
      <c r="H631" s="645">
        <v>8</v>
      </c>
      <c r="I631" s="647">
        <v>55.762</v>
      </c>
      <c r="J631" s="434">
        <v>55.762</v>
      </c>
      <c r="K631" s="435">
        <v>0.35294117647058826</v>
      </c>
      <c r="L631" s="735">
        <v>1</v>
      </c>
      <c r="M631" s="804" t="s">
        <v>286</v>
      </c>
      <c r="N631" s="437" t="s">
        <v>172</v>
      </c>
      <c r="O631" s="304"/>
      <c r="P631" s="275"/>
      <c r="Q631" s="275"/>
      <c r="R631" s="253">
        <v>0</v>
      </c>
      <c r="S631" s="305">
        <v>0</v>
      </c>
      <c r="U631" s="803">
        <f t="shared" si="6"/>
        <v>1</v>
      </c>
      <c r="V631" s="859">
        <f t="shared" si="7"/>
        <v>1</v>
      </c>
    </row>
    <row r="632" spans="1:22" ht="16.5" thickTop="1" thickBot="1">
      <c r="A632" s="799" t="s">
        <v>185</v>
      </c>
      <c r="B632" s="800" t="s">
        <v>1940</v>
      </c>
      <c r="C632" s="883" t="s">
        <v>1952</v>
      </c>
      <c r="D632" s="882" t="s">
        <v>172</v>
      </c>
      <c r="E632" s="800" t="s">
        <v>2153</v>
      </c>
      <c r="F632" s="296" t="s">
        <v>2154</v>
      </c>
      <c r="G632" s="297" t="s">
        <v>110</v>
      </c>
      <c r="H632" s="644">
        <v>8</v>
      </c>
      <c r="I632" s="646">
        <v>161.48949999999999</v>
      </c>
      <c r="J632" s="655">
        <v>603.87900000000002</v>
      </c>
      <c r="K632" s="436">
        <v>0.59740259740259738</v>
      </c>
      <c r="L632" s="734">
        <v>5</v>
      </c>
      <c r="M632" s="800" t="s">
        <v>246</v>
      </c>
      <c r="N632" s="437" t="s">
        <v>172</v>
      </c>
      <c r="O632" s="302"/>
      <c r="P632" s="274">
        <v>73.006</v>
      </c>
      <c r="Q632" s="274">
        <v>4.5</v>
      </c>
      <c r="R632" s="252">
        <v>4</v>
      </c>
      <c r="S632" s="303">
        <v>0.8</v>
      </c>
      <c r="U632" s="803">
        <f t="shared" si="6"/>
        <v>0</v>
      </c>
      <c r="V632" s="859">
        <f t="shared" si="7"/>
        <v>1</v>
      </c>
    </row>
    <row r="633" spans="1:22" ht="16.5" thickTop="1" thickBot="1">
      <c r="A633" s="799" t="s">
        <v>185</v>
      </c>
      <c r="B633" s="804" t="s">
        <v>1940</v>
      </c>
      <c r="C633" s="884" t="s">
        <v>1952</v>
      </c>
      <c r="D633" s="881" t="s">
        <v>172</v>
      </c>
      <c r="E633" s="804" t="s">
        <v>2155</v>
      </c>
      <c r="F633" s="294" t="s">
        <v>2156</v>
      </c>
      <c r="G633" s="295" t="s">
        <v>110</v>
      </c>
      <c r="H633" s="645">
        <v>8</v>
      </c>
      <c r="I633" s="647">
        <v>153.27850000000001</v>
      </c>
      <c r="J633" s="434">
        <v>763.67399999999998</v>
      </c>
      <c r="K633" s="435">
        <v>0.42857142857142855</v>
      </c>
      <c r="L633" s="735">
        <v>6</v>
      </c>
      <c r="M633" s="804" t="s">
        <v>246</v>
      </c>
      <c r="N633" s="437" t="s">
        <v>172</v>
      </c>
      <c r="O633" s="304"/>
      <c r="P633" s="275"/>
      <c r="Q633" s="275"/>
      <c r="R633" s="253">
        <v>0</v>
      </c>
      <c r="S633" s="305">
        <v>0</v>
      </c>
      <c r="U633" s="803">
        <f t="shared" si="6"/>
        <v>0</v>
      </c>
      <c r="V633" s="859">
        <f t="shared" si="7"/>
        <v>1</v>
      </c>
    </row>
    <row r="634" spans="1:22" ht="16.5" thickTop="1" thickBot="1">
      <c r="A634" s="799" t="s">
        <v>185</v>
      </c>
      <c r="B634" s="800" t="s">
        <v>1940</v>
      </c>
      <c r="C634" s="883" t="s">
        <v>1952</v>
      </c>
      <c r="D634" s="882" t="s">
        <v>172</v>
      </c>
      <c r="E634" s="800" t="s">
        <v>2338</v>
      </c>
      <c r="F634" s="296" t="s">
        <v>2340</v>
      </c>
      <c r="G634" s="297" t="s">
        <v>111</v>
      </c>
      <c r="H634" s="644">
        <v>6</v>
      </c>
      <c r="I634" s="646">
        <v>147.64400000000001</v>
      </c>
      <c r="J634" s="655">
        <v>1028.3330000000001</v>
      </c>
      <c r="K634" s="436">
        <v>0.59459459459459463</v>
      </c>
      <c r="L634" s="734">
        <v>10</v>
      </c>
      <c r="M634" s="800" t="s">
        <v>246</v>
      </c>
      <c r="N634" s="437" t="s">
        <v>172</v>
      </c>
      <c r="O634" s="302"/>
      <c r="P634" s="274">
        <v>308.23200000000003</v>
      </c>
      <c r="Q634" s="274">
        <v>18</v>
      </c>
      <c r="R634" s="252">
        <v>6</v>
      </c>
      <c r="S634" s="303">
        <v>0.6</v>
      </c>
      <c r="U634" s="803">
        <f t="shared" si="6"/>
        <v>0</v>
      </c>
      <c r="V634" s="859">
        <f t="shared" si="7"/>
        <v>1</v>
      </c>
    </row>
    <row r="635" spans="1:22" ht="16.5" thickTop="1" thickBot="1">
      <c r="A635" s="799" t="s">
        <v>185</v>
      </c>
      <c r="B635" s="804" t="s">
        <v>1940</v>
      </c>
      <c r="C635" s="884" t="s">
        <v>1952</v>
      </c>
      <c r="D635" s="881" t="s">
        <v>172</v>
      </c>
      <c r="E635" s="804" t="s">
        <v>2382</v>
      </c>
      <c r="F635" s="294" t="s">
        <v>2383</v>
      </c>
      <c r="G635" s="295" t="s">
        <v>110</v>
      </c>
      <c r="H635" s="645">
        <v>6</v>
      </c>
      <c r="I635" s="647">
        <v>92.503</v>
      </c>
      <c r="J635" s="434">
        <v>387.423</v>
      </c>
      <c r="K635" s="435">
        <v>0.56521739130434778</v>
      </c>
      <c r="L635" s="735">
        <v>6</v>
      </c>
      <c r="M635" s="804" t="s">
        <v>246</v>
      </c>
      <c r="N635" s="437" t="s">
        <v>172</v>
      </c>
      <c r="O635" s="304">
        <v>1</v>
      </c>
      <c r="P635" s="275">
        <v>147.61699999999999</v>
      </c>
      <c r="Q635" s="275">
        <v>10</v>
      </c>
      <c r="R635" s="253">
        <v>3</v>
      </c>
      <c r="S635" s="305">
        <v>0.54545454545454541</v>
      </c>
      <c r="U635" s="803">
        <f t="shared" si="6"/>
        <v>0</v>
      </c>
      <c r="V635" s="859">
        <f t="shared" si="7"/>
        <v>1</v>
      </c>
    </row>
    <row r="636" spans="1:22" ht="16.5" thickTop="1" thickBot="1">
      <c r="A636" s="799" t="s">
        <v>185</v>
      </c>
      <c r="B636" s="800" t="s">
        <v>1940</v>
      </c>
      <c r="C636" s="883" t="s">
        <v>1952</v>
      </c>
      <c r="D636" s="882" t="s">
        <v>172</v>
      </c>
      <c r="E636" s="800" t="s">
        <v>2480</v>
      </c>
      <c r="F636" s="296" t="s">
        <v>2481</v>
      </c>
      <c r="G636" s="297" t="s">
        <v>110</v>
      </c>
      <c r="H636" s="644">
        <v>5</v>
      </c>
      <c r="I636" s="646">
        <v>11.143000000000001</v>
      </c>
      <c r="J636" s="655">
        <v>201.298</v>
      </c>
      <c r="K636" s="436">
        <v>0.375</v>
      </c>
      <c r="L636" s="734">
        <v>8</v>
      </c>
      <c r="M636" s="800" t="s">
        <v>246</v>
      </c>
      <c r="N636" s="437" t="s">
        <v>172</v>
      </c>
      <c r="O636" s="302">
        <v>1</v>
      </c>
      <c r="P636" s="274">
        <v>57.737000000000002</v>
      </c>
      <c r="Q636" s="274">
        <v>5</v>
      </c>
      <c r="R636" s="252">
        <v>5</v>
      </c>
      <c r="S636" s="303">
        <v>0.58823529411764708</v>
      </c>
      <c r="U636" s="803">
        <f t="shared" si="6"/>
        <v>0</v>
      </c>
      <c r="V636" s="859">
        <f t="shared" si="7"/>
        <v>1</v>
      </c>
    </row>
    <row r="637" spans="1:22" ht="16.5" thickTop="1" thickBot="1">
      <c r="A637" s="799" t="s">
        <v>185</v>
      </c>
      <c r="B637" s="804" t="s">
        <v>1940</v>
      </c>
      <c r="C637" s="884" t="s">
        <v>1952</v>
      </c>
      <c r="D637" s="881" t="s">
        <v>172</v>
      </c>
      <c r="E637" s="804" t="s">
        <v>2669</v>
      </c>
      <c r="F637" s="294" t="s">
        <v>2670</v>
      </c>
      <c r="G637" s="295" t="s">
        <v>110</v>
      </c>
      <c r="H637" s="645">
        <v>3</v>
      </c>
      <c r="I637" s="647">
        <v>21.927</v>
      </c>
      <c r="J637" s="434">
        <v>33.287999999999997</v>
      </c>
      <c r="K637" s="435">
        <v>0.34782608695652173</v>
      </c>
      <c r="L637" s="735">
        <v>5</v>
      </c>
      <c r="M637" s="804" t="s">
        <v>245</v>
      </c>
      <c r="N637" s="437" t="s">
        <v>172</v>
      </c>
      <c r="O637" s="304">
        <v>1</v>
      </c>
      <c r="P637" s="275"/>
      <c r="Q637" s="275"/>
      <c r="R637" s="253">
        <v>0</v>
      </c>
      <c r="S637" s="305">
        <v>0</v>
      </c>
      <c r="U637" s="803">
        <f t="shared" si="6"/>
        <v>0</v>
      </c>
      <c r="V637" s="859">
        <f t="shared" si="7"/>
        <v>1</v>
      </c>
    </row>
    <row r="638" spans="1:22" ht="16.5" thickTop="1" thickBot="1">
      <c r="A638" s="799" t="s">
        <v>185</v>
      </c>
      <c r="B638" s="800" t="s">
        <v>1940</v>
      </c>
      <c r="C638" s="883" t="s">
        <v>1952</v>
      </c>
      <c r="D638" s="882" t="s">
        <v>172</v>
      </c>
      <c r="E638" s="800" t="s">
        <v>3122</v>
      </c>
      <c r="F638" s="296" t="s">
        <v>3123</v>
      </c>
      <c r="G638" s="297" t="s">
        <v>111</v>
      </c>
      <c r="H638" s="644">
        <v>2</v>
      </c>
      <c r="I638" s="646">
        <v>36.884</v>
      </c>
      <c r="J638" s="655">
        <v>282.22899999999998</v>
      </c>
      <c r="K638" s="436">
        <v>1.2857142857142858</v>
      </c>
      <c r="L638" s="734">
        <v>12</v>
      </c>
      <c r="M638" s="800" t="s">
        <v>246</v>
      </c>
      <c r="N638" s="437" t="s">
        <v>172</v>
      </c>
      <c r="O638" s="302">
        <v>11</v>
      </c>
      <c r="P638" s="274">
        <v>276.33</v>
      </c>
      <c r="Q638" s="274">
        <v>24</v>
      </c>
      <c r="R638" s="252">
        <v>8</v>
      </c>
      <c r="S638" s="303">
        <v>1.2307692307692308</v>
      </c>
      <c r="U638" s="803">
        <f t="shared" si="6"/>
        <v>0</v>
      </c>
      <c r="V638" s="859">
        <f t="shared" si="7"/>
        <v>1</v>
      </c>
    </row>
    <row r="639" spans="1:22" ht="16.5" thickTop="1" thickBot="1">
      <c r="A639" s="799" t="s">
        <v>185</v>
      </c>
      <c r="B639" s="804" t="s">
        <v>1940</v>
      </c>
      <c r="C639" s="884" t="s">
        <v>1952</v>
      </c>
      <c r="D639" s="881" t="s">
        <v>172</v>
      </c>
      <c r="E639" s="804" t="s">
        <v>3124</v>
      </c>
      <c r="F639" s="294" t="s">
        <v>3125</v>
      </c>
      <c r="G639" s="295" t="s">
        <v>110</v>
      </c>
      <c r="H639" s="645">
        <v>2</v>
      </c>
      <c r="I639" s="647">
        <v>44.179000000000002</v>
      </c>
      <c r="J639" s="434">
        <v>101.121</v>
      </c>
      <c r="K639" s="435">
        <v>0.6</v>
      </c>
      <c r="L639" s="735">
        <v>8</v>
      </c>
      <c r="M639" s="804" t="s">
        <v>246</v>
      </c>
      <c r="N639" s="437" t="s">
        <v>172</v>
      </c>
      <c r="O639" s="304">
        <v>2</v>
      </c>
      <c r="P639" s="275">
        <v>55.968000000000004</v>
      </c>
      <c r="Q639" s="275">
        <v>6</v>
      </c>
      <c r="R639" s="253">
        <v>3</v>
      </c>
      <c r="S639" s="305">
        <v>0.42857142857142855</v>
      </c>
      <c r="U639" s="803">
        <f t="shared" si="6"/>
        <v>0</v>
      </c>
      <c r="V639" s="859">
        <f t="shared" si="7"/>
        <v>1</v>
      </c>
    </row>
    <row r="640" spans="1:22" ht="16.5" thickTop="1" thickBot="1">
      <c r="A640" s="799" t="s">
        <v>185</v>
      </c>
      <c r="B640" s="800" t="s">
        <v>1940</v>
      </c>
      <c r="C640" s="883" t="s">
        <v>1952</v>
      </c>
      <c r="D640" s="882" t="s">
        <v>172</v>
      </c>
      <c r="E640" s="800" t="s">
        <v>3126</v>
      </c>
      <c r="F640" s="296" t="s">
        <v>3127</v>
      </c>
      <c r="G640" s="297" t="s">
        <v>110</v>
      </c>
      <c r="H640" s="644">
        <v>2</v>
      </c>
      <c r="I640" s="646">
        <v>31.619</v>
      </c>
      <c r="J640" s="655">
        <v>41.863999999999997</v>
      </c>
      <c r="K640" s="436">
        <v>0.46153846153846156</v>
      </c>
      <c r="L640" s="734">
        <v>5</v>
      </c>
      <c r="M640" s="800" t="s">
        <v>246</v>
      </c>
      <c r="N640" s="437" t="s">
        <v>172</v>
      </c>
      <c r="O640" s="302">
        <v>1</v>
      </c>
      <c r="P640" s="274">
        <v>18.978000000000002</v>
      </c>
      <c r="Q640" s="274">
        <v>1</v>
      </c>
      <c r="R640" s="252">
        <v>2</v>
      </c>
      <c r="S640" s="303">
        <v>0.44444444444444442</v>
      </c>
      <c r="U640" s="803">
        <f t="shared" si="6"/>
        <v>0</v>
      </c>
      <c r="V640" s="859">
        <f t="shared" si="7"/>
        <v>1</v>
      </c>
    </row>
    <row r="641" spans="1:22" ht="16.5" thickTop="1" thickBot="1">
      <c r="A641" s="799" t="s">
        <v>185</v>
      </c>
      <c r="B641" s="804" t="s">
        <v>1940</v>
      </c>
      <c r="C641" s="884" t="s">
        <v>1952</v>
      </c>
      <c r="D641" s="881" t="s">
        <v>172</v>
      </c>
      <c r="E641" s="804" t="s">
        <v>3128</v>
      </c>
      <c r="F641" s="294" t="s">
        <v>3129</v>
      </c>
      <c r="G641" s="295" t="s">
        <v>110</v>
      </c>
      <c r="H641" s="645">
        <v>2</v>
      </c>
      <c r="I641" s="647">
        <v>14.272</v>
      </c>
      <c r="J641" s="434">
        <v>146.77199999999999</v>
      </c>
      <c r="K641" s="435">
        <v>0.45714285714285713</v>
      </c>
      <c r="L641" s="735">
        <v>17</v>
      </c>
      <c r="M641" s="804" t="s">
        <v>246</v>
      </c>
      <c r="N641" s="437" t="s">
        <v>172</v>
      </c>
      <c r="O641" s="304">
        <v>8</v>
      </c>
      <c r="P641" s="275">
        <v>103.524</v>
      </c>
      <c r="Q641" s="275">
        <v>8</v>
      </c>
      <c r="R641" s="253">
        <v>5</v>
      </c>
      <c r="S641" s="305">
        <v>0.38461538461538464</v>
      </c>
      <c r="U641" s="803">
        <f t="shared" si="6"/>
        <v>0</v>
      </c>
      <c r="V641" s="859">
        <f t="shared" si="7"/>
        <v>1</v>
      </c>
    </row>
    <row r="642" spans="1:22" ht="16.5" thickTop="1" thickBot="1">
      <c r="A642" s="799" t="s">
        <v>185</v>
      </c>
      <c r="B642" s="800" t="s">
        <v>1940</v>
      </c>
      <c r="C642" s="883" t="s">
        <v>1952</v>
      </c>
      <c r="D642" s="882" t="s">
        <v>172</v>
      </c>
      <c r="E642" s="800" t="s">
        <v>3130</v>
      </c>
      <c r="F642" s="296" t="s">
        <v>3131</v>
      </c>
      <c r="G642" s="297" t="s">
        <v>110</v>
      </c>
      <c r="H642" s="644">
        <v>1</v>
      </c>
      <c r="I642" s="646"/>
      <c r="J642" s="655"/>
      <c r="K642" s="436">
        <v>0</v>
      </c>
      <c r="L642" s="734">
        <v>2</v>
      </c>
      <c r="M642" s="800" t="s">
        <v>286</v>
      </c>
      <c r="N642" s="437" t="s">
        <v>172</v>
      </c>
      <c r="O642" s="302">
        <v>1</v>
      </c>
      <c r="P642" s="274"/>
      <c r="Q642" s="274"/>
      <c r="R642" s="252">
        <v>0</v>
      </c>
      <c r="S642" s="303">
        <v>0</v>
      </c>
      <c r="U642" s="803">
        <f t="shared" si="6"/>
        <v>1</v>
      </c>
      <c r="V642" s="859">
        <f t="shared" si="7"/>
        <v>1</v>
      </c>
    </row>
    <row r="643" spans="1:22" ht="16.5" thickTop="1" thickBot="1">
      <c r="A643" s="799" t="s">
        <v>185</v>
      </c>
      <c r="B643" s="804" t="s">
        <v>1940</v>
      </c>
      <c r="C643" s="884" t="s">
        <v>1952</v>
      </c>
      <c r="D643" s="881" t="s">
        <v>172</v>
      </c>
      <c r="E643" s="804" t="s">
        <v>3132</v>
      </c>
      <c r="F643" s="294" t="s">
        <v>3133</v>
      </c>
      <c r="G643" s="295" t="s">
        <v>109</v>
      </c>
      <c r="H643" s="645"/>
      <c r="I643" s="647"/>
      <c r="J643" s="434"/>
      <c r="K643" s="435">
        <v>0.25</v>
      </c>
      <c r="L643" s="735">
        <v>2</v>
      </c>
      <c r="M643" s="804" t="s">
        <v>286</v>
      </c>
      <c r="N643" s="437" t="s">
        <v>172</v>
      </c>
      <c r="O643" s="304"/>
      <c r="P643" s="275"/>
      <c r="Q643" s="275"/>
      <c r="R643" s="253">
        <v>0</v>
      </c>
      <c r="S643" s="305">
        <v>0</v>
      </c>
      <c r="U643" s="803">
        <f t="shared" si="6"/>
        <v>1</v>
      </c>
      <c r="V643" s="859">
        <f t="shared" si="7"/>
        <v>0</v>
      </c>
    </row>
    <row r="644" spans="1:22" ht="16.5" thickTop="1" thickBot="1">
      <c r="A644" s="799" t="s">
        <v>185</v>
      </c>
      <c r="B644" s="800" t="s">
        <v>1940</v>
      </c>
      <c r="C644" s="883" t="s">
        <v>1955</v>
      </c>
      <c r="D644" s="882" t="s">
        <v>172</v>
      </c>
      <c r="E644" s="800" t="s">
        <v>2028</v>
      </c>
      <c r="F644" s="296" t="s">
        <v>2029</v>
      </c>
      <c r="G644" s="297" t="s">
        <v>110</v>
      </c>
      <c r="H644" s="644">
        <v>9</v>
      </c>
      <c r="I644" s="646">
        <v>185.678</v>
      </c>
      <c r="J644" s="655">
        <v>376.82</v>
      </c>
      <c r="K644" s="436">
        <v>0.52173913043478259</v>
      </c>
      <c r="L644" s="734">
        <v>4</v>
      </c>
      <c r="M644" s="800" t="s">
        <v>246</v>
      </c>
      <c r="N644" s="437" t="s">
        <v>172</v>
      </c>
      <c r="O644" s="302">
        <v>1</v>
      </c>
      <c r="P644" s="274">
        <v>89.156000000000006</v>
      </c>
      <c r="Q644" s="274">
        <v>6</v>
      </c>
      <c r="R644" s="252">
        <v>4</v>
      </c>
      <c r="S644" s="303">
        <v>1</v>
      </c>
      <c r="U644" s="803">
        <f t="shared" si="6"/>
        <v>0</v>
      </c>
      <c r="V644" s="859">
        <f t="shared" si="7"/>
        <v>1</v>
      </c>
    </row>
    <row r="645" spans="1:22" ht="16.5" thickTop="1" thickBot="1">
      <c r="A645" s="799" t="s">
        <v>185</v>
      </c>
      <c r="B645" s="804" t="s">
        <v>1940</v>
      </c>
      <c r="C645" s="884" t="s">
        <v>1955</v>
      </c>
      <c r="D645" s="881" t="s">
        <v>172</v>
      </c>
      <c r="E645" s="804" t="s">
        <v>2030</v>
      </c>
      <c r="F645" s="294" t="s">
        <v>2031</v>
      </c>
      <c r="G645" s="295" t="s">
        <v>110</v>
      </c>
      <c r="H645" s="645">
        <v>9</v>
      </c>
      <c r="I645" s="647">
        <v>63.418999999999997</v>
      </c>
      <c r="J645" s="434">
        <v>86.090999999999994</v>
      </c>
      <c r="K645" s="435">
        <v>0.18666666666666668</v>
      </c>
      <c r="L645" s="735">
        <v>3</v>
      </c>
      <c r="M645" s="804" t="s">
        <v>286</v>
      </c>
      <c r="N645" s="437" t="s">
        <v>172</v>
      </c>
      <c r="O645" s="304"/>
      <c r="P645" s="275"/>
      <c r="Q645" s="275"/>
      <c r="R645" s="253">
        <v>0</v>
      </c>
      <c r="S645" s="305">
        <v>0</v>
      </c>
      <c r="U645" s="803">
        <f t="shared" si="6"/>
        <v>1</v>
      </c>
      <c r="V645" s="859">
        <f t="shared" si="7"/>
        <v>1</v>
      </c>
    </row>
    <row r="646" spans="1:22" ht="16.5" thickTop="1" thickBot="1">
      <c r="A646" s="799" t="s">
        <v>185</v>
      </c>
      <c r="B646" s="800" t="s">
        <v>1940</v>
      </c>
      <c r="C646" s="883" t="s">
        <v>1955</v>
      </c>
      <c r="D646" s="882" t="s">
        <v>172</v>
      </c>
      <c r="E646" s="800" t="s">
        <v>1955</v>
      </c>
      <c r="F646" s="296" t="s">
        <v>1957</v>
      </c>
      <c r="G646" s="297" t="s">
        <v>647</v>
      </c>
      <c r="H646" s="644">
        <v>9</v>
      </c>
      <c r="I646" s="646">
        <v>274.53899999999999</v>
      </c>
      <c r="J646" s="655">
        <v>406.93299999999999</v>
      </c>
      <c r="K646" s="436">
        <v>0.33333333333333331</v>
      </c>
      <c r="L646" s="734">
        <v>6</v>
      </c>
      <c r="M646" s="800" t="s">
        <v>246</v>
      </c>
      <c r="N646" s="437" t="s">
        <v>172</v>
      </c>
      <c r="O646" s="302">
        <v>2</v>
      </c>
      <c r="P646" s="274">
        <v>68.787000000000006</v>
      </c>
      <c r="Q646" s="274">
        <v>4</v>
      </c>
      <c r="R646" s="252">
        <v>1</v>
      </c>
      <c r="S646" s="303">
        <v>0.18181818181818182</v>
      </c>
      <c r="U646" s="803">
        <f t="shared" si="6"/>
        <v>0</v>
      </c>
      <c r="V646" s="859">
        <f t="shared" si="7"/>
        <v>1</v>
      </c>
    </row>
    <row r="647" spans="1:22" ht="16.5" thickTop="1" thickBot="1">
      <c r="A647" s="799" t="s">
        <v>185</v>
      </c>
      <c r="B647" s="804" t="s">
        <v>1940</v>
      </c>
      <c r="C647" s="884" t="s">
        <v>1955</v>
      </c>
      <c r="D647" s="881" t="s">
        <v>172</v>
      </c>
      <c r="E647" s="804" t="s">
        <v>1969</v>
      </c>
      <c r="F647" s="294" t="s">
        <v>1971</v>
      </c>
      <c r="G647" s="295" t="s">
        <v>111</v>
      </c>
      <c r="H647" s="645">
        <v>9</v>
      </c>
      <c r="I647" s="647">
        <v>205.86799999999999</v>
      </c>
      <c r="J647" s="434">
        <v>214.09399999999999</v>
      </c>
      <c r="K647" s="435">
        <v>0.33333333333333331</v>
      </c>
      <c r="L647" s="735">
        <v>2</v>
      </c>
      <c r="M647" s="804" t="s">
        <v>244</v>
      </c>
      <c r="N647" s="437" t="s">
        <v>172</v>
      </c>
      <c r="O647" s="304"/>
      <c r="P647" s="275">
        <v>21.692</v>
      </c>
      <c r="Q647" s="275">
        <v>2</v>
      </c>
      <c r="R647" s="253">
        <v>1</v>
      </c>
      <c r="S647" s="305">
        <v>0.5</v>
      </c>
      <c r="U647" s="803">
        <f t="shared" si="6"/>
        <v>0</v>
      </c>
      <c r="V647" s="859">
        <f t="shared" si="7"/>
        <v>1</v>
      </c>
    </row>
    <row r="648" spans="1:22" ht="16.5" thickTop="1" thickBot="1">
      <c r="A648" s="799" t="s">
        <v>185</v>
      </c>
      <c r="B648" s="800" t="s">
        <v>1940</v>
      </c>
      <c r="C648" s="883" t="s">
        <v>1955</v>
      </c>
      <c r="D648" s="882" t="s">
        <v>172</v>
      </c>
      <c r="E648" s="800" t="s">
        <v>1972</v>
      </c>
      <c r="F648" s="296" t="s">
        <v>1974</v>
      </c>
      <c r="G648" s="297" t="s">
        <v>111</v>
      </c>
      <c r="H648" s="644">
        <v>9</v>
      </c>
      <c r="I648" s="646">
        <v>189.86500000000001</v>
      </c>
      <c r="J648" s="655">
        <v>237.50700000000001</v>
      </c>
      <c r="K648" s="436">
        <v>0.37931034482758619</v>
      </c>
      <c r="L648" s="734">
        <v>4</v>
      </c>
      <c r="M648" s="800" t="s">
        <v>244</v>
      </c>
      <c r="N648" s="437" t="s">
        <v>172</v>
      </c>
      <c r="O648" s="302">
        <v>1</v>
      </c>
      <c r="P648" s="274">
        <v>59.951999999999998</v>
      </c>
      <c r="Q648" s="274">
        <v>5</v>
      </c>
      <c r="R648" s="252">
        <v>2</v>
      </c>
      <c r="S648" s="303">
        <v>0.5714285714285714</v>
      </c>
      <c r="U648" s="803">
        <f t="shared" si="6"/>
        <v>0</v>
      </c>
      <c r="V648" s="859">
        <f t="shared" si="7"/>
        <v>1</v>
      </c>
    </row>
    <row r="649" spans="1:22" ht="16.5" thickTop="1" thickBot="1">
      <c r="A649" s="799" t="s">
        <v>185</v>
      </c>
      <c r="B649" s="804" t="s">
        <v>1940</v>
      </c>
      <c r="C649" s="884" t="s">
        <v>1955</v>
      </c>
      <c r="D649" s="881" t="s">
        <v>172</v>
      </c>
      <c r="E649" s="804" t="s">
        <v>2032</v>
      </c>
      <c r="F649" s="294" t="s">
        <v>2033</v>
      </c>
      <c r="G649" s="295" t="s">
        <v>110</v>
      </c>
      <c r="H649" s="645">
        <v>9</v>
      </c>
      <c r="I649" s="647">
        <v>166.32749999999999</v>
      </c>
      <c r="J649" s="434">
        <v>212.59399999999999</v>
      </c>
      <c r="K649" s="435">
        <v>0.1728395061728395</v>
      </c>
      <c r="L649" s="735">
        <v>1</v>
      </c>
      <c r="M649" s="804" t="s">
        <v>244</v>
      </c>
      <c r="N649" s="437" t="s">
        <v>172</v>
      </c>
      <c r="O649" s="304"/>
      <c r="P649" s="275">
        <v>75.289000000000001</v>
      </c>
      <c r="Q649" s="275">
        <v>3</v>
      </c>
      <c r="R649" s="253">
        <v>1</v>
      </c>
      <c r="S649" s="305">
        <v>0.66666666666666663</v>
      </c>
      <c r="U649" s="803">
        <f t="shared" si="6"/>
        <v>0</v>
      </c>
      <c r="V649" s="859">
        <f t="shared" si="7"/>
        <v>1</v>
      </c>
    </row>
    <row r="650" spans="1:22" ht="16.5" thickTop="1" thickBot="1">
      <c r="A650" s="799" t="s">
        <v>185</v>
      </c>
      <c r="B650" s="800" t="s">
        <v>1940</v>
      </c>
      <c r="C650" s="883" t="s">
        <v>1955</v>
      </c>
      <c r="D650" s="882" t="s">
        <v>172</v>
      </c>
      <c r="E650" s="800" t="s">
        <v>2034</v>
      </c>
      <c r="F650" s="296" t="s">
        <v>2035</v>
      </c>
      <c r="G650" s="297" t="s">
        <v>110</v>
      </c>
      <c r="H650" s="644">
        <v>9</v>
      </c>
      <c r="I650" s="646">
        <v>47.042999999999999</v>
      </c>
      <c r="J650" s="655">
        <v>137.464</v>
      </c>
      <c r="K650" s="436">
        <v>0.18947368421052632</v>
      </c>
      <c r="L650" s="734">
        <v>3</v>
      </c>
      <c r="M650" s="800" t="s">
        <v>245</v>
      </c>
      <c r="N650" s="437" t="s">
        <v>172</v>
      </c>
      <c r="O650" s="302"/>
      <c r="P650" s="274">
        <v>17.751000000000001</v>
      </c>
      <c r="Q650" s="274">
        <v>1</v>
      </c>
      <c r="R650" s="252">
        <v>1</v>
      </c>
      <c r="S650" s="303">
        <v>0.2857142857142857</v>
      </c>
      <c r="U650" s="803">
        <f t="shared" si="6"/>
        <v>0</v>
      </c>
      <c r="V650" s="859">
        <f t="shared" si="7"/>
        <v>1</v>
      </c>
    </row>
    <row r="651" spans="1:22" ht="16.5" thickTop="1" thickBot="1">
      <c r="A651" s="799" t="s">
        <v>185</v>
      </c>
      <c r="B651" s="804" t="s">
        <v>1940</v>
      </c>
      <c r="C651" s="884" t="s">
        <v>1955</v>
      </c>
      <c r="D651" s="881" t="s">
        <v>172</v>
      </c>
      <c r="E651" s="804" t="s">
        <v>2036</v>
      </c>
      <c r="F651" s="294" t="s">
        <v>2037</v>
      </c>
      <c r="G651" s="295" t="s">
        <v>110</v>
      </c>
      <c r="H651" s="645">
        <v>9</v>
      </c>
      <c r="I651" s="647">
        <v>253.721</v>
      </c>
      <c r="J651" s="434">
        <v>548.54</v>
      </c>
      <c r="K651" s="435">
        <v>0.43859649122807015</v>
      </c>
      <c r="L651" s="735">
        <v>6</v>
      </c>
      <c r="M651" s="804" t="s">
        <v>246</v>
      </c>
      <c r="N651" s="437" t="s">
        <v>172</v>
      </c>
      <c r="O651" s="304"/>
      <c r="P651" s="275"/>
      <c r="Q651" s="275"/>
      <c r="R651" s="253">
        <v>0</v>
      </c>
      <c r="S651" s="305">
        <v>0</v>
      </c>
      <c r="U651" s="803">
        <f t="shared" si="6"/>
        <v>0</v>
      </c>
      <c r="V651" s="859">
        <f t="shared" si="7"/>
        <v>1</v>
      </c>
    </row>
    <row r="652" spans="1:22" ht="16.5" thickTop="1" thickBot="1">
      <c r="A652" s="799" t="s">
        <v>185</v>
      </c>
      <c r="B652" s="800" t="s">
        <v>1940</v>
      </c>
      <c r="C652" s="883" t="s">
        <v>1955</v>
      </c>
      <c r="D652" s="882" t="s">
        <v>172</v>
      </c>
      <c r="E652" s="800" t="s">
        <v>1975</v>
      </c>
      <c r="F652" s="296" t="s">
        <v>1629</v>
      </c>
      <c r="G652" s="297" t="s">
        <v>111</v>
      </c>
      <c r="H652" s="644">
        <v>9</v>
      </c>
      <c r="I652" s="646">
        <v>351.90699999999998</v>
      </c>
      <c r="J652" s="655">
        <v>360.32799999999997</v>
      </c>
      <c r="K652" s="436">
        <v>0.41666666666666669</v>
      </c>
      <c r="L652" s="734">
        <v>2</v>
      </c>
      <c r="M652" s="800" t="s">
        <v>246</v>
      </c>
      <c r="N652" s="437" t="s">
        <v>172</v>
      </c>
      <c r="O652" s="302"/>
      <c r="P652" s="274">
        <v>95.131</v>
      </c>
      <c r="Q652" s="274">
        <v>3</v>
      </c>
      <c r="R652" s="252">
        <v>1</v>
      </c>
      <c r="S652" s="303">
        <v>0.5</v>
      </c>
      <c r="U652" s="803">
        <f t="shared" si="6"/>
        <v>0</v>
      </c>
      <c r="V652" s="859">
        <f t="shared" si="7"/>
        <v>1</v>
      </c>
    </row>
    <row r="653" spans="1:22" ht="16.5" thickTop="1" thickBot="1">
      <c r="A653" s="799" t="s">
        <v>185</v>
      </c>
      <c r="B653" s="804" t="s">
        <v>1940</v>
      </c>
      <c r="C653" s="884" t="s">
        <v>1955</v>
      </c>
      <c r="D653" s="881" t="s">
        <v>172</v>
      </c>
      <c r="E653" s="804" t="s">
        <v>2157</v>
      </c>
      <c r="F653" s="294" t="s">
        <v>2158</v>
      </c>
      <c r="G653" s="295" t="s">
        <v>110</v>
      </c>
      <c r="H653" s="645">
        <v>8</v>
      </c>
      <c r="I653" s="647">
        <v>64.403000000000006</v>
      </c>
      <c r="J653" s="434">
        <v>177.38200000000001</v>
      </c>
      <c r="K653" s="435">
        <v>0.34920634920634919</v>
      </c>
      <c r="L653" s="735">
        <v>5</v>
      </c>
      <c r="M653" s="804" t="s">
        <v>244</v>
      </c>
      <c r="N653" s="437" t="s">
        <v>172</v>
      </c>
      <c r="O653" s="304">
        <v>1</v>
      </c>
      <c r="P653" s="275">
        <v>21.312000000000001</v>
      </c>
      <c r="Q653" s="275">
        <v>2</v>
      </c>
      <c r="R653" s="253">
        <v>1</v>
      </c>
      <c r="S653" s="305">
        <v>0.22222222222222221</v>
      </c>
      <c r="U653" s="803">
        <f t="shared" si="6"/>
        <v>0</v>
      </c>
      <c r="V653" s="859">
        <f t="shared" si="7"/>
        <v>1</v>
      </c>
    </row>
    <row r="654" spans="1:22" ht="16.5" thickTop="1" thickBot="1">
      <c r="A654" s="799" t="s">
        <v>185</v>
      </c>
      <c r="B654" s="800" t="s">
        <v>1940</v>
      </c>
      <c r="C654" s="883" t="s">
        <v>1955</v>
      </c>
      <c r="D654" s="882" t="s">
        <v>172</v>
      </c>
      <c r="E654" s="800" t="s">
        <v>2159</v>
      </c>
      <c r="F654" s="296" t="s">
        <v>2160</v>
      </c>
      <c r="G654" s="297" t="s">
        <v>110</v>
      </c>
      <c r="H654" s="644">
        <v>8</v>
      </c>
      <c r="I654" s="646">
        <v>44.034999999999997</v>
      </c>
      <c r="J654" s="655">
        <v>44.034999999999997</v>
      </c>
      <c r="K654" s="436">
        <v>0.16</v>
      </c>
      <c r="L654" s="734">
        <v>2</v>
      </c>
      <c r="M654" s="800" t="s">
        <v>286</v>
      </c>
      <c r="N654" s="437" t="s">
        <v>172</v>
      </c>
      <c r="O654" s="302">
        <v>1</v>
      </c>
      <c r="P654" s="274"/>
      <c r="Q654" s="274"/>
      <c r="R654" s="252">
        <v>0</v>
      </c>
      <c r="S654" s="303">
        <v>0</v>
      </c>
      <c r="U654" s="803">
        <f t="shared" si="6"/>
        <v>1</v>
      </c>
      <c r="V654" s="859">
        <f t="shared" si="7"/>
        <v>1</v>
      </c>
    </row>
    <row r="655" spans="1:22" ht="16.5" thickTop="1" thickBot="1">
      <c r="A655" s="799" t="s">
        <v>185</v>
      </c>
      <c r="B655" s="804" t="s">
        <v>1940</v>
      </c>
      <c r="C655" s="884" t="s">
        <v>1955</v>
      </c>
      <c r="D655" s="881" t="s">
        <v>172</v>
      </c>
      <c r="E655" s="804" t="s">
        <v>2256</v>
      </c>
      <c r="F655" s="294" t="s">
        <v>2257</v>
      </c>
      <c r="G655" s="295" t="s">
        <v>110</v>
      </c>
      <c r="H655" s="645">
        <v>7</v>
      </c>
      <c r="I655" s="647">
        <v>78.885000000000005</v>
      </c>
      <c r="J655" s="434">
        <v>136.95400000000001</v>
      </c>
      <c r="K655" s="435">
        <v>0.20289855072463769</v>
      </c>
      <c r="L655" s="735">
        <v>5</v>
      </c>
      <c r="M655" s="804" t="s">
        <v>245</v>
      </c>
      <c r="N655" s="437" t="s">
        <v>172</v>
      </c>
      <c r="O655" s="304">
        <v>1</v>
      </c>
      <c r="P655" s="275"/>
      <c r="Q655" s="275"/>
      <c r="R655" s="253">
        <v>0</v>
      </c>
      <c r="S655" s="305">
        <v>0</v>
      </c>
      <c r="U655" s="803">
        <f t="shared" si="6"/>
        <v>0</v>
      </c>
      <c r="V655" s="859">
        <f t="shared" si="7"/>
        <v>1</v>
      </c>
    </row>
    <row r="656" spans="1:22" ht="16.5" thickTop="1" thickBot="1">
      <c r="A656" s="799" t="s">
        <v>185</v>
      </c>
      <c r="B656" s="800" t="s">
        <v>1940</v>
      </c>
      <c r="C656" s="883" t="s">
        <v>1955</v>
      </c>
      <c r="D656" s="882" t="s">
        <v>172</v>
      </c>
      <c r="E656" s="800" t="s">
        <v>2482</v>
      </c>
      <c r="F656" s="296" t="s">
        <v>2483</v>
      </c>
      <c r="G656" s="297" t="s">
        <v>110</v>
      </c>
      <c r="H656" s="644">
        <v>5</v>
      </c>
      <c r="I656" s="646">
        <v>7.3170000000000002</v>
      </c>
      <c r="J656" s="655">
        <v>50.082000000000001</v>
      </c>
      <c r="K656" s="436">
        <v>0.22222222222222221</v>
      </c>
      <c r="L656" s="734">
        <v>3</v>
      </c>
      <c r="M656" s="800" t="s">
        <v>286</v>
      </c>
      <c r="N656" s="437" t="s">
        <v>172</v>
      </c>
      <c r="O656" s="302"/>
      <c r="P656" s="274"/>
      <c r="Q656" s="274"/>
      <c r="R656" s="252">
        <v>0</v>
      </c>
      <c r="S656" s="303">
        <v>0</v>
      </c>
      <c r="U656" s="803">
        <f t="shared" si="6"/>
        <v>1</v>
      </c>
      <c r="V656" s="859">
        <f t="shared" si="7"/>
        <v>1</v>
      </c>
    </row>
    <row r="657" spans="1:22" ht="16.5" thickTop="1" thickBot="1">
      <c r="A657" s="799" t="s">
        <v>185</v>
      </c>
      <c r="B657" s="804" t="s">
        <v>1940</v>
      </c>
      <c r="C657" s="884" t="s">
        <v>1955</v>
      </c>
      <c r="D657" s="881" t="s">
        <v>172</v>
      </c>
      <c r="E657" s="804" t="s">
        <v>2671</v>
      </c>
      <c r="F657" s="294" t="s">
        <v>2672</v>
      </c>
      <c r="G657" s="295" t="s">
        <v>110</v>
      </c>
      <c r="H657" s="645">
        <v>3</v>
      </c>
      <c r="I657" s="647">
        <v>60.709000000000003</v>
      </c>
      <c r="J657" s="434">
        <v>362.39499999999998</v>
      </c>
      <c r="K657" s="435">
        <v>0.8125</v>
      </c>
      <c r="L657" s="735">
        <v>8</v>
      </c>
      <c r="M657" s="804" t="s">
        <v>246</v>
      </c>
      <c r="N657" s="437" t="s">
        <v>172</v>
      </c>
      <c r="O657" s="304">
        <v>3</v>
      </c>
      <c r="P657" s="275">
        <v>168.453</v>
      </c>
      <c r="Q657" s="275">
        <v>8</v>
      </c>
      <c r="R657" s="253">
        <v>5</v>
      </c>
      <c r="S657" s="305">
        <v>0.76923076923076927</v>
      </c>
      <c r="U657" s="803">
        <f t="shared" si="6"/>
        <v>0</v>
      </c>
      <c r="V657" s="859">
        <f t="shared" si="7"/>
        <v>1</v>
      </c>
    </row>
    <row r="658" spans="1:22" ht="16.5" thickTop="1" thickBot="1">
      <c r="A658" s="799" t="s">
        <v>185</v>
      </c>
      <c r="B658" s="800" t="s">
        <v>1940</v>
      </c>
      <c r="C658" s="883" t="s">
        <v>1955</v>
      </c>
      <c r="D658" s="882" t="s">
        <v>172</v>
      </c>
      <c r="E658" s="800" t="s">
        <v>2866</v>
      </c>
      <c r="F658" s="296" t="s">
        <v>2867</v>
      </c>
      <c r="G658" s="297" t="s">
        <v>110</v>
      </c>
      <c r="H658" s="644">
        <v>2</v>
      </c>
      <c r="I658" s="646">
        <v>29.524999999999999</v>
      </c>
      <c r="J658" s="655">
        <v>54.268000000000001</v>
      </c>
      <c r="K658" s="436">
        <v>0.41666666666666669</v>
      </c>
      <c r="L658" s="734">
        <v>6</v>
      </c>
      <c r="M658" s="800" t="s">
        <v>246</v>
      </c>
      <c r="N658" s="437" t="s">
        <v>172</v>
      </c>
      <c r="O658" s="302"/>
      <c r="P658" s="274">
        <v>23.137</v>
      </c>
      <c r="Q658" s="274">
        <v>2</v>
      </c>
      <c r="R658" s="252">
        <v>2</v>
      </c>
      <c r="S658" s="303">
        <v>0.33333333333333331</v>
      </c>
      <c r="U658" s="803">
        <f t="shared" si="6"/>
        <v>0</v>
      </c>
      <c r="V658" s="859">
        <f t="shared" si="7"/>
        <v>1</v>
      </c>
    </row>
    <row r="659" spans="1:22" ht="16.5" thickTop="1" thickBot="1">
      <c r="A659" s="799" t="s">
        <v>185</v>
      </c>
      <c r="B659" s="804" t="s">
        <v>1940</v>
      </c>
      <c r="C659" s="884" t="s">
        <v>1955</v>
      </c>
      <c r="D659" s="881" t="s">
        <v>172</v>
      </c>
      <c r="E659" s="804" t="s">
        <v>2868</v>
      </c>
      <c r="F659" s="294" t="s">
        <v>2869</v>
      </c>
      <c r="G659" s="295" t="s">
        <v>109</v>
      </c>
      <c r="H659" s="645"/>
      <c r="I659" s="647"/>
      <c r="J659" s="434">
        <v>88.709000000000003</v>
      </c>
      <c r="K659" s="435">
        <v>0.46153846153846156</v>
      </c>
      <c r="L659" s="735">
        <v>3</v>
      </c>
      <c r="M659" s="804" t="s">
        <v>286</v>
      </c>
      <c r="N659" s="437" t="s">
        <v>172</v>
      </c>
      <c r="O659" s="304">
        <v>1</v>
      </c>
      <c r="P659" s="275">
        <v>40.771999999999998</v>
      </c>
      <c r="Q659" s="275">
        <v>3</v>
      </c>
      <c r="R659" s="253">
        <v>2</v>
      </c>
      <c r="S659" s="305">
        <v>0.8</v>
      </c>
      <c r="U659" s="803">
        <f t="shared" si="6"/>
        <v>1</v>
      </c>
      <c r="V659" s="859">
        <f t="shared" si="7"/>
        <v>0</v>
      </c>
    </row>
    <row r="660" spans="1:22" ht="16.5" thickTop="1" thickBot="1">
      <c r="A660" s="799" t="s">
        <v>185</v>
      </c>
      <c r="B660" s="800" t="s">
        <v>1940</v>
      </c>
      <c r="C660" s="883" t="s">
        <v>1955</v>
      </c>
      <c r="D660" s="882" t="s">
        <v>172</v>
      </c>
      <c r="E660" s="800" t="s">
        <v>3134</v>
      </c>
      <c r="F660" s="296" t="s">
        <v>3135</v>
      </c>
      <c r="G660" s="297" t="s">
        <v>111</v>
      </c>
      <c r="H660" s="644">
        <v>1</v>
      </c>
      <c r="I660" s="646">
        <v>13.884</v>
      </c>
      <c r="J660" s="655">
        <v>21.302</v>
      </c>
      <c r="K660" s="436">
        <v>0.5714285714285714</v>
      </c>
      <c r="L660" s="734">
        <v>5</v>
      </c>
      <c r="M660" s="800" t="s">
        <v>246</v>
      </c>
      <c r="N660" s="437" t="s">
        <v>172</v>
      </c>
      <c r="O660" s="302">
        <v>4</v>
      </c>
      <c r="P660" s="274">
        <v>7.4180000000000001</v>
      </c>
      <c r="Q660" s="274">
        <v>1</v>
      </c>
      <c r="R660" s="252">
        <v>1</v>
      </c>
      <c r="S660" s="303">
        <v>0.33333333333333331</v>
      </c>
      <c r="U660" s="803">
        <f t="shared" si="6"/>
        <v>0</v>
      </c>
      <c r="V660" s="859">
        <f t="shared" si="7"/>
        <v>1</v>
      </c>
    </row>
    <row r="661" spans="1:22" ht="16.5" thickTop="1" thickBot="1">
      <c r="A661" s="799" t="s">
        <v>185</v>
      </c>
      <c r="B661" s="804" t="s">
        <v>1940</v>
      </c>
      <c r="C661" s="884" t="s">
        <v>1955</v>
      </c>
      <c r="D661" s="881" t="s">
        <v>172</v>
      </c>
      <c r="E661" s="804" t="s">
        <v>3136</v>
      </c>
      <c r="F661" s="294" t="s">
        <v>3137</v>
      </c>
      <c r="G661" s="295" t="s">
        <v>110</v>
      </c>
      <c r="H661" s="645">
        <v>1</v>
      </c>
      <c r="I661" s="647">
        <v>83.495999999999995</v>
      </c>
      <c r="J661" s="434">
        <v>96.206999999999994</v>
      </c>
      <c r="K661" s="435">
        <v>0.75</v>
      </c>
      <c r="L661" s="735">
        <v>4</v>
      </c>
      <c r="M661" s="804" t="s">
        <v>246</v>
      </c>
      <c r="N661" s="437" t="s">
        <v>172</v>
      </c>
      <c r="O661" s="304">
        <v>2</v>
      </c>
      <c r="P661" s="275">
        <v>75.781000000000006</v>
      </c>
      <c r="Q661" s="275">
        <v>5</v>
      </c>
      <c r="R661" s="253">
        <v>2</v>
      </c>
      <c r="S661" s="305">
        <v>0.66666666666666663</v>
      </c>
      <c r="U661" s="803">
        <f t="shared" si="6"/>
        <v>0</v>
      </c>
      <c r="V661" s="859">
        <f t="shared" si="7"/>
        <v>1</v>
      </c>
    </row>
    <row r="662" spans="1:22" ht="16.5" thickTop="1" thickBot="1">
      <c r="A662" s="799" t="s">
        <v>185</v>
      </c>
      <c r="B662" s="800" t="s">
        <v>1940</v>
      </c>
      <c r="C662" s="883" t="s">
        <v>1955</v>
      </c>
      <c r="D662" s="882" t="s">
        <v>172</v>
      </c>
      <c r="E662" s="800" t="s">
        <v>3636</v>
      </c>
      <c r="F662" s="296" t="s">
        <v>3637</v>
      </c>
      <c r="G662" s="297" t="s">
        <v>109</v>
      </c>
      <c r="H662" s="644"/>
      <c r="I662" s="646"/>
      <c r="J662" s="655">
        <v>15.851000000000001</v>
      </c>
      <c r="K662" s="436">
        <v>0.5</v>
      </c>
      <c r="L662" s="734">
        <v>2</v>
      </c>
      <c r="M662" s="800" t="s">
        <v>286</v>
      </c>
      <c r="N662" s="437" t="s">
        <v>172</v>
      </c>
      <c r="O662" s="302"/>
      <c r="P662" s="274">
        <v>15.851000000000001</v>
      </c>
      <c r="Q662" s="274">
        <v>1</v>
      </c>
      <c r="R662" s="252">
        <v>1</v>
      </c>
      <c r="S662" s="303">
        <v>0.5</v>
      </c>
      <c r="U662" s="803">
        <f t="shared" si="6"/>
        <v>1</v>
      </c>
      <c r="V662" s="859">
        <f t="shared" si="7"/>
        <v>0</v>
      </c>
    </row>
    <row r="663" spans="1:22" ht="16.5" thickTop="1" thickBot="1">
      <c r="A663" s="799" t="s">
        <v>185</v>
      </c>
      <c r="B663" s="804" t="s">
        <v>133</v>
      </c>
      <c r="C663" s="884" t="s">
        <v>172</v>
      </c>
      <c r="D663" s="881" t="s">
        <v>172</v>
      </c>
      <c r="E663" s="804" t="s">
        <v>129</v>
      </c>
      <c r="F663" s="294" t="s">
        <v>160</v>
      </c>
      <c r="G663" s="295" t="s">
        <v>110</v>
      </c>
      <c r="H663" s="645">
        <v>40</v>
      </c>
      <c r="I663" s="647">
        <v>15.023</v>
      </c>
      <c r="J663" s="434">
        <v>44.222000000000001</v>
      </c>
      <c r="K663" s="435">
        <v>8.1081081081081086E-2</v>
      </c>
      <c r="L663" s="735">
        <v>3</v>
      </c>
      <c r="M663" s="804" t="s">
        <v>286</v>
      </c>
      <c r="N663" s="437" t="s">
        <v>172</v>
      </c>
      <c r="O663" s="304"/>
      <c r="P663" s="275">
        <v>0</v>
      </c>
      <c r="Q663" s="275"/>
      <c r="R663" s="253">
        <v>0</v>
      </c>
      <c r="S663" s="305">
        <v>0</v>
      </c>
      <c r="U663" s="803">
        <f t="shared" si="6"/>
        <v>1</v>
      </c>
      <c r="V663" s="859">
        <f t="shared" si="7"/>
        <v>1</v>
      </c>
    </row>
    <row r="664" spans="1:22" ht="16.5" thickTop="1" thickBot="1">
      <c r="A664" s="799" t="s">
        <v>185</v>
      </c>
      <c r="B664" s="800" t="s">
        <v>133</v>
      </c>
      <c r="C664" s="883" t="s">
        <v>172</v>
      </c>
      <c r="D664" s="882" t="s">
        <v>172</v>
      </c>
      <c r="E664" s="800" t="s">
        <v>3638</v>
      </c>
      <c r="F664" s="296" t="s">
        <v>3639</v>
      </c>
      <c r="G664" s="297" t="s">
        <v>110</v>
      </c>
      <c r="H664" s="644">
        <v>0</v>
      </c>
      <c r="I664" s="646"/>
      <c r="J664" s="655"/>
      <c r="K664" s="436">
        <v>0</v>
      </c>
      <c r="L664" s="734">
        <v>3</v>
      </c>
      <c r="M664" s="800" t="s">
        <v>172</v>
      </c>
      <c r="N664" s="437" t="s">
        <v>172</v>
      </c>
      <c r="O664" s="302">
        <v>3</v>
      </c>
      <c r="P664" s="274"/>
      <c r="Q664" s="274"/>
      <c r="R664" s="252">
        <v>0</v>
      </c>
      <c r="S664" s="303">
        <v>0</v>
      </c>
      <c r="U664" s="803">
        <f t="shared" si="6"/>
        <v>0</v>
      </c>
      <c r="V664" s="859">
        <f t="shared" si="7"/>
        <v>1</v>
      </c>
    </row>
    <row r="665" spans="1:22" ht="16.5" thickTop="1" thickBot="1">
      <c r="A665" s="799" t="s">
        <v>185</v>
      </c>
      <c r="B665" s="804" t="s">
        <v>133</v>
      </c>
      <c r="C665" s="884" t="s">
        <v>172</v>
      </c>
      <c r="D665" s="881" t="s">
        <v>172</v>
      </c>
      <c r="E665" s="804" t="s">
        <v>3527</v>
      </c>
      <c r="F665" s="294" t="s">
        <v>3529</v>
      </c>
      <c r="G665" s="295" t="s">
        <v>111</v>
      </c>
      <c r="H665" s="645">
        <v>0</v>
      </c>
      <c r="I665" s="647"/>
      <c r="J665" s="434"/>
      <c r="K665" s="435">
        <v>0</v>
      </c>
      <c r="L665" s="735">
        <v>4</v>
      </c>
      <c r="M665" s="804" t="s">
        <v>172</v>
      </c>
      <c r="N665" s="437" t="s">
        <v>172</v>
      </c>
      <c r="O665" s="304">
        <v>4</v>
      </c>
      <c r="P665" s="275"/>
      <c r="Q665" s="275"/>
      <c r="R665" s="253">
        <v>0</v>
      </c>
      <c r="S665" s="305">
        <v>0</v>
      </c>
      <c r="U665" s="803">
        <f t="shared" si="6"/>
        <v>0</v>
      </c>
      <c r="V665" s="859">
        <f t="shared" si="7"/>
        <v>1</v>
      </c>
    </row>
    <row r="666" spans="1:22" ht="16.5" thickTop="1" thickBot="1">
      <c r="A666" s="799" t="s">
        <v>185</v>
      </c>
      <c r="B666" s="800" t="s">
        <v>133</v>
      </c>
      <c r="C666" s="883" t="s">
        <v>371</v>
      </c>
      <c r="D666" s="882" t="s">
        <v>172</v>
      </c>
      <c r="E666" s="800" t="s">
        <v>371</v>
      </c>
      <c r="F666" s="296" t="s">
        <v>372</v>
      </c>
      <c r="G666" s="297" t="s">
        <v>647</v>
      </c>
      <c r="H666" s="644">
        <v>33</v>
      </c>
      <c r="I666" s="646">
        <v>657.93550000000005</v>
      </c>
      <c r="J666" s="655">
        <v>907.00099999999998</v>
      </c>
      <c r="K666" s="436">
        <v>0.32183908045977011</v>
      </c>
      <c r="L666" s="734">
        <v>8</v>
      </c>
      <c r="M666" s="800" t="s">
        <v>286</v>
      </c>
      <c r="N666" s="437" t="s">
        <v>172</v>
      </c>
      <c r="O666" s="302"/>
      <c r="P666" s="274">
        <v>157.83199999999999</v>
      </c>
      <c r="Q666" s="274">
        <v>7</v>
      </c>
      <c r="R666" s="252">
        <v>4</v>
      </c>
      <c r="S666" s="303">
        <v>0.42105263157894735</v>
      </c>
      <c r="U666" s="803">
        <f t="shared" si="6"/>
        <v>1</v>
      </c>
      <c r="V666" s="859">
        <f t="shared" si="7"/>
        <v>1</v>
      </c>
    </row>
    <row r="667" spans="1:22" ht="16.5" thickTop="1" thickBot="1">
      <c r="A667" s="799" t="s">
        <v>185</v>
      </c>
      <c r="B667" s="804" t="s">
        <v>133</v>
      </c>
      <c r="C667" s="884" t="s">
        <v>371</v>
      </c>
      <c r="D667" s="881" t="s">
        <v>172</v>
      </c>
      <c r="E667" s="804" t="s">
        <v>373</v>
      </c>
      <c r="F667" s="294" t="s">
        <v>374</v>
      </c>
      <c r="G667" s="295" t="s">
        <v>111</v>
      </c>
      <c r="H667" s="645">
        <v>33</v>
      </c>
      <c r="I667" s="647">
        <v>233.08099999999999</v>
      </c>
      <c r="J667" s="434">
        <v>567.10199999999998</v>
      </c>
      <c r="K667" s="435">
        <v>0.36206896551724138</v>
      </c>
      <c r="L667" s="735">
        <v>7</v>
      </c>
      <c r="M667" s="804" t="s">
        <v>286</v>
      </c>
      <c r="N667" s="437" t="s">
        <v>172</v>
      </c>
      <c r="O667" s="304">
        <v>2</v>
      </c>
      <c r="P667" s="275">
        <v>47.468000000000004</v>
      </c>
      <c r="Q667" s="275">
        <v>4</v>
      </c>
      <c r="R667" s="253">
        <v>4</v>
      </c>
      <c r="S667" s="305">
        <v>0.61538461538461542</v>
      </c>
      <c r="U667" s="803">
        <f t="shared" si="6"/>
        <v>1</v>
      </c>
      <c r="V667" s="859">
        <f t="shared" si="7"/>
        <v>1</v>
      </c>
    </row>
    <row r="668" spans="1:22" ht="16.5" thickTop="1" thickBot="1">
      <c r="A668" s="799" t="s">
        <v>185</v>
      </c>
      <c r="B668" s="800" t="s">
        <v>133</v>
      </c>
      <c r="C668" s="883" t="s">
        <v>371</v>
      </c>
      <c r="D668" s="882" t="s">
        <v>172</v>
      </c>
      <c r="E668" s="800" t="s">
        <v>399</v>
      </c>
      <c r="F668" s="296" t="s">
        <v>400</v>
      </c>
      <c r="G668" s="297" t="s">
        <v>110</v>
      </c>
      <c r="H668" s="644">
        <v>30</v>
      </c>
      <c r="I668" s="646">
        <v>214.18100000000001</v>
      </c>
      <c r="J668" s="655">
        <v>641.81600000000003</v>
      </c>
      <c r="K668" s="436">
        <v>0.25773195876288657</v>
      </c>
      <c r="L668" s="734">
        <v>8</v>
      </c>
      <c r="M668" s="800" t="s">
        <v>246</v>
      </c>
      <c r="N668" s="437" t="s">
        <v>172</v>
      </c>
      <c r="O668" s="302">
        <v>2</v>
      </c>
      <c r="P668" s="274">
        <v>217.47399999999999</v>
      </c>
      <c r="Q668" s="274">
        <v>13</v>
      </c>
      <c r="R668" s="252">
        <v>8</v>
      </c>
      <c r="S668" s="303">
        <v>1</v>
      </c>
      <c r="U668" s="803">
        <f t="shared" si="6"/>
        <v>0</v>
      </c>
      <c r="V668" s="859">
        <f t="shared" si="7"/>
        <v>1</v>
      </c>
    </row>
    <row r="669" spans="1:22" ht="16.5" thickTop="1" thickBot="1">
      <c r="A669" s="799" t="s">
        <v>185</v>
      </c>
      <c r="B669" s="804" t="s">
        <v>133</v>
      </c>
      <c r="C669" s="884" t="s">
        <v>371</v>
      </c>
      <c r="D669" s="881" t="s">
        <v>172</v>
      </c>
      <c r="E669" s="804" t="s">
        <v>781</v>
      </c>
      <c r="F669" s="294" t="s">
        <v>782</v>
      </c>
      <c r="G669" s="295" t="s">
        <v>109</v>
      </c>
      <c r="H669" s="645"/>
      <c r="I669" s="647"/>
      <c r="J669" s="434">
        <v>319.92399999999998</v>
      </c>
      <c r="K669" s="435">
        <v>0.41269841269841268</v>
      </c>
      <c r="L669" s="735">
        <v>6</v>
      </c>
      <c r="M669" s="804" t="s">
        <v>286</v>
      </c>
      <c r="N669" s="437" t="s">
        <v>172</v>
      </c>
      <c r="O669" s="304">
        <v>3</v>
      </c>
      <c r="P669" s="275">
        <v>113.432</v>
      </c>
      <c r="Q669" s="275">
        <v>9</v>
      </c>
      <c r="R669" s="253">
        <v>5</v>
      </c>
      <c r="S669" s="305">
        <v>1.1111111111111112</v>
      </c>
      <c r="U669" s="803">
        <f t="shared" si="6"/>
        <v>1</v>
      </c>
      <c r="V669" s="859">
        <f t="shared" si="7"/>
        <v>0</v>
      </c>
    </row>
    <row r="670" spans="1:22" ht="16.5" thickTop="1" thickBot="1">
      <c r="A670" s="799" t="s">
        <v>185</v>
      </c>
      <c r="B670" s="800" t="s">
        <v>133</v>
      </c>
      <c r="C670" s="883" t="s">
        <v>371</v>
      </c>
      <c r="D670" s="882" t="s">
        <v>172</v>
      </c>
      <c r="E670" s="800" t="s">
        <v>954</v>
      </c>
      <c r="F670" s="296" t="s">
        <v>955</v>
      </c>
      <c r="G670" s="297" t="s">
        <v>111</v>
      </c>
      <c r="H670" s="644">
        <v>18</v>
      </c>
      <c r="I670" s="646">
        <v>93.6</v>
      </c>
      <c r="J670" s="655">
        <v>604.85199999999998</v>
      </c>
      <c r="K670" s="436">
        <v>0.48780487804878048</v>
      </c>
      <c r="L670" s="734">
        <v>1</v>
      </c>
      <c r="M670" s="800" t="s">
        <v>246</v>
      </c>
      <c r="N670" s="437" t="s">
        <v>172</v>
      </c>
      <c r="O670" s="302"/>
      <c r="P670" s="274">
        <v>7.6420000000000003</v>
      </c>
      <c r="Q670" s="274">
        <v>1</v>
      </c>
      <c r="R670" s="252">
        <v>0</v>
      </c>
      <c r="S670" s="303">
        <v>0</v>
      </c>
      <c r="U670" s="803">
        <f t="shared" si="6"/>
        <v>0</v>
      </c>
      <c r="V670" s="859">
        <f t="shared" si="7"/>
        <v>1</v>
      </c>
    </row>
    <row r="671" spans="1:22" ht="16.5" thickTop="1" thickBot="1">
      <c r="A671" s="799" t="s">
        <v>185</v>
      </c>
      <c r="B671" s="804" t="s">
        <v>133</v>
      </c>
      <c r="C671" s="884" t="s">
        <v>371</v>
      </c>
      <c r="D671" s="881" t="s">
        <v>172</v>
      </c>
      <c r="E671" s="804" t="s">
        <v>1372</v>
      </c>
      <c r="F671" s="294" t="s">
        <v>1373</v>
      </c>
      <c r="G671" s="295" t="s">
        <v>111</v>
      </c>
      <c r="H671" s="645">
        <v>14</v>
      </c>
      <c r="I671" s="647">
        <v>25.472999999999999</v>
      </c>
      <c r="J671" s="434">
        <v>25.472999999999999</v>
      </c>
      <c r="K671" s="435">
        <v>0.12121212121212122</v>
      </c>
      <c r="L671" s="735">
        <v>1</v>
      </c>
      <c r="M671" s="804" t="s">
        <v>286</v>
      </c>
      <c r="N671" s="437" t="s">
        <v>172</v>
      </c>
      <c r="O671" s="304"/>
      <c r="P671" s="275"/>
      <c r="Q671" s="275"/>
      <c r="R671" s="253">
        <v>0</v>
      </c>
      <c r="S671" s="305">
        <v>0</v>
      </c>
      <c r="U671" s="803">
        <f t="shared" si="6"/>
        <v>1</v>
      </c>
      <c r="V671" s="859">
        <f t="shared" si="7"/>
        <v>1</v>
      </c>
    </row>
    <row r="672" spans="1:22" ht="16.5" thickTop="1" thickBot="1">
      <c r="A672" s="799" t="s">
        <v>185</v>
      </c>
      <c r="B672" s="800" t="s">
        <v>133</v>
      </c>
      <c r="C672" s="883" t="s">
        <v>371</v>
      </c>
      <c r="D672" s="882" t="s">
        <v>172</v>
      </c>
      <c r="E672" s="800" t="s">
        <v>1374</v>
      </c>
      <c r="F672" s="296" t="s">
        <v>1088</v>
      </c>
      <c r="G672" s="297" t="s">
        <v>110</v>
      </c>
      <c r="H672" s="644">
        <v>14</v>
      </c>
      <c r="I672" s="646">
        <v>63.49</v>
      </c>
      <c r="J672" s="655">
        <v>583.76400000000001</v>
      </c>
      <c r="K672" s="436">
        <v>0.40384615384615385</v>
      </c>
      <c r="L672" s="734">
        <v>1</v>
      </c>
      <c r="M672" s="800" t="s">
        <v>246</v>
      </c>
      <c r="N672" s="437" t="s">
        <v>172</v>
      </c>
      <c r="O672" s="302"/>
      <c r="P672" s="274">
        <v>0</v>
      </c>
      <c r="Q672" s="274"/>
      <c r="R672" s="252">
        <v>0</v>
      </c>
      <c r="S672" s="303">
        <v>0</v>
      </c>
      <c r="U672" s="803">
        <f t="shared" si="6"/>
        <v>0</v>
      </c>
      <c r="V672" s="859">
        <f t="shared" si="7"/>
        <v>1</v>
      </c>
    </row>
    <row r="673" spans="1:22" ht="16.5" thickTop="1" thickBot="1">
      <c r="A673" s="799" t="s">
        <v>185</v>
      </c>
      <c r="B673" s="804" t="s">
        <v>133</v>
      </c>
      <c r="C673" s="884" t="s">
        <v>371</v>
      </c>
      <c r="D673" s="881" t="s">
        <v>172</v>
      </c>
      <c r="E673" s="804" t="s">
        <v>1803</v>
      </c>
      <c r="F673" s="294" t="s">
        <v>1804</v>
      </c>
      <c r="G673" s="295" t="s">
        <v>111</v>
      </c>
      <c r="H673" s="645">
        <v>12</v>
      </c>
      <c r="I673" s="647">
        <v>234.87299999999999</v>
      </c>
      <c r="J673" s="434">
        <v>646.65099999999995</v>
      </c>
      <c r="K673" s="435">
        <v>0.39506172839506171</v>
      </c>
      <c r="L673" s="735">
        <v>7</v>
      </c>
      <c r="M673" s="804" t="s">
        <v>246</v>
      </c>
      <c r="N673" s="437" t="s">
        <v>172</v>
      </c>
      <c r="O673" s="304"/>
      <c r="P673" s="275">
        <v>14.521000000000001</v>
      </c>
      <c r="Q673" s="275">
        <v>2</v>
      </c>
      <c r="R673" s="253">
        <v>2</v>
      </c>
      <c r="S673" s="305">
        <v>0.25</v>
      </c>
      <c r="U673" s="803">
        <f t="shared" si="6"/>
        <v>0</v>
      </c>
      <c r="V673" s="859">
        <f t="shared" si="7"/>
        <v>1</v>
      </c>
    </row>
    <row r="674" spans="1:22" ht="16.5" thickTop="1" thickBot="1">
      <c r="A674" s="799" t="s">
        <v>185</v>
      </c>
      <c r="B674" s="800" t="s">
        <v>133</v>
      </c>
      <c r="C674" s="883" t="s">
        <v>371</v>
      </c>
      <c r="D674" s="882" t="s">
        <v>172</v>
      </c>
      <c r="E674" s="800" t="s">
        <v>1764</v>
      </c>
      <c r="F674" s="296" t="s">
        <v>1766</v>
      </c>
      <c r="G674" s="297" t="s">
        <v>111</v>
      </c>
      <c r="H674" s="644">
        <v>11</v>
      </c>
      <c r="I674" s="646">
        <v>0</v>
      </c>
      <c r="J674" s="655">
        <v>26.655000000000001</v>
      </c>
      <c r="K674" s="436">
        <v>0.25</v>
      </c>
      <c r="L674" s="734">
        <v>1</v>
      </c>
      <c r="M674" s="800" t="s">
        <v>286</v>
      </c>
      <c r="N674" s="437" t="s">
        <v>172</v>
      </c>
      <c r="O674" s="302"/>
      <c r="P674" s="274"/>
      <c r="Q674" s="274"/>
      <c r="R674" s="252">
        <v>0</v>
      </c>
      <c r="S674" s="303">
        <v>0</v>
      </c>
      <c r="U674" s="803">
        <f t="shared" si="6"/>
        <v>1</v>
      </c>
      <c r="V674" s="859">
        <f t="shared" si="7"/>
        <v>1</v>
      </c>
    </row>
    <row r="675" spans="1:22" ht="16.5" thickTop="1" thickBot="1">
      <c r="A675" s="799" t="s">
        <v>185</v>
      </c>
      <c r="B675" s="804" t="s">
        <v>133</v>
      </c>
      <c r="C675" s="884" t="s">
        <v>371</v>
      </c>
      <c r="D675" s="881" t="s">
        <v>172</v>
      </c>
      <c r="E675" s="804" t="s">
        <v>2258</v>
      </c>
      <c r="F675" s="294" t="s">
        <v>2259</v>
      </c>
      <c r="G675" s="295" t="s">
        <v>110</v>
      </c>
      <c r="H675" s="645">
        <v>8</v>
      </c>
      <c r="I675" s="647">
        <v>47.003999999999998</v>
      </c>
      <c r="J675" s="434">
        <v>522.65499999999997</v>
      </c>
      <c r="K675" s="435">
        <v>0.40677966101694918</v>
      </c>
      <c r="L675" s="735">
        <v>3</v>
      </c>
      <c r="M675" s="804" t="s">
        <v>246</v>
      </c>
      <c r="N675" s="437" t="s">
        <v>172</v>
      </c>
      <c r="O675" s="304"/>
      <c r="P675" s="275"/>
      <c r="Q675" s="275"/>
      <c r="R675" s="253">
        <v>0</v>
      </c>
      <c r="S675" s="305">
        <v>0</v>
      </c>
      <c r="U675" s="803">
        <f t="shared" si="6"/>
        <v>0</v>
      </c>
      <c r="V675" s="859">
        <f t="shared" si="7"/>
        <v>1</v>
      </c>
    </row>
    <row r="676" spans="1:22" ht="16.5" thickTop="1" thickBot="1">
      <c r="A676" s="799" t="s">
        <v>185</v>
      </c>
      <c r="B676" s="800" t="s">
        <v>133</v>
      </c>
      <c r="C676" s="883" t="s">
        <v>371</v>
      </c>
      <c r="D676" s="882" t="s">
        <v>172</v>
      </c>
      <c r="E676" s="800" t="s">
        <v>2556</v>
      </c>
      <c r="F676" s="296" t="s">
        <v>1203</v>
      </c>
      <c r="G676" s="297" t="s">
        <v>109</v>
      </c>
      <c r="H676" s="644"/>
      <c r="I676" s="646"/>
      <c r="J676" s="655">
        <v>0</v>
      </c>
      <c r="K676" s="436">
        <v>0.08</v>
      </c>
      <c r="L676" s="734"/>
      <c r="M676" s="800" t="s">
        <v>286</v>
      </c>
      <c r="N676" s="437" t="s">
        <v>172</v>
      </c>
      <c r="O676" s="302"/>
      <c r="P676" s="274"/>
      <c r="Q676" s="274"/>
      <c r="R676" s="252">
        <v>0</v>
      </c>
      <c r="S676" s="303">
        <v>0</v>
      </c>
      <c r="U676" s="803">
        <f t="shared" si="6"/>
        <v>1</v>
      </c>
      <c r="V676" s="859">
        <f t="shared" si="7"/>
        <v>0</v>
      </c>
    </row>
    <row r="677" spans="1:22" ht="16.5" thickTop="1" thickBot="1">
      <c r="A677" s="799" t="s">
        <v>185</v>
      </c>
      <c r="B677" s="804" t="s">
        <v>133</v>
      </c>
      <c r="C677" s="884" t="s">
        <v>371</v>
      </c>
      <c r="D677" s="881" t="s">
        <v>172</v>
      </c>
      <c r="E677" s="804" t="s">
        <v>2557</v>
      </c>
      <c r="F677" s="294" t="s">
        <v>2558</v>
      </c>
      <c r="G677" s="295" t="s">
        <v>110</v>
      </c>
      <c r="H677" s="645">
        <v>0</v>
      </c>
      <c r="I677" s="647">
        <v>349.95299999999997</v>
      </c>
      <c r="J677" s="434">
        <v>251.084</v>
      </c>
      <c r="K677" s="435">
        <v>0.7142857142857143</v>
      </c>
      <c r="L677" s="735">
        <v>7</v>
      </c>
      <c r="M677" s="804" t="s">
        <v>172</v>
      </c>
      <c r="N677" s="437" t="s">
        <v>172</v>
      </c>
      <c r="O677" s="304">
        <v>1</v>
      </c>
      <c r="P677" s="275">
        <v>86.637</v>
      </c>
      <c r="Q677" s="275">
        <v>9</v>
      </c>
      <c r="R677" s="253">
        <v>5</v>
      </c>
      <c r="S677" s="305">
        <v>0.76923076923076927</v>
      </c>
      <c r="U677" s="803">
        <f t="shared" si="6"/>
        <v>0</v>
      </c>
      <c r="V677" s="859">
        <f t="shared" si="7"/>
        <v>1</v>
      </c>
    </row>
    <row r="678" spans="1:22" ht="16.5" thickTop="1" thickBot="1">
      <c r="A678" s="799" t="s">
        <v>185</v>
      </c>
      <c r="B678" s="800" t="s">
        <v>133</v>
      </c>
      <c r="C678" s="883" t="s">
        <v>371</v>
      </c>
      <c r="D678" s="882" t="s">
        <v>172</v>
      </c>
      <c r="E678" s="800" t="s">
        <v>2870</v>
      </c>
      <c r="F678" s="296" t="s">
        <v>2871</v>
      </c>
      <c r="G678" s="297" t="s">
        <v>109</v>
      </c>
      <c r="H678" s="644"/>
      <c r="I678" s="646"/>
      <c r="J678" s="655">
        <v>0</v>
      </c>
      <c r="K678" s="436">
        <v>0.15384615384615385</v>
      </c>
      <c r="L678" s="734">
        <v>2</v>
      </c>
      <c r="M678" s="800" t="s">
        <v>286</v>
      </c>
      <c r="N678" s="437" t="s">
        <v>172</v>
      </c>
      <c r="O678" s="302"/>
      <c r="P678" s="274"/>
      <c r="Q678" s="274"/>
      <c r="R678" s="252">
        <v>0</v>
      </c>
      <c r="S678" s="303">
        <v>0</v>
      </c>
      <c r="U678" s="803">
        <f t="shared" si="6"/>
        <v>1</v>
      </c>
      <c r="V678" s="859">
        <f t="shared" si="7"/>
        <v>0</v>
      </c>
    </row>
    <row r="679" spans="1:22" ht="16.5" thickTop="1" thickBot="1">
      <c r="A679" s="799"/>
      <c r="B679" s="804" t="s">
        <v>133</v>
      </c>
      <c r="C679" s="884" t="s">
        <v>371</v>
      </c>
      <c r="D679" s="881" t="s">
        <v>172</v>
      </c>
      <c r="E679" s="804" t="s">
        <v>3138</v>
      </c>
      <c r="F679" s="294" t="s">
        <v>3139</v>
      </c>
      <c r="G679" s="295" t="s">
        <v>109</v>
      </c>
      <c r="H679" s="645"/>
      <c r="I679" s="647"/>
      <c r="J679" s="434">
        <v>12.519</v>
      </c>
      <c r="K679" s="435">
        <v>0.33333333333333331</v>
      </c>
      <c r="L679" s="735"/>
      <c r="M679" s="804" t="s">
        <v>286</v>
      </c>
      <c r="N679" s="437" t="s">
        <v>172</v>
      </c>
      <c r="O679" s="304"/>
      <c r="P679" s="275"/>
      <c r="Q679" s="275"/>
      <c r="R679" s="253">
        <v>0</v>
      </c>
      <c r="S679" s="305">
        <v>0</v>
      </c>
      <c r="U679" s="803">
        <f t="shared" si="6"/>
        <v>1</v>
      </c>
      <c r="V679" s="859">
        <f t="shared" si="7"/>
        <v>0</v>
      </c>
    </row>
    <row r="680" spans="1:22" ht="16.5" thickTop="1" thickBot="1">
      <c r="A680" s="799"/>
      <c r="B680" s="800" t="s">
        <v>133</v>
      </c>
      <c r="C680" s="883" t="s">
        <v>371</v>
      </c>
      <c r="D680" s="882" t="s">
        <v>172</v>
      </c>
      <c r="E680" s="800" t="s">
        <v>3140</v>
      </c>
      <c r="F680" s="296" t="s">
        <v>3141</v>
      </c>
      <c r="G680" s="297" t="s">
        <v>109</v>
      </c>
      <c r="H680" s="644"/>
      <c r="I680" s="646"/>
      <c r="J680" s="655">
        <v>15.186</v>
      </c>
      <c r="K680" s="436">
        <v>0.25</v>
      </c>
      <c r="L680" s="734">
        <v>2</v>
      </c>
      <c r="M680" s="800" t="s">
        <v>286</v>
      </c>
      <c r="N680" s="437" t="s">
        <v>172</v>
      </c>
      <c r="O680" s="302"/>
      <c r="P680" s="274"/>
      <c r="Q680" s="274"/>
      <c r="R680" s="252">
        <v>0</v>
      </c>
      <c r="S680" s="303">
        <v>0</v>
      </c>
      <c r="U680" s="803">
        <f t="shared" ref="U680:U743" si="8">IF(M680="U_200",1,0)</f>
        <v>1</v>
      </c>
      <c r="V680" s="859">
        <f t="shared" ref="V680:V743" si="9">IF(G680&lt;&gt;"US",1,0)</f>
        <v>0</v>
      </c>
    </row>
    <row r="681" spans="1:22" ht="16.5" thickTop="1" thickBot="1">
      <c r="A681" s="799"/>
      <c r="B681" s="804" t="s">
        <v>133</v>
      </c>
      <c r="C681" s="884" t="s">
        <v>371</v>
      </c>
      <c r="D681" s="881" t="s">
        <v>172</v>
      </c>
      <c r="E681" s="804" t="s">
        <v>3142</v>
      </c>
      <c r="F681" s="294" t="s">
        <v>3143</v>
      </c>
      <c r="G681" s="295" t="s">
        <v>111</v>
      </c>
      <c r="H681" s="645">
        <v>1</v>
      </c>
      <c r="I681" s="647"/>
      <c r="J681" s="434"/>
      <c r="K681" s="435">
        <v>0</v>
      </c>
      <c r="L681" s="735">
        <v>2</v>
      </c>
      <c r="M681" s="804" t="s">
        <v>286</v>
      </c>
      <c r="N681" s="437" t="s">
        <v>172</v>
      </c>
      <c r="O681" s="304">
        <v>1</v>
      </c>
      <c r="P681" s="275"/>
      <c r="Q681" s="275"/>
      <c r="R681" s="253">
        <v>0</v>
      </c>
      <c r="S681" s="305">
        <v>0</v>
      </c>
      <c r="U681" s="803">
        <f t="shared" si="8"/>
        <v>1</v>
      </c>
      <c r="V681" s="859">
        <f t="shared" si="9"/>
        <v>1</v>
      </c>
    </row>
    <row r="682" spans="1:22" ht="16.5" thickTop="1" thickBot="1">
      <c r="A682" s="799"/>
      <c r="B682" s="800" t="s">
        <v>133</v>
      </c>
      <c r="C682" s="883" t="s">
        <v>371</v>
      </c>
      <c r="D682" s="882" t="s">
        <v>172</v>
      </c>
      <c r="E682" s="800" t="s">
        <v>3144</v>
      </c>
      <c r="F682" s="296" t="s">
        <v>3145</v>
      </c>
      <c r="G682" s="297" t="s">
        <v>110</v>
      </c>
      <c r="H682" s="644">
        <v>1</v>
      </c>
      <c r="I682" s="646">
        <v>10.037000000000001</v>
      </c>
      <c r="J682" s="655">
        <v>120.70099999999999</v>
      </c>
      <c r="K682" s="436">
        <v>0.8571428571428571</v>
      </c>
      <c r="L682" s="734">
        <v>3</v>
      </c>
      <c r="M682" s="800" t="s">
        <v>246</v>
      </c>
      <c r="N682" s="437" t="s">
        <v>172</v>
      </c>
      <c r="O682" s="302">
        <v>1</v>
      </c>
      <c r="P682" s="274">
        <v>120.70099999999999</v>
      </c>
      <c r="Q682" s="274">
        <v>11</v>
      </c>
      <c r="R682" s="252">
        <v>3</v>
      </c>
      <c r="S682" s="303">
        <v>1.2</v>
      </c>
      <c r="U682" s="803">
        <f t="shared" si="8"/>
        <v>0</v>
      </c>
      <c r="V682" s="859">
        <f t="shared" si="9"/>
        <v>1</v>
      </c>
    </row>
    <row r="683" spans="1:22" ht="16.5" thickTop="1" thickBot="1">
      <c r="A683" s="799"/>
      <c r="B683" s="804" t="s">
        <v>133</v>
      </c>
      <c r="C683" s="884" t="s">
        <v>371</v>
      </c>
      <c r="D683" s="881" t="s">
        <v>172</v>
      </c>
      <c r="E683" s="804" t="s">
        <v>3146</v>
      </c>
      <c r="F683" s="294" t="s">
        <v>2954</v>
      </c>
      <c r="G683" s="295" t="s">
        <v>110</v>
      </c>
      <c r="H683" s="645">
        <v>1</v>
      </c>
      <c r="I683" s="647"/>
      <c r="J683" s="434">
        <v>25.094000000000001</v>
      </c>
      <c r="K683" s="435">
        <v>0.5714285714285714</v>
      </c>
      <c r="L683" s="735">
        <v>3</v>
      </c>
      <c r="M683" s="804" t="s">
        <v>246</v>
      </c>
      <c r="N683" s="437" t="s">
        <v>172</v>
      </c>
      <c r="O683" s="304">
        <v>1</v>
      </c>
      <c r="P683" s="275">
        <v>25.094000000000001</v>
      </c>
      <c r="Q683" s="275">
        <v>2</v>
      </c>
      <c r="R683" s="253">
        <v>2</v>
      </c>
      <c r="S683" s="305">
        <v>0.8</v>
      </c>
      <c r="U683" s="803">
        <f t="shared" si="8"/>
        <v>0</v>
      </c>
      <c r="V683" s="859">
        <f t="shared" si="9"/>
        <v>1</v>
      </c>
    </row>
    <row r="684" spans="1:22" ht="16.5" thickTop="1" thickBot="1">
      <c r="A684" s="799"/>
      <c r="B684" s="800" t="s">
        <v>133</v>
      </c>
      <c r="C684" s="883" t="s">
        <v>371</v>
      </c>
      <c r="D684" s="882" t="s">
        <v>172</v>
      </c>
      <c r="E684" s="800" t="s">
        <v>3147</v>
      </c>
      <c r="F684" s="296" t="s">
        <v>3148</v>
      </c>
      <c r="G684" s="297" t="s">
        <v>110</v>
      </c>
      <c r="H684" s="644">
        <v>1</v>
      </c>
      <c r="I684" s="646">
        <v>12.183</v>
      </c>
      <c r="J684" s="655">
        <v>19.388999999999999</v>
      </c>
      <c r="K684" s="436">
        <v>0.66666666666666663</v>
      </c>
      <c r="L684" s="734">
        <v>4</v>
      </c>
      <c r="M684" s="800" t="s">
        <v>244</v>
      </c>
      <c r="N684" s="437" t="s">
        <v>172</v>
      </c>
      <c r="O684" s="302">
        <v>3</v>
      </c>
      <c r="P684" s="274">
        <v>19.388999999999999</v>
      </c>
      <c r="Q684" s="274">
        <v>2</v>
      </c>
      <c r="R684" s="252">
        <v>2</v>
      </c>
      <c r="S684" s="303">
        <v>0.8</v>
      </c>
      <c r="U684" s="803">
        <f t="shared" si="8"/>
        <v>0</v>
      </c>
      <c r="V684" s="859">
        <f t="shared" si="9"/>
        <v>1</v>
      </c>
    </row>
    <row r="685" spans="1:22" ht="16.5" thickTop="1" thickBot="1">
      <c r="A685" s="799"/>
      <c r="B685" s="804" t="s">
        <v>133</v>
      </c>
      <c r="C685" s="884" t="s">
        <v>371</v>
      </c>
      <c r="D685" s="881" t="s">
        <v>172</v>
      </c>
      <c r="E685" s="804" t="s">
        <v>3149</v>
      </c>
      <c r="F685" s="294" t="s">
        <v>2296</v>
      </c>
      <c r="G685" s="295" t="s">
        <v>110</v>
      </c>
      <c r="H685" s="645">
        <v>1</v>
      </c>
      <c r="I685" s="647"/>
      <c r="J685" s="434">
        <v>12.9</v>
      </c>
      <c r="K685" s="435">
        <v>0.2857142857142857</v>
      </c>
      <c r="L685" s="735">
        <v>3</v>
      </c>
      <c r="M685" s="804" t="s">
        <v>245</v>
      </c>
      <c r="N685" s="437" t="s">
        <v>172</v>
      </c>
      <c r="O685" s="304">
        <v>1</v>
      </c>
      <c r="P685" s="275">
        <v>12.9</v>
      </c>
      <c r="Q685" s="275">
        <v>1</v>
      </c>
      <c r="R685" s="253">
        <v>1</v>
      </c>
      <c r="S685" s="305">
        <v>0.4</v>
      </c>
      <c r="U685" s="803">
        <f t="shared" si="8"/>
        <v>0</v>
      </c>
      <c r="V685" s="859">
        <f t="shared" si="9"/>
        <v>1</v>
      </c>
    </row>
    <row r="686" spans="1:22" ht="16.5" thickTop="1" thickBot="1">
      <c r="A686" s="799"/>
      <c r="B686" s="800" t="s">
        <v>133</v>
      </c>
      <c r="C686" s="883" t="s">
        <v>371</v>
      </c>
      <c r="D686" s="882" t="s">
        <v>172</v>
      </c>
      <c r="E686" s="800" t="s">
        <v>3150</v>
      </c>
      <c r="F686" s="296" t="s">
        <v>1165</v>
      </c>
      <c r="G686" s="297" t="s">
        <v>110</v>
      </c>
      <c r="H686" s="644">
        <v>1</v>
      </c>
      <c r="I686" s="646">
        <v>15.041</v>
      </c>
      <c r="J686" s="655">
        <v>89.582999999999998</v>
      </c>
      <c r="K686" s="436">
        <v>0.8</v>
      </c>
      <c r="L686" s="734">
        <v>4</v>
      </c>
      <c r="M686" s="800" t="s">
        <v>246</v>
      </c>
      <c r="N686" s="437" t="s">
        <v>172</v>
      </c>
      <c r="O686" s="302">
        <v>1</v>
      </c>
      <c r="P686" s="274">
        <v>72.911000000000001</v>
      </c>
      <c r="Q686" s="274">
        <v>5</v>
      </c>
      <c r="R686" s="252">
        <v>3</v>
      </c>
      <c r="S686" s="303">
        <v>0.8571428571428571</v>
      </c>
      <c r="U686" s="803">
        <f t="shared" si="8"/>
        <v>0</v>
      </c>
      <c r="V686" s="859">
        <f t="shared" si="9"/>
        <v>1</v>
      </c>
    </row>
    <row r="687" spans="1:22" ht="16.5" thickTop="1" thickBot="1">
      <c r="A687" s="799"/>
      <c r="B687" s="804" t="s">
        <v>133</v>
      </c>
      <c r="C687" s="884" t="s">
        <v>371</v>
      </c>
      <c r="D687" s="881" t="s">
        <v>172</v>
      </c>
      <c r="E687" s="804" t="s">
        <v>3640</v>
      </c>
      <c r="F687" s="294" t="s">
        <v>3641</v>
      </c>
      <c r="G687" s="295" t="s">
        <v>110</v>
      </c>
      <c r="H687" s="645">
        <v>1</v>
      </c>
      <c r="I687" s="647">
        <v>75.546999999999997</v>
      </c>
      <c r="J687" s="434">
        <v>265.13600000000002</v>
      </c>
      <c r="K687" s="435">
        <v>2</v>
      </c>
      <c r="L687" s="735">
        <v>4</v>
      </c>
      <c r="M687" s="804" t="s">
        <v>246</v>
      </c>
      <c r="N687" s="437" t="s">
        <v>172</v>
      </c>
      <c r="O687" s="304">
        <v>4</v>
      </c>
      <c r="P687" s="275">
        <v>265.13600000000002</v>
      </c>
      <c r="Q687" s="275">
        <v>19</v>
      </c>
      <c r="R687" s="253">
        <v>4</v>
      </c>
      <c r="S687" s="305">
        <v>2</v>
      </c>
      <c r="U687" s="803">
        <f t="shared" si="8"/>
        <v>0</v>
      </c>
      <c r="V687" s="859">
        <f t="shared" si="9"/>
        <v>1</v>
      </c>
    </row>
    <row r="688" spans="1:22" ht="16.5" thickTop="1" thickBot="1">
      <c r="A688" s="799"/>
      <c r="B688" s="800" t="s">
        <v>133</v>
      </c>
      <c r="C688" s="883" t="s">
        <v>371</v>
      </c>
      <c r="D688" s="882" t="s">
        <v>172</v>
      </c>
      <c r="E688" s="800" t="s">
        <v>3530</v>
      </c>
      <c r="F688" s="296" t="s">
        <v>2204</v>
      </c>
      <c r="G688" s="297" t="s">
        <v>111</v>
      </c>
      <c r="H688" s="644">
        <v>0</v>
      </c>
      <c r="I688" s="646">
        <v>14.1</v>
      </c>
      <c r="J688" s="655">
        <v>14.1</v>
      </c>
      <c r="K688" s="436">
        <v>2</v>
      </c>
      <c r="L688" s="734">
        <v>1</v>
      </c>
      <c r="M688" s="800" t="s">
        <v>172</v>
      </c>
      <c r="N688" s="437" t="s">
        <v>172</v>
      </c>
      <c r="O688" s="302">
        <v>1</v>
      </c>
      <c r="P688" s="274">
        <v>14.1</v>
      </c>
      <c r="Q688" s="274">
        <v>1</v>
      </c>
      <c r="R688" s="252">
        <v>1</v>
      </c>
      <c r="S688" s="303">
        <v>2</v>
      </c>
      <c r="U688" s="803">
        <f t="shared" si="8"/>
        <v>0</v>
      </c>
      <c r="V688" s="859">
        <f t="shared" si="9"/>
        <v>1</v>
      </c>
    </row>
    <row r="689" spans="1:22" ht="16.5" thickTop="1" thickBot="1">
      <c r="A689" s="799"/>
      <c r="B689" s="804" t="s">
        <v>133</v>
      </c>
      <c r="C689" s="884" t="s">
        <v>371</v>
      </c>
      <c r="D689" s="881" t="s">
        <v>172</v>
      </c>
      <c r="E689" s="804" t="s">
        <v>3642</v>
      </c>
      <c r="F689" s="294" t="s">
        <v>3643</v>
      </c>
      <c r="G689" s="295" t="s">
        <v>109</v>
      </c>
      <c r="H689" s="645"/>
      <c r="I689" s="647"/>
      <c r="J689" s="434">
        <v>7.8049999999999997</v>
      </c>
      <c r="K689" s="435">
        <v>0.5</v>
      </c>
      <c r="L689" s="735">
        <v>2</v>
      </c>
      <c r="M689" s="804" t="s">
        <v>286</v>
      </c>
      <c r="N689" s="437" t="s">
        <v>172</v>
      </c>
      <c r="O689" s="304">
        <v>1</v>
      </c>
      <c r="P689" s="275">
        <v>7.8049999999999997</v>
      </c>
      <c r="Q689" s="275">
        <v>1</v>
      </c>
      <c r="R689" s="253">
        <v>1</v>
      </c>
      <c r="S689" s="305">
        <v>0.5</v>
      </c>
      <c r="U689" s="803">
        <f t="shared" si="8"/>
        <v>1</v>
      </c>
      <c r="V689" s="859">
        <f t="shared" si="9"/>
        <v>0</v>
      </c>
    </row>
    <row r="690" spans="1:22" ht="16.5" thickTop="1" thickBot="1">
      <c r="A690" s="799"/>
      <c r="B690" s="800" t="s">
        <v>133</v>
      </c>
      <c r="C690" s="883" t="s">
        <v>371</v>
      </c>
      <c r="D690" s="882" t="s">
        <v>172</v>
      </c>
      <c r="E690" s="800" t="s">
        <v>3644</v>
      </c>
      <c r="F690" s="296" t="s">
        <v>3645</v>
      </c>
      <c r="G690" s="297" t="s">
        <v>110</v>
      </c>
      <c r="H690" s="644">
        <v>0</v>
      </c>
      <c r="I690" s="646"/>
      <c r="J690" s="655"/>
      <c r="K690" s="436">
        <v>0</v>
      </c>
      <c r="L690" s="734">
        <v>2</v>
      </c>
      <c r="M690" s="800" t="s">
        <v>172</v>
      </c>
      <c r="N690" s="437" t="s">
        <v>172</v>
      </c>
      <c r="O690" s="302">
        <v>2</v>
      </c>
      <c r="P690" s="274"/>
      <c r="Q690" s="274"/>
      <c r="R690" s="252">
        <v>0</v>
      </c>
      <c r="S690" s="303">
        <v>0</v>
      </c>
      <c r="U690" s="803">
        <f t="shared" si="8"/>
        <v>0</v>
      </c>
      <c r="V690" s="859">
        <f t="shared" si="9"/>
        <v>1</v>
      </c>
    </row>
    <row r="691" spans="1:22" ht="16.5" thickTop="1" thickBot="1">
      <c r="A691" s="799"/>
      <c r="B691" s="804" t="s">
        <v>133</v>
      </c>
      <c r="C691" s="884" t="s">
        <v>1750</v>
      </c>
      <c r="D691" s="881" t="s">
        <v>172</v>
      </c>
      <c r="E691" s="804" t="s">
        <v>2872</v>
      </c>
      <c r="F691" s="294" t="s">
        <v>2873</v>
      </c>
      <c r="G691" s="295" t="s">
        <v>110</v>
      </c>
      <c r="H691" s="645">
        <v>37</v>
      </c>
      <c r="I691" s="647">
        <v>613.27499999999998</v>
      </c>
      <c r="J691" s="434">
        <v>2152.779</v>
      </c>
      <c r="K691" s="435">
        <v>0.75</v>
      </c>
      <c r="L691" s="735">
        <v>4</v>
      </c>
      <c r="M691" s="804" t="s">
        <v>286</v>
      </c>
      <c r="N691" s="437" t="s">
        <v>172</v>
      </c>
      <c r="O691" s="304">
        <v>1</v>
      </c>
      <c r="P691" s="275">
        <v>18.116</v>
      </c>
      <c r="Q691" s="275">
        <v>2</v>
      </c>
      <c r="R691" s="253">
        <v>3</v>
      </c>
      <c r="S691" s="305">
        <v>0.8571428571428571</v>
      </c>
      <c r="U691" s="803">
        <f t="shared" si="8"/>
        <v>1</v>
      </c>
      <c r="V691" s="859">
        <f t="shared" si="9"/>
        <v>1</v>
      </c>
    </row>
    <row r="692" spans="1:22" ht="16.5" thickTop="1" thickBot="1">
      <c r="A692" s="799"/>
      <c r="B692" s="800" t="s">
        <v>133</v>
      </c>
      <c r="C692" s="883" t="s">
        <v>1750</v>
      </c>
      <c r="D692" s="882" t="s">
        <v>172</v>
      </c>
      <c r="E692" s="800" t="s">
        <v>1750</v>
      </c>
      <c r="F692" s="296" t="s">
        <v>1752</v>
      </c>
      <c r="G692" s="297" t="s">
        <v>647</v>
      </c>
      <c r="H692" s="644">
        <v>12</v>
      </c>
      <c r="I692" s="646">
        <v>79.096000000000004</v>
      </c>
      <c r="J692" s="655">
        <v>2495.3049999999998</v>
      </c>
      <c r="K692" s="436">
        <v>0.6428571428571429</v>
      </c>
      <c r="L692" s="734">
        <v>6</v>
      </c>
      <c r="M692" s="800" t="s">
        <v>246</v>
      </c>
      <c r="N692" s="437" t="s">
        <v>172</v>
      </c>
      <c r="O692" s="302"/>
      <c r="P692" s="274">
        <v>112.57899999999999</v>
      </c>
      <c r="Q692" s="274">
        <v>6</v>
      </c>
      <c r="R692" s="252">
        <v>5</v>
      </c>
      <c r="S692" s="303">
        <v>0.83333333333333337</v>
      </c>
      <c r="U692" s="803">
        <f t="shared" si="8"/>
        <v>0</v>
      </c>
      <c r="V692" s="859">
        <f t="shared" si="9"/>
        <v>1</v>
      </c>
    </row>
    <row r="693" spans="1:22" ht="16.5" thickTop="1" thickBot="1">
      <c r="A693" s="799"/>
      <c r="B693" s="804" t="s">
        <v>133</v>
      </c>
      <c r="C693" s="884" t="s">
        <v>1750</v>
      </c>
      <c r="D693" s="881" t="s">
        <v>172</v>
      </c>
      <c r="E693" s="804" t="s">
        <v>1767</v>
      </c>
      <c r="F693" s="294" t="s">
        <v>1769</v>
      </c>
      <c r="G693" s="295" t="s">
        <v>111</v>
      </c>
      <c r="H693" s="645">
        <v>12</v>
      </c>
      <c r="I693" s="647">
        <v>28.602</v>
      </c>
      <c r="J693" s="434">
        <v>49.875999999999998</v>
      </c>
      <c r="K693" s="435">
        <v>0.46153846153846156</v>
      </c>
      <c r="L693" s="735">
        <v>2</v>
      </c>
      <c r="M693" s="804" t="s">
        <v>286</v>
      </c>
      <c r="N693" s="437" t="s">
        <v>172</v>
      </c>
      <c r="O693" s="304"/>
      <c r="P693" s="275">
        <v>-20.143000000000001</v>
      </c>
      <c r="Q693" s="275">
        <v>2</v>
      </c>
      <c r="R693" s="253">
        <v>2</v>
      </c>
      <c r="S693" s="305">
        <v>1</v>
      </c>
      <c r="U693" s="803">
        <f t="shared" si="8"/>
        <v>1</v>
      </c>
      <c r="V693" s="859">
        <f t="shared" si="9"/>
        <v>1</v>
      </c>
    </row>
    <row r="694" spans="1:22" ht="16.5" thickTop="1" thickBot="1">
      <c r="A694" s="799"/>
      <c r="B694" s="800" t="s">
        <v>133</v>
      </c>
      <c r="C694" s="883" t="s">
        <v>1750</v>
      </c>
      <c r="D694" s="882" t="s">
        <v>172</v>
      </c>
      <c r="E694" s="800" t="s">
        <v>3151</v>
      </c>
      <c r="F694" s="296" t="s">
        <v>3152</v>
      </c>
      <c r="G694" s="297" t="s">
        <v>110</v>
      </c>
      <c r="H694" s="644">
        <v>11</v>
      </c>
      <c r="I694" s="646">
        <v>995.68399999999997</v>
      </c>
      <c r="J694" s="655">
        <v>667.27</v>
      </c>
      <c r="K694" s="436">
        <v>0.70967741935483875</v>
      </c>
      <c r="L694" s="734">
        <v>8</v>
      </c>
      <c r="M694" s="800" t="s">
        <v>246</v>
      </c>
      <c r="N694" s="437" t="s">
        <v>172</v>
      </c>
      <c r="O694" s="302">
        <v>2</v>
      </c>
      <c r="P694" s="274">
        <v>417.94200000000001</v>
      </c>
      <c r="Q694" s="274">
        <v>16</v>
      </c>
      <c r="R694" s="252">
        <v>4</v>
      </c>
      <c r="S694" s="303">
        <v>0.5714285714285714</v>
      </c>
      <c r="U694" s="803">
        <f t="shared" si="8"/>
        <v>0</v>
      </c>
      <c r="V694" s="859">
        <f t="shared" si="9"/>
        <v>1</v>
      </c>
    </row>
    <row r="695" spans="1:22" ht="16.5" thickTop="1" thickBot="1">
      <c r="A695" s="799"/>
      <c r="B695" s="804" t="s">
        <v>133</v>
      </c>
      <c r="C695" s="884" t="s">
        <v>1750</v>
      </c>
      <c r="D695" s="881" t="s">
        <v>172</v>
      </c>
      <c r="E695" s="804" t="s">
        <v>1886</v>
      </c>
      <c r="F695" s="294" t="s">
        <v>400</v>
      </c>
      <c r="G695" s="295" t="s">
        <v>110</v>
      </c>
      <c r="H695" s="645">
        <v>10</v>
      </c>
      <c r="I695" s="647">
        <v>683.84100000000001</v>
      </c>
      <c r="J695" s="434">
        <v>783.33100000000002</v>
      </c>
      <c r="K695" s="435">
        <v>0.73333333333333328</v>
      </c>
      <c r="L695" s="735">
        <v>4</v>
      </c>
      <c r="M695" s="804" t="s">
        <v>246</v>
      </c>
      <c r="N695" s="437" t="s">
        <v>172</v>
      </c>
      <c r="O695" s="304"/>
      <c r="P695" s="275">
        <v>15.805</v>
      </c>
      <c r="Q695" s="275">
        <v>2</v>
      </c>
      <c r="R695" s="253">
        <v>3</v>
      </c>
      <c r="S695" s="305">
        <v>0.66666666666666663</v>
      </c>
      <c r="U695" s="803">
        <f t="shared" si="8"/>
        <v>0</v>
      </c>
      <c r="V695" s="859">
        <f t="shared" si="9"/>
        <v>1</v>
      </c>
    </row>
    <row r="696" spans="1:22" ht="16.5" thickTop="1" thickBot="1">
      <c r="A696" s="799"/>
      <c r="B696" s="800" t="s">
        <v>133</v>
      </c>
      <c r="C696" s="883" t="s">
        <v>1750</v>
      </c>
      <c r="D696" s="882" t="s">
        <v>172</v>
      </c>
      <c r="E696" s="800" t="s">
        <v>2038</v>
      </c>
      <c r="F696" s="296" t="s">
        <v>2039</v>
      </c>
      <c r="G696" s="297" t="s">
        <v>110</v>
      </c>
      <c r="H696" s="644">
        <v>9</v>
      </c>
      <c r="I696" s="646">
        <v>89.355999999999995</v>
      </c>
      <c r="J696" s="655">
        <v>177.96899999999999</v>
      </c>
      <c r="K696" s="436">
        <v>0.3380281690140845</v>
      </c>
      <c r="L696" s="734">
        <v>3</v>
      </c>
      <c r="M696" s="800" t="s">
        <v>245</v>
      </c>
      <c r="N696" s="437" t="s">
        <v>172</v>
      </c>
      <c r="O696" s="302">
        <v>1</v>
      </c>
      <c r="P696" s="274">
        <v>22.468</v>
      </c>
      <c r="Q696" s="274">
        <v>2</v>
      </c>
      <c r="R696" s="252">
        <v>2</v>
      </c>
      <c r="S696" s="303">
        <v>0.66666666666666663</v>
      </c>
      <c r="U696" s="803">
        <f t="shared" si="8"/>
        <v>0</v>
      </c>
      <c r="V696" s="859">
        <f t="shared" si="9"/>
        <v>1</v>
      </c>
    </row>
    <row r="697" spans="1:22" ht="16.5" thickTop="1" thickBot="1">
      <c r="A697" s="799"/>
      <c r="B697" s="804" t="s">
        <v>133</v>
      </c>
      <c r="C697" s="884" t="s">
        <v>1750</v>
      </c>
      <c r="D697" s="881" t="s">
        <v>172</v>
      </c>
      <c r="E697" s="804" t="s">
        <v>3153</v>
      </c>
      <c r="F697" s="294" t="s">
        <v>3154</v>
      </c>
      <c r="G697" s="295" t="s">
        <v>110</v>
      </c>
      <c r="H697" s="645">
        <v>1</v>
      </c>
      <c r="I697" s="647">
        <v>9.1479999999999997</v>
      </c>
      <c r="J697" s="434">
        <v>83.753</v>
      </c>
      <c r="K697" s="435">
        <v>1.0909090909090908</v>
      </c>
      <c r="L697" s="735">
        <v>5</v>
      </c>
      <c r="M697" s="804" t="s">
        <v>246</v>
      </c>
      <c r="N697" s="437" t="s">
        <v>172</v>
      </c>
      <c r="O697" s="304">
        <v>2</v>
      </c>
      <c r="P697" s="275">
        <v>68.751999999999995</v>
      </c>
      <c r="Q697" s="275">
        <v>6</v>
      </c>
      <c r="R697" s="253">
        <v>5</v>
      </c>
      <c r="S697" s="305">
        <v>1.25</v>
      </c>
      <c r="U697" s="803">
        <f t="shared" si="8"/>
        <v>0</v>
      </c>
      <c r="V697" s="859">
        <f t="shared" si="9"/>
        <v>1</v>
      </c>
    </row>
    <row r="698" spans="1:22" ht="16.5" thickTop="1" thickBot="1">
      <c r="A698" s="799"/>
      <c r="B698" s="800" t="s">
        <v>133</v>
      </c>
      <c r="C698" s="883" t="s">
        <v>1750</v>
      </c>
      <c r="D698" s="882" t="s">
        <v>172</v>
      </c>
      <c r="E698" s="800" t="s">
        <v>3646</v>
      </c>
      <c r="F698" s="296" t="s">
        <v>3647</v>
      </c>
      <c r="G698" s="297" t="s">
        <v>110</v>
      </c>
      <c r="H698" s="644">
        <v>0</v>
      </c>
      <c r="I698" s="646"/>
      <c r="J698" s="655"/>
      <c r="K698" s="436">
        <v>0</v>
      </c>
      <c r="L698" s="734">
        <v>1</v>
      </c>
      <c r="M698" s="800" t="s">
        <v>172</v>
      </c>
      <c r="N698" s="437" t="s">
        <v>172</v>
      </c>
      <c r="O698" s="302">
        <v>1</v>
      </c>
      <c r="P698" s="274"/>
      <c r="Q698" s="274"/>
      <c r="R698" s="252">
        <v>0</v>
      </c>
      <c r="S698" s="303">
        <v>0</v>
      </c>
      <c r="U698" s="803">
        <f t="shared" si="8"/>
        <v>0</v>
      </c>
      <c r="V698" s="859">
        <f t="shared" si="9"/>
        <v>1</v>
      </c>
    </row>
    <row r="699" spans="1:22" ht="16.5" thickTop="1" thickBot="1">
      <c r="A699" s="799"/>
      <c r="B699" s="804" t="s">
        <v>133</v>
      </c>
      <c r="C699" s="884" t="s">
        <v>2786</v>
      </c>
      <c r="D699" s="881" t="s">
        <v>172</v>
      </c>
      <c r="E699" s="804" t="s">
        <v>2786</v>
      </c>
      <c r="F699" s="294" t="s">
        <v>720</v>
      </c>
      <c r="G699" s="295" t="s">
        <v>112</v>
      </c>
      <c r="H699" s="645">
        <v>3</v>
      </c>
      <c r="I699" s="647">
        <v>21.364999999999998</v>
      </c>
      <c r="J699" s="434">
        <v>82.405000000000001</v>
      </c>
      <c r="K699" s="435">
        <v>0.93333333333333335</v>
      </c>
      <c r="L699" s="735">
        <v>7</v>
      </c>
      <c r="M699" s="804" t="s">
        <v>246</v>
      </c>
      <c r="N699" s="437" t="s">
        <v>172</v>
      </c>
      <c r="O699" s="304">
        <v>5</v>
      </c>
      <c r="P699" s="275">
        <v>50.084000000000003</v>
      </c>
      <c r="Q699" s="275">
        <v>5</v>
      </c>
      <c r="R699" s="253">
        <v>5</v>
      </c>
      <c r="S699" s="305">
        <v>1.1111111111111112</v>
      </c>
      <c r="U699" s="803">
        <f t="shared" si="8"/>
        <v>0</v>
      </c>
      <c r="V699" s="859">
        <f t="shared" si="9"/>
        <v>1</v>
      </c>
    </row>
    <row r="700" spans="1:22" ht="16.5" thickTop="1" thickBot="1">
      <c r="A700" s="799"/>
      <c r="B700" s="800" t="s">
        <v>133</v>
      </c>
      <c r="C700" s="883" t="s">
        <v>2786</v>
      </c>
      <c r="D700" s="882" t="s">
        <v>172</v>
      </c>
      <c r="E700" s="800" t="s">
        <v>2804</v>
      </c>
      <c r="F700" s="296" t="s">
        <v>2806</v>
      </c>
      <c r="G700" s="297" t="s">
        <v>111</v>
      </c>
      <c r="H700" s="644">
        <v>3</v>
      </c>
      <c r="I700" s="646">
        <v>15.965999999999999</v>
      </c>
      <c r="J700" s="655">
        <v>50.673999999999999</v>
      </c>
      <c r="K700" s="436">
        <v>0.72727272727272729</v>
      </c>
      <c r="L700" s="734">
        <v>7</v>
      </c>
      <c r="M700" s="800" t="s">
        <v>244</v>
      </c>
      <c r="N700" s="437" t="s">
        <v>172</v>
      </c>
      <c r="O700" s="302">
        <v>6</v>
      </c>
      <c r="P700" s="274">
        <v>34.707999999999998</v>
      </c>
      <c r="Q700" s="274">
        <v>3</v>
      </c>
      <c r="R700" s="252">
        <v>3</v>
      </c>
      <c r="S700" s="303">
        <v>0.75</v>
      </c>
      <c r="U700" s="803">
        <f t="shared" si="8"/>
        <v>0</v>
      </c>
      <c r="V700" s="859">
        <f t="shared" si="9"/>
        <v>1</v>
      </c>
    </row>
    <row r="701" spans="1:22" ht="16.5" thickTop="1" thickBot="1">
      <c r="A701" s="799"/>
      <c r="B701" s="804" t="s">
        <v>133</v>
      </c>
      <c r="C701" s="884" t="s">
        <v>2786</v>
      </c>
      <c r="D701" s="881" t="s">
        <v>172</v>
      </c>
      <c r="E701" s="804" t="s">
        <v>2874</v>
      </c>
      <c r="F701" s="294" t="s">
        <v>2875</v>
      </c>
      <c r="G701" s="295" t="s">
        <v>110</v>
      </c>
      <c r="H701" s="645">
        <v>3</v>
      </c>
      <c r="I701" s="647">
        <v>14.696999999999999</v>
      </c>
      <c r="J701" s="434">
        <v>278.34699999999998</v>
      </c>
      <c r="K701" s="435">
        <v>0.8571428571428571</v>
      </c>
      <c r="L701" s="735">
        <v>15</v>
      </c>
      <c r="M701" s="804" t="s">
        <v>246</v>
      </c>
      <c r="N701" s="437" t="s">
        <v>172</v>
      </c>
      <c r="O701" s="304">
        <v>8</v>
      </c>
      <c r="P701" s="275">
        <v>172.56</v>
      </c>
      <c r="Q701" s="275">
        <v>14</v>
      </c>
      <c r="R701" s="253">
        <v>9</v>
      </c>
      <c r="S701" s="305">
        <v>0.81818181818181823</v>
      </c>
      <c r="U701" s="803">
        <f t="shared" si="8"/>
        <v>0</v>
      </c>
      <c r="V701" s="859">
        <f t="shared" si="9"/>
        <v>1</v>
      </c>
    </row>
    <row r="702" spans="1:22" ht="16.5" thickTop="1" thickBot="1">
      <c r="A702" s="799"/>
      <c r="B702" s="800" t="s">
        <v>133</v>
      </c>
      <c r="C702" s="883" t="s">
        <v>2786</v>
      </c>
      <c r="D702" s="882" t="s">
        <v>172</v>
      </c>
      <c r="E702" s="800" t="s">
        <v>2807</v>
      </c>
      <c r="F702" s="296" t="s">
        <v>2809</v>
      </c>
      <c r="G702" s="297" t="s">
        <v>111</v>
      </c>
      <c r="H702" s="644">
        <v>3</v>
      </c>
      <c r="I702" s="646"/>
      <c r="J702" s="655"/>
      <c r="K702" s="436">
        <v>0</v>
      </c>
      <c r="L702" s="734">
        <v>1</v>
      </c>
      <c r="M702" s="800" t="s">
        <v>286</v>
      </c>
      <c r="N702" s="437" t="s">
        <v>172</v>
      </c>
      <c r="O702" s="302"/>
      <c r="P702" s="274"/>
      <c r="Q702" s="274"/>
      <c r="R702" s="252">
        <v>0</v>
      </c>
      <c r="S702" s="303">
        <v>0</v>
      </c>
      <c r="U702" s="803">
        <f t="shared" si="8"/>
        <v>1</v>
      </c>
      <c r="V702" s="859">
        <f t="shared" si="9"/>
        <v>1</v>
      </c>
    </row>
    <row r="703" spans="1:22" ht="16.5" thickTop="1" thickBot="1">
      <c r="A703" s="799"/>
      <c r="B703" s="804" t="s">
        <v>133</v>
      </c>
      <c r="C703" s="884" t="s">
        <v>2786</v>
      </c>
      <c r="D703" s="881" t="s">
        <v>172</v>
      </c>
      <c r="E703" s="804" t="s">
        <v>2810</v>
      </c>
      <c r="F703" s="294" t="s">
        <v>2812</v>
      </c>
      <c r="G703" s="295" t="s">
        <v>111</v>
      </c>
      <c r="H703" s="645">
        <v>3</v>
      </c>
      <c r="I703" s="647">
        <v>105.614</v>
      </c>
      <c r="J703" s="434">
        <v>113.119</v>
      </c>
      <c r="K703" s="435">
        <v>0.6</v>
      </c>
      <c r="L703" s="735">
        <v>6</v>
      </c>
      <c r="M703" s="804" t="s">
        <v>246</v>
      </c>
      <c r="N703" s="437" t="s">
        <v>172</v>
      </c>
      <c r="O703" s="304">
        <v>5</v>
      </c>
      <c r="P703" s="275">
        <v>99.775000000000006</v>
      </c>
      <c r="Q703" s="275">
        <v>9</v>
      </c>
      <c r="R703" s="253">
        <v>2</v>
      </c>
      <c r="S703" s="305">
        <v>0.5714285714285714</v>
      </c>
      <c r="U703" s="803">
        <f t="shared" si="8"/>
        <v>0</v>
      </c>
      <c r="V703" s="859">
        <f t="shared" si="9"/>
        <v>1</v>
      </c>
    </row>
    <row r="704" spans="1:22" ht="16.5" thickTop="1" thickBot="1">
      <c r="A704" s="799"/>
      <c r="B704" s="800" t="s">
        <v>133</v>
      </c>
      <c r="C704" s="883" t="s">
        <v>2786</v>
      </c>
      <c r="D704" s="882" t="s">
        <v>172</v>
      </c>
      <c r="E704" s="800" t="s">
        <v>2876</v>
      </c>
      <c r="F704" s="296" t="s">
        <v>2877</v>
      </c>
      <c r="G704" s="297" t="s">
        <v>110</v>
      </c>
      <c r="H704" s="644">
        <v>3</v>
      </c>
      <c r="I704" s="646">
        <v>11.946999999999999</v>
      </c>
      <c r="J704" s="655">
        <v>105.997</v>
      </c>
      <c r="K704" s="436">
        <v>0.52631578947368418</v>
      </c>
      <c r="L704" s="734">
        <v>5</v>
      </c>
      <c r="M704" s="800" t="s">
        <v>246</v>
      </c>
      <c r="N704" s="437" t="s">
        <v>172</v>
      </c>
      <c r="O704" s="302">
        <v>1</v>
      </c>
      <c r="P704" s="274">
        <v>39.54</v>
      </c>
      <c r="Q704" s="274">
        <v>4</v>
      </c>
      <c r="R704" s="252">
        <v>2</v>
      </c>
      <c r="S704" s="303">
        <v>0.44444444444444442</v>
      </c>
      <c r="U704" s="803">
        <f t="shared" si="8"/>
        <v>0</v>
      </c>
      <c r="V704" s="859">
        <f t="shared" si="9"/>
        <v>1</v>
      </c>
    </row>
    <row r="705" spans="1:22" ht="16.5" thickTop="1" thickBot="1">
      <c r="A705" s="799"/>
      <c r="B705" s="804" t="s">
        <v>133</v>
      </c>
      <c r="C705" s="884" t="s">
        <v>2786</v>
      </c>
      <c r="D705" s="881" t="s">
        <v>172</v>
      </c>
      <c r="E705" s="804" t="s">
        <v>2878</v>
      </c>
      <c r="F705" s="294" t="s">
        <v>2879</v>
      </c>
      <c r="G705" s="295" t="s">
        <v>110</v>
      </c>
      <c r="H705" s="645">
        <v>3</v>
      </c>
      <c r="I705" s="647">
        <v>23.741</v>
      </c>
      <c r="J705" s="434">
        <v>329.255</v>
      </c>
      <c r="K705" s="435">
        <v>0.71794871794871795</v>
      </c>
      <c r="L705" s="735">
        <v>15</v>
      </c>
      <c r="M705" s="804" t="s">
        <v>246</v>
      </c>
      <c r="N705" s="437" t="s">
        <v>172</v>
      </c>
      <c r="O705" s="304">
        <v>7</v>
      </c>
      <c r="P705" s="275">
        <v>174.66200000000001</v>
      </c>
      <c r="Q705" s="275">
        <v>13</v>
      </c>
      <c r="R705" s="253">
        <v>7</v>
      </c>
      <c r="S705" s="305">
        <v>0.60869565217391308</v>
      </c>
      <c r="U705" s="803">
        <f t="shared" si="8"/>
        <v>0</v>
      </c>
      <c r="V705" s="859">
        <f t="shared" si="9"/>
        <v>1</v>
      </c>
    </row>
    <row r="706" spans="1:22" ht="16.5" thickTop="1" thickBot="1">
      <c r="A706" s="799"/>
      <c r="B706" s="800" t="s">
        <v>133</v>
      </c>
      <c r="C706" s="883" t="s">
        <v>2786</v>
      </c>
      <c r="D706" s="882" t="s">
        <v>172</v>
      </c>
      <c r="E706" s="800" t="s">
        <v>2880</v>
      </c>
      <c r="F706" s="296" t="s">
        <v>2881</v>
      </c>
      <c r="G706" s="297" t="s">
        <v>110</v>
      </c>
      <c r="H706" s="644">
        <v>3</v>
      </c>
      <c r="I706" s="646"/>
      <c r="J706" s="655">
        <v>203.36600000000001</v>
      </c>
      <c r="K706" s="436">
        <v>0.46153846153846156</v>
      </c>
      <c r="L706" s="734">
        <v>15</v>
      </c>
      <c r="M706" s="800" t="s">
        <v>246</v>
      </c>
      <c r="N706" s="437" t="s">
        <v>172</v>
      </c>
      <c r="O706" s="302">
        <v>7</v>
      </c>
      <c r="P706" s="274">
        <v>113.06</v>
      </c>
      <c r="Q706" s="274">
        <v>10</v>
      </c>
      <c r="R706" s="252">
        <v>4</v>
      </c>
      <c r="S706" s="303">
        <v>0.34782608695652173</v>
      </c>
      <c r="U706" s="803">
        <f t="shared" si="8"/>
        <v>0</v>
      </c>
      <c r="V706" s="859">
        <f t="shared" si="9"/>
        <v>1</v>
      </c>
    </row>
    <row r="707" spans="1:22" ht="16.5" thickTop="1" thickBot="1">
      <c r="A707" s="799"/>
      <c r="B707" s="804" t="s">
        <v>133</v>
      </c>
      <c r="C707" s="884" t="s">
        <v>2786</v>
      </c>
      <c r="D707" s="881" t="s">
        <v>172</v>
      </c>
      <c r="E707" s="804" t="s">
        <v>2882</v>
      </c>
      <c r="F707" s="294" t="s">
        <v>2883</v>
      </c>
      <c r="G707" s="295" t="s">
        <v>110</v>
      </c>
      <c r="H707" s="645">
        <v>2</v>
      </c>
      <c r="I707" s="647"/>
      <c r="J707" s="434">
        <v>12.010999999999999</v>
      </c>
      <c r="K707" s="435">
        <v>0.18181818181818182</v>
      </c>
      <c r="L707" s="735">
        <v>3</v>
      </c>
      <c r="M707" s="804" t="s">
        <v>286</v>
      </c>
      <c r="N707" s="437" t="s">
        <v>172</v>
      </c>
      <c r="O707" s="304"/>
      <c r="P707" s="275">
        <v>0</v>
      </c>
      <c r="Q707" s="275">
        <v>0</v>
      </c>
      <c r="R707" s="253">
        <v>0</v>
      </c>
      <c r="S707" s="305">
        <v>0</v>
      </c>
      <c r="U707" s="803">
        <f t="shared" si="8"/>
        <v>1</v>
      </c>
      <c r="V707" s="859">
        <f t="shared" si="9"/>
        <v>1</v>
      </c>
    </row>
    <row r="708" spans="1:22" ht="16.5" thickTop="1" thickBot="1">
      <c r="A708" s="799"/>
      <c r="B708" s="800" t="s">
        <v>133</v>
      </c>
      <c r="C708" s="883" t="s">
        <v>2786</v>
      </c>
      <c r="D708" s="882" t="s">
        <v>172</v>
      </c>
      <c r="E708" s="800" t="s">
        <v>2884</v>
      </c>
      <c r="F708" s="296" t="s">
        <v>749</v>
      </c>
      <c r="G708" s="297" t="s">
        <v>110</v>
      </c>
      <c r="H708" s="644">
        <v>2</v>
      </c>
      <c r="I708" s="646"/>
      <c r="J708" s="655">
        <v>42.292000000000002</v>
      </c>
      <c r="K708" s="436">
        <v>0.4</v>
      </c>
      <c r="L708" s="734">
        <v>6</v>
      </c>
      <c r="M708" s="800" t="s">
        <v>246</v>
      </c>
      <c r="N708" s="437" t="s">
        <v>172</v>
      </c>
      <c r="O708" s="302">
        <v>2</v>
      </c>
      <c r="P708" s="274">
        <v>20.036000000000001</v>
      </c>
      <c r="Q708" s="274">
        <v>2</v>
      </c>
      <c r="R708" s="252">
        <v>2</v>
      </c>
      <c r="S708" s="303">
        <v>0.4</v>
      </c>
      <c r="U708" s="803">
        <f t="shared" si="8"/>
        <v>0</v>
      </c>
      <c r="V708" s="859">
        <f t="shared" si="9"/>
        <v>1</v>
      </c>
    </row>
    <row r="709" spans="1:22" ht="16.5" thickTop="1" thickBot="1">
      <c r="A709" s="799"/>
      <c r="B709" s="804" t="s">
        <v>133</v>
      </c>
      <c r="C709" s="884" t="s">
        <v>2786</v>
      </c>
      <c r="D709" s="881" t="s">
        <v>172</v>
      </c>
      <c r="E709" s="804" t="s">
        <v>2813</v>
      </c>
      <c r="F709" s="294" t="s">
        <v>2815</v>
      </c>
      <c r="G709" s="295" t="s">
        <v>111</v>
      </c>
      <c r="H709" s="645">
        <v>2</v>
      </c>
      <c r="I709" s="647">
        <v>10.127000000000001</v>
      </c>
      <c r="J709" s="434">
        <v>10.127000000000001</v>
      </c>
      <c r="K709" s="435">
        <v>0.4</v>
      </c>
      <c r="L709" s="735">
        <v>1</v>
      </c>
      <c r="M709" s="804" t="s">
        <v>286</v>
      </c>
      <c r="N709" s="437" t="s">
        <v>172</v>
      </c>
      <c r="O709" s="304"/>
      <c r="P709" s="275"/>
      <c r="Q709" s="275"/>
      <c r="R709" s="253">
        <v>0</v>
      </c>
      <c r="S709" s="305">
        <v>0</v>
      </c>
      <c r="U709" s="803">
        <f t="shared" si="8"/>
        <v>1</v>
      </c>
      <c r="V709" s="859">
        <f t="shared" si="9"/>
        <v>1</v>
      </c>
    </row>
    <row r="710" spans="1:22" ht="16.5" thickTop="1" thickBot="1">
      <c r="A710" s="799"/>
      <c r="B710" s="800" t="s">
        <v>133</v>
      </c>
      <c r="C710" s="883" t="s">
        <v>2786</v>
      </c>
      <c r="D710" s="882" t="s">
        <v>172</v>
      </c>
      <c r="E710" s="800" t="s">
        <v>2885</v>
      </c>
      <c r="F710" s="296" t="s">
        <v>2886</v>
      </c>
      <c r="G710" s="297" t="s">
        <v>110</v>
      </c>
      <c r="H710" s="644">
        <v>2</v>
      </c>
      <c r="I710" s="646">
        <v>45.594000000000001</v>
      </c>
      <c r="J710" s="655">
        <v>87.123999999999995</v>
      </c>
      <c r="K710" s="436">
        <v>0.7142857142857143</v>
      </c>
      <c r="L710" s="734">
        <v>6</v>
      </c>
      <c r="M710" s="800" t="s">
        <v>246</v>
      </c>
      <c r="N710" s="437" t="s">
        <v>172</v>
      </c>
      <c r="O710" s="302">
        <v>3</v>
      </c>
      <c r="P710" s="274">
        <v>2.15</v>
      </c>
      <c r="Q710" s="274">
        <v>0</v>
      </c>
      <c r="R710" s="252">
        <v>1</v>
      </c>
      <c r="S710" s="303">
        <v>0.22222222222222221</v>
      </c>
      <c r="U710" s="803">
        <f t="shared" si="8"/>
        <v>0</v>
      </c>
      <c r="V710" s="859">
        <f t="shared" si="9"/>
        <v>1</v>
      </c>
    </row>
    <row r="711" spans="1:22" ht="16.5" thickTop="1" thickBot="1">
      <c r="A711" s="799"/>
      <c r="B711" s="804" t="s">
        <v>133</v>
      </c>
      <c r="C711" s="884" t="s">
        <v>2786</v>
      </c>
      <c r="D711" s="881" t="s">
        <v>172</v>
      </c>
      <c r="E711" s="804" t="s">
        <v>2816</v>
      </c>
      <c r="F711" s="294" t="s">
        <v>2818</v>
      </c>
      <c r="G711" s="295" t="s">
        <v>111</v>
      </c>
      <c r="H711" s="645">
        <v>2</v>
      </c>
      <c r="I711" s="647">
        <v>87.039000000000001</v>
      </c>
      <c r="J711" s="434">
        <v>87.039000000000001</v>
      </c>
      <c r="K711" s="435">
        <v>0.4</v>
      </c>
      <c r="L711" s="735">
        <v>1</v>
      </c>
      <c r="M711" s="804" t="s">
        <v>246</v>
      </c>
      <c r="N711" s="437" t="s">
        <v>172</v>
      </c>
      <c r="O711" s="304"/>
      <c r="P711" s="275"/>
      <c r="Q711" s="275"/>
      <c r="R711" s="253">
        <v>0</v>
      </c>
      <c r="S711" s="305">
        <v>0</v>
      </c>
      <c r="U711" s="803">
        <f t="shared" si="8"/>
        <v>0</v>
      </c>
      <c r="V711" s="859">
        <f t="shared" si="9"/>
        <v>1</v>
      </c>
    </row>
    <row r="712" spans="1:22" ht="16.5" thickTop="1" thickBot="1">
      <c r="A712" s="799"/>
      <c r="B712" s="800" t="s">
        <v>133</v>
      </c>
      <c r="C712" s="883" t="s">
        <v>2786</v>
      </c>
      <c r="D712" s="882" t="s">
        <v>172</v>
      </c>
      <c r="E712" s="800" t="s">
        <v>3155</v>
      </c>
      <c r="F712" s="296" t="s">
        <v>3156</v>
      </c>
      <c r="G712" s="297" t="s">
        <v>110</v>
      </c>
      <c r="H712" s="644">
        <v>1</v>
      </c>
      <c r="I712" s="646"/>
      <c r="J712" s="655">
        <v>20.056999999999999</v>
      </c>
      <c r="K712" s="436">
        <v>0.44444444444444442</v>
      </c>
      <c r="L712" s="734">
        <v>5</v>
      </c>
      <c r="M712" s="800" t="s">
        <v>246</v>
      </c>
      <c r="N712" s="437" t="s">
        <v>172</v>
      </c>
      <c r="O712" s="302">
        <v>3</v>
      </c>
      <c r="P712" s="274">
        <v>20.056999999999999</v>
      </c>
      <c r="Q712" s="274">
        <v>2</v>
      </c>
      <c r="R712" s="252">
        <v>2</v>
      </c>
      <c r="S712" s="303">
        <v>0.5714285714285714</v>
      </c>
      <c r="U712" s="803">
        <f t="shared" si="8"/>
        <v>0</v>
      </c>
      <c r="V712" s="859">
        <f t="shared" si="9"/>
        <v>1</v>
      </c>
    </row>
    <row r="713" spans="1:22" ht="16.5" thickTop="1" thickBot="1">
      <c r="A713" s="799"/>
      <c r="B713" s="804" t="s">
        <v>133</v>
      </c>
      <c r="C713" s="884" t="s">
        <v>2786</v>
      </c>
      <c r="D713" s="881" t="s">
        <v>172</v>
      </c>
      <c r="E713" s="804" t="s">
        <v>3157</v>
      </c>
      <c r="F713" s="294" t="s">
        <v>3158</v>
      </c>
      <c r="G713" s="295" t="s">
        <v>110</v>
      </c>
      <c r="H713" s="645">
        <v>1</v>
      </c>
      <c r="I713" s="647"/>
      <c r="J713" s="434">
        <v>21.038</v>
      </c>
      <c r="K713" s="435">
        <v>0.4</v>
      </c>
      <c r="L713" s="735">
        <v>4</v>
      </c>
      <c r="M713" s="804" t="s">
        <v>246</v>
      </c>
      <c r="N713" s="437" t="s">
        <v>172</v>
      </c>
      <c r="O713" s="304">
        <v>1</v>
      </c>
      <c r="P713" s="275">
        <v>10.004</v>
      </c>
      <c r="Q713" s="275">
        <v>1</v>
      </c>
      <c r="R713" s="253">
        <v>1</v>
      </c>
      <c r="S713" s="305">
        <v>0.2857142857142857</v>
      </c>
      <c r="U713" s="803">
        <f t="shared" si="8"/>
        <v>0</v>
      </c>
      <c r="V713" s="859">
        <f t="shared" si="9"/>
        <v>1</v>
      </c>
    </row>
    <row r="714" spans="1:22" ht="16.5" thickTop="1" thickBot="1">
      <c r="A714" s="799"/>
      <c r="B714" s="800" t="s">
        <v>133</v>
      </c>
      <c r="C714" s="883" t="s">
        <v>2786</v>
      </c>
      <c r="D714" s="882" t="s">
        <v>172</v>
      </c>
      <c r="E714" s="800" t="s">
        <v>3159</v>
      </c>
      <c r="F714" s="296" t="s">
        <v>3160</v>
      </c>
      <c r="G714" s="297" t="s">
        <v>110</v>
      </c>
      <c r="H714" s="644">
        <v>1</v>
      </c>
      <c r="I714" s="646"/>
      <c r="J714" s="655">
        <v>155.48099999999999</v>
      </c>
      <c r="K714" s="436">
        <v>0.54545454545454541</v>
      </c>
      <c r="L714" s="734">
        <v>5</v>
      </c>
      <c r="M714" s="800" t="s">
        <v>246</v>
      </c>
      <c r="N714" s="437" t="s">
        <v>172</v>
      </c>
      <c r="O714" s="302">
        <v>2</v>
      </c>
      <c r="P714" s="274">
        <v>52.298000000000002</v>
      </c>
      <c r="Q714" s="274">
        <v>4</v>
      </c>
      <c r="R714" s="252">
        <v>1</v>
      </c>
      <c r="S714" s="303">
        <v>0.25</v>
      </c>
      <c r="U714" s="803">
        <f t="shared" si="8"/>
        <v>0</v>
      </c>
      <c r="V714" s="859">
        <f t="shared" si="9"/>
        <v>1</v>
      </c>
    </row>
    <row r="715" spans="1:22" ht="16.5" thickTop="1" thickBot="1">
      <c r="A715" s="799"/>
      <c r="B715" s="804" t="s">
        <v>133</v>
      </c>
      <c r="C715" s="884" t="s">
        <v>2786</v>
      </c>
      <c r="D715" s="881" t="s">
        <v>172</v>
      </c>
      <c r="E715" s="804" t="s">
        <v>3161</v>
      </c>
      <c r="F715" s="294" t="s">
        <v>3162</v>
      </c>
      <c r="G715" s="295" t="s">
        <v>111</v>
      </c>
      <c r="H715" s="645">
        <v>1</v>
      </c>
      <c r="I715" s="647"/>
      <c r="J715" s="434"/>
      <c r="K715" s="435">
        <v>0</v>
      </c>
      <c r="L715" s="735">
        <v>6</v>
      </c>
      <c r="M715" s="804" t="s">
        <v>286</v>
      </c>
      <c r="N715" s="437" t="s">
        <v>172</v>
      </c>
      <c r="O715" s="304">
        <v>5</v>
      </c>
      <c r="P715" s="275"/>
      <c r="Q715" s="275"/>
      <c r="R715" s="253">
        <v>0</v>
      </c>
      <c r="S715" s="305">
        <v>0</v>
      </c>
      <c r="U715" s="803">
        <f t="shared" si="8"/>
        <v>1</v>
      </c>
      <c r="V715" s="859">
        <f t="shared" si="9"/>
        <v>1</v>
      </c>
    </row>
    <row r="716" spans="1:22" ht="16.5" thickTop="1" thickBot="1">
      <c r="A716" s="799"/>
      <c r="B716" s="800" t="s">
        <v>133</v>
      </c>
      <c r="C716" s="883" t="s">
        <v>2786</v>
      </c>
      <c r="D716" s="882" t="s">
        <v>172</v>
      </c>
      <c r="E716" s="800" t="s">
        <v>3163</v>
      </c>
      <c r="F716" s="296" t="s">
        <v>3164</v>
      </c>
      <c r="G716" s="297" t="s">
        <v>110</v>
      </c>
      <c r="H716" s="644">
        <v>1</v>
      </c>
      <c r="I716" s="646">
        <v>10.035</v>
      </c>
      <c r="J716" s="655">
        <v>100.48099999999999</v>
      </c>
      <c r="K716" s="436">
        <v>0.72727272727272729</v>
      </c>
      <c r="L716" s="734">
        <v>5</v>
      </c>
      <c r="M716" s="800" t="s">
        <v>246</v>
      </c>
      <c r="N716" s="437" t="s">
        <v>172</v>
      </c>
      <c r="O716" s="302">
        <v>2</v>
      </c>
      <c r="P716" s="274">
        <v>69.501000000000005</v>
      </c>
      <c r="Q716" s="274">
        <v>5</v>
      </c>
      <c r="R716" s="252">
        <v>3</v>
      </c>
      <c r="S716" s="303">
        <v>0.75</v>
      </c>
      <c r="U716" s="803">
        <f t="shared" si="8"/>
        <v>0</v>
      </c>
      <c r="V716" s="859">
        <f t="shared" si="9"/>
        <v>1</v>
      </c>
    </row>
    <row r="717" spans="1:22" ht="16.5" thickTop="1" thickBot="1">
      <c r="A717" s="799"/>
      <c r="B717" s="804" t="s">
        <v>133</v>
      </c>
      <c r="C717" s="884" t="s">
        <v>2786</v>
      </c>
      <c r="D717" s="881" t="s">
        <v>172</v>
      </c>
      <c r="E717" s="804" t="s">
        <v>3165</v>
      </c>
      <c r="F717" s="294" t="s">
        <v>3166</v>
      </c>
      <c r="G717" s="295" t="s">
        <v>110</v>
      </c>
      <c r="H717" s="645">
        <v>1</v>
      </c>
      <c r="I717" s="647">
        <v>21.975999999999999</v>
      </c>
      <c r="J717" s="434">
        <v>111.066</v>
      </c>
      <c r="K717" s="435">
        <v>0.8571428571428571</v>
      </c>
      <c r="L717" s="735">
        <v>6</v>
      </c>
      <c r="M717" s="804" t="s">
        <v>246</v>
      </c>
      <c r="N717" s="437" t="s">
        <v>172</v>
      </c>
      <c r="O717" s="304">
        <v>2</v>
      </c>
      <c r="P717" s="275">
        <v>62.81</v>
      </c>
      <c r="Q717" s="275">
        <v>5</v>
      </c>
      <c r="R717" s="253">
        <v>4</v>
      </c>
      <c r="S717" s="305">
        <v>0.8</v>
      </c>
      <c r="U717" s="803">
        <f t="shared" si="8"/>
        <v>0</v>
      </c>
      <c r="V717" s="859">
        <f t="shared" si="9"/>
        <v>1</v>
      </c>
    </row>
    <row r="718" spans="1:22" ht="16.5" thickTop="1" thickBot="1">
      <c r="A718" s="799"/>
      <c r="B718" s="800" t="s">
        <v>133</v>
      </c>
      <c r="C718" s="883" t="s">
        <v>2786</v>
      </c>
      <c r="D718" s="882" t="s">
        <v>172</v>
      </c>
      <c r="E718" s="800" t="s">
        <v>3167</v>
      </c>
      <c r="F718" s="296" t="s">
        <v>3168</v>
      </c>
      <c r="G718" s="297" t="s">
        <v>110</v>
      </c>
      <c r="H718" s="644">
        <v>1</v>
      </c>
      <c r="I718" s="646"/>
      <c r="J718" s="655">
        <v>73.209999999999994</v>
      </c>
      <c r="K718" s="436">
        <v>0.625</v>
      </c>
      <c r="L718" s="734">
        <v>8</v>
      </c>
      <c r="M718" s="800" t="s">
        <v>246</v>
      </c>
      <c r="N718" s="437" t="s">
        <v>172</v>
      </c>
      <c r="O718" s="302">
        <v>4</v>
      </c>
      <c r="P718" s="274">
        <v>51.831000000000003</v>
      </c>
      <c r="Q718" s="274">
        <v>4</v>
      </c>
      <c r="R718" s="252">
        <v>3</v>
      </c>
      <c r="S718" s="303">
        <v>0.5</v>
      </c>
      <c r="U718" s="803">
        <f t="shared" si="8"/>
        <v>0</v>
      </c>
      <c r="V718" s="859">
        <f t="shared" si="9"/>
        <v>1</v>
      </c>
    </row>
    <row r="719" spans="1:22" ht="16.5" thickTop="1" thickBot="1">
      <c r="A719" s="799"/>
      <c r="B719" s="804" t="s">
        <v>133</v>
      </c>
      <c r="C719" s="884" t="s">
        <v>2786</v>
      </c>
      <c r="D719" s="881" t="s">
        <v>172</v>
      </c>
      <c r="E719" s="804" t="s">
        <v>3169</v>
      </c>
      <c r="F719" s="294" t="s">
        <v>3170</v>
      </c>
      <c r="G719" s="295" t="s">
        <v>110</v>
      </c>
      <c r="H719" s="645">
        <v>1</v>
      </c>
      <c r="I719" s="647"/>
      <c r="J719" s="434">
        <v>39.143999999999998</v>
      </c>
      <c r="K719" s="435">
        <v>0.44444444444444442</v>
      </c>
      <c r="L719" s="735">
        <v>3</v>
      </c>
      <c r="M719" s="804" t="s">
        <v>246</v>
      </c>
      <c r="N719" s="437" t="s">
        <v>172</v>
      </c>
      <c r="O719" s="304"/>
      <c r="P719" s="275">
        <v>15.085000000000001</v>
      </c>
      <c r="Q719" s="275">
        <v>1</v>
      </c>
      <c r="R719" s="253">
        <v>1</v>
      </c>
      <c r="S719" s="305">
        <v>0.33333333333333331</v>
      </c>
      <c r="U719" s="803">
        <f t="shared" si="8"/>
        <v>0</v>
      </c>
      <c r="V719" s="859">
        <f t="shared" si="9"/>
        <v>1</v>
      </c>
    </row>
    <row r="720" spans="1:22" ht="16.5" thickTop="1" thickBot="1">
      <c r="A720" s="799"/>
      <c r="B720" s="800" t="s">
        <v>133</v>
      </c>
      <c r="C720" s="883" t="s">
        <v>2786</v>
      </c>
      <c r="D720" s="882" t="s">
        <v>172</v>
      </c>
      <c r="E720" s="800" t="s">
        <v>3648</v>
      </c>
      <c r="F720" s="296" t="s">
        <v>3649</v>
      </c>
      <c r="G720" s="297" t="s">
        <v>110</v>
      </c>
      <c r="H720" s="644">
        <v>1</v>
      </c>
      <c r="I720" s="646"/>
      <c r="J720" s="655">
        <v>44.093000000000004</v>
      </c>
      <c r="K720" s="436">
        <v>1.3333333333333333</v>
      </c>
      <c r="L720" s="734">
        <v>3</v>
      </c>
      <c r="M720" s="800" t="s">
        <v>246</v>
      </c>
      <c r="N720" s="437" t="s">
        <v>172</v>
      </c>
      <c r="O720" s="302">
        <v>3</v>
      </c>
      <c r="P720" s="274">
        <v>44.093000000000004</v>
      </c>
      <c r="Q720" s="274">
        <v>3</v>
      </c>
      <c r="R720" s="252">
        <v>2</v>
      </c>
      <c r="S720" s="303">
        <v>1.3333333333333333</v>
      </c>
      <c r="U720" s="803">
        <f t="shared" si="8"/>
        <v>0</v>
      </c>
      <c r="V720" s="859">
        <f t="shared" si="9"/>
        <v>1</v>
      </c>
    </row>
    <row r="721" spans="1:22" ht="16.5" thickTop="1" thickBot="1">
      <c r="A721" s="799"/>
      <c r="B721" s="804" t="s">
        <v>133</v>
      </c>
      <c r="C721" s="884" t="s">
        <v>2786</v>
      </c>
      <c r="D721" s="881" t="s">
        <v>172</v>
      </c>
      <c r="E721" s="804" t="s">
        <v>3650</v>
      </c>
      <c r="F721" s="294" t="s">
        <v>753</v>
      </c>
      <c r="G721" s="295" t="s">
        <v>110</v>
      </c>
      <c r="H721" s="645">
        <v>1</v>
      </c>
      <c r="I721" s="647">
        <v>10.089</v>
      </c>
      <c r="J721" s="434">
        <v>51.1</v>
      </c>
      <c r="K721" s="435">
        <v>1.3333333333333333</v>
      </c>
      <c r="L721" s="735">
        <v>3</v>
      </c>
      <c r="M721" s="804" t="s">
        <v>246</v>
      </c>
      <c r="N721" s="437" t="s">
        <v>172</v>
      </c>
      <c r="O721" s="304">
        <v>3</v>
      </c>
      <c r="P721" s="275">
        <v>51.1</v>
      </c>
      <c r="Q721" s="275">
        <v>4</v>
      </c>
      <c r="R721" s="253">
        <v>2</v>
      </c>
      <c r="S721" s="305">
        <v>1.3333333333333333</v>
      </c>
      <c r="U721" s="803">
        <f t="shared" si="8"/>
        <v>0</v>
      </c>
      <c r="V721" s="859">
        <f t="shared" si="9"/>
        <v>1</v>
      </c>
    </row>
    <row r="722" spans="1:22" ht="16.5" thickTop="1" thickBot="1">
      <c r="A722" s="799"/>
      <c r="B722" s="800" t="s">
        <v>133</v>
      </c>
      <c r="C722" s="883" t="s">
        <v>2786</v>
      </c>
      <c r="D722" s="882" t="s">
        <v>172</v>
      </c>
      <c r="E722" s="800" t="s">
        <v>3651</v>
      </c>
      <c r="F722" s="296" t="s">
        <v>3652</v>
      </c>
      <c r="G722" s="297" t="s">
        <v>110</v>
      </c>
      <c r="H722" s="644">
        <v>1</v>
      </c>
      <c r="I722" s="646"/>
      <c r="J722" s="655"/>
      <c r="K722" s="436">
        <v>0</v>
      </c>
      <c r="L722" s="734">
        <v>1</v>
      </c>
      <c r="M722" s="800" t="s">
        <v>286</v>
      </c>
      <c r="N722" s="437" t="s">
        <v>172</v>
      </c>
      <c r="O722" s="302">
        <v>1</v>
      </c>
      <c r="P722" s="274"/>
      <c r="Q722" s="274"/>
      <c r="R722" s="252">
        <v>0</v>
      </c>
      <c r="S722" s="303">
        <v>0</v>
      </c>
      <c r="U722" s="803">
        <f t="shared" si="8"/>
        <v>1</v>
      </c>
      <c r="V722" s="859">
        <f t="shared" si="9"/>
        <v>1</v>
      </c>
    </row>
    <row r="723" spans="1:22" ht="16.5" thickTop="1" thickBot="1">
      <c r="A723" s="799"/>
      <c r="B723" s="804" t="s">
        <v>133</v>
      </c>
      <c r="C723" s="884" t="s">
        <v>2786</v>
      </c>
      <c r="D723" s="881" t="s">
        <v>172</v>
      </c>
      <c r="E723" s="804" t="s">
        <v>3653</v>
      </c>
      <c r="F723" s="294" t="s">
        <v>3654</v>
      </c>
      <c r="G723" s="295" t="s">
        <v>110</v>
      </c>
      <c r="H723" s="645">
        <v>1</v>
      </c>
      <c r="I723" s="647"/>
      <c r="J723" s="434">
        <v>20.079999999999998</v>
      </c>
      <c r="K723" s="435">
        <v>1</v>
      </c>
      <c r="L723" s="735">
        <v>4</v>
      </c>
      <c r="M723" s="804" t="s">
        <v>246</v>
      </c>
      <c r="N723" s="437" t="s">
        <v>172</v>
      </c>
      <c r="O723" s="304">
        <v>4</v>
      </c>
      <c r="P723" s="275">
        <v>20.079999999999998</v>
      </c>
      <c r="Q723" s="275">
        <v>2</v>
      </c>
      <c r="R723" s="253">
        <v>2</v>
      </c>
      <c r="S723" s="305">
        <v>1</v>
      </c>
      <c r="U723" s="803">
        <f t="shared" si="8"/>
        <v>0</v>
      </c>
      <c r="V723" s="859">
        <f t="shared" si="9"/>
        <v>1</v>
      </c>
    </row>
    <row r="724" spans="1:22" ht="16.5" thickTop="1" thickBot="1">
      <c r="A724" s="799"/>
      <c r="B724" s="800" t="s">
        <v>133</v>
      </c>
      <c r="C724" s="883" t="s">
        <v>2786</v>
      </c>
      <c r="D724" s="882" t="s">
        <v>172</v>
      </c>
      <c r="E724" s="800" t="s">
        <v>3655</v>
      </c>
      <c r="F724" s="296" t="s">
        <v>3656</v>
      </c>
      <c r="G724" s="297" t="s">
        <v>110</v>
      </c>
      <c r="H724" s="644">
        <v>1</v>
      </c>
      <c r="I724" s="646"/>
      <c r="J724" s="655"/>
      <c r="K724" s="436">
        <v>0</v>
      </c>
      <c r="L724" s="734">
        <v>3</v>
      </c>
      <c r="M724" s="800" t="s">
        <v>286</v>
      </c>
      <c r="N724" s="437" t="s">
        <v>172</v>
      </c>
      <c r="O724" s="302">
        <v>3</v>
      </c>
      <c r="P724" s="274"/>
      <c r="Q724" s="274"/>
      <c r="R724" s="252">
        <v>0</v>
      </c>
      <c r="S724" s="303">
        <v>0</v>
      </c>
      <c r="U724" s="803">
        <f t="shared" si="8"/>
        <v>1</v>
      </c>
      <c r="V724" s="859">
        <f t="shared" si="9"/>
        <v>1</v>
      </c>
    </row>
    <row r="725" spans="1:22" ht="16.5" thickTop="1" thickBot="1">
      <c r="A725" s="799"/>
      <c r="B725" s="804" t="s">
        <v>133</v>
      </c>
      <c r="C725" s="884" t="s">
        <v>2786</v>
      </c>
      <c r="D725" s="881" t="s">
        <v>172</v>
      </c>
      <c r="E725" s="804" t="s">
        <v>3657</v>
      </c>
      <c r="F725" s="294" t="s">
        <v>3658</v>
      </c>
      <c r="G725" s="295" t="s">
        <v>110</v>
      </c>
      <c r="H725" s="645">
        <v>1</v>
      </c>
      <c r="I725" s="647"/>
      <c r="J725" s="434">
        <v>13.598000000000001</v>
      </c>
      <c r="K725" s="435">
        <v>1</v>
      </c>
      <c r="L725" s="735">
        <v>2</v>
      </c>
      <c r="M725" s="804" t="s">
        <v>245</v>
      </c>
      <c r="N725" s="437" t="s">
        <v>172</v>
      </c>
      <c r="O725" s="304">
        <v>2</v>
      </c>
      <c r="P725" s="275">
        <v>13.598000000000001</v>
      </c>
      <c r="Q725" s="275">
        <v>1</v>
      </c>
      <c r="R725" s="253">
        <v>1</v>
      </c>
      <c r="S725" s="305">
        <v>1</v>
      </c>
      <c r="U725" s="803">
        <f t="shared" si="8"/>
        <v>0</v>
      </c>
      <c r="V725" s="859">
        <f t="shared" si="9"/>
        <v>1</v>
      </c>
    </row>
    <row r="726" spans="1:22" ht="16.5" thickTop="1" thickBot="1">
      <c r="A726" s="799"/>
      <c r="B726" s="800" t="s">
        <v>133</v>
      </c>
      <c r="C726" s="883" t="s">
        <v>2786</v>
      </c>
      <c r="D726" s="882" t="s">
        <v>172</v>
      </c>
      <c r="E726" s="800" t="s">
        <v>3659</v>
      </c>
      <c r="F726" s="296" t="s">
        <v>741</v>
      </c>
      <c r="G726" s="297" t="s">
        <v>110</v>
      </c>
      <c r="H726" s="644">
        <v>1</v>
      </c>
      <c r="I726" s="646"/>
      <c r="J726" s="655">
        <v>10.050000000000001</v>
      </c>
      <c r="K726" s="436">
        <v>0.5</v>
      </c>
      <c r="L726" s="734">
        <v>4</v>
      </c>
      <c r="M726" s="800" t="s">
        <v>245</v>
      </c>
      <c r="N726" s="437" t="s">
        <v>172</v>
      </c>
      <c r="O726" s="302">
        <v>4</v>
      </c>
      <c r="P726" s="274">
        <v>10.050000000000001</v>
      </c>
      <c r="Q726" s="274">
        <v>1</v>
      </c>
      <c r="R726" s="252">
        <v>1</v>
      </c>
      <c r="S726" s="303">
        <v>0.5</v>
      </c>
      <c r="U726" s="803">
        <f t="shared" si="8"/>
        <v>0</v>
      </c>
      <c r="V726" s="859">
        <f t="shared" si="9"/>
        <v>1</v>
      </c>
    </row>
    <row r="727" spans="1:22" ht="16.5" thickTop="1" thickBot="1">
      <c r="A727" s="799"/>
      <c r="B727" s="804" t="s">
        <v>133</v>
      </c>
      <c r="C727" s="884" t="s">
        <v>2786</v>
      </c>
      <c r="D727" s="881" t="s">
        <v>172</v>
      </c>
      <c r="E727" s="804" t="s">
        <v>3660</v>
      </c>
      <c r="F727" s="294" t="s">
        <v>3661</v>
      </c>
      <c r="G727" s="295" t="s">
        <v>110</v>
      </c>
      <c r="H727" s="645">
        <v>1</v>
      </c>
      <c r="I727" s="647"/>
      <c r="J727" s="434">
        <v>10.048</v>
      </c>
      <c r="K727" s="435">
        <v>0.66666666666666663</v>
      </c>
      <c r="L727" s="735">
        <v>3</v>
      </c>
      <c r="M727" s="804" t="s">
        <v>245</v>
      </c>
      <c r="N727" s="437" t="s">
        <v>172</v>
      </c>
      <c r="O727" s="304">
        <v>3</v>
      </c>
      <c r="P727" s="275">
        <v>10.048</v>
      </c>
      <c r="Q727" s="275">
        <v>1</v>
      </c>
      <c r="R727" s="253">
        <v>1</v>
      </c>
      <c r="S727" s="305">
        <v>0.66666666666666663</v>
      </c>
      <c r="U727" s="803">
        <f t="shared" si="8"/>
        <v>0</v>
      </c>
      <c r="V727" s="859">
        <f t="shared" si="9"/>
        <v>1</v>
      </c>
    </row>
    <row r="728" spans="1:22" ht="16.5" thickTop="1" thickBot="1">
      <c r="A728" s="799"/>
      <c r="B728" s="800" t="s">
        <v>133</v>
      </c>
      <c r="C728" s="883" t="s">
        <v>2786</v>
      </c>
      <c r="D728" s="882" t="s">
        <v>172</v>
      </c>
      <c r="E728" s="800" t="s">
        <v>3662</v>
      </c>
      <c r="F728" s="296" t="s">
        <v>3656</v>
      </c>
      <c r="G728" s="297" t="s">
        <v>110</v>
      </c>
      <c r="H728" s="644">
        <v>0</v>
      </c>
      <c r="I728" s="646"/>
      <c r="J728" s="655"/>
      <c r="K728" s="436">
        <v>0</v>
      </c>
      <c r="L728" s="734">
        <v>3</v>
      </c>
      <c r="M728" s="800" t="s">
        <v>172</v>
      </c>
      <c r="N728" s="437" t="s">
        <v>172</v>
      </c>
      <c r="O728" s="302">
        <v>3</v>
      </c>
      <c r="P728" s="274"/>
      <c r="Q728" s="274"/>
      <c r="R728" s="252">
        <v>0</v>
      </c>
      <c r="S728" s="303">
        <v>0</v>
      </c>
      <c r="U728" s="803">
        <f t="shared" si="8"/>
        <v>0</v>
      </c>
      <c r="V728" s="859">
        <f t="shared" si="9"/>
        <v>1</v>
      </c>
    </row>
    <row r="729" spans="1:22" ht="16.5" thickTop="1" thickBot="1">
      <c r="A729" s="799"/>
      <c r="B729" s="804" t="s">
        <v>133</v>
      </c>
      <c r="C729" s="884" t="s">
        <v>2786</v>
      </c>
      <c r="D729" s="881" t="s">
        <v>172</v>
      </c>
      <c r="E729" s="804" t="s">
        <v>3663</v>
      </c>
      <c r="F729" s="294" t="s">
        <v>3664</v>
      </c>
      <c r="G729" s="295" t="s">
        <v>110</v>
      </c>
      <c r="H729" s="645">
        <v>0</v>
      </c>
      <c r="I729" s="647"/>
      <c r="J729" s="434">
        <v>53.601999999999997</v>
      </c>
      <c r="K729" s="435">
        <v>1.3333333333333333</v>
      </c>
      <c r="L729" s="735">
        <v>3</v>
      </c>
      <c r="M729" s="804" t="s">
        <v>172</v>
      </c>
      <c r="N729" s="437" t="s">
        <v>172</v>
      </c>
      <c r="O729" s="304">
        <v>3</v>
      </c>
      <c r="P729" s="275">
        <v>53.601999999999997</v>
      </c>
      <c r="Q729" s="275">
        <v>5</v>
      </c>
      <c r="R729" s="253">
        <v>2</v>
      </c>
      <c r="S729" s="305">
        <v>1.3333333333333333</v>
      </c>
      <c r="U729" s="803">
        <f t="shared" si="8"/>
        <v>0</v>
      </c>
      <c r="V729" s="859">
        <f t="shared" si="9"/>
        <v>1</v>
      </c>
    </row>
    <row r="730" spans="1:22" ht="16.5" thickTop="1" thickBot="1">
      <c r="A730" s="799"/>
      <c r="B730" s="800" t="s">
        <v>133</v>
      </c>
      <c r="C730" s="883" t="s">
        <v>2786</v>
      </c>
      <c r="D730" s="882" t="s">
        <v>172</v>
      </c>
      <c r="E730" s="800" t="s">
        <v>3665</v>
      </c>
      <c r="F730" s="296" t="s">
        <v>2267</v>
      </c>
      <c r="G730" s="297" t="s">
        <v>110</v>
      </c>
      <c r="H730" s="644">
        <v>0</v>
      </c>
      <c r="I730" s="646"/>
      <c r="J730" s="655">
        <v>10.281000000000001</v>
      </c>
      <c r="K730" s="436">
        <v>1</v>
      </c>
      <c r="L730" s="734">
        <v>2</v>
      </c>
      <c r="M730" s="800" t="s">
        <v>172</v>
      </c>
      <c r="N730" s="437" t="s">
        <v>172</v>
      </c>
      <c r="O730" s="302">
        <v>2</v>
      </c>
      <c r="P730" s="274">
        <v>10.281000000000001</v>
      </c>
      <c r="Q730" s="274">
        <v>1</v>
      </c>
      <c r="R730" s="252">
        <v>1</v>
      </c>
      <c r="S730" s="303">
        <v>1</v>
      </c>
      <c r="U730" s="803">
        <f t="shared" si="8"/>
        <v>0</v>
      </c>
      <c r="V730" s="859">
        <f t="shared" si="9"/>
        <v>1</v>
      </c>
    </row>
    <row r="731" spans="1:22" ht="16.5" thickTop="1" thickBot="1">
      <c r="A731" s="799"/>
      <c r="B731" s="804" t="s">
        <v>133</v>
      </c>
      <c r="C731" s="884" t="s">
        <v>2786</v>
      </c>
      <c r="D731" s="881" t="s">
        <v>172</v>
      </c>
      <c r="E731" s="804" t="s">
        <v>3666</v>
      </c>
      <c r="F731" s="294" t="s">
        <v>3667</v>
      </c>
      <c r="G731" s="295" t="s">
        <v>110</v>
      </c>
      <c r="H731" s="645">
        <v>0</v>
      </c>
      <c r="I731" s="647"/>
      <c r="J731" s="434"/>
      <c r="K731" s="435">
        <v>0</v>
      </c>
      <c r="L731" s="735">
        <v>1</v>
      </c>
      <c r="M731" s="804" t="s">
        <v>172</v>
      </c>
      <c r="N731" s="437" t="s">
        <v>172</v>
      </c>
      <c r="O731" s="304">
        <v>1</v>
      </c>
      <c r="P731" s="275"/>
      <c r="Q731" s="275"/>
      <c r="R731" s="253">
        <v>0</v>
      </c>
      <c r="S731" s="305">
        <v>0</v>
      </c>
      <c r="U731" s="803">
        <f t="shared" si="8"/>
        <v>0</v>
      </c>
      <c r="V731" s="859">
        <f t="shared" si="9"/>
        <v>1</v>
      </c>
    </row>
    <row r="732" spans="1:22" ht="16.5" thickTop="1" thickBot="1">
      <c r="A732" s="799"/>
      <c r="B732" s="800" t="s">
        <v>133</v>
      </c>
      <c r="C732" s="883" t="s">
        <v>2786</v>
      </c>
      <c r="D732" s="882" t="s">
        <v>172</v>
      </c>
      <c r="E732" s="800" t="s">
        <v>3668</v>
      </c>
      <c r="F732" s="296" t="s">
        <v>3669</v>
      </c>
      <c r="G732" s="297" t="s">
        <v>110</v>
      </c>
      <c r="H732" s="644"/>
      <c r="I732" s="646"/>
      <c r="J732" s="655">
        <v>54.347999999999999</v>
      </c>
      <c r="K732" s="436">
        <v>1</v>
      </c>
      <c r="L732" s="734">
        <v>4</v>
      </c>
      <c r="M732" s="800" t="s">
        <v>286</v>
      </c>
      <c r="N732" s="437" t="s">
        <v>172</v>
      </c>
      <c r="O732" s="302">
        <v>4</v>
      </c>
      <c r="P732" s="274">
        <v>54.347999999999999</v>
      </c>
      <c r="Q732" s="274">
        <v>4</v>
      </c>
      <c r="R732" s="252">
        <v>2</v>
      </c>
      <c r="S732" s="303">
        <v>1</v>
      </c>
      <c r="U732" s="803">
        <f t="shared" si="8"/>
        <v>1</v>
      </c>
      <c r="V732" s="859">
        <f t="shared" si="9"/>
        <v>1</v>
      </c>
    </row>
    <row r="733" spans="1:22" ht="16.5" thickTop="1" thickBot="1">
      <c r="A733" s="799"/>
      <c r="B733" s="804" t="s">
        <v>133</v>
      </c>
      <c r="C733" s="884" t="s">
        <v>3076</v>
      </c>
      <c r="D733" s="881" t="s">
        <v>172</v>
      </c>
      <c r="E733" s="804" t="s">
        <v>3076</v>
      </c>
      <c r="F733" s="294" t="s">
        <v>3078</v>
      </c>
      <c r="G733" s="295" t="s">
        <v>112</v>
      </c>
      <c r="H733" s="645">
        <v>1</v>
      </c>
      <c r="I733" s="647">
        <v>10.486000000000001</v>
      </c>
      <c r="J733" s="434">
        <v>10.486000000000001</v>
      </c>
      <c r="K733" s="435">
        <v>0.66666666666666663</v>
      </c>
      <c r="L733" s="735">
        <v>1</v>
      </c>
      <c r="M733" s="804" t="s">
        <v>245</v>
      </c>
      <c r="N733" s="437" t="s">
        <v>172</v>
      </c>
      <c r="O733" s="304"/>
      <c r="P733" s="275"/>
      <c r="Q733" s="275"/>
      <c r="R733" s="253">
        <v>0</v>
      </c>
      <c r="S733" s="305">
        <v>0</v>
      </c>
      <c r="U733" s="803">
        <f t="shared" si="8"/>
        <v>0</v>
      </c>
      <c r="V733" s="859">
        <f t="shared" si="9"/>
        <v>1</v>
      </c>
    </row>
    <row r="734" spans="1:22" ht="16.5" thickTop="1" thickBot="1">
      <c r="A734" s="799"/>
      <c r="B734" s="800" t="s">
        <v>133</v>
      </c>
      <c r="C734" s="883" t="s">
        <v>3076</v>
      </c>
      <c r="D734" s="882" t="s">
        <v>172</v>
      </c>
      <c r="E734" s="800" t="s">
        <v>3171</v>
      </c>
      <c r="F734" s="296" t="s">
        <v>3172</v>
      </c>
      <c r="G734" s="297" t="s">
        <v>111</v>
      </c>
      <c r="H734" s="644">
        <v>1</v>
      </c>
      <c r="I734" s="646">
        <v>38.134999999999998</v>
      </c>
      <c r="J734" s="655">
        <v>68.17</v>
      </c>
      <c r="K734" s="436">
        <v>0.2</v>
      </c>
      <c r="L734" s="734">
        <v>8</v>
      </c>
      <c r="M734" s="800" t="s">
        <v>246</v>
      </c>
      <c r="N734" s="437" t="s">
        <v>172</v>
      </c>
      <c r="O734" s="302">
        <v>2</v>
      </c>
      <c r="P734" s="274"/>
      <c r="Q734" s="274"/>
      <c r="R734" s="252">
        <v>0</v>
      </c>
      <c r="S734" s="303">
        <v>0</v>
      </c>
      <c r="U734" s="803">
        <f t="shared" si="8"/>
        <v>0</v>
      </c>
      <c r="V734" s="859">
        <f t="shared" si="9"/>
        <v>1</v>
      </c>
    </row>
    <row r="735" spans="1:22" ht="16.5" thickTop="1" thickBot="1">
      <c r="A735" s="799"/>
      <c r="B735" s="804" t="s">
        <v>133</v>
      </c>
      <c r="C735" s="884" t="s">
        <v>3076</v>
      </c>
      <c r="D735" s="881" t="s">
        <v>172</v>
      </c>
      <c r="E735" s="804" t="s">
        <v>3173</v>
      </c>
      <c r="F735" s="294" t="s">
        <v>3174</v>
      </c>
      <c r="G735" s="295" t="s">
        <v>110</v>
      </c>
      <c r="H735" s="645">
        <v>1</v>
      </c>
      <c r="I735" s="647">
        <v>35.25</v>
      </c>
      <c r="J735" s="434">
        <v>35.25</v>
      </c>
      <c r="K735" s="435">
        <v>0.66666666666666663</v>
      </c>
      <c r="L735" s="735">
        <v>4</v>
      </c>
      <c r="M735" s="804" t="s">
        <v>246</v>
      </c>
      <c r="N735" s="437" t="s">
        <v>172</v>
      </c>
      <c r="O735" s="304">
        <v>3</v>
      </c>
      <c r="P735" s="275">
        <v>25.279</v>
      </c>
      <c r="Q735" s="275">
        <v>1</v>
      </c>
      <c r="R735" s="253">
        <v>1</v>
      </c>
      <c r="S735" s="305">
        <v>0.4</v>
      </c>
      <c r="U735" s="803">
        <f t="shared" si="8"/>
        <v>0</v>
      </c>
      <c r="V735" s="859">
        <f t="shared" si="9"/>
        <v>1</v>
      </c>
    </row>
    <row r="736" spans="1:22" ht="16.5" thickTop="1" thickBot="1">
      <c r="A736" s="799"/>
      <c r="B736" s="800" t="s">
        <v>133</v>
      </c>
      <c r="C736" s="883" t="s">
        <v>3076</v>
      </c>
      <c r="D736" s="882" t="s">
        <v>172</v>
      </c>
      <c r="E736" s="800" t="s">
        <v>3175</v>
      </c>
      <c r="F736" s="296" t="s">
        <v>3176</v>
      </c>
      <c r="G736" s="297" t="s">
        <v>110</v>
      </c>
      <c r="H736" s="644">
        <v>1</v>
      </c>
      <c r="I736" s="646"/>
      <c r="J736" s="655"/>
      <c r="K736" s="436">
        <v>0</v>
      </c>
      <c r="L736" s="734">
        <v>1</v>
      </c>
      <c r="M736" s="800" t="s">
        <v>286</v>
      </c>
      <c r="N736" s="437" t="s">
        <v>172</v>
      </c>
      <c r="O736" s="302"/>
      <c r="P736" s="274"/>
      <c r="Q736" s="274"/>
      <c r="R736" s="252">
        <v>0</v>
      </c>
      <c r="S736" s="303">
        <v>0</v>
      </c>
      <c r="U736" s="803">
        <f t="shared" si="8"/>
        <v>1</v>
      </c>
      <c r="V736" s="859">
        <f t="shared" si="9"/>
        <v>1</v>
      </c>
    </row>
    <row r="737" spans="1:22" ht="16.5" thickTop="1" thickBot="1">
      <c r="A737" s="799"/>
      <c r="B737" s="804" t="s">
        <v>133</v>
      </c>
      <c r="C737" s="884" t="s">
        <v>3076</v>
      </c>
      <c r="D737" s="881" t="s">
        <v>172</v>
      </c>
      <c r="E737" s="804" t="s">
        <v>3177</v>
      </c>
      <c r="F737" s="294" t="s">
        <v>3178</v>
      </c>
      <c r="G737" s="295" t="s">
        <v>110</v>
      </c>
      <c r="H737" s="645">
        <v>1</v>
      </c>
      <c r="I737" s="647"/>
      <c r="J737" s="434"/>
      <c r="K737" s="435">
        <v>0</v>
      </c>
      <c r="L737" s="735">
        <v>1</v>
      </c>
      <c r="M737" s="804" t="s">
        <v>286</v>
      </c>
      <c r="N737" s="437" t="s">
        <v>172</v>
      </c>
      <c r="O737" s="304"/>
      <c r="P737" s="275"/>
      <c r="Q737" s="275"/>
      <c r="R737" s="253">
        <v>0</v>
      </c>
      <c r="S737" s="305">
        <v>0</v>
      </c>
      <c r="U737" s="803">
        <f t="shared" si="8"/>
        <v>1</v>
      </c>
      <c r="V737" s="859">
        <f t="shared" si="9"/>
        <v>1</v>
      </c>
    </row>
    <row r="738" spans="1:22" ht="16.5" thickTop="1" thickBot="1">
      <c r="A738" s="799"/>
      <c r="B738" s="800" t="s">
        <v>133</v>
      </c>
      <c r="C738" s="883" t="s">
        <v>3076</v>
      </c>
      <c r="D738" s="882" t="s">
        <v>172</v>
      </c>
      <c r="E738" s="800" t="s">
        <v>3179</v>
      </c>
      <c r="F738" s="296" t="s">
        <v>3180</v>
      </c>
      <c r="G738" s="297" t="s">
        <v>110</v>
      </c>
      <c r="H738" s="644">
        <v>1</v>
      </c>
      <c r="I738" s="646">
        <v>19.079999999999998</v>
      </c>
      <c r="J738" s="655">
        <v>101.25</v>
      </c>
      <c r="K738" s="436">
        <v>0.90909090909090906</v>
      </c>
      <c r="L738" s="734">
        <v>5</v>
      </c>
      <c r="M738" s="800" t="s">
        <v>246</v>
      </c>
      <c r="N738" s="437" t="s">
        <v>172</v>
      </c>
      <c r="O738" s="302">
        <v>2</v>
      </c>
      <c r="P738" s="274">
        <v>71.480999999999995</v>
      </c>
      <c r="Q738" s="274">
        <v>4</v>
      </c>
      <c r="R738" s="252">
        <v>3</v>
      </c>
      <c r="S738" s="303">
        <v>0.75</v>
      </c>
      <c r="U738" s="803">
        <f t="shared" si="8"/>
        <v>0</v>
      </c>
      <c r="V738" s="859">
        <f t="shared" si="9"/>
        <v>1</v>
      </c>
    </row>
    <row r="739" spans="1:22" ht="16.5" thickTop="1" thickBot="1">
      <c r="A739" s="799"/>
      <c r="B739" s="804" t="s">
        <v>133</v>
      </c>
      <c r="C739" s="884" t="s">
        <v>3076</v>
      </c>
      <c r="D739" s="881" t="s">
        <v>172</v>
      </c>
      <c r="E739" s="804" t="s">
        <v>3670</v>
      </c>
      <c r="F739" s="294" t="s">
        <v>3671</v>
      </c>
      <c r="G739" s="295" t="s">
        <v>110</v>
      </c>
      <c r="H739" s="645">
        <v>0</v>
      </c>
      <c r="I739" s="647">
        <v>10.082000000000001</v>
      </c>
      <c r="J739" s="434">
        <v>10.082000000000001</v>
      </c>
      <c r="K739" s="435">
        <v>1</v>
      </c>
      <c r="L739" s="735">
        <v>2</v>
      </c>
      <c r="M739" s="804" t="s">
        <v>172</v>
      </c>
      <c r="N739" s="437" t="s">
        <v>172</v>
      </c>
      <c r="O739" s="304">
        <v>2</v>
      </c>
      <c r="P739" s="275">
        <v>10.082000000000001</v>
      </c>
      <c r="Q739" s="275">
        <v>1</v>
      </c>
      <c r="R739" s="253">
        <v>1</v>
      </c>
      <c r="S739" s="305">
        <v>1</v>
      </c>
      <c r="U739" s="803">
        <f t="shared" si="8"/>
        <v>0</v>
      </c>
      <c r="V739" s="859">
        <f t="shared" si="9"/>
        <v>1</v>
      </c>
    </row>
    <row r="740" spans="1:22" ht="16.5" thickTop="1" thickBot="1">
      <c r="A740" s="799"/>
      <c r="B740" s="800" t="s">
        <v>133</v>
      </c>
      <c r="C740" s="883" t="s">
        <v>3469</v>
      </c>
      <c r="D740" s="882" t="s">
        <v>172</v>
      </c>
      <c r="E740" s="800" t="s">
        <v>3469</v>
      </c>
      <c r="F740" s="296" t="s">
        <v>3471</v>
      </c>
      <c r="G740" s="297" t="s">
        <v>647</v>
      </c>
      <c r="H740" s="644">
        <v>1</v>
      </c>
      <c r="I740" s="646">
        <v>21.11</v>
      </c>
      <c r="J740" s="655">
        <v>21.11</v>
      </c>
      <c r="K740" s="436">
        <v>2</v>
      </c>
      <c r="L740" s="734">
        <v>1</v>
      </c>
      <c r="M740" s="800" t="s">
        <v>246</v>
      </c>
      <c r="N740" s="437" t="s">
        <v>172</v>
      </c>
      <c r="O740" s="302">
        <v>1</v>
      </c>
      <c r="P740" s="274">
        <v>21.11</v>
      </c>
      <c r="Q740" s="274">
        <v>1</v>
      </c>
      <c r="R740" s="252">
        <v>1</v>
      </c>
      <c r="S740" s="303">
        <v>2</v>
      </c>
      <c r="U740" s="803">
        <f t="shared" si="8"/>
        <v>0</v>
      </c>
      <c r="V740" s="859">
        <f t="shared" si="9"/>
        <v>1</v>
      </c>
    </row>
    <row r="741" spans="1:22" ht="16.5" thickTop="1" thickBot="1">
      <c r="A741" s="799"/>
      <c r="B741" s="804" t="s">
        <v>133</v>
      </c>
      <c r="C741" s="884" t="s">
        <v>3469</v>
      </c>
      <c r="D741" s="881" t="s">
        <v>172</v>
      </c>
      <c r="E741" s="804" t="s">
        <v>3672</v>
      </c>
      <c r="F741" s="294" t="s">
        <v>3278</v>
      </c>
      <c r="G741" s="295" t="s">
        <v>110</v>
      </c>
      <c r="H741" s="645">
        <v>1</v>
      </c>
      <c r="I741" s="647"/>
      <c r="J741" s="434"/>
      <c r="K741" s="435">
        <v>0</v>
      </c>
      <c r="L741" s="735">
        <v>2</v>
      </c>
      <c r="M741" s="804" t="s">
        <v>286</v>
      </c>
      <c r="N741" s="437" t="s">
        <v>172</v>
      </c>
      <c r="O741" s="304">
        <v>2</v>
      </c>
      <c r="P741" s="275"/>
      <c r="Q741" s="275"/>
      <c r="R741" s="253">
        <v>0</v>
      </c>
      <c r="S741" s="305">
        <v>0</v>
      </c>
      <c r="U741" s="803">
        <f t="shared" si="8"/>
        <v>1</v>
      </c>
      <c r="V741" s="859">
        <f t="shared" si="9"/>
        <v>1</v>
      </c>
    </row>
    <row r="742" spans="1:22" ht="16.5" thickTop="1" thickBot="1">
      <c r="A742" s="799"/>
      <c r="B742" s="800" t="s">
        <v>133</v>
      </c>
      <c r="C742" s="883" t="s">
        <v>3469</v>
      </c>
      <c r="D742" s="882" t="s">
        <v>172</v>
      </c>
      <c r="E742" s="800" t="s">
        <v>3673</v>
      </c>
      <c r="F742" s="296" t="s">
        <v>3674</v>
      </c>
      <c r="G742" s="297" t="s">
        <v>110</v>
      </c>
      <c r="H742" s="644">
        <v>0</v>
      </c>
      <c r="I742" s="646"/>
      <c r="J742" s="655">
        <v>33.475000000000001</v>
      </c>
      <c r="K742" s="436">
        <v>1</v>
      </c>
      <c r="L742" s="734">
        <v>2</v>
      </c>
      <c r="M742" s="800" t="s">
        <v>172</v>
      </c>
      <c r="N742" s="437" t="s">
        <v>172</v>
      </c>
      <c r="O742" s="302">
        <v>2</v>
      </c>
      <c r="P742" s="274">
        <v>33.475000000000001</v>
      </c>
      <c r="Q742" s="274">
        <v>3</v>
      </c>
      <c r="R742" s="252">
        <v>1</v>
      </c>
      <c r="S742" s="303">
        <v>1</v>
      </c>
      <c r="U742" s="803">
        <f t="shared" si="8"/>
        <v>0</v>
      </c>
      <c r="V742" s="859">
        <f t="shared" si="9"/>
        <v>1</v>
      </c>
    </row>
    <row r="743" spans="1:22" ht="16.5" thickTop="1" thickBot="1">
      <c r="A743" s="799"/>
      <c r="B743" s="804" t="s">
        <v>133</v>
      </c>
      <c r="C743" s="884" t="s">
        <v>3469</v>
      </c>
      <c r="D743" s="881" t="s">
        <v>172</v>
      </c>
      <c r="E743" s="804" t="s">
        <v>3675</v>
      </c>
      <c r="F743" s="294" t="s">
        <v>3676</v>
      </c>
      <c r="G743" s="295" t="s">
        <v>110</v>
      </c>
      <c r="H743" s="645">
        <v>0</v>
      </c>
      <c r="I743" s="647"/>
      <c r="J743" s="434"/>
      <c r="K743" s="435">
        <v>0</v>
      </c>
      <c r="L743" s="735">
        <v>1</v>
      </c>
      <c r="M743" s="804" t="s">
        <v>172</v>
      </c>
      <c r="N743" s="437" t="s">
        <v>172</v>
      </c>
      <c r="O743" s="304">
        <v>1</v>
      </c>
      <c r="P743" s="275"/>
      <c r="Q743" s="275"/>
      <c r="R743" s="253">
        <v>0</v>
      </c>
      <c r="S743" s="305">
        <v>0</v>
      </c>
      <c r="U743" s="803">
        <f t="shared" si="8"/>
        <v>0</v>
      </c>
      <c r="V743" s="859">
        <f t="shared" si="9"/>
        <v>1</v>
      </c>
    </row>
    <row r="744" spans="1:22" ht="16.5" thickTop="1" thickBot="1">
      <c r="A744" s="799"/>
      <c r="B744" s="800" t="s">
        <v>133</v>
      </c>
      <c r="C744" s="883" t="s">
        <v>3472</v>
      </c>
      <c r="D744" s="882" t="s">
        <v>172</v>
      </c>
      <c r="E744" s="800" t="s">
        <v>3472</v>
      </c>
      <c r="F744" s="296" t="s">
        <v>3474</v>
      </c>
      <c r="G744" s="297" t="s">
        <v>112</v>
      </c>
      <c r="H744" s="644">
        <v>1</v>
      </c>
      <c r="I744" s="646">
        <v>78.078999999999994</v>
      </c>
      <c r="J744" s="655">
        <v>78.078999999999994</v>
      </c>
      <c r="K744" s="436">
        <v>1</v>
      </c>
      <c r="L744" s="734">
        <v>2</v>
      </c>
      <c r="M744" s="800" t="s">
        <v>246</v>
      </c>
      <c r="N744" s="437" t="s">
        <v>172</v>
      </c>
      <c r="O744" s="302">
        <v>2</v>
      </c>
      <c r="P744" s="274">
        <v>78.078999999999994</v>
      </c>
      <c r="Q744" s="274">
        <v>6</v>
      </c>
      <c r="R744" s="252">
        <v>1</v>
      </c>
      <c r="S744" s="303">
        <v>1</v>
      </c>
      <c r="U744" s="803">
        <f t="shared" ref="U744:U807" si="10">IF(M744="U_200",1,0)</f>
        <v>0</v>
      </c>
      <c r="V744" s="859">
        <f t="shared" ref="V744:V807" si="11">IF(G744&lt;&gt;"US",1,0)</f>
        <v>1</v>
      </c>
    </row>
    <row r="745" spans="1:22" ht="16.5" thickTop="1" thickBot="1">
      <c r="A745" s="799"/>
      <c r="B745" s="804" t="s">
        <v>133</v>
      </c>
      <c r="C745" s="884" t="s">
        <v>3472</v>
      </c>
      <c r="D745" s="881" t="s">
        <v>172</v>
      </c>
      <c r="E745" s="804" t="s">
        <v>3677</v>
      </c>
      <c r="F745" s="294" t="s">
        <v>3678</v>
      </c>
      <c r="G745" s="295" t="s">
        <v>110</v>
      </c>
      <c r="H745" s="645">
        <v>1</v>
      </c>
      <c r="I745" s="647"/>
      <c r="J745" s="434"/>
      <c r="K745" s="435">
        <v>0</v>
      </c>
      <c r="L745" s="735">
        <v>1</v>
      </c>
      <c r="M745" s="804" t="s">
        <v>286</v>
      </c>
      <c r="N745" s="437" t="s">
        <v>172</v>
      </c>
      <c r="O745" s="304">
        <v>1</v>
      </c>
      <c r="P745" s="275"/>
      <c r="Q745" s="275"/>
      <c r="R745" s="253">
        <v>0</v>
      </c>
      <c r="S745" s="305">
        <v>0</v>
      </c>
      <c r="U745" s="803">
        <f t="shared" si="10"/>
        <v>1</v>
      </c>
      <c r="V745" s="859">
        <f t="shared" si="11"/>
        <v>1</v>
      </c>
    </row>
    <row r="746" spans="1:22" ht="16.5" thickTop="1" thickBot="1">
      <c r="A746" s="799"/>
      <c r="B746" s="800" t="s">
        <v>133</v>
      </c>
      <c r="C746" s="883" t="s">
        <v>3472</v>
      </c>
      <c r="D746" s="882" t="s">
        <v>172</v>
      </c>
      <c r="E746" s="800" t="s">
        <v>3679</v>
      </c>
      <c r="F746" s="296" t="s">
        <v>3680</v>
      </c>
      <c r="G746" s="297" t="s">
        <v>110</v>
      </c>
      <c r="H746" s="644">
        <v>1</v>
      </c>
      <c r="I746" s="646"/>
      <c r="J746" s="655">
        <v>16.158000000000001</v>
      </c>
      <c r="K746" s="436">
        <v>0.5</v>
      </c>
      <c r="L746" s="734">
        <v>4</v>
      </c>
      <c r="M746" s="800" t="s">
        <v>244</v>
      </c>
      <c r="N746" s="437" t="s">
        <v>172</v>
      </c>
      <c r="O746" s="302">
        <v>4</v>
      </c>
      <c r="P746" s="274">
        <v>16.158000000000001</v>
      </c>
      <c r="Q746" s="274">
        <v>2</v>
      </c>
      <c r="R746" s="252">
        <v>1</v>
      </c>
      <c r="S746" s="303">
        <v>0.5</v>
      </c>
      <c r="U746" s="803">
        <f t="shared" si="10"/>
        <v>0</v>
      </c>
      <c r="V746" s="859">
        <f t="shared" si="11"/>
        <v>1</v>
      </c>
    </row>
    <row r="747" spans="1:22" ht="16.5" thickTop="1" thickBot="1">
      <c r="A747" s="799"/>
      <c r="B747" s="804" t="s">
        <v>133</v>
      </c>
      <c r="C747" s="884" t="s">
        <v>3472</v>
      </c>
      <c r="D747" s="881" t="s">
        <v>172</v>
      </c>
      <c r="E747" s="804" t="s">
        <v>3681</v>
      </c>
      <c r="F747" s="294" t="s">
        <v>3682</v>
      </c>
      <c r="G747" s="295" t="s">
        <v>110</v>
      </c>
      <c r="H747" s="645">
        <v>1</v>
      </c>
      <c r="I747" s="647">
        <v>14.314</v>
      </c>
      <c r="J747" s="434">
        <v>14.314</v>
      </c>
      <c r="K747" s="435">
        <v>0.5</v>
      </c>
      <c r="L747" s="735">
        <v>4</v>
      </c>
      <c r="M747" s="804" t="s">
        <v>245</v>
      </c>
      <c r="N747" s="437" t="s">
        <v>172</v>
      </c>
      <c r="O747" s="304">
        <v>4</v>
      </c>
      <c r="P747" s="275">
        <v>14.314</v>
      </c>
      <c r="Q747" s="275">
        <v>1</v>
      </c>
      <c r="R747" s="253">
        <v>1</v>
      </c>
      <c r="S747" s="305">
        <v>0.5</v>
      </c>
      <c r="U747" s="803">
        <f t="shared" si="10"/>
        <v>0</v>
      </c>
      <c r="V747" s="859">
        <f t="shared" si="11"/>
        <v>1</v>
      </c>
    </row>
    <row r="748" spans="1:22" ht="16.5" thickTop="1" thickBot="1">
      <c r="A748" s="799"/>
      <c r="B748" s="800" t="s">
        <v>133</v>
      </c>
      <c r="C748" s="883" t="s">
        <v>3472</v>
      </c>
      <c r="D748" s="882" t="s">
        <v>172</v>
      </c>
      <c r="E748" s="800" t="s">
        <v>3683</v>
      </c>
      <c r="F748" s="296" t="s">
        <v>3684</v>
      </c>
      <c r="G748" s="297" t="s">
        <v>110</v>
      </c>
      <c r="H748" s="644">
        <v>1</v>
      </c>
      <c r="I748" s="646"/>
      <c r="J748" s="655">
        <v>25.001000000000001</v>
      </c>
      <c r="K748" s="436">
        <v>0.5</v>
      </c>
      <c r="L748" s="734">
        <v>4</v>
      </c>
      <c r="M748" s="800" t="s">
        <v>246</v>
      </c>
      <c r="N748" s="437" t="s">
        <v>172</v>
      </c>
      <c r="O748" s="302">
        <v>4</v>
      </c>
      <c r="P748" s="274">
        <v>25.001000000000001</v>
      </c>
      <c r="Q748" s="274">
        <v>2</v>
      </c>
      <c r="R748" s="252">
        <v>1</v>
      </c>
      <c r="S748" s="303">
        <v>0.5</v>
      </c>
      <c r="U748" s="803">
        <f t="shared" si="10"/>
        <v>0</v>
      </c>
      <c r="V748" s="859">
        <f t="shared" si="11"/>
        <v>1</v>
      </c>
    </row>
    <row r="749" spans="1:22" ht="16.5" thickTop="1" thickBot="1">
      <c r="A749" s="799"/>
      <c r="B749" s="804" t="s">
        <v>133</v>
      </c>
      <c r="C749" s="884" t="s">
        <v>3472</v>
      </c>
      <c r="D749" s="881" t="s">
        <v>172</v>
      </c>
      <c r="E749" s="804" t="s">
        <v>3532</v>
      </c>
      <c r="F749" s="294" t="s">
        <v>3534</v>
      </c>
      <c r="G749" s="295" t="s">
        <v>111</v>
      </c>
      <c r="H749" s="645">
        <v>0</v>
      </c>
      <c r="I749" s="647"/>
      <c r="J749" s="434"/>
      <c r="K749" s="435">
        <v>0</v>
      </c>
      <c r="L749" s="735">
        <v>1</v>
      </c>
      <c r="M749" s="804" t="s">
        <v>172</v>
      </c>
      <c r="N749" s="437" t="s">
        <v>172</v>
      </c>
      <c r="O749" s="304">
        <v>1</v>
      </c>
      <c r="P749" s="275"/>
      <c r="Q749" s="275"/>
      <c r="R749" s="253">
        <v>0</v>
      </c>
      <c r="S749" s="305">
        <v>0</v>
      </c>
      <c r="U749" s="803">
        <f t="shared" si="10"/>
        <v>0</v>
      </c>
      <c r="V749" s="859">
        <f t="shared" si="11"/>
        <v>1</v>
      </c>
    </row>
    <row r="750" spans="1:22" ht="16.5" thickTop="1" thickBot="1">
      <c r="A750" s="799"/>
      <c r="B750" s="800" t="s">
        <v>133</v>
      </c>
      <c r="C750" s="883" t="s">
        <v>3472</v>
      </c>
      <c r="D750" s="882" t="s">
        <v>172</v>
      </c>
      <c r="E750" s="800" t="s">
        <v>3535</v>
      </c>
      <c r="F750" s="296" t="s">
        <v>3537</v>
      </c>
      <c r="G750" s="297" t="s">
        <v>111</v>
      </c>
      <c r="H750" s="644">
        <v>0</v>
      </c>
      <c r="I750" s="646"/>
      <c r="J750" s="655"/>
      <c r="K750" s="436">
        <v>0</v>
      </c>
      <c r="L750" s="734">
        <v>1</v>
      </c>
      <c r="M750" s="800" t="s">
        <v>172</v>
      </c>
      <c r="N750" s="437" t="s">
        <v>172</v>
      </c>
      <c r="O750" s="302">
        <v>1</v>
      </c>
      <c r="P750" s="274"/>
      <c r="Q750" s="274"/>
      <c r="R750" s="252">
        <v>0</v>
      </c>
      <c r="S750" s="303">
        <v>0</v>
      </c>
      <c r="U750" s="803">
        <f t="shared" si="10"/>
        <v>0</v>
      </c>
      <c r="V750" s="859">
        <f t="shared" si="11"/>
        <v>1</v>
      </c>
    </row>
    <row r="751" spans="1:22" ht="16.5" thickTop="1" thickBot="1">
      <c r="A751" s="799"/>
      <c r="B751" s="804" t="s">
        <v>133</v>
      </c>
      <c r="C751" s="884" t="s">
        <v>3472</v>
      </c>
      <c r="D751" s="881" t="s">
        <v>172</v>
      </c>
      <c r="E751" s="804" t="s">
        <v>3685</v>
      </c>
      <c r="F751" s="294" t="s">
        <v>3686</v>
      </c>
      <c r="G751" s="295" t="s">
        <v>110</v>
      </c>
      <c r="H751" s="645">
        <v>0</v>
      </c>
      <c r="I751" s="647"/>
      <c r="J751" s="434"/>
      <c r="K751" s="435">
        <v>0</v>
      </c>
      <c r="L751" s="735">
        <v>1</v>
      </c>
      <c r="M751" s="804" t="s">
        <v>172</v>
      </c>
      <c r="N751" s="437" t="s">
        <v>172</v>
      </c>
      <c r="O751" s="304">
        <v>1</v>
      </c>
      <c r="P751" s="275"/>
      <c r="Q751" s="275"/>
      <c r="R751" s="253">
        <v>0</v>
      </c>
      <c r="S751" s="305">
        <v>0</v>
      </c>
      <c r="U751" s="803">
        <f t="shared" si="10"/>
        <v>0</v>
      </c>
      <c r="V751" s="859">
        <f t="shared" si="11"/>
        <v>1</v>
      </c>
    </row>
    <row r="752" spans="1:22" ht="16.5" thickTop="1" thickBot="1">
      <c r="A752" s="799"/>
      <c r="B752" s="800" t="s">
        <v>133</v>
      </c>
      <c r="C752" s="883" t="s">
        <v>3472</v>
      </c>
      <c r="D752" s="882" t="s">
        <v>172</v>
      </c>
      <c r="E752" s="800" t="s">
        <v>3687</v>
      </c>
      <c r="F752" s="296" t="s">
        <v>3688</v>
      </c>
      <c r="G752" s="297" t="s">
        <v>110</v>
      </c>
      <c r="H752" s="644">
        <v>0</v>
      </c>
      <c r="I752" s="646"/>
      <c r="J752" s="655"/>
      <c r="K752" s="436">
        <v>0</v>
      </c>
      <c r="L752" s="734">
        <v>1</v>
      </c>
      <c r="M752" s="800" t="s">
        <v>172</v>
      </c>
      <c r="N752" s="437" t="s">
        <v>172</v>
      </c>
      <c r="O752" s="302">
        <v>1</v>
      </c>
      <c r="P752" s="274"/>
      <c r="Q752" s="274"/>
      <c r="R752" s="252">
        <v>0</v>
      </c>
      <c r="S752" s="303">
        <v>0</v>
      </c>
      <c r="U752" s="803">
        <f t="shared" si="10"/>
        <v>0</v>
      </c>
      <c r="V752" s="859">
        <f t="shared" si="11"/>
        <v>1</v>
      </c>
    </row>
    <row r="753" spans="1:22" ht="16.5" thickTop="1" thickBot="1">
      <c r="A753" s="799"/>
      <c r="B753" s="804" t="s">
        <v>133</v>
      </c>
      <c r="C753" s="884" t="s">
        <v>3475</v>
      </c>
      <c r="D753" s="881" t="s">
        <v>172</v>
      </c>
      <c r="E753" s="804" t="s">
        <v>3475</v>
      </c>
      <c r="F753" s="294" t="s">
        <v>3477</v>
      </c>
      <c r="G753" s="295" t="s">
        <v>112</v>
      </c>
      <c r="H753" s="645">
        <v>1</v>
      </c>
      <c r="I753" s="647">
        <v>28.795000000000002</v>
      </c>
      <c r="J753" s="434">
        <v>28.795000000000002</v>
      </c>
      <c r="K753" s="435">
        <v>2</v>
      </c>
      <c r="L753" s="735">
        <v>1</v>
      </c>
      <c r="M753" s="804" t="s">
        <v>246</v>
      </c>
      <c r="N753" s="437" t="s">
        <v>172</v>
      </c>
      <c r="O753" s="304">
        <v>1</v>
      </c>
      <c r="P753" s="275">
        <v>28.795000000000002</v>
      </c>
      <c r="Q753" s="275">
        <v>3</v>
      </c>
      <c r="R753" s="253">
        <v>1</v>
      </c>
      <c r="S753" s="305">
        <v>2</v>
      </c>
      <c r="U753" s="803">
        <f t="shared" si="10"/>
        <v>0</v>
      </c>
      <c r="V753" s="859">
        <f t="shared" si="11"/>
        <v>1</v>
      </c>
    </row>
    <row r="754" spans="1:22" ht="16.5" thickTop="1" thickBot="1">
      <c r="A754" s="799"/>
      <c r="B754" s="800" t="s">
        <v>133</v>
      </c>
      <c r="C754" s="883" t="s">
        <v>3475</v>
      </c>
      <c r="D754" s="882" t="s">
        <v>172</v>
      </c>
      <c r="E754" s="800" t="s">
        <v>3689</v>
      </c>
      <c r="F754" s="296" t="s">
        <v>1165</v>
      </c>
      <c r="G754" s="297" t="s">
        <v>110</v>
      </c>
      <c r="H754" s="644">
        <v>0</v>
      </c>
      <c r="I754" s="646">
        <v>15.085000000000001</v>
      </c>
      <c r="J754" s="655">
        <v>15.085000000000001</v>
      </c>
      <c r="K754" s="436">
        <v>2</v>
      </c>
      <c r="L754" s="734">
        <v>1</v>
      </c>
      <c r="M754" s="800" t="s">
        <v>172</v>
      </c>
      <c r="N754" s="437" t="s">
        <v>172</v>
      </c>
      <c r="O754" s="302">
        <v>1</v>
      </c>
      <c r="P754" s="274">
        <v>15.085000000000001</v>
      </c>
      <c r="Q754" s="274">
        <v>1</v>
      </c>
      <c r="R754" s="252">
        <v>1</v>
      </c>
      <c r="S754" s="303">
        <v>2</v>
      </c>
      <c r="U754" s="803">
        <f t="shared" si="10"/>
        <v>0</v>
      </c>
      <c r="V754" s="859">
        <f t="shared" si="11"/>
        <v>1</v>
      </c>
    </row>
    <row r="755" spans="1:22" ht="16.5" thickTop="1" thickBot="1">
      <c r="A755" s="799"/>
      <c r="B755" s="804" t="s">
        <v>133</v>
      </c>
      <c r="C755" s="884" t="s">
        <v>3478</v>
      </c>
      <c r="D755" s="881" t="s">
        <v>172</v>
      </c>
      <c r="E755" s="804" t="s">
        <v>3690</v>
      </c>
      <c r="F755" s="294" t="s">
        <v>3691</v>
      </c>
      <c r="G755" s="295" t="s">
        <v>110</v>
      </c>
      <c r="H755" s="645">
        <v>1</v>
      </c>
      <c r="I755" s="647">
        <v>12.858000000000001</v>
      </c>
      <c r="J755" s="434">
        <v>21.981999999999999</v>
      </c>
      <c r="K755" s="435">
        <v>1.3333333333333333</v>
      </c>
      <c r="L755" s="735">
        <v>3</v>
      </c>
      <c r="M755" s="804" t="s">
        <v>246</v>
      </c>
      <c r="N755" s="437" t="s">
        <v>172</v>
      </c>
      <c r="O755" s="304">
        <v>3</v>
      </c>
      <c r="P755" s="275">
        <v>21.981999999999999</v>
      </c>
      <c r="Q755" s="275">
        <v>2</v>
      </c>
      <c r="R755" s="253">
        <v>2</v>
      </c>
      <c r="S755" s="305">
        <v>1.3333333333333333</v>
      </c>
      <c r="U755" s="803">
        <f t="shared" si="10"/>
        <v>0</v>
      </c>
      <c r="V755" s="859">
        <f t="shared" si="11"/>
        <v>1</v>
      </c>
    </row>
    <row r="756" spans="1:22" ht="16.5" thickTop="1" thickBot="1">
      <c r="A756" s="799"/>
      <c r="B756" s="800" t="s">
        <v>133</v>
      </c>
      <c r="C756" s="883" t="s">
        <v>3478</v>
      </c>
      <c r="D756" s="882" t="s">
        <v>172</v>
      </c>
      <c r="E756" s="800" t="s">
        <v>3692</v>
      </c>
      <c r="F756" s="296" t="s">
        <v>3693</v>
      </c>
      <c r="G756" s="297" t="s">
        <v>110</v>
      </c>
      <c r="H756" s="644">
        <v>1</v>
      </c>
      <c r="I756" s="646">
        <v>25.021999999999998</v>
      </c>
      <c r="J756" s="655">
        <v>67.83</v>
      </c>
      <c r="K756" s="436">
        <v>2</v>
      </c>
      <c r="L756" s="734">
        <v>6</v>
      </c>
      <c r="M756" s="800" t="s">
        <v>246</v>
      </c>
      <c r="N756" s="437" t="s">
        <v>172</v>
      </c>
      <c r="O756" s="302">
        <v>6</v>
      </c>
      <c r="P756" s="274">
        <v>67.83</v>
      </c>
      <c r="Q756" s="274">
        <v>6</v>
      </c>
      <c r="R756" s="252">
        <v>6</v>
      </c>
      <c r="S756" s="303">
        <v>2</v>
      </c>
      <c r="U756" s="803">
        <f t="shared" si="10"/>
        <v>0</v>
      </c>
      <c r="V756" s="859">
        <f t="shared" si="11"/>
        <v>1</v>
      </c>
    </row>
    <row r="757" spans="1:22" ht="16.5" thickTop="1" thickBot="1">
      <c r="A757" s="799"/>
      <c r="B757" s="804" t="s">
        <v>133</v>
      </c>
      <c r="C757" s="884" t="s">
        <v>3478</v>
      </c>
      <c r="D757" s="881" t="s">
        <v>172</v>
      </c>
      <c r="E757" s="804" t="s">
        <v>3478</v>
      </c>
      <c r="F757" s="294" t="s">
        <v>3480</v>
      </c>
      <c r="G757" s="295" t="s">
        <v>112</v>
      </c>
      <c r="H757" s="645">
        <v>0</v>
      </c>
      <c r="I757" s="647"/>
      <c r="J757" s="434"/>
      <c r="K757" s="435">
        <v>0</v>
      </c>
      <c r="L757" s="735">
        <v>1</v>
      </c>
      <c r="M757" s="804" t="s">
        <v>172</v>
      </c>
      <c r="N757" s="437" t="s">
        <v>172</v>
      </c>
      <c r="O757" s="304">
        <v>1</v>
      </c>
      <c r="P757" s="275"/>
      <c r="Q757" s="275"/>
      <c r="R757" s="253">
        <v>0</v>
      </c>
      <c r="S757" s="305">
        <v>0</v>
      </c>
      <c r="U757" s="803">
        <f t="shared" si="10"/>
        <v>0</v>
      </c>
      <c r="V757" s="859">
        <f t="shared" si="11"/>
        <v>1</v>
      </c>
    </row>
    <row r="758" spans="1:22" ht="16.5" thickTop="1" thickBot="1">
      <c r="A758" s="799"/>
      <c r="B758" s="800" t="s">
        <v>133</v>
      </c>
      <c r="C758" s="883" t="s">
        <v>3478</v>
      </c>
      <c r="D758" s="882" t="s">
        <v>172</v>
      </c>
      <c r="E758" s="800" t="s">
        <v>3538</v>
      </c>
      <c r="F758" s="296" t="s">
        <v>3540</v>
      </c>
      <c r="G758" s="297" t="s">
        <v>111</v>
      </c>
      <c r="H758" s="644">
        <v>0</v>
      </c>
      <c r="I758" s="646"/>
      <c r="J758" s="655"/>
      <c r="K758" s="436">
        <v>0</v>
      </c>
      <c r="L758" s="734">
        <v>1</v>
      </c>
      <c r="M758" s="800" t="s">
        <v>172</v>
      </c>
      <c r="N758" s="437" t="s">
        <v>172</v>
      </c>
      <c r="O758" s="302">
        <v>1</v>
      </c>
      <c r="P758" s="274"/>
      <c r="Q758" s="274"/>
      <c r="R758" s="252">
        <v>0</v>
      </c>
      <c r="S758" s="303">
        <v>0</v>
      </c>
      <c r="U758" s="803">
        <f t="shared" si="10"/>
        <v>0</v>
      </c>
      <c r="V758" s="859">
        <f t="shared" si="11"/>
        <v>1</v>
      </c>
    </row>
    <row r="759" spans="1:22" ht="16.5" thickTop="1" thickBot="1">
      <c r="A759" s="799"/>
      <c r="B759" s="804" t="s">
        <v>133</v>
      </c>
      <c r="C759" s="884" t="s">
        <v>3478</v>
      </c>
      <c r="D759" s="881" t="s">
        <v>172</v>
      </c>
      <c r="E759" s="804" t="s">
        <v>3694</v>
      </c>
      <c r="F759" s="294" t="s">
        <v>3695</v>
      </c>
      <c r="G759" s="295" t="s">
        <v>110</v>
      </c>
      <c r="H759" s="645">
        <v>0</v>
      </c>
      <c r="I759" s="647"/>
      <c r="J759" s="434"/>
      <c r="K759" s="435">
        <v>0</v>
      </c>
      <c r="L759" s="735">
        <v>1</v>
      </c>
      <c r="M759" s="804" t="s">
        <v>172</v>
      </c>
      <c r="N759" s="437" t="s">
        <v>172</v>
      </c>
      <c r="O759" s="304">
        <v>1</v>
      </c>
      <c r="P759" s="275"/>
      <c r="Q759" s="275"/>
      <c r="R759" s="253">
        <v>0</v>
      </c>
      <c r="S759" s="305">
        <v>0</v>
      </c>
      <c r="U759" s="803">
        <f t="shared" si="10"/>
        <v>0</v>
      </c>
      <c r="V759" s="859">
        <f t="shared" si="11"/>
        <v>1</v>
      </c>
    </row>
    <row r="760" spans="1:22" ht="16.5" thickTop="1" thickBot="1">
      <c r="A760" s="799"/>
      <c r="B760" s="800" t="s">
        <v>133</v>
      </c>
      <c r="C760" s="883" t="s">
        <v>3478</v>
      </c>
      <c r="D760" s="882" t="s">
        <v>172</v>
      </c>
      <c r="E760" s="800" t="s">
        <v>3696</v>
      </c>
      <c r="F760" s="296" t="s">
        <v>3697</v>
      </c>
      <c r="G760" s="297" t="s">
        <v>110</v>
      </c>
      <c r="H760" s="644">
        <v>0</v>
      </c>
      <c r="I760" s="646"/>
      <c r="J760" s="655"/>
      <c r="K760" s="436">
        <v>0</v>
      </c>
      <c r="L760" s="734">
        <v>1</v>
      </c>
      <c r="M760" s="800" t="s">
        <v>172</v>
      </c>
      <c r="N760" s="437" t="s">
        <v>172</v>
      </c>
      <c r="O760" s="302">
        <v>1</v>
      </c>
      <c r="P760" s="274"/>
      <c r="Q760" s="274"/>
      <c r="R760" s="252">
        <v>0</v>
      </c>
      <c r="S760" s="303">
        <v>0</v>
      </c>
      <c r="U760" s="803">
        <f t="shared" si="10"/>
        <v>0</v>
      </c>
      <c r="V760" s="859">
        <f t="shared" si="11"/>
        <v>1</v>
      </c>
    </row>
    <row r="761" spans="1:22" ht="16.5" thickTop="1" thickBot="1">
      <c r="A761" s="799"/>
      <c r="B761" s="804" t="s">
        <v>3401</v>
      </c>
      <c r="C761" s="884" t="s">
        <v>707</v>
      </c>
      <c r="D761" s="881" t="s">
        <v>172</v>
      </c>
      <c r="E761" s="804" t="s">
        <v>707</v>
      </c>
      <c r="F761" s="294" t="s">
        <v>709</v>
      </c>
      <c r="G761" s="295" t="s">
        <v>112</v>
      </c>
      <c r="H761" s="645">
        <v>23</v>
      </c>
      <c r="I761" s="647">
        <v>126.143</v>
      </c>
      <c r="J761" s="434">
        <v>152.179</v>
      </c>
      <c r="K761" s="435">
        <v>0.12345679012345678</v>
      </c>
      <c r="L761" s="735">
        <v>1</v>
      </c>
      <c r="M761" s="804" t="s">
        <v>286</v>
      </c>
      <c r="N761" s="437" t="s">
        <v>172</v>
      </c>
      <c r="O761" s="304"/>
      <c r="P761" s="275">
        <v>40.761000000000003</v>
      </c>
      <c r="Q761" s="275">
        <v>4</v>
      </c>
      <c r="R761" s="253">
        <v>1</v>
      </c>
      <c r="S761" s="305">
        <v>1</v>
      </c>
      <c r="U761" s="803">
        <f t="shared" si="10"/>
        <v>1</v>
      </c>
      <c r="V761" s="859">
        <f t="shared" si="11"/>
        <v>1</v>
      </c>
    </row>
    <row r="762" spans="1:22" ht="16.5" thickTop="1" thickBot="1">
      <c r="A762" s="799"/>
      <c r="B762" s="800" t="s">
        <v>3401</v>
      </c>
      <c r="C762" s="883" t="s">
        <v>707</v>
      </c>
      <c r="D762" s="882" t="s">
        <v>172</v>
      </c>
      <c r="E762" s="800" t="s">
        <v>740</v>
      </c>
      <c r="F762" s="296" t="s">
        <v>472</v>
      </c>
      <c r="G762" s="297" t="s">
        <v>110</v>
      </c>
      <c r="H762" s="644">
        <v>23</v>
      </c>
      <c r="I762" s="646">
        <v>160.24100000000001</v>
      </c>
      <c r="J762" s="655">
        <v>1238.6590000000001</v>
      </c>
      <c r="K762" s="436">
        <v>0.45454545454545453</v>
      </c>
      <c r="L762" s="734">
        <v>3</v>
      </c>
      <c r="M762" s="800" t="s">
        <v>246</v>
      </c>
      <c r="N762" s="437" t="s">
        <v>172</v>
      </c>
      <c r="O762" s="302"/>
      <c r="P762" s="274">
        <v>56.752000000000002</v>
      </c>
      <c r="Q762" s="274">
        <v>2</v>
      </c>
      <c r="R762" s="252">
        <v>2</v>
      </c>
      <c r="S762" s="303">
        <v>0.66666666666666663</v>
      </c>
      <c r="U762" s="803">
        <f t="shared" si="10"/>
        <v>0</v>
      </c>
      <c r="V762" s="859">
        <f t="shared" si="11"/>
        <v>1</v>
      </c>
    </row>
    <row r="763" spans="1:22" ht="16.5" thickTop="1" thickBot="1">
      <c r="A763" s="799"/>
      <c r="B763" s="804" t="s">
        <v>3401</v>
      </c>
      <c r="C763" s="884" t="s">
        <v>707</v>
      </c>
      <c r="D763" s="881" t="s">
        <v>172</v>
      </c>
      <c r="E763" s="804" t="s">
        <v>817</v>
      </c>
      <c r="F763" s="294" t="s">
        <v>819</v>
      </c>
      <c r="G763" s="295" t="s">
        <v>111</v>
      </c>
      <c r="H763" s="645">
        <v>20</v>
      </c>
      <c r="I763" s="647">
        <v>40.21</v>
      </c>
      <c r="J763" s="434">
        <v>107.633</v>
      </c>
      <c r="K763" s="435">
        <v>0.2608695652173913</v>
      </c>
      <c r="L763" s="735">
        <v>2</v>
      </c>
      <c r="M763" s="804" t="s">
        <v>286</v>
      </c>
      <c r="N763" s="437" t="s">
        <v>172</v>
      </c>
      <c r="O763" s="304"/>
      <c r="P763" s="275">
        <v>79.37</v>
      </c>
      <c r="Q763" s="275">
        <v>3</v>
      </c>
      <c r="R763" s="253">
        <v>2</v>
      </c>
      <c r="S763" s="305">
        <v>1</v>
      </c>
      <c r="U763" s="803">
        <f t="shared" si="10"/>
        <v>1</v>
      </c>
      <c r="V763" s="859">
        <f t="shared" si="11"/>
        <v>1</v>
      </c>
    </row>
    <row r="764" spans="1:22" ht="16.5" thickTop="1" thickBot="1">
      <c r="A764" s="799"/>
      <c r="B764" s="800" t="s">
        <v>3401</v>
      </c>
      <c r="C764" s="883" t="s">
        <v>707</v>
      </c>
      <c r="D764" s="882" t="s">
        <v>172</v>
      </c>
      <c r="E764" s="800" t="s">
        <v>835</v>
      </c>
      <c r="F764" s="296" t="s">
        <v>836</v>
      </c>
      <c r="G764" s="297" t="s">
        <v>110</v>
      </c>
      <c r="H764" s="644">
        <v>20</v>
      </c>
      <c r="I764" s="646">
        <v>-0.63800000000000001</v>
      </c>
      <c r="J764" s="655">
        <v>35.655000000000001</v>
      </c>
      <c r="K764" s="436">
        <v>0.17073170731707318</v>
      </c>
      <c r="L764" s="734">
        <v>3</v>
      </c>
      <c r="M764" s="800" t="s">
        <v>286</v>
      </c>
      <c r="N764" s="437" t="s">
        <v>172</v>
      </c>
      <c r="O764" s="302"/>
      <c r="P764" s="274"/>
      <c r="Q764" s="274"/>
      <c r="R764" s="252">
        <v>0</v>
      </c>
      <c r="S764" s="303">
        <v>0</v>
      </c>
      <c r="U764" s="803">
        <f t="shared" si="10"/>
        <v>1</v>
      </c>
      <c r="V764" s="859">
        <f t="shared" si="11"/>
        <v>1</v>
      </c>
    </row>
    <row r="765" spans="1:22" ht="16.5" thickTop="1" thickBot="1">
      <c r="A765" s="799"/>
      <c r="B765" s="804" t="s">
        <v>3401</v>
      </c>
      <c r="C765" s="884" t="s">
        <v>707</v>
      </c>
      <c r="D765" s="881" t="s">
        <v>172</v>
      </c>
      <c r="E765" s="804" t="s">
        <v>1111</v>
      </c>
      <c r="F765" s="294" t="s">
        <v>1112</v>
      </c>
      <c r="G765" s="295" t="s">
        <v>111</v>
      </c>
      <c r="H765" s="645">
        <v>17</v>
      </c>
      <c r="I765" s="647">
        <v>627.81600000000003</v>
      </c>
      <c r="J765" s="434">
        <v>1240.1289999999999</v>
      </c>
      <c r="K765" s="435">
        <v>0.42276422764227645</v>
      </c>
      <c r="L765" s="735">
        <v>6</v>
      </c>
      <c r="M765" s="804" t="s">
        <v>246</v>
      </c>
      <c r="N765" s="437" t="s">
        <v>172</v>
      </c>
      <c r="O765" s="304">
        <v>2</v>
      </c>
      <c r="P765" s="275">
        <v>44.164999999999999</v>
      </c>
      <c r="Q765" s="275">
        <v>2</v>
      </c>
      <c r="R765" s="253">
        <v>2</v>
      </c>
      <c r="S765" s="305">
        <v>0.4</v>
      </c>
      <c r="U765" s="803">
        <f t="shared" si="10"/>
        <v>0</v>
      </c>
      <c r="V765" s="859">
        <f t="shared" si="11"/>
        <v>1</v>
      </c>
    </row>
    <row r="766" spans="1:22" ht="16.5" thickTop="1" thickBot="1">
      <c r="A766" s="799"/>
      <c r="B766" s="800" t="s">
        <v>3401</v>
      </c>
      <c r="C766" s="883" t="s">
        <v>707</v>
      </c>
      <c r="D766" s="882" t="s">
        <v>172</v>
      </c>
      <c r="E766" s="800" t="s">
        <v>1113</v>
      </c>
      <c r="F766" s="296" t="s">
        <v>1114</v>
      </c>
      <c r="G766" s="297" t="s">
        <v>110</v>
      </c>
      <c r="H766" s="644">
        <v>17</v>
      </c>
      <c r="I766" s="646">
        <v>116.681</v>
      </c>
      <c r="J766" s="655">
        <v>231.89099999999999</v>
      </c>
      <c r="K766" s="436">
        <v>0.39603960396039606</v>
      </c>
      <c r="L766" s="734">
        <v>3</v>
      </c>
      <c r="M766" s="800" t="s">
        <v>245</v>
      </c>
      <c r="N766" s="437" t="s">
        <v>172</v>
      </c>
      <c r="O766" s="302"/>
      <c r="P766" s="274"/>
      <c r="Q766" s="274"/>
      <c r="R766" s="252">
        <v>0</v>
      </c>
      <c r="S766" s="303">
        <v>0</v>
      </c>
      <c r="U766" s="803">
        <f t="shared" si="10"/>
        <v>0</v>
      </c>
      <c r="V766" s="859">
        <f t="shared" si="11"/>
        <v>1</v>
      </c>
    </row>
    <row r="767" spans="1:22" ht="16.5" thickTop="1" thickBot="1">
      <c r="A767" s="799"/>
      <c r="B767" s="804" t="s">
        <v>3401</v>
      </c>
      <c r="C767" s="884" t="s">
        <v>707</v>
      </c>
      <c r="D767" s="881" t="s">
        <v>172</v>
      </c>
      <c r="E767" s="804" t="s">
        <v>2673</v>
      </c>
      <c r="F767" s="294" t="s">
        <v>2674</v>
      </c>
      <c r="G767" s="295" t="s">
        <v>110</v>
      </c>
      <c r="H767" s="645">
        <v>3</v>
      </c>
      <c r="I767" s="647">
        <v>425.34899999999999</v>
      </c>
      <c r="J767" s="434">
        <v>373.62099999999998</v>
      </c>
      <c r="K767" s="435">
        <v>0.56000000000000005</v>
      </c>
      <c r="L767" s="735">
        <v>4</v>
      </c>
      <c r="M767" s="804" t="s">
        <v>246</v>
      </c>
      <c r="N767" s="437" t="s">
        <v>172</v>
      </c>
      <c r="O767" s="304">
        <v>1</v>
      </c>
      <c r="P767" s="275">
        <v>72.228999999999999</v>
      </c>
      <c r="Q767" s="275">
        <v>3</v>
      </c>
      <c r="R767" s="253">
        <v>1</v>
      </c>
      <c r="S767" s="305">
        <v>0.25</v>
      </c>
      <c r="U767" s="803">
        <f t="shared" si="10"/>
        <v>0</v>
      </c>
      <c r="V767" s="859">
        <f t="shared" si="11"/>
        <v>1</v>
      </c>
    </row>
    <row r="768" spans="1:22" ht="16.5" thickTop="1" thickBot="1">
      <c r="A768" s="799"/>
      <c r="B768" s="800" t="s">
        <v>3401</v>
      </c>
      <c r="C768" s="883" t="s">
        <v>707</v>
      </c>
      <c r="D768" s="882" t="s">
        <v>172</v>
      </c>
      <c r="E768" s="800" t="s">
        <v>3698</v>
      </c>
      <c r="F768" s="296" t="s">
        <v>3699</v>
      </c>
      <c r="G768" s="297" t="s">
        <v>109</v>
      </c>
      <c r="H768" s="644"/>
      <c r="I768" s="646"/>
      <c r="J768" s="655">
        <v>148.38800000000001</v>
      </c>
      <c r="K768" s="436">
        <v>0.75</v>
      </c>
      <c r="L768" s="734">
        <v>5</v>
      </c>
      <c r="M768" s="800" t="s">
        <v>286</v>
      </c>
      <c r="N768" s="437" t="s">
        <v>172</v>
      </c>
      <c r="O768" s="302">
        <v>2</v>
      </c>
      <c r="P768" s="274">
        <v>148.38800000000001</v>
      </c>
      <c r="Q768" s="274">
        <v>8</v>
      </c>
      <c r="R768" s="252">
        <v>3</v>
      </c>
      <c r="S768" s="303">
        <v>0.75</v>
      </c>
      <c r="U768" s="803">
        <f t="shared" si="10"/>
        <v>1</v>
      </c>
      <c r="V768" s="859">
        <f t="shared" si="11"/>
        <v>0</v>
      </c>
    </row>
    <row r="769" spans="1:22" ht="16.5" thickTop="1" thickBot="1">
      <c r="A769" s="799"/>
      <c r="B769" s="804" t="s">
        <v>3051</v>
      </c>
      <c r="C769" s="884" t="s">
        <v>172</v>
      </c>
      <c r="D769" s="881" t="s">
        <v>172</v>
      </c>
      <c r="E769" s="804" t="s">
        <v>3182</v>
      </c>
      <c r="F769" s="294" t="s">
        <v>3183</v>
      </c>
      <c r="G769" s="295" t="s">
        <v>110</v>
      </c>
      <c r="H769" s="645">
        <v>1</v>
      </c>
      <c r="I769" s="647"/>
      <c r="J769" s="434">
        <v>16.626999999999999</v>
      </c>
      <c r="K769" s="435">
        <v>0.25</v>
      </c>
      <c r="L769" s="735">
        <v>4</v>
      </c>
      <c r="M769" s="804" t="s">
        <v>244</v>
      </c>
      <c r="N769" s="437" t="s">
        <v>172</v>
      </c>
      <c r="O769" s="304">
        <v>2</v>
      </c>
      <c r="P769" s="275">
        <v>16.626999999999999</v>
      </c>
      <c r="Q769" s="275">
        <v>1</v>
      </c>
      <c r="R769" s="253">
        <v>1</v>
      </c>
      <c r="S769" s="305">
        <v>0.33333333333333331</v>
      </c>
      <c r="U769" s="803">
        <f t="shared" si="10"/>
        <v>0</v>
      </c>
      <c r="V769" s="859">
        <f t="shared" si="11"/>
        <v>1</v>
      </c>
    </row>
    <row r="770" spans="1:22" ht="16.5" thickTop="1" thickBot="1">
      <c r="A770" s="799"/>
      <c r="B770" s="800" t="s">
        <v>3051</v>
      </c>
      <c r="C770" s="883" t="s">
        <v>172</v>
      </c>
      <c r="D770" s="882" t="s">
        <v>172</v>
      </c>
      <c r="E770" s="800" t="s">
        <v>3700</v>
      </c>
      <c r="F770" s="296" t="s">
        <v>958</v>
      </c>
      <c r="G770" s="297" t="s">
        <v>110</v>
      </c>
      <c r="H770" s="644">
        <v>0</v>
      </c>
      <c r="I770" s="646"/>
      <c r="J770" s="655">
        <v>11.805999999999999</v>
      </c>
      <c r="K770" s="436">
        <v>0.4</v>
      </c>
      <c r="L770" s="734">
        <v>5</v>
      </c>
      <c r="M770" s="800" t="s">
        <v>172</v>
      </c>
      <c r="N770" s="437" t="s">
        <v>172</v>
      </c>
      <c r="O770" s="302">
        <v>5</v>
      </c>
      <c r="P770" s="274">
        <v>11.805999999999999</v>
      </c>
      <c r="Q770" s="274">
        <v>1</v>
      </c>
      <c r="R770" s="252">
        <v>1</v>
      </c>
      <c r="S770" s="303">
        <v>0.4</v>
      </c>
      <c r="U770" s="803">
        <f t="shared" si="10"/>
        <v>0</v>
      </c>
      <c r="V770" s="859">
        <f t="shared" si="11"/>
        <v>1</v>
      </c>
    </row>
    <row r="771" spans="1:22" ht="16.5" thickTop="1" thickBot="1">
      <c r="A771" s="799"/>
      <c r="B771" s="804" t="s">
        <v>3051</v>
      </c>
      <c r="C771" s="884" t="s">
        <v>3481</v>
      </c>
      <c r="D771" s="881" t="s">
        <v>172</v>
      </c>
      <c r="E771" s="804" t="s">
        <v>3181</v>
      </c>
      <c r="F771" s="294" t="s">
        <v>251</v>
      </c>
      <c r="G771" s="295" t="s">
        <v>110</v>
      </c>
      <c r="H771" s="645">
        <v>1</v>
      </c>
      <c r="I771" s="647"/>
      <c r="J771" s="434">
        <v>17.763000000000002</v>
      </c>
      <c r="K771" s="435">
        <v>0.66666666666666663</v>
      </c>
      <c r="L771" s="735">
        <v>4</v>
      </c>
      <c r="M771" s="804" t="s">
        <v>244</v>
      </c>
      <c r="N771" s="437" t="s">
        <v>172</v>
      </c>
      <c r="O771" s="304">
        <v>3</v>
      </c>
      <c r="P771" s="275">
        <v>17.763000000000002</v>
      </c>
      <c r="Q771" s="275">
        <v>2</v>
      </c>
      <c r="R771" s="253">
        <v>2</v>
      </c>
      <c r="S771" s="305">
        <v>0.8</v>
      </c>
      <c r="U771" s="803">
        <f t="shared" si="10"/>
        <v>0</v>
      </c>
      <c r="V771" s="859">
        <f t="shared" si="11"/>
        <v>1</v>
      </c>
    </row>
    <row r="772" spans="1:22" ht="16.5" thickTop="1" thickBot="1">
      <c r="A772" s="799"/>
      <c r="B772" s="800" t="s">
        <v>3051</v>
      </c>
      <c r="C772" s="883" t="s">
        <v>3481</v>
      </c>
      <c r="D772" s="882" t="s">
        <v>172</v>
      </c>
      <c r="E772" s="800" t="s">
        <v>3481</v>
      </c>
      <c r="F772" s="296" t="s">
        <v>3483</v>
      </c>
      <c r="G772" s="297" t="s">
        <v>112</v>
      </c>
      <c r="H772" s="644">
        <v>1</v>
      </c>
      <c r="I772" s="646">
        <v>10.077999999999999</v>
      </c>
      <c r="J772" s="655">
        <v>10.077999999999999</v>
      </c>
      <c r="K772" s="436">
        <v>1</v>
      </c>
      <c r="L772" s="734">
        <v>2</v>
      </c>
      <c r="M772" s="800" t="s">
        <v>245</v>
      </c>
      <c r="N772" s="437" t="s">
        <v>172</v>
      </c>
      <c r="O772" s="302">
        <v>2</v>
      </c>
      <c r="P772" s="274">
        <v>10.077999999999999</v>
      </c>
      <c r="Q772" s="274">
        <v>1</v>
      </c>
      <c r="R772" s="252">
        <v>1</v>
      </c>
      <c r="S772" s="303">
        <v>1</v>
      </c>
      <c r="U772" s="803">
        <f t="shared" si="10"/>
        <v>0</v>
      </c>
      <c r="V772" s="859">
        <f t="shared" si="11"/>
        <v>1</v>
      </c>
    </row>
    <row r="773" spans="1:22" ht="16.5" thickTop="1" thickBot="1">
      <c r="A773" s="799"/>
      <c r="B773" s="804" t="s">
        <v>3051</v>
      </c>
      <c r="C773" s="884" t="s">
        <v>3481</v>
      </c>
      <c r="D773" s="881" t="s">
        <v>172</v>
      </c>
      <c r="E773" s="804" t="s">
        <v>3701</v>
      </c>
      <c r="F773" s="294" t="s">
        <v>3702</v>
      </c>
      <c r="G773" s="295" t="s">
        <v>110</v>
      </c>
      <c r="H773" s="645">
        <v>1</v>
      </c>
      <c r="I773" s="647"/>
      <c r="J773" s="434">
        <v>10.101000000000001</v>
      </c>
      <c r="K773" s="435">
        <v>0.4</v>
      </c>
      <c r="L773" s="735">
        <v>4</v>
      </c>
      <c r="M773" s="804" t="s">
        <v>245</v>
      </c>
      <c r="N773" s="437" t="s">
        <v>172</v>
      </c>
      <c r="O773" s="304">
        <v>3</v>
      </c>
      <c r="P773" s="275">
        <v>10.101000000000001</v>
      </c>
      <c r="Q773" s="275">
        <v>1</v>
      </c>
      <c r="R773" s="253">
        <v>1</v>
      </c>
      <c r="S773" s="305">
        <v>0.4</v>
      </c>
      <c r="U773" s="803">
        <f t="shared" si="10"/>
        <v>0</v>
      </c>
      <c r="V773" s="859">
        <f t="shared" si="11"/>
        <v>1</v>
      </c>
    </row>
    <row r="774" spans="1:22" ht="16.5" thickTop="1" thickBot="1">
      <c r="A774" s="799"/>
      <c r="B774" s="800" t="s">
        <v>3051</v>
      </c>
      <c r="C774" s="883" t="s">
        <v>3484</v>
      </c>
      <c r="D774" s="882" t="s">
        <v>172</v>
      </c>
      <c r="E774" s="800" t="s">
        <v>3542</v>
      </c>
      <c r="F774" s="296" t="s">
        <v>3544</v>
      </c>
      <c r="G774" s="297" t="s">
        <v>111</v>
      </c>
      <c r="H774" s="644">
        <v>1</v>
      </c>
      <c r="I774" s="646"/>
      <c r="J774" s="655">
        <v>40.860999999999997</v>
      </c>
      <c r="K774" s="436">
        <v>0</v>
      </c>
      <c r="L774" s="734">
        <v>2</v>
      </c>
      <c r="M774" s="800" t="s">
        <v>246</v>
      </c>
      <c r="N774" s="437" t="s">
        <v>172</v>
      </c>
      <c r="O774" s="302">
        <v>2</v>
      </c>
      <c r="P774" s="274">
        <v>40.860999999999997</v>
      </c>
      <c r="Q774" s="274">
        <v>3</v>
      </c>
      <c r="R774" s="252">
        <v>0</v>
      </c>
      <c r="S774" s="303">
        <v>0</v>
      </c>
      <c r="U774" s="803">
        <f t="shared" si="10"/>
        <v>0</v>
      </c>
      <c r="V774" s="859">
        <f t="shared" si="11"/>
        <v>1</v>
      </c>
    </row>
    <row r="775" spans="1:22" ht="16.5" thickTop="1" thickBot="1">
      <c r="A775" s="799"/>
      <c r="B775" s="804" t="s">
        <v>3051</v>
      </c>
      <c r="C775" s="884" t="s">
        <v>3484</v>
      </c>
      <c r="D775" s="881" t="s">
        <v>172</v>
      </c>
      <c r="E775" s="804" t="s">
        <v>3703</v>
      </c>
      <c r="F775" s="294" t="s">
        <v>3704</v>
      </c>
      <c r="G775" s="295" t="s">
        <v>110</v>
      </c>
      <c r="H775" s="645">
        <v>0</v>
      </c>
      <c r="I775" s="647"/>
      <c r="J775" s="434">
        <v>10.163</v>
      </c>
      <c r="K775" s="435">
        <v>0.66666666666666663</v>
      </c>
      <c r="L775" s="735">
        <v>3</v>
      </c>
      <c r="M775" s="804" t="s">
        <v>172</v>
      </c>
      <c r="N775" s="437" t="s">
        <v>172</v>
      </c>
      <c r="O775" s="304">
        <v>3</v>
      </c>
      <c r="P775" s="275">
        <v>10.163</v>
      </c>
      <c r="Q775" s="275">
        <v>1</v>
      </c>
      <c r="R775" s="253">
        <v>1</v>
      </c>
      <c r="S775" s="305">
        <v>0.66666666666666663</v>
      </c>
      <c r="U775" s="803">
        <f t="shared" si="10"/>
        <v>0</v>
      </c>
      <c r="V775" s="859">
        <f t="shared" si="11"/>
        <v>1</v>
      </c>
    </row>
    <row r="776" spans="1:22" ht="16.5" thickTop="1" thickBot="1">
      <c r="A776" s="799"/>
      <c r="B776" s="800" t="s">
        <v>3051</v>
      </c>
      <c r="C776" s="883" t="s">
        <v>3484</v>
      </c>
      <c r="D776" s="882" t="s">
        <v>172</v>
      </c>
      <c r="E776" s="800" t="s">
        <v>3705</v>
      </c>
      <c r="F776" s="296" t="s">
        <v>3706</v>
      </c>
      <c r="G776" s="297" t="s">
        <v>110</v>
      </c>
      <c r="H776" s="644">
        <v>0</v>
      </c>
      <c r="I776" s="646"/>
      <c r="J776" s="655"/>
      <c r="K776" s="436">
        <v>0.5</v>
      </c>
      <c r="L776" s="734">
        <v>8</v>
      </c>
      <c r="M776" s="800" t="s">
        <v>172</v>
      </c>
      <c r="N776" s="437" t="s">
        <v>172</v>
      </c>
      <c r="O776" s="302">
        <v>8</v>
      </c>
      <c r="P776" s="274"/>
      <c r="Q776" s="274"/>
      <c r="R776" s="252">
        <v>2</v>
      </c>
      <c r="S776" s="303">
        <v>0.5</v>
      </c>
      <c r="U776" s="803">
        <f t="shared" si="10"/>
        <v>0</v>
      </c>
      <c r="V776" s="859">
        <f t="shared" si="11"/>
        <v>1</v>
      </c>
    </row>
    <row r="777" spans="1:22" ht="16.5" thickTop="1" thickBot="1">
      <c r="A777" s="799"/>
      <c r="B777" s="804" t="s">
        <v>3051</v>
      </c>
      <c r="C777" s="884" t="s">
        <v>3484</v>
      </c>
      <c r="D777" s="881" t="s">
        <v>172</v>
      </c>
      <c r="E777" s="804" t="s">
        <v>3484</v>
      </c>
      <c r="F777" s="294" t="s">
        <v>3486</v>
      </c>
      <c r="G777" s="295" t="s">
        <v>112</v>
      </c>
      <c r="H777" s="645"/>
      <c r="I777" s="647">
        <v>10.048999999999999</v>
      </c>
      <c r="J777" s="434">
        <v>10.048999999999999</v>
      </c>
      <c r="K777" s="435">
        <v>1</v>
      </c>
      <c r="L777" s="735">
        <v>2</v>
      </c>
      <c r="M777" s="804" t="s">
        <v>286</v>
      </c>
      <c r="N777" s="437" t="s">
        <v>172</v>
      </c>
      <c r="O777" s="304">
        <v>2</v>
      </c>
      <c r="P777" s="275">
        <v>10.048999999999999</v>
      </c>
      <c r="Q777" s="275">
        <v>1</v>
      </c>
      <c r="R777" s="253">
        <v>1</v>
      </c>
      <c r="S777" s="305">
        <v>1</v>
      </c>
      <c r="U777" s="803">
        <f t="shared" si="10"/>
        <v>1</v>
      </c>
      <c r="V777" s="859">
        <f t="shared" si="11"/>
        <v>1</v>
      </c>
    </row>
    <row r="778" spans="1:22" ht="16.5" thickTop="1" thickBot="1">
      <c r="A778" s="799"/>
      <c r="B778" s="800" t="s">
        <v>3403</v>
      </c>
      <c r="C778" s="883" t="s">
        <v>578</v>
      </c>
      <c r="D778" s="882" t="s">
        <v>172</v>
      </c>
      <c r="E778" s="800" t="s">
        <v>592</v>
      </c>
      <c r="F778" s="296" t="s">
        <v>593</v>
      </c>
      <c r="G778" s="297" t="s">
        <v>110</v>
      </c>
      <c r="H778" s="644">
        <v>26</v>
      </c>
      <c r="I778" s="646">
        <v>332.78800000000001</v>
      </c>
      <c r="J778" s="655">
        <v>765.25300000000004</v>
      </c>
      <c r="K778" s="436">
        <v>0.34710743801652894</v>
      </c>
      <c r="L778" s="734">
        <v>10</v>
      </c>
      <c r="M778" s="800" t="s">
        <v>246</v>
      </c>
      <c r="N778" s="437" t="s">
        <v>172</v>
      </c>
      <c r="O778" s="302"/>
      <c r="P778" s="274">
        <v>127.869</v>
      </c>
      <c r="Q778" s="274">
        <v>10</v>
      </c>
      <c r="R778" s="252">
        <v>5</v>
      </c>
      <c r="S778" s="303">
        <v>0.5</v>
      </c>
      <c r="U778" s="803">
        <f t="shared" si="10"/>
        <v>0</v>
      </c>
      <c r="V778" s="859">
        <f t="shared" si="11"/>
        <v>1</v>
      </c>
    </row>
    <row r="779" spans="1:22" ht="16.5" thickTop="1" thickBot="1">
      <c r="A779" s="799"/>
      <c r="B779" s="804" t="s">
        <v>3403</v>
      </c>
      <c r="C779" s="884" t="s">
        <v>578</v>
      </c>
      <c r="D779" s="881" t="s">
        <v>172</v>
      </c>
      <c r="E779" s="804" t="s">
        <v>578</v>
      </c>
      <c r="F779" s="294" t="s">
        <v>583</v>
      </c>
      <c r="G779" s="295" t="s">
        <v>647</v>
      </c>
      <c r="H779" s="645">
        <v>26</v>
      </c>
      <c r="I779" s="647">
        <v>10.946</v>
      </c>
      <c r="J779" s="434">
        <v>30.225000000000001</v>
      </c>
      <c r="K779" s="435">
        <v>6.0606060606060608E-2</v>
      </c>
      <c r="L779" s="735">
        <v>5</v>
      </c>
      <c r="M779" s="804" t="s">
        <v>286</v>
      </c>
      <c r="N779" s="437" t="s">
        <v>172</v>
      </c>
      <c r="O779" s="304">
        <v>1</v>
      </c>
      <c r="P779" s="275">
        <v>10.946</v>
      </c>
      <c r="Q779" s="275">
        <v>1</v>
      </c>
      <c r="R779" s="253">
        <v>1</v>
      </c>
      <c r="S779" s="305">
        <v>0.2</v>
      </c>
      <c r="U779" s="803">
        <f t="shared" si="10"/>
        <v>1</v>
      </c>
      <c r="V779" s="859">
        <f t="shared" si="11"/>
        <v>1</v>
      </c>
    </row>
    <row r="780" spans="1:22" ht="16.5" thickTop="1" thickBot="1">
      <c r="A780" s="799"/>
      <c r="B780" s="800" t="s">
        <v>3403</v>
      </c>
      <c r="C780" s="883" t="s">
        <v>578</v>
      </c>
      <c r="D780" s="882" t="s">
        <v>172</v>
      </c>
      <c r="E780" s="800" t="s">
        <v>742</v>
      </c>
      <c r="F780" s="296" t="s">
        <v>743</v>
      </c>
      <c r="G780" s="297" t="s">
        <v>111</v>
      </c>
      <c r="H780" s="644">
        <v>23</v>
      </c>
      <c r="I780" s="646">
        <v>756.79</v>
      </c>
      <c r="J780" s="655">
        <v>1835.2750000000001</v>
      </c>
      <c r="K780" s="436">
        <v>0.48837209302325579</v>
      </c>
      <c r="L780" s="734">
        <v>8</v>
      </c>
      <c r="M780" s="800" t="s">
        <v>246</v>
      </c>
      <c r="N780" s="437" t="s">
        <v>172</v>
      </c>
      <c r="O780" s="302">
        <v>1</v>
      </c>
      <c r="P780" s="274">
        <v>230.89400000000001</v>
      </c>
      <c r="Q780" s="274">
        <v>10</v>
      </c>
      <c r="R780" s="252">
        <v>4</v>
      </c>
      <c r="S780" s="303">
        <v>0.5</v>
      </c>
      <c r="U780" s="803">
        <f t="shared" si="10"/>
        <v>0</v>
      </c>
      <c r="V780" s="859">
        <f t="shared" si="11"/>
        <v>1</v>
      </c>
    </row>
    <row r="781" spans="1:22" ht="16.5" thickTop="1" thickBot="1">
      <c r="A781" s="799"/>
      <c r="B781" s="804" t="s">
        <v>3403</v>
      </c>
      <c r="C781" s="884" t="s">
        <v>578</v>
      </c>
      <c r="D781" s="881" t="s">
        <v>172</v>
      </c>
      <c r="E781" s="804" t="s">
        <v>744</v>
      </c>
      <c r="F781" s="294" t="s">
        <v>745</v>
      </c>
      <c r="G781" s="295" t="s">
        <v>110</v>
      </c>
      <c r="H781" s="645">
        <v>23</v>
      </c>
      <c r="I781" s="647">
        <v>135.69800000000001</v>
      </c>
      <c r="J781" s="434">
        <v>644.62300000000005</v>
      </c>
      <c r="K781" s="435">
        <v>0.32369942196531792</v>
      </c>
      <c r="L781" s="735">
        <v>9</v>
      </c>
      <c r="M781" s="804" t="s">
        <v>246</v>
      </c>
      <c r="N781" s="437" t="s">
        <v>172</v>
      </c>
      <c r="O781" s="304">
        <v>2</v>
      </c>
      <c r="P781" s="275">
        <v>101.738</v>
      </c>
      <c r="Q781" s="275">
        <v>8</v>
      </c>
      <c r="R781" s="253">
        <v>4</v>
      </c>
      <c r="S781" s="305">
        <v>0.44444444444444442</v>
      </c>
      <c r="U781" s="803">
        <f t="shared" si="10"/>
        <v>0</v>
      </c>
      <c r="V781" s="859">
        <f t="shared" si="11"/>
        <v>1</v>
      </c>
    </row>
    <row r="782" spans="1:22" ht="16.5" thickTop="1" thickBot="1">
      <c r="A782" s="799"/>
      <c r="B782" s="800" t="s">
        <v>3403</v>
      </c>
      <c r="C782" s="883" t="s">
        <v>578</v>
      </c>
      <c r="D782" s="882" t="s">
        <v>172</v>
      </c>
      <c r="E782" s="800" t="s">
        <v>956</v>
      </c>
      <c r="F782" s="296" t="s">
        <v>957</v>
      </c>
      <c r="G782" s="297" t="s">
        <v>110</v>
      </c>
      <c r="H782" s="644">
        <v>19</v>
      </c>
      <c r="I782" s="646">
        <v>951.90899999999999</v>
      </c>
      <c r="J782" s="655">
        <v>1437.8789999999999</v>
      </c>
      <c r="K782" s="436">
        <v>0.32835820895522388</v>
      </c>
      <c r="L782" s="734">
        <v>5</v>
      </c>
      <c r="M782" s="800" t="s">
        <v>246</v>
      </c>
      <c r="N782" s="437" t="s">
        <v>172</v>
      </c>
      <c r="O782" s="302">
        <v>2</v>
      </c>
      <c r="P782" s="274">
        <v>254.57</v>
      </c>
      <c r="Q782" s="274">
        <v>10</v>
      </c>
      <c r="R782" s="252">
        <v>3</v>
      </c>
      <c r="S782" s="303">
        <v>0.54545454545454541</v>
      </c>
      <c r="U782" s="803">
        <f t="shared" si="10"/>
        <v>0</v>
      </c>
      <c r="V782" s="859">
        <f t="shared" si="11"/>
        <v>1</v>
      </c>
    </row>
    <row r="783" spans="1:22" ht="16.5" thickTop="1" thickBot="1">
      <c r="A783" s="799"/>
      <c r="B783" s="804" t="s">
        <v>3403</v>
      </c>
      <c r="C783" s="884" t="s">
        <v>578</v>
      </c>
      <c r="D783" s="881" t="s">
        <v>172</v>
      </c>
      <c r="E783" s="804" t="s">
        <v>1116</v>
      </c>
      <c r="F783" s="294" t="s">
        <v>1117</v>
      </c>
      <c r="G783" s="295" t="s">
        <v>111</v>
      </c>
      <c r="H783" s="645">
        <v>18</v>
      </c>
      <c r="I783" s="647">
        <v>106.827</v>
      </c>
      <c r="J783" s="434">
        <v>229.65799999999999</v>
      </c>
      <c r="K783" s="435">
        <v>0.23529411764705882</v>
      </c>
      <c r="L783" s="735">
        <v>5</v>
      </c>
      <c r="M783" s="804" t="s">
        <v>245</v>
      </c>
      <c r="N783" s="437" t="s">
        <v>172</v>
      </c>
      <c r="O783" s="304"/>
      <c r="P783" s="275">
        <v>22.253</v>
      </c>
      <c r="Q783" s="275">
        <v>2</v>
      </c>
      <c r="R783" s="253">
        <v>2</v>
      </c>
      <c r="S783" s="305">
        <v>0.33333333333333331</v>
      </c>
      <c r="U783" s="803">
        <f t="shared" si="10"/>
        <v>0</v>
      </c>
      <c r="V783" s="859">
        <f t="shared" si="11"/>
        <v>1</v>
      </c>
    </row>
    <row r="784" spans="1:22" ht="16.5" thickTop="1" thickBot="1">
      <c r="A784" s="799"/>
      <c r="B784" s="800" t="s">
        <v>3403</v>
      </c>
      <c r="C784" s="883" t="s">
        <v>578</v>
      </c>
      <c r="D784" s="882" t="s">
        <v>172</v>
      </c>
      <c r="E784" s="800" t="s">
        <v>2260</v>
      </c>
      <c r="F784" s="296" t="s">
        <v>2261</v>
      </c>
      <c r="G784" s="297" t="s">
        <v>110</v>
      </c>
      <c r="H784" s="644">
        <v>8</v>
      </c>
      <c r="I784" s="646">
        <v>234.66</v>
      </c>
      <c r="J784" s="655">
        <v>371.79599999999999</v>
      </c>
      <c r="K784" s="436">
        <v>0.33684210526315789</v>
      </c>
      <c r="L784" s="734">
        <v>8</v>
      </c>
      <c r="M784" s="800" t="s">
        <v>246</v>
      </c>
      <c r="N784" s="437" t="s">
        <v>172</v>
      </c>
      <c r="O784" s="302">
        <v>2</v>
      </c>
      <c r="P784" s="274">
        <v>170.87100000000001</v>
      </c>
      <c r="Q784" s="274">
        <v>10</v>
      </c>
      <c r="R784" s="252">
        <v>5</v>
      </c>
      <c r="S784" s="303">
        <v>0.625</v>
      </c>
      <c r="U784" s="803">
        <f t="shared" si="10"/>
        <v>0</v>
      </c>
      <c r="V784" s="859">
        <f t="shared" si="11"/>
        <v>1</v>
      </c>
    </row>
    <row r="785" spans="1:22" ht="16.5" thickTop="1" thickBot="1">
      <c r="A785" s="799"/>
      <c r="B785" s="804" t="s">
        <v>3403</v>
      </c>
      <c r="C785" s="884" t="s">
        <v>578</v>
      </c>
      <c r="D785" s="881" t="s">
        <v>172</v>
      </c>
      <c r="E785" s="804" t="s">
        <v>2384</v>
      </c>
      <c r="F785" s="294" t="s">
        <v>2385</v>
      </c>
      <c r="G785" s="295" t="s">
        <v>110</v>
      </c>
      <c r="H785" s="645">
        <v>6</v>
      </c>
      <c r="I785" s="647">
        <v>27.795000000000002</v>
      </c>
      <c r="J785" s="434">
        <v>273.61900000000003</v>
      </c>
      <c r="K785" s="435">
        <v>0.51428571428571423</v>
      </c>
      <c r="L785" s="735">
        <v>8</v>
      </c>
      <c r="M785" s="804" t="s">
        <v>246</v>
      </c>
      <c r="N785" s="437" t="s">
        <v>172</v>
      </c>
      <c r="O785" s="304">
        <v>1</v>
      </c>
      <c r="P785" s="275">
        <v>48.906999999999996</v>
      </c>
      <c r="Q785" s="275">
        <v>4</v>
      </c>
      <c r="R785" s="253">
        <v>4</v>
      </c>
      <c r="S785" s="305">
        <v>0.53333333333333333</v>
      </c>
      <c r="U785" s="803">
        <f t="shared" si="10"/>
        <v>0</v>
      </c>
      <c r="V785" s="859">
        <f t="shared" si="11"/>
        <v>1</v>
      </c>
    </row>
    <row r="786" spans="1:22" ht="16.5" thickTop="1" thickBot="1">
      <c r="A786" s="799"/>
      <c r="B786" s="800" t="s">
        <v>3403</v>
      </c>
      <c r="C786" s="883" t="s">
        <v>578</v>
      </c>
      <c r="D786" s="882" t="s">
        <v>172</v>
      </c>
      <c r="E786" s="800" t="s">
        <v>2622</v>
      </c>
      <c r="F786" s="296" t="s">
        <v>2624</v>
      </c>
      <c r="G786" s="297" t="s">
        <v>111</v>
      </c>
      <c r="H786" s="644">
        <v>3</v>
      </c>
      <c r="I786" s="646">
        <v>14.99</v>
      </c>
      <c r="J786" s="655">
        <v>14.99</v>
      </c>
      <c r="K786" s="436">
        <v>0.2857142857142857</v>
      </c>
      <c r="L786" s="734">
        <v>1</v>
      </c>
      <c r="M786" s="800" t="s">
        <v>286</v>
      </c>
      <c r="N786" s="437" t="s">
        <v>172</v>
      </c>
      <c r="O786" s="302"/>
      <c r="P786" s="274"/>
      <c r="Q786" s="274"/>
      <c r="R786" s="252">
        <v>0</v>
      </c>
      <c r="S786" s="303">
        <v>0</v>
      </c>
      <c r="U786" s="803">
        <f t="shared" si="10"/>
        <v>1</v>
      </c>
      <c r="V786" s="859">
        <f t="shared" si="11"/>
        <v>1</v>
      </c>
    </row>
    <row r="787" spans="1:22" ht="16.5" thickTop="1" thickBot="1">
      <c r="A787" s="799"/>
      <c r="B787" s="804" t="s">
        <v>3403</v>
      </c>
      <c r="C787" s="884" t="s">
        <v>578</v>
      </c>
      <c r="D787" s="881" t="s">
        <v>172</v>
      </c>
      <c r="E787" s="804" t="s">
        <v>2887</v>
      </c>
      <c r="F787" s="294" t="s">
        <v>2888</v>
      </c>
      <c r="G787" s="295" t="s">
        <v>109</v>
      </c>
      <c r="H787" s="645"/>
      <c r="I787" s="647"/>
      <c r="J787" s="434">
        <v>31.835999999999999</v>
      </c>
      <c r="K787" s="435">
        <v>0.35294117647058826</v>
      </c>
      <c r="L787" s="735">
        <v>3</v>
      </c>
      <c r="M787" s="804" t="s">
        <v>286</v>
      </c>
      <c r="N787" s="437" t="s">
        <v>172</v>
      </c>
      <c r="O787" s="304"/>
      <c r="P787" s="275"/>
      <c r="Q787" s="275"/>
      <c r="R787" s="253">
        <v>0</v>
      </c>
      <c r="S787" s="305">
        <v>0</v>
      </c>
      <c r="U787" s="803">
        <f t="shared" si="10"/>
        <v>1</v>
      </c>
      <c r="V787" s="859">
        <f t="shared" si="11"/>
        <v>0</v>
      </c>
    </row>
    <row r="788" spans="1:22" ht="16.5" thickTop="1" thickBot="1">
      <c r="A788" s="799"/>
      <c r="B788" s="800" t="s">
        <v>3403</v>
      </c>
      <c r="C788" s="883" t="s">
        <v>1068</v>
      </c>
      <c r="D788" s="882" t="s">
        <v>172</v>
      </c>
      <c r="E788" s="800" t="s">
        <v>1068</v>
      </c>
      <c r="F788" s="296" t="s">
        <v>1070</v>
      </c>
      <c r="G788" s="297" t="s">
        <v>647</v>
      </c>
      <c r="H788" s="644">
        <v>17</v>
      </c>
      <c r="I788" s="646">
        <v>159.10300000000001</v>
      </c>
      <c r="J788" s="655">
        <v>1088.683</v>
      </c>
      <c r="K788" s="436">
        <v>0.37142857142857144</v>
      </c>
      <c r="L788" s="734">
        <v>7</v>
      </c>
      <c r="M788" s="800" t="s">
        <v>246</v>
      </c>
      <c r="N788" s="437" t="s">
        <v>172</v>
      </c>
      <c r="O788" s="302">
        <v>1</v>
      </c>
      <c r="P788" s="274">
        <v>71.045000000000002</v>
      </c>
      <c r="Q788" s="274">
        <v>6</v>
      </c>
      <c r="R788" s="252">
        <v>3</v>
      </c>
      <c r="S788" s="303">
        <v>0.4</v>
      </c>
      <c r="U788" s="803">
        <f t="shared" si="10"/>
        <v>0</v>
      </c>
      <c r="V788" s="859">
        <f t="shared" si="11"/>
        <v>1</v>
      </c>
    </row>
    <row r="789" spans="1:22" ht="16.5" thickTop="1" thickBot="1">
      <c r="A789" s="799"/>
      <c r="B789" s="804" t="s">
        <v>3403</v>
      </c>
      <c r="C789" s="884" t="s">
        <v>1068</v>
      </c>
      <c r="D789" s="881" t="s">
        <v>172</v>
      </c>
      <c r="E789" s="804" t="s">
        <v>1289</v>
      </c>
      <c r="F789" s="294" t="s">
        <v>926</v>
      </c>
      <c r="G789" s="295" t="s">
        <v>110</v>
      </c>
      <c r="H789" s="645">
        <v>15</v>
      </c>
      <c r="I789" s="647">
        <v>116.923</v>
      </c>
      <c r="J789" s="434">
        <v>231.90799999999999</v>
      </c>
      <c r="K789" s="435">
        <v>0.38297872340425532</v>
      </c>
      <c r="L789" s="735">
        <v>2</v>
      </c>
      <c r="M789" s="804" t="s">
        <v>245</v>
      </c>
      <c r="N789" s="437" t="s">
        <v>172</v>
      </c>
      <c r="O789" s="304"/>
      <c r="P789" s="275">
        <v>44.997999999999998</v>
      </c>
      <c r="Q789" s="275">
        <v>3</v>
      </c>
      <c r="R789" s="253">
        <v>1</v>
      </c>
      <c r="S789" s="305">
        <v>0.5</v>
      </c>
      <c r="U789" s="803">
        <f t="shared" si="10"/>
        <v>0</v>
      </c>
      <c r="V789" s="859">
        <f t="shared" si="11"/>
        <v>1</v>
      </c>
    </row>
    <row r="790" spans="1:22" ht="16.5" thickTop="1" thickBot="1">
      <c r="A790" s="799"/>
      <c r="B790" s="800" t="s">
        <v>3403</v>
      </c>
      <c r="C790" s="883" t="s">
        <v>1068</v>
      </c>
      <c r="D790" s="882" t="s">
        <v>172</v>
      </c>
      <c r="E790" s="800" t="s">
        <v>1513</v>
      </c>
      <c r="F790" s="296" t="s">
        <v>1514</v>
      </c>
      <c r="G790" s="297" t="s">
        <v>110</v>
      </c>
      <c r="H790" s="644">
        <v>13</v>
      </c>
      <c r="I790" s="646">
        <v>35.875</v>
      </c>
      <c r="J790" s="655">
        <v>156.46600000000001</v>
      </c>
      <c r="K790" s="436">
        <v>0.28169014084507044</v>
      </c>
      <c r="L790" s="734">
        <v>2</v>
      </c>
      <c r="M790" s="800" t="s">
        <v>286</v>
      </c>
      <c r="N790" s="437" t="s">
        <v>172</v>
      </c>
      <c r="O790" s="302"/>
      <c r="P790" s="274">
        <v>7.0640000000000001</v>
      </c>
      <c r="Q790" s="274">
        <v>1</v>
      </c>
      <c r="R790" s="252">
        <v>1</v>
      </c>
      <c r="S790" s="303">
        <v>0.33333333333333331</v>
      </c>
      <c r="U790" s="803">
        <f t="shared" si="10"/>
        <v>1</v>
      </c>
      <c r="V790" s="859">
        <f t="shared" si="11"/>
        <v>1</v>
      </c>
    </row>
    <row r="791" spans="1:22" ht="16.5" thickTop="1" thickBot="1">
      <c r="A791" s="799"/>
      <c r="B791" s="804" t="s">
        <v>3403</v>
      </c>
      <c r="C791" s="884" t="s">
        <v>1068</v>
      </c>
      <c r="D791" s="881" t="s">
        <v>172</v>
      </c>
      <c r="E791" s="804" t="s">
        <v>2262</v>
      </c>
      <c r="F791" s="294" t="s">
        <v>2263</v>
      </c>
      <c r="G791" s="295" t="s">
        <v>110</v>
      </c>
      <c r="H791" s="645">
        <v>8</v>
      </c>
      <c r="I791" s="647">
        <v>10.75</v>
      </c>
      <c r="J791" s="434">
        <v>215.14099999999999</v>
      </c>
      <c r="K791" s="435">
        <v>0.37142857142857144</v>
      </c>
      <c r="L791" s="735">
        <v>8</v>
      </c>
      <c r="M791" s="804" t="s">
        <v>244</v>
      </c>
      <c r="N791" s="437" t="s">
        <v>172</v>
      </c>
      <c r="O791" s="304">
        <v>1</v>
      </c>
      <c r="P791" s="275">
        <v>89.703999999999994</v>
      </c>
      <c r="Q791" s="275">
        <v>6</v>
      </c>
      <c r="R791" s="253">
        <v>4</v>
      </c>
      <c r="S791" s="305">
        <v>0.5</v>
      </c>
      <c r="U791" s="803">
        <f t="shared" si="10"/>
        <v>0</v>
      </c>
      <c r="V791" s="859">
        <f t="shared" si="11"/>
        <v>1</v>
      </c>
    </row>
    <row r="792" spans="1:22" ht="16.5" thickTop="1" thickBot="1">
      <c r="A792" s="799"/>
      <c r="B792" s="800" t="s">
        <v>3403</v>
      </c>
      <c r="C792" s="883" t="s">
        <v>1068</v>
      </c>
      <c r="D792" s="882" t="s">
        <v>172</v>
      </c>
      <c r="E792" s="800" t="s">
        <v>2264</v>
      </c>
      <c r="F792" s="296" t="s">
        <v>2265</v>
      </c>
      <c r="G792" s="297" t="s">
        <v>110</v>
      </c>
      <c r="H792" s="644">
        <v>7</v>
      </c>
      <c r="I792" s="646">
        <v>30.265999999999998</v>
      </c>
      <c r="J792" s="655">
        <v>138.65799999999999</v>
      </c>
      <c r="K792" s="436">
        <v>0.34482758620689657</v>
      </c>
      <c r="L792" s="734">
        <v>6</v>
      </c>
      <c r="M792" s="800" t="s">
        <v>244</v>
      </c>
      <c r="N792" s="437" t="s">
        <v>172</v>
      </c>
      <c r="O792" s="302">
        <v>1</v>
      </c>
      <c r="P792" s="274">
        <v>71.123999999999995</v>
      </c>
      <c r="Q792" s="274">
        <v>7</v>
      </c>
      <c r="R792" s="252">
        <v>3</v>
      </c>
      <c r="S792" s="303">
        <v>0.54545454545454541</v>
      </c>
      <c r="U792" s="803">
        <f t="shared" si="10"/>
        <v>0</v>
      </c>
      <c r="V792" s="859">
        <f t="shared" si="11"/>
        <v>1</v>
      </c>
    </row>
    <row r="793" spans="1:22" ht="16.5" thickTop="1" thickBot="1">
      <c r="A793" s="799"/>
      <c r="B793" s="804" t="s">
        <v>3403</v>
      </c>
      <c r="C793" s="884" t="s">
        <v>1248</v>
      </c>
      <c r="D793" s="881" t="s">
        <v>172</v>
      </c>
      <c r="E793" s="804" t="s">
        <v>1248</v>
      </c>
      <c r="F793" s="294" t="s">
        <v>1250</v>
      </c>
      <c r="G793" s="295" t="s">
        <v>112</v>
      </c>
      <c r="H793" s="645">
        <v>15</v>
      </c>
      <c r="I793" s="647"/>
      <c r="J793" s="434">
        <v>229.85300000000001</v>
      </c>
      <c r="K793" s="435">
        <v>0.22695035460992907</v>
      </c>
      <c r="L793" s="735">
        <v>4</v>
      </c>
      <c r="M793" s="804" t="s">
        <v>245</v>
      </c>
      <c r="N793" s="437" t="s">
        <v>172</v>
      </c>
      <c r="O793" s="304"/>
      <c r="P793" s="275"/>
      <c r="Q793" s="275"/>
      <c r="R793" s="253">
        <v>0</v>
      </c>
      <c r="S793" s="305">
        <v>0</v>
      </c>
      <c r="U793" s="803">
        <f t="shared" si="10"/>
        <v>0</v>
      </c>
      <c r="V793" s="859">
        <f t="shared" si="11"/>
        <v>1</v>
      </c>
    </row>
    <row r="794" spans="1:22" ht="16.5" thickTop="1" thickBot="1">
      <c r="A794" s="799"/>
      <c r="B794" s="800" t="s">
        <v>3403</v>
      </c>
      <c r="C794" s="883" t="s">
        <v>1248</v>
      </c>
      <c r="D794" s="882" t="s">
        <v>172</v>
      </c>
      <c r="E794" s="800" t="s">
        <v>2040</v>
      </c>
      <c r="F794" s="296" t="s">
        <v>2041</v>
      </c>
      <c r="G794" s="297" t="s">
        <v>110</v>
      </c>
      <c r="H794" s="644">
        <v>9</v>
      </c>
      <c r="I794" s="646">
        <v>321.16500000000002</v>
      </c>
      <c r="J794" s="655">
        <v>517.75900000000001</v>
      </c>
      <c r="K794" s="436">
        <v>0.57446808510638303</v>
      </c>
      <c r="L794" s="734">
        <v>6</v>
      </c>
      <c r="M794" s="800" t="s">
        <v>246</v>
      </c>
      <c r="N794" s="437" t="s">
        <v>172</v>
      </c>
      <c r="O794" s="302"/>
      <c r="P794" s="274">
        <v>31.823</v>
      </c>
      <c r="Q794" s="274">
        <v>4</v>
      </c>
      <c r="R794" s="252">
        <v>4</v>
      </c>
      <c r="S794" s="303">
        <v>0.66666666666666663</v>
      </c>
      <c r="U794" s="803">
        <f t="shared" si="10"/>
        <v>0</v>
      </c>
      <c r="V794" s="859">
        <f t="shared" si="11"/>
        <v>1</v>
      </c>
    </row>
    <row r="795" spans="1:22" ht="16.5" thickTop="1" thickBot="1">
      <c r="A795" s="799"/>
      <c r="B795" s="804" t="s">
        <v>3403</v>
      </c>
      <c r="C795" s="884" t="s">
        <v>1248</v>
      </c>
      <c r="D795" s="881" t="s">
        <v>172</v>
      </c>
      <c r="E795" s="804" t="s">
        <v>1977</v>
      </c>
      <c r="F795" s="294" t="s">
        <v>1979</v>
      </c>
      <c r="G795" s="295" t="s">
        <v>111</v>
      </c>
      <c r="H795" s="645">
        <v>9</v>
      </c>
      <c r="I795" s="647">
        <v>122.23</v>
      </c>
      <c r="J795" s="434">
        <v>122.23</v>
      </c>
      <c r="K795" s="435">
        <v>0.31578947368421051</v>
      </c>
      <c r="L795" s="735">
        <v>1</v>
      </c>
      <c r="M795" s="804" t="s">
        <v>286</v>
      </c>
      <c r="N795" s="437" t="s">
        <v>172</v>
      </c>
      <c r="O795" s="304"/>
      <c r="P795" s="275"/>
      <c r="Q795" s="275"/>
      <c r="R795" s="253">
        <v>0</v>
      </c>
      <c r="S795" s="305">
        <v>0</v>
      </c>
      <c r="U795" s="803">
        <f t="shared" si="10"/>
        <v>1</v>
      </c>
      <c r="V795" s="859">
        <f t="shared" si="11"/>
        <v>1</v>
      </c>
    </row>
    <row r="796" spans="1:22" ht="16.5" thickTop="1" thickBot="1">
      <c r="A796" s="799"/>
      <c r="B796" s="800" t="s">
        <v>2591</v>
      </c>
      <c r="C796" s="883" t="s">
        <v>172</v>
      </c>
      <c r="D796" s="882" t="s">
        <v>172</v>
      </c>
      <c r="E796" s="800" t="s">
        <v>2625</v>
      </c>
      <c r="F796" s="296" t="s">
        <v>2627</v>
      </c>
      <c r="G796" s="297" t="s">
        <v>111</v>
      </c>
      <c r="H796" s="644">
        <v>3</v>
      </c>
      <c r="I796" s="646"/>
      <c r="J796" s="655"/>
      <c r="K796" s="436">
        <v>0</v>
      </c>
      <c r="L796" s="734">
        <v>1</v>
      </c>
      <c r="M796" s="800" t="s">
        <v>286</v>
      </c>
      <c r="N796" s="437" t="s">
        <v>172</v>
      </c>
      <c r="O796" s="302"/>
      <c r="P796" s="274"/>
      <c r="Q796" s="274"/>
      <c r="R796" s="252">
        <v>0</v>
      </c>
      <c r="S796" s="303">
        <v>0</v>
      </c>
      <c r="U796" s="803">
        <f t="shared" si="10"/>
        <v>1</v>
      </c>
      <c r="V796" s="859">
        <f t="shared" si="11"/>
        <v>1</v>
      </c>
    </row>
    <row r="797" spans="1:22" ht="16.5" thickTop="1" thickBot="1">
      <c r="A797" s="799"/>
      <c r="B797" s="804" t="s">
        <v>2591</v>
      </c>
      <c r="C797" s="884" t="s">
        <v>172</v>
      </c>
      <c r="D797" s="881" t="s">
        <v>172</v>
      </c>
      <c r="E797" s="804" t="s">
        <v>2677</v>
      </c>
      <c r="F797" s="294" t="s">
        <v>2678</v>
      </c>
      <c r="G797" s="295" t="s">
        <v>110</v>
      </c>
      <c r="H797" s="645">
        <v>3</v>
      </c>
      <c r="I797" s="647"/>
      <c r="J797" s="434"/>
      <c r="K797" s="435">
        <v>0</v>
      </c>
      <c r="L797" s="735">
        <v>2</v>
      </c>
      <c r="M797" s="804" t="s">
        <v>286</v>
      </c>
      <c r="N797" s="437" t="s">
        <v>172</v>
      </c>
      <c r="O797" s="304"/>
      <c r="P797" s="275"/>
      <c r="Q797" s="275"/>
      <c r="R797" s="253">
        <v>0</v>
      </c>
      <c r="S797" s="305">
        <v>0</v>
      </c>
      <c r="U797" s="803">
        <f t="shared" si="10"/>
        <v>1</v>
      </c>
      <c r="V797" s="859">
        <f t="shared" si="11"/>
        <v>1</v>
      </c>
    </row>
    <row r="798" spans="1:22" ht="16.5" thickTop="1" thickBot="1">
      <c r="A798" s="799"/>
      <c r="B798" s="800" t="s">
        <v>2591</v>
      </c>
      <c r="C798" s="883" t="s">
        <v>172</v>
      </c>
      <c r="D798" s="882" t="s">
        <v>172</v>
      </c>
      <c r="E798" s="800" t="s">
        <v>2679</v>
      </c>
      <c r="F798" s="296" t="s">
        <v>720</v>
      </c>
      <c r="G798" s="297" t="s">
        <v>110</v>
      </c>
      <c r="H798" s="644">
        <v>3</v>
      </c>
      <c r="I798" s="646">
        <v>23.58</v>
      </c>
      <c r="J798" s="655">
        <v>23.58</v>
      </c>
      <c r="K798" s="436">
        <v>0.5714285714285714</v>
      </c>
      <c r="L798" s="734">
        <v>1</v>
      </c>
      <c r="M798" s="800" t="s">
        <v>286</v>
      </c>
      <c r="N798" s="437" t="s">
        <v>172</v>
      </c>
      <c r="O798" s="302"/>
      <c r="P798" s="274"/>
      <c r="Q798" s="274"/>
      <c r="R798" s="252">
        <v>0</v>
      </c>
      <c r="S798" s="303">
        <v>0</v>
      </c>
      <c r="U798" s="803">
        <f t="shared" si="10"/>
        <v>1</v>
      </c>
      <c r="V798" s="859">
        <f t="shared" si="11"/>
        <v>1</v>
      </c>
    </row>
    <row r="799" spans="1:22" ht="16.5" thickTop="1" thickBot="1">
      <c r="A799" s="799"/>
      <c r="B799" s="804" t="s">
        <v>2591</v>
      </c>
      <c r="C799" s="884" t="s">
        <v>172</v>
      </c>
      <c r="D799" s="881" t="s">
        <v>172</v>
      </c>
      <c r="E799" s="804" t="s">
        <v>2684</v>
      </c>
      <c r="F799" s="294" t="s">
        <v>2685</v>
      </c>
      <c r="G799" s="295" t="s">
        <v>110</v>
      </c>
      <c r="H799" s="645">
        <v>3</v>
      </c>
      <c r="I799" s="647">
        <v>14.67</v>
      </c>
      <c r="J799" s="434">
        <v>45.597000000000001</v>
      </c>
      <c r="K799" s="435">
        <v>0.34285714285714286</v>
      </c>
      <c r="L799" s="735">
        <v>7</v>
      </c>
      <c r="M799" s="804" t="s">
        <v>245</v>
      </c>
      <c r="N799" s="437" t="s">
        <v>172</v>
      </c>
      <c r="O799" s="304">
        <v>1</v>
      </c>
      <c r="P799" s="275"/>
      <c r="Q799" s="275"/>
      <c r="R799" s="253">
        <v>0</v>
      </c>
      <c r="S799" s="305">
        <v>0</v>
      </c>
      <c r="U799" s="803">
        <f t="shared" si="10"/>
        <v>0</v>
      </c>
      <c r="V799" s="859">
        <f t="shared" si="11"/>
        <v>1</v>
      </c>
    </row>
    <row r="800" spans="1:22" ht="16.5" thickTop="1" thickBot="1">
      <c r="A800" s="799"/>
      <c r="B800" s="800" t="s">
        <v>2591</v>
      </c>
      <c r="C800" s="883" t="s">
        <v>172</v>
      </c>
      <c r="D800" s="882" t="s">
        <v>172</v>
      </c>
      <c r="E800" s="800" t="s">
        <v>3184</v>
      </c>
      <c r="F800" s="296" t="s">
        <v>3185</v>
      </c>
      <c r="G800" s="297" t="s">
        <v>110</v>
      </c>
      <c r="H800" s="644">
        <v>1</v>
      </c>
      <c r="I800" s="646">
        <v>31.449000000000002</v>
      </c>
      <c r="J800" s="655">
        <v>42.481999999999999</v>
      </c>
      <c r="K800" s="436">
        <v>0.2857142857142857</v>
      </c>
      <c r="L800" s="734">
        <v>7</v>
      </c>
      <c r="M800" s="800" t="s">
        <v>246</v>
      </c>
      <c r="N800" s="437" t="s">
        <v>172</v>
      </c>
      <c r="O800" s="302"/>
      <c r="P800" s="274">
        <v>-81.808000000000007</v>
      </c>
      <c r="Q800" s="274">
        <v>-4</v>
      </c>
      <c r="R800" s="252">
        <v>0</v>
      </c>
      <c r="S800" s="303">
        <v>0</v>
      </c>
      <c r="U800" s="803">
        <f t="shared" si="10"/>
        <v>0</v>
      </c>
      <c r="V800" s="859">
        <f t="shared" si="11"/>
        <v>1</v>
      </c>
    </row>
    <row r="801" spans="1:22" ht="16.5" thickTop="1" thickBot="1">
      <c r="A801" s="799"/>
      <c r="B801" s="804" t="s">
        <v>2591</v>
      </c>
      <c r="C801" s="884" t="s">
        <v>172</v>
      </c>
      <c r="D801" s="881" t="s">
        <v>172</v>
      </c>
      <c r="E801" s="804" t="s">
        <v>3545</v>
      </c>
      <c r="F801" s="294" t="s">
        <v>3547</v>
      </c>
      <c r="G801" s="295" t="s">
        <v>111</v>
      </c>
      <c r="H801" s="645">
        <v>1</v>
      </c>
      <c r="I801" s="647"/>
      <c r="J801" s="434"/>
      <c r="K801" s="435">
        <v>0</v>
      </c>
      <c r="L801" s="735">
        <v>1</v>
      </c>
      <c r="M801" s="804" t="s">
        <v>286</v>
      </c>
      <c r="N801" s="437" t="s">
        <v>172</v>
      </c>
      <c r="O801" s="304">
        <v>1</v>
      </c>
      <c r="P801" s="275"/>
      <c r="Q801" s="275"/>
      <c r="R801" s="253">
        <v>0</v>
      </c>
      <c r="S801" s="305">
        <v>0</v>
      </c>
      <c r="U801" s="803">
        <f t="shared" si="10"/>
        <v>1</v>
      </c>
      <c r="V801" s="859">
        <f t="shared" si="11"/>
        <v>1</v>
      </c>
    </row>
    <row r="802" spans="1:22" ht="16.5" thickTop="1" thickBot="1">
      <c r="A802" s="799"/>
      <c r="B802" s="800" t="s">
        <v>2591</v>
      </c>
      <c r="C802" s="883" t="s">
        <v>172</v>
      </c>
      <c r="D802" s="882" t="s">
        <v>172</v>
      </c>
      <c r="E802" s="800" t="s">
        <v>3707</v>
      </c>
      <c r="F802" s="296" t="s">
        <v>1508</v>
      </c>
      <c r="G802" s="297" t="s">
        <v>110</v>
      </c>
      <c r="H802" s="644">
        <v>0</v>
      </c>
      <c r="I802" s="646"/>
      <c r="J802" s="655"/>
      <c r="K802" s="436">
        <v>0</v>
      </c>
      <c r="L802" s="734">
        <v>1</v>
      </c>
      <c r="M802" s="800" t="s">
        <v>172</v>
      </c>
      <c r="N802" s="437" t="s">
        <v>172</v>
      </c>
      <c r="O802" s="302">
        <v>1</v>
      </c>
      <c r="P802" s="274"/>
      <c r="Q802" s="274"/>
      <c r="R802" s="252">
        <v>0</v>
      </c>
      <c r="S802" s="303">
        <v>0</v>
      </c>
      <c r="U802" s="803">
        <f t="shared" si="10"/>
        <v>0</v>
      </c>
      <c r="V802" s="859">
        <f t="shared" si="11"/>
        <v>1</v>
      </c>
    </row>
    <row r="803" spans="1:22" ht="16.5" thickTop="1" thickBot="1">
      <c r="A803" s="799"/>
      <c r="B803" s="804" t="s">
        <v>2591</v>
      </c>
      <c r="C803" s="884" t="s">
        <v>651</v>
      </c>
      <c r="D803" s="881" t="s">
        <v>172</v>
      </c>
      <c r="E803" s="804" t="s">
        <v>651</v>
      </c>
      <c r="F803" s="294" t="s">
        <v>653</v>
      </c>
      <c r="G803" s="295" t="s">
        <v>112</v>
      </c>
      <c r="H803" s="645">
        <v>25</v>
      </c>
      <c r="I803" s="647">
        <v>45.084000000000003</v>
      </c>
      <c r="J803" s="434">
        <v>132.28</v>
      </c>
      <c r="K803" s="435">
        <v>0.21153846153846154</v>
      </c>
      <c r="L803" s="735">
        <v>2</v>
      </c>
      <c r="M803" s="804" t="s">
        <v>286</v>
      </c>
      <c r="N803" s="437" t="s">
        <v>172</v>
      </c>
      <c r="O803" s="304">
        <v>1</v>
      </c>
      <c r="P803" s="275">
        <v>6.72</v>
      </c>
      <c r="Q803" s="275">
        <v>1</v>
      </c>
      <c r="R803" s="253">
        <v>1</v>
      </c>
      <c r="S803" s="305">
        <v>0.5</v>
      </c>
      <c r="U803" s="803">
        <f t="shared" si="10"/>
        <v>1</v>
      </c>
      <c r="V803" s="859">
        <f t="shared" si="11"/>
        <v>1</v>
      </c>
    </row>
    <row r="804" spans="1:22" ht="16.5" thickTop="1" thickBot="1">
      <c r="A804" s="799"/>
      <c r="B804" s="800" t="s">
        <v>2591</v>
      </c>
      <c r="C804" s="883" t="s">
        <v>651</v>
      </c>
      <c r="D804" s="882" t="s">
        <v>172</v>
      </c>
      <c r="E804" s="800" t="s">
        <v>672</v>
      </c>
      <c r="F804" s="296" t="s">
        <v>673</v>
      </c>
      <c r="G804" s="297" t="s">
        <v>110</v>
      </c>
      <c r="H804" s="644">
        <v>25</v>
      </c>
      <c r="I804" s="646">
        <v>32.54</v>
      </c>
      <c r="J804" s="655">
        <v>439.18099999999998</v>
      </c>
      <c r="K804" s="436">
        <v>0.30769230769230771</v>
      </c>
      <c r="L804" s="734">
        <v>6</v>
      </c>
      <c r="M804" s="800" t="s">
        <v>246</v>
      </c>
      <c r="N804" s="437" t="s">
        <v>172</v>
      </c>
      <c r="O804" s="302"/>
      <c r="P804" s="274">
        <v>104.85599999999999</v>
      </c>
      <c r="Q804" s="274">
        <v>4</v>
      </c>
      <c r="R804" s="252">
        <v>3</v>
      </c>
      <c r="S804" s="303">
        <v>0.46153846153846156</v>
      </c>
      <c r="U804" s="803">
        <f t="shared" si="10"/>
        <v>0</v>
      </c>
      <c r="V804" s="859">
        <f t="shared" si="11"/>
        <v>1</v>
      </c>
    </row>
    <row r="805" spans="1:22" ht="16.5" thickTop="1" thickBot="1">
      <c r="A805" s="799"/>
      <c r="B805" s="804" t="s">
        <v>2591</v>
      </c>
      <c r="C805" s="884" t="s">
        <v>651</v>
      </c>
      <c r="D805" s="881" t="s">
        <v>172</v>
      </c>
      <c r="E805" s="804" t="s">
        <v>837</v>
      </c>
      <c r="F805" s="294" t="s">
        <v>838</v>
      </c>
      <c r="G805" s="295" t="s">
        <v>110</v>
      </c>
      <c r="H805" s="645">
        <v>20</v>
      </c>
      <c r="I805" s="647">
        <v>180.654</v>
      </c>
      <c r="J805" s="434">
        <v>1183.3499999999999</v>
      </c>
      <c r="K805" s="435">
        <v>0.37037037037037035</v>
      </c>
      <c r="L805" s="735">
        <v>5</v>
      </c>
      <c r="M805" s="804" t="s">
        <v>246</v>
      </c>
      <c r="N805" s="437" t="s">
        <v>172</v>
      </c>
      <c r="O805" s="304"/>
      <c r="P805" s="275">
        <v>82.316000000000003</v>
      </c>
      <c r="Q805" s="275">
        <v>5</v>
      </c>
      <c r="R805" s="253">
        <v>2</v>
      </c>
      <c r="S805" s="305">
        <v>0.4</v>
      </c>
      <c r="U805" s="803">
        <f t="shared" si="10"/>
        <v>0</v>
      </c>
      <c r="V805" s="859">
        <f t="shared" si="11"/>
        <v>1</v>
      </c>
    </row>
    <row r="806" spans="1:22" ht="16.5" thickTop="1" thickBot="1">
      <c r="A806" s="799"/>
      <c r="B806" s="800" t="s">
        <v>2591</v>
      </c>
      <c r="C806" s="883" t="s">
        <v>651</v>
      </c>
      <c r="D806" s="882" t="s">
        <v>172</v>
      </c>
      <c r="E806" s="800" t="s">
        <v>1805</v>
      </c>
      <c r="F806" s="296" t="s">
        <v>1806</v>
      </c>
      <c r="G806" s="297" t="s">
        <v>110</v>
      </c>
      <c r="H806" s="644">
        <v>12</v>
      </c>
      <c r="I806" s="646">
        <v>76.417000000000002</v>
      </c>
      <c r="J806" s="655">
        <v>194.184</v>
      </c>
      <c r="K806" s="436">
        <v>0.21518987341772153</v>
      </c>
      <c r="L806" s="734">
        <v>6</v>
      </c>
      <c r="M806" s="800" t="s">
        <v>245</v>
      </c>
      <c r="N806" s="437" t="s">
        <v>172</v>
      </c>
      <c r="O806" s="302"/>
      <c r="P806" s="274">
        <v>0</v>
      </c>
      <c r="Q806" s="274"/>
      <c r="R806" s="252">
        <v>0</v>
      </c>
      <c r="S806" s="303">
        <v>0</v>
      </c>
      <c r="U806" s="803">
        <f t="shared" si="10"/>
        <v>0</v>
      </c>
      <c r="V806" s="859">
        <f t="shared" si="11"/>
        <v>1</v>
      </c>
    </row>
    <row r="807" spans="1:22" ht="16.5" thickTop="1" thickBot="1">
      <c r="A807" s="799"/>
      <c r="B807" s="804" t="s">
        <v>2591</v>
      </c>
      <c r="C807" s="884" t="s">
        <v>651</v>
      </c>
      <c r="D807" s="881" t="s">
        <v>172</v>
      </c>
      <c r="E807" s="804" t="s">
        <v>2162</v>
      </c>
      <c r="F807" s="294" t="s">
        <v>870</v>
      </c>
      <c r="G807" s="295" t="s">
        <v>109</v>
      </c>
      <c r="H807" s="645"/>
      <c r="I807" s="647"/>
      <c r="J807" s="434">
        <v>66.59</v>
      </c>
      <c r="K807" s="435">
        <v>0.25806451612903225</v>
      </c>
      <c r="L807" s="735">
        <v>1</v>
      </c>
      <c r="M807" s="804" t="s">
        <v>286</v>
      </c>
      <c r="N807" s="437" t="s">
        <v>172</v>
      </c>
      <c r="O807" s="304"/>
      <c r="P807" s="275"/>
      <c r="Q807" s="275"/>
      <c r="R807" s="253">
        <v>0</v>
      </c>
      <c r="S807" s="305">
        <v>0</v>
      </c>
      <c r="U807" s="803">
        <f t="shared" si="10"/>
        <v>1</v>
      </c>
      <c r="V807" s="859">
        <f t="shared" si="11"/>
        <v>0</v>
      </c>
    </row>
    <row r="808" spans="1:22" ht="16.5" thickTop="1" thickBot="1">
      <c r="A808" s="799"/>
      <c r="B808" s="800" t="s">
        <v>2591</v>
      </c>
      <c r="C808" s="883" t="s">
        <v>651</v>
      </c>
      <c r="D808" s="882" t="s">
        <v>172</v>
      </c>
      <c r="E808" s="800" t="s">
        <v>2559</v>
      </c>
      <c r="F808" s="296" t="s">
        <v>2560</v>
      </c>
      <c r="G808" s="297" t="s">
        <v>109</v>
      </c>
      <c r="H808" s="644"/>
      <c r="I808" s="646"/>
      <c r="J808" s="655">
        <v>185.99100000000001</v>
      </c>
      <c r="K808" s="436">
        <v>0.33333333333333331</v>
      </c>
      <c r="L808" s="734">
        <v>3</v>
      </c>
      <c r="M808" s="800" t="s">
        <v>286</v>
      </c>
      <c r="N808" s="437" t="s">
        <v>172</v>
      </c>
      <c r="O808" s="302">
        <v>1</v>
      </c>
      <c r="P808" s="274"/>
      <c r="Q808" s="274"/>
      <c r="R808" s="252">
        <v>0</v>
      </c>
      <c r="S808" s="303">
        <v>0</v>
      </c>
      <c r="U808" s="803">
        <f t="shared" ref="U808:U871" si="12">IF(M808="U_200",1,0)</f>
        <v>1</v>
      </c>
      <c r="V808" s="859">
        <f t="shared" ref="V808:V871" si="13">IF(G808&lt;&gt;"US",1,0)</f>
        <v>0</v>
      </c>
    </row>
    <row r="809" spans="1:22" ht="16.5" thickTop="1" thickBot="1">
      <c r="A809" s="799"/>
      <c r="B809" s="804" t="s">
        <v>2591</v>
      </c>
      <c r="C809" s="884" t="s">
        <v>651</v>
      </c>
      <c r="D809" s="881" t="s">
        <v>172</v>
      </c>
      <c r="E809" s="804" t="s">
        <v>2675</v>
      </c>
      <c r="F809" s="294" t="s">
        <v>2676</v>
      </c>
      <c r="G809" s="295" t="s">
        <v>109</v>
      </c>
      <c r="H809" s="645"/>
      <c r="I809" s="647"/>
      <c r="J809" s="434">
        <v>54.819000000000003</v>
      </c>
      <c r="K809" s="435">
        <v>0.375</v>
      </c>
      <c r="L809" s="735">
        <v>2</v>
      </c>
      <c r="M809" s="804" t="s">
        <v>286</v>
      </c>
      <c r="N809" s="437" t="s">
        <v>172</v>
      </c>
      <c r="O809" s="304"/>
      <c r="P809" s="275"/>
      <c r="Q809" s="275"/>
      <c r="R809" s="253">
        <v>0</v>
      </c>
      <c r="S809" s="305">
        <v>0</v>
      </c>
      <c r="U809" s="803">
        <f t="shared" si="12"/>
        <v>1</v>
      </c>
      <c r="V809" s="859">
        <f t="shared" si="13"/>
        <v>0</v>
      </c>
    </row>
    <row r="810" spans="1:22" ht="16.5" thickTop="1" thickBot="1">
      <c r="A810" s="799"/>
      <c r="B810" s="800" t="s">
        <v>2591</v>
      </c>
      <c r="C810" s="883" t="s">
        <v>651</v>
      </c>
      <c r="D810" s="882" t="s">
        <v>172</v>
      </c>
      <c r="E810" s="800" t="s">
        <v>3708</v>
      </c>
      <c r="F810" s="296" t="s">
        <v>3709</v>
      </c>
      <c r="G810" s="297" t="s">
        <v>109</v>
      </c>
      <c r="H810" s="644"/>
      <c r="I810" s="646"/>
      <c r="J810" s="655"/>
      <c r="K810" s="436">
        <v>0</v>
      </c>
      <c r="L810" s="734">
        <v>2</v>
      </c>
      <c r="M810" s="800" t="s">
        <v>286</v>
      </c>
      <c r="N810" s="437" t="s">
        <v>172</v>
      </c>
      <c r="O810" s="302"/>
      <c r="P810" s="274"/>
      <c r="Q810" s="274"/>
      <c r="R810" s="252">
        <v>0</v>
      </c>
      <c r="S810" s="303">
        <v>0</v>
      </c>
      <c r="U810" s="803">
        <f t="shared" si="12"/>
        <v>1</v>
      </c>
      <c r="V810" s="859">
        <f t="shared" si="13"/>
        <v>0</v>
      </c>
    </row>
    <row r="811" spans="1:22" ht="16.5" thickTop="1" thickBot="1">
      <c r="A811" s="799"/>
      <c r="B811" s="804" t="s">
        <v>2591</v>
      </c>
      <c r="C811" s="884" t="s">
        <v>651</v>
      </c>
      <c r="D811" s="881" t="s">
        <v>172</v>
      </c>
      <c r="E811" s="804" t="s">
        <v>3710</v>
      </c>
      <c r="F811" s="294" t="s">
        <v>3711</v>
      </c>
      <c r="G811" s="295" t="s">
        <v>110</v>
      </c>
      <c r="H811" s="645"/>
      <c r="I811" s="647"/>
      <c r="J811" s="434"/>
      <c r="K811" s="435">
        <v>0</v>
      </c>
      <c r="L811" s="735">
        <v>2</v>
      </c>
      <c r="M811" s="804" t="s">
        <v>286</v>
      </c>
      <c r="N811" s="437" t="s">
        <v>172</v>
      </c>
      <c r="O811" s="304">
        <v>2</v>
      </c>
      <c r="P811" s="275"/>
      <c r="Q811" s="275"/>
      <c r="R811" s="253">
        <v>0</v>
      </c>
      <c r="S811" s="305">
        <v>0</v>
      </c>
      <c r="U811" s="803">
        <f t="shared" si="12"/>
        <v>1</v>
      </c>
      <c r="V811" s="859">
        <f t="shared" si="13"/>
        <v>1</v>
      </c>
    </row>
    <row r="812" spans="1:22" ht="16.5" thickTop="1" thickBot="1">
      <c r="A812" s="799"/>
      <c r="B812" s="800" t="s">
        <v>2591</v>
      </c>
      <c r="C812" s="883" t="s">
        <v>2788</v>
      </c>
      <c r="D812" s="882" t="s">
        <v>172</v>
      </c>
      <c r="E812" s="800" t="s">
        <v>2682</v>
      </c>
      <c r="F812" s="296" t="s">
        <v>2683</v>
      </c>
      <c r="G812" s="297" t="s">
        <v>110</v>
      </c>
      <c r="H812" s="644">
        <v>3</v>
      </c>
      <c r="I812" s="646">
        <v>32.56</v>
      </c>
      <c r="J812" s="655">
        <v>56.314</v>
      </c>
      <c r="K812" s="436">
        <v>0.2608695652173913</v>
      </c>
      <c r="L812" s="734">
        <v>5</v>
      </c>
      <c r="M812" s="800" t="s">
        <v>244</v>
      </c>
      <c r="N812" s="437" t="s">
        <v>172</v>
      </c>
      <c r="O812" s="302">
        <v>1</v>
      </c>
      <c r="P812" s="274">
        <v>16.713999999999999</v>
      </c>
      <c r="Q812" s="274">
        <v>1</v>
      </c>
      <c r="R812" s="252">
        <v>1</v>
      </c>
      <c r="S812" s="303">
        <v>0.22222222222222221</v>
      </c>
      <c r="U812" s="803">
        <f t="shared" si="12"/>
        <v>0</v>
      </c>
      <c r="V812" s="859">
        <f t="shared" si="13"/>
        <v>1</v>
      </c>
    </row>
    <row r="813" spans="1:22" ht="16.5" thickTop="1" thickBot="1">
      <c r="A813" s="799"/>
      <c r="B813" s="804" t="s">
        <v>2591</v>
      </c>
      <c r="C813" s="884" t="s">
        <v>2788</v>
      </c>
      <c r="D813" s="881" t="s">
        <v>172</v>
      </c>
      <c r="E813" s="804" t="s">
        <v>2891</v>
      </c>
      <c r="F813" s="294" t="s">
        <v>2892</v>
      </c>
      <c r="G813" s="295" t="s">
        <v>110</v>
      </c>
      <c r="H813" s="645">
        <v>3</v>
      </c>
      <c r="I813" s="647"/>
      <c r="J813" s="434"/>
      <c r="K813" s="435">
        <v>0</v>
      </c>
      <c r="L813" s="735">
        <v>1</v>
      </c>
      <c r="M813" s="804" t="s">
        <v>286</v>
      </c>
      <c r="N813" s="437" t="s">
        <v>172</v>
      </c>
      <c r="O813" s="304"/>
      <c r="P813" s="275"/>
      <c r="Q813" s="275"/>
      <c r="R813" s="253">
        <v>0</v>
      </c>
      <c r="S813" s="305">
        <v>0</v>
      </c>
      <c r="U813" s="803">
        <f t="shared" si="12"/>
        <v>1</v>
      </c>
      <c r="V813" s="859">
        <f t="shared" si="13"/>
        <v>1</v>
      </c>
    </row>
    <row r="814" spans="1:22" ht="16.5" thickTop="1" thickBot="1">
      <c r="A814" s="799"/>
      <c r="B814" s="800" t="s">
        <v>2591</v>
      </c>
      <c r="C814" s="883" t="s">
        <v>2788</v>
      </c>
      <c r="D814" s="882" t="s">
        <v>172</v>
      </c>
      <c r="E814" s="800" t="s">
        <v>2788</v>
      </c>
      <c r="F814" s="296" t="s">
        <v>1608</v>
      </c>
      <c r="G814" s="297" t="s">
        <v>112</v>
      </c>
      <c r="H814" s="644">
        <v>3</v>
      </c>
      <c r="I814" s="646"/>
      <c r="J814" s="655"/>
      <c r="K814" s="436">
        <v>0</v>
      </c>
      <c r="L814" s="734">
        <v>2</v>
      </c>
      <c r="M814" s="800" t="s">
        <v>286</v>
      </c>
      <c r="N814" s="437" t="s">
        <v>172</v>
      </c>
      <c r="O814" s="302"/>
      <c r="P814" s="274"/>
      <c r="Q814" s="274"/>
      <c r="R814" s="252">
        <v>0</v>
      </c>
      <c r="S814" s="303">
        <v>0</v>
      </c>
      <c r="U814" s="803">
        <f t="shared" si="12"/>
        <v>1</v>
      </c>
      <c r="V814" s="859">
        <f t="shared" si="13"/>
        <v>1</v>
      </c>
    </row>
    <row r="815" spans="1:22" ht="16.5" thickTop="1" thickBot="1">
      <c r="A815" s="799"/>
      <c r="B815" s="804" t="s">
        <v>2591</v>
      </c>
      <c r="C815" s="884" t="s">
        <v>2788</v>
      </c>
      <c r="D815" s="881" t="s">
        <v>172</v>
      </c>
      <c r="E815" s="804" t="s">
        <v>2821</v>
      </c>
      <c r="F815" s="294" t="s">
        <v>2273</v>
      </c>
      <c r="G815" s="295" t="s">
        <v>111</v>
      </c>
      <c r="H815" s="645">
        <v>3</v>
      </c>
      <c r="I815" s="647">
        <v>8.3119999999999994</v>
      </c>
      <c r="J815" s="434">
        <v>8.3119999999999994</v>
      </c>
      <c r="K815" s="435">
        <v>0.25</v>
      </c>
      <c r="L815" s="735">
        <v>2</v>
      </c>
      <c r="M815" s="804" t="s">
        <v>286</v>
      </c>
      <c r="N815" s="437" t="s">
        <v>172</v>
      </c>
      <c r="O815" s="304"/>
      <c r="P815" s="275">
        <v>0</v>
      </c>
      <c r="Q815" s="275">
        <v>0</v>
      </c>
      <c r="R815" s="253">
        <v>0</v>
      </c>
      <c r="S815" s="305">
        <v>0</v>
      </c>
      <c r="U815" s="803">
        <f t="shared" si="12"/>
        <v>1</v>
      </c>
      <c r="V815" s="859">
        <f t="shared" si="13"/>
        <v>1</v>
      </c>
    </row>
    <row r="816" spans="1:22" ht="16.5" thickTop="1" thickBot="1">
      <c r="A816" s="799"/>
      <c r="B816" s="800" t="s">
        <v>2591</v>
      </c>
      <c r="C816" s="883" t="s">
        <v>2788</v>
      </c>
      <c r="D816" s="882" t="s">
        <v>172</v>
      </c>
      <c r="E816" s="800" t="s">
        <v>3186</v>
      </c>
      <c r="F816" s="296" t="s">
        <v>3187</v>
      </c>
      <c r="G816" s="297" t="s">
        <v>110</v>
      </c>
      <c r="H816" s="644">
        <v>1</v>
      </c>
      <c r="I816" s="646"/>
      <c r="J816" s="655"/>
      <c r="K816" s="436">
        <v>0</v>
      </c>
      <c r="L816" s="734">
        <v>1</v>
      </c>
      <c r="M816" s="800" t="s">
        <v>286</v>
      </c>
      <c r="N816" s="437" t="s">
        <v>172</v>
      </c>
      <c r="O816" s="302"/>
      <c r="P816" s="274"/>
      <c r="Q816" s="274"/>
      <c r="R816" s="252">
        <v>0</v>
      </c>
      <c r="S816" s="303">
        <v>0</v>
      </c>
      <c r="U816" s="803">
        <f t="shared" si="12"/>
        <v>1</v>
      </c>
      <c r="V816" s="859">
        <f t="shared" si="13"/>
        <v>1</v>
      </c>
    </row>
    <row r="817" spans="1:22" ht="16.5" thickTop="1" thickBot="1">
      <c r="A817" s="799"/>
      <c r="B817" s="804" t="s">
        <v>2591</v>
      </c>
      <c r="C817" s="884" t="s">
        <v>2788</v>
      </c>
      <c r="D817" s="881" t="s">
        <v>172</v>
      </c>
      <c r="E817" s="804" t="s">
        <v>3712</v>
      </c>
      <c r="F817" s="294" t="s">
        <v>3713</v>
      </c>
      <c r="G817" s="295" t="s">
        <v>110</v>
      </c>
      <c r="H817" s="645">
        <v>0</v>
      </c>
      <c r="I817" s="647"/>
      <c r="J817" s="434"/>
      <c r="K817" s="435">
        <v>0</v>
      </c>
      <c r="L817" s="735">
        <v>1</v>
      </c>
      <c r="M817" s="804" t="s">
        <v>172</v>
      </c>
      <c r="N817" s="437" t="s">
        <v>172</v>
      </c>
      <c r="O817" s="304">
        <v>1</v>
      </c>
      <c r="P817" s="275"/>
      <c r="Q817" s="275"/>
      <c r="R817" s="253">
        <v>0</v>
      </c>
      <c r="S817" s="305">
        <v>0</v>
      </c>
      <c r="U817" s="803">
        <f t="shared" si="12"/>
        <v>0</v>
      </c>
      <c r="V817" s="859">
        <f t="shared" si="13"/>
        <v>1</v>
      </c>
    </row>
    <row r="818" spans="1:22" ht="16.5" thickTop="1" thickBot="1">
      <c r="A818" s="799"/>
      <c r="B818" s="800" t="s">
        <v>2591</v>
      </c>
      <c r="C818" s="883" t="s">
        <v>3079</v>
      </c>
      <c r="D818" s="882" t="s">
        <v>172</v>
      </c>
      <c r="E818" s="800" t="s">
        <v>3079</v>
      </c>
      <c r="F818" s="296" t="s">
        <v>3081</v>
      </c>
      <c r="G818" s="297" t="s">
        <v>647</v>
      </c>
      <c r="H818" s="644">
        <v>1</v>
      </c>
      <c r="I818" s="646"/>
      <c r="J818" s="655">
        <v>10.208</v>
      </c>
      <c r="K818" s="436">
        <v>0.5</v>
      </c>
      <c r="L818" s="734">
        <v>2</v>
      </c>
      <c r="M818" s="800" t="s">
        <v>245</v>
      </c>
      <c r="N818" s="437" t="s">
        <v>172</v>
      </c>
      <c r="O818" s="302">
        <v>1</v>
      </c>
      <c r="P818" s="274">
        <v>10.208</v>
      </c>
      <c r="Q818" s="274">
        <v>1</v>
      </c>
      <c r="R818" s="252">
        <v>1</v>
      </c>
      <c r="S818" s="303">
        <v>0.66666666666666663</v>
      </c>
      <c r="U818" s="803">
        <f t="shared" si="12"/>
        <v>0</v>
      </c>
      <c r="V818" s="859">
        <f t="shared" si="13"/>
        <v>1</v>
      </c>
    </row>
    <row r="819" spans="1:22" ht="16.5" thickTop="1" thickBot="1">
      <c r="A819" s="799"/>
      <c r="B819" s="804" t="s">
        <v>2591</v>
      </c>
      <c r="C819" s="884" t="s">
        <v>3079</v>
      </c>
      <c r="D819" s="881" t="s">
        <v>172</v>
      </c>
      <c r="E819" s="804" t="s">
        <v>3188</v>
      </c>
      <c r="F819" s="294" t="s">
        <v>3189</v>
      </c>
      <c r="G819" s="295" t="s">
        <v>111</v>
      </c>
      <c r="H819" s="645">
        <v>1</v>
      </c>
      <c r="I819" s="647">
        <v>7.3479999999999999</v>
      </c>
      <c r="J819" s="434">
        <v>104.444</v>
      </c>
      <c r="K819" s="435">
        <v>1</v>
      </c>
      <c r="L819" s="735">
        <v>2</v>
      </c>
      <c r="M819" s="804" t="s">
        <v>246</v>
      </c>
      <c r="N819" s="437" t="s">
        <v>172</v>
      </c>
      <c r="O819" s="304">
        <v>1</v>
      </c>
      <c r="P819" s="275">
        <v>104.444</v>
      </c>
      <c r="Q819" s="275">
        <v>5</v>
      </c>
      <c r="R819" s="253">
        <v>2</v>
      </c>
      <c r="S819" s="305">
        <v>1.3333333333333333</v>
      </c>
      <c r="U819" s="803">
        <f t="shared" si="12"/>
        <v>0</v>
      </c>
      <c r="V819" s="859">
        <f t="shared" si="13"/>
        <v>1</v>
      </c>
    </row>
    <row r="820" spans="1:22" ht="16.5" thickTop="1" thickBot="1">
      <c r="A820" s="799"/>
      <c r="B820" s="800" t="s">
        <v>2591</v>
      </c>
      <c r="C820" s="883" t="s">
        <v>3079</v>
      </c>
      <c r="D820" s="882" t="s">
        <v>172</v>
      </c>
      <c r="E820" s="800" t="s">
        <v>3190</v>
      </c>
      <c r="F820" s="296" t="s">
        <v>3191</v>
      </c>
      <c r="G820" s="297" t="s">
        <v>110</v>
      </c>
      <c r="H820" s="644">
        <v>1</v>
      </c>
      <c r="I820" s="646"/>
      <c r="J820" s="655">
        <v>31.116</v>
      </c>
      <c r="K820" s="436">
        <v>0.36363636363636365</v>
      </c>
      <c r="L820" s="734">
        <v>5</v>
      </c>
      <c r="M820" s="800" t="s">
        <v>246</v>
      </c>
      <c r="N820" s="437" t="s">
        <v>172</v>
      </c>
      <c r="O820" s="302">
        <v>2</v>
      </c>
      <c r="P820" s="274">
        <v>21.09</v>
      </c>
      <c r="Q820" s="274">
        <v>2</v>
      </c>
      <c r="R820" s="252">
        <v>1</v>
      </c>
      <c r="S820" s="303">
        <v>0.25</v>
      </c>
      <c r="U820" s="803">
        <f t="shared" si="12"/>
        <v>0</v>
      </c>
      <c r="V820" s="859">
        <f t="shared" si="13"/>
        <v>1</v>
      </c>
    </row>
    <row r="821" spans="1:22" ht="16.5" thickTop="1" thickBot="1">
      <c r="A821" s="799"/>
      <c r="B821" s="804" t="s">
        <v>2591</v>
      </c>
      <c r="C821" s="884" t="s">
        <v>3079</v>
      </c>
      <c r="D821" s="881" t="s">
        <v>172</v>
      </c>
      <c r="E821" s="804" t="s">
        <v>3192</v>
      </c>
      <c r="F821" s="294" t="s">
        <v>3193</v>
      </c>
      <c r="G821" s="295" t="s">
        <v>110</v>
      </c>
      <c r="H821" s="645">
        <v>1</v>
      </c>
      <c r="I821" s="647">
        <v>10.19</v>
      </c>
      <c r="J821" s="434">
        <v>43.758000000000003</v>
      </c>
      <c r="K821" s="435">
        <v>0.5714285714285714</v>
      </c>
      <c r="L821" s="735">
        <v>3</v>
      </c>
      <c r="M821" s="804" t="s">
        <v>246</v>
      </c>
      <c r="N821" s="437" t="s">
        <v>172</v>
      </c>
      <c r="O821" s="304">
        <v>1</v>
      </c>
      <c r="P821" s="275">
        <v>33.567999999999998</v>
      </c>
      <c r="Q821" s="275">
        <v>2</v>
      </c>
      <c r="R821" s="253">
        <v>1</v>
      </c>
      <c r="S821" s="305">
        <v>0.4</v>
      </c>
      <c r="U821" s="803">
        <f t="shared" si="12"/>
        <v>0</v>
      </c>
      <c r="V821" s="859">
        <f t="shared" si="13"/>
        <v>1</v>
      </c>
    </row>
    <row r="822" spans="1:22" ht="16.5" thickTop="1" thickBot="1">
      <c r="A822" s="799"/>
      <c r="B822" s="800" t="s">
        <v>2591</v>
      </c>
      <c r="C822" s="883" t="s">
        <v>3079</v>
      </c>
      <c r="D822" s="882" t="s">
        <v>172</v>
      </c>
      <c r="E822" s="800" t="s">
        <v>3548</v>
      </c>
      <c r="F822" s="296" t="s">
        <v>3550</v>
      </c>
      <c r="G822" s="297" t="s">
        <v>111</v>
      </c>
      <c r="H822" s="644">
        <v>0</v>
      </c>
      <c r="I822" s="646"/>
      <c r="J822" s="655">
        <v>10.066000000000001</v>
      </c>
      <c r="K822" s="436">
        <v>0.66666666666666663</v>
      </c>
      <c r="L822" s="734">
        <v>3</v>
      </c>
      <c r="M822" s="800" t="s">
        <v>172</v>
      </c>
      <c r="N822" s="437" t="s">
        <v>172</v>
      </c>
      <c r="O822" s="302">
        <v>3</v>
      </c>
      <c r="P822" s="274">
        <v>10.066000000000001</v>
      </c>
      <c r="Q822" s="274">
        <v>1</v>
      </c>
      <c r="R822" s="252">
        <v>1</v>
      </c>
      <c r="S822" s="303">
        <v>0.66666666666666663</v>
      </c>
      <c r="U822" s="803">
        <f t="shared" si="12"/>
        <v>0</v>
      </c>
      <c r="V822" s="859">
        <f t="shared" si="13"/>
        <v>1</v>
      </c>
    </row>
    <row r="823" spans="1:22" ht="16.5" thickTop="1" thickBot="1">
      <c r="A823" s="799"/>
      <c r="B823" s="804" t="s">
        <v>2591</v>
      </c>
      <c r="C823" s="884" t="s">
        <v>3079</v>
      </c>
      <c r="D823" s="881" t="s">
        <v>172</v>
      </c>
      <c r="E823" s="804" t="s">
        <v>3714</v>
      </c>
      <c r="F823" s="294" t="s">
        <v>3715</v>
      </c>
      <c r="G823" s="295" t="s">
        <v>110</v>
      </c>
      <c r="H823" s="645">
        <v>0</v>
      </c>
      <c r="I823" s="647">
        <v>10.010999999999999</v>
      </c>
      <c r="J823" s="434">
        <v>20.495000000000001</v>
      </c>
      <c r="K823" s="435">
        <v>1</v>
      </c>
      <c r="L823" s="735">
        <v>3</v>
      </c>
      <c r="M823" s="804" t="s">
        <v>172</v>
      </c>
      <c r="N823" s="437" t="s">
        <v>172</v>
      </c>
      <c r="O823" s="304">
        <v>2</v>
      </c>
      <c r="P823" s="275">
        <v>20.495000000000001</v>
      </c>
      <c r="Q823" s="275">
        <v>2</v>
      </c>
      <c r="R823" s="253">
        <v>2</v>
      </c>
      <c r="S823" s="305">
        <v>1</v>
      </c>
      <c r="U823" s="803">
        <f t="shared" si="12"/>
        <v>0</v>
      </c>
      <c r="V823" s="859">
        <f t="shared" si="13"/>
        <v>1</v>
      </c>
    </row>
    <row r="824" spans="1:22" ht="16.5" thickTop="1" thickBot="1">
      <c r="A824" s="799"/>
      <c r="B824" s="800" t="s">
        <v>2591</v>
      </c>
      <c r="C824" s="883" t="s">
        <v>3082</v>
      </c>
      <c r="D824" s="882" t="s">
        <v>172</v>
      </c>
      <c r="E824" s="800" t="s">
        <v>3082</v>
      </c>
      <c r="F824" s="296" t="s">
        <v>3084</v>
      </c>
      <c r="G824" s="297" t="s">
        <v>112</v>
      </c>
      <c r="H824" s="644">
        <v>1</v>
      </c>
      <c r="I824" s="646">
        <v>10.256</v>
      </c>
      <c r="J824" s="655">
        <v>10.256</v>
      </c>
      <c r="K824" s="436">
        <v>0.66666666666666663</v>
      </c>
      <c r="L824" s="734">
        <v>1</v>
      </c>
      <c r="M824" s="800" t="s">
        <v>245</v>
      </c>
      <c r="N824" s="437" t="s">
        <v>172</v>
      </c>
      <c r="O824" s="302"/>
      <c r="P824" s="274">
        <v>10.256</v>
      </c>
      <c r="Q824" s="274">
        <v>1</v>
      </c>
      <c r="R824" s="252">
        <v>1</v>
      </c>
      <c r="S824" s="303">
        <v>1</v>
      </c>
      <c r="U824" s="803">
        <f t="shared" si="12"/>
        <v>0</v>
      </c>
      <c r="V824" s="859">
        <f t="shared" si="13"/>
        <v>1</v>
      </c>
    </row>
    <row r="825" spans="1:22" ht="16.5" thickTop="1" thickBot="1">
      <c r="A825" s="799"/>
      <c r="B825" s="804" t="s">
        <v>2591</v>
      </c>
      <c r="C825" s="884" t="s">
        <v>3082</v>
      </c>
      <c r="D825" s="881" t="s">
        <v>172</v>
      </c>
      <c r="E825" s="804" t="s">
        <v>3194</v>
      </c>
      <c r="F825" s="294" t="s">
        <v>3195</v>
      </c>
      <c r="G825" s="295" t="s">
        <v>110</v>
      </c>
      <c r="H825" s="645">
        <v>1</v>
      </c>
      <c r="I825" s="647">
        <v>7.3710000000000004</v>
      </c>
      <c r="J825" s="434">
        <v>200.916</v>
      </c>
      <c r="K825" s="435">
        <v>0.56000000000000005</v>
      </c>
      <c r="L825" s="735">
        <v>13</v>
      </c>
      <c r="M825" s="804" t="s">
        <v>246</v>
      </c>
      <c r="N825" s="437" t="s">
        <v>172</v>
      </c>
      <c r="O825" s="304">
        <v>7</v>
      </c>
      <c r="P825" s="275">
        <v>140.41499999999999</v>
      </c>
      <c r="Q825" s="275">
        <v>10</v>
      </c>
      <c r="R825" s="253">
        <v>5</v>
      </c>
      <c r="S825" s="305">
        <v>0.52631578947368418</v>
      </c>
      <c r="U825" s="803">
        <f t="shared" si="12"/>
        <v>0</v>
      </c>
      <c r="V825" s="859">
        <f t="shared" si="13"/>
        <v>1</v>
      </c>
    </row>
    <row r="826" spans="1:22" ht="16.5" thickTop="1" thickBot="1">
      <c r="A826" s="799"/>
      <c r="B826" s="800" t="s">
        <v>2591</v>
      </c>
      <c r="C826" s="883" t="s">
        <v>3082</v>
      </c>
      <c r="D826" s="882" t="s">
        <v>172</v>
      </c>
      <c r="E826" s="800" t="s">
        <v>3196</v>
      </c>
      <c r="F826" s="296" t="s">
        <v>3197</v>
      </c>
      <c r="G826" s="297" t="s">
        <v>111</v>
      </c>
      <c r="H826" s="644">
        <v>1</v>
      </c>
      <c r="I826" s="646">
        <v>15.134</v>
      </c>
      <c r="J826" s="655">
        <v>28.231999999999999</v>
      </c>
      <c r="K826" s="436">
        <v>0.66666666666666663</v>
      </c>
      <c r="L826" s="734">
        <v>2</v>
      </c>
      <c r="M826" s="800" t="s">
        <v>246</v>
      </c>
      <c r="N826" s="437" t="s">
        <v>172</v>
      </c>
      <c r="O826" s="302"/>
      <c r="P826" s="274">
        <v>15.611000000000001</v>
      </c>
      <c r="Q826" s="274">
        <v>1</v>
      </c>
      <c r="R826" s="252">
        <v>1</v>
      </c>
      <c r="S826" s="303">
        <v>0.5</v>
      </c>
      <c r="U826" s="803">
        <f t="shared" si="12"/>
        <v>0</v>
      </c>
      <c r="V826" s="859">
        <f t="shared" si="13"/>
        <v>1</v>
      </c>
    </row>
    <row r="827" spans="1:22" ht="16.5" thickTop="1" thickBot="1">
      <c r="A827" s="799"/>
      <c r="B827" s="804" t="s">
        <v>2591</v>
      </c>
      <c r="C827" s="884" t="s">
        <v>3082</v>
      </c>
      <c r="D827" s="881" t="s">
        <v>172</v>
      </c>
      <c r="E827" s="804" t="s">
        <v>3198</v>
      </c>
      <c r="F827" s="294" t="s">
        <v>2479</v>
      </c>
      <c r="G827" s="295" t="s">
        <v>110</v>
      </c>
      <c r="H827" s="645">
        <v>1</v>
      </c>
      <c r="I827" s="647">
        <v>11.262</v>
      </c>
      <c r="J827" s="434">
        <v>21.262</v>
      </c>
      <c r="K827" s="435">
        <v>0.30769230769230771</v>
      </c>
      <c r="L827" s="735">
        <v>5</v>
      </c>
      <c r="M827" s="804" t="s">
        <v>246</v>
      </c>
      <c r="N827" s="437" t="s">
        <v>172</v>
      </c>
      <c r="O827" s="304">
        <v>1</v>
      </c>
      <c r="P827" s="275">
        <v>21.262</v>
      </c>
      <c r="Q827" s="275">
        <v>2</v>
      </c>
      <c r="R827" s="253">
        <v>2</v>
      </c>
      <c r="S827" s="305">
        <v>0.44444444444444442</v>
      </c>
      <c r="U827" s="803">
        <f t="shared" si="12"/>
        <v>0</v>
      </c>
      <c r="V827" s="859">
        <f t="shared" si="13"/>
        <v>1</v>
      </c>
    </row>
    <row r="828" spans="1:22" ht="16.5" thickTop="1" thickBot="1">
      <c r="A828" s="799"/>
      <c r="B828" s="800" t="s">
        <v>2591</v>
      </c>
      <c r="C828" s="883" t="s">
        <v>3487</v>
      </c>
      <c r="D828" s="882" t="s">
        <v>172</v>
      </c>
      <c r="E828" s="800" t="s">
        <v>3487</v>
      </c>
      <c r="F828" s="296" t="s">
        <v>3489</v>
      </c>
      <c r="G828" s="297" t="s">
        <v>112</v>
      </c>
      <c r="H828" s="644">
        <v>1</v>
      </c>
      <c r="I828" s="646"/>
      <c r="J828" s="655">
        <v>52.039000000000001</v>
      </c>
      <c r="K828" s="436">
        <v>0</v>
      </c>
      <c r="L828" s="734">
        <v>1</v>
      </c>
      <c r="M828" s="800" t="s">
        <v>246</v>
      </c>
      <c r="N828" s="437" t="s">
        <v>172</v>
      </c>
      <c r="O828" s="302">
        <v>1</v>
      </c>
      <c r="P828" s="274">
        <v>52.039000000000001</v>
      </c>
      <c r="Q828" s="274">
        <v>5</v>
      </c>
      <c r="R828" s="252">
        <v>0</v>
      </c>
      <c r="S828" s="303">
        <v>0</v>
      </c>
      <c r="U828" s="803">
        <f t="shared" si="12"/>
        <v>0</v>
      </c>
      <c r="V828" s="859">
        <f t="shared" si="13"/>
        <v>1</v>
      </c>
    </row>
    <row r="829" spans="1:22" ht="16.5" thickTop="1" thickBot="1">
      <c r="A829" s="799"/>
      <c r="B829" s="804" t="s">
        <v>2591</v>
      </c>
      <c r="C829" s="884" t="s">
        <v>3487</v>
      </c>
      <c r="D829" s="881" t="s">
        <v>172</v>
      </c>
      <c r="E829" s="804" t="s">
        <v>3551</v>
      </c>
      <c r="F829" s="294" t="s">
        <v>957</v>
      </c>
      <c r="G829" s="295" t="s">
        <v>111</v>
      </c>
      <c r="H829" s="645">
        <v>1</v>
      </c>
      <c r="I829" s="647"/>
      <c r="J829" s="434"/>
      <c r="K829" s="435">
        <v>0</v>
      </c>
      <c r="L829" s="735">
        <v>1</v>
      </c>
      <c r="M829" s="804" t="s">
        <v>286</v>
      </c>
      <c r="N829" s="437" t="s">
        <v>172</v>
      </c>
      <c r="O829" s="304">
        <v>1</v>
      </c>
      <c r="P829" s="275"/>
      <c r="Q829" s="275"/>
      <c r="R829" s="253">
        <v>0</v>
      </c>
      <c r="S829" s="305">
        <v>0</v>
      </c>
      <c r="U829" s="803">
        <f t="shared" si="12"/>
        <v>1</v>
      </c>
      <c r="V829" s="859">
        <f t="shared" si="13"/>
        <v>1</v>
      </c>
    </row>
    <row r="830" spans="1:22" ht="16.5" thickTop="1" thickBot="1">
      <c r="A830" s="799"/>
      <c r="B830" s="800" t="s">
        <v>2591</v>
      </c>
      <c r="C830" s="883" t="s">
        <v>3487</v>
      </c>
      <c r="D830" s="882" t="s">
        <v>172</v>
      </c>
      <c r="E830" s="800" t="s">
        <v>3716</v>
      </c>
      <c r="F830" s="296" t="s">
        <v>3717</v>
      </c>
      <c r="G830" s="297" t="s">
        <v>110</v>
      </c>
      <c r="H830" s="644">
        <v>1</v>
      </c>
      <c r="I830" s="646">
        <v>90.366</v>
      </c>
      <c r="J830" s="655">
        <v>132.69300000000001</v>
      </c>
      <c r="K830" s="436">
        <v>1.25</v>
      </c>
      <c r="L830" s="734">
        <v>8</v>
      </c>
      <c r="M830" s="800" t="s">
        <v>246</v>
      </c>
      <c r="N830" s="437" t="s">
        <v>172</v>
      </c>
      <c r="O830" s="302">
        <v>8</v>
      </c>
      <c r="P830" s="274">
        <v>132.69300000000001</v>
      </c>
      <c r="Q830" s="274">
        <v>12</v>
      </c>
      <c r="R830" s="252">
        <v>5</v>
      </c>
      <c r="S830" s="303">
        <v>1.25</v>
      </c>
      <c r="U830" s="803">
        <f t="shared" si="12"/>
        <v>0</v>
      </c>
      <c r="V830" s="859">
        <f t="shared" si="13"/>
        <v>1</v>
      </c>
    </row>
    <row r="831" spans="1:22" ht="16.5" thickTop="1" thickBot="1">
      <c r="A831" s="799"/>
      <c r="B831" s="804" t="s">
        <v>2591</v>
      </c>
      <c r="C831" s="884" t="s">
        <v>3487</v>
      </c>
      <c r="D831" s="881" t="s">
        <v>172</v>
      </c>
      <c r="E831" s="804" t="s">
        <v>3718</v>
      </c>
      <c r="F831" s="294" t="s">
        <v>3719</v>
      </c>
      <c r="G831" s="295" t="s">
        <v>110</v>
      </c>
      <c r="H831" s="645">
        <v>1</v>
      </c>
      <c r="I831" s="647">
        <v>7.34</v>
      </c>
      <c r="J831" s="434">
        <v>17.552</v>
      </c>
      <c r="K831" s="435">
        <v>1.3333333333333333</v>
      </c>
      <c r="L831" s="735">
        <v>3</v>
      </c>
      <c r="M831" s="804" t="s">
        <v>244</v>
      </c>
      <c r="N831" s="437" t="s">
        <v>172</v>
      </c>
      <c r="O831" s="304">
        <v>3</v>
      </c>
      <c r="P831" s="275">
        <v>17.552</v>
      </c>
      <c r="Q831" s="275">
        <v>2</v>
      </c>
      <c r="R831" s="253">
        <v>2</v>
      </c>
      <c r="S831" s="305">
        <v>1.3333333333333333</v>
      </c>
      <c r="U831" s="803">
        <f t="shared" si="12"/>
        <v>0</v>
      </c>
      <c r="V831" s="859">
        <f t="shared" si="13"/>
        <v>1</v>
      </c>
    </row>
    <row r="832" spans="1:22" ht="16.5" thickTop="1" thickBot="1">
      <c r="A832" s="799"/>
      <c r="B832" s="800" t="s">
        <v>2591</v>
      </c>
      <c r="C832" s="883" t="s">
        <v>3487</v>
      </c>
      <c r="D832" s="882" t="s">
        <v>172</v>
      </c>
      <c r="E832" s="800" t="s">
        <v>3720</v>
      </c>
      <c r="F832" s="296" t="s">
        <v>3721</v>
      </c>
      <c r="G832" s="297" t="s">
        <v>110</v>
      </c>
      <c r="H832" s="644">
        <v>1</v>
      </c>
      <c r="I832" s="646">
        <v>24.167000000000002</v>
      </c>
      <c r="J832" s="655">
        <v>41.942999999999998</v>
      </c>
      <c r="K832" s="436">
        <v>1</v>
      </c>
      <c r="L832" s="734">
        <v>4</v>
      </c>
      <c r="M832" s="800" t="s">
        <v>246</v>
      </c>
      <c r="N832" s="437" t="s">
        <v>172</v>
      </c>
      <c r="O832" s="302">
        <v>4</v>
      </c>
      <c r="P832" s="274">
        <v>41.942999999999998</v>
      </c>
      <c r="Q832" s="274">
        <v>4</v>
      </c>
      <c r="R832" s="252">
        <v>2</v>
      </c>
      <c r="S832" s="303">
        <v>1</v>
      </c>
      <c r="U832" s="803">
        <f t="shared" si="12"/>
        <v>0</v>
      </c>
      <c r="V832" s="859">
        <f t="shared" si="13"/>
        <v>1</v>
      </c>
    </row>
    <row r="833" spans="1:22" ht="16.5" thickTop="1" thickBot="1">
      <c r="A833" s="799"/>
      <c r="B833" s="804" t="s">
        <v>2591</v>
      </c>
      <c r="C833" s="884" t="s">
        <v>3487</v>
      </c>
      <c r="D833" s="881" t="s">
        <v>172</v>
      </c>
      <c r="E833" s="804" t="s">
        <v>3722</v>
      </c>
      <c r="F833" s="294" t="s">
        <v>3723</v>
      </c>
      <c r="G833" s="295" t="s">
        <v>110</v>
      </c>
      <c r="H833" s="645">
        <v>0</v>
      </c>
      <c r="I833" s="647">
        <v>32.353000000000002</v>
      </c>
      <c r="J833" s="434">
        <v>43.024999999999999</v>
      </c>
      <c r="K833" s="435">
        <v>2</v>
      </c>
      <c r="L833" s="735">
        <v>2</v>
      </c>
      <c r="M833" s="804" t="s">
        <v>172</v>
      </c>
      <c r="N833" s="437" t="s">
        <v>172</v>
      </c>
      <c r="O833" s="304">
        <v>2</v>
      </c>
      <c r="P833" s="275">
        <v>43.024999999999999</v>
      </c>
      <c r="Q833" s="275">
        <v>3</v>
      </c>
      <c r="R833" s="253">
        <v>2</v>
      </c>
      <c r="S833" s="305">
        <v>2</v>
      </c>
      <c r="U833" s="803">
        <f t="shared" si="12"/>
        <v>0</v>
      </c>
      <c r="V833" s="859">
        <f t="shared" si="13"/>
        <v>1</v>
      </c>
    </row>
    <row r="834" spans="1:22" ht="16.5" thickTop="1" thickBot="1">
      <c r="A834" s="799"/>
      <c r="B834" s="800" t="s">
        <v>2591</v>
      </c>
      <c r="C834" s="883" t="s">
        <v>3487</v>
      </c>
      <c r="D834" s="882" t="s">
        <v>172</v>
      </c>
      <c r="E834" s="800" t="s">
        <v>3724</v>
      </c>
      <c r="F834" s="296" t="s">
        <v>3725</v>
      </c>
      <c r="G834" s="297" t="s">
        <v>110</v>
      </c>
      <c r="H834" s="644">
        <v>0</v>
      </c>
      <c r="I834" s="646">
        <v>91.826999999999998</v>
      </c>
      <c r="J834" s="655">
        <v>328.89800000000002</v>
      </c>
      <c r="K834" s="436">
        <v>0.90909090909090906</v>
      </c>
      <c r="L834" s="734">
        <v>11</v>
      </c>
      <c r="M834" s="800" t="s">
        <v>172</v>
      </c>
      <c r="N834" s="437" t="s">
        <v>172</v>
      </c>
      <c r="O834" s="302">
        <v>11</v>
      </c>
      <c r="P834" s="274">
        <v>328.89800000000002</v>
      </c>
      <c r="Q834" s="274">
        <v>24</v>
      </c>
      <c r="R834" s="252">
        <v>5</v>
      </c>
      <c r="S834" s="303">
        <v>0.90909090909090906</v>
      </c>
      <c r="U834" s="803">
        <f t="shared" si="12"/>
        <v>0</v>
      </c>
      <c r="V834" s="859">
        <f t="shared" si="13"/>
        <v>1</v>
      </c>
    </row>
    <row r="835" spans="1:22" ht="16.5" thickTop="1" thickBot="1">
      <c r="A835" s="799"/>
      <c r="B835" s="804" t="s">
        <v>2591</v>
      </c>
      <c r="C835" s="884" t="s">
        <v>3490</v>
      </c>
      <c r="D835" s="881" t="s">
        <v>172</v>
      </c>
      <c r="E835" s="804" t="s">
        <v>3553</v>
      </c>
      <c r="F835" s="294" t="s">
        <v>3555</v>
      </c>
      <c r="G835" s="295" t="s">
        <v>111</v>
      </c>
      <c r="H835" s="645">
        <v>1</v>
      </c>
      <c r="I835" s="647">
        <v>9.01</v>
      </c>
      <c r="J835" s="434">
        <v>9.01</v>
      </c>
      <c r="K835" s="435">
        <v>0.66666666666666663</v>
      </c>
      <c r="L835" s="735">
        <v>3</v>
      </c>
      <c r="M835" s="804" t="s">
        <v>286</v>
      </c>
      <c r="N835" s="437" t="s">
        <v>172</v>
      </c>
      <c r="O835" s="304">
        <v>3</v>
      </c>
      <c r="P835" s="275">
        <v>9.01</v>
      </c>
      <c r="Q835" s="275">
        <v>1</v>
      </c>
      <c r="R835" s="253">
        <v>1</v>
      </c>
      <c r="S835" s="305">
        <v>0.66666666666666663</v>
      </c>
      <c r="U835" s="803">
        <f t="shared" si="12"/>
        <v>1</v>
      </c>
      <c r="V835" s="859">
        <f t="shared" si="13"/>
        <v>1</v>
      </c>
    </row>
    <row r="836" spans="1:22" ht="16.5" thickTop="1" thickBot="1">
      <c r="A836" s="799"/>
      <c r="B836" s="800" t="s">
        <v>2591</v>
      </c>
      <c r="C836" s="883" t="s">
        <v>3490</v>
      </c>
      <c r="D836" s="882" t="s">
        <v>172</v>
      </c>
      <c r="E836" s="800" t="s">
        <v>3556</v>
      </c>
      <c r="F836" s="296" t="s">
        <v>3558</v>
      </c>
      <c r="G836" s="297" t="s">
        <v>111</v>
      </c>
      <c r="H836" s="644">
        <v>1</v>
      </c>
      <c r="I836" s="646"/>
      <c r="J836" s="655"/>
      <c r="K836" s="436">
        <v>0</v>
      </c>
      <c r="L836" s="734">
        <v>1</v>
      </c>
      <c r="M836" s="800" t="s">
        <v>286</v>
      </c>
      <c r="N836" s="437" t="s">
        <v>172</v>
      </c>
      <c r="O836" s="302">
        <v>1</v>
      </c>
      <c r="P836" s="274"/>
      <c r="Q836" s="274"/>
      <c r="R836" s="252">
        <v>0</v>
      </c>
      <c r="S836" s="303">
        <v>0</v>
      </c>
      <c r="U836" s="803">
        <f t="shared" si="12"/>
        <v>1</v>
      </c>
      <c r="V836" s="859">
        <f t="shared" si="13"/>
        <v>1</v>
      </c>
    </row>
    <row r="837" spans="1:22" ht="16.5" thickTop="1" thickBot="1">
      <c r="A837" s="799"/>
      <c r="B837" s="804" t="s">
        <v>2591</v>
      </c>
      <c r="C837" s="884" t="s">
        <v>3490</v>
      </c>
      <c r="D837" s="881" t="s">
        <v>172</v>
      </c>
      <c r="E837" s="804" t="s">
        <v>3726</v>
      </c>
      <c r="F837" s="294" t="s">
        <v>3727</v>
      </c>
      <c r="G837" s="295" t="s">
        <v>110</v>
      </c>
      <c r="H837" s="645">
        <v>1</v>
      </c>
      <c r="I837" s="647">
        <v>7.5590000000000002</v>
      </c>
      <c r="J837" s="434">
        <v>7.5590000000000002</v>
      </c>
      <c r="K837" s="435">
        <v>1</v>
      </c>
      <c r="L837" s="735">
        <v>2</v>
      </c>
      <c r="M837" s="804" t="s">
        <v>286</v>
      </c>
      <c r="N837" s="437" t="s">
        <v>172</v>
      </c>
      <c r="O837" s="304">
        <v>3</v>
      </c>
      <c r="P837" s="275">
        <v>7.5590000000000002</v>
      </c>
      <c r="Q837" s="275">
        <v>1</v>
      </c>
      <c r="R837" s="253">
        <v>1</v>
      </c>
      <c r="S837" s="305">
        <v>1</v>
      </c>
      <c r="U837" s="803">
        <f t="shared" si="12"/>
        <v>1</v>
      </c>
      <c r="V837" s="859">
        <f t="shared" si="13"/>
        <v>1</v>
      </c>
    </row>
    <row r="838" spans="1:22" ht="16.5" thickTop="1" thickBot="1">
      <c r="A838" s="799"/>
      <c r="B838" s="800" t="s">
        <v>2591</v>
      </c>
      <c r="C838" s="883" t="s">
        <v>3490</v>
      </c>
      <c r="D838" s="882" t="s">
        <v>172</v>
      </c>
      <c r="E838" s="800" t="s">
        <v>3559</v>
      </c>
      <c r="F838" s="296" t="s">
        <v>3561</v>
      </c>
      <c r="G838" s="297" t="s">
        <v>111</v>
      </c>
      <c r="H838" s="644">
        <v>1</v>
      </c>
      <c r="I838" s="646">
        <v>10.162000000000001</v>
      </c>
      <c r="J838" s="655">
        <v>45.908000000000001</v>
      </c>
      <c r="K838" s="436">
        <v>1.6666666666666667</v>
      </c>
      <c r="L838" s="734">
        <v>6</v>
      </c>
      <c r="M838" s="800" t="s">
        <v>246</v>
      </c>
      <c r="N838" s="437" t="s">
        <v>172</v>
      </c>
      <c r="O838" s="302">
        <v>6</v>
      </c>
      <c r="P838" s="274">
        <v>45.908000000000001</v>
      </c>
      <c r="Q838" s="274">
        <v>5</v>
      </c>
      <c r="R838" s="252">
        <v>5</v>
      </c>
      <c r="S838" s="303">
        <v>1.6666666666666667</v>
      </c>
      <c r="U838" s="803">
        <f t="shared" si="12"/>
        <v>0</v>
      </c>
      <c r="V838" s="859">
        <f t="shared" si="13"/>
        <v>1</v>
      </c>
    </row>
    <row r="839" spans="1:22" ht="16.5" thickTop="1" thickBot="1">
      <c r="A839" s="799"/>
      <c r="B839" s="804" t="s">
        <v>2591</v>
      </c>
      <c r="C839" s="884" t="s">
        <v>3490</v>
      </c>
      <c r="D839" s="881" t="s">
        <v>172</v>
      </c>
      <c r="E839" s="804" t="s">
        <v>3728</v>
      </c>
      <c r="F839" s="294" t="s">
        <v>3729</v>
      </c>
      <c r="G839" s="295" t="s">
        <v>110</v>
      </c>
      <c r="H839" s="645">
        <v>1</v>
      </c>
      <c r="I839" s="647">
        <v>10.35</v>
      </c>
      <c r="J839" s="434">
        <v>20.498999999999999</v>
      </c>
      <c r="K839" s="435">
        <v>1.3333333333333333</v>
      </c>
      <c r="L839" s="735">
        <v>3</v>
      </c>
      <c r="M839" s="804" t="s">
        <v>246</v>
      </c>
      <c r="N839" s="437" t="s">
        <v>172</v>
      </c>
      <c r="O839" s="304">
        <v>3</v>
      </c>
      <c r="P839" s="275">
        <v>20.498999999999999</v>
      </c>
      <c r="Q839" s="275">
        <v>2</v>
      </c>
      <c r="R839" s="253">
        <v>2</v>
      </c>
      <c r="S839" s="305">
        <v>1.3333333333333333</v>
      </c>
      <c r="U839" s="803">
        <f t="shared" si="12"/>
        <v>0</v>
      </c>
      <c r="V839" s="859">
        <f t="shared" si="13"/>
        <v>1</v>
      </c>
    </row>
    <row r="840" spans="1:22" ht="16.5" thickTop="1" thickBot="1">
      <c r="A840" s="799"/>
      <c r="B840" s="800" t="s">
        <v>2591</v>
      </c>
      <c r="C840" s="883" t="s">
        <v>3490</v>
      </c>
      <c r="D840" s="882" t="s">
        <v>172</v>
      </c>
      <c r="E840" s="800" t="s">
        <v>3730</v>
      </c>
      <c r="F840" s="296" t="s">
        <v>3731</v>
      </c>
      <c r="G840" s="297" t="s">
        <v>110</v>
      </c>
      <c r="H840" s="644">
        <v>1</v>
      </c>
      <c r="I840" s="646">
        <v>62.081000000000003</v>
      </c>
      <c r="J840" s="655">
        <v>162.59</v>
      </c>
      <c r="K840" s="436">
        <v>2</v>
      </c>
      <c r="L840" s="734">
        <v>3</v>
      </c>
      <c r="M840" s="800" t="s">
        <v>246</v>
      </c>
      <c r="N840" s="437" t="s">
        <v>172</v>
      </c>
      <c r="O840" s="302">
        <v>3</v>
      </c>
      <c r="P840" s="274">
        <v>162.59</v>
      </c>
      <c r="Q840" s="274">
        <v>11</v>
      </c>
      <c r="R840" s="252">
        <v>3</v>
      </c>
      <c r="S840" s="303">
        <v>2</v>
      </c>
      <c r="U840" s="803">
        <f t="shared" si="12"/>
        <v>0</v>
      </c>
      <c r="V840" s="859">
        <f t="shared" si="13"/>
        <v>1</v>
      </c>
    </row>
    <row r="841" spans="1:22" ht="16.5" thickTop="1" thickBot="1">
      <c r="A841" s="799"/>
      <c r="B841" s="804" t="s">
        <v>2591</v>
      </c>
      <c r="C841" s="884" t="s">
        <v>3490</v>
      </c>
      <c r="D841" s="881" t="s">
        <v>172</v>
      </c>
      <c r="E841" s="804" t="s">
        <v>3732</v>
      </c>
      <c r="F841" s="294" t="s">
        <v>743</v>
      </c>
      <c r="G841" s="295" t="s">
        <v>110</v>
      </c>
      <c r="H841" s="645">
        <v>1</v>
      </c>
      <c r="I841" s="647">
        <v>75.867999999999995</v>
      </c>
      <c r="J841" s="434">
        <v>75.867999999999995</v>
      </c>
      <c r="K841" s="435">
        <v>1</v>
      </c>
      <c r="L841" s="735">
        <v>2</v>
      </c>
      <c r="M841" s="804" t="s">
        <v>246</v>
      </c>
      <c r="N841" s="437" t="s">
        <v>172</v>
      </c>
      <c r="O841" s="304">
        <v>2</v>
      </c>
      <c r="P841" s="275">
        <v>75.867999999999995</v>
      </c>
      <c r="Q841" s="275">
        <v>5</v>
      </c>
      <c r="R841" s="253">
        <v>1</v>
      </c>
      <c r="S841" s="305">
        <v>1</v>
      </c>
      <c r="U841" s="803">
        <f t="shared" si="12"/>
        <v>0</v>
      </c>
      <c r="V841" s="859">
        <f t="shared" si="13"/>
        <v>1</v>
      </c>
    </row>
    <row r="842" spans="1:22" ht="16.5" thickTop="1" thickBot="1">
      <c r="A842" s="799"/>
      <c r="B842" s="800" t="s">
        <v>2591</v>
      </c>
      <c r="C842" s="883" t="s">
        <v>3490</v>
      </c>
      <c r="D842" s="882" t="s">
        <v>172</v>
      </c>
      <c r="E842" s="800" t="s">
        <v>3733</v>
      </c>
      <c r="F842" s="296" t="s">
        <v>3734</v>
      </c>
      <c r="G842" s="297" t="s">
        <v>110</v>
      </c>
      <c r="H842" s="644">
        <v>1</v>
      </c>
      <c r="I842" s="646"/>
      <c r="J842" s="655"/>
      <c r="K842" s="436">
        <v>0</v>
      </c>
      <c r="L842" s="734">
        <v>1</v>
      </c>
      <c r="M842" s="800" t="s">
        <v>286</v>
      </c>
      <c r="N842" s="437" t="s">
        <v>172</v>
      </c>
      <c r="O842" s="302">
        <v>1</v>
      </c>
      <c r="P842" s="274"/>
      <c r="Q842" s="274"/>
      <c r="R842" s="252">
        <v>0</v>
      </c>
      <c r="S842" s="303">
        <v>0</v>
      </c>
      <c r="U842" s="803">
        <f t="shared" si="12"/>
        <v>1</v>
      </c>
      <c r="V842" s="859">
        <f t="shared" si="13"/>
        <v>1</v>
      </c>
    </row>
    <row r="843" spans="1:22" ht="16.5" thickTop="1" thickBot="1">
      <c r="A843" s="799"/>
      <c r="B843" s="804" t="s">
        <v>2591</v>
      </c>
      <c r="C843" s="884" t="s">
        <v>3490</v>
      </c>
      <c r="D843" s="881" t="s">
        <v>172</v>
      </c>
      <c r="E843" s="804" t="s">
        <v>3735</v>
      </c>
      <c r="F843" s="294" t="s">
        <v>3736</v>
      </c>
      <c r="G843" s="295" t="s">
        <v>110</v>
      </c>
      <c r="H843" s="645">
        <v>1</v>
      </c>
      <c r="I843" s="647"/>
      <c r="J843" s="434">
        <v>36.076999999999998</v>
      </c>
      <c r="K843" s="435">
        <v>1</v>
      </c>
      <c r="L843" s="735">
        <v>6</v>
      </c>
      <c r="M843" s="804" t="s">
        <v>246</v>
      </c>
      <c r="N843" s="437" t="s">
        <v>172</v>
      </c>
      <c r="O843" s="304">
        <v>6</v>
      </c>
      <c r="P843" s="275">
        <v>36.076999999999998</v>
      </c>
      <c r="Q843" s="275">
        <v>4</v>
      </c>
      <c r="R843" s="253">
        <v>3</v>
      </c>
      <c r="S843" s="305">
        <v>1</v>
      </c>
      <c r="U843" s="803">
        <f t="shared" si="12"/>
        <v>0</v>
      </c>
      <c r="V843" s="859">
        <f t="shared" si="13"/>
        <v>1</v>
      </c>
    </row>
    <row r="844" spans="1:22" ht="16.5" thickTop="1" thickBot="1">
      <c r="A844" s="799"/>
      <c r="B844" s="800" t="s">
        <v>2591</v>
      </c>
      <c r="C844" s="883" t="s">
        <v>3490</v>
      </c>
      <c r="D844" s="882" t="s">
        <v>172</v>
      </c>
      <c r="E844" s="800" t="s">
        <v>3737</v>
      </c>
      <c r="F844" s="296" t="s">
        <v>3738</v>
      </c>
      <c r="G844" s="297" t="s">
        <v>110</v>
      </c>
      <c r="H844" s="644">
        <v>1</v>
      </c>
      <c r="I844" s="646"/>
      <c r="J844" s="655">
        <v>10.27</v>
      </c>
      <c r="K844" s="436">
        <v>0.5</v>
      </c>
      <c r="L844" s="734">
        <v>4</v>
      </c>
      <c r="M844" s="800" t="s">
        <v>245</v>
      </c>
      <c r="N844" s="437" t="s">
        <v>172</v>
      </c>
      <c r="O844" s="302">
        <v>4</v>
      </c>
      <c r="P844" s="274">
        <v>10.27</v>
      </c>
      <c r="Q844" s="274">
        <v>1</v>
      </c>
      <c r="R844" s="252">
        <v>1</v>
      </c>
      <c r="S844" s="303">
        <v>0.5</v>
      </c>
      <c r="U844" s="803">
        <f t="shared" si="12"/>
        <v>0</v>
      </c>
      <c r="V844" s="859">
        <f t="shared" si="13"/>
        <v>1</v>
      </c>
    </row>
    <row r="845" spans="1:22" ht="16.5" thickTop="1" thickBot="1">
      <c r="A845" s="799"/>
      <c r="B845" s="804" t="s">
        <v>2591</v>
      </c>
      <c r="C845" s="884" t="s">
        <v>3490</v>
      </c>
      <c r="D845" s="881" t="s">
        <v>172</v>
      </c>
      <c r="E845" s="804" t="s">
        <v>3490</v>
      </c>
      <c r="F845" s="294" t="s">
        <v>3492</v>
      </c>
      <c r="G845" s="295" t="s">
        <v>647</v>
      </c>
      <c r="H845" s="645">
        <v>1</v>
      </c>
      <c r="I845" s="647">
        <v>7.4509999999999996</v>
      </c>
      <c r="J845" s="434">
        <v>7.4509999999999996</v>
      </c>
      <c r="K845" s="435">
        <v>2</v>
      </c>
      <c r="L845" s="735">
        <v>1</v>
      </c>
      <c r="M845" s="804" t="s">
        <v>286</v>
      </c>
      <c r="N845" s="437" t="s">
        <v>172</v>
      </c>
      <c r="O845" s="304">
        <v>1</v>
      </c>
      <c r="P845" s="275">
        <v>7.4509999999999996</v>
      </c>
      <c r="Q845" s="275">
        <v>1</v>
      </c>
      <c r="R845" s="253">
        <v>1</v>
      </c>
      <c r="S845" s="305">
        <v>2</v>
      </c>
      <c r="U845" s="803">
        <f t="shared" si="12"/>
        <v>1</v>
      </c>
      <c r="V845" s="859">
        <f t="shared" si="13"/>
        <v>1</v>
      </c>
    </row>
    <row r="846" spans="1:22" ht="16.5" thickTop="1" thickBot="1">
      <c r="A846" s="799"/>
      <c r="B846" s="800" t="s">
        <v>2591</v>
      </c>
      <c r="C846" s="883" t="s">
        <v>3490</v>
      </c>
      <c r="D846" s="882" t="s">
        <v>172</v>
      </c>
      <c r="E846" s="800" t="s">
        <v>3739</v>
      </c>
      <c r="F846" s="296" t="s">
        <v>3740</v>
      </c>
      <c r="G846" s="297" t="s">
        <v>110</v>
      </c>
      <c r="H846" s="644">
        <v>1</v>
      </c>
      <c r="I846" s="646"/>
      <c r="J846" s="655">
        <v>49.997999999999998</v>
      </c>
      <c r="K846" s="436">
        <v>1.5</v>
      </c>
      <c r="L846" s="734">
        <v>4</v>
      </c>
      <c r="M846" s="800" t="s">
        <v>246</v>
      </c>
      <c r="N846" s="437" t="s">
        <v>172</v>
      </c>
      <c r="O846" s="302">
        <v>4</v>
      </c>
      <c r="P846" s="274">
        <v>49.997999999999998</v>
      </c>
      <c r="Q846" s="274">
        <v>5</v>
      </c>
      <c r="R846" s="252">
        <v>3</v>
      </c>
      <c r="S846" s="303">
        <v>1.5</v>
      </c>
      <c r="U846" s="803">
        <f t="shared" si="12"/>
        <v>0</v>
      </c>
      <c r="V846" s="859">
        <f t="shared" si="13"/>
        <v>1</v>
      </c>
    </row>
    <row r="847" spans="1:22" ht="16.5" thickTop="1" thickBot="1">
      <c r="A847" s="799"/>
      <c r="B847" s="804" t="s">
        <v>2591</v>
      </c>
      <c r="C847" s="884" t="s">
        <v>3493</v>
      </c>
      <c r="D847" s="881" t="s">
        <v>172</v>
      </c>
      <c r="E847" s="804" t="s">
        <v>2680</v>
      </c>
      <c r="F847" s="294" t="s">
        <v>2681</v>
      </c>
      <c r="G847" s="295" t="s">
        <v>110</v>
      </c>
      <c r="H847" s="645">
        <v>3</v>
      </c>
      <c r="I847" s="647">
        <v>154.83699999999999</v>
      </c>
      <c r="J847" s="434">
        <v>154.83699999999999</v>
      </c>
      <c r="K847" s="435">
        <v>0.36363636363636365</v>
      </c>
      <c r="L847" s="735">
        <v>5</v>
      </c>
      <c r="M847" s="804" t="s">
        <v>246</v>
      </c>
      <c r="N847" s="437" t="s">
        <v>172</v>
      </c>
      <c r="O847" s="304">
        <v>4</v>
      </c>
      <c r="P847" s="275"/>
      <c r="Q847" s="275"/>
      <c r="R847" s="253">
        <v>0</v>
      </c>
      <c r="S847" s="305">
        <v>0</v>
      </c>
      <c r="U847" s="803">
        <f t="shared" si="12"/>
        <v>0</v>
      </c>
      <c r="V847" s="859">
        <f t="shared" si="13"/>
        <v>1</v>
      </c>
    </row>
    <row r="848" spans="1:22" ht="16.5" thickTop="1" thickBot="1">
      <c r="A848" s="799"/>
      <c r="B848" s="800" t="s">
        <v>2591</v>
      </c>
      <c r="C848" s="883" t="s">
        <v>3493</v>
      </c>
      <c r="D848" s="882" t="s">
        <v>172</v>
      </c>
      <c r="E848" s="800" t="s">
        <v>2819</v>
      </c>
      <c r="F848" s="296" t="s">
        <v>2664</v>
      </c>
      <c r="G848" s="297" t="s">
        <v>111</v>
      </c>
      <c r="H848" s="644">
        <v>3</v>
      </c>
      <c r="I848" s="646"/>
      <c r="J848" s="655"/>
      <c r="K848" s="436">
        <v>0</v>
      </c>
      <c r="L848" s="734">
        <v>2</v>
      </c>
      <c r="M848" s="800" t="s">
        <v>286</v>
      </c>
      <c r="N848" s="437" t="s">
        <v>172</v>
      </c>
      <c r="O848" s="302"/>
      <c r="P848" s="274"/>
      <c r="Q848" s="274"/>
      <c r="R848" s="252">
        <v>0</v>
      </c>
      <c r="S848" s="303">
        <v>0</v>
      </c>
      <c r="U848" s="803">
        <f t="shared" si="12"/>
        <v>1</v>
      </c>
      <c r="V848" s="859">
        <f t="shared" si="13"/>
        <v>1</v>
      </c>
    </row>
    <row r="849" spans="1:22" ht="16.5" thickTop="1" thickBot="1">
      <c r="A849" s="799"/>
      <c r="B849" s="804" t="s">
        <v>2591</v>
      </c>
      <c r="C849" s="884" t="s">
        <v>3493</v>
      </c>
      <c r="D849" s="881" t="s">
        <v>172</v>
      </c>
      <c r="E849" s="804" t="s">
        <v>2889</v>
      </c>
      <c r="F849" s="294" t="s">
        <v>2890</v>
      </c>
      <c r="G849" s="295" t="s">
        <v>110</v>
      </c>
      <c r="H849" s="645">
        <v>3</v>
      </c>
      <c r="I849" s="647"/>
      <c r="J849" s="434"/>
      <c r="K849" s="435">
        <v>0</v>
      </c>
      <c r="L849" s="735">
        <v>1</v>
      </c>
      <c r="M849" s="804" t="s">
        <v>286</v>
      </c>
      <c r="N849" s="437" t="s">
        <v>172</v>
      </c>
      <c r="O849" s="304"/>
      <c r="P849" s="275"/>
      <c r="Q849" s="275"/>
      <c r="R849" s="253">
        <v>0</v>
      </c>
      <c r="S849" s="305">
        <v>0</v>
      </c>
      <c r="U849" s="803">
        <f t="shared" si="12"/>
        <v>1</v>
      </c>
      <c r="V849" s="859">
        <f t="shared" si="13"/>
        <v>1</v>
      </c>
    </row>
    <row r="850" spans="1:22" ht="16.5" thickTop="1" thickBot="1">
      <c r="A850" s="799"/>
      <c r="B850" s="800" t="s">
        <v>2591</v>
      </c>
      <c r="C850" s="883" t="s">
        <v>3493</v>
      </c>
      <c r="D850" s="882" t="s">
        <v>172</v>
      </c>
      <c r="E850" s="800" t="s">
        <v>3493</v>
      </c>
      <c r="F850" s="296" t="s">
        <v>3495</v>
      </c>
      <c r="G850" s="297" t="s">
        <v>647</v>
      </c>
      <c r="H850" s="644">
        <v>0</v>
      </c>
      <c r="I850" s="646"/>
      <c r="J850" s="655"/>
      <c r="K850" s="436">
        <v>0</v>
      </c>
      <c r="L850" s="734">
        <v>1</v>
      </c>
      <c r="M850" s="800" t="s">
        <v>172</v>
      </c>
      <c r="N850" s="437" t="s">
        <v>172</v>
      </c>
      <c r="O850" s="302">
        <v>1</v>
      </c>
      <c r="P850" s="274"/>
      <c r="Q850" s="274"/>
      <c r="R850" s="252">
        <v>0</v>
      </c>
      <c r="S850" s="303">
        <v>0</v>
      </c>
      <c r="U850" s="803">
        <f t="shared" si="12"/>
        <v>0</v>
      </c>
      <c r="V850" s="859">
        <f t="shared" si="13"/>
        <v>1</v>
      </c>
    </row>
    <row r="851" spans="1:22" ht="16.5" thickTop="1" thickBot="1">
      <c r="A851" s="799"/>
      <c r="B851" s="804" t="s">
        <v>2591</v>
      </c>
      <c r="C851" s="884" t="s">
        <v>3493</v>
      </c>
      <c r="D851" s="881" t="s">
        <v>172</v>
      </c>
      <c r="E851" s="804" t="s">
        <v>3741</v>
      </c>
      <c r="F851" s="294" t="s">
        <v>3742</v>
      </c>
      <c r="G851" s="295" t="s">
        <v>110</v>
      </c>
      <c r="H851" s="645">
        <v>0</v>
      </c>
      <c r="I851" s="647"/>
      <c r="J851" s="434"/>
      <c r="K851" s="435">
        <v>0</v>
      </c>
      <c r="L851" s="735">
        <v>1</v>
      </c>
      <c r="M851" s="804" t="s">
        <v>172</v>
      </c>
      <c r="N851" s="437" t="s">
        <v>172</v>
      </c>
      <c r="O851" s="304">
        <v>1</v>
      </c>
      <c r="P851" s="275"/>
      <c r="Q851" s="275"/>
      <c r="R851" s="253">
        <v>0</v>
      </c>
      <c r="S851" s="305">
        <v>0</v>
      </c>
      <c r="U851" s="803">
        <f t="shared" si="12"/>
        <v>0</v>
      </c>
      <c r="V851" s="859">
        <f t="shared" si="13"/>
        <v>1</v>
      </c>
    </row>
    <row r="852" spans="1:22" ht="16.5" thickTop="1" thickBot="1">
      <c r="A852" s="799"/>
      <c r="B852" s="800" t="s">
        <v>2779</v>
      </c>
      <c r="C852" s="883" t="s">
        <v>3496</v>
      </c>
      <c r="D852" s="882" t="s">
        <v>172</v>
      </c>
      <c r="E852" s="800" t="s">
        <v>3199</v>
      </c>
      <c r="F852" s="296" t="s">
        <v>3200</v>
      </c>
      <c r="G852" s="297" t="s">
        <v>110</v>
      </c>
      <c r="H852" s="644">
        <v>1</v>
      </c>
      <c r="I852" s="646"/>
      <c r="J852" s="655">
        <v>41.46</v>
      </c>
      <c r="K852" s="436">
        <v>0.8571428571428571</v>
      </c>
      <c r="L852" s="734">
        <v>3</v>
      </c>
      <c r="M852" s="800" t="s">
        <v>246</v>
      </c>
      <c r="N852" s="437" t="s">
        <v>172</v>
      </c>
      <c r="O852" s="302">
        <v>1</v>
      </c>
      <c r="P852" s="274">
        <v>25.931000000000001</v>
      </c>
      <c r="Q852" s="274">
        <v>2</v>
      </c>
      <c r="R852" s="252">
        <v>2</v>
      </c>
      <c r="S852" s="303">
        <v>0.8</v>
      </c>
      <c r="U852" s="803">
        <f t="shared" si="12"/>
        <v>0</v>
      </c>
      <c r="V852" s="859">
        <f t="shared" si="13"/>
        <v>1</v>
      </c>
    </row>
    <row r="853" spans="1:22" ht="16.5" thickTop="1" thickBot="1">
      <c r="A853" s="799"/>
      <c r="B853" s="804" t="s">
        <v>2779</v>
      </c>
      <c r="C853" s="884" t="s">
        <v>3496</v>
      </c>
      <c r="D853" s="881" t="s">
        <v>172</v>
      </c>
      <c r="E853" s="804" t="s">
        <v>3201</v>
      </c>
      <c r="F853" s="294" t="s">
        <v>3202</v>
      </c>
      <c r="G853" s="295" t="s">
        <v>110</v>
      </c>
      <c r="H853" s="645">
        <v>1</v>
      </c>
      <c r="I853" s="647">
        <v>75.483000000000004</v>
      </c>
      <c r="J853" s="434">
        <v>100.672</v>
      </c>
      <c r="K853" s="435">
        <v>1.25</v>
      </c>
      <c r="L853" s="735">
        <v>4</v>
      </c>
      <c r="M853" s="804" t="s">
        <v>246</v>
      </c>
      <c r="N853" s="437" t="s">
        <v>172</v>
      </c>
      <c r="O853" s="304">
        <v>2</v>
      </c>
      <c r="P853" s="275">
        <v>79.974000000000004</v>
      </c>
      <c r="Q853" s="275">
        <v>4</v>
      </c>
      <c r="R853" s="253">
        <v>3</v>
      </c>
      <c r="S853" s="305">
        <v>1</v>
      </c>
      <c r="U853" s="803">
        <f t="shared" si="12"/>
        <v>0</v>
      </c>
      <c r="V853" s="859">
        <f t="shared" si="13"/>
        <v>1</v>
      </c>
    </row>
    <row r="854" spans="1:22" ht="16.5" thickTop="1" thickBot="1">
      <c r="A854" s="799"/>
      <c r="B854" s="800" t="s">
        <v>2779</v>
      </c>
      <c r="C854" s="883" t="s">
        <v>3496</v>
      </c>
      <c r="D854" s="882" t="s">
        <v>172</v>
      </c>
      <c r="E854" s="800" t="s">
        <v>3203</v>
      </c>
      <c r="F854" s="296" t="s">
        <v>3204</v>
      </c>
      <c r="G854" s="297" t="s">
        <v>110</v>
      </c>
      <c r="H854" s="644">
        <v>1</v>
      </c>
      <c r="I854" s="646">
        <v>25.46</v>
      </c>
      <c r="J854" s="655">
        <v>36.31</v>
      </c>
      <c r="K854" s="436">
        <v>0.5</v>
      </c>
      <c r="L854" s="734">
        <v>4</v>
      </c>
      <c r="M854" s="800" t="s">
        <v>246</v>
      </c>
      <c r="N854" s="437" t="s">
        <v>172</v>
      </c>
      <c r="O854" s="302">
        <v>2</v>
      </c>
      <c r="P854" s="274">
        <v>25.46</v>
      </c>
      <c r="Q854" s="274">
        <v>1</v>
      </c>
      <c r="R854" s="252">
        <v>1</v>
      </c>
      <c r="S854" s="303">
        <v>0.33333333333333331</v>
      </c>
      <c r="U854" s="803">
        <f t="shared" si="12"/>
        <v>0</v>
      </c>
      <c r="V854" s="859">
        <f t="shared" si="13"/>
        <v>1</v>
      </c>
    </row>
    <row r="855" spans="1:22" ht="16.5" thickTop="1" thickBot="1">
      <c r="A855" s="799"/>
      <c r="B855" s="804" t="s">
        <v>2779</v>
      </c>
      <c r="C855" s="884" t="s">
        <v>3496</v>
      </c>
      <c r="D855" s="881" t="s">
        <v>172</v>
      </c>
      <c r="E855" s="804" t="s">
        <v>3496</v>
      </c>
      <c r="F855" s="294" t="s">
        <v>3498</v>
      </c>
      <c r="G855" s="295" t="s">
        <v>112</v>
      </c>
      <c r="H855" s="645">
        <v>1</v>
      </c>
      <c r="I855" s="647">
        <v>15.095000000000001</v>
      </c>
      <c r="J855" s="434">
        <v>15.095000000000001</v>
      </c>
      <c r="K855" s="435">
        <v>1</v>
      </c>
      <c r="L855" s="735">
        <v>1</v>
      </c>
      <c r="M855" s="804" t="s">
        <v>244</v>
      </c>
      <c r="N855" s="437" t="s">
        <v>172</v>
      </c>
      <c r="O855" s="304"/>
      <c r="P855" s="275">
        <v>15.095000000000001</v>
      </c>
      <c r="Q855" s="275">
        <v>2</v>
      </c>
      <c r="R855" s="253">
        <v>1</v>
      </c>
      <c r="S855" s="305">
        <v>1</v>
      </c>
      <c r="U855" s="803">
        <f t="shared" si="12"/>
        <v>0</v>
      </c>
      <c r="V855" s="859">
        <f t="shared" si="13"/>
        <v>1</v>
      </c>
    </row>
    <row r="856" spans="1:22" ht="16.5" thickTop="1" thickBot="1">
      <c r="A856" s="799"/>
      <c r="B856" s="800" t="s">
        <v>2779</v>
      </c>
      <c r="C856" s="883" t="s">
        <v>3496</v>
      </c>
      <c r="D856" s="882" t="s">
        <v>172</v>
      </c>
      <c r="E856" s="800" t="s">
        <v>3743</v>
      </c>
      <c r="F856" s="296" t="s">
        <v>3744</v>
      </c>
      <c r="G856" s="297" t="s">
        <v>110</v>
      </c>
      <c r="H856" s="644">
        <v>0</v>
      </c>
      <c r="I856" s="646"/>
      <c r="J856" s="655"/>
      <c r="K856" s="436">
        <v>0</v>
      </c>
      <c r="L856" s="734">
        <v>4</v>
      </c>
      <c r="M856" s="800" t="s">
        <v>172</v>
      </c>
      <c r="N856" s="437" t="s">
        <v>172</v>
      </c>
      <c r="O856" s="302">
        <v>4</v>
      </c>
      <c r="P856" s="274"/>
      <c r="Q856" s="274"/>
      <c r="R856" s="252">
        <v>0</v>
      </c>
      <c r="S856" s="303">
        <v>0</v>
      </c>
      <c r="U856" s="803">
        <f t="shared" si="12"/>
        <v>0</v>
      </c>
      <c r="V856" s="859">
        <f t="shared" si="13"/>
        <v>1</v>
      </c>
    </row>
    <row r="857" spans="1:22" ht="16.5" thickTop="1" thickBot="1">
      <c r="A857" s="799"/>
      <c r="B857" s="804" t="s">
        <v>2779</v>
      </c>
      <c r="C857" s="884" t="s">
        <v>3496</v>
      </c>
      <c r="D857" s="881" t="s">
        <v>172</v>
      </c>
      <c r="E857" s="804" t="s">
        <v>3745</v>
      </c>
      <c r="F857" s="294" t="s">
        <v>3746</v>
      </c>
      <c r="G857" s="295" t="s">
        <v>110</v>
      </c>
      <c r="H857" s="645">
        <v>0</v>
      </c>
      <c r="I857" s="647"/>
      <c r="J857" s="434">
        <v>118.916</v>
      </c>
      <c r="K857" s="435">
        <v>1</v>
      </c>
      <c r="L857" s="735">
        <v>2</v>
      </c>
      <c r="M857" s="804" t="s">
        <v>172</v>
      </c>
      <c r="N857" s="437" t="s">
        <v>172</v>
      </c>
      <c r="O857" s="304">
        <v>2</v>
      </c>
      <c r="P857" s="275">
        <v>118.916</v>
      </c>
      <c r="Q857" s="275">
        <v>7</v>
      </c>
      <c r="R857" s="253">
        <v>1</v>
      </c>
      <c r="S857" s="305">
        <v>1</v>
      </c>
      <c r="U857" s="803">
        <f t="shared" si="12"/>
        <v>0</v>
      </c>
      <c r="V857" s="859">
        <f t="shared" si="13"/>
        <v>1</v>
      </c>
    </row>
    <row r="858" spans="1:22" ht="16.5" thickTop="1" thickBot="1">
      <c r="A858" s="799"/>
      <c r="B858" s="800" t="s">
        <v>2779</v>
      </c>
      <c r="C858" s="883" t="s">
        <v>3496</v>
      </c>
      <c r="D858" s="882" t="s">
        <v>172</v>
      </c>
      <c r="E858" s="800" t="s">
        <v>3747</v>
      </c>
      <c r="F858" s="296" t="s">
        <v>3748</v>
      </c>
      <c r="G858" s="297" t="s">
        <v>110</v>
      </c>
      <c r="H858" s="644"/>
      <c r="I858" s="646"/>
      <c r="J858" s="655"/>
      <c r="K858" s="436">
        <v>0</v>
      </c>
      <c r="L858" s="734">
        <v>1</v>
      </c>
      <c r="M858" s="800" t="s">
        <v>286</v>
      </c>
      <c r="N858" s="437" t="s">
        <v>172</v>
      </c>
      <c r="O858" s="302">
        <v>1</v>
      </c>
      <c r="P858" s="274"/>
      <c r="Q858" s="274"/>
      <c r="R858" s="252">
        <v>0</v>
      </c>
      <c r="S858" s="303">
        <v>0</v>
      </c>
      <c r="U858" s="803">
        <f t="shared" si="12"/>
        <v>1</v>
      </c>
      <c r="V858" s="859">
        <f t="shared" si="13"/>
        <v>1</v>
      </c>
    </row>
    <row r="859" spans="1:22" ht="16.5" thickTop="1" thickBot="1">
      <c r="A859" s="799"/>
      <c r="B859" s="804" t="s">
        <v>913</v>
      </c>
      <c r="C859" s="884" t="s">
        <v>172</v>
      </c>
      <c r="D859" s="881" t="s">
        <v>172</v>
      </c>
      <c r="E859" s="804" t="s">
        <v>1089</v>
      </c>
      <c r="F859" s="294" t="s">
        <v>1091</v>
      </c>
      <c r="G859" s="295" t="s">
        <v>111</v>
      </c>
      <c r="H859" s="645">
        <v>17</v>
      </c>
      <c r="I859" s="647">
        <v>126.896</v>
      </c>
      <c r="J859" s="434">
        <v>288.03300000000002</v>
      </c>
      <c r="K859" s="435">
        <v>0.15767634854771784</v>
      </c>
      <c r="L859" s="735">
        <v>13</v>
      </c>
      <c r="M859" s="804" t="s">
        <v>245</v>
      </c>
      <c r="N859" s="437" t="s">
        <v>172</v>
      </c>
      <c r="O859" s="304"/>
      <c r="P859" s="275">
        <v>0</v>
      </c>
      <c r="Q859" s="275"/>
      <c r="R859" s="253">
        <v>0</v>
      </c>
      <c r="S859" s="305">
        <v>0</v>
      </c>
      <c r="U859" s="803">
        <f t="shared" si="12"/>
        <v>0</v>
      </c>
      <c r="V859" s="859">
        <f t="shared" si="13"/>
        <v>1</v>
      </c>
    </row>
    <row r="860" spans="1:22" ht="16.5" thickTop="1" thickBot="1">
      <c r="A860" s="799"/>
      <c r="B860" s="800" t="s">
        <v>913</v>
      </c>
      <c r="C860" s="883" t="s">
        <v>172</v>
      </c>
      <c r="D860" s="882" t="s">
        <v>172</v>
      </c>
      <c r="E860" s="800" t="s">
        <v>1807</v>
      </c>
      <c r="F860" s="296" t="s">
        <v>1808</v>
      </c>
      <c r="G860" s="297" t="s">
        <v>110</v>
      </c>
      <c r="H860" s="644">
        <v>12</v>
      </c>
      <c r="I860" s="646">
        <v>59.933999999999997</v>
      </c>
      <c r="J860" s="655">
        <v>450.40100000000001</v>
      </c>
      <c r="K860" s="436">
        <v>0.36363636363636365</v>
      </c>
      <c r="L860" s="734">
        <v>6</v>
      </c>
      <c r="M860" s="800" t="s">
        <v>246</v>
      </c>
      <c r="N860" s="437" t="s">
        <v>172</v>
      </c>
      <c r="O860" s="302">
        <v>1</v>
      </c>
      <c r="P860" s="274">
        <v>36.186</v>
      </c>
      <c r="Q860" s="274">
        <v>3</v>
      </c>
      <c r="R860" s="252">
        <v>3</v>
      </c>
      <c r="S860" s="303">
        <v>0.54545454545454541</v>
      </c>
      <c r="U860" s="803">
        <f t="shared" si="12"/>
        <v>0</v>
      </c>
      <c r="V860" s="859">
        <f t="shared" si="13"/>
        <v>1</v>
      </c>
    </row>
    <row r="861" spans="1:22" ht="16.5" thickTop="1" thickBot="1">
      <c r="A861" s="799"/>
      <c r="B861" s="804" t="s">
        <v>913</v>
      </c>
      <c r="C861" s="884" t="s">
        <v>172</v>
      </c>
      <c r="D861" s="881" t="s">
        <v>172</v>
      </c>
      <c r="E861" s="804" t="s">
        <v>2266</v>
      </c>
      <c r="F861" s="294" t="s">
        <v>2267</v>
      </c>
      <c r="G861" s="295" t="s">
        <v>110</v>
      </c>
      <c r="H861" s="645">
        <v>8</v>
      </c>
      <c r="I861" s="647">
        <v>35.021000000000001</v>
      </c>
      <c r="J861" s="434">
        <v>193.262</v>
      </c>
      <c r="K861" s="435">
        <v>0.20952380952380953</v>
      </c>
      <c r="L861" s="735">
        <v>7</v>
      </c>
      <c r="M861" s="804" t="s">
        <v>244</v>
      </c>
      <c r="N861" s="437" t="s">
        <v>172</v>
      </c>
      <c r="O861" s="304"/>
      <c r="P861" s="275"/>
      <c r="Q861" s="275"/>
      <c r="R861" s="253">
        <v>0</v>
      </c>
      <c r="S861" s="305">
        <v>0</v>
      </c>
      <c r="U861" s="803">
        <f t="shared" si="12"/>
        <v>0</v>
      </c>
      <c r="V861" s="859">
        <f t="shared" si="13"/>
        <v>1</v>
      </c>
    </row>
    <row r="862" spans="1:22" ht="16.5" thickTop="1" thickBot="1">
      <c r="A862" s="799"/>
      <c r="B862" s="800" t="s">
        <v>913</v>
      </c>
      <c r="C862" s="883" t="s">
        <v>172</v>
      </c>
      <c r="D862" s="882" t="s">
        <v>172</v>
      </c>
      <c r="E862" s="800" t="s">
        <v>2268</v>
      </c>
      <c r="F862" s="296" t="s">
        <v>2269</v>
      </c>
      <c r="G862" s="297" t="s">
        <v>110</v>
      </c>
      <c r="H862" s="644">
        <v>7</v>
      </c>
      <c r="I862" s="646">
        <v>335.37400000000002</v>
      </c>
      <c r="J862" s="655">
        <v>456.47300000000001</v>
      </c>
      <c r="K862" s="436">
        <v>0.5</v>
      </c>
      <c r="L862" s="734">
        <v>10</v>
      </c>
      <c r="M862" s="800" t="s">
        <v>246</v>
      </c>
      <c r="N862" s="437" t="s">
        <v>172</v>
      </c>
      <c r="O862" s="302">
        <v>4</v>
      </c>
      <c r="P862" s="274">
        <v>44.051000000000002</v>
      </c>
      <c r="Q862" s="274">
        <v>4</v>
      </c>
      <c r="R862" s="252">
        <v>4</v>
      </c>
      <c r="S862" s="303">
        <v>0.5</v>
      </c>
      <c r="U862" s="803">
        <f t="shared" si="12"/>
        <v>0</v>
      </c>
      <c r="V862" s="859">
        <f t="shared" si="13"/>
        <v>1</v>
      </c>
    </row>
    <row r="863" spans="1:22" ht="16.5" thickTop="1" thickBot="1">
      <c r="A863" s="799"/>
      <c r="B863" s="804" t="s">
        <v>913</v>
      </c>
      <c r="C863" s="884" t="s">
        <v>172</v>
      </c>
      <c r="D863" s="881" t="s">
        <v>172</v>
      </c>
      <c r="E863" s="804" t="s">
        <v>2686</v>
      </c>
      <c r="F863" s="294" t="s">
        <v>2687</v>
      </c>
      <c r="G863" s="295" t="s">
        <v>109</v>
      </c>
      <c r="H863" s="645"/>
      <c r="I863" s="647"/>
      <c r="J863" s="434">
        <v>10.948</v>
      </c>
      <c r="K863" s="435">
        <v>0.125</v>
      </c>
      <c r="L863" s="735">
        <v>2</v>
      </c>
      <c r="M863" s="804" t="s">
        <v>286</v>
      </c>
      <c r="N863" s="437" t="s">
        <v>172</v>
      </c>
      <c r="O863" s="304"/>
      <c r="P863" s="275"/>
      <c r="Q863" s="275"/>
      <c r="R863" s="253">
        <v>0</v>
      </c>
      <c r="S863" s="305">
        <v>0</v>
      </c>
      <c r="U863" s="803">
        <f t="shared" si="12"/>
        <v>1</v>
      </c>
      <c r="V863" s="859">
        <f t="shared" si="13"/>
        <v>0</v>
      </c>
    </row>
    <row r="864" spans="1:22" ht="16.5" thickTop="1" thickBot="1">
      <c r="A864" s="799"/>
      <c r="B864" s="800" t="s">
        <v>913</v>
      </c>
      <c r="C864" s="883" t="s">
        <v>172</v>
      </c>
      <c r="D864" s="882" t="s">
        <v>172</v>
      </c>
      <c r="E864" s="800" t="s">
        <v>2893</v>
      </c>
      <c r="F864" s="296" t="s">
        <v>2894</v>
      </c>
      <c r="G864" s="297" t="s">
        <v>109</v>
      </c>
      <c r="H864" s="644"/>
      <c r="I864" s="646"/>
      <c r="J864" s="655">
        <v>44.426000000000002</v>
      </c>
      <c r="K864" s="436">
        <v>0.4</v>
      </c>
      <c r="L864" s="734">
        <v>5</v>
      </c>
      <c r="M864" s="800" t="s">
        <v>286</v>
      </c>
      <c r="N864" s="437" t="s">
        <v>172</v>
      </c>
      <c r="O864" s="302">
        <v>3</v>
      </c>
      <c r="P864" s="274">
        <v>28.135999999999999</v>
      </c>
      <c r="Q864" s="274">
        <v>2</v>
      </c>
      <c r="R864" s="252">
        <v>2</v>
      </c>
      <c r="S864" s="303">
        <v>0.5714285714285714</v>
      </c>
      <c r="U864" s="803">
        <f t="shared" si="12"/>
        <v>1</v>
      </c>
      <c r="V864" s="859">
        <f t="shared" si="13"/>
        <v>0</v>
      </c>
    </row>
    <row r="865" spans="1:22" ht="16.5" thickTop="1" thickBot="1">
      <c r="A865" s="799"/>
      <c r="B865" s="804" t="s">
        <v>913</v>
      </c>
      <c r="C865" s="884" t="s">
        <v>1263</v>
      </c>
      <c r="D865" s="881" t="s">
        <v>172</v>
      </c>
      <c r="E865" s="804" t="s">
        <v>1263</v>
      </c>
      <c r="F865" s="294" t="s">
        <v>1265</v>
      </c>
      <c r="G865" s="295" t="s">
        <v>112</v>
      </c>
      <c r="H865" s="645">
        <v>16</v>
      </c>
      <c r="I865" s="647">
        <v>125.96</v>
      </c>
      <c r="J865" s="434">
        <v>739.952</v>
      </c>
      <c r="K865" s="435">
        <v>0.24</v>
      </c>
      <c r="L865" s="735">
        <v>6</v>
      </c>
      <c r="M865" s="804" t="s">
        <v>246</v>
      </c>
      <c r="N865" s="437" t="s">
        <v>172</v>
      </c>
      <c r="O865" s="304"/>
      <c r="P865" s="275">
        <v>104.351</v>
      </c>
      <c r="Q865" s="275">
        <v>8</v>
      </c>
      <c r="R865" s="253">
        <v>1</v>
      </c>
      <c r="S865" s="305">
        <v>0.16666666666666666</v>
      </c>
      <c r="U865" s="803">
        <f t="shared" si="12"/>
        <v>0</v>
      </c>
      <c r="V865" s="859">
        <f t="shared" si="13"/>
        <v>1</v>
      </c>
    </row>
    <row r="866" spans="1:22" ht="16.5" thickTop="1" thickBot="1">
      <c r="A866" s="799"/>
      <c r="B866" s="800" t="s">
        <v>913</v>
      </c>
      <c r="C866" s="883" t="s">
        <v>1263</v>
      </c>
      <c r="D866" s="882" t="s">
        <v>172</v>
      </c>
      <c r="E866" s="800" t="s">
        <v>1377</v>
      </c>
      <c r="F866" s="296" t="s">
        <v>1378</v>
      </c>
      <c r="G866" s="297" t="s">
        <v>110</v>
      </c>
      <c r="H866" s="644">
        <v>14</v>
      </c>
      <c r="I866" s="646">
        <v>23.530999999999999</v>
      </c>
      <c r="J866" s="655">
        <v>45.828000000000003</v>
      </c>
      <c r="K866" s="436">
        <v>5.128205128205128E-2</v>
      </c>
      <c r="L866" s="734">
        <v>5</v>
      </c>
      <c r="M866" s="800" t="s">
        <v>286</v>
      </c>
      <c r="N866" s="437" t="s">
        <v>172</v>
      </c>
      <c r="O866" s="302"/>
      <c r="P866" s="274">
        <v>0</v>
      </c>
      <c r="Q866" s="274"/>
      <c r="R866" s="252">
        <v>0</v>
      </c>
      <c r="S866" s="303">
        <v>0</v>
      </c>
      <c r="U866" s="803">
        <f t="shared" si="12"/>
        <v>1</v>
      </c>
      <c r="V866" s="859">
        <f t="shared" si="13"/>
        <v>1</v>
      </c>
    </row>
    <row r="867" spans="1:22" ht="16.5" thickTop="1" thickBot="1">
      <c r="A867" s="799"/>
      <c r="B867" s="804" t="s">
        <v>913</v>
      </c>
      <c r="C867" s="884" t="s">
        <v>1263</v>
      </c>
      <c r="D867" s="881" t="s">
        <v>172</v>
      </c>
      <c r="E867" s="804" t="s">
        <v>1582</v>
      </c>
      <c r="F867" s="294" t="s">
        <v>1583</v>
      </c>
      <c r="G867" s="295" t="s">
        <v>110</v>
      </c>
      <c r="H867" s="645">
        <v>12</v>
      </c>
      <c r="I867" s="647"/>
      <c r="J867" s="434">
        <v>110.783</v>
      </c>
      <c r="K867" s="435">
        <v>0.13793103448275862</v>
      </c>
      <c r="L867" s="735">
        <v>4</v>
      </c>
      <c r="M867" s="804" t="s">
        <v>286</v>
      </c>
      <c r="N867" s="437" t="s">
        <v>172</v>
      </c>
      <c r="O867" s="304"/>
      <c r="P867" s="275"/>
      <c r="Q867" s="275"/>
      <c r="R867" s="253">
        <v>0</v>
      </c>
      <c r="S867" s="305">
        <v>0</v>
      </c>
      <c r="U867" s="803">
        <f t="shared" si="12"/>
        <v>1</v>
      </c>
      <c r="V867" s="859">
        <f t="shared" si="13"/>
        <v>1</v>
      </c>
    </row>
    <row r="868" spans="1:22" ht="16.5" thickTop="1" thickBot="1">
      <c r="A868" s="799"/>
      <c r="B868" s="800" t="s">
        <v>913</v>
      </c>
      <c r="C868" s="883" t="s">
        <v>1263</v>
      </c>
      <c r="D868" s="882" t="s">
        <v>172</v>
      </c>
      <c r="E868" s="800" t="s">
        <v>1809</v>
      </c>
      <c r="F868" s="296" t="s">
        <v>1810</v>
      </c>
      <c r="G868" s="297" t="s">
        <v>110</v>
      </c>
      <c r="H868" s="644">
        <v>11</v>
      </c>
      <c r="I868" s="646">
        <v>32.719000000000001</v>
      </c>
      <c r="J868" s="655">
        <v>210.47900000000001</v>
      </c>
      <c r="K868" s="436">
        <v>0.2361111111111111</v>
      </c>
      <c r="L868" s="734">
        <v>8</v>
      </c>
      <c r="M868" s="800" t="s">
        <v>245</v>
      </c>
      <c r="N868" s="437" t="s">
        <v>172</v>
      </c>
      <c r="O868" s="302"/>
      <c r="P868" s="274"/>
      <c r="Q868" s="274"/>
      <c r="R868" s="252">
        <v>0</v>
      </c>
      <c r="S868" s="303">
        <v>0</v>
      </c>
      <c r="U868" s="803">
        <f t="shared" si="12"/>
        <v>0</v>
      </c>
      <c r="V868" s="859">
        <f t="shared" si="13"/>
        <v>1</v>
      </c>
    </row>
    <row r="869" spans="1:22" ht="16.5" thickTop="1" thickBot="1">
      <c r="A869" s="799"/>
      <c r="B869" s="804" t="s">
        <v>913</v>
      </c>
      <c r="C869" s="884" t="s">
        <v>1263</v>
      </c>
      <c r="D869" s="881" t="s">
        <v>172</v>
      </c>
      <c r="E869" s="804" t="s">
        <v>1811</v>
      </c>
      <c r="F869" s="294" t="s">
        <v>1812</v>
      </c>
      <c r="G869" s="295" t="s">
        <v>110</v>
      </c>
      <c r="H869" s="645">
        <v>11</v>
      </c>
      <c r="I869" s="647">
        <v>62.612000000000002</v>
      </c>
      <c r="J869" s="434">
        <v>150.67699999999999</v>
      </c>
      <c r="K869" s="435">
        <v>0.15652173913043479</v>
      </c>
      <c r="L869" s="735">
        <v>5</v>
      </c>
      <c r="M869" s="804" t="s">
        <v>286</v>
      </c>
      <c r="N869" s="437" t="s">
        <v>172</v>
      </c>
      <c r="O869" s="304"/>
      <c r="P869" s="275">
        <v>7.343</v>
      </c>
      <c r="Q869" s="275">
        <v>1</v>
      </c>
      <c r="R869" s="253">
        <v>1</v>
      </c>
      <c r="S869" s="305">
        <v>0.2</v>
      </c>
      <c r="U869" s="803">
        <f t="shared" si="12"/>
        <v>1</v>
      </c>
      <c r="V869" s="859">
        <f t="shared" si="13"/>
        <v>1</v>
      </c>
    </row>
    <row r="870" spans="1:22" ht="16.5" thickTop="1" thickBot="1">
      <c r="A870" s="799"/>
      <c r="B870" s="800" t="s">
        <v>913</v>
      </c>
      <c r="C870" s="883" t="s">
        <v>1263</v>
      </c>
      <c r="D870" s="882" t="s">
        <v>172</v>
      </c>
      <c r="E870" s="800" t="s">
        <v>1887</v>
      </c>
      <c r="F870" s="296" t="s">
        <v>1888</v>
      </c>
      <c r="G870" s="297" t="s">
        <v>110</v>
      </c>
      <c r="H870" s="644">
        <v>10</v>
      </c>
      <c r="I870" s="646">
        <v>89.278000000000006</v>
      </c>
      <c r="J870" s="655">
        <v>247.63</v>
      </c>
      <c r="K870" s="436">
        <v>0.30769230769230771</v>
      </c>
      <c r="L870" s="734">
        <v>4</v>
      </c>
      <c r="M870" s="800" t="s">
        <v>244</v>
      </c>
      <c r="N870" s="437" t="s">
        <v>172</v>
      </c>
      <c r="O870" s="302"/>
      <c r="P870" s="274"/>
      <c r="Q870" s="274"/>
      <c r="R870" s="252">
        <v>0</v>
      </c>
      <c r="S870" s="303">
        <v>0</v>
      </c>
      <c r="U870" s="803">
        <f t="shared" si="12"/>
        <v>0</v>
      </c>
      <c r="V870" s="859">
        <f t="shared" si="13"/>
        <v>1</v>
      </c>
    </row>
    <row r="871" spans="1:22" ht="16.5" thickTop="1" thickBot="1">
      <c r="A871" s="799"/>
      <c r="B871" s="804" t="s">
        <v>913</v>
      </c>
      <c r="C871" s="884" t="s">
        <v>1263</v>
      </c>
      <c r="D871" s="881" t="s">
        <v>172</v>
      </c>
      <c r="E871" s="804" t="s">
        <v>1889</v>
      </c>
      <c r="F871" s="294" t="s">
        <v>1890</v>
      </c>
      <c r="G871" s="295" t="s">
        <v>110</v>
      </c>
      <c r="H871" s="645">
        <v>10</v>
      </c>
      <c r="I871" s="647">
        <v>250.154</v>
      </c>
      <c r="J871" s="434">
        <v>1049.4760000000001</v>
      </c>
      <c r="K871" s="435">
        <v>0.55421686746987953</v>
      </c>
      <c r="L871" s="735">
        <v>9</v>
      </c>
      <c r="M871" s="804" t="s">
        <v>246</v>
      </c>
      <c r="N871" s="437" t="s">
        <v>172</v>
      </c>
      <c r="O871" s="304">
        <v>2</v>
      </c>
      <c r="P871" s="275">
        <v>76.575000000000003</v>
      </c>
      <c r="Q871" s="275">
        <v>8</v>
      </c>
      <c r="R871" s="253">
        <v>6</v>
      </c>
      <c r="S871" s="305">
        <v>0.75</v>
      </c>
      <c r="U871" s="803">
        <f t="shared" si="12"/>
        <v>0</v>
      </c>
      <c r="V871" s="859">
        <f t="shared" si="13"/>
        <v>1</v>
      </c>
    </row>
    <row r="872" spans="1:22" ht="16.5" thickTop="1" thickBot="1">
      <c r="A872" s="799"/>
      <c r="B872" s="800" t="s">
        <v>913</v>
      </c>
      <c r="C872" s="883" t="s">
        <v>1263</v>
      </c>
      <c r="D872" s="882" t="s">
        <v>172</v>
      </c>
      <c r="E872" s="800" t="s">
        <v>1862</v>
      </c>
      <c r="F872" s="296" t="s">
        <v>1864</v>
      </c>
      <c r="G872" s="297" t="s">
        <v>111</v>
      </c>
      <c r="H872" s="644">
        <v>10</v>
      </c>
      <c r="I872" s="646">
        <v>165.70400000000001</v>
      </c>
      <c r="J872" s="655">
        <v>296.77600000000001</v>
      </c>
      <c r="K872" s="436">
        <v>0.2857142857142857</v>
      </c>
      <c r="L872" s="734">
        <v>7</v>
      </c>
      <c r="M872" s="800" t="s">
        <v>246</v>
      </c>
      <c r="N872" s="437" t="s">
        <v>172</v>
      </c>
      <c r="O872" s="302"/>
      <c r="P872" s="274">
        <v>66.566000000000003</v>
      </c>
      <c r="Q872" s="274">
        <v>5</v>
      </c>
      <c r="R872" s="252">
        <v>1</v>
      </c>
      <c r="S872" s="303">
        <v>0.14285714285714285</v>
      </c>
      <c r="U872" s="803">
        <f t="shared" ref="U872:U935" si="14">IF(M872="U_200",1,0)</f>
        <v>0</v>
      </c>
      <c r="V872" s="859">
        <f t="shared" ref="V872:V935" si="15">IF(G872&lt;&gt;"US",1,0)</f>
        <v>1</v>
      </c>
    </row>
    <row r="873" spans="1:22" ht="16.5" thickTop="1" thickBot="1">
      <c r="A873" s="799"/>
      <c r="B873" s="804" t="s">
        <v>913</v>
      </c>
      <c r="C873" s="884" t="s">
        <v>1263</v>
      </c>
      <c r="D873" s="881" t="s">
        <v>172</v>
      </c>
      <c r="E873" s="804" t="s">
        <v>2042</v>
      </c>
      <c r="F873" s="294" t="s">
        <v>2043</v>
      </c>
      <c r="G873" s="295" t="s">
        <v>110</v>
      </c>
      <c r="H873" s="645">
        <v>9</v>
      </c>
      <c r="I873" s="647">
        <v>110.51600000000001</v>
      </c>
      <c r="J873" s="434">
        <v>362.50299999999999</v>
      </c>
      <c r="K873" s="435">
        <v>0.43939393939393939</v>
      </c>
      <c r="L873" s="735">
        <v>9</v>
      </c>
      <c r="M873" s="804" t="s">
        <v>246</v>
      </c>
      <c r="N873" s="437" t="s">
        <v>172</v>
      </c>
      <c r="O873" s="304"/>
      <c r="P873" s="275">
        <v>37.122</v>
      </c>
      <c r="Q873" s="275">
        <v>3</v>
      </c>
      <c r="R873" s="253">
        <v>2</v>
      </c>
      <c r="S873" s="305">
        <v>0.22222222222222221</v>
      </c>
      <c r="U873" s="803">
        <f t="shared" si="14"/>
        <v>0</v>
      </c>
      <c r="V873" s="859">
        <f t="shared" si="15"/>
        <v>1</v>
      </c>
    </row>
    <row r="874" spans="1:22" ht="16.5" thickTop="1" thickBot="1">
      <c r="A874" s="799"/>
      <c r="B874" s="800" t="s">
        <v>913</v>
      </c>
      <c r="C874" s="883" t="s">
        <v>1263</v>
      </c>
      <c r="D874" s="882" t="s">
        <v>172</v>
      </c>
      <c r="E874" s="800" t="s">
        <v>2895</v>
      </c>
      <c r="F874" s="296" t="s">
        <v>2896</v>
      </c>
      <c r="G874" s="297" t="s">
        <v>109</v>
      </c>
      <c r="H874" s="644"/>
      <c r="I874" s="646"/>
      <c r="J874" s="655">
        <v>17.821999999999999</v>
      </c>
      <c r="K874" s="436">
        <v>0.30769230769230771</v>
      </c>
      <c r="L874" s="734">
        <v>3</v>
      </c>
      <c r="M874" s="800" t="s">
        <v>286</v>
      </c>
      <c r="N874" s="437" t="s">
        <v>172</v>
      </c>
      <c r="O874" s="302">
        <v>1</v>
      </c>
      <c r="P874" s="274">
        <v>10.507999999999999</v>
      </c>
      <c r="Q874" s="274">
        <v>1</v>
      </c>
      <c r="R874" s="252">
        <v>1</v>
      </c>
      <c r="S874" s="303">
        <v>0.4</v>
      </c>
      <c r="U874" s="803">
        <f t="shared" si="14"/>
        <v>1</v>
      </c>
      <c r="V874" s="859">
        <f t="shared" si="15"/>
        <v>0</v>
      </c>
    </row>
    <row r="875" spans="1:22" ht="16.5" thickTop="1" thickBot="1">
      <c r="A875" s="799"/>
      <c r="B875" s="804" t="s">
        <v>913</v>
      </c>
      <c r="C875" s="884" t="s">
        <v>1263</v>
      </c>
      <c r="D875" s="881" t="s">
        <v>172</v>
      </c>
      <c r="E875" s="804" t="s">
        <v>2897</v>
      </c>
      <c r="F875" s="294" t="s">
        <v>983</v>
      </c>
      <c r="G875" s="295" t="s">
        <v>109</v>
      </c>
      <c r="H875" s="645"/>
      <c r="I875" s="647"/>
      <c r="J875" s="434">
        <v>164.13800000000001</v>
      </c>
      <c r="K875" s="435">
        <v>0.43478260869565216</v>
      </c>
      <c r="L875" s="735">
        <v>6</v>
      </c>
      <c r="M875" s="804" t="s">
        <v>286</v>
      </c>
      <c r="N875" s="437" t="s">
        <v>172</v>
      </c>
      <c r="O875" s="304">
        <v>2</v>
      </c>
      <c r="P875" s="275">
        <v>127.42400000000001</v>
      </c>
      <c r="Q875" s="275">
        <v>12</v>
      </c>
      <c r="R875" s="253">
        <v>3</v>
      </c>
      <c r="S875" s="305">
        <v>0.6</v>
      </c>
      <c r="U875" s="803">
        <f t="shared" si="14"/>
        <v>1</v>
      </c>
      <c r="V875" s="859">
        <f t="shared" si="15"/>
        <v>0</v>
      </c>
    </row>
    <row r="876" spans="1:22" ht="16.5" thickTop="1" thickBot="1">
      <c r="A876" s="799"/>
      <c r="B876" s="800" t="s">
        <v>913</v>
      </c>
      <c r="C876" s="883" t="s">
        <v>1263</v>
      </c>
      <c r="D876" s="882" t="s">
        <v>172</v>
      </c>
      <c r="E876" s="800" t="s">
        <v>3205</v>
      </c>
      <c r="F876" s="296" t="s">
        <v>3206</v>
      </c>
      <c r="G876" s="297" t="s">
        <v>109</v>
      </c>
      <c r="H876" s="644"/>
      <c r="I876" s="646"/>
      <c r="J876" s="655">
        <v>94.36</v>
      </c>
      <c r="K876" s="436">
        <v>0.46153846153846156</v>
      </c>
      <c r="L876" s="734">
        <v>4</v>
      </c>
      <c r="M876" s="800" t="s">
        <v>286</v>
      </c>
      <c r="N876" s="437" t="s">
        <v>172</v>
      </c>
      <c r="O876" s="302">
        <v>1</v>
      </c>
      <c r="P876" s="274">
        <v>60.228000000000002</v>
      </c>
      <c r="Q876" s="274">
        <v>5</v>
      </c>
      <c r="R876" s="252">
        <v>2</v>
      </c>
      <c r="S876" s="303">
        <v>0.5714285714285714</v>
      </c>
      <c r="U876" s="803">
        <f t="shared" si="14"/>
        <v>1</v>
      </c>
      <c r="V876" s="859">
        <f t="shared" si="15"/>
        <v>0</v>
      </c>
    </row>
    <row r="877" spans="1:22" ht="16.5" thickTop="1" thickBot="1">
      <c r="A877" s="799"/>
      <c r="B877" s="804" t="s">
        <v>913</v>
      </c>
      <c r="C877" s="884" t="s">
        <v>1263</v>
      </c>
      <c r="D877" s="881" t="s">
        <v>172</v>
      </c>
      <c r="E877" s="804" t="s">
        <v>3749</v>
      </c>
      <c r="F877" s="294" t="s">
        <v>3750</v>
      </c>
      <c r="G877" s="295" t="s">
        <v>109</v>
      </c>
      <c r="H877" s="645"/>
      <c r="I877" s="647"/>
      <c r="J877" s="434">
        <v>173.32400000000001</v>
      </c>
      <c r="K877" s="435">
        <v>0.88888888888888884</v>
      </c>
      <c r="L877" s="735">
        <v>13</v>
      </c>
      <c r="M877" s="804" t="s">
        <v>286</v>
      </c>
      <c r="N877" s="437" t="s">
        <v>172</v>
      </c>
      <c r="O877" s="304">
        <v>8</v>
      </c>
      <c r="P877" s="275">
        <v>173.32400000000001</v>
      </c>
      <c r="Q877" s="275">
        <v>12</v>
      </c>
      <c r="R877" s="253">
        <v>8</v>
      </c>
      <c r="S877" s="305">
        <v>0.88888888888888884</v>
      </c>
      <c r="U877" s="803">
        <f t="shared" si="14"/>
        <v>1</v>
      </c>
      <c r="V877" s="859">
        <f t="shared" si="15"/>
        <v>0</v>
      </c>
    </row>
    <row r="878" spans="1:22" ht="16.5" thickTop="1" thickBot="1">
      <c r="A878" s="799"/>
      <c r="B878" s="800" t="s">
        <v>728</v>
      </c>
      <c r="C878" s="883" t="s">
        <v>172</v>
      </c>
      <c r="D878" s="882" t="s">
        <v>172</v>
      </c>
      <c r="E878" s="800" t="s">
        <v>773</v>
      </c>
      <c r="F878" s="296" t="s">
        <v>774</v>
      </c>
      <c r="G878" s="297" t="s">
        <v>110</v>
      </c>
      <c r="H878" s="644">
        <v>22</v>
      </c>
      <c r="I878" s="646">
        <v>488.28699999999998</v>
      </c>
      <c r="J878" s="655">
        <v>494.536</v>
      </c>
      <c r="K878" s="436">
        <v>6.3157894736842107E-2</v>
      </c>
      <c r="L878" s="734">
        <v>7</v>
      </c>
      <c r="M878" s="800" t="s">
        <v>246</v>
      </c>
      <c r="N878" s="437" t="s">
        <v>172</v>
      </c>
      <c r="O878" s="302"/>
      <c r="P878" s="274">
        <v>15.002000000000001</v>
      </c>
      <c r="Q878" s="274">
        <v>1</v>
      </c>
      <c r="R878" s="252">
        <v>1</v>
      </c>
      <c r="S878" s="303">
        <v>0.14285714285714285</v>
      </c>
      <c r="U878" s="803">
        <f t="shared" si="14"/>
        <v>0</v>
      </c>
      <c r="V878" s="859">
        <f t="shared" si="15"/>
        <v>1</v>
      </c>
    </row>
    <row r="879" spans="1:22" ht="16.5" thickTop="1" thickBot="1">
      <c r="A879" s="799"/>
      <c r="B879" s="804" t="s">
        <v>728</v>
      </c>
      <c r="C879" s="884" t="s">
        <v>172</v>
      </c>
      <c r="D879" s="881" t="s">
        <v>172</v>
      </c>
      <c r="E879" s="804" t="s">
        <v>1515</v>
      </c>
      <c r="F879" s="294" t="s">
        <v>1516</v>
      </c>
      <c r="G879" s="295" t="s">
        <v>110</v>
      </c>
      <c r="H879" s="645">
        <v>14</v>
      </c>
      <c r="I879" s="647">
        <v>144.48500000000001</v>
      </c>
      <c r="J879" s="434">
        <v>219.18899999999999</v>
      </c>
      <c r="K879" s="435">
        <v>0.1889763779527559</v>
      </c>
      <c r="L879" s="735">
        <v>4</v>
      </c>
      <c r="M879" s="804" t="s">
        <v>245</v>
      </c>
      <c r="N879" s="437" t="s">
        <v>172</v>
      </c>
      <c r="O879" s="304"/>
      <c r="P879" s="275">
        <v>0</v>
      </c>
      <c r="Q879" s="275"/>
      <c r="R879" s="253">
        <v>0</v>
      </c>
      <c r="S879" s="305">
        <v>0</v>
      </c>
      <c r="U879" s="803">
        <f t="shared" si="14"/>
        <v>0</v>
      </c>
      <c r="V879" s="859">
        <f t="shared" si="15"/>
        <v>1</v>
      </c>
    </row>
    <row r="880" spans="1:22" ht="16.5" thickTop="1" thickBot="1">
      <c r="A880" s="799"/>
      <c r="B880" s="800" t="s">
        <v>728</v>
      </c>
      <c r="C880" s="883" t="s">
        <v>172</v>
      </c>
      <c r="D880" s="882" t="s">
        <v>172</v>
      </c>
      <c r="E880" s="800" t="s">
        <v>1617</v>
      </c>
      <c r="F880" s="296" t="s">
        <v>1165</v>
      </c>
      <c r="G880" s="297" t="s">
        <v>110</v>
      </c>
      <c r="H880" s="644">
        <v>13</v>
      </c>
      <c r="I880" s="646">
        <v>317.90800000000002</v>
      </c>
      <c r="J880" s="655">
        <v>437.673</v>
      </c>
      <c r="K880" s="436">
        <v>0.33027522935779818</v>
      </c>
      <c r="L880" s="734">
        <v>4</v>
      </c>
      <c r="M880" s="800" t="s">
        <v>246</v>
      </c>
      <c r="N880" s="437" t="s">
        <v>172</v>
      </c>
      <c r="O880" s="302"/>
      <c r="P880" s="274">
        <v>8.048</v>
      </c>
      <c r="Q880" s="274">
        <v>1</v>
      </c>
      <c r="R880" s="252">
        <v>1</v>
      </c>
      <c r="S880" s="303">
        <v>0.22222222222222221</v>
      </c>
      <c r="U880" s="803">
        <f t="shared" si="14"/>
        <v>0</v>
      </c>
      <c r="V880" s="859">
        <f t="shared" si="15"/>
        <v>1</v>
      </c>
    </row>
    <row r="881" spans="1:22" ht="16.5" thickTop="1" thickBot="1">
      <c r="A881" s="799"/>
      <c r="B881" s="804" t="s">
        <v>728</v>
      </c>
      <c r="C881" s="884" t="s">
        <v>172</v>
      </c>
      <c r="D881" s="881" t="s">
        <v>172</v>
      </c>
      <c r="E881" s="804" t="s">
        <v>1891</v>
      </c>
      <c r="F881" s="294" t="s">
        <v>1892</v>
      </c>
      <c r="G881" s="295" t="s">
        <v>109</v>
      </c>
      <c r="H881" s="645"/>
      <c r="I881" s="647"/>
      <c r="J881" s="434">
        <v>45.674999999999997</v>
      </c>
      <c r="K881" s="435">
        <v>0.1702127659574468</v>
      </c>
      <c r="L881" s="735">
        <v>4</v>
      </c>
      <c r="M881" s="804" t="s">
        <v>286</v>
      </c>
      <c r="N881" s="437" t="s">
        <v>172</v>
      </c>
      <c r="O881" s="304"/>
      <c r="P881" s="275">
        <v>25.446999999999999</v>
      </c>
      <c r="Q881" s="275">
        <v>2</v>
      </c>
      <c r="R881" s="253">
        <v>2</v>
      </c>
      <c r="S881" s="305">
        <v>0.5</v>
      </c>
      <c r="U881" s="803">
        <f t="shared" si="14"/>
        <v>1</v>
      </c>
      <c r="V881" s="859">
        <f t="shared" si="15"/>
        <v>0</v>
      </c>
    </row>
    <row r="882" spans="1:22" ht="16.5" thickTop="1" thickBot="1">
      <c r="A882" s="799"/>
      <c r="B882" s="800" t="s">
        <v>728</v>
      </c>
      <c r="C882" s="883" t="s">
        <v>172</v>
      </c>
      <c r="D882" s="882" t="s">
        <v>172</v>
      </c>
      <c r="E882" s="800" t="s">
        <v>1893</v>
      </c>
      <c r="F882" s="296" t="s">
        <v>167</v>
      </c>
      <c r="G882" s="297" t="s">
        <v>110</v>
      </c>
      <c r="H882" s="644">
        <v>10</v>
      </c>
      <c r="I882" s="646">
        <v>88.159000000000006</v>
      </c>
      <c r="J882" s="655">
        <v>374.57</v>
      </c>
      <c r="K882" s="436">
        <v>0.45652173913043476</v>
      </c>
      <c r="L882" s="734">
        <v>4</v>
      </c>
      <c r="M882" s="800" t="s">
        <v>246</v>
      </c>
      <c r="N882" s="437" t="s">
        <v>172</v>
      </c>
      <c r="O882" s="302"/>
      <c r="P882" s="274">
        <v>10.336</v>
      </c>
      <c r="Q882" s="274">
        <v>1</v>
      </c>
      <c r="R882" s="252">
        <v>1</v>
      </c>
      <c r="S882" s="303">
        <v>0.25</v>
      </c>
      <c r="U882" s="803">
        <f t="shared" si="14"/>
        <v>0</v>
      </c>
      <c r="V882" s="859">
        <f t="shared" si="15"/>
        <v>1</v>
      </c>
    </row>
    <row r="883" spans="1:22" ht="16.5" thickTop="1" thickBot="1">
      <c r="A883" s="799"/>
      <c r="B883" s="804" t="s">
        <v>728</v>
      </c>
      <c r="C883" s="884" t="s">
        <v>172</v>
      </c>
      <c r="D883" s="881" t="s">
        <v>172</v>
      </c>
      <c r="E883" s="804" t="s">
        <v>2219</v>
      </c>
      <c r="F883" s="294" t="s">
        <v>585</v>
      </c>
      <c r="G883" s="295" t="s">
        <v>111</v>
      </c>
      <c r="H883" s="645">
        <v>8</v>
      </c>
      <c r="I883" s="647">
        <v>178.89</v>
      </c>
      <c r="J883" s="434">
        <v>178.89</v>
      </c>
      <c r="K883" s="435">
        <v>0.38461538461538464</v>
      </c>
      <c r="L883" s="735">
        <v>2</v>
      </c>
      <c r="M883" s="804" t="s">
        <v>244</v>
      </c>
      <c r="N883" s="437" t="s">
        <v>172</v>
      </c>
      <c r="O883" s="304"/>
      <c r="P883" s="275"/>
      <c r="Q883" s="275"/>
      <c r="R883" s="253">
        <v>0</v>
      </c>
      <c r="S883" s="305">
        <v>0</v>
      </c>
      <c r="U883" s="803">
        <f t="shared" si="14"/>
        <v>0</v>
      </c>
      <c r="V883" s="859">
        <f t="shared" si="15"/>
        <v>1</v>
      </c>
    </row>
    <row r="884" spans="1:22" ht="16.5" thickTop="1" thickBot="1">
      <c r="A884" s="799"/>
      <c r="B884" s="800" t="s">
        <v>728</v>
      </c>
      <c r="C884" s="883" t="s">
        <v>172</v>
      </c>
      <c r="D884" s="882" t="s">
        <v>172</v>
      </c>
      <c r="E884" s="800" t="s">
        <v>2270</v>
      </c>
      <c r="F884" s="296" t="s">
        <v>2271</v>
      </c>
      <c r="G884" s="297" t="s">
        <v>110</v>
      </c>
      <c r="H884" s="644">
        <v>7</v>
      </c>
      <c r="I884" s="646">
        <v>56.119</v>
      </c>
      <c r="J884" s="655">
        <v>63.671999999999997</v>
      </c>
      <c r="K884" s="436">
        <v>0.17543859649122806</v>
      </c>
      <c r="L884" s="734">
        <v>3</v>
      </c>
      <c r="M884" s="800" t="s">
        <v>286</v>
      </c>
      <c r="N884" s="437" t="s">
        <v>172</v>
      </c>
      <c r="O884" s="302"/>
      <c r="P884" s="274"/>
      <c r="Q884" s="274"/>
      <c r="R884" s="252">
        <v>0</v>
      </c>
      <c r="S884" s="303">
        <v>0</v>
      </c>
      <c r="U884" s="803">
        <f t="shared" si="14"/>
        <v>1</v>
      </c>
      <c r="V884" s="859">
        <f t="shared" si="15"/>
        <v>1</v>
      </c>
    </row>
    <row r="885" spans="1:22" ht="16.5" thickTop="1" thickBot="1">
      <c r="A885" s="799"/>
      <c r="B885" s="804" t="s">
        <v>728</v>
      </c>
      <c r="C885" s="884" t="s">
        <v>172</v>
      </c>
      <c r="D885" s="881" t="s">
        <v>172</v>
      </c>
      <c r="E885" s="804" t="s">
        <v>2341</v>
      </c>
      <c r="F885" s="294" t="s">
        <v>2343</v>
      </c>
      <c r="G885" s="295" t="s">
        <v>111</v>
      </c>
      <c r="H885" s="645">
        <v>7</v>
      </c>
      <c r="I885" s="647">
        <v>196.56299999999999</v>
      </c>
      <c r="J885" s="434">
        <v>244.137</v>
      </c>
      <c r="K885" s="435">
        <v>0.36842105263157893</v>
      </c>
      <c r="L885" s="735">
        <v>3</v>
      </c>
      <c r="M885" s="804" t="s">
        <v>246</v>
      </c>
      <c r="N885" s="437" t="s">
        <v>172</v>
      </c>
      <c r="O885" s="304"/>
      <c r="P885" s="275">
        <v>13.228999999999999</v>
      </c>
      <c r="Q885" s="275">
        <v>1</v>
      </c>
      <c r="R885" s="253">
        <v>1</v>
      </c>
      <c r="S885" s="305">
        <v>0.2857142857142857</v>
      </c>
      <c r="U885" s="803">
        <f t="shared" si="14"/>
        <v>0</v>
      </c>
      <c r="V885" s="859">
        <f t="shared" si="15"/>
        <v>1</v>
      </c>
    </row>
    <row r="886" spans="1:22" ht="16.5" thickTop="1" thickBot="1">
      <c r="A886" s="799"/>
      <c r="B886" s="800" t="s">
        <v>728</v>
      </c>
      <c r="C886" s="883" t="s">
        <v>172</v>
      </c>
      <c r="D886" s="882" t="s">
        <v>172</v>
      </c>
      <c r="E886" s="800" t="s">
        <v>2386</v>
      </c>
      <c r="F886" s="296" t="s">
        <v>2387</v>
      </c>
      <c r="G886" s="297" t="s">
        <v>110</v>
      </c>
      <c r="H886" s="644">
        <v>7</v>
      </c>
      <c r="I886" s="646">
        <v>54.154000000000003</v>
      </c>
      <c r="J886" s="655">
        <v>141.27799999999999</v>
      </c>
      <c r="K886" s="436">
        <v>0.36363636363636365</v>
      </c>
      <c r="L886" s="734">
        <v>4</v>
      </c>
      <c r="M886" s="800" t="s">
        <v>244</v>
      </c>
      <c r="N886" s="437" t="s">
        <v>172</v>
      </c>
      <c r="O886" s="302"/>
      <c r="P886" s="274">
        <v>16.074000000000002</v>
      </c>
      <c r="Q886" s="274">
        <v>2</v>
      </c>
      <c r="R886" s="252">
        <v>2</v>
      </c>
      <c r="S886" s="303">
        <v>0.5</v>
      </c>
      <c r="U886" s="803">
        <f t="shared" si="14"/>
        <v>0</v>
      </c>
      <c r="V886" s="859">
        <f t="shared" si="15"/>
        <v>1</v>
      </c>
    </row>
    <row r="887" spans="1:22" ht="16.5" thickTop="1" thickBot="1">
      <c r="A887" s="799"/>
      <c r="B887" s="804" t="s">
        <v>728</v>
      </c>
      <c r="C887" s="884" t="s">
        <v>172</v>
      </c>
      <c r="D887" s="881" t="s">
        <v>172</v>
      </c>
      <c r="E887" s="804" t="s">
        <v>2484</v>
      </c>
      <c r="F887" s="294" t="s">
        <v>2485</v>
      </c>
      <c r="G887" s="295" t="s">
        <v>110</v>
      </c>
      <c r="H887" s="645">
        <v>5</v>
      </c>
      <c r="I887" s="647">
        <v>46.716000000000001</v>
      </c>
      <c r="J887" s="434">
        <v>108.039</v>
      </c>
      <c r="K887" s="435">
        <v>0.2978723404255319</v>
      </c>
      <c r="L887" s="735">
        <v>6</v>
      </c>
      <c r="M887" s="804" t="s">
        <v>244</v>
      </c>
      <c r="N887" s="437" t="s">
        <v>172</v>
      </c>
      <c r="O887" s="304">
        <v>1</v>
      </c>
      <c r="P887" s="275"/>
      <c r="Q887" s="275"/>
      <c r="R887" s="253">
        <v>0</v>
      </c>
      <c r="S887" s="305">
        <v>0</v>
      </c>
      <c r="U887" s="803">
        <f t="shared" si="14"/>
        <v>0</v>
      </c>
      <c r="V887" s="859">
        <f t="shared" si="15"/>
        <v>1</v>
      </c>
    </row>
    <row r="888" spans="1:22" ht="16.5" thickTop="1" thickBot="1">
      <c r="A888" s="799"/>
      <c r="B888" s="800" t="s">
        <v>728</v>
      </c>
      <c r="C888" s="883" t="s">
        <v>172</v>
      </c>
      <c r="D888" s="882" t="s">
        <v>172</v>
      </c>
      <c r="E888" s="800" t="s">
        <v>2628</v>
      </c>
      <c r="F888" s="296" t="s">
        <v>822</v>
      </c>
      <c r="G888" s="297" t="s">
        <v>111</v>
      </c>
      <c r="H888" s="644">
        <v>4</v>
      </c>
      <c r="I888" s="646">
        <v>15.515000000000001</v>
      </c>
      <c r="J888" s="655">
        <v>53.121000000000002</v>
      </c>
      <c r="K888" s="436">
        <v>0.375</v>
      </c>
      <c r="L888" s="734">
        <v>5</v>
      </c>
      <c r="M888" s="800" t="s">
        <v>245</v>
      </c>
      <c r="N888" s="437" t="s">
        <v>172</v>
      </c>
      <c r="O888" s="302">
        <v>1</v>
      </c>
      <c r="P888" s="274">
        <v>37.606000000000002</v>
      </c>
      <c r="Q888" s="274">
        <v>3</v>
      </c>
      <c r="R888" s="252">
        <v>1</v>
      </c>
      <c r="S888" s="303">
        <v>0.18181818181818182</v>
      </c>
      <c r="U888" s="803">
        <f t="shared" si="14"/>
        <v>0</v>
      </c>
      <c r="V888" s="859">
        <f t="shared" si="15"/>
        <v>1</v>
      </c>
    </row>
    <row r="889" spans="1:22" ht="16.5" thickTop="1" thickBot="1">
      <c r="A889" s="799"/>
      <c r="B889" s="804" t="s">
        <v>728</v>
      </c>
      <c r="C889" s="884" t="s">
        <v>172</v>
      </c>
      <c r="D889" s="881" t="s">
        <v>172</v>
      </c>
      <c r="E889" s="804" t="s">
        <v>2688</v>
      </c>
      <c r="F889" s="294" t="s">
        <v>2689</v>
      </c>
      <c r="G889" s="295" t="s">
        <v>110</v>
      </c>
      <c r="H889" s="645">
        <v>4</v>
      </c>
      <c r="I889" s="647"/>
      <c r="J889" s="434">
        <v>58.091999999999999</v>
      </c>
      <c r="K889" s="435">
        <v>0.33333333333333331</v>
      </c>
      <c r="L889" s="735">
        <v>5</v>
      </c>
      <c r="M889" s="804" t="s">
        <v>245</v>
      </c>
      <c r="N889" s="437" t="s">
        <v>172</v>
      </c>
      <c r="O889" s="304"/>
      <c r="P889" s="275"/>
      <c r="Q889" s="275"/>
      <c r="R889" s="253">
        <v>0</v>
      </c>
      <c r="S889" s="305">
        <v>0</v>
      </c>
      <c r="U889" s="803">
        <f t="shared" si="14"/>
        <v>0</v>
      </c>
      <c r="V889" s="859">
        <f t="shared" si="15"/>
        <v>1</v>
      </c>
    </row>
    <row r="890" spans="1:22" ht="16.5" thickTop="1" thickBot="1">
      <c r="A890" s="799"/>
      <c r="B890" s="800" t="s">
        <v>728</v>
      </c>
      <c r="C890" s="883" t="s">
        <v>172</v>
      </c>
      <c r="D890" s="882" t="s">
        <v>172</v>
      </c>
      <c r="E890" s="800" t="s">
        <v>2690</v>
      </c>
      <c r="F890" s="296" t="s">
        <v>2691</v>
      </c>
      <c r="G890" s="297" t="s">
        <v>110</v>
      </c>
      <c r="H890" s="644">
        <v>4</v>
      </c>
      <c r="I890" s="646">
        <v>25.361999999999998</v>
      </c>
      <c r="J890" s="655">
        <v>35.646000000000001</v>
      </c>
      <c r="K890" s="436">
        <v>0.20689655172413793</v>
      </c>
      <c r="L890" s="734">
        <v>4</v>
      </c>
      <c r="M890" s="800" t="s">
        <v>286</v>
      </c>
      <c r="N890" s="437" t="s">
        <v>172</v>
      </c>
      <c r="O890" s="302"/>
      <c r="P890" s="274"/>
      <c r="Q890" s="274"/>
      <c r="R890" s="252">
        <v>0</v>
      </c>
      <c r="S890" s="303">
        <v>0</v>
      </c>
      <c r="U890" s="803">
        <f t="shared" si="14"/>
        <v>1</v>
      </c>
      <c r="V890" s="859">
        <f t="shared" si="15"/>
        <v>1</v>
      </c>
    </row>
    <row r="891" spans="1:22" ht="16.5" thickTop="1" thickBot="1">
      <c r="A891" s="799"/>
      <c r="B891" s="804" t="s">
        <v>728</v>
      </c>
      <c r="C891" s="884" t="s">
        <v>172</v>
      </c>
      <c r="D891" s="881" t="s">
        <v>172</v>
      </c>
      <c r="E891" s="804" t="s">
        <v>2692</v>
      </c>
      <c r="F891" s="294" t="s">
        <v>1780</v>
      </c>
      <c r="G891" s="295" t="s">
        <v>110</v>
      </c>
      <c r="H891" s="645">
        <v>4</v>
      </c>
      <c r="I891" s="647">
        <v>24.021999999999998</v>
      </c>
      <c r="J891" s="434">
        <v>34.567</v>
      </c>
      <c r="K891" s="435">
        <v>0.23076923076923078</v>
      </c>
      <c r="L891" s="735">
        <v>2</v>
      </c>
      <c r="M891" s="804" t="s">
        <v>286</v>
      </c>
      <c r="N891" s="437" t="s">
        <v>172</v>
      </c>
      <c r="O891" s="304"/>
      <c r="P891" s="275"/>
      <c r="Q891" s="275"/>
      <c r="R891" s="253">
        <v>0</v>
      </c>
      <c r="S891" s="305">
        <v>0</v>
      </c>
      <c r="U891" s="803">
        <f t="shared" si="14"/>
        <v>1</v>
      </c>
      <c r="V891" s="859">
        <f t="shared" si="15"/>
        <v>1</v>
      </c>
    </row>
    <row r="892" spans="1:22" ht="16.5" thickTop="1" thickBot="1">
      <c r="A892" s="799"/>
      <c r="B892" s="800" t="s">
        <v>728</v>
      </c>
      <c r="C892" s="883" t="s">
        <v>172</v>
      </c>
      <c r="D892" s="882" t="s">
        <v>172</v>
      </c>
      <c r="E892" s="800" t="s">
        <v>3207</v>
      </c>
      <c r="F892" s="296" t="s">
        <v>3208</v>
      </c>
      <c r="G892" s="297" t="s">
        <v>110</v>
      </c>
      <c r="H892" s="644">
        <v>1</v>
      </c>
      <c r="I892" s="646"/>
      <c r="J892" s="655">
        <v>10.087</v>
      </c>
      <c r="K892" s="436">
        <v>0.2857142857142857</v>
      </c>
      <c r="L892" s="734">
        <v>3</v>
      </c>
      <c r="M892" s="800" t="s">
        <v>245</v>
      </c>
      <c r="N892" s="437" t="s">
        <v>172</v>
      </c>
      <c r="O892" s="302">
        <v>1</v>
      </c>
      <c r="P892" s="274">
        <v>10.087</v>
      </c>
      <c r="Q892" s="274">
        <v>1</v>
      </c>
      <c r="R892" s="252">
        <v>1</v>
      </c>
      <c r="S892" s="303">
        <v>0.4</v>
      </c>
      <c r="U892" s="803">
        <f t="shared" si="14"/>
        <v>0</v>
      </c>
      <c r="V892" s="859">
        <f t="shared" si="15"/>
        <v>1</v>
      </c>
    </row>
    <row r="893" spans="1:22" ht="16.5" thickTop="1" thickBot="1">
      <c r="A893" s="799"/>
      <c r="B893" s="804" t="s">
        <v>728</v>
      </c>
      <c r="C893" s="884" t="s">
        <v>2602</v>
      </c>
      <c r="D893" s="881" t="s">
        <v>172</v>
      </c>
      <c r="E893" s="804" t="s">
        <v>2602</v>
      </c>
      <c r="F893" s="294" t="s">
        <v>2604</v>
      </c>
      <c r="G893" s="295" t="s">
        <v>647</v>
      </c>
      <c r="H893" s="645">
        <v>3</v>
      </c>
      <c r="I893" s="647">
        <v>37.698</v>
      </c>
      <c r="J893" s="434">
        <v>167.98500000000001</v>
      </c>
      <c r="K893" s="435">
        <v>0.63157894736842102</v>
      </c>
      <c r="L893" s="735">
        <v>3</v>
      </c>
      <c r="M893" s="804" t="s">
        <v>246</v>
      </c>
      <c r="N893" s="437" t="s">
        <v>172</v>
      </c>
      <c r="O893" s="304"/>
      <c r="P893" s="275">
        <v>40.706000000000003</v>
      </c>
      <c r="Q893" s="275">
        <v>4</v>
      </c>
      <c r="R893" s="253">
        <v>2</v>
      </c>
      <c r="S893" s="305">
        <v>0.5</v>
      </c>
      <c r="U893" s="803">
        <f t="shared" si="14"/>
        <v>0</v>
      </c>
      <c r="V893" s="859">
        <f t="shared" si="15"/>
        <v>1</v>
      </c>
    </row>
    <row r="894" spans="1:22" ht="16.5" thickTop="1" thickBot="1">
      <c r="A894" s="799"/>
      <c r="B894" s="800" t="s">
        <v>728</v>
      </c>
      <c r="C894" s="883" t="s">
        <v>2602</v>
      </c>
      <c r="D894" s="882" t="s">
        <v>172</v>
      </c>
      <c r="E894" s="800" t="s">
        <v>3211</v>
      </c>
      <c r="F894" s="296" t="s">
        <v>3212</v>
      </c>
      <c r="G894" s="297" t="s">
        <v>111</v>
      </c>
      <c r="H894" s="644">
        <v>1</v>
      </c>
      <c r="I894" s="646">
        <v>101.723</v>
      </c>
      <c r="J894" s="655">
        <v>101.723</v>
      </c>
      <c r="K894" s="436">
        <v>1.3333333333333333</v>
      </c>
      <c r="L894" s="734">
        <v>1</v>
      </c>
      <c r="M894" s="800" t="s">
        <v>246</v>
      </c>
      <c r="N894" s="437" t="s">
        <v>172</v>
      </c>
      <c r="O894" s="302"/>
      <c r="P894" s="274">
        <v>91.213999999999999</v>
      </c>
      <c r="Q894" s="274">
        <v>3</v>
      </c>
      <c r="R894" s="252">
        <v>1</v>
      </c>
      <c r="S894" s="303">
        <v>1</v>
      </c>
      <c r="U894" s="803">
        <f t="shared" si="14"/>
        <v>0</v>
      </c>
      <c r="V894" s="859">
        <f t="shared" si="15"/>
        <v>1</v>
      </c>
    </row>
    <row r="895" spans="1:22" ht="16.5" thickTop="1" thickBot="1">
      <c r="A895" s="799"/>
      <c r="B895" s="804" t="s">
        <v>728</v>
      </c>
      <c r="C895" s="884" t="s">
        <v>2602</v>
      </c>
      <c r="D895" s="881" t="s">
        <v>172</v>
      </c>
      <c r="E895" s="804" t="s">
        <v>3213</v>
      </c>
      <c r="F895" s="294" t="s">
        <v>3214</v>
      </c>
      <c r="G895" s="295" t="s">
        <v>110</v>
      </c>
      <c r="H895" s="645">
        <v>1</v>
      </c>
      <c r="I895" s="647">
        <v>15.359</v>
      </c>
      <c r="J895" s="434">
        <v>348.65600000000001</v>
      </c>
      <c r="K895" s="435">
        <v>0.76923076923076927</v>
      </c>
      <c r="L895" s="735">
        <v>11</v>
      </c>
      <c r="M895" s="804" t="s">
        <v>246</v>
      </c>
      <c r="N895" s="437" t="s">
        <v>172</v>
      </c>
      <c r="O895" s="304">
        <v>5</v>
      </c>
      <c r="P895" s="275">
        <v>273.07799999999997</v>
      </c>
      <c r="Q895" s="275">
        <v>15</v>
      </c>
      <c r="R895" s="253">
        <v>9</v>
      </c>
      <c r="S895" s="305">
        <v>1.0588235294117647</v>
      </c>
      <c r="U895" s="803">
        <f t="shared" si="14"/>
        <v>0</v>
      </c>
      <c r="V895" s="859">
        <f t="shared" si="15"/>
        <v>1</v>
      </c>
    </row>
    <row r="896" spans="1:22" ht="16.5" thickTop="1" thickBot="1">
      <c r="A896" s="799"/>
      <c r="B896" s="800" t="s">
        <v>728</v>
      </c>
      <c r="C896" s="883" t="s">
        <v>2602</v>
      </c>
      <c r="D896" s="882" t="s">
        <v>172</v>
      </c>
      <c r="E896" s="800" t="s">
        <v>3751</v>
      </c>
      <c r="F896" s="296" t="s">
        <v>3752</v>
      </c>
      <c r="G896" s="297" t="s">
        <v>110</v>
      </c>
      <c r="H896" s="644">
        <v>0</v>
      </c>
      <c r="I896" s="646"/>
      <c r="J896" s="655">
        <v>12.295</v>
      </c>
      <c r="K896" s="436">
        <v>1</v>
      </c>
      <c r="L896" s="734">
        <v>2</v>
      </c>
      <c r="M896" s="800" t="s">
        <v>172</v>
      </c>
      <c r="N896" s="437" t="s">
        <v>172</v>
      </c>
      <c r="O896" s="302">
        <v>2</v>
      </c>
      <c r="P896" s="274">
        <v>12.295</v>
      </c>
      <c r="Q896" s="274">
        <v>1</v>
      </c>
      <c r="R896" s="252">
        <v>1</v>
      </c>
      <c r="S896" s="303">
        <v>1</v>
      </c>
      <c r="U896" s="803">
        <f t="shared" si="14"/>
        <v>0</v>
      </c>
      <c r="V896" s="859">
        <f t="shared" si="15"/>
        <v>1</v>
      </c>
    </row>
    <row r="897" spans="1:22" ht="16.5" thickTop="1" thickBot="1">
      <c r="A897" s="799"/>
      <c r="B897" s="804" t="s">
        <v>728</v>
      </c>
      <c r="C897" s="884" t="s">
        <v>2602</v>
      </c>
      <c r="D897" s="881" t="s">
        <v>172</v>
      </c>
      <c r="E897" s="804" t="s">
        <v>3753</v>
      </c>
      <c r="F897" s="294" t="s">
        <v>3754</v>
      </c>
      <c r="G897" s="295" t="s">
        <v>110</v>
      </c>
      <c r="H897" s="645">
        <v>0</v>
      </c>
      <c r="I897" s="647"/>
      <c r="J897" s="434"/>
      <c r="K897" s="435">
        <v>0</v>
      </c>
      <c r="L897" s="735">
        <v>1</v>
      </c>
      <c r="M897" s="804" t="s">
        <v>172</v>
      </c>
      <c r="N897" s="437" t="s">
        <v>172</v>
      </c>
      <c r="O897" s="304">
        <v>1</v>
      </c>
      <c r="P897" s="275"/>
      <c r="Q897" s="275"/>
      <c r="R897" s="253">
        <v>0</v>
      </c>
      <c r="S897" s="305">
        <v>0</v>
      </c>
      <c r="U897" s="803">
        <f t="shared" si="14"/>
        <v>0</v>
      </c>
      <c r="V897" s="859">
        <f t="shared" si="15"/>
        <v>1</v>
      </c>
    </row>
    <row r="898" spans="1:22" ht="16.5" thickTop="1" thickBot="1">
      <c r="A898" s="799"/>
      <c r="B898" s="800" t="s">
        <v>803</v>
      </c>
      <c r="C898" s="883" t="s">
        <v>811</v>
      </c>
      <c r="D898" s="882" t="s">
        <v>172</v>
      </c>
      <c r="E898" s="800" t="s">
        <v>811</v>
      </c>
      <c r="F898" s="296" t="s">
        <v>813</v>
      </c>
      <c r="G898" s="297" t="s">
        <v>112</v>
      </c>
      <c r="H898" s="644">
        <v>20</v>
      </c>
      <c r="I898" s="646">
        <v>353.29599999999999</v>
      </c>
      <c r="J898" s="655">
        <v>1438.6569999999999</v>
      </c>
      <c r="K898" s="436">
        <v>0.35971223021582732</v>
      </c>
      <c r="L898" s="734">
        <v>8</v>
      </c>
      <c r="M898" s="800" t="s">
        <v>246</v>
      </c>
      <c r="N898" s="437" t="s">
        <v>172</v>
      </c>
      <c r="O898" s="302">
        <v>1</v>
      </c>
      <c r="P898" s="274">
        <v>298.46800000000002</v>
      </c>
      <c r="Q898" s="274">
        <v>17</v>
      </c>
      <c r="R898" s="252">
        <v>6</v>
      </c>
      <c r="S898" s="303">
        <v>0.66666666666666663</v>
      </c>
      <c r="U898" s="803">
        <f t="shared" si="14"/>
        <v>0</v>
      </c>
      <c r="V898" s="859">
        <f t="shared" si="15"/>
        <v>1</v>
      </c>
    </row>
    <row r="899" spans="1:22" ht="16.5" thickTop="1" thickBot="1">
      <c r="A899" s="799"/>
      <c r="B899" s="804" t="s">
        <v>803</v>
      </c>
      <c r="C899" s="884" t="s">
        <v>811</v>
      </c>
      <c r="D899" s="881" t="s">
        <v>172</v>
      </c>
      <c r="E899" s="804" t="s">
        <v>820</v>
      </c>
      <c r="F899" s="294" t="s">
        <v>822</v>
      </c>
      <c r="G899" s="295" t="s">
        <v>111</v>
      </c>
      <c r="H899" s="645">
        <v>20</v>
      </c>
      <c r="I899" s="647">
        <v>48.01</v>
      </c>
      <c r="J899" s="434">
        <v>48.01</v>
      </c>
      <c r="K899" s="435">
        <v>0.125</v>
      </c>
      <c r="L899" s="735">
        <v>1</v>
      </c>
      <c r="M899" s="804" t="s">
        <v>286</v>
      </c>
      <c r="N899" s="437" t="s">
        <v>172</v>
      </c>
      <c r="O899" s="304"/>
      <c r="P899" s="275">
        <v>13.161</v>
      </c>
      <c r="Q899" s="275">
        <v>1</v>
      </c>
      <c r="R899" s="253">
        <v>1</v>
      </c>
      <c r="S899" s="305">
        <v>0.66666666666666663</v>
      </c>
      <c r="U899" s="803">
        <f t="shared" si="14"/>
        <v>1</v>
      </c>
      <c r="V899" s="859">
        <f t="shared" si="15"/>
        <v>1</v>
      </c>
    </row>
    <row r="900" spans="1:22" ht="16.5" thickTop="1" thickBot="1">
      <c r="A900" s="799"/>
      <c r="B900" s="800" t="s">
        <v>803</v>
      </c>
      <c r="C900" s="883" t="s">
        <v>811</v>
      </c>
      <c r="D900" s="882" t="s">
        <v>172</v>
      </c>
      <c r="E900" s="800" t="s">
        <v>892</v>
      </c>
      <c r="F900" s="296" t="s">
        <v>893</v>
      </c>
      <c r="G900" s="297" t="s">
        <v>110</v>
      </c>
      <c r="H900" s="644">
        <v>19</v>
      </c>
      <c r="I900" s="646">
        <v>241.88800000000001</v>
      </c>
      <c r="J900" s="655">
        <v>878.97500000000002</v>
      </c>
      <c r="K900" s="436">
        <v>0.35294117647058826</v>
      </c>
      <c r="L900" s="734">
        <v>6</v>
      </c>
      <c r="M900" s="800" t="s">
        <v>246</v>
      </c>
      <c r="N900" s="437" t="s">
        <v>172</v>
      </c>
      <c r="O900" s="302">
        <v>2</v>
      </c>
      <c r="P900" s="274">
        <v>200.72900000000001</v>
      </c>
      <c r="Q900" s="274">
        <v>10</v>
      </c>
      <c r="R900" s="252">
        <v>5</v>
      </c>
      <c r="S900" s="303">
        <v>0.83333333333333337</v>
      </c>
      <c r="U900" s="803">
        <f t="shared" si="14"/>
        <v>0</v>
      </c>
      <c r="V900" s="859">
        <f t="shared" si="15"/>
        <v>1</v>
      </c>
    </row>
    <row r="901" spans="1:22" ht="16.5" thickTop="1" thickBot="1">
      <c r="A901" s="799"/>
      <c r="B901" s="804" t="s">
        <v>803</v>
      </c>
      <c r="C901" s="884" t="s">
        <v>811</v>
      </c>
      <c r="D901" s="881" t="s">
        <v>172</v>
      </c>
      <c r="E901" s="804" t="s">
        <v>933</v>
      </c>
      <c r="F901" s="294" t="s">
        <v>935</v>
      </c>
      <c r="G901" s="295" t="s">
        <v>111</v>
      </c>
      <c r="H901" s="645">
        <v>19</v>
      </c>
      <c r="I901" s="647">
        <v>324.01600000000002</v>
      </c>
      <c r="J901" s="434">
        <v>417.42200000000003</v>
      </c>
      <c r="K901" s="435">
        <v>0.25641025641025639</v>
      </c>
      <c r="L901" s="735">
        <v>3</v>
      </c>
      <c r="M901" s="804" t="s">
        <v>246</v>
      </c>
      <c r="N901" s="437" t="s">
        <v>172</v>
      </c>
      <c r="O901" s="304"/>
      <c r="P901" s="275">
        <v>68.936000000000007</v>
      </c>
      <c r="Q901" s="275">
        <v>4</v>
      </c>
      <c r="R901" s="253">
        <v>1</v>
      </c>
      <c r="S901" s="305">
        <v>0.2857142857142857</v>
      </c>
      <c r="U901" s="803">
        <f t="shared" si="14"/>
        <v>0</v>
      </c>
      <c r="V901" s="859">
        <f t="shared" si="15"/>
        <v>1</v>
      </c>
    </row>
    <row r="902" spans="1:22" ht="16.5" thickTop="1" thickBot="1">
      <c r="A902" s="799"/>
      <c r="B902" s="800" t="s">
        <v>803</v>
      </c>
      <c r="C902" s="883" t="s">
        <v>811</v>
      </c>
      <c r="D902" s="882" t="s">
        <v>172</v>
      </c>
      <c r="E902" s="800" t="s">
        <v>959</v>
      </c>
      <c r="F902" s="296" t="s">
        <v>960</v>
      </c>
      <c r="G902" s="297" t="s">
        <v>111</v>
      </c>
      <c r="H902" s="644">
        <v>18</v>
      </c>
      <c r="I902" s="646">
        <v>84.067999999999998</v>
      </c>
      <c r="J902" s="655">
        <v>92.259</v>
      </c>
      <c r="K902" s="436">
        <v>0.21621621621621623</v>
      </c>
      <c r="L902" s="734">
        <v>1</v>
      </c>
      <c r="M902" s="800" t="s">
        <v>286</v>
      </c>
      <c r="N902" s="437" t="s">
        <v>172</v>
      </c>
      <c r="O902" s="302"/>
      <c r="P902" s="274"/>
      <c r="Q902" s="274"/>
      <c r="R902" s="252">
        <v>0</v>
      </c>
      <c r="S902" s="303">
        <v>0</v>
      </c>
      <c r="U902" s="803">
        <f t="shared" si="14"/>
        <v>1</v>
      </c>
      <c r="V902" s="859">
        <f t="shared" si="15"/>
        <v>1</v>
      </c>
    </row>
    <row r="903" spans="1:22" ht="16.5" thickTop="1" thickBot="1">
      <c r="A903" s="799"/>
      <c r="B903" s="804" t="s">
        <v>803</v>
      </c>
      <c r="C903" s="884" t="s">
        <v>811</v>
      </c>
      <c r="D903" s="881" t="s">
        <v>172</v>
      </c>
      <c r="E903" s="804" t="s">
        <v>961</v>
      </c>
      <c r="F903" s="294" t="s">
        <v>962</v>
      </c>
      <c r="G903" s="295" t="s">
        <v>110</v>
      </c>
      <c r="H903" s="645">
        <v>18</v>
      </c>
      <c r="I903" s="647">
        <v>65.918000000000006</v>
      </c>
      <c r="J903" s="434">
        <v>323.66500000000002</v>
      </c>
      <c r="K903" s="435">
        <v>0.3146067415730337</v>
      </c>
      <c r="L903" s="735">
        <v>3</v>
      </c>
      <c r="M903" s="804" t="s">
        <v>244</v>
      </c>
      <c r="N903" s="437" t="s">
        <v>172</v>
      </c>
      <c r="O903" s="304"/>
      <c r="P903" s="275">
        <v>26.338000000000001</v>
      </c>
      <c r="Q903" s="275">
        <v>2</v>
      </c>
      <c r="R903" s="253">
        <v>2</v>
      </c>
      <c r="S903" s="305">
        <v>0.5714285714285714</v>
      </c>
      <c r="U903" s="803">
        <f t="shared" si="14"/>
        <v>0</v>
      </c>
      <c r="V903" s="859">
        <f t="shared" si="15"/>
        <v>1</v>
      </c>
    </row>
    <row r="904" spans="1:22" ht="16.5" thickTop="1" thickBot="1">
      <c r="A904" s="799"/>
      <c r="B904" s="800" t="s">
        <v>803</v>
      </c>
      <c r="C904" s="883" t="s">
        <v>811</v>
      </c>
      <c r="D904" s="882" t="s">
        <v>172</v>
      </c>
      <c r="E904" s="800" t="s">
        <v>1119</v>
      </c>
      <c r="F904" s="296" t="s">
        <v>720</v>
      </c>
      <c r="G904" s="297" t="s">
        <v>110</v>
      </c>
      <c r="H904" s="644">
        <v>18</v>
      </c>
      <c r="I904" s="646">
        <v>22.556000000000001</v>
      </c>
      <c r="J904" s="655">
        <v>204.209</v>
      </c>
      <c r="K904" s="436">
        <v>0.31746031746031744</v>
      </c>
      <c r="L904" s="734">
        <v>2</v>
      </c>
      <c r="M904" s="800" t="s">
        <v>245</v>
      </c>
      <c r="N904" s="437" t="s">
        <v>172</v>
      </c>
      <c r="O904" s="302"/>
      <c r="P904" s="274">
        <v>0</v>
      </c>
      <c r="Q904" s="274"/>
      <c r="R904" s="252">
        <v>0</v>
      </c>
      <c r="S904" s="303">
        <v>0</v>
      </c>
      <c r="U904" s="803">
        <f t="shared" si="14"/>
        <v>0</v>
      </c>
      <c r="V904" s="859">
        <f t="shared" si="15"/>
        <v>1</v>
      </c>
    </row>
    <row r="905" spans="1:22" ht="16.5" thickTop="1" thickBot="1">
      <c r="A905" s="799"/>
      <c r="B905" s="804" t="s">
        <v>803</v>
      </c>
      <c r="C905" s="884" t="s">
        <v>811</v>
      </c>
      <c r="D905" s="881" t="s">
        <v>172</v>
      </c>
      <c r="E905" s="804" t="s">
        <v>1290</v>
      </c>
      <c r="F905" s="294" t="s">
        <v>1291</v>
      </c>
      <c r="G905" s="295" t="s">
        <v>110</v>
      </c>
      <c r="H905" s="645">
        <v>15</v>
      </c>
      <c r="I905" s="647">
        <v>217.80699999999999</v>
      </c>
      <c r="J905" s="434">
        <v>788.19399999999996</v>
      </c>
      <c r="K905" s="435">
        <v>0.3742690058479532</v>
      </c>
      <c r="L905" s="735">
        <v>7</v>
      </c>
      <c r="M905" s="804" t="s">
        <v>246</v>
      </c>
      <c r="N905" s="437" t="s">
        <v>172</v>
      </c>
      <c r="O905" s="304"/>
      <c r="P905" s="275">
        <v>130.155</v>
      </c>
      <c r="Q905" s="275">
        <v>6</v>
      </c>
      <c r="R905" s="253">
        <v>4</v>
      </c>
      <c r="S905" s="305">
        <v>0.5714285714285714</v>
      </c>
      <c r="U905" s="803">
        <f t="shared" si="14"/>
        <v>0</v>
      </c>
      <c r="V905" s="859">
        <f t="shared" si="15"/>
        <v>1</v>
      </c>
    </row>
    <row r="906" spans="1:22" ht="16.5" thickTop="1" thickBot="1">
      <c r="A906" s="799"/>
      <c r="B906" s="800" t="s">
        <v>803</v>
      </c>
      <c r="C906" s="883" t="s">
        <v>811</v>
      </c>
      <c r="D906" s="882" t="s">
        <v>172</v>
      </c>
      <c r="E906" s="800" t="s">
        <v>1266</v>
      </c>
      <c r="F906" s="296" t="s">
        <v>1268</v>
      </c>
      <c r="G906" s="297" t="s">
        <v>111</v>
      </c>
      <c r="H906" s="644">
        <v>15</v>
      </c>
      <c r="I906" s="646">
        <v>36.561999999999998</v>
      </c>
      <c r="J906" s="655">
        <v>43.962000000000003</v>
      </c>
      <c r="K906" s="436">
        <v>0.15384615384615385</v>
      </c>
      <c r="L906" s="734">
        <v>2</v>
      </c>
      <c r="M906" s="800" t="s">
        <v>286</v>
      </c>
      <c r="N906" s="437" t="s">
        <v>172</v>
      </c>
      <c r="O906" s="302"/>
      <c r="P906" s="274">
        <v>7.9450000000000003</v>
      </c>
      <c r="Q906" s="274">
        <v>1</v>
      </c>
      <c r="R906" s="252">
        <v>1</v>
      </c>
      <c r="S906" s="303">
        <v>0.5</v>
      </c>
      <c r="U906" s="803">
        <f t="shared" si="14"/>
        <v>1</v>
      </c>
      <c r="V906" s="859">
        <f t="shared" si="15"/>
        <v>1</v>
      </c>
    </row>
    <row r="907" spans="1:22" ht="16.5" thickTop="1" thickBot="1">
      <c r="A907" s="799"/>
      <c r="B907" s="804" t="s">
        <v>803</v>
      </c>
      <c r="C907" s="884" t="s">
        <v>811</v>
      </c>
      <c r="D907" s="881" t="s">
        <v>172</v>
      </c>
      <c r="E907" s="804" t="s">
        <v>1519</v>
      </c>
      <c r="F907" s="294" t="s">
        <v>1520</v>
      </c>
      <c r="G907" s="295" t="s">
        <v>110</v>
      </c>
      <c r="H907" s="645">
        <v>14</v>
      </c>
      <c r="I907" s="647">
        <v>72.17</v>
      </c>
      <c r="J907" s="434">
        <v>94.341999999999999</v>
      </c>
      <c r="K907" s="435">
        <v>0.10810810810810811</v>
      </c>
      <c r="L907" s="735">
        <v>1</v>
      </c>
      <c r="M907" s="804" t="s">
        <v>286</v>
      </c>
      <c r="N907" s="437" t="s">
        <v>172</v>
      </c>
      <c r="O907" s="304"/>
      <c r="P907" s="275">
        <v>23.085000000000001</v>
      </c>
      <c r="Q907" s="275"/>
      <c r="R907" s="253">
        <v>0</v>
      </c>
      <c r="S907" s="305">
        <v>0</v>
      </c>
      <c r="U907" s="803">
        <f t="shared" si="14"/>
        <v>1</v>
      </c>
      <c r="V907" s="859">
        <f t="shared" si="15"/>
        <v>1</v>
      </c>
    </row>
    <row r="908" spans="1:22" ht="16.5" thickTop="1" thickBot="1">
      <c r="A908" s="799"/>
      <c r="B908" s="800" t="s">
        <v>803</v>
      </c>
      <c r="C908" s="883" t="s">
        <v>811</v>
      </c>
      <c r="D908" s="882" t="s">
        <v>172</v>
      </c>
      <c r="E908" s="800" t="s">
        <v>1521</v>
      </c>
      <c r="F908" s="296" t="s">
        <v>1522</v>
      </c>
      <c r="G908" s="297" t="s">
        <v>110</v>
      </c>
      <c r="H908" s="644">
        <v>13</v>
      </c>
      <c r="I908" s="646">
        <v>40.451999999999998</v>
      </c>
      <c r="J908" s="655">
        <v>48.677999999999997</v>
      </c>
      <c r="K908" s="436">
        <v>0.21739130434782608</v>
      </c>
      <c r="L908" s="734">
        <v>1</v>
      </c>
      <c r="M908" s="800" t="s">
        <v>286</v>
      </c>
      <c r="N908" s="437" t="s">
        <v>172</v>
      </c>
      <c r="O908" s="302"/>
      <c r="P908" s="274"/>
      <c r="Q908" s="274"/>
      <c r="R908" s="252">
        <v>0</v>
      </c>
      <c r="S908" s="303">
        <v>0</v>
      </c>
      <c r="U908" s="803">
        <f t="shared" si="14"/>
        <v>1</v>
      </c>
      <c r="V908" s="859">
        <f t="shared" si="15"/>
        <v>1</v>
      </c>
    </row>
    <row r="909" spans="1:22" ht="16.5" thickTop="1" thickBot="1">
      <c r="A909" s="799"/>
      <c r="B909" s="804" t="s">
        <v>803</v>
      </c>
      <c r="C909" s="884" t="s">
        <v>811</v>
      </c>
      <c r="D909" s="881" t="s">
        <v>172</v>
      </c>
      <c r="E909" s="804" t="s">
        <v>1618</v>
      </c>
      <c r="F909" s="294" t="s">
        <v>1619</v>
      </c>
      <c r="G909" s="295" t="s">
        <v>110</v>
      </c>
      <c r="H909" s="645">
        <v>13</v>
      </c>
      <c r="I909" s="647">
        <v>81.099999999999994</v>
      </c>
      <c r="J909" s="434">
        <v>307.04500000000002</v>
      </c>
      <c r="K909" s="435">
        <v>0.35164835164835168</v>
      </c>
      <c r="L909" s="735">
        <v>8</v>
      </c>
      <c r="M909" s="804" t="s">
        <v>244</v>
      </c>
      <c r="N909" s="437" t="s">
        <v>172</v>
      </c>
      <c r="O909" s="304">
        <v>2</v>
      </c>
      <c r="P909" s="275">
        <v>38.953000000000003</v>
      </c>
      <c r="Q909" s="275">
        <v>3</v>
      </c>
      <c r="R909" s="253">
        <v>3</v>
      </c>
      <c r="S909" s="305">
        <v>0.42857142857142855</v>
      </c>
      <c r="U909" s="803">
        <f t="shared" si="14"/>
        <v>0</v>
      </c>
      <c r="V909" s="859">
        <f t="shared" si="15"/>
        <v>1</v>
      </c>
    </row>
    <row r="910" spans="1:22" ht="16.5" thickTop="1" thickBot="1">
      <c r="A910" s="799"/>
      <c r="B910" s="800" t="s">
        <v>803</v>
      </c>
      <c r="C910" s="883" t="s">
        <v>811</v>
      </c>
      <c r="D910" s="882" t="s">
        <v>172</v>
      </c>
      <c r="E910" s="800" t="s">
        <v>2048</v>
      </c>
      <c r="F910" s="296" t="s">
        <v>2049</v>
      </c>
      <c r="G910" s="297" t="s">
        <v>110</v>
      </c>
      <c r="H910" s="644">
        <v>9</v>
      </c>
      <c r="I910" s="646">
        <v>116.16200000000001</v>
      </c>
      <c r="J910" s="655">
        <v>131.066</v>
      </c>
      <c r="K910" s="436">
        <v>0.20289855072463769</v>
      </c>
      <c r="L910" s="734">
        <v>5</v>
      </c>
      <c r="M910" s="800" t="s">
        <v>245</v>
      </c>
      <c r="N910" s="437" t="s">
        <v>172</v>
      </c>
      <c r="O910" s="302"/>
      <c r="P910" s="274"/>
      <c r="Q910" s="274"/>
      <c r="R910" s="252">
        <v>0</v>
      </c>
      <c r="S910" s="303">
        <v>0</v>
      </c>
      <c r="U910" s="803">
        <f t="shared" si="14"/>
        <v>0</v>
      </c>
      <c r="V910" s="859">
        <f t="shared" si="15"/>
        <v>1</v>
      </c>
    </row>
    <row r="911" spans="1:22" ht="16.5" thickTop="1" thickBot="1">
      <c r="A911" s="799"/>
      <c r="B911" s="804" t="s">
        <v>803</v>
      </c>
      <c r="C911" s="884" t="s">
        <v>811</v>
      </c>
      <c r="D911" s="881" t="s">
        <v>172</v>
      </c>
      <c r="E911" s="804" t="s">
        <v>2276</v>
      </c>
      <c r="F911" s="294" t="s">
        <v>2277</v>
      </c>
      <c r="G911" s="295" t="s">
        <v>110</v>
      </c>
      <c r="H911" s="645">
        <v>7</v>
      </c>
      <c r="I911" s="647">
        <v>55.628999999999998</v>
      </c>
      <c r="J911" s="434">
        <v>111.02500000000001</v>
      </c>
      <c r="K911" s="435">
        <v>0.29090909090909089</v>
      </c>
      <c r="L911" s="735">
        <v>3</v>
      </c>
      <c r="M911" s="804" t="s">
        <v>245</v>
      </c>
      <c r="N911" s="437" t="s">
        <v>172</v>
      </c>
      <c r="O911" s="304"/>
      <c r="P911" s="275"/>
      <c r="Q911" s="275"/>
      <c r="R911" s="253">
        <v>0</v>
      </c>
      <c r="S911" s="305">
        <v>0</v>
      </c>
      <c r="U911" s="803">
        <f t="shared" si="14"/>
        <v>0</v>
      </c>
      <c r="V911" s="859">
        <f t="shared" si="15"/>
        <v>1</v>
      </c>
    </row>
    <row r="912" spans="1:22" ht="16.5" thickTop="1" thickBot="1">
      <c r="A912" s="799"/>
      <c r="B912" s="800" t="s">
        <v>803</v>
      </c>
      <c r="C912" s="883" t="s">
        <v>811</v>
      </c>
      <c r="D912" s="882" t="s">
        <v>172</v>
      </c>
      <c r="E912" s="800" t="s">
        <v>2390</v>
      </c>
      <c r="F912" s="296" t="s">
        <v>2391</v>
      </c>
      <c r="G912" s="297" t="s">
        <v>110</v>
      </c>
      <c r="H912" s="644">
        <v>6</v>
      </c>
      <c r="I912" s="646">
        <v>1248.17</v>
      </c>
      <c r="J912" s="655">
        <v>2140.348</v>
      </c>
      <c r="K912" s="436">
        <v>0.84615384615384615</v>
      </c>
      <c r="L912" s="734">
        <v>10</v>
      </c>
      <c r="M912" s="800" t="s">
        <v>246</v>
      </c>
      <c r="N912" s="437" t="s">
        <v>172</v>
      </c>
      <c r="O912" s="302">
        <v>4</v>
      </c>
      <c r="P912" s="274">
        <v>212.857</v>
      </c>
      <c r="Q912" s="274">
        <v>12</v>
      </c>
      <c r="R912" s="252">
        <v>8</v>
      </c>
      <c r="S912" s="303">
        <v>1</v>
      </c>
      <c r="U912" s="803">
        <f t="shared" si="14"/>
        <v>0</v>
      </c>
      <c r="V912" s="859">
        <f t="shared" si="15"/>
        <v>1</v>
      </c>
    </row>
    <row r="913" spans="1:22" ht="16.5" thickTop="1" thickBot="1">
      <c r="A913" s="799"/>
      <c r="B913" s="804" t="s">
        <v>803</v>
      </c>
      <c r="C913" s="884" t="s">
        <v>811</v>
      </c>
      <c r="D913" s="881" t="s">
        <v>172</v>
      </c>
      <c r="E913" s="804" t="s">
        <v>2490</v>
      </c>
      <c r="F913" s="294" t="s">
        <v>2491</v>
      </c>
      <c r="G913" s="295" t="s">
        <v>109</v>
      </c>
      <c r="H913" s="645"/>
      <c r="I913" s="647"/>
      <c r="J913" s="434">
        <v>17.297000000000001</v>
      </c>
      <c r="K913" s="435">
        <v>7.5471698113207544E-2</v>
      </c>
      <c r="L913" s="735">
        <v>2</v>
      </c>
      <c r="M913" s="804" t="s">
        <v>286</v>
      </c>
      <c r="N913" s="437" t="s">
        <v>172</v>
      </c>
      <c r="O913" s="304"/>
      <c r="P913" s="275"/>
      <c r="Q913" s="275"/>
      <c r="R913" s="253">
        <v>0</v>
      </c>
      <c r="S913" s="305">
        <v>0</v>
      </c>
      <c r="U913" s="803">
        <f t="shared" si="14"/>
        <v>1</v>
      </c>
      <c r="V913" s="859">
        <f t="shared" si="15"/>
        <v>0</v>
      </c>
    </row>
    <row r="914" spans="1:22" ht="16.5" thickTop="1" thickBot="1">
      <c r="A914" s="799"/>
      <c r="B914" s="800" t="s">
        <v>803</v>
      </c>
      <c r="C914" s="883" t="s">
        <v>811</v>
      </c>
      <c r="D914" s="882" t="s">
        <v>172</v>
      </c>
      <c r="E914" s="800" t="s">
        <v>2492</v>
      </c>
      <c r="F914" s="296" t="s">
        <v>2493</v>
      </c>
      <c r="G914" s="297" t="s">
        <v>109</v>
      </c>
      <c r="H914" s="644"/>
      <c r="I914" s="646"/>
      <c r="J914" s="655">
        <v>150.53700000000001</v>
      </c>
      <c r="K914" s="436">
        <v>0.4</v>
      </c>
      <c r="L914" s="734">
        <v>6</v>
      </c>
      <c r="M914" s="800" t="s">
        <v>286</v>
      </c>
      <c r="N914" s="437" t="s">
        <v>172</v>
      </c>
      <c r="O914" s="302">
        <v>1</v>
      </c>
      <c r="P914" s="274">
        <v>18.754999999999999</v>
      </c>
      <c r="Q914" s="274">
        <v>2</v>
      </c>
      <c r="R914" s="252">
        <v>2</v>
      </c>
      <c r="S914" s="303">
        <v>0.36363636363636365</v>
      </c>
      <c r="U914" s="803">
        <f t="shared" si="14"/>
        <v>1</v>
      </c>
      <c r="V914" s="859">
        <f t="shared" si="15"/>
        <v>0</v>
      </c>
    </row>
    <row r="915" spans="1:22" ht="16.5" thickTop="1" thickBot="1">
      <c r="A915" s="799"/>
      <c r="B915" s="804" t="s">
        <v>803</v>
      </c>
      <c r="C915" s="884" t="s">
        <v>811</v>
      </c>
      <c r="D915" s="881" t="s">
        <v>172</v>
      </c>
      <c r="E915" s="804" t="s">
        <v>2900</v>
      </c>
      <c r="F915" s="294" t="s">
        <v>2901</v>
      </c>
      <c r="G915" s="295" t="s">
        <v>109</v>
      </c>
      <c r="H915" s="645"/>
      <c r="I915" s="647"/>
      <c r="J915" s="434">
        <v>43.115000000000002</v>
      </c>
      <c r="K915" s="435">
        <v>0.44444444444444442</v>
      </c>
      <c r="L915" s="735">
        <v>4</v>
      </c>
      <c r="M915" s="804" t="s">
        <v>286</v>
      </c>
      <c r="N915" s="437" t="s">
        <v>172</v>
      </c>
      <c r="O915" s="304"/>
      <c r="P915" s="275">
        <v>10.183999999999999</v>
      </c>
      <c r="Q915" s="275">
        <v>1</v>
      </c>
      <c r="R915" s="253">
        <v>1</v>
      </c>
      <c r="S915" s="305">
        <v>0.25</v>
      </c>
      <c r="U915" s="803">
        <f t="shared" si="14"/>
        <v>1</v>
      </c>
      <c r="V915" s="859">
        <f t="shared" si="15"/>
        <v>0</v>
      </c>
    </row>
    <row r="916" spans="1:22" ht="16.5" thickTop="1" thickBot="1">
      <c r="A916" s="799"/>
      <c r="B916" s="800" t="s">
        <v>803</v>
      </c>
      <c r="C916" s="883" t="s">
        <v>811</v>
      </c>
      <c r="D916" s="882" t="s">
        <v>172</v>
      </c>
      <c r="E916" s="800" t="s">
        <v>3215</v>
      </c>
      <c r="F916" s="296" t="s">
        <v>3216</v>
      </c>
      <c r="G916" s="297" t="s">
        <v>109</v>
      </c>
      <c r="H916" s="644"/>
      <c r="I916" s="646"/>
      <c r="J916" s="655">
        <v>11.916</v>
      </c>
      <c r="K916" s="436">
        <v>0.16666666666666666</v>
      </c>
      <c r="L916" s="734">
        <v>3</v>
      </c>
      <c r="M916" s="800" t="s">
        <v>286</v>
      </c>
      <c r="N916" s="437" t="s">
        <v>172</v>
      </c>
      <c r="O916" s="302"/>
      <c r="P916" s="274"/>
      <c r="Q916" s="274"/>
      <c r="R916" s="252">
        <v>0</v>
      </c>
      <c r="S916" s="303">
        <v>0</v>
      </c>
      <c r="U916" s="803">
        <f t="shared" si="14"/>
        <v>1</v>
      </c>
      <c r="V916" s="859">
        <f t="shared" si="15"/>
        <v>0</v>
      </c>
    </row>
    <row r="917" spans="1:22" ht="16.5" thickTop="1" thickBot="1">
      <c r="A917" s="799"/>
      <c r="B917" s="804" t="s">
        <v>803</v>
      </c>
      <c r="C917" s="884" t="s">
        <v>811</v>
      </c>
      <c r="D917" s="881" t="s">
        <v>172</v>
      </c>
      <c r="E917" s="804" t="s">
        <v>3217</v>
      </c>
      <c r="F917" s="294" t="s">
        <v>3218</v>
      </c>
      <c r="G917" s="295" t="s">
        <v>109</v>
      </c>
      <c r="H917" s="645"/>
      <c r="I917" s="647"/>
      <c r="J917" s="434">
        <v>28.594000000000001</v>
      </c>
      <c r="K917" s="435">
        <v>0.26666666666666666</v>
      </c>
      <c r="L917" s="735">
        <v>4</v>
      </c>
      <c r="M917" s="804" t="s">
        <v>286</v>
      </c>
      <c r="N917" s="437" t="s">
        <v>172</v>
      </c>
      <c r="O917" s="304"/>
      <c r="P917" s="275">
        <v>8.3810000000000002</v>
      </c>
      <c r="Q917" s="275">
        <v>1</v>
      </c>
      <c r="R917" s="253">
        <v>1</v>
      </c>
      <c r="S917" s="305">
        <v>0.25</v>
      </c>
      <c r="U917" s="803">
        <f t="shared" si="14"/>
        <v>1</v>
      </c>
      <c r="V917" s="859">
        <f t="shared" si="15"/>
        <v>0</v>
      </c>
    </row>
    <row r="918" spans="1:22" ht="16.5" thickTop="1" thickBot="1">
      <c r="A918" s="799"/>
      <c r="B918" s="800" t="s">
        <v>803</v>
      </c>
      <c r="C918" s="883" t="s">
        <v>811</v>
      </c>
      <c r="D918" s="882" t="s">
        <v>172</v>
      </c>
      <c r="E918" s="800" t="s">
        <v>3219</v>
      </c>
      <c r="F918" s="296" t="s">
        <v>3220</v>
      </c>
      <c r="G918" s="297" t="s">
        <v>110</v>
      </c>
      <c r="H918" s="644">
        <v>1</v>
      </c>
      <c r="I918" s="646"/>
      <c r="J918" s="655"/>
      <c r="K918" s="436">
        <v>0</v>
      </c>
      <c r="L918" s="734">
        <v>2</v>
      </c>
      <c r="M918" s="800" t="s">
        <v>286</v>
      </c>
      <c r="N918" s="437" t="s">
        <v>172</v>
      </c>
      <c r="O918" s="302">
        <v>1</v>
      </c>
      <c r="P918" s="274"/>
      <c r="Q918" s="274"/>
      <c r="R918" s="252">
        <v>0</v>
      </c>
      <c r="S918" s="303">
        <v>0</v>
      </c>
      <c r="U918" s="803">
        <f t="shared" si="14"/>
        <v>1</v>
      </c>
      <c r="V918" s="859">
        <f t="shared" si="15"/>
        <v>1</v>
      </c>
    </row>
    <row r="919" spans="1:22" ht="16.5" thickTop="1" thickBot="1">
      <c r="A919" s="799"/>
      <c r="B919" s="804" t="s">
        <v>803</v>
      </c>
      <c r="C919" s="884" t="s">
        <v>1753</v>
      </c>
      <c r="D919" s="881" t="s">
        <v>172</v>
      </c>
      <c r="E919" s="804" t="s">
        <v>1517</v>
      </c>
      <c r="F919" s="294" t="s">
        <v>1518</v>
      </c>
      <c r="G919" s="295" t="s">
        <v>110</v>
      </c>
      <c r="H919" s="645">
        <v>13</v>
      </c>
      <c r="I919" s="647">
        <v>94.694999999999993</v>
      </c>
      <c r="J919" s="434">
        <v>290.19200000000001</v>
      </c>
      <c r="K919" s="435">
        <v>0.30252100840336132</v>
      </c>
      <c r="L919" s="735">
        <v>3</v>
      </c>
      <c r="M919" s="804" t="s">
        <v>244</v>
      </c>
      <c r="N919" s="437" t="s">
        <v>172</v>
      </c>
      <c r="O919" s="304"/>
      <c r="P919" s="275">
        <v>13.348000000000001</v>
      </c>
      <c r="Q919" s="275">
        <v>1</v>
      </c>
      <c r="R919" s="253">
        <v>1</v>
      </c>
      <c r="S919" s="305">
        <v>0.2857142857142857</v>
      </c>
      <c r="U919" s="803">
        <f t="shared" si="14"/>
        <v>0</v>
      </c>
      <c r="V919" s="859">
        <f t="shared" si="15"/>
        <v>1</v>
      </c>
    </row>
    <row r="920" spans="1:22" ht="16.5" thickTop="1" thickBot="1">
      <c r="A920" s="799"/>
      <c r="B920" s="800" t="s">
        <v>803</v>
      </c>
      <c r="C920" s="883" t="s">
        <v>1753</v>
      </c>
      <c r="D920" s="882" t="s">
        <v>172</v>
      </c>
      <c r="E920" s="800" t="s">
        <v>1753</v>
      </c>
      <c r="F920" s="296" t="s">
        <v>1755</v>
      </c>
      <c r="G920" s="297" t="s">
        <v>112</v>
      </c>
      <c r="H920" s="644">
        <v>12</v>
      </c>
      <c r="I920" s="646">
        <v>220.25700000000001</v>
      </c>
      <c r="J920" s="655">
        <v>362.01100000000002</v>
      </c>
      <c r="K920" s="436">
        <v>0.57777777777777772</v>
      </c>
      <c r="L920" s="734">
        <v>3</v>
      </c>
      <c r="M920" s="800" t="s">
        <v>246</v>
      </c>
      <c r="N920" s="437" t="s">
        <v>172</v>
      </c>
      <c r="O920" s="302"/>
      <c r="P920" s="274">
        <v>23.439</v>
      </c>
      <c r="Q920" s="274">
        <v>2</v>
      </c>
      <c r="R920" s="252">
        <v>2</v>
      </c>
      <c r="S920" s="303">
        <v>0.66666666666666663</v>
      </c>
      <c r="U920" s="803">
        <f t="shared" si="14"/>
        <v>0</v>
      </c>
      <c r="V920" s="859">
        <f t="shared" si="15"/>
        <v>1</v>
      </c>
    </row>
    <row r="921" spans="1:22" ht="16.5" thickTop="1" thickBot="1">
      <c r="A921" s="799"/>
      <c r="B921" s="804" t="s">
        <v>803</v>
      </c>
      <c r="C921" s="884" t="s">
        <v>1753</v>
      </c>
      <c r="D921" s="881" t="s">
        <v>172</v>
      </c>
      <c r="E921" s="804" t="s">
        <v>1894</v>
      </c>
      <c r="F921" s="294" t="s">
        <v>1895</v>
      </c>
      <c r="G921" s="295" t="s">
        <v>110</v>
      </c>
      <c r="H921" s="645">
        <v>10</v>
      </c>
      <c r="I921" s="647">
        <v>114.633</v>
      </c>
      <c r="J921" s="434">
        <v>316.47000000000003</v>
      </c>
      <c r="K921" s="435">
        <v>0.37383177570093457</v>
      </c>
      <c r="L921" s="735">
        <v>4</v>
      </c>
      <c r="M921" s="804" t="s">
        <v>246</v>
      </c>
      <c r="N921" s="437" t="s">
        <v>172</v>
      </c>
      <c r="O921" s="304"/>
      <c r="P921" s="275">
        <v>37.021000000000001</v>
      </c>
      <c r="Q921" s="275">
        <v>3</v>
      </c>
      <c r="R921" s="253">
        <v>2</v>
      </c>
      <c r="S921" s="305">
        <v>0.44444444444444442</v>
      </c>
      <c r="U921" s="803">
        <f t="shared" si="14"/>
        <v>0</v>
      </c>
      <c r="V921" s="859">
        <f t="shared" si="15"/>
        <v>1</v>
      </c>
    </row>
    <row r="922" spans="1:22" ht="16.5" thickTop="1" thickBot="1">
      <c r="A922" s="799"/>
      <c r="B922" s="800" t="s">
        <v>803</v>
      </c>
      <c r="C922" s="883" t="s">
        <v>1753</v>
      </c>
      <c r="D922" s="882" t="s">
        <v>172</v>
      </c>
      <c r="E922" s="800" t="s">
        <v>1896</v>
      </c>
      <c r="F922" s="296" t="s">
        <v>1897</v>
      </c>
      <c r="G922" s="297" t="s">
        <v>110</v>
      </c>
      <c r="H922" s="644">
        <v>10</v>
      </c>
      <c r="I922" s="646">
        <v>75.138999999999996</v>
      </c>
      <c r="J922" s="655">
        <v>484.41800000000001</v>
      </c>
      <c r="K922" s="436">
        <v>0.31034482758620691</v>
      </c>
      <c r="L922" s="734">
        <v>8</v>
      </c>
      <c r="M922" s="800" t="s">
        <v>246</v>
      </c>
      <c r="N922" s="437" t="s">
        <v>172</v>
      </c>
      <c r="O922" s="302">
        <v>1</v>
      </c>
      <c r="P922" s="274">
        <v>150.327</v>
      </c>
      <c r="Q922" s="274">
        <v>13</v>
      </c>
      <c r="R922" s="252">
        <v>4</v>
      </c>
      <c r="S922" s="303">
        <v>0.5</v>
      </c>
      <c r="U922" s="803">
        <f t="shared" si="14"/>
        <v>0</v>
      </c>
      <c r="V922" s="859">
        <f t="shared" si="15"/>
        <v>1</v>
      </c>
    </row>
    <row r="923" spans="1:22" ht="16.5" thickTop="1" thickBot="1">
      <c r="A923" s="799"/>
      <c r="B923" s="804" t="s">
        <v>803</v>
      </c>
      <c r="C923" s="884" t="s">
        <v>1753</v>
      </c>
      <c r="D923" s="881" t="s">
        <v>172</v>
      </c>
      <c r="E923" s="804" t="s">
        <v>2278</v>
      </c>
      <c r="F923" s="294" t="s">
        <v>2279</v>
      </c>
      <c r="G923" s="295" t="s">
        <v>110</v>
      </c>
      <c r="H923" s="645">
        <v>8</v>
      </c>
      <c r="I923" s="647">
        <v>73.566000000000003</v>
      </c>
      <c r="J923" s="434">
        <v>114.779</v>
      </c>
      <c r="K923" s="435">
        <v>0.17647058823529413</v>
      </c>
      <c r="L923" s="735">
        <v>4</v>
      </c>
      <c r="M923" s="804" t="s">
        <v>245</v>
      </c>
      <c r="N923" s="437" t="s">
        <v>172</v>
      </c>
      <c r="O923" s="304">
        <v>1</v>
      </c>
      <c r="P923" s="275"/>
      <c r="Q923" s="275"/>
      <c r="R923" s="253">
        <v>0</v>
      </c>
      <c r="S923" s="305">
        <v>0</v>
      </c>
      <c r="U923" s="803">
        <f t="shared" si="14"/>
        <v>0</v>
      </c>
      <c r="V923" s="859">
        <f t="shared" si="15"/>
        <v>1</v>
      </c>
    </row>
    <row r="924" spans="1:22" ht="16.5" thickTop="1" thickBot="1">
      <c r="A924" s="799"/>
      <c r="B924" s="800" t="s">
        <v>803</v>
      </c>
      <c r="C924" s="883" t="s">
        <v>1753</v>
      </c>
      <c r="D924" s="882" t="s">
        <v>172</v>
      </c>
      <c r="E924" s="800" t="s">
        <v>2902</v>
      </c>
      <c r="F924" s="296" t="s">
        <v>2903</v>
      </c>
      <c r="G924" s="297" t="s">
        <v>109</v>
      </c>
      <c r="H924" s="644"/>
      <c r="I924" s="646"/>
      <c r="J924" s="655">
        <v>23.78</v>
      </c>
      <c r="K924" s="436">
        <v>0.11764705882352941</v>
      </c>
      <c r="L924" s="734">
        <v>3</v>
      </c>
      <c r="M924" s="800" t="s">
        <v>286</v>
      </c>
      <c r="N924" s="437" t="s">
        <v>172</v>
      </c>
      <c r="O924" s="302"/>
      <c r="P924" s="274"/>
      <c r="Q924" s="274"/>
      <c r="R924" s="252">
        <v>0</v>
      </c>
      <c r="S924" s="303">
        <v>0</v>
      </c>
      <c r="U924" s="803">
        <f t="shared" si="14"/>
        <v>1</v>
      </c>
      <c r="V924" s="859">
        <f t="shared" si="15"/>
        <v>0</v>
      </c>
    </row>
    <row r="925" spans="1:22" ht="16.5" thickTop="1" thickBot="1">
      <c r="A925" s="799"/>
      <c r="B925" s="804" t="s">
        <v>803</v>
      </c>
      <c r="C925" s="884" t="s">
        <v>1753</v>
      </c>
      <c r="D925" s="881" t="s">
        <v>172</v>
      </c>
      <c r="E925" s="804" t="s">
        <v>3562</v>
      </c>
      <c r="F925" s="294" t="s">
        <v>3564</v>
      </c>
      <c r="G925" s="295" t="s">
        <v>111</v>
      </c>
      <c r="H925" s="645">
        <v>0</v>
      </c>
      <c r="I925" s="647"/>
      <c r="J925" s="434"/>
      <c r="K925" s="435">
        <v>0</v>
      </c>
      <c r="L925" s="735">
        <v>2</v>
      </c>
      <c r="M925" s="804" t="s">
        <v>172</v>
      </c>
      <c r="N925" s="437" t="s">
        <v>172</v>
      </c>
      <c r="O925" s="304">
        <v>2</v>
      </c>
      <c r="P925" s="275"/>
      <c r="Q925" s="275"/>
      <c r="R925" s="253">
        <v>0</v>
      </c>
      <c r="S925" s="305">
        <v>0</v>
      </c>
      <c r="U925" s="803">
        <f t="shared" si="14"/>
        <v>0</v>
      </c>
      <c r="V925" s="859">
        <f t="shared" si="15"/>
        <v>1</v>
      </c>
    </row>
    <row r="926" spans="1:22" ht="16.5" thickTop="1" thickBot="1">
      <c r="A926" s="799"/>
      <c r="B926" s="800" t="s">
        <v>803</v>
      </c>
      <c r="C926" s="883" t="s">
        <v>1753</v>
      </c>
      <c r="D926" s="882" t="s">
        <v>172</v>
      </c>
      <c r="E926" s="800" t="s">
        <v>3755</v>
      </c>
      <c r="F926" s="296" t="s">
        <v>690</v>
      </c>
      <c r="G926" s="297" t="s">
        <v>110</v>
      </c>
      <c r="H926" s="644">
        <v>0</v>
      </c>
      <c r="I926" s="646">
        <v>17.222999999999999</v>
      </c>
      <c r="J926" s="655">
        <v>105.255</v>
      </c>
      <c r="K926" s="436">
        <v>1.2</v>
      </c>
      <c r="L926" s="734">
        <v>3</v>
      </c>
      <c r="M926" s="800" t="s">
        <v>172</v>
      </c>
      <c r="N926" s="437" t="s">
        <v>172</v>
      </c>
      <c r="O926" s="302">
        <v>1</v>
      </c>
      <c r="P926" s="274">
        <v>105.255</v>
      </c>
      <c r="Q926" s="274">
        <v>3</v>
      </c>
      <c r="R926" s="252">
        <v>3</v>
      </c>
      <c r="S926" s="303">
        <v>1.2</v>
      </c>
      <c r="U926" s="803">
        <f t="shared" si="14"/>
        <v>0</v>
      </c>
      <c r="V926" s="859">
        <f t="shared" si="15"/>
        <v>1</v>
      </c>
    </row>
    <row r="927" spans="1:22" ht="16.5" thickTop="1" thickBot="1">
      <c r="A927" s="799"/>
      <c r="B927" s="804" t="s">
        <v>803</v>
      </c>
      <c r="C927" s="884" t="s">
        <v>1753</v>
      </c>
      <c r="D927" s="881" t="s">
        <v>172</v>
      </c>
      <c r="E927" s="804" t="s">
        <v>3756</v>
      </c>
      <c r="F927" s="294" t="s">
        <v>3757</v>
      </c>
      <c r="G927" s="295" t="s">
        <v>110</v>
      </c>
      <c r="H927" s="645">
        <v>0</v>
      </c>
      <c r="I927" s="647"/>
      <c r="J927" s="434"/>
      <c r="K927" s="435">
        <v>0</v>
      </c>
      <c r="L927" s="735">
        <v>1</v>
      </c>
      <c r="M927" s="804" t="s">
        <v>172</v>
      </c>
      <c r="N927" s="437" t="s">
        <v>172</v>
      </c>
      <c r="O927" s="304">
        <v>1</v>
      </c>
      <c r="P927" s="275"/>
      <c r="Q927" s="275"/>
      <c r="R927" s="253">
        <v>0</v>
      </c>
      <c r="S927" s="305">
        <v>0</v>
      </c>
      <c r="U927" s="803">
        <f t="shared" si="14"/>
        <v>0</v>
      </c>
      <c r="V927" s="859">
        <f t="shared" si="15"/>
        <v>1</v>
      </c>
    </row>
    <row r="928" spans="1:22" ht="16.5" thickTop="1" thickBot="1">
      <c r="A928" s="799"/>
      <c r="B928" s="800" t="s">
        <v>3053</v>
      </c>
      <c r="C928" s="883" t="s">
        <v>172</v>
      </c>
      <c r="D928" s="882" t="s">
        <v>172</v>
      </c>
      <c r="E928" s="800" t="s">
        <v>162</v>
      </c>
      <c r="F928" s="296" t="s">
        <v>163</v>
      </c>
      <c r="G928" s="297" t="s">
        <v>111</v>
      </c>
      <c r="H928" s="644">
        <v>39</v>
      </c>
      <c r="I928" s="646">
        <v>139.69499999999999</v>
      </c>
      <c r="J928" s="655">
        <v>742.15300000000002</v>
      </c>
      <c r="K928" s="436">
        <v>0.30379746835443039</v>
      </c>
      <c r="L928" s="734">
        <v>8</v>
      </c>
      <c r="M928" s="800" t="s">
        <v>286</v>
      </c>
      <c r="N928" s="437" t="s">
        <v>172</v>
      </c>
      <c r="O928" s="302"/>
      <c r="P928" s="274">
        <v>8.5039999999999996</v>
      </c>
      <c r="Q928" s="274">
        <v>1</v>
      </c>
      <c r="R928" s="252">
        <v>1</v>
      </c>
      <c r="S928" s="303">
        <v>0.11764705882352941</v>
      </c>
      <c r="U928" s="803">
        <f t="shared" si="14"/>
        <v>1</v>
      </c>
      <c r="V928" s="859">
        <f t="shared" si="15"/>
        <v>1</v>
      </c>
    </row>
    <row r="929" spans="1:22" ht="16.5" thickTop="1" thickBot="1">
      <c r="A929" s="799"/>
      <c r="B929" s="804" t="s">
        <v>3053</v>
      </c>
      <c r="C929" s="884" t="s">
        <v>172</v>
      </c>
      <c r="D929" s="881" t="s">
        <v>172</v>
      </c>
      <c r="E929" s="804" t="s">
        <v>161</v>
      </c>
      <c r="F929" s="294" t="s">
        <v>164</v>
      </c>
      <c r="G929" s="295" t="s">
        <v>111</v>
      </c>
      <c r="H929" s="645">
        <v>39</v>
      </c>
      <c r="I929" s="647">
        <v>218.17</v>
      </c>
      <c r="J929" s="434">
        <v>466.21699999999998</v>
      </c>
      <c r="K929" s="435">
        <v>0.27272727272727271</v>
      </c>
      <c r="L929" s="735">
        <v>9</v>
      </c>
      <c r="M929" s="804" t="s">
        <v>286</v>
      </c>
      <c r="N929" s="437" t="s">
        <v>172</v>
      </c>
      <c r="O929" s="304"/>
      <c r="P929" s="275">
        <v>19.678000000000001</v>
      </c>
      <c r="Q929" s="275">
        <v>1</v>
      </c>
      <c r="R929" s="253">
        <v>1</v>
      </c>
      <c r="S929" s="305">
        <v>0.1</v>
      </c>
      <c r="U929" s="803">
        <f t="shared" si="14"/>
        <v>1</v>
      </c>
      <c r="V929" s="859">
        <f t="shared" si="15"/>
        <v>1</v>
      </c>
    </row>
    <row r="930" spans="1:22" ht="16.5" thickTop="1" thickBot="1">
      <c r="A930" s="799"/>
      <c r="B930" s="800" t="s">
        <v>3053</v>
      </c>
      <c r="C930" s="883" t="s">
        <v>172</v>
      </c>
      <c r="D930" s="882" t="s">
        <v>172</v>
      </c>
      <c r="E930" s="800" t="s">
        <v>476</v>
      </c>
      <c r="F930" s="296" t="s">
        <v>167</v>
      </c>
      <c r="G930" s="297" t="s">
        <v>110</v>
      </c>
      <c r="H930" s="644">
        <v>30</v>
      </c>
      <c r="I930" s="646">
        <v>41.633000000000003</v>
      </c>
      <c r="J930" s="655">
        <v>313.09100000000001</v>
      </c>
      <c r="K930" s="436">
        <v>0.28169014084507044</v>
      </c>
      <c r="L930" s="734">
        <v>7</v>
      </c>
      <c r="M930" s="800" t="s">
        <v>244</v>
      </c>
      <c r="N930" s="437" t="s">
        <v>172</v>
      </c>
      <c r="O930" s="302"/>
      <c r="P930" s="274">
        <v>2.823</v>
      </c>
      <c r="Q930" s="274"/>
      <c r="R930" s="252">
        <v>0</v>
      </c>
      <c r="S930" s="303">
        <v>0</v>
      </c>
      <c r="U930" s="803">
        <f t="shared" si="14"/>
        <v>0</v>
      </c>
      <c r="V930" s="859">
        <f t="shared" si="15"/>
        <v>1</v>
      </c>
    </row>
    <row r="931" spans="1:22" ht="16.5" thickTop="1" thickBot="1">
      <c r="A931" s="799"/>
      <c r="B931" s="804" t="s">
        <v>3053</v>
      </c>
      <c r="C931" s="884" t="s">
        <v>172</v>
      </c>
      <c r="D931" s="881" t="s">
        <v>172</v>
      </c>
      <c r="E931" s="804" t="s">
        <v>1771</v>
      </c>
      <c r="F931" s="294" t="s">
        <v>1773</v>
      </c>
      <c r="G931" s="295" t="s">
        <v>111</v>
      </c>
      <c r="H931" s="645">
        <v>11</v>
      </c>
      <c r="I931" s="647">
        <v>1004.058</v>
      </c>
      <c r="J931" s="434">
        <v>2004.9880000000001</v>
      </c>
      <c r="K931" s="435">
        <v>0.50649350649350644</v>
      </c>
      <c r="L931" s="735">
        <v>16</v>
      </c>
      <c r="M931" s="804" t="s">
        <v>246</v>
      </c>
      <c r="N931" s="437" t="s">
        <v>172</v>
      </c>
      <c r="O931" s="304">
        <v>2</v>
      </c>
      <c r="P931" s="275">
        <v>279.43200000000002</v>
      </c>
      <c r="Q931" s="275">
        <v>12</v>
      </c>
      <c r="R931" s="253">
        <v>4</v>
      </c>
      <c r="S931" s="305">
        <v>0.26666666666666666</v>
      </c>
      <c r="U931" s="803">
        <f t="shared" si="14"/>
        <v>0</v>
      </c>
      <c r="V931" s="859">
        <f t="shared" si="15"/>
        <v>1</v>
      </c>
    </row>
    <row r="932" spans="1:22" ht="16.5" thickTop="1" thickBot="1">
      <c r="A932" s="799"/>
      <c r="B932" s="800" t="s">
        <v>3053</v>
      </c>
      <c r="C932" s="883" t="s">
        <v>172</v>
      </c>
      <c r="D932" s="882" t="s">
        <v>172</v>
      </c>
      <c r="E932" s="800" t="s">
        <v>1813</v>
      </c>
      <c r="F932" s="296" t="s">
        <v>1814</v>
      </c>
      <c r="G932" s="297" t="s">
        <v>110</v>
      </c>
      <c r="H932" s="644">
        <v>11</v>
      </c>
      <c r="I932" s="646">
        <v>633.02099999999996</v>
      </c>
      <c r="J932" s="655">
        <v>916.97799999999995</v>
      </c>
      <c r="K932" s="436">
        <v>0.43795620437956206</v>
      </c>
      <c r="L932" s="734">
        <v>7</v>
      </c>
      <c r="M932" s="800" t="s">
        <v>246</v>
      </c>
      <c r="N932" s="437" t="s">
        <v>172</v>
      </c>
      <c r="O932" s="302"/>
      <c r="P932" s="274">
        <v>122.60299999999999</v>
      </c>
      <c r="Q932" s="274">
        <v>12</v>
      </c>
      <c r="R932" s="252">
        <v>2</v>
      </c>
      <c r="S932" s="303">
        <v>0.2857142857142857</v>
      </c>
      <c r="U932" s="803">
        <f t="shared" si="14"/>
        <v>0</v>
      </c>
      <c r="V932" s="859">
        <f t="shared" si="15"/>
        <v>1</v>
      </c>
    </row>
    <row r="933" spans="1:22" ht="16.5" thickTop="1" thickBot="1">
      <c r="A933" s="799"/>
      <c r="B933" s="804" t="s">
        <v>3053</v>
      </c>
      <c r="C933" s="884" t="s">
        <v>172</v>
      </c>
      <c r="D933" s="881" t="s">
        <v>172</v>
      </c>
      <c r="E933" s="804" t="s">
        <v>1815</v>
      </c>
      <c r="F933" s="294" t="s">
        <v>1816</v>
      </c>
      <c r="G933" s="295" t="s">
        <v>110</v>
      </c>
      <c r="H933" s="645">
        <v>11</v>
      </c>
      <c r="I933" s="647">
        <v>624.56600000000003</v>
      </c>
      <c r="J933" s="434">
        <v>1272.721</v>
      </c>
      <c r="K933" s="435">
        <v>0.35874439461883406</v>
      </c>
      <c r="L933" s="735">
        <v>11</v>
      </c>
      <c r="M933" s="804" t="s">
        <v>246</v>
      </c>
      <c r="N933" s="437" t="s">
        <v>172</v>
      </c>
      <c r="O933" s="304"/>
      <c r="P933" s="275">
        <v>168.37200000000001</v>
      </c>
      <c r="Q933" s="275">
        <v>8</v>
      </c>
      <c r="R933" s="253">
        <v>1</v>
      </c>
      <c r="S933" s="305">
        <v>9.0909090909090912E-2</v>
      </c>
      <c r="U933" s="803">
        <f t="shared" si="14"/>
        <v>0</v>
      </c>
      <c r="V933" s="859">
        <f t="shared" si="15"/>
        <v>1</v>
      </c>
    </row>
    <row r="934" spans="1:22" ht="16.5" thickTop="1" thickBot="1">
      <c r="A934" s="799"/>
      <c r="B934" s="800" t="s">
        <v>3053</v>
      </c>
      <c r="C934" s="883" t="s">
        <v>172</v>
      </c>
      <c r="D934" s="882" t="s">
        <v>172</v>
      </c>
      <c r="E934" s="800" t="s">
        <v>2050</v>
      </c>
      <c r="F934" s="296" t="s">
        <v>2051</v>
      </c>
      <c r="G934" s="297" t="s">
        <v>110</v>
      </c>
      <c r="H934" s="644">
        <v>10</v>
      </c>
      <c r="I934" s="646">
        <v>216.93799999999999</v>
      </c>
      <c r="J934" s="655">
        <v>775.83100000000002</v>
      </c>
      <c r="K934" s="436">
        <v>0.3188405797101449</v>
      </c>
      <c r="L934" s="734">
        <v>16</v>
      </c>
      <c r="M934" s="800" t="s">
        <v>246</v>
      </c>
      <c r="N934" s="437" t="s">
        <v>172</v>
      </c>
      <c r="O934" s="302">
        <v>4</v>
      </c>
      <c r="P934" s="274">
        <v>29.582000000000001</v>
      </c>
      <c r="Q934" s="274">
        <v>3</v>
      </c>
      <c r="R934" s="252">
        <v>3</v>
      </c>
      <c r="S934" s="303">
        <v>0.21428571428571427</v>
      </c>
      <c r="U934" s="803">
        <f t="shared" si="14"/>
        <v>0</v>
      </c>
      <c r="V934" s="859">
        <f t="shared" si="15"/>
        <v>1</v>
      </c>
    </row>
    <row r="935" spans="1:22" ht="16.5" thickTop="1" thickBot="1">
      <c r="A935" s="799"/>
      <c r="B935" s="804" t="s">
        <v>3053</v>
      </c>
      <c r="C935" s="884" t="s">
        <v>172</v>
      </c>
      <c r="D935" s="881" t="s">
        <v>172</v>
      </c>
      <c r="E935" s="804" t="s">
        <v>2280</v>
      </c>
      <c r="F935" s="294" t="s">
        <v>2281</v>
      </c>
      <c r="G935" s="295" t="s">
        <v>110</v>
      </c>
      <c r="H935" s="645">
        <v>8</v>
      </c>
      <c r="I935" s="647">
        <v>28.984999999999999</v>
      </c>
      <c r="J935" s="434">
        <v>407.53800000000001</v>
      </c>
      <c r="K935" s="435">
        <v>0.34074074074074073</v>
      </c>
      <c r="L935" s="735">
        <v>11</v>
      </c>
      <c r="M935" s="804" t="s">
        <v>246</v>
      </c>
      <c r="N935" s="437" t="s">
        <v>172</v>
      </c>
      <c r="O935" s="304"/>
      <c r="P935" s="275">
        <v>89.3</v>
      </c>
      <c r="Q935" s="275">
        <v>3</v>
      </c>
      <c r="R935" s="253">
        <v>2</v>
      </c>
      <c r="S935" s="305">
        <v>0.18181818181818182</v>
      </c>
      <c r="U935" s="803">
        <f t="shared" si="14"/>
        <v>0</v>
      </c>
      <c r="V935" s="859">
        <f t="shared" si="15"/>
        <v>1</v>
      </c>
    </row>
    <row r="936" spans="1:22" ht="16.5" thickTop="1" thickBot="1">
      <c r="A936" s="799"/>
      <c r="B936" s="800" t="s">
        <v>3053</v>
      </c>
      <c r="C936" s="883" t="s">
        <v>172</v>
      </c>
      <c r="D936" s="882" t="s">
        <v>172</v>
      </c>
      <c r="E936" s="800" t="s">
        <v>2695</v>
      </c>
      <c r="F936" s="296" t="s">
        <v>743</v>
      </c>
      <c r="G936" s="297" t="s">
        <v>110</v>
      </c>
      <c r="H936" s="644">
        <v>4</v>
      </c>
      <c r="I936" s="646">
        <v>40.332000000000001</v>
      </c>
      <c r="J936" s="655">
        <v>817.37</v>
      </c>
      <c r="K936" s="436">
        <v>0.45833333333333331</v>
      </c>
      <c r="L936" s="734">
        <v>7</v>
      </c>
      <c r="M936" s="800" t="s">
        <v>246</v>
      </c>
      <c r="N936" s="437" t="s">
        <v>172</v>
      </c>
      <c r="O936" s="302"/>
      <c r="P936" s="274">
        <v>96.867000000000004</v>
      </c>
      <c r="Q936" s="274">
        <v>5</v>
      </c>
      <c r="R936" s="252">
        <v>3</v>
      </c>
      <c r="S936" s="303">
        <v>0.42857142857142855</v>
      </c>
      <c r="U936" s="803">
        <f t="shared" ref="U936:U999" si="16">IF(M936="U_200",1,0)</f>
        <v>0</v>
      </c>
      <c r="V936" s="859">
        <f t="shared" ref="V936:V999" si="17">IF(G936&lt;&gt;"US",1,0)</f>
        <v>1</v>
      </c>
    </row>
    <row r="937" spans="1:22" ht="16.5" thickTop="1" thickBot="1">
      <c r="A937" s="799"/>
      <c r="B937" s="804" t="s">
        <v>3053</v>
      </c>
      <c r="C937" s="884" t="s">
        <v>172</v>
      </c>
      <c r="D937" s="881" t="s">
        <v>172</v>
      </c>
      <c r="E937" s="804" t="s">
        <v>2696</v>
      </c>
      <c r="F937" s="294" t="s">
        <v>2697</v>
      </c>
      <c r="G937" s="295" t="s">
        <v>109</v>
      </c>
      <c r="H937" s="645"/>
      <c r="I937" s="647"/>
      <c r="J937" s="434">
        <v>12.881</v>
      </c>
      <c r="K937" s="435">
        <v>0.125</v>
      </c>
      <c r="L937" s="735">
        <v>2</v>
      </c>
      <c r="M937" s="804" t="s">
        <v>286</v>
      </c>
      <c r="N937" s="437" t="s">
        <v>172</v>
      </c>
      <c r="O937" s="304"/>
      <c r="P937" s="275"/>
      <c r="Q937" s="275"/>
      <c r="R937" s="253">
        <v>0</v>
      </c>
      <c r="S937" s="305">
        <v>0</v>
      </c>
      <c r="U937" s="803">
        <f t="shared" si="16"/>
        <v>1</v>
      </c>
      <c r="V937" s="859">
        <f t="shared" si="17"/>
        <v>0</v>
      </c>
    </row>
    <row r="938" spans="1:22" ht="16.5" thickTop="1" thickBot="1">
      <c r="A938" s="799"/>
      <c r="B938" s="800" t="s">
        <v>3053</v>
      </c>
      <c r="C938" s="883" t="s">
        <v>172</v>
      </c>
      <c r="D938" s="882" t="s">
        <v>172</v>
      </c>
      <c r="E938" s="800" t="s">
        <v>2904</v>
      </c>
      <c r="F938" s="296" t="s">
        <v>2905</v>
      </c>
      <c r="G938" s="297" t="s">
        <v>109</v>
      </c>
      <c r="H938" s="644"/>
      <c r="I938" s="646"/>
      <c r="J938" s="655">
        <v>10.276</v>
      </c>
      <c r="K938" s="436">
        <v>0.15384615384615385</v>
      </c>
      <c r="L938" s="734">
        <v>3</v>
      </c>
      <c r="M938" s="800" t="s">
        <v>286</v>
      </c>
      <c r="N938" s="437" t="s">
        <v>172</v>
      </c>
      <c r="O938" s="302">
        <v>1</v>
      </c>
      <c r="P938" s="274">
        <v>10.276</v>
      </c>
      <c r="Q938" s="274">
        <v>1</v>
      </c>
      <c r="R938" s="252">
        <v>1</v>
      </c>
      <c r="S938" s="303">
        <v>0.4</v>
      </c>
      <c r="U938" s="803">
        <f t="shared" si="16"/>
        <v>1</v>
      </c>
      <c r="V938" s="859">
        <f t="shared" si="17"/>
        <v>0</v>
      </c>
    </row>
    <row r="939" spans="1:22" ht="16.5" thickTop="1" thickBot="1">
      <c r="A939" s="799"/>
      <c r="B939" s="804" t="s">
        <v>3053</v>
      </c>
      <c r="C939" s="884" t="s">
        <v>2118</v>
      </c>
      <c r="D939" s="881" t="s">
        <v>172</v>
      </c>
      <c r="E939" s="804" t="s">
        <v>2118</v>
      </c>
      <c r="F939" s="294" t="s">
        <v>2120</v>
      </c>
      <c r="G939" s="295" t="s">
        <v>112</v>
      </c>
      <c r="H939" s="645">
        <v>37</v>
      </c>
      <c r="I939" s="647">
        <v>94.013999999999996</v>
      </c>
      <c r="J939" s="434">
        <v>187.92500000000001</v>
      </c>
      <c r="K939" s="435">
        <v>0.28169014084507044</v>
      </c>
      <c r="L939" s="735">
        <v>8</v>
      </c>
      <c r="M939" s="804" t="s">
        <v>286</v>
      </c>
      <c r="N939" s="437" t="s">
        <v>172</v>
      </c>
      <c r="O939" s="304"/>
      <c r="P939" s="275"/>
      <c r="Q939" s="275"/>
      <c r="R939" s="253">
        <v>0</v>
      </c>
      <c r="S939" s="305">
        <v>0</v>
      </c>
      <c r="U939" s="803">
        <f t="shared" si="16"/>
        <v>1</v>
      </c>
      <c r="V939" s="859">
        <f t="shared" si="17"/>
        <v>1</v>
      </c>
    </row>
    <row r="940" spans="1:22" ht="16.5" thickTop="1" thickBot="1">
      <c r="A940" s="799"/>
      <c r="B940" s="800" t="s">
        <v>3053</v>
      </c>
      <c r="C940" s="883" t="s">
        <v>2118</v>
      </c>
      <c r="D940" s="882" t="s">
        <v>172</v>
      </c>
      <c r="E940" s="800" t="s">
        <v>2165</v>
      </c>
      <c r="F940" s="296" t="s">
        <v>2166</v>
      </c>
      <c r="G940" s="297" t="s">
        <v>110</v>
      </c>
      <c r="H940" s="644">
        <v>8</v>
      </c>
      <c r="I940" s="646">
        <v>22.71</v>
      </c>
      <c r="J940" s="655">
        <v>59.033999999999999</v>
      </c>
      <c r="K940" s="436">
        <v>0.11940298507462686</v>
      </c>
      <c r="L940" s="734">
        <v>5</v>
      </c>
      <c r="M940" s="800" t="s">
        <v>286</v>
      </c>
      <c r="N940" s="437" t="s">
        <v>172</v>
      </c>
      <c r="O940" s="302"/>
      <c r="P940" s="274"/>
      <c r="Q940" s="274"/>
      <c r="R940" s="252">
        <v>0</v>
      </c>
      <c r="S940" s="303">
        <v>0</v>
      </c>
      <c r="U940" s="803">
        <f t="shared" si="16"/>
        <v>1</v>
      </c>
      <c r="V940" s="859">
        <f t="shared" si="17"/>
        <v>1</v>
      </c>
    </row>
    <row r="941" spans="1:22" ht="16.5" thickTop="1" thickBot="1">
      <c r="A941" s="799"/>
      <c r="B941" s="804" t="s">
        <v>3053</v>
      </c>
      <c r="C941" s="884" t="s">
        <v>2118</v>
      </c>
      <c r="D941" s="881" t="s">
        <v>172</v>
      </c>
      <c r="E941" s="804" t="s">
        <v>2392</v>
      </c>
      <c r="F941" s="294" t="s">
        <v>2393</v>
      </c>
      <c r="G941" s="295" t="s">
        <v>110</v>
      </c>
      <c r="H941" s="645">
        <v>6</v>
      </c>
      <c r="I941" s="647">
        <v>13.95</v>
      </c>
      <c r="J941" s="434">
        <v>13.95</v>
      </c>
      <c r="K941" s="435">
        <v>4.7619047619047616E-2</v>
      </c>
      <c r="L941" s="735">
        <v>4</v>
      </c>
      <c r="M941" s="804" t="s">
        <v>286</v>
      </c>
      <c r="N941" s="437" t="s">
        <v>172</v>
      </c>
      <c r="O941" s="304"/>
      <c r="P941" s="275"/>
      <c r="Q941" s="275"/>
      <c r="R941" s="253">
        <v>0</v>
      </c>
      <c r="S941" s="305">
        <v>0</v>
      </c>
      <c r="U941" s="803">
        <f t="shared" si="16"/>
        <v>1</v>
      </c>
      <c r="V941" s="859">
        <f t="shared" si="17"/>
        <v>1</v>
      </c>
    </row>
    <row r="942" spans="1:22" ht="16.5" thickTop="1" thickBot="1">
      <c r="A942" s="799"/>
      <c r="B942" s="800" t="s">
        <v>3053</v>
      </c>
      <c r="C942" s="883" t="s">
        <v>2118</v>
      </c>
      <c r="D942" s="882" t="s">
        <v>172</v>
      </c>
      <c r="E942" s="800" t="s">
        <v>2494</v>
      </c>
      <c r="F942" s="296" t="s">
        <v>2495</v>
      </c>
      <c r="G942" s="297" t="s">
        <v>110</v>
      </c>
      <c r="H942" s="644">
        <v>5</v>
      </c>
      <c r="I942" s="646">
        <v>13.513999999999999</v>
      </c>
      <c r="J942" s="655">
        <v>13.513999999999999</v>
      </c>
      <c r="K942" s="436">
        <v>9.0909090909090912E-2</v>
      </c>
      <c r="L942" s="734">
        <v>2</v>
      </c>
      <c r="M942" s="800" t="s">
        <v>286</v>
      </c>
      <c r="N942" s="437" t="s">
        <v>172</v>
      </c>
      <c r="O942" s="302"/>
      <c r="P942" s="274"/>
      <c r="Q942" s="274"/>
      <c r="R942" s="252">
        <v>0</v>
      </c>
      <c r="S942" s="303">
        <v>0</v>
      </c>
      <c r="U942" s="803">
        <f t="shared" si="16"/>
        <v>1</v>
      </c>
      <c r="V942" s="859">
        <f t="shared" si="17"/>
        <v>1</v>
      </c>
    </row>
    <row r="943" spans="1:22" ht="16.5" thickTop="1" thickBot="1">
      <c r="A943" s="799"/>
      <c r="B943" s="804" t="s">
        <v>3053</v>
      </c>
      <c r="C943" s="884" t="s">
        <v>2118</v>
      </c>
      <c r="D943" s="881" t="s">
        <v>172</v>
      </c>
      <c r="E943" s="804" t="s">
        <v>2906</v>
      </c>
      <c r="F943" s="294" t="s">
        <v>2907</v>
      </c>
      <c r="G943" s="295" t="s">
        <v>109</v>
      </c>
      <c r="H943" s="645"/>
      <c r="I943" s="647"/>
      <c r="J943" s="434">
        <v>20.111000000000001</v>
      </c>
      <c r="K943" s="435">
        <v>0.33333333333333331</v>
      </c>
      <c r="L943" s="735">
        <v>2</v>
      </c>
      <c r="M943" s="804" t="s">
        <v>286</v>
      </c>
      <c r="N943" s="437" t="s">
        <v>172</v>
      </c>
      <c r="O943" s="304"/>
      <c r="P943" s="275"/>
      <c r="Q943" s="275"/>
      <c r="R943" s="253">
        <v>0</v>
      </c>
      <c r="S943" s="305">
        <v>0</v>
      </c>
      <c r="U943" s="803">
        <f t="shared" si="16"/>
        <v>1</v>
      </c>
      <c r="V943" s="859">
        <f t="shared" si="17"/>
        <v>0</v>
      </c>
    </row>
    <row r="944" spans="1:22" ht="16.5" thickTop="1" thickBot="1">
      <c r="A944" s="799"/>
      <c r="B944" s="800" t="s">
        <v>3053</v>
      </c>
      <c r="C944" s="883" t="s">
        <v>280</v>
      </c>
      <c r="D944" s="882" t="s">
        <v>172</v>
      </c>
      <c r="E944" s="800" t="s">
        <v>280</v>
      </c>
      <c r="F944" s="296" t="s">
        <v>281</v>
      </c>
      <c r="G944" s="297" t="s">
        <v>112</v>
      </c>
      <c r="H944" s="644">
        <v>34</v>
      </c>
      <c r="I944" s="646">
        <v>274.27199999999999</v>
      </c>
      <c r="J944" s="655">
        <v>588.57500000000005</v>
      </c>
      <c r="K944" s="436">
        <v>0.32467532467532467</v>
      </c>
      <c r="L944" s="734">
        <v>6</v>
      </c>
      <c r="M944" s="800" t="s">
        <v>286</v>
      </c>
      <c r="N944" s="437" t="s">
        <v>172</v>
      </c>
      <c r="O944" s="302"/>
      <c r="P944" s="274">
        <v>72.927999999999997</v>
      </c>
      <c r="Q944" s="274">
        <v>4</v>
      </c>
      <c r="R944" s="252">
        <v>3</v>
      </c>
      <c r="S944" s="303">
        <v>0.5</v>
      </c>
      <c r="U944" s="803">
        <f t="shared" si="16"/>
        <v>1</v>
      </c>
      <c r="V944" s="859">
        <f t="shared" si="17"/>
        <v>1</v>
      </c>
    </row>
    <row r="945" spans="1:22" ht="16.5" thickTop="1" thickBot="1">
      <c r="A945" s="799"/>
      <c r="B945" s="804" t="s">
        <v>3053</v>
      </c>
      <c r="C945" s="884" t="s">
        <v>280</v>
      </c>
      <c r="D945" s="881" t="s">
        <v>172</v>
      </c>
      <c r="E945" s="804" t="s">
        <v>363</v>
      </c>
      <c r="F945" s="294" t="s">
        <v>364</v>
      </c>
      <c r="G945" s="295" t="s">
        <v>111</v>
      </c>
      <c r="H945" s="645">
        <v>33</v>
      </c>
      <c r="I945" s="647">
        <v>79.486000000000004</v>
      </c>
      <c r="J945" s="434">
        <v>564.16800000000001</v>
      </c>
      <c r="K945" s="435">
        <v>0.34666666666666668</v>
      </c>
      <c r="L945" s="735">
        <v>7</v>
      </c>
      <c r="M945" s="804" t="s">
        <v>286</v>
      </c>
      <c r="N945" s="437" t="s">
        <v>172</v>
      </c>
      <c r="O945" s="304">
        <v>1</v>
      </c>
      <c r="P945" s="275">
        <v>63.582000000000001</v>
      </c>
      <c r="Q945" s="275">
        <v>4</v>
      </c>
      <c r="R945" s="253">
        <v>3</v>
      </c>
      <c r="S945" s="305">
        <v>0.46153846153846156</v>
      </c>
      <c r="U945" s="803">
        <f t="shared" si="16"/>
        <v>1</v>
      </c>
      <c r="V945" s="859">
        <f t="shared" si="17"/>
        <v>1</v>
      </c>
    </row>
    <row r="946" spans="1:22" ht="16.5" thickTop="1" thickBot="1">
      <c r="A946" s="799"/>
      <c r="B946" s="800" t="s">
        <v>3053</v>
      </c>
      <c r="C946" s="883" t="s">
        <v>280</v>
      </c>
      <c r="D946" s="882" t="s">
        <v>172</v>
      </c>
      <c r="E946" s="800" t="s">
        <v>674</v>
      </c>
      <c r="F946" s="296" t="s">
        <v>675</v>
      </c>
      <c r="G946" s="297" t="s">
        <v>111</v>
      </c>
      <c r="H946" s="644">
        <v>24</v>
      </c>
      <c r="I946" s="646">
        <v>179.50700000000001</v>
      </c>
      <c r="J946" s="655">
        <v>231.34800000000001</v>
      </c>
      <c r="K946" s="436">
        <v>0.29850746268656714</v>
      </c>
      <c r="L946" s="734">
        <v>3</v>
      </c>
      <c r="M946" s="800" t="s">
        <v>245</v>
      </c>
      <c r="N946" s="437" t="s">
        <v>172</v>
      </c>
      <c r="O946" s="302"/>
      <c r="P946" s="274">
        <v>0</v>
      </c>
      <c r="Q946" s="274"/>
      <c r="R946" s="252">
        <v>0</v>
      </c>
      <c r="S946" s="303">
        <v>0</v>
      </c>
      <c r="U946" s="803">
        <f t="shared" si="16"/>
        <v>0</v>
      </c>
      <c r="V946" s="859">
        <f t="shared" si="17"/>
        <v>1</v>
      </c>
    </row>
    <row r="947" spans="1:22" ht="16.5" thickTop="1" thickBot="1">
      <c r="A947" s="799"/>
      <c r="B947" s="804" t="s">
        <v>3053</v>
      </c>
      <c r="C947" s="884" t="s">
        <v>280</v>
      </c>
      <c r="D947" s="881" t="s">
        <v>172</v>
      </c>
      <c r="E947" s="804" t="s">
        <v>963</v>
      </c>
      <c r="F947" s="294" t="s">
        <v>964</v>
      </c>
      <c r="G947" s="295" t="s">
        <v>109</v>
      </c>
      <c r="H947" s="645"/>
      <c r="I947" s="647"/>
      <c r="J947" s="434">
        <v>249.011</v>
      </c>
      <c r="K947" s="435">
        <v>0.25</v>
      </c>
      <c r="L947" s="735">
        <v>2</v>
      </c>
      <c r="M947" s="804" t="s">
        <v>286</v>
      </c>
      <c r="N947" s="437" t="s">
        <v>172</v>
      </c>
      <c r="O947" s="304"/>
      <c r="P947" s="275">
        <v>0</v>
      </c>
      <c r="Q947" s="275"/>
      <c r="R947" s="253">
        <v>0</v>
      </c>
      <c r="S947" s="305">
        <v>0</v>
      </c>
      <c r="U947" s="803">
        <f t="shared" si="16"/>
        <v>1</v>
      </c>
      <c r="V947" s="859">
        <f t="shared" si="17"/>
        <v>0</v>
      </c>
    </row>
    <row r="948" spans="1:22" ht="16.5" thickTop="1" thickBot="1">
      <c r="A948" s="799"/>
      <c r="B948" s="800" t="s">
        <v>3053</v>
      </c>
      <c r="C948" s="883" t="s">
        <v>280</v>
      </c>
      <c r="D948" s="882" t="s">
        <v>172</v>
      </c>
      <c r="E948" s="800" t="s">
        <v>1120</v>
      </c>
      <c r="F948" s="296" t="s">
        <v>1121</v>
      </c>
      <c r="G948" s="297" t="s">
        <v>110</v>
      </c>
      <c r="H948" s="644">
        <v>18</v>
      </c>
      <c r="I948" s="646">
        <v>144.26499999999999</v>
      </c>
      <c r="J948" s="655">
        <v>774.46</v>
      </c>
      <c r="K948" s="436">
        <v>0.2318840579710145</v>
      </c>
      <c r="L948" s="734">
        <v>5</v>
      </c>
      <c r="M948" s="800" t="s">
        <v>246</v>
      </c>
      <c r="N948" s="437" t="s">
        <v>172</v>
      </c>
      <c r="O948" s="302"/>
      <c r="P948" s="274">
        <v>0</v>
      </c>
      <c r="Q948" s="274"/>
      <c r="R948" s="252">
        <v>0</v>
      </c>
      <c r="S948" s="303">
        <v>0</v>
      </c>
      <c r="U948" s="803">
        <f t="shared" si="16"/>
        <v>0</v>
      </c>
      <c r="V948" s="859">
        <f t="shared" si="17"/>
        <v>1</v>
      </c>
    </row>
    <row r="949" spans="1:22" ht="16.5" thickTop="1" thickBot="1">
      <c r="A949" s="799"/>
      <c r="B949" s="804" t="s">
        <v>3053</v>
      </c>
      <c r="C949" s="884" t="s">
        <v>280</v>
      </c>
      <c r="D949" s="881" t="s">
        <v>172</v>
      </c>
      <c r="E949" s="804" t="s">
        <v>1379</v>
      </c>
      <c r="F949" s="294" t="s">
        <v>1380</v>
      </c>
      <c r="G949" s="295" t="s">
        <v>110</v>
      </c>
      <c r="H949" s="645">
        <v>15</v>
      </c>
      <c r="I949" s="647">
        <v>60.975000000000001</v>
      </c>
      <c r="J949" s="434">
        <v>310.92500000000001</v>
      </c>
      <c r="K949" s="435">
        <v>0.27777777777777779</v>
      </c>
      <c r="L949" s="735">
        <v>3</v>
      </c>
      <c r="M949" s="804" t="s">
        <v>244</v>
      </c>
      <c r="N949" s="437" t="s">
        <v>172</v>
      </c>
      <c r="O949" s="304"/>
      <c r="P949" s="275">
        <v>0</v>
      </c>
      <c r="Q949" s="275"/>
      <c r="R949" s="253">
        <v>0</v>
      </c>
      <c r="S949" s="305">
        <v>0</v>
      </c>
      <c r="U949" s="803">
        <f t="shared" si="16"/>
        <v>0</v>
      </c>
      <c r="V949" s="859">
        <f t="shared" si="17"/>
        <v>1</v>
      </c>
    </row>
    <row r="950" spans="1:22" ht="16.5" thickTop="1" thickBot="1">
      <c r="A950" s="799"/>
      <c r="B950" s="800" t="s">
        <v>3053</v>
      </c>
      <c r="C950" s="883" t="s">
        <v>280</v>
      </c>
      <c r="D950" s="882" t="s">
        <v>172</v>
      </c>
      <c r="E950" s="800" t="s">
        <v>2394</v>
      </c>
      <c r="F950" s="296" t="s">
        <v>2395</v>
      </c>
      <c r="G950" s="297" t="s">
        <v>109</v>
      </c>
      <c r="H950" s="644"/>
      <c r="I950" s="646"/>
      <c r="J950" s="655">
        <v>365.49700000000001</v>
      </c>
      <c r="K950" s="436">
        <v>0.35714285714285715</v>
      </c>
      <c r="L950" s="734">
        <v>2</v>
      </c>
      <c r="M950" s="800" t="s">
        <v>286</v>
      </c>
      <c r="N950" s="437" t="s">
        <v>172</v>
      </c>
      <c r="O950" s="302"/>
      <c r="P950" s="274"/>
      <c r="Q950" s="274"/>
      <c r="R950" s="252">
        <v>0</v>
      </c>
      <c r="S950" s="303">
        <v>0</v>
      </c>
      <c r="U950" s="803">
        <f t="shared" si="16"/>
        <v>1</v>
      </c>
      <c r="V950" s="859">
        <f t="shared" si="17"/>
        <v>0</v>
      </c>
    </row>
    <row r="951" spans="1:22" ht="16.5" thickTop="1" thickBot="1">
      <c r="A951" s="799"/>
      <c r="B951" s="804" t="s">
        <v>3054</v>
      </c>
      <c r="C951" s="884" t="s">
        <v>577</v>
      </c>
      <c r="D951" s="881" t="s">
        <v>172</v>
      </c>
      <c r="E951" s="804" t="s">
        <v>577</v>
      </c>
      <c r="F951" s="294" t="s">
        <v>581</v>
      </c>
      <c r="G951" s="295" t="s">
        <v>112</v>
      </c>
      <c r="H951" s="645">
        <v>26</v>
      </c>
      <c r="I951" s="647">
        <v>46.889000000000003</v>
      </c>
      <c r="J951" s="434">
        <v>114.92400000000001</v>
      </c>
      <c r="K951" s="435">
        <v>0.15384615384615385</v>
      </c>
      <c r="L951" s="735">
        <v>4</v>
      </c>
      <c r="M951" s="804" t="s">
        <v>286</v>
      </c>
      <c r="N951" s="437" t="s">
        <v>172</v>
      </c>
      <c r="O951" s="304"/>
      <c r="P951" s="275">
        <v>27.446999999999999</v>
      </c>
      <c r="Q951" s="275">
        <v>2</v>
      </c>
      <c r="R951" s="253">
        <v>2</v>
      </c>
      <c r="S951" s="305">
        <v>0.5</v>
      </c>
      <c r="U951" s="803">
        <f t="shared" si="16"/>
        <v>1</v>
      </c>
      <c r="V951" s="859">
        <f t="shared" si="17"/>
        <v>1</v>
      </c>
    </row>
    <row r="952" spans="1:22" ht="16.5" thickTop="1" thickBot="1">
      <c r="A952" s="799"/>
      <c r="B952" s="800" t="s">
        <v>3054</v>
      </c>
      <c r="C952" s="883" t="s">
        <v>577</v>
      </c>
      <c r="D952" s="882" t="s">
        <v>172</v>
      </c>
      <c r="E952" s="800" t="s">
        <v>614</v>
      </c>
      <c r="F952" s="296" t="s">
        <v>625</v>
      </c>
      <c r="G952" s="297" t="s">
        <v>110</v>
      </c>
      <c r="H952" s="644">
        <v>26</v>
      </c>
      <c r="I952" s="646">
        <v>16.783000000000001</v>
      </c>
      <c r="J952" s="655">
        <v>126.79900000000001</v>
      </c>
      <c r="K952" s="436">
        <v>0.16666666666666666</v>
      </c>
      <c r="L952" s="734">
        <v>3</v>
      </c>
      <c r="M952" s="800" t="s">
        <v>286</v>
      </c>
      <c r="N952" s="437" t="s">
        <v>172</v>
      </c>
      <c r="O952" s="302"/>
      <c r="P952" s="274">
        <v>0</v>
      </c>
      <c r="Q952" s="274"/>
      <c r="R952" s="252">
        <v>0</v>
      </c>
      <c r="S952" s="303">
        <v>0</v>
      </c>
      <c r="U952" s="803">
        <f t="shared" si="16"/>
        <v>1</v>
      </c>
      <c r="V952" s="859">
        <f t="shared" si="17"/>
        <v>1</v>
      </c>
    </row>
    <row r="953" spans="1:22" ht="16.5" thickTop="1" thickBot="1">
      <c r="A953" s="799"/>
      <c r="B953" s="804" t="s">
        <v>3054</v>
      </c>
      <c r="C953" s="884" t="s">
        <v>577</v>
      </c>
      <c r="D953" s="881" t="s">
        <v>172</v>
      </c>
      <c r="E953" s="804" t="s">
        <v>779</v>
      </c>
      <c r="F953" s="294" t="s">
        <v>780</v>
      </c>
      <c r="G953" s="295" t="s">
        <v>110</v>
      </c>
      <c r="H953" s="645">
        <v>21</v>
      </c>
      <c r="I953" s="647">
        <v>104.83499999999999</v>
      </c>
      <c r="J953" s="434">
        <v>104.83499999999999</v>
      </c>
      <c r="K953" s="435">
        <v>8.1632653061224483E-2</v>
      </c>
      <c r="L953" s="735">
        <v>1</v>
      </c>
      <c r="M953" s="804" t="s">
        <v>286</v>
      </c>
      <c r="N953" s="437" t="s">
        <v>172</v>
      </c>
      <c r="O953" s="304"/>
      <c r="P953" s="275"/>
      <c r="Q953" s="275"/>
      <c r="R953" s="253">
        <v>0</v>
      </c>
      <c r="S953" s="305">
        <v>0</v>
      </c>
      <c r="U953" s="803">
        <f t="shared" si="16"/>
        <v>1</v>
      </c>
      <c r="V953" s="859">
        <f t="shared" si="17"/>
        <v>1</v>
      </c>
    </row>
    <row r="954" spans="1:22" ht="16.5" thickTop="1" thickBot="1">
      <c r="A954" s="799"/>
      <c r="B954" s="800" t="s">
        <v>3054</v>
      </c>
      <c r="C954" s="883" t="s">
        <v>577</v>
      </c>
      <c r="D954" s="882" t="s">
        <v>172</v>
      </c>
      <c r="E954" s="800" t="s">
        <v>833</v>
      </c>
      <c r="F954" s="296" t="s">
        <v>834</v>
      </c>
      <c r="G954" s="297" t="s">
        <v>110</v>
      </c>
      <c r="H954" s="644">
        <v>21</v>
      </c>
      <c r="I954" s="646">
        <v>59.777999999999999</v>
      </c>
      <c r="J954" s="655">
        <v>245.19200000000001</v>
      </c>
      <c r="K954" s="436">
        <v>0.20689655172413793</v>
      </c>
      <c r="L954" s="734">
        <v>6</v>
      </c>
      <c r="M954" s="800" t="s">
        <v>245</v>
      </c>
      <c r="N954" s="437" t="s">
        <v>172</v>
      </c>
      <c r="O954" s="302"/>
      <c r="P954" s="274">
        <v>30.969000000000001</v>
      </c>
      <c r="Q954" s="274">
        <v>2</v>
      </c>
      <c r="R954" s="252">
        <v>2</v>
      </c>
      <c r="S954" s="303">
        <v>0.30769230769230771</v>
      </c>
      <c r="U954" s="803">
        <f t="shared" si="16"/>
        <v>0</v>
      </c>
      <c r="V954" s="859">
        <f t="shared" si="17"/>
        <v>1</v>
      </c>
    </row>
    <row r="955" spans="1:22" ht="16.5" thickTop="1" thickBot="1">
      <c r="A955" s="799"/>
      <c r="B955" s="804" t="s">
        <v>3054</v>
      </c>
      <c r="C955" s="884" t="s">
        <v>577</v>
      </c>
      <c r="D955" s="881" t="s">
        <v>172</v>
      </c>
      <c r="E955" s="804" t="s">
        <v>861</v>
      </c>
      <c r="F955" s="294" t="s">
        <v>862</v>
      </c>
      <c r="G955" s="295" t="s">
        <v>110</v>
      </c>
      <c r="H955" s="645">
        <v>20</v>
      </c>
      <c r="I955" s="647">
        <v>13.105</v>
      </c>
      <c r="J955" s="434">
        <v>71.271000000000001</v>
      </c>
      <c r="K955" s="435">
        <v>0.10126582278481013</v>
      </c>
      <c r="L955" s="735">
        <v>2</v>
      </c>
      <c r="M955" s="804" t="s">
        <v>286</v>
      </c>
      <c r="N955" s="437" t="s">
        <v>172</v>
      </c>
      <c r="O955" s="304"/>
      <c r="P955" s="275">
        <v>0</v>
      </c>
      <c r="Q955" s="275"/>
      <c r="R955" s="253">
        <v>0</v>
      </c>
      <c r="S955" s="305">
        <v>0</v>
      </c>
      <c r="U955" s="803">
        <f t="shared" si="16"/>
        <v>1</v>
      </c>
      <c r="V955" s="859">
        <f t="shared" si="17"/>
        <v>1</v>
      </c>
    </row>
    <row r="956" spans="1:22" ht="16.5" thickTop="1" thickBot="1">
      <c r="A956" s="799"/>
      <c r="B956" s="800" t="s">
        <v>3054</v>
      </c>
      <c r="C956" s="883" t="s">
        <v>577</v>
      </c>
      <c r="D956" s="882" t="s">
        <v>172</v>
      </c>
      <c r="E956" s="800" t="s">
        <v>1285</v>
      </c>
      <c r="F956" s="296" t="s">
        <v>1286</v>
      </c>
      <c r="G956" s="297" t="s">
        <v>110</v>
      </c>
      <c r="H956" s="644">
        <v>15</v>
      </c>
      <c r="I956" s="646">
        <v>33.64</v>
      </c>
      <c r="J956" s="655">
        <v>1339.7070000000001</v>
      </c>
      <c r="K956" s="436">
        <v>0.39370078740157483</v>
      </c>
      <c r="L956" s="734">
        <v>8</v>
      </c>
      <c r="M956" s="800" t="s">
        <v>246</v>
      </c>
      <c r="N956" s="437" t="s">
        <v>172</v>
      </c>
      <c r="O956" s="302">
        <v>1</v>
      </c>
      <c r="P956" s="274">
        <v>34.427</v>
      </c>
      <c r="Q956" s="274">
        <v>2</v>
      </c>
      <c r="R956" s="252">
        <v>2</v>
      </c>
      <c r="S956" s="303">
        <v>0.26666666666666666</v>
      </c>
      <c r="U956" s="803">
        <f t="shared" si="16"/>
        <v>0</v>
      </c>
      <c r="V956" s="859">
        <f t="shared" si="17"/>
        <v>1</v>
      </c>
    </row>
    <row r="957" spans="1:22" ht="16.5" thickTop="1" thickBot="1">
      <c r="A957" s="799"/>
      <c r="B957" s="804" t="s">
        <v>3054</v>
      </c>
      <c r="C957" s="884" t="s">
        <v>577</v>
      </c>
      <c r="D957" s="881" t="s">
        <v>172</v>
      </c>
      <c r="E957" s="804" t="s">
        <v>1761</v>
      </c>
      <c r="F957" s="294" t="s">
        <v>1763</v>
      </c>
      <c r="G957" s="295" t="s">
        <v>111</v>
      </c>
      <c r="H957" s="645">
        <v>11</v>
      </c>
      <c r="I957" s="647">
        <v>127.461</v>
      </c>
      <c r="J957" s="434">
        <v>159.589</v>
      </c>
      <c r="K957" s="435">
        <v>0.15730337078651685</v>
      </c>
      <c r="L957" s="735">
        <v>5</v>
      </c>
      <c r="M957" s="804" t="s">
        <v>245</v>
      </c>
      <c r="N957" s="437" t="s">
        <v>172</v>
      </c>
      <c r="O957" s="304"/>
      <c r="P957" s="275"/>
      <c r="Q957" s="275"/>
      <c r="R957" s="253">
        <v>0</v>
      </c>
      <c r="S957" s="305">
        <v>0</v>
      </c>
      <c r="U957" s="803">
        <f t="shared" si="16"/>
        <v>0</v>
      </c>
      <c r="V957" s="859">
        <f t="shared" si="17"/>
        <v>1</v>
      </c>
    </row>
    <row r="958" spans="1:22" ht="16.5" thickTop="1" thickBot="1">
      <c r="A958" s="799"/>
      <c r="B958" s="800" t="s">
        <v>3054</v>
      </c>
      <c r="C958" s="883" t="s">
        <v>577</v>
      </c>
      <c r="D958" s="882" t="s">
        <v>172</v>
      </c>
      <c r="E958" s="800" t="s">
        <v>1801</v>
      </c>
      <c r="F958" s="296" t="s">
        <v>1802</v>
      </c>
      <c r="G958" s="297" t="s">
        <v>110</v>
      </c>
      <c r="H958" s="644">
        <v>11</v>
      </c>
      <c r="I958" s="646">
        <v>73.795000000000002</v>
      </c>
      <c r="J958" s="655">
        <v>230.11199999999999</v>
      </c>
      <c r="K958" s="436">
        <v>0.22222222222222221</v>
      </c>
      <c r="L958" s="734">
        <v>5</v>
      </c>
      <c r="M958" s="800" t="s">
        <v>245</v>
      </c>
      <c r="N958" s="437" t="s">
        <v>172</v>
      </c>
      <c r="O958" s="302">
        <v>1</v>
      </c>
      <c r="P958" s="274"/>
      <c r="Q958" s="274"/>
      <c r="R958" s="252">
        <v>0</v>
      </c>
      <c r="S958" s="303">
        <v>0</v>
      </c>
      <c r="U958" s="803">
        <f t="shared" si="16"/>
        <v>0</v>
      </c>
      <c r="V958" s="859">
        <f t="shared" si="17"/>
        <v>1</v>
      </c>
    </row>
    <row r="959" spans="1:22" ht="16.5" thickTop="1" thickBot="1">
      <c r="A959" s="799"/>
      <c r="B959" s="804" t="s">
        <v>3054</v>
      </c>
      <c r="C959" s="884" t="s">
        <v>577</v>
      </c>
      <c r="D959" s="881" t="s">
        <v>172</v>
      </c>
      <c r="E959" s="804" t="s">
        <v>2146</v>
      </c>
      <c r="F959" s="294" t="s">
        <v>1424</v>
      </c>
      <c r="G959" s="295" t="s">
        <v>109</v>
      </c>
      <c r="H959" s="645"/>
      <c r="I959" s="647"/>
      <c r="J959" s="434">
        <v>36.198999999999998</v>
      </c>
      <c r="K959" s="435">
        <v>0.5</v>
      </c>
      <c r="L959" s="735">
        <v>1</v>
      </c>
      <c r="M959" s="804" t="s">
        <v>286</v>
      </c>
      <c r="N959" s="437" t="s">
        <v>172</v>
      </c>
      <c r="O959" s="304"/>
      <c r="P959" s="275">
        <v>10.959</v>
      </c>
      <c r="Q959" s="275">
        <v>1</v>
      </c>
      <c r="R959" s="253">
        <v>1</v>
      </c>
      <c r="S959" s="305">
        <v>1</v>
      </c>
      <c r="U959" s="803">
        <f t="shared" si="16"/>
        <v>1</v>
      </c>
      <c r="V959" s="859">
        <f t="shared" si="17"/>
        <v>0</v>
      </c>
    </row>
    <row r="960" spans="1:22" ht="16.5" thickTop="1" thickBot="1">
      <c r="A960" s="799"/>
      <c r="B960" s="800" t="s">
        <v>3054</v>
      </c>
      <c r="C960" s="883" t="s">
        <v>577</v>
      </c>
      <c r="D960" s="882" t="s">
        <v>172</v>
      </c>
      <c r="E960" s="800" t="s">
        <v>2147</v>
      </c>
      <c r="F960" s="296" t="s">
        <v>2148</v>
      </c>
      <c r="G960" s="297" t="s">
        <v>109</v>
      </c>
      <c r="H960" s="644"/>
      <c r="I960" s="646"/>
      <c r="J960" s="655">
        <v>29.135999999999999</v>
      </c>
      <c r="K960" s="436">
        <v>0.1111111111111111</v>
      </c>
      <c r="L960" s="734">
        <v>2</v>
      </c>
      <c r="M960" s="800" t="s">
        <v>286</v>
      </c>
      <c r="N960" s="437" t="s">
        <v>172</v>
      </c>
      <c r="O960" s="302"/>
      <c r="P960" s="274"/>
      <c r="Q960" s="274"/>
      <c r="R960" s="252">
        <v>0</v>
      </c>
      <c r="S960" s="303">
        <v>0</v>
      </c>
      <c r="U960" s="803">
        <f t="shared" si="16"/>
        <v>1</v>
      </c>
      <c r="V960" s="859">
        <f t="shared" si="17"/>
        <v>0</v>
      </c>
    </row>
    <row r="961" spans="1:22" ht="16.5" thickTop="1" thickBot="1">
      <c r="A961" s="799"/>
      <c r="B961" s="804" t="s">
        <v>553</v>
      </c>
      <c r="C961" s="884" t="s">
        <v>172</v>
      </c>
      <c r="D961" s="881" t="s">
        <v>172</v>
      </c>
      <c r="E961" s="804" t="s">
        <v>664</v>
      </c>
      <c r="F961" s="294" t="s">
        <v>666</v>
      </c>
      <c r="G961" s="295" t="s">
        <v>111</v>
      </c>
      <c r="H961" s="645">
        <v>24</v>
      </c>
      <c r="I961" s="647">
        <v>487.48050000000001</v>
      </c>
      <c r="J961" s="434">
        <v>766.47500000000002</v>
      </c>
      <c r="K961" s="435">
        <v>0.3087248322147651</v>
      </c>
      <c r="L961" s="735">
        <v>5</v>
      </c>
      <c r="M961" s="804" t="s">
        <v>246</v>
      </c>
      <c r="N961" s="437" t="s">
        <v>172</v>
      </c>
      <c r="O961" s="304"/>
      <c r="P961" s="275">
        <v>25.251999999999999</v>
      </c>
      <c r="Q961" s="275">
        <v>1</v>
      </c>
      <c r="R961" s="253">
        <v>1</v>
      </c>
      <c r="S961" s="305">
        <v>0.2</v>
      </c>
      <c r="U961" s="803">
        <f t="shared" si="16"/>
        <v>0</v>
      </c>
      <c r="V961" s="859">
        <f t="shared" si="17"/>
        <v>1</v>
      </c>
    </row>
    <row r="962" spans="1:22" ht="16.5" thickTop="1" thickBot="1">
      <c r="A962" s="799"/>
      <c r="B962" s="800" t="s">
        <v>553</v>
      </c>
      <c r="C962" s="883" t="s">
        <v>2121</v>
      </c>
      <c r="D962" s="882" t="s">
        <v>172</v>
      </c>
      <c r="E962" s="800" t="s">
        <v>2121</v>
      </c>
      <c r="F962" s="296" t="s">
        <v>2123</v>
      </c>
      <c r="G962" s="297" t="s">
        <v>647</v>
      </c>
      <c r="H962" s="644">
        <v>8</v>
      </c>
      <c r="I962" s="646">
        <v>110.488</v>
      </c>
      <c r="J962" s="655">
        <v>754.37900000000002</v>
      </c>
      <c r="K962" s="436">
        <v>0.61261261261261257</v>
      </c>
      <c r="L962" s="734">
        <v>11</v>
      </c>
      <c r="M962" s="800" t="s">
        <v>246</v>
      </c>
      <c r="N962" s="437" t="s">
        <v>172</v>
      </c>
      <c r="O962" s="302">
        <v>1</v>
      </c>
      <c r="P962" s="274">
        <v>168.69399999999999</v>
      </c>
      <c r="Q962" s="274">
        <v>14</v>
      </c>
      <c r="R962" s="252">
        <v>6</v>
      </c>
      <c r="S962" s="303">
        <v>0.54545454545454541</v>
      </c>
      <c r="U962" s="803">
        <f t="shared" si="16"/>
        <v>0</v>
      </c>
      <c r="V962" s="859">
        <f t="shared" si="17"/>
        <v>1</v>
      </c>
    </row>
    <row r="963" spans="1:22" ht="16.5" thickTop="1" thickBot="1">
      <c r="A963" s="799"/>
      <c r="B963" s="804" t="s">
        <v>553</v>
      </c>
      <c r="C963" s="884" t="s">
        <v>2121</v>
      </c>
      <c r="D963" s="881" t="s">
        <v>172</v>
      </c>
      <c r="E963" s="804" t="s">
        <v>2131</v>
      </c>
      <c r="F963" s="294" t="s">
        <v>2133</v>
      </c>
      <c r="G963" s="295" t="s">
        <v>111</v>
      </c>
      <c r="H963" s="645">
        <v>8</v>
      </c>
      <c r="I963" s="647">
        <v>481.15600000000001</v>
      </c>
      <c r="J963" s="434">
        <v>624.69299999999998</v>
      </c>
      <c r="K963" s="435">
        <v>0.36956521739130432</v>
      </c>
      <c r="L963" s="735">
        <v>8</v>
      </c>
      <c r="M963" s="804" t="s">
        <v>246</v>
      </c>
      <c r="N963" s="437" t="s">
        <v>172</v>
      </c>
      <c r="O963" s="304">
        <v>2</v>
      </c>
      <c r="P963" s="275">
        <v>104.18899999999999</v>
      </c>
      <c r="Q963" s="275">
        <v>5</v>
      </c>
      <c r="R963" s="253">
        <v>4</v>
      </c>
      <c r="S963" s="305">
        <v>0.47058823529411764</v>
      </c>
      <c r="U963" s="803">
        <f t="shared" si="16"/>
        <v>0</v>
      </c>
      <c r="V963" s="859">
        <f t="shared" si="17"/>
        <v>1</v>
      </c>
    </row>
    <row r="964" spans="1:22" ht="16.5" thickTop="1" thickBot="1">
      <c r="A964" s="799"/>
      <c r="B964" s="800" t="s">
        <v>553</v>
      </c>
      <c r="C964" s="883" t="s">
        <v>2121</v>
      </c>
      <c r="D964" s="882" t="s">
        <v>172</v>
      </c>
      <c r="E964" s="800" t="s">
        <v>2167</v>
      </c>
      <c r="F964" s="296" t="s">
        <v>2015</v>
      </c>
      <c r="G964" s="297" t="s">
        <v>110</v>
      </c>
      <c r="H964" s="644">
        <v>8</v>
      </c>
      <c r="I964" s="646">
        <v>93.275000000000006</v>
      </c>
      <c r="J964" s="655">
        <v>357.339</v>
      </c>
      <c r="K964" s="436">
        <v>0.43902439024390244</v>
      </c>
      <c r="L964" s="734">
        <v>6</v>
      </c>
      <c r="M964" s="800" t="s">
        <v>246</v>
      </c>
      <c r="N964" s="437" t="s">
        <v>172</v>
      </c>
      <c r="O964" s="302"/>
      <c r="P964" s="274">
        <v>34.113999999999997</v>
      </c>
      <c r="Q964" s="274">
        <v>3</v>
      </c>
      <c r="R964" s="252">
        <v>1</v>
      </c>
      <c r="S964" s="303">
        <v>0.15384615384615385</v>
      </c>
      <c r="U964" s="803">
        <f t="shared" si="16"/>
        <v>0</v>
      </c>
      <c r="V964" s="859">
        <f t="shared" si="17"/>
        <v>1</v>
      </c>
    </row>
    <row r="965" spans="1:22" ht="16.5" thickTop="1" thickBot="1">
      <c r="A965" s="799"/>
      <c r="B965" s="804" t="s">
        <v>553</v>
      </c>
      <c r="C965" s="884" t="s">
        <v>2121</v>
      </c>
      <c r="D965" s="881" t="s">
        <v>172</v>
      </c>
      <c r="E965" s="804" t="s">
        <v>2282</v>
      </c>
      <c r="F965" s="294" t="s">
        <v>2283</v>
      </c>
      <c r="G965" s="295" t="s">
        <v>110</v>
      </c>
      <c r="H965" s="645">
        <v>7</v>
      </c>
      <c r="I965" s="647">
        <v>93.534999999999997</v>
      </c>
      <c r="J965" s="434">
        <v>439.84699999999998</v>
      </c>
      <c r="K965" s="435">
        <v>0.41904761904761906</v>
      </c>
      <c r="L965" s="735">
        <v>8</v>
      </c>
      <c r="M965" s="804" t="s">
        <v>246</v>
      </c>
      <c r="N965" s="437" t="s">
        <v>172</v>
      </c>
      <c r="O965" s="304">
        <v>2</v>
      </c>
      <c r="P965" s="275">
        <v>36.994999999999997</v>
      </c>
      <c r="Q965" s="275">
        <v>3</v>
      </c>
      <c r="R965" s="253">
        <v>3</v>
      </c>
      <c r="S965" s="305">
        <v>0.42857142857142855</v>
      </c>
      <c r="U965" s="803">
        <f t="shared" si="16"/>
        <v>0</v>
      </c>
      <c r="V965" s="859">
        <f t="shared" si="17"/>
        <v>1</v>
      </c>
    </row>
    <row r="966" spans="1:22" ht="16.5" thickTop="1" thickBot="1">
      <c r="A966" s="799"/>
      <c r="B966" s="800" t="s">
        <v>553</v>
      </c>
      <c r="C966" s="883" t="s">
        <v>2121</v>
      </c>
      <c r="D966" s="882" t="s">
        <v>172</v>
      </c>
      <c r="E966" s="800" t="s">
        <v>2908</v>
      </c>
      <c r="F966" s="296" t="s">
        <v>2909</v>
      </c>
      <c r="G966" s="297" t="s">
        <v>109</v>
      </c>
      <c r="H966" s="644"/>
      <c r="I966" s="646"/>
      <c r="J966" s="655">
        <v>455.66199999999998</v>
      </c>
      <c r="K966" s="436">
        <v>0.33333333333333331</v>
      </c>
      <c r="L966" s="734">
        <v>5</v>
      </c>
      <c r="M966" s="800" t="s">
        <v>286</v>
      </c>
      <c r="N966" s="437" t="s">
        <v>172</v>
      </c>
      <c r="O966" s="302">
        <v>1</v>
      </c>
      <c r="P966" s="274">
        <v>385.351</v>
      </c>
      <c r="Q966" s="274">
        <v>6</v>
      </c>
      <c r="R966" s="252">
        <v>2</v>
      </c>
      <c r="S966" s="303">
        <v>0.44444444444444442</v>
      </c>
      <c r="U966" s="803">
        <f t="shared" si="16"/>
        <v>1</v>
      </c>
      <c r="V966" s="859">
        <f t="shared" si="17"/>
        <v>0</v>
      </c>
    </row>
    <row r="967" spans="1:22" ht="16.5" thickTop="1" thickBot="1">
      <c r="A967" s="799"/>
      <c r="B967" s="804" t="s">
        <v>553</v>
      </c>
      <c r="C967" s="884" t="s">
        <v>2121</v>
      </c>
      <c r="D967" s="881" t="s">
        <v>172</v>
      </c>
      <c r="E967" s="804" t="s">
        <v>3221</v>
      </c>
      <c r="F967" s="294" t="s">
        <v>3222</v>
      </c>
      <c r="G967" s="295" t="s">
        <v>110</v>
      </c>
      <c r="H967" s="645">
        <v>1</v>
      </c>
      <c r="I967" s="647">
        <v>10.028</v>
      </c>
      <c r="J967" s="434">
        <v>10.028</v>
      </c>
      <c r="K967" s="435">
        <v>0.22222222222222221</v>
      </c>
      <c r="L967" s="735">
        <v>3</v>
      </c>
      <c r="M967" s="804" t="s">
        <v>245</v>
      </c>
      <c r="N967" s="437" t="s">
        <v>172</v>
      </c>
      <c r="O967" s="304"/>
      <c r="P967" s="275"/>
      <c r="Q967" s="275"/>
      <c r="R967" s="253">
        <v>0</v>
      </c>
      <c r="S967" s="305">
        <v>0</v>
      </c>
      <c r="U967" s="803">
        <f t="shared" si="16"/>
        <v>0</v>
      </c>
      <c r="V967" s="859">
        <f t="shared" si="17"/>
        <v>1</v>
      </c>
    </row>
    <row r="968" spans="1:22" ht="16.5" thickTop="1" thickBot="1">
      <c r="A968" s="799"/>
      <c r="B968" s="800" t="s">
        <v>553</v>
      </c>
      <c r="C968" s="883" t="s">
        <v>2461</v>
      </c>
      <c r="D968" s="882" t="s">
        <v>172</v>
      </c>
      <c r="E968" s="800" t="s">
        <v>596</v>
      </c>
      <c r="F968" s="296" t="s">
        <v>597</v>
      </c>
      <c r="G968" s="297" t="s">
        <v>110</v>
      </c>
      <c r="H968" s="644">
        <v>26</v>
      </c>
      <c r="I968" s="646">
        <v>128.732</v>
      </c>
      <c r="J968" s="655">
        <v>226.565</v>
      </c>
      <c r="K968" s="436">
        <v>0.20952380952380953</v>
      </c>
      <c r="L968" s="734">
        <v>7</v>
      </c>
      <c r="M968" s="800" t="s">
        <v>245</v>
      </c>
      <c r="N968" s="437" t="s">
        <v>172</v>
      </c>
      <c r="O968" s="302">
        <v>1</v>
      </c>
      <c r="P968" s="274">
        <v>7.7060000000000004</v>
      </c>
      <c r="Q968" s="274">
        <v>1</v>
      </c>
      <c r="R968" s="252">
        <v>1</v>
      </c>
      <c r="S968" s="303">
        <v>0.15384615384615385</v>
      </c>
      <c r="U968" s="803">
        <f t="shared" si="16"/>
        <v>0</v>
      </c>
      <c r="V968" s="859">
        <f t="shared" si="17"/>
        <v>1</v>
      </c>
    </row>
    <row r="969" spans="1:22" ht="16.5" thickTop="1" thickBot="1">
      <c r="A969" s="799"/>
      <c r="B969" s="804" t="s">
        <v>553</v>
      </c>
      <c r="C969" s="884" t="s">
        <v>2461</v>
      </c>
      <c r="D969" s="881" t="s">
        <v>172</v>
      </c>
      <c r="E969" s="804" t="s">
        <v>615</v>
      </c>
      <c r="F969" s="294" t="s">
        <v>626</v>
      </c>
      <c r="G969" s="295" t="s">
        <v>111</v>
      </c>
      <c r="H969" s="645">
        <v>26</v>
      </c>
      <c r="I969" s="647">
        <v>293.40100000000001</v>
      </c>
      <c r="J969" s="434">
        <v>423.28100000000001</v>
      </c>
      <c r="K969" s="435">
        <v>0.47887323943661969</v>
      </c>
      <c r="L969" s="735">
        <v>2</v>
      </c>
      <c r="M969" s="804" t="s">
        <v>246</v>
      </c>
      <c r="N969" s="437" t="s">
        <v>172</v>
      </c>
      <c r="O969" s="304"/>
      <c r="P969" s="275">
        <v>21.721</v>
      </c>
      <c r="Q969" s="275">
        <v>2</v>
      </c>
      <c r="R969" s="253">
        <v>2</v>
      </c>
      <c r="S969" s="305">
        <v>1</v>
      </c>
      <c r="U969" s="803">
        <f t="shared" si="16"/>
        <v>0</v>
      </c>
      <c r="V969" s="859">
        <f t="shared" si="17"/>
        <v>1</v>
      </c>
    </row>
    <row r="970" spans="1:22" ht="16.5" thickTop="1" thickBot="1">
      <c r="A970" s="799"/>
      <c r="B970" s="800" t="s">
        <v>553</v>
      </c>
      <c r="C970" s="883" t="s">
        <v>2461</v>
      </c>
      <c r="D970" s="882" t="s">
        <v>172</v>
      </c>
      <c r="E970" s="800" t="s">
        <v>676</v>
      </c>
      <c r="F970" s="296" t="s">
        <v>677</v>
      </c>
      <c r="G970" s="297" t="s">
        <v>110</v>
      </c>
      <c r="H970" s="644">
        <v>25</v>
      </c>
      <c r="I970" s="646">
        <v>170.173</v>
      </c>
      <c r="J970" s="655">
        <v>241.185</v>
      </c>
      <c r="K970" s="436">
        <v>0.27586206896551724</v>
      </c>
      <c r="L970" s="734">
        <v>5</v>
      </c>
      <c r="M970" s="800" t="s">
        <v>245</v>
      </c>
      <c r="N970" s="437" t="s">
        <v>172</v>
      </c>
      <c r="O970" s="302"/>
      <c r="P970" s="274">
        <v>3.3620000000000001</v>
      </c>
      <c r="Q970" s="274">
        <v>1</v>
      </c>
      <c r="R970" s="252">
        <v>1</v>
      </c>
      <c r="S970" s="303">
        <v>0.2</v>
      </c>
      <c r="U970" s="803">
        <f t="shared" si="16"/>
        <v>0</v>
      </c>
      <c r="V970" s="859">
        <f t="shared" si="17"/>
        <v>1</v>
      </c>
    </row>
    <row r="971" spans="1:22" ht="16.5" thickTop="1" thickBot="1">
      <c r="A971" s="799"/>
      <c r="B971" s="804" t="s">
        <v>553</v>
      </c>
      <c r="C971" s="884" t="s">
        <v>2461</v>
      </c>
      <c r="D971" s="881" t="s">
        <v>172</v>
      </c>
      <c r="E971" s="804" t="s">
        <v>1381</v>
      </c>
      <c r="F971" s="294" t="s">
        <v>1382</v>
      </c>
      <c r="G971" s="295" t="s">
        <v>110</v>
      </c>
      <c r="H971" s="645">
        <v>15</v>
      </c>
      <c r="I971" s="647">
        <v>558.59100000000001</v>
      </c>
      <c r="J971" s="434">
        <v>558.59100000000001</v>
      </c>
      <c r="K971" s="435">
        <v>0.24</v>
      </c>
      <c r="L971" s="735">
        <v>1</v>
      </c>
      <c r="M971" s="804" t="s">
        <v>246</v>
      </c>
      <c r="N971" s="437" t="s">
        <v>172</v>
      </c>
      <c r="O971" s="304"/>
      <c r="P971" s="275">
        <v>0</v>
      </c>
      <c r="Q971" s="275"/>
      <c r="R971" s="253">
        <v>0</v>
      </c>
      <c r="S971" s="305">
        <v>0</v>
      </c>
      <c r="U971" s="803">
        <f t="shared" si="16"/>
        <v>0</v>
      </c>
      <c r="V971" s="859">
        <f t="shared" si="17"/>
        <v>1</v>
      </c>
    </row>
    <row r="972" spans="1:22" ht="16.5" thickTop="1" thickBot="1">
      <c r="A972" s="799"/>
      <c r="B972" s="800" t="s">
        <v>553</v>
      </c>
      <c r="C972" s="883" t="s">
        <v>2461</v>
      </c>
      <c r="D972" s="882" t="s">
        <v>172</v>
      </c>
      <c r="E972" s="800" t="s">
        <v>1383</v>
      </c>
      <c r="F972" s="296" t="s">
        <v>1384</v>
      </c>
      <c r="G972" s="297" t="s">
        <v>111</v>
      </c>
      <c r="H972" s="644">
        <v>14</v>
      </c>
      <c r="I972" s="646">
        <v>21.675999999999998</v>
      </c>
      <c r="J972" s="655">
        <v>394.31400000000002</v>
      </c>
      <c r="K972" s="436">
        <v>0.20512820512820512</v>
      </c>
      <c r="L972" s="734">
        <v>2</v>
      </c>
      <c r="M972" s="800" t="s">
        <v>246</v>
      </c>
      <c r="N972" s="437" t="s">
        <v>172</v>
      </c>
      <c r="O972" s="302"/>
      <c r="P972" s="274">
        <v>164.422</v>
      </c>
      <c r="Q972" s="274">
        <v>1</v>
      </c>
      <c r="R972" s="252">
        <v>1</v>
      </c>
      <c r="S972" s="303">
        <v>0.5</v>
      </c>
      <c r="U972" s="803">
        <f t="shared" si="16"/>
        <v>0</v>
      </c>
      <c r="V972" s="859">
        <f t="shared" si="17"/>
        <v>1</v>
      </c>
    </row>
    <row r="973" spans="1:22" ht="16.5" thickTop="1" thickBot="1">
      <c r="A973" s="799"/>
      <c r="B973" s="804" t="s">
        <v>553</v>
      </c>
      <c r="C973" s="884" t="s">
        <v>2461</v>
      </c>
      <c r="D973" s="881" t="s">
        <v>172</v>
      </c>
      <c r="E973" s="804" t="s">
        <v>1385</v>
      </c>
      <c r="F973" s="294" t="s">
        <v>1386</v>
      </c>
      <c r="G973" s="295" t="s">
        <v>111</v>
      </c>
      <c r="H973" s="645">
        <v>14</v>
      </c>
      <c r="I973" s="647">
        <v>384.82900000000001</v>
      </c>
      <c r="J973" s="434">
        <v>479.36099999999999</v>
      </c>
      <c r="K973" s="435">
        <v>0.2413793103448276</v>
      </c>
      <c r="L973" s="735">
        <v>3</v>
      </c>
      <c r="M973" s="804" t="s">
        <v>246</v>
      </c>
      <c r="N973" s="437" t="s">
        <v>172</v>
      </c>
      <c r="O973" s="304"/>
      <c r="P973" s="275"/>
      <c r="Q973" s="275"/>
      <c r="R973" s="253">
        <v>0</v>
      </c>
      <c r="S973" s="305">
        <v>0</v>
      </c>
      <c r="U973" s="803">
        <f t="shared" si="16"/>
        <v>0</v>
      </c>
      <c r="V973" s="859">
        <f t="shared" si="17"/>
        <v>1</v>
      </c>
    </row>
    <row r="974" spans="1:22" ht="16.5" thickTop="1" thickBot="1">
      <c r="A974" s="799"/>
      <c r="B974" s="800" t="s">
        <v>553</v>
      </c>
      <c r="C974" s="883" t="s">
        <v>2461</v>
      </c>
      <c r="D974" s="882" t="s">
        <v>172</v>
      </c>
      <c r="E974" s="800" t="s">
        <v>1387</v>
      </c>
      <c r="F974" s="296" t="s">
        <v>1388</v>
      </c>
      <c r="G974" s="297" t="s">
        <v>110</v>
      </c>
      <c r="H974" s="644">
        <v>14</v>
      </c>
      <c r="I974" s="646">
        <v>84.918999999999997</v>
      </c>
      <c r="J974" s="655">
        <v>136.02799999999999</v>
      </c>
      <c r="K974" s="436">
        <v>0.17777777777777778</v>
      </c>
      <c r="L974" s="734">
        <v>4</v>
      </c>
      <c r="M974" s="800" t="s">
        <v>286</v>
      </c>
      <c r="N974" s="437" t="s">
        <v>172</v>
      </c>
      <c r="O974" s="302">
        <v>1</v>
      </c>
      <c r="P974" s="274">
        <v>27.029</v>
      </c>
      <c r="Q974" s="274">
        <v>2</v>
      </c>
      <c r="R974" s="252">
        <v>2</v>
      </c>
      <c r="S974" s="303">
        <v>0.5714285714285714</v>
      </c>
      <c r="U974" s="803">
        <f t="shared" si="16"/>
        <v>1</v>
      </c>
      <c r="V974" s="859">
        <f t="shared" si="17"/>
        <v>1</v>
      </c>
    </row>
    <row r="975" spans="1:22" ht="16.5" thickTop="1" thickBot="1">
      <c r="A975" s="799"/>
      <c r="B975" s="804" t="s">
        <v>553</v>
      </c>
      <c r="C975" s="884" t="s">
        <v>2461</v>
      </c>
      <c r="D975" s="881" t="s">
        <v>172</v>
      </c>
      <c r="E975" s="804" t="s">
        <v>1389</v>
      </c>
      <c r="F975" s="294" t="s">
        <v>1390</v>
      </c>
      <c r="G975" s="295" t="s">
        <v>110</v>
      </c>
      <c r="H975" s="645">
        <v>14</v>
      </c>
      <c r="I975" s="647">
        <v>26.5</v>
      </c>
      <c r="J975" s="434">
        <v>221.01400000000001</v>
      </c>
      <c r="K975" s="435">
        <v>0.26829268292682928</v>
      </c>
      <c r="L975" s="735">
        <v>3</v>
      </c>
      <c r="M975" s="804" t="s">
        <v>245</v>
      </c>
      <c r="N975" s="437" t="s">
        <v>172</v>
      </c>
      <c r="O975" s="304"/>
      <c r="P975" s="275">
        <v>34.298999999999999</v>
      </c>
      <c r="Q975" s="275">
        <v>3</v>
      </c>
      <c r="R975" s="253">
        <v>2</v>
      </c>
      <c r="S975" s="305">
        <v>0.66666666666666663</v>
      </c>
      <c r="U975" s="803">
        <f t="shared" si="16"/>
        <v>0</v>
      </c>
      <c r="V975" s="859">
        <f t="shared" si="17"/>
        <v>1</v>
      </c>
    </row>
    <row r="976" spans="1:22" ht="16.5" thickTop="1" thickBot="1">
      <c r="A976" s="799"/>
      <c r="B976" s="800" t="s">
        <v>553</v>
      </c>
      <c r="C976" s="883" t="s">
        <v>2461</v>
      </c>
      <c r="D976" s="882" t="s">
        <v>172</v>
      </c>
      <c r="E976" s="800" t="s">
        <v>2461</v>
      </c>
      <c r="F976" s="296" t="s">
        <v>2463</v>
      </c>
      <c r="G976" s="297" t="s">
        <v>112</v>
      </c>
      <c r="H976" s="644">
        <v>5</v>
      </c>
      <c r="I976" s="646">
        <v>92.113</v>
      </c>
      <c r="J976" s="655">
        <v>432.69400000000002</v>
      </c>
      <c r="K976" s="436">
        <v>0.25</v>
      </c>
      <c r="L976" s="734">
        <v>15</v>
      </c>
      <c r="M976" s="800" t="s">
        <v>246</v>
      </c>
      <c r="N976" s="437" t="s">
        <v>172</v>
      </c>
      <c r="O976" s="302">
        <v>1</v>
      </c>
      <c r="P976" s="274">
        <v>99.912999999999997</v>
      </c>
      <c r="Q976" s="274">
        <v>6</v>
      </c>
      <c r="R976" s="252">
        <v>5</v>
      </c>
      <c r="S976" s="303">
        <v>0.32258064516129031</v>
      </c>
      <c r="U976" s="803">
        <f t="shared" si="16"/>
        <v>0</v>
      </c>
      <c r="V976" s="859">
        <f t="shared" si="17"/>
        <v>1</v>
      </c>
    </row>
    <row r="977" spans="1:22" ht="16.5" thickTop="1" thickBot="1">
      <c r="A977" s="799"/>
      <c r="B977" s="804" t="s">
        <v>553</v>
      </c>
      <c r="C977" s="884" t="s">
        <v>2461</v>
      </c>
      <c r="D977" s="881" t="s">
        <v>172</v>
      </c>
      <c r="E977" s="804" t="s">
        <v>3758</v>
      </c>
      <c r="F977" s="294" t="s">
        <v>3759</v>
      </c>
      <c r="G977" s="295" t="s">
        <v>109</v>
      </c>
      <c r="H977" s="645"/>
      <c r="I977" s="647"/>
      <c r="J977" s="434"/>
      <c r="K977" s="435">
        <v>0</v>
      </c>
      <c r="L977" s="735">
        <v>2</v>
      </c>
      <c r="M977" s="804" t="s">
        <v>286</v>
      </c>
      <c r="N977" s="437" t="s">
        <v>172</v>
      </c>
      <c r="O977" s="304"/>
      <c r="P977" s="275"/>
      <c r="Q977" s="275"/>
      <c r="R977" s="253">
        <v>0</v>
      </c>
      <c r="S977" s="305">
        <v>0</v>
      </c>
      <c r="U977" s="803">
        <f t="shared" si="16"/>
        <v>1</v>
      </c>
      <c r="V977" s="859">
        <f t="shared" si="17"/>
        <v>0</v>
      </c>
    </row>
    <row r="978" spans="1:22" ht="16.5" thickTop="1" thickBot="1">
      <c r="A978" s="799"/>
      <c r="B978" s="800" t="s">
        <v>64</v>
      </c>
      <c r="C978" s="883" t="s">
        <v>172</v>
      </c>
      <c r="D978" s="882" t="s">
        <v>172</v>
      </c>
      <c r="E978" s="800" t="s">
        <v>84</v>
      </c>
      <c r="F978" s="296" t="s">
        <v>247</v>
      </c>
      <c r="G978" s="297" t="s">
        <v>111</v>
      </c>
      <c r="H978" s="644">
        <v>43</v>
      </c>
      <c r="I978" s="646">
        <v>104.758</v>
      </c>
      <c r="J978" s="655">
        <v>104.758</v>
      </c>
      <c r="K978" s="436">
        <v>0.17142857142857143</v>
      </c>
      <c r="L978" s="734">
        <v>1</v>
      </c>
      <c r="M978" s="800" t="s">
        <v>286</v>
      </c>
      <c r="N978" s="437" t="s">
        <v>172</v>
      </c>
      <c r="O978" s="302"/>
      <c r="P978" s="274">
        <v>0</v>
      </c>
      <c r="Q978" s="274"/>
      <c r="R978" s="252">
        <v>0</v>
      </c>
      <c r="S978" s="303">
        <v>0</v>
      </c>
      <c r="U978" s="803">
        <f t="shared" si="16"/>
        <v>1</v>
      </c>
      <c r="V978" s="859">
        <f t="shared" si="17"/>
        <v>1</v>
      </c>
    </row>
    <row r="979" spans="1:22" ht="16.5" thickTop="1" thickBot="1">
      <c r="A979" s="799"/>
      <c r="B979" s="804" t="s">
        <v>64</v>
      </c>
      <c r="C979" s="884" t="s">
        <v>172</v>
      </c>
      <c r="D979" s="881" t="s">
        <v>172</v>
      </c>
      <c r="E979" s="804" t="s">
        <v>1817</v>
      </c>
      <c r="F979" s="294" t="s">
        <v>1818</v>
      </c>
      <c r="G979" s="295" t="s">
        <v>110</v>
      </c>
      <c r="H979" s="645">
        <v>39</v>
      </c>
      <c r="I979" s="647">
        <v>44.057000000000002</v>
      </c>
      <c r="J979" s="434">
        <v>1030.223</v>
      </c>
      <c r="K979" s="435">
        <v>0.46728971962616822</v>
      </c>
      <c r="L979" s="735">
        <v>4</v>
      </c>
      <c r="M979" s="804" t="s">
        <v>286</v>
      </c>
      <c r="N979" s="437" t="s">
        <v>172</v>
      </c>
      <c r="O979" s="304"/>
      <c r="P979" s="275">
        <v>58.997999999999998</v>
      </c>
      <c r="Q979" s="275">
        <v>3</v>
      </c>
      <c r="R979" s="253">
        <v>2</v>
      </c>
      <c r="S979" s="305">
        <v>0.5</v>
      </c>
      <c r="U979" s="803">
        <f t="shared" si="16"/>
        <v>1</v>
      </c>
      <c r="V979" s="859">
        <f t="shared" si="17"/>
        <v>1</v>
      </c>
    </row>
    <row r="980" spans="1:22" ht="16.5" thickTop="1" thickBot="1">
      <c r="A980" s="799"/>
      <c r="B980" s="800" t="s">
        <v>64</v>
      </c>
      <c r="C980" s="883" t="s">
        <v>172</v>
      </c>
      <c r="D980" s="882" t="s">
        <v>172</v>
      </c>
      <c r="E980" s="800" t="s">
        <v>365</v>
      </c>
      <c r="F980" s="296" t="s">
        <v>367</v>
      </c>
      <c r="G980" s="297" t="s">
        <v>111</v>
      </c>
      <c r="H980" s="644">
        <v>34</v>
      </c>
      <c r="I980" s="646">
        <v>199.27799999999999</v>
      </c>
      <c r="J980" s="655">
        <v>328.15699999999998</v>
      </c>
      <c r="K980" s="436">
        <v>0.34782608695652173</v>
      </c>
      <c r="L980" s="734">
        <v>3</v>
      </c>
      <c r="M980" s="800" t="s">
        <v>286</v>
      </c>
      <c r="N980" s="437" t="s">
        <v>172</v>
      </c>
      <c r="O980" s="302"/>
      <c r="P980" s="274">
        <v>153.06100000000001</v>
      </c>
      <c r="Q980" s="274">
        <v>6</v>
      </c>
      <c r="R980" s="252">
        <v>2</v>
      </c>
      <c r="S980" s="303">
        <v>0.66666666666666663</v>
      </c>
      <c r="U980" s="803">
        <f t="shared" si="16"/>
        <v>1</v>
      </c>
      <c r="V980" s="859">
        <f t="shared" si="17"/>
        <v>1</v>
      </c>
    </row>
    <row r="981" spans="1:22" ht="16.5" thickTop="1" thickBot="1">
      <c r="A981" s="799"/>
      <c r="B981" s="804" t="s">
        <v>64</v>
      </c>
      <c r="C981" s="884" t="s">
        <v>172</v>
      </c>
      <c r="D981" s="881" t="s">
        <v>172</v>
      </c>
      <c r="E981" s="804" t="s">
        <v>387</v>
      </c>
      <c r="F981" s="294" t="s">
        <v>389</v>
      </c>
      <c r="G981" s="295" t="s">
        <v>110</v>
      </c>
      <c r="H981" s="645">
        <v>32</v>
      </c>
      <c r="I981" s="647">
        <v>92.789000000000001</v>
      </c>
      <c r="J981" s="434">
        <v>126.258</v>
      </c>
      <c r="K981" s="435">
        <v>0.18181818181818182</v>
      </c>
      <c r="L981" s="735">
        <v>2</v>
      </c>
      <c r="M981" s="804" t="s">
        <v>286</v>
      </c>
      <c r="N981" s="437" t="s">
        <v>172</v>
      </c>
      <c r="O981" s="304"/>
      <c r="P981" s="275">
        <v>0</v>
      </c>
      <c r="Q981" s="275"/>
      <c r="R981" s="253">
        <v>0</v>
      </c>
      <c r="S981" s="305">
        <v>0</v>
      </c>
      <c r="U981" s="803">
        <f t="shared" si="16"/>
        <v>1</v>
      </c>
      <c r="V981" s="859">
        <f t="shared" si="17"/>
        <v>1</v>
      </c>
    </row>
    <row r="982" spans="1:22" ht="16.5" thickTop="1" thickBot="1">
      <c r="A982" s="799"/>
      <c r="B982" s="800" t="s">
        <v>64</v>
      </c>
      <c r="C982" s="883" t="s">
        <v>172</v>
      </c>
      <c r="D982" s="882" t="s">
        <v>172</v>
      </c>
      <c r="E982" s="800" t="s">
        <v>589</v>
      </c>
      <c r="F982" s="296" t="s">
        <v>591</v>
      </c>
      <c r="G982" s="297" t="s">
        <v>111</v>
      </c>
      <c r="H982" s="644">
        <v>27</v>
      </c>
      <c r="I982" s="646">
        <v>42.387999999999998</v>
      </c>
      <c r="J982" s="655">
        <v>42.387999999999998</v>
      </c>
      <c r="K982" s="436">
        <v>8.3333333333333329E-2</v>
      </c>
      <c r="L982" s="734">
        <v>1</v>
      </c>
      <c r="M982" s="800" t="s">
        <v>286</v>
      </c>
      <c r="N982" s="437" t="s">
        <v>172</v>
      </c>
      <c r="O982" s="302"/>
      <c r="P982" s="274">
        <v>0</v>
      </c>
      <c r="Q982" s="274"/>
      <c r="R982" s="252">
        <v>0</v>
      </c>
      <c r="S982" s="303">
        <v>0</v>
      </c>
      <c r="U982" s="803">
        <f t="shared" si="16"/>
        <v>1</v>
      </c>
      <c r="V982" s="859">
        <f t="shared" si="17"/>
        <v>1</v>
      </c>
    </row>
    <row r="983" spans="1:22" ht="16.5" thickTop="1" thickBot="1">
      <c r="A983" s="799"/>
      <c r="B983" s="804" t="s">
        <v>64</v>
      </c>
      <c r="C983" s="884" t="s">
        <v>172</v>
      </c>
      <c r="D983" s="881" t="s">
        <v>172</v>
      </c>
      <c r="E983" s="804" t="s">
        <v>746</v>
      </c>
      <c r="F983" s="294" t="s">
        <v>747</v>
      </c>
      <c r="G983" s="295" t="s">
        <v>111</v>
      </c>
      <c r="H983" s="645">
        <v>23</v>
      </c>
      <c r="I983" s="647">
        <v>100.098</v>
      </c>
      <c r="J983" s="434">
        <v>1318.182</v>
      </c>
      <c r="K983" s="435">
        <v>0.58823529411764708</v>
      </c>
      <c r="L983" s="735">
        <v>6</v>
      </c>
      <c r="M983" s="804" t="s">
        <v>246</v>
      </c>
      <c r="N983" s="437" t="s">
        <v>172</v>
      </c>
      <c r="O983" s="304">
        <v>1</v>
      </c>
      <c r="P983" s="275">
        <v>179.167</v>
      </c>
      <c r="Q983" s="275">
        <v>10</v>
      </c>
      <c r="R983" s="253">
        <v>4</v>
      </c>
      <c r="S983" s="305">
        <v>0.72727272727272729</v>
      </c>
      <c r="U983" s="803">
        <f t="shared" si="16"/>
        <v>0</v>
      </c>
      <c r="V983" s="859">
        <f t="shared" si="17"/>
        <v>1</v>
      </c>
    </row>
    <row r="984" spans="1:22" ht="16.5" thickTop="1" thickBot="1">
      <c r="A984" s="799"/>
      <c r="B984" s="800" t="s">
        <v>64</v>
      </c>
      <c r="C984" s="883" t="s">
        <v>172</v>
      </c>
      <c r="D984" s="882" t="s">
        <v>172</v>
      </c>
      <c r="E984" s="800" t="s">
        <v>754</v>
      </c>
      <c r="F984" s="296" t="s">
        <v>755</v>
      </c>
      <c r="G984" s="297" t="s">
        <v>111</v>
      </c>
      <c r="H984" s="644">
        <v>22</v>
      </c>
      <c r="I984" s="646">
        <v>33.533999999999999</v>
      </c>
      <c r="J984" s="655">
        <v>298.755</v>
      </c>
      <c r="K984" s="436">
        <v>0.36363636363636365</v>
      </c>
      <c r="L984" s="734">
        <v>2</v>
      </c>
      <c r="M984" s="800" t="s">
        <v>245</v>
      </c>
      <c r="N984" s="437" t="s">
        <v>172</v>
      </c>
      <c r="O984" s="302"/>
      <c r="P984" s="274">
        <v>7.4</v>
      </c>
      <c r="Q984" s="274">
        <v>1</v>
      </c>
      <c r="R984" s="252">
        <v>1</v>
      </c>
      <c r="S984" s="303">
        <v>0.5</v>
      </c>
      <c r="U984" s="803">
        <f t="shared" si="16"/>
        <v>0</v>
      </c>
      <c r="V984" s="859">
        <f t="shared" si="17"/>
        <v>1</v>
      </c>
    </row>
    <row r="985" spans="1:22" ht="16.5" thickTop="1" thickBot="1">
      <c r="A985" s="799"/>
      <c r="B985" s="804" t="s">
        <v>64</v>
      </c>
      <c r="C985" s="884" t="s">
        <v>172</v>
      </c>
      <c r="D985" s="881" t="s">
        <v>172</v>
      </c>
      <c r="E985" s="804" t="s">
        <v>790</v>
      </c>
      <c r="F985" s="294" t="s">
        <v>475</v>
      </c>
      <c r="G985" s="295" t="s">
        <v>111</v>
      </c>
      <c r="H985" s="645">
        <v>21</v>
      </c>
      <c r="I985" s="647">
        <v>42.536999999999999</v>
      </c>
      <c r="J985" s="434">
        <v>314.86</v>
      </c>
      <c r="K985" s="435">
        <v>0.29473684210526313</v>
      </c>
      <c r="L985" s="735">
        <v>4</v>
      </c>
      <c r="M985" s="804" t="s">
        <v>244</v>
      </c>
      <c r="N985" s="437" t="s">
        <v>172</v>
      </c>
      <c r="O985" s="304"/>
      <c r="P985" s="275"/>
      <c r="Q985" s="275"/>
      <c r="R985" s="253">
        <v>0</v>
      </c>
      <c r="S985" s="305">
        <v>0</v>
      </c>
      <c r="U985" s="803">
        <f t="shared" si="16"/>
        <v>0</v>
      </c>
      <c r="V985" s="859">
        <f t="shared" si="17"/>
        <v>1</v>
      </c>
    </row>
    <row r="986" spans="1:22" ht="16.5" thickTop="1" thickBot="1">
      <c r="A986" s="799"/>
      <c r="B986" s="800" t="s">
        <v>64</v>
      </c>
      <c r="C986" s="883" t="s">
        <v>172</v>
      </c>
      <c r="D986" s="882" t="s">
        <v>172</v>
      </c>
      <c r="E986" s="800" t="s">
        <v>920</v>
      </c>
      <c r="F986" s="296" t="s">
        <v>922</v>
      </c>
      <c r="G986" s="297" t="s">
        <v>111</v>
      </c>
      <c r="H986" s="644">
        <v>18</v>
      </c>
      <c r="I986" s="646">
        <v>98.186999999999998</v>
      </c>
      <c r="J986" s="655">
        <v>104.645</v>
      </c>
      <c r="K986" s="436">
        <v>0.17142857142857143</v>
      </c>
      <c r="L986" s="734">
        <v>2</v>
      </c>
      <c r="M986" s="800" t="s">
        <v>286</v>
      </c>
      <c r="N986" s="437" t="s">
        <v>172</v>
      </c>
      <c r="O986" s="302"/>
      <c r="P986" s="274">
        <v>0</v>
      </c>
      <c r="Q986" s="274"/>
      <c r="R986" s="252">
        <v>0</v>
      </c>
      <c r="S986" s="303">
        <v>0</v>
      </c>
      <c r="U986" s="803">
        <f t="shared" si="16"/>
        <v>1</v>
      </c>
      <c r="V986" s="859">
        <f t="shared" si="17"/>
        <v>1</v>
      </c>
    </row>
    <row r="987" spans="1:22" ht="16.5" thickTop="1" thickBot="1">
      <c r="A987" s="799"/>
      <c r="B987" s="804" t="s">
        <v>64</v>
      </c>
      <c r="C987" s="884" t="s">
        <v>172</v>
      </c>
      <c r="D987" s="881" t="s">
        <v>172</v>
      </c>
      <c r="E987" s="804" t="s">
        <v>1898</v>
      </c>
      <c r="F987" s="294" t="s">
        <v>1899</v>
      </c>
      <c r="G987" s="295" t="s">
        <v>110</v>
      </c>
      <c r="H987" s="645">
        <v>10</v>
      </c>
      <c r="I987" s="647">
        <v>197.773</v>
      </c>
      <c r="J987" s="434">
        <v>378.649</v>
      </c>
      <c r="K987" s="435">
        <v>0.35714285714285715</v>
      </c>
      <c r="L987" s="735">
        <v>6</v>
      </c>
      <c r="M987" s="804" t="s">
        <v>246</v>
      </c>
      <c r="N987" s="437" t="s">
        <v>172</v>
      </c>
      <c r="O987" s="304"/>
      <c r="P987" s="275">
        <v>41.423000000000002</v>
      </c>
      <c r="Q987" s="275">
        <v>2</v>
      </c>
      <c r="R987" s="253">
        <v>2</v>
      </c>
      <c r="S987" s="305">
        <v>0.33333333333333331</v>
      </c>
      <c r="U987" s="803">
        <f t="shared" si="16"/>
        <v>0</v>
      </c>
      <c r="V987" s="859">
        <f t="shared" si="17"/>
        <v>1</v>
      </c>
    </row>
    <row r="988" spans="1:22" ht="16.5" thickTop="1" thickBot="1">
      <c r="A988" s="799"/>
      <c r="B988" s="800" t="s">
        <v>64</v>
      </c>
      <c r="C988" s="883" t="s">
        <v>172</v>
      </c>
      <c r="D988" s="882" t="s">
        <v>172</v>
      </c>
      <c r="E988" s="800" t="s">
        <v>1900</v>
      </c>
      <c r="F988" s="296" t="s">
        <v>1901</v>
      </c>
      <c r="G988" s="297" t="s">
        <v>110</v>
      </c>
      <c r="H988" s="644">
        <v>10</v>
      </c>
      <c r="I988" s="646">
        <v>401.11599999999999</v>
      </c>
      <c r="J988" s="655">
        <v>601.87699999999995</v>
      </c>
      <c r="K988" s="436">
        <v>0.20472440944881889</v>
      </c>
      <c r="L988" s="734">
        <v>7</v>
      </c>
      <c r="M988" s="800" t="s">
        <v>246</v>
      </c>
      <c r="N988" s="437" t="s">
        <v>172</v>
      </c>
      <c r="O988" s="302"/>
      <c r="P988" s="274">
        <v>11.656000000000001</v>
      </c>
      <c r="Q988" s="274">
        <v>1</v>
      </c>
      <c r="R988" s="252">
        <v>1</v>
      </c>
      <c r="S988" s="303">
        <v>0.14285714285714285</v>
      </c>
      <c r="U988" s="803">
        <f t="shared" si="16"/>
        <v>0</v>
      </c>
      <c r="V988" s="859">
        <f t="shared" si="17"/>
        <v>1</v>
      </c>
    </row>
    <row r="989" spans="1:22" ht="16.5" thickTop="1" thickBot="1">
      <c r="A989" s="799"/>
      <c r="B989" s="804" t="s">
        <v>64</v>
      </c>
      <c r="C989" s="884" t="s">
        <v>172</v>
      </c>
      <c r="D989" s="881" t="s">
        <v>172</v>
      </c>
      <c r="E989" s="804" t="s">
        <v>2168</v>
      </c>
      <c r="F989" s="294" t="s">
        <v>2169</v>
      </c>
      <c r="G989" s="295" t="s">
        <v>110</v>
      </c>
      <c r="H989" s="645">
        <v>8</v>
      </c>
      <c r="I989" s="647">
        <v>114.05</v>
      </c>
      <c r="J989" s="434">
        <v>208.79900000000001</v>
      </c>
      <c r="K989" s="435">
        <v>0.24657534246575341</v>
      </c>
      <c r="L989" s="735">
        <v>5</v>
      </c>
      <c r="M989" s="804" t="s">
        <v>244</v>
      </c>
      <c r="N989" s="437" t="s">
        <v>172</v>
      </c>
      <c r="O989" s="304"/>
      <c r="P989" s="275">
        <v>22.175999999999998</v>
      </c>
      <c r="Q989" s="275">
        <v>1</v>
      </c>
      <c r="R989" s="253">
        <v>1</v>
      </c>
      <c r="S989" s="305">
        <v>0.2</v>
      </c>
      <c r="U989" s="803">
        <f t="shared" si="16"/>
        <v>0</v>
      </c>
      <c r="V989" s="859">
        <f t="shared" si="17"/>
        <v>1</v>
      </c>
    </row>
    <row r="990" spans="1:22" ht="16.5" thickTop="1" thickBot="1">
      <c r="A990" s="799"/>
      <c r="B990" s="800" t="s">
        <v>64</v>
      </c>
      <c r="C990" s="883" t="s">
        <v>172</v>
      </c>
      <c r="D990" s="882" t="s">
        <v>172</v>
      </c>
      <c r="E990" s="800" t="s">
        <v>2396</v>
      </c>
      <c r="F990" s="296" t="s">
        <v>2397</v>
      </c>
      <c r="G990" s="297" t="s">
        <v>109</v>
      </c>
      <c r="H990" s="644"/>
      <c r="I990" s="646"/>
      <c r="J990" s="655">
        <v>60.03</v>
      </c>
      <c r="K990" s="436">
        <v>5.4054054054054057E-2</v>
      </c>
      <c r="L990" s="734">
        <v>3</v>
      </c>
      <c r="M990" s="800" t="s">
        <v>286</v>
      </c>
      <c r="N990" s="437" t="s">
        <v>172</v>
      </c>
      <c r="O990" s="302"/>
      <c r="P990" s="274"/>
      <c r="Q990" s="274"/>
      <c r="R990" s="252">
        <v>0</v>
      </c>
      <c r="S990" s="303">
        <v>0</v>
      </c>
      <c r="U990" s="803">
        <f t="shared" si="16"/>
        <v>1</v>
      </c>
      <c r="V990" s="859">
        <f t="shared" si="17"/>
        <v>0</v>
      </c>
    </row>
    <row r="991" spans="1:22" ht="16.5" thickTop="1" thickBot="1">
      <c r="A991" s="799"/>
      <c r="B991" s="804" t="s">
        <v>64</v>
      </c>
      <c r="C991" s="884" t="s">
        <v>172</v>
      </c>
      <c r="D991" s="881" t="s">
        <v>172</v>
      </c>
      <c r="E991" s="804" t="s">
        <v>2496</v>
      </c>
      <c r="F991" s="294" t="s">
        <v>2497</v>
      </c>
      <c r="G991" s="295" t="s">
        <v>109</v>
      </c>
      <c r="H991" s="645"/>
      <c r="I991" s="647"/>
      <c r="J991" s="434">
        <v>114.751</v>
      </c>
      <c r="K991" s="435">
        <v>0.34285714285714286</v>
      </c>
      <c r="L991" s="735">
        <v>3</v>
      </c>
      <c r="M991" s="804" t="s">
        <v>286</v>
      </c>
      <c r="N991" s="437" t="s">
        <v>172</v>
      </c>
      <c r="O991" s="304"/>
      <c r="P991" s="275">
        <v>7.3280000000000003</v>
      </c>
      <c r="Q991" s="275">
        <v>1</v>
      </c>
      <c r="R991" s="253">
        <v>1</v>
      </c>
      <c r="S991" s="305">
        <v>0.33333333333333331</v>
      </c>
      <c r="U991" s="803">
        <f t="shared" si="16"/>
        <v>1</v>
      </c>
      <c r="V991" s="859">
        <f t="shared" si="17"/>
        <v>0</v>
      </c>
    </row>
    <row r="992" spans="1:22" ht="16.5" thickTop="1" thickBot="1">
      <c r="A992" s="799"/>
      <c r="B992" s="800" t="s">
        <v>64</v>
      </c>
      <c r="C992" s="883" t="s">
        <v>172</v>
      </c>
      <c r="D992" s="882" t="s">
        <v>172</v>
      </c>
      <c r="E992" s="800" t="s">
        <v>2498</v>
      </c>
      <c r="F992" s="296" t="s">
        <v>2499</v>
      </c>
      <c r="G992" s="297" t="s">
        <v>109</v>
      </c>
      <c r="H992" s="644"/>
      <c r="I992" s="646"/>
      <c r="J992" s="655">
        <v>27.556000000000001</v>
      </c>
      <c r="K992" s="436">
        <v>0.25</v>
      </c>
      <c r="L992" s="734"/>
      <c r="M992" s="800" t="s">
        <v>286</v>
      </c>
      <c r="N992" s="437" t="s">
        <v>172</v>
      </c>
      <c r="O992" s="302"/>
      <c r="P992" s="274"/>
      <c r="Q992" s="274"/>
      <c r="R992" s="252">
        <v>0</v>
      </c>
      <c r="S992" s="303">
        <v>0</v>
      </c>
      <c r="U992" s="803">
        <f t="shared" si="16"/>
        <v>1</v>
      </c>
      <c r="V992" s="859">
        <f t="shared" si="17"/>
        <v>0</v>
      </c>
    </row>
    <row r="993" spans="1:22" ht="16.5" thickTop="1" thickBot="1">
      <c r="A993" s="799"/>
      <c r="B993" s="804" t="s">
        <v>64</v>
      </c>
      <c r="C993" s="884" t="s">
        <v>172</v>
      </c>
      <c r="D993" s="881" t="s">
        <v>172</v>
      </c>
      <c r="E993" s="804" t="s">
        <v>2698</v>
      </c>
      <c r="F993" s="294" t="s">
        <v>2699</v>
      </c>
      <c r="G993" s="295" t="s">
        <v>110</v>
      </c>
      <c r="H993" s="645">
        <v>3</v>
      </c>
      <c r="I993" s="647">
        <v>145.874</v>
      </c>
      <c r="J993" s="434">
        <v>253.702</v>
      </c>
      <c r="K993" s="435">
        <v>0.39285714285714285</v>
      </c>
      <c r="L993" s="735">
        <v>13</v>
      </c>
      <c r="M993" s="804" t="s">
        <v>246</v>
      </c>
      <c r="N993" s="437" t="s">
        <v>172</v>
      </c>
      <c r="O993" s="304">
        <v>3</v>
      </c>
      <c r="P993" s="275">
        <v>80.992999999999995</v>
      </c>
      <c r="Q993" s="275">
        <v>7</v>
      </c>
      <c r="R993" s="253">
        <v>4</v>
      </c>
      <c r="S993" s="305">
        <v>0.34782608695652173</v>
      </c>
      <c r="U993" s="803">
        <f t="shared" si="16"/>
        <v>0</v>
      </c>
      <c r="V993" s="859">
        <f t="shared" si="17"/>
        <v>1</v>
      </c>
    </row>
    <row r="994" spans="1:22" ht="16.5" thickTop="1" thickBot="1">
      <c r="A994" s="799"/>
      <c r="B994" s="800" t="s">
        <v>64</v>
      </c>
      <c r="C994" s="883" t="s">
        <v>172</v>
      </c>
      <c r="D994" s="882" t="s">
        <v>172</v>
      </c>
      <c r="E994" s="800" t="s">
        <v>2910</v>
      </c>
      <c r="F994" s="296" t="s">
        <v>2911</v>
      </c>
      <c r="G994" s="297" t="s">
        <v>110</v>
      </c>
      <c r="H994" s="644">
        <v>3</v>
      </c>
      <c r="I994" s="646"/>
      <c r="J994" s="655">
        <v>21.042999999999999</v>
      </c>
      <c r="K994" s="436">
        <v>0.26666666666666666</v>
      </c>
      <c r="L994" s="734">
        <v>3</v>
      </c>
      <c r="M994" s="800" t="s">
        <v>286</v>
      </c>
      <c r="N994" s="437" t="s">
        <v>172</v>
      </c>
      <c r="O994" s="302"/>
      <c r="P994" s="274"/>
      <c r="Q994" s="274"/>
      <c r="R994" s="252">
        <v>0</v>
      </c>
      <c r="S994" s="303">
        <v>0</v>
      </c>
      <c r="U994" s="803">
        <f t="shared" si="16"/>
        <v>1</v>
      </c>
      <c r="V994" s="859">
        <f t="shared" si="17"/>
        <v>1</v>
      </c>
    </row>
    <row r="995" spans="1:22" ht="16.5" thickTop="1" thickBot="1">
      <c r="A995" s="799"/>
      <c r="B995" s="804" t="s">
        <v>64</v>
      </c>
      <c r="C995" s="884" t="s">
        <v>172</v>
      </c>
      <c r="D995" s="881" t="s">
        <v>172</v>
      </c>
      <c r="E995" s="804" t="s">
        <v>2912</v>
      </c>
      <c r="F995" s="294" t="s">
        <v>2913</v>
      </c>
      <c r="G995" s="295" t="s">
        <v>109</v>
      </c>
      <c r="H995" s="645"/>
      <c r="I995" s="647"/>
      <c r="J995" s="434"/>
      <c r="K995" s="435">
        <v>0.16666666666666666</v>
      </c>
      <c r="L995" s="735">
        <v>2</v>
      </c>
      <c r="M995" s="804" t="s">
        <v>286</v>
      </c>
      <c r="N995" s="437" t="s">
        <v>172</v>
      </c>
      <c r="O995" s="304"/>
      <c r="P995" s="275"/>
      <c r="Q995" s="275"/>
      <c r="R995" s="253">
        <v>0</v>
      </c>
      <c r="S995" s="305">
        <v>0</v>
      </c>
      <c r="U995" s="803">
        <f t="shared" si="16"/>
        <v>1</v>
      </c>
      <c r="V995" s="859">
        <f t="shared" si="17"/>
        <v>0</v>
      </c>
    </row>
    <row r="996" spans="1:22" ht="16.5" thickTop="1" thickBot="1">
      <c r="A996" s="799"/>
      <c r="B996" s="800" t="s">
        <v>64</v>
      </c>
      <c r="C996" s="883" t="s">
        <v>172</v>
      </c>
      <c r="D996" s="882" t="s">
        <v>172</v>
      </c>
      <c r="E996" s="800" t="s">
        <v>3223</v>
      </c>
      <c r="F996" s="296" t="s">
        <v>3224</v>
      </c>
      <c r="G996" s="297" t="s">
        <v>109</v>
      </c>
      <c r="H996" s="644"/>
      <c r="I996" s="646"/>
      <c r="J996" s="655">
        <v>21.096</v>
      </c>
      <c r="K996" s="436">
        <v>0.1</v>
      </c>
      <c r="L996" s="734">
        <v>5</v>
      </c>
      <c r="M996" s="800" t="s">
        <v>286</v>
      </c>
      <c r="N996" s="437" t="s">
        <v>172</v>
      </c>
      <c r="O996" s="302"/>
      <c r="P996" s="274">
        <v>21.096</v>
      </c>
      <c r="Q996" s="274">
        <v>1</v>
      </c>
      <c r="R996" s="252">
        <v>1</v>
      </c>
      <c r="S996" s="303">
        <v>0.2</v>
      </c>
      <c r="U996" s="803">
        <f t="shared" si="16"/>
        <v>1</v>
      </c>
      <c r="V996" s="859">
        <f t="shared" si="17"/>
        <v>0</v>
      </c>
    </row>
    <row r="997" spans="1:22" ht="16.5" thickTop="1" thickBot="1">
      <c r="A997" s="799"/>
      <c r="B997" s="804" t="s">
        <v>64</v>
      </c>
      <c r="C997" s="884" t="s">
        <v>209</v>
      </c>
      <c r="D997" s="881" t="s">
        <v>172</v>
      </c>
      <c r="E997" s="804" t="s">
        <v>209</v>
      </c>
      <c r="F997" s="294" t="s">
        <v>210</v>
      </c>
      <c r="G997" s="295" t="s">
        <v>647</v>
      </c>
      <c r="H997" s="645">
        <v>37</v>
      </c>
      <c r="I997" s="647">
        <v>0</v>
      </c>
      <c r="J997" s="434">
        <v>5.8239999999999998</v>
      </c>
      <c r="K997" s="435">
        <v>0</v>
      </c>
      <c r="L997" s="735">
        <v>1</v>
      </c>
      <c r="M997" s="804" t="s">
        <v>286</v>
      </c>
      <c r="N997" s="437" t="s">
        <v>172</v>
      </c>
      <c r="O997" s="304"/>
      <c r="P997" s="275"/>
      <c r="Q997" s="275"/>
      <c r="R997" s="253">
        <v>0</v>
      </c>
      <c r="S997" s="305">
        <v>0</v>
      </c>
      <c r="U997" s="803">
        <f t="shared" si="16"/>
        <v>1</v>
      </c>
      <c r="V997" s="859">
        <f t="shared" si="17"/>
        <v>1</v>
      </c>
    </row>
    <row r="998" spans="1:22" ht="16.5" thickTop="1" thickBot="1">
      <c r="A998" s="799"/>
      <c r="B998" s="800" t="s">
        <v>64</v>
      </c>
      <c r="C998" s="883" t="s">
        <v>209</v>
      </c>
      <c r="D998" s="882" t="s">
        <v>172</v>
      </c>
      <c r="E998" s="800" t="s">
        <v>239</v>
      </c>
      <c r="F998" s="296" t="s">
        <v>241</v>
      </c>
      <c r="G998" s="297" t="s">
        <v>111</v>
      </c>
      <c r="H998" s="644">
        <v>36</v>
      </c>
      <c r="I998" s="646">
        <v>54.542000000000002</v>
      </c>
      <c r="J998" s="655">
        <v>125.77200000000001</v>
      </c>
      <c r="K998" s="436">
        <v>0.13207547169811321</v>
      </c>
      <c r="L998" s="734">
        <v>4</v>
      </c>
      <c r="M998" s="800" t="s">
        <v>286</v>
      </c>
      <c r="N998" s="437" t="s">
        <v>172</v>
      </c>
      <c r="O998" s="302"/>
      <c r="P998" s="274">
        <v>0</v>
      </c>
      <c r="Q998" s="274"/>
      <c r="R998" s="252">
        <v>0</v>
      </c>
      <c r="S998" s="303">
        <v>0</v>
      </c>
      <c r="U998" s="803">
        <f t="shared" si="16"/>
        <v>1</v>
      </c>
      <c r="V998" s="859">
        <f t="shared" si="17"/>
        <v>1</v>
      </c>
    </row>
    <row r="999" spans="1:22" ht="16.5" thickTop="1" thickBot="1">
      <c r="A999" s="799"/>
      <c r="B999" s="804" t="s">
        <v>64</v>
      </c>
      <c r="C999" s="884" t="s">
        <v>209</v>
      </c>
      <c r="D999" s="881" t="s">
        <v>172</v>
      </c>
      <c r="E999" s="804" t="s">
        <v>282</v>
      </c>
      <c r="F999" s="294" t="s">
        <v>283</v>
      </c>
      <c r="G999" s="295" t="s">
        <v>110</v>
      </c>
      <c r="H999" s="645">
        <v>34</v>
      </c>
      <c r="I999" s="647">
        <v>55.954000000000001</v>
      </c>
      <c r="J999" s="434">
        <v>765.11699999999996</v>
      </c>
      <c r="K999" s="435">
        <v>0.26484018264840181</v>
      </c>
      <c r="L999" s="735">
        <v>7</v>
      </c>
      <c r="M999" s="804" t="s">
        <v>286</v>
      </c>
      <c r="N999" s="437" t="s">
        <v>172</v>
      </c>
      <c r="O999" s="304"/>
      <c r="P999" s="275">
        <v>0</v>
      </c>
      <c r="Q999" s="275"/>
      <c r="R999" s="253">
        <v>0</v>
      </c>
      <c r="S999" s="305">
        <v>0</v>
      </c>
      <c r="U999" s="803">
        <f t="shared" si="16"/>
        <v>1</v>
      </c>
      <c r="V999" s="859">
        <f t="shared" si="17"/>
        <v>1</v>
      </c>
    </row>
    <row r="1000" spans="1:22" ht="16.5" thickTop="1" thickBot="1">
      <c r="A1000" s="799"/>
      <c r="B1000" s="800" t="s">
        <v>64</v>
      </c>
      <c r="C1000" s="883" t="s">
        <v>209</v>
      </c>
      <c r="D1000" s="882" t="s">
        <v>172</v>
      </c>
      <c r="E1000" s="800" t="s">
        <v>386</v>
      </c>
      <c r="F1000" s="296" t="s">
        <v>388</v>
      </c>
      <c r="G1000" s="297" t="s">
        <v>111</v>
      </c>
      <c r="H1000" s="644">
        <v>31</v>
      </c>
      <c r="I1000" s="646">
        <v>122.45699999999999</v>
      </c>
      <c r="J1000" s="655">
        <v>158.91800000000001</v>
      </c>
      <c r="K1000" s="436">
        <v>0.20779220779220781</v>
      </c>
      <c r="L1000" s="734">
        <v>4</v>
      </c>
      <c r="M1000" s="800" t="s">
        <v>286</v>
      </c>
      <c r="N1000" s="437" t="s">
        <v>172</v>
      </c>
      <c r="O1000" s="302">
        <v>1</v>
      </c>
      <c r="P1000" s="274">
        <v>10.266999999999999</v>
      </c>
      <c r="Q1000" s="274">
        <v>1</v>
      </c>
      <c r="R1000" s="252">
        <v>1</v>
      </c>
      <c r="S1000" s="303">
        <v>0.2857142857142857</v>
      </c>
      <c r="U1000" s="803">
        <f t="shared" ref="U1000:U1063" si="18">IF(M1000="U_200",1,0)</f>
        <v>1</v>
      </c>
      <c r="V1000" s="859">
        <f t="shared" ref="V1000:V1063" si="19">IF(G1000&lt;&gt;"US",1,0)</f>
        <v>1</v>
      </c>
    </row>
    <row r="1001" spans="1:22" ht="16.5" thickTop="1" thickBot="1">
      <c r="A1001" s="799"/>
      <c r="B1001" s="804" t="s">
        <v>64</v>
      </c>
      <c r="C1001" s="884" t="s">
        <v>209</v>
      </c>
      <c r="D1001" s="881" t="s">
        <v>172</v>
      </c>
      <c r="E1001" s="804" t="s">
        <v>403</v>
      </c>
      <c r="F1001" s="294" t="s">
        <v>251</v>
      </c>
      <c r="G1001" s="295" t="s">
        <v>111</v>
      </c>
      <c r="H1001" s="645">
        <v>31</v>
      </c>
      <c r="I1001" s="647">
        <v>52.317999999999998</v>
      </c>
      <c r="J1001" s="434">
        <v>52.317999999999998</v>
      </c>
      <c r="K1001" s="435">
        <v>0.14814814814814814</v>
      </c>
      <c r="L1001" s="735">
        <v>2</v>
      </c>
      <c r="M1001" s="804" t="s">
        <v>286</v>
      </c>
      <c r="N1001" s="437" t="s">
        <v>172</v>
      </c>
      <c r="O1001" s="304"/>
      <c r="P1001" s="275"/>
      <c r="Q1001" s="275"/>
      <c r="R1001" s="253">
        <v>0</v>
      </c>
      <c r="S1001" s="305">
        <v>0</v>
      </c>
      <c r="U1001" s="803">
        <f t="shared" si="18"/>
        <v>1</v>
      </c>
      <c r="V1001" s="859">
        <f t="shared" si="19"/>
        <v>1</v>
      </c>
    </row>
    <row r="1002" spans="1:22" ht="16.5" thickTop="1" thickBot="1">
      <c r="A1002" s="799"/>
      <c r="B1002" s="800" t="s">
        <v>64</v>
      </c>
      <c r="C1002" s="883" t="s">
        <v>209</v>
      </c>
      <c r="D1002" s="882" t="s">
        <v>172</v>
      </c>
      <c r="E1002" s="800" t="s">
        <v>549</v>
      </c>
      <c r="F1002" s="296" t="s">
        <v>545</v>
      </c>
      <c r="G1002" s="297" t="s">
        <v>111</v>
      </c>
      <c r="H1002" s="644">
        <v>28</v>
      </c>
      <c r="I1002" s="646">
        <v>87.727000000000004</v>
      </c>
      <c r="J1002" s="655">
        <v>112.425</v>
      </c>
      <c r="K1002" s="436">
        <v>0.20689655172413793</v>
      </c>
      <c r="L1002" s="734">
        <v>3</v>
      </c>
      <c r="M1002" s="800" t="s">
        <v>286</v>
      </c>
      <c r="N1002" s="437" t="s">
        <v>172</v>
      </c>
      <c r="O1002" s="302">
        <v>1</v>
      </c>
      <c r="P1002" s="274">
        <v>25.893999999999998</v>
      </c>
      <c r="Q1002" s="274">
        <v>1</v>
      </c>
      <c r="R1002" s="252">
        <v>1</v>
      </c>
      <c r="S1002" s="303">
        <v>0.4</v>
      </c>
      <c r="U1002" s="803">
        <f t="shared" si="18"/>
        <v>1</v>
      </c>
      <c r="V1002" s="859">
        <f t="shared" si="19"/>
        <v>1</v>
      </c>
    </row>
    <row r="1003" spans="1:22" ht="16.5" thickTop="1" thickBot="1">
      <c r="A1003" s="799"/>
      <c r="B1003" s="804" t="s">
        <v>64</v>
      </c>
      <c r="C1003" s="884" t="s">
        <v>209</v>
      </c>
      <c r="D1003" s="881" t="s">
        <v>172</v>
      </c>
      <c r="E1003" s="804" t="s">
        <v>721</v>
      </c>
      <c r="F1003" s="294" t="s">
        <v>722</v>
      </c>
      <c r="G1003" s="295" t="s">
        <v>110</v>
      </c>
      <c r="H1003" s="645">
        <v>24</v>
      </c>
      <c r="I1003" s="647">
        <v>76.194999999999993</v>
      </c>
      <c r="J1003" s="434">
        <v>109.11</v>
      </c>
      <c r="K1003" s="435">
        <v>0.44444444444444442</v>
      </c>
      <c r="L1003" s="735">
        <v>2</v>
      </c>
      <c r="M1003" s="804" t="s">
        <v>286</v>
      </c>
      <c r="N1003" s="437" t="s">
        <v>172</v>
      </c>
      <c r="O1003" s="304">
        <v>1</v>
      </c>
      <c r="P1003" s="275">
        <v>62.213000000000001</v>
      </c>
      <c r="Q1003" s="275">
        <v>4</v>
      </c>
      <c r="R1003" s="253">
        <v>2</v>
      </c>
      <c r="S1003" s="305">
        <v>1.3333333333333333</v>
      </c>
      <c r="U1003" s="803">
        <f t="shared" si="18"/>
        <v>1</v>
      </c>
      <c r="V1003" s="859">
        <f t="shared" si="19"/>
        <v>1</v>
      </c>
    </row>
    <row r="1004" spans="1:22" ht="16.5" thickTop="1" thickBot="1">
      <c r="A1004" s="799"/>
      <c r="B1004" s="800" t="s">
        <v>64</v>
      </c>
      <c r="C1004" s="883" t="s">
        <v>209</v>
      </c>
      <c r="D1004" s="882" t="s">
        <v>172</v>
      </c>
      <c r="E1004" s="800" t="s">
        <v>965</v>
      </c>
      <c r="F1004" s="296" t="s">
        <v>966</v>
      </c>
      <c r="G1004" s="297" t="s">
        <v>110</v>
      </c>
      <c r="H1004" s="644">
        <v>19</v>
      </c>
      <c r="I1004" s="646">
        <v>54.530999999999999</v>
      </c>
      <c r="J1004" s="655">
        <v>185.483</v>
      </c>
      <c r="K1004" s="436">
        <v>0.16822429906542055</v>
      </c>
      <c r="L1004" s="734">
        <v>3</v>
      </c>
      <c r="M1004" s="800" t="s">
        <v>286</v>
      </c>
      <c r="N1004" s="437" t="s">
        <v>172</v>
      </c>
      <c r="O1004" s="302"/>
      <c r="P1004" s="274">
        <v>0</v>
      </c>
      <c r="Q1004" s="274"/>
      <c r="R1004" s="252">
        <v>0</v>
      </c>
      <c r="S1004" s="303">
        <v>0</v>
      </c>
      <c r="U1004" s="803">
        <f t="shared" si="18"/>
        <v>1</v>
      </c>
      <c r="V1004" s="859">
        <f t="shared" si="19"/>
        <v>1</v>
      </c>
    </row>
    <row r="1005" spans="1:22" ht="16.5" thickTop="1" thickBot="1">
      <c r="A1005" s="799"/>
      <c r="B1005" s="804" t="s">
        <v>64</v>
      </c>
      <c r="C1005" s="884" t="s">
        <v>209</v>
      </c>
      <c r="D1005" s="881" t="s">
        <v>172</v>
      </c>
      <c r="E1005" s="804" t="s">
        <v>1620</v>
      </c>
      <c r="F1005" s="294" t="s">
        <v>1621</v>
      </c>
      <c r="G1005" s="295" t="s">
        <v>109</v>
      </c>
      <c r="H1005" s="645"/>
      <c r="I1005" s="647"/>
      <c r="J1005" s="434">
        <v>107.515</v>
      </c>
      <c r="K1005" s="435">
        <v>0.19047619047619047</v>
      </c>
      <c r="L1005" s="735"/>
      <c r="M1005" s="804" t="s">
        <v>286</v>
      </c>
      <c r="N1005" s="437" t="s">
        <v>172</v>
      </c>
      <c r="O1005" s="304"/>
      <c r="P1005" s="275"/>
      <c r="Q1005" s="275"/>
      <c r="R1005" s="253">
        <v>0</v>
      </c>
      <c r="S1005" s="305">
        <v>0</v>
      </c>
      <c r="U1005" s="803">
        <f t="shared" si="18"/>
        <v>1</v>
      </c>
      <c r="V1005" s="859">
        <f t="shared" si="19"/>
        <v>0</v>
      </c>
    </row>
    <row r="1006" spans="1:22" ht="16.5" thickTop="1" thickBot="1">
      <c r="A1006" s="799"/>
      <c r="B1006" s="800" t="s">
        <v>64</v>
      </c>
      <c r="C1006" s="883" t="s">
        <v>401</v>
      </c>
      <c r="D1006" s="882" t="s">
        <v>172</v>
      </c>
      <c r="E1006" s="800" t="s">
        <v>168</v>
      </c>
      <c r="F1006" s="296" t="s">
        <v>169</v>
      </c>
      <c r="G1006" s="297" t="s">
        <v>111</v>
      </c>
      <c r="H1006" s="644">
        <v>39</v>
      </c>
      <c r="I1006" s="646">
        <v>560.68600000000004</v>
      </c>
      <c r="J1006" s="655">
        <v>579.14700000000005</v>
      </c>
      <c r="K1006" s="436">
        <v>0.2</v>
      </c>
      <c r="L1006" s="734">
        <v>6</v>
      </c>
      <c r="M1006" s="800" t="s">
        <v>286</v>
      </c>
      <c r="N1006" s="437" t="s">
        <v>172</v>
      </c>
      <c r="O1006" s="302"/>
      <c r="P1006" s="274">
        <v>0</v>
      </c>
      <c r="Q1006" s="274"/>
      <c r="R1006" s="252">
        <v>0</v>
      </c>
      <c r="S1006" s="303">
        <v>0</v>
      </c>
      <c r="U1006" s="803">
        <f t="shared" si="18"/>
        <v>1</v>
      </c>
      <c r="V1006" s="859">
        <f t="shared" si="19"/>
        <v>1</v>
      </c>
    </row>
    <row r="1007" spans="1:22" ht="16.5" thickTop="1" thickBot="1">
      <c r="A1007" s="799"/>
      <c r="B1007" s="804" t="s">
        <v>64</v>
      </c>
      <c r="C1007" s="884" t="s">
        <v>401</v>
      </c>
      <c r="D1007" s="881" t="s">
        <v>172</v>
      </c>
      <c r="E1007" s="804" t="s">
        <v>248</v>
      </c>
      <c r="F1007" s="294" t="s">
        <v>249</v>
      </c>
      <c r="G1007" s="295" t="s">
        <v>110</v>
      </c>
      <c r="H1007" s="645">
        <v>35</v>
      </c>
      <c r="I1007" s="647">
        <v>7.3719999999999999</v>
      </c>
      <c r="J1007" s="434">
        <v>224.221</v>
      </c>
      <c r="K1007" s="435">
        <v>0.21848739495798319</v>
      </c>
      <c r="L1007" s="735">
        <v>6</v>
      </c>
      <c r="M1007" s="804" t="s">
        <v>286</v>
      </c>
      <c r="N1007" s="437" t="s">
        <v>172</v>
      </c>
      <c r="O1007" s="304"/>
      <c r="P1007" s="275">
        <v>0</v>
      </c>
      <c r="Q1007" s="275"/>
      <c r="R1007" s="253">
        <v>0</v>
      </c>
      <c r="S1007" s="305">
        <v>0</v>
      </c>
      <c r="U1007" s="803">
        <f t="shared" si="18"/>
        <v>1</v>
      </c>
      <c r="V1007" s="859">
        <f t="shared" si="19"/>
        <v>1</v>
      </c>
    </row>
    <row r="1008" spans="1:22" ht="16.5" thickTop="1" thickBot="1">
      <c r="A1008" s="799"/>
      <c r="B1008" s="800" t="s">
        <v>64</v>
      </c>
      <c r="C1008" s="883" t="s">
        <v>401</v>
      </c>
      <c r="D1008" s="882" t="s">
        <v>172</v>
      </c>
      <c r="E1008" s="800" t="s">
        <v>401</v>
      </c>
      <c r="F1008" s="296" t="s">
        <v>402</v>
      </c>
      <c r="G1008" s="297" t="s">
        <v>112</v>
      </c>
      <c r="H1008" s="644">
        <v>31</v>
      </c>
      <c r="I1008" s="646">
        <v>127.396</v>
      </c>
      <c r="J1008" s="655">
        <v>327.10000000000002</v>
      </c>
      <c r="K1008" s="436">
        <v>0.17258883248730963</v>
      </c>
      <c r="L1008" s="734">
        <v>7</v>
      </c>
      <c r="M1008" s="800" t="s">
        <v>286</v>
      </c>
      <c r="N1008" s="437" t="s">
        <v>172</v>
      </c>
      <c r="O1008" s="302"/>
      <c r="P1008" s="274">
        <v>56.841000000000001</v>
      </c>
      <c r="Q1008" s="274">
        <v>2</v>
      </c>
      <c r="R1008" s="252">
        <v>2</v>
      </c>
      <c r="S1008" s="303">
        <v>0.2857142857142857</v>
      </c>
      <c r="U1008" s="803">
        <f t="shared" si="18"/>
        <v>1</v>
      </c>
      <c r="V1008" s="859">
        <f t="shared" si="19"/>
        <v>1</v>
      </c>
    </row>
    <row r="1009" spans="1:22" ht="16.5" thickTop="1" thickBot="1">
      <c r="A1009" s="799"/>
      <c r="B1009" s="804" t="s">
        <v>64</v>
      </c>
      <c r="C1009" s="884" t="s">
        <v>401</v>
      </c>
      <c r="D1009" s="881" t="s">
        <v>172</v>
      </c>
      <c r="E1009" s="804" t="s">
        <v>748</v>
      </c>
      <c r="F1009" s="294" t="s">
        <v>749</v>
      </c>
      <c r="G1009" s="295" t="s">
        <v>110</v>
      </c>
      <c r="H1009" s="645">
        <v>23</v>
      </c>
      <c r="I1009" s="647">
        <v>97.022000000000006</v>
      </c>
      <c r="J1009" s="434">
        <v>105.185</v>
      </c>
      <c r="K1009" s="435">
        <v>0.12987012987012986</v>
      </c>
      <c r="L1009" s="735">
        <v>3</v>
      </c>
      <c r="M1009" s="804" t="s">
        <v>286</v>
      </c>
      <c r="N1009" s="437" t="s">
        <v>172</v>
      </c>
      <c r="O1009" s="304"/>
      <c r="P1009" s="275">
        <v>26.286999999999999</v>
      </c>
      <c r="Q1009" s="275">
        <v>1</v>
      </c>
      <c r="R1009" s="253">
        <v>1</v>
      </c>
      <c r="S1009" s="305">
        <v>0.33333333333333331</v>
      </c>
      <c r="U1009" s="803">
        <f t="shared" si="18"/>
        <v>1</v>
      </c>
      <c r="V1009" s="859">
        <f t="shared" si="19"/>
        <v>1</v>
      </c>
    </row>
    <row r="1010" spans="1:22" ht="16.5" thickTop="1" thickBot="1">
      <c r="A1010" s="799"/>
      <c r="B1010" s="800" t="s">
        <v>64</v>
      </c>
      <c r="C1010" s="883" t="s">
        <v>401</v>
      </c>
      <c r="D1010" s="882" t="s">
        <v>172</v>
      </c>
      <c r="E1010" s="800" t="s">
        <v>786</v>
      </c>
      <c r="F1010" s="296" t="s">
        <v>787</v>
      </c>
      <c r="G1010" s="297" t="s">
        <v>110</v>
      </c>
      <c r="H1010" s="644">
        <v>21</v>
      </c>
      <c r="I1010" s="646">
        <v>79.111000000000004</v>
      </c>
      <c r="J1010" s="655">
        <v>103.054</v>
      </c>
      <c r="K1010" s="436">
        <v>9.0909090909090912E-2</v>
      </c>
      <c r="L1010" s="734">
        <v>3</v>
      </c>
      <c r="M1010" s="800" t="s">
        <v>286</v>
      </c>
      <c r="N1010" s="437" t="s">
        <v>172</v>
      </c>
      <c r="O1010" s="302"/>
      <c r="P1010" s="274"/>
      <c r="Q1010" s="274"/>
      <c r="R1010" s="252">
        <v>0</v>
      </c>
      <c r="S1010" s="303">
        <v>0</v>
      </c>
      <c r="U1010" s="803">
        <f t="shared" si="18"/>
        <v>1</v>
      </c>
      <c r="V1010" s="859">
        <f t="shared" si="19"/>
        <v>1</v>
      </c>
    </row>
    <row r="1011" spans="1:22" ht="16.5" thickTop="1" thickBot="1">
      <c r="A1011" s="799"/>
      <c r="B1011" s="804" t="s">
        <v>64</v>
      </c>
      <c r="C1011" s="884" t="s">
        <v>401</v>
      </c>
      <c r="D1011" s="881" t="s">
        <v>172</v>
      </c>
      <c r="E1011" s="804" t="s">
        <v>894</v>
      </c>
      <c r="F1011" s="294" t="s">
        <v>895</v>
      </c>
      <c r="G1011" s="295" t="s">
        <v>109</v>
      </c>
      <c r="H1011" s="645"/>
      <c r="I1011" s="647"/>
      <c r="J1011" s="434"/>
      <c r="K1011" s="435">
        <v>0</v>
      </c>
      <c r="L1011" s="735"/>
      <c r="M1011" s="804" t="s">
        <v>286</v>
      </c>
      <c r="N1011" s="437" t="s">
        <v>172</v>
      </c>
      <c r="O1011" s="304"/>
      <c r="P1011" s="275"/>
      <c r="Q1011" s="275"/>
      <c r="R1011" s="253">
        <v>0</v>
      </c>
      <c r="S1011" s="305">
        <v>0</v>
      </c>
      <c r="U1011" s="803">
        <f t="shared" si="18"/>
        <v>1</v>
      </c>
      <c r="V1011" s="859">
        <f t="shared" si="19"/>
        <v>0</v>
      </c>
    </row>
    <row r="1012" spans="1:22" ht="16.5" thickTop="1" thickBot="1">
      <c r="A1012" s="799"/>
      <c r="B1012" s="800" t="s">
        <v>64</v>
      </c>
      <c r="C1012" s="883" t="s">
        <v>401</v>
      </c>
      <c r="D1012" s="882" t="s">
        <v>172</v>
      </c>
      <c r="E1012" s="800" t="s">
        <v>1819</v>
      </c>
      <c r="F1012" s="296" t="s">
        <v>1820</v>
      </c>
      <c r="G1012" s="297" t="s">
        <v>109</v>
      </c>
      <c r="H1012" s="644"/>
      <c r="I1012" s="646"/>
      <c r="J1012" s="655"/>
      <c r="K1012" s="436">
        <v>0</v>
      </c>
      <c r="L1012" s="734"/>
      <c r="M1012" s="800" t="s">
        <v>286</v>
      </c>
      <c r="N1012" s="437" t="s">
        <v>172</v>
      </c>
      <c r="O1012" s="302"/>
      <c r="P1012" s="274"/>
      <c r="Q1012" s="274"/>
      <c r="R1012" s="252">
        <v>0</v>
      </c>
      <c r="S1012" s="303">
        <v>0</v>
      </c>
      <c r="U1012" s="803">
        <f t="shared" si="18"/>
        <v>1</v>
      </c>
      <c r="V1012" s="859">
        <f t="shared" si="19"/>
        <v>0</v>
      </c>
    </row>
    <row r="1013" spans="1:22" ht="16.5" thickTop="1" thickBot="1">
      <c r="A1013" s="799"/>
      <c r="B1013" s="804" t="s">
        <v>64</v>
      </c>
      <c r="C1013" s="884" t="s">
        <v>401</v>
      </c>
      <c r="D1013" s="881" t="s">
        <v>172</v>
      </c>
      <c r="E1013" s="804" t="s">
        <v>2914</v>
      </c>
      <c r="F1013" s="294" t="s">
        <v>770</v>
      </c>
      <c r="G1013" s="295" t="s">
        <v>110</v>
      </c>
      <c r="H1013" s="645">
        <v>3</v>
      </c>
      <c r="I1013" s="647">
        <v>3.556</v>
      </c>
      <c r="J1013" s="434">
        <v>45.189</v>
      </c>
      <c r="K1013" s="435">
        <v>0.4</v>
      </c>
      <c r="L1013" s="735">
        <v>3</v>
      </c>
      <c r="M1013" s="804" t="s">
        <v>245</v>
      </c>
      <c r="N1013" s="437" t="s">
        <v>172</v>
      </c>
      <c r="O1013" s="304"/>
      <c r="P1013" s="275"/>
      <c r="Q1013" s="275"/>
      <c r="R1013" s="253">
        <v>0</v>
      </c>
      <c r="S1013" s="305">
        <v>0</v>
      </c>
      <c r="U1013" s="803">
        <f t="shared" si="18"/>
        <v>0</v>
      </c>
      <c r="V1013" s="859">
        <f t="shared" si="19"/>
        <v>1</v>
      </c>
    </row>
    <row r="1014" spans="1:22" ht="16.5" thickTop="1" thickBot="1">
      <c r="A1014" s="799"/>
      <c r="B1014" s="800" t="s">
        <v>64</v>
      </c>
      <c r="C1014" s="883" t="s">
        <v>401</v>
      </c>
      <c r="D1014" s="882" t="s">
        <v>172</v>
      </c>
      <c r="E1014" s="800" t="s">
        <v>3760</v>
      </c>
      <c r="F1014" s="296" t="s">
        <v>3761</v>
      </c>
      <c r="G1014" s="297" t="s">
        <v>110</v>
      </c>
      <c r="H1014" s="644">
        <v>1</v>
      </c>
      <c r="I1014" s="646"/>
      <c r="J1014" s="655">
        <v>37.222000000000001</v>
      </c>
      <c r="K1014" s="436">
        <v>1.3333333333333333</v>
      </c>
      <c r="L1014" s="734">
        <v>3</v>
      </c>
      <c r="M1014" s="800" t="s">
        <v>246</v>
      </c>
      <c r="N1014" s="437" t="s">
        <v>172</v>
      </c>
      <c r="O1014" s="302">
        <v>3</v>
      </c>
      <c r="P1014" s="274">
        <v>37.222000000000001</v>
      </c>
      <c r="Q1014" s="274">
        <v>3</v>
      </c>
      <c r="R1014" s="252">
        <v>2</v>
      </c>
      <c r="S1014" s="303">
        <v>1.3333333333333333</v>
      </c>
      <c r="U1014" s="803">
        <f t="shared" si="18"/>
        <v>0</v>
      </c>
      <c r="V1014" s="859">
        <f t="shared" si="19"/>
        <v>1</v>
      </c>
    </row>
    <row r="1015" spans="1:22" ht="16.5" thickTop="1" thickBot="1">
      <c r="A1015" s="799"/>
      <c r="B1015" s="804" t="s">
        <v>64</v>
      </c>
      <c r="C1015" s="884" t="s">
        <v>404</v>
      </c>
      <c r="D1015" s="881" t="s">
        <v>172</v>
      </c>
      <c r="E1015" s="804" t="s">
        <v>404</v>
      </c>
      <c r="F1015" s="294" t="s">
        <v>405</v>
      </c>
      <c r="G1015" s="295" t="s">
        <v>112</v>
      </c>
      <c r="H1015" s="645">
        <v>31</v>
      </c>
      <c r="I1015" s="647">
        <v>23.158000000000001</v>
      </c>
      <c r="J1015" s="434">
        <v>33.783000000000001</v>
      </c>
      <c r="K1015" s="435">
        <v>9.0909090909090912E-2</v>
      </c>
      <c r="L1015" s="735">
        <v>1</v>
      </c>
      <c r="M1015" s="804" t="s">
        <v>286</v>
      </c>
      <c r="N1015" s="437" t="s">
        <v>172</v>
      </c>
      <c r="O1015" s="304"/>
      <c r="P1015" s="275">
        <v>0</v>
      </c>
      <c r="Q1015" s="275"/>
      <c r="R1015" s="253">
        <v>0</v>
      </c>
      <c r="S1015" s="305">
        <v>0</v>
      </c>
      <c r="U1015" s="803">
        <f t="shared" si="18"/>
        <v>1</v>
      </c>
      <c r="V1015" s="859">
        <f t="shared" si="19"/>
        <v>1</v>
      </c>
    </row>
    <row r="1016" spans="1:22" ht="16.5" thickTop="1" thickBot="1">
      <c r="A1016" s="799"/>
      <c r="B1016" s="800" t="s">
        <v>64</v>
      </c>
      <c r="C1016" s="883" t="s">
        <v>404</v>
      </c>
      <c r="D1016" s="882" t="s">
        <v>172</v>
      </c>
      <c r="E1016" s="800" t="s">
        <v>406</v>
      </c>
      <c r="F1016" s="296" t="s">
        <v>407</v>
      </c>
      <c r="G1016" s="297" t="s">
        <v>111</v>
      </c>
      <c r="H1016" s="644">
        <v>30</v>
      </c>
      <c r="I1016" s="646">
        <v>1042.336</v>
      </c>
      <c r="J1016" s="655">
        <v>2018.7919999999999</v>
      </c>
      <c r="K1016" s="436">
        <v>0.4107142857142857</v>
      </c>
      <c r="L1016" s="734">
        <v>10</v>
      </c>
      <c r="M1016" s="800" t="s">
        <v>246</v>
      </c>
      <c r="N1016" s="437" t="s">
        <v>172</v>
      </c>
      <c r="O1016" s="302"/>
      <c r="P1016" s="274">
        <v>278.08800000000002</v>
      </c>
      <c r="Q1016" s="274">
        <v>13</v>
      </c>
      <c r="R1016" s="252">
        <v>4</v>
      </c>
      <c r="S1016" s="303">
        <v>0.4</v>
      </c>
      <c r="U1016" s="803">
        <f t="shared" si="18"/>
        <v>0</v>
      </c>
      <c r="V1016" s="859">
        <f t="shared" si="19"/>
        <v>1</v>
      </c>
    </row>
    <row r="1017" spans="1:22" ht="16.5" thickTop="1" thickBot="1">
      <c r="A1017" s="799"/>
      <c r="B1017" s="804" t="s">
        <v>64</v>
      </c>
      <c r="C1017" s="884" t="s">
        <v>404</v>
      </c>
      <c r="D1017" s="881" t="s">
        <v>172</v>
      </c>
      <c r="E1017" s="804" t="s">
        <v>784</v>
      </c>
      <c r="F1017" s="294" t="s">
        <v>785</v>
      </c>
      <c r="G1017" s="295" t="s">
        <v>111</v>
      </c>
      <c r="H1017" s="645">
        <v>22</v>
      </c>
      <c r="I1017" s="647">
        <v>247.71199999999999</v>
      </c>
      <c r="J1017" s="434">
        <v>793.73800000000006</v>
      </c>
      <c r="K1017" s="435">
        <v>0.48275862068965519</v>
      </c>
      <c r="L1017" s="735">
        <v>4</v>
      </c>
      <c r="M1017" s="804" t="s">
        <v>246</v>
      </c>
      <c r="N1017" s="437" t="s">
        <v>172</v>
      </c>
      <c r="O1017" s="304"/>
      <c r="P1017" s="275">
        <v>40.158000000000001</v>
      </c>
      <c r="Q1017" s="275">
        <v>3</v>
      </c>
      <c r="R1017" s="253">
        <v>3</v>
      </c>
      <c r="S1017" s="305">
        <v>0.75</v>
      </c>
      <c r="U1017" s="803">
        <f t="shared" si="18"/>
        <v>0</v>
      </c>
      <c r="V1017" s="859">
        <f t="shared" si="19"/>
        <v>1</v>
      </c>
    </row>
    <row r="1018" spans="1:22" ht="16.5" thickTop="1" thickBot="1">
      <c r="A1018" s="799"/>
      <c r="B1018" s="800" t="s">
        <v>64</v>
      </c>
      <c r="C1018" s="883" t="s">
        <v>404</v>
      </c>
      <c r="D1018" s="882" t="s">
        <v>172</v>
      </c>
      <c r="E1018" s="800" t="s">
        <v>1523</v>
      </c>
      <c r="F1018" s="296" t="s">
        <v>1524</v>
      </c>
      <c r="G1018" s="297" t="s">
        <v>111</v>
      </c>
      <c r="H1018" s="644">
        <v>13</v>
      </c>
      <c r="I1018" s="646">
        <v>131.96199999999999</v>
      </c>
      <c r="J1018" s="655">
        <v>1179.577</v>
      </c>
      <c r="K1018" s="436">
        <v>0.49230769230769234</v>
      </c>
      <c r="L1018" s="734">
        <v>4</v>
      </c>
      <c r="M1018" s="800" t="s">
        <v>246</v>
      </c>
      <c r="N1018" s="437" t="s">
        <v>172</v>
      </c>
      <c r="O1018" s="302"/>
      <c r="P1018" s="274">
        <v>31.106000000000002</v>
      </c>
      <c r="Q1018" s="274">
        <v>3</v>
      </c>
      <c r="R1018" s="252">
        <v>2</v>
      </c>
      <c r="S1018" s="303">
        <v>0.5</v>
      </c>
      <c r="U1018" s="803">
        <f t="shared" si="18"/>
        <v>0</v>
      </c>
      <c r="V1018" s="859">
        <f t="shared" si="19"/>
        <v>1</v>
      </c>
    </row>
    <row r="1019" spans="1:22" ht="16.5" thickTop="1" thickBot="1">
      <c r="A1019" s="799"/>
      <c r="B1019" s="804" t="s">
        <v>64</v>
      </c>
      <c r="C1019" s="884" t="s">
        <v>404</v>
      </c>
      <c r="D1019" s="881" t="s">
        <v>172</v>
      </c>
      <c r="E1019" s="804" t="s">
        <v>2398</v>
      </c>
      <c r="F1019" s="294" t="s">
        <v>2399</v>
      </c>
      <c r="G1019" s="295" t="s">
        <v>110</v>
      </c>
      <c r="H1019" s="645">
        <v>7</v>
      </c>
      <c r="I1019" s="647">
        <v>575.34299999999996</v>
      </c>
      <c r="J1019" s="434">
        <v>290.96899999999999</v>
      </c>
      <c r="K1019" s="435">
        <v>0.25454545454545452</v>
      </c>
      <c r="L1019" s="735">
        <v>8</v>
      </c>
      <c r="M1019" s="804" t="s">
        <v>246</v>
      </c>
      <c r="N1019" s="437" t="s">
        <v>172</v>
      </c>
      <c r="O1019" s="304"/>
      <c r="P1019" s="275"/>
      <c r="Q1019" s="275"/>
      <c r="R1019" s="253">
        <v>0</v>
      </c>
      <c r="S1019" s="305">
        <v>0</v>
      </c>
      <c r="U1019" s="803">
        <f t="shared" si="18"/>
        <v>0</v>
      </c>
      <c r="V1019" s="859">
        <f t="shared" si="19"/>
        <v>1</v>
      </c>
    </row>
    <row r="1020" spans="1:22" ht="16.5" thickTop="1" thickBot="1">
      <c r="A1020" s="799"/>
      <c r="B1020" s="800" t="s">
        <v>64</v>
      </c>
      <c r="C1020" s="883" t="s">
        <v>404</v>
      </c>
      <c r="D1020" s="882" t="s">
        <v>172</v>
      </c>
      <c r="E1020" s="800" t="s">
        <v>2400</v>
      </c>
      <c r="F1020" s="296" t="s">
        <v>2401</v>
      </c>
      <c r="G1020" s="297" t="s">
        <v>110</v>
      </c>
      <c r="H1020" s="644">
        <v>7</v>
      </c>
      <c r="I1020" s="646">
        <v>164.65700000000001</v>
      </c>
      <c r="J1020" s="655">
        <v>178.21299999999999</v>
      </c>
      <c r="K1020" s="436">
        <v>0.2988505747126437</v>
      </c>
      <c r="L1020" s="734">
        <v>7</v>
      </c>
      <c r="M1020" s="800" t="s">
        <v>244</v>
      </c>
      <c r="N1020" s="437" t="s">
        <v>172</v>
      </c>
      <c r="O1020" s="302"/>
      <c r="P1020" s="274">
        <v>22.327000000000002</v>
      </c>
      <c r="Q1020" s="274">
        <v>2</v>
      </c>
      <c r="R1020" s="252">
        <v>2</v>
      </c>
      <c r="S1020" s="303">
        <v>0.2857142857142857</v>
      </c>
      <c r="U1020" s="803">
        <f t="shared" si="18"/>
        <v>0</v>
      </c>
      <c r="V1020" s="859">
        <f t="shared" si="19"/>
        <v>1</v>
      </c>
    </row>
    <row r="1021" spans="1:22" ht="16.5" thickTop="1" thickBot="1">
      <c r="A1021" s="799"/>
      <c r="B1021" s="804" t="s">
        <v>64</v>
      </c>
      <c r="C1021" s="884" t="s">
        <v>404</v>
      </c>
      <c r="D1021" s="881" t="s">
        <v>172</v>
      </c>
      <c r="E1021" s="804" t="s">
        <v>3225</v>
      </c>
      <c r="F1021" s="294" t="s">
        <v>3226</v>
      </c>
      <c r="G1021" s="295" t="s">
        <v>109</v>
      </c>
      <c r="H1021" s="645"/>
      <c r="I1021" s="647"/>
      <c r="J1021" s="434">
        <v>19.013000000000002</v>
      </c>
      <c r="K1021" s="435">
        <v>0.5</v>
      </c>
      <c r="L1021" s="735">
        <v>2</v>
      </c>
      <c r="M1021" s="804" t="s">
        <v>286</v>
      </c>
      <c r="N1021" s="437" t="s">
        <v>172</v>
      </c>
      <c r="O1021" s="304"/>
      <c r="P1021" s="275">
        <v>7.7060000000000004</v>
      </c>
      <c r="Q1021" s="275">
        <v>1</v>
      </c>
      <c r="R1021" s="253">
        <v>1</v>
      </c>
      <c r="S1021" s="305">
        <v>0.5</v>
      </c>
      <c r="U1021" s="803">
        <f t="shared" si="18"/>
        <v>1</v>
      </c>
      <c r="V1021" s="859">
        <f t="shared" si="19"/>
        <v>0</v>
      </c>
    </row>
    <row r="1022" spans="1:22" ht="16.5" thickTop="1" thickBot="1">
      <c r="A1022" s="799"/>
      <c r="B1022" s="800" t="s">
        <v>64</v>
      </c>
      <c r="C1022" s="883" t="s">
        <v>1328</v>
      </c>
      <c r="D1022" s="882" t="s">
        <v>172</v>
      </c>
      <c r="E1022" s="800" t="s">
        <v>1328</v>
      </c>
      <c r="F1022" s="296" t="s">
        <v>1330</v>
      </c>
      <c r="G1022" s="297" t="s">
        <v>647</v>
      </c>
      <c r="H1022" s="644">
        <v>14</v>
      </c>
      <c r="I1022" s="646">
        <v>49.834000000000003</v>
      </c>
      <c r="J1022" s="655">
        <v>55.933</v>
      </c>
      <c r="K1022" s="436">
        <v>0.11764705882352941</v>
      </c>
      <c r="L1022" s="734">
        <v>2</v>
      </c>
      <c r="M1022" s="800" t="s">
        <v>286</v>
      </c>
      <c r="N1022" s="437" t="s">
        <v>172</v>
      </c>
      <c r="O1022" s="302"/>
      <c r="P1022" s="274">
        <v>29.219000000000001</v>
      </c>
      <c r="Q1022" s="274">
        <v>3</v>
      </c>
      <c r="R1022" s="252">
        <v>1</v>
      </c>
      <c r="S1022" s="303">
        <v>0.5</v>
      </c>
      <c r="U1022" s="803">
        <f t="shared" si="18"/>
        <v>1</v>
      </c>
      <c r="V1022" s="859">
        <f t="shared" si="19"/>
        <v>1</v>
      </c>
    </row>
    <row r="1023" spans="1:22" ht="16.5" thickTop="1" thickBot="1">
      <c r="A1023" s="799"/>
      <c r="B1023" s="804" t="s">
        <v>64</v>
      </c>
      <c r="C1023" s="884" t="s">
        <v>1328</v>
      </c>
      <c r="D1023" s="881" t="s">
        <v>172</v>
      </c>
      <c r="E1023" s="804" t="s">
        <v>1525</v>
      </c>
      <c r="F1023" s="294" t="s">
        <v>1526</v>
      </c>
      <c r="G1023" s="295" t="s">
        <v>111</v>
      </c>
      <c r="H1023" s="645">
        <v>13</v>
      </c>
      <c r="I1023" s="647">
        <v>87.578000000000003</v>
      </c>
      <c r="J1023" s="434">
        <v>460.32</v>
      </c>
      <c r="K1023" s="435">
        <v>0.41772151898734178</v>
      </c>
      <c r="L1023" s="735">
        <v>6</v>
      </c>
      <c r="M1023" s="804" t="s">
        <v>246</v>
      </c>
      <c r="N1023" s="437" t="s">
        <v>172</v>
      </c>
      <c r="O1023" s="304"/>
      <c r="P1023" s="275">
        <v>44.447000000000003</v>
      </c>
      <c r="Q1023" s="275">
        <v>6</v>
      </c>
      <c r="R1023" s="253">
        <v>4</v>
      </c>
      <c r="S1023" s="305">
        <v>0.66666666666666663</v>
      </c>
      <c r="U1023" s="803">
        <f t="shared" si="18"/>
        <v>0</v>
      </c>
      <c r="V1023" s="859">
        <f t="shared" si="19"/>
        <v>1</v>
      </c>
    </row>
    <row r="1024" spans="1:22" ht="16.5" thickTop="1" thickBot="1">
      <c r="A1024" s="799"/>
      <c r="B1024" s="800" t="s">
        <v>64</v>
      </c>
      <c r="C1024" s="883" t="s">
        <v>1328</v>
      </c>
      <c r="D1024" s="882" t="s">
        <v>172</v>
      </c>
      <c r="E1024" s="800" t="s">
        <v>2284</v>
      </c>
      <c r="F1024" s="296" t="s">
        <v>2285</v>
      </c>
      <c r="G1024" s="297" t="s">
        <v>110</v>
      </c>
      <c r="H1024" s="644">
        <v>7</v>
      </c>
      <c r="I1024" s="646">
        <v>61.582999999999998</v>
      </c>
      <c r="J1024" s="655">
        <v>275.44400000000002</v>
      </c>
      <c r="K1024" s="436">
        <v>0.379746835443038</v>
      </c>
      <c r="L1024" s="734">
        <v>5</v>
      </c>
      <c r="M1024" s="800" t="s">
        <v>246</v>
      </c>
      <c r="N1024" s="437" t="s">
        <v>172</v>
      </c>
      <c r="O1024" s="302"/>
      <c r="P1024" s="274">
        <v>9.1679999999999993</v>
      </c>
      <c r="Q1024" s="274">
        <v>1</v>
      </c>
      <c r="R1024" s="252">
        <v>1</v>
      </c>
      <c r="S1024" s="303">
        <v>0.2</v>
      </c>
      <c r="U1024" s="803">
        <f t="shared" si="18"/>
        <v>0</v>
      </c>
      <c r="V1024" s="859">
        <f t="shared" si="19"/>
        <v>1</v>
      </c>
    </row>
    <row r="1025" spans="1:22" ht="16.5" thickTop="1" thickBot="1">
      <c r="A1025" s="799"/>
      <c r="B1025" s="804" t="s">
        <v>64</v>
      </c>
      <c r="C1025" s="884" t="s">
        <v>1328</v>
      </c>
      <c r="D1025" s="881" t="s">
        <v>172</v>
      </c>
      <c r="E1025" s="804" t="s">
        <v>2286</v>
      </c>
      <c r="F1025" s="294" t="s">
        <v>2287</v>
      </c>
      <c r="G1025" s="295" t="s">
        <v>109</v>
      </c>
      <c r="H1025" s="645"/>
      <c r="I1025" s="647"/>
      <c r="J1025" s="434"/>
      <c r="K1025" s="435">
        <v>0</v>
      </c>
      <c r="L1025" s="735"/>
      <c r="M1025" s="804" t="s">
        <v>286</v>
      </c>
      <c r="N1025" s="437" t="s">
        <v>172</v>
      </c>
      <c r="O1025" s="304"/>
      <c r="P1025" s="275"/>
      <c r="Q1025" s="275"/>
      <c r="R1025" s="253">
        <v>0</v>
      </c>
      <c r="S1025" s="305">
        <v>0</v>
      </c>
      <c r="U1025" s="803">
        <f t="shared" si="18"/>
        <v>1</v>
      </c>
      <c r="V1025" s="859">
        <f t="shared" si="19"/>
        <v>0</v>
      </c>
    </row>
    <row r="1026" spans="1:22" ht="16.5" thickTop="1" thickBot="1">
      <c r="A1026" s="799"/>
      <c r="B1026" s="800" t="s">
        <v>64</v>
      </c>
      <c r="C1026" s="883" t="s">
        <v>1328</v>
      </c>
      <c r="D1026" s="882" t="s">
        <v>172</v>
      </c>
      <c r="E1026" s="800" t="s">
        <v>2500</v>
      </c>
      <c r="F1026" s="296" t="s">
        <v>2501</v>
      </c>
      <c r="G1026" s="297" t="s">
        <v>109</v>
      </c>
      <c r="H1026" s="644"/>
      <c r="I1026" s="646"/>
      <c r="J1026" s="655">
        <v>48.595999999999997</v>
      </c>
      <c r="K1026" s="436">
        <v>0.41666666666666669</v>
      </c>
      <c r="L1026" s="734">
        <v>2</v>
      </c>
      <c r="M1026" s="800" t="s">
        <v>286</v>
      </c>
      <c r="N1026" s="437" t="s">
        <v>172</v>
      </c>
      <c r="O1026" s="302"/>
      <c r="P1026" s="274">
        <v>12.647</v>
      </c>
      <c r="Q1026" s="274">
        <v>1</v>
      </c>
      <c r="R1026" s="252">
        <v>1</v>
      </c>
      <c r="S1026" s="303">
        <v>0.5</v>
      </c>
      <c r="U1026" s="803">
        <f t="shared" si="18"/>
        <v>1</v>
      </c>
      <c r="V1026" s="859">
        <f t="shared" si="19"/>
        <v>0</v>
      </c>
    </row>
    <row r="1027" spans="1:22" ht="16.5" thickTop="1" thickBot="1">
      <c r="A1027" s="799"/>
      <c r="B1027" s="804" t="s">
        <v>64</v>
      </c>
      <c r="C1027" s="884" t="s">
        <v>1328</v>
      </c>
      <c r="D1027" s="881" t="s">
        <v>172</v>
      </c>
      <c r="E1027" s="804" t="s">
        <v>2915</v>
      </c>
      <c r="F1027" s="294" t="s">
        <v>2916</v>
      </c>
      <c r="G1027" s="295" t="s">
        <v>109</v>
      </c>
      <c r="H1027" s="645"/>
      <c r="I1027" s="647"/>
      <c r="J1027" s="434">
        <v>53.338000000000001</v>
      </c>
      <c r="K1027" s="435">
        <v>0.46153846153846156</v>
      </c>
      <c r="L1027" s="735">
        <v>3</v>
      </c>
      <c r="M1027" s="804" t="s">
        <v>286</v>
      </c>
      <c r="N1027" s="437" t="s">
        <v>172</v>
      </c>
      <c r="O1027" s="304">
        <v>1</v>
      </c>
      <c r="P1027" s="275">
        <v>10.75</v>
      </c>
      <c r="Q1027" s="275">
        <v>1</v>
      </c>
      <c r="R1027" s="253">
        <v>1</v>
      </c>
      <c r="S1027" s="305">
        <v>0.4</v>
      </c>
      <c r="U1027" s="803">
        <f t="shared" si="18"/>
        <v>1</v>
      </c>
      <c r="V1027" s="859">
        <f t="shared" si="19"/>
        <v>0</v>
      </c>
    </row>
    <row r="1028" spans="1:22" ht="16.5" thickTop="1" thickBot="1">
      <c r="A1028" s="799"/>
      <c r="B1028" s="800" t="s">
        <v>64</v>
      </c>
      <c r="C1028" s="883" t="s">
        <v>1479</v>
      </c>
      <c r="D1028" s="882" t="s">
        <v>172</v>
      </c>
      <c r="E1028" s="800" t="s">
        <v>1391</v>
      </c>
      <c r="F1028" s="296" t="s">
        <v>1392</v>
      </c>
      <c r="G1028" s="297" t="s">
        <v>111</v>
      </c>
      <c r="H1028" s="644">
        <v>14</v>
      </c>
      <c r="I1028" s="646">
        <v>128.95599999999999</v>
      </c>
      <c r="J1028" s="655">
        <v>253.47</v>
      </c>
      <c r="K1028" s="436">
        <v>0.4</v>
      </c>
      <c r="L1028" s="734">
        <v>3</v>
      </c>
      <c r="M1028" s="800" t="s">
        <v>245</v>
      </c>
      <c r="N1028" s="437" t="s">
        <v>172</v>
      </c>
      <c r="O1028" s="302"/>
      <c r="P1028" s="274">
        <v>20.137</v>
      </c>
      <c r="Q1028" s="274">
        <v>2</v>
      </c>
      <c r="R1028" s="252">
        <v>2</v>
      </c>
      <c r="S1028" s="303">
        <v>0.66666666666666663</v>
      </c>
      <c r="U1028" s="803">
        <f t="shared" si="18"/>
        <v>0</v>
      </c>
      <c r="V1028" s="859">
        <f t="shared" si="19"/>
        <v>1</v>
      </c>
    </row>
    <row r="1029" spans="1:22" ht="16.5" thickTop="1" thickBot="1">
      <c r="A1029" s="799"/>
      <c r="B1029" s="804" t="s">
        <v>64</v>
      </c>
      <c r="C1029" s="884" t="s">
        <v>1479</v>
      </c>
      <c r="D1029" s="881" t="s">
        <v>172</v>
      </c>
      <c r="E1029" s="804" t="s">
        <v>1393</v>
      </c>
      <c r="F1029" s="294" t="s">
        <v>1394</v>
      </c>
      <c r="G1029" s="295" t="s">
        <v>110</v>
      </c>
      <c r="H1029" s="645">
        <v>14</v>
      </c>
      <c r="I1029" s="647">
        <v>32.223999999999997</v>
      </c>
      <c r="J1029" s="434">
        <v>201.441</v>
      </c>
      <c r="K1029" s="435">
        <v>0.31496062992125984</v>
      </c>
      <c r="L1029" s="735">
        <v>5</v>
      </c>
      <c r="M1029" s="804" t="s">
        <v>245</v>
      </c>
      <c r="N1029" s="437" t="s">
        <v>172</v>
      </c>
      <c r="O1029" s="304"/>
      <c r="P1029" s="275"/>
      <c r="Q1029" s="275"/>
      <c r="R1029" s="253">
        <v>0</v>
      </c>
      <c r="S1029" s="305">
        <v>0</v>
      </c>
      <c r="U1029" s="803">
        <f t="shared" si="18"/>
        <v>0</v>
      </c>
      <c r="V1029" s="859">
        <f t="shared" si="19"/>
        <v>1</v>
      </c>
    </row>
    <row r="1030" spans="1:22" ht="16.5" thickTop="1" thickBot="1">
      <c r="A1030" s="799"/>
      <c r="B1030" s="800" t="s">
        <v>64</v>
      </c>
      <c r="C1030" s="883" t="s">
        <v>1479</v>
      </c>
      <c r="D1030" s="882" t="s">
        <v>172</v>
      </c>
      <c r="E1030" s="800" t="s">
        <v>1395</v>
      </c>
      <c r="F1030" s="296" t="s">
        <v>1396</v>
      </c>
      <c r="G1030" s="297" t="s">
        <v>110</v>
      </c>
      <c r="H1030" s="644">
        <v>14</v>
      </c>
      <c r="I1030" s="646">
        <v>42.972000000000001</v>
      </c>
      <c r="J1030" s="655">
        <v>139.30600000000001</v>
      </c>
      <c r="K1030" s="436">
        <v>0.27722772277227725</v>
      </c>
      <c r="L1030" s="734">
        <v>3</v>
      </c>
      <c r="M1030" s="800" t="s">
        <v>286</v>
      </c>
      <c r="N1030" s="437" t="s">
        <v>172</v>
      </c>
      <c r="O1030" s="302"/>
      <c r="P1030" s="274"/>
      <c r="Q1030" s="274"/>
      <c r="R1030" s="252">
        <v>0</v>
      </c>
      <c r="S1030" s="303">
        <v>0</v>
      </c>
      <c r="U1030" s="803">
        <f t="shared" si="18"/>
        <v>1</v>
      </c>
      <c r="V1030" s="859">
        <f t="shared" si="19"/>
        <v>1</v>
      </c>
    </row>
    <row r="1031" spans="1:22" ht="16.5" thickTop="1" thickBot="1">
      <c r="A1031" s="799"/>
      <c r="B1031" s="804" t="s">
        <v>64</v>
      </c>
      <c r="C1031" s="884" t="s">
        <v>1479</v>
      </c>
      <c r="D1031" s="881" t="s">
        <v>172</v>
      </c>
      <c r="E1031" s="804" t="s">
        <v>1479</v>
      </c>
      <c r="F1031" s="294" t="s">
        <v>1481</v>
      </c>
      <c r="G1031" s="295" t="s">
        <v>112</v>
      </c>
      <c r="H1031" s="645">
        <v>13</v>
      </c>
      <c r="I1031" s="647">
        <v>70.153000000000006</v>
      </c>
      <c r="J1031" s="434">
        <v>346.21</v>
      </c>
      <c r="K1031" s="435">
        <v>0.3888888888888889</v>
      </c>
      <c r="L1031" s="735">
        <v>8</v>
      </c>
      <c r="M1031" s="804" t="s">
        <v>244</v>
      </c>
      <c r="N1031" s="437" t="s">
        <v>172</v>
      </c>
      <c r="O1031" s="304">
        <v>5</v>
      </c>
      <c r="P1031" s="275">
        <v>109.44799999999999</v>
      </c>
      <c r="Q1031" s="275">
        <v>12</v>
      </c>
      <c r="R1031" s="253">
        <v>8</v>
      </c>
      <c r="S1031" s="305">
        <v>1.4545454545454546</v>
      </c>
      <c r="U1031" s="803">
        <f t="shared" si="18"/>
        <v>0</v>
      </c>
      <c r="V1031" s="859">
        <f t="shared" si="19"/>
        <v>1</v>
      </c>
    </row>
    <row r="1032" spans="1:22" ht="16.5" thickTop="1" thickBot="1">
      <c r="A1032" s="799"/>
      <c r="B1032" s="800" t="s">
        <v>64</v>
      </c>
      <c r="C1032" s="883" t="s">
        <v>1479</v>
      </c>
      <c r="D1032" s="882" t="s">
        <v>172</v>
      </c>
      <c r="E1032" s="800" t="s">
        <v>1527</v>
      </c>
      <c r="F1032" s="296" t="s">
        <v>1528</v>
      </c>
      <c r="G1032" s="297" t="s">
        <v>110</v>
      </c>
      <c r="H1032" s="644">
        <v>13</v>
      </c>
      <c r="I1032" s="646">
        <v>44.015000000000001</v>
      </c>
      <c r="J1032" s="655">
        <v>164.52</v>
      </c>
      <c r="K1032" s="436">
        <v>0.37333333333333335</v>
      </c>
      <c r="L1032" s="734">
        <v>2</v>
      </c>
      <c r="M1032" s="800" t="s">
        <v>286</v>
      </c>
      <c r="N1032" s="437" t="s">
        <v>172</v>
      </c>
      <c r="O1032" s="302"/>
      <c r="P1032" s="274">
        <v>24.280999999999999</v>
      </c>
      <c r="Q1032" s="274">
        <v>3</v>
      </c>
      <c r="R1032" s="252">
        <v>2</v>
      </c>
      <c r="S1032" s="303">
        <v>1</v>
      </c>
      <c r="U1032" s="803">
        <f t="shared" si="18"/>
        <v>1</v>
      </c>
      <c r="V1032" s="859">
        <f t="shared" si="19"/>
        <v>1</v>
      </c>
    </row>
    <row r="1033" spans="1:22" ht="16.5" thickTop="1" thickBot="1">
      <c r="A1033" s="799"/>
      <c r="B1033" s="804" t="s">
        <v>64</v>
      </c>
      <c r="C1033" s="884" t="s">
        <v>1479</v>
      </c>
      <c r="D1033" s="881" t="s">
        <v>172</v>
      </c>
      <c r="E1033" s="804" t="s">
        <v>1529</v>
      </c>
      <c r="F1033" s="294" t="s">
        <v>407</v>
      </c>
      <c r="G1033" s="295" t="s">
        <v>110</v>
      </c>
      <c r="H1033" s="645">
        <v>13</v>
      </c>
      <c r="I1033" s="647">
        <v>136.89400000000001</v>
      </c>
      <c r="J1033" s="434">
        <v>218.84700000000001</v>
      </c>
      <c r="K1033" s="435">
        <v>0.2857142857142857</v>
      </c>
      <c r="L1033" s="735">
        <v>3</v>
      </c>
      <c r="M1033" s="804" t="s">
        <v>245</v>
      </c>
      <c r="N1033" s="437" t="s">
        <v>172</v>
      </c>
      <c r="O1033" s="304"/>
      <c r="P1033" s="275">
        <v>17.713000000000001</v>
      </c>
      <c r="Q1033" s="275">
        <v>2</v>
      </c>
      <c r="R1033" s="253">
        <v>1</v>
      </c>
      <c r="S1033" s="305">
        <v>0.33333333333333331</v>
      </c>
      <c r="U1033" s="803">
        <f t="shared" si="18"/>
        <v>0</v>
      </c>
      <c r="V1033" s="859">
        <f t="shared" si="19"/>
        <v>1</v>
      </c>
    </row>
    <row r="1034" spans="1:22" ht="16.5" thickTop="1" thickBot="1">
      <c r="A1034" s="799"/>
      <c r="B1034" s="800" t="s">
        <v>64</v>
      </c>
      <c r="C1034" s="883" t="s">
        <v>1479</v>
      </c>
      <c r="D1034" s="882" t="s">
        <v>172</v>
      </c>
      <c r="E1034" s="800" t="s">
        <v>2170</v>
      </c>
      <c r="F1034" s="296" t="s">
        <v>2171</v>
      </c>
      <c r="G1034" s="297" t="s">
        <v>110</v>
      </c>
      <c r="H1034" s="644">
        <v>9</v>
      </c>
      <c r="I1034" s="646">
        <v>64.564999999999998</v>
      </c>
      <c r="J1034" s="655">
        <v>127.627</v>
      </c>
      <c r="K1034" s="436">
        <v>0.25</v>
      </c>
      <c r="L1034" s="734">
        <v>4</v>
      </c>
      <c r="M1034" s="800" t="s">
        <v>245</v>
      </c>
      <c r="N1034" s="437" t="s">
        <v>172</v>
      </c>
      <c r="O1034" s="302"/>
      <c r="P1034" s="274">
        <v>27.202000000000002</v>
      </c>
      <c r="Q1034" s="274">
        <v>3</v>
      </c>
      <c r="R1034" s="252">
        <v>3</v>
      </c>
      <c r="S1034" s="303">
        <v>0.75</v>
      </c>
      <c r="U1034" s="803">
        <f t="shared" si="18"/>
        <v>0</v>
      </c>
      <c r="V1034" s="859">
        <f t="shared" si="19"/>
        <v>1</v>
      </c>
    </row>
    <row r="1035" spans="1:22" ht="16.5" thickTop="1" thickBot="1">
      <c r="A1035" s="799"/>
      <c r="B1035" s="804" t="s">
        <v>64</v>
      </c>
      <c r="C1035" s="884" t="s">
        <v>1479</v>
      </c>
      <c r="D1035" s="881" t="s">
        <v>172</v>
      </c>
      <c r="E1035" s="804" t="s">
        <v>2288</v>
      </c>
      <c r="F1035" s="294" t="s">
        <v>2289</v>
      </c>
      <c r="G1035" s="295" t="s">
        <v>109</v>
      </c>
      <c r="H1035" s="645"/>
      <c r="I1035" s="647"/>
      <c r="J1035" s="434"/>
      <c r="K1035" s="435">
        <v>0</v>
      </c>
      <c r="L1035" s="735">
        <v>1</v>
      </c>
      <c r="M1035" s="804" t="s">
        <v>286</v>
      </c>
      <c r="N1035" s="437" t="s">
        <v>172</v>
      </c>
      <c r="O1035" s="304"/>
      <c r="P1035" s="275"/>
      <c r="Q1035" s="275"/>
      <c r="R1035" s="253">
        <v>0</v>
      </c>
      <c r="S1035" s="305">
        <v>0</v>
      </c>
      <c r="U1035" s="803">
        <f t="shared" si="18"/>
        <v>1</v>
      </c>
      <c r="V1035" s="859">
        <f t="shared" si="19"/>
        <v>0</v>
      </c>
    </row>
    <row r="1036" spans="1:22" ht="16.5" thickTop="1" thickBot="1">
      <c r="A1036" s="799"/>
      <c r="B1036" s="800" t="s">
        <v>64</v>
      </c>
      <c r="C1036" s="883" t="s">
        <v>1479</v>
      </c>
      <c r="D1036" s="882" t="s">
        <v>172</v>
      </c>
      <c r="E1036" s="800" t="s">
        <v>2290</v>
      </c>
      <c r="F1036" s="296" t="s">
        <v>2291</v>
      </c>
      <c r="G1036" s="297" t="s">
        <v>109</v>
      </c>
      <c r="H1036" s="644"/>
      <c r="I1036" s="646"/>
      <c r="J1036" s="655">
        <v>10.006</v>
      </c>
      <c r="K1036" s="436">
        <v>9.0909090909090912E-2</v>
      </c>
      <c r="L1036" s="734"/>
      <c r="M1036" s="800" t="s">
        <v>286</v>
      </c>
      <c r="N1036" s="437" t="s">
        <v>172</v>
      </c>
      <c r="O1036" s="302"/>
      <c r="P1036" s="274"/>
      <c r="Q1036" s="274"/>
      <c r="R1036" s="252">
        <v>0</v>
      </c>
      <c r="S1036" s="303">
        <v>0</v>
      </c>
      <c r="U1036" s="803">
        <f t="shared" si="18"/>
        <v>1</v>
      </c>
      <c r="V1036" s="859">
        <f t="shared" si="19"/>
        <v>0</v>
      </c>
    </row>
    <row r="1037" spans="1:22" ht="16.5" thickTop="1" thickBot="1">
      <c r="A1037" s="799"/>
      <c r="B1037" s="804" t="s">
        <v>643</v>
      </c>
      <c r="C1037" s="884" t="s">
        <v>172</v>
      </c>
      <c r="D1037" s="881" t="s">
        <v>172</v>
      </c>
      <c r="E1037" s="804" t="s">
        <v>1491</v>
      </c>
      <c r="F1037" s="294" t="s">
        <v>720</v>
      </c>
      <c r="G1037" s="295" t="s">
        <v>110</v>
      </c>
      <c r="H1037" s="645">
        <v>13</v>
      </c>
      <c r="I1037" s="647"/>
      <c r="J1037" s="434"/>
      <c r="K1037" s="435">
        <v>0</v>
      </c>
      <c r="L1037" s="735">
        <v>1</v>
      </c>
      <c r="M1037" s="804" t="s">
        <v>286</v>
      </c>
      <c r="N1037" s="437" t="s">
        <v>172</v>
      </c>
      <c r="O1037" s="304"/>
      <c r="P1037" s="275"/>
      <c r="Q1037" s="275"/>
      <c r="R1037" s="253">
        <v>0</v>
      </c>
      <c r="S1037" s="305">
        <v>0</v>
      </c>
      <c r="U1037" s="803">
        <f t="shared" si="18"/>
        <v>1</v>
      </c>
      <c r="V1037" s="859">
        <f t="shared" si="19"/>
        <v>1</v>
      </c>
    </row>
    <row r="1038" spans="1:22" ht="16.5" thickTop="1" thickBot="1">
      <c r="A1038" s="799"/>
      <c r="B1038" s="800" t="s">
        <v>643</v>
      </c>
      <c r="C1038" s="883" t="s">
        <v>654</v>
      </c>
      <c r="D1038" s="882" t="s">
        <v>172</v>
      </c>
      <c r="E1038" s="800" t="s">
        <v>654</v>
      </c>
      <c r="F1038" s="296" t="s">
        <v>656</v>
      </c>
      <c r="G1038" s="297" t="s">
        <v>647</v>
      </c>
      <c r="H1038" s="644">
        <v>24</v>
      </c>
      <c r="I1038" s="646">
        <v>1132.933</v>
      </c>
      <c r="J1038" s="655">
        <v>1431.5170000000001</v>
      </c>
      <c r="K1038" s="436">
        <v>0.12987012987012986</v>
      </c>
      <c r="L1038" s="734">
        <v>4</v>
      </c>
      <c r="M1038" s="800" t="s">
        <v>246</v>
      </c>
      <c r="N1038" s="437" t="s">
        <v>172</v>
      </c>
      <c r="O1038" s="302">
        <v>1</v>
      </c>
      <c r="P1038" s="274">
        <v>7.3579999999999997</v>
      </c>
      <c r="Q1038" s="274">
        <v>0</v>
      </c>
      <c r="R1038" s="252">
        <v>0</v>
      </c>
      <c r="S1038" s="303">
        <v>0</v>
      </c>
      <c r="U1038" s="803">
        <f t="shared" si="18"/>
        <v>0</v>
      </c>
      <c r="V1038" s="859">
        <f t="shared" si="19"/>
        <v>1</v>
      </c>
    </row>
    <row r="1039" spans="1:22" ht="16.5" thickTop="1" thickBot="1">
      <c r="A1039" s="799"/>
      <c r="B1039" s="804" t="s">
        <v>643</v>
      </c>
      <c r="C1039" s="884" t="s">
        <v>654</v>
      </c>
      <c r="D1039" s="881" t="s">
        <v>172</v>
      </c>
      <c r="E1039" s="804" t="s">
        <v>678</v>
      </c>
      <c r="F1039" s="294" t="s">
        <v>679</v>
      </c>
      <c r="G1039" s="295" t="s">
        <v>111</v>
      </c>
      <c r="H1039" s="645">
        <v>24</v>
      </c>
      <c r="I1039" s="647">
        <v>88.311999999999998</v>
      </c>
      <c r="J1039" s="434">
        <v>164.66200000000001</v>
      </c>
      <c r="K1039" s="435">
        <v>0.140625</v>
      </c>
      <c r="L1039" s="735">
        <v>4</v>
      </c>
      <c r="M1039" s="804" t="s">
        <v>286</v>
      </c>
      <c r="N1039" s="437" t="s">
        <v>172</v>
      </c>
      <c r="O1039" s="304"/>
      <c r="P1039" s="275">
        <v>26.295999999999999</v>
      </c>
      <c r="Q1039" s="275">
        <v>1</v>
      </c>
      <c r="R1039" s="253">
        <v>1</v>
      </c>
      <c r="S1039" s="305">
        <v>0.2</v>
      </c>
      <c r="U1039" s="803">
        <f t="shared" si="18"/>
        <v>1</v>
      </c>
      <c r="V1039" s="859">
        <f t="shared" si="19"/>
        <v>1</v>
      </c>
    </row>
    <row r="1040" spans="1:22" ht="16.5" thickTop="1" thickBot="1">
      <c r="A1040" s="799"/>
      <c r="B1040" s="800" t="s">
        <v>643</v>
      </c>
      <c r="C1040" s="883" t="s">
        <v>654</v>
      </c>
      <c r="D1040" s="882" t="s">
        <v>172</v>
      </c>
      <c r="E1040" s="800" t="s">
        <v>750</v>
      </c>
      <c r="F1040" s="296" t="s">
        <v>751</v>
      </c>
      <c r="G1040" s="297" t="s">
        <v>110</v>
      </c>
      <c r="H1040" s="644">
        <v>23</v>
      </c>
      <c r="I1040" s="646">
        <v>377.78100000000001</v>
      </c>
      <c r="J1040" s="655">
        <v>385.392</v>
      </c>
      <c r="K1040" s="436">
        <v>0.28000000000000003</v>
      </c>
      <c r="L1040" s="734">
        <v>1</v>
      </c>
      <c r="M1040" s="800" t="s">
        <v>244</v>
      </c>
      <c r="N1040" s="437" t="s">
        <v>172</v>
      </c>
      <c r="O1040" s="302"/>
      <c r="P1040" s="274">
        <v>0</v>
      </c>
      <c r="Q1040" s="274"/>
      <c r="R1040" s="252">
        <v>0</v>
      </c>
      <c r="S1040" s="303">
        <v>0</v>
      </c>
      <c r="U1040" s="803">
        <f t="shared" si="18"/>
        <v>0</v>
      </c>
      <c r="V1040" s="859">
        <f t="shared" si="19"/>
        <v>1</v>
      </c>
    </row>
    <row r="1041" spans="1:22" ht="16.5" thickTop="1" thickBot="1">
      <c r="A1041" s="799"/>
      <c r="B1041" s="804" t="s">
        <v>643</v>
      </c>
      <c r="C1041" s="884" t="s">
        <v>654</v>
      </c>
      <c r="D1041" s="881" t="s">
        <v>172</v>
      </c>
      <c r="E1041" s="804" t="s">
        <v>776</v>
      </c>
      <c r="F1041" s="294" t="s">
        <v>778</v>
      </c>
      <c r="G1041" s="295" t="s">
        <v>111</v>
      </c>
      <c r="H1041" s="645">
        <v>21</v>
      </c>
      <c r="I1041" s="647">
        <v>34.01</v>
      </c>
      <c r="J1041" s="434">
        <v>343.19200000000001</v>
      </c>
      <c r="K1041" s="435">
        <v>0.13148788927335639</v>
      </c>
      <c r="L1041" s="735">
        <v>6</v>
      </c>
      <c r="M1041" s="804" t="s">
        <v>244</v>
      </c>
      <c r="N1041" s="437" t="s">
        <v>172</v>
      </c>
      <c r="O1041" s="304"/>
      <c r="P1041" s="275">
        <v>0</v>
      </c>
      <c r="Q1041" s="275"/>
      <c r="R1041" s="253">
        <v>0</v>
      </c>
      <c r="S1041" s="305">
        <v>0</v>
      </c>
      <c r="U1041" s="803">
        <f t="shared" si="18"/>
        <v>0</v>
      </c>
      <c r="V1041" s="859">
        <f t="shared" si="19"/>
        <v>1</v>
      </c>
    </row>
    <row r="1042" spans="1:22" ht="16.5" thickTop="1" thickBot="1">
      <c r="A1042" s="799"/>
      <c r="B1042" s="800" t="s">
        <v>643</v>
      </c>
      <c r="C1042" s="883" t="s">
        <v>654</v>
      </c>
      <c r="D1042" s="882" t="s">
        <v>172</v>
      </c>
      <c r="E1042" s="800" t="s">
        <v>839</v>
      </c>
      <c r="F1042" s="296" t="s">
        <v>840</v>
      </c>
      <c r="G1042" s="297" t="s">
        <v>110</v>
      </c>
      <c r="H1042" s="644">
        <v>21</v>
      </c>
      <c r="I1042" s="646">
        <v>30</v>
      </c>
      <c r="J1042" s="655">
        <v>30</v>
      </c>
      <c r="K1042" s="436">
        <v>7.6923076923076927E-2</v>
      </c>
      <c r="L1042" s="734">
        <v>1</v>
      </c>
      <c r="M1042" s="800" t="s">
        <v>286</v>
      </c>
      <c r="N1042" s="437" t="s">
        <v>172</v>
      </c>
      <c r="O1042" s="302"/>
      <c r="P1042" s="274">
        <v>0</v>
      </c>
      <c r="Q1042" s="274"/>
      <c r="R1042" s="252">
        <v>0</v>
      </c>
      <c r="S1042" s="303">
        <v>0</v>
      </c>
      <c r="U1042" s="803">
        <f t="shared" si="18"/>
        <v>1</v>
      </c>
      <c r="V1042" s="859">
        <f t="shared" si="19"/>
        <v>1</v>
      </c>
    </row>
    <row r="1043" spans="1:22" ht="16.5" thickTop="1" thickBot="1">
      <c r="A1043" s="799"/>
      <c r="B1043" s="804" t="s">
        <v>643</v>
      </c>
      <c r="C1043" s="884" t="s">
        <v>654</v>
      </c>
      <c r="D1043" s="881" t="s">
        <v>172</v>
      </c>
      <c r="E1043" s="804" t="s">
        <v>824</v>
      </c>
      <c r="F1043" s="294" t="s">
        <v>826</v>
      </c>
      <c r="G1043" s="295" t="s">
        <v>111</v>
      </c>
      <c r="H1043" s="645">
        <v>20</v>
      </c>
      <c r="I1043" s="647">
        <v>509.32799999999997</v>
      </c>
      <c r="J1043" s="434">
        <v>1220.0989999999999</v>
      </c>
      <c r="K1043" s="435">
        <v>0.25624999999999998</v>
      </c>
      <c r="L1043" s="735">
        <v>10</v>
      </c>
      <c r="M1043" s="804" t="s">
        <v>246</v>
      </c>
      <c r="N1043" s="437" t="s">
        <v>172</v>
      </c>
      <c r="O1043" s="304"/>
      <c r="P1043" s="275">
        <v>38.222000000000001</v>
      </c>
      <c r="Q1043" s="275">
        <v>3</v>
      </c>
      <c r="R1043" s="253">
        <v>3</v>
      </c>
      <c r="S1043" s="305">
        <v>0.2608695652173913</v>
      </c>
      <c r="U1043" s="803">
        <f t="shared" si="18"/>
        <v>0</v>
      </c>
      <c r="V1043" s="859">
        <f t="shared" si="19"/>
        <v>1</v>
      </c>
    </row>
    <row r="1044" spans="1:22" ht="16.5" thickTop="1" thickBot="1">
      <c r="A1044" s="799"/>
      <c r="B1044" s="800" t="s">
        <v>643</v>
      </c>
      <c r="C1044" s="883" t="s">
        <v>654</v>
      </c>
      <c r="D1044" s="882" t="s">
        <v>172</v>
      </c>
      <c r="E1044" s="800" t="s">
        <v>827</v>
      </c>
      <c r="F1044" s="296" t="s">
        <v>829</v>
      </c>
      <c r="G1044" s="297" t="s">
        <v>111</v>
      </c>
      <c r="H1044" s="644">
        <v>20</v>
      </c>
      <c r="I1044" s="646">
        <v>110.72799999999999</v>
      </c>
      <c r="J1044" s="655">
        <v>340.56900000000002</v>
      </c>
      <c r="K1044" s="436">
        <v>0.28799999999999998</v>
      </c>
      <c r="L1044" s="734">
        <v>7</v>
      </c>
      <c r="M1044" s="800" t="s">
        <v>244</v>
      </c>
      <c r="N1044" s="437" t="s">
        <v>172</v>
      </c>
      <c r="O1044" s="302"/>
      <c r="P1044" s="274">
        <v>10.808999999999999</v>
      </c>
      <c r="Q1044" s="274">
        <v>1</v>
      </c>
      <c r="R1044" s="252">
        <v>1</v>
      </c>
      <c r="S1044" s="303">
        <v>0.14285714285714285</v>
      </c>
      <c r="U1044" s="803">
        <f t="shared" si="18"/>
        <v>0</v>
      </c>
      <c r="V1044" s="859">
        <f t="shared" si="19"/>
        <v>1</v>
      </c>
    </row>
    <row r="1045" spans="1:22" ht="16.5" thickTop="1" thickBot="1">
      <c r="A1045" s="799"/>
      <c r="B1045" s="804" t="s">
        <v>643</v>
      </c>
      <c r="C1045" s="884" t="s">
        <v>654</v>
      </c>
      <c r="D1045" s="881" t="s">
        <v>172</v>
      </c>
      <c r="E1045" s="804" t="s">
        <v>841</v>
      </c>
      <c r="F1045" s="294" t="s">
        <v>842</v>
      </c>
      <c r="G1045" s="295" t="s">
        <v>110</v>
      </c>
      <c r="H1045" s="645">
        <v>20</v>
      </c>
      <c r="I1045" s="647">
        <v>27.997</v>
      </c>
      <c r="J1045" s="434">
        <v>107.48099999999999</v>
      </c>
      <c r="K1045" s="435">
        <v>0.27692307692307694</v>
      </c>
      <c r="L1045" s="735">
        <v>2</v>
      </c>
      <c r="M1045" s="804" t="s">
        <v>286</v>
      </c>
      <c r="N1045" s="437" t="s">
        <v>172</v>
      </c>
      <c r="O1045" s="304"/>
      <c r="P1045" s="275">
        <v>7.843</v>
      </c>
      <c r="Q1045" s="275">
        <v>1</v>
      </c>
      <c r="R1045" s="253">
        <v>1</v>
      </c>
      <c r="S1045" s="305">
        <v>0.5</v>
      </c>
      <c r="U1045" s="803">
        <f t="shared" si="18"/>
        <v>1</v>
      </c>
      <c r="V1045" s="859">
        <f t="shared" si="19"/>
        <v>1</v>
      </c>
    </row>
    <row r="1046" spans="1:22" ht="16.5" thickTop="1" thickBot="1">
      <c r="A1046" s="799"/>
      <c r="B1046" s="800" t="s">
        <v>643</v>
      </c>
      <c r="C1046" s="883" t="s">
        <v>654</v>
      </c>
      <c r="D1046" s="882" t="s">
        <v>172</v>
      </c>
      <c r="E1046" s="800" t="s">
        <v>863</v>
      </c>
      <c r="F1046" s="296" t="s">
        <v>865</v>
      </c>
      <c r="G1046" s="297" t="s">
        <v>111</v>
      </c>
      <c r="H1046" s="644">
        <v>19</v>
      </c>
      <c r="I1046" s="646">
        <v>12.952999999999999</v>
      </c>
      <c r="J1046" s="655">
        <v>172.232</v>
      </c>
      <c r="K1046" s="436">
        <v>2.8169014084507043E-2</v>
      </c>
      <c r="L1046" s="734">
        <v>3</v>
      </c>
      <c r="M1046" s="800" t="s">
        <v>286</v>
      </c>
      <c r="N1046" s="437" t="s">
        <v>172</v>
      </c>
      <c r="O1046" s="302"/>
      <c r="P1046" s="274"/>
      <c r="Q1046" s="274"/>
      <c r="R1046" s="252">
        <v>0</v>
      </c>
      <c r="S1046" s="303">
        <v>0</v>
      </c>
      <c r="U1046" s="803">
        <f t="shared" si="18"/>
        <v>1</v>
      </c>
      <c r="V1046" s="859">
        <f t="shared" si="19"/>
        <v>1</v>
      </c>
    </row>
    <row r="1047" spans="1:22" ht="16.5" thickTop="1" thickBot="1">
      <c r="A1047" s="799"/>
      <c r="B1047" s="804" t="s">
        <v>643</v>
      </c>
      <c r="C1047" s="884" t="s">
        <v>654</v>
      </c>
      <c r="D1047" s="881" t="s">
        <v>172</v>
      </c>
      <c r="E1047" s="804" t="s">
        <v>896</v>
      </c>
      <c r="F1047" s="294" t="s">
        <v>867</v>
      </c>
      <c r="G1047" s="295" t="s">
        <v>110</v>
      </c>
      <c r="H1047" s="645">
        <v>19</v>
      </c>
      <c r="I1047" s="647">
        <v>44.720999999999997</v>
      </c>
      <c r="J1047" s="434">
        <v>56.948999999999998</v>
      </c>
      <c r="K1047" s="435">
        <v>0.15584415584415584</v>
      </c>
      <c r="L1047" s="735">
        <v>1</v>
      </c>
      <c r="M1047" s="804" t="s">
        <v>286</v>
      </c>
      <c r="N1047" s="437" t="s">
        <v>172</v>
      </c>
      <c r="O1047" s="304"/>
      <c r="P1047" s="275">
        <v>9.2690000000000001</v>
      </c>
      <c r="Q1047" s="275">
        <v>1</v>
      </c>
      <c r="R1047" s="253">
        <v>1</v>
      </c>
      <c r="S1047" s="305">
        <v>1</v>
      </c>
      <c r="U1047" s="803">
        <f t="shared" si="18"/>
        <v>1</v>
      </c>
      <c r="V1047" s="859">
        <f t="shared" si="19"/>
        <v>1</v>
      </c>
    </row>
    <row r="1048" spans="1:22" ht="16.5" thickTop="1" thickBot="1">
      <c r="A1048" s="799"/>
      <c r="B1048" s="800" t="s">
        <v>643</v>
      </c>
      <c r="C1048" s="883" t="s">
        <v>654</v>
      </c>
      <c r="D1048" s="882" t="s">
        <v>172</v>
      </c>
      <c r="E1048" s="800" t="s">
        <v>900</v>
      </c>
      <c r="F1048" s="296" t="s">
        <v>901</v>
      </c>
      <c r="G1048" s="297" t="s">
        <v>110</v>
      </c>
      <c r="H1048" s="644">
        <v>19</v>
      </c>
      <c r="I1048" s="646">
        <v>118.867</v>
      </c>
      <c r="J1048" s="655">
        <v>224.01300000000001</v>
      </c>
      <c r="K1048" s="436">
        <v>0.1</v>
      </c>
      <c r="L1048" s="734">
        <v>4</v>
      </c>
      <c r="M1048" s="800" t="s">
        <v>245</v>
      </c>
      <c r="N1048" s="437" t="s">
        <v>172</v>
      </c>
      <c r="O1048" s="302"/>
      <c r="P1048" s="274">
        <v>5.9669999999999996</v>
      </c>
      <c r="Q1048" s="274">
        <v>1</v>
      </c>
      <c r="R1048" s="252">
        <v>1</v>
      </c>
      <c r="S1048" s="303">
        <v>0.22222222222222221</v>
      </c>
      <c r="U1048" s="803">
        <f t="shared" si="18"/>
        <v>0</v>
      </c>
      <c r="V1048" s="859">
        <f t="shared" si="19"/>
        <v>1</v>
      </c>
    </row>
    <row r="1049" spans="1:22" ht="16.5" thickTop="1" thickBot="1">
      <c r="A1049" s="799"/>
      <c r="B1049" s="804" t="s">
        <v>643</v>
      </c>
      <c r="C1049" s="884" t="s">
        <v>654</v>
      </c>
      <c r="D1049" s="881" t="s">
        <v>172</v>
      </c>
      <c r="E1049" s="804" t="s">
        <v>967</v>
      </c>
      <c r="F1049" s="294" t="s">
        <v>968</v>
      </c>
      <c r="G1049" s="295" t="s">
        <v>110</v>
      </c>
      <c r="H1049" s="645">
        <v>18</v>
      </c>
      <c r="I1049" s="647">
        <v>18.594999999999999</v>
      </c>
      <c r="J1049" s="434">
        <v>138.82599999999999</v>
      </c>
      <c r="K1049" s="435">
        <v>0.1</v>
      </c>
      <c r="L1049" s="735">
        <v>3</v>
      </c>
      <c r="M1049" s="804" t="s">
        <v>286</v>
      </c>
      <c r="N1049" s="437" t="s">
        <v>172</v>
      </c>
      <c r="O1049" s="304"/>
      <c r="P1049" s="275"/>
      <c r="Q1049" s="275"/>
      <c r="R1049" s="253">
        <v>0</v>
      </c>
      <c r="S1049" s="305">
        <v>0</v>
      </c>
      <c r="U1049" s="803">
        <f t="shared" si="18"/>
        <v>1</v>
      </c>
      <c r="V1049" s="859">
        <f t="shared" si="19"/>
        <v>1</v>
      </c>
    </row>
    <row r="1050" spans="1:22" ht="16.5" thickTop="1" thickBot="1">
      <c r="A1050" s="799"/>
      <c r="B1050" s="800" t="s">
        <v>643</v>
      </c>
      <c r="C1050" s="883" t="s">
        <v>654</v>
      </c>
      <c r="D1050" s="882" t="s">
        <v>172</v>
      </c>
      <c r="E1050" s="800" t="s">
        <v>969</v>
      </c>
      <c r="F1050" s="296" t="s">
        <v>720</v>
      </c>
      <c r="G1050" s="297" t="s">
        <v>110</v>
      </c>
      <c r="H1050" s="644">
        <v>18</v>
      </c>
      <c r="I1050" s="646">
        <v>101.36199999999999</v>
      </c>
      <c r="J1050" s="655">
        <v>122.197</v>
      </c>
      <c r="K1050" s="436">
        <v>0.28169014084507044</v>
      </c>
      <c r="L1050" s="734">
        <v>3</v>
      </c>
      <c r="M1050" s="800" t="s">
        <v>286</v>
      </c>
      <c r="N1050" s="437" t="s">
        <v>172</v>
      </c>
      <c r="O1050" s="302">
        <v>1</v>
      </c>
      <c r="P1050" s="274">
        <v>5.242</v>
      </c>
      <c r="Q1050" s="274">
        <v>2</v>
      </c>
      <c r="R1050" s="252">
        <v>1</v>
      </c>
      <c r="S1050" s="303">
        <v>0.4</v>
      </c>
      <c r="U1050" s="803">
        <f t="shared" si="18"/>
        <v>1</v>
      </c>
      <c r="V1050" s="859">
        <f t="shared" si="19"/>
        <v>1</v>
      </c>
    </row>
    <row r="1051" spans="1:22" ht="16.5" thickTop="1" thickBot="1">
      <c r="A1051" s="799"/>
      <c r="B1051" s="804" t="s">
        <v>643</v>
      </c>
      <c r="C1051" s="884" t="s">
        <v>654</v>
      </c>
      <c r="D1051" s="881" t="s">
        <v>172</v>
      </c>
      <c r="E1051" s="804" t="s">
        <v>1122</v>
      </c>
      <c r="F1051" s="294" t="s">
        <v>1123</v>
      </c>
      <c r="G1051" s="295" t="s">
        <v>110</v>
      </c>
      <c r="H1051" s="645">
        <v>17</v>
      </c>
      <c r="I1051" s="647">
        <v>17.512</v>
      </c>
      <c r="J1051" s="434">
        <v>122.405</v>
      </c>
      <c r="K1051" s="435">
        <v>0.11363636363636363</v>
      </c>
      <c r="L1051" s="735">
        <v>2</v>
      </c>
      <c r="M1051" s="804" t="s">
        <v>286</v>
      </c>
      <c r="N1051" s="437" t="s">
        <v>172</v>
      </c>
      <c r="O1051" s="304"/>
      <c r="P1051" s="275"/>
      <c r="Q1051" s="275"/>
      <c r="R1051" s="253">
        <v>0</v>
      </c>
      <c r="S1051" s="305">
        <v>0</v>
      </c>
      <c r="U1051" s="803">
        <f t="shared" si="18"/>
        <v>1</v>
      </c>
      <c r="V1051" s="859">
        <f t="shared" si="19"/>
        <v>1</v>
      </c>
    </row>
    <row r="1052" spans="1:22" ht="16.5" thickTop="1" thickBot="1">
      <c r="A1052" s="799"/>
      <c r="B1052" s="800" t="s">
        <v>643</v>
      </c>
      <c r="C1052" s="883" t="s">
        <v>654</v>
      </c>
      <c r="D1052" s="882" t="s">
        <v>172</v>
      </c>
      <c r="E1052" s="800" t="s">
        <v>1585</v>
      </c>
      <c r="F1052" s="296" t="s">
        <v>1587</v>
      </c>
      <c r="G1052" s="297" t="s">
        <v>111</v>
      </c>
      <c r="H1052" s="644">
        <v>17</v>
      </c>
      <c r="I1052" s="646">
        <v>1351.1849999999999</v>
      </c>
      <c r="J1052" s="655">
        <v>1871.981</v>
      </c>
      <c r="K1052" s="436">
        <v>0.27027027027027029</v>
      </c>
      <c r="L1052" s="734">
        <v>3</v>
      </c>
      <c r="M1052" s="800" t="s">
        <v>246</v>
      </c>
      <c r="N1052" s="437" t="s">
        <v>172</v>
      </c>
      <c r="O1052" s="302"/>
      <c r="P1052" s="274">
        <v>20.001000000000001</v>
      </c>
      <c r="Q1052" s="274">
        <v>1</v>
      </c>
      <c r="R1052" s="252">
        <v>1</v>
      </c>
      <c r="S1052" s="303">
        <v>0.22222222222222221</v>
      </c>
      <c r="U1052" s="803">
        <f t="shared" si="18"/>
        <v>0</v>
      </c>
      <c r="V1052" s="859">
        <f t="shared" si="19"/>
        <v>1</v>
      </c>
    </row>
    <row r="1053" spans="1:22" ht="16.5" thickTop="1" thickBot="1">
      <c r="A1053" s="799"/>
      <c r="B1053" s="804" t="s">
        <v>643</v>
      </c>
      <c r="C1053" s="884" t="s">
        <v>654</v>
      </c>
      <c r="D1053" s="881" t="s">
        <v>172</v>
      </c>
      <c r="E1053" s="804" t="s">
        <v>1219</v>
      </c>
      <c r="F1053" s="294" t="s">
        <v>1220</v>
      </c>
      <c r="G1053" s="295" t="s">
        <v>110</v>
      </c>
      <c r="H1053" s="645">
        <v>17</v>
      </c>
      <c r="I1053" s="647">
        <v>83.186999999999998</v>
      </c>
      <c r="J1053" s="434">
        <v>111.099</v>
      </c>
      <c r="K1053" s="435">
        <v>0.14457831325301204</v>
      </c>
      <c r="L1053" s="735">
        <v>4</v>
      </c>
      <c r="M1053" s="804" t="s">
        <v>286</v>
      </c>
      <c r="N1053" s="437" t="s">
        <v>172</v>
      </c>
      <c r="O1053" s="304">
        <v>1</v>
      </c>
      <c r="P1053" s="275">
        <v>0</v>
      </c>
      <c r="Q1053" s="275"/>
      <c r="R1053" s="253">
        <v>0</v>
      </c>
      <c r="S1053" s="305">
        <v>0</v>
      </c>
      <c r="U1053" s="803">
        <f t="shared" si="18"/>
        <v>1</v>
      </c>
      <c r="V1053" s="859">
        <f t="shared" si="19"/>
        <v>1</v>
      </c>
    </row>
    <row r="1054" spans="1:22" ht="16.5" thickTop="1" thickBot="1">
      <c r="A1054" s="799"/>
      <c r="B1054" s="800" t="s">
        <v>643</v>
      </c>
      <c r="C1054" s="883" t="s">
        <v>654</v>
      </c>
      <c r="D1054" s="882" t="s">
        <v>172</v>
      </c>
      <c r="E1054" s="800" t="s">
        <v>1229</v>
      </c>
      <c r="F1054" s="296" t="s">
        <v>1230</v>
      </c>
      <c r="G1054" s="297" t="s">
        <v>109</v>
      </c>
      <c r="H1054" s="644"/>
      <c r="I1054" s="646"/>
      <c r="J1054" s="655">
        <v>46.502000000000002</v>
      </c>
      <c r="K1054" s="436">
        <v>0.11363636363636363</v>
      </c>
      <c r="L1054" s="734"/>
      <c r="M1054" s="800" t="s">
        <v>286</v>
      </c>
      <c r="N1054" s="437" t="s">
        <v>172</v>
      </c>
      <c r="O1054" s="302"/>
      <c r="P1054" s="274"/>
      <c r="Q1054" s="274"/>
      <c r="R1054" s="252">
        <v>0</v>
      </c>
      <c r="S1054" s="303">
        <v>0</v>
      </c>
      <c r="U1054" s="803">
        <f t="shared" si="18"/>
        <v>1</v>
      </c>
      <c r="V1054" s="859">
        <f t="shared" si="19"/>
        <v>0</v>
      </c>
    </row>
    <row r="1055" spans="1:22" ht="16.5" thickTop="1" thickBot="1">
      <c r="A1055" s="799"/>
      <c r="B1055" s="804" t="s">
        <v>643</v>
      </c>
      <c r="C1055" s="884" t="s">
        <v>654</v>
      </c>
      <c r="D1055" s="881" t="s">
        <v>172</v>
      </c>
      <c r="E1055" s="804" t="s">
        <v>1622</v>
      </c>
      <c r="F1055" s="294" t="s">
        <v>1623</v>
      </c>
      <c r="G1055" s="295" t="s">
        <v>110</v>
      </c>
      <c r="H1055" s="645">
        <v>15</v>
      </c>
      <c r="I1055" s="647">
        <v>702.97199999999998</v>
      </c>
      <c r="J1055" s="434">
        <v>744.75599999999997</v>
      </c>
      <c r="K1055" s="435">
        <v>0.2318840579710145</v>
      </c>
      <c r="L1055" s="735">
        <v>2</v>
      </c>
      <c r="M1055" s="804" t="s">
        <v>246</v>
      </c>
      <c r="N1055" s="437" t="s">
        <v>172</v>
      </c>
      <c r="O1055" s="304"/>
      <c r="P1055" s="275"/>
      <c r="Q1055" s="275"/>
      <c r="R1055" s="253">
        <v>0</v>
      </c>
      <c r="S1055" s="305">
        <v>0</v>
      </c>
      <c r="U1055" s="803">
        <f t="shared" si="18"/>
        <v>0</v>
      </c>
      <c r="V1055" s="859">
        <f t="shared" si="19"/>
        <v>1</v>
      </c>
    </row>
    <row r="1056" spans="1:22" ht="16.5" thickTop="1" thickBot="1">
      <c r="A1056" s="799"/>
      <c r="B1056" s="800" t="s">
        <v>643</v>
      </c>
      <c r="C1056" s="883" t="s">
        <v>654</v>
      </c>
      <c r="D1056" s="882" t="s">
        <v>172</v>
      </c>
      <c r="E1056" s="800" t="s">
        <v>1397</v>
      </c>
      <c r="F1056" s="296" t="s">
        <v>955</v>
      </c>
      <c r="G1056" s="297" t="s">
        <v>110</v>
      </c>
      <c r="H1056" s="644">
        <v>15</v>
      </c>
      <c r="I1056" s="646">
        <v>231.583</v>
      </c>
      <c r="J1056" s="655">
        <v>466.43299999999999</v>
      </c>
      <c r="K1056" s="436">
        <v>0.47524752475247523</v>
      </c>
      <c r="L1056" s="734">
        <v>8</v>
      </c>
      <c r="M1056" s="800" t="s">
        <v>246</v>
      </c>
      <c r="N1056" s="437" t="s">
        <v>172</v>
      </c>
      <c r="O1056" s="302">
        <v>2</v>
      </c>
      <c r="P1056" s="274">
        <v>20.055</v>
      </c>
      <c r="Q1056" s="274">
        <v>2</v>
      </c>
      <c r="R1056" s="252">
        <v>1</v>
      </c>
      <c r="S1056" s="303">
        <v>0.14285714285714285</v>
      </c>
      <c r="U1056" s="803">
        <f t="shared" si="18"/>
        <v>0</v>
      </c>
      <c r="V1056" s="859">
        <f t="shared" si="19"/>
        <v>1</v>
      </c>
    </row>
    <row r="1057" spans="1:22" ht="16.5" thickTop="1" thickBot="1">
      <c r="A1057" s="799"/>
      <c r="B1057" s="804" t="s">
        <v>643</v>
      </c>
      <c r="C1057" s="884" t="s">
        <v>654</v>
      </c>
      <c r="D1057" s="881" t="s">
        <v>172</v>
      </c>
      <c r="E1057" s="804" t="s">
        <v>1331</v>
      </c>
      <c r="F1057" s="294" t="s">
        <v>1332</v>
      </c>
      <c r="G1057" s="295" t="s">
        <v>110</v>
      </c>
      <c r="H1057" s="645">
        <v>14</v>
      </c>
      <c r="I1057" s="647">
        <v>17.027999999999999</v>
      </c>
      <c r="J1057" s="434">
        <v>26.747</v>
      </c>
      <c r="K1057" s="435">
        <v>3.8461538461538464E-2</v>
      </c>
      <c r="L1057" s="735">
        <v>1</v>
      </c>
      <c r="M1057" s="804" t="s">
        <v>286</v>
      </c>
      <c r="N1057" s="437" t="s">
        <v>172</v>
      </c>
      <c r="O1057" s="304"/>
      <c r="P1057" s="275"/>
      <c r="Q1057" s="275"/>
      <c r="R1057" s="253">
        <v>0</v>
      </c>
      <c r="S1057" s="305">
        <v>0</v>
      </c>
      <c r="U1057" s="803">
        <f t="shared" si="18"/>
        <v>1</v>
      </c>
      <c r="V1057" s="859">
        <f t="shared" si="19"/>
        <v>1</v>
      </c>
    </row>
    <row r="1058" spans="1:22" ht="16.5" thickTop="1" thickBot="1">
      <c r="A1058" s="799"/>
      <c r="B1058" s="800" t="s">
        <v>643</v>
      </c>
      <c r="C1058" s="883" t="s">
        <v>654</v>
      </c>
      <c r="D1058" s="882" t="s">
        <v>172</v>
      </c>
      <c r="E1058" s="800" t="s">
        <v>1539</v>
      </c>
      <c r="F1058" s="296" t="s">
        <v>1540</v>
      </c>
      <c r="G1058" s="297" t="s">
        <v>109</v>
      </c>
      <c r="H1058" s="644"/>
      <c r="I1058" s="646"/>
      <c r="J1058" s="655">
        <v>78.647999999999996</v>
      </c>
      <c r="K1058" s="436">
        <v>0.15094339622641509</v>
      </c>
      <c r="L1058" s="734">
        <v>1</v>
      </c>
      <c r="M1058" s="800" t="s">
        <v>286</v>
      </c>
      <c r="N1058" s="437" t="s">
        <v>172</v>
      </c>
      <c r="O1058" s="302"/>
      <c r="P1058" s="274"/>
      <c r="Q1058" s="274"/>
      <c r="R1058" s="252">
        <v>0</v>
      </c>
      <c r="S1058" s="303">
        <v>0</v>
      </c>
      <c r="U1058" s="803">
        <f t="shared" si="18"/>
        <v>1</v>
      </c>
      <c r="V1058" s="859">
        <f t="shared" si="19"/>
        <v>0</v>
      </c>
    </row>
    <row r="1059" spans="1:22" ht="16.5" thickTop="1" thickBot="1">
      <c r="A1059" s="799"/>
      <c r="B1059" s="804" t="s">
        <v>643</v>
      </c>
      <c r="C1059" s="884" t="s">
        <v>654</v>
      </c>
      <c r="D1059" s="881" t="s">
        <v>172</v>
      </c>
      <c r="E1059" s="804" t="s">
        <v>1530</v>
      </c>
      <c r="F1059" s="294" t="s">
        <v>891</v>
      </c>
      <c r="G1059" s="295" t="s">
        <v>110</v>
      </c>
      <c r="H1059" s="645">
        <v>13</v>
      </c>
      <c r="I1059" s="647">
        <v>78.941999999999993</v>
      </c>
      <c r="J1059" s="434">
        <v>292.11799999999999</v>
      </c>
      <c r="K1059" s="435">
        <v>0.33333333333333331</v>
      </c>
      <c r="L1059" s="735">
        <v>3</v>
      </c>
      <c r="M1059" s="804" t="s">
        <v>244</v>
      </c>
      <c r="N1059" s="437" t="s">
        <v>172</v>
      </c>
      <c r="O1059" s="304"/>
      <c r="P1059" s="275">
        <v>11.285</v>
      </c>
      <c r="Q1059" s="275">
        <v>1</v>
      </c>
      <c r="R1059" s="253">
        <v>1</v>
      </c>
      <c r="S1059" s="305">
        <v>0.2857142857142857</v>
      </c>
      <c r="U1059" s="803">
        <f t="shared" si="18"/>
        <v>0</v>
      </c>
      <c r="V1059" s="859">
        <f t="shared" si="19"/>
        <v>1</v>
      </c>
    </row>
    <row r="1060" spans="1:22" ht="16.5" thickTop="1" thickBot="1">
      <c r="A1060" s="799"/>
      <c r="B1060" s="800" t="s">
        <v>643</v>
      </c>
      <c r="C1060" s="883" t="s">
        <v>654</v>
      </c>
      <c r="D1060" s="882" t="s">
        <v>172</v>
      </c>
      <c r="E1060" s="800" t="s">
        <v>1624</v>
      </c>
      <c r="F1060" s="296" t="s">
        <v>1625</v>
      </c>
      <c r="G1060" s="297" t="s">
        <v>110</v>
      </c>
      <c r="H1060" s="644">
        <v>11</v>
      </c>
      <c r="I1060" s="646">
        <v>216.13</v>
      </c>
      <c r="J1060" s="655">
        <v>346.86200000000002</v>
      </c>
      <c r="K1060" s="436">
        <v>0.19718309859154928</v>
      </c>
      <c r="L1060" s="734">
        <v>6</v>
      </c>
      <c r="M1060" s="800" t="s">
        <v>246</v>
      </c>
      <c r="N1060" s="437" t="s">
        <v>172</v>
      </c>
      <c r="O1060" s="302">
        <v>1</v>
      </c>
      <c r="P1060" s="274">
        <v>26.084</v>
      </c>
      <c r="Q1060" s="274">
        <v>2</v>
      </c>
      <c r="R1060" s="252">
        <v>2</v>
      </c>
      <c r="S1060" s="303">
        <v>0.2857142857142857</v>
      </c>
      <c r="U1060" s="803">
        <f t="shared" si="18"/>
        <v>0</v>
      </c>
      <c r="V1060" s="859">
        <f t="shared" si="19"/>
        <v>1</v>
      </c>
    </row>
    <row r="1061" spans="1:22" ht="16.5" thickTop="1" thickBot="1">
      <c r="A1061" s="799"/>
      <c r="B1061" s="804" t="s">
        <v>643</v>
      </c>
      <c r="C1061" s="884" t="s">
        <v>654</v>
      </c>
      <c r="D1061" s="881" t="s">
        <v>172</v>
      </c>
      <c r="E1061" s="804" t="s">
        <v>1626</v>
      </c>
      <c r="F1061" s="294" t="s">
        <v>1627</v>
      </c>
      <c r="G1061" s="295" t="s">
        <v>109</v>
      </c>
      <c r="H1061" s="645"/>
      <c r="I1061" s="647"/>
      <c r="J1061" s="434">
        <v>167.542</v>
      </c>
      <c r="K1061" s="435">
        <v>0.16981132075471697</v>
      </c>
      <c r="L1061" s="735">
        <v>4</v>
      </c>
      <c r="M1061" s="804" t="s">
        <v>286</v>
      </c>
      <c r="N1061" s="437" t="s">
        <v>172</v>
      </c>
      <c r="O1061" s="304"/>
      <c r="P1061" s="275">
        <v>3.7509999999999999</v>
      </c>
      <c r="Q1061" s="275">
        <v>1</v>
      </c>
      <c r="R1061" s="253">
        <v>1</v>
      </c>
      <c r="S1061" s="305">
        <v>0.22222222222222221</v>
      </c>
      <c r="U1061" s="803">
        <f t="shared" si="18"/>
        <v>1</v>
      </c>
      <c r="V1061" s="859">
        <f t="shared" si="19"/>
        <v>0</v>
      </c>
    </row>
    <row r="1062" spans="1:22" ht="16.5" thickTop="1" thickBot="1">
      <c r="A1062" s="799"/>
      <c r="B1062" s="800" t="s">
        <v>643</v>
      </c>
      <c r="C1062" s="883" t="s">
        <v>654</v>
      </c>
      <c r="D1062" s="882" t="s">
        <v>172</v>
      </c>
      <c r="E1062" s="800" t="s">
        <v>1775</v>
      </c>
      <c r="F1062" s="296" t="s">
        <v>1777</v>
      </c>
      <c r="G1062" s="297" t="s">
        <v>111</v>
      </c>
      <c r="H1062" s="644">
        <v>11</v>
      </c>
      <c r="I1062" s="646">
        <v>42.052</v>
      </c>
      <c r="J1062" s="655">
        <v>42.052</v>
      </c>
      <c r="K1062" s="436">
        <v>6.0606060606060608E-2</v>
      </c>
      <c r="L1062" s="734">
        <v>1</v>
      </c>
      <c r="M1062" s="800" t="s">
        <v>286</v>
      </c>
      <c r="N1062" s="437" t="s">
        <v>172</v>
      </c>
      <c r="O1062" s="302"/>
      <c r="P1062" s="274"/>
      <c r="Q1062" s="274"/>
      <c r="R1062" s="252">
        <v>0</v>
      </c>
      <c r="S1062" s="303">
        <v>0</v>
      </c>
      <c r="U1062" s="803">
        <f t="shared" si="18"/>
        <v>1</v>
      </c>
      <c r="V1062" s="859">
        <f t="shared" si="19"/>
        <v>1</v>
      </c>
    </row>
    <row r="1063" spans="1:22" ht="16.5" thickTop="1" thickBot="1">
      <c r="A1063" s="799"/>
      <c r="B1063" s="804" t="s">
        <v>643</v>
      </c>
      <c r="C1063" s="884" t="s">
        <v>654</v>
      </c>
      <c r="D1063" s="881" t="s">
        <v>172</v>
      </c>
      <c r="E1063" s="804" t="s">
        <v>1986</v>
      </c>
      <c r="F1063" s="294" t="s">
        <v>1988</v>
      </c>
      <c r="G1063" s="295" t="s">
        <v>111</v>
      </c>
      <c r="H1063" s="645">
        <v>9</v>
      </c>
      <c r="I1063" s="647">
        <v>91.894999999999996</v>
      </c>
      <c r="J1063" s="434">
        <v>244.08199999999999</v>
      </c>
      <c r="K1063" s="435">
        <v>0.11827956989247312</v>
      </c>
      <c r="L1063" s="735">
        <v>4</v>
      </c>
      <c r="M1063" s="804" t="s">
        <v>244</v>
      </c>
      <c r="N1063" s="437" t="s">
        <v>172</v>
      </c>
      <c r="O1063" s="304"/>
      <c r="P1063" s="275"/>
      <c r="Q1063" s="275"/>
      <c r="R1063" s="253">
        <v>0</v>
      </c>
      <c r="S1063" s="305">
        <v>0</v>
      </c>
      <c r="U1063" s="803">
        <f t="shared" si="18"/>
        <v>0</v>
      </c>
      <c r="V1063" s="859">
        <f t="shared" si="19"/>
        <v>1</v>
      </c>
    </row>
    <row r="1064" spans="1:22" ht="16.5" thickTop="1" thickBot="1">
      <c r="A1064" s="799"/>
      <c r="B1064" s="800" t="s">
        <v>643</v>
      </c>
      <c r="C1064" s="883" t="s">
        <v>654</v>
      </c>
      <c r="D1064" s="882" t="s">
        <v>172</v>
      </c>
      <c r="E1064" s="800" t="s">
        <v>2052</v>
      </c>
      <c r="F1064" s="296" t="s">
        <v>2053</v>
      </c>
      <c r="G1064" s="297" t="s">
        <v>110</v>
      </c>
      <c r="H1064" s="644">
        <v>9</v>
      </c>
      <c r="I1064" s="646">
        <v>36.618000000000002</v>
      </c>
      <c r="J1064" s="655">
        <v>79.983999999999995</v>
      </c>
      <c r="K1064" s="436">
        <v>0.17073170731707318</v>
      </c>
      <c r="L1064" s="734">
        <v>2</v>
      </c>
      <c r="M1064" s="800" t="s">
        <v>286</v>
      </c>
      <c r="N1064" s="437" t="s">
        <v>172</v>
      </c>
      <c r="O1064" s="302"/>
      <c r="P1064" s="274"/>
      <c r="Q1064" s="274"/>
      <c r="R1064" s="252">
        <v>0</v>
      </c>
      <c r="S1064" s="303">
        <v>0</v>
      </c>
      <c r="U1064" s="803">
        <f t="shared" ref="U1064:U1127" si="20">IF(M1064="U_200",1,0)</f>
        <v>1</v>
      </c>
      <c r="V1064" s="859">
        <f t="shared" ref="V1064:V1127" si="21">IF(G1064&lt;&gt;"US",1,0)</f>
        <v>1</v>
      </c>
    </row>
    <row r="1065" spans="1:22" ht="16.5" thickTop="1" thickBot="1">
      <c r="A1065" s="799"/>
      <c r="B1065" s="804" t="s">
        <v>643</v>
      </c>
      <c r="C1065" s="884" t="s">
        <v>654</v>
      </c>
      <c r="D1065" s="881" t="s">
        <v>172</v>
      </c>
      <c r="E1065" s="804" t="s">
        <v>2054</v>
      </c>
      <c r="F1065" s="294" t="s">
        <v>2055</v>
      </c>
      <c r="G1065" s="295" t="s">
        <v>110</v>
      </c>
      <c r="H1065" s="645">
        <v>9</v>
      </c>
      <c r="I1065" s="647">
        <v>87.721999999999994</v>
      </c>
      <c r="J1065" s="434">
        <v>240.46799999999999</v>
      </c>
      <c r="K1065" s="435">
        <v>0.49230769230769234</v>
      </c>
      <c r="L1065" s="735">
        <v>3</v>
      </c>
      <c r="M1065" s="804" t="s">
        <v>244</v>
      </c>
      <c r="N1065" s="437" t="s">
        <v>172</v>
      </c>
      <c r="O1065" s="304">
        <v>1</v>
      </c>
      <c r="P1065" s="275">
        <v>23.091999999999999</v>
      </c>
      <c r="Q1065" s="275">
        <v>2</v>
      </c>
      <c r="R1065" s="253">
        <v>2</v>
      </c>
      <c r="S1065" s="305">
        <v>0.66666666666666663</v>
      </c>
      <c r="U1065" s="803">
        <f t="shared" si="20"/>
        <v>0</v>
      </c>
      <c r="V1065" s="859">
        <f t="shared" si="21"/>
        <v>1</v>
      </c>
    </row>
    <row r="1066" spans="1:22" ht="16.5" thickTop="1" thickBot="1">
      <c r="A1066" s="799"/>
      <c r="B1066" s="800" t="s">
        <v>643</v>
      </c>
      <c r="C1066" s="883" t="s">
        <v>654</v>
      </c>
      <c r="D1066" s="882" t="s">
        <v>172</v>
      </c>
      <c r="E1066" s="800" t="s">
        <v>2292</v>
      </c>
      <c r="F1066" s="296" t="s">
        <v>2293</v>
      </c>
      <c r="G1066" s="297" t="s">
        <v>110</v>
      </c>
      <c r="H1066" s="644">
        <v>7</v>
      </c>
      <c r="I1066" s="646">
        <v>198.90600000000001</v>
      </c>
      <c r="J1066" s="655">
        <v>935.33900000000006</v>
      </c>
      <c r="K1066" s="436">
        <v>0.43137254901960786</v>
      </c>
      <c r="L1066" s="734">
        <v>15</v>
      </c>
      <c r="M1066" s="800" t="s">
        <v>246</v>
      </c>
      <c r="N1066" s="437" t="s">
        <v>172</v>
      </c>
      <c r="O1066" s="302">
        <v>2</v>
      </c>
      <c r="P1066" s="274">
        <v>73.722999999999999</v>
      </c>
      <c r="Q1066" s="274">
        <v>8</v>
      </c>
      <c r="R1066" s="252">
        <v>5</v>
      </c>
      <c r="S1066" s="303">
        <v>0.3125</v>
      </c>
      <c r="U1066" s="803">
        <f t="shared" si="20"/>
        <v>0</v>
      </c>
      <c r="V1066" s="859">
        <f t="shared" si="21"/>
        <v>1</v>
      </c>
    </row>
    <row r="1067" spans="1:22" ht="16.5" thickTop="1" thickBot="1">
      <c r="A1067" s="799"/>
      <c r="B1067" s="804" t="s">
        <v>643</v>
      </c>
      <c r="C1067" s="884" t="s">
        <v>654</v>
      </c>
      <c r="D1067" s="881" t="s">
        <v>172</v>
      </c>
      <c r="E1067" s="804" t="s">
        <v>2700</v>
      </c>
      <c r="F1067" s="294" t="s">
        <v>2701</v>
      </c>
      <c r="G1067" s="295" t="s">
        <v>110</v>
      </c>
      <c r="H1067" s="645">
        <v>3</v>
      </c>
      <c r="I1067" s="647">
        <v>11.081</v>
      </c>
      <c r="J1067" s="434">
        <v>11.081</v>
      </c>
      <c r="K1067" s="435">
        <v>9.5238095238095233E-2</v>
      </c>
      <c r="L1067" s="735">
        <v>3</v>
      </c>
      <c r="M1067" s="804" t="s">
        <v>286</v>
      </c>
      <c r="N1067" s="437" t="s">
        <v>172</v>
      </c>
      <c r="O1067" s="304"/>
      <c r="P1067" s="275"/>
      <c r="Q1067" s="275"/>
      <c r="R1067" s="253">
        <v>0</v>
      </c>
      <c r="S1067" s="305">
        <v>0</v>
      </c>
      <c r="U1067" s="803">
        <f t="shared" si="20"/>
        <v>1</v>
      </c>
      <c r="V1067" s="859">
        <f t="shared" si="21"/>
        <v>1</v>
      </c>
    </row>
    <row r="1068" spans="1:22" ht="16.5" thickTop="1" thickBot="1">
      <c r="A1068" s="799"/>
      <c r="B1068" s="800" t="s">
        <v>643</v>
      </c>
      <c r="C1068" s="883" t="s">
        <v>654</v>
      </c>
      <c r="D1068" s="882" t="s">
        <v>172</v>
      </c>
      <c r="E1068" s="800" t="s">
        <v>2917</v>
      </c>
      <c r="F1068" s="296" t="s">
        <v>2918</v>
      </c>
      <c r="G1068" s="297" t="s">
        <v>109</v>
      </c>
      <c r="H1068" s="644"/>
      <c r="I1068" s="646"/>
      <c r="J1068" s="655">
        <v>164.71799999999999</v>
      </c>
      <c r="K1068" s="436">
        <v>0.3783783783783784</v>
      </c>
      <c r="L1068" s="734">
        <v>9</v>
      </c>
      <c r="M1068" s="800" t="s">
        <v>286</v>
      </c>
      <c r="N1068" s="437" t="s">
        <v>172</v>
      </c>
      <c r="O1068" s="302">
        <v>2</v>
      </c>
      <c r="P1068" s="274">
        <v>106.57299999999999</v>
      </c>
      <c r="Q1068" s="274">
        <v>6</v>
      </c>
      <c r="R1068" s="252">
        <v>2</v>
      </c>
      <c r="S1068" s="303">
        <v>0.25</v>
      </c>
      <c r="U1068" s="803">
        <f t="shared" si="20"/>
        <v>1</v>
      </c>
      <c r="V1068" s="859">
        <f t="shared" si="21"/>
        <v>0</v>
      </c>
    </row>
    <row r="1069" spans="1:22" ht="16.5" thickTop="1" thickBot="1">
      <c r="A1069" s="799"/>
      <c r="B1069" s="804" t="s">
        <v>643</v>
      </c>
      <c r="C1069" s="884" t="s">
        <v>654</v>
      </c>
      <c r="D1069" s="881" t="s">
        <v>172</v>
      </c>
      <c r="E1069" s="804" t="s">
        <v>3762</v>
      </c>
      <c r="F1069" s="294" t="s">
        <v>3763</v>
      </c>
      <c r="G1069" s="295" t="s">
        <v>109</v>
      </c>
      <c r="H1069" s="645"/>
      <c r="I1069" s="647"/>
      <c r="J1069" s="434">
        <v>31.934000000000001</v>
      </c>
      <c r="K1069" s="435">
        <v>0.5714285714285714</v>
      </c>
      <c r="L1069" s="735">
        <v>5</v>
      </c>
      <c r="M1069" s="804" t="s">
        <v>286</v>
      </c>
      <c r="N1069" s="437" t="s">
        <v>172</v>
      </c>
      <c r="O1069" s="304">
        <v>2</v>
      </c>
      <c r="P1069" s="275">
        <v>31.934000000000001</v>
      </c>
      <c r="Q1069" s="275">
        <v>3</v>
      </c>
      <c r="R1069" s="253">
        <v>2</v>
      </c>
      <c r="S1069" s="305">
        <v>0.5714285714285714</v>
      </c>
      <c r="U1069" s="803">
        <f t="shared" si="20"/>
        <v>1</v>
      </c>
      <c r="V1069" s="859">
        <f t="shared" si="21"/>
        <v>0</v>
      </c>
    </row>
    <row r="1070" spans="1:22" ht="16.5" thickTop="1" thickBot="1">
      <c r="A1070" s="799"/>
      <c r="B1070" s="800" t="s">
        <v>643</v>
      </c>
      <c r="C1070" s="883" t="s">
        <v>654</v>
      </c>
      <c r="D1070" s="882" t="s">
        <v>172</v>
      </c>
      <c r="E1070" s="800" t="s">
        <v>3764</v>
      </c>
      <c r="F1070" s="296" t="s">
        <v>3765</v>
      </c>
      <c r="G1070" s="297" t="s">
        <v>110</v>
      </c>
      <c r="H1070" s="644">
        <v>0</v>
      </c>
      <c r="I1070" s="646">
        <v>12.532999999999999</v>
      </c>
      <c r="J1070" s="655">
        <v>12.532999999999999</v>
      </c>
      <c r="K1070" s="436">
        <v>0.66666666666666663</v>
      </c>
      <c r="L1070" s="734">
        <v>3</v>
      </c>
      <c r="M1070" s="800" t="s">
        <v>172</v>
      </c>
      <c r="N1070" s="437" t="s">
        <v>172</v>
      </c>
      <c r="O1070" s="302">
        <v>3</v>
      </c>
      <c r="P1070" s="274">
        <v>12.532999999999999</v>
      </c>
      <c r="Q1070" s="274">
        <v>1</v>
      </c>
      <c r="R1070" s="252">
        <v>1</v>
      </c>
      <c r="S1070" s="303">
        <v>0.66666666666666663</v>
      </c>
      <c r="U1070" s="803">
        <f t="shared" si="20"/>
        <v>0</v>
      </c>
      <c r="V1070" s="859">
        <f t="shared" si="21"/>
        <v>1</v>
      </c>
    </row>
    <row r="1071" spans="1:22" ht="16.5" thickTop="1" thickBot="1">
      <c r="A1071" s="799"/>
      <c r="B1071" s="804" t="s">
        <v>643</v>
      </c>
      <c r="C1071" s="884" t="s">
        <v>654</v>
      </c>
      <c r="D1071" s="881" t="s">
        <v>172</v>
      </c>
      <c r="E1071" s="804" t="s">
        <v>3565</v>
      </c>
      <c r="F1071" s="294" t="s">
        <v>3567</v>
      </c>
      <c r="G1071" s="295" t="s">
        <v>111</v>
      </c>
      <c r="H1071" s="645">
        <v>0</v>
      </c>
      <c r="I1071" s="647">
        <v>11.308</v>
      </c>
      <c r="J1071" s="434">
        <v>11.308</v>
      </c>
      <c r="K1071" s="435">
        <v>2</v>
      </c>
      <c r="L1071" s="735">
        <v>1</v>
      </c>
      <c r="M1071" s="804" t="s">
        <v>172</v>
      </c>
      <c r="N1071" s="437" t="s">
        <v>172</v>
      </c>
      <c r="O1071" s="304">
        <v>1</v>
      </c>
      <c r="P1071" s="275">
        <v>11.308</v>
      </c>
      <c r="Q1071" s="275">
        <v>1</v>
      </c>
      <c r="R1071" s="253">
        <v>1</v>
      </c>
      <c r="S1071" s="305">
        <v>2</v>
      </c>
      <c r="U1071" s="803">
        <f t="shared" si="20"/>
        <v>0</v>
      </c>
      <c r="V1071" s="859">
        <f t="shared" si="21"/>
        <v>1</v>
      </c>
    </row>
    <row r="1072" spans="1:22" ht="16.5" thickTop="1" thickBot="1">
      <c r="A1072" s="799"/>
      <c r="B1072" s="800" t="s">
        <v>644</v>
      </c>
      <c r="C1072" s="883" t="s">
        <v>657</v>
      </c>
      <c r="D1072" s="882" t="s">
        <v>172</v>
      </c>
      <c r="E1072" s="800" t="s">
        <v>579</v>
      </c>
      <c r="F1072" s="296" t="s">
        <v>584</v>
      </c>
      <c r="G1072" s="297" t="s">
        <v>110</v>
      </c>
      <c r="H1072" s="644">
        <v>26</v>
      </c>
      <c r="I1072" s="646">
        <v>146.976</v>
      </c>
      <c r="J1072" s="655">
        <v>214.03299999999999</v>
      </c>
      <c r="K1072" s="436">
        <v>0.26470588235294118</v>
      </c>
      <c r="L1072" s="734">
        <v>4</v>
      </c>
      <c r="M1072" s="800" t="s">
        <v>245</v>
      </c>
      <c r="N1072" s="437" t="s">
        <v>172</v>
      </c>
      <c r="O1072" s="302"/>
      <c r="P1072" s="274">
        <v>54.968000000000004</v>
      </c>
      <c r="Q1072" s="274">
        <v>2</v>
      </c>
      <c r="R1072" s="252">
        <v>2</v>
      </c>
      <c r="S1072" s="303">
        <v>0.5</v>
      </c>
      <c r="U1072" s="803">
        <f t="shared" si="20"/>
        <v>0</v>
      </c>
      <c r="V1072" s="859">
        <f t="shared" si="21"/>
        <v>1</v>
      </c>
    </row>
    <row r="1073" spans="1:22" ht="16.5" thickTop="1" thickBot="1">
      <c r="A1073" s="799"/>
      <c r="B1073" s="804" t="s">
        <v>644</v>
      </c>
      <c r="C1073" s="884" t="s">
        <v>657</v>
      </c>
      <c r="D1073" s="881" t="s">
        <v>172</v>
      </c>
      <c r="E1073" s="804" t="s">
        <v>680</v>
      </c>
      <c r="F1073" s="294" t="s">
        <v>681</v>
      </c>
      <c r="G1073" s="295" t="s">
        <v>111</v>
      </c>
      <c r="H1073" s="645">
        <v>24</v>
      </c>
      <c r="I1073" s="647">
        <v>626.89800000000002</v>
      </c>
      <c r="J1073" s="434">
        <v>3201.1260000000002</v>
      </c>
      <c r="K1073" s="435">
        <v>0.31864406779661014</v>
      </c>
      <c r="L1073" s="735">
        <v>9</v>
      </c>
      <c r="M1073" s="804" t="s">
        <v>246</v>
      </c>
      <c r="N1073" s="437" t="s">
        <v>172</v>
      </c>
      <c r="O1073" s="304"/>
      <c r="P1073" s="275">
        <v>175.82900000000001</v>
      </c>
      <c r="Q1073" s="275">
        <v>4</v>
      </c>
      <c r="R1073" s="253">
        <v>4</v>
      </c>
      <c r="S1073" s="305">
        <v>0.4</v>
      </c>
      <c r="U1073" s="803">
        <f t="shared" si="20"/>
        <v>0</v>
      </c>
      <c r="V1073" s="859">
        <f t="shared" si="21"/>
        <v>1</v>
      </c>
    </row>
    <row r="1074" spans="1:22" ht="16.5" thickTop="1" thickBot="1">
      <c r="A1074" s="799"/>
      <c r="B1074" s="800" t="s">
        <v>644</v>
      </c>
      <c r="C1074" s="883" t="s">
        <v>657</v>
      </c>
      <c r="D1074" s="882" t="s">
        <v>172</v>
      </c>
      <c r="E1074" s="800" t="s">
        <v>682</v>
      </c>
      <c r="F1074" s="296" t="s">
        <v>683</v>
      </c>
      <c r="G1074" s="297" t="s">
        <v>110</v>
      </c>
      <c r="H1074" s="644">
        <v>24</v>
      </c>
      <c r="I1074" s="646">
        <v>3144.895</v>
      </c>
      <c r="J1074" s="655">
        <v>4445.134</v>
      </c>
      <c r="K1074" s="436">
        <v>0.48113207547169812</v>
      </c>
      <c r="L1074" s="734">
        <v>8</v>
      </c>
      <c r="M1074" s="800" t="s">
        <v>246</v>
      </c>
      <c r="N1074" s="437" t="s">
        <v>172</v>
      </c>
      <c r="O1074" s="302"/>
      <c r="P1074" s="274">
        <v>208.66900000000001</v>
      </c>
      <c r="Q1074" s="274">
        <v>5</v>
      </c>
      <c r="R1074" s="252">
        <v>2</v>
      </c>
      <c r="S1074" s="303">
        <v>0.25</v>
      </c>
      <c r="U1074" s="803">
        <f t="shared" si="20"/>
        <v>0</v>
      </c>
      <c r="V1074" s="859">
        <f t="shared" si="21"/>
        <v>1</v>
      </c>
    </row>
    <row r="1075" spans="1:22" ht="16.5" thickTop="1" thickBot="1">
      <c r="A1075" s="799"/>
      <c r="B1075" s="804" t="s">
        <v>644</v>
      </c>
      <c r="C1075" s="884" t="s">
        <v>657</v>
      </c>
      <c r="D1075" s="881" t="s">
        <v>172</v>
      </c>
      <c r="E1075" s="804" t="s">
        <v>670</v>
      </c>
      <c r="F1075" s="294" t="s">
        <v>671</v>
      </c>
      <c r="G1075" s="295" t="s">
        <v>110</v>
      </c>
      <c r="H1075" s="645">
        <v>24</v>
      </c>
      <c r="I1075" s="647">
        <v>44.587000000000003</v>
      </c>
      <c r="J1075" s="434">
        <v>64.602999999999994</v>
      </c>
      <c r="K1075" s="435">
        <v>8.8888888888888892E-2</v>
      </c>
      <c r="L1075" s="735">
        <v>2</v>
      </c>
      <c r="M1075" s="804" t="s">
        <v>286</v>
      </c>
      <c r="N1075" s="437" t="s">
        <v>172</v>
      </c>
      <c r="O1075" s="304"/>
      <c r="P1075" s="275">
        <v>10.074</v>
      </c>
      <c r="Q1075" s="275">
        <v>1</v>
      </c>
      <c r="R1075" s="253">
        <v>1</v>
      </c>
      <c r="S1075" s="305">
        <v>0.4</v>
      </c>
      <c r="U1075" s="803">
        <f t="shared" si="20"/>
        <v>1</v>
      </c>
      <c r="V1075" s="859">
        <f t="shared" si="21"/>
        <v>1</v>
      </c>
    </row>
    <row r="1076" spans="1:22" ht="16.5" thickTop="1" thickBot="1">
      <c r="A1076" s="799"/>
      <c r="B1076" s="800" t="s">
        <v>644</v>
      </c>
      <c r="C1076" s="883" t="s">
        <v>657</v>
      </c>
      <c r="D1076" s="882" t="s">
        <v>172</v>
      </c>
      <c r="E1076" s="800" t="s">
        <v>657</v>
      </c>
      <c r="F1076" s="296" t="s">
        <v>659</v>
      </c>
      <c r="G1076" s="297" t="s">
        <v>112</v>
      </c>
      <c r="H1076" s="644">
        <v>24</v>
      </c>
      <c r="I1076" s="646">
        <v>594.62300000000005</v>
      </c>
      <c r="J1076" s="655">
        <v>942.50300000000004</v>
      </c>
      <c r="K1076" s="436">
        <v>0.38961038961038963</v>
      </c>
      <c r="L1076" s="734">
        <v>4</v>
      </c>
      <c r="M1076" s="800" t="s">
        <v>246</v>
      </c>
      <c r="N1076" s="437" t="s">
        <v>172</v>
      </c>
      <c r="O1076" s="302"/>
      <c r="P1076" s="274">
        <v>14.327</v>
      </c>
      <c r="Q1076" s="274">
        <v>2</v>
      </c>
      <c r="R1076" s="252">
        <v>2</v>
      </c>
      <c r="S1076" s="303">
        <v>0.5</v>
      </c>
      <c r="U1076" s="803">
        <f t="shared" si="20"/>
        <v>0</v>
      </c>
      <c r="V1076" s="859">
        <f t="shared" si="21"/>
        <v>1</v>
      </c>
    </row>
    <row r="1077" spans="1:22" ht="16.5" thickTop="1" thickBot="1">
      <c r="A1077" s="799"/>
      <c r="B1077" s="804" t="s">
        <v>644</v>
      </c>
      <c r="C1077" s="884" t="s">
        <v>657</v>
      </c>
      <c r="D1077" s="881" t="s">
        <v>172</v>
      </c>
      <c r="E1077" s="804" t="s">
        <v>882</v>
      </c>
      <c r="F1077" s="294" t="s">
        <v>883</v>
      </c>
      <c r="G1077" s="295" t="s">
        <v>109</v>
      </c>
      <c r="H1077" s="645"/>
      <c r="I1077" s="647"/>
      <c r="J1077" s="434">
        <v>11.212</v>
      </c>
      <c r="K1077" s="435">
        <v>7.1428571428571425E-2</v>
      </c>
      <c r="L1077" s="735"/>
      <c r="M1077" s="804" t="s">
        <v>286</v>
      </c>
      <c r="N1077" s="437" t="s">
        <v>172</v>
      </c>
      <c r="O1077" s="304"/>
      <c r="P1077" s="275"/>
      <c r="Q1077" s="275"/>
      <c r="R1077" s="253">
        <v>0</v>
      </c>
      <c r="S1077" s="305">
        <v>0</v>
      </c>
      <c r="U1077" s="803">
        <f t="shared" si="20"/>
        <v>1</v>
      </c>
      <c r="V1077" s="859">
        <f t="shared" si="21"/>
        <v>0</v>
      </c>
    </row>
    <row r="1078" spans="1:22" ht="16.5" thickTop="1" thickBot="1">
      <c r="A1078" s="799"/>
      <c r="B1078" s="800" t="s">
        <v>644</v>
      </c>
      <c r="C1078" s="883" t="s">
        <v>657</v>
      </c>
      <c r="D1078" s="882" t="s">
        <v>172</v>
      </c>
      <c r="E1078" s="800" t="s">
        <v>897</v>
      </c>
      <c r="F1078" s="296" t="s">
        <v>840</v>
      </c>
      <c r="G1078" s="297" t="s">
        <v>110</v>
      </c>
      <c r="H1078" s="644">
        <v>19</v>
      </c>
      <c r="I1078" s="646">
        <v>1505.3889999999999</v>
      </c>
      <c r="J1078" s="655">
        <v>2577.3359999999998</v>
      </c>
      <c r="K1078" s="436">
        <v>0.41176470588235292</v>
      </c>
      <c r="L1078" s="734">
        <v>5</v>
      </c>
      <c r="M1078" s="800" t="s">
        <v>246</v>
      </c>
      <c r="N1078" s="437" t="s">
        <v>172</v>
      </c>
      <c r="O1078" s="302"/>
      <c r="P1078" s="274">
        <v>424.02199999999999</v>
      </c>
      <c r="Q1078" s="274">
        <v>5</v>
      </c>
      <c r="R1078" s="252">
        <v>5</v>
      </c>
      <c r="S1078" s="303">
        <v>0.90909090909090906</v>
      </c>
      <c r="U1078" s="803">
        <f t="shared" si="20"/>
        <v>0</v>
      </c>
      <c r="V1078" s="859">
        <f t="shared" si="21"/>
        <v>1</v>
      </c>
    </row>
    <row r="1079" spans="1:22" ht="16.5" thickTop="1" thickBot="1">
      <c r="A1079" s="799"/>
      <c r="B1079" s="804" t="s">
        <v>644</v>
      </c>
      <c r="C1079" s="884" t="s">
        <v>657</v>
      </c>
      <c r="D1079" s="881" t="s">
        <v>172</v>
      </c>
      <c r="E1079" s="804" t="s">
        <v>1115</v>
      </c>
      <c r="F1079" s="294" t="s">
        <v>407</v>
      </c>
      <c r="G1079" s="295" t="s">
        <v>109</v>
      </c>
      <c r="H1079" s="645"/>
      <c r="I1079" s="647"/>
      <c r="J1079" s="434"/>
      <c r="K1079" s="435">
        <v>0</v>
      </c>
      <c r="L1079" s="735"/>
      <c r="M1079" s="804" t="s">
        <v>286</v>
      </c>
      <c r="N1079" s="437" t="s">
        <v>172</v>
      </c>
      <c r="O1079" s="304"/>
      <c r="P1079" s="275"/>
      <c r="Q1079" s="275"/>
      <c r="R1079" s="253">
        <v>0</v>
      </c>
      <c r="S1079" s="305">
        <v>0</v>
      </c>
      <c r="U1079" s="803">
        <f t="shared" si="20"/>
        <v>1</v>
      </c>
      <c r="V1079" s="859">
        <f t="shared" si="21"/>
        <v>0</v>
      </c>
    </row>
    <row r="1080" spans="1:22" ht="16.5" thickTop="1" thickBot="1">
      <c r="A1080" s="799"/>
      <c r="B1080" s="800" t="s">
        <v>644</v>
      </c>
      <c r="C1080" s="883" t="s">
        <v>657</v>
      </c>
      <c r="D1080" s="882" t="s">
        <v>172</v>
      </c>
      <c r="E1080" s="800" t="s">
        <v>1269</v>
      </c>
      <c r="F1080" s="296" t="s">
        <v>1271</v>
      </c>
      <c r="G1080" s="297" t="s">
        <v>111</v>
      </c>
      <c r="H1080" s="644">
        <v>15</v>
      </c>
      <c r="I1080" s="646">
        <v>153.71100000000001</v>
      </c>
      <c r="J1080" s="655">
        <v>901.06299999999999</v>
      </c>
      <c r="K1080" s="436">
        <v>0.41176470588235292</v>
      </c>
      <c r="L1080" s="734">
        <v>2</v>
      </c>
      <c r="M1080" s="800" t="s">
        <v>246</v>
      </c>
      <c r="N1080" s="437" t="s">
        <v>172</v>
      </c>
      <c r="O1080" s="302"/>
      <c r="P1080" s="274">
        <v>64.402000000000001</v>
      </c>
      <c r="Q1080" s="274">
        <v>5</v>
      </c>
      <c r="R1080" s="252">
        <v>1</v>
      </c>
      <c r="S1080" s="303">
        <v>0.5</v>
      </c>
      <c r="U1080" s="803">
        <f t="shared" si="20"/>
        <v>0</v>
      </c>
      <c r="V1080" s="859">
        <f t="shared" si="21"/>
        <v>1</v>
      </c>
    </row>
    <row r="1081" spans="1:22" ht="16.5" thickTop="1" thickBot="1">
      <c r="A1081" s="799"/>
      <c r="B1081" s="804" t="s">
        <v>644</v>
      </c>
      <c r="C1081" s="884" t="s">
        <v>657</v>
      </c>
      <c r="D1081" s="881" t="s">
        <v>172</v>
      </c>
      <c r="E1081" s="804" t="s">
        <v>1260</v>
      </c>
      <c r="F1081" s="294" t="s">
        <v>1262</v>
      </c>
      <c r="G1081" s="295" t="s">
        <v>111</v>
      </c>
      <c r="H1081" s="645">
        <v>15</v>
      </c>
      <c r="I1081" s="647">
        <v>18.5</v>
      </c>
      <c r="J1081" s="434">
        <v>80.626000000000005</v>
      </c>
      <c r="K1081" s="435">
        <v>0.14173228346456693</v>
      </c>
      <c r="L1081" s="735">
        <v>3</v>
      </c>
      <c r="M1081" s="804" t="s">
        <v>286</v>
      </c>
      <c r="N1081" s="437" t="s">
        <v>172</v>
      </c>
      <c r="O1081" s="304"/>
      <c r="P1081" s="275">
        <v>0</v>
      </c>
      <c r="Q1081" s="275"/>
      <c r="R1081" s="253">
        <v>0</v>
      </c>
      <c r="S1081" s="305">
        <v>0</v>
      </c>
      <c r="U1081" s="803">
        <f t="shared" si="20"/>
        <v>1</v>
      </c>
      <c r="V1081" s="859">
        <f t="shared" si="21"/>
        <v>1</v>
      </c>
    </row>
    <row r="1082" spans="1:22" ht="16.5" thickTop="1" thickBot="1">
      <c r="A1082" s="799"/>
      <c r="B1082" s="800" t="s">
        <v>644</v>
      </c>
      <c r="C1082" s="883" t="s">
        <v>657</v>
      </c>
      <c r="D1082" s="882" t="s">
        <v>172</v>
      </c>
      <c r="E1082" s="800" t="s">
        <v>1375</v>
      </c>
      <c r="F1082" s="296" t="s">
        <v>1376</v>
      </c>
      <c r="G1082" s="297" t="s">
        <v>110</v>
      </c>
      <c r="H1082" s="644">
        <v>15</v>
      </c>
      <c r="I1082" s="646">
        <v>159.28899999999999</v>
      </c>
      <c r="J1082" s="655">
        <v>484.65600000000001</v>
      </c>
      <c r="K1082" s="436">
        <v>0.40677966101694918</v>
      </c>
      <c r="L1082" s="734">
        <v>2</v>
      </c>
      <c r="M1082" s="800" t="s">
        <v>246</v>
      </c>
      <c r="N1082" s="437" t="s">
        <v>172</v>
      </c>
      <c r="O1082" s="302"/>
      <c r="P1082" s="274">
        <v>13.374000000000001</v>
      </c>
      <c r="Q1082" s="274">
        <v>1</v>
      </c>
      <c r="R1082" s="252">
        <v>1</v>
      </c>
      <c r="S1082" s="303">
        <v>0.5</v>
      </c>
      <c r="U1082" s="803">
        <f t="shared" si="20"/>
        <v>0</v>
      </c>
      <c r="V1082" s="859">
        <f t="shared" si="21"/>
        <v>1</v>
      </c>
    </row>
    <row r="1083" spans="1:22" ht="16.5" thickTop="1" thickBot="1">
      <c r="A1083" s="799"/>
      <c r="B1083" s="804" t="s">
        <v>644</v>
      </c>
      <c r="C1083" s="884" t="s">
        <v>657</v>
      </c>
      <c r="D1083" s="881" t="s">
        <v>172</v>
      </c>
      <c r="E1083" s="804" t="s">
        <v>1398</v>
      </c>
      <c r="F1083" s="294" t="s">
        <v>1399</v>
      </c>
      <c r="G1083" s="295" t="s">
        <v>111</v>
      </c>
      <c r="H1083" s="645">
        <v>14</v>
      </c>
      <c r="I1083" s="647">
        <v>839.55200000000002</v>
      </c>
      <c r="J1083" s="434">
        <v>1647.567</v>
      </c>
      <c r="K1083" s="435">
        <v>0.53846153846153844</v>
      </c>
      <c r="L1083" s="735">
        <v>6</v>
      </c>
      <c r="M1083" s="804" t="s">
        <v>246</v>
      </c>
      <c r="N1083" s="437" t="s">
        <v>172</v>
      </c>
      <c r="O1083" s="304"/>
      <c r="P1083" s="275">
        <v>64.998000000000005</v>
      </c>
      <c r="Q1083" s="275">
        <v>4</v>
      </c>
      <c r="R1083" s="253">
        <v>4</v>
      </c>
      <c r="S1083" s="305">
        <v>0.53333333333333333</v>
      </c>
      <c r="U1083" s="803">
        <f t="shared" si="20"/>
        <v>0</v>
      </c>
      <c r="V1083" s="859">
        <f t="shared" si="21"/>
        <v>1</v>
      </c>
    </row>
    <row r="1084" spans="1:22" ht="16.5" thickTop="1" thickBot="1">
      <c r="A1084" s="799"/>
      <c r="B1084" s="800" t="s">
        <v>644</v>
      </c>
      <c r="C1084" s="883" t="s">
        <v>657</v>
      </c>
      <c r="D1084" s="882" t="s">
        <v>172</v>
      </c>
      <c r="E1084" s="800" t="s">
        <v>1400</v>
      </c>
      <c r="F1084" s="296" t="s">
        <v>747</v>
      </c>
      <c r="G1084" s="297" t="s">
        <v>110</v>
      </c>
      <c r="H1084" s="644">
        <v>14</v>
      </c>
      <c r="I1084" s="646">
        <v>27.303999999999998</v>
      </c>
      <c r="J1084" s="655">
        <v>68.507000000000005</v>
      </c>
      <c r="K1084" s="436">
        <v>0.19753086419753085</v>
      </c>
      <c r="L1084" s="734">
        <v>2</v>
      </c>
      <c r="M1084" s="800" t="s">
        <v>286</v>
      </c>
      <c r="N1084" s="437" t="s">
        <v>172</v>
      </c>
      <c r="O1084" s="302"/>
      <c r="P1084" s="274">
        <v>18.181999999999999</v>
      </c>
      <c r="Q1084" s="274">
        <v>2</v>
      </c>
      <c r="R1084" s="252">
        <v>2</v>
      </c>
      <c r="S1084" s="303">
        <v>1</v>
      </c>
      <c r="U1084" s="803">
        <f t="shared" si="20"/>
        <v>1</v>
      </c>
      <c r="V1084" s="859">
        <f t="shared" si="21"/>
        <v>1</v>
      </c>
    </row>
    <row r="1085" spans="1:22" ht="16.5" thickTop="1" thickBot="1">
      <c r="A1085" s="799"/>
      <c r="B1085" s="804" t="s">
        <v>644</v>
      </c>
      <c r="C1085" s="884" t="s">
        <v>657</v>
      </c>
      <c r="D1085" s="881" t="s">
        <v>172</v>
      </c>
      <c r="E1085" s="804" t="s">
        <v>1492</v>
      </c>
      <c r="F1085" s="294" t="s">
        <v>1494</v>
      </c>
      <c r="G1085" s="295" t="s">
        <v>111</v>
      </c>
      <c r="H1085" s="645">
        <v>13</v>
      </c>
      <c r="I1085" s="647">
        <v>2023.9960000000001</v>
      </c>
      <c r="J1085" s="434">
        <v>2605.2280000000001</v>
      </c>
      <c r="K1085" s="435">
        <v>0.41176470588235292</v>
      </c>
      <c r="L1085" s="735">
        <v>10</v>
      </c>
      <c r="M1085" s="804" t="s">
        <v>246</v>
      </c>
      <c r="N1085" s="437" t="s">
        <v>172</v>
      </c>
      <c r="O1085" s="304">
        <v>2</v>
      </c>
      <c r="P1085" s="275">
        <v>62.512</v>
      </c>
      <c r="Q1085" s="275">
        <v>5</v>
      </c>
      <c r="R1085" s="253">
        <v>4</v>
      </c>
      <c r="S1085" s="305">
        <v>0.44444444444444442</v>
      </c>
      <c r="U1085" s="803">
        <f t="shared" si="20"/>
        <v>0</v>
      </c>
      <c r="V1085" s="859">
        <f t="shared" si="21"/>
        <v>1</v>
      </c>
    </row>
    <row r="1086" spans="1:22" ht="16.5" thickTop="1" thickBot="1">
      <c r="A1086" s="799"/>
      <c r="B1086" s="800" t="s">
        <v>644</v>
      </c>
      <c r="C1086" s="883" t="s">
        <v>657</v>
      </c>
      <c r="D1086" s="882" t="s">
        <v>172</v>
      </c>
      <c r="E1086" s="800" t="s">
        <v>1531</v>
      </c>
      <c r="F1086" s="296" t="s">
        <v>1532</v>
      </c>
      <c r="G1086" s="297" t="s">
        <v>110</v>
      </c>
      <c r="H1086" s="644">
        <v>13</v>
      </c>
      <c r="I1086" s="646">
        <v>73.978999999999999</v>
      </c>
      <c r="J1086" s="655">
        <v>202.12700000000001</v>
      </c>
      <c r="K1086" s="436">
        <v>0.25263157894736843</v>
      </c>
      <c r="L1086" s="734">
        <v>2</v>
      </c>
      <c r="M1086" s="800" t="s">
        <v>245</v>
      </c>
      <c r="N1086" s="437" t="s">
        <v>172</v>
      </c>
      <c r="O1086" s="302"/>
      <c r="P1086" s="274">
        <v>8.0719999999999992</v>
      </c>
      <c r="Q1086" s="274"/>
      <c r="R1086" s="252">
        <v>0</v>
      </c>
      <c r="S1086" s="303">
        <v>0</v>
      </c>
      <c r="U1086" s="803">
        <f t="shared" si="20"/>
        <v>0</v>
      </c>
      <c r="V1086" s="859">
        <f t="shared" si="21"/>
        <v>1</v>
      </c>
    </row>
    <row r="1087" spans="1:22" ht="16.5" thickTop="1" thickBot="1">
      <c r="A1087" s="799"/>
      <c r="B1087" s="804" t="s">
        <v>644</v>
      </c>
      <c r="C1087" s="884" t="s">
        <v>657</v>
      </c>
      <c r="D1087" s="881" t="s">
        <v>172</v>
      </c>
      <c r="E1087" s="804" t="s">
        <v>1628</v>
      </c>
      <c r="F1087" s="294" t="s">
        <v>1629</v>
      </c>
      <c r="G1087" s="295" t="s">
        <v>109</v>
      </c>
      <c r="H1087" s="645"/>
      <c r="I1087" s="647"/>
      <c r="J1087" s="434">
        <v>106.40600000000001</v>
      </c>
      <c r="K1087" s="435">
        <v>0.22580645161290322</v>
      </c>
      <c r="L1087" s="735">
        <v>2</v>
      </c>
      <c r="M1087" s="804" t="s">
        <v>286</v>
      </c>
      <c r="N1087" s="437" t="s">
        <v>172</v>
      </c>
      <c r="O1087" s="304"/>
      <c r="P1087" s="275"/>
      <c r="Q1087" s="275"/>
      <c r="R1087" s="253">
        <v>0</v>
      </c>
      <c r="S1087" s="305">
        <v>0</v>
      </c>
      <c r="U1087" s="803">
        <f t="shared" si="20"/>
        <v>1</v>
      </c>
      <c r="V1087" s="859">
        <f t="shared" si="21"/>
        <v>0</v>
      </c>
    </row>
    <row r="1088" spans="1:22" ht="16.5" thickTop="1" thickBot="1">
      <c r="A1088" s="799"/>
      <c r="B1088" s="800" t="s">
        <v>644</v>
      </c>
      <c r="C1088" s="883" t="s">
        <v>657</v>
      </c>
      <c r="D1088" s="882" t="s">
        <v>172</v>
      </c>
      <c r="E1088" s="800" t="s">
        <v>2294</v>
      </c>
      <c r="F1088" s="296" t="s">
        <v>2295</v>
      </c>
      <c r="G1088" s="297" t="s">
        <v>109</v>
      </c>
      <c r="H1088" s="644"/>
      <c r="I1088" s="646"/>
      <c r="J1088" s="655">
        <v>18.922000000000001</v>
      </c>
      <c r="K1088" s="436">
        <v>0.24</v>
      </c>
      <c r="L1088" s="734"/>
      <c r="M1088" s="800" t="s">
        <v>286</v>
      </c>
      <c r="N1088" s="437" t="s">
        <v>172</v>
      </c>
      <c r="O1088" s="302"/>
      <c r="P1088" s="274"/>
      <c r="Q1088" s="274"/>
      <c r="R1088" s="252">
        <v>0</v>
      </c>
      <c r="S1088" s="303">
        <v>0</v>
      </c>
      <c r="U1088" s="803">
        <f t="shared" si="20"/>
        <v>1</v>
      </c>
      <c r="V1088" s="859">
        <f t="shared" si="21"/>
        <v>0</v>
      </c>
    </row>
    <row r="1089" spans="1:22" ht="16.5" thickTop="1" thickBot="1">
      <c r="A1089" s="799"/>
      <c r="B1089" s="804" t="s">
        <v>644</v>
      </c>
      <c r="C1089" s="884" t="s">
        <v>657</v>
      </c>
      <c r="D1089" s="881" t="s">
        <v>172</v>
      </c>
      <c r="E1089" s="804" t="s">
        <v>2919</v>
      </c>
      <c r="F1089" s="294" t="s">
        <v>2920</v>
      </c>
      <c r="G1089" s="295" t="s">
        <v>109</v>
      </c>
      <c r="H1089" s="645"/>
      <c r="I1089" s="647"/>
      <c r="J1089" s="434">
        <v>47.183999999999997</v>
      </c>
      <c r="K1089" s="435">
        <v>0.4</v>
      </c>
      <c r="L1089" s="735">
        <v>2</v>
      </c>
      <c r="M1089" s="804" t="s">
        <v>286</v>
      </c>
      <c r="N1089" s="437" t="s">
        <v>172</v>
      </c>
      <c r="O1089" s="304"/>
      <c r="P1089" s="275">
        <v>23.635999999999999</v>
      </c>
      <c r="Q1089" s="275">
        <v>2</v>
      </c>
      <c r="R1089" s="253">
        <v>2</v>
      </c>
      <c r="S1089" s="305">
        <v>1</v>
      </c>
      <c r="U1089" s="803">
        <f t="shared" si="20"/>
        <v>1</v>
      </c>
      <c r="V1089" s="859">
        <f t="shared" si="21"/>
        <v>0</v>
      </c>
    </row>
    <row r="1090" spans="1:22" ht="16.5" thickTop="1" thickBot="1">
      <c r="A1090" s="799"/>
      <c r="B1090" s="800" t="s">
        <v>644</v>
      </c>
      <c r="C1090" s="883" t="s">
        <v>657</v>
      </c>
      <c r="D1090" s="882" t="s">
        <v>172</v>
      </c>
      <c r="E1090" s="800" t="s">
        <v>3227</v>
      </c>
      <c r="F1090" s="296" t="s">
        <v>3228</v>
      </c>
      <c r="G1090" s="297" t="s">
        <v>110</v>
      </c>
      <c r="H1090" s="644">
        <v>1</v>
      </c>
      <c r="I1090" s="646"/>
      <c r="J1090" s="655">
        <v>153.09</v>
      </c>
      <c r="K1090" s="436">
        <v>0.8571428571428571</v>
      </c>
      <c r="L1090" s="734">
        <v>3</v>
      </c>
      <c r="M1090" s="800" t="s">
        <v>246</v>
      </c>
      <c r="N1090" s="437" t="s">
        <v>172</v>
      </c>
      <c r="O1090" s="302">
        <v>1</v>
      </c>
      <c r="P1090" s="274">
        <v>49.965000000000003</v>
      </c>
      <c r="Q1090" s="274">
        <v>2</v>
      </c>
      <c r="R1090" s="252">
        <v>2</v>
      </c>
      <c r="S1090" s="303">
        <v>0.8</v>
      </c>
      <c r="U1090" s="803">
        <f t="shared" si="20"/>
        <v>0</v>
      </c>
      <c r="V1090" s="859">
        <f t="shared" si="21"/>
        <v>1</v>
      </c>
    </row>
    <row r="1091" spans="1:22" ht="16.5" thickTop="1" thickBot="1">
      <c r="A1091" s="799"/>
      <c r="B1091" s="804" t="s">
        <v>644</v>
      </c>
      <c r="C1091" s="884" t="s">
        <v>657</v>
      </c>
      <c r="D1091" s="881" t="s">
        <v>172</v>
      </c>
      <c r="E1091" s="804" t="s">
        <v>3766</v>
      </c>
      <c r="F1091" s="294" t="s">
        <v>3767</v>
      </c>
      <c r="G1091" s="295" t="s">
        <v>110</v>
      </c>
      <c r="H1091" s="645"/>
      <c r="I1091" s="647">
        <v>7.2679999999999998</v>
      </c>
      <c r="J1091" s="434">
        <v>7.2679999999999998</v>
      </c>
      <c r="K1091" s="435">
        <v>2</v>
      </c>
      <c r="L1091" s="735">
        <v>1</v>
      </c>
      <c r="M1091" s="804" t="s">
        <v>286</v>
      </c>
      <c r="N1091" s="437" t="s">
        <v>172</v>
      </c>
      <c r="O1091" s="304">
        <v>1</v>
      </c>
      <c r="P1091" s="275">
        <v>7.2679999999999998</v>
      </c>
      <c r="Q1091" s="275">
        <v>1</v>
      </c>
      <c r="R1091" s="253">
        <v>1</v>
      </c>
      <c r="S1091" s="305">
        <v>2</v>
      </c>
      <c r="U1091" s="803">
        <f t="shared" si="20"/>
        <v>1</v>
      </c>
      <c r="V1091" s="859">
        <f t="shared" si="21"/>
        <v>1</v>
      </c>
    </row>
    <row r="1092" spans="1:22" ht="16.5" thickTop="1" thickBot="1">
      <c r="A1092" s="799"/>
      <c r="B1092" s="800" t="s">
        <v>702</v>
      </c>
      <c r="C1092" s="883" t="s">
        <v>710</v>
      </c>
      <c r="D1092" s="882" t="s">
        <v>172</v>
      </c>
      <c r="E1092" s="800" t="s">
        <v>710</v>
      </c>
      <c r="F1092" s="296" t="s">
        <v>712</v>
      </c>
      <c r="G1092" s="297" t="s">
        <v>647</v>
      </c>
      <c r="H1092" s="644">
        <v>23</v>
      </c>
      <c r="I1092" s="646">
        <v>638.24199999999996</v>
      </c>
      <c r="J1092" s="655">
        <v>1775.4485</v>
      </c>
      <c r="K1092" s="436">
        <v>0.19718309859154928</v>
      </c>
      <c r="L1092" s="734">
        <v>6</v>
      </c>
      <c r="M1092" s="800" t="s">
        <v>246</v>
      </c>
      <c r="N1092" s="437" t="s">
        <v>172</v>
      </c>
      <c r="O1092" s="302"/>
      <c r="P1092" s="274">
        <v>166.15600000000001</v>
      </c>
      <c r="Q1092" s="274">
        <v>4</v>
      </c>
      <c r="R1092" s="252">
        <v>2</v>
      </c>
      <c r="S1092" s="303">
        <v>0.33333333333333331</v>
      </c>
      <c r="U1092" s="803">
        <f t="shared" si="20"/>
        <v>0</v>
      </c>
      <c r="V1092" s="859">
        <f t="shared" si="21"/>
        <v>1</v>
      </c>
    </row>
    <row r="1093" spans="1:22" ht="16.5" thickTop="1" thickBot="1">
      <c r="A1093" s="799"/>
      <c r="B1093" s="804" t="s">
        <v>702</v>
      </c>
      <c r="C1093" s="884" t="s">
        <v>710</v>
      </c>
      <c r="D1093" s="881" t="s">
        <v>172</v>
      </c>
      <c r="E1093" s="804" t="s">
        <v>736</v>
      </c>
      <c r="F1093" s="294" t="s">
        <v>738</v>
      </c>
      <c r="G1093" s="295" t="s">
        <v>111</v>
      </c>
      <c r="H1093" s="645">
        <v>23</v>
      </c>
      <c r="I1093" s="647">
        <v>72.2</v>
      </c>
      <c r="J1093" s="434">
        <v>116.176</v>
      </c>
      <c r="K1093" s="435">
        <v>0.15625</v>
      </c>
      <c r="L1093" s="735">
        <v>2</v>
      </c>
      <c r="M1093" s="804" t="s">
        <v>286</v>
      </c>
      <c r="N1093" s="437" t="s">
        <v>172</v>
      </c>
      <c r="O1093" s="304"/>
      <c r="P1093" s="275">
        <v>0</v>
      </c>
      <c r="Q1093" s="275"/>
      <c r="R1093" s="253">
        <v>0</v>
      </c>
      <c r="S1093" s="305">
        <v>0</v>
      </c>
      <c r="U1093" s="803">
        <f t="shared" si="20"/>
        <v>1</v>
      </c>
      <c r="V1093" s="859">
        <f t="shared" si="21"/>
        <v>1</v>
      </c>
    </row>
    <row r="1094" spans="1:22" ht="16.5" thickTop="1" thickBot="1">
      <c r="A1094" s="799"/>
      <c r="B1094" s="800" t="s">
        <v>702</v>
      </c>
      <c r="C1094" s="883" t="s">
        <v>710</v>
      </c>
      <c r="D1094" s="882" t="s">
        <v>172</v>
      </c>
      <c r="E1094" s="800" t="s">
        <v>766</v>
      </c>
      <c r="F1094" s="296" t="s">
        <v>593</v>
      </c>
      <c r="G1094" s="297" t="s">
        <v>111</v>
      </c>
      <c r="H1094" s="644">
        <v>21</v>
      </c>
      <c r="I1094" s="646">
        <v>481.87599999999998</v>
      </c>
      <c r="J1094" s="655">
        <v>1387.797</v>
      </c>
      <c r="K1094" s="436">
        <v>0.49079754601226994</v>
      </c>
      <c r="L1094" s="734">
        <v>7</v>
      </c>
      <c r="M1094" s="800" t="s">
        <v>246</v>
      </c>
      <c r="N1094" s="437" t="s">
        <v>172</v>
      </c>
      <c r="O1094" s="302"/>
      <c r="P1094" s="274">
        <v>43.546999999999997</v>
      </c>
      <c r="Q1094" s="274">
        <v>3</v>
      </c>
      <c r="R1094" s="252">
        <v>3</v>
      </c>
      <c r="S1094" s="303">
        <v>0.4</v>
      </c>
      <c r="U1094" s="803">
        <f t="shared" si="20"/>
        <v>0</v>
      </c>
      <c r="V1094" s="859">
        <f t="shared" si="21"/>
        <v>1</v>
      </c>
    </row>
    <row r="1095" spans="1:22" ht="16.5" thickTop="1" thickBot="1">
      <c r="A1095" s="799"/>
      <c r="B1095" s="804" t="s">
        <v>702</v>
      </c>
      <c r="C1095" s="884" t="s">
        <v>710</v>
      </c>
      <c r="D1095" s="881" t="s">
        <v>172</v>
      </c>
      <c r="E1095" s="804" t="s">
        <v>866</v>
      </c>
      <c r="F1095" s="294" t="s">
        <v>867</v>
      </c>
      <c r="G1095" s="295" t="s">
        <v>110</v>
      </c>
      <c r="H1095" s="645">
        <v>20</v>
      </c>
      <c r="I1095" s="647">
        <v>662.08900000000006</v>
      </c>
      <c r="J1095" s="434">
        <v>1191.297</v>
      </c>
      <c r="K1095" s="435">
        <v>0.4</v>
      </c>
      <c r="L1095" s="735">
        <v>4</v>
      </c>
      <c r="M1095" s="804" t="s">
        <v>246</v>
      </c>
      <c r="N1095" s="437" t="s">
        <v>172</v>
      </c>
      <c r="O1095" s="304"/>
      <c r="P1095" s="275">
        <v>22.187000000000001</v>
      </c>
      <c r="Q1095" s="275">
        <v>1</v>
      </c>
      <c r="R1095" s="253">
        <v>1</v>
      </c>
      <c r="S1095" s="305">
        <v>0.25</v>
      </c>
      <c r="U1095" s="803">
        <f t="shared" si="20"/>
        <v>0</v>
      </c>
      <c r="V1095" s="859">
        <f t="shared" si="21"/>
        <v>1</v>
      </c>
    </row>
    <row r="1096" spans="1:22" ht="16.5" thickTop="1" thickBot="1">
      <c r="A1096" s="799"/>
      <c r="B1096" s="800" t="s">
        <v>702</v>
      </c>
      <c r="C1096" s="883" t="s">
        <v>710</v>
      </c>
      <c r="D1096" s="882" t="s">
        <v>172</v>
      </c>
      <c r="E1096" s="800" t="s">
        <v>904</v>
      </c>
      <c r="F1096" s="296" t="s">
        <v>905</v>
      </c>
      <c r="G1096" s="297" t="s">
        <v>110</v>
      </c>
      <c r="H1096" s="644">
        <v>20</v>
      </c>
      <c r="I1096" s="646">
        <v>61.634999999999998</v>
      </c>
      <c r="J1096" s="655">
        <v>139.17699999999999</v>
      </c>
      <c r="K1096" s="436">
        <v>0.24324324324324326</v>
      </c>
      <c r="L1096" s="734">
        <v>4</v>
      </c>
      <c r="M1096" s="800" t="s">
        <v>286</v>
      </c>
      <c r="N1096" s="437" t="s">
        <v>172</v>
      </c>
      <c r="O1096" s="302"/>
      <c r="P1096" s="274">
        <v>8.43</v>
      </c>
      <c r="Q1096" s="274">
        <v>1</v>
      </c>
      <c r="R1096" s="252">
        <v>1</v>
      </c>
      <c r="S1096" s="303">
        <v>0.25</v>
      </c>
      <c r="U1096" s="803">
        <f t="shared" si="20"/>
        <v>1</v>
      </c>
      <c r="V1096" s="859">
        <f t="shared" si="21"/>
        <v>1</v>
      </c>
    </row>
    <row r="1097" spans="1:22" ht="16.5" thickTop="1" thickBot="1">
      <c r="A1097" s="799"/>
      <c r="B1097" s="804" t="s">
        <v>702</v>
      </c>
      <c r="C1097" s="884" t="s">
        <v>710</v>
      </c>
      <c r="D1097" s="881" t="s">
        <v>172</v>
      </c>
      <c r="E1097" s="804" t="s">
        <v>898</v>
      </c>
      <c r="F1097" s="294" t="s">
        <v>899</v>
      </c>
      <c r="G1097" s="295" t="s">
        <v>110</v>
      </c>
      <c r="H1097" s="645">
        <v>19</v>
      </c>
      <c r="I1097" s="647">
        <v>189.62100000000001</v>
      </c>
      <c r="J1097" s="434">
        <v>223.07499999999999</v>
      </c>
      <c r="K1097" s="435">
        <v>0.18181818181818182</v>
      </c>
      <c r="L1097" s="735">
        <v>4</v>
      </c>
      <c r="M1097" s="804" t="s">
        <v>245</v>
      </c>
      <c r="N1097" s="437" t="s">
        <v>172</v>
      </c>
      <c r="O1097" s="304"/>
      <c r="P1097" s="275"/>
      <c r="Q1097" s="275"/>
      <c r="R1097" s="253">
        <v>0</v>
      </c>
      <c r="S1097" s="305">
        <v>0</v>
      </c>
      <c r="U1097" s="803">
        <f t="shared" si="20"/>
        <v>0</v>
      </c>
      <c r="V1097" s="859">
        <f t="shared" si="21"/>
        <v>1</v>
      </c>
    </row>
    <row r="1098" spans="1:22" ht="16.5" thickTop="1" thickBot="1">
      <c r="A1098" s="799"/>
      <c r="B1098" s="800" t="s">
        <v>702</v>
      </c>
      <c r="C1098" s="883" t="s">
        <v>710</v>
      </c>
      <c r="D1098" s="882" t="s">
        <v>172</v>
      </c>
      <c r="E1098" s="800" t="s">
        <v>874</v>
      </c>
      <c r="F1098" s="296" t="s">
        <v>876</v>
      </c>
      <c r="G1098" s="297" t="s">
        <v>111</v>
      </c>
      <c r="H1098" s="644">
        <v>19</v>
      </c>
      <c r="I1098" s="646">
        <v>111.773</v>
      </c>
      <c r="J1098" s="655">
        <v>377.08100000000002</v>
      </c>
      <c r="K1098" s="436">
        <v>0.30985915492957744</v>
      </c>
      <c r="L1098" s="734">
        <v>7</v>
      </c>
      <c r="M1098" s="800" t="s">
        <v>244</v>
      </c>
      <c r="N1098" s="437" t="s">
        <v>172</v>
      </c>
      <c r="O1098" s="302">
        <v>1</v>
      </c>
      <c r="P1098" s="274">
        <v>58.677</v>
      </c>
      <c r="Q1098" s="274">
        <v>3</v>
      </c>
      <c r="R1098" s="252">
        <v>1</v>
      </c>
      <c r="S1098" s="303">
        <v>0.15384615384615385</v>
      </c>
      <c r="U1098" s="803">
        <f t="shared" si="20"/>
        <v>0</v>
      </c>
      <c r="V1098" s="859">
        <f t="shared" si="21"/>
        <v>1</v>
      </c>
    </row>
    <row r="1099" spans="1:22" ht="16.5" thickTop="1" thickBot="1">
      <c r="A1099" s="799"/>
      <c r="B1099" s="804" t="s">
        <v>702</v>
      </c>
      <c r="C1099" s="884" t="s">
        <v>710</v>
      </c>
      <c r="D1099" s="881" t="s">
        <v>172</v>
      </c>
      <c r="E1099" s="804" t="s">
        <v>906</v>
      </c>
      <c r="F1099" s="294" t="s">
        <v>907</v>
      </c>
      <c r="G1099" s="295" t="s">
        <v>110</v>
      </c>
      <c r="H1099" s="645">
        <v>19</v>
      </c>
      <c r="I1099" s="647">
        <v>15.561</v>
      </c>
      <c r="J1099" s="434">
        <v>138.334</v>
      </c>
      <c r="K1099" s="435">
        <v>0.2</v>
      </c>
      <c r="L1099" s="735">
        <v>5</v>
      </c>
      <c r="M1099" s="804" t="s">
        <v>286</v>
      </c>
      <c r="N1099" s="437" t="s">
        <v>172</v>
      </c>
      <c r="O1099" s="304">
        <v>2</v>
      </c>
      <c r="P1099" s="275">
        <v>0</v>
      </c>
      <c r="Q1099" s="275"/>
      <c r="R1099" s="253">
        <v>0</v>
      </c>
      <c r="S1099" s="305">
        <v>0</v>
      </c>
      <c r="U1099" s="803">
        <f t="shared" si="20"/>
        <v>1</v>
      </c>
      <c r="V1099" s="859">
        <f t="shared" si="21"/>
        <v>1</v>
      </c>
    </row>
    <row r="1100" spans="1:22" ht="16.5" thickTop="1" thickBot="1">
      <c r="A1100" s="799"/>
      <c r="B1100" s="800" t="s">
        <v>702</v>
      </c>
      <c r="C1100" s="883" t="s">
        <v>710</v>
      </c>
      <c r="D1100" s="882" t="s">
        <v>172</v>
      </c>
      <c r="E1100" s="800" t="s">
        <v>986</v>
      </c>
      <c r="F1100" s="296" t="s">
        <v>987</v>
      </c>
      <c r="G1100" s="297" t="s">
        <v>111</v>
      </c>
      <c r="H1100" s="644">
        <v>19</v>
      </c>
      <c r="I1100" s="646">
        <v>28.734000000000002</v>
      </c>
      <c r="J1100" s="655">
        <v>370.07400000000001</v>
      </c>
      <c r="K1100" s="436">
        <v>0.42276422764227645</v>
      </c>
      <c r="L1100" s="734">
        <v>3</v>
      </c>
      <c r="M1100" s="800" t="s">
        <v>244</v>
      </c>
      <c r="N1100" s="437" t="s">
        <v>172</v>
      </c>
      <c r="O1100" s="302"/>
      <c r="P1100" s="274">
        <v>8.5429999999999993</v>
      </c>
      <c r="Q1100" s="274">
        <v>1</v>
      </c>
      <c r="R1100" s="252">
        <v>1</v>
      </c>
      <c r="S1100" s="303">
        <v>0.33333333333333331</v>
      </c>
      <c r="U1100" s="803">
        <f t="shared" si="20"/>
        <v>0</v>
      </c>
      <c r="V1100" s="859">
        <f t="shared" si="21"/>
        <v>1</v>
      </c>
    </row>
    <row r="1101" spans="1:22" ht="16.5" thickTop="1" thickBot="1">
      <c r="A1101" s="799"/>
      <c r="B1101" s="804" t="s">
        <v>702</v>
      </c>
      <c r="C1101" s="884" t="s">
        <v>710</v>
      </c>
      <c r="D1101" s="881" t="s">
        <v>172</v>
      </c>
      <c r="E1101" s="804" t="s">
        <v>990</v>
      </c>
      <c r="F1101" s="294" t="s">
        <v>991</v>
      </c>
      <c r="G1101" s="295" t="s">
        <v>110</v>
      </c>
      <c r="H1101" s="645">
        <v>18</v>
      </c>
      <c r="I1101" s="647">
        <v>210.34</v>
      </c>
      <c r="J1101" s="434">
        <v>306.25599999999997</v>
      </c>
      <c r="K1101" s="435">
        <v>0.21333333333333335</v>
      </c>
      <c r="L1101" s="735">
        <v>4</v>
      </c>
      <c r="M1101" s="804" t="s">
        <v>244</v>
      </c>
      <c r="N1101" s="437" t="s">
        <v>172</v>
      </c>
      <c r="O1101" s="304"/>
      <c r="P1101" s="275">
        <v>0</v>
      </c>
      <c r="Q1101" s="275"/>
      <c r="R1101" s="253">
        <v>0</v>
      </c>
      <c r="S1101" s="305">
        <v>0</v>
      </c>
      <c r="U1101" s="803">
        <f t="shared" si="20"/>
        <v>0</v>
      </c>
      <c r="V1101" s="859">
        <f t="shared" si="21"/>
        <v>1</v>
      </c>
    </row>
    <row r="1102" spans="1:22" ht="16.5" thickTop="1" thickBot="1">
      <c r="A1102" s="799"/>
      <c r="B1102" s="800" t="s">
        <v>702</v>
      </c>
      <c r="C1102" s="883" t="s">
        <v>710</v>
      </c>
      <c r="D1102" s="882" t="s">
        <v>172</v>
      </c>
      <c r="E1102" s="800" t="s">
        <v>988</v>
      </c>
      <c r="F1102" s="296" t="s">
        <v>989</v>
      </c>
      <c r="G1102" s="297" t="s">
        <v>110</v>
      </c>
      <c r="H1102" s="644">
        <v>18</v>
      </c>
      <c r="I1102" s="646">
        <v>140.684</v>
      </c>
      <c r="J1102" s="655">
        <v>177.82849999999999</v>
      </c>
      <c r="K1102" s="436">
        <v>0.18604651162790697</v>
      </c>
      <c r="L1102" s="734">
        <v>6</v>
      </c>
      <c r="M1102" s="800" t="s">
        <v>286</v>
      </c>
      <c r="N1102" s="437" t="s">
        <v>172</v>
      </c>
      <c r="O1102" s="302"/>
      <c r="P1102" s="274">
        <v>6.9429999999999996</v>
      </c>
      <c r="Q1102" s="274">
        <v>1</v>
      </c>
      <c r="R1102" s="252">
        <v>1</v>
      </c>
      <c r="S1102" s="303">
        <v>0.15384615384615385</v>
      </c>
      <c r="U1102" s="803">
        <f t="shared" si="20"/>
        <v>1</v>
      </c>
      <c r="V1102" s="859">
        <f t="shared" si="21"/>
        <v>1</v>
      </c>
    </row>
    <row r="1103" spans="1:22" ht="16.5" thickTop="1" thickBot="1">
      <c r="A1103" s="799"/>
      <c r="B1103" s="804" t="s">
        <v>702</v>
      </c>
      <c r="C1103" s="884" t="s">
        <v>710</v>
      </c>
      <c r="D1103" s="881" t="s">
        <v>172</v>
      </c>
      <c r="E1103" s="804" t="s">
        <v>1158</v>
      </c>
      <c r="F1103" s="294" t="s">
        <v>1159</v>
      </c>
      <c r="G1103" s="295" t="s">
        <v>109</v>
      </c>
      <c r="H1103" s="645"/>
      <c r="I1103" s="647"/>
      <c r="J1103" s="434">
        <v>212.78200000000001</v>
      </c>
      <c r="K1103" s="435">
        <v>0.62857142857142856</v>
      </c>
      <c r="L1103" s="735">
        <v>2</v>
      </c>
      <c r="M1103" s="804" t="s">
        <v>286</v>
      </c>
      <c r="N1103" s="437" t="s">
        <v>172</v>
      </c>
      <c r="O1103" s="304"/>
      <c r="P1103" s="275">
        <v>12.638</v>
      </c>
      <c r="Q1103" s="275">
        <v>1</v>
      </c>
      <c r="R1103" s="253">
        <v>1</v>
      </c>
      <c r="S1103" s="305">
        <v>0.5</v>
      </c>
      <c r="U1103" s="803">
        <f t="shared" si="20"/>
        <v>1</v>
      </c>
      <c r="V1103" s="859">
        <f t="shared" si="21"/>
        <v>0</v>
      </c>
    </row>
    <row r="1104" spans="1:22" ht="16.5" thickTop="1" thickBot="1">
      <c r="A1104" s="799"/>
      <c r="B1104" s="800" t="s">
        <v>702</v>
      </c>
      <c r="C1104" s="883" t="s">
        <v>710</v>
      </c>
      <c r="D1104" s="882" t="s">
        <v>172</v>
      </c>
      <c r="E1104" s="800" t="s">
        <v>1160</v>
      </c>
      <c r="F1104" s="296" t="s">
        <v>1161</v>
      </c>
      <c r="G1104" s="297" t="s">
        <v>109</v>
      </c>
      <c r="H1104" s="644"/>
      <c r="I1104" s="646"/>
      <c r="J1104" s="655">
        <v>30.963000000000001</v>
      </c>
      <c r="K1104" s="436">
        <v>0.11320754716981132</v>
      </c>
      <c r="L1104" s="734">
        <v>1</v>
      </c>
      <c r="M1104" s="800" t="s">
        <v>286</v>
      </c>
      <c r="N1104" s="437" t="s">
        <v>172</v>
      </c>
      <c r="O1104" s="302"/>
      <c r="P1104" s="274"/>
      <c r="Q1104" s="274"/>
      <c r="R1104" s="252">
        <v>0</v>
      </c>
      <c r="S1104" s="303">
        <v>0</v>
      </c>
      <c r="U1104" s="803">
        <f t="shared" si="20"/>
        <v>1</v>
      </c>
      <c r="V1104" s="859">
        <f t="shared" si="21"/>
        <v>0</v>
      </c>
    </row>
    <row r="1105" spans="1:22" ht="16.5" thickTop="1" thickBot="1">
      <c r="A1105" s="799"/>
      <c r="B1105" s="804" t="s">
        <v>702</v>
      </c>
      <c r="C1105" s="884" t="s">
        <v>710</v>
      </c>
      <c r="D1105" s="881" t="s">
        <v>172</v>
      </c>
      <c r="E1105" s="804" t="s">
        <v>1130</v>
      </c>
      <c r="F1105" s="294" t="s">
        <v>1131</v>
      </c>
      <c r="G1105" s="295" t="s">
        <v>110</v>
      </c>
      <c r="H1105" s="645">
        <v>17</v>
      </c>
      <c r="I1105" s="647">
        <v>63.929000000000002</v>
      </c>
      <c r="J1105" s="434">
        <v>63.929000000000002</v>
      </c>
      <c r="K1105" s="435">
        <v>0.12244897959183673</v>
      </c>
      <c r="L1105" s="735">
        <v>4</v>
      </c>
      <c r="M1105" s="804" t="s">
        <v>286</v>
      </c>
      <c r="N1105" s="437" t="s">
        <v>172</v>
      </c>
      <c r="O1105" s="304"/>
      <c r="P1105" s="275">
        <v>15.37</v>
      </c>
      <c r="Q1105" s="275">
        <v>1</v>
      </c>
      <c r="R1105" s="253">
        <v>1</v>
      </c>
      <c r="S1105" s="305">
        <v>0.25</v>
      </c>
      <c r="U1105" s="803">
        <f t="shared" si="20"/>
        <v>1</v>
      </c>
      <c r="V1105" s="859">
        <f t="shared" si="21"/>
        <v>1</v>
      </c>
    </row>
    <row r="1106" spans="1:22" ht="16.5" thickTop="1" thickBot="1">
      <c r="A1106" s="799"/>
      <c r="B1106" s="800" t="s">
        <v>702</v>
      </c>
      <c r="C1106" s="883" t="s">
        <v>710</v>
      </c>
      <c r="D1106" s="882" t="s">
        <v>172</v>
      </c>
      <c r="E1106" s="800" t="s">
        <v>1221</v>
      </c>
      <c r="F1106" s="296" t="s">
        <v>1222</v>
      </c>
      <c r="G1106" s="297" t="s">
        <v>109</v>
      </c>
      <c r="H1106" s="644"/>
      <c r="I1106" s="646"/>
      <c r="J1106" s="655">
        <v>54.151499999999999</v>
      </c>
      <c r="K1106" s="436">
        <v>0.25</v>
      </c>
      <c r="L1106" s="734">
        <v>1</v>
      </c>
      <c r="M1106" s="800" t="s">
        <v>286</v>
      </c>
      <c r="N1106" s="437" t="s">
        <v>172</v>
      </c>
      <c r="O1106" s="302"/>
      <c r="P1106" s="274">
        <v>7.6840000000000002</v>
      </c>
      <c r="Q1106" s="274">
        <v>1</v>
      </c>
      <c r="R1106" s="252">
        <v>1</v>
      </c>
      <c r="S1106" s="303">
        <v>1</v>
      </c>
      <c r="U1106" s="803">
        <f t="shared" si="20"/>
        <v>1</v>
      </c>
      <c r="V1106" s="859">
        <f t="shared" si="21"/>
        <v>0</v>
      </c>
    </row>
    <row r="1107" spans="1:22" ht="16.5" thickTop="1" thickBot="1">
      <c r="A1107" s="799"/>
      <c r="B1107" s="804" t="s">
        <v>702</v>
      </c>
      <c r="C1107" s="884" t="s">
        <v>710</v>
      </c>
      <c r="D1107" s="881" t="s">
        <v>172</v>
      </c>
      <c r="E1107" s="804" t="s">
        <v>1272</v>
      </c>
      <c r="F1107" s="294" t="s">
        <v>1274</v>
      </c>
      <c r="G1107" s="295" t="s">
        <v>111</v>
      </c>
      <c r="H1107" s="645">
        <v>15</v>
      </c>
      <c r="I1107" s="647">
        <v>10.407999999999999</v>
      </c>
      <c r="J1107" s="434">
        <v>120.17400000000001</v>
      </c>
      <c r="K1107" s="435">
        <v>0.26415094339622641</v>
      </c>
      <c r="L1107" s="735">
        <v>2</v>
      </c>
      <c r="M1107" s="804" t="s">
        <v>286</v>
      </c>
      <c r="N1107" s="437" t="s">
        <v>172</v>
      </c>
      <c r="O1107" s="304"/>
      <c r="P1107" s="275">
        <v>2.2050000000000001</v>
      </c>
      <c r="Q1107" s="275">
        <v>1</v>
      </c>
      <c r="R1107" s="253">
        <v>1</v>
      </c>
      <c r="S1107" s="305">
        <v>0.5</v>
      </c>
      <c r="U1107" s="803">
        <f t="shared" si="20"/>
        <v>1</v>
      </c>
      <c r="V1107" s="859">
        <f t="shared" si="21"/>
        <v>1</v>
      </c>
    </row>
    <row r="1108" spans="1:22" ht="16.5" thickTop="1" thickBot="1">
      <c r="A1108" s="799"/>
      <c r="B1108" s="800" t="s">
        <v>702</v>
      </c>
      <c r="C1108" s="883" t="s">
        <v>710</v>
      </c>
      <c r="D1108" s="882" t="s">
        <v>172</v>
      </c>
      <c r="E1108" s="800" t="s">
        <v>1292</v>
      </c>
      <c r="F1108" s="296" t="s">
        <v>1293</v>
      </c>
      <c r="G1108" s="297" t="s">
        <v>110</v>
      </c>
      <c r="H1108" s="644">
        <v>15</v>
      </c>
      <c r="I1108" s="646">
        <v>737.96100000000001</v>
      </c>
      <c r="J1108" s="655">
        <v>2205.277</v>
      </c>
      <c r="K1108" s="436">
        <v>0.46486486486486489</v>
      </c>
      <c r="L1108" s="734">
        <v>9</v>
      </c>
      <c r="M1108" s="800" t="s">
        <v>246</v>
      </c>
      <c r="N1108" s="437" t="s">
        <v>172</v>
      </c>
      <c r="O1108" s="302">
        <v>1</v>
      </c>
      <c r="P1108" s="274">
        <v>79.239000000000004</v>
      </c>
      <c r="Q1108" s="274">
        <v>6</v>
      </c>
      <c r="R1108" s="252">
        <v>3</v>
      </c>
      <c r="S1108" s="303">
        <v>0.35294117647058826</v>
      </c>
      <c r="U1108" s="803">
        <f t="shared" si="20"/>
        <v>0</v>
      </c>
      <c r="V1108" s="859">
        <f t="shared" si="21"/>
        <v>1</v>
      </c>
    </row>
    <row r="1109" spans="1:22" ht="16.5" thickTop="1" thickBot="1">
      <c r="A1109" s="799"/>
      <c r="B1109" s="804" t="s">
        <v>702</v>
      </c>
      <c r="C1109" s="884" t="s">
        <v>710</v>
      </c>
      <c r="D1109" s="881" t="s">
        <v>172</v>
      </c>
      <c r="E1109" s="804" t="s">
        <v>1401</v>
      </c>
      <c r="F1109" s="294" t="s">
        <v>1402</v>
      </c>
      <c r="G1109" s="295" t="s">
        <v>110</v>
      </c>
      <c r="H1109" s="645">
        <v>14</v>
      </c>
      <c r="I1109" s="647">
        <v>65.239000000000004</v>
      </c>
      <c r="J1109" s="434">
        <v>161.62899999999999</v>
      </c>
      <c r="K1109" s="435">
        <v>0.17094017094017094</v>
      </c>
      <c r="L1109" s="735">
        <v>5</v>
      </c>
      <c r="M1109" s="804" t="s">
        <v>286</v>
      </c>
      <c r="N1109" s="437" t="s">
        <v>172</v>
      </c>
      <c r="O1109" s="304"/>
      <c r="P1109" s="275">
        <v>3.5350000000000001</v>
      </c>
      <c r="Q1109" s="275"/>
      <c r="R1109" s="253">
        <v>0</v>
      </c>
      <c r="S1109" s="305">
        <v>0</v>
      </c>
      <c r="U1109" s="803">
        <f t="shared" si="20"/>
        <v>1</v>
      </c>
      <c r="V1109" s="859">
        <f t="shared" si="21"/>
        <v>1</v>
      </c>
    </row>
    <row r="1110" spans="1:22" ht="16.5" thickTop="1" thickBot="1">
      <c r="A1110" s="799"/>
      <c r="B1110" s="800" t="s">
        <v>702</v>
      </c>
      <c r="C1110" s="883" t="s">
        <v>710</v>
      </c>
      <c r="D1110" s="882" t="s">
        <v>172</v>
      </c>
      <c r="E1110" s="800" t="s">
        <v>1604</v>
      </c>
      <c r="F1110" s="296" t="s">
        <v>1606</v>
      </c>
      <c r="G1110" s="297" t="s">
        <v>111</v>
      </c>
      <c r="H1110" s="644">
        <v>12</v>
      </c>
      <c r="I1110" s="646">
        <v>195.624</v>
      </c>
      <c r="J1110" s="655">
        <v>441.83800000000002</v>
      </c>
      <c r="K1110" s="436">
        <v>0.29677419354838708</v>
      </c>
      <c r="L1110" s="734">
        <v>11</v>
      </c>
      <c r="M1110" s="800" t="s">
        <v>246</v>
      </c>
      <c r="N1110" s="437" t="s">
        <v>172</v>
      </c>
      <c r="O1110" s="302">
        <v>1</v>
      </c>
      <c r="P1110" s="274">
        <v>20.687999999999999</v>
      </c>
      <c r="Q1110" s="274">
        <v>1</v>
      </c>
      <c r="R1110" s="252">
        <v>1</v>
      </c>
      <c r="S1110" s="303">
        <v>7.6923076923076927E-2</v>
      </c>
      <c r="U1110" s="803">
        <f t="shared" si="20"/>
        <v>0</v>
      </c>
      <c r="V1110" s="859">
        <f t="shared" si="21"/>
        <v>1</v>
      </c>
    </row>
    <row r="1111" spans="1:22" ht="16.5" thickTop="1" thickBot="1">
      <c r="A1111" s="799"/>
      <c r="B1111" s="804" t="s">
        <v>702</v>
      </c>
      <c r="C1111" s="884" t="s">
        <v>710</v>
      </c>
      <c r="D1111" s="881" t="s">
        <v>172</v>
      </c>
      <c r="E1111" s="804" t="s">
        <v>1654</v>
      </c>
      <c r="F1111" s="294" t="s">
        <v>1655</v>
      </c>
      <c r="G1111" s="295" t="s">
        <v>110</v>
      </c>
      <c r="H1111" s="645">
        <v>12</v>
      </c>
      <c r="I1111" s="647">
        <v>10.632</v>
      </c>
      <c r="J1111" s="434">
        <v>130.2355</v>
      </c>
      <c r="K1111" s="435">
        <v>5.5555555555555552E-2</v>
      </c>
      <c r="L1111" s="735">
        <v>1</v>
      </c>
      <c r="M1111" s="804" t="s">
        <v>286</v>
      </c>
      <c r="N1111" s="437" t="s">
        <v>172</v>
      </c>
      <c r="O1111" s="304"/>
      <c r="P1111" s="275"/>
      <c r="Q1111" s="275"/>
      <c r="R1111" s="253">
        <v>0</v>
      </c>
      <c r="S1111" s="305">
        <v>0</v>
      </c>
      <c r="U1111" s="803">
        <f t="shared" si="20"/>
        <v>1</v>
      </c>
      <c r="V1111" s="859">
        <f t="shared" si="21"/>
        <v>1</v>
      </c>
    </row>
    <row r="1112" spans="1:22" ht="16.5" thickTop="1" thickBot="1">
      <c r="A1112" s="799"/>
      <c r="B1112" s="800" t="s">
        <v>702</v>
      </c>
      <c r="C1112" s="883" t="s">
        <v>710</v>
      </c>
      <c r="D1112" s="882" t="s">
        <v>172</v>
      </c>
      <c r="E1112" s="800" t="s">
        <v>1821</v>
      </c>
      <c r="F1112" s="296" t="s">
        <v>1822</v>
      </c>
      <c r="G1112" s="297" t="s">
        <v>110</v>
      </c>
      <c r="H1112" s="644">
        <v>12</v>
      </c>
      <c r="I1112" s="646">
        <v>37.226999999999997</v>
      </c>
      <c r="J1112" s="655">
        <v>37.226999999999997</v>
      </c>
      <c r="K1112" s="436">
        <v>0.19354838709677419</v>
      </c>
      <c r="L1112" s="734">
        <v>1</v>
      </c>
      <c r="M1112" s="800" t="s">
        <v>286</v>
      </c>
      <c r="N1112" s="437" t="s">
        <v>172</v>
      </c>
      <c r="O1112" s="302"/>
      <c r="P1112" s="274">
        <v>-0.14599999999999999</v>
      </c>
      <c r="Q1112" s="274">
        <v>0</v>
      </c>
      <c r="R1112" s="252">
        <v>0</v>
      </c>
      <c r="S1112" s="303">
        <v>0</v>
      </c>
      <c r="U1112" s="803">
        <f t="shared" si="20"/>
        <v>1</v>
      </c>
      <c r="V1112" s="859">
        <f t="shared" si="21"/>
        <v>1</v>
      </c>
    </row>
    <row r="1113" spans="1:22" ht="16.5" thickTop="1" thickBot="1">
      <c r="A1113" s="799"/>
      <c r="B1113" s="804" t="s">
        <v>702</v>
      </c>
      <c r="C1113" s="884" t="s">
        <v>710</v>
      </c>
      <c r="D1113" s="881" t="s">
        <v>172</v>
      </c>
      <c r="E1113" s="804" t="s">
        <v>1937</v>
      </c>
      <c r="F1113" s="294" t="s">
        <v>1938</v>
      </c>
      <c r="G1113" s="295" t="s">
        <v>109</v>
      </c>
      <c r="H1113" s="645"/>
      <c r="I1113" s="647"/>
      <c r="J1113" s="434">
        <v>33.503999999999998</v>
      </c>
      <c r="K1113" s="435">
        <v>0.16326530612244897</v>
      </c>
      <c r="L1113" s="735">
        <v>1</v>
      </c>
      <c r="M1113" s="804" t="s">
        <v>286</v>
      </c>
      <c r="N1113" s="437" t="s">
        <v>172</v>
      </c>
      <c r="O1113" s="304"/>
      <c r="P1113" s="275"/>
      <c r="Q1113" s="275"/>
      <c r="R1113" s="253">
        <v>0</v>
      </c>
      <c r="S1113" s="305">
        <v>0</v>
      </c>
      <c r="U1113" s="803">
        <f t="shared" si="20"/>
        <v>1</v>
      </c>
      <c r="V1113" s="859">
        <f t="shared" si="21"/>
        <v>0</v>
      </c>
    </row>
    <row r="1114" spans="1:22" ht="16.5" thickTop="1" thickBot="1">
      <c r="A1114" s="799"/>
      <c r="B1114" s="800" t="s">
        <v>702</v>
      </c>
      <c r="C1114" s="883" t="s">
        <v>710</v>
      </c>
      <c r="D1114" s="882" t="s">
        <v>172</v>
      </c>
      <c r="E1114" s="800" t="s">
        <v>2203</v>
      </c>
      <c r="F1114" s="296" t="s">
        <v>2204</v>
      </c>
      <c r="G1114" s="297" t="s">
        <v>110</v>
      </c>
      <c r="H1114" s="644">
        <v>8</v>
      </c>
      <c r="I1114" s="646">
        <v>124.545</v>
      </c>
      <c r="J1114" s="655">
        <v>189.87700000000001</v>
      </c>
      <c r="K1114" s="436">
        <v>0.21052631578947367</v>
      </c>
      <c r="L1114" s="734">
        <v>5</v>
      </c>
      <c r="M1114" s="800" t="s">
        <v>244</v>
      </c>
      <c r="N1114" s="437" t="s">
        <v>172</v>
      </c>
      <c r="O1114" s="302"/>
      <c r="P1114" s="274">
        <v>0.432</v>
      </c>
      <c r="Q1114" s="274"/>
      <c r="R1114" s="252">
        <v>0</v>
      </c>
      <c r="S1114" s="303">
        <v>0</v>
      </c>
      <c r="U1114" s="803">
        <f t="shared" si="20"/>
        <v>0</v>
      </c>
      <c r="V1114" s="859">
        <f t="shared" si="21"/>
        <v>1</v>
      </c>
    </row>
    <row r="1115" spans="1:22" ht="16.5" thickTop="1" thickBot="1">
      <c r="A1115" s="799"/>
      <c r="B1115" s="804" t="s">
        <v>702</v>
      </c>
      <c r="C1115" s="884" t="s">
        <v>710</v>
      </c>
      <c r="D1115" s="881" t="s">
        <v>172</v>
      </c>
      <c r="E1115" s="804" t="s">
        <v>2436</v>
      </c>
      <c r="F1115" s="294" t="s">
        <v>2437</v>
      </c>
      <c r="G1115" s="295" t="s">
        <v>110</v>
      </c>
      <c r="H1115" s="645">
        <v>7</v>
      </c>
      <c r="I1115" s="647">
        <v>110.358</v>
      </c>
      <c r="J1115" s="434">
        <v>139.608</v>
      </c>
      <c r="K1115" s="435">
        <v>0.27272727272727271</v>
      </c>
      <c r="L1115" s="735">
        <v>7</v>
      </c>
      <c r="M1115" s="804" t="s">
        <v>244</v>
      </c>
      <c r="N1115" s="437" t="s">
        <v>172</v>
      </c>
      <c r="O1115" s="304">
        <v>1</v>
      </c>
      <c r="P1115" s="275">
        <v>10.795999999999999</v>
      </c>
      <c r="Q1115" s="275">
        <v>2</v>
      </c>
      <c r="R1115" s="253">
        <v>1</v>
      </c>
      <c r="S1115" s="305">
        <v>0.14285714285714285</v>
      </c>
      <c r="U1115" s="803">
        <f t="shared" si="20"/>
        <v>0</v>
      </c>
      <c r="V1115" s="859">
        <f t="shared" si="21"/>
        <v>1</v>
      </c>
    </row>
    <row r="1116" spans="1:22" ht="16.5" thickTop="1" thickBot="1">
      <c r="A1116" s="799"/>
      <c r="B1116" s="800" t="s">
        <v>702</v>
      </c>
      <c r="C1116" s="883" t="s">
        <v>710</v>
      </c>
      <c r="D1116" s="882" t="s">
        <v>172</v>
      </c>
      <c r="E1116" s="800" t="s">
        <v>2758</v>
      </c>
      <c r="F1116" s="296" t="s">
        <v>2093</v>
      </c>
      <c r="G1116" s="297" t="s">
        <v>109</v>
      </c>
      <c r="H1116" s="644"/>
      <c r="I1116" s="646"/>
      <c r="J1116" s="655">
        <v>13.391999999999999</v>
      </c>
      <c r="K1116" s="436">
        <v>0.125</v>
      </c>
      <c r="L1116" s="734">
        <v>2</v>
      </c>
      <c r="M1116" s="800" t="s">
        <v>286</v>
      </c>
      <c r="N1116" s="437" t="s">
        <v>172</v>
      </c>
      <c r="O1116" s="302"/>
      <c r="P1116" s="274">
        <v>2.927</v>
      </c>
      <c r="Q1116" s="274"/>
      <c r="R1116" s="252">
        <v>0</v>
      </c>
      <c r="S1116" s="303">
        <v>0</v>
      </c>
      <c r="U1116" s="803">
        <f t="shared" si="20"/>
        <v>1</v>
      </c>
      <c r="V1116" s="859">
        <f t="shared" si="21"/>
        <v>0</v>
      </c>
    </row>
    <row r="1117" spans="1:22" ht="16.5" thickTop="1" thickBot="1">
      <c r="A1117" s="799"/>
      <c r="B1117" s="804" t="s">
        <v>702</v>
      </c>
      <c r="C1117" s="884" t="s">
        <v>710</v>
      </c>
      <c r="D1117" s="881" t="s">
        <v>172</v>
      </c>
      <c r="E1117" s="804" t="s">
        <v>2921</v>
      </c>
      <c r="F1117" s="294" t="s">
        <v>2922</v>
      </c>
      <c r="G1117" s="295" t="s">
        <v>109</v>
      </c>
      <c r="H1117" s="645"/>
      <c r="I1117" s="647"/>
      <c r="J1117" s="434"/>
      <c r="K1117" s="435">
        <v>0</v>
      </c>
      <c r="L1117" s="735">
        <v>1</v>
      </c>
      <c r="M1117" s="804" t="s">
        <v>286</v>
      </c>
      <c r="N1117" s="437" t="s">
        <v>172</v>
      </c>
      <c r="O1117" s="304"/>
      <c r="P1117" s="275"/>
      <c r="Q1117" s="275"/>
      <c r="R1117" s="253">
        <v>0</v>
      </c>
      <c r="S1117" s="305">
        <v>0</v>
      </c>
      <c r="U1117" s="803">
        <f t="shared" si="20"/>
        <v>1</v>
      </c>
      <c r="V1117" s="859">
        <f t="shared" si="21"/>
        <v>0</v>
      </c>
    </row>
    <row r="1118" spans="1:22" ht="16.5" thickTop="1" thickBot="1">
      <c r="A1118" s="799"/>
      <c r="B1118" s="800" t="s">
        <v>702</v>
      </c>
      <c r="C1118" s="883" t="s">
        <v>710</v>
      </c>
      <c r="D1118" s="882" t="s">
        <v>172</v>
      </c>
      <c r="E1118" s="800" t="s">
        <v>3229</v>
      </c>
      <c r="F1118" s="296" t="s">
        <v>3230</v>
      </c>
      <c r="G1118" s="297" t="s">
        <v>109</v>
      </c>
      <c r="H1118" s="644"/>
      <c r="I1118" s="646"/>
      <c r="J1118" s="655">
        <v>66.536000000000001</v>
      </c>
      <c r="K1118" s="436">
        <v>0.5</v>
      </c>
      <c r="L1118" s="734">
        <v>6</v>
      </c>
      <c r="M1118" s="800" t="s">
        <v>286</v>
      </c>
      <c r="N1118" s="437" t="s">
        <v>172</v>
      </c>
      <c r="O1118" s="302">
        <v>1</v>
      </c>
      <c r="P1118" s="274">
        <v>66.536000000000001</v>
      </c>
      <c r="Q1118" s="274">
        <v>3</v>
      </c>
      <c r="R1118" s="252">
        <v>3</v>
      </c>
      <c r="S1118" s="303">
        <v>0.54545454545454541</v>
      </c>
      <c r="U1118" s="803">
        <f t="shared" si="20"/>
        <v>1</v>
      </c>
      <c r="V1118" s="859">
        <f t="shared" si="21"/>
        <v>0</v>
      </c>
    </row>
    <row r="1119" spans="1:22" ht="16.5" thickTop="1" thickBot="1">
      <c r="A1119" s="799"/>
      <c r="B1119" s="804" t="s">
        <v>702</v>
      </c>
      <c r="C1119" s="884" t="s">
        <v>710</v>
      </c>
      <c r="D1119" s="881" t="s">
        <v>172</v>
      </c>
      <c r="E1119" s="804" t="s">
        <v>3231</v>
      </c>
      <c r="F1119" s="294" t="s">
        <v>3232</v>
      </c>
      <c r="G1119" s="295" t="s">
        <v>110</v>
      </c>
      <c r="H1119" s="645">
        <v>1</v>
      </c>
      <c r="I1119" s="647">
        <v>80.956999999999994</v>
      </c>
      <c r="J1119" s="434">
        <v>80.956999999999994</v>
      </c>
      <c r="K1119" s="435">
        <v>1.3333333333333333</v>
      </c>
      <c r="L1119" s="735">
        <v>1</v>
      </c>
      <c r="M1119" s="804" t="s">
        <v>246</v>
      </c>
      <c r="N1119" s="437" t="s">
        <v>172</v>
      </c>
      <c r="O1119" s="304"/>
      <c r="P1119" s="275">
        <v>45.997</v>
      </c>
      <c r="Q1119" s="275">
        <v>4</v>
      </c>
      <c r="R1119" s="253">
        <v>1</v>
      </c>
      <c r="S1119" s="305">
        <v>1</v>
      </c>
      <c r="U1119" s="803">
        <f t="shared" si="20"/>
        <v>0</v>
      </c>
      <c r="V1119" s="859">
        <f t="shared" si="21"/>
        <v>1</v>
      </c>
    </row>
    <row r="1120" spans="1:22" ht="16.5" thickTop="1" thickBot="1">
      <c r="A1120" s="799"/>
      <c r="B1120" s="800" t="s">
        <v>702</v>
      </c>
      <c r="C1120" s="883" t="s">
        <v>710</v>
      </c>
      <c r="D1120" s="882" t="s">
        <v>172</v>
      </c>
      <c r="E1120" s="800" t="s">
        <v>3768</v>
      </c>
      <c r="F1120" s="296" t="s">
        <v>3769</v>
      </c>
      <c r="G1120" s="297" t="s">
        <v>110</v>
      </c>
      <c r="H1120" s="644"/>
      <c r="I1120" s="646"/>
      <c r="J1120" s="655"/>
      <c r="K1120" s="436">
        <v>0</v>
      </c>
      <c r="L1120" s="734">
        <v>1</v>
      </c>
      <c r="M1120" s="800" t="s">
        <v>286</v>
      </c>
      <c r="N1120" s="437" t="s">
        <v>172</v>
      </c>
      <c r="O1120" s="302">
        <v>1</v>
      </c>
      <c r="P1120" s="274"/>
      <c r="Q1120" s="274"/>
      <c r="R1120" s="252">
        <v>0</v>
      </c>
      <c r="S1120" s="303">
        <v>0</v>
      </c>
      <c r="U1120" s="803">
        <f t="shared" si="20"/>
        <v>1</v>
      </c>
      <c r="V1120" s="859">
        <f t="shared" si="21"/>
        <v>1</v>
      </c>
    </row>
    <row r="1121" spans="1:22" ht="16.5" thickTop="1" thickBot="1">
      <c r="A1121" s="799"/>
      <c r="B1121" s="804" t="s">
        <v>702</v>
      </c>
      <c r="C1121" s="884" t="s">
        <v>3093</v>
      </c>
      <c r="D1121" s="881" t="s">
        <v>172</v>
      </c>
      <c r="E1121" s="804" t="s">
        <v>1430</v>
      </c>
      <c r="F1121" s="294" t="s">
        <v>1431</v>
      </c>
      <c r="G1121" s="295" t="s">
        <v>111</v>
      </c>
      <c r="H1121" s="645">
        <v>14</v>
      </c>
      <c r="I1121" s="647">
        <v>52.155999999999999</v>
      </c>
      <c r="J1121" s="434">
        <v>75.406999999999996</v>
      </c>
      <c r="K1121" s="435">
        <v>0.18518518518518517</v>
      </c>
      <c r="L1121" s="735">
        <v>3</v>
      </c>
      <c r="M1121" s="804" t="s">
        <v>286</v>
      </c>
      <c r="N1121" s="437" t="s">
        <v>172</v>
      </c>
      <c r="O1121" s="304"/>
      <c r="P1121" s="275">
        <v>9.8770000000000007</v>
      </c>
      <c r="Q1121" s="275">
        <v>1</v>
      </c>
      <c r="R1121" s="253">
        <v>1</v>
      </c>
      <c r="S1121" s="305">
        <v>0.33333333333333331</v>
      </c>
      <c r="U1121" s="803">
        <f t="shared" si="20"/>
        <v>1</v>
      </c>
      <c r="V1121" s="859">
        <f t="shared" si="21"/>
        <v>1</v>
      </c>
    </row>
    <row r="1122" spans="1:22" ht="16.5" thickTop="1" thickBot="1">
      <c r="A1122" s="799"/>
      <c r="B1122" s="800" t="s">
        <v>702</v>
      </c>
      <c r="C1122" s="883" t="s">
        <v>3093</v>
      </c>
      <c r="D1122" s="882" t="s">
        <v>172</v>
      </c>
      <c r="E1122" s="800" t="s">
        <v>1559</v>
      </c>
      <c r="F1122" s="296" t="s">
        <v>1560</v>
      </c>
      <c r="G1122" s="297" t="s">
        <v>110</v>
      </c>
      <c r="H1122" s="644">
        <v>14</v>
      </c>
      <c r="I1122" s="646">
        <v>265.49400000000003</v>
      </c>
      <c r="J1122" s="655">
        <v>362.05099999999999</v>
      </c>
      <c r="K1122" s="436">
        <v>0.20408163265306123</v>
      </c>
      <c r="L1122" s="734">
        <v>5</v>
      </c>
      <c r="M1122" s="800" t="s">
        <v>244</v>
      </c>
      <c r="N1122" s="437" t="s">
        <v>172</v>
      </c>
      <c r="O1122" s="302"/>
      <c r="P1122" s="274">
        <v>65.197000000000003</v>
      </c>
      <c r="Q1122" s="274">
        <v>6</v>
      </c>
      <c r="R1122" s="252">
        <v>1</v>
      </c>
      <c r="S1122" s="303">
        <v>0.18181818181818182</v>
      </c>
      <c r="U1122" s="803">
        <f t="shared" si="20"/>
        <v>0</v>
      </c>
      <c r="V1122" s="859">
        <f t="shared" si="21"/>
        <v>1</v>
      </c>
    </row>
    <row r="1123" spans="1:22" ht="16.5" thickTop="1" thickBot="1">
      <c r="A1123" s="799"/>
      <c r="B1123" s="804" t="s">
        <v>702</v>
      </c>
      <c r="C1123" s="884" t="s">
        <v>3093</v>
      </c>
      <c r="D1123" s="881" t="s">
        <v>172</v>
      </c>
      <c r="E1123" s="804" t="s">
        <v>1602</v>
      </c>
      <c r="F1123" s="294" t="s">
        <v>1059</v>
      </c>
      <c r="G1123" s="295" t="s">
        <v>111</v>
      </c>
      <c r="H1123" s="645">
        <v>12</v>
      </c>
      <c r="I1123" s="647">
        <v>93.591999999999999</v>
      </c>
      <c r="J1123" s="434">
        <v>132.03399999999999</v>
      </c>
      <c r="K1123" s="435">
        <v>0.16</v>
      </c>
      <c r="L1123" s="735">
        <v>11</v>
      </c>
      <c r="M1123" s="804" t="s">
        <v>286</v>
      </c>
      <c r="N1123" s="437" t="s">
        <v>172</v>
      </c>
      <c r="O1123" s="304"/>
      <c r="P1123" s="275">
        <v>43.743000000000002</v>
      </c>
      <c r="Q1123" s="275">
        <v>2</v>
      </c>
      <c r="R1123" s="253">
        <v>1</v>
      </c>
      <c r="S1123" s="305">
        <v>9.0909090909090912E-2</v>
      </c>
      <c r="U1123" s="803">
        <f t="shared" si="20"/>
        <v>1</v>
      </c>
      <c r="V1123" s="859">
        <f t="shared" si="21"/>
        <v>1</v>
      </c>
    </row>
    <row r="1124" spans="1:22" ht="16.5" thickTop="1" thickBot="1">
      <c r="A1124" s="799"/>
      <c r="B1124" s="800" t="s">
        <v>702</v>
      </c>
      <c r="C1124" s="883" t="s">
        <v>3093</v>
      </c>
      <c r="D1124" s="882" t="s">
        <v>172</v>
      </c>
      <c r="E1124" s="800" t="s">
        <v>2098</v>
      </c>
      <c r="F1124" s="296" t="s">
        <v>2099</v>
      </c>
      <c r="G1124" s="297" t="s">
        <v>110</v>
      </c>
      <c r="H1124" s="644">
        <v>9</v>
      </c>
      <c r="I1124" s="646">
        <v>41.039000000000001</v>
      </c>
      <c r="J1124" s="655">
        <v>291.32</v>
      </c>
      <c r="K1124" s="436">
        <v>0.3</v>
      </c>
      <c r="L1124" s="734">
        <v>5</v>
      </c>
      <c r="M1124" s="800" t="s">
        <v>246</v>
      </c>
      <c r="N1124" s="437" t="s">
        <v>172</v>
      </c>
      <c r="O1124" s="302"/>
      <c r="P1124" s="274"/>
      <c r="Q1124" s="274"/>
      <c r="R1124" s="252">
        <v>0</v>
      </c>
      <c r="S1124" s="303">
        <v>0</v>
      </c>
      <c r="U1124" s="803">
        <f t="shared" si="20"/>
        <v>0</v>
      </c>
      <c r="V1124" s="859">
        <f t="shared" si="21"/>
        <v>1</v>
      </c>
    </row>
    <row r="1125" spans="1:22" ht="16.5" thickTop="1" thickBot="1">
      <c r="A1125" s="799"/>
      <c r="B1125" s="804" t="s">
        <v>702</v>
      </c>
      <c r="C1125" s="884" t="s">
        <v>3093</v>
      </c>
      <c r="D1125" s="881" t="s">
        <v>172</v>
      </c>
      <c r="E1125" s="804" t="s">
        <v>2100</v>
      </c>
      <c r="F1125" s="294" t="s">
        <v>2101</v>
      </c>
      <c r="G1125" s="295" t="s">
        <v>109</v>
      </c>
      <c r="H1125" s="645"/>
      <c r="I1125" s="647"/>
      <c r="J1125" s="434">
        <v>243.501</v>
      </c>
      <c r="K1125" s="435">
        <v>0.18666666666666668</v>
      </c>
      <c r="L1125" s="735">
        <v>1</v>
      </c>
      <c r="M1125" s="804" t="s">
        <v>286</v>
      </c>
      <c r="N1125" s="437" t="s">
        <v>172</v>
      </c>
      <c r="O1125" s="304"/>
      <c r="P1125" s="275"/>
      <c r="Q1125" s="275"/>
      <c r="R1125" s="253">
        <v>0</v>
      </c>
      <c r="S1125" s="305">
        <v>0</v>
      </c>
      <c r="U1125" s="803">
        <f t="shared" si="20"/>
        <v>1</v>
      </c>
      <c r="V1125" s="859">
        <f t="shared" si="21"/>
        <v>0</v>
      </c>
    </row>
    <row r="1126" spans="1:22" ht="16.5" thickTop="1" thickBot="1">
      <c r="A1126" s="799"/>
      <c r="B1126" s="800" t="s">
        <v>702</v>
      </c>
      <c r="C1126" s="883" t="s">
        <v>3093</v>
      </c>
      <c r="D1126" s="882" t="s">
        <v>172</v>
      </c>
      <c r="E1126" s="800" t="s">
        <v>2140</v>
      </c>
      <c r="F1126" s="296" t="s">
        <v>2142</v>
      </c>
      <c r="G1126" s="297" t="s">
        <v>111</v>
      </c>
      <c r="H1126" s="644">
        <v>9</v>
      </c>
      <c r="I1126" s="646">
        <v>19.420999999999999</v>
      </c>
      <c r="J1126" s="655">
        <v>69.554000000000002</v>
      </c>
      <c r="K1126" s="436">
        <v>0.23076923076923078</v>
      </c>
      <c r="L1126" s="734">
        <v>6</v>
      </c>
      <c r="M1126" s="800" t="s">
        <v>286</v>
      </c>
      <c r="N1126" s="437" t="s">
        <v>172</v>
      </c>
      <c r="O1126" s="302">
        <v>1</v>
      </c>
      <c r="P1126" s="274"/>
      <c r="Q1126" s="274"/>
      <c r="R1126" s="252">
        <v>0</v>
      </c>
      <c r="S1126" s="303">
        <v>0</v>
      </c>
      <c r="U1126" s="803">
        <f t="shared" si="20"/>
        <v>1</v>
      </c>
      <c r="V1126" s="859">
        <f t="shared" si="21"/>
        <v>1</v>
      </c>
    </row>
    <row r="1127" spans="1:22" ht="16.5" thickTop="1" thickBot="1">
      <c r="A1127" s="799"/>
      <c r="B1127" s="804" t="s">
        <v>702</v>
      </c>
      <c r="C1127" s="884" t="s">
        <v>3093</v>
      </c>
      <c r="D1127" s="881" t="s">
        <v>172</v>
      </c>
      <c r="E1127" s="804" t="s">
        <v>2197</v>
      </c>
      <c r="F1127" s="294" t="s">
        <v>2198</v>
      </c>
      <c r="G1127" s="295" t="s">
        <v>110</v>
      </c>
      <c r="H1127" s="645">
        <v>9</v>
      </c>
      <c r="I1127" s="647">
        <v>10.645</v>
      </c>
      <c r="J1127" s="434">
        <v>93.504000000000005</v>
      </c>
      <c r="K1127" s="435">
        <v>0.10344827586206896</v>
      </c>
      <c r="L1127" s="735">
        <v>2</v>
      </c>
      <c r="M1127" s="804" t="s">
        <v>286</v>
      </c>
      <c r="N1127" s="437" t="s">
        <v>172</v>
      </c>
      <c r="O1127" s="304"/>
      <c r="P1127" s="275"/>
      <c r="Q1127" s="275"/>
      <c r="R1127" s="253">
        <v>0</v>
      </c>
      <c r="S1127" s="305">
        <v>0</v>
      </c>
      <c r="U1127" s="803">
        <f t="shared" si="20"/>
        <v>1</v>
      </c>
      <c r="V1127" s="859">
        <f t="shared" si="21"/>
        <v>1</v>
      </c>
    </row>
    <row r="1128" spans="1:22" ht="16.5" thickTop="1" thickBot="1">
      <c r="A1128" s="799"/>
      <c r="B1128" s="800" t="s">
        <v>702</v>
      </c>
      <c r="C1128" s="883" t="s">
        <v>3093</v>
      </c>
      <c r="D1128" s="882" t="s">
        <v>172</v>
      </c>
      <c r="E1128" s="800" t="s">
        <v>2199</v>
      </c>
      <c r="F1128" s="296" t="s">
        <v>2200</v>
      </c>
      <c r="G1128" s="297" t="s">
        <v>110</v>
      </c>
      <c r="H1128" s="644">
        <v>8</v>
      </c>
      <c r="I1128" s="646">
        <v>1476.309</v>
      </c>
      <c r="J1128" s="655">
        <v>1278.94</v>
      </c>
      <c r="K1128" s="436">
        <v>0.56451612903225812</v>
      </c>
      <c r="L1128" s="734">
        <v>3</v>
      </c>
      <c r="M1128" s="800" t="s">
        <v>246</v>
      </c>
      <c r="N1128" s="437" t="s">
        <v>172</v>
      </c>
      <c r="O1128" s="302"/>
      <c r="P1128" s="274">
        <v>132.56</v>
      </c>
      <c r="Q1128" s="274">
        <v>4</v>
      </c>
      <c r="R1128" s="252">
        <v>3</v>
      </c>
      <c r="S1128" s="303">
        <v>0.8571428571428571</v>
      </c>
      <c r="U1128" s="803">
        <f t="shared" ref="U1128:U1191" si="22">IF(M1128="U_200",1,0)</f>
        <v>0</v>
      </c>
      <c r="V1128" s="859">
        <f t="shared" ref="V1128:V1191" si="23">IF(G1128&lt;&gt;"US",1,0)</f>
        <v>1</v>
      </c>
    </row>
    <row r="1129" spans="1:22" ht="16.5" thickTop="1" thickBot="1">
      <c r="A1129" s="799"/>
      <c r="B1129" s="804" t="s">
        <v>702</v>
      </c>
      <c r="C1129" s="884" t="s">
        <v>3093</v>
      </c>
      <c r="D1129" s="881" t="s">
        <v>172</v>
      </c>
      <c r="E1129" s="804" t="s">
        <v>2201</v>
      </c>
      <c r="F1129" s="294" t="s">
        <v>2202</v>
      </c>
      <c r="G1129" s="295" t="s">
        <v>110</v>
      </c>
      <c r="H1129" s="645">
        <v>8</v>
      </c>
      <c r="I1129" s="647">
        <v>58.054000000000002</v>
      </c>
      <c r="J1129" s="434">
        <v>97.938000000000002</v>
      </c>
      <c r="K1129" s="435">
        <v>0.26415094339622641</v>
      </c>
      <c r="L1129" s="735">
        <v>1</v>
      </c>
      <c r="M1129" s="804" t="s">
        <v>286</v>
      </c>
      <c r="N1129" s="437" t="s">
        <v>172</v>
      </c>
      <c r="O1129" s="304"/>
      <c r="P1129" s="275"/>
      <c r="Q1129" s="275"/>
      <c r="R1129" s="253">
        <v>0</v>
      </c>
      <c r="S1129" s="305">
        <v>0</v>
      </c>
      <c r="U1129" s="803">
        <f t="shared" si="22"/>
        <v>1</v>
      </c>
      <c r="V1129" s="859">
        <f t="shared" si="23"/>
        <v>1</v>
      </c>
    </row>
    <row r="1130" spans="1:22" ht="16.5" thickTop="1" thickBot="1">
      <c r="A1130" s="799"/>
      <c r="B1130" s="800" t="s">
        <v>702</v>
      </c>
      <c r="C1130" s="883" t="s">
        <v>3093</v>
      </c>
      <c r="D1130" s="882" t="s">
        <v>172</v>
      </c>
      <c r="E1130" s="800" t="s">
        <v>2750</v>
      </c>
      <c r="F1130" s="296" t="s">
        <v>2751</v>
      </c>
      <c r="G1130" s="297" t="s">
        <v>110</v>
      </c>
      <c r="H1130" s="644">
        <v>3</v>
      </c>
      <c r="I1130" s="646">
        <v>32.076000000000001</v>
      </c>
      <c r="J1130" s="655">
        <v>62.406999999999996</v>
      </c>
      <c r="K1130" s="436">
        <v>0.47619047619047616</v>
      </c>
      <c r="L1130" s="734">
        <v>5</v>
      </c>
      <c r="M1130" s="800" t="s">
        <v>244</v>
      </c>
      <c r="N1130" s="437" t="s">
        <v>172</v>
      </c>
      <c r="O1130" s="302">
        <v>1</v>
      </c>
      <c r="P1130" s="274">
        <v>25.297999999999998</v>
      </c>
      <c r="Q1130" s="274">
        <v>2</v>
      </c>
      <c r="R1130" s="252">
        <v>2</v>
      </c>
      <c r="S1130" s="303">
        <v>0.44444444444444442</v>
      </c>
      <c r="U1130" s="803">
        <f t="shared" si="22"/>
        <v>0</v>
      </c>
      <c r="V1130" s="859">
        <f t="shared" si="23"/>
        <v>1</v>
      </c>
    </row>
    <row r="1131" spans="1:22" ht="16.5" thickTop="1" thickBot="1">
      <c r="A1131" s="799"/>
      <c r="B1131" s="804" t="s">
        <v>702</v>
      </c>
      <c r="C1131" s="884" t="s">
        <v>3093</v>
      </c>
      <c r="D1131" s="881" t="s">
        <v>172</v>
      </c>
      <c r="E1131" s="804" t="s">
        <v>3000</v>
      </c>
      <c r="F1131" s="294" t="s">
        <v>3001</v>
      </c>
      <c r="G1131" s="295" t="s">
        <v>110</v>
      </c>
      <c r="H1131" s="645">
        <v>3</v>
      </c>
      <c r="I1131" s="647">
        <v>440.78899999999999</v>
      </c>
      <c r="J1131" s="434">
        <v>464.02100000000002</v>
      </c>
      <c r="K1131" s="435">
        <v>0.66666666666666663</v>
      </c>
      <c r="L1131" s="735">
        <v>4</v>
      </c>
      <c r="M1131" s="804" t="s">
        <v>246</v>
      </c>
      <c r="N1131" s="437" t="s">
        <v>172</v>
      </c>
      <c r="O1131" s="304"/>
      <c r="P1131" s="275">
        <v>136.892</v>
      </c>
      <c r="Q1131" s="275">
        <v>7</v>
      </c>
      <c r="R1131" s="253">
        <v>3</v>
      </c>
      <c r="S1131" s="305">
        <v>0.75</v>
      </c>
      <c r="U1131" s="803">
        <f t="shared" si="22"/>
        <v>0</v>
      </c>
      <c r="V1131" s="859">
        <f t="shared" si="23"/>
        <v>1</v>
      </c>
    </row>
    <row r="1132" spans="1:22" ht="16.5" thickTop="1" thickBot="1">
      <c r="A1132" s="799"/>
      <c r="B1132" s="800" t="s">
        <v>702</v>
      </c>
      <c r="C1132" s="883" t="s">
        <v>3093</v>
      </c>
      <c r="D1132" s="882" t="s">
        <v>172</v>
      </c>
      <c r="E1132" s="800" t="s">
        <v>3002</v>
      </c>
      <c r="F1132" s="296" t="s">
        <v>3003</v>
      </c>
      <c r="G1132" s="297" t="s">
        <v>109</v>
      </c>
      <c r="H1132" s="644"/>
      <c r="I1132" s="646"/>
      <c r="J1132" s="655">
        <v>34.752000000000002</v>
      </c>
      <c r="K1132" s="436">
        <v>0.19354838709677419</v>
      </c>
      <c r="L1132" s="734">
        <v>5</v>
      </c>
      <c r="M1132" s="800" t="s">
        <v>286</v>
      </c>
      <c r="N1132" s="437" t="s">
        <v>172</v>
      </c>
      <c r="O1132" s="302"/>
      <c r="P1132" s="274">
        <v>10.058</v>
      </c>
      <c r="Q1132" s="274">
        <v>1</v>
      </c>
      <c r="R1132" s="252">
        <v>1</v>
      </c>
      <c r="S1132" s="303">
        <v>0.2</v>
      </c>
      <c r="U1132" s="803">
        <f t="shared" si="22"/>
        <v>1</v>
      </c>
      <c r="V1132" s="859">
        <f t="shared" si="23"/>
        <v>0</v>
      </c>
    </row>
    <row r="1133" spans="1:22" ht="16.5" thickTop="1" thickBot="1">
      <c r="A1133" s="799"/>
      <c r="B1133" s="804" t="s">
        <v>702</v>
      </c>
      <c r="C1133" s="884" t="s">
        <v>3093</v>
      </c>
      <c r="D1133" s="881" t="s">
        <v>172</v>
      </c>
      <c r="E1133" s="804" t="s">
        <v>3004</v>
      </c>
      <c r="F1133" s="294" t="s">
        <v>3005</v>
      </c>
      <c r="G1133" s="295" t="s">
        <v>110</v>
      </c>
      <c r="H1133" s="645">
        <v>2</v>
      </c>
      <c r="I1133" s="647">
        <v>7.7229999999999999</v>
      </c>
      <c r="J1133" s="434">
        <v>38.216999999999999</v>
      </c>
      <c r="K1133" s="435">
        <v>0.30769230769230771</v>
      </c>
      <c r="L1133" s="735">
        <v>3</v>
      </c>
      <c r="M1133" s="804" t="s">
        <v>244</v>
      </c>
      <c r="N1133" s="437" t="s">
        <v>172</v>
      </c>
      <c r="O1133" s="304"/>
      <c r="P1133" s="275">
        <v>7.7229999999999999</v>
      </c>
      <c r="Q1133" s="275">
        <v>1</v>
      </c>
      <c r="R1133" s="253">
        <v>1</v>
      </c>
      <c r="S1133" s="305">
        <v>0.33333333333333331</v>
      </c>
      <c r="U1133" s="803">
        <f t="shared" si="22"/>
        <v>0</v>
      </c>
      <c r="V1133" s="859">
        <f t="shared" si="23"/>
        <v>1</v>
      </c>
    </row>
    <row r="1134" spans="1:22" ht="16.5" thickTop="1" thickBot="1">
      <c r="A1134" s="799"/>
      <c r="B1134" s="800" t="s">
        <v>702</v>
      </c>
      <c r="C1134" s="883" t="s">
        <v>3093</v>
      </c>
      <c r="D1134" s="882" t="s">
        <v>172</v>
      </c>
      <c r="E1134" s="800" t="s">
        <v>3093</v>
      </c>
      <c r="F1134" s="296" t="s">
        <v>3095</v>
      </c>
      <c r="G1134" s="297" t="s">
        <v>112</v>
      </c>
      <c r="H1134" s="644">
        <v>2</v>
      </c>
      <c r="I1134" s="646">
        <v>38.030999999999999</v>
      </c>
      <c r="J1134" s="655">
        <v>50.686999999999998</v>
      </c>
      <c r="K1134" s="436">
        <v>0.75</v>
      </c>
      <c r="L1134" s="734">
        <v>3</v>
      </c>
      <c r="M1134" s="800" t="s">
        <v>246</v>
      </c>
      <c r="N1134" s="437" t="s">
        <v>172</v>
      </c>
      <c r="O1134" s="302">
        <v>1</v>
      </c>
      <c r="P1134" s="274">
        <v>10.503</v>
      </c>
      <c r="Q1134" s="274">
        <v>1</v>
      </c>
      <c r="R1134" s="252">
        <v>1</v>
      </c>
      <c r="S1134" s="303">
        <v>0.4</v>
      </c>
      <c r="U1134" s="803">
        <f t="shared" si="22"/>
        <v>0</v>
      </c>
      <c r="V1134" s="859">
        <f t="shared" si="23"/>
        <v>1</v>
      </c>
    </row>
    <row r="1135" spans="1:22" ht="16.5" thickTop="1" thickBot="1">
      <c r="A1135" s="799"/>
      <c r="B1135" s="804" t="s">
        <v>702</v>
      </c>
      <c r="C1135" s="884" t="s">
        <v>3093</v>
      </c>
      <c r="D1135" s="881" t="s">
        <v>172</v>
      </c>
      <c r="E1135" s="804" t="s">
        <v>3320</v>
      </c>
      <c r="F1135" s="294" t="s">
        <v>3321</v>
      </c>
      <c r="G1135" s="295" t="s">
        <v>111</v>
      </c>
      <c r="H1135" s="645">
        <v>2</v>
      </c>
      <c r="I1135" s="647">
        <v>222.02600000000001</v>
      </c>
      <c r="J1135" s="434">
        <v>357.29599999999999</v>
      </c>
      <c r="K1135" s="435">
        <v>0.75</v>
      </c>
      <c r="L1135" s="735">
        <v>5</v>
      </c>
      <c r="M1135" s="804" t="s">
        <v>246</v>
      </c>
      <c r="N1135" s="437" t="s">
        <v>172</v>
      </c>
      <c r="O1135" s="304">
        <v>1</v>
      </c>
      <c r="P1135" s="275">
        <v>137.857</v>
      </c>
      <c r="Q1135" s="275">
        <v>6</v>
      </c>
      <c r="R1135" s="253">
        <v>3</v>
      </c>
      <c r="S1135" s="305">
        <v>0.66666666666666663</v>
      </c>
      <c r="U1135" s="803">
        <f t="shared" si="22"/>
        <v>0</v>
      </c>
      <c r="V1135" s="859">
        <f t="shared" si="23"/>
        <v>1</v>
      </c>
    </row>
    <row r="1136" spans="1:22" ht="16.5" thickTop="1" thickBot="1">
      <c r="A1136" s="799"/>
      <c r="B1136" s="800" t="s">
        <v>702</v>
      </c>
      <c r="C1136" s="883" t="s">
        <v>3093</v>
      </c>
      <c r="D1136" s="882" t="s">
        <v>172</v>
      </c>
      <c r="E1136" s="800" t="s">
        <v>3322</v>
      </c>
      <c r="F1136" s="296" t="s">
        <v>3323</v>
      </c>
      <c r="G1136" s="297" t="s">
        <v>110</v>
      </c>
      <c r="H1136" s="644">
        <v>2</v>
      </c>
      <c r="I1136" s="646"/>
      <c r="J1136" s="655"/>
      <c r="K1136" s="436">
        <v>0</v>
      </c>
      <c r="L1136" s="734">
        <v>1</v>
      </c>
      <c r="M1136" s="800" t="s">
        <v>286</v>
      </c>
      <c r="N1136" s="437" t="s">
        <v>172</v>
      </c>
      <c r="O1136" s="302"/>
      <c r="P1136" s="274"/>
      <c r="Q1136" s="274"/>
      <c r="R1136" s="252">
        <v>0</v>
      </c>
      <c r="S1136" s="303">
        <v>0</v>
      </c>
      <c r="U1136" s="803">
        <f t="shared" si="22"/>
        <v>1</v>
      </c>
      <c r="V1136" s="859">
        <f t="shared" si="23"/>
        <v>1</v>
      </c>
    </row>
    <row r="1137" spans="1:22" ht="16.5" thickTop="1" thickBot="1">
      <c r="A1137" s="799"/>
      <c r="B1137" s="804" t="s">
        <v>702</v>
      </c>
      <c r="C1137" s="884" t="s">
        <v>3093</v>
      </c>
      <c r="D1137" s="881" t="s">
        <v>172</v>
      </c>
      <c r="E1137" s="804" t="s">
        <v>3318</v>
      </c>
      <c r="F1137" s="294" t="s">
        <v>3319</v>
      </c>
      <c r="G1137" s="295" t="s">
        <v>110</v>
      </c>
      <c r="H1137" s="645">
        <v>1</v>
      </c>
      <c r="I1137" s="647">
        <v>100.777</v>
      </c>
      <c r="J1137" s="434">
        <v>157.93899999999999</v>
      </c>
      <c r="K1137" s="435">
        <v>1</v>
      </c>
      <c r="L1137" s="735">
        <v>4</v>
      </c>
      <c r="M1137" s="804" t="s">
        <v>246</v>
      </c>
      <c r="N1137" s="437" t="s">
        <v>172</v>
      </c>
      <c r="O1137" s="304">
        <v>2</v>
      </c>
      <c r="P1137" s="275">
        <v>143.625</v>
      </c>
      <c r="Q1137" s="275">
        <v>10</v>
      </c>
      <c r="R1137" s="253">
        <v>3</v>
      </c>
      <c r="S1137" s="305">
        <v>1</v>
      </c>
      <c r="U1137" s="803">
        <f t="shared" si="22"/>
        <v>0</v>
      </c>
      <c r="V1137" s="859">
        <f t="shared" si="23"/>
        <v>1</v>
      </c>
    </row>
    <row r="1138" spans="1:22" ht="16.5" thickTop="1" thickBot="1">
      <c r="A1138" s="799"/>
      <c r="B1138" s="800" t="s">
        <v>702</v>
      </c>
      <c r="C1138" s="883" t="s">
        <v>3093</v>
      </c>
      <c r="D1138" s="882" t="s">
        <v>172</v>
      </c>
      <c r="E1138" s="800" t="s">
        <v>3770</v>
      </c>
      <c r="F1138" s="296" t="s">
        <v>3771</v>
      </c>
      <c r="G1138" s="297" t="s">
        <v>110</v>
      </c>
      <c r="H1138" s="644">
        <v>0</v>
      </c>
      <c r="I1138" s="646"/>
      <c r="J1138" s="655">
        <v>16.902999999999999</v>
      </c>
      <c r="K1138" s="436">
        <v>1</v>
      </c>
      <c r="L1138" s="734">
        <v>3</v>
      </c>
      <c r="M1138" s="800" t="s">
        <v>172</v>
      </c>
      <c r="N1138" s="437" t="s">
        <v>172</v>
      </c>
      <c r="O1138" s="302">
        <v>2</v>
      </c>
      <c r="P1138" s="274">
        <v>16.902999999999999</v>
      </c>
      <c r="Q1138" s="274">
        <v>2</v>
      </c>
      <c r="R1138" s="252">
        <v>2</v>
      </c>
      <c r="S1138" s="303">
        <v>1</v>
      </c>
      <c r="U1138" s="803">
        <f t="shared" si="22"/>
        <v>0</v>
      </c>
      <c r="V1138" s="859">
        <f t="shared" si="23"/>
        <v>1</v>
      </c>
    </row>
    <row r="1139" spans="1:22" ht="16.5" thickTop="1" thickBot="1">
      <c r="A1139" s="799"/>
      <c r="B1139" s="804" t="s">
        <v>849</v>
      </c>
      <c r="C1139" s="884" t="s">
        <v>852</v>
      </c>
      <c r="D1139" s="881" t="s">
        <v>172</v>
      </c>
      <c r="E1139" s="804" t="s">
        <v>852</v>
      </c>
      <c r="F1139" s="294" t="s">
        <v>854</v>
      </c>
      <c r="G1139" s="295" t="s">
        <v>647</v>
      </c>
      <c r="H1139" s="645">
        <v>20</v>
      </c>
      <c r="I1139" s="647">
        <v>610.07050000000004</v>
      </c>
      <c r="J1139" s="434">
        <v>610.07050000000004</v>
      </c>
      <c r="K1139" s="435">
        <v>0.34615384615384615</v>
      </c>
      <c r="L1139" s="735">
        <v>2</v>
      </c>
      <c r="M1139" s="804" t="s">
        <v>246</v>
      </c>
      <c r="N1139" s="437" t="s">
        <v>172</v>
      </c>
      <c r="O1139" s="304"/>
      <c r="P1139" s="275">
        <v>37.421500000000002</v>
      </c>
      <c r="Q1139" s="275">
        <v>3</v>
      </c>
      <c r="R1139" s="253">
        <v>1</v>
      </c>
      <c r="S1139" s="305">
        <v>0.5</v>
      </c>
      <c r="U1139" s="803">
        <f t="shared" si="22"/>
        <v>0</v>
      </c>
      <c r="V1139" s="859">
        <f t="shared" si="23"/>
        <v>1</v>
      </c>
    </row>
    <row r="1140" spans="1:22" ht="16.5" thickTop="1" thickBot="1">
      <c r="A1140" s="799"/>
      <c r="B1140" s="800" t="s">
        <v>849</v>
      </c>
      <c r="C1140" s="883" t="s">
        <v>852</v>
      </c>
      <c r="D1140" s="882" t="s">
        <v>172</v>
      </c>
      <c r="E1140" s="800" t="s">
        <v>970</v>
      </c>
      <c r="F1140" s="296" t="s">
        <v>971</v>
      </c>
      <c r="G1140" s="297" t="s">
        <v>110</v>
      </c>
      <c r="H1140" s="644">
        <v>19</v>
      </c>
      <c r="I1140" s="646">
        <v>48.881999999999998</v>
      </c>
      <c r="J1140" s="655">
        <v>92.111999999999995</v>
      </c>
      <c r="K1140" s="436">
        <v>0.16363636363636364</v>
      </c>
      <c r="L1140" s="734">
        <v>3</v>
      </c>
      <c r="M1140" s="800" t="s">
        <v>286</v>
      </c>
      <c r="N1140" s="437" t="s">
        <v>172</v>
      </c>
      <c r="O1140" s="302"/>
      <c r="P1140" s="274">
        <v>3.4039999999999999</v>
      </c>
      <c r="Q1140" s="274">
        <v>1</v>
      </c>
      <c r="R1140" s="252">
        <v>1</v>
      </c>
      <c r="S1140" s="303">
        <v>0.33333333333333331</v>
      </c>
      <c r="U1140" s="803">
        <f t="shared" si="22"/>
        <v>1</v>
      </c>
      <c r="V1140" s="859">
        <f t="shared" si="23"/>
        <v>1</v>
      </c>
    </row>
    <row r="1141" spans="1:22" ht="16.5" thickTop="1" thickBot="1">
      <c r="A1141" s="799"/>
      <c r="B1141" s="804" t="s">
        <v>849</v>
      </c>
      <c r="C1141" s="884" t="s">
        <v>852</v>
      </c>
      <c r="D1141" s="881" t="s">
        <v>172</v>
      </c>
      <c r="E1141" s="804" t="s">
        <v>972</v>
      </c>
      <c r="F1141" s="294" t="s">
        <v>973</v>
      </c>
      <c r="G1141" s="295" t="s">
        <v>110</v>
      </c>
      <c r="H1141" s="645">
        <v>19</v>
      </c>
      <c r="I1141" s="647">
        <v>52.564</v>
      </c>
      <c r="J1141" s="434">
        <v>81.430000000000007</v>
      </c>
      <c r="K1141" s="435">
        <v>0.10416666666666667</v>
      </c>
      <c r="L1141" s="735">
        <v>2</v>
      </c>
      <c r="M1141" s="804" t="s">
        <v>286</v>
      </c>
      <c r="N1141" s="437" t="s">
        <v>172</v>
      </c>
      <c r="O1141" s="304"/>
      <c r="P1141" s="275">
        <v>16.600999999999999</v>
      </c>
      <c r="Q1141" s="275">
        <v>1</v>
      </c>
      <c r="R1141" s="253">
        <v>1</v>
      </c>
      <c r="S1141" s="305">
        <v>0.33333333333333331</v>
      </c>
      <c r="U1141" s="803">
        <f t="shared" si="22"/>
        <v>1</v>
      </c>
      <c r="V1141" s="859">
        <f t="shared" si="23"/>
        <v>1</v>
      </c>
    </row>
    <row r="1142" spans="1:22" ht="16.5" thickTop="1" thickBot="1">
      <c r="A1142" s="799"/>
      <c r="B1142" s="800" t="s">
        <v>849</v>
      </c>
      <c r="C1142" s="883" t="s">
        <v>852</v>
      </c>
      <c r="D1142" s="882" t="s">
        <v>172</v>
      </c>
      <c r="E1142" s="800" t="s">
        <v>1294</v>
      </c>
      <c r="F1142" s="296" t="s">
        <v>1295</v>
      </c>
      <c r="G1142" s="297" t="s">
        <v>110</v>
      </c>
      <c r="H1142" s="644">
        <v>15</v>
      </c>
      <c r="I1142" s="646">
        <v>2010.0650000000001</v>
      </c>
      <c r="J1142" s="655">
        <v>2476.9520000000002</v>
      </c>
      <c r="K1142" s="436">
        <v>0.48322147651006714</v>
      </c>
      <c r="L1142" s="734">
        <v>7</v>
      </c>
      <c r="M1142" s="800" t="s">
        <v>246</v>
      </c>
      <c r="N1142" s="437" t="s">
        <v>172</v>
      </c>
      <c r="O1142" s="302">
        <v>2</v>
      </c>
      <c r="P1142" s="274">
        <v>142.76599999999999</v>
      </c>
      <c r="Q1142" s="274">
        <v>12</v>
      </c>
      <c r="R1142" s="252">
        <v>6</v>
      </c>
      <c r="S1142" s="303">
        <v>0.92307692307692313</v>
      </c>
      <c r="U1142" s="803">
        <f t="shared" si="22"/>
        <v>0</v>
      </c>
      <c r="V1142" s="859">
        <f t="shared" si="23"/>
        <v>1</v>
      </c>
    </row>
    <row r="1143" spans="1:22" ht="16.5" thickTop="1" thickBot="1">
      <c r="A1143" s="799"/>
      <c r="B1143" s="804" t="s">
        <v>849</v>
      </c>
      <c r="C1143" s="884" t="s">
        <v>852</v>
      </c>
      <c r="D1143" s="881" t="s">
        <v>172</v>
      </c>
      <c r="E1143" s="804" t="s">
        <v>1275</v>
      </c>
      <c r="F1143" s="294" t="s">
        <v>1277</v>
      </c>
      <c r="G1143" s="295" t="s">
        <v>111</v>
      </c>
      <c r="H1143" s="645">
        <v>15</v>
      </c>
      <c r="I1143" s="647">
        <v>97.832999999999998</v>
      </c>
      <c r="J1143" s="434">
        <v>104.849</v>
      </c>
      <c r="K1143" s="435">
        <v>0.27450980392156865</v>
      </c>
      <c r="L1143" s="735">
        <v>2</v>
      </c>
      <c r="M1143" s="804" t="s">
        <v>286</v>
      </c>
      <c r="N1143" s="437" t="s">
        <v>172</v>
      </c>
      <c r="O1143" s="304"/>
      <c r="P1143" s="275">
        <v>15.06</v>
      </c>
      <c r="Q1143" s="275">
        <v>2</v>
      </c>
      <c r="R1143" s="253">
        <v>2</v>
      </c>
      <c r="S1143" s="305">
        <v>1</v>
      </c>
      <c r="U1143" s="803">
        <f t="shared" si="22"/>
        <v>1</v>
      </c>
      <c r="V1143" s="859">
        <f t="shared" si="23"/>
        <v>1</v>
      </c>
    </row>
    <row r="1144" spans="1:22" ht="16.5" thickTop="1" thickBot="1">
      <c r="A1144" s="799"/>
      <c r="B1144" s="800" t="s">
        <v>849</v>
      </c>
      <c r="C1144" s="883" t="s">
        <v>852</v>
      </c>
      <c r="D1144" s="882" t="s">
        <v>172</v>
      </c>
      <c r="E1144" s="800" t="s">
        <v>1403</v>
      </c>
      <c r="F1144" s="296" t="s">
        <v>1404</v>
      </c>
      <c r="G1144" s="297" t="s">
        <v>111</v>
      </c>
      <c r="H1144" s="644">
        <v>14</v>
      </c>
      <c r="I1144" s="646">
        <v>38.204000000000001</v>
      </c>
      <c r="J1144" s="655">
        <v>54.362000000000002</v>
      </c>
      <c r="K1144" s="436">
        <v>0.12345679012345678</v>
      </c>
      <c r="L1144" s="734">
        <v>4</v>
      </c>
      <c r="M1144" s="800" t="s">
        <v>286</v>
      </c>
      <c r="N1144" s="437" t="s">
        <v>172</v>
      </c>
      <c r="O1144" s="302">
        <v>1</v>
      </c>
      <c r="P1144" s="274">
        <v>13.32</v>
      </c>
      <c r="Q1144" s="274">
        <v>1</v>
      </c>
      <c r="R1144" s="252">
        <v>1</v>
      </c>
      <c r="S1144" s="303">
        <v>0.25</v>
      </c>
      <c r="U1144" s="803">
        <f t="shared" si="22"/>
        <v>1</v>
      </c>
      <c r="V1144" s="859">
        <f t="shared" si="23"/>
        <v>1</v>
      </c>
    </row>
    <row r="1145" spans="1:22" ht="16.5" thickTop="1" thickBot="1">
      <c r="A1145" s="799"/>
      <c r="B1145" s="804" t="s">
        <v>849</v>
      </c>
      <c r="C1145" s="884" t="s">
        <v>852</v>
      </c>
      <c r="D1145" s="881" t="s">
        <v>172</v>
      </c>
      <c r="E1145" s="804" t="s">
        <v>1533</v>
      </c>
      <c r="F1145" s="294" t="s">
        <v>1534</v>
      </c>
      <c r="G1145" s="295" t="s">
        <v>110</v>
      </c>
      <c r="H1145" s="645">
        <v>13</v>
      </c>
      <c r="I1145" s="647">
        <v>151.21950000000001</v>
      </c>
      <c r="J1145" s="434">
        <v>157.61949999999999</v>
      </c>
      <c r="K1145" s="435">
        <v>0.27777777777777779</v>
      </c>
      <c r="L1145" s="735">
        <v>3</v>
      </c>
      <c r="M1145" s="804" t="s">
        <v>286</v>
      </c>
      <c r="N1145" s="437" t="s">
        <v>172</v>
      </c>
      <c r="O1145" s="304"/>
      <c r="P1145" s="275">
        <v>15.1435</v>
      </c>
      <c r="Q1145" s="275">
        <v>1</v>
      </c>
      <c r="R1145" s="253">
        <v>1</v>
      </c>
      <c r="S1145" s="305">
        <v>0.33333333333333331</v>
      </c>
      <c r="U1145" s="803">
        <f t="shared" si="22"/>
        <v>1</v>
      </c>
      <c r="V1145" s="859">
        <f t="shared" si="23"/>
        <v>1</v>
      </c>
    </row>
    <row r="1146" spans="1:22" ht="16.5" thickTop="1" thickBot="1">
      <c r="A1146" s="799"/>
      <c r="B1146" s="800" t="s">
        <v>849</v>
      </c>
      <c r="C1146" s="883" t="s">
        <v>852</v>
      </c>
      <c r="D1146" s="882" t="s">
        <v>172</v>
      </c>
      <c r="E1146" s="800" t="s">
        <v>1902</v>
      </c>
      <c r="F1146" s="296" t="s">
        <v>1903</v>
      </c>
      <c r="G1146" s="297" t="s">
        <v>110</v>
      </c>
      <c r="H1146" s="644">
        <v>11</v>
      </c>
      <c r="I1146" s="646">
        <v>49.900500000000001</v>
      </c>
      <c r="J1146" s="655">
        <v>523.39700000000005</v>
      </c>
      <c r="K1146" s="436">
        <v>0.37956204379562042</v>
      </c>
      <c r="L1146" s="734">
        <v>6</v>
      </c>
      <c r="M1146" s="800" t="s">
        <v>246</v>
      </c>
      <c r="N1146" s="437" t="s">
        <v>172</v>
      </c>
      <c r="O1146" s="302"/>
      <c r="P1146" s="274"/>
      <c r="Q1146" s="274"/>
      <c r="R1146" s="252">
        <v>0</v>
      </c>
      <c r="S1146" s="303">
        <v>0</v>
      </c>
      <c r="U1146" s="803">
        <f t="shared" si="22"/>
        <v>0</v>
      </c>
      <c r="V1146" s="859">
        <f t="shared" si="23"/>
        <v>1</v>
      </c>
    </row>
    <row r="1147" spans="1:22" ht="16.5" thickTop="1" thickBot="1">
      <c r="A1147" s="799"/>
      <c r="B1147" s="804" t="s">
        <v>849</v>
      </c>
      <c r="C1147" s="884" t="s">
        <v>852</v>
      </c>
      <c r="D1147" s="881" t="s">
        <v>172</v>
      </c>
      <c r="E1147" s="804" t="s">
        <v>2502</v>
      </c>
      <c r="F1147" s="294" t="s">
        <v>2503</v>
      </c>
      <c r="G1147" s="295" t="s">
        <v>109</v>
      </c>
      <c r="H1147" s="645"/>
      <c r="I1147" s="647"/>
      <c r="J1147" s="434">
        <v>21.911999999999999</v>
      </c>
      <c r="K1147" s="435">
        <v>5.8823529411764705E-2</v>
      </c>
      <c r="L1147" s="735">
        <v>1</v>
      </c>
      <c r="M1147" s="804" t="s">
        <v>286</v>
      </c>
      <c r="N1147" s="437" t="s">
        <v>172</v>
      </c>
      <c r="O1147" s="304"/>
      <c r="P1147" s="275"/>
      <c r="Q1147" s="275"/>
      <c r="R1147" s="253">
        <v>0</v>
      </c>
      <c r="S1147" s="305">
        <v>0</v>
      </c>
      <c r="U1147" s="803">
        <f t="shared" si="22"/>
        <v>1</v>
      </c>
      <c r="V1147" s="859">
        <f t="shared" si="23"/>
        <v>0</v>
      </c>
    </row>
    <row r="1148" spans="1:22" ht="16.5" thickTop="1" thickBot="1">
      <c r="A1148" s="799"/>
      <c r="B1148" s="800" t="s">
        <v>849</v>
      </c>
      <c r="C1148" s="883" t="s">
        <v>852</v>
      </c>
      <c r="D1148" s="882" t="s">
        <v>172</v>
      </c>
      <c r="E1148" s="800" t="s">
        <v>2702</v>
      </c>
      <c r="F1148" s="296" t="s">
        <v>2703</v>
      </c>
      <c r="G1148" s="297" t="s">
        <v>110</v>
      </c>
      <c r="H1148" s="644">
        <v>4</v>
      </c>
      <c r="I1148" s="646">
        <v>35.868000000000002</v>
      </c>
      <c r="J1148" s="655">
        <v>63.177</v>
      </c>
      <c r="K1148" s="436">
        <v>0.29629629629629628</v>
      </c>
      <c r="L1148" s="734">
        <v>5</v>
      </c>
      <c r="M1148" s="800" t="s">
        <v>245</v>
      </c>
      <c r="N1148" s="437" t="s">
        <v>172</v>
      </c>
      <c r="O1148" s="302">
        <v>1</v>
      </c>
      <c r="P1148" s="274"/>
      <c r="Q1148" s="274"/>
      <c r="R1148" s="252">
        <v>0</v>
      </c>
      <c r="S1148" s="303">
        <v>0</v>
      </c>
      <c r="U1148" s="803">
        <f t="shared" si="22"/>
        <v>0</v>
      </c>
      <c r="V1148" s="859">
        <f t="shared" si="23"/>
        <v>1</v>
      </c>
    </row>
    <row r="1149" spans="1:22" ht="16.5" thickTop="1" thickBot="1">
      <c r="A1149" s="799"/>
      <c r="B1149" s="804" t="s">
        <v>849</v>
      </c>
      <c r="C1149" s="884" t="s">
        <v>852</v>
      </c>
      <c r="D1149" s="881" t="s">
        <v>172</v>
      </c>
      <c r="E1149" s="804" t="s">
        <v>2704</v>
      </c>
      <c r="F1149" s="294" t="s">
        <v>2705</v>
      </c>
      <c r="G1149" s="295" t="s">
        <v>110</v>
      </c>
      <c r="H1149" s="645">
        <v>3</v>
      </c>
      <c r="I1149" s="647"/>
      <c r="J1149" s="434"/>
      <c r="K1149" s="435">
        <v>0</v>
      </c>
      <c r="L1149" s="735">
        <v>2</v>
      </c>
      <c r="M1149" s="804" t="s">
        <v>286</v>
      </c>
      <c r="N1149" s="437" t="s">
        <v>172</v>
      </c>
      <c r="O1149" s="304"/>
      <c r="P1149" s="275"/>
      <c r="Q1149" s="275"/>
      <c r="R1149" s="253">
        <v>0</v>
      </c>
      <c r="S1149" s="305">
        <v>0</v>
      </c>
      <c r="U1149" s="803">
        <f t="shared" si="22"/>
        <v>1</v>
      </c>
      <c r="V1149" s="859">
        <f t="shared" si="23"/>
        <v>1</v>
      </c>
    </row>
    <row r="1150" spans="1:22" ht="16.5" thickTop="1" thickBot="1">
      <c r="A1150" s="799"/>
      <c r="B1150" s="800" t="s">
        <v>849</v>
      </c>
      <c r="C1150" s="883" t="s">
        <v>852</v>
      </c>
      <c r="D1150" s="882" t="s">
        <v>172</v>
      </c>
      <c r="E1150" s="800" t="s">
        <v>3233</v>
      </c>
      <c r="F1150" s="296" t="s">
        <v>3234</v>
      </c>
      <c r="G1150" s="297" t="s">
        <v>109</v>
      </c>
      <c r="H1150" s="644"/>
      <c r="I1150" s="646"/>
      <c r="J1150" s="655">
        <v>32.637999999999998</v>
      </c>
      <c r="K1150" s="436">
        <v>0.5</v>
      </c>
      <c r="L1150" s="734">
        <v>2</v>
      </c>
      <c r="M1150" s="800" t="s">
        <v>286</v>
      </c>
      <c r="N1150" s="437" t="s">
        <v>172</v>
      </c>
      <c r="O1150" s="302"/>
      <c r="P1150" s="274">
        <v>21.443000000000001</v>
      </c>
      <c r="Q1150" s="274">
        <v>1</v>
      </c>
      <c r="R1150" s="252">
        <v>1</v>
      </c>
      <c r="S1150" s="303">
        <v>0.5</v>
      </c>
      <c r="U1150" s="803">
        <f t="shared" si="22"/>
        <v>1</v>
      </c>
      <c r="V1150" s="859">
        <f t="shared" si="23"/>
        <v>0</v>
      </c>
    </row>
    <row r="1151" spans="1:22" ht="16.5" thickTop="1" thickBot="1">
      <c r="A1151" s="799"/>
      <c r="B1151" s="804" t="s">
        <v>849</v>
      </c>
      <c r="C1151" s="884" t="s">
        <v>852</v>
      </c>
      <c r="D1151" s="881" t="s">
        <v>172</v>
      </c>
      <c r="E1151" s="804" t="s">
        <v>3772</v>
      </c>
      <c r="F1151" s="294" t="s">
        <v>3773</v>
      </c>
      <c r="G1151" s="295" t="s">
        <v>110</v>
      </c>
      <c r="H1151" s="645">
        <v>0</v>
      </c>
      <c r="I1151" s="647"/>
      <c r="J1151" s="434"/>
      <c r="K1151" s="435">
        <v>0</v>
      </c>
      <c r="L1151" s="735">
        <v>2</v>
      </c>
      <c r="M1151" s="804" t="s">
        <v>172</v>
      </c>
      <c r="N1151" s="437" t="s">
        <v>172</v>
      </c>
      <c r="O1151" s="304">
        <v>2</v>
      </c>
      <c r="P1151" s="275"/>
      <c r="Q1151" s="275"/>
      <c r="R1151" s="253">
        <v>0</v>
      </c>
      <c r="S1151" s="305">
        <v>0</v>
      </c>
      <c r="U1151" s="803">
        <f t="shared" si="22"/>
        <v>0</v>
      </c>
      <c r="V1151" s="859">
        <f t="shared" si="23"/>
        <v>1</v>
      </c>
    </row>
    <row r="1152" spans="1:22" ht="16.5" thickTop="1" thickBot="1">
      <c r="A1152" s="799"/>
      <c r="B1152" s="800" t="s">
        <v>849</v>
      </c>
      <c r="C1152" s="883" t="s">
        <v>1251</v>
      </c>
      <c r="D1152" s="882" t="s">
        <v>172</v>
      </c>
      <c r="E1152" s="800" t="s">
        <v>1092</v>
      </c>
      <c r="F1152" s="296" t="s">
        <v>1094</v>
      </c>
      <c r="G1152" s="297" t="s">
        <v>111</v>
      </c>
      <c r="H1152" s="644">
        <v>17</v>
      </c>
      <c r="I1152" s="646">
        <v>0</v>
      </c>
      <c r="J1152" s="655">
        <v>0</v>
      </c>
      <c r="K1152" s="436">
        <v>0</v>
      </c>
      <c r="L1152" s="734">
        <v>1</v>
      </c>
      <c r="M1152" s="800" t="s">
        <v>286</v>
      </c>
      <c r="N1152" s="437" t="s">
        <v>172</v>
      </c>
      <c r="O1152" s="302"/>
      <c r="P1152" s="274"/>
      <c r="Q1152" s="274"/>
      <c r="R1152" s="252">
        <v>0</v>
      </c>
      <c r="S1152" s="303">
        <v>0</v>
      </c>
      <c r="U1152" s="803">
        <f t="shared" si="22"/>
        <v>1</v>
      </c>
      <c r="V1152" s="859">
        <f t="shared" si="23"/>
        <v>1</v>
      </c>
    </row>
    <row r="1153" spans="1:22" ht="16.5" thickTop="1" thickBot="1">
      <c r="A1153" s="799"/>
      <c r="B1153" s="804" t="s">
        <v>849</v>
      </c>
      <c r="C1153" s="884" t="s">
        <v>1251</v>
      </c>
      <c r="D1153" s="881" t="s">
        <v>172</v>
      </c>
      <c r="E1153" s="804" t="s">
        <v>1095</v>
      </c>
      <c r="F1153" s="294" t="s">
        <v>1097</v>
      </c>
      <c r="G1153" s="295" t="s">
        <v>111</v>
      </c>
      <c r="H1153" s="645">
        <v>17</v>
      </c>
      <c r="I1153" s="647">
        <v>96.128</v>
      </c>
      <c r="J1153" s="434">
        <v>114.98399999999999</v>
      </c>
      <c r="K1153" s="435">
        <v>0.1</v>
      </c>
      <c r="L1153" s="735">
        <v>3</v>
      </c>
      <c r="M1153" s="804" t="s">
        <v>286</v>
      </c>
      <c r="N1153" s="437" t="s">
        <v>172</v>
      </c>
      <c r="O1153" s="304"/>
      <c r="P1153" s="275">
        <v>9.8490000000000002</v>
      </c>
      <c r="Q1153" s="275">
        <v>0</v>
      </c>
      <c r="R1153" s="253">
        <v>0</v>
      </c>
      <c r="S1153" s="305">
        <v>0</v>
      </c>
      <c r="U1153" s="803">
        <f t="shared" si="22"/>
        <v>1</v>
      </c>
      <c r="V1153" s="859">
        <f t="shared" si="23"/>
        <v>1</v>
      </c>
    </row>
    <row r="1154" spans="1:22" ht="16.5" thickTop="1" thickBot="1">
      <c r="A1154" s="799"/>
      <c r="B1154" s="800" t="s">
        <v>849</v>
      </c>
      <c r="C1154" s="883" t="s">
        <v>1251</v>
      </c>
      <c r="D1154" s="882" t="s">
        <v>172</v>
      </c>
      <c r="E1154" s="800" t="s">
        <v>1124</v>
      </c>
      <c r="F1154" s="296" t="s">
        <v>1125</v>
      </c>
      <c r="G1154" s="297" t="s">
        <v>111</v>
      </c>
      <c r="H1154" s="644">
        <v>17</v>
      </c>
      <c r="I1154" s="646">
        <v>1008.573</v>
      </c>
      <c r="J1154" s="655">
        <v>1190.0889999999999</v>
      </c>
      <c r="K1154" s="436">
        <v>0.3515151515151515</v>
      </c>
      <c r="L1154" s="734">
        <v>9</v>
      </c>
      <c r="M1154" s="800" t="s">
        <v>246</v>
      </c>
      <c r="N1154" s="437" t="s">
        <v>172</v>
      </c>
      <c r="O1154" s="302">
        <v>2</v>
      </c>
      <c r="P1154" s="274">
        <v>63.942</v>
      </c>
      <c r="Q1154" s="274">
        <v>5</v>
      </c>
      <c r="R1154" s="252">
        <v>3</v>
      </c>
      <c r="S1154" s="303">
        <v>0.375</v>
      </c>
      <c r="U1154" s="803">
        <f t="shared" si="22"/>
        <v>0</v>
      </c>
      <c r="V1154" s="859">
        <f t="shared" si="23"/>
        <v>1</v>
      </c>
    </row>
    <row r="1155" spans="1:22" ht="16.5" thickTop="1" thickBot="1">
      <c r="A1155" s="799"/>
      <c r="B1155" s="804" t="s">
        <v>849</v>
      </c>
      <c r="C1155" s="884" t="s">
        <v>1251</v>
      </c>
      <c r="D1155" s="881" t="s">
        <v>172</v>
      </c>
      <c r="E1155" s="804" t="s">
        <v>1126</v>
      </c>
      <c r="F1155" s="294" t="s">
        <v>1127</v>
      </c>
      <c r="G1155" s="295" t="s">
        <v>110</v>
      </c>
      <c r="H1155" s="645">
        <v>17</v>
      </c>
      <c r="I1155" s="647">
        <v>131.101</v>
      </c>
      <c r="J1155" s="434">
        <v>534.19799999999998</v>
      </c>
      <c r="K1155" s="435">
        <v>0.31304347826086959</v>
      </c>
      <c r="L1155" s="735">
        <v>3</v>
      </c>
      <c r="M1155" s="804" t="s">
        <v>246</v>
      </c>
      <c r="N1155" s="437" t="s">
        <v>172</v>
      </c>
      <c r="O1155" s="304"/>
      <c r="P1155" s="275">
        <v>25.4</v>
      </c>
      <c r="Q1155" s="275">
        <v>1</v>
      </c>
      <c r="R1155" s="253">
        <v>1</v>
      </c>
      <c r="S1155" s="305">
        <v>0.2857142857142857</v>
      </c>
      <c r="U1155" s="803">
        <f t="shared" si="22"/>
        <v>0</v>
      </c>
      <c r="V1155" s="859">
        <f t="shared" si="23"/>
        <v>1</v>
      </c>
    </row>
    <row r="1156" spans="1:22" ht="16.5" thickTop="1" thickBot="1">
      <c r="A1156" s="799"/>
      <c r="B1156" s="800" t="s">
        <v>849</v>
      </c>
      <c r="C1156" s="883" t="s">
        <v>1251</v>
      </c>
      <c r="D1156" s="882" t="s">
        <v>172</v>
      </c>
      <c r="E1156" s="800" t="s">
        <v>1128</v>
      </c>
      <c r="F1156" s="296" t="s">
        <v>1129</v>
      </c>
      <c r="G1156" s="297" t="s">
        <v>110</v>
      </c>
      <c r="H1156" s="644">
        <v>17</v>
      </c>
      <c r="I1156" s="646">
        <v>7.665</v>
      </c>
      <c r="J1156" s="655">
        <v>7.665</v>
      </c>
      <c r="K1156" s="436">
        <v>5.4054054054054057E-2</v>
      </c>
      <c r="L1156" s="734">
        <v>1</v>
      </c>
      <c r="M1156" s="800" t="s">
        <v>286</v>
      </c>
      <c r="N1156" s="437" t="s">
        <v>172</v>
      </c>
      <c r="O1156" s="302"/>
      <c r="P1156" s="274">
        <v>0</v>
      </c>
      <c r="Q1156" s="274"/>
      <c r="R1156" s="252">
        <v>0</v>
      </c>
      <c r="S1156" s="303">
        <v>0</v>
      </c>
      <c r="U1156" s="803">
        <f t="shared" si="22"/>
        <v>1</v>
      </c>
      <c r="V1156" s="859">
        <f t="shared" si="23"/>
        <v>1</v>
      </c>
    </row>
    <row r="1157" spans="1:22" ht="16.5" thickTop="1" thickBot="1">
      <c r="A1157" s="799"/>
      <c r="B1157" s="804" t="s">
        <v>849</v>
      </c>
      <c r="C1157" s="884" t="s">
        <v>1251</v>
      </c>
      <c r="D1157" s="881" t="s">
        <v>172</v>
      </c>
      <c r="E1157" s="804" t="s">
        <v>1223</v>
      </c>
      <c r="F1157" s="294" t="s">
        <v>1224</v>
      </c>
      <c r="G1157" s="295" t="s">
        <v>110</v>
      </c>
      <c r="H1157" s="645">
        <v>17</v>
      </c>
      <c r="I1157" s="647"/>
      <c r="J1157" s="434"/>
      <c r="K1157" s="435">
        <v>0</v>
      </c>
      <c r="L1157" s="735">
        <v>1</v>
      </c>
      <c r="M1157" s="804" t="s">
        <v>286</v>
      </c>
      <c r="N1157" s="437" t="s">
        <v>172</v>
      </c>
      <c r="O1157" s="304"/>
      <c r="P1157" s="275"/>
      <c r="Q1157" s="275"/>
      <c r="R1157" s="253">
        <v>0</v>
      </c>
      <c r="S1157" s="305">
        <v>0</v>
      </c>
      <c r="U1157" s="803">
        <f t="shared" si="22"/>
        <v>1</v>
      </c>
      <c r="V1157" s="859">
        <f t="shared" si="23"/>
        <v>1</v>
      </c>
    </row>
    <row r="1158" spans="1:22" ht="16.5" thickTop="1" thickBot="1">
      <c r="A1158" s="799"/>
      <c r="B1158" s="800" t="s">
        <v>849</v>
      </c>
      <c r="C1158" s="883" t="s">
        <v>1251</v>
      </c>
      <c r="D1158" s="882" t="s">
        <v>172</v>
      </c>
      <c r="E1158" s="800" t="s">
        <v>1251</v>
      </c>
      <c r="F1158" s="296" t="s">
        <v>1253</v>
      </c>
      <c r="G1158" s="297" t="s">
        <v>112</v>
      </c>
      <c r="H1158" s="644">
        <v>15</v>
      </c>
      <c r="I1158" s="646">
        <v>211.88300000000001</v>
      </c>
      <c r="J1158" s="655">
        <v>1243.3889999999999</v>
      </c>
      <c r="K1158" s="436">
        <v>0.35294117647058826</v>
      </c>
      <c r="L1158" s="734">
        <v>2</v>
      </c>
      <c r="M1158" s="800" t="s">
        <v>246</v>
      </c>
      <c r="N1158" s="437" t="s">
        <v>172</v>
      </c>
      <c r="O1158" s="302"/>
      <c r="P1158" s="274">
        <v>16.2</v>
      </c>
      <c r="Q1158" s="274">
        <v>1</v>
      </c>
      <c r="R1158" s="252">
        <v>1</v>
      </c>
      <c r="S1158" s="303">
        <v>0.4</v>
      </c>
      <c r="U1158" s="803">
        <f t="shared" si="22"/>
        <v>0</v>
      </c>
      <c r="V1158" s="859">
        <f t="shared" si="23"/>
        <v>1</v>
      </c>
    </row>
    <row r="1159" spans="1:22" ht="16.5" thickTop="1" thickBot="1">
      <c r="A1159" s="799"/>
      <c r="B1159" s="804" t="s">
        <v>849</v>
      </c>
      <c r="C1159" s="884" t="s">
        <v>1251</v>
      </c>
      <c r="D1159" s="881" t="s">
        <v>172</v>
      </c>
      <c r="E1159" s="804" t="s">
        <v>1296</v>
      </c>
      <c r="F1159" s="294" t="s">
        <v>1297</v>
      </c>
      <c r="G1159" s="295" t="s">
        <v>110</v>
      </c>
      <c r="H1159" s="645">
        <v>15</v>
      </c>
      <c r="I1159" s="647">
        <v>26.731999999999999</v>
      </c>
      <c r="J1159" s="434">
        <v>282.21499999999997</v>
      </c>
      <c r="K1159" s="435">
        <v>0.26490066225165565</v>
      </c>
      <c r="L1159" s="735">
        <v>6</v>
      </c>
      <c r="M1159" s="804" t="s">
        <v>245</v>
      </c>
      <c r="N1159" s="437" t="s">
        <v>172</v>
      </c>
      <c r="O1159" s="304">
        <v>1</v>
      </c>
      <c r="P1159" s="275">
        <v>5.4770000000000003</v>
      </c>
      <c r="Q1159" s="275"/>
      <c r="R1159" s="253">
        <v>0</v>
      </c>
      <c r="S1159" s="305">
        <v>0</v>
      </c>
      <c r="U1159" s="803">
        <f t="shared" si="22"/>
        <v>0</v>
      </c>
      <c r="V1159" s="859">
        <f t="shared" si="23"/>
        <v>1</v>
      </c>
    </row>
    <row r="1160" spans="1:22" ht="16.5" thickTop="1" thickBot="1">
      <c r="A1160" s="799"/>
      <c r="B1160" s="800" t="s">
        <v>849</v>
      </c>
      <c r="C1160" s="883" t="s">
        <v>1251</v>
      </c>
      <c r="D1160" s="882" t="s">
        <v>172</v>
      </c>
      <c r="E1160" s="800" t="s">
        <v>1298</v>
      </c>
      <c r="F1160" s="296" t="s">
        <v>1299</v>
      </c>
      <c r="G1160" s="297" t="s">
        <v>109</v>
      </c>
      <c r="H1160" s="644"/>
      <c r="I1160" s="646"/>
      <c r="J1160" s="655">
        <v>27.478000000000002</v>
      </c>
      <c r="K1160" s="436">
        <v>0.16216216216216217</v>
      </c>
      <c r="L1160" s="734"/>
      <c r="M1160" s="800" t="s">
        <v>286</v>
      </c>
      <c r="N1160" s="437" t="s">
        <v>172</v>
      </c>
      <c r="O1160" s="302"/>
      <c r="P1160" s="274"/>
      <c r="Q1160" s="274"/>
      <c r="R1160" s="252">
        <v>0</v>
      </c>
      <c r="S1160" s="303">
        <v>0</v>
      </c>
      <c r="U1160" s="803">
        <f t="shared" si="22"/>
        <v>1</v>
      </c>
      <c r="V1160" s="859">
        <f t="shared" si="23"/>
        <v>0</v>
      </c>
    </row>
    <row r="1161" spans="1:22" ht="16.5" thickTop="1" thickBot="1">
      <c r="A1161" s="799"/>
      <c r="B1161" s="804" t="s">
        <v>849</v>
      </c>
      <c r="C1161" s="884" t="s">
        <v>1251</v>
      </c>
      <c r="D1161" s="881" t="s">
        <v>172</v>
      </c>
      <c r="E1161" s="804" t="s">
        <v>1405</v>
      </c>
      <c r="F1161" s="294" t="s">
        <v>1406</v>
      </c>
      <c r="G1161" s="295" t="s">
        <v>110</v>
      </c>
      <c r="H1161" s="645">
        <v>14</v>
      </c>
      <c r="I1161" s="647">
        <v>971.96600000000001</v>
      </c>
      <c r="J1161" s="434">
        <v>1122.4970000000001</v>
      </c>
      <c r="K1161" s="435">
        <v>0.36</v>
      </c>
      <c r="L1161" s="735">
        <v>7</v>
      </c>
      <c r="M1161" s="804" t="s">
        <v>246</v>
      </c>
      <c r="N1161" s="437" t="s">
        <v>172</v>
      </c>
      <c r="O1161" s="304"/>
      <c r="P1161" s="275">
        <v>176.38499999999999</v>
      </c>
      <c r="Q1161" s="275">
        <v>7</v>
      </c>
      <c r="R1161" s="253">
        <v>2</v>
      </c>
      <c r="S1161" s="305">
        <v>0.23529411764705882</v>
      </c>
      <c r="U1161" s="803">
        <f t="shared" si="22"/>
        <v>0</v>
      </c>
      <c r="V1161" s="859">
        <f t="shared" si="23"/>
        <v>1</v>
      </c>
    </row>
    <row r="1162" spans="1:22" ht="16.5" thickTop="1" thickBot="1">
      <c r="A1162" s="799"/>
      <c r="B1162" s="800" t="s">
        <v>849</v>
      </c>
      <c r="C1162" s="883" t="s">
        <v>1251</v>
      </c>
      <c r="D1162" s="882" t="s">
        <v>172</v>
      </c>
      <c r="E1162" s="800" t="s">
        <v>2056</v>
      </c>
      <c r="F1162" s="296" t="s">
        <v>2057</v>
      </c>
      <c r="G1162" s="297" t="s">
        <v>109</v>
      </c>
      <c r="H1162" s="644"/>
      <c r="I1162" s="646"/>
      <c r="J1162" s="655">
        <v>47.848999999999997</v>
      </c>
      <c r="K1162" s="436">
        <v>0.14035087719298245</v>
      </c>
      <c r="L1162" s="734">
        <v>3</v>
      </c>
      <c r="M1162" s="800" t="s">
        <v>286</v>
      </c>
      <c r="N1162" s="437" t="s">
        <v>172</v>
      </c>
      <c r="O1162" s="302"/>
      <c r="P1162" s="274">
        <v>7.4009999999999998</v>
      </c>
      <c r="Q1162" s="274">
        <v>1</v>
      </c>
      <c r="R1162" s="252">
        <v>1</v>
      </c>
      <c r="S1162" s="303">
        <v>0.25</v>
      </c>
      <c r="U1162" s="803">
        <f t="shared" si="22"/>
        <v>1</v>
      </c>
      <c r="V1162" s="859">
        <f t="shared" si="23"/>
        <v>0</v>
      </c>
    </row>
    <row r="1163" spans="1:22" ht="16.5" thickTop="1" thickBot="1">
      <c r="A1163" s="799"/>
      <c r="B1163" s="804" t="s">
        <v>849</v>
      </c>
      <c r="C1163" s="884" t="s">
        <v>1251</v>
      </c>
      <c r="D1163" s="881" t="s">
        <v>172</v>
      </c>
      <c r="E1163" s="804" t="s">
        <v>2172</v>
      </c>
      <c r="F1163" s="294" t="s">
        <v>690</v>
      </c>
      <c r="G1163" s="295" t="s">
        <v>109</v>
      </c>
      <c r="H1163" s="645"/>
      <c r="I1163" s="647"/>
      <c r="J1163" s="434">
        <v>25.026</v>
      </c>
      <c r="K1163" s="435">
        <v>0.27777777777777779</v>
      </c>
      <c r="L1163" s="735">
        <v>2</v>
      </c>
      <c r="M1163" s="804" t="s">
        <v>286</v>
      </c>
      <c r="N1163" s="437" t="s">
        <v>172</v>
      </c>
      <c r="O1163" s="304"/>
      <c r="P1163" s="275"/>
      <c r="Q1163" s="275"/>
      <c r="R1163" s="253">
        <v>0</v>
      </c>
      <c r="S1163" s="305">
        <v>0</v>
      </c>
      <c r="U1163" s="803">
        <f t="shared" si="22"/>
        <v>1</v>
      </c>
      <c r="V1163" s="859">
        <f t="shared" si="23"/>
        <v>0</v>
      </c>
    </row>
    <row r="1164" spans="1:22" ht="16.5" thickTop="1" thickBot="1">
      <c r="A1164" s="799"/>
      <c r="B1164" s="800" t="s">
        <v>849</v>
      </c>
      <c r="C1164" s="883" t="s">
        <v>1251</v>
      </c>
      <c r="D1164" s="882" t="s">
        <v>172</v>
      </c>
      <c r="E1164" s="800" t="s">
        <v>2561</v>
      </c>
      <c r="F1164" s="296" t="s">
        <v>1161</v>
      </c>
      <c r="G1164" s="297" t="s">
        <v>110</v>
      </c>
      <c r="H1164" s="644">
        <v>3</v>
      </c>
      <c r="I1164" s="646">
        <v>753.548</v>
      </c>
      <c r="J1164" s="655">
        <v>640.91200000000003</v>
      </c>
      <c r="K1164" s="436">
        <v>0.5641025641025641</v>
      </c>
      <c r="L1164" s="734">
        <v>6</v>
      </c>
      <c r="M1164" s="800" t="s">
        <v>246</v>
      </c>
      <c r="N1164" s="437" t="s">
        <v>172</v>
      </c>
      <c r="O1164" s="302"/>
      <c r="P1164" s="274">
        <v>100.79600000000001</v>
      </c>
      <c r="Q1164" s="274">
        <v>6</v>
      </c>
      <c r="R1164" s="252">
        <v>3</v>
      </c>
      <c r="S1164" s="303">
        <v>0.5</v>
      </c>
      <c r="U1164" s="803">
        <f t="shared" si="22"/>
        <v>0</v>
      </c>
      <c r="V1164" s="859">
        <f t="shared" si="23"/>
        <v>1</v>
      </c>
    </row>
    <row r="1165" spans="1:22" ht="16.5" thickTop="1" thickBot="1">
      <c r="A1165" s="799"/>
      <c r="B1165" s="804" t="s">
        <v>849</v>
      </c>
      <c r="C1165" s="884" t="s">
        <v>1251</v>
      </c>
      <c r="D1165" s="881" t="s">
        <v>172</v>
      </c>
      <c r="E1165" s="804" t="s">
        <v>2923</v>
      </c>
      <c r="F1165" s="294" t="s">
        <v>2924</v>
      </c>
      <c r="G1165" s="295" t="s">
        <v>109</v>
      </c>
      <c r="H1165" s="645"/>
      <c r="I1165" s="647"/>
      <c r="J1165" s="434">
        <v>30.997</v>
      </c>
      <c r="K1165" s="435">
        <v>0.13793103448275862</v>
      </c>
      <c r="L1165" s="735">
        <v>4</v>
      </c>
      <c r="M1165" s="804" t="s">
        <v>286</v>
      </c>
      <c r="N1165" s="437" t="s">
        <v>172</v>
      </c>
      <c r="O1165" s="304"/>
      <c r="P1165" s="275"/>
      <c r="Q1165" s="275"/>
      <c r="R1165" s="253">
        <v>0</v>
      </c>
      <c r="S1165" s="305">
        <v>0</v>
      </c>
      <c r="U1165" s="803">
        <f t="shared" si="22"/>
        <v>1</v>
      </c>
      <c r="V1165" s="859">
        <f t="shared" si="23"/>
        <v>0</v>
      </c>
    </row>
    <row r="1166" spans="1:22" ht="16.5" thickTop="1" thickBot="1">
      <c r="A1166" s="799"/>
      <c r="B1166" s="800" t="s">
        <v>804</v>
      </c>
      <c r="C1166" s="883" t="s">
        <v>814</v>
      </c>
      <c r="D1166" s="882" t="s">
        <v>172</v>
      </c>
      <c r="E1166" s="800" t="s">
        <v>814</v>
      </c>
      <c r="F1166" s="296" t="s">
        <v>816</v>
      </c>
      <c r="G1166" s="297" t="s">
        <v>112</v>
      </c>
      <c r="H1166" s="644">
        <v>20</v>
      </c>
      <c r="I1166" s="646">
        <v>20.925000000000001</v>
      </c>
      <c r="J1166" s="655">
        <v>172.87100000000001</v>
      </c>
      <c r="K1166" s="436">
        <v>0.16091954022988506</v>
      </c>
      <c r="L1166" s="734">
        <v>2</v>
      </c>
      <c r="M1166" s="800" t="s">
        <v>286</v>
      </c>
      <c r="N1166" s="437" t="s">
        <v>172</v>
      </c>
      <c r="O1166" s="302"/>
      <c r="P1166" s="274">
        <v>10.116</v>
      </c>
      <c r="Q1166" s="274">
        <v>1</v>
      </c>
      <c r="R1166" s="252">
        <v>1</v>
      </c>
      <c r="S1166" s="303">
        <v>0.4</v>
      </c>
      <c r="U1166" s="803">
        <f t="shared" si="22"/>
        <v>1</v>
      </c>
      <c r="V1166" s="859">
        <f t="shared" si="23"/>
        <v>1</v>
      </c>
    </row>
    <row r="1167" spans="1:22" ht="16.5" thickTop="1" thickBot="1">
      <c r="A1167" s="799"/>
      <c r="B1167" s="804" t="s">
        <v>804</v>
      </c>
      <c r="C1167" s="884" t="s">
        <v>814</v>
      </c>
      <c r="D1167" s="881" t="s">
        <v>172</v>
      </c>
      <c r="E1167" s="804" t="s">
        <v>940</v>
      </c>
      <c r="F1167" s="294" t="s">
        <v>628</v>
      </c>
      <c r="G1167" s="295" t="s">
        <v>111</v>
      </c>
      <c r="H1167" s="645">
        <v>18</v>
      </c>
      <c r="I1167" s="647">
        <v>86.171000000000006</v>
      </c>
      <c r="J1167" s="434">
        <v>86.171000000000006</v>
      </c>
      <c r="K1167" s="435">
        <v>0.14634146341463414</v>
      </c>
      <c r="L1167" s="735">
        <v>2</v>
      </c>
      <c r="M1167" s="804" t="s">
        <v>286</v>
      </c>
      <c r="N1167" s="437" t="s">
        <v>172</v>
      </c>
      <c r="O1167" s="304"/>
      <c r="P1167" s="275">
        <v>0</v>
      </c>
      <c r="Q1167" s="275"/>
      <c r="R1167" s="253">
        <v>0</v>
      </c>
      <c r="S1167" s="305">
        <v>0</v>
      </c>
      <c r="U1167" s="803">
        <f t="shared" si="22"/>
        <v>1</v>
      </c>
      <c r="V1167" s="859">
        <f t="shared" si="23"/>
        <v>1</v>
      </c>
    </row>
    <row r="1168" spans="1:22" ht="16.5" thickTop="1" thickBot="1">
      <c r="A1168" s="799"/>
      <c r="B1168" s="800" t="s">
        <v>804</v>
      </c>
      <c r="C1168" s="883" t="s">
        <v>814</v>
      </c>
      <c r="D1168" s="882" t="s">
        <v>172</v>
      </c>
      <c r="E1168" s="800" t="s">
        <v>1300</v>
      </c>
      <c r="F1168" s="296" t="s">
        <v>1301</v>
      </c>
      <c r="G1168" s="297" t="s">
        <v>111</v>
      </c>
      <c r="H1168" s="644">
        <v>15</v>
      </c>
      <c r="I1168" s="646">
        <v>72.244</v>
      </c>
      <c r="J1168" s="655">
        <v>181.745</v>
      </c>
      <c r="K1168" s="436">
        <v>0.2391304347826087</v>
      </c>
      <c r="L1168" s="734">
        <v>1</v>
      </c>
      <c r="M1168" s="800" t="s">
        <v>286</v>
      </c>
      <c r="N1168" s="437" t="s">
        <v>172</v>
      </c>
      <c r="O1168" s="302"/>
      <c r="P1168" s="274">
        <v>0</v>
      </c>
      <c r="Q1168" s="274"/>
      <c r="R1168" s="252">
        <v>0</v>
      </c>
      <c r="S1168" s="303">
        <v>0</v>
      </c>
      <c r="U1168" s="803">
        <f t="shared" si="22"/>
        <v>1</v>
      </c>
      <c r="V1168" s="859">
        <f t="shared" si="23"/>
        <v>1</v>
      </c>
    </row>
    <row r="1169" spans="1:22" ht="16.5" thickTop="1" thickBot="1">
      <c r="A1169" s="799"/>
      <c r="B1169" s="804" t="s">
        <v>804</v>
      </c>
      <c r="C1169" s="884" t="s">
        <v>814</v>
      </c>
      <c r="D1169" s="881" t="s">
        <v>172</v>
      </c>
      <c r="E1169" s="804" t="s">
        <v>1407</v>
      </c>
      <c r="F1169" s="294" t="s">
        <v>1408</v>
      </c>
      <c r="G1169" s="295" t="s">
        <v>111</v>
      </c>
      <c r="H1169" s="645">
        <v>15</v>
      </c>
      <c r="I1169" s="647">
        <v>18.678999999999998</v>
      </c>
      <c r="J1169" s="434">
        <v>112.197</v>
      </c>
      <c r="K1169" s="435">
        <v>0.13043478260869565</v>
      </c>
      <c r="L1169" s="735">
        <v>3</v>
      </c>
      <c r="M1169" s="804" t="s">
        <v>286</v>
      </c>
      <c r="N1169" s="437" t="s">
        <v>172</v>
      </c>
      <c r="O1169" s="304"/>
      <c r="P1169" s="275">
        <v>0</v>
      </c>
      <c r="Q1169" s="275"/>
      <c r="R1169" s="253">
        <v>0</v>
      </c>
      <c r="S1169" s="305">
        <v>0</v>
      </c>
      <c r="U1169" s="803">
        <f t="shared" si="22"/>
        <v>1</v>
      </c>
      <c r="V1169" s="859">
        <f t="shared" si="23"/>
        <v>1</v>
      </c>
    </row>
    <row r="1170" spans="1:22" ht="16.5" thickTop="1" thickBot="1">
      <c r="A1170" s="799"/>
      <c r="B1170" s="800" t="s">
        <v>804</v>
      </c>
      <c r="C1170" s="883" t="s">
        <v>814</v>
      </c>
      <c r="D1170" s="882" t="s">
        <v>172</v>
      </c>
      <c r="E1170" s="800" t="s">
        <v>1630</v>
      </c>
      <c r="F1170" s="296" t="s">
        <v>1631</v>
      </c>
      <c r="G1170" s="297" t="s">
        <v>110</v>
      </c>
      <c r="H1170" s="644">
        <v>13</v>
      </c>
      <c r="I1170" s="646">
        <v>53.984000000000002</v>
      </c>
      <c r="J1170" s="655">
        <v>251.386</v>
      </c>
      <c r="K1170" s="436">
        <v>0.3125</v>
      </c>
      <c r="L1170" s="734">
        <v>3</v>
      </c>
      <c r="M1170" s="800" t="s">
        <v>245</v>
      </c>
      <c r="N1170" s="437" t="s">
        <v>172</v>
      </c>
      <c r="O1170" s="302"/>
      <c r="P1170" s="274">
        <v>32.549999999999997</v>
      </c>
      <c r="Q1170" s="274">
        <v>2</v>
      </c>
      <c r="R1170" s="252">
        <v>0</v>
      </c>
      <c r="S1170" s="303">
        <v>0</v>
      </c>
      <c r="U1170" s="803">
        <f t="shared" si="22"/>
        <v>0</v>
      </c>
      <c r="V1170" s="859">
        <f t="shared" si="23"/>
        <v>1</v>
      </c>
    </row>
    <row r="1171" spans="1:22" ht="16.5" thickTop="1" thickBot="1">
      <c r="A1171" s="799"/>
      <c r="B1171" s="804" t="s">
        <v>804</v>
      </c>
      <c r="C1171" s="884" t="s">
        <v>814</v>
      </c>
      <c r="D1171" s="881" t="s">
        <v>172</v>
      </c>
      <c r="E1171" s="804" t="s">
        <v>2224</v>
      </c>
      <c r="F1171" s="294" t="s">
        <v>2226</v>
      </c>
      <c r="G1171" s="295" t="s">
        <v>111</v>
      </c>
      <c r="H1171" s="645">
        <v>7</v>
      </c>
      <c r="I1171" s="647">
        <v>427.29199999999997</v>
      </c>
      <c r="J1171" s="434">
        <v>568.73</v>
      </c>
      <c r="K1171" s="435">
        <v>0.5641025641025641</v>
      </c>
      <c r="L1171" s="735">
        <v>3</v>
      </c>
      <c r="M1171" s="804" t="s">
        <v>246</v>
      </c>
      <c r="N1171" s="437" t="s">
        <v>172</v>
      </c>
      <c r="O1171" s="304"/>
      <c r="P1171" s="275">
        <v>45.293999999999997</v>
      </c>
      <c r="Q1171" s="275">
        <v>4</v>
      </c>
      <c r="R1171" s="253">
        <v>1</v>
      </c>
      <c r="S1171" s="305">
        <v>0.33333333333333331</v>
      </c>
      <c r="U1171" s="803">
        <f t="shared" si="22"/>
        <v>0</v>
      </c>
      <c r="V1171" s="859">
        <f t="shared" si="23"/>
        <v>1</v>
      </c>
    </row>
    <row r="1172" spans="1:22" ht="16.5" thickTop="1" thickBot="1">
      <c r="A1172" s="799"/>
      <c r="B1172" s="800" t="s">
        <v>804</v>
      </c>
      <c r="C1172" s="883" t="s">
        <v>814</v>
      </c>
      <c r="D1172" s="882" t="s">
        <v>172</v>
      </c>
      <c r="E1172" s="800" t="s">
        <v>2706</v>
      </c>
      <c r="F1172" s="296" t="s">
        <v>2707</v>
      </c>
      <c r="G1172" s="297" t="s">
        <v>110</v>
      </c>
      <c r="H1172" s="644">
        <v>3</v>
      </c>
      <c r="I1172" s="646">
        <v>719.44</v>
      </c>
      <c r="J1172" s="655">
        <v>948.16</v>
      </c>
      <c r="K1172" s="436">
        <v>1.0434782608695652</v>
      </c>
      <c r="L1172" s="734">
        <v>5</v>
      </c>
      <c r="M1172" s="800" t="s">
        <v>246</v>
      </c>
      <c r="N1172" s="437" t="s">
        <v>172</v>
      </c>
      <c r="O1172" s="302">
        <v>1</v>
      </c>
      <c r="P1172" s="274">
        <v>130.62899999999999</v>
      </c>
      <c r="Q1172" s="274">
        <v>10</v>
      </c>
      <c r="R1172" s="252">
        <v>4</v>
      </c>
      <c r="S1172" s="303">
        <v>0.88888888888888884</v>
      </c>
      <c r="U1172" s="803">
        <f t="shared" si="22"/>
        <v>0</v>
      </c>
      <c r="V1172" s="859">
        <f t="shared" si="23"/>
        <v>1</v>
      </c>
    </row>
    <row r="1173" spans="1:22" ht="16.5" thickTop="1" thickBot="1">
      <c r="A1173" s="799"/>
      <c r="B1173" s="804" t="s">
        <v>804</v>
      </c>
      <c r="C1173" s="884" t="s">
        <v>814</v>
      </c>
      <c r="D1173" s="881" t="s">
        <v>172</v>
      </c>
      <c r="E1173" s="804" t="s">
        <v>2925</v>
      </c>
      <c r="F1173" s="294" t="s">
        <v>2926</v>
      </c>
      <c r="G1173" s="295" t="s">
        <v>109</v>
      </c>
      <c r="H1173" s="645"/>
      <c r="I1173" s="647"/>
      <c r="J1173" s="434">
        <v>41.058</v>
      </c>
      <c r="K1173" s="435">
        <v>0.13333333333333333</v>
      </c>
      <c r="L1173" s="735">
        <v>3</v>
      </c>
      <c r="M1173" s="804" t="s">
        <v>286</v>
      </c>
      <c r="N1173" s="437" t="s">
        <v>172</v>
      </c>
      <c r="O1173" s="304"/>
      <c r="P1173" s="275">
        <v>41.058</v>
      </c>
      <c r="Q1173" s="275">
        <v>1</v>
      </c>
      <c r="R1173" s="253">
        <v>1</v>
      </c>
      <c r="S1173" s="305">
        <v>0.33333333333333331</v>
      </c>
      <c r="U1173" s="803">
        <f t="shared" si="22"/>
        <v>1</v>
      </c>
      <c r="V1173" s="859">
        <f t="shared" si="23"/>
        <v>0</v>
      </c>
    </row>
    <row r="1174" spans="1:22" ht="16.5" thickTop="1" thickBot="1">
      <c r="A1174" s="799"/>
      <c r="B1174" s="800" t="s">
        <v>804</v>
      </c>
      <c r="C1174" s="883" t="s">
        <v>814</v>
      </c>
      <c r="D1174" s="882" t="s">
        <v>172</v>
      </c>
      <c r="E1174" s="800" t="s">
        <v>3774</v>
      </c>
      <c r="F1174" s="296" t="s">
        <v>3775</v>
      </c>
      <c r="G1174" s="297" t="s">
        <v>109</v>
      </c>
      <c r="H1174" s="644"/>
      <c r="I1174" s="646"/>
      <c r="J1174" s="655">
        <v>78.697999999999993</v>
      </c>
      <c r="K1174" s="436">
        <v>0.25</v>
      </c>
      <c r="L1174" s="734">
        <v>4</v>
      </c>
      <c r="M1174" s="800" t="s">
        <v>286</v>
      </c>
      <c r="N1174" s="437" t="s">
        <v>172</v>
      </c>
      <c r="O1174" s="302"/>
      <c r="P1174" s="274">
        <v>78.697999999999993</v>
      </c>
      <c r="Q1174" s="274">
        <v>5</v>
      </c>
      <c r="R1174" s="252">
        <v>1</v>
      </c>
      <c r="S1174" s="303">
        <v>0.25</v>
      </c>
      <c r="U1174" s="803">
        <f t="shared" si="22"/>
        <v>1</v>
      </c>
      <c r="V1174" s="859">
        <f t="shared" si="23"/>
        <v>0</v>
      </c>
    </row>
    <row r="1175" spans="1:22" ht="16.5" thickTop="1" thickBot="1">
      <c r="A1175" s="799"/>
      <c r="B1175" s="804" t="s">
        <v>804</v>
      </c>
      <c r="C1175" s="884" t="s">
        <v>937</v>
      </c>
      <c r="D1175" s="881" t="s">
        <v>172</v>
      </c>
      <c r="E1175" s="804" t="s">
        <v>974</v>
      </c>
      <c r="F1175" s="294" t="s">
        <v>975</v>
      </c>
      <c r="G1175" s="295" t="s">
        <v>111</v>
      </c>
      <c r="H1175" s="645">
        <v>18</v>
      </c>
      <c r="I1175" s="647">
        <v>21.029</v>
      </c>
      <c r="J1175" s="434">
        <v>1321.9069999999999</v>
      </c>
      <c r="K1175" s="435">
        <v>0.34899328859060402</v>
      </c>
      <c r="L1175" s="735">
        <v>5</v>
      </c>
      <c r="M1175" s="804" t="s">
        <v>246</v>
      </c>
      <c r="N1175" s="437" t="s">
        <v>172</v>
      </c>
      <c r="O1175" s="304"/>
      <c r="P1175" s="275">
        <v>10.664</v>
      </c>
      <c r="Q1175" s="275">
        <v>1</v>
      </c>
      <c r="R1175" s="253">
        <v>1</v>
      </c>
      <c r="S1175" s="305">
        <v>0.2</v>
      </c>
      <c r="U1175" s="803">
        <f t="shared" si="22"/>
        <v>0</v>
      </c>
      <c r="V1175" s="859">
        <f t="shared" si="23"/>
        <v>1</v>
      </c>
    </row>
    <row r="1176" spans="1:22" ht="16.5" thickTop="1" thickBot="1">
      <c r="A1176" s="799"/>
      <c r="B1176" s="800" t="s">
        <v>804</v>
      </c>
      <c r="C1176" s="883" t="s">
        <v>937</v>
      </c>
      <c r="D1176" s="882" t="s">
        <v>172</v>
      </c>
      <c r="E1176" s="800" t="s">
        <v>937</v>
      </c>
      <c r="F1176" s="296" t="s">
        <v>939</v>
      </c>
      <c r="G1176" s="297" t="s">
        <v>112</v>
      </c>
      <c r="H1176" s="644">
        <v>18</v>
      </c>
      <c r="I1176" s="646">
        <v>577.40099999999995</v>
      </c>
      <c r="J1176" s="655">
        <v>1507.069</v>
      </c>
      <c r="K1176" s="436">
        <v>0.54285714285714282</v>
      </c>
      <c r="L1176" s="734">
        <v>3</v>
      </c>
      <c r="M1176" s="800" t="s">
        <v>246</v>
      </c>
      <c r="N1176" s="437" t="s">
        <v>172</v>
      </c>
      <c r="O1176" s="302"/>
      <c r="P1176" s="274">
        <v>76.941000000000003</v>
      </c>
      <c r="Q1176" s="274">
        <v>5</v>
      </c>
      <c r="R1176" s="252">
        <v>1</v>
      </c>
      <c r="S1176" s="303">
        <v>0.33333333333333331</v>
      </c>
      <c r="U1176" s="803">
        <f t="shared" si="22"/>
        <v>0</v>
      </c>
      <c r="V1176" s="859">
        <f t="shared" si="23"/>
        <v>1</v>
      </c>
    </row>
    <row r="1177" spans="1:22" ht="16.5" thickTop="1" thickBot="1">
      <c r="A1177" s="799"/>
      <c r="B1177" s="804" t="s">
        <v>804</v>
      </c>
      <c r="C1177" s="884" t="s">
        <v>937</v>
      </c>
      <c r="D1177" s="881" t="s">
        <v>172</v>
      </c>
      <c r="E1177" s="804" t="s">
        <v>1132</v>
      </c>
      <c r="F1177" s="294" t="s">
        <v>1133</v>
      </c>
      <c r="G1177" s="295" t="s">
        <v>110</v>
      </c>
      <c r="H1177" s="645">
        <v>18</v>
      </c>
      <c r="I1177" s="647">
        <v>177.06899999999999</v>
      </c>
      <c r="J1177" s="434">
        <v>509.98700000000002</v>
      </c>
      <c r="K1177" s="435">
        <v>0.43636363636363634</v>
      </c>
      <c r="L1177" s="735">
        <v>5</v>
      </c>
      <c r="M1177" s="804" t="s">
        <v>246</v>
      </c>
      <c r="N1177" s="437" t="s">
        <v>172</v>
      </c>
      <c r="O1177" s="304"/>
      <c r="P1177" s="275">
        <v>57.902000000000001</v>
      </c>
      <c r="Q1177" s="275">
        <v>5</v>
      </c>
      <c r="R1177" s="253">
        <v>5</v>
      </c>
      <c r="S1177" s="305">
        <v>1</v>
      </c>
      <c r="U1177" s="803">
        <f t="shared" si="22"/>
        <v>0</v>
      </c>
      <c r="V1177" s="859">
        <f t="shared" si="23"/>
        <v>1</v>
      </c>
    </row>
    <row r="1178" spans="1:22" ht="16.5" thickTop="1" thickBot="1">
      <c r="A1178" s="799"/>
      <c r="B1178" s="800" t="s">
        <v>804</v>
      </c>
      <c r="C1178" s="883" t="s">
        <v>937</v>
      </c>
      <c r="D1178" s="882" t="s">
        <v>172</v>
      </c>
      <c r="E1178" s="800" t="s">
        <v>1225</v>
      </c>
      <c r="F1178" s="296" t="s">
        <v>1226</v>
      </c>
      <c r="G1178" s="297" t="s">
        <v>111</v>
      </c>
      <c r="H1178" s="644">
        <v>17</v>
      </c>
      <c r="I1178" s="646">
        <v>328.37200000000001</v>
      </c>
      <c r="J1178" s="655">
        <v>1079.8989999999999</v>
      </c>
      <c r="K1178" s="436">
        <v>0.37593984962406013</v>
      </c>
      <c r="L1178" s="734">
        <v>3</v>
      </c>
      <c r="M1178" s="800" t="s">
        <v>246</v>
      </c>
      <c r="N1178" s="437" t="s">
        <v>172</v>
      </c>
      <c r="O1178" s="302"/>
      <c r="P1178" s="274">
        <v>12.244999999999999</v>
      </c>
      <c r="Q1178" s="274">
        <v>1</v>
      </c>
      <c r="R1178" s="252">
        <v>1</v>
      </c>
      <c r="S1178" s="303">
        <v>0.2857142857142857</v>
      </c>
      <c r="U1178" s="803">
        <f t="shared" si="22"/>
        <v>0</v>
      </c>
      <c r="V1178" s="859">
        <f t="shared" si="23"/>
        <v>1</v>
      </c>
    </row>
    <row r="1179" spans="1:22" ht="16.5" thickTop="1" thickBot="1">
      <c r="A1179" s="799"/>
      <c r="B1179" s="804" t="s">
        <v>804</v>
      </c>
      <c r="C1179" s="884" t="s">
        <v>937</v>
      </c>
      <c r="D1179" s="881" t="s">
        <v>172</v>
      </c>
      <c r="E1179" s="804" t="s">
        <v>1302</v>
      </c>
      <c r="F1179" s="294" t="s">
        <v>1303</v>
      </c>
      <c r="G1179" s="295" t="s">
        <v>110</v>
      </c>
      <c r="H1179" s="645">
        <v>15</v>
      </c>
      <c r="I1179" s="647">
        <v>164.00800000000001</v>
      </c>
      <c r="J1179" s="434">
        <v>246.27099999999999</v>
      </c>
      <c r="K1179" s="435">
        <v>0.23931623931623933</v>
      </c>
      <c r="L1179" s="735">
        <v>2</v>
      </c>
      <c r="M1179" s="804" t="s">
        <v>245</v>
      </c>
      <c r="N1179" s="437" t="s">
        <v>172</v>
      </c>
      <c r="O1179" s="304"/>
      <c r="P1179" s="275">
        <v>14.141</v>
      </c>
      <c r="Q1179" s="275">
        <v>1</v>
      </c>
      <c r="R1179" s="253">
        <v>1</v>
      </c>
      <c r="S1179" s="305">
        <v>0.33333333333333331</v>
      </c>
      <c r="U1179" s="803">
        <f t="shared" si="22"/>
        <v>0</v>
      </c>
      <c r="V1179" s="859">
        <f t="shared" si="23"/>
        <v>1</v>
      </c>
    </row>
    <row r="1180" spans="1:22" ht="16.5" thickTop="1" thickBot="1">
      <c r="A1180" s="799"/>
      <c r="B1180" s="800" t="s">
        <v>804</v>
      </c>
      <c r="C1180" s="883" t="s">
        <v>937</v>
      </c>
      <c r="D1180" s="882" t="s">
        <v>172</v>
      </c>
      <c r="E1180" s="800" t="s">
        <v>1409</v>
      </c>
      <c r="F1180" s="296" t="s">
        <v>760</v>
      </c>
      <c r="G1180" s="297" t="s">
        <v>110</v>
      </c>
      <c r="H1180" s="644">
        <v>14</v>
      </c>
      <c r="I1180" s="646">
        <v>196.58600000000001</v>
      </c>
      <c r="J1180" s="655">
        <v>272.84500000000003</v>
      </c>
      <c r="K1180" s="436">
        <v>0.27906976744186046</v>
      </c>
      <c r="L1180" s="734">
        <v>3</v>
      </c>
      <c r="M1180" s="800" t="s">
        <v>245</v>
      </c>
      <c r="N1180" s="437" t="s">
        <v>172</v>
      </c>
      <c r="O1180" s="302"/>
      <c r="P1180" s="274">
        <v>38.076999999999998</v>
      </c>
      <c r="Q1180" s="274">
        <v>3</v>
      </c>
      <c r="R1180" s="252">
        <v>2</v>
      </c>
      <c r="S1180" s="303">
        <v>0.66666666666666663</v>
      </c>
      <c r="U1180" s="803">
        <f t="shared" si="22"/>
        <v>0</v>
      </c>
      <c r="V1180" s="859">
        <f t="shared" si="23"/>
        <v>1</v>
      </c>
    </row>
    <row r="1181" spans="1:22" ht="16.5" thickTop="1" thickBot="1">
      <c r="A1181" s="799"/>
      <c r="B1181" s="804" t="s">
        <v>804</v>
      </c>
      <c r="C1181" s="884" t="s">
        <v>937</v>
      </c>
      <c r="D1181" s="881" t="s">
        <v>172</v>
      </c>
      <c r="E1181" s="804" t="s">
        <v>1904</v>
      </c>
      <c r="F1181" s="294" t="s">
        <v>1905</v>
      </c>
      <c r="G1181" s="295" t="s">
        <v>110</v>
      </c>
      <c r="H1181" s="645">
        <v>10</v>
      </c>
      <c r="I1181" s="647">
        <v>86.394999999999996</v>
      </c>
      <c r="J1181" s="434">
        <v>115.991</v>
      </c>
      <c r="K1181" s="435">
        <v>0.32653061224489793</v>
      </c>
      <c r="L1181" s="735">
        <v>1</v>
      </c>
      <c r="M1181" s="804" t="s">
        <v>286</v>
      </c>
      <c r="N1181" s="437" t="s">
        <v>172</v>
      </c>
      <c r="O1181" s="304"/>
      <c r="P1181" s="275"/>
      <c r="Q1181" s="275"/>
      <c r="R1181" s="253">
        <v>0</v>
      </c>
      <c r="S1181" s="305">
        <v>0</v>
      </c>
      <c r="U1181" s="803">
        <f t="shared" si="22"/>
        <v>1</v>
      </c>
      <c r="V1181" s="859">
        <f t="shared" si="23"/>
        <v>1</v>
      </c>
    </row>
    <row r="1182" spans="1:22" ht="16.5" thickTop="1" thickBot="1">
      <c r="A1182" s="799"/>
      <c r="B1182" s="800" t="s">
        <v>804</v>
      </c>
      <c r="C1182" s="883" t="s">
        <v>937</v>
      </c>
      <c r="D1182" s="882" t="s">
        <v>172</v>
      </c>
      <c r="E1182" s="800" t="s">
        <v>2060</v>
      </c>
      <c r="F1182" s="296" t="s">
        <v>2061</v>
      </c>
      <c r="G1182" s="297" t="s">
        <v>110</v>
      </c>
      <c r="H1182" s="644">
        <v>9</v>
      </c>
      <c r="I1182" s="646">
        <v>971.33699999999999</v>
      </c>
      <c r="J1182" s="655">
        <v>423.82499999999999</v>
      </c>
      <c r="K1182" s="436">
        <v>0.28865979381443296</v>
      </c>
      <c r="L1182" s="734">
        <v>4</v>
      </c>
      <c r="M1182" s="800" t="s">
        <v>246</v>
      </c>
      <c r="N1182" s="437" t="s">
        <v>172</v>
      </c>
      <c r="O1182" s="302"/>
      <c r="P1182" s="274">
        <v>9.6159999999999997</v>
      </c>
      <c r="Q1182" s="274">
        <v>1</v>
      </c>
      <c r="R1182" s="252">
        <v>1</v>
      </c>
      <c r="S1182" s="303">
        <v>0.22222222222222221</v>
      </c>
      <c r="U1182" s="803">
        <f t="shared" si="22"/>
        <v>0</v>
      </c>
      <c r="V1182" s="859">
        <f t="shared" si="23"/>
        <v>1</v>
      </c>
    </row>
    <row r="1183" spans="1:22" ht="16.5" thickTop="1" thickBot="1">
      <c r="A1183" s="799"/>
      <c r="B1183" s="804" t="s">
        <v>804</v>
      </c>
      <c r="C1183" s="884" t="s">
        <v>937</v>
      </c>
      <c r="D1183" s="881" t="s">
        <v>172</v>
      </c>
      <c r="E1183" s="804" t="s">
        <v>2173</v>
      </c>
      <c r="F1183" s="294" t="s">
        <v>2174</v>
      </c>
      <c r="G1183" s="295" t="s">
        <v>110</v>
      </c>
      <c r="H1183" s="645">
        <v>8</v>
      </c>
      <c r="I1183" s="647">
        <v>450.76100000000002</v>
      </c>
      <c r="J1183" s="434">
        <v>271.483</v>
      </c>
      <c r="K1183" s="435">
        <v>0.25210084033613445</v>
      </c>
      <c r="L1183" s="735">
        <v>5</v>
      </c>
      <c r="M1183" s="804" t="s">
        <v>246</v>
      </c>
      <c r="N1183" s="437" t="s">
        <v>172</v>
      </c>
      <c r="O1183" s="304"/>
      <c r="P1183" s="275">
        <v>29.303000000000001</v>
      </c>
      <c r="Q1183" s="275">
        <v>2</v>
      </c>
      <c r="R1183" s="253">
        <v>1</v>
      </c>
      <c r="S1183" s="305">
        <v>0.18181818181818182</v>
      </c>
      <c r="U1183" s="803">
        <f t="shared" si="22"/>
        <v>0</v>
      </c>
      <c r="V1183" s="859">
        <f t="shared" si="23"/>
        <v>1</v>
      </c>
    </row>
    <row r="1184" spans="1:22" ht="16.5" thickTop="1" thickBot="1">
      <c r="A1184" s="799"/>
      <c r="B1184" s="800" t="s">
        <v>804</v>
      </c>
      <c r="C1184" s="883" t="s">
        <v>937</v>
      </c>
      <c r="D1184" s="882" t="s">
        <v>172</v>
      </c>
      <c r="E1184" s="800" t="s">
        <v>2345</v>
      </c>
      <c r="F1184" s="296" t="s">
        <v>2347</v>
      </c>
      <c r="G1184" s="297" t="s">
        <v>111</v>
      </c>
      <c r="H1184" s="644">
        <v>7</v>
      </c>
      <c r="I1184" s="646">
        <v>440.24</v>
      </c>
      <c r="J1184" s="655">
        <v>570.69500000000005</v>
      </c>
      <c r="K1184" s="436">
        <v>0.66666666666666663</v>
      </c>
      <c r="L1184" s="734">
        <v>3</v>
      </c>
      <c r="M1184" s="800" t="s">
        <v>246</v>
      </c>
      <c r="N1184" s="437" t="s">
        <v>172</v>
      </c>
      <c r="O1184" s="302"/>
      <c r="P1184" s="274">
        <v>78.164000000000001</v>
      </c>
      <c r="Q1184" s="274">
        <v>4</v>
      </c>
      <c r="R1184" s="252">
        <v>1</v>
      </c>
      <c r="S1184" s="303">
        <v>0.33333333333333331</v>
      </c>
      <c r="U1184" s="803">
        <f t="shared" si="22"/>
        <v>0</v>
      </c>
      <c r="V1184" s="859">
        <f t="shared" si="23"/>
        <v>1</v>
      </c>
    </row>
    <row r="1185" spans="1:22" ht="16.5" thickTop="1" thickBot="1">
      <c r="A1185" s="799"/>
      <c r="B1185" s="804" t="s">
        <v>804</v>
      </c>
      <c r="C1185" s="884" t="s">
        <v>937</v>
      </c>
      <c r="D1185" s="881" t="s">
        <v>172</v>
      </c>
      <c r="E1185" s="804" t="s">
        <v>2402</v>
      </c>
      <c r="F1185" s="294" t="s">
        <v>2403</v>
      </c>
      <c r="G1185" s="295" t="s">
        <v>110</v>
      </c>
      <c r="H1185" s="645">
        <v>7</v>
      </c>
      <c r="I1185" s="647">
        <v>28.079000000000001</v>
      </c>
      <c r="J1185" s="434">
        <v>280.07100000000003</v>
      </c>
      <c r="K1185" s="435">
        <v>0.46153846153846156</v>
      </c>
      <c r="L1185" s="735">
        <v>4</v>
      </c>
      <c r="M1185" s="804" t="s">
        <v>246</v>
      </c>
      <c r="N1185" s="437" t="s">
        <v>172</v>
      </c>
      <c r="O1185" s="304"/>
      <c r="P1185" s="275">
        <v>39.402999999999999</v>
      </c>
      <c r="Q1185" s="275">
        <v>2</v>
      </c>
      <c r="R1185" s="253">
        <v>1</v>
      </c>
      <c r="S1185" s="305">
        <v>0.25</v>
      </c>
      <c r="U1185" s="803">
        <f t="shared" si="22"/>
        <v>0</v>
      </c>
      <c r="V1185" s="859">
        <f t="shared" si="23"/>
        <v>1</v>
      </c>
    </row>
    <row r="1186" spans="1:22" ht="16.5" thickTop="1" thickBot="1">
      <c r="A1186" s="799"/>
      <c r="B1186" s="800" t="s">
        <v>804</v>
      </c>
      <c r="C1186" s="883" t="s">
        <v>937</v>
      </c>
      <c r="D1186" s="882" t="s">
        <v>172</v>
      </c>
      <c r="E1186" s="800" t="s">
        <v>2504</v>
      </c>
      <c r="F1186" s="296" t="s">
        <v>2505</v>
      </c>
      <c r="G1186" s="297" t="s">
        <v>110</v>
      </c>
      <c r="H1186" s="644">
        <v>5</v>
      </c>
      <c r="I1186" s="646">
        <v>281.85700000000003</v>
      </c>
      <c r="J1186" s="655">
        <v>513.52200000000005</v>
      </c>
      <c r="K1186" s="436">
        <v>0.54285714285714282</v>
      </c>
      <c r="L1186" s="734">
        <v>11</v>
      </c>
      <c r="M1186" s="800" t="s">
        <v>246</v>
      </c>
      <c r="N1186" s="437" t="s">
        <v>172</v>
      </c>
      <c r="O1186" s="302">
        <v>1</v>
      </c>
      <c r="P1186" s="274">
        <v>246.066</v>
      </c>
      <c r="Q1186" s="274">
        <v>12</v>
      </c>
      <c r="R1186" s="252">
        <v>8</v>
      </c>
      <c r="S1186" s="303">
        <v>0.76190476190476186</v>
      </c>
      <c r="U1186" s="803">
        <f t="shared" si="22"/>
        <v>0</v>
      </c>
      <c r="V1186" s="859">
        <f t="shared" si="23"/>
        <v>1</v>
      </c>
    </row>
    <row r="1187" spans="1:22" ht="16.5" thickTop="1" thickBot="1">
      <c r="A1187" s="799"/>
      <c r="B1187" s="804" t="s">
        <v>804</v>
      </c>
      <c r="C1187" s="884" t="s">
        <v>937</v>
      </c>
      <c r="D1187" s="881" t="s">
        <v>172</v>
      </c>
      <c r="E1187" s="804" t="s">
        <v>2927</v>
      </c>
      <c r="F1187" s="294" t="s">
        <v>2928</v>
      </c>
      <c r="G1187" s="295" t="s">
        <v>109</v>
      </c>
      <c r="H1187" s="645"/>
      <c r="I1187" s="647"/>
      <c r="J1187" s="434">
        <v>102.905</v>
      </c>
      <c r="K1187" s="435">
        <v>0.4375</v>
      </c>
      <c r="L1187" s="735">
        <v>6</v>
      </c>
      <c r="M1187" s="804" t="s">
        <v>286</v>
      </c>
      <c r="N1187" s="437" t="s">
        <v>172</v>
      </c>
      <c r="O1187" s="304"/>
      <c r="P1187" s="275">
        <v>24.28</v>
      </c>
      <c r="Q1187" s="275">
        <v>2</v>
      </c>
      <c r="R1187" s="253">
        <v>2</v>
      </c>
      <c r="S1187" s="305">
        <v>0.33333333333333331</v>
      </c>
      <c r="U1187" s="803">
        <f t="shared" si="22"/>
        <v>1</v>
      </c>
      <c r="V1187" s="859">
        <f t="shared" si="23"/>
        <v>0</v>
      </c>
    </row>
    <row r="1188" spans="1:22" ht="16.5" thickTop="1" thickBot="1">
      <c r="A1188" s="799"/>
      <c r="B1188" s="800" t="s">
        <v>804</v>
      </c>
      <c r="C1188" s="883" t="s">
        <v>1071</v>
      </c>
      <c r="D1188" s="882" t="s">
        <v>172</v>
      </c>
      <c r="E1188" s="800" t="s">
        <v>1071</v>
      </c>
      <c r="F1188" s="296" t="s">
        <v>1073</v>
      </c>
      <c r="G1188" s="297" t="s">
        <v>647</v>
      </c>
      <c r="H1188" s="644">
        <v>18</v>
      </c>
      <c r="I1188" s="646">
        <v>195.02099999999999</v>
      </c>
      <c r="J1188" s="655">
        <v>448.005</v>
      </c>
      <c r="K1188" s="436">
        <v>0.43333333333333335</v>
      </c>
      <c r="L1188" s="734">
        <v>7</v>
      </c>
      <c r="M1188" s="800" t="s">
        <v>246</v>
      </c>
      <c r="N1188" s="437" t="s">
        <v>172</v>
      </c>
      <c r="O1188" s="302"/>
      <c r="P1188" s="274">
        <v>32.628999999999998</v>
      </c>
      <c r="Q1188" s="274">
        <v>2</v>
      </c>
      <c r="R1188" s="252">
        <v>2</v>
      </c>
      <c r="S1188" s="303">
        <v>0.26666666666666666</v>
      </c>
      <c r="U1188" s="803">
        <f t="shared" si="22"/>
        <v>0</v>
      </c>
      <c r="V1188" s="859">
        <f t="shared" si="23"/>
        <v>1</v>
      </c>
    </row>
    <row r="1189" spans="1:22" ht="16.5" thickTop="1" thickBot="1">
      <c r="A1189" s="799"/>
      <c r="B1189" s="804" t="s">
        <v>804</v>
      </c>
      <c r="C1189" s="884" t="s">
        <v>1071</v>
      </c>
      <c r="D1189" s="881" t="s">
        <v>172</v>
      </c>
      <c r="E1189" s="804" t="s">
        <v>1098</v>
      </c>
      <c r="F1189" s="294" t="s">
        <v>1100</v>
      </c>
      <c r="G1189" s="295" t="s">
        <v>111</v>
      </c>
      <c r="H1189" s="645">
        <v>18</v>
      </c>
      <c r="I1189" s="647">
        <v>134.78899999999999</v>
      </c>
      <c r="J1189" s="434">
        <v>517.17899999999997</v>
      </c>
      <c r="K1189" s="435">
        <v>0.25954198473282442</v>
      </c>
      <c r="L1189" s="735">
        <v>4</v>
      </c>
      <c r="M1189" s="804" t="s">
        <v>246</v>
      </c>
      <c r="N1189" s="437" t="s">
        <v>172</v>
      </c>
      <c r="O1189" s="304">
        <v>1</v>
      </c>
      <c r="P1189" s="275">
        <v>60.366999999999997</v>
      </c>
      <c r="Q1189" s="275">
        <v>4</v>
      </c>
      <c r="R1189" s="253">
        <v>2</v>
      </c>
      <c r="S1189" s="305">
        <v>0.5</v>
      </c>
      <c r="U1189" s="803">
        <f t="shared" si="22"/>
        <v>0</v>
      </c>
      <c r="V1189" s="859">
        <f t="shared" si="23"/>
        <v>1</v>
      </c>
    </row>
    <row r="1190" spans="1:22" ht="16.5" thickTop="1" thickBot="1">
      <c r="A1190" s="799"/>
      <c r="B1190" s="800" t="s">
        <v>804</v>
      </c>
      <c r="C1190" s="883" t="s">
        <v>1071</v>
      </c>
      <c r="D1190" s="882" t="s">
        <v>172</v>
      </c>
      <c r="E1190" s="800" t="s">
        <v>2058</v>
      </c>
      <c r="F1190" s="296" t="s">
        <v>2059</v>
      </c>
      <c r="G1190" s="297" t="s">
        <v>111</v>
      </c>
      <c r="H1190" s="644">
        <v>10</v>
      </c>
      <c r="I1190" s="646">
        <v>152.065</v>
      </c>
      <c r="J1190" s="655">
        <v>505.15</v>
      </c>
      <c r="K1190" s="436">
        <v>0.53191489361702127</v>
      </c>
      <c r="L1190" s="734">
        <v>6</v>
      </c>
      <c r="M1190" s="800" t="s">
        <v>246</v>
      </c>
      <c r="N1190" s="437" t="s">
        <v>172</v>
      </c>
      <c r="O1190" s="302"/>
      <c r="P1190" s="274">
        <v>12.558</v>
      </c>
      <c r="Q1190" s="274"/>
      <c r="R1190" s="252">
        <v>0</v>
      </c>
      <c r="S1190" s="303">
        <v>0</v>
      </c>
      <c r="U1190" s="803">
        <f t="shared" si="22"/>
        <v>0</v>
      </c>
      <c r="V1190" s="859">
        <f t="shared" si="23"/>
        <v>1</v>
      </c>
    </row>
    <row r="1191" spans="1:22" ht="16.5" thickTop="1" thickBot="1">
      <c r="A1191" s="799"/>
      <c r="B1191" s="804" t="s">
        <v>804</v>
      </c>
      <c r="C1191" s="884" t="s">
        <v>1071</v>
      </c>
      <c r="D1191" s="881" t="s">
        <v>172</v>
      </c>
      <c r="E1191" s="804" t="s">
        <v>2506</v>
      </c>
      <c r="F1191" s="294" t="s">
        <v>958</v>
      </c>
      <c r="G1191" s="295" t="s">
        <v>110</v>
      </c>
      <c r="H1191" s="645">
        <v>5</v>
      </c>
      <c r="I1191" s="647">
        <v>131.09200000000001</v>
      </c>
      <c r="J1191" s="434">
        <v>199.63499999999999</v>
      </c>
      <c r="K1191" s="435">
        <v>0.33333333333333331</v>
      </c>
      <c r="L1191" s="735">
        <v>4</v>
      </c>
      <c r="M1191" s="804" t="s">
        <v>246</v>
      </c>
      <c r="N1191" s="437" t="s">
        <v>172</v>
      </c>
      <c r="O1191" s="304"/>
      <c r="P1191" s="275"/>
      <c r="Q1191" s="275"/>
      <c r="R1191" s="253">
        <v>0</v>
      </c>
      <c r="S1191" s="305">
        <v>0</v>
      </c>
      <c r="U1191" s="803">
        <f t="shared" si="22"/>
        <v>0</v>
      </c>
      <c r="V1191" s="859">
        <f t="shared" si="23"/>
        <v>1</v>
      </c>
    </row>
    <row r="1192" spans="1:22" ht="16.5" thickTop="1" thickBot="1">
      <c r="A1192" s="799"/>
      <c r="B1192" s="800" t="s">
        <v>804</v>
      </c>
      <c r="C1192" s="883" t="s">
        <v>1071</v>
      </c>
      <c r="D1192" s="882" t="s">
        <v>172</v>
      </c>
      <c r="E1192" s="800" t="s">
        <v>2929</v>
      </c>
      <c r="F1192" s="296" t="s">
        <v>2930</v>
      </c>
      <c r="G1192" s="297" t="s">
        <v>110</v>
      </c>
      <c r="H1192" s="644">
        <v>3</v>
      </c>
      <c r="I1192" s="646">
        <v>75.748000000000005</v>
      </c>
      <c r="J1192" s="655">
        <v>105.227</v>
      </c>
      <c r="K1192" s="436">
        <v>0.47619047619047616</v>
      </c>
      <c r="L1192" s="734">
        <v>5</v>
      </c>
      <c r="M1192" s="800" t="s">
        <v>246</v>
      </c>
      <c r="N1192" s="437" t="s">
        <v>172</v>
      </c>
      <c r="O1192" s="302"/>
      <c r="P1192" s="274">
        <v>31.273</v>
      </c>
      <c r="Q1192" s="274">
        <v>2</v>
      </c>
      <c r="R1192" s="252">
        <v>2</v>
      </c>
      <c r="S1192" s="303">
        <v>0.4</v>
      </c>
      <c r="U1192" s="803">
        <f t="shared" ref="U1192:U1255" si="24">IF(M1192="U_200",1,0)</f>
        <v>0</v>
      </c>
      <c r="V1192" s="859">
        <f t="shared" ref="V1192:V1255" si="25">IF(G1192&lt;&gt;"US",1,0)</f>
        <v>1</v>
      </c>
    </row>
    <row r="1193" spans="1:22" ht="16.5" thickTop="1" thickBot="1">
      <c r="A1193" s="799"/>
      <c r="B1193" s="804" t="s">
        <v>804</v>
      </c>
      <c r="C1193" s="884" t="s">
        <v>1071</v>
      </c>
      <c r="D1193" s="881" t="s">
        <v>172</v>
      </c>
      <c r="E1193" s="804" t="s">
        <v>2931</v>
      </c>
      <c r="F1193" s="294" t="s">
        <v>2932</v>
      </c>
      <c r="G1193" s="295" t="s">
        <v>109</v>
      </c>
      <c r="H1193" s="645"/>
      <c r="I1193" s="647"/>
      <c r="J1193" s="434">
        <v>39.177999999999997</v>
      </c>
      <c r="K1193" s="435">
        <v>0.21428571428571427</v>
      </c>
      <c r="L1193" s="735">
        <v>5</v>
      </c>
      <c r="M1193" s="804" t="s">
        <v>286</v>
      </c>
      <c r="N1193" s="437" t="s">
        <v>172</v>
      </c>
      <c r="O1193" s="304"/>
      <c r="P1193" s="275"/>
      <c r="Q1193" s="275"/>
      <c r="R1193" s="253">
        <v>0</v>
      </c>
      <c r="S1193" s="305">
        <v>0</v>
      </c>
      <c r="U1193" s="803">
        <f t="shared" si="24"/>
        <v>1</v>
      </c>
      <c r="V1193" s="859">
        <f t="shared" si="25"/>
        <v>0</v>
      </c>
    </row>
    <row r="1194" spans="1:22" ht="16.5" thickTop="1" thickBot="1">
      <c r="A1194" s="799"/>
      <c r="B1194" s="800" t="s">
        <v>804</v>
      </c>
      <c r="C1194" s="883" t="s">
        <v>1071</v>
      </c>
      <c r="D1194" s="882" t="s">
        <v>172</v>
      </c>
      <c r="E1194" s="800" t="s">
        <v>3235</v>
      </c>
      <c r="F1194" s="296" t="s">
        <v>3236</v>
      </c>
      <c r="G1194" s="297" t="s">
        <v>111</v>
      </c>
      <c r="H1194" s="644">
        <v>1</v>
      </c>
      <c r="I1194" s="646">
        <v>26.928999999999998</v>
      </c>
      <c r="J1194" s="655">
        <v>26.928999999999998</v>
      </c>
      <c r="K1194" s="436">
        <v>1.3333333333333333</v>
      </c>
      <c r="L1194" s="734">
        <v>1</v>
      </c>
      <c r="M1194" s="800" t="s">
        <v>246</v>
      </c>
      <c r="N1194" s="437" t="s">
        <v>172</v>
      </c>
      <c r="O1194" s="302"/>
      <c r="P1194" s="274">
        <v>11.597</v>
      </c>
      <c r="Q1194" s="274">
        <v>1</v>
      </c>
      <c r="R1194" s="252">
        <v>1</v>
      </c>
      <c r="S1194" s="303">
        <v>1</v>
      </c>
      <c r="U1194" s="803">
        <f t="shared" si="24"/>
        <v>0</v>
      </c>
      <c r="V1194" s="859">
        <f t="shared" si="25"/>
        <v>1</v>
      </c>
    </row>
    <row r="1195" spans="1:22" ht="16.5" thickTop="1" thickBot="1">
      <c r="A1195" s="799"/>
      <c r="B1195" s="804" t="s">
        <v>804</v>
      </c>
      <c r="C1195" s="884" t="s">
        <v>1071</v>
      </c>
      <c r="D1195" s="881" t="s">
        <v>172</v>
      </c>
      <c r="E1195" s="804" t="s">
        <v>3237</v>
      </c>
      <c r="F1195" s="294" t="s">
        <v>3238</v>
      </c>
      <c r="G1195" s="295" t="s">
        <v>110</v>
      </c>
      <c r="H1195" s="645">
        <v>1</v>
      </c>
      <c r="I1195" s="647">
        <v>14.557</v>
      </c>
      <c r="J1195" s="434">
        <v>37.103999999999999</v>
      </c>
      <c r="K1195" s="435">
        <v>0.5</v>
      </c>
      <c r="L1195" s="735">
        <v>3</v>
      </c>
      <c r="M1195" s="804" t="s">
        <v>246</v>
      </c>
      <c r="N1195" s="437" t="s">
        <v>172</v>
      </c>
      <c r="O1195" s="304">
        <v>1</v>
      </c>
      <c r="P1195" s="275">
        <v>37.103999999999999</v>
      </c>
      <c r="Q1195" s="275">
        <v>3</v>
      </c>
      <c r="R1195" s="253">
        <v>2</v>
      </c>
      <c r="S1195" s="305">
        <v>0.8</v>
      </c>
      <c r="U1195" s="803">
        <f t="shared" si="24"/>
        <v>0</v>
      </c>
      <c r="V1195" s="859">
        <f t="shared" si="25"/>
        <v>1</v>
      </c>
    </row>
    <row r="1196" spans="1:22" ht="16.5" thickTop="1" thickBot="1">
      <c r="A1196" s="799"/>
      <c r="B1196" s="800" t="s">
        <v>804</v>
      </c>
      <c r="C1196" s="883" t="s">
        <v>1071</v>
      </c>
      <c r="D1196" s="882" t="s">
        <v>172</v>
      </c>
      <c r="E1196" s="800" t="s">
        <v>3239</v>
      </c>
      <c r="F1196" s="296" t="s">
        <v>3240</v>
      </c>
      <c r="G1196" s="297" t="s">
        <v>110</v>
      </c>
      <c r="H1196" s="644">
        <v>1</v>
      </c>
      <c r="I1196" s="646">
        <v>86.724000000000004</v>
      </c>
      <c r="J1196" s="655">
        <v>86.724000000000004</v>
      </c>
      <c r="K1196" s="436">
        <v>0.5</v>
      </c>
      <c r="L1196" s="734">
        <v>3</v>
      </c>
      <c r="M1196" s="800" t="s">
        <v>246</v>
      </c>
      <c r="N1196" s="437" t="s">
        <v>172</v>
      </c>
      <c r="O1196" s="302">
        <v>1</v>
      </c>
      <c r="P1196" s="274">
        <v>71.7</v>
      </c>
      <c r="Q1196" s="274">
        <v>2</v>
      </c>
      <c r="R1196" s="252">
        <v>1</v>
      </c>
      <c r="S1196" s="303">
        <v>0.4</v>
      </c>
      <c r="U1196" s="803">
        <f t="shared" si="24"/>
        <v>0</v>
      </c>
      <c r="V1196" s="859">
        <f t="shared" si="25"/>
        <v>1</v>
      </c>
    </row>
    <row r="1197" spans="1:22" ht="16.5" thickTop="1" thickBot="1">
      <c r="A1197" s="799"/>
      <c r="B1197" s="804" t="s">
        <v>999</v>
      </c>
      <c r="C1197" s="884" t="s">
        <v>172</v>
      </c>
      <c r="D1197" s="881" t="s">
        <v>172</v>
      </c>
      <c r="E1197" s="804" t="s">
        <v>1410</v>
      </c>
      <c r="F1197" s="294" t="s">
        <v>1411</v>
      </c>
      <c r="G1197" s="295" t="s">
        <v>111</v>
      </c>
      <c r="H1197" s="645">
        <v>14</v>
      </c>
      <c r="I1197" s="647">
        <v>133.952</v>
      </c>
      <c r="J1197" s="434">
        <v>495.99400000000003</v>
      </c>
      <c r="K1197" s="435">
        <v>0.25396825396825395</v>
      </c>
      <c r="L1197" s="735">
        <v>7</v>
      </c>
      <c r="M1197" s="804" t="s">
        <v>246</v>
      </c>
      <c r="N1197" s="437" t="s">
        <v>172</v>
      </c>
      <c r="O1197" s="304"/>
      <c r="P1197" s="275">
        <v>34.939</v>
      </c>
      <c r="Q1197" s="275">
        <v>2</v>
      </c>
      <c r="R1197" s="253">
        <v>1</v>
      </c>
      <c r="S1197" s="305">
        <v>0.14285714285714285</v>
      </c>
      <c r="U1197" s="803">
        <f t="shared" si="24"/>
        <v>0</v>
      </c>
      <c r="V1197" s="859">
        <f t="shared" si="25"/>
        <v>1</v>
      </c>
    </row>
    <row r="1198" spans="1:22" ht="16.5" thickTop="1" thickBot="1">
      <c r="A1198" s="799"/>
      <c r="B1198" s="800" t="s">
        <v>999</v>
      </c>
      <c r="C1198" s="883" t="s">
        <v>172</v>
      </c>
      <c r="D1198" s="882" t="s">
        <v>172</v>
      </c>
      <c r="E1198" s="800" t="s">
        <v>1412</v>
      </c>
      <c r="F1198" s="296" t="s">
        <v>1413</v>
      </c>
      <c r="G1198" s="297" t="s">
        <v>110</v>
      </c>
      <c r="H1198" s="644">
        <v>14</v>
      </c>
      <c r="I1198" s="646">
        <v>21.276</v>
      </c>
      <c r="J1198" s="655">
        <v>47.26</v>
      </c>
      <c r="K1198" s="436">
        <v>7.5949367088607597E-2</v>
      </c>
      <c r="L1198" s="734">
        <v>2</v>
      </c>
      <c r="M1198" s="800" t="s">
        <v>286</v>
      </c>
      <c r="N1198" s="437" t="s">
        <v>172</v>
      </c>
      <c r="O1198" s="302"/>
      <c r="P1198" s="274">
        <v>0</v>
      </c>
      <c r="Q1198" s="274"/>
      <c r="R1198" s="252">
        <v>0</v>
      </c>
      <c r="S1198" s="303">
        <v>0</v>
      </c>
      <c r="U1198" s="803">
        <f t="shared" si="24"/>
        <v>1</v>
      </c>
      <c r="V1198" s="859">
        <f t="shared" si="25"/>
        <v>1</v>
      </c>
    </row>
    <row r="1199" spans="1:22" ht="16.5" thickTop="1" thickBot="1">
      <c r="A1199" s="799"/>
      <c r="B1199" s="804" t="s">
        <v>999</v>
      </c>
      <c r="C1199" s="884" t="s">
        <v>172</v>
      </c>
      <c r="D1199" s="881" t="s">
        <v>172</v>
      </c>
      <c r="E1199" s="804" t="s">
        <v>1906</v>
      </c>
      <c r="F1199" s="294" t="s">
        <v>1907</v>
      </c>
      <c r="G1199" s="295" t="s">
        <v>110</v>
      </c>
      <c r="H1199" s="645">
        <v>10</v>
      </c>
      <c r="I1199" s="647">
        <v>71.337999999999994</v>
      </c>
      <c r="J1199" s="434">
        <v>83.477999999999994</v>
      </c>
      <c r="K1199" s="435">
        <v>0.18867924528301888</v>
      </c>
      <c r="L1199" s="735">
        <v>1</v>
      </c>
      <c r="M1199" s="804" t="s">
        <v>286</v>
      </c>
      <c r="N1199" s="437" t="s">
        <v>172</v>
      </c>
      <c r="O1199" s="304"/>
      <c r="P1199" s="275"/>
      <c r="Q1199" s="275"/>
      <c r="R1199" s="253">
        <v>0</v>
      </c>
      <c r="S1199" s="305">
        <v>0</v>
      </c>
      <c r="U1199" s="803">
        <f t="shared" si="24"/>
        <v>1</v>
      </c>
      <c r="V1199" s="859">
        <f t="shared" si="25"/>
        <v>1</v>
      </c>
    </row>
    <row r="1200" spans="1:22" ht="16.5" thickTop="1" thickBot="1">
      <c r="A1200" s="799"/>
      <c r="B1200" s="800" t="s">
        <v>999</v>
      </c>
      <c r="C1200" s="883" t="s">
        <v>172</v>
      </c>
      <c r="D1200" s="882" t="s">
        <v>172</v>
      </c>
      <c r="E1200" s="800" t="s">
        <v>1908</v>
      </c>
      <c r="F1200" s="296" t="s">
        <v>1909</v>
      </c>
      <c r="G1200" s="297" t="s">
        <v>110</v>
      </c>
      <c r="H1200" s="644">
        <v>10</v>
      </c>
      <c r="I1200" s="646">
        <v>48.837000000000003</v>
      </c>
      <c r="J1200" s="655">
        <v>74.695999999999998</v>
      </c>
      <c r="K1200" s="436">
        <v>0.16129032258064516</v>
      </c>
      <c r="L1200" s="734">
        <v>2</v>
      </c>
      <c r="M1200" s="800" t="s">
        <v>286</v>
      </c>
      <c r="N1200" s="437" t="s">
        <v>172</v>
      </c>
      <c r="O1200" s="302"/>
      <c r="P1200" s="274"/>
      <c r="Q1200" s="274"/>
      <c r="R1200" s="252">
        <v>0</v>
      </c>
      <c r="S1200" s="303">
        <v>0</v>
      </c>
      <c r="U1200" s="803">
        <f t="shared" si="24"/>
        <v>1</v>
      </c>
      <c r="V1200" s="859">
        <f t="shared" si="25"/>
        <v>1</v>
      </c>
    </row>
    <row r="1201" spans="1:22" ht="16.5" thickTop="1" thickBot="1">
      <c r="A1201" s="799"/>
      <c r="B1201" s="804" t="s">
        <v>999</v>
      </c>
      <c r="C1201" s="884" t="s">
        <v>1074</v>
      </c>
      <c r="D1201" s="881" t="s">
        <v>172</v>
      </c>
      <c r="E1201" s="804" t="s">
        <v>1074</v>
      </c>
      <c r="F1201" s="294" t="s">
        <v>1076</v>
      </c>
      <c r="G1201" s="295" t="s">
        <v>112</v>
      </c>
      <c r="H1201" s="645">
        <v>18</v>
      </c>
      <c r="I1201" s="647">
        <v>46.758000000000003</v>
      </c>
      <c r="J1201" s="434">
        <v>199.28</v>
      </c>
      <c r="K1201" s="435">
        <v>0.16822429906542055</v>
      </c>
      <c r="L1201" s="735">
        <v>6</v>
      </c>
      <c r="M1201" s="804" t="s">
        <v>286</v>
      </c>
      <c r="N1201" s="437" t="s">
        <v>172</v>
      </c>
      <c r="O1201" s="304"/>
      <c r="P1201" s="275">
        <v>4.37</v>
      </c>
      <c r="Q1201" s="275"/>
      <c r="R1201" s="253">
        <v>0</v>
      </c>
      <c r="S1201" s="305">
        <v>0</v>
      </c>
      <c r="U1201" s="803">
        <f t="shared" si="24"/>
        <v>1</v>
      </c>
      <c r="V1201" s="859">
        <f t="shared" si="25"/>
        <v>1</v>
      </c>
    </row>
    <row r="1202" spans="1:22" ht="16.5" thickTop="1" thickBot="1">
      <c r="A1202" s="799"/>
      <c r="B1202" s="800" t="s">
        <v>999</v>
      </c>
      <c r="C1202" s="883" t="s">
        <v>1074</v>
      </c>
      <c r="D1202" s="882" t="s">
        <v>172</v>
      </c>
      <c r="E1202" s="800" t="s">
        <v>1134</v>
      </c>
      <c r="F1202" s="296" t="s">
        <v>1135</v>
      </c>
      <c r="G1202" s="297" t="s">
        <v>110</v>
      </c>
      <c r="H1202" s="644">
        <v>18</v>
      </c>
      <c r="I1202" s="646">
        <v>64.712999999999994</v>
      </c>
      <c r="J1202" s="655">
        <v>120.31100000000001</v>
      </c>
      <c r="K1202" s="436">
        <v>0.15841584158415842</v>
      </c>
      <c r="L1202" s="734">
        <v>4</v>
      </c>
      <c r="M1202" s="800" t="s">
        <v>286</v>
      </c>
      <c r="N1202" s="437" t="s">
        <v>172</v>
      </c>
      <c r="O1202" s="302"/>
      <c r="P1202" s="274">
        <v>16.873000000000001</v>
      </c>
      <c r="Q1202" s="274">
        <v>2</v>
      </c>
      <c r="R1202" s="252">
        <v>1</v>
      </c>
      <c r="S1202" s="303">
        <v>0.25</v>
      </c>
      <c r="U1202" s="803">
        <f t="shared" si="24"/>
        <v>1</v>
      </c>
      <c r="V1202" s="859">
        <f t="shared" si="25"/>
        <v>1</v>
      </c>
    </row>
    <row r="1203" spans="1:22" ht="16.5" thickTop="1" thickBot="1">
      <c r="A1203" s="799"/>
      <c r="B1203" s="804" t="s">
        <v>999</v>
      </c>
      <c r="C1203" s="884" t="s">
        <v>1074</v>
      </c>
      <c r="D1203" s="881" t="s">
        <v>172</v>
      </c>
      <c r="E1203" s="804" t="s">
        <v>1227</v>
      </c>
      <c r="F1203" s="294" t="s">
        <v>1228</v>
      </c>
      <c r="G1203" s="295" t="s">
        <v>111</v>
      </c>
      <c r="H1203" s="645">
        <v>17</v>
      </c>
      <c r="I1203" s="647">
        <v>325.60399999999998</v>
      </c>
      <c r="J1203" s="434">
        <v>824.41</v>
      </c>
      <c r="K1203" s="435">
        <v>0.36206896551724138</v>
      </c>
      <c r="L1203" s="735">
        <v>8</v>
      </c>
      <c r="M1203" s="804" t="s">
        <v>246</v>
      </c>
      <c r="N1203" s="437" t="s">
        <v>172</v>
      </c>
      <c r="O1203" s="304">
        <v>2</v>
      </c>
      <c r="P1203" s="275">
        <v>48.823</v>
      </c>
      <c r="Q1203" s="275">
        <v>4</v>
      </c>
      <c r="R1203" s="253">
        <v>1</v>
      </c>
      <c r="S1203" s="305">
        <v>0.14285714285714285</v>
      </c>
      <c r="U1203" s="803">
        <f t="shared" si="24"/>
        <v>0</v>
      </c>
      <c r="V1203" s="859">
        <f t="shared" si="25"/>
        <v>1</v>
      </c>
    </row>
    <row r="1204" spans="1:22" ht="16.5" thickTop="1" thickBot="1">
      <c r="A1204" s="799"/>
      <c r="B1204" s="800" t="s">
        <v>999</v>
      </c>
      <c r="C1204" s="883" t="s">
        <v>1074</v>
      </c>
      <c r="D1204" s="882" t="s">
        <v>172</v>
      </c>
      <c r="E1204" s="800" t="s">
        <v>1588</v>
      </c>
      <c r="F1204" s="296" t="s">
        <v>1589</v>
      </c>
      <c r="G1204" s="297" t="s">
        <v>110</v>
      </c>
      <c r="H1204" s="644">
        <v>12</v>
      </c>
      <c r="I1204" s="646"/>
      <c r="J1204" s="655"/>
      <c r="K1204" s="436">
        <v>0</v>
      </c>
      <c r="L1204" s="734">
        <v>1</v>
      </c>
      <c r="M1204" s="800" t="s">
        <v>286</v>
      </c>
      <c r="N1204" s="437" t="s">
        <v>172</v>
      </c>
      <c r="O1204" s="302"/>
      <c r="P1204" s="274"/>
      <c r="Q1204" s="274"/>
      <c r="R1204" s="252">
        <v>0</v>
      </c>
      <c r="S1204" s="303">
        <v>0</v>
      </c>
      <c r="U1204" s="803">
        <f t="shared" si="24"/>
        <v>1</v>
      </c>
      <c r="V1204" s="859">
        <f t="shared" si="25"/>
        <v>1</v>
      </c>
    </row>
    <row r="1205" spans="1:22" ht="16.5" thickTop="1" thickBot="1">
      <c r="A1205" s="799"/>
      <c r="B1205" s="804" t="s">
        <v>999</v>
      </c>
      <c r="C1205" s="884" t="s">
        <v>1074</v>
      </c>
      <c r="D1205" s="881" t="s">
        <v>172</v>
      </c>
      <c r="E1205" s="804" t="s">
        <v>1632</v>
      </c>
      <c r="F1205" s="294" t="s">
        <v>1633</v>
      </c>
      <c r="G1205" s="295" t="s">
        <v>110</v>
      </c>
      <c r="H1205" s="645">
        <v>12</v>
      </c>
      <c r="I1205" s="647">
        <v>50.99</v>
      </c>
      <c r="J1205" s="434">
        <v>110.51900000000001</v>
      </c>
      <c r="K1205" s="435">
        <v>0.11320754716981132</v>
      </c>
      <c r="L1205" s="735">
        <v>5</v>
      </c>
      <c r="M1205" s="804" t="s">
        <v>286</v>
      </c>
      <c r="N1205" s="437" t="s">
        <v>172</v>
      </c>
      <c r="O1205" s="304"/>
      <c r="P1205" s="275"/>
      <c r="Q1205" s="275"/>
      <c r="R1205" s="253">
        <v>0</v>
      </c>
      <c r="S1205" s="305">
        <v>0</v>
      </c>
      <c r="U1205" s="803">
        <f t="shared" si="24"/>
        <v>1</v>
      </c>
      <c r="V1205" s="859">
        <f t="shared" si="25"/>
        <v>1</v>
      </c>
    </row>
    <row r="1206" spans="1:22" ht="16.5" thickTop="1" thickBot="1">
      <c r="A1206" s="799"/>
      <c r="B1206" s="800" t="s">
        <v>999</v>
      </c>
      <c r="C1206" s="883" t="s">
        <v>1074</v>
      </c>
      <c r="D1206" s="882" t="s">
        <v>172</v>
      </c>
      <c r="E1206" s="800" t="s">
        <v>2708</v>
      </c>
      <c r="F1206" s="296" t="s">
        <v>2709</v>
      </c>
      <c r="G1206" s="297" t="s">
        <v>110</v>
      </c>
      <c r="H1206" s="644">
        <v>4</v>
      </c>
      <c r="I1206" s="646">
        <v>183.726</v>
      </c>
      <c r="J1206" s="655">
        <v>403.16800000000001</v>
      </c>
      <c r="K1206" s="436">
        <v>0.58333333333333337</v>
      </c>
      <c r="L1206" s="734">
        <v>12</v>
      </c>
      <c r="M1206" s="800" t="s">
        <v>246</v>
      </c>
      <c r="N1206" s="437" t="s">
        <v>172</v>
      </c>
      <c r="O1206" s="302">
        <v>3</v>
      </c>
      <c r="P1206" s="274">
        <v>136.21</v>
      </c>
      <c r="Q1206" s="274">
        <v>9</v>
      </c>
      <c r="R1206" s="252">
        <v>4</v>
      </c>
      <c r="S1206" s="303">
        <v>0.38095238095238093</v>
      </c>
      <c r="U1206" s="803">
        <f t="shared" si="24"/>
        <v>0</v>
      </c>
      <c r="V1206" s="859">
        <f t="shared" si="25"/>
        <v>1</v>
      </c>
    </row>
    <row r="1207" spans="1:22" ht="16.5" thickTop="1" thickBot="1">
      <c r="A1207" s="799"/>
      <c r="B1207" s="804" t="s">
        <v>999</v>
      </c>
      <c r="C1207" s="884" t="s">
        <v>1074</v>
      </c>
      <c r="D1207" s="881" t="s">
        <v>172</v>
      </c>
      <c r="E1207" s="804" t="s">
        <v>3241</v>
      </c>
      <c r="F1207" s="294" t="s">
        <v>3242</v>
      </c>
      <c r="G1207" s="295" t="s">
        <v>110</v>
      </c>
      <c r="H1207" s="645">
        <v>1</v>
      </c>
      <c r="I1207" s="647">
        <v>19.472999999999999</v>
      </c>
      <c r="J1207" s="434">
        <v>158.52500000000001</v>
      </c>
      <c r="K1207" s="435">
        <v>0.625</v>
      </c>
      <c r="L1207" s="735">
        <v>9</v>
      </c>
      <c r="M1207" s="804" t="s">
        <v>246</v>
      </c>
      <c r="N1207" s="437" t="s">
        <v>172</v>
      </c>
      <c r="O1207" s="304">
        <v>5</v>
      </c>
      <c r="P1207" s="275">
        <v>130.631</v>
      </c>
      <c r="Q1207" s="275">
        <v>14</v>
      </c>
      <c r="R1207" s="253">
        <v>3</v>
      </c>
      <c r="S1207" s="305">
        <v>0.46153846153846156</v>
      </c>
      <c r="U1207" s="803">
        <f t="shared" si="24"/>
        <v>0</v>
      </c>
      <c r="V1207" s="859">
        <f t="shared" si="25"/>
        <v>1</v>
      </c>
    </row>
    <row r="1208" spans="1:22" ht="16.5" thickTop="1" thickBot="1">
      <c r="A1208" s="799"/>
      <c r="B1208" s="800" t="s">
        <v>999</v>
      </c>
      <c r="C1208" s="883" t="s">
        <v>1074</v>
      </c>
      <c r="D1208" s="882" t="s">
        <v>172</v>
      </c>
      <c r="E1208" s="800" t="s">
        <v>3776</v>
      </c>
      <c r="F1208" s="296" t="s">
        <v>3777</v>
      </c>
      <c r="G1208" s="297" t="s">
        <v>109</v>
      </c>
      <c r="H1208" s="644"/>
      <c r="I1208" s="646"/>
      <c r="J1208" s="655"/>
      <c r="K1208" s="436">
        <v>0</v>
      </c>
      <c r="L1208" s="734">
        <v>3</v>
      </c>
      <c r="M1208" s="800" t="s">
        <v>286</v>
      </c>
      <c r="N1208" s="437" t="s">
        <v>172</v>
      </c>
      <c r="O1208" s="302"/>
      <c r="P1208" s="274"/>
      <c r="Q1208" s="274"/>
      <c r="R1208" s="252">
        <v>0</v>
      </c>
      <c r="S1208" s="303">
        <v>0</v>
      </c>
      <c r="U1208" s="803">
        <f t="shared" si="24"/>
        <v>1</v>
      </c>
      <c r="V1208" s="859">
        <f t="shared" si="25"/>
        <v>0</v>
      </c>
    </row>
    <row r="1209" spans="1:22" ht="16.5" thickTop="1" thickBot="1">
      <c r="A1209" s="799"/>
      <c r="B1209" s="804" t="s">
        <v>999</v>
      </c>
      <c r="C1209" s="884" t="s">
        <v>1333</v>
      </c>
      <c r="D1209" s="881" t="s">
        <v>172</v>
      </c>
      <c r="E1209" s="804" t="s">
        <v>1333</v>
      </c>
      <c r="F1209" s="294" t="s">
        <v>1335</v>
      </c>
      <c r="G1209" s="295" t="s">
        <v>112</v>
      </c>
      <c r="H1209" s="645">
        <v>14</v>
      </c>
      <c r="I1209" s="647">
        <v>0</v>
      </c>
      <c r="J1209" s="434">
        <v>10.946</v>
      </c>
      <c r="K1209" s="435">
        <v>2.5316455696202531E-2</v>
      </c>
      <c r="L1209" s="735">
        <v>2</v>
      </c>
      <c r="M1209" s="804" t="s">
        <v>286</v>
      </c>
      <c r="N1209" s="437" t="s">
        <v>172</v>
      </c>
      <c r="O1209" s="304"/>
      <c r="P1209" s="275"/>
      <c r="Q1209" s="275"/>
      <c r="R1209" s="253">
        <v>0</v>
      </c>
      <c r="S1209" s="305">
        <v>0</v>
      </c>
      <c r="U1209" s="803">
        <f t="shared" si="24"/>
        <v>1</v>
      </c>
      <c r="V1209" s="859">
        <f t="shared" si="25"/>
        <v>1</v>
      </c>
    </row>
    <row r="1210" spans="1:22" ht="16.5" thickTop="1" thickBot="1">
      <c r="A1210" s="799"/>
      <c r="B1210" s="800" t="s">
        <v>999</v>
      </c>
      <c r="C1210" s="883" t="s">
        <v>2605</v>
      </c>
      <c r="D1210" s="882" t="s">
        <v>172</v>
      </c>
      <c r="E1210" s="800" t="s">
        <v>2605</v>
      </c>
      <c r="F1210" s="296" t="s">
        <v>2607</v>
      </c>
      <c r="G1210" s="297" t="s">
        <v>647</v>
      </c>
      <c r="H1210" s="644">
        <v>3</v>
      </c>
      <c r="I1210" s="646"/>
      <c r="J1210" s="655"/>
      <c r="K1210" s="436">
        <v>0</v>
      </c>
      <c r="L1210" s="734">
        <v>1</v>
      </c>
      <c r="M1210" s="800" t="s">
        <v>286</v>
      </c>
      <c r="N1210" s="437" t="s">
        <v>172</v>
      </c>
      <c r="O1210" s="302"/>
      <c r="P1210" s="274"/>
      <c r="Q1210" s="274"/>
      <c r="R1210" s="252">
        <v>0</v>
      </c>
      <c r="S1210" s="303">
        <v>0</v>
      </c>
      <c r="U1210" s="803">
        <f t="shared" si="24"/>
        <v>1</v>
      </c>
      <c r="V1210" s="859">
        <f t="shared" si="25"/>
        <v>1</v>
      </c>
    </row>
    <row r="1211" spans="1:22" ht="16.5" thickTop="1" thickBot="1">
      <c r="A1211" s="799"/>
      <c r="B1211" s="804" t="s">
        <v>999</v>
      </c>
      <c r="C1211" s="884" t="s">
        <v>2605</v>
      </c>
      <c r="D1211" s="881" t="s">
        <v>172</v>
      </c>
      <c r="E1211" s="804" t="s">
        <v>2631</v>
      </c>
      <c r="F1211" s="294" t="s">
        <v>2633</v>
      </c>
      <c r="G1211" s="295" t="s">
        <v>111</v>
      </c>
      <c r="H1211" s="645">
        <v>3</v>
      </c>
      <c r="I1211" s="647">
        <v>15.522</v>
      </c>
      <c r="J1211" s="434">
        <v>56.235999999999997</v>
      </c>
      <c r="K1211" s="435">
        <v>0.53333333333333333</v>
      </c>
      <c r="L1211" s="735">
        <v>3</v>
      </c>
      <c r="M1211" s="804" t="s">
        <v>244</v>
      </c>
      <c r="N1211" s="437" t="s">
        <v>172</v>
      </c>
      <c r="O1211" s="304"/>
      <c r="P1211" s="275"/>
      <c r="Q1211" s="275"/>
      <c r="R1211" s="253">
        <v>0</v>
      </c>
      <c r="S1211" s="305">
        <v>0</v>
      </c>
      <c r="U1211" s="803">
        <f t="shared" si="24"/>
        <v>0</v>
      </c>
      <c r="V1211" s="859">
        <f t="shared" si="25"/>
        <v>1</v>
      </c>
    </row>
    <row r="1212" spans="1:22" ht="16.5" thickTop="1" thickBot="1">
      <c r="A1212" s="799"/>
      <c r="B1212" s="800" t="s">
        <v>999</v>
      </c>
      <c r="C1212" s="883" t="s">
        <v>2605</v>
      </c>
      <c r="D1212" s="882" t="s">
        <v>172</v>
      </c>
      <c r="E1212" s="800" t="s">
        <v>2710</v>
      </c>
      <c r="F1212" s="296" t="s">
        <v>2711</v>
      </c>
      <c r="G1212" s="297" t="s">
        <v>110</v>
      </c>
      <c r="H1212" s="644">
        <v>3</v>
      </c>
      <c r="I1212" s="646"/>
      <c r="J1212" s="655"/>
      <c r="K1212" s="436">
        <v>0</v>
      </c>
      <c r="L1212" s="734">
        <v>3</v>
      </c>
      <c r="M1212" s="800" t="s">
        <v>286</v>
      </c>
      <c r="N1212" s="437" t="s">
        <v>172</v>
      </c>
      <c r="O1212" s="302"/>
      <c r="P1212" s="274"/>
      <c r="Q1212" s="274"/>
      <c r="R1212" s="252">
        <v>0</v>
      </c>
      <c r="S1212" s="303">
        <v>0</v>
      </c>
      <c r="U1212" s="803">
        <f t="shared" si="24"/>
        <v>1</v>
      </c>
      <c r="V1212" s="859">
        <f t="shared" si="25"/>
        <v>1</v>
      </c>
    </row>
    <row r="1213" spans="1:22" ht="16.5" thickTop="1" thickBot="1">
      <c r="A1213" s="799"/>
      <c r="B1213" s="804" t="s">
        <v>999</v>
      </c>
      <c r="C1213" s="884" t="s">
        <v>2605</v>
      </c>
      <c r="D1213" s="881" t="s">
        <v>172</v>
      </c>
      <c r="E1213" s="804" t="s">
        <v>2712</v>
      </c>
      <c r="F1213" s="294" t="s">
        <v>2713</v>
      </c>
      <c r="G1213" s="295" t="s">
        <v>110</v>
      </c>
      <c r="H1213" s="645">
        <v>3</v>
      </c>
      <c r="I1213" s="647"/>
      <c r="J1213" s="434"/>
      <c r="K1213" s="435">
        <v>0</v>
      </c>
      <c r="L1213" s="735">
        <v>2</v>
      </c>
      <c r="M1213" s="804" t="s">
        <v>286</v>
      </c>
      <c r="N1213" s="437" t="s">
        <v>172</v>
      </c>
      <c r="O1213" s="304"/>
      <c r="P1213" s="275"/>
      <c r="Q1213" s="275"/>
      <c r="R1213" s="253">
        <v>0</v>
      </c>
      <c r="S1213" s="305">
        <v>0</v>
      </c>
      <c r="U1213" s="803">
        <f t="shared" si="24"/>
        <v>1</v>
      </c>
      <c r="V1213" s="859">
        <f t="shared" si="25"/>
        <v>1</v>
      </c>
    </row>
    <row r="1214" spans="1:22" ht="16.5" thickTop="1" thickBot="1">
      <c r="A1214" s="799"/>
      <c r="B1214" s="800" t="s">
        <v>999</v>
      </c>
      <c r="C1214" s="883" t="s">
        <v>2608</v>
      </c>
      <c r="D1214" s="882" t="s">
        <v>172</v>
      </c>
      <c r="E1214" s="800" t="s">
        <v>2608</v>
      </c>
      <c r="F1214" s="296" t="s">
        <v>2610</v>
      </c>
      <c r="G1214" s="297" t="s">
        <v>112</v>
      </c>
      <c r="H1214" s="644">
        <v>3</v>
      </c>
      <c r="I1214" s="646">
        <v>15</v>
      </c>
      <c r="J1214" s="655">
        <v>81.355000000000004</v>
      </c>
      <c r="K1214" s="436">
        <v>0.30303030303030304</v>
      </c>
      <c r="L1214" s="734">
        <v>7</v>
      </c>
      <c r="M1214" s="800" t="s">
        <v>246</v>
      </c>
      <c r="N1214" s="437" t="s">
        <v>172</v>
      </c>
      <c r="O1214" s="302">
        <v>2</v>
      </c>
      <c r="P1214" s="274">
        <v>10.574999999999999</v>
      </c>
      <c r="Q1214" s="274">
        <v>1</v>
      </c>
      <c r="R1214" s="252">
        <v>1</v>
      </c>
      <c r="S1214" s="303">
        <v>0.16666666666666666</v>
      </c>
      <c r="U1214" s="803">
        <f t="shared" si="24"/>
        <v>0</v>
      </c>
      <c r="V1214" s="859">
        <f t="shared" si="25"/>
        <v>1</v>
      </c>
    </row>
    <row r="1215" spans="1:22" ht="16.5" thickTop="1" thickBot="1">
      <c r="A1215" s="799"/>
      <c r="B1215" s="804" t="s">
        <v>999</v>
      </c>
      <c r="C1215" s="884" t="s">
        <v>2608</v>
      </c>
      <c r="D1215" s="881" t="s">
        <v>172</v>
      </c>
      <c r="E1215" s="804" t="s">
        <v>2714</v>
      </c>
      <c r="F1215" s="294" t="s">
        <v>2715</v>
      </c>
      <c r="G1215" s="295" t="s">
        <v>110</v>
      </c>
      <c r="H1215" s="645">
        <v>3</v>
      </c>
      <c r="I1215" s="647">
        <v>7.8579999999999997</v>
      </c>
      <c r="J1215" s="434">
        <v>33.341000000000001</v>
      </c>
      <c r="K1215" s="435">
        <v>0.22222222222222221</v>
      </c>
      <c r="L1215" s="735">
        <v>5</v>
      </c>
      <c r="M1215" s="804" t="s">
        <v>245</v>
      </c>
      <c r="N1215" s="437" t="s">
        <v>172</v>
      </c>
      <c r="O1215" s="304"/>
      <c r="P1215" s="275"/>
      <c r="Q1215" s="275"/>
      <c r="R1215" s="253">
        <v>0</v>
      </c>
      <c r="S1215" s="305">
        <v>0</v>
      </c>
      <c r="U1215" s="803">
        <f t="shared" si="24"/>
        <v>0</v>
      </c>
      <c r="V1215" s="859">
        <f t="shared" si="25"/>
        <v>1</v>
      </c>
    </row>
    <row r="1216" spans="1:22" ht="16.5" thickTop="1" thickBot="1">
      <c r="A1216" s="799"/>
      <c r="B1216" s="800" t="s">
        <v>999</v>
      </c>
      <c r="C1216" s="883" t="s">
        <v>2608</v>
      </c>
      <c r="D1216" s="882" t="s">
        <v>172</v>
      </c>
      <c r="E1216" s="800" t="s">
        <v>2716</v>
      </c>
      <c r="F1216" s="296" t="s">
        <v>2717</v>
      </c>
      <c r="G1216" s="297" t="s">
        <v>110</v>
      </c>
      <c r="H1216" s="644">
        <v>3</v>
      </c>
      <c r="I1216" s="646"/>
      <c r="J1216" s="655">
        <v>36.344999999999999</v>
      </c>
      <c r="K1216" s="436">
        <v>0.2608695652173913</v>
      </c>
      <c r="L1216" s="734">
        <v>5</v>
      </c>
      <c r="M1216" s="800" t="s">
        <v>245</v>
      </c>
      <c r="N1216" s="437" t="s">
        <v>172</v>
      </c>
      <c r="O1216" s="302">
        <v>1</v>
      </c>
      <c r="P1216" s="274">
        <v>26.129000000000001</v>
      </c>
      <c r="Q1216" s="274">
        <v>2</v>
      </c>
      <c r="R1216" s="252">
        <v>2</v>
      </c>
      <c r="S1216" s="303">
        <v>0.44444444444444442</v>
      </c>
      <c r="U1216" s="803">
        <f t="shared" si="24"/>
        <v>0</v>
      </c>
      <c r="V1216" s="859">
        <f t="shared" si="25"/>
        <v>1</v>
      </c>
    </row>
    <row r="1217" spans="1:22" ht="16.5" thickTop="1" thickBot="1">
      <c r="A1217" s="799"/>
      <c r="B1217" s="804" t="s">
        <v>999</v>
      </c>
      <c r="C1217" s="884" t="s">
        <v>2608</v>
      </c>
      <c r="D1217" s="881" t="s">
        <v>172</v>
      </c>
      <c r="E1217" s="804" t="s">
        <v>2718</v>
      </c>
      <c r="F1217" s="294" t="s">
        <v>2719</v>
      </c>
      <c r="G1217" s="295" t="s">
        <v>110</v>
      </c>
      <c r="H1217" s="645">
        <v>3</v>
      </c>
      <c r="I1217" s="647">
        <v>22.463000000000001</v>
      </c>
      <c r="J1217" s="434">
        <v>22.463000000000001</v>
      </c>
      <c r="K1217" s="435">
        <v>8.6956521739130432E-2</v>
      </c>
      <c r="L1217" s="735">
        <v>7</v>
      </c>
      <c r="M1217" s="804" t="s">
        <v>286</v>
      </c>
      <c r="N1217" s="437" t="s">
        <v>172</v>
      </c>
      <c r="O1217" s="304">
        <v>3</v>
      </c>
      <c r="P1217" s="275"/>
      <c r="Q1217" s="275"/>
      <c r="R1217" s="253">
        <v>0</v>
      </c>
      <c r="S1217" s="305">
        <v>0</v>
      </c>
      <c r="U1217" s="803">
        <f t="shared" si="24"/>
        <v>1</v>
      </c>
      <c r="V1217" s="859">
        <f t="shared" si="25"/>
        <v>1</v>
      </c>
    </row>
    <row r="1218" spans="1:22" ht="16.5" thickTop="1" thickBot="1">
      <c r="A1218" s="799"/>
      <c r="B1218" s="800" t="s">
        <v>999</v>
      </c>
      <c r="C1218" s="883" t="s">
        <v>2608</v>
      </c>
      <c r="D1218" s="882" t="s">
        <v>172</v>
      </c>
      <c r="E1218" s="800" t="s">
        <v>2933</v>
      </c>
      <c r="F1218" s="296" t="s">
        <v>2934</v>
      </c>
      <c r="G1218" s="297" t="s">
        <v>110</v>
      </c>
      <c r="H1218" s="644">
        <v>2</v>
      </c>
      <c r="I1218" s="646">
        <v>14.249000000000001</v>
      </c>
      <c r="J1218" s="655">
        <v>45.704000000000001</v>
      </c>
      <c r="K1218" s="436">
        <v>0.375</v>
      </c>
      <c r="L1218" s="734">
        <v>8</v>
      </c>
      <c r="M1218" s="800" t="s">
        <v>246</v>
      </c>
      <c r="N1218" s="437" t="s">
        <v>172</v>
      </c>
      <c r="O1218" s="302">
        <v>5</v>
      </c>
      <c r="P1218" s="274"/>
      <c r="Q1218" s="274"/>
      <c r="R1218" s="252">
        <v>0</v>
      </c>
      <c r="S1218" s="303">
        <v>0</v>
      </c>
      <c r="U1218" s="803">
        <f t="shared" si="24"/>
        <v>0</v>
      </c>
      <c r="V1218" s="859">
        <f t="shared" si="25"/>
        <v>1</v>
      </c>
    </row>
    <row r="1219" spans="1:22" ht="16.5" thickTop="1" thickBot="1">
      <c r="A1219" s="799"/>
      <c r="B1219" s="804" t="s">
        <v>999</v>
      </c>
      <c r="C1219" s="884" t="s">
        <v>3499</v>
      </c>
      <c r="D1219" s="881" t="s">
        <v>172</v>
      </c>
      <c r="E1219" s="804" t="s">
        <v>3499</v>
      </c>
      <c r="F1219" s="294" t="s">
        <v>3501</v>
      </c>
      <c r="G1219" s="295" t="s">
        <v>647</v>
      </c>
      <c r="H1219" s="645">
        <v>0</v>
      </c>
      <c r="I1219" s="647">
        <v>8.2070000000000007</v>
      </c>
      <c r="J1219" s="434">
        <v>8.2070000000000007</v>
      </c>
      <c r="K1219" s="435">
        <v>2</v>
      </c>
      <c r="L1219" s="735">
        <v>1</v>
      </c>
      <c r="M1219" s="804" t="s">
        <v>172</v>
      </c>
      <c r="N1219" s="437" t="s">
        <v>172</v>
      </c>
      <c r="O1219" s="304">
        <v>1</v>
      </c>
      <c r="P1219" s="275">
        <v>8.2070000000000007</v>
      </c>
      <c r="Q1219" s="275">
        <v>1</v>
      </c>
      <c r="R1219" s="253">
        <v>1</v>
      </c>
      <c r="S1219" s="305">
        <v>2</v>
      </c>
      <c r="U1219" s="803">
        <f t="shared" si="24"/>
        <v>0</v>
      </c>
      <c r="V1219" s="859">
        <f t="shared" si="25"/>
        <v>1</v>
      </c>
    </row>
    <row r="1220" spans="1:22" ht="16.5" thickTop="1" thickBot="1">
      <c r="A1220" s="799"/>
      <c r="B1220" s="800" t="s">
        <v>999</v>
      </c>
      <c r="C1220" s="883" t="s">
        <v>3499</v>
      </c>
      <c r="D1220" s="882" t="s">
        <v>172</v>
      </c>
      <c r="E1220" s="800" t="s">
        <v>3570</v>
      </c>
      <c r="F1220" s="296" t="s">
        <v>3572</v>
      </c>
      <c r="G1220" s="297" t="s">
        <v>111</v>
      </c>
      <c r="H1220" s="644">
        <v>0</v>
      </c>
      <c r="I1220" s="646"/>
      <c r="J1220" s="655">
        <v>23.591999999999999</v>
      </c>
      <c r="K1220" s="436">
        <v>0.8</v>
      </c>
      <c r="L1220" s="734">
        <v>5</v>
      </c>
      <c r="M1220" s="800" t="s">
        <v>172</v>
      </c>
      <c r="N1220" s="437" t="s">
        <v>172</v>
      </c>
      <c r="O1220" s="302">
        <v>5</v>
      </c>
      <c r="P1220" s="274">
        <v>23.591999999999999</v>
      </c>
      <c r="Q1220" s="274">
        <v>3</v>
      </c>
      <c r="R1220" s="252">
        <v>2</v>
      </c>
      <c r="S1220" s="303">
        <v>0.8</v>
      </c>
      <c r="U1220" s="803">
        <f t="shared" si="24"/>
        <v>0</v>
      </c>
      <c r="V1220" s="859">
        <f t="shared" si="25"/>
        <v>1</v>
      </c>
    </row>
    <row r="1221" spans="1:22" ht="16.5" thickTop="1" thickBot="1">
      <c r="A1221" s="799"/>
      <c r="B1221" s="804" t="s">
        <v>999</v>
      </c>
      <c r="C1221" s="884" t="s">
        <v>3499</v>
      </c>
      <c r="D1221" s="881" t="s">
        <v>172</v>
      </c>
      <c r="E1221" s="804" t="s">
        <v>3778</v>
      </c>
      <c r="F1221" s="294" t="s">
        <v>3779</v>
      </c>
      <c r="G1221" s="295" t="s">
        <v>110</v>
      </c>
      <c r="H1221" s="645">
        <v>0</v>
      </c>
      <c r="I1221" s="647"/>
      <c r="J1221" s="434"/>
      <c r="K1221" s="435">
        <v>0</v>
      </c>
      <c r="L1221" s="735">
        <v>1</v>
      </c>
      <c r="M1221" s="804" t="s">
        <v>172</v>
      </c>
      <c r="N1221" s="437" t="s">
        <v>172</v>
      </c>
      <c r="O1221" s="304">
        <v>1</v>
      </c>
      <c r="P1221" s="275"/>
      <c r="Q1221" s="275"/>
      <c r="R1221" s="253">
        <v>0</v>
      </c>
      <c r="S1221" s="305">
        <v>0</v>
      </c>
      <c r="U1221" s="803">
        <f t="shared" si="24"/>
        <v>0</v>
      </c>
      <c r="V1221" s="859">
        <f t="shared" si="25"/>
        <v>1</v>
      </c>
    </row>
    <row r="1222" spans="1:22" ht="16.5" thickTop="1" thickBot="1">
      <c r="A1222" s="799"/>
      <c r="B1222" s="800" t="s">
        <v>999</v>
      </c>
      <c r="C1222" s="883" t="s">
        <v>3499</v>
      </c>
      <c r="D1222" s="882" t="s">
        <v>172</v>
      </c>
      <c r="E1222" s="800" t="s">
        <v>3780</v>
      </c>
      <c r="F1222" s="296" t="s">
        <v>3781</v>
      </c>
      <c r="G1222" s="297" t="s">
        <v>110</v>
      </c>
      <c r="H1222" s="644">
        <v>0</v>
      </c>
      <c r="I1222" s="646"/>
      <c r="J1222" s="655"/>
      <c r="K1222" s="436">
        <v>0</v>
      </c>
      <c r="L1222" s="734">
        <v>1</v>
      </c>
      <c r="M1222" s="800" t="s">
        <v>172</v>
      </c>
      <c r="N1222" s="437" t="s">
        <v>172</v>
      </c>
      <c r="O1222" s="302">
        <v>1</v>
      </c>
      <c r="P1222" s="274"/>
      <c r="Q1222" s="274"/>
      <c r="R1222" s="252">
        <v>0</v>
      </c>
      <c r="S1222" s="303">
        <v>0</v>
      </c>
      <c r="U1222" s="803">
        <f t="shared" si="24"/>
        <v>0</v>
      </c>
      <c r="V1222" s="859">
        <f t="shared" si="25"/>
        <v>1</v>
      </c>
    </row>
    <row r="1223" spans="1:22" ht="16.5" thickTop="1" thickBot="1">
      <c r="A1223" s="799"/>
      <c r="B1223" s="804" t="s">
        <v>999</v>
      </c>
      <c r="C1223" s="884" t="s">
        <v>3499</v>
      </c>
      <c r="D1223" s="881" t="s">
        <v>172</v>
      </c>
      <c r="E1223" s="804" t="s">
        <v>3782</v>
      </c>
      <c r="F1223" s="294" t="s">
        <v>3783</v>
      </c>
      <c r="G1223" s="295" t="s">
        <v>110</v>
      </c>
      <c r="H1223" s="645"/>
      <c r="I1223" s="647"/>
      <c r="J1223" s="434"/>
      <c r="K1223" s="435">
        <v>0</v>
      </c>
      <c r="L1223" s="735">
        <v>1</v>
      </c>
      <c r="M1223" s="804" t="s">
        <v>286</v>
      </c>
      <c r="N1223" s="437" t="s">
        <v>172</v>
      </c>
      <c r="O1223" s="304">
        <v>1</v>
      </c>
      <c r="P1223" s="275"/>
      <c r="Q1223" s="275"/>
      <c r="R1223" s="253">
        <v>0</v>
      </c>
      <c r="S1223" s="305">
        <v>0</v>
      </c>
      <c r="U1223" s="803">
        <f t="shared" si="24"/>
        <v>1</v>
      </c>
      <c r="V1223" s="859">
        <f t="shared" si="25"/>
        <v>1</v>
      </c>
    </row>
    <row r="1224" spans="1:22" ht="16.5" thickTop="1" thickBot="1">
      <c r="A1224" s="799"/>
      <c r="B1224" s="800" t="s">
        <v>1000</v>
      </c>
      <c r="C1224" s="883" t="s">
        <v>1077</v>
      </c>
      <c r="D1224" s="882" t="s">
        <v>172</v>
      </c>
      <c r="E1224" s="800" t="s">
        <v>1077</v>
      </c>
      <c r="F1224" s="296" t="s">
        <v>1079</v>
      </c>
      <c r="G1224" s="297" t="s">
        <v>112</v>
      </c>
      <c r="H1224" s="644">
        <v>18</v>
      </c>
      <c r="I1224" s="646">
        <v>682.91700000000003</v>
      </c>
      <c r="J1224" s="655">
        <v>797.4</v>
      </c>
      <c r="K1224" s="436">
        <v>0.14207650273224043</v>
      </c>
      <c r="L1224" s="734">
        <v>14</v>
      </c>
      <c r="M1224" s="800" t="s">
        <v>246</v>
      </c>
      <c r="N1224" s="437" t="s">
        <v>172</v>
      </c>
      <c r="O1224" s="302"/>
      <c r="P1224" s="274"/>
      <c r="Q1224" s="274"/>
      <c r="R1224" s="252">
        <v>0</v>
      </c>
      <c r="S1224" s="303">
        <v>0</v>
      </c>
      <c r="U1224" s="803">
        <f t="shared" si="24"/>
        <v>0</v>
      </c>
      <c r="V1224" s="859">
        <f t="shared" si="25"/>
        <v>1</v>
      </c>
    </row>
    <row r="1225" spans="1:22" ht="16.5" thickTop="1" thickBot="1">
      <c r="A1225" s="799"/>
      <c r="B1225" s="804" t="s">
        <v>1000</v>
      </c>
      <c r="C1225" s="884" t="s">
        <v>1077</v>
      </c>
      <c r="D1225" s="881" t="s">
        <v>172</v>
      </c>
      <c r="E1225" s="804" t="s">
        <v>1101</v>
      </c>
      <c r="F1225" s="294" t="s">
        <v>1103</v>
      </c>
      <c r="G1225" s="295" t="s">
        <v>111</v>
      </c>
      <c r="H1225" s="645">
        <v>18</v>
      </c>
      <c r="I1225" s="647">
        <v>960.99900000000002</v>
      </c>
      <c r="J1225" s="434">
        <v>2833.0259999999998</v>
      </c>
      <c r="K1225" s="435">
        <v>0.35502958579881655</v>
      </c>
      <c r="L1225" s="735">
        <v>26</v>
      </c>
      <c r="M1225" s="804" t="s">
        <v>246</v>
      </c>
      <c r="N1225" s="437" t="s">
        <v>172</v>
      </c>
      <c r="O1225" s="304"/>
      <c r="P1225" s="275">
        <v>0</v>
      </c>
      <c r="Q1225" s="275"/>
      <c r="R1225" s="253">
        <v>0</v>
      </c>
      <c r="S1225" s="305">
        <v>0</v>
      </c>
      <c r="U1225" s="803">
        <f t="shared" si="24"/>
        <v>0</v>
      </c>
      <c r="V1225" s="859">
        <f t="shared" si="25"/>
        <v>1</v>
      </c>
    </row>
    <row r="1226" spans="1:22" ht="16.5" thickTop="1" thickBot="1">
      <c r="A1226" s="799"/>
      <c r="B1226" s="800" t="s">
        <v>1000</v>
      </c>
      <c r="C1226" s="883" t="s">
        <v>1077</v>
      </c>
      <c r="D1226" s="882" t="s">
        <v>172</v>
      </c>
      <c r="E1226" s="800" t="s">
        <v>2348</v>
      </c>
      <c r="F1226" s="296" t="s">
        <v>2350</v>
      </c>
      <c r="G1226" s="297" t="s">
        <v>111</v>
      </c>
      <c r="H1226" s="644">
        <v>6</v>
      </c>
      <c r="I1226" s="646">
        <v>7.0570000000000004</v>
      </c>
      <c r="J1226" s="655">
        <v>78.495999999999995</v>
      </c>
      <c r="K1226" s="436">
        <v>0.13793103448275862</v>
      </c>
      <c r="L1226" s="734">
        <v>8</v>
      </c>
      <c r="M1226" s="800" t="s">
        <v>245</v>
      </c>
      <c r="N1226" s="437" t="s">
        <v>172</v>
      </c>
      <c r="O1226" s="302"/>
      <c r="P1226" s="274"/>
      <c r="Q1226" s="274"/>
      <c r="R1226" s="252">
        <v>0</v>
      </c>
      <c r="S1226" s="303">
        <v>0</v>
      </c>
      <c r="U1226" s="803">
        <f t="shared" si="24"/>
        <v>0</v>
      </c>
      <c r="V1226" s="859">
        <f t="shared" si="25"/>
        <v>1</v>
      </c>
    </row>
    <row r="1227" spans="1:22" ht="16.5" thickTop="1" thickBot="1">
      <c r="A1227" s="799"/>
      <c r="B1227" s="804" t="s">
        <v>1000</v>
      </c>
      <c r="C1227" s="884" t="s">
        <v>1077</v>
      </c>
      <c r="D1227" s="881" t="s">
        <v>172</v>
      </c>
      <c r="E1227" s="804" t="s">
        <v>2404</v>
      </c>
      <c r="F1227" s="294" t="s">
        <v>2405</v>
      </c>
      <c r="G1227" s="295" t="s">
        <v>110</v>
      </c>
      <c r="H1227" s="645">
        <v>6</v>
      </c>
      <c r="I1227" s="647">
        <v>32.088000000000001</v>
      </c>
      <c r="J1227" s="434">
        <v>64.176000000000002</v>
      </c>
      <c r="K1227" s="435">
        <v>8.1632653061224483E-2</v>
      </c>
      <c r="L1227" s="735">
        <v>3</v>
      </c>
      <c r="M1227" s="804" t="s">
        <v>286</v>
      </c>
      <c r="N1227" s="437" t="s">
        <v>172</v>
      </c>
      <c r="O1227" s="304"/>
      <c r="P1227" s="275"/>
      <c r="Q1227" s="275"/>
      <c r="R1227" s="253">
        <v>0</v>
      </c>
      <c r="S1227" s="305">
        <v>0</v>
      </c>
      <c r="U1227" s="803">
        <f t="shared" si="24"/>
        <v>1</v>
      </c>
      <c r="V1227" s="859">
        <f t="shared" si="25"/>
        <v>1</v>
      </c>
    </row>
    <row r="1228" spans="1:22" ht="16.5" thickTop="1" thickBot="1">
      <c r="A1228" s="799"/>
      <c r="B1228" s="800" t="s">
        <v>1000</v>
      </c>
      <c r="C1228" s="883" t="s">
        <v>1077</v>
      </c>
      <c r="D1228" s="882" t="s">
        <v>172</v>
      </c>
      <c r="E1228" s="800" t="s">
        <v>2406</v>
      </c>
      <c r="F1228" s="296" t="s">
        <v>2407</v>
      </c>
      <c r="G1228" s="297" t="s">
        <v>110</v>
      </c>
      <c r="H1228" s="644">
        <v>6</v>
      </c>
      <c r="I1228" s="646">
        <v>11.05</v>
      </c>
      <c r="J1228" s="655">
        <v>47.1</v>
      </c>
      <c r="K1228" s="436">
        <v>9.9009900990099015E-2</v>
      </c>
      <c r="L1228" s="734">
        <v>9</v>
      </c>
      <c r="M1228" s="800" t="s">
        <v>286</v>
      </c>
      <c r="N1228" s="437" t="s">
        <v>172</v>
      </c>
      <c r="O1228" s="302"/>
      <c r="P1228" s="274"/>
      <c r="Q1228" s="274"/>
      <c r="R1228" s="252">
        <v>0</v>
      </c>
      <c r="S1228" s="303">
        <v>0</v>
      </c>
      <c r="U1228" s="803">
        <f t="shared" si="24"/>
        <v>1</v>
      </c>
      <c r="V1228" s="859">
        <f t="shared" si="25"/>
        <v>1</v>
      </c>
    </row>
    <row r="1229" spans="1:22" ht="16.5" thickTop="1" thickBot="1">
      <c r="A1229" s="799"/>
      <c r="B1229" s="804" t="s">
        <v>1000</v>
      </c>
      <c r="C1229" s="884" t="s">
        <v>1077</v>
      </c>
      <c r="D1229" s="881" t="s">
        <v>172</v>
      </c>
      <c r="E1229" s="804" t="s">
        <v>2507</v>
      </c>
      <c r="F1229" s="294" t="s">
        <v>2508</v>
      </c>
      <c r="G1229" s="295" t="s">
        <v>110</v>
      </c>
      <c r="H1229" s="645">
        <v>5</v>
      </c>
      <c r="I1229" s="647">
        <v>602.56700000000001</v>
      </c>
      <c r="J1229" s="434">
        <v>901.70899999999995</v>
      </c>
      <c r="K1229" s="435">
        <v>0.38636363636363635</v>
      </c>
      <c r="L1229" s="735">
        <v>15</v>
      </c>
      <c r="M1229" s="804" t="s">
        <v>246</v>
      </c>
      <c r="N1229" s="437" t="s">
        <v>172</v>
      </c>
      <c r="O1229" s="304">
        <v>4</v>
      </c>
      <c r="P1229" s="275">
        <v>172.655</v>
      </c>
      <c r="Q1229" s="275">
        <v>11</v>
      </c>
      <c r="R1229" s="253">
        <v>6</v>
      </c>
      <c r="S1229" s="305">
        <v>0.46153846153846156</v>
      </c>
      <c r="U1229" s="803">
        <f t="shared" si="24"/>
        <v>0</v>
      </c>
      <c r="V1229" s="859">
        <f t="shared" si="25"/>
        <v>1</v>
      </c>
    </row>
    <row r="1230" spans="1:22" ht="16.5" thickTop="1" thickBot="1">
      <c r="A1230" s="799"/>
      <c r="B1230" s="800" t="s">
        <v>1000</v>
      </c>
      <c r="C1230" s="883" t="s">
        <v>1077</v>
      </c>
      <c r="D1230" s="882" t="s">
        <v>172</v>
      </c>
      <c r="E1230" s="800" t="s">
        <v>2509</v>
      </c>
      <c r="F1230" s="296" t="s">
        <v>2510</v>
      </c>
      <c r="G1230" s="297" t="s">
        <v>110</v>
      </c>
      <c r="H1230" s="644">
        <v>5</v>
      </c>
      <c r="I1230" s="646">
        <v>10.311999999999999</v>
      </c>
      <c r="J1230" s="655">
        <v>10.311999999999999</v>
      </c>
      <c r="K1230" s="436">
        <v>9.0909090909090912E-2</v>
      </c>
      <c r="L1230" s="734">
        <v>2</v>
      </c>
      <c r="M1230" s="800" t="s">
        <v>286</v>
      </c>
      <c r="N1230" s="437" t="s">
        <v>172</v>
      </c>
      <c r="O1230" s="302"/>
      <c r="P1230" s="274"/>
      <c r="Q1230" s="274"/>
      <c r="R1230" s="252">
        <v>0</v>
      </c>
      <c r="S1230" s="303">
        <v>0</v>
      </c>
      <c r="U1230" s="803">
        <f t="shared" si="24"/>
        <v>1</v>
      </c>
      <c r="V1230" s="859">
        <f t="shared" si="25"/>
        <v>1</v>
      </c>
    </row>
    <row r="1231" spans="1:22" ht="16.5" thickTop="1" thickBot="1">
      <c r="A1231" s="799"/>
      <c r="B1231" s="804" t="s">
        <v>1000</v>
      </c>
      <c r="C1231" s="884" t="s">
        <v>1254</v>
      </c>
      <c r="D1231" s="881" t="s">
        <v>172</v>
      </c>
      <c r="E1231" s="804" t="s">
        <v>1254</v>
      </c>
      <c r="F1231" s="294" t="s">
        <v>1256</v>
      </c>
      <c r="G1231" s="295" t="s">
        <v>112</v>
      </c>
      <c r="H1231" s="645">
        <v>15</v>
      </c>
      <c r="I1231" s="647"/>
      <c r="J1231" s="434">
        <v>8.2690000000000001</v>
      </c>
      <c r="K1231" s="435">
        <v>1.4388489208633094E-2</v>
      </c>
      <c r="L1231" s="735">
        <v>4</v>
      </c>
      <c r="M1231" s="804" t="s">
        <v>286</v>
      </c>
      <c r="N1231" s="437" t="s">
        <v>172</v>
      </c>
      <c r="O1231" s="304"/>
      <c r="P1231" s="275">
        <v>0</v>
      </c>
      <c r="Q1231" s="275"/>
      <c r="R1231" s="253">
        <v>0</v>
      </c>
      <c r="S1231" s="305">
        <v>0</v>
      </c>
      <c r="U1231" s="803">
        <f t="shared" si="24"/>
        <v>1</v>
      </c>
      <c r="V1231" s="859">
        <f t="shared" si="25"/>
        <v>1</v>
      </c>
    </row>
    <row r="1232" spans="1:22" ht="16.5" thickTop="1" thickBot="1">
      <c r="A1232" s="799"/>
      <c r="B1232" s="800" t="s">
        <v>1000</v>
      </c>
      <c r="C1232" s="883" t="s">
        <v>1336</v>
      </c>
      <c r="D1232" s="882" t="s">
        <v>172</v>
      </c>
      <c r="E1232" s="800" t="s">
        <v>1336</v>
      </c>
      <c r="F1232" s="296" t="s">
        <v>1338</v>
      </c>
      <c r="G1232" s="297" t="s">
        <v>112</v>
      </c>
      <c r="H1232" s="644">
        <v>14</v>
      </c>
      <c r="I1232" s="646">
        <v>29.838000000000001</v>
      </c>
      <c r="J1232" s="655">
        <v>29.838000000000001</v>
      </c>
      <c r="K1232" s="436">
        <v>7.2727272727272724E-2</v>
      </c>
      <c r="L1232" s="734">
        <v>1</v>
      </c>
      <c r="M1232" s="800" t="s">
        <v>286</v>
      </c>
      <c r="N1232" s="437" t="s">
        <v>172</v>
      </c>
      <c r="O1232" s="302"/>
      <c r="P1232" s="274"/>
      <c r="Q1232" s="274"/>
      <c r="R1232" s="252">
        <v>0</v>
      </c>
      <c r="S1232" s="303">
        <v>0</v>
      </c>
      <c r="U1232" s="803">
        <f t="shared" si="24"/>
        <v>1</v>
      </c>
      <c r="V1232" s="859">
        <f t="shared" si="25"/>
        <v>1</v>
      </c>
    </row>
    <row r="1233" spans="1:22" ht="16.5" thickTop="1" thickBot="1">
      <c r="A1233" s="799"/>
      <c r="B1233" s="804" t="s">
        <v>1000</v>
      </c>
      <c r="C1233" s="884" t="s">
        <v>1570</v>
      </c>
      <c r="D1233" s="881" t="s">
        <v>172</v>
      </c>
      <c r="E1233" s="804" t="s">
        <v>1136</v>
      </c>
      <c r="F1233" s="294" t="s">
        <v>1137</v>
      </c>
      <c r="G1233" s="295" t="s">
        <v>110</v>
      </c>
      <c r="H1233" s="645">
        <v>18</v>
      </c>
      <c r="I1233" s="647">
        <v>222.27799999999999</v>
      </c>
      <c r="J1233" s="434">
        <v>432.87700000000001</v>
      </c>
      <c r="K1233" s="435">
        <v>0.5</v>
      </c>
      <c r="L1233" s="735">
        <v>6</v>
      </c>
      <c r="M1233" s="804" t="s">
        <v>246</v>
      </c>
      <c r="N1233" s="437" t="s">
        <v>172</v>
      </c>
      <c r="O1233" s="304">
        <v>2</v>
      </c>
      <c r="P1233" s="275">
        <v>4.6539999999999999</v>
      </c>
      <c r="Q1233" s="275">
        <v>1</v>
      </c>
      <c r="R1233" s="253">
        <v>1</v>
      </c>
      <c r="S1233" s="305">
        <v>0.2</v>
      </c>
      <c r="U1233" s="803">
        <f t="shared" si="24"/>
        <v>0</v>
      </c>
      <c r="V1233" s="859">
        <f t="shared" si="25"/>
        <v>1</v>
      </c>
    </row>
    <row r="1234" spans="1:22" ht="16.5" thickTop="1" thickBot="1">
      <c r="A1234" s="799"/>
      <c r="B1234" s="800" t="s">
        <v>1000</v>
      </c>
      <c r="C1234" s="883" t="s">
        <v>1570</v>
      </c>
      <c r="D1234" s="882" t="s">
        <v>172</v>
      </c>
      <c r="E1234" s="800" t="s">
        <v>1570</v>
      </c>
      <c r="F1234" s="296" t="s">
        <v>1572</v>
      </c>
      <c r="G1234" s="297" t="s">
        <v>112</v>
      </c>
      <c r="H1234" s="644">
        <v>13</v>
      </c>
      <c r="I1234" s="646">
        <v>157.97300000000001</v>
      </c>
      <c r="J1234" s="655">
        <v>192.619</v>
      </c>
      <c r="K1234" s="436">
        <v>0.18518518518518517</v>
      </c>
      <c r="L1234" s="734">
        <v>4</v>
      </c>
      <c r="M1234" s="800" t="s">
        <v>245</v>
      </c>
      <c r="N1234" s="437" t="s">
        <v>172</v>
      </c>
      <c r="O1234" s="302"/>
      <c r="P1234" s="274"/>
      <c r="Q1234" s="274"/>
      <c r="R1234" s="252">
        <v>0</v>
      </c>
      <c r="S1234" s="303">
        <v>0</v>
      </c>
      <c r="U1234" s="803">
        <f t="shared" si="24"/>
        <v>0</v>
      </c>
      <c r="V1234" s="859">
        <f t="shared" si="25"/>
        <v>1</v>
      </c>
    </row>
    <row r="1235" spans="1:22" ht="16.5" thickTop="1" thickBot="1">
      <c r="A1235" s="799"/>
      <c r="B1235" s="804" t="s">
        <v>1000</v>
      </c>
      <c r="C1235" s="884" t="s">
        <v>1570</v>
      </c>
      <c r="D1235" s="881" t="s">
        <v>172</v>
      </c>
      <c r="E1235" s="804" t="s">
        <v>1634</v>
      </c>
      <c r="F1235" s="294" t="s">
        <v>1635</v>
      </c>
      <c r="G1235" s="295" t="s">
        <v>110</v>
      </c>
      <c r="H1235" s="645">
        <v>13</v>
      </c>
      <c r="I1235" s="647"/>
      <c r="J1235" s="434">
        <v>46.771000000000001</v>
      </c>
      <c r="K1235" s="435">
        <v>0.11764705882352941</v>
      </c>
      <c r="L1235" s="735">
        <v>1</v>
      </c>
      <c r="M1235" s="804" t="s">
        <v>286</v>
      </c>
      <c r="N1235" s="437" t="s">
        <v>172</v>
      </c>
      <c r="O1235" s="304"/>
      <c r="P1235" s="275"/>
      <c r="Q1235" s="275"/>
      <c r="R1235" s="253">
        <v>0</v>
      </c>
      <c r="S1235" s="305">
        <v>0</v>
      </c>
      <c r="U1235" s="803">
        <f t="shared" si="24"/>
        <v>1</v>
      </c>
      <c r="V1235" s="859">
        <f t="shared" si="25"/>
        <v>1</v>
      </c>
    </row>
    <row r="1236" spans="1:22" ht="16.5" thickTop="1" thickBot="1">
      <c r="A1236" s="799"/>
      <c r="B1236" s="800" t="s">
        <v>1000</v>
      </c>
      <c r="C1236" s="883" t="s">
        <v>1570</v>
      </c>
      <c r="D1236" s="882" t="s">
        <v>172</v>
      </c>
      <c r="E1236" s="800" t="s">
        <v>1636</v>
      </c>
      <c r="F1236" s="296" t="s">
        <v>1637</v>
      </c>
      <c r="G1236" s="297" t="s">
        <v>110</v>
      </c>
      <c r="H1236" s="644">
        <v>13</v>
      </c>
      <c r="I1236" s="646">
        <v>88.853999999999999</v>
      </c>
      <c r="J1236" s="655">
        <v>290.74599999999998</v>
      </c>
      <c r="K1236" s="436">
        <v>0.34965034965034963</v>
      </c>
      <c r="L1236" s="734">
        <v>6</v>
      </c>
      <c r="M1236" s="800" t="s">
        <v>244</v>
      </c>
      <c r="N1236" s="437" t="s">
        <v>172</v>
      </c>
      <c r="O1236" s="302"/>
      <c r="P1236" s="274">
        <v>7.7149999999999999</v>
      </c>
      <c r="Q1236" s="274">
        <v>1</v>
      </c>
      <c r="R1236" s="252">
        <v>1</v>
      </c>
      <c r="S1236" s="303">
        <v>0.16666666666666666</v>
      </c>
      <c r="U1236" s="803">
        <f t="shared" si="24"/>
        <v>0</v>
      </c>
      <c r="V1236" s="859">
        <f t="shared" si="25"/>
        <v>1</v>
      </c>
    </row>
    <row r="1237" spans="1:22" ht="16.5" thickTop="1" thickBot="1">
      <c r="A1237" s="799"/>
      <c r="B1237" s="804" t="s">
        <v>1000</v>
      </c>
      <c r="C1237" s="884" t="s">
        <v>1570</v>
      </c>
      <c r="D1237" s="881" t="s">
        <v>172</v>
      </c>
      <c r="E1237" s="804" t="s">
        <v>1638</v>
      </c>
      <c r="F1237" s="294" t="s">
        <v>1639</v>
      </c>
      <c r="G1237" s="295" t="s">
        <v>110</v>
      </c>
      <c r="H1237" s="645">
        <v>13</v>
      </c>
      <c r="I1237" s="647">
        <v>16.501999999999999</v>
      </c>
      <c r="J1237" s="434">
        <v>288.49099999999999</v>
      </c>
      <c r="K1237" s="435">
        <v>0.32911392405063289</v>
      </c>
      <c r="L1237" s="735">
        <v>2</v>
      </c>
      <c r="M1237" s="804" t="s">
        <v>244</v>
      </c>
      <c r="N1237" s="437" t="s">
        <v>172</v>
      </c>
      <c r="O1237" s="304"/>
      <c r="P1237" s="275">
        <v>10.468999999999999</v>
      </c>
      <c r="Q1237" s="275">
        <v>1</v>
      </c>
      <c r="R1237" s="253">
        <v>1</v>
      </c>
      <c r="S1237" s="305">
        <v>0.5</v>
      </c>
      <c r="U1237" s="803">
        <f t="shared" si="24"/>
        <v>0</v>
      </c>
      <c r="V1237" s="859">
        <f t="shared" si="25"/>
        <v>1</v>
      </c>
    </row>
    <row r="1238" spans="1:22" ht="16.5" thickTop="1" thickBot="1">
      <c r="A1238" s="799"/>
      <c r="B1238" s="800" t="s">
        <v>1000</v>
      </c>
      <c r="C1238" s="883" t="s">
        <v>1570</v>
      </c>
      <c r="D1238" s="882" t="s">
        <v>172</v>
      </c>
      <c r="E1238" s="800" t="s">
        <v>1590</v>
      </c>
      <c r="F1238" s="296" t="s">
        <v>1592</v>
      </c>
      <c r="G1238" s="297" t="s">
        <v>111</v>
      </c>
      <c r="H1238" s="644">
        <v>13</v>
      </c>
      <c r="I1238" s="646">
        <v>131.16999999999999</v>
      </c>
      <c r="J1238" s="655">
        <v>169.33600000000001</v>
      </c>
      <c r="K1238" s="436">
        <v>0.3728813559322034</v>
      </c>
      <c r="L1238" s="734">
        <v>3</v>
      </c>
      <c r="M1238" s="800" t="s">
        <v>286</v>
      </c>
      <c r="N1238" s="437" t="s">
        <v>172</v>
      </c>
      <c r="O1238" s="302"/>
      <c r="P1238" s="274">
        <v>7.242</v>
      </c>
      <c r="Q1238" s="274">
        <v>1</v>
      </c>
      <c r="R1238" s="252">
        <v>1</v>
      </c>
      <c r="S1238" s="303">
        <v>0.33333333333333331</v>
      </c>
      <c r="U1238" s="803">
        <f t="shared" si="24"/>
        <v>1</v>
      </c>
      <c r="V1238" s="859">
        <f t="shared" si="25"/>
        <v>1</v>
      </c>
    </row>
    <row r="1239" spans="1:22" ht="16.5" thickTop="1" thickBot="1">
      <c r="A1239" s="799"/>
      <c r="B1239" s="804" t="s">
        <v>1000</v>
      </c>
      <c r="C1239" s="884" t="s">
        <v>1570</v>
      </c>
      <c r="D1239" s="881" t="s">
        <v>172</v>
      </c>
      <c r="E1239" s="804" t="s">
        <v>1640</v>
      </c>
      <c r="F1239" s="294" t="s">
        <v>1641</v>
      </c>
      <c r="G1239" s="295" t="s">
        <v>110</v>
      </c>
      <c r="H1239" s="645">
        <v>13</v>
      </c>
      <c r="I1239" s="647">
        <v>42.926000000000002</v>
      </c>
      <c r="J1239" s="434">
        <v>124.398</v>
      </c>
      <c r="K1239" s="435">
        <v>0.21176470588235294</v>
      </c>
      <c r="L1239" s="735">
        <v>3</v>
      </c>
      <c r="M1239" s="804" t="s">
        <v>286</v>
      </c>
      <c r="N1239" s="437" t="s">
        <v>172</v>
      </c>
      <c r="O1239" s="304"/>
      <c r="P1239" s="275">
        <v>7.0609999999999999</v>
      </c>
      <c r="Q1239" s="275">
        <v>1</v>
      </c>
      <c r="R1239" s="253">
        <v>1</v>
      </c>
      <c r="S1239" s="305">
        <v>0.33333333333333331</v>
      </c>
      <c r="U1239" s="803">
        <f t="shared" si="24"/>
        <v>1</v>
      </c>
      <c r="V1239" s="859">
        <f t="shared" si="25"/>
        <v>1</v>
      </c>
    </row>
    <row r="1240" spans="1:22" ht="16.5" thickTop="1" thickBot="1">
      <c r="A1240" s="799"/>
      <c r="B1240" s="800" t="s">
        <v>1000</v>
      </c>
      <c r="C1240" s="883" t="s">
        <v>1570</v>
      </c>
      <c r="D1240" s="882" t="s">
        <v>172</v>
      </c>
      <c r="E1240" s="800" t="s">
        <v>1778</v>
      </c>
      <c r="F1240" s="296" t="s">
        <v>1780</v>
      </c>
      <c r="G1240" s="297" t="s">
        <v>111</v>
      </c>
      <c r="H1240" s="644">
        <v>11</v>
      </c>
      <c r="I1240" s="646">
        <v>35.472999999999999</v>
      </c>
      <c r="J1240" s="655">
        <v>70.872</v>
      </c>
      <c r="K1240" s="436">
        <v>0.13725490196078433</v>
      </c>
      <c r="L1240" s="734">
        <v>3</v>
      </c>
      <c r="M1240" s="800" t="s">
        <v>286</v>
      </c>
      <c r="N1240" s="437" t="s">
        <v>172</v>
      </c>
      <c r="O1240" s="302"/>
      <c r="P1240" s="274"/>
      <c r="Q1240" s="274"/>
      <c r="R1240" s="252">
        <v>0</v>
      </c>
      <c r="S1240" s="303">
        <v>0</v>
      </c>
      <c r="U1240" s="803">
        <f t="shared" si="24"/>
        <v>1</v>
      </c>
      <c r="V1240" s="859">
        <f t="shared" si="25"/>
        <v>1</v>
      </c>
    </row>
    <row r="1241" spans="1:22" ht="16.5" thickTop="1" thickBot="1">
      <c r="A1241" s="799"/>
      <c r="B1241" s="804" t="s">
        <v>1000</v>
      </c>
      <c r="C1241" s="884" t="s">
        <v>1570</v>
      </c>
      <c r="D1241" s="881" t="s">
        <v>172</v>
      </c>
      <c r="E1241" s="804" t="s">
        <v>1823</v>
      </c>
      <c r="F1241" s="294" t="s">
        <v>1824</v>
      </c>
      <c r="G1241" s="295" t="s">
        <v>110</v>
      </c>
      <c r="H1241" s="645">
        <v>11</v>
      </c>
      <c r="I1241" s="647">
        <v>55.716000000000001</v>
      </c>
      <c r="J1241" s="434">
        <v>202.285</v>
      </c>
      <c r="K1241" s="435">
        <v>0.25490196078431371</v>
      </c>
      <c r="L1241" s="735">
        <v>6</v>
      </c>
      <c r="M1241" s="804" t="s">
        <v>245</v>
      </c>
      <c r="N1241" s="437" t="s">
        <v>172</v>
      </c>
      <c r="O1241" s="304"/>
      <c r="P1241" s="275">
        <v>11.999000000000001</v>
      </c>
      <c r="Q1241" s="275"/>
      <c r="R1241" s="253">
        <v>0</v>
      </c>
      <c r="S1241" s="305">
        <v>0</v>
      </c>
      <c r="U1241" s="803">
        <f t="shared" si="24"/>
        <v>0</v>
      </c>
      <c r="V1241" s="859">
        <f t="shared" si="25"/>
        <v>1</v>
      </c>
    </row>
    <row r="1242" spans="1:22" ht="16.5" thickTop="1" thickBot="1">
      <c r="A1242" s="799"/>
      <c r="B1242" s="800" t="s">
        <v>1000</v>
      </c>
      <c r="C1242" s="883" t="s">
        <v>1570</v>
      </c>
      <c r="D1242" s="882" t="s">
        <v>172</v>
      </c>
      <c r="E1242" s="800" t="s">
        <v>1910</v>
      </c>
      <c r="F1242" s="296" t="s">
        <v>1911</v>
      </c>
      <c r="G1242" s="297" t="s">
        <v>110</v>
      </c>
      <c r="H1242" s="644">
        <v>11</v>
      </c>
      <c r="I1242" s="646">
        <v>73.290999999999997</v>
      </c>
      <c r="J1242" s="655">
        <v>90.009</v>
      </c>
      <c r="K1242" s="436">
        <v>0.1702127659574468</v>
      </c>
      <c r="L1242" s="734">
        <v>1</v>
      </c>
      <c r="M1242" s="800" t="s">
        <v>286</v>
      </c>
      <c r="N1242" s="437" t="s">
        <v>172</v>
      </c>
      <c r="O1242" s="302"/>
      <c r="P1242" s="274"/>
      <c r="Q1242" s="274"/>
      <c r="R1242" s="252">
        <v>0</v>
      </c>
      <c r="S1242" s="303">
        <v>0</v>
      </c>
      <c r="U1242" s="803">
        <f t="shared" si="24"/>
        <v>1</v>
      </c>
      <c r="V1242" s="859">
        <f t="shared" si="25"/>
        <v>1</v>
      </c>
    </row>
    <row r="1243" spans="1:22" ht="16.5" thickTop="1" thickBot="1">
      <c r="A1243" s="799"/>
      <c r="B1243" s="804" t="s">
        <v>1000</v>
      </c>
      <c r="C1243" s="884" t="s">
        <v>1570</v>
      </c>
      <c r="D1243" s="881" t="s">
        <v>172</v>
      </c>
      <c r="E1243" s="804" t="s">
        <v>2175</v>
      </c>
      <c r="F1243" s="294" t="s">
        <v>2176</v>
      </c>
      <c r="G1243" s="295" t="s">
        <v>110</v>
      </c>
      <c r="H1243" s="645">
        <v>8</v>
      </c>
      <c r="I1243" s="647">
        <v>47.741999999999997</v>
      </c>
      <c r="J1243" s="434">
        <v>47.741999999999997</v>
      </c>
      <c r="K1243" s="435">
        <v>0.11594202898550725</v>
      </c>
      <c r="L1243" s="735">
        <v>4</v>
      </c>
      <c r="M1243" s="804" t="s">
        <v>286</v>
      </c>
      <c r="N1243" s="437" t="s">
        <v>172</v>
      </c>
      <c r="O1243" s="304"/>
      <c r="P1243" s="275"/>
      <c r="Q1243" s="275"/>
      <c r="R1243" s="253">
        <v>0</v>
      </c>
      <c r="S1243" s="305">
        <v>0</v>
      </c>
      <c r="U1243" s="803">
        <f t="shared" si="24"/>
        <v>1</v>
      </c>
      <c r="V1243" s="859">
        <f t="shared" si="25"/>
        <v>1</v>
      </c>
    </row>
    <row r="1244" spans="1:22" ht="16.5" thickTop="1" thickBot="1">
      <c r="A1244" s="799"/>
      <c r="B1244" s="800" t="s">
        <v>1000</v>
      </c>
      <c r="C1244" s="883" t="s">
        <v>1570</v>
      </c>
      <c r="D1244" s="882" t="s">
        <v>172</v>
      </c>
      <c r="E1244" s="800" t="s">
        <v>2297</v>
      </c>
      <c r="F1244" s="296" t="s">
        <v>2298</v>
      </c>
      <c r="G1244" s="297" t="s">
        <v>109</v>
      </c>
      <c r="H1244" s="644"/>
      <c r="I1244" s="646"/>
      <c r="J1244" s="655">
        <v>83.956999999999994</v>
      </c>
      <c r="K1244" s="436">
        <v>0.13793103448275862</v>
      </c>
      <c r="L1244" s="734">
        <v>1</v>
      </c>
      <c r="M1244" s="800" t="s">
        <v>286</v>
      </c>
      <c r="N1244" s="437" t="s">
        <v>172</v>
      </c>
      <c r="O1244" s="302"/>
      <c r="P1244" s="274">
        <v>75.268000000000001</v>
      </c>
      <c r="Q1244" s="274">
        <v>5</v>
      </c>
      <c r="R1244" s="252">
        <v>1</v>
      </c>
      <c r="S1244" s="303">
        <v>1</v>
      </c>
      <c r="U1244" s="803">
        <f t="shared" si="24"/>
        <v>1</v>
      </c>
      <c r="V1244" s="859">
        <f t="shared" si="25"/>
        <v>0</v>
      </c>
    </row>
    <row r="1245" spans="1:22" ht="16.5" thickTop="1" thickBot="1">
      <c r="A1245" s="799"/>
      <c r="B1245" s="804" t="s">
        <v>1000</v>
      </c>
      <c r="C1245" s="884" t="s">
        <v>1570</v>
      </c>
      <c r="D1245" s="881" t="s">
        <v>172</v>
      </c>
      <c r="E1245" s="804" t="s">
        <v>2299</v>
      </c>
      <c r="F1245" s="294" t="s">
        <v>2300</v>
      </c>
      <c r="G1245" s="295" t="s">
        <v>109</v>
      </c>
      <c r="H1245" s="645"/>
      <c r="I1245" s="647"/>
      <c r="J1245" s="434">
        <v>18.437999999999999</v>
      </c>
      <c r="K1245" s="435">
        <v>9.0909090909090912E-2</v>
      </c>
      <c r="L1245" s="735">
        <v>2</v>
      </c>
      <c r="M1245" s="804" t="s">
        <v>286</v>
      </c>
      <c r="N1245" s="437" t="s">
        <v>172</v>
      </c>
      <c r="O1245" s="304"/>
      <c r="P1245" s="275"/>
      <c r="Q1245" s="275"/>
      <c r="R1245" s="253">
        <v>0</v>
      </c>
      <c r="S1245" s="305">
        <v>0</v>
      </c>
      <c r="U1245" s="803">
        <f t="shared" si="24"/>
        <v>1</v>
      </c>
      <c r="V1245" s="859">
        <f t="shared" si="25"/>
        <v>0</v>
      </c>
    </row>
    <row r="1246" spans="1:22" ht="16.5" thickTop="1" thickBot="1">
      <c r="A1246" s="799"/>
      <c r="B1246" s="800" t="s">
        <v>1000</v>
      </c>
      <c r="C1246" s="883" t="s">
        <v>1570</v>
      </c>
      <c r="D1246" s="882" t="s">
        <v>172</v>
      </c>
      <c r="E1246" s="800" t="s">
        <v>2562</v>
      </c>
      <c r="F1246" s="296" t="s">
        <v>2563</v>
      </c>
      <c r="G1246" s="297" t="s">
        <v>110</v>
      </c>
      <c r="H1246" s="644">
        <v>5</v>
      </c>
      <c r="I1246" s="646"/>
      <c r="J1246" s="655">
        <v>11.46</v>
      </c>
      <c r="K1246" s="436">
        <v>4.7619047619047616E-2</v>
      </c>
      <c r="L1246" s="734">
        <v>5</v>
      </c>
      <c r="M1246" s="800" t="s">
        <v>286</v>
      </c>
      <c r="N1246" s="437" t="s">
        <v>172</v>
      </c>
      <c r="O1246" s="302"/>
      <c r="P1246" s="274"/>
      <c r="Q1246" s="274"/>
      <c r="R1246" s="252">
        <v>0</v>
      </c>
      <c r="S1246" s="303">
        <v>0</v>
      </c>
      <c r="U1246" s="803">
        <f t="shared" si="24"/>
        <v>1</v>
      </c>
      <c r="V1246" s="859">
        <f t="shared" si="25"/>
        <v>1</v>
      </c>
    </row>
    <row r="1247" spans="1:22" ht="16.5" thickTop="1" thickBot="1">
      <c r="A1247" s="799"/>
      <c r="B1247" s="804" t="s">
        <v>1000</v>
      </c>
      <c r="C1247" s="884" t="s">
        <v>1570</v>
      </c>
      <c r="D1247" s="881" t="s">
        <v>172</v>
      </c>
      <c r="E1247" s="804" t="s">
        <v>2564</v>
      </c>
      <c r="F1247" s="294" t="s">
        <v>2565</v>
      </c>
      <c r="G1247" s="295" t="s">
        <v>110</v>
      </c>
      <c r="H1247" s="645">
        <v>5</v>
      </c>
      <c r="I1247" s="647">
        <v>42.36</v>
      </c>
      <c r="J1247" s="434">
        <v>97.665000000000006</v>
      </c>
      <c r="K1247" s="435">
        <v>0.30769230769230771</v>
      </c>
      <c r="L1247" s="735">
        <v>8</v>
      </c>
      <c r="M1247" s="804" t="s">
        <v>244</v>
      </c>
      <c r="N1247" s="437" t="s">
        <v>172</v>
      </c>
      <c r="O1247" s="304">
        <v>3</v>
      </c>
      <c r="P1247" s="275">
        <v>31.616</v>
      </c>
      <c r="Q1247" s="275">
        <v>3</v>
      </c>
      <c r="R1247" s="253">
        <v>3</v>
      </c>
      <c r="S1247" s="305">
        <v>0.46153846153846156</v>
      </c>
      <c r="U1247" s="803">
        <f t="shared" si="24"/>
        <v>0</v>
      </c>
      <c r="V1247" s="859">
        <f t="shared" si="25"/>
        <v>1</v>
      </c>
    </row>
    <row r="1248" spans="1:22" ht="16.5" thickTop="1" thickBot="1">
      <c r="A1248" s="799"/>
      <c r="B1248" s="800" t="s">
        <v>1000</v>
      </c>
      <c r="C1248" s="883" t="s">
        <v>1570</v>
      </c>
      <c r="D1248" s="882" t="s">
        <v>172</v>
      </c>
      <c r="E1248" s="800" t="s">
        <v>2935</v>
      </c>
      <c r="F1248" s="296" t="s">
        <v>2936</v>
      </c>
      <c r="G1248" s="297" t="s">
        <v>110</v>
      </c>
      <c r="H1248" s="644">
        <v>2</v>
      </c>
      <c r="I1248" s="646">
        <v>10.374000000000001</v>
      </c>
      <c r="J1248" s="655">
        <v>30.943999999999999</v>
      </c>
      <c r="K1248" s="436">
        <v>0.4</v>
      </c>
      <c r="L1248" s="734">
        <v>3</v>
      </c>
      <c r="M1248" s="800" t="s">
        <v>244</v>
      </c>
      <c r="N1248" s="437" t="s">
        <v>172</v>
      </c>
      <c r="O1248" s="302"/>
      <c r="P1248" s="274"/>
      <c r="Q1248" s="274"/>
      <c r="R1248" s="252">
        <v>0</v>
      </c>
      <c r="S1248" s="303">
        <v>0</v>
      </c>
      <c r="U1248" s="803">
        <f t="shared" si="24"/>
        <v>0</v>
      </c>
      <c r="V1248" s="859">
        <f t="shared" si="25"/>
        <v>1</v>
      </c>
    </row>
    <row r="1249" spans="1:22" ht="16.5" thickTop="1" thickBot="1">
      <c r="A1249" s="799"/>
      <c r="B1249" s="804" t="s">
        <v>1000</v>
      </c>
      <c r="C1249" s="884" t="s">
        <v>1570</v>
      </c>
      <c r="D1249" s="881" t="s">
        <v>172</v>
      </c>
      <c r="E1249" s="804" t="s">
        <v>2937</v>
      </c>
      <c r="F1249" s="294" t="s">
        <v>2938</v>
      </c>
      <c r="G1249" s="295" t="s">
        <v>110</v>
      </c>
      <c r="H1249" s="645">
        <v>2</v>
      </c>
      <c r="I1249" s="647"/>
      <c r="J1249" s="434"/>
      <c r="K1249" s="435">
        <v>0</v>
      </c>
      <c r="L1249" s="735">
        <v>1</v>
      </c>
      <c r="M1249" s="804" t="s">
        <v>286</v>
      </c>
      <c r="N1249" s="437" t="s">
        <v>172</v>
      </c>
      <c r="O1249" s="304"/>
      <c r="P1249" s="275"/>
      <c r="Q1249" s="275"/>
      <c r="R1249" s="253">
        <v>0</v>
      </c>
      <c r="S1249" s="305">
        <v>0</v>
      </c>
      <c r="U1249" s="803">
        <f t="shared" si="24"/>
        <v>1</v>
      </c>
      <c r="V1249" s="859">
        <f t="shared" si="25"/>
        <v>1</v>
      </c>
    </row>
    <row r="1250" spans="1:22" ht="16.5" thickTop="1" thickBot="1">
      <c r="A1250" s="799"/>
      <c r="B1250" s="800" t="s">
        <v>1000</v>
      </c>
      <c r="C1250" s="883" t="s">
        <v>1570</v>
      </c>
      <c r="D1250" s="882" t="s">
        <v>172</v>
      </c>
      <c r="E1250" s="800" t="s">
        <v>3784</v>
      </c>
      <c r="F1250" s="296" t="s">
        <v>3785</v>
      </c>
      <c r="G1250" s="297" t="s">
        <v>110</v>
      </c>
      <c r="H1250" s="644"/>
      <c r="I1250" s="646"/>
      <c r="J1250" s="655"/>
      <c r="K1250" s="436">
        <v>0</v>
      </c>
      <c r="L1250" s="734">
        <v>2</v>
      </c>
      <c r="M1250" s="800" t="s">
        <v>286</v>
      </c>
      <c r="N1250" s="437" t="s">
        <v>172</v>
      </c>
      <c r="O1250" s="302">
        <v>2</v>
      </c>
      <c r="P1250" s="274"/>
      <c r="Q1250" s="274"/>
      <c r="R1250" s="252">
        <v>0</v>
      </c>
      <c r="S1250" s="303">
        <v>0</v>
      </c>
      <c r="U1250" s="803">
        <f t="shared" si="24"/>
        <v>1</v>
      </c>
      <c r="V1250" s="859">
        <f t="shared" si="25"/>
        <v>1</v>
      </c>
    </row>
    <row r="1251" spans="1:22" ht="16.5" thickTop="1" thickBot="1">
      <c r="A1251" s="799"/>
      <c r="B1251" s="804" t="s">
        <v>1000</v>
      </c>
      <c r="C1251" s="884" t="s">
        <v>1570</v>
      </c>
      <c r="D1251" s="881" t="s">
        <v>172</v>
      </c>
      <c r="E1251" s="804" t="s">
        <v>3786</v>
      </c>
      <c r="F1251" s="294" t="s">
        <v>3787</v>
      </c>
      <c r="G1251" s="295" t="s">
        <v>110</v>
      </c>
      <c r="H1251" s="645"/>
      <c r="I1251" s="647"/>
      <c r="J1251" s="434"/>
      <c r="K1251" s="435">
        <v>0</v>
      </c>
      <c r="L1251" s="735">
        <v>2</v>
      </c>
      <c r="M1251" s="804" t="s">
        <v>286</v>
      </c>
      <c r="N1251" s="437" t="s">
        <v>172</v>
      </c>
      <c r="O1251" s="304">
        <v>2</v>
      </c>
      <c r="P1251" s="275"/>
      <c r="Q1251" s="275"/>
      <c r="R1251" s="253">
        <v>0</v>
      </c>
      <c r="S1251" s="305">
        <v>0</v>
      </c>
      <c r="U1251" s="803">
        <f t="shared" si="24"/>
        <v>1</v>
      </c>
      <c r="V1251" s="859">
        <f t="shared" si="25"/>
        <v>1</v>
      </c>
    </row>
    <row r="1252" spans="1:22" ht="16.5" thickTop="1" thickBot="1">
      <c r="A1252" s="799"/>
      <c r="B1252" s="800" t="s">
        <v>1000</v>
      </c>
      <c r="C1252" s="883" t="s">
        <v>1570</v>
      </c>
      <c r="D1252" s="882" t="s">
        <v>172</v>
      </c>
      <c r="E1252" s="800" t="s">
        <v>3573</v>
      </c>
      <c r="F1252" s="296" t="s">
        <v>3575</v>
      </c>
      <c r="G1252" s="297" t="s">
        <v>111</v>
      </c>
      <c r="H1252" s="644"/>
      <c r="I1252" s="646"/>
      <c r="J1252" s="655"/>
      <c r="K1252" s="436">
        <v>0</v>
      </c>
      <c r="L1252" s="734">
        <v>1</v>
      </c>
      <c r="M1252" s="800" t="s">
        <v>286</v>
      </c>
      <c r="N1252" s="437" t="s">
        <v>172</v>
      </c>
      <c r="O1252" s="302">
        <v>1</v>
      </c>
      <c r="P1252" s="274"/>
      <c r="Q1252" s="274"/>
      <c r="R1252" s="252">
        <v>0</v>
      </c>
      <c r="S1252" s="303">
        <v>0</v>
      </c>
      <c r="U1252" s="803">
        <f t="shared" si="24"/>
        <v>1</v>
      </c>
      <c r="V1252" s="859">
        <f t="shared" si="25"/>
        <v>1</v>
      </c>
    </row>
    <row r="1253" spans="1:22" ht="16.5" thickTop="1" thickBot="1">
      <c r="A1253" s="799"/>
      <c r="B1253" s="804" t="s">
        <v>3055</v>
      </c>
      <c r="C1253" s="884" t="s">
        <v>3085</v>
      </c>
      <c r="D1253" s="881" t="s">
        <v>172</v>
      </c>
      <c r="E1253" s="804" t="s">
        <v>3085</v>
      </c>
      <c r="F1253" s="294" t="s">
        <v>3087</v>
      </c>
      <c r="G1253" s="295" t="s">
        <v>647</v>
      </c>
      <c r="H1253" s="645">
        <v>1</v>
      </c>
      <c r="I1253" s="647"/>
      <c r="J1253" s="434"/>
      <c r="K1253" s="435">
        <v>0</v>
      </c>
      <c r="L1253" s="735">
        <v>1</v>
      </c>
      <c r="M1253" s="804" t="s">
        <v>286</v>
      </c>
      <c r="N1253" s="437" t="s">
        <v>172</v>
      </c>
      <c r="O1253" s="304"/>
      <c r="P1253" s="275"/>
      <c r="Q1253" s="275"/>
      <c r="R1253" s="253">
        <v>0</v>
      </c>
      <c r="S1253" s="305">
        <v>0</v>
      </c>
      <c r="U1253" s="803">
        <f t="shared" si="24"/>
        <v>1</v>
      </c>
      <c r="V1253" s="859">
        <f t="shared" si="25"/>
        <v>1</v>
      </c>
    </row>
    <row r="1254" spans="1:22" ht="16.5" thickTop="1" thickBot="1">
      <c r="A1254" s="799"/>
      <c r="B1254" s="800" t="s">
        <v>3055</v>
      </c>
      <c r="C1254" s="883" t="s">
        <v>3085</v>
      </c>
      <c r="D1254" s="882" t="s">
        <v>172</v>
      </c>
      <c r="E1254" s="800" t="s">
        <v>3245</v>
      </c>
      <c r="F1254" s="296" t="s">
        <v>3246</v>
      </c>
      <c r="G1254" s="297" t="s">
        <v>111</v>
      </c>
      <c r="H1254" s="644">
        <v>1</v>
      </c>
      <c r="I1254" s="646">
        <v>0</v>
      </c>
      <c r="J1254" s="655">
        <v>146.86799999999999</v>
      </c>
      <c r="K1254" s="436">
        <v>0.66666666666666663</v>
      </c>
      <c r="L1254" s="734">
        <v>12</v>
      </c>
      <c r="M1254" s="800" t="s">
        <v>246</v>
      </c>
      <c r="N1254" s="437" t="s">
        <v>172</v>
      </c>
      <c r="O1254" s="302">
        <v>9</v>
      </c>
      <c r="P1254" s="274">
        <v>83.411000000000001</v>
      </c>
      <c r="Q1254" s="274">
        <v>6</v>
      </c>
      <c r="R1254" s="252">
        <v>4</v>
      </c>
      <c r="S1254" s="303">
        <v>0.53333333333333333</v>
      </c>
      <c r="U1254" s="803">
        <f t="shared" si="24"/>
        <v>0</v>
      </c>
      <c r="V1254" s="859">
        <f t="shared" si="25"/>
        <v>1</v>
      </c>
    </row>
    <row r="1255" spans="1:22" ht="16.5" thickTop="1" thickBot="1">
      <c r="A1255" s="799"/>
      <c r="B1255" s="804" t="s">
        <v>3055</v>
      </c>
      <c r="C1255" s="884" t="s">
        <v>3085</v>
      </c>
      <c r="D1255" s="881" t="s">
        <v>172</v>
      </c>
      <c r="E1255" s="804" t="s">
        <v>3247</v>
      </c>
      <c r="F1255" s="294" t="s">
        <v>3248</v>
      </c>
      <c r="G1255" s="295" t="s">
        <v>110</v>
      </c>
      <c r="H1255" s="645">
        <v>1</v>
      </c>
      <c r="I1255" s="647">
        <v>20.742000000000001</v>
      </c>
      <c r="J1255" s="434">
        <v>38.512</v>
      </c>
      <c r="K1255" s="435">
        <v>0.33333333333333331</v>
      </c>
      <c r="L1255" s="735">
        <v>6</v>
      </c>
      <c r="M1255" s="804" t="s">
        <v>246</v>
      </c>
      <c r="N1255" s="437" t="s">
        <v>172</v>
      </c>
      <c r="O1255" s="304">
        <v>3</v>
      </c>
      <c r="P1255" s="275">
        <v>38.512</v>
      </c>
      <c r="Q1255" s="275">
        <v>4</v>
      </c>
      <c r="R1255" s="253">
        <v>2</v>
      </c>
      <c r="S1255" s="305">
        <v>0.44444444444444442</v>
      </c>
      <c r="U1255" s="803">
        <f t="shared" si="24"/>
        <v>0</v>
      </c>
      <c r="V1255" s="859">
        <f t="shared" si="25"/>
        <v>1</v>
      </c>
    </row>
    <row r="1256" spans="1:22" ht="16.5" thickTop="1" thickBot="1">
      <c r="A1256" s="799"/>
      <c r="B1256" s="800" t="s">
        <v>3055</v>
      </c>
      <c r="C1256" s="883" t="s">
        <v>3085</v>
      </c>
      <c r="D1256" s="882" t="s">
        <v>172</v>
      </c>
      <c r="E1256" s="800" t="s">
        <v>3249</v>
      </c>
      <c r="F1256" s="296" t="s">
        <v>3250</v>
      </c>
      <c r="G1256" s="297" t="s">
        <v>110</v>
      </c>
      <c r="H1256" s="644">
        <v>1</v>
      </c>
      <c r="I1256" s="646"/>
      <c r="J1256" s="655">
        <v>15.128</v>
      </c>
      <c r="K1256" s="436">
        <v>0.2857142857142857</v>
      </c>
      <c r="L1256" s="734">
        <v>3</v>
      </c>
      <c r="M1256" s="800" t="s">
        <v>244</v>
      </c>
      <c r="N1256" s="437" t="s">
        <v>172</v>
      </c>
      <c r="O1256" s="302">
        <v>1</v>
      </c>
      <c r="P1256" s="274"/>
      <c r="Q1256" s="274"/>
      <c r="R1256" s="252">
        <v>0</v>
      </c>
      <c r="S1256" s="303">
        <v>0</v>
      </c>
      <c r="U1256" s="803">
        <f t="shared" ref="U1256:U1319" si="26">IF(M1256="U_200",1,0)</f>
        <v>0</v>
      </c>
      <c r="V1256" s="859">
        <f t="shared" ref="V1256:V1319" si="27">IF(G1256&lt;&gt;"US",1,0)</f>
        <v>1</v>
      </c>
    </row>
    <row r="1257" spans="1:22" ht="16.5" thickTop="1" thickBot="1">
      <c r="A1257" s="799"/>
      <c r="B1257" s="804" t="s">
        <v>3055</v>
      </c>
      <c r="C1257" s="884" t="s">
        <v>3085</v>
      </c>
      <c r="D1257" s="881" t="s">
        <v>172</v>
      </c>
      <c r="E1257" s="804" t="s">
        <v>3788</v>
      </c>
      <c r="F1257" s="294" t="s">
        <v>3789</v>
      </c>
      <c r="G1257" s="295" t="s">
        <v>110</v>
      </c>
      <c r="H1257" s="645">
        <v>0</v>
      </c>
      <c r="I1257" s="647"/>
      <c r="J1257" s="434"/>
      <c r="K1257" s="435">
        <v>0</v>
      </c>
      <c r="L1257" s="735">
        <v>2</v>
      </c>
      <c r="M1257" s="804" t="s">
        <v>172</v>
      </c>
      <c r="N1257" s="437" t="s">
        <v>172</v>
      </c>
      <c r="O1257" s="304">
        <v>2</v>
      </c>
      <c r="P1257" s="275"/>
      <c r="Q1257" s="275"/>
      <c r="R1257" s="253">
        <v>0</v>
      </c>
      <c r="S1257" s="305">
        <v>0</v>
      </c>
      <c r="U1257" s="803">
        <f t="shared" si="26"/>
        <v>0</v>
      </c>
      <c r="V1257" s="859">
        <f t="shared" si="27"/>
        <v>1</v>
      </c>
    </row>
    <row r="1258" spans="1:22" ht="16.5" thickTop="1" thickBot="1">
      <c r="A1258" s="799"/>
      <c r="B1258" s="800" t="s">
        <v>3055</v>
      </c>
      <c r="C1258" s="883" t="s">
        <v>3085</v>
      </c>
      <c r="D1258" s="882" t="s">
        <v>172</v>
      </c>
      <c r="E1258" s="800" t="s">
        <v>3790</v>
      </c>
      <c r="F1258" s="296" t="s">
        <v>3791</v>
      </c>
      <c r="G1258" s="297" t="s">
        <v>110</v>
      </c>
      <c r="H1258" s="644">
        <v>0</v>
      </c>
      <c r="I1258" s="646"/>
      <c r="J1258" s="655">
        <v>10.465</v>
      </c>
      <c r="K1258" s="436">
        <v>0.4</v>
      </c>
      <c r="L1258" s="734">
        <v>5</v>
      </c>
      <c r="M1258" s="800" t="s">
        <v>172</v>
      </c>
      <c r="N1258" s="437" t="s">
        <v>172</v>
      </c>
      <c r="O1258" s="302">
        <v>5</v>
      </c>
      <c r="P1258" s="274">
        <v>10.465</v>
      </c>
      <c r="Q1258" s="274">
        <v>1</v>
      </c>
      <c r="R1258" s="252">
        <v>1</v>
      </c>
      <c r="S1258" s="303">
        <v>0.4</v>
      </c>
      <c r="U1258" s="803">
        <f t="shared" si="26"/>
        <v>0</v>
      </c>
      <c r="V1258" s="859">
        <f t="shared" si="27"/>
        <v>1</v>
      </c>
    </row>
    <row r="1259" spans="1:22" ht="16.5" thickTop="1" thickBot="1">
      <c r="A1259" s="799"/>
      <c r="B1259" s="804" t="s">
        <v>3055</v>
      </c>
      <c r="C1259" s="884" t="s">
        <v>3085</v>
      </c>
      <c r="D1259" s="881" t="s">
        <v>172</v>
      </c>
      <c r="E1259" s="804" t="s">
        <v>3792</v>
      </c>
      <c r="F1259" s="294" t="s">
        <v>3793</v>
      </c>
      <c r="G1259" s="295" t="s">
        <v>110</v>
      </c>
      <c r="H1259" s="645"/>
      <c r="I1259" s="647"/>
      <c r="J1259" s="434">
        <v>36.351999999999997</v>
      </c>
      <c r="K1259" s="435">
        <v>0.8</v>
      </c>
      <c r="L1259" s="735">
        <v>5</v>
      </c>
      <c r="M1259" s="804" t="s">
        <v>286</v>
      </c>
      <c r="N1259" s="437" t="s">
        <v>172</v>
      </c>
      <c r="O1259" s="304">
        <v>5</v>
      </c>
      <c r="P1259" s="275">
        <v>36.351999999999997</v>
      </c>
      <c r="Q1259" s="275">
        <v>3</v>
      </c>
      <c r="R1259" s="253">
        <v>2</v>
      </c>
      <c r="S1259" s="305">
        <v>0.8</v>
      </c>
      <c r="U1259" s="803">
        <f t="shared" si="26"/>
        <v>1</v>
      </c>
      <c r="V1259" s="859">
        <f t="shared" si="27"/>
        <v>1</v>
      </c>
    </row>
    <row r="1260" spans="1:22" ht="16.5" thickTop="1" thickBot="1">
      <c r="A1260" s="799"/>
      <c r="B1260" s="800" t="s">
        <v>3055</v>
      </c>
      <c r="C1260" s="883" t="s">
        <v>3088</v>
      </c>
      <c r="D1260" s="882" t="s">
        <v>172</v>
      </c>
      <c r="E1260" s="800" t="s">
        <v>3243</v>
      </c>
      <c r="F1260" s="296" t="s">
        <v>3244</v>
      </c>
      <c r="G1260" s="297" t="s">
        <v>111</v>
      </c>
      <c r="H1260" s="644">
        <v>1</v>
      </c>
      <c r="I1260" s="646">
        <v>33.930999999999997</v>
      </c>
      <c r="J1260" s="655">
        <v>70.614000000000004</v>
      </c>
      <c r="K1260" s="436">
        <v>0.66666666666666663</v>
      </c>
      <c r="L1260" s="734">
        <v>7</v>
      </c>
      <c r="M1260" s="800" t="s">
        <v>246</v>
      </c>
      <c r="N1260" s="437" t="s">
        <v>172</v>
      </c>
      <c r="O1260" s="302">
        <v>4</v>
      </c>
      <c r="P1260" s="274">
        <v>23.454999999999998</v>
      </c>
      <c r="Q1260" s="274">
        <v>2</v>
      </c>
      <c r="R1260" s="252">
        <v>2</v>
      </c>
      <c r="S1260" s="303">
        <v>0.4</v>
      </c>
      <c r="U1260" s="803">
        <f t="shared" si="26"/>
        <v>0</v>
      </c>
      <c r="V1260" s="859">
        <f t="shared" si="27"/>
        <v>1</v>
      </c>
    </row>
    <row r="1261" spans="1:22" ht="16.5" thickTop="1" thickBot="1">
      <c r="A1261" s="799"/>
      <c r="B1261" s="804" t="s">
        <v>3055</v>
      </c>
      <c r="C1261" s="884" t="s">
        <v>3088</v>
      </c>
      <c r="D1261" s="881" t="s">
        <v>172</v>
      </c>
      <c r="E1261" s="804" t="s">
        <v>3088</v>
      </c>
      <c r="F1261" s="294" t="s">
        <v>2719</v>
      </c>
      <c r="G1261" s="295" t="s">
        <v>112</v>
      </c>
      <c r="H1261" s="645">
        <v>1</v>
      </c>
      <c r="I1261" s="647"/>
      <c r="J1261" s="434">
        <v>33.103000000000002</v>
      </c>
      <c r="K1261" s="435">
        <v>0.22222222222222221</v>
      </c>
      <c r="L1261" s="735">
        <v>5</v>
      </c>
      <c r="M1261" s="804" t="s">
        <v>246</v>
      </c>
      <c r="N1261" s="437" t="s">
        <v>172</v>
      </c>
      <c r="O1261" s="304">
        <v>2</v>
      </c>
      <c r="P1261" s="275">
        <v>33.103000000000002</v>
      </c>
      <c r="Q1261" s="275">
        <v>2</v>
      </c>
      <c r="R1261" s="253">
        <v>1</v>
      </c>
      <c r="S1261" s="305">
        <v>0.25</v>
      </c>
      <c r="U1261" s="803">
        <f t="shared" si="26"/>
        <v>0</v>
      </c>
      <c r="V1261" s="859">
        <f t="shared" si="27"/>
        <v>1</v>
      </c>
    </row>
    <row r="1262" spans="1:22" ht="16.5" thickTop="1" thickBot="1">
      <c r="A1262" s="799"/>
      <c r="B1262" s="800" t="s">
        <v>3055</v>
      </c>
      <c r="C1262" s="883" t="s">
        <v>3088</v>
      </c>
      <c r="D1262" s="882" t="s">
        <v>172</v>
      </c>
      <c r="E1262" s="800" t="s">
        <v>3251</v>
      </c>
      <c r="F1262" s="296" t="s">
        <v>3252</v>
      </c>
      <c r="G1262" s="297" t="s">
        <v>110</v>
      </c>
      <c r="H1262" s="644">
        <v>1</v>
      </c>
      <c r="I1262" s="646"/>
      <c r="J1262" s="655"/>
      <c r="K1262" s="436">
        <v>0</v>
      </c>
      <c r="L1262" s="734">
        <v>1</v>
      </c>
      <c r="M1262" s="800" t="s">
        <v>286</v>
      </c>
      <c r="N1262" s="437" t="s">
        <v>172</v>
      </c>
      <c r="O1262" s="302"/>
      <c r="P1262" s="274"/>
      <c r="Q1262" s="274"/>
      <c r="R1262" s="252">
        <v>0</v>
      </c>
      <c r="S1262" s="303">
        <v>0</v>
      </c>
      <c r="U1262" s="803">
        <f t="shared" si="26"/>
        <v>1</v>
      </c>
      <c r="V1262" s="859">
        <f t="shared" si="27"/>
        <v>1</v>
      </c>
    </row>
    <row r="1263" spans="1:22" ht="16.5" thickTop="1" thickBot="1">
      <c r="A1263" s="799"/>
      <c r="B1263" s="804" t="s">
        <v>3055</v>
      </c>
      <c r="C1263" s="884" t="s">
        <v>3088</v>
      </c>
      <c r="D1263" s="881" t="s">
        <v>172</v>
      </c>
      <c r="E1263" s="804" t="s">
        <v>3576</v>
      </c>
      <c r="F1263" s="294" t="s">
        <v>2894</v>
      </c>
      <c r="G1263" s="295" t="s">
        <v>111</v>
      </c>
      <c r="H1263" s="645">
        <v>0</v>
      </c>
      <c r="I1263" s="647"/>
      <c r="J1263" s="434">
        <v>61.542999999999999</v>
      </c>
      <c r="K1263" s="435">
        <v>0.66666666666666663</v>
      </c>
      <c r="L1263" s="735">
        <v>4</v>
      </c>
      <c r="M1263" s="804" t="s">
        <v>172</v>
      </c>
      <c r="N1263" s="437" t="s">
        <v>172</v>
      </c>
      <c r="O1263" s="304">
        <v>2</v>
      </c>
      <c r="P1263" s="275">
        <v>61.542999999999999</v>
      </c>
      <c r="Q1263" s="275">
        <v>4</v>
      </c>
      <c r="R1263" s="253">
        <v>2</v>
      </c>
      <c r="S1263" s="305">
        <v>0.66666666666666663</v>
      </c>
      <c r="U1263" s="803">
        <f t="shared" si="26"/>
        <v>0</v>
      </c>
      <c r="V1263" s="859">
        <f t="shared" si="27"/>
        <v>1</v>
      </c>
    </row>
    <row r="1264" spans="1:22" ht="16.5" thickTop="1" thickBot="1">
      <c r="A1264" s="799"/>
      <c r="B1264" s="800" t="s">
        <v>3055</v>
      </c>
      <c r="C1264" s="883" t="s">
        <v>3088</v>
      </c>
      <c r="D1264" s="882" t="s">
        <v>172</v>
      </c>
      <c r="E1264" s="800" t="s">
        <v>3794</v>
      </c>
      <c r="F1264" s="296" t="s">
        <v>3795</v>
      </c>
      <c r="G1264" s="297" t="s">
        <v>110</v>
      </c>
      <c r="H1264" s="644">
        <v>0</v>
      </c>
      <c r="I1264" s="646"/>
      <c r="J1264" s="655"/>
      <c r="K1264" s="436">
        <v>0</v>
      </c>
      <c r="L1264" s="734">
        <v>3</v>
      </c>
      <c r="M1264" s="800" t="s">
        <v>172</v>
      </c>
      <c r="N1264" s="437" t="s">
        <v>172</v>
      </c>
      <c r="O1264" s="302">
        <v>3</v>
      </c>
      <c r="P1264" s="274"/>
      <c r="Q1264" s="274"/>
      <c r="R1264" s="252">
        <v>0</v>
      </c>
      <c r="S1264" s="303">
        <v>0</v>
      </c>
      <c r="U1264" s="803">
        <f t="shared" si="26"/>
        <v>0</v>
      </c>
      <c r="V1264" s="859">
        <f t="shared" si="27"/>
        <v>1</v>
      </c>
    </row>
    <row r="1265" spans="1:22" ht="16.5" thickTop="1" thickBot="1">
      <c r="A1265" s="799"/>
      <c r="B1265" s="804" t="s">
        <v>3055</v>
      </c>
      <c r="C1265" s="884" t="s">
        <v>3088</v>
      </c>
      <c r="D1265" s="881" t="s">
        <v>172</v>
      </c>
      <c r="E1265" s="804" t="s">
        <v>3796</v>
      </c>
      <c r="F1265" s="294" t="s">
        <v>3797</v>
      </c>
      <c r="G1265" s="295" t="s">
        <v>110</v>
      </c>
      <c r="H1265" s="645">
        <v>0</v>
      </c>
      <c r="I1265" s="647">
        <v>85.385999999999996</v>
      </c>
      <c r="J1265" s="434">
        <v>85.385999999999996</v>
      </c>
      <c r="K1265" s="435">
        <v>0.4</v>
      </c>
      <c r="L1265" s="735">
        <v>3</v>
      </c>
      <c r="M1265" s="804" t="s">
        <v>172</v>
      </c>
      <c r="N1265" s="437" t="s">
        <v>172</v>
      </c>
      <c r="O1265" s="304">
        <v>1</v>
      </c>
      <c r="P1265" s="275">
        <v>85.385999999999996</v>
      </c>
      <c r="Q1265" s="275">
        <v>2</v>
      </c>
      <c r="R1265" s="253">
        <v>1</v>
      </c>
      <c r="S1265" s="305">
        <v>0.4</v>
      </c>
      <c r="U1265" s="803">
        <f t="shared" si="26"/>
        <v>0</v>
      </c>
      <c r="V1265" s="859">
        <f t="shared" si="27"/>
        <v>1</v>
      </c>
    </row>
    <row r="1266" spans="1:22" ht="16.5" thickTop="1" thickBot="1">
      <c r="A1266" s="799"/>
      <c r="B1266" s="800" t="s">
        <v>3400</v>
      </c>
      <c r="C1266" s="883" t="s">
        <v>172</v>
      </c>
      <c r="D1266" s="882" t="s">
        <v>172</v>
      </c>
      <c r="E1266" s="800" t="s">
        <v>2637</v>
      </c>
      <c r="F1266" s="296" t="s">
        <v>2639</v>
      </c>
      <c r="G1266" s="297" t="s">
        <v>111</v>
      </c>
      <c r="H1266" s="644">
        <v>4</v>
      </c>
      <c r="I1266" s="646">
        <v>7.2830000000000004</v>
      </c>
      <c r="J1266" s="655">
        <v>215.036</v>
      </c>
      <c r="K1266" s="436">
        <v>0.47058823529411764</v>
      </c>
      <c r="L1266" s="734">
        <v>3</v>
      </c>
      <c r="M1266" s="800" t="s">
        <v>246</v>
      </c>
      <c r="N1266" s="437" t="s">
        <v>172</v>
      </c>
      <c r="O1266" s="302"/>
      <c r="P1266" s="274"/>
      <c r="Q1266" s="274"/>
      <c r="R1266" s="252">
        <v>0</v>
      </c>
      <c r="S1266" s="303">
        <v>0</v>
      </c>
      <c r="U1266" s="803">
        <f t="shared" si="26"/>
        <v>0</v>
      </c>
      <c r="V1266" s="859">
        <f t="shared" si="27"/>
        <v>1</v>
      </c>
    </row>
    <row r="1267" spans="1:22" ht="16.5" thickTop="1" thickBot="1">
      <c r="A1267" s="799"/>
      <c r="B1267" s="804" t="s">
        <v>3400</v>
      </c>
      <c r="C1267" s="884" t="s">
        <v>172</v>
      </c>
      <c r="D1267" s="881" t="s">
        <v>172</v>
      </c>
      <c r="E1267" s="804" t="s">
        <v>2660</v>
      </c>
      <c r="F1267" s="294" t="s">
        <v>2662</v>
      </c>
      <c r="G1267" s="295" t="s">
        <v>111</v>
      </c>
      <c r="H1267" s="645">
        <v>4</v>
      </c>
      <c r="I1267" s="647"/>
      <c r="J1267" s="434">
        <v>10.365</v>
      </c>
      <c r="K1267" s="435">
        <v>6.25E-2</v>
      </c>
      <c r="L1267" s="735">
        <v>6</v>
      </c>
      <c r="M1267" s="804" t="s">
        <v>286</v>
      </c>
      <c r="N1267" s="437" t="s">
        <v>172</v>
      </c>
      <c r="O1267" s="304"/>
      <c r="P1267" s="275">
        <v>10.365</v>
      </c>
      <c r="Q1267" s="275">
        <v>1</v>
      </c>
      <c r="R1267" s="253">
        <v>1</v>
      </c>
      <c r="S1267" s="305">
        <v>0.16666666666666666</v>
      </c>
      <c r="U1267" s="803">
        <f t="shared" si="26"/>
        <v>1</v>
      </c>
      <c r="V1267" s="859">
        <f t="shared" si="27"/>
        <v>1</v>
      </c>
    </row>
    <row r="1268" spans="1:22" ht="16.5" thickTop="1" thickBot="1">
      <c r="A1268" s="799"/>
      <c r="B1268" s="800" t="s">
        <v>3400</v>
      </c>
      <c r="C1268" s="883" t="s">
        <v>172</v>
      </c>
      <c r="D1268" s="882" t="s">
        <v>172</v>
      </c>
      <c r="E1268" s="800" t="s">
        <v>2734</v>
      </c>
      <c r="F1268" s="296" t="s">
        <v>2735</v>
      </c>
      <c r="G1268" s="297" t="s">
        <v>110</v>
      </c>
      <c r="H1268" s="644">
        <v>3</v>
      </c>
      <c r="I1268" s="646">
        <v>8.2919999999999998</v>
      </c>
      <c r="J1268" s="655">
        <v>83.751000000000005</v>
      </c>
      <c r="K1268" s="436">
        <v>0.48275862068965519</v>
      </c>
      <c r="L1268" s="734">
        <v>5</v>
      </c>
      <c r="M1268" s="800" t="s">
        <v>246</v>
      </c>
      <c r="N1268" s="437" t="s">
        <v>172</v>
      </c>
      <c r="O1268" s="302">
        <v>1</v>
      </c>
      <c r="P1268" s="274">
        <v>18.501000000000001</v>
      </c>
      <c r="Q1268" s="274">
        <v>2</v>
      </c>
      <c r="R1268" s="252">
        <v>1</v>
      </c>
      <c r="S1268" s="303">
        <v>0.22222222222222221</v>
      </c>
      <c r="U1268" s="803">
        <f t="shared" si="26"/>
        <v>0</v>
      </c>
      <c r="V1268" s="859">
        <f t="shared" si="27"/>
        <v>1</v>
      </c>
    </row>
    <row r="1269" spans="1:22" ht="16.5" thickTop="1" thickBot="1">
      <c r="A1269" s="799"/>
      <c r="B1269" s="804" t="s">
        <v>3400</v>
      </c>
      <c r="C1269" s="884" t="s">
        <v>172</v>
      </c>
      <c r="D1269" s="881" t="s">
        <v>172</v>
      </c>
      <c r="E1269" s="804" t="s">
        <v>2756</v>
      </c>
      <c r="F1269" s="294" t="s">
        <v>2757</v>
      </c>
      <c r="G1269" s="295" t="s">
        <v>110</v>
      </c>
      <c r="H1269" s="645">
        <v>3</v>
      </c>
      <c r="I1269" s="647">
        <v>31.33</v>
      </c>
      <c r="J1269" s="434">
        <v>66.430000000000007</v>
      </c>
      <c r="K1269" s="435">
        <v>0.19047619047619047</v>
      </c>
      <c r="L1269" s="735">
        <v>3</v>
      </c>
      <c r="M1269" s="804" t="s">
        <v>246</v>
      </c>
      <c r="N1269" s="437" t="s">
        <v>172</v>
      </c>
      <c r="O1269" s="304"/>
      <c r="P1269" s="275"/>
      <c r="Q1269" s="275"/>
      <c r="R1269" s="253">
        <v>0</v>
      </c>
      <c r="S1269" s="305">
        <v>0</v>
      </c>
      <c r="U1269" s="803">
        <f t="shared" si="26"/>
        <v>0</v>
      </c>
      <c r="V1269" s="859">
        <f t="shared" si="27"/>
        <v>1</v>
      </c>
    </row>
    <row r="1270" spans="1:22" ht="16.5" thickTop="1" thickBot="1">
      <c r="A1270" s="799"/>
      <c r="B1270" s="800" t="s">
        <v>3400</v>
      </c>
      <c r="C1270" s="883" t="s">
        <v>172</v>
      </c>
      <c r="D1270" s="882" t="s">
        <v>172</v>
      </c>
      <c r="E1270" s="800" t="s">
        <v>3036</v>
      </c>
      <c r="F1270" s="296" t="s">
        <v>3037</v>
      </c>
      <c r="G1270" s="297" t="s">
        <v>110</v>
      </c>
      <c r="H1270" s="644">
        <v>2</v>
      </c>
      <c r="I1270" s="646">
        <v>50.947000000000003</v>
      </c>
      <c r="J1270" s="655">
        <v>50.947000000000003</v>
      </c>
      <c r="K1270" s="436">
        <v>0.36363636363636365</v>
      </c>
      <c r="L1270" s="734">
        <v>3</v>
      </c>
      <c r="M1270" s="800" t="s">
        <v>246</v>
      </c>
      <c r="N1270" s="437" t="s">
        <v>172</v>
      </c>
      <c r="O1270" s="302"/>
      <c r="P1270" s="274"/>
      <c r="Q1270" s="274"/>
      <c r="R1270" s="252">
        <v>0</v>
      </c>
      <c r="S1270" s="303">
        <v>0</v>
      </c>
      <c r="U1270" s="803">
        <f t="shared" si="26"/>
        <v>0</v>
      </c>
      <c r="V1270" s="859">
        <f t="shared" si="27"/>
        <v>1</v>
      </c>
    </row>
    <row r="1271" spans="1:22" ht="16.5" thickTop="1" thickBot="1">
      <c r="A1271" s="799"/>
      <c r="B1271" s="804" t="s">
        <v>3400</v>
      </c>
      <c r="C1271" s="884" t="s">
        <v>2611</v>
      </c>
      <c r="D1271" s="881" t="s">
        <v>172</v>
      </c>
      <c r="E1271" s="804" t="s">
        <v>2611</v>
      </c>
      <c r="F1271" s="294" t="s">
        <v>2613</v>
      </c>
      <c r="G1271" s="295" t="s">
        <v>112</v>
      </c>
      <c r="H1271" s="645">
        <v>4</v>
      </c>
      <c r="I1271" s="647">
        <v>51.462000000000003</v>
      </c>
      <c r="J1271" s="434">
        <v>71.962999999999994</v>
      </c>
      <c r="K1271" s="435">
        <v>0.7142857142857143</v>
      </c>
      <c r="L1271" s="735">
        <v>2</v>
      </c>
      <c r="M1271" s="804" t="s">
        <v>244</v>
      </c>
      <c r="N1271" s="437" t="s">
        <v>172</v>
      </c>
      <c r="O1271" s="304"/>
      <c r="P1271" s="275"/>
      <c r="Q1271" s="275"/>
      <c r="R1271" s="253">
        <v>0</v>
      </c>
      <c r="S1271" s="305">
        <v>0</v>
      </c>
      <c r="U1271" s="803">
        <f t="shared" si="26"/>
        <v>0</v>
      </c>
      <c r="V1271" s="859">
        <f t="shared" si="27"/>
        <v>1</v>
      </c>
    </row>
    <row r="1272" spans="1:22" ht="16.5" thickTop="1" thickBot="1">
      <c r="A1272" s="799"/>
      <c r="B1272" s="800" t="s">
        <v>3400</v>
      </c>
      <c r="C1272" s="883" t="s">
        <v>2611</v>
      </c>
      <c r="D1272" s="882" t="s">
        <v>172</v>
      </c>
      <c r="E1272" s="800" t="s">
        <v>2640</v>
      </c>
      <c r="F1272" s="296" t="s">
        <v>2365</v>
      </c>
      <c r="G1272" s="297" t="s">
        <v>111</v>
      </c>
      <c r="H1272" s="644">
        <v>3</v>
      </c>
      <c r="I1272" s="646">
        <v>133.20500000000001</v>
      </c>
      <c r="J1272" s="655">
        <v>244.84700000000001</v>
      </c>
      <c r="K1272" s="436">
        <v>0.5</v>
      </c>
      <c r="L1272" s="734">
        <v>4</v>
      </c>
      <c r="M1272" s="800" t="s">
        <v>246</v>
      </c>
      <c r="N1272" s="437" t="s">
        <v>172</v>
      </c>
      <c r="O1272" s="302"/>
      <c r="P1272" s="274"/>
      <c r="Q1272" s="274"/>
      <c r="R1272" s="252">
        <v>0</v>
      </c>
      <c r="S1272" s="303">
        <v>0</v>
      </c>
      <c r="U1272" s="803">
        <f t="shared" si="26"/>
        <v>0</v>
      </c>
      <c r="V1272" s="859">
        <f t="shared" si="27"/>
        <v>1</v>
      </c>
    </row>
    <row r="1273" spans="1:22" ht="16.5" thickTop="1" thickBot="1">
      <c r="A1273" s="799"/>
      <c r="B1273" s="804" t="s">
        <v>3400</v>
      </c>
      <c r="C1273" s="884" t="s">
        <v>2611</v>
      </c>
      <c r="D1273" s="881" t="s">
        <v>172</v>
      </c>
      <c r="E1273" s="804" t="s">
        <v>2736</v>
      </c>
      <c r="F1273" s="294" t="s">
        <v>2737</v>
      </c>
      <c r="G1273" s="295" t="s">
        <v>110</v>
      </c>
      <c r="H1273" s="645">
        <v>3</v>
      </c>
      <c r="I1273" s="647">
        <v>10.178000000000001</v>
      </c>
      <c r="J1273" s="434">
        <v>10.178000000000001</v>
      </c>
      <c r="K1273" s="435">
        <v>7.1428571428571425E-2</v>
      </c>
      <c r="L1273" s="735">
        <v>4</v>
      </c>
      <c r="M1273" s="804" t="s">
        <v>286</v>
      </c>
      <c r="N1273" s="437" t="s">
        <v>172</v>
      </c>
      <c r="O1273" s="304"/>
      <c r="P1273" s="275"/>
      <c r="Q1273" s="275"/>
      <c r="R1273" s="253">
        <v>0</v>
      </c>
      <c r="S1273" s="305">
        <v>0</v>
      </c>
      <c r="U1273" s="803">
        <f t="shared" si="26"/>
        <v>1</v>
      </c>
      <c r="V1273" s="859">
        <f t="shared" si="27"/>
        <v>1</v>
      </c>
    </row>
    <row r="1274" spans="1:22" ht="16.5" thickTop="1" thickBot="1">
      <c r="A1274" s="799"/>
      <c r="B1274" s="800" t="s">
        <v>3400</v>
      </c>
      <c r="C1274" s="883" t="s">
        <v>2611</v>
      </c>
      <c r="D1274" s="882" t="s">
        <v>172</v>
      </c>
      <c r="E1274" s="800" t="s">
        <v>3279</v>
      </c>
      <c r="F1274" s="296" t="s">
        <v>2161</v>
      </c>
      <c r="G1274" s="297" t="s">
        <v>110</v>
      </c>
      <c r="H1274" s="644">
        <v>1</v>
      </c>
      <c r="I1274" s="646">
        <v>30.831</v>
      </c>
      <c r="J1274" s="655">
        <v>45.582000000000001</v>
      </c>
      <c r="K1274" s="436">
        <v>0.5714285714285714</v>
      </c>
      <c r="L1274" s="734">
        <v>3</v>
      </c>
      <c r="M1274" s="800" t="s">
        <v>246</v>
      </c>
      <c r="N1274" s="437" t="s">
        <v>172</v>
      </c>
      <c r="O1274" s="302">
        <v>1</v>
      </c>
      <c r="P1274" s="274">
        <v>14.750999999999999</v>
      </c>
      <c r="Q1274" s="274">
        <v>1</v>
      </c>
      <c r="R1274" s="252">
        <v>1</v>
      </c>
      <c r="S1274" s="303">
        <v>0.4</v>
      </c>
      <c r="U1274" s="803">
        <f t="shared" si="26"/>
        <v>0</v>
      </c>
      <c r="V1274" s="859">
        <f t="shared" si="27"/>
        <v>1</v>
      </c>
    </row>
    <row r="1275" spans="1:22" ht="16.5" thickTop="1" thickBot="1">
      <c r="A1275" s="799"/>
      <c r="B1275" s="804" t="s">
        <v>35</v>
      </c>
      <c r="C1275" s="884" t="s">
        <v>172</v>
      </c>
      <c r="D1275" s="881" t="s">
        <v>172</v>
      </c>
      <c r="E1275" s="804" t="s">
        <v>15</v>
      </c>
      <c r="F1275" s="294" t="s">
        <v>225</v>
      </c>
      <c r="G1275" s="295" t="s">
        <v>111</v>
      </c>
      <c r="H1275" s="645">
        <v>51</v>
      </c>
      <c r="I1275" s="647">
        <v>86.656999999999996</v>
      </c>
      <c r="J1275" s="434">
        <v>250.369</v>
      </c>
      <c r="K1275" s="435">
        <v>0.21359223300970873</v>
      </c>
      <c r="L1275" s="735">
        <v>4</v>
      </c>
      <c r="M1275" s="804" t="s">
        <v>286</v>
      </c>
      <c r="N1275" s="437" t="s">
        <v>172</v>
      </c>
      <c r="O1275" s="304"/>
      <c r="P1275" s="275">
        <v>90.338999999999999</v>
      </c>
      <c r="Q1275" s="275">
        <v>4</v>
      </c>
      <c r="R1275" s="253">
        <v>3</v>
      </c>
      <c r="S1275" s="305">
        <v>0.75</v>
      </c>
      <c r="U1275" s="803">
        <f t="shared" si="26"/>
        <v>1</v>
      </c>
      <c r="V1275" s="859">
        <f t="shared" si="27"/>
        <v>1</v>
      </c>
    </row>
    <row r="1276" spans="1:22" ht="16.5" thickTop="1" thickBot="1">
      <c r="A1276" s="799"/>
      <c r="B1276" s="800" t="s">
        <v>35</v>
      </c>
      <c r="C1276" s="883" t="s">
        <v>172</v>
      </c>
      <c r="D1276" s="882" t="s">
        <v>172</v>
      </c>
      <c r="E1276" s="800" t="s">
        <v>16</v>
      </c>
      <c r="F1276" s="296" t="s">
        <v>252</v>
      </c>
      <c r="G1276" s="297" t="s">
        <v>111</v>
      </c>
      <c r="H1276" s="644">
        <v>51</v>
      </c>
      <c r="I1276" s="646">
        <v>1557.5730000000001</v>
      </c>
      <c r="J1276" s="655">
        <v>2311.451</v>
      </c>
      <c r="K1276" s="436">
        <v>0.45714285714285713</v>
      </c>
      <c r="L1276" s="734">
        <v>6</v>
      </c>
      <c r="M1276" s="800" t="s">
        <v>286</v>
      </c>
      <c r="N1276" s="437" t="s">
        <v>172</v>
      </c>
      <c r="O1276" s="302"/>
      <c r="P1276" s="274">
        <v>119.93600000000001</v>
      </c>
      <c r="Q1276" s="274">
        <v>4</v>
      </c>
      <c r="R1276" s="252">
        <v>3</v>
      </c>
      <c r="S1276" s="303">
        <v>0.5</v>
      </c>
      <c r="U1276" s="803">
        <f t="shared" si="26"/>
        <v>1</v>
      </c>
      <c r="V1276" s="859">
        <f t="shared" si="27"/>
        <v>1</v>
      </c>
    </row>
    <row r="1277" spans="1:22" ht="16.5" thickTop="1" thickBot="1">
      <c r="A1277" s="799"/>
      <c r="B1277" s="804" t="s">
        <v>35</v>
      </c>
      <c r="C1277" s="884" t="s">
        <v>172</v>
      </c>
      <c r="D1277" s="881" t="s">
        <v>172</v>
      </c>
      <c r="E1277" s="804" t="s">
        <v>17</v>
      </c>
      <c r="F1277" s="294" t="s">
        <v>253</v>
      </c>
      <c r="G1277" s="295" t="s">
        <v>110</v>
      </c>
      <c r="H1277" s="645">
        <v>51</v>
      </c>
      <c r="I1277" s="647">
        <v>237.22300000000001</v>
      </c>
      <c r="J1277" s="434">
        <v>245.30600000000001</v>
      </c>
      <c r="K1277" s="435">
        <v>0.40677966101694918</v>
      </c>
      <c r="L1277" s="735">
        <v>3</v>
      </c>
      <c r="M1277" s="804" t="s">
        <v>286</v>
      </c>
      <c r="N1277" s="437" t="s">
        <v>172</v>
      </c>
      <c r="O1277" s="304"/>
      <c r="P1277" s="275">
        <v>43.688000000000002</v>
      </c>
      <c r="Q1277" s="275">
        <v>2</v>
      </c>
      <c r="R1277" s="253">
        <v>1</v>
      </c>
      <c r="S1277" s="305">
        <v>0.33333333333333331</v>
      </c>
      <c r="U1277" s="803">
        <f t="shared" si="26"/>
        <v>1</v>
      </c>
      <c r="V1277" s="859">
        <f t="shared" si="27"/>
        <v>1</v>
      </c>
    </row>
    <row r="1278" spans="1:22" ht="16.5" thickTop="1" thickBot="1">
      <c r="A1278" s="799"/>
      <c r="B1278" s="800" t="s">
        <v>35</v>
      </c>
      <c r="C1278" s="883" t="s">
        <v>172</v>
      </c>
      <c r="D1278" s="882" t="s">
        <v>172</v>
      </c>
      <c r="E1278" s="800" t="s">
        <v>361</v>
      </c>
      <c r="F1278" s="296" t="s">
        <v>362</v>
      </c>
      <c r="G1278" s="297" t="s">
        <v>110</v>
      </c>
      <c r="H1278" s="644">
        <v>36</v>
      </c>
      <c r="I1278" s="646">
        <v>890.27800000000002</v>
      </c>
      <c r="J1278" s="655">
        <v>910.55499999999995</v>
      </c>
      <c r="K1278" s="436">
        <v>0.2978723404255319</v>
      </c>
      <c r="L1278" s="734">
        <v>3</v>
      </c>
      <c r="M1278" s="800" t="s">
        <v>286</v>
      </c>
      <c r="N1278" s="437" t="s">
        <v>172</v>
      </c>
      <c r="O1278" s="302"/>
      <c r="P1278" s="274">
        <v>38.335999999999999</v>
      </c>
      <c r="Q1278" s="274">
        <v>2</v>
      </c>
      <c r="R1278" s="252">
        <v>2</v>
      </c>
      <c r="S1278" s="303">
        <v>0.66666666666666663</v>
      </c>
      <c r="U1278" s="803">
        <f t="shared" si="26"/>
        <v>1</v>
      </c>
      <c r="V1278" s="859">
        <f t="shared" si="27"/>
        <v>1</v>
      </c>
    </row>
    <row r="1279" spans="1:22" ht="16.5" thickTop="1" thickBot="1">
      <c r="A1279" s="799"/>
      <c r="B1279" s="804" t="s">
        <v>35</v>
      </c>
      <c r="C1279" s="884" t="s">
        <v>172</v>
      </c>
      <c r="D1279" s="881" t="s">
        <v>172</v>
      </c>
      <c r="E1279" s="804" t="s">
        <v>686</v>
      </c>
      <c r="F1279" s="294" t="s">
        <v>687</v>
      </c>
      <c r="G1279" s="295" t="s">
        <v>110</v>
      </c>
      <c r="H1279" s="645">
        <v>25</v>
      </c>
      <c r="I1279" s="647">
        <v>812.36300000000006</v>
      </c>
      <c r="J1279" s="434">
        <v>1232.8900000000001</v>
      </c>
      <c r="K1279" s="435">
        <v>0.31901840490797545</v>
      </c>
      <c r="L1279" s="735">
        <v>8</v>
      </c>
      <c r="M1279" s="804" t="s">
        <v>246</v>
      </c>
      <c r="N1279" s="437" t="s">
        <v>172</v>
      </c>
      <c r="O1279" s="304"/>
      <c r="P1279" s="275">
        <v>188.12299999999999</v>
      </c>
      <c r="Q1279" s="275">
        <v>5</v>
      </c>
      <c r="R1279" s="253">
        <v>2</v>
      </c>
      <c r="S1279" s="305">
        <v>0.23529411764705882</v>
      </c>
      <c r="U1279" s="803">
        <f t="shared" si="26"/>
        <v>0</v>
      </c>
      <c r="V1279" s="859">
        <f t="shared" si="27"/>
        <v>1</v>
      </c>
    </row>
    <row r="1280" spans="1:22" ht="16.5" thickTop="1" thickBot="1">
      <c r="A1280" s="799"/>
      <c r="B1280" s="800" t="s">
        <v>35</v>
      </c>
      <c r="C1280" s="883" t="s">
        <v>172</v>
      </c>
      <c r="D1280" s="882" t="s">
        <v>172</v>
      </c>
      <c r="E1280" s="800" t="s">
        <v>1544</v>
      </c>
      <c r="F1280" s="296" t="s">
        <v>1545</v>
      </c>
      <c r="G1280" s="297" t="s">
        <v>109</v>
      </c>
      <c r="H1280" s="644"/>
      <c r="I1280" s="646"/>
      <c r="J1280" s="655">
        <v>17.803000000000001</v>
      </c>
      <c r="K1280" s="436">
        <v>9.3023255813953487E-2</v>
      </c>
      <c r="L1280" s="734">
        <v>1</v>
      </c>
      <c r="M1280" s="800" t="s">
        <v>286</v>
      </c>
      <c r="N1280" s="437" t="s">
        <v>172</v>
      </c>
      <c r="O1280" s="302"/>
      <c r="P1280" s="274"/>
      <c r="Q1280" s="274"/>
      <c r="R1280" s="252">
        <v>0</v>
      </c>
      <c r="S1280" s="303">
        <v>0</v>
      </c>
      <c r="U1280" s="803">
        <f t="shared" si="26"/>
        <v>1</v>
      </c>
      <c r="V1280" s="859">
        <f t="shared" si="27"/>
        <v>0</v>
      </c>
    </row>
    <row r="1281" spans="1:22" ht="16.5" thickTop="1" thickBot="1">
      <c r="A1281" s="799"/>
      <c r="B1281" s="804" t="s">
        <v>35</v>
      </c>
      <c r="C1281" s="884" t="s">
        <v>172</v>
      </c>
      <c r="D1281" s="881" t="s">
        <v>172</v>
      </c>
      <c r="E1281" s="804" t="s">
        <v>1543</v>
      </c>
      <c r="F1281" s="294" t="s">
        <v>1508</v>
      </c>
      <c r="G1281" s="295" t="s">
        <v>110</v>
      </c>
      <c r="H1281" s="645">
        <v>13</v>
      </c>
      <c r="I1281" s="647">
        <v>208.94300000000001</v>
      </c>
      <c r="J1281" s="434">
        <v>295.87900000000002</v>
      </c>
      <c r="K1281" s="435">
        <v>0.20689655172413793</v>
      </c>
      <c r="L1281" s="735">
        <v>5</v>
      </c>
      <c r="M1281" s="804" t="s">
        <v>244</v>
      </c>
      <c r="N1281" s="437" t="s">
        <v>172</v>
      </c>
      <c r="O1281" s="304"/>
      <c r="P1281" s="275"/>
      <c r="Q1281" s="275"/>
      <c r="R1281" s="253">
        <v>0</v>
      </c>
      <c r="S1281" s="305">
        <v>0</v>
      </c>
      <c r="U1281" s="803">
        <f t="shared" si="26"/>
        <v>0</v>
      </c>
      <c r="V1281" s="859">
        <f t="shared" si="27"/>
        <v>1</v>
      </c>
    </row>
    <row r="1282" spans="1:22" ht="16.5" thickTop="1" thickBot="1">
      <c r="A1282" s="799"/>
      <c r="B1282" s="800" t="s">
        <v>35</v>
      </c>
      <c r="C1282" s="883" t="s">
        <v>172</v>
      </c>
      <c r="D1282" s="882" t="s">
        <v>172</v>
      </c>
      <c r="E1282" s="800" t="s">
        <v>2305</v>
      </c>
      <c r="F1282" s="296" t="s">
        <v>1503</v>
      </c>
      <c r="G1282" s="297" t="s">
        <v>109</v>
      </c>
      <c r="H1282" s="644"/>
      <c r="I1282" s="646"/>
      <c r="J1282" s="655">
        <v>49.073999999999998</v>
      </c>
      <c r="K1282" s="436">
        <v>0.12903225806451613</v>
      </c>
      <c r="L1282" s="734">
        <v>4</v>
      </c>
      <c r="M1282" s="800" t="s">
        <v>286</v>
      </c>
      <c r="N1282" s="437" t="s">
        <v>172</v>
      </c>
      <c r="O1282" s="302"/>
      <c r="P1282" s="274"/>
      <c r="Q1282" s="274"/>
      <c r="R1282" s="252">
        <v>0</v>
      </c>
      <c r="S1282" s="303">
        <v>0</v>
      </c>
      <c r="U1282" s="803">
        <f t="shared" si="26"/>
        <v>1</v>
      </c>
      <c r="V1282" s="859">
        <f t="shared" si="27"/>
        <v>0</v>
      </c>
    </row>
    <row r="1283" spans="1:22" ht="16.5" thickTop="1" thickBot="1">
      <c r="A1283" s="799"/>
      <c r="B1283" s="804" t="s">
        <v>35</v>
      </c>
      <c r="C1283" s="884" t="s">
        <v>768</v>
      </c>
      <c r="D1283" s="881" t="s">
        <v>172</v>
      </c>
      <c r="E1283" s="804" t="s">
        <v>768</v>
      </c>
      <c r="F1283" s="294" t="s">
        <v>770</v>
      </c>
      <c r="G1283" s="295" t="s">
        <v>112</v>
      </c>
      <c r="H1283" s="645">
        <v>21</v>
      </c>
      <c r="I1283" s="647">
        <v>302.67599999999999</v>
      </c>
      <c r="J1283" s="434">
        <v>452.928</v>
      </c>
      <c r="K1283" s="435">
        <v>0.27848101265822783</v>
      </c>
      <c r="L1283" s="735">
        <v>4</v>
      </c>
      <c r="M1283" s="804" t="s">
        <v>246</v>
      </c>
      <c r="N1283" s="437" t="s">
        <v>172</v>
      </c>
      <c r="O1283" s="304">
        <v>1</v>
      </c>
      <c r="P1283" s="275">
        <v>55.591999999999999</v>
      </c>
      <c r="Q1283" s="275">
        <v>3</v>
      </c>
      <c r="R1283" s="253">
        <v>1</v>
      </c>
      <c r="S1283" s="305">
        <v>0.2857142857142857</v>
      </c>
      <c r="U1283" s="803">
        <f t="shared" si="26"/>
        <v>0</v>
      </c>
      <c r="V1283" s="859">
        <f t="shared" si="27"/>
        <v>1</v>
      </c>
    </row>
    <row r="1284" spans="1:22" ht="16.5" thickTop="1" thickBot="1">
      <c r="A1284" s="799"/>
      <c r="B1284" s="800" t="s">
        <v>35</v>
      </c>
      <c r="C1284" s="883" t="s">
        <v>768</v>
      </c>
      <c r="D1284" s="882" t="s">
        <v>172</v>
      </c>
      <c r="E1284" s="800" t="s">
        <v>981</v>
      </c>
      <c r="F1284" s="296" t="s">
        <v>982</v>
      </c>
      <c r="G1284" s="297" t="s">
        <v>110</v>
      </c>
      <c r="H1284" s="644">
        <v>19</v>
      </c>
      <c r="I1284" s="646">
        <v>39.177</v>
      </c>
      <c r="J1284" s="655">
        <v>317.863</v>
      </c>
      <c r="K1284" s="436">
        <v>0.34482758620689657</v>
      </c>
      <c r="L1284" s="734">
        <v>6</v>
      </c>
      <c r="M1284" s="800" t="s">
        <v>244</v>
      </c>
      <c r="N1284" s="437" t="s">
        <v>172</v>
      </c>
      <c r="O1284" s="302">
        <v>1</v>
      </c>
      <c r="P1284" s="274">
        <v>33.954999999999998</v>
      </c>
      <c r="Q1284" s="274">
        <v>4</v>
      </c>
      <c r="R1284" s="252">
        <v>4</v>
      </c>
      <c r="S1284" s="303">
        <v>0.66666666666666663</v>
      </c>
      <c r="U1284" s="803">
        <f t="shared" si="26"/>
        <v>0</v>
      </c>
      <c r="V1284" s="859">
        <f t="shared" si="27"/>
        <v>1</v>
      </c>
    </row>
    <row r="1285" spans="1:22" ht="16.5" thickTop="1" thickBot="1">
      <c r="A1285" s="799"/>
      <c r="B1285" s="804" t="s">
        <v>645</v>
      </c>
      <c r="C1285" s="884" t="s">
        <v>172</v>
      </c>
      <c r="D1285" s="881" t="s">
        <v>172</v>
      </c>
      <c r="E1285" s="804" t="s">
        <v>714</v>
      </c>
      <c r="F1285" s="294" t="s">
        <v>716</v>
      </c>
      <c r="G1285" s="295" t="s">
        <v>111</v>
      </c>
      <c r="H1285" s="645">
        <v>24</v>
      </c>
      <c r="I1285" s="647">
        <v>116.542</v>
      </c>
      <c r="J1285" s="434">
        <v>241.84399999999999</v>
      </c>
      <c r="K1285" s="435">
        <v>0.4375</v>
      </c>
      <c r="L1285" s="735">
        <v>3</v>
      </c>
      <c r="M1285" s="804" t="s">
        <v>245</v>
      </c>
      <c r="N1285" s="437" t="s">
        <v>172</v>
      </c>
      <c r="O1285" s="304"/>
      <c r="P1285" s="275">
        <v>20.381</v>
      </c>
      <c r="Q1285" s="275">
        <v>1</v>
      </c>
      <c r="R1285" s="253">
        <v>1</v>
      </c>
      <c r="S1285" s="305">
        <v>0.2857142857142857</v>
      </c>
      <c r="U1285" s="803">
        <f t="shared" si="26"/>
        <v>0</v>
      </c>
      <c r="V1285" s="859">
        <f t="shared" si="27"/>
        <v>1</v>
      </c>
    </row>
    <row r="1286" spans="1:22" ht="16.5" thickTop="1" thickBot="1">
      <c r="A1286" s="799"/>
      <c r="B1286" s="800" t="s">
        <v>645</v>
      </c>
      <c r="C1286" s="883" t="s">
        <v>172</v>
      </c>
      <c r="D1286" s="882" t="s">
        <v>172</v>
      </c>
      <c r="E1286" s="800" t="s">
        <v>1418</v>
      </c>
      <c r="F1286" s="296" t="s">
        <v>1419</v>
      </c>
      <c r="G1286" s="297" t="s">
        <v>111</v>
      </c>
      <c r="H1286" s="644">
        <v>15</v>
      </c>
      <c r="I1286" s="646">
        <v>204.47399999999999</v>
      </c>
      <c r="J1286" s="655">
        <v>417.72199999999998</v>
      </c>
      <c r="K1286" s="436">
        <v>0.16438356164383561</v>
      </c>
      <c r="L1286" s="734">
        <v>5</v>
      </c>
      <c r="M1286" s="800" t="s">
        <v>246</v>
      </c>
      <c r="N1286" s="437" t="s">
        <v>172</v>
      </c>
      <c r="O1286" s="302"/>
      <c r="P1286" s="274">
        <v>6.7610000000000001</v>
      </c>
      <c r="Q1286" s="274"/>
      <c r="R1286" s="252">
        <v>0</v>
      </c>
      <c r="S1286" s="303">
        <v>0</v>
      </c>
      <c r="U1286" s="803">
        <f t="shared" si="26"/>
        <v>0</v>
      </c>
      <c r="V1286" s="859">
        <f t="shared" si="27"/>
        <v>1</v>
      </c>
    </row>
    <row r="1287" spans="1:22" ht="16.5" thickTop="1" thickBot="1">
      <c r="A1287" s="799"/>
      <c r="B1287" s="804" t="s">
        <v>645</v>
      </c>
      <c r="C1287" s="884" t="s">
        <v>172</v>
      </c>
      <c r="D1287" s="881" t="s">
        <v>172</v>
      </c>
      <c r="E1287" s="804" t="s">
        <v>1420</v>
      </c>
      <c r="F1287" s="294" t="s">
        <v>1421</v>
      </c>
      <c r="G1287" s="295" t="s">
        <v>110</v>
      </c>
      <c r="H1287" s="645">
        <v>14</v>
      </c>
      <c r="I1287" s="647">
        <v>31.66</v>
      </c>
      <c r="J1287" s="434">
        <v>178.13499999999999</v>
      </c>
      <c r="K1287" s="435">
        <v>0.15652173913043479</v>
      </c>
      <c r="L1287" s="735">
        <v>5</v>
      </c>
      <c r="M1287" s="804" t="s">
        <v>286</v>
      </c>
      <c r="N1287" s="437" t="s">
        <v>172</v>
      </c>
      <c r="O1287" s="304"/>
      <c r="P1287" s="275"/>
      <c r="Q1287" s="275"/>
      <c r="R1287" s="253">
        <v>0</v>
      </c>
      <c r="S1287" s="305">
        <v>0</v>
      </c>
      <c r="U1287" s="803">
        <f t="shared" si="26"/>
        <v>1</v>
      </c>
      <c r="V1287" s="859">
        <f t="shared" si="27"/>
        <v>1</v>
      </c>
    </row>
    <row r="1288" spans="1:22" ht="16.5" thickTop="1" thickBot="1">
      <c r="A1288" s="799"/>
      <c r="B1288" s="800" t="s">
        <v>645</v>
      </c>
      <c r="C1288" s="883" t="s">
        <v>172</v>
      </c>
      <c r="D1288" s="882" t="s">
        <v>172</v>
      </c>
      <c r="E1288" s="800" t="s">
        <v>1416</v>
      </c>
      <c r="F1288" s="296" t="s">
        <v>1417</v>
      </c>
      <c r="G1288" s="297" t="s">
        <v>111</v>
      </c>
      <c r="H1288" s="644">
        <v>14</v>
      </c>
      <c r="I1288" s="646">
        <v>30.59</v>
      </c>
      <c r="J1288" s="655">
        <v>192.10300000000001</v>
      </c>
      <c r="K1288" s="436">
        <v>0.2711864406779661</v>
      </c>
      <c r="L1288" s="734">
        <v>2</v>
      </c>
      <c r="M1288" s="800" t="s">
        <v>245</v>
      </c>
      <c r="N1288" s="437" t="s">
        <v>172</v>
      </c>
      <c r="O1288" s="302"/>
      <c r="P1288" s="274">
        <v>11.41</v>
      </c>
      <c r="Q1288" s="274">
        <v>2</v>
      </c>
      <c r="R1288" s="252">
        <v>1</v>
      </c>
      <c r="S1288" s="303">
        <v>0.5</v>
      </c>
      <c r="U1288" s="803">
        <f t="shared" si="26"/>
        <v>0</v>
      </c>
      <c r="V1288" s="859">
        <f t="shared" si="27"/>
        <v>1</v>
      </c>
    </row>
    <row r="1289" spans="1:22" ht="16.5" thickTop="1" thickBot="1">
      <c r="A1289" s="799"/>
      <c r="B1289" s="804" t="s">
        <v>645</v>
      </c>
      <c r="C1289" s="884" t="s">
        <v>172</v>
      </c>
      <c r="D1289" s="881" t="s">
        <v>172</v>
      </c>
      <c r="E1289" s="804" t="s">
        <v>2066</v>
      </c>
      <c r="F1289" s="294" t="s">
        <v>2067</v>
      </c>
      <c r="G1289" s="295" t="s">
        <v>110</v>
      </c>
      <c r="H1289" s="645">
        <v>9</v>
      </c>
      <c r="I1289" s="647">
        <v>93.534000000000006</v>
      </c>
      <c r="J1289" s="434">
        <v>352.85199999999998</v>
      </c>
      <c r="K1289" s="435">
        <v>0.3125</v>
      </c>
      <c r="L1289" s="735">
        <v>4</v>
      </c>
      <c r="M1289" s="804" t="s">
        <v>246</v>
      </c>
      <c r="N1289" s="437" t="s">
        <v>172</v>
      </c>
      <c r="O1289" s="304"/>
      <c r="P1289" s="275"/>
      <c r="Q1289" s="275"/>
      <c r="R1289" s="253">
        <v>0</v>
      </c>
      <c r="S1289" s="305">
        <v>0</v>
      </c>
      <c r="U1289" s="803">
        <f t="shared" si="26"/>
        <v>0</v>
      </c>
      <c r="V1289" s="859">
        <f t="shared" si="27"/>
        <v>1</v>
      </c>
    </row>
    <row r="1290" spans="1:22" ht="16.5" thickTop="1" thickBot="1">
      <c r="A1290" s="799"/>
      <c r="B1290" s="800" t="s">
        <v>645</v>
      </c>
      <c r="C1290" s="883" t="s">
        <v>172</v>
      </c>
      <c r="D1290" s="882" t="s">
        <v>172</v>
      </c>
      <c r="E1290" s="800" t="s">
        <v>2412</v>
      </c>
      <c r="F1290" s="296" t="s">
        <v>2413</v>
      </c>
      <c r="G1290" s="297" t="s">
        <v>109</v>
      </c>
      <c r="H1290" s="644"/>
      <c r="I1290" s="646"/>
      <c r="J1290" s="655">
        <v>128.495</v>
      </c>
      <c r="K1290" s="436">
        <v>0.24390243902439024</v>
      </c>
      <c r="L1290" s="734">
        <v>3</v>
      </c>
      <c r="M1290" s="800" t="s">
        <v>286</v>
      </c>
      <c r="N1290" s="437" t="s">
        <v>172</v>
      </c>
      <c r="O1290" s="302"/>
      <c r="P1290" s="274">
        <v>11.548</v>
      </c>
      <c r="Q1290" s="274">
        <v>1</v>
      </c>
      <c r="R1290" s="252">
        <v>1</v>
      </c>
      <c r="S1290" s="303">
        <v>0.33333333333333331</v>
      </c>
      <c r="U1290" s="803">
        <f t="shared" si="26"/>
        <v>1</v>
      </c>
      <c r="V1290" s="859">
        <f t="shared" si="27"/>
        <v>0</v>
      </c>
    </row>
    <row r="1291" spans="1:22" ht="16.5" thickTop="1" thickBot="1">
      <c r="A1291" s="799"/>
      <c r="B1291" s="804" t="s">
        <v>645</v>
      </c>
      <c r="C1291" s="884" t="s">
        <v>660</v>
      </c>
      <c r="D1291" s="881" t="s">
        <v>172</v>
      </c>
      <c r="E1291" s="804" t="s">
        <v>616</v>
      </c>
      <c r="F1291" s="294" t="s">
        <v>627</v>
      </c>
      <c r="G1291" s="295" t="s">
        <v>110</v>
      </c>
      <c r="H1291" s="645">
        <v>25</v>
      </c>
      <c r="I1291" s="647">
        <v>901.52499999999998</v>
      </c>
      <c r="J1291" s="434">
        <v>2103.7660000000001</v>
      </c>
      <c r="K1291" s="435">
        <v>0.43010752688172044</v>
      </c>
      <c r="L1291" s="735">
        <v>12</v>
      </c>
      <c r="M1291" s="804" t="s">
        <v>246</v>
      </c>
      <c r="N1291" s="437" t="s">
        <v>172</v>
      </c>
      <c r="O1291" s="304">
        <v>4</v>
      </c>
      <c r="P1291" s="275">
        <v>155.184</v>
      </c>
      <c r="Q1291" s="275">
        <v>8</v>
      </c>
      <c r="R1291" s="253">
        <v>5</v>
      </c>
      <c r="S1291" s="305">
        <v>0.5</v>
      </c>
      <c r="U1291" s="803">
        <f t="shared" si="26"/>
        <v>0</v>
      </c>
      <c r="V1291" s="859">
        <f t="shared" si="27"/>
        <v>1</v>
      </c>
    </row>
    <row r="1292" spans="1:22" ht="16.5" thickTop="1" thickBot="1">
      <c r="A1292" s="799"/>
      <c r="B1292" s="800" t="s">
        <v>645</v>
      </c>
      <c r="C1292" s="883" t="s">
        <v>660</v>
      </c>
      <c r="D1292" s="882" t="s">
        <v>172</v>
      </c>
      <c r="E1292" s="800" t="s">
        <v>688</v>
      </c>
      <c r="F1292" s="296" t="s">
        <v>689</v>
      </c>
      <c r="G1292" s="297" t="s">
        <v>111</v>
      </c>
      <c r="H1292" s="644">
        <v>25</v>
      </c>
      <c r="I1292" s="646">
        <v>341.40100000000001</v>
      </c>
      <c r="J1292" s="655">
        <v>1184.6759999999999</v>
      </c>
      <c r="K1292" s="436">
        <v>0.32258064516129031</v>
      </c>
      <c r="L1292" s="734">
        <v>8</v>
      </c>
      <c r="M1292" s="800" t="s">
        <v>246</v>
      </c>
      <c r="N1292" s="437" t="s">
        <v>172</v>
      </c>
      <c r="O1292" s="302"/>
      <c r="P1292" s="274">
        <v>103.86799999999999</v>
      </c>
      <c r="Q1292" s="274">
        <v>5</v>
      </c>
      <c r="R1292" s="252">
        <v>2</v>
      </c>
      <c r="S1292" s="303">
        <v>0.2</v>
      </c>
      <c r="U1292" s="803">
        <f t="shared" si="26"/>
        <v>0</v>
      </c>
      <c r="V1292" s="859">
        <f t="shared" si="27"/>
        <v>1</v>
      </c>
    </row>
    <row r="1293" spans="1:22" ht="16.5" thickTop="1" thickBot="1">
      <c r="A1293" s="799"/>
      <c r="B1293" s="804" t="s">
        <v>645</v>
      </c>
      <c r="C1293" s="884" t="s">
        <v>660</v>
      </c>
      <c r="D1293" s="881" t="s">
        <v>172</v>
      </c>
      <c r="E1293" s="804" t="s">
        <v>660</v>
      </c>
      <c r="F1293" s="294" t="s">
        <v>662</v>
      </c>
      <c r="G1293" s="295" t="s">
        <v>112</v>
      </c>
      <c r="H1293" s="645">
        <v>25</v>
      </c>
      <c r="I1293" s="647">
        <v>186.209</v>
      </c>
      <c r="J1293" s="434">
        <v>855.18399999999997</v>
      </c>
      <c r="K1293" s="435">
        <v>0.3592814371257485</v>
      </c>
      <c r="L1293" s="735">
        <v>11</v>
      </c>
      <c r="M1293" s="804" t="s">
        <v>246</v>
      </c>
      <c r="N1293" s="437" t="s">
        <v>172</v>
      </c>
      <c r="O1293" s="304">
        <v>3</v>
      </c>
      <c r="P1293" s="275">
        <v>112.99299999999999</v>
      </c>
      <c r="Q1293" s="275">
        <v>7</v>
      </c>
      <c r="R1293" s="253">
        <v>5</v>
      </c>
      <c r="S1293" s="305">
        <v>0.52631578947368418</v>
      </c>
      <c r="U1293" s="803">
        <f t="shared" si="26"/>
        <v>0</v>
      </c>
      <c r="V1293" s="859">
        <f t="shared" si="27"/>
        <v>1</v>
      </c>
    </row>
    <row r="1294" spans="1:22" ht="16.5" thickTop="1" thickBot="1">
      <c r="A1294" s="799"/>
      <c r="B1294" s="800" t="s">
        <v>645</v>
      </c>
      <c r="C1294" s="883" t="s">
        <v>660</v>
      </c>
      <c r="D1294" s="882" t="s">
        <v>172</v>
      </c>
      <c r="E1294" s="800" t="s">
        <v>756</v>
      </c>
      <c r="F1294" s="296" t="s">
        <v>757</v>
      </c>
      <c r="G1294" s="297" t="s">
        <v>110</v>
      </c>
      <c r="H1294" s="644">
        <v>23</v>
      </c>
      <c r="I1294" s="646">
        <v>165.68299999999999</v>
      </c>
      <c r="J1294" s="655">
        <v>377.67599999999999</v>
      </c>
      <c r="K1294" s="436">
        <v>0.189873417721519</v>
      </c>
      <c r="L1294" s="734">
        <v>4</v>
      </c>
      <c r="M1294" s="800" t="s">
        <v>244</v>
      </c>
      <c r="N1294" s="437" t="s">
        <v>172</v>
      </c>
      <c r="O1294" s="302"/>
      <c r="P1294" s="274">
        <v>0</v>
      </c>
      <c r="Q1294" s="274"/>
      <c r="R1294" s="252">
        <v>0</v>
      </c>
      <c r="S1294" s="303">
        <v>0</v>
      </c>
      <c r="U1294" s="803">
        <f t="shared" si="26"/>
        <v>0</v>
      </c>
      <c r="V1294" s="859">
        <f t="shared" si="27"/>
        <v>1</v>
      </c>
    </row>
    <row r="1295" spans="1:22" ht="16.5" thickTop="1" thickBot="1">
      <c r="A1295" s="799"/>
      <c r="B1295" s="804" t="s">
        <v>645</v>
      </c>
      <c r="C1295" s="884" t="s">
        <v>660</v>
      </c>
      <c r="D1295" s="881" t="s">
        <v>172</v>
      </c>
      <c r="E1295" s="804" t="s">
        <v>1144</v>
      </c>
      <c r="F1295" s="294" t="s">
        <v>1145</v>
      </c>
      <c r="G1295" s="295" t="s">
        <v>111</v>
      </c>
      <c r="H1295" s="645">
        <v>18</v>
      </c>
      <c r="I1295" s="647">
        <v>0</v>
      </c>
      <c r="J1295" s="434">
        <v>91.433000000000007</v>
      </c>
      <c r="K1295" s="435">
        <v>0.16901408450704225</v>
      </c>
      <c r="L1295" s="735">
        <v>3</v>
      </c>
      <c r="M1295" s="804" t="s">
        <v>286</v>
      </c>
      <c r="N1295" s="437" t="s">
        <v>172</v>
      </c>
      <c r="O1295" s="304"/>
      <c r="P1295" s="275">
        <v>7.2119999999999997</v>
      </c>
      <c r="Q1295" s="275">
        <v>2</v>
      </c>
      <c r="R1295" s="253">
        <v>1</v>
      </c>
      <c r="S1295" s="305">
        <v>0.33333333333333331</v>
      </c>
      <c r="U1295" s="803">
        <f t="shared" si="26"/>
        <v>1</v>
      </c>
      <c r="V1295" s="859">
        <f t="shared" si="27"/>
        <v>1</v>
      </c>
    </row>
    <row r="1296" spans="1:22" ht="16.5" thickTop="1" thickBot="1">
      <c r="A1296" s="799"/>
      <c r="B1296" s="800" t="s">
        <v>645</v>
      </c>
      <c r="C1296" s="883" t="s">
        <v>660</v>
      </c>
      <c r="D1296" s="882" t="s">
        <v>172</v>
      </c>
      <c r="E1296" s="800" t="s">
        <v>1546</v>
      </c>
      <c r="F1296" s="296" t="s">
        <v>1547</v>
      </c>
      <c r="G1296" s="297" t="s">
        <v>110</v>
      </c>
      <c r="H1296" s="644">
        <v>14</v>
      </c>
      <c r="I1296" s="646">
        <v>37.622</v>
      </c>
      <c r="J1296" s="655">
        <v>143.94499999999999</v>
      </c>
      <c r="K1296" s="436">
        <v>0.21739130434782608</v>
      </c>
      <c r="L1296" s="734">
        <v>2</v>
      </c>
      <c r="M1296" s="800" t="s">
        <v>286</v>
      </c>
      <c r="N1296" s="437" t="s">
        <v>172</v>
      </c>
      <c r="O1296" s="302"/>
      <c r="P1296" s="274">
        <v>0</v>
      </c>
      <c r="Q1296" s="274"/>
      <c r="R1296" s="252">
        <v>0</v>
      </c>
      <c r="S1296" s="303">
        <v>0</v>
      </c>
      <c r="U1296" s="803">
        <f t="shared" si="26"/>
        <v>1</v>
      </c>
      <c r="V1296" s="859">
        <f t="shared" si="27"/>
        <v>1</v>
      </c>
    </row>
    <row r="1297" spans="1:22" ht="16.5" thickTop="1" thickBot="1">
      <c r="A1297" s="799"/>
      <c r="B1297" s="804" t="s">
        <v>645</v>
      </c>
      <c r="C1297" s="884" t="s">
        <v>660</v>
      </c>
      <c r="D1297" s="881" t="s">
        <v>172</v>
      </c>
      <c r="E1297" s="804" t="s">
        <v>1781</v>
      </c>
      <c r="F1297" s="294" t="s">
        <v>1783</v>
      </c>
      <c r="G1297" s="295" t="s">
        <v>111</v>
      </c>
      <c r="H1297" s="645">
        <v>11</v>
      </c>
      <c r="I1297" s="647">
        <v>28.14</v>
      </c>
      <c r="J1297" s="434">
        <v>28.14</v>
      </c>
      <c r="K1297" s="435">
        <v>5.7142857142857141E-2</v>
      </c>
      <c r="L1297" s="735">
        <v>3</v>
      </c>
      <c r="M1297" s="804" t="s">
        <v>286</v>
      </c>
      <c r="N1297" s="437" t="s">
        <v>172</v>
      </c>
      <c r="O1297" s="304"/>
      <c r="P1297" s="275"/>
      <c r="Q1297" s="275"/>
      <c r="R1297" s="253">
        <v>0</v>
      </c>
      <c r="S1297" s="305">
        <v>0</v>
      </c>
      <c r="U1297" s="803">
        <f t="shared" si="26"/>
        <v>1</v>
      </c>
      <c r="V1297" s="859">
        <f t="shared" si="27"/>
        <v>1</v>
      </c>
    </row>
    <row r="1298" spans="1:22" ht="16.5" thickTop="1" thickBot="1">
      <c r="A1298" s="799"/>
      <c r="B1298" s="800" t="s">
        <v>645</v>
      </c>
      <c r="C1298" s="883" t="s">
        <v>660</v>
      </c>
      <c r="D1298" s="882" t="s">
        <v>172</v>
      </c>
      <c r="E1298" s="800" t="s">
        <v>2181</v>
      </c>
      <c r="F1298" s="296" t="s">
        <v>2182</v>
      </c>
      <c r="G1298" s="297" t="s">
        <v>110</v>
      </c>
      <c r="H1298" s="644">
        <v>8</v>
      </c>
      <c r="I1298" s="646">
        <v>40.17</v>
      </c>
      <c r="J1298" s="655">
        <v>2750.826</v>
      </c>
      <c r="K1298" s="436">
        <v>0.36363636363636365</v>
      </c>
      <c r="L1298" s="734">
        <v>7</v>
      </c>
      <c r="M1298" s="800" t="s">
        <v>246</v>
      </c>
      <c r="N1298" s="437" t="s">
        <v>172</v>
      </c>
      <c r="O1298" s="302">
        <v>1</v>
      </c>
      <c r="P1298" s="274">
        <v>89.245000000000005</v>
      </c>
      <c r="Q1298" s="274">
        <v>2</v>
      </c>
      <c r="R1298" s="252">
        <v>1</v>
      </c>
      <c r="S1298" s="303">
        <v>0.15384615384615385</v>
      </c>
      <c r="U1298" s="803">
        <f t="shared" si="26"/>
        <v>0</v>
      </c>
      <c r="V1298" s="859">
        <f t="shared" si="27"/>
        <v>1</v>
      </c>
    </row>
    <row r="1299" spans="1:22" ht="16.5" thickTop="1" thickBot="1">
      <c r="A1299" s="799"/>
      <c r="B1299" s="804" t="s">
        <v>645</v>
      </c>
      <c r="C1299" s="884" t="s">
        <v>660</v>
      </c>
      <c r="D1299" s="881" t="s">
        <v>172</v>
      </c>
      <c r="E1299" s="804" t="s">
        <v>2410</v>
      </c>
      <c r="F1299" s="294" t="s">
        <v>2411</v>
      </c>
      <c r="G1299" s="295" t="s">
        <v>109</v>
      </c>
      <c r="H1299" s="645"/>
      <c r="I1299" s="647"/>
      <c r="J1299" s="434">
        <v>43.965000000000003</v>
      </c>
      <c r="K1299" s="435">
        <v>0.27777777777777779</v>
      </c>
      <c r="L1299" s="735">
        <v>6</v>
      </c>
      <c r="M1299" s="804" t="s">
        <v>286</v>
      </c>
      <c r="N1299" s="437" t="s">
        <v>172</v>
      </c>
      <c r="O1299" s="304">
        <v>3</v>
      </c>
      <c r="P1299" s="275"/>
      <c r="Q1299" s="275"/>
      <c r="R1299" s="253">
        <v>0</v>
      </c>
      <c r="S1299" s="305">
        <v>0</v>
      </c>
      <c r="U1299" s="803">
        <f t="shared" si="26"/>
        <v>1</v>
      </c>
      <c r="V1299" s="859">
        <f t="shared" si="27"/>
        <v>0</v>
      </c>
    </row>
    <row r="1300" spans="1:22" ht="16.5" thickTop="1" thickBot="1">
      <c r="A1300" s="799"/>
      <c r="B1300" s="800" t="s">
        <v>645</v>
      </c>
      <c r="C1300" s="883" t="s">
        <v>660</v>
      </c>
      <c r="D1300" s="882" t="s">
        <v>172</v>
      </c>
      <c r="E1300" s="800" t="s">
        <v>2414</v>
      </c>
      <c r="F1300" s="296" t="s">
        <v>2415</v>
      </c>
      <c r="G1300" s="297" t="s">
        <v>110</v>
      </c>
      <c r="H1300" s="644">
        <v>7</v>
      </c>
      <c r="I1300" s="646">
        <v>49.255000000000003</v>
      </c>
      <c r="J1300" s="655">
        <v>197.935</v>
      </c>
      <c r="K1300" s="436">
        <v>0.11764705882352941</v>
      </c>
      <c r="L1300" s="734">
        <v>5</v>
      </c>
      <c r="M1300" s="800" t="s">
        <v>246</v>
      </c>
      <c r="N1300" s="437" t="s">
        <v>172</v>
      </c>
      <c r="O1300" s="302"/>
      <c r="P1300" s="274"/>
      <c r="Q1300" s="274"/>
      <c r="R1300" s="252">
        <v>0</v>
      </c>
      <c r="S1300" s="303">
        <v>0</v>
      </c>
      <c r="U1300" s="803">
        <f t="shared" si="26"/>
        <v>0</v>
      </c>
      <c r="V1300" s="859">
        <f t="shared" si="27"/>
        <v>1</v>
      </c>
    </row>
    <row r="1301" spans="1:22" ht="16.5" thickTop="1" thickBot="1">
      <c r="A1301" s="799"/>
      <c r="B1301" s="804" t="s">
        <v>645</v>
      </c>
      <c r="C1301" s="884" t="s">
        <v>660</v>
      </c>
      <c r="D1301" s="881" t="s">
        <v>172</v>
      </c>
      <c r="E1301" s="804" t="s">
        <v>2513</v>
      </c>
      <c r="F1301" s="294" t="s">
        <v>2514</v>
      </c>
      <c r="G1301" s="295" t="s">
        <v>109</v>
      </c>
      <c r="H1301" s="645"/>
      <c r="I1301" s="647"/>
      <c r="J1301" s="434">
        <v>105.84</v>
      </c>
      <c r="K1301" s="435">
        <v>0.12903225806451613</v>
      </c>
      <c r="L1301" s="735">
        <v>3</v>
      </c>
      <c r="M1301" s="804" t="s">
        <v>286</v>
      </c>
      <c r="N1301" s="437" t="s">
        <v>172</v>
      </c>
      <c r="O1301" s="304"/>
      <c r="P1301" s="275"/>
      <c r="Q1301" s="275"/>
      <c r="R1301" s="253">
        <v>0</v>
      </c>
      <c r="S1301" s="305">
        <v>0</v>
      </c>
      <c r="U1301" s="803">
        <f t="shared" si="26"/>
        <v>1</v>
      </c>
      <c r="V1301" s="859">
        <f t="shared" si="27"/>
        <v>0</v>
      </c>
    </row>
    <row r="1302" spans="1:22" ht="16.5" thickTop="1" thickBot="1">
      <c r="A1302" s="799"/>
      <c r="B1302" s="800" t="s">
        <v>645</v>
      </c>
      <c r="C1302" s="883" t="s">
        <v>660</v>
      </c>
      <c r="D1302" s="882" t="s">
        <v>172</v>
      </c>
      <c r="E1302" s="800" t="s">
        <v>2722</v>
      </c>
      <c r="F1302" s="296" t="s">
        <v>2723</v>
      </c>
      <c r="G1302" s="297" t="s">
        <v>110</v>
      </c>
      <c r="H1302" s="644">
        <v>4</v>
      </c>
      <c r="I1302" s="646">
        <v>75.795000000000002</v>
      </c>
      <c r="J1302" s="655">
        <v>127.601</v>
      </c>
      <c r="K1302" s="436">
        <v>0.24242424242424243</v>
      </c>
      <c r="L1302" s="734">
        <v>5</v>
      </c>
      <c r="M1302" s="800" t="s">
        <v>246</v>
      </c>
      <c r="N1302" s="437" t="s">
        <v>172</v>
      </c>
      <c r="O1302" s="302"/>
      <c r="P1302" s="274">
        <v>14.558</v>
      </c>
      <c r="Q1302" s="274">
        <v>1</v>
      </c>
      <c r="R1302" s="252">
        <v>1</v>
      </c>
      <c r="S1302" s="303">
        <v>0.2</v>
      </c>
      <c r="U1302" s="803">
        <f t="shared" si="26"/>
        <v>0</v>
      </c>
      <c r="V1302" s="859">
        <f t="shared" si="27"/>
        <v>1</v>
      </c>
    </row>
    <row r="1303" spans="1:22" ht="16.5" thickTop="1" thickBot="1">
      <c r="A1303" s="799"/>
      <c r="B1303" s="804" t="s">
        <v>645</v>
      </c>
      <c r="C1303" s="884" t="s">
        <v>660</v>
      </c>
      <c r="D1303" s="881" t="s">
        <v>172</v>
      </c>
      <c r="E1303" s="804" t="s">
        <v>2724</v>
      </c>
      <c r="F1303" s="294" t="s">
        <v>2725</v>
      </c>
      <c r="G1303" s="295" t="s">
        <v>110</v>
      </c>
      <c r="H1303" s="645">
        <v>4</v>
      </c>
      <c r="I1303" s="647">
        <v>39.771999999999998</v>
      </c>
      <c r="J1303" s="434">
        <v>174.22900000000001</v>
      </c>
      <c r="K1303" s="435">
        <v>0.36363636363636365</v>
      </c>
      <c r="L1303" s="735">
        <v>5</v>
      </c>
      <c r="M1303" s="804" t="s">
        <v>246</v>
      </c>
      <c r="N1303" s="437" t="s">
        <v>172</v>
      </c>
      <c r="O1303" s="304"/>
      <c r="P1303" s="275">
        <v>85.585999999999999</v>
      </c>
      <c r="Q1303" s="275">
        <v>4</v>
      </c>
      <c r="R1303" s="253">
        <v>3</v>
      </c>
      <c r="S1303" s="305">
        <v>0.6</v>
      </c>
      <c r="U1303" s="803">
        <f t="shared" si="26"/>
        <v>0</v>
      </c>
      <c r="V1303" s="859">
        <f t="shared" si="27"/>
        <v>1</v>
      </c>
    </row>
    <row r="1304" spans="1:22" ht="16.5" thickTop="1" thickBot="1">
      <c r="A1304" s="799"/>
      <c r="B1304" s="800" t="s">
        <v>645</v>
      </c>
      <c r="C1304" s="883" t="s">
        <v>660</v>
      </c>
      <c r="D1304" s="882" t="s">
        <v>172</v>
      </c>
      <c r="E1304" s="800" t="s">
        <v>3253</v>
      </c>
      <c r="F1304" s="296" t="s">
        <v>3254</v>
      </c>
      <c r="G1304" s="297" t="s">
        <v>109</v>
      </c>
      <c r="H1304" s="644"/>
      <c r="I1304" s="646"/>
      <c r="J1304" s="655">
        <v>54.845999999999997</v>
      </c>
      <c r="K1304" s="436">
        <v>0.53333333333333333</v>
      </c>
      <c r="L1304" s="734">
        <v>5</v>
      </c>
      <c r="M1304" s="800" t="s">
        <v>286</v>
      </c>
      <c r="N1304" s="437" t="s">
        <v>172</v>
      </c>
      <c r="O1304" s="302">
        <v>1</v>
      </c>
      <c r="P1304" s="274">
        <v>34.677999999999997</v>
      </c>
      <c r="Q1304" s="274">
        <v>2</v>
      </c>
      <c r="R1304" s="252">
        <v>2</v>
      </c>
      <c r="S1304" s="303">
        <v>0.44444444444444442</v>
      </c>
      <c r="U1304" s="803">
        <f t="shared" si="26"/>
        <v>1</v>
      </c>
      <c r="V1304" s="859">
        <f t="shared" si="27"/>
        <v>0</v>
      </c>
    </row>
    <row r="1305" spans="1:22" ht="16.5" thickTop="1" thickBot="1">
      <c r="A1305" s="799"/>
      <c r="B1305" s="804" t="s">
        <v>1464</v>
      </c>
      <c r="C1305" s="884" t="s">
        <v>172</v>
      </c>
      <c r="D1305" s="881" t="s">
        <v>172</v>
      </c>
      <c r="E1305" s="804" t="s">
        <v>1865</v>
      </c>
      <c r="F1305" s="294" t="s">
        <v>1867</v>
      </c>
      <c r="G1305" s="295" t="s">
        <v>111</v>
      </c>
      <c r="H1305" s="645">
        <v>20</v>
      </c>
      <c r="I1305" s="647">
        <v>90.445999999999998</v>
      </c>
      <c r="J1305" s="434">
        <v>239.65799999999999</v>
      </c>
      <c r="K1305" s="435">
        <v>0.18181818181818182</v>
      </c>
      <c r="L1305" s="735">
        <v>2</v>
      </c>
      <c r="M1305" s="804" t="s">
        <v>245</v>
      </c>
      <c r="N1305" s="437" t="s">
        <v>172</v>
      </c>
      <c r="O1305" s="304"/>
      <c r="P1305" s="275">
        <v>0</v>
      </c>
      <c r="Q1305" s="275"/>
      <c r="R1305" s="253">
        <v>0</v>
      </c>
      <c r="S1305" s="305">
        <v>0</v>
      </c>
      <c r="U1305" s="803">
        <f t="shared" si="26"/>
        <v>0</v>
      </c>
      <c r="V1305" s="859">
        <f t="shared" si="27"/>
        <v>1</v>
      </c>
    </row>
    <row r="1306" spans="1:22" ht="16.5" thickTop="1" thickBot="1">
      <c r="A1306" s="799"/>
      <c r="B1306" s="800" t="s">
        <v>1464</v>
      </c>
      <c r="C1306" s="883" t="s">
        <v>172</v>
      </c>
      <c r="D1306" s="882" t="s">
        <v>172</v>
      </c>
      <c r="E1306" s="800" t="s">
        <v>1593</v>
      </c>
      <c r="F1306" s="296" t="s">
        <v>1595</v>
      </c>
      <c r="G1306" s="297" t="s">
        <v>111</v>
      </c>
      <c r="H1306" s="644">
        <v>12</v>
      </c>
      <c r="I1306" s="646">
        <v>33.005000000000003</v>
      </c>
      <c r="J1306" s="655">
        <v>33.005000000000003</v>
      </c>
      <c r="K1306" s="436">
        <v>0.05</v>
      </c>
      <c r="L1306" s="734">
        <v>3</v>
      </c>
      <c r="M1306" s="800" t="s">
        <v>286</v>
      </c>
      <c r="N1306" s="437" t="s">
        <v>172</v>
      </c>
      <c r="O1306" s="302"/>
      <c r="P1306" s="274"/>
      <c r="Q1306" s="274"/>
      <c r="R1306" s="252">
        <v>0</v>
      </c>
      <c r="S1306" s="303">
        <v>0</v>
      </c>
      <c r="U1306" s="803">
        <f t="shared" si="26"/>
        <v>1</v>
      </c>
      <c r="V1306" s="859">
        <f t="shared" si="27"/>
        <v>1</v>
      </c>
    </row>
    <row r="1307" spans="1:22" ht="16.5" thickTop="1" thickBot="1">
      <c r="A1307" s="799"/>
      <c r="B1307" s="804" t="s">
        <v>1464</v>
      </c>
      <c r="C1307" s="884" t="s">
        <v>172</v>
      </c>
      <c r="D1307" s="881" t="s">
        <v>172</v>
      </c>
      <c r="E1307" s="804" t="s">
        <v>1825</v>
      </c>
      <c r="F1307" s="294" t="s">
        <v>690</v>
      </c>
      <c r="G1307" s="295" t="s">
        <v>110</v>
      </c>
      <c r="H1307" s="645">
        <v>11</v>
      </c>
      <c r="I1307" s="647">
        <v>26.765999999999998</v>
      </c>
      <c r="J1307" s="434">
        <v>313.012</v>
      </c>
      <c r="K1307" s="435">
        <v>0.41269841269841268</v>
      </c>
      <c r="L1307" s="735">
        <v>6</v>
      </c>
      <c r="M1307" s="804" t="s">
        <v>244</v>
      </c>
      <c r="N1307" s="437" t="s">
        <v>172</v>
      </c>
      <c r="O1307" s="304"/>
      <c r="P1307" s="275">
        <v>12.587</v>
      </c>
      <c r="Q1307" s="275">
        <v>1</v>
      </c>
      <c r="R1307" s="253">
        <v>1</v>
      </c>
      <c r="S1307" s="305">
        <v>0.16666666666666666</v>
      </c>
      <c r="U1307" s="803">
        <f t="shared" si="26"/>
        <v>0</v>
      </c>
      <c r="V1307" s="859">
        <f t="shared" si="27"/>
        <v>1</v>
      </c>
    </row>
    <row r="1308" spans="1:22" ht="16.5" thickTop="1" thickBot="1">
      <c r="A1308" s="799"/>
      <c r="B1308" s="800" t="s">
        <v>1464</v>
      </c>
      <c r="C1308" s="883" t="s">
        <v>172</v>
      </c>
      <c r="D1308" s="882" t="s">
        <v>172</v>
      </c>
      <c r="E1308" s="800" t="s">
        <v>1868</v>
      </c>
      <c r="F1308" s="296" t="s">
        <v>1870</v>
      </c>
      <c r="G1308" s="297" t="s">
        <v>111</v>
      </c>
      <c r="H1308" s="644">
        <v>11</v>
      </c>
      <c r="I1308" s="646">
        <v>11.996</v>
      </c>
      <c r="J1308" s="655">
        <v>24.361999999999998</v>
      </c>
      <c r="K1308" s="436">
        <v>7.6923076923076927E-2</v>
      </c>
      <c r="L1308" s="734">
        <v>3</v>
      </c>
      <c r="M1308" s="800" t="s">
        <v>286</v>
      </c>
      <c r="N1308" s="437" t="s">
        <v>172</v>
      </c>
      <c r="O1308" s="302"/>
      <c r="P1308" s="274">
        <v>12.366</v>
      </c>
      <c r="Q1308" s="274">
        <v>1</v>
      </c>
      <c r="R1308" s="252">
        <v>1</v>
      </c>
      <c r="S1308" s="303">
        <v>0.33333333333333331</v>
      </c>
      <c r="U1308" s="803">
        <f t="shared" si="26"/>
        <v>1</v>
      </c>
      <c r="V1308" s="859">
        <f t="shared" si="27"/>
        <v>1</v>
      </c>
    </row>
    <row r="1309" spans="1:22" ht="16.5" thickTop="1" thickBot="1">
      <c r="A1309" s="799"/>
      <c r="B1309" s="804" t="s">
        <v>1464</v>
      </c>
      <c r="C1309" s="884" t="s">
        <v>172</v>
      </c>
      <c r="D1309" s="881" t="s">
        <v>172</v>
      </c>
      <c r="E1309" s="804" t="s">
        <v>2068</v>
      </c>
      <c r="F1309" s="294" t="s">
        <v>2069</v>
      </c>
      <c r="G1309" s="295" t="s">
        <v>110</v>
      </c>
      <c r="H1309" s="645">
        <v>9</v>
      </c>
      <c r="I1309" s="647">
        <v>41.96</v>
      </c>
      <c r="J1309" s="434">
        <v>371.86799999999999</v>
      </c>
      <c r="K1309" s="435">
        <v>0.20869565217391303</v>
      </c>
      <c r="L1309" s="735">
        <v>5</v>
      </c>
      <c r="M1309" s="804" t="s">
        <v>246</v>
      </c>
      <c r="N1309" s="437" t="s">
        <v>172</v>
      </c>
      <c r="O1309" s="304"/>
      <c r="P1309" s="275"/>
      <c r="Q1309" s="275"/>
      <c r="R1309" s="253">
        <v>0</v>
      </c>
      <c r="S1309" s="305">
        <v>0</v>
      </c>
      <c r="U1309" s="803">
        <f t="shared" si="26"/>
        <v>0</v>
      </c>
      <c r="V1309" s="859">
        <f t="shared" si="27"/>
        <v>1</v>
      </c>
    </row>
    <row r="1310" spans="1:22" ht="16.5" thickTop="1" thickBot="1">
      <c r="A1310" s="799"/>
      <c r="B1310" s="800" t="s">
        <v>1464</v>
      </c>
      <c r="C1310" s="883" t="s">
        <v>172</v>
      </c>
      <c r="D1310" s="882" t="s">
        <v>172</v>
      </c>
      <c r="E1310" s="800" t="s">
        <v>2070</v>
      </c>
      <c r="F1310" s="296" t="s">
        <v>2071</v>
      </c>
      <c r="G1310" s="297" t="s">
        <v>110</v>
      </c>
      <c r="H1310" s="644">
        <v>9</v>
      </c>
      <c r="I1310" s="646">
        <v>81.843000000000004</v>
      </c>
      <c r="J1310" s="655">
        <v>581.56700000000001</v>
      </c>
      <c r="K1310" s="436">
        <v>0.5617977528089888</v>
      </c>
      <c r="L1310" s="734">
        <v>3</v>
      </c>
      <c r="M1310" s="800" t="s">
        <v>246</v>
      </c>
      <c r="N1310" s="437" t="s">
        <v>172</v>
      </c>
      <c r="O1310" s="302"/>
      <c r="P1310" s="274">
        <v>22.67</v>
      </c>
      <c r="Q1310" s="274">
        <v>2</v>
      </c>
      <c r="R1310" s="252">
        <v>2</v>
      </c>
      <c r="S1310" s="303">
        <v>0.66666666666666663</v>
      </c>
      <c r="U1310" s="803">
        <f t="shared" si="26"/>
        <v>0</v>
      </c>
      <c r="V1310" s="859">
        <f t="shared" si="27"/>
        <v>1</v>
      </c>
    </row>
    <row r="1311" spans="1:22" ht="16.5" thickTop="1" thickBot="1">
      <c r="A1311" s="799"/>
      <c r="B1311" s="804" t="s">
        <v>1464</v>
      </c>
      <c r="C1311" s="884" t="s">
        <v>172</v>
      </c>
      <c r="D1311" s="881" t="s">
        <v>172</v>
      </c>
      <c r="E1311" s="804" t="s">
        <v>2072</v>
      </c>
      <c r="F1311" s="294" t="s">
        <v>2073</v>
      </c>
      <c r="G1311" s="295" t="s">
        <v>110</v>
      </c>
      <c r="H1311" s="645">
        <v>9</v>
      </c>
      <c r="I1311" s="647">
        <v>18.658999999999999</v>
      </c>
      <c r="J1311" s="434">
        <v>158.23099999999999</v>
      </c>
      <c r="K1311" s="435">
        <v>0.31168831168831168</v>
      </c>
      <c r="L1311" s="735">
        <v>2</v>
      </c>
      <c r="M1311" s="804" t="s">
        <v>245</v>
      </c>
      <c r="N1311" s="437" t="s">
        <v>172</v>
      </c>
      <c r="O1311" s="304"/>
      <c r="P1311" s="275"/>
      <c r="Q1311" s="275"/>
      <c r="R1311" s="253">
        <v>0</v>
      </c>
      <c r="S1311" s="305">
        <v>0</v>
      </c>
      <c r="U1311" s="803">
        <f t="shared" si="26"/>
        <v>0</v>
      </c>
      <c r="V1311" s="859">
        <f t="shared" si="27"/>
        <v>1</v>
      </c>
    </row>
    <row r="1312" spans="1:22" ht="16.5" thickTop="1" thickBot="1">
      <c r="A1312" s="799"/>
      <c r="B1312" s="800" t="s">
        <v>1464</v>
      </c>
      <c r="C1312" s="883" t="s">
        <v>172</v>
      </c>
      <c r="D1312" s="882" t="s">
        <v>172</v>
      </c>
      <c r="E1312" s="800" t="s">
        <v>2074</v>
      </c>
      <c r="F1312" s="296" t="s">
        <v>2075</v>
      </c>
      <c r="G1312" s="297" t="s">
        <v>110</v>
      </c>
      <c r="H1312" s="644">
        <v>9</v>
      </c>
      <c r="I1312" s="646">
        <v>29.98</v>
      </c>
      <c r="J1312" s="655">
        <v>84.617000000000004</v>
      </c>
      <c r="K1312" s="436">
        <v>0.2153846153846154</v>
      </c>
      <c r="L1312" s="734">
        <v>1</v>
      </c>
      <c r="M1312" s="800" t="s">
        <v>286</v>
      </c>
      <c r="N1312" s="437" t="s">
        <v>172</v>
      </c>
      <c r="O1312" s="302"/>
      <c r="P1312" s="274"/>
      <c r="Q1312" s="274"/>
      <c r="R1312" s="252">
        <v>0</v>
      </c>
      <c r="S1312" s="303">
        <v>0</v>
      </c>
      <c r="U1312" s="803">
        <f t="shared" si="26"/>
        <v>1</v>
      </c>
      <c r="V1312" s="859">
        <f t="shared" si="27"/>
        <v>1</v>
      </c>
    </row>
    <row r="1313" spans="1:22" ht="16.5" thickTop="1" thickBot="1">
      <c r="A1313" s="799"/>
      <c r="B1313" s="804" t="s">
        <v>1464</v>
      </c>
      <c r="C1313" s="884" t="s">
        <v>172</v>
      </c>
      <c r="D1313" s="881" t="s">
        <v>172</v>
      </c>
      <c r="E1313" s="804" t="s">
        <v>2306</v>
      </c>
      <c r="F1313" s="294" t="s">
        <v>2307</v>
      </c>
      <c r="G1313" s="295" t="s">
        <v>110</v>
      </c>
      <c r="H1313" s="645">
        <v>7</v>
      </c>
      <c r="I1313" s="647">
        <v>113.751</v>
      </c>
      <c r="J1313" s="434">
        <v>259.00700000000001</v>
      </c>
      <c r="K1313" s="435">
        <v>0.38202247191011235</v>
      </c>
      <c r="L1313" s="735">
        <v>10</v>
      </c>
      <c r="M1313" s="804" t="s">
        <v>246</v>
      </c>
      <c r="N1313" s="437" t="s">
        <v>172</v>
      </c>
      <c r="O1313" s="304"/>
      <c r="P1313" s="275">
        <v>20.076000000000001</v>
      </c>
      <c r="Q1313" s="275">
        <v>2</v>
      </c>
      <c r="R1313" s="253">
        <v>2</v>
      </c>
      <c r="S1313" s="305">
        <v>0.2</v>
      </c>
      <c r="U1313" s="803">
        <f t="shared" si="26"/>
        <v>0</v>
      </c>
      <c r="V1313" s="859">
        <f t="shared" si="27"/>
        <v>1</v>
      </c>
    </row>
    <row r="1314" spans="1:22" ht="16.5" thickTop="1" thickBot="1">
      <c r="A1314" s="799"/>
      <c r="B1314" s="800" t="s">
        <v>1464</v>
      </c>
      <c r="C1314" s="883" t="s">
        <v>172</v>
      </c>
      <c r="D1314" s="882" t="s">
        <v>172</v>
      </c>
      <c r="E1314" s="800" t="s">
        <v>2726</v>
      </c>
      <c r="F1314" s="296" t="s">
        <v>2727</v>
      </c>
      <c r="G1314" s="297" t="s">
        <v>109</v>
      </c>
      <c r="H1314" s="644"/>
      <c r="I1314" s="646"/>
      <c r="J1314" s="655"/>
      <c r="K1314" s="436">
        <v>0</v>
      </c>
      <c r="L1314" s="734">
        <v>1</v>
      </c>
      <c r="M1314" s="800" t="s">
        <v>286</v>
      </c>
      <c r="N1314" s="437" t="s">
        <v>172</v>
      </c>
      <c r="O1314" s="302"/>
      <c r="P1314" s="274"/>
      <c r="Q1314" s="274"/>
      <c r="R1314" s="252">
        <v>0</v>
      </c>
      <c r="S1314" s="303">
        <v>0</v>
      </c>
      <c r="U1314" s="803">
        <f t="shared" si="26"/>
        <v>1</v>
      </c>
      <c r="V1314" s="859">
        <f t="shared" si="27"/>
        <v>0</v>
      </c>
    </row>
    <row r="1315" spans="1:22" ht="16.5" thickTop="1" thickBot="1">
      <c r="A1315" s="799"/>
      <c r="B1315" s="804" t="s">
        <v>1464</v>
      </c>
      <c r="C1315" s="884" t="s">
        <v>172</v>
      </c>
      <c r="D1315" s="881" t="s">
        <v>172</v>
      </c>
      <c r="E1315" s="804" t="s">
        <v>2728</v>
      </c>
      <c r="F1315" s="294" t="s">
        <v>2729</v>
      </c>
      <c r="G1315" s="295" t="s">
        <v>109</v>
      </c>
      <c r="H1315" s="645"/>
      <c r="I1315" s="647"/>
      <c r="J1315" s="434">
        <v>64.111000000000004</v>
      </c>
      <c r="K1315" s="435">
        <v>0.41666666666666669</v>
      </c>
      <c r="L1315" s="735">
        <v>3</v>
      </c>
      <c r="M1315" s="804" t="s">
        <v>286</v>
      </c>
      <c r="N1315" s="437" t="s">
        <v>172</v>
      </c>
      <c r="O1315" s="304"/>
      <c r="P1315" s="275">
        <v>27.908999999999999</v>
      </c>
      <c r="Q1315" s="275">
        <v>2</v>
      </c>
      <c r="R1315" s="253">
        <v>2</v>
      </c>
      <c r="S1315" s="305">
        <v>0.66666666666666663</v>
      </c>
      <c r="U1315" s="803">
        <f t="shared" si="26"/>
        <v>1</v>
      </c>
      <c r="V1315" s="859">
        <f t="shared" si="27"/>
        <v>0</v>
      </c>
    </row>
    <row r="1316" spans="1:22" ht="16.5" thickTop="1" thickBot="1">
      <c r="A1316" s="799"/>
      <c r="B1316" s="800" t="s">
        <v>1464</v>
      </c>
      <c r="C1316" s="883" t="s">
        <v>172</v>
      </c>
      <c r="D1316" s="882" t="s">
        <v>172</v>
      </c>
      <c r="E1316" s="800" t="s">
        <v>2730</v>
      </c>
      <c r="F1316" s="296" t="s">
        <v>2731</v>
      </c>
      <c r="G1316" s="297" t="s">
        <v>109</v>
      </c>
      <c r="H1316" s="644"/>
      <c r="I1316" s="646"/>
      <c r="J1316" s="655">
        <v>11.146000000000001</v>
      </c>
      <c r="K1316" s="436">
        <v>0.22222222222222221</v>
      </c>
      <c r="L1316" s="734">
        <v>2</v>
      </c>
      <c r="M1316" s="800" t="s">
        <v>286</v>
      </c>
      <c r="N1316" s="437" t="s">
        <v>172</v>
      </c>
      <c r="O1316" s="302"/>
      <c r="P1316" s="274">
        <v>-20.065000000000001</v>
      </c>
      <c r="Q1316" s="274">
        <v>-1</v>
      </c>
      <c r="R1316" s="252">
        <v>0</v>
      </c>
      <c r="S1316" s="303">
        <v>0</v>
      </c>
      <c r="U1316" s="803">
        <f t="shared" si="26"/>
        <v>1</v>
      </c>
      <c r="V1316" s="859">
        <f t="shared" si="27"/>
        <v>0</v>
      </c>
    </row>
    <row r="1317" spans="1:22" ht="16.5" thickTop="1" thickBot="1">
      <c r="A1317" s="799"/>
      <c r="B1317" s="804" t="s">
        <v>1464</v>
      </c>
      <c r="C1317" s="884" t="s">
        <v>172</v>
      </c>
      <c r="D1317" s="881" t="s">
        <v>172</v>
      </c>
      <c r="E1317" s="804" t="s">
        <v>2634</v>
      </c>
      <c r="F1317" s="294" t="s">
        <v>2636</v>
      </c>
      <c r="G1317" s="295" t="s">
        <v>111</v>
      </c>
      <c r="H1317" s="645">
        <v>3</v>
      </c>
      <c r="I1317" s="647">
        <v>31.274000000000001</v>
      </c>
      <c r="J1317" s="434">
        <v>277.87599999999998</v>
      </c>
      <c r="K1317" s="435">
        <v>0.58823529411764708</v>
      </c>
      <c r="L1317" s="735">
        <v>6</v>
      </c>
      <c r="M1317" s="804" t="s">
        <v>246</v>
      </c>
      <c r="N1317" s="437" t="s">
        <v>172</v>
      </c>
      <c r="O1317" s="304">
        <v>1</v>
      </c>
      <c r="P1317" s="275">
        <v>8.5419999999999998</v>
      </c>
      <c r="Q1317" s="275">
        <v>1</v>
      </c>
      <c r="R1317" s="253">
        <v>1</v>
      </c>
      <c r="S1317" s="305">
        <v>0.18181818181818182</v>
      </c>
      <c r="U1317" s="803">
        <f t="shared" si="26"/>
        <v>0</v>
      </c>
      <c r="V1317" s="859">
        <f t="shared" si="27"/>
        <v>1</v>
      </c>
    </row>
    <row r="1318" spans="1:22" ht="16.5" thickTop="1" thickBot="1">
      <c r="A1318" s="799"/>
      <c r="B1318" s="800" t="s">
        <v>1464</v>
      </c>
      <c r="C1318" s="883" t="s">
        <v>172</v>
      </c>
      <c r="D1318" s="882" t="s">
        <v>172</v>
      </c>
      <c r="E1318" s="800" t="s">
        <v>2732</v>
      </c>
      <c r="F1318" s="296" t="s">
        <v>2733</v>
      </c>
      <c r="G1318" s="297" t="s">
        <v>110</v>
      </c>
      <c r="H1318" s="644">
        <v>3</v>
      </c>
      <c r="I1318" s="646">
        <v>95.352999999999994</v>
      </c>
      <c r="J1318" s="655">
        <v>154.89599999999999</v>
      </c>
      <c r="K1318" s="436">
        <v>0.32258064516129031</v>
      </c>
      <c r="L1318" s="734">
        <v>5</v>
      </c>
      <c r="M1318" s="800" t="s">
        <v>246</v>
      </c>
      <c r="N1318" s="437" t="s">
        <v>172</v>
      </c>
      <c r="O1318" s="302"/>
      <c r="P1318" s="274">
        <v>54.96</v>
      </c>
      <c r="Q1318" s="274">
        <v>4</v>
      </c>
      <c r="R1318" s="252">
        <v>2</v>
      </c>
      <c r="S1318" s="303">
        <v>0.4</v>
      </c>
      <c r="U1318" s="803">
        <f t="shared" si="26"/>
        <v>0</v>
      </c>
      <c r="V1318" s="859">
        <f t="shared" si="27"/>
        <v>1</v>
      </c>
    </row>
    <row r="1319" spans="1:22" ht="16.5" thickTop="1" thickBot="1">
      <c r="A1319" s="799"/>
      <c r="B1319" s="804" t="s">
        <v>1464</v>
      </c>
      <c r="C1319" s="884" t="s">
        <v>172</v>
      </c>
      <c r="D1319" s="881" t="s">
        <v>172</v>
      </c>
      <c r="E1319" s="804" t="s">
        <v>2943</v>
      </c>
      <c r="F1319" s="294" t="s">
        <v>2944</v>
      </c>
      <c r="G1319" s="295" t="s">
        <v>110</v>
      </c>
      <c r="H1319" s="645">
        <v>2</v>
      </c>
      <c r="I1319" s="647">
        <v>15.189</v>
      </c>
      <c r="J1319" s="434">
        <v>15.189</v>
      </c>
      <c r="K1319" s="435">
        <v>0.33333333333333331</v>
      </c>
      <c r="L1319" s="735">
        <v>2</v>
      </c>
      <c r="M1319" s="804" t="s">
        <v>286</v>
      </c>
      <c r="N1319" s="437" t="s">
        <v>172</v>
      </c>
      <c r="O1319" s="304">
        <v>1</v>
      </c>
      <c r="P1319" s="275"/>
      <c r="Q1319" s="275"/>
      <c r="R1319" s="253">
        <v>0</v>
      </c>
      <c r="S1319" s="305">
        <v>0</v>
      </c>
      <c r="U1319" s="803">
        <f t="shared" si="26"/>
        <v>1</v>
      </c>
      <c r="V1319" s="859">
        <f t="shared" si="27"/>
        <v>1</v>
      </c>
    </row>
    <row r="1320" spans="1:22" ht="16.5" thickTop="1" thickBot="1">
      <c r="A1320" s="799"/>
      <c r="B1320" s="800" t="s">
        <v>1464</v>
      </c>
      <c r="C1320" s="883" t="s">
        <v>172</v>
      </c>
      <c r="D1320" s="882" t="s">
        <v>172</v>
      </c>
      <c r="E1320" s="800" t="s">
        <v>3255</v>
      </c>
      <c r="F1320" s="296" t="s">
        <v>3256</v>
      </c>
      <c r="G1320" s="297" t="s">
        <v>110</v>
      </c>
      <c r="H1320" s="644">
        <v>1</v>
      </c>
      <c r="I1320" s="646"/>
      <c r="J1320" s="655"/>
      <c r="K1320" s="436">
        <v>0</v>
      </c>
      <c r="L1320" s="734">
        <v>3</v>
      </c>
      <c r="M1320" s="800" t="s">
        <v>286</v>
      </c>
      <c r="N1320" s="437" t="s">
        <v>172</v>
      </c>
      <c r="O1320" s="302">
        <v>2</v>
      </c>
      <c r="P1320" s="274"/>
      <c r="Q1320" s="274"/>
      <c r="R1320" s="252">
        <v>0</v>
      </c>
      <c r="S1320" s="303">
        <v>0</v>
      </c>
      <c r="U1320" s="803">
        <f t="shared" ref="U1320:U1383" si="28">IF(M1320="U_200",1,0)</f>
        <v>1</v>
      </c>
      <c r="V1320" s="859">
        <f t="shared" ref="V1320:V1383" si="29">IF(G1320&lt;&gt;"US",1,0)</f>
        <v>1</v>
      </c>
    </row>
    <row r="1321" spans="1:22" ht="16.5" thickTop="1" thickBot="1">
      <c r="A1321" s="799"/>
      <c r="B1321" s="804" t="s">
        <v>1464</v>
      </c>
      <c r="C1321" s="884" t="s">
        <v>172</v>
      </c>
      <c r="D1321" s="881" t="s">
        <v>172</v>
      </c>
      <c r="E1321" s="804" t="s">
        <v>3798</v>
      </c>
      <c r="F1321" s="294" t="s">
        <v>3799</v>
      </c>
      <c r="G1321" s="295" t="s">
        <v>110</v>
      </c>
      <c r="H1321" s="645">
        <v>0</v>
      </c>
      <c r="I1321" s="647">
        <v>46.183999999999997</v>
      </c>
      <c r="J1321" s="434">
        <v>46.183999999999997</v>
      </c>
      <c r="K1321" s="435">
        <v>1</v>
      </c>
      <c r="L1321" s="735">
        <v>2</v>
      </c>
      <c r="M1321" s="804" t="s">
        <v>172</v>
      </c>
      <c r="N1321" s="437" t="s">
        <v>172</v>
      </c>
      <c r="O1321" s="304">
        <v>2</v>
      </c>
      <c r="P1321" s="275">
        <v>46.183999999999997</v>
      </c>
      <c r="Q1321" s="275">
        <v>3</v>
      </c>
      <c r="R1321" s="253">
        <v>1</v>
      </c>
      <c r="S1321" s="305">
        <v>1</v>
      </c>
      <c r="U1321" s="803">
        <f t="shared" si="28"/>
        <v>0</v>
      </c>
      <c r="V1321" s="859">
        <f t="shared" si="29"/>
        <v>1</v>
      </c>
    </row>
    <row r="1322" spans="1:22" ht="16.5" thickTop="1" thickBot="1">
      <c r="A1322" s="799"/>
      <c r="B1322" s="800" t="s">
        <v>1464</v>
      </c>
      <c r="C1322" s="883" t="s">
        <v>172</v>
      </c>
      <c r="D1322" s="882" t="s">
        <v>172</v>
      </c>
      <c r="E1322" s="800" t="s">
        <v>3800</v>
      </c>
      <c r="F1322" s="296" t="s">
        <v>3801</v>
      </c>
      <c r="G1322" s="297" t="s">
        <v>109</v>
      </c>
      <c r="H1322" s="644"/>
      <c r="I1322" s="646"/>
      <c r="J1322" s="655">
        <v>14.692</v>
      </c>
      <c r="K1322" s="436">
        <v>0.5</v>
      </c>
      <c r="L1322" s="734">
        <v>2</v>
      </c>
      <c r="M1322" s="800" t="s">
        <v>286</v>
      </c>
      <c r="N1322" s="437" t="s">
        <v>172</v>
      </c>
      <c r="O1322" s="302"/>
      <c r="P1322" s="274">
        <v>14.692</v>
      </c>
      <c r="Q1322" s="274">
        <v>1</v>
      </c>
      <c r="R1322" s="252">
        <v>1</v>
      </c>
      <c r="S1322" s="303">
        <v>0.5</v>
      </c>
      <c r="U1322" s="803">
        <f t="shared" si="28"/>
        <v>1</v>
      </c>
      <c r="V1322" s="859">
        <f t="shared" si="29"/>
        <v>0</v>
      </c>
    </row>
    <row r="1323" spans="1:22" ht="16.5" thickTop="1" thickBot="1">
      <c r="A1323" s="799"/>
      <c r="B1323" s="804" t="s">
        <v>1464</v>
      </c>
      <c r="C1323" s="884" t="s">
        <v>2209</v>
      </c>
      <c r="D1323" s="881" t="s">
        <v>172</v>
      </c>
      <c r="E1323" s="804" t="s">
        <v>2209</v>
      </c>
      <c r="F1323" s="294" t="s">
        <v>2211</v>
      </c>
      <c r="G1323" s="295" t="s">
        <v>112</v>
      </c>
      <c r="H1323" s="645">
        <v>7</v>
      </c>
      <c r="I1323" s="647">
        <v>60.081000000000003</v>
      </c>
      <c r="J1323" s="434">
        <v>298.56700000000001</v>
      </c>
      <c r="K1323" s="435">
        <v>0.42553191489361702</v>
      </c>
      <c r="L1323" s="735">
        <v>7</v>
      </c>
      <c r="M1323" s="804" t="s">
        <v>246</v>
      </c>
      <c r="N1323" s="437" t="s">
        <v>172</v>
      </c>
      <c r="O1323" s="304">
        <v>2</v>
      </c>
      <c r="P1323" s="275">
        <v>13.659000000000001</v>
      </c>
      <c r="Q1323" s="275">
        <v>3</v>
      </c>
      <c r="R1323" s="253">
        <v>2</v>
      </c>
      <c r="S1323" s="305">
        <v>0.33333333333333331</v>
      </c>
      <c r="U1323" s="803">
        <f t="shared" si="28"/>
        <v>0</v>
      </c>
      <c r="V1323" s="859">
        <f t="shared" si="29"/>
        <v>1</v>
      </c>
    </row>
    <row r="1324" spans="1:22" ht="16.5" thickTop="1" thickBot="1">
      <c r="A1324" s="799"/>
      <c r="B1324" s="800" t="s">
        <v>1464</v>
      </c>
      <c r="C1324" s="883" t="s">
        <v>2209</v>
      </c>
      <c r="D1324" s="882" t="s">
        <v>172</v>
      </c>
      <c r="E1324" s="800" t="s">
        <v>2227</v>
      </c>
      <c r="F1324" s="296" t="s">
        <v>2229</v>
      </c>
      <c r="G1324" s="297" t="s">
        <v>111</v>
      </c>
      <c r="H1324" s="644">
        <v>7</v>
      </c>
      <c r="I1324" s="646">
        <v>12.144</v>
      </c>
      <c r="J1324" s="655">
        <v>37.398000000000003</v>
      </c>
      <c r="K1324" s="436">
        <v>0.26666666666666666</v>
      </c>
      <c r="L1324" s="734">
        <v>2</v>
      </c>
      <c r="M1324" s="800" t="s">
        <v>286</v>
      </c>
      <c r="N1324" s="437" t="s">
        <v>172</v>
      </c>
      <c r="O1324" s="302"/>
      <c r="P1324" s="274"/>
      <c r="Q1324" s="274"/>
      <c r="R1324" s="252">
        <v>0</v>
      </c>
      <c r="S1324" s="303">
        <v>0</v>
      </c>
      <c r="U1324" s="803">
        <f t="shared" si="28"/>
        <v>1</v>
      </c>
      <c r="V1324" s="859">
        <f t="shared" si="29"/>
        <v>1</v>
      </c>
    </row>
    <row r="1325" spans="1:22" ht="16.5" thickTop="1" thickBot="1">
      <c r="A1325" s="799"/>
      <c r="B1325" s="804" t="s">
        <v>1464</v>
      </c>
      <c r="C1325" s="884" t="s">
        <v>2209</v>
      </c>
      <c r="D1325" s="881" t="s">
        <v>172</v>
      </c>
      <c r="E1325" s="804" t="s">
        <v>2308</v>
      </c>
      <c r="F1325" s="294" t="s">
        <v>2309</v>
      </c>
      <c r="G1325" s="295" t="s">
        <v>110</v>
      </c>
      <c r="H1325" s="645">
        <v>7</v>
      </c>
      <c r="I1325" s="647">
        <v>34.130000000000003</v>
      </c>
      <c r="J1325" s="434">
        <v>151.30000000000001</v>
      </c>
      <c r="K1325" s="435">
        <v>0.32876712328767121</v>
      </c>
      <c r="L1325" s="735">
        <v>5</v>
      </c>
      <c r="M1325" s="804" t="s">
        <v>244</v>
      </c>
      <c r="N1325" s="437" t="s">
        <v>172</v>
      </c>
      <c r="O1325" s="304"/>
      <c r="P1325" s="275"/>
      <c r="Q1325" s="275"/>
      <c r="R1325" s="253">
        <v>0</v>
      </c>
      <c r="S1325" s="305">
        <v>0</v>
      </c>
      <c r="U1325" s="803">
        <f t="shared" si="28"/>
        <v>0</v>
      </c>
      <c r="V1325" s="859">
        <f t="shared" si="29"/>
        <v>1</v>
      </c>
    </row>
    <row r="1326" spans="1:22" ht="16.5" thickTop="1" thickBot="1">
      <c r="A1326" s="799"/>
      <c r="B1326" s="800" t="s">
        <v>1464</v>
      </c>
      <c r="C1326" s="883" t="s">
        <v>2209</v>
      </c>
      <c r="D1326" s="882" t="s">
        <v>172</v>
      </c>
      <c r="E1326" s="800" t="s">
        <v>2945</v>
      </c>
      <c r="F1326" s="296" t="s">
        <v>2946</v>
      </c>
      <c r="G1326" s="297" t="s">
        <v>110</v>
      </c>
      <c r="H1326" s="644">
        <v>2</v>
      </c>
      <c r="I1326" s="646">
        <v>14.04</v>
      </c>
      <c r="J1326" s="655">
        <v>109.553</v>
      </c>
      <c r="K1326" s="436">
        <v>0.7</v>
      </c>
      <c r="L1326" s="734">
        <v>4</v>
      </c>
      <c r="M1326" s="800" t="s">
        <v>246</v>
      </c>
      <c r="N1326" s="437" t="s">
        <v>172</v>
      </c>
      <c r="O1326" s="302"/>
      <c r="P1326" s="274">
        <v>24.475000000000001</v>
      </c>
      <c r="Q1326" s="274">
        <v>3</v>
      </c>
      <c r="R1326" s="252">
        <v>3</v>
      </c>
      <c r="S1326" s="303">
        <v>0.75</v>
      </c>
      <c r="U1326" s="803">
        <f t="shared" si="28"/>
        <v>0</v>
      </c>
      <c r="V1326" s="859">
        <f t="shared" si="29"/>
        <v>1</v>
      </c>
    </row>
    <row r="1327" spans="1:22" ht="16.5" thickTop="1" thickBot="1">
      <c r="A1327" s="799"/>
      <c r="B1327" s="804" t="s">
        <v>1464</v>
      </c>
      <c r="C1327" s="884" t="s">
        <v>2209</v>
      </c>
      <c r="D1327" s="881" t="s">
        <v>172</v>
      </c>
      <c r="E1327" s="804" t="s">
        <v>3257</v>
      </c>
      <c r="F1327" s="294" t="s">
        <v>3258</v>
      </c>
      <c r="G1327" s="295" t="s">
        <v>111</v>
      </c>
      <c r="H1327" s="645">
        <v>1</v>
      </c>
      <c r="I1327" s="647"/>
      <c r="J1327" s="434"/>
      <c r="K1327" s="435">
        <v>0</v>
      </c>
      <c r="L1327" s="735">
        <v>1</v>
      </c>
      <c r="M1327" s="804" t="s">
        <v>286</v>
      </c>
      <c r="N1327" s="437" t="s">
        <v>172</v>
      </c>
      <c r="O1327" s="304"/>
      <c r="P1327" s="275"/>
      <c r="Q1327" s="275"/>
      <c r="R1327" s="253">
        <v>0</v>
      </c>
      <c r="S1327" s="305">
        <v>0</v>
      </c>
      <c r="U1327" s="803">
        <f t="shared" si="28"/>
        <v>1</v>
      </c>
      <c r="V1327" s="859">
        <f t="shared" si="29"/>
        <v>1</v>
      </c>
    </row>
    <row r="1328" spans="1:22" ht="16.5" thickTop="1" thickBot="1">
      <c r="A1328" s="799"/>
      <c r="B1328" s="800" t="s">
        <v>1464</v>
      </c>
      <c r="C1328" s="883" t="s">
        <v>2209</v>
      </c>
      <c r="D1328" s="882" t="s">
        <v>172</v>
      </c>
      <c r="E1328" s="800" t="s">
        <v>3259</v>
      </c>
      <c r="F1328" s="296" t="s">
        <v>3260</v>
      </c>
      <c r="G1328" s="297" t="s">
        <v>110</v>
      </c>
      <c r="H1328" s="644">
        <v>1</v>
      </c>
      <c r="I1328" s="646"/>
      <c r="J1328" s="655">
        <v>57.912999999999997</v>
      </c>
      <c r="K1328" s="436">
        <v>0.5</v>
      </c>
      <c r="L1328" s="734">
        <v>4</v>
      </c>
      <c r="M1328" s="800" t="s">
        <v>246</v>
      </c>
      <c r="N1328" s="437" t="s">
        <v>172</v>
      </c>
      <c r="O1328" s="302"/>
      <c r="P1328" s="274">
        <v>46.277000000000001</v>
      </c>
      <c r="Q1328" s="274">
        <v>3</v>
      </c>
      <c r="R1328" s="252">
        <v>2</v>
      </c>
      <c r="S1328" s="303">
        <v>0.5</v>
      </c>
      <c r="U1328" s="803">
        <f t="shared" si="28"/>
        <v>0</v>
      </c>
      <c r="V1328" s="859">
        <f t="shared" si="29"/>
        <v>1</v>
      </c>
    </row>
    <row r="1329" spans="1:22" ht="16.5" thickTop="1" thickBot="1">
      <c r="A1329" s="799"/>
      <c r="B1329" s="804" t="s">
        <v>1464</v>
      </c>
      <c r="C1329" s="884" t="s">
        <v>2209</v>
      </c>
      <c r="D1329" s="881" t="s">
        <v>172</v>
      </c>
      <c r="E1329" s="804" t="s">
        <v>3261</v>
      </c>
      <c r="F1329" s="294" t="s">
        <v>3262</v>
      </c>
      <c r="G1329" s="295" t="s">
        <v>110</v>
      </c>
      <c r="H1329" s="645">
        <v>1</v>
      </c>
      <c r="I1329" s="647">
        <v>17.483000000000001</v>
      </c>
      <c r="J1329" s="434">
        <v>35.453000000000003</v>
      </c>
      <c r="K1329" s="435">
        <v>0.5</v>
      </c>
      <c r="L1329" s="735">
        <v>4</v>
      </c>
      <c r="M1329" s="804" t="s">
        <v>246</v>
      </c>
      <c r="N1329" s="437" t="s">
        <v>172</v>
      </c>
      <c r="O1329" s="304">
        <v>2</v>
      </c>
      <c r="P1329" s="275">
        <v>35.453000000000003</v>
      </c>
      <c r="Q1329" s="275">
        <v>2</v>
      </c>
      <c r="R1329" s="253">
        <v>2</v>
      </c>
      <c r="S1329" s="305">
        <v>0.66666666666666663</v>
      </c>
      <c r="U1329" s="803">
        <f t="shared" si="28"/>
        <v>0</v>
      </c>
      <c r="V1329" s="859">
        <f t="shared" si="29"/>
        <v>1</v>
      </c>
    </row>
    <row r="1330" spans="1:22" ht="16.5" thickTop="1" thickBot="1">
      <c r="A1330" s="799"/>
      <c r="B1330" s="800" t="s">
        <v>1464</v>
      </c>
      <c r="C1330" s="883" t="s">
        <v>2209</v>
      </c>
      <c r="D1330" s="882" t="s">
        <v>172</v>
      </c>
      <c r="E1330" s="800" t="s">
        <v>3263</v>
      </c>
      <c r="F1330" s="296" t="s">
        <v>3264</v>
      </c>
      <c r="G1330" s="297" t="s">
        <v>111</v>
      </c>
      <c r="H1330" s="644">
        <v>1</v>
      </c>
      <c r="I1330" s="646">
        <v>18.167999999999999</v>
      </c>
      <c r="J1330" s="655">
        <v>18.167999999999999</v>
      </c>
      <c r="K1330" s="436">
        <v>0.25</v>
      </c>
      <c r="L1330" s="734">
        <v>6</v>
      </c>
      <c r="M1330" s="800" t="s">
        <v>244</v>
      </c>
      <c r="N1330" s="437" t="s">
        <v>172</v>
      </c>
      <c r="O1330" s="302">
        <v>5</v>
      </c>
      <c r="P1330" s="274"/>
      <c r="Q1330" s="274"/>
      <c r="R1330" s="252">
        <v>0</v>
      </c>
      <c r="S1330" s="303">
        <v>0</v>
      </c>
      <c r="U1330" s="803">
        <f t="shared" si="28"/>
        <v>0</v>
      </c>
      <c r="V1330" s="859">
        <f t="shared" si="29"/>
        <v>1</v>
      </c>
    </row>
    <row r="1331" spans="1:22" ht="16.5" thickTop="1" thickBot="1">
      <c r="A1331" s="799"/>
      <c r="B1331" s="804" t="s">
        <v>1464</v>
      </c>
      <c r="C1331" s="884" t="s">
        <v>2209</v>
      </c>
      <c r="D1331" s="881" t="s">
        <v>172</v>
      </c>
      <c r="E1331" s="804" t="s">
        <v>3802</v>
      </c>
      <c r="F1331" s="294" t="s">
        <v>3803</v>
      </c>
      <c r="G1331" s="295" t="s">
        <v>110</v>
      </c>
      <c r="H1331" s="645">
        <v>1</v>
      </c>
      <c r="I1331" s="647"/>
      <c r="J1331" s="434">
        <v>223.44800000000001</v>
      </c>
      <c r="K1331" s="435">
        <v>0.5714285714285714</v>
      </c>
      <c r="L1331" s="735">
        <v>4</v>
      </c>
      <c r="M1331" s="804" t="s">
        <v>246</v>
      </c>
      <c r="N1331" s="437" t="s">
        <v>172</v>
      </c>
      <c r="O1331" s="304">
        <v>1</v>
      </c>
      <c r="P1331" s="275">
        <v>223.44800000000001</v>
      </c>
      <c r="Q1331" s="275">
        <v>13</v>
      </c>
      <c r="R1331" s="253">
        <v>2</v>
      </c>
      <c r="S1331" s="305">
        <v>0.5714285714285714</v>
      </c>
      <c r="U1331" s="803">
        <f t="shared" si="28"/>
        <v>0</v>
      </c>
      <c r="V1331" s="859">
        <f t="shared" si="29"/>
        <v>1</v>
      </c>
    </row>
    <row r="1332" spans="1:22" ht="16.5" thickTop="1" thickBot="1">
      <c r="A1332" s="799"/>
      <c r="B1332" s="800" t="s">
        <v>1464</v>
      </c>
      <c r="C1332" s="883" t="s">
        <v>2209</v>
      </c>
      <c r="D1332" s="882" t="s">
        <v>172</v>
      </c>
      <c r="E1332" s="800" t="s">
        <v>3804</v>
      </c>
      <c r="F1332" s="296" t="s">
        <v>3805</v>
      </c>
      <c r="G1332" s="297" t="s">
        <v>110</v>
      </c>
      <c r="H1332" s="644">
        <v>0</v>
      </c>
      <c r="I1332" s="646">
        <v>10.074</v>
      </c>
      <c r="J1332" s="655">
        <v>10.074</v>
      </c>
      <c r="K1332" s="436">
        <v>0.66666666666666663</v>
      </c>
      <c r="L1332" s="734">
        <v>3</v>
      </c>
      <c r="M1332" s="800" t="s">
        <v>172</v>
      </c>
      <c r="N1332" s="437" t="s">
        <v>172</v>
      </c>
      <c r="O1332" s="302">
        <v>3</v>
      </c>
      <c r="P1332" s="274">
        <v>10.074</v>
      </c>
      <c r="Q1332" s="274">
        <v>1</v>
      </c>
      <c r="R1332" s="252">
        <v>1</v>
      </c>
      <c r="S1332" s="303">
        <v>0.66666666666666663</v>
      </c>
      <c r="U1332" s="803">
        <f t="shared" si="28"/>
        <v>0</v>
      </c>
      <c r="V1332" s="859">
        <f t="shared" si="29"/>
        <v>1</v>
      </c>
    </row>
    <row r="1333" spans="1:22" ht="16.5" thickTop="1" thickBot="1">
      <c r="A1333" s="799"/>
      <c r="B1333" s="804" t="s">
        <v>1464</v>
      </c>
      <c r="C1333" s="884" t="s">
        <v>2209</v>
      </c>
      <c r="D1333" s="881" t="s">
        <v>172</v>
      </c>
      <c r="E1333" s="804" t="s">
        <v>3806</v>
      </c>
      <c r="F1333" s="294" t="s">
        <v>1812</v>
      </c>
      <c r="G1333" s="295" t="s">
        <v>110</v>
      </c>
      <c r="H1333" s="645">
        <v>0</v>
      </c>
      <c r="I1333" s="647"/>
      <c r="J1333" s="434"/>
      <c r="K1333" s="435">
        <v>0</v>
      </c>
      <c r="L1333" s="735">
        <v>1</v>
      </c>
      <c r="M1333" s="804" t="s">
        <v>172</v>
      </c>
      <c r="N1333" s="437" t="s">
        <v>172</v>
      </c>
      <c r="O1333" s="304">
        <v>1</v>
      </c>
      <c r="P1333" s="275"/>
      <c r="Q1333" s="275"/>
      <c r="R1333" s="253">
        <v>0</v>
      </c>
      <c r="S1333" s="305">
        <v>0</v>
      </c>
      <c r="U1333" s="803">
        <f t="shared" si="28"/>
        <v>0</v>
      </c>
      <c r="V1333" s="859">
        <f t="shared" si="29"/>
        <v>1</v>
      </c>
    </row>
    <row r="1334" spans="1:22" ht="16.5" thickTop="1" thickBot="1">
      <c r="A1334" s="799"/>
      <c r="B1334" s="800" t="s">
        <v>1464</v>
      </c>
      <c r="C1334" s="883" t="s">
        <v>2209</v>
      </c>
      <c r="D1334" s="882" t="s">
        <v>172</v>
      </c>
      <c r="E1334" s="800" t="s">
        <v>3807</v>
      </c>
      <c r="F1334" s="296" t="s">
        <v>3808</v>
      </c>
      <c r="G1334" s="297" t="s">
        <v>110</v>
      </c>
      <c r="H1334" s="644"/>
      <c r="I1334" s="646"/>
      <c r="J1334" s="655">
        <v>55.042999999999999</v>
      </c>
      <c r="K1334" s="436">
        <v>0.5</v>
      </c>
      <c r="L1334" s="734">
        <v>3</v>
      </c>
      <c r="M1334" s="800" t="s">
        <v>286</v>
      </c>
      <c r="N1334" s="437" t="s">
        <v>172</v>
      </c>
      <c r="O1334" s="302">
        <v>2</v>
      </c>
      <c r="P1334" s="274">
        <v>55.042999999999999</v>
      </c>
      <c r="Q1334" s="274">
        <v>2</v>
      </c>
      <c r="R1334" s="252">
        <v>1</v>
      </c>
      <c r="S1334" s="303">
        <v>0.5</v>
      </c>
      <c r="U1334" s="803">
        <f t="shared" si="28"/>
        <v>1</v>
      </c>
      <c r="V1334" s="859">
        <f t="shared" si="29"/>
        <v>1</v>
      </c>
    </row>
    <row r="1335" spans="1:22" ht="16.5" thickTop="1" thickBot="1">
      <c r="A1335" s="799"/>
      <c r="B1335" s="804" t="s">
        <v>1464</v>
      </c>
      <c r="C1335" s="884" t="s">
        <v>2209</v>
      </c>
      <c r="D1335" s="881" t="s">
        <v>172</v>
      </c>
      <c r="E1335" s="804" t="s">
        <v>3809</v>
      </c>
      <c r="F1335" s="294" t="s">
        <v>3810</v>
      </c>
      <c r="G1335" s="295" t="s">
        <v>110</v>
      </c>
      <c r="H1335" s="645"/>
      <c r="I1335" s="647"/>
      <c r="J1335" s="434"/>
      <c r="K1335" s="435">
        <v>0</v>
      </c>
      <c r="L1335" s="735">
        <v>3</v>
      </c>
      <c r="M1335" s="804" t="s">
        <v>286</v>
      </c>
      <c r="N1335" s="437" t="s">
        <v>172</v>
      </c>
      <c r="O1335" s="304">
        <v>3</v>
      </c>
      <c r="P1335" s="275"/>
      <c r="Q1335" s="275"/>
      <c r="R1335" s="253">
        <v>0</v>
      </c>
      <c r="S1335" s="305">
        <v>0</v>
      </c>
      <c r="U1335" s="803">
        <f t="shared" si="28"/>
        <v>1</v>
      </c>
      <c r="V1335" s="859">
        <f t="shared" si="29"/>
        <v>1</v>
      </c>
    </row>
    <row r="1336" spans="1:22" ht="16.5" thickTop="1" thickBot="1">
      <c r="A1336" s="799"/>
      <c r="B1336" s="800" t="s">
        <v>1464</v>
      </c>
      <c r="C1336" s="883" t="s">
        <v>2209</v>
      </c>
      <c r="D1336" s="882" t="s">
        <v>172</v>
      </c>
      <c r="E1336" s="800" t="s">
        <v>3811</v>
      </c>
      <c r="F1336" s="296" t="s">
        <v>3812</v>
      </c>
      <c r="G1336" s="297" t="s">
        <v>110</v>
      </c>
      <c r="H1336" s="644"/>
      <c r="I1336" s="646"/>
      <c r="J1336" s="655"/>
      <c r="K1336" s="436">
        <v>0</v>
      </c>
      <c r="L1336" s="734">
        <v>1</v>
      </c>
      <c r="M1336" s="800" t="s">
        <v>286</v>
      </c>
      <c r="N1336" s="437" t="s">
        <v>172</v>
      </c>
      <c r="O1336" s="302">
        <v>1</v>
      </c>
      <c r="P1336" s="274"/>
      <c r="Q1336" s="274"/>
      <c r="R1336" s="252">
        <v>0</v>
      </c>
      <c r="S1336" s="303">
        <v>0</v>
      </c>
      <c r="U1336" s="803">
        <f t="shared" si="28"/>
        <v>1</v>
      </c>
      <c r="V1336" s="859">
        <f t="shared" si="29"/>
        <v>1</v>
      </c>
    </row>
    <row r="1337" spans="1:22" ht="16.5" thickTop="1" thickBot="1">
      <c r="A1337" s="799"/>
      <c r="B1337" s="804" t="s">
        <v>1464</v>
      </c>
      <c r="C1337" s="884" t="s">
        <v>2212</v>
      </c>
      <c r="D1337" s="881" t="s">
        <v>172</v>
      </c>
      <c r="E1337" s="804" t="s">
        <v>2212</v>
      </c>
      <c r="F1337" s="294" t="s">
        <v>2214</v>
      </c>
      <c r="G1337" s="295" t="s">
        <v>112</v>
      </c>
      <c r="H1337" s="645">
        <v>7</v>
      </c>
      <c r="I1337" s="647">
        <v>11.324999999999999</v>
      </c>
      <c r="J1337" s="434">
        <v>11.324999999999999</v>
      </c>
      <c r="K1337" s="435">
        <v>3.3333333333333333E-2</v>
      </c>
      <c r="L1337" s="735">
        <v>6</v>
      </c>
      <c r="M1337" s="804" t="s">
        <v>286</v>
      </c>
      <c r="N1337" s="437" t="s">
        <v>172</v>
      </c>
      <c r="O1337" s="304"/>
      <c r="P1337" s="275"/>
      <c r="Q1337" s="275"/>
      <c r="R1337" s="253">
        <v>0</v>
      </c>
      <c r="S1337" s="305">
        <v>0</v>
      </c>
      <c r="U1337" s="803">
        <f t="shared" si="28"/>
        <v>1</v>
      </c>
      <c r="V1337" s="859">
        <f t="shared" si="29"/>
        <v>1</v>
      </c>
    </row>
    <row r="1338" spans="1:22" ht="16.5" thickTop="1" thickBot="1">
      <c r="A1338" s="799"/>
      <c r="B1338" s="800" t="s">
        <v>1464</v>
      </c>
      <c r="C1338" s="883" t="s">
        <v>2212</v>
      </c>
      <c r="D1338" s="882" t="s">
        <v>172</v>
      </c>
      <c r="E1338" s="800" t="s">
        <v>2416</v>
      </c>
      <c r="F1338" s="296" t="s">
        <v>2417</v>
      </c>
      <c r="G1338" s="297" t="s">
        <v>110</v>
      </c>
      <c r="H1338" s="644">
        <v>6</v>
      </c>
      <c r="I1338" s="646">
        <v>12.967000000000001</v>
      </c>
      <c r="J1338" s="655">
        <v>62.683999999999997</v>
      </c>
      <c r="K1338" s="436">
        <v>0.22641509433962265</v>
      </c>
      <c r="L1338" s="734">
        <v>5</v>
      </c>
      <c r="M1338" s="800" t="s">
        <v>286</v>
      </c>
      <c r="N1338" s="437" t="s">
        <v>172</v>
      </c>
      <c r="O1338" s="302"/>
      <c r="P1338" s="274"/>
      <c r="Q1338" s="274"/>
      <c r="R1338" s="252">
        <v>0</v>
      </c>
      <c r="S1338" s="303">
        <v>0</v>
      </c>
      <c r="U1338" s="803">
        <f t="shared" si="28"/>
        <v>1</v>
      </c>
      <c r="V1338" s="859">
        <f t="shared" si="29"/>
        <v>1</v>
      </c>
    </row>
    <row r="1339" spans="1:22" ht="16.5" thickTop="1" thickBot="1">
      <c r="A1339" s="799"/>
      <c r="B1339" s="804" t="s">
        <v>1464</v>
      </c>
      <c r="C1339" s="884" t="s">
        <v>2212</v>
      </c>
      <c r="D1339" s="881" t="s">
        <v>172</v>
      </c>
      <c r="E1339" s="804" t="s">
        <v>2418</v>
      </c>
      <c r="F1339" s="294" t="s">
        <v>2419</v>
      </c>
      <c r="G1339" s="295" t="s">
        <v>110</v>
      </c>
      <c r="H1339" s="645">
        <v>6</v>
      </c>
      <c r="I1339" s="647">
        <v>20.184000000000001</v>
      </c>
      <c r="J1339" s="434">
        <v>116.06699999999999</v>
      </c>
      <c r="K1339" s="435">
        <v>0.31111111111111112</v>
      </c>
      <c r="L1339" s="735">
        <v>3</v>
      </c>
      <c r="M1339" s="804" t="s">
        <v>244</v>
      </c>
      <c r="N1339" s="437" t="s">
        <v>172</v>
      </c>
      <c r="O1339" s="304"/>
      <c r="P1339" s="275"/>
      <c r="Q1339" s="275"/>
      <c r="R1339" s="253">
        <v>0</v>
      </c>
      <c r="S1339" s="305">
        <v>0</v>
      </c>
      <c r="U1339" s="803">
        <f t="shared" si="28"/>
        <v>0</v>
      </c>
      <c r="V1339" s="859">
        <f t="shared" si="29"/>
        <v>1</v>
      </c>
    </row>
    <row r="1340" spans="1:22" ht="16.5" thickTop="1" thickBot="1">
      <c r="A1340" s="799"/>
      <c r="B1340" s="800" t="s">
        <v>1464</v>
      </c>
      <c r="C1340" s="883" t="s">
        <v>2212</v>
      </c>
      <c r="D1340" s="882" t="s">
        <v>172</v>
      </c>
      <c r="E1340" s="800" t="s">
        <v>2420</v>
      </c>
      <c r="F1340" s="296" t="s">
        <v>2421</v>
      </c>
      <c r="G1340" s="297" t="s">
        <v>110</v>
      </c>
      <c r="H1340" s="644">
        <v>6</v>
      </c>
      <c r="I1340" s="646">
        <v>18.204999999999998</v>
      </c>
      <c r="J1340" s="655">
        <v>58.585999999999999</v>
      </c>
      <c r="K1340" s="436">
        <v>0.15384615384615385</v>
      </c>
      <c r="L1340" s="734">
        <v>4</v>
      </c>
      <c r="M1340" s="800" t="s">
        <v>286</v>
      </c>
      <c r="N1340" s="437" t="s">
        <v>172</v>
      </c>
      <c r="O1340" s="302"/>
      <c r="P1340" s="274"/>
      <c r="Q1340" s="274"/>
      <c r="R1340" s="252">
        <v>0</v>
      </c>
      <c r="S1340" s="303">
        <v>0</v>
      </c>
      <c r="U1340" s="803">
        <f t="shared" si="28"/>
        <v>1</v>
      </c>
      <c r="V1340" s="859">
        <f t="shared" si="29"/>
        <v>1</v>
      </c>
    </row>
    <row r="1341" spans="1:22" ht="16.5" thickTop="1" thickBot="1">
      <c r="A1341" s="799"/>
      <c r="B1341" s="804" t="s">
        <v>1464</v>
      </c>
      <c r="C1341" s="884" t="s">
        <v>2334</v>
      </c>
      <c r="D1341" s="881" t="s">
        <v>172</v>
      </c>
      <c r="E1341" s="804" t="s">
        <v>2352</v>
      </c>
      <c r="F1341" s="294" t="s">
        <v>2354</v>
      </c>
      <c r="G1341" s="295" t="s">
        <v>111</v>
      </c>
      <c r="H1341" s="645">
        <v>6</v>
      </c>
      <c r="I1341" s="647"/>
      <c r="J1341" s="434"/>
      <c r="K1341" s="435">
        <v>0</v>
      </c>
      <c r="L1341" s="735">
        <v>2</v>
      </c>
      <c r="M1341" s="804" t="s">
        <v>286</v>
      </c>
      <c r="N1341" s="437" t="s">
        <v>172</v>
      </c>
      <c r="O1341" s="304"/>
      <c r="P1341" s="275"/>
      <c r="Q1341" s="275"/>
      <c r="R1341" s="253">
        <v>0</v>
      </c>
      <c r="S1341" s="305">
        <v>0</v>
      </c>
      <c r="U1341" s="803">
        <f t="shared" si="28"/>
        <v>1</v>
      </c>
      <c r="V1341" s="859">
        <f t="shared" si="29"/>
        <v>1</v>
      </c>
    </row>
    <row r="1342" spans="1:22" ht="16.5" thickTop="1" thickBot="1">
      <c r="A1342" s="799"/>
      <c r="B1342" s="800" t="s">
        <v>1464</v>
      </c>
      <c r="C1342" s="883" t="s">
        <v>2334</v>
      </c>
      <c r="D1342" s="882" t="s">
        <v>172</v>
      </c>
      <c r="E1342" s="800" t="s">
        <v>2422</v>
      </c>
      <c r="F1342" s="296" t="s">
        <v>2423</v>
      </c>
      <c r="G1342" s="297" t="s">
        <v>110</v>
      </c>
      <c r="H1342" s="644">
        <v>6</v>
      </c>
      <c r="I1342" s="646">
        <v>20.774999999999999</v>
      </c>
      <c r="J1342" s="655">
        <v>262.63799999999998</v>
      </c>
      <c r="K1342" s="436">
        <v>0.40625</v>
      </c>
      <c r="L1342" s="734">
        <v>4</v>
      </c>
      <c r="M1342" s="800" t="s">
        <v>246</v>
      </c>
      <c r="N1342" s="437" t="s">
        <v>172</v>
      </c>
      <c r="O1342" s="302"/>
      <c r="P1342" s="274"/>
      <c r="Q1342" s="274"/>
      <c r="R1342" s="252">
        <v>0</v>
      </c>
      <c r="S1342" s="303">
        <v>0</v>
      </c>
      <c r="U1342" s="803">
        <f t="shared" si="28"/>
        <v>0</v>
      </c>
      <c r="V1342" s="859">
        <f t="shared" si="29"/>
        <v>1</v>
      </c>
    </row>
    <row r="1343" spans="1:22" ht="16.5" thickTop="1" thickBot="1">
      <c r="A1343" s="799"/>
      <c r="B1343" s="804" t="s">
        <v>1464</v>
      </c>
      <c r="C1343" s="884" t="s">
        <v>2334</v>
      </c>
      <c r="D1343" s="881" t="s">
        <v>172</v>
      </c>
      <c r="E1343" s="804" t="s">
        <v>3265</v>
      </c>
      <c r="F1343" s="294" t="s">
        <v>3266</v>
      </c>
      <c r="G1343" s="295" t="s">
        <v>109</v>
      </c>
      <c r="H1343" s="645"/>
      <c r="I1343" s="647"/>
      <c r="J1343" s="434">
        <v>11.215</v>
      </c>
      <c r="K1343" s="435">
        <v>0.44444444444444442</v>
      </c>
      <c r="L1343" s="735">
        <v>3</v>
      </c>
      <c r="M1343" s="804" t="s">
        <v>286</v>
      </c>
      <c r="N1343" s="437" t="s">
        <v>172</v>
      </c>
      <c r="O1343" s="304">
        <v>1</v>
      </c>
      <c r="P1343" s="275">
        <v>11.215</v>
      </c>
      <c r="Q1343" s="275">
        <v>1</v>
      </c>
      <c r="R1343" s="253">
        <v>1</v>
      </c>
      <c r="S1343" s="305">
        <v>0.4</v>
      </c>
      <c r="U1343" s="803">
        <f t="shared" si="28"/>
        <v>1</v>
      </c>
      <c r="V1343" s="859">
        <f t="shared" si="29"/>
        <v>0</v>
      </c>
    </row>
    <row r="1344" spans="1:22" ht="16.5" thickTop="1" thickBot="1">
      <c r="A1344" s="799"/>
      <c r="B1344" s="800" t="s">
        <v>1464</v>
      </c>
      <c r="C1344" s="883" t="s">
        <v>3090</v>
      </c>
      <c r="D1344" s="882" t="s">
        <v>172</v>
      </c>
      <c r="E1344" s="800" t="s">
        <v>3267</v>
      </c>
      <c r="F1344" s="296" t="s">
        <v>547</v>
      </c>
      <c r="G1344" s="297" t="s">
        <v>111</v>
      </c>
      <c r="H1344" s="644">
        <v>1</v>
      </c>
      <c r="I1344" s="646"/>
      <c r="J1344" s="655"/>
      <c r="K1344" s="436">
        <v>0</v>
      </c>
      <c r="L1344" s="734">
        <v>1</v>
      </c>
      <c r="M1344" s="800" t="s">
        <v>286</v>
      </c>
      <c r="N1344" s="437" t="s">
        <v>172</v>
      </c>
      <c r="O1344" s="302"/>
      <c r="P1344" s="274"/>
      <c r="Q1344" s="274"/>
      <c r="R1344" s="252">
        <v>0</v>
      </c>
      <c r="S1344" s="303">
        <v>0</v>
      </c>
      <c r="U1344" s="803">
        <f t="shared" si="28"/>
        <v>1</v>
      </c>
      <c r="V1344" s="859">
        <f t="shared" si="29"/>
        <v>1</v>
      </c>
    </row>
    <row r="1345" spans="1:22" ht="16.5" thickTop="1" thickBot="1">
      <c r="A1345" s="799"/>
      <c r="B1345" s="804" t="s">
        <v>1464</v>
      </c>
      <c r="C1345" s="884" t="s">
        <v>3090</v>
      </c>
      <c r="D1345" s="881" t="s">
        <v>172</v>
      </c>
      <c r="E1345" s="804" t="s">
        <v>3268</v>
      </c>
      <c r="F1345" s="294" t="s">
        <v>3269</v>
      </c>
      <c r="G1345" s="295" t="s">
        <v>110</v>
      </c>
      <c r="H1345" s="645">
        <v>1</v>
      </c>
      <c r="I1345" s="647"/>
      <c r="J1345" s="434">
        <v>28.777999999999999</v>
      </c>
      <c r="K1345" s="435">
        <v>0.22222222222222221</v>
      </c>
      <c r="L1345" s="735">
        <v>3</v>
      </c>
      <c r="M1345" s="804" t="s">
        <v>246</v>
      </c>
      <c r="N1345" s="437" t="s">
        <v>172</v>
      </c>
      <c r="O1345" s="304"/>
      <c r="P1345" s="275">
        <v>28.777999999999999</v>
      </c>
      <c r="Q1345" s="275">
        <v>1</v>
      </c>
      <c r="R1345" s="253">
        <v>1</v>
      </c>
      <c r="S1345" s="305">
        <v>0.33333333333333331</v>
      </c>
      <c r="U1345" s="803">
        <f t="shared" si="28"/>
        <v>0</v>
      </c>
      <c r="V1345" s="859">
        <f t="shared" si="29"/>
        <v>1</v>
      </c>
    </row>
    <row r="1346" spans="1:22" ht="16.5" thickTop="1" thickBot="1">
      <c r="A1346" s="799"/>
      <c r="B1346" s="800" t="s">
        <v>1464</v>
      </c>
      <c r="C1346" s="883" t="s">
        <v>3090</v>
      </c>
      <c r="D1346" s="882" t="s">
        <v>172</v>
      </c>
      <c r="E1346" s="800" t="s">
        <v>3270</v>
      </c>
      <c r="F1346" s="296" t="s">
        <v>2015</v>
      </c>
      <c r="G1346" s="297" t="s">
        <v>110</v>
      </c>
      <c r="H1346" s="644">
        <v>1</v>
      </c>
      <c r="I1346" s="646"/>
      <c r="J1346" s="655">
        <v>60.359000000000002</v>
      </c>
      <c r="K1346" s="436">
        <v>0.5714285714285714</v>
      </c>
      <c r="L1346" s="734">
        <v>3</v>
      </c>
      <c r="M1346" s="800" t="s">
        <v>246</v>
      </c>
      <c r="N1346" s="437" t="s">
        <v>172</v>
      </c>
      <c r="O1346" s="302">
        <v>1</v>
      </c>
      <c r="P1346" s="274">
        <v>60.359000000000002</v>
      </c>
      <c r="Q1346" s="274">
        <v>4</v>
      </c>
      <c r="R1346" s="252">
        <v>2</v>
      </c>
      <c r="S1346" s="303">
        <v>0.8</v>
      </c>
      <c r="U1346" s="803">
        <f t="shared" si="28"/>
        <v>0</v>
      </c>
      <c r="V1346" s="859">
        <f t="shared" si="29"/>
        <v>1</v>
      </c>
    </row>
    <row r="1347" spans="1:22" ht="16.5" thickTop="1" thickBot="1">
      <c r="A1347" s="799"/>
      <c r="B1347" s="804" t="s">
        <v>1464</v>
      </c>
      <c r="C1347" s="884" t="s">
        <v>3090</v>
      </c>
      <c r="D1347" s="881" t="s">
        <v>172</v>
      </c>
      <c r="E1347" s="804" t="s">
        <v>3271</v>
      </c>
      <c r="F1347" s="294" t="s">
        <v>3272</v>
      </c>
      <c r="G1347" s="295" t="s">
        <v>110</v>
      </c>
      <c r="H1347" s="645">
        <v>1</v>
      </c>
      <c r="I1347" s="647">
        <v>10.007999999999999</v>
      </c>
      <c r="J1347" s="434">
        <v>10.007999999999999</v>
      </c>
      <c r="K1347" s="435">
        <v>0.25</v>
      </c>
      <c r="L1347" s="735">
        <v>4</v>
      </c>
      <c r="M1347" s="804" t="s">
        <v>245</v>
      </c>
      <c r="N1347" s="437" t="s">
        <v>172</v>
      </c>
      <c r="O1347" s="304">
        <v>2</v>
      </c>
      <c r="P1347" s="275">
        <v>10.007999999999999</v>
      </c>
      <c r="Q1347" s="275">
        <v>1</v>
      </c>
      <c r="R1347" s="253">
        <v>1</v>
      </c>
      <c r="S1347" s="305">
        <v>0.33333333333333331</v>
      </c>
      <c r="U1347" s="803">
        <f t="shared" si="28"/>
        <v>0</v>
      </c>
      <c r="V1347" s="859">
        <f t="shared" si="29"/>
        <v>1</v>
      </c>
    </row>
    <row r="1348" spans="1:22" ht="16.5" thickTop="1" thickBot="1">
      <c r="A1348" s="799"/>
      <c r="B1348" s="800" t="s">
        <v>1464</v>
      </c>
      <c r="C1348" s="883" t="s">
        <v>3090</v>
      </c>
      <c r="D1348" s="882" t="s">
        <v>172</v>
      </c>
      <c r="E1348" s="800" t="s">
        <v>3090</v>
      </c>
      <c r="F1348" s="296" t="s">
        <v>3092</v>
      </c>
      <c r="G1348" s="297" t="s">
        <v>112</v>
      </c>
      <c r="H1348" s="644">
        <v>1</v>
      </c>
      <c r="I1348" s="646">
        <v>10.048999999999999</v>
      </c>
      <c r="J1348" s="655">
        <v>10.048999999999999</v>
      </c>
      <c r="K1348" s="436">
        <v>0.4</v>
      </c>
      <c r="L1348" s="734">
        <v>3</v>
      </c>
      <c r="M1348" s="800" t="s">
        <v>245</v>
      </c>
      <c r="N1348" s="437" t="s">
        <v>172</v>
      </c>
      <c r="O1348" s="302">
        <v>2</v>
      </c>
      <c r="P1348" s="274">
        <v>10.048999999999999</v>
      </c>
      <c r="Q1348" s="274">
        <v>1</v>
      </c>
      <c r="R1348" s="252">
        <v>1</v>
      </c>
      <c r="S1348" s="303">
        <v>0.5</v>
      </c>
      <c r="U1348" s="803">
        <f t="shared" si="28"/>
        <v>0</v>
      </c>
      <c r="V1348" s="859">
        <f t="shared" si="29"/>
        <v>1</v>
      </c>
    </row>
    <row r="1349" spans="1:22" ht="16.5" thickTop="1" thickBot="1">
      <c r="A1349" s="799"/>
      <c r="B1349" s="804" t="s">
        <v>1464</v>
      </c>
      <c r="C1349" s="884" t="s">
        <v>3090</v>
      </c>
      <c r="D1349" s="881" t="s">
        <v>172</v>
      </c>
      <c r="E1349" s="804" t="s">
        <v>3813</v>
      </c>
      <c r="F1349" s="294" t="s">
        <v>3814</v>
      </c>
      <c r="G1349" s="295" t="s">
        <v>110</v>
      </c>
      <c r="H1349" s="645">
        <v>0</v>
      </c>
      <c r="I1349" s="647"/>
      <c r="J1349" s="434"/>
      <c r="K1349" s="435">
        <v>0</v>
      </c>
      <c r="L1349" s="735">
        <v>3</v>
      </c>
      <c r="M1349" s="804" t="s">
        <v>172</v>
      </c>
      <c r="N1349" s="437" t="s">
        <v>172</v>
      </c>
      <c r="O1349" s="304">
        <v>3</v>
      </c>
      <c r="P1349" s="275"/>
      <c r="Q1349" s="275"/>
      <c r="R1349" s="253">
        <v>0</v>
      </c>
      <c r="S1349" s="305">
        <v>0</v>
      </c>
      <c r="U1349" s="803">
        <f t="shared" si="28"/>
        <v>0</v>
      </c>
      <c r="V1349" s="859">
        <f t="shared" si="29"/>
        <v>1</v>
      </c>
    </row>
    <row r="1350" spans="1:22" ht="16.5" thickTop="1" thickBot="1">
      <c r="A1350" s="799"/>
      <c r="B1350" s="800" t="s">
        <v>1464</v>
      </c>
      <c r="C1350" s="883" t="s">
        <v>3090</v>
      </c>
      <c r="D1350" s="882" t="s">
        <v>172</v>
      </c>
      <c r="E1350" s="800" t="s">
        <v>3815</v>
      </c>
      <c r="F1350" s="296" t="s">
        <v>3816</v>
      </c>
      <c r="G1350" s="297" t="s">
        <v>110</v>
      </c>
      <c r="H1350" s="644"/>
      <c r="I1350" s="646">
        <v>11.010999999999999</v>
      </c>
      <c r="J1350" s="655">
        <v>19.021000000000001</v>
      </c>
      <c r="K1350" s="436">
        <v>1.3333333333333333</v>
      </c>
      <c r="L1350" s="734">
        <v>3</v>
      </c>
      <c r="M1350" s="800" t="s">
        <v>286</v>
      </c>
      <c r="N1350" s="437" t="s">
        <v>172</v>
      </c>
      <c r="O1350" s="302">
        <v>3</v>
      </c>
      <c r="P1350" s="274">
        <v>19.021000000000001</v>
      </c>
      <c r="Q1350" s="274">
        <v>2</v>
      </c>
      <c r="R1350" s="252">
        <v>2</v>
      </c>
      <c r="S1350" s="303">
        <v>1.3333333333333333</v>
      </c>
      <c r="U1350" s="803">
        <f t="shared" si="28"/>
        <v>1</v>
      </c>
      <c r="V1350" s="859">
        <f t="shared" si="29"/>
        <v>1</v>
      </c>
    </row>
    <row r="1351" spans="1:22" ht="16.5" thickTop="1" thickBot="1">
      <c r="A1351" s="799"/>
      <c r="B1351" s="804" t="s">
        <v>1464</v>
      </c>
      <c r="C1351" s="884" t="s">
        <v>3090</v>
      </c>
      <c r="D1351" s="881" t="s">
        <v>172</v>
      </c>
      <c r="E1351" s="804" t="s">
        <v>3817</v>
      </c>
      <c r="F1351" s="294" t="s">
        <v>2296</v>
      </c>
      <c r="G1351" s="295" t="s">
        <v>110</v>
      </c>
      <c r="H1351" s="645"/>
      <c r="I1351" s="647"/>
      <c r="J1351" s="434"/>
      <c r="K1351" s="435">
        <v>0</v>
      </c>
      <c r="L1351" s="735">
        <v>1</v>
      </c>
      <c r="M1351" s="804" t="s">
        <v>286</v>
      </c>
      <c r="N1351" s="437" t="s">
        <v>172</v>
      </c>
      <c r="O1351" s="304">
        <v>1</v>
      </c>
      <c r="P1351" s="275"/>
      <c r="Q1351" s="275"/>
      <c r="R1351" s="253">
        <v>0</v>
      </c>
      <c r="S1351" s="305">
        <v>0</v>
      </c>
      <c r="U1351" s="803">
        <f t="shared" si="28"/>
        <v>1</v>
      </c>
      <c r="V1351" s="859">
        <f t="shared" si="29"/>
        <v>1</v>
      </c>
    </row>
    <row r="1352" spans="1:22" ht="16.5" thickTop="1" thickBot="1">
      <c r="A1352" s="799"/>
      <c r="B1352" s="800" t="s">
        <v>703</v>
      </c>
      <c r="C1352" s="883" t="s">
        <v>172</v>
      </c>
      <c r="D1352" s="882" t="s">
        <v>172</v>
      </c>
      <c r="E1352" s="800" t="s">
        <v>868</v>
      </c>
      <c r="F1352" s="296" t="s">
        <v>870</v>
      </c>
      <c r="G1352" s="297" t="s">
        <v>111</v>
      </c>
      <c r="H1352" s="644">
        <v>19</v>
      </c>
      <c r="I1352" s="646">
        <v>39.597000000000001</v>
      </c>
      <c r="J1352" s="655">
        <v>423.03699999999998</v>
      </c>
      <c r="K1352" s="436">
        <v>0.30303030303030304</v>
      </c>
      <c r="L1352" s="734">
        <v>6</v>
      </c>
      <c r="M1352" s="800" t="s">
        <v>246</v>
      </c>
      <c r="N1352" s="437" t="s">
        <v>172</v>
      </c>
      <c r="O1352" s="302">
        <v>2</v>
      </c>
      <c r="P1352" s="274">
        <v>62.026000000000003</v>
      </c>
      <c r="Q1352" s="274">
        <v>6</v>
      </c>
      <c r="R1352" s="252">
        <v>1</v>
      </c>
      <c r="S1352" s="303">
        <v>0.2</v>
      </c>
      <c r="U1352" s="803">
        <f t="shared" si="28"/>
        <v>0</v>
      </c>
      <c r="V1352" s="859">
        <f t="shared" si="29"/>
        <v>1</v>
      </c>
    </row>
    <row r="1353" spans="1:22" ht="16.5" thickTop="1" thickBot="1">
      <c r="A1353" s="799"/>
      <c r="B1353" s="804" t="s">
        <v>703</v>
      </c>
      <c r="C1353" s="884" t="s">
        <v>172</v>
      </c>
      <c r="D1353" s="881" t="s">
        <v>172</v>
      </c>
      <c r="E1353" s="804" t="s">
        <v>902</v>
      </c>
      <c r="F1353" s="294" t="s">
        <v>903</v>
      </c>
      <c r="G1353" s="295" t="s">
        <v>110</v>
      </c>
      <c r="H1353" s="645">
        <v>19</v>
      </c>
      <c r="I1353" s="647">
        <v>619.23400000000004</v>
      </c>
      <c r="J1353" s="434">
        <v>758.65800000000002</v>
      </c>
      <c r="K1353" s="435">
        <v>0.34408602150537637</v>
      </c>
      <c r="L1353" s="735">
        <v>2</v>
      </c>
      <c r="M1353" s="804" t="s">
        <v>246</v>
      </c>
      <c r="N1353" s="437" t="s">
        <v>172</v>
      </c>
      <c r="O1353" s="304"/>
      <c r="P1353" s="275">
        <v>13.507999999999999</v>
      </c>
      <c r="Q1353" s="275">
        <v>1</v>
      </c>
      <c r="R1353" s="253">
        <v>1</v>
      </c>
      <c r="S1353" s="305">
        <v>0.5</v>
      </c>
      <c r="U1353" s="803">
        <f t="shared" si="28"/>
        <v>0</v>
      </c>
      <c r="V1353" s="859">
        <f t="shared" si="29"/>
        <v>1</v>
      </c>
    </row>
    <row r="1354" spans="1:22" ht="16.5" thickTop="1" thickBot="1">
      <c r="A1354" s="799"/>
      <c r="B1354" s="800" t="s">
        <v>703</v>
      </c>
      <c r="C1354" s="883" t="s">
        <v>172</v>
      </c>
      <c r="D1354" s="882" t="s">
        <v>172</v>
      </c>
      <c r="E1354" s="800" t="s">
        <v>2076</v>
      </c>
      <c r="F1354" s="296" t="s">
        <v>2077</v>
      </c>
      <c r="G1354" s="297" t="s">
        <v>110</v>
      </c>
      <c r="H1354" s="644">
        <v>10</v>
      </c>
      <c r="I1354" s="646">
        <v>100.572</v>
      </c>
      <c r="J1354" s="655">
        <v>490.64299999999997</v>
      </c>
      <c r="K1354" s="436">
        <v>0.44036697247706424</v>
      </c>
      <c r="L1354" s="734">
        <v>5</v>
      </c>
      <c r="M1354" s="800" t="s">
        <v>246</v>
      </c>
      <c r="N1354" s="437" t="s">
        <v>172</v>
      </c>
      <c r="O1354" s="302"/>
      <c r="P1354" s="274"/>
      <c r="Q1354" s="274"/>
      <c r="R1354" s="252">
        <v>0</v>
      </c>
      <c r="S1354" s="303">
        <v>0</v>
      </c>
      <c r="U1354" s="803">
        <f t="shared" si="28"/>
        <v>0</v>
      </c>
      <c r="V1354" s="859">
        <f t="shared" si="29"/>
        <v>1</v>
      </c>
    </row>
    <row r="1355" spans="1:22" ht="16.5" thickTop="1" thickBot="1">
      <c r="A1355" s="799"/>
      <c r="B1355" s="804" t="s">
        <v>703</v>
      </c>
      <c r="C1355" s="884" t="s">
        <v>172</v>
      </c>
      <c r="D1355" s="881" t="s">
        <v>172</v>
      </c>
      <c r="E1355" s="804" t="s">
        <v>2947</v>
      </c>
      <c r="F1355" s="294" t="s">
        <v>2948</v>
      </c>
      <c r="G1355" s="295" t="s">
        <v>109</v>
      </c>
      <c r="H1355" s="645"/>
      <c r="I1355" s="647"/>
      <c r="J1355" s="434">
        <v>25.9</v>
      </c>
      <c r="K1355" s="435">
        <v>0.33333333333333331</v>
      </c>
      <c r="L1355" s="735">
        <v>2</v>
      </c>
      <c r="M1355" s="804" t="s">
        <v>286</v>
      </c>
      <c r="N1355" s="437" t="s">
        <v>172</v>
      </c>
      <c r="O1355" s="304"/>
      <c r="P1355" s="275">
        <v>25.9</v>
      </c>
      <c r="Q1355" s="275">
        <v>2</v>
      </c>
      <c r="R1355" s="253">
        <v>2</v>
      </c>
      <c r="S1355" s="305">
        <v>1</v>
      </c>
      <c r="U1355" s="803">
        <f t="shared" si="28"/>
        <v>1</v>
      </c>
      <c r="V1355" s="859">
        <f t="shared" si="29"/>
        <v>0</v>
      </c>
    </row>
    <row r="1356" spans="1:22" ht="16.5" thickTop="1" thickBot="1">
      <c r="A1356" s="799"/>
      <c r="B1356" s="800" t="s">
        <v>703</v>
      </c>
      <c r="C1356" s="883" t="s">
        <v>172</v>
      </c>
      <c r="D1356" s="882" t="s">
        <v>172</v>
      </c>
      <c r="E1356" s="800" t="s">
        <v>3273</v>
      </c>
      <c r="F1356" s="296" t="s">
        <v>3274</v>
      </c>
      <c r="G1356" s="297" t="s">
        <v>110</v>
      </c>
      <c r="H1356" s="644">
        <v>1</v>
      </c>
      <c r="I1356" s="646">
        <v>52.944000000000003</v>
      </c>
      <c r="J1356" s="655">
        <v>52.944000000000003</v>
      </c>
      <c r="K1356" s="436">
        <v>0.13333333333333333</v>
      </c>
      <c r="L1356" s="734">
        <v>5</v>
      </c>
      <c r="M1356" s="800" t="s">
        <v>246</v>
      </c>
      <c r="N1356" s="437" t="s">
        <v>172</v>
      </c>
      <c r="O1356" s="302"/>
      <c r="P1356" s="274">
        <v>52.944000000000003</v>
      </c>
      <c r="Q1356" s="274">
        <v>1</v>
      </c>
      <c r="R1356" s="252">
        <v>1</v>
      </c>
      <c r="S1356" s="303">
        <v>0.2</v>
      </c>
      <c r="U1356" s="803">
        <f t="shared" si="28"/>
        <v>0</v>
      </c>
      <c r="V1356" s="859">
        <f t="shared" si="29"/>
        <v>1</v>
      </c>
    </row>
    <row r="1357" spans="1:22" ht="16.5" thickTop="1" thickBot="1">
      <c r="A1357" s="799"/>
      <c r="B1357" s="804" t="s">
        <v>703</v>
      </c>
      <c r="C1357" s="884" t="s">
        <v>1345</v>
      </c>
      <c r="D1357" s="881" t="s">
        <v>172</v>
      </c>
      <c r="E1357" s="804" t="s">
        <v>1345</v>
      </c>
      <c r="F1357" s="294" t="s">
        <v>1347</v>
      </c>
      <c r="G1357" s="295" t="s">
        <v>647</v>
      </c>
      <c r="H1357" s="645">
        <v>14</v>
      </c>
      <c r="I1357" s="647">
        <v>302.42899999999997</v>
      </c>
      <c r="J1357" s="434">
        <v>569.529</v>
      </c>
      <c r="K1357" s="435">
        <v>0.31325301204819278</v>
      </c>
      <c r="L1357" s="735">
        <v>3</v>
      </c>
      <c r="M1357" s="804" t="s">
        <v>246</v>
      </c>
      <c r="N1357" s="437" t="s">
        <v>172</v>
      </c>
      <c r="O1357" s="304"/>
      <c r="P1357" s="275">
        <v>33.368000000000002</v>
      </c>
      <c r="Q1357" s="275">
        <v>3</v>
      </c>
      <c r="R1357" s="253">
        <v>2</v>
      </c>
      <c r="S1357" s="305">
        <v>0.5714285714285714</v>
      </c>
      <c r="U1357" s="803">
        <f t="shared" si="28"/>
        <v>0</v>
      </c>
      <c r="V1357" s="859">
        <f t="shared" si="29"/>
        <v>1</v>
      </c>
    </row>
    <row r="1358" spans="1:22" ht="16.5" thickTop="1" thickBot="1">
      <c r="A1358" s="799"/>
      <c r="B1358" s="800" t="s">
        <v>703</v>
      </c>
      <c r="C1358" s="883" t="s">
        <v>1345</v>
      </c>
      <c r="D1358" s="882" t="s">
        <v>172</v>
      </c>
      <c r="E1358" s="800" t="s">
        <v>1642</v>
      </c>
      <c r="F1358" s="296" t="s">
        <v>1643</v>
      </c>
      <c r="G1358" s="297" t="s">
        <v>110</v>
      </c>
      <c r="H1358" s="644">
        <v>12</v>
      </c>
      <c r="I1358" s="646">
        <v>188.59299999999999</v>
      </c>
      <c r="J1358" s="655">
        <v>969.03099999999995</v>
      </c>
      <c r="K1358" s="436">
        <v>0.43870967741935485</v>
      </c>
      <c r="L1358" s="734">
        <v>7</v>
      </c>
      <c r="M1358" s="800" t="s">
        <v>246</v>
      </c>
      <c r="N1358" s="437" t="s">
        <v>172</v>
      </c>
      <c r="O1358" s="302"/>
      <c r="P1358" s="274">
        <v>126.93300000000001</v>
      </c>
      <c r="Q1358" s="274">
        <v>6</v>
      </c>
      <c r="R1358" s="252">
        <v>4</v>
      </c>
      <c r="S1358" s="303">
        <v>0.5714285714285714</v>
      </c>
      <c r="U1358" s="803">
        <f t="shared" si="28"/>
        <v>0</v>
      </c>
      <c r="V1358" s="859">
        <f t="shared" si="29"/>
        <v>1</v>
      </c>
    </row>
    <row r="1359" spans="1:22" ht="16.5" thickTop="1" thickBot="1">
      <c r="A1359" s="799"/>
      <c r="B1359" s="804" t="s">
        <v>703</v>
      </c>
      <c r="C1359" s="884" t="s">
        <v>1345</v>
      </c>
      <c r="D1359" s="881" t="s">
        <v>172</v>
      </c>
      <c r="E1359" s="804" t="s">
        <v>1872</v>
      </c>
      <c r="F1359" s="294" t="s">
        <v>1874</v>
      </c>
      <c r="G1359" s="295" t="s">
        <v>111</v>
      </c>
      <c r="H1359" s="645">
        <v>10</v>
      </c>
      <c r="I1359" s="647">
        <v>63.853999999999999</v>
      </c>
      <c r="J1359" s="434">
        <v>102.71899999999999</v>
      </c>
      <c r="K1359" s="435">
        <v>0.3888888888888889</v>
      </c>
      <c r="L1359" s="735">
        <v>2</v>
      </c>
      <c r="M1359" s="804" t="s">
        <v>286</v>
      </c>
      <c r="N1359" s="437" t="s">
        <v>172</v>
      </c>
      <c r="O1359" s="304"/>
      <c r="P1359" s="275"/>
      <c r="Q1359" s="275"/>
      <c r="R1359" s="253">
        <v>0</v>
      </c>
      <c r="S1359" s="305">
        <v>0</v>
      </c>
      <c r="U1359" s="803">
        <f t="shared" si="28"/>
        <v>1</v>
      </c>
      <c r="V1359" s="859">
        <f t="shared" si="29"/>
        <v>1</v>
      </c>
    </row>
    <row r="1360" spans="1:22" ht="16.5" thickTop="1" thickBot="1">
      <c r="A1360" s="799"/>
      <c r="B1360" s="800" t="s">
        <v>703</v>
      </c>
      <c r="C1360" s="883" t="s">
        <v>1345</v>
      </c>
      <c r="D1360" s="882" t="s">
        <v>172</v>
      </c>
      <c r="E1360" s="800" t="s">
        <v>1914</v>
      </c>
      <c r="F1360" s="296" t="s">
        <v>690</v>
      </c>
      <c r="G1360" s="297" t="s">
        <v>110</v>
      </c>
      <c r="H1360" s="644">
        <v>10</v>
      </c>
      <c r="I1360" s="646">
        <v>218.8</v>
      </c>
      <c r="J1360" s="655">
        <v>645.94299999999998</v>
      </c>
      <c r="K1360" s="436">
        <v>0.39455782312925169</v>
      </c>
      <c r="L1360" s="734">
        <v>11</v>
      </c>
      <c r="M1360" s="800" t="s">
        <v>246</v>
      </c>
      <c r="N1360" s="437" t="s">
        <v>172</v>
      </c>
      <c r="O1360" s="302">
        <v>2</v>
      </c>
      <c r="P1360" s="274">
        <v>32.055</v>
      </c>
      <c r="Q1360" s="274">
        <v>3</v>
      </c>
      <c r="R1360" s="252">
        <v>3</v>
      </c>
      <c r="S1360" s="303">
        <v>0.2857142857142857</v>
      </c>
      <c r="U1360" s="803">
        <f t="shared" si="28"/>
        <v>0</v>
      </c>
      <c r="V1360" s="859">
        <f t="shared" si="29"/>
        <v>1</v>
      </c>
    </row>
    <row r="1361" spans="1:22" ht="16.5" thickTop="1" thickBot="1">
      <c r="A1361" s="799"/>
      <c r="B1361" s="804" t="s">
        <v>703</v>
      </c>
      <c r="C1361" s="884" t="s">
        <v>1345</v>
      </c>
      <c r="D1361" s="881" t="s">
        <v>172</v>
      </c>
      <c r="E1361" s="804" t="s">
        <v>1915</v>
      </c>
      <c r="F1361" s="294" t="s">
        <v>1916</v>
      </c>
      <c r="G1361" s="295" t="s">
        <v>110</v>
      </c>
      <c r="H1361" s="645">
        <v>10</v>
      </c>
      <c r="I1361" s="647">
        <v>40.36</v>
      </c>
      <c r="J1361" s="434">
        <v>224.11799999999999</v>
      </c>
      <c r="K1361" s="435">
        <v>0.27272727272727271</v>
      </c>
      <c r="L1361" s="735">
        <v>4</v>
      </c>
      <c r="M1361" s="804" t="s">
        <v>244</v>
      </c>
      <c r="N1361" s="437" t="s">
        <v>172</v>
      </c>
      <c r="O1361" s="304">
        <v>1</v>
      </c>
      <c r="P1361" s="275">
        <v>15.144</v>
      </c>
      <c r="Q1361" s="275">
        <v>1</v>
      </c>
      <c r="R1361" s="253">
        <v>1</v>
      </c>
      <c r="S1361" s="305">
        <v>0.22222222222222221</v>
      </c>
      <c r="U1361" s="803">
        <f t="shared" si="28"/>
        <v>0</v>
      </c>
      <c r="V1361" s="859">
        <f t="shared" si="29"/>
        <v>1</v>
      </c>
    </row>
    <row r="1362" spans="1:22" ht="16.5" thickTop="1" thickBot="1">
      <c r="A1362" s="799"/>
      <c r="B1362" s="800" t="s">
        <v>703</v>
      </c>
      <c r="C1362" s="883" t="s">
        <v>1345</v>
      </c>
      <c r="D1362" s="882" t="s">
        <v>172</v>
      </c>
      <c r="E1362" s="800" t="s">
        <v>2183</v>
      </c>
      <c r="F1362" s="296" t="s">
        <v>2184</v>
      </c>
      <c r="G1362" s="297" t="s">
        <v>110</v>
      </c>
      <c r="H1362" s="644">
        <v>9</v>
      </c>
      <c r="I1362" s="646">
        <v>11.846</v>
      </c>
      <c r="J1362" s="655">
        <v>117.449</v>
      </c>
      <c r="K1362" s="436">
        <v>0.20512820512820512</v>
      </c>
      <c r="L1362" s="734">
        <v>6</v>
      </c>
      <c r="M1362" s="800" t="s">
        <v>286</v>
      </c>
      <c r="N1362" s="437" t="s">
        <v>172</v>
      </c>
      <c r="O1362" s="302"/>
      <c r="P1362" s="274">
        <v>33.627000000000002</v>
      </c>
      <c r="Q1362" s="274">
        <v>2</v>
      </c>
      <c r="R1362" s="252">
        <v>1</v>
      </c>
      <c r="S1362" s="303">
        <v>0.16666666666666666</v>
      </c>
      <c r="U1362" s="803">
        <f t="shared" si="28"/>
        <v>1</v>
      </c>
      <c r="V1362" s="859">
        <f t="shared" si="29"/>
        <v>1</v>
      </c>
    </row>
    <row r="1363" spans="1:22" ht="16.5" thickTop="1" thickBot="1">
      <c r="A1363" s="799"/>
      <c r="B1363" s="804" t="s">
        <v>703</v>
      </c>
      <c r="C1363" s="884" t="s">
        <v>1345</v>
      </c>
      <c r="D1363" s="881" t="s">
        <v>172</v>
      </c>
      <c r="E1363" s="804" t="s">
        <v>2185</v>
      </c>
      <c r="F1363" s="294" t="s">
        <v>958</v>
      </c>
      <c r="G1363" s="295" t="s">
        <v>111</v>
      </c>
      <c r="H1363" s="645">
        <v>8</v>
      </c>
      <c r="I1363" s="647">
        <v>7.02</v>
      </c>
      <c r="J1363" s="434">
        <v>536.04300000000001</v>
      </c>
      <c r="K1363" s="435">
        <v>0.34177215189873417</v>
      </c>
      <c r="L1363" s="735">
        <v>5</v>
      </c>
      <c r="M1363" s="804" t="s">
        <v>246</v>
      </c>
      <c r="N1363" s="437" t="s">
        <v>172</v>
      </c>
      <c r="O1363" s="304"/>
      <c r="P1363" s="275">
        <v>10.28</v>
      </c>
      <c r="Q1363" s="275">
        <v>1</v>
      </c>
      <c r="R1363" s="253">
        <v>1</v>
      </c>
      <c r="S1363" s="305">
        <v>0.2</v>
      </c>
      <c r="U1363" s="803">
        <f t="shared" si="28"/>
        <v>0</v>
      </c>
      <c r="V1363" s="859">
        <f t="shared" si="29"/>
        <v>1</v>
      </c>
    </row>
    <row r="1364" spans="1:22" ht="16.5" thickTop="1" thickBot="1">
      <c r="A1364" s="799"/>
      <c r="B1364" s="800" t="s">
        <v>703</v>
      </c>
      <c r="C1364" s="883" t="s">
        <v>1345</v>
      </c>
      <c r="D1364" s="882" t="s">
        <v>172</v>
      </c>
      <c r="E1364" s="800" t="s">
        <v>2515</v>
      </c>
      <c r="F1364" s="296" t="s">
        <v>2516</v>
      </c>
      <c r="G1364" s="297" t="s">
        <v>109</v>
      </c>
      <c r="H1364" s="644"/>
      <c r="I1364" s="646"/>
      <c r="J1364" s="655">
        <v>54.478000000000002</v>
      </c>
      <c r="K1364" s="436">
        <v>0.16326530612244897</v>
      </c>
      <c r="L1364" s="734">
        <v>5</v>
      </c>
      <c r="M1364" s="800" t="s">
        <v>286</v>
      </c>
      <c r="N1364" s="437" t="s">
        <v>172</v>
      </c>
      <c r="O1364" s="302">
        <v>1</v>
      </c>
      <c r="P1364" s="274">
        <v>37.859000000000002</v>
      </c>
      <c r="Q1364" s="274">
        <v>2</v>
      </c>
      <c r="R1364" s="252">
        <v>2</v>
      </c>
      <c r="S1364" s="303">
        <v>0.36363636363636365</v>
      </c>
      <c r="U1364" s="803">
        <f t="shared" si="28"/>
        <v>1</v>
      </c>
      <c r="V1364" s="859">
        <f t="shared" si="29"/>
        <v>0</v>
      </c>
    </row>
    <row r="1365" spans="1:22" ht="16.5" thickTop="1" thickBot="1">
      <c r="A1365" s="799"/>
      <c r="B1365" s="804" t="s">
        <v>703</v>
      </c>
      <c r="C1365" s="884" t="s">
        <v>1345</v>
      </c>
      <c r="D1365" s="881" t="s">
        <v>172</v>
      </c>
      <c r="E1365" s="804" t="s">
        <v>2517</v>
      </c>
      <c r="F1365" s="294" t="s">
        <v>2518</v>
      </c>
      <c r="G1365" s="295" t="s">
        <v>111</v>
      </c>
      <c r="H1365" s="645">
        <v>5</v>
      </c>
      <c r="I1365" s="647">
        <v>141.976</v>
      </c>
      <c r="J1365" s="434">
        <v>418.483</v>
      </c>
      <c r="K1365" s="435">
        <v>0.59375</v>
      </c>
      <c r="L1365" s="735">
        <v>7</v>
      </c>
      <c r="M1365" s="804" t="s">
        <v>246</v>
      </c>
      <c r="N1365" s="437" t="s">
        <v>172</v>
      </c>
      <c r="O1365" s="304">
        <v>1</v>
      </c>
      <c r="P1365" s="275">
        <v>105.825</v>
      </c>
      <c r="Q1365" s="275">
        <v>8</v>
      </c>
      <c r="R1365" s="253">
        <v>4</v>
      </c>
      <c r="S1365" s="305">
        <v>0.61538461538461542</v>
      </c>
      <c r="U1365" s="803">
        <f t="shared" si="28"/>
        <v>0</v>
      </c>
      <c r="V1365" s="859">
        <f t="shared" si="29"/>
        <v>1</v>
      </c>
    </row>
    <row r="1366" spans="1:22" ht="16.5" thickTop="1" thickBot="1">
      <c r="A1366" s="799"/>
      <c r="B1366" s="800" t="s">
        <v>703</v>
      </c>
      <c r="C1366" s="883" t="s">
        <v>1345</v>
      </c>
      <c r="D1366" s="882" t="s">
        <v>172</v>
      </c>
      <c r="E1366" s="800" t="s">
        <v>2570</v>
      </c>
      <c r="F1366" s="296" t="s">
        <v>142</v>
      </c>
      <c r="G1366" s="297" t="s">
        <v>109</v>
      </c>
      <c r="H1366" s="644"/>
      <c r="I1366" s="646"/>
      <c r="J1366" s="655">
        <v>111.11799999999999</v>
      </c>
      <c r="K1366" s="436">
        <v>0.2608695652173913</v>
      </c>
      <c r="L1366" s="734">
        <v>6</v>
      </c>
      <c r="M1366" s="800" t="s">
        <v>286</v>
      </c>
      <c r="N1366" s="437" t="s">
        <v>172</v>
      </c>
      <c r="O1366" s="302">
        <v>1</v>
      </c>
      <c r="P1366" s="274">
        <v>52.350999999999999</v>
      </c>
      <c r="Q1366" s="274">
        <v>4</v>
      </c>
      <c r="R1366" s="252">
        <v>4</v>
      </c>
      <c r="S1366" s="303">
        <v>0.72727272727272729</v>
      </c>
      <c r="U1366" s="803">
        <f t="shared" si="28"/>
        <v>1</v>
      </c>
      <c r="V1366" s="859">
        <f t="shared" si="29"/>
        <v>0</v>
      </c>
    </row>
    <row r="1367" spans="1:22" ht="16.5" thickTop="1" thickBot="1">
      <c r="A1367" s="799"/>
      <c r="B1367" s="804" t="s">
        <v>703</v>
      </c>
      <c r="C1367" s="884" t="s">
        <v>1345</v>
      </c>
      <c r="D1367" s="881" t="s">
        <v>172</v>
      </c>
      <c r="E1367" s="804" t="s">
        <v>2571</v>
      </c>
      <c r="F1367" s="294" t="s">
        <v>2572</v>
      </c>
      <c r="G1367" s="295" t="s">
        <v>109</v>
      </c>
      <c r="H1367" s="645"/>
      <c r="I1367" s="647"/>
      <c r="J1367" s="434">
        <v>10.231</v>
      </c>
      <c r="K1367" s="435">
        <v>0.14285714285714285</v>
      </c>
      <c r="L1367" s="735"/>
      <c r="M1367" s="804" t="s">
        <v>286</v>
      </c>
      <c r="N1367" s="437" t="s">
        <v>172</v>
      </c>
      <c r="O1367" s="304"/>
      <c r="P1367" s="275"/>
      <c r="Q1367" s="275"/>
      <c r="R1367" s="253">
        <v>0</v>
      </c>
      <c r="S1367" s="305">
        <v>0</v>
      </c>
      <c r="U1367" s="803">
        <f t="shared" si="28"/>
        <v>1</v>
      </c>
      <c r="V1367" s="859">
        <f t="shared" si="29"/>
        <v>0</v>
      </c>
    </row>
    <row r="1368" spans="1:22" ht="16.5" thickTop="1" thickBot="1">
      <c r="A1368" s="799"/>
      <c r="B1368" s="800" t="s">
        <v>703</v>
      </c>
      <c r="C1368" s="883" t="s">
        <v>1345</v>
      </c>
      <c r="D1368" s="882" t="s">
        <v>172</v>
      </c>
      <c r="E1368" s="800" t="s">
        <v>2949</v>
      </c>
      <c r="F1368" s="296" t="s">
        <v>2950</v>
      </c>
      <c r="G1368" s="297" t="s">
        <v>109</v>
      </c>
      <c r="H1368" s="644"/>
      <c r="I1368" s="646"/>
      <c r="J1368" s="655"/>
      <c r="K1368" s="436">
        <v>0</v>
      </c>
      <c r="L1368" s="734"/>
      <c r="M1368" s="800" t="s">
        <v>286</v>
      </c>
      <c r="N1368" s="437" t="s">
        <v>172</v>
      </c>
      <c r="O1368" s="302"/>
      <c r="P1368" s="274"/>
      <c r="Q1368" s="274"/>
      <c r="R1368" s="252">
        <v>0</v>
      </c>
      <c r="S1368" s="303">
        <v>0</v>
      </c>
      <c r="U1368" s="803">
        <f t="shared" si="28"/>
        <v>1</v>
      </c>
      <c r="V1368" s="859">
        <f t="shared" si="29"/>
        <v>0</v>
      </c>
    </row>
    <row r="1369" spans="1:22" ht="16.5" thickTop="1" thickBot="1">
      <c r="A1369" s="799"/>
      <c r="B1369" s="804" t="s">
        <v>703</v>
      </c>
      <c r="C1369" s="884" t="s">
        <v>1345</v>
      </c>
      <c r="D1369" s="881" t="s">
        <v>172</v>
      </c>
      <c r="E1369" s="804" t="s">
        <v>2951</v>
      </c>
      <c r="F1369" s="294" t="s">
        <v>2952</v>
      </c>
      <c r="G1369" s="295" t="s">
        <v>110</v>
      </c>
      <c r="H1369" s="645">
        <v>3</v>
      </c>
      <c r="I1369" s="647">
        <v>164.05799999999999</v>
      </c>
      <c r="J1369" s="434">
        <v>186.654</v>
      </c>
      <c r="K1369" s="435">
        <v>0.54545454545454541</v>
      </c>
      <c r="L1369" s="735">
        <v>7</v>
      </c>
      <c r="M1369" s="804" t="s">
        <v>246</v>
      </c>
      <c r="N1369" s="437" t="s">
        <v>172</v>
      </c>
      <c r="O1369" s="304">
        <v>1</v>
      </c>
      <c r="P1369" s="275">
        <v>37.173999999999999</v>
      </c>
      <c r="Q1369" s="275">
        <v>2</v>
      </c>
      <c r="R1369" s="253">
        <v>1</v>
      </c>
      <c r="S1369" s="305">
        <v>0.14285714285714285</v>
      </c>
      <c r="U1369" s="803">
        <f t="shared" si="28"/>
        <v>0</v>
      </c>
      <c r="V1369" s="859">
        <f t="shared" si="29"/>
        <v>1</v>
      </c>
    </row>
    <row r="1370" spans="1:22" ht="16.5" thickTop="1" thickBot="1">
      <c r="A1370" s="799"/>
      <c r="B1370" s="800" t="s">
        <v>703</v>
      </c>
      <c r="C1370" s="883" t="s">
        <v>1345</v>
      </c>
      <c r="D1370" s="882" t="s">
        <v>172</v>
      </c>
      <c r="E1370" s="800" t="s">
        <v>2953</v>
      </c>
      <c r="F1370" s="296" t="s">
        <v>2954</v>
      </c>
      <c r="G1370" s="297" t="s">
        <v>109</v>
      </c>
      <c r="H1370" s="644"/>
      <c r="I1370" s="646"/>
      <c r="J1370" s="655"/>
      <c r="K1370" s="436">
        <v>0</v>
      </c>
      <c r="L1370" s="734"/>
      <c r="M1370" s="800" t="s">
        <v>286</v>
      </c>
      <c r="N1370" s="437" t="s">
        <v>172</v>
      </c>
      <c r="O1370" s="302"/>
      <c r="P1370" s="274"/>
      <c r="Q1370" s="274"/>
      <c r="R1370" s="252">
        <v>0</v>
      </c>
      <c r="S1370" s="303">
        <v>0</v>
      </c>
      <c r="U1370" s="803">
        <f t="shared" si="28"/>
        <v>1</v>
      </c>
      <c r="V1370" s="859">
        <f t="shared" si="29"/>
        <v>0</v>
      </c>
    </row>
    <row r="1371" spans="1:22" ht="16.5" thickTop="1" thickBot="1">
      <c r="A1371" s="799"/>
      <c r="B1371" s="804" t="s">
        <v>703</v>
      </c>
      <c r="C1371" s="884" t="s">
        <v>1345</v>
      </c>
      <c r="D1371" s="881" t="s">
        <v>172</v>
      </c>
      <c r="E1371" s="804" t="s">
        <v>2955</v>
      </c>
      <c r="F1371" s="294" t="s">
        <v>2956</v>
      </c>
      <c r="G1371" s="295" t="s">
        <v>110</v>
      </c>
      <c r="H1371" s="645">
        <v>2</v>
      </c>
      <c r="I1371" s="647"/>
      <c r="J1371" s="434"/>
      <c r="K1371" s="435">
        <v>0</v>
      </c>
      <c r="L1371" s="735">
        <v>1</v>
      </c>
      <c r="M1371" s="804" t="s">
        <v>286</v>
      </c>
      <c r="N1371" s="437" t="s">
        <v>172</v>
      </c>
      <c r="O1371" s="304"/>
      <c r="P1371" s="275"/>
      <c r="Q1371" s="275"/>
      <c r="R1371" s="253">
        <v>0</v>
      </c>
      <c r="S1371" s="305">
        <v>0</v>
      </c>
      <c r="U1371" s="803">
        <f t="shared" si="28"/>
        <v>1</v>
      </c>
      <c r="V1371" s="859">
        <f t="shared" si="29"/>
        <v>1</v>
      </c>
    </row>
    <row r="1372" spans="1:22" ht="16.5" thickTop="1" thickBot="1">
      <c r="A1372" s="799"/>
      <c r="B1372" s="800" t="s">
        <v>703</v>
      </c>
      <c r="C1372" s="883" t="s">
        <v>1345</v>
      </c>
      <c r="D1372" s="882" t="s">
        <v>172</v>
      </c>
      <c r="E1372" s="800" t="s">
        <v>3275</v>
      </c>
      <c r="F1372" s="296" t="s">
        <v>3276</v>
      </c>
      <c r="G1372" s="297" t="s">
        <v>110</v>
      </c>
      <c r="H1372" s="644">
        <v>1</v>
      </c>
      <c r="I1372" s="646"/>
      <c r="J1372" s="655">
        <v>40.74</v>
      </c>
      <c r="K1372" s="436">
        <v>0.75</v>
      </c>
      <c r="L1372" s="734">
        <v>4</v>
      </c>
      <c r="M1372" s="800" t="s">
        <v>246</v>
      </c>
      <c r="N1372" s="437" t="s">
        <v>172</v>
      </c>
      <c r="O1372" s="302">
        <v>2</v>
      </c>
      <c r="P1372" s="274">
        <v>25.646000000000001</v>
      </c>
      <c r="Q1372" s="274">
        <v>2</v>
      </c>
      <c r="R1372" s="252">
        <v>2</v>
      </c>
      <c r="S1372" s="303">
        <v>0.66666666666666663</v>
      </c>
      <c r="U1372" s="803">
        <f t="shared" si="28"/>
        <v>0</v>
      </c>
      <c r="V1372" s="859">
        <f t="shared" si="29"/>
        <v>1</v>
      </c>
    </row>
    <row r="1373" spans="1:22" ht="16.5" thickTop="1" thickBot="1">
      <c r="A1373" s="799"/>
      <c r="B1373" s="804" t="s">
        <v>703</v>
      </c>
      <c r="C1373" s="884" t="s">
        <v>1345</v>
      </c>
      <c r="D1373" s="881" t="s">
        <v>172</v>
      </c>
      <c r="E1373" s="804" t="s">
        <v>3818</v>
      </c>
      <c r="F1373" s="294" t="s">
        <v>3819</v>
      </c>
      <c r="G1373" s="295" t="s">
        <v>109</v>
      </c>
      <c r="H1373" s="645"/>
      <c r="I1373" s="647"/>
      <c r="J1373" s="434">
        <v>11.446999999999999</v>
      </c>
      <c r="K1373" s="435">
        <v>0.4</v>
      </c>
      <c r="L1373" s="735">
        <v>3</v>
      </c>
      <c r="M1373" s="804" t="s">
        <v>286</v>
      </c>
      <c r="N1373" s="437" t="s">
        <v>172</v>
      </c>
      <c r="O1373" s="304">
        <v>1</v>
      </c>
      <c r="P1373" s="275">
        <v>11.446999999999999</v>
      </c>
      <c r="Q1373" s="275">
        <v>1</v>
      </c>
      <c r="R1373" s="253">
        <v>1</v>
      </c>
      <c r="S1373" s="305">
        <v>0.4</v>
      </c>
      <c r="U1373" s="803">
        <f t="shared" si="28"/>
        <v>1</v>
      </c>
      <c r="V1373" s="859">
        <f t="shared" si="29"/>
        <v>0</v>
      </c>
    </row>
    <row r="1374" spans="1:22" ht="16.5" thickTop="1" thickBot="1">
      <c r="A1374" s="799"/>
      <c r="B1374" s="800" t="s">
        <v>703</v>
      </c>
      <c r="C1374" s="883" t="s">
        <v>2546</v>
      </c>
      <c r="D1374" s="882" t="s">
        <v>172</v>
      </c>
      <c r="E1374" s="800" t="s">
        <v>732</v>
      </c>
      <c r="F1374" s="296" t="s">
        <v>734</v>
      </c>
      <c r="G1374" s="297" t="s">
        <v>111</v>
      </c>
      <c r="H1374" s="644">
        <v>23</v>
      </c>
      <c r="I1374" s="646">
        <v>57.906999999999996</v>
      </c>
      <c r="J1374" s="655">
        <v>138.559</v>
      </c>
      <c r="K1374" s="436">
        <v>0.35616438356164382</v>
      </c>
      <c r="L1374" s="734">
        <v>5</v>
      </c>
      <c r="M1374" s="800" t="s">
        <v>286</v>
      </c>
      <c r="N1374" s="437" t="s">
        <v>172</v>
      </c>
      <c r="O1374" s="302">
        <v>2</v>
      </c>
      <c r="P1374" s="274">
        <v>45.771000000000001</v>
      </c>
      <c r="Q1374" s="274">
        <v>4</v>
      </c>
      <c r="R1374" s="252">
        <v>4</v>
      </c>
      <c r="S1374" s="303">
        <v>0.88888888888888884</v>
      </c>
      <c r="U1374" s="803">
        <f t="shared" si="28"/>
        <v>1</v>
      </c>
      <c r="V1374" s="859">
        <f t="shared" si="29"/>
        <v>1</v>
      </c>
    </row>
    <row r="1375" spans="1:22" ht="16.5" thickTop="1" thickBot="1">
      <c r="A1375" s="799"/>
      <c r="B1375" s="804" t="s">
        <v>703</v>
      </c>
      <c r="C1375" s="884" t="s">
        <v>2546</v>
      </c>
      <c r="D1375" s="881" t="s">
        <v>172</v>
      </c>
      <c r="E1375" s="804" t="s">
        <v>758</v>
      </c>
      <c r="F1375" s="294" t="s">
        <v>759</v>
      </c>
      <c r="G1375" s="295" t="s">
        <v>110</v>
      </c>
      <c r="H1375" s="645">
        <v>23</v>
      </c>
      <c r="I1375" s="647">
        <v>8.3019999999999996</v>
      </c>
      <c r="J1375" s="434">
        <v>361.45100000000002</v>
      </c>
      <c r="K1375" s="435">
        <v>0.32768361581920902</v>
      </c>
      <c r="L1375" s="735">
        <v>11</v>
      </c>
      <c r="M1375" s="804" t="s">
        <v>244</v>
      </c>
      <c r="N1375" s="437" t="s">
        <v>172</v>
      </c>
      <c r="O1375" s="304">
        <v>1</v>
      </c>
      <c r="P1375" s="275">
        <v>7.0979999999999999</v>
      </c>
      <c r="Q1375" s="275">
        <v>1</v>
      </c>
      <c r="R1375" s="253">
        <v>1</v>
      </c>
      <c r="S1375" s="305">
        <v>9.5238095238095233E-2</v>
      </c>
      <c r="U1375" s="803">
        <f t="shared" si="28"/>
        <v>0</v>
      </c>
      <c r="V1375" s="859">
        <f t="shared" si="29"/>
        <v>1</v>
      </c>
    </row>
    <row r="1376" spans="1:22" ht="16.5" thickTop="1" thickBot="1">
      <c r="A1376" s="799"/>
      <c r="B1376" s="800" t="s">
        <v>703</v>
      </c>
      <c r="C1376" s="883" t="s">
        <v>2546</v>
      </c>
      <c r="D1376" s="882" t="s">
        <v>172</v>
      </c>
      <c r="E1376" s="800" t="s">
        <v>1146</v>
      </c>
      <c r="F1376" s="296" t="s">
        <v>1147</v>
      </c>
      <c r="G1376" s="297" t="s">
        <v>111</v>
      </c>
      <c r="H1376" s="644">
        <v>17</v>
      </c>
      <c r="I1376" s="646">
        <v>56.148000000000003</v>
      </c>
      <c r="J1376" s="655">
        <v>511.108</v>
      </c>
      <c r="K1376" s="436">
        <v>0.4519774011299435</v>
      </c>
      <c r="L1376" s="734">
        <v>13</v>
      </c>
      <c r="M1376" s="800" t="s">
        <v>246</v>
      </c>
      <c r="N1376" s="437" t="s">
        <v>172</v>
      </c>
      <c r="O1376" s="302">
        <v>4</v>
      </c>
      <c r="P1376" s="274">
        <v>44.938000000000002</v>
      </c>
      <c r="Q1376" s="274">
        <v>4</v>
      </c>
      <c r="R1376" s="252">
        <v>4</v>
      </c>
      <c r="S1376" s="303">
        <v>0.34782608695652173</v>
      </c>
      <c r="U1376" s="803">
        <f t="shared" si="28"/>
        <v>0</v>
      </c>
      <c r="V1376" s="859">
        <f t="shared" si="29"/>
        <v>1</v>
      </c>
    </row>
    <row r="1377" spans="1:22" ht="16.5" thickTop="1" thickBot="1">
      <c r="A1377" s="799"/>
      <c r="B1377" s="804" t="s">
        <v>703</v>
      </c>
      <c r="C1377" s="884" t="s">
        <v>2546</v>
      </c>
      <c r="D1377" s="881" t="s">
        <v>172</v>
      </c>
      <c r="E1377" s="804" t="s">
        <v>1232</v>
      </c>
      <c r="F1377" s="294" t="s">
        <v>1233</v>
      </c>
      <c r="G1377" s="295" t="s">
        <v>110</v>
      </c>
      <c r="H1377" s="645">
        <v>17</v>
      </c>
      <c r="I1377" s="647">
        <v>53.856000000000002</v>
      </c>
      <c r="J1377" s="434">
        <v>279.26400000000001</v>
      </c>
      <c r="K1377" s="435">
        <v>0.44705882352941179</v>
      </c>
      <c r="L1377" s="735">
        <v>6</v>
      </c>
      <c r="M1377" s="804" t="s">
        <v>245</v>
      </c>
      <c r="N1377" s="437" t="s">
        <v>172</v>
      </c>
      <c r="O1377" s="304">
        <v>2</v>
      </c>
      <c r="P1377" s="275">
        <v>10.08</v>
      </c>
      <c r="Q1377" s="275">
        <v>1</v>
      </c>
      <c r="R1377" s="253">
        <v>1</v>
      </c>
      <c r="S1377" s="305">
        <v>0.2</v>
      </c>
      <c r="U1377" s="803">
        <f t="shared" si="28"/>
        <v>0</v>
      </c>
      <c r="V1377" s="859">
        <f t="shared" si="29"/>
        <v>1</v>
      </c>
    </row>
    <row r="1378" spans="1:22" ht="16.5" thickTop="1" thickBot="1">
      <c r="A1378" s="799"/>
      <c r="B1378" s="800" t="s">
        <v>703</v>
      </c>
      <c r="C1378" s="883" t="s">
        <v>2546</v>
      </c>
      <c r="D1378" s="882" t="s">
        <v>172</v>
      </c>
      <c r="E1378" s="800" t="s">
        <v>1912</v>
      </c>
      <c r="F1378" s="296" t="s">
        <v>1913</v>
      </c>
      <c r="G1378" s="297" t="s">
        <v>109</v>
      </c>
      <c r="H1378" s="644"/>
      <c r="I1378" s="646"/>
      <c r="J1378" s="655">
        <v>104.05</v>
      </c>
      <c r="K1378" s="436">
        <v>0.4</v>
      </c>
      <c r="L1378" s="734">
        <v>4</v>
      </c>
      <c r="M1378" s="800" t="s">
        <v>286</v>
      </c>
      <c r="N1378" s="437" t="s">
        <v>172</v>
      </c>
      <c r="O1378" s="302"/>
      <c r="P1378" s="274">
        <v>24.634</v>
      </c>
      <c r="Q1378" s="274">
        <v>2</v>
      </c>
      <c r="R1378" s="252">
        <v>2</v>
      </c>
      <c r="S1378" s="303">
        <v>0.5</v>
      </c>
      <c r="U1378" s="803">
        <f t="shared" si="28"/>
        <v>1</v>
      </c>
      <c r="V1378" s="859">
        <f t="shared" si="29"/>
        <v>0</v>
      </c>
    </row>
    <row r="1379" spans="1:22" ht="16.5" thickTop="1" thickBot="1">
      <c r="A1379" s="799"/>
      <c r="B1379" s="804" t="s">
        <v>703</v>
      </c>
      <c r="C1379" s="884" t="s">
        <v>2546</v>
      </c>
      <c r="D1379" s="881" t="s">
        <v>172</v>
      </c>
      <c r="E1379" s="804" t="s">
        <v>2519</v>
      </c>
      <c r="F1379" s="294" t="s">
        <v>2520</v>
      </c>
      <c r="G1379" s="295" t="s">
        <v>110</v>
      </c>
      <c r="H1379" s="645">
        <v>5</v>
      </c>
      <c r="I1379" s="647">
        <v>33.505000000000003</v>
      </c>
      <c r="J1379" s="434">
        <v>237.39400000000001</v>
      </c>
      <c r="K1379" s="435">
        <v>0.5357142857142857</v>
      </c>
      <c r="L1379" s="735">
        <v>10</v>
      </c>
      <c r="M1379" s="804" t="s">
        <v>246</v>
      </c>
      <c r="N1379" s="437" t="s">
        <v>172</v>
      </c>
      <c r="O1379" s="304">
        <v>1</v>
      </c>
      <c r="P1379" s="275">
        <v>75.563000000000002</v>
      </c>
      <c r="Q1379" s="275">
        <v>6</v>
      </c>
      <c r="R1379" s="253">
        <v>5</v>
      </c>
      <c r="S1379" s="305">
        <v>0.5</v>
      </c>
      <c r="U1379" s="803">
        <f t="shared" si="28"/>
        <v>0</v>
      </c>
      <c r="V1379" s="859">
        <f t="shared" si="29"/>
        <v>1</v>
      </c>
    </row>
    <row r="1380" spans="1:22" ht="16.5" thickTop="1" thickBot="1">
      <c r="A1380" s="799"/>
      <c r="B1380" s="800" t="s">
        <v>703</v>
      </c>
      <c r="C1380" s="883" t="s">
        <v>2546</v>
      </c>
      <c r="D1380" s="882" t="s">
        <v>172</v>
      </c>
      <c r="E1380" s="800" t="s">
        <v>2546</v>
      </c>
      <c r="F1380" s="296" t="s">
        <v>2548</v>
      </c>
      <c r="G1380" s="297" t="s">
        <v>112</v>
      </c>
      <c r="H1380" s="644">
        <v>4</v>
      </c>
      <c r="I1380" s="646">
        <v>2.323</v>
      </c>
      <c r="J1380" s="655">
        <v>513.00900000000001</v>
      </c>
      <c r="K1380" s="436">
        <v>0.48837209302325579</v>
      </c>
      <c r="L1380" s="734">
        <v>21</v>
      </c>
      <c r="M1380" s="800" t="s">
        <v>246</v>
      </c>
      <c r="N1380" s="437" t="s">
        <v>172</v>
      </c>
      <c r="O1380" s="302">
        <v>4</v>
      </c>
      <c r="P1380" s="274">
        <v>222.999</v>
      </c>
      <c r="Q1380" s="274">
        <v>15</v>
      </c>
      <c r="R1380" s="252">
        <v>7</v>
      </c>
      <c r="S1380" s="303">
        <v>0.36842105263157893</v>
      </c>
      <c r="U1380" s="803">
        <f t="shared" si="28"/>
        <v>0</v>
      </c>
      <c r="V1380" s="859">
        <f t="shared" si="29"/>
        <v>1</v>
      </c>
    </row>
    <row r="1381" spans="1:22" ht="16.5" thickTop="1" thickBot="1">
      <c r="A1381" s="799"/>
      <c r="B1381" s="804" t="s">
        <v>703</v>
      </c>
      <c r="C1381" s="884" t="s">
        <v>2546</v>
      </c>
      <c r="D1381" s="881" t="s">
        <v>172</v>
      </c>
      <c r="E1381" s="804" t="s">
        <v>2957</v>
      </c>
      <c r="F1381" s="294" t="s">
        <v>2958</v>
      </c>
      <c r="G1381" s="295" t="s">
        <v>110</v>
      </c>
      <c r="H1381" s="645">
        <v>3</v>
      </c>
      <c r="I1381" s="647">
        <v>75.968999999999994</v>
      </c>
      <c r="J1381" s="434">
        <v>97.688000000000002</v>
      </c>
      <c r="K1381" s="435">
        <v>0.5</v>
      </c>
      <c r="L1381" s="735">
        <v>4</v>
      </c>
      <c r="M1381" s="804" t="s">
        <v>246</v>
      </c>
      <c r="N1381" s="437" t="s">
        <v>172</v>
      </c>
      <c r="O1381" s="304">
        <v>1</v>
      </c>
      <c r="P1381" s="275">
        <v>49.16</v>
      </c>
      <c r="Q1381" s="275">
        <v>3</v>
      </c>
      <c r="R1381" s="253">
        <v>2</v>
      </c>
      <c r="S1381" s="305">
        <v>0.5714285714285714</v>
      </c>
      <c r="U1381" s="803">
        <f t="shared" si="28"/>
        <v>0</v>
      </c>
      <c r="V1381" s="859">
        <f t="shared" si="29"/>
        <v>1</v>
      </c>
    </row>
    <row r="1382" spans="1:22" ht="16.5" thickTop="1" thickBot="1">
      <c r="A1382" s="799"/>
      <c r="B1382" s="800" t="s">
        <v>703</v>
      </c>
      <c r="C1382" s="883" t="s">
        <v>2546</v>
      </c>
      <c r="D1382" s="882" t="s">
        <v>172</v>
      </c>
      <c r="E1382" s="800" t="s">
        <v>3277</v>
      </c>
      <c r="F1382" s="296" t="s">
        <v>3278</v>
      </c>
      <c r="G1382" s="297" t="s">
        <v>109</v>
      </c>
      <c r="H1382" s="644"/>
      <c r="I1382" s="646"/>
      <c r="J1382" s="655">
        <v>28.559000000000001</v>
      </c>
      <c r="K1382" s="436">
        <v>0.375</v>
      </c>
      <c r="L1382" s="734">
        <v>4</v>
      </c>
      <c r="M1382" s="800" t="s">
        <v>286</v>
      </c>
      <c r="N1382" s="437" t="s">
        <v>172</v>
      </c>
      <c r="O1382" s="302"/>
      <c r="P1382" s="274">
        <v>28.559000000000001</v>
      </c>
      <c r="Q1382" s="274">
        <v>2</v>
      </c>
      <c r="R1382" s="252">
        <v>2</v>
      </c>
      <c r="S1382" s="303">
        <v>0.5</v>
      </c>
      <c r="U1382" s="803">
        <f t="shared" si="28"/>
        <v>1</v>
      </c>
      <c r="V1382" s="859">
        <f t="shared" si="29"/>
        <v>0</v>
      </c>
    </row>
    <row r="1383" spans="1:22" ht="16.5" thickTop="1" thickBot="1">
      <c r="A1383" s="799"/>
      <c r="B1383" s="804" t="s">
        <v>703</v>
      </c>
      <c r="C1383" s="884" t="s">
        <v>2546</v>
      </c>
      <c r="D1383" s="881" t="s">
        <v>172</v>
      </c>
      <c r="E1383" s="804" t="s">
        <v>3820</v>
      </c>
      <c r="F1383" s="294" t="s">
        <v>3821</v>
      </c>
      <c r="G1383" s="295" t="s">
        <v>110</v>
      </c>
      <c r="H1383" s="645">
        <v>0</v>
      </c>
      <c r="I1383" s="647">
        <v>11.196</v>
      </c>
      <c r="J1383" s="434">
        <v>22.170999999999999</v>
      </c>
      <c r="K1383" s="435">
        <v>2</v>
      </c>
      <c r="L1383" s="735">
        <v>2</v>
      </c>
      <c r="M1383" s="804" t="s">
        <v>172</v>
      </c>
      <c r="N1383" s="437" t="s">
        <v>172</v>
      </c>
      <c r="O1383" s="304">
        <v>2</v>
      </c>
      <c r="P1383" s="275">
        <v>22.170999999999999</v>
      </c>
      <c r="Q1383" s="275">
        <v>2</v>
      </c>
      <c r="R1383" s="253">
        <v>2</v>
      </c>
      <c r="S1383" s="305">
        <v>2</v>
      </c>
      <c r="U1383" s="803">
        <f t="shared" si="28"/>
        <v>0</v>
      </c>
      <c r="V1383" s="859">
        <f t="shared" si="29"/>
        <v>1</v>
      </c>
    </row>
    <row r="1384" spans="1:22" ht="16.5" thickTop="1" thickBot="1">
      <c r="A1384" s="799"/>
      <c r="B1384" s="800" t="s">
        <v>703</v>
      </c>
      <c r="C1384" s="883" t="s">
        <v>2546</v>
      </c>
      <c r="D1384" s="882" t="s">
        <v>172</v>
      </c>
      <c r="E1384" s="800" t="s">
        <v>3579</v>
      </c>
      <c r="F1384" s="296" t="s">
        <v>3581</v>
      </c>
      <c r="G1384" s="297" t="s">
        <v>111</v>
      </c>
      <c r="H1384" s="644"/>
      <c r="I1384" s="646"/>
      <c r="J1384" s="655"/>
      <c r="K1384" s="436">
        <v>0.66666666666666663</v>
      </c>
      <c r="L1384" s="734">
        <v>4</v>
      </c>
      <c r="M1384" s="800" t="s">
        <v>286</v>
      </c>
      <c r="N1384" s="437" t="s">
        <v>172</v>
      </c>
      <c r="O1384" s="302">
        <v>2</v>
      </c>
      <c r="P1384" s="274"/>
      <c r="Q1384" s="274"/>
      <c r="R1384" s="252">
        <v>2</v>
      </c>
      <c r="S1384" s="303">
        <v>0.66666666666666663</v>
      </c>
      <c r="U1384" s="803">
        <f t="shared" ref="U1384:U1483" si="30">IF(M1384="U_200",1,0)</f>
        <v>1</v>
      </c>
      <c r="V1384" s="859">
        <f t="shared" ref="V1384:V1483" si="31">IF(G1384&lt;&gt;"US",1,0)</f>
        <v>1</v>
      </c>
    </row>
    <row r="1385" spans="1:22" ht="16.5" thickTop="1" thickBot="1">
      <c r="A1385" s="799"/>
      <c r="B1385" s="804" t="s">
        <v>700</v>
      </c>
      <c r="C1385" s="884" t="s">
        <v>172</v>
      </c>
      <c r="D1385" s="881" t="s">
        <v>172</v>
      </c>
      <c r="E1385" s="804" t="s">
        <v>1148</v>
      </c>
      <c r="F1385" s="294" t="s">
        <v>1149</v>
      </c>
      <c r="G1385" s="295" t="s">
        <v>110</v>
      </c>
      <c r="H1385" s="645">
        <v>17</v>
      </c>
      <c r="I1385" s="647">
        <v>0</v>
      </c>
      <c r="J1385" s="434">
        <v>173.393</v>
      </c>
      <c r="K1385" s="435">
        <v>0.18556701030927836</v>
      </c>
      <c r="L1385" s="735">
        <v>4</v>
      </c>
      <c r="M1385" s="804" t="s">
        <v>286</v>
      </c>
      <c r="N1385" s="437" t="s">
        <v>172</v>
      </c>
      <c r="O1385" s="304"/>
      <c r="P1385" s="275">
        <v>17.957999999999998</v>
      </c>
      <c r="Q1385" s="275">
        <v>2</v>
      </c>
      <c r="R1385" s="253">
        <v>1</v>
      </c>
      <c r="S1385" s="305">
        <v>0.25</v>
      </c>
      <c r="U1385" s="803">
        <f t="shared" si="30"/>
        <v>1</v>
      </c>
      <c r="V1385" s="859">
        <f t="shared" si="31"/>
        <v>1</v>
      </c>
    </row>
    <row r="1386" spans="1:22" ht="16.5" thickTop="1" thickBot="1">
      <c r="A1386" s="799"/>
      <c r="B1386" s="800" t="s">
        <v>700</v>
      </c>
      <c r="C1386" s="883" t="s">
        <v>172</v>
      </c>
      <c r="D1386" s="882" t="s">
        <v>172</v>
      </c>
      <c r="E1386" s="800" t="s">
        <v>1573</v>
      </c>
      <c r="F1386" s="296" t="s">
        <v>1574</v>
      </c>
      <c r="G1386" s="297" t="s">
        <v>110</v>
      </c>
      <c r="H1386" s="644">
        <v>13</v>
      </c>
      <c r="I1386" s="646">
        <v>227.51499999999999</v>
      </c>
      <c r="J1386" s="655">
        <v>358.68700000000001</v>
      </c>
      <c r="K1386" s="436">
        <v>0.31818181818181818</v>
      </c>
      <c r="L1386" s="734">
        <v>4</v>
      </c>
      <c r="M1386" s="800" t="s">
        <v>244</v>
      </c>
      <c r="N1386" s="437" t="s">
        <v>172</v>
      </c>
      <c r="O1386" s="302">
        <v>1</v>
      </c>
      <c r="P1386" s="274">
        <v>15.124000000000001</v>
      </c>
      <c r="Q1386" s="274">
        <v>2</v>
      </c>
      <c r="R1386" s="252">
        <v>2</v>
      </c>
      <c r="S1386" s="303">
        <v>0.5714285714285714</v>
      </c>
      <c r="U1386" s="803">
        <f t="shared" si="30"/>
        <v>0</v>
      </c>
      <c r="V1386" s="859">
        <f t="shared" si="31"/>
        <v>1</v>
      </c>
    </row>
    <row r="1387" spans="1:22" ht="16.5" thickTop="1" thickBot="1">
      <c r="A1387" s="799"/>
      <c r="B1387" s="804" t="s">
        <v>700</v>
      </c>
      <c r="C1387" s="884" t="s">
        <v>172</v>
      </c>
      <c r="D1387" s="881" t="s">
        <v>172</v>
      </c>
      <c r="E1387" s="804" t="s">
        <v>1596</v>
      </c>
      <c r="F1387" s="294" t="s">
        <v>1598</v>
      </c>
      <c r="G1387" s="295" t="s">
        <v>111</v>
      </c>
      <c r="H1387" s="645">
        <v>12</v>
      </c>
      <c r="I1387" s="647">
        <v>69.421999999999997</v>
      </c>
      <c r="J1387" s="434">
        <v>1102.6959999999999</v>
      </c>
      <c r="K1387" s="435">
        <v>0.35064935064935066</v>
      </c>
      <c r="L1387" s="735">
        <v>11</v>
      </c>
      <c r="M1387" s="804" t="s">
        <v>246</v>
      </c>
      <c r="N1387" s="437" t="s">
        <v>172</v>
      </c>
      <c r="O1387" s="304"/>
      <c r="P1387" s="275">
        <v>30.111999999999998</v>
      </c>
      <c r="Q1387" s="275">
        <v>3</v>
      </c>
      <c r="R1387" s="253">
        <v>3</v>
      </c>
      <c r="S1387" s="305">
        <v>0.2608695652173913</v>
      </c>
      <c r="U1387" s="803">
        <f t="shared" si="30"/>
        <v>0</v>
      </c>
      <c r="V1387" s="859">
        <f t="shared" si="31"/>
        <v>1</v>
      </c>
    </row>
    <row r="1388" spans="1:22" ht="16.5" thickTop="1" thickBot="1">
      <c r="A1388" s="799"/>
      <c r="B1388" s="800" t="s">
        <v>700</v>
      </c>
      <c r="C1388" s="883" t="s">
        <v>172</v>
      </c>
      <c r="D1388" s="882" t="s">
        <v>172</v>
      </c>
      <c r="E1388" s="800" t="s">
        <v>2521</v>
      </c>
      <c r="F1388" s="296" t="s">
        <v>2522</v>
      </c>
      <c r="G1388" s="297" t="s">
        <v>109</v>
      </c>
      <c r="H1388" s="644"/>
      <c r="I1388" s="646"/>
      <c r="J1388" s="655">
        <v>38.261000000000003</v>
      </c>
      <c r="K1388" s="436">
        <v>0.25</v>
      </c>
      <c r="L1388" s="734">
        <v>2</v>
      </c>
      <c r="M1388" s="800" t="s">
        <v>286</v>
      </c>
      <c r="N1388" s="437" t="s">
        <v>172</v>
      </c>
      <c r="O1388" s="302"/>
      <c r="P1388" s="274">
        <v>20.341000000000001</v>
      </c>
      <c r="Q1388" s="274">
        <v>2</v>
      </c>
      <c r="R1388" s="252">
        <v>2</v>
      </c>
      <c r="S1388" s="303">
        <v>1</v>
      </c>
      <c r="U1388" s="803">
        <f t="shared" si="30"/>
        <v>1</v>
      </c>
      <c r="V1388" s="859">
        <f t="shared" si="31"/>
        <v>0</v>
      </c>
    </row>
    <row r="1389" spans="1:22" ht="16.5" thickTop="1" thickBot="1">
      <c r="A1389" s="799"/>
      <c r="B1389" s="804" t="s">
        <v>700</v>
      </c>
      <c r="C1389" s="884" t="s">
        <v>729</v>
      </c>
      <c r="D1389" s="881" t="s">
        <v>172</v>
      </c>
      <c r="E1389" s="804" t="s">
        <v>723</v>
      </c>
      <c r="F1389" s="294" t="s">
        <v>724</v>
      </c>
      <c r="G1389" s="295" t="s">
        <v>110</v>
      </c>
      <c r="H1389" s="645">
        <v>23</v>
      </c>
      <c r="I1389" s="647">
        <v>64.86</v>
      </c>
      <c r="J1389" s="434">
        <v>88.376999999999995</v>
      </c>
      <c r="K1389" s="435">
        <v>0.17391304347826086</v>
      </c>
      <c r="L1389" s="735">
        <v>4</v>
      </c>
      <c r="M1389" s="804" t="s">
        <v>286</v>
      </c>
      <c r="N1389" s="437" t="s">
        <v>172</v>
      </c>
      <c r="O1389" s="304">
        <v>1</v>
      </c>
      <c r="P1389" s="275">
        <v>19.148</v>
      </c>
      <c r="Q1389" s="275">
        <v>1</v>
      </c>
      <c r="R1389" s="253">
        <v>1</v>
      </c>
      <c r="S1389" s="305">
        <v>0.2857142857142857</v>
      </c>
      <c r="U1389" s="803">
        <f t="shared" si="30"/>
        <v>1</v>
      </c>
      <c r="V1389" s="859">
        <f t="shared" si="31"/>
        <v>1</v>
      </c>
    </row>
    <row r="1390" spans="1:22" ht="16.5" thickTop="1" thickBot="1">
      <c r="A1390" s="799"/>
      <c r="B1390" s="800" t="s">
        <v>700</v>
      </c>
      <c r="C1390" s="883" t="s">
        <v>729</v>
      </c>
      <c r="D1390" s="882" t="s">
        <v>172</v>
      </c>
      <c r="E1390" s="800" t="s">
        <v>729</v>
      </c>
      <c r="F1390" s="296" t="s">
        <v>731</v>
      </c>
      <c r="G1390" s="297" t="s">
        <v>112</v>
      </c>
      <c r="H1390" s="644">
        <v>22</v>
      </c>
      <c r="I1390" s="646">
        <v>533.10699999999997</v>
      </c>
      <c r="J1390" s="655">
        <v>665.20799999999997</v>
      </c>
      <c r="K1390" s="436">
        <v>0.3619047619047619</v>
      </c>
      <c r="L1390" s="734">
        <v>8</v>
      </c>
      <c r="M1390" s="800" t="s">
        <v>246</v>
      </c>
      <c r="N1390" s="437" t="s">
        <v>172</v>
      </c>
      <c r="O1390" s="302">
        <v>1</v>
      </c>
      <c r="P1390" s="274">
        <v>20.263999999999999</v>
      </c>
      <c r="Q1390" s="274">
        <v>2</v>
      </c>
      <c r="R1390" s="252">
        <v>2</v>
      </c>
      <c r="S1390" s="303">
        <v>0.26666666666666666</v>
      </c>
      <c r="U1390" s="803">
        <f t="shared" si="30"/>
        <v>0</v>
      </c>
      <c r="V1390" s="859">
        <f t="shared" si="31"/>
        <v>1</v>
      </c>
    </row>
    <row r="1391" spans="1:22" ht="16.5" thickTop="1" thickBot="1">
      <c r="A1391" s="799"/>
      <c r="B1391" s="804" t="s">
        <v>700</v>
      </c>
      <c r="C1391" s="884" t="s">
        <v>729</v>
      </c>
      <c r="D1391" s="881" t="s">
        <v>172</v>
      </c>
      <c r="E1391" s="804" t="s">
        <v>1784</v>
      </c>
      <c r="F1391" s="294" t="s">
        <v>1785</v>
      </c>
      <c r="G1391" s="295" t="s">
        <v>110</v>
      </c>
      <c r="H1391" s="645">
        <v>11</v>
      </c>
      <c r="I1391" s="647">
        <v>27.434999999999999</v>
      </c>
      <c r="J1391" s="434">
        <v>55.259</v>
      </c>
      <c r="K1391" s="435">
        <v>0.18181818181818182</v>
      </c>
      <c r="L1391" s="735">
        <v>2</v>
      </c>
      <c r="M1391" s="804" t="s">
        <v>286</v>
      </c>
      <c r="N1391" s="437" t="s">
        <v>172</v>
      </c>
      <c r="O1391" s="304"/>
      <c r="P1391" s="275"/>
      <c r="Q1391" s="275"/>
      <c r="R1391" s="253">
        <v>0</v>
      </c>
      <c r="S1391" s="305">
        <v>0</v>
      </c>
      <c r="U1391" s="803">
        <f t="shared" si="30"/>
        <v>1</v>
      </c>
      <c r="V1391" s="859">
        <f t="shared" si="31"/>
        <v>1</v>
      </c>
    </row>
    <row r="1392" spans="1:22" ht="16.5" thickTop="1" thickBot="1">
      <c r="A1392" s="799"/>
      <c r="B1392" s="800" t="s">
        <v>700</v>
      </c>
      <c r="C1392" s="883" t="s">
        <v>729</v>
      </c>
      <c r="D1392" s="882" t="s">
        <v>172</v>
      </c>
      <c r="E1392" s="800" t="s">
        <v>1826</v>
      </c>
      <c r="F1392" s="296" t="s">
        <v>1827</v>
      </c>
      <c r="G1392" s="297" t="s">
        <v>110</v>
      </c>
      <c r="H1392" s="644">
        <v>11</v>
      </c>
      <c r="I1392" s="646">
        <v>198.64099999999999</v>
      </c>
      <c r="J1392" s="655">
        <v>267.798</v>
      </c>
      <c r="K1392" s="436">
        <v>0.35443037974683544</v>
      </c>
      <c r="L1392" s="734">
        <v>5</v>
      </c>
      <c r="M1392" s="800" t="s">
        <v>244</v>
      </c>
      <c r="N1392" s="437" t="s">
        <v>172</v>
      </c>
      <c r="O1392" s="302">
        <v>2</v>
      </c>
      <c r="P1392" s="274">
        <v>40.47</v>
      </c>
      <c r="Q1392" s="274">
        <v>3</v>
      </c>
      <c r="R1392" s="252">
        <v>3</v>
      </c>
      <c r="S1392" s="303">
        <v>0.75</v>
      </c>
      <c r="U1392" s="803">
        <f t="shared" si="30"/>
        <v>0</v>
      </c>
      <c r="V1392" s="859">
        <f t="shared" si="31"/>
        <v>1</v>
      </c>
    </row>
    <row r="1393" spans="1:22" ht="16.5" thickTop="1" thickBot="1">
      <c r="A1393" s="799"/>
      <c r="B1393" s="804" t="s">
        <v>700</v>
      </c>
      <c r="C1393" s="884" t="s">
        <v>729</v>
      </c>
      <c r="D1393" s="881" t="s">
        <v>172</v>
      </c>
      <c r="E1393" s="804" t="s">
        <v>1917</v>
      </c>
      <c r="F1393" s="294" t="s">
        <v>1918</v>
      </c>
      <c r="G1393" s="295" t="s">
        <v>110</v>
      </c>
      <c r="H1393" s="645">
        <v>11</v>
      </c>
      <c r="I1393" s="647">
        <v>83.632000000000005</v>
      </c>
      <c r="J1393" s="434">
        <v>124.39400000000001</v>
      </c>
      <c r="K1393" s="435">
        <v>0.20779220779220781</v>
      </c>
      <c r="L1393" s="735">
        <v>3</v>
      </c>
      <c r="M1393" s="804" t="s">
        <v>286</v>
      </c>
      <c r="N1393" s="437" t="s">
        <v>172</v>
      </c>
      <c r="O1393" s="304"/>
      <c r="P1393" s="275">
        <v>16.809000000000001</v>
      </c>
      <c r="Q1393" s="275">
        <v>1</v>
      </c>
      <c r="R1393" s="253">
        <v>1</v>
      </c>
      <c r="S1393" s="305">
        <v>0.33333333333333331</v>
      </c>
      <c r="U1393" s="803">
        <f t="shared" si="30"/>
        <v>1</v>
      </c>
      <c r="V1393" s="859">
        <f t="shared" si="31"/>
        <v>1</v>
      </c>
    </row>
    <row r="1394" spans="1:22" ht="16.5" thickTop="1" thickBot="1">
      <c r="A1394" s="799"/>
      <c r="B1394" s="800" t="s">
        <v>700</v>
      </c>
      <c r="C1394" s="883" t="s">
        <v>729</v>
      </c>
      <c r="D1394" s="882" t="s">
        <v>172</v>
      </c>
      <c r="E1394" s="800" t="s">
        <v>2959</v>
      </c>
      <c r="F1394" s="296" t="s">
        <v>2960</v>
      </c>
      <c r="G1394" s="297" t="s">
        <v>110</v>
      </c>
      <c r="H1394" s="644">
        <v>3</v>
      </c>
      <c r="I1394" s="646"/>
      <c r="J1394" s="655">
        <v>52.84</v>
      </c>
      <c r="K1394" s="436">
        <v>0.23529411764705882</v>
      </c>
      <c r="L1394" s="734">
        <v>5</v>
      </c>
      <c r="M1394" s="800" t="s">
        <v>244</v>
      </c>
      <c r="N1394" s="437" t="s">
        <v>172</v>
      </c>
      <c r="O1394" s="302">
        <v>1</v>
      </c>
      <c r="P1394" s="274"/>
      <c r="Q1394" s="274"/>
      <c r="R1394" s="252">
        <v>0</v>
      </c>
      <c r="S1394" s="303">
        <v>0</v>
      </c>
      <c r="U1394" s="803">
        <f t="shared" si="30"/>
        <v>0</v>
      </c>
      <c r="V1394" s="859">
        <f t="shared" si="31"/>
        <v>1</v>
      </c>
    </row>
    <row r="1395" spans="1:22" ht="16.5" thickTop="1" thickBot="1">
      <c r="A1395" s="799"/>
      <c r="B1395" s="804" t="s">
        <v>700</v>
      </c>
      <c r="C1395" s="884" t="s">
        <v>923</v>
      </c>
      <c r="D1395" s="881" t="s">
        <v>172</v>
      </c>
      <c r="E1395" s="804" t="s">
        <v>923</v>
      </c>
      <c r="F1395" s="294" t="s">
        <v>925</v>
      </c>
      <c r="G1395" s="295" t="s">
        <v>112</v>
      </c>
      <c r="H1395" s="645">
        <v>18</v>
      </c>
      <c r="I1395" s="647">
        <v>312.44400000000002</v>
      </c>
      <c r="J1395" s="434">
        <v>540.07600000000002</v>
      </c>
      <c r="K1395" s="435">
        <v>0.33057851239669422</v>
      </c>
      <c r="L1395" s="735">
        <v>7</v>
      </c>
      <c r="M1395" s="804" t="s">
        <v>246</v>
      </c>
      <c r="N1395" s="437" t="s">
        <v>172</v>
      </c>
      <c r="O1395" s="304"/>
      <c r="P1395" s="275">
        <v>6.0549999999999997</v>
      </c>
      <c r="Q1395" s="275"/>
      <c r="R1395" s="253">
        <v>0</v>
      </c>
      <c r="S1395" s="305">
        <v>0</v>
      </c>
      <c r="U1395" s="803">
        <f t="shared" si="30"/>
        <v>0</v>
      </c>
      <c r="V1395" s="859">
        <f t="shared" si="31"/>
        <v>1</v>
      </c>
    </row>
    <row r="1396" spans="1:22" ht="16.5" thickTop="1" thickBot="1">
      <c r="A1396" s="799"/>
      <c r="B1396" s="800" t="s">
        <v>700</v>
      </c>
      <c r="C1396" s="883" t="s">
        <v>923</v>
      </c>
      <c r="D1396" s="882" t="s">
        <v>172</v>
      </c>
      <c r="E1396" s="800" t="s">
        <v>1150</v>
      </c>
      <c r="F1396" s="296" t="s">
        <v>1151</v>
      </c>
      <c r="G1396" s="297" t="s">
        <v>110</v>
      </c>
      <c r="H1396" s="644">
        <v>18</v>
      </c>
      <c r="I1396" s="646">
        <v>1076.518</v>
      </c>
      <c r="J1396" s="655">
        <v>1660.7840000000001</v>
      </c>
      <c r="K1396" s="436">
        <v>0.3515151515151515</v>
      </c>
      <c r="L1396" s="734">
        <v>5</v>
      </c>
      <c r="M1396" s="800" t="s">
        <v>246</v>
      </c>
      <c r="N1396" s="437" t="s">
        <v>172</v>
      </c>
      <c r="O1396" s="302"/>
      <c r="P1396" s="274">
        <v>48.460999999999999</v>
      </c>
      <c r="Q1396" s="274">
        <v>2</v>
      </c>
      <c r="R1396" s="252">
        <v>1</v>
      </c>
      <c r="S1396" s="303">
        <v>0.2</v>
      </c>
      <c r="U1396" s="803">
        <f t="shared" si="30"/>
        <v>0</v>
      </c>
      <c r="V1396" s="859">
        <f t="shared" si="31"/>
        <v>1</v>
      </c>
    </row>
    <row r="1397" spans="1:22" ht="16.5" thickTop="1" thickBot="1">
      <c r="A1397" s="799"/>
      <c r="B1397" s="804" t="s">
        <v>700</v>
      </c>
      <c r="C1397" s="884" t="s">
        <v>923</v>
      </c>
      <c r="D1397" s="881" t="s">
        <v>172</v>
      </c>
      <c r="E1397" s="804" t="s">
        <v>2738</v>
      </c>
      <c r="F1397" s="294" t="s">
        <v>2739</v>
      </c>
      <c r="G1397" s="295" t="s">
        <v>110</v>
      </c>
      <c r="H1397" s="645">
        <v>3</v>
      </c>
      <c r="I1397" s="647">
        <v>20.859000000000002</v>
      </c>
      <c r="J1397" s="434">
        <v>20.859000000000002</v>
      </c>
      <c r="K1397" s="435">
        <v>0.10526315789473684</v>
      </c>
      <c r="L1397" s="735">
        <v>7</v>
      </c>
      <c r="M1397" s="804" t="s">
        <v>286</v>
      </c>
      <c r="N1397" s="437" t="s">
        <v>172</v>
      </c>
      <c r="O1397" s="304">
        <v>4</v>
      </c>
      <c r="P1397" s="275"/>
      <c r="Q1397" s="275"/>
      <c r="R1397" s="253">
        <v>0</v>
      </c>
      <c r="S1397" s="305">
        <v>0</v>
      </c>
      <c r="U1397" s="803">
        <f t="shared" si="30"/>
        <v>1</v>
      </c>
      <c r="V1397" s="859">
        <f t="shared" si="31"/>
        <v>1</v>
      </c>
    </row>
    <row r="1398" spans="1:22" ht="16.5" thickTop="1" thickBot="1">
      <c r="A1398" s="799"/>
      <c r="B1398" s="800" t="s">
        <v>1461</v>
      </c>
      <c r="C1398" s="883" t="s">
        <v>172</v>
      </c>
      <c r="D1398" s="882" t="s">
        <v>172</v>
      </c>
      <c r="E1398" s="800" t="s">
        <v>984</v>
      </c>
      <c r="F1398" s="296" t="s">
        <v>985</v>
      </c>
      <c r="G1398" s="297" t="s">
        <v>111</v>
      </c>
      <c r="H1398" s="644">
        <v>19</v>
      </c>
      <c r="I1398" s="646">
        <v>1139.098</v>
      </c>
      <c r="J1398" s="655">
        <v>1663.165</v>
      </c>
      <c r="K1398" s="436">
        <v>0.51282051282051277</v>
      </c>
      <c r="L1398" s="734">
        <v>7</v>
      </c>
      <c r="M1398" s="800" t="s">
        <v>246</v>
      </c>
      <c r="N1398" s="437" t="s">
        <v>172</v>
      </c>
      <c r="O1398" s="302"/>
      <c r="P1398" s="274">
        <v>529.93899999999996</v>
      </c>
      <c r="Q1398" s="274">
        <v>7</v>
      </c>
      <c r="R1398" s="252">
        <v>4</v>
      </c>
      <c r="S1398" s="303">
        <v>0.53333333333333333</v>
      </c>
      <c r="U1398" s="803">
        <f t="shared" si="30"/>
        <v>0</v>
      </c>
      <c r="V1398" s="859">
        <f t="shared" si="31"/>
        <v>1</v>
      </c>
    </row>
    <row r="1399" spans="1:22" ht="16.5" thickTop="1" thickBot="1">
      <c r="A1399" s="799"/>
      <c r="B1399" s="804" t="s">
        <v>1461</v>
      </c>
      <c r="C1399" s="884" t="s">
        <v>172</v>
      </c>
      <c r="D1399" s="881" t="s">
        <v>172</v>
      </c>
      <c r="E1399" s="804" t="s">
        <v>1152</v>
      </c>
      <c r="F1399" s="294" t="s">
        <v>1153</v>
      </c>
      <c r="G1399" s="295" t="s">
        <v>110</v>
      </c>
      <c r="H1399" s="645">
        <v>17</v>
      </c>
      <c r="I1399" s="647">
        <v>123.646</v>
      </c>
      <c r="J1399" s="434">
        <v>306.51400000000001</v>
      </c>
      <c r="K1399" s="435">
        <v>0.32558139534883723</v>
      </c>
      <c r="L1399" s="735">
        <v>5</v>
      </c>
      <c r="M1399" s="804" t="s">
        <v>244</v>
      </c>
      <c r="N1399" s="437" t="s">
        <v>172</v>
      </c>
      <c r="O1399" s="304">
        <v>1</v>
      </c>
      <c r="P1399" s="275">
        <v>29.222000000000001</v>
      </c>
      <c r="Q1399" s="275">
        <v>2</v>
      </c>
      <c r="R1399" s="253">
        <v>2</v>
      </c>
      <c r="S1399" s="305">
        <v>0.44444444444444442</v>
      </c>
      <c r="U1399" s="803">
        <f t="shared" si="30"/>
        <v>0</v>
      </c>
      <c r="V1399" s="859">
        <f t="shared" si="31"/>
        <v>1</v>
      </c>
    </row>
    <row r="1400" spans="1:22" ht="16.5" thickTop="1" thickBot="1">
      <c r="A1400" s="799"/>
      <c r="B1400" s="800" t="s">
        <v>1461</v>
      </c>
      <c r="C1400" s="883" t="s">
        <v>172</v>
      </c>
      <c r="D1400" s="882" t="s">
        <v>172</v>
      </c>
      <c r="E1400" s="800" t="s">
        <v>1497</v>
      </c>
      <c r="F1400" s="296" t="s">
        <v>1499</v>
      </c>
      <c r="G1400" s="297" t="s">
        <v>111</v>
      </c>
      <c r="H1400" s="644">
        <v>14</v>
      </c>
      <c r="I1400" s="646">
        <v>79.876000000000005</v>
      </c>
      <c r="J1400" s="655">
        <v>287.83800000000002</v>
      </c>
      <c r="K1400" s="436">
        <v>0.24489795918367346</v>
      </c>
      <c r="L1400" s="734">
        <v>4</v>
      </c>
      <c r="M1400" s="800" t="s">
        <v>244</v>
      </c>
      <c r="N1400" s="437" t="s">
        <v>172</v>
      </c>
      <c r="O1400" s="302">
        <v>1</v>
      </c>
      <c r="P1400" s="274">
        <v>7.3040000000000003</v>
      </c>
      <c r="Q1400" s="274">
        <v>1</v>
      </c>
      <c r="R1400" s="252">
        <v>1</v>
      </c>
      <c r="S1400" s="303">
        <v>0.2857142857142857</v>
      </c>
      <c r="U1400" s="803">
        <f t="shared" si="30"/>
        <v>0</v>
      </c>
      <c r="V1400" s="859">
        <f t="shared" si="31"/>
        <v>1</v>
      </c>
    </row>
    <row r="1401" spans="1:22" ht="16.5" thickTop="1" thickBot="1">
      <c r="A1401" s="799"/>
      <c r="B1401" s="804" t="s">
        <v>1461</v>
      </c>
      <c r="C1401" s="884" t="s">
        <v>172</v>
      </c>
      <c r="D1401" s="881" t="s">
        <v>172</v>
      </c>
      <c r="E1401" s="804" t="s">
        <v>1548</v>
      </c>
      <c r="F1401" s="294" t="s">
        <v>1549</v>
      </c>
      <c r="G1401" s="295" t="s">
        <v>110</v>
      </c>
      <c r="H1401" s="645">
        <v>14</v>
      </c>
      <c r="I1401" s="647">
        <v>77.004999999999995</v>
      </c>
      <c r="J1401" s="434">
        <v>134.52000000000001</v>
      </c>
      <c r="K1401" s="435">
        <v>0.22680412371134021</v>
      </c>
      <c r="L1401" s="735">
        <v>3</v>
      </c>
      <c r="M1401" s="804" t="s">
        <v>286</v>
      </c>
      <c r="N1401" s="437" t="s">
        <v>172</v>
      </c>
      <c r="O1401" s="304"/>
      <c r="P1401" s="275">
        <v>0</v>
      </c>
      <c r="Q1401" s="275"/>
      <c r="R1401" s="253">
        <v>0</v>
      </c>
      <c r="S1401" s="305">
        <v>0</v>
      </c>
      <c r="U1401" s="803">
        <f t="shared" si="30"/>
        <v>1</v>
      </c>
      <c r="V1401" s="859">
        <f t="shared" si="31"/>
        <v>1</v>
      </c>
    </row>
    <row r="1402" spans="1:22" ht="16.5" thickTop="1" thickBot="1">
      <c r="A1402" s="799"/>
      <c r="B1402" s="800" t="s">
        <v>1461</v>
      </c>
      <c r="C1402" s="883" t="s">
        <v>172</v>
      </c>
      <c r="D1402" s="882" t="s">
        <v>172</v>
      </c>
      <c r="E1402" s="800" t="s">
        <v>1550</v>
      </c>
      <c r="F1402" s="296" t="s">
        <v>1551</v>
      </c>
      <c r="G1402" s="297" t="s">
        <v>110</v>
      </c>
      <c r="H1402" s="644">
        <v>14</v>
      </c>
      <c r="I1402" s="646">
        <v>117.51900000000001</v>
      </c>
      <c r="J1402" s="655">
        <v>228.77799999999999</v>
      </c>
      <c r="K1402" s="436">
        <v>0.24324324324324326</v>
      </c>
      <c r="L1402" s="734">
        <v>4</v>
      </c>
      <c r="M1402" s="800" t="s">
        <v>245</v>
      </c>
      <c r="N1402" s="437" t="s">
        <v>172</v>
      </c>
      <c r="O1402" s="302"/>
      <c r="P1402" s="274">
        <v>23.782</v>
      </c>
      <c r="Q1402" s="274">
        <v>1</v>
      </c>
      <c r="R1402" s="252">
        <v>1</v>
      </c>
      <c r="S1402" s="303">
        <v>0.25</v>
      </c>
      <c r="U1402" s="803">
        <f t="shared" si="30"/>
        <v>0</v>
      </c>
      <c r="V1402" s="859">
        <f t="shared" si="31"/>
        <v>1</v>
      </c>
    </row>
    <row r="1403" spans="1:22" ht="16.5" thickTop="1" thickBot="1">
      <c r="A1403" s="799"/>
      <c r="B1403" s="804" t="s">
        <v>1461</v>
      </c>
      <c r="C1403" s="884" t="s">
        <v>172</v>
      </c>
      <c r="D1403" s="881" t="s">
        <v>172</v>
      </c>
      <c r="E1403" s="804" t="s">
        <v>1552</v>
      </c>
      <c r="F1403" s="294" t="s">
        <v>983</v>
      </c>
      <c r="G1403" s="295" t="s">
        <v>110</v>
      </c>
      <c r="H1403" s="645">
        <v>13</v>
      </c>
      <c r="I1403" s="647">
        <v>202.929</v>
      </c>
      <c r="J1403" s="434">
        <v>458.10500000000002</v>
      </c>
      <c r="K1403" s="435">
        <v>0.34722222222222221</v>
      </c>
      <c r="L1403" s="735">
        <v>7</v>
      </c>
      <c r="M1403" s="804" t="s">
        <v>246</v>
      </c>
      <c r="N1403" s="437" t="s">
        <v>172</v>
      </c>
      <c r="O1403" s="304"/>
      <c r="P1403" s="275">
        <v>66.158000000000001</v>
      </c>
      <c r="Q1403" s="275">
        <v>3</v>
      </c>
      <c r="R1403" s="253">
        <v>2</v>
      </c>
      <c r="S1403" s="305">
        <v>0.2857142857142857</v>
      </c>
      <c r="U1403" s="803">
        <f t="shared" si="30"/>
        <v>0</v>
      </c>
      <c r="V1403" s="859">
        <f t="shared" si="31"/>
        <v>1</v>
      </c>
    </row>
    <row r="1404" spans="1:22" ht="16.5" thickTop="1" thickBot="1">
      <c r="A1404" s="799"/>
      <c r="B1404" s="800" t="s">
        <v>1461</v>
      </c>
      <c r="C1404" s="883" t="s">
        <v>172</v>
      </c>
      <c r="D1404" s="882" t="s">
        <v>172</v>
      </c>
      <c r="E1404" s="800" t="s">
        <v>1644</v>
      </c>
      <c r="F1404" s="296" t="s">
        <v>1645</v>
      </c>
      <c r="G1404" s="297" t="s">
        <v>110</v>
      </c>
      <c r="H1404" s="644">
        <v>12</v>
      </c>
      <c r="I1404" s="646">
        <v>31.329000000000001</v>
      </c>
      <c r="J1404" s="655">
        <v>89.343000000000004</v>
      </c>
      <c r="K1404" s="436">
        <v>0.125</v>
      </c>
      <c r="L1404" s="734">
        <v>2</v>
      </c>
      <c r="M1404" s="800" t="s">
        <v>286</v>
      </c>
      <c r="N1404" s="437" t="s">
        <v>172</v>
      </c>
      <c r="O1404" s="302"/>
      <c r="P1404" s="274"/>
      <c r="Q1404" s="274"/>
      <c r="R1404" s="252">
        <v>0</v>
      </c>
      <c r="S1404" s="303">
        <v>0</v>
      </c>
      <c r="U1404" s="803">
        <f t="shared" si="30"/>
        <v>1</v>
      </c>
      <c r="V1404" s="859">
        <f t="shared" si="31"/>
        <v>1</v>
      </c>
    </row>
    <row r="1405" spans="1:22" ht="16.5" thickTop="1" thickBot="1">
      <c r="A1405" s="799"/>
      <c r="B1405" s="804" t="s">
        <v>1461</v>
      </c>
      <c r="C1405" s="884" t="s">
        <v>172</v>
      </c>
      <c r="D1405" s="881" t="s">
        <v>172</v>
      </c>
      <c r="E1405" s="804" t="s">
        <v>2310</v>
      </c>
      <c r="F1405" s="294" t="s">
        <v>2311</v>
      </c>
      <c r="G1405" s="295" t="s">
        <v>110</v>
      </c>
      <c r="H1405" s="645">
        <v>7</v>
      </c>
      <c r="I1405" s="647">
        <v>214.54</v>
      </c>
      <c r="J1405" s="434">
        <v>473.25799999999998</v>
      </c>
      <c r="K1405" s="435">
        <v>0.5074626865671642</v>
      </c>
      <c r="L1405" s="735">
        <v>9</v>
      </c>
      <c r="M1405" s="804" t="s">
        <v>246</v>
      </c>
      <c r="N1405" s="437" t="s">
        <v>172</v>
      </c>
      <c r="O1405" s="304">
        <v>2</v>
      </c>
      <c r="P1405" s="275">
        <v>105.04300000000001</v>
      </c>
      <c r="Q1405" s="275">
        <v>6</v>
      </c>
      <c r="R1405" s="253">
        <v>6</v>
      </c>
      <c r="S1405" s="305">
        <v>0.75</v>
      </c>
      <c r="U1405" s="803">
        <f t="shared" si="30"/>
        <v>0</v>
      </c>
      <c r="V1405" s="859">
        <f t="shared" si="31"/>
        <v>1</v>
      </c>
    </row>
    <row r="1406" spans="1:22" ht="16.5" thickTop="1" thickBot="1">
      <c r="A1406" s="799"/>
      <c r="B1406" s="800" t="s">
        <v>1461</v>
      </c>
      <c r="C1406" s="883" t="s">
        <v>172</v>
      </c>
      <c r="D1406" s="882" t="s">
        <v>172</v>
      </c>
      <c r="E1406" s="800" t="s">
        <v>2424</v>
      </c>
      <c r="F1406" s="296" t="s">
        <v>2425</v>
      </c>
      <c r="G1406" s="297" t="s">
        <v>110</v>
      </c>
      <c r="H1406" s="644">
        <v>7</v>
      </c>
      <c r="I1406" s="646">
        <v>60.448</v>
      </c>
      <c r="J1406" s="655">
        <v>60.448</v>
      </c>
      <c r="K1406" s="436">
        <v>7.407407407407407E-2</v>
      </c>
      <c r="L1406" s="734">
        <v>6</v>
      </c>
      <c r="M1406" s="800" t="s">
        <v>286</v>
      </c>
      <c r="N1406" s="437" t="s">
        <v>172</v>
      </c>
      <c r="O1406" s="302"/>
      <c r="P1406" s="274">
        <v>-17.024999999999999</v>
      </c>
      <c r="Q1406" s="274">
        <v>-1</v>
      </c>
      <c r="R1406" s="252">
        <v>0</v>
      </c>
      <c r="S1406" s="303">
        <v>0</v>
      </c>
      <c r="U1406" s="803">
        <f t="shared" si="30"/>
        <v>1</v>
      </c>
      <c r="V1406" s="859">
        <f t="shared" si="31"/>
        <v>1</v>
      </c>
    </row>
    <row r="1407" spans="1:22" ht="16.5" thickTop="1" thickBot="1">
      <c r="A1407" s="799"/>
      <c r="B1407" s="804" t="s">
        <v>1461</v>
      </c>
      <c r="C1407" s="884" t="s">
        <v>172</v>
      </c>
      <c r="D1407" s="881" t="s">
        <v>172</v>
      </c>
      <c r="E1407" s="804" t="s">
        <v>2961</v>
      </c>
      <c r="F1407" s="294" t="s">
        <v>2273</v>
      </c>
      <c r="G1407" s="295" t="s">
        <v>109</v>
      </c>
      <c r="H1407" s="645"/>
      <c r="I1407" s="647"/>
      <c r="J1407" s="434">
        <v>101.58499999999999</v>
      </c>
      <c r="K1407" s="435">
        <v>0.44444444444444442</v>
      </c>
      <c r="L1407" s="735">
        <v>5</v>
      </c>
      <c r="M1407" s="804" t="s">
        <v>286</v>
      </c>
      <c r="N1407" s="437" t="s">
        <v>172</v>
      </c>
      <c r="O1407" s="304"/>
      <c r="P1407" s="275">
        <v>57.808</v>
      </c>
      <c r="Q1407" s="275">
        <v>6</v>
      </c>
      <c r="R1407" s="253">
        <v>3</v>
      </c>
      <c r="S1407" s="305">
        <v>0.6</v>
      </c>
      <c r="U1407" s="803">
        <f t="shared" si="30"/>
        <v>1</v>
      </c>
      <c r="V1407" s="859">
        <f t="shared" si="31"/>
        <v>0</v>
      </c>
    </row>
    <row r="1408" spans="1:22" ht="16.5" thickTop="1" thickBot="1">
      <c r="A1408" s="799"/>
      <c r="B1408" s="800" t="s">
        <v>1461</v>
      </c>
      <c r="C1408" s="883" t="s">
        <v>172</v>
      </c>
      <c r="D1408" s="882" t="s">
        <v>172</v>
      </c>
      <c r="E1408" s="800" t="s">
        <v>2962</v>
      </c>
      <c r="F1408" s="296" t="s">
        <v>2963</v>
      </c>
      <c r="G1408" s="297" t="s">
        <v>109</v>
      </c>
      <c r="H1408" s="644"/>
      <c r="I1408" s="646"/>
      <c r="J1408" s="655">
        <v>34.625</v>
      </c>
      <c r="K1408" s="436">
        <v>0.1111111111111111</v>
      </c>
      <c r="L1408" s="734">
        <v>3</v>
      </c>
      <c r="M1408" s="800" t="s">
        <v>286</v>
      </c>
      <c r="N1408" s="437" t="s">
        <v>172</v>
      </c>
      <c r="O1408" s="302"/>
      <c r="P1408" s="274"/>
      <c r="Q1408" s="274"/>
      <c r="R1408" s="252">
        <v>0</v>
      </c>
      <c r="S1408" s="303">
        <v>0</v>
      </c>
      <c r="U1408" s="803">
        <f t="shared" si="30"/>
        <v>1</v>
      </c>
      <c r="V1408" s="859">
        <f t="shared" si="31"/>
        <v>0</v>
      </c>
    </row>
    <row r="1409" spans="1:22" ht="16.5" thickTop="1" thickBot="1">
      <c r="A1409" s="799"/>
      <c r="B1409" s="804" t="s">
        <v>1461</v>
      </c>
      <c r="C1409" s="884" t="s">
        <v>172</v>
      </c>
      <c r="D1409" s="881" t="s">
        <v>172</v>
      </c>
      <c r="E1409" s="804" t="s">
        <v>3822</v>
      </c>
      <c r="F1409" s="294" t="s">
        <v>3823</v>
      </c>
      <c r="G1409" s="295" t="s">
        <v>110</v>
      </c>
      <c r="H1409" s="645">
        <v>0</v>
      </c>
      <c r="I1409" s="647">
        <v>62.527999999999999</v>
      </c>
      <c r="J1409" s="434">
        <v>62.527999999999999</v>
      </c>
      <c r="K1409" s="435">
        <v>2</v>
      </c>
      <c r="L1409" s="735">
        <v>1</v>
      </c>
      <c r="M1409" s="804" t="s">
        <v>172</v>
      </c>
      <c r="N1409" s="437" t="s">
        <v>172</v>
      </c>
      <c r="O1409" s="304">
        <v>1</v>
      </c>
      <c r="P1409" s="275">
        <v>62.527999999999999</v>
      </c>
      <c r="Q1409" s="275">
        <v>2</v>
      </c>
      <c r="R1409" s="253">
        <v>1</v>
      </c>
      <c r="S1409" s="305">
        <v>2</v>
      </c>
      <c r="U1409" s="803">
        <f t="shared" si="30"/>
        <v>0</v>
      </c>
      <c r="V1409" s="859">
        <f t="shared" si="31"/>
        <v>1</v>
      </c>
    </row>
    <row r="1410" spans="1:22" ht="16.5" thickTop="1" thickBot="1">
      <c r="A1410" s="799"/>
      <c r="B1410" s="800" t="s">
        <v>1461</v>
      </c>
      <c r="C1410" s="883" t="s">
        <v>1482</v>
      </c>
      <c r="D1410" s="882" t="s">
        <v>172</v>
      </c>
      <c r="E1410" s="800" t="s">
        <v>1482</v>
      </c>
      <c r="F1410" s="296" t="s">
        <v>1484</v>
      </c>
      <c r="G1410" s="297" t="s">
        <v>647</v>
      </c>
      <c r="H1410" s="644">
        <v>13</v>
      </c>
      <c r="I1410" s="646">
        <v>1095.5360000000001</v>
      </c>
      <c r="J1410" s="655">
        <v>1419.019</v>
      </c>
      <c r="K1410" s="436">
        <v>0.69503546099290781</v>
      </c>
      <c r="L1410" s="734">
        <v>8</v>
      </c>
      <c r="M1410" s="800" t="s">
        <v>246</v>
      </c>
      <c r="N1410" s="437" t="s">
        <v>172</v>
      </c>
      <c r="O1410" s="302"/>
      <c r="P1410" s="274">
        <v>241.322</v>
      </c>
      <c r="Q1410" s="274">
        <v>7</v>
      </c>
      <c r="R1410" s="252">
        <v>1</v>
      </c>
      <c r="S1410" s="303">
        <v>0.125</v>
      </c>
      <c r="U1410" s="803">
        <f t="shared" si="30"/>
        <v>0</v>
      </c>
      <c r="V1410" s="859">
        <f t="shared" si="31"/>
        <v>1</v>
      </c>
    </row>
    <row r="1411" spans="1:22" ht="16.5" thickTop="1" thickBot="1">
      <c r="A1411" s="799"/>
      <c r="B1411" s="804" t="s">
        <v>1461</v>
      </c>
      <c r="C1411" s="884" t="s">
        <v>1482</v>
      </c>
      <c r="D1411" s="881" t="s">
        <v>172</v>
      </c>
      <c r="E1411" s="804" t="s">
        <v>1500</v>
      </c>
      <c r="F1411" s="294" t="s">
        <v>1502</v>
      </c>
      <c r="G1411" s="295" t="s">
        <v>111</v>
      </c>
      <c r="H1411" s="645">
        <v>13</v>
      </c>
      <c r="I1411" s="647">
        <v>9.74</v>
      </c>
      <c r="J1411" s="434">
        <v>217.34700000000001</v>
      </c>
      <c r="K1411" s="435">
        <v>0.19607843137254902</v>
      </c>
      <c r="L1411" s="735">
        <v>7</v>
      </c>
      <c r="M1411" s="804" t="s">
        <v>245</v>
      </c>
      <c r="N1411" s="437" t="s">
        <v>172</v>
      </c>
      <c r="O1411" s="304"/>
      <c r="P1411" s="275">
        <v>0</v>
      </c>
      <c r="Q1411" s="275"/>
      <c r="R1411" s="253">
        <v>0</v>
      </c>
      <c r="S1411" s="305">
        <v>0</v>
      </c>
      <c r="U1411" s="803">
        <f t="shared" si="30"/>
        <v>0</v>
      </c>
      <c r="V1411" s="859">
        <f t="shared" si="31"/>
        <v>1</v>
      </c>
    </row>
    <row r="1412" spans="1:22" ht="16.5" thickTop="1" thickBot="1">
      <c r="A1412" s="799"/>
      <c r="B1412" s="800" t="s">
        <v>1461</v>
      </c>
      <c r="C1412" s="883" t="s">
        <v>1482</v>
      </c>
      <c r="D1412" s="882" t="s">
        <v>172</v>
      </c>
      <c r="E1412" s="800" t="s">
        <v>1553</v>
      </c>
      <c r="F1412" s="296" t="s">
        <v>1554</v>
      </c>
      <c r="G1412" s="297" t="s">
        <v>110</v>
      </c>
      <c r="H1412" s="644">
        <v>13</v>
      </c>
      <c r="I1412" s="646">
        <v>126.498</v>
      </c>
      <c r="J1412" s="655">
        <v>126.498</v>
      </c>
      <c r="K1412" s="436">
        <v>0.21875</v>
      </c>
      <c r="L1412" s="734">
        <v>3</v>
      </c>
      <c r="M1412" s="800" t="s">
        <v>286</v>
      </c>
      <c r="N1412" s="437" t="s">
        <v>172</v>
      </c>
      <c r="O1412" s="302"/>
      <c r="P1412" s="274"/>
      <c r="Q1412" s="274"/>
      <c r="R1412" s="252">
        <v>0</v>
      </c>
      <c r="S1412" s="303">
        <v>0</v>
      </c>
      <c r="U1412" s="803">
        <f t="shared" si="30"/>
        <v>1</v>
      </c>
      <c r="V1412" s="859">
        <f t="shared" si="31"/>
        <v>1</v>
      </c>
    </row>
    <row r="1413" spans="1:22" ht="16.5" thickTop="1" thickBot="1">
      <c r="A1413" s="799"/>
      <c r="B1413" s="804" t="s">
        <v>1461</v>
      </c>
      <c r="C1413" s="884" t="s">
        <v>1482</v>
      </c>
      <c r="D1413" s="881" t="s">
        <v>172</v>
      </c>
      <c r="E1413" s="804" t="s">
        <v>1555</v>
      </c>
      <c r="F1413" s="294" t="s">
        <v>1556</v>
      </c>
      <c r="G1413" s="295" t="s">
        <v>110</v>
      </c>
      <c r="H1413" s="645">
        <v>13</v>
      </c>
      <c r="I1413" s="647">
        <v>439.91</v>
      </c>
      <c r="J1413" s="434">
        <v>598.75699999999995</v>
      </c>
      <c r="K1413" s="435">
        <v>0.29545454545454547</v>
      </c>
      <c r="L1413" s="735">
        <v>6</v>
      </c>
      <c r="M1413" s="804" t="s">
        <v>246</v>
      </c>
      <c r="N1413" s="437" t="s">
        <v>172</v>
      </c>
      <c r="O1413" s="304">
        <v>1</v>
      </c>
      <c r="P1413" s="275">
        <v>7.1239999999999997</v>
      </c>
      <c r="Q1413" s="275">
        <v>1</v>
      </c>
      <c r="R1413" s="253">
        <v>1</v>
      </c>
      <c r="S1413" s="305">
        <v>0.18181818181818182</v>
      </c>
      <c r="U1413" s="803">
        <f t="shared" si="30"/>
        <v>0</v>
      </c>
      <c r="V1413" s="859">
        <f t="shared" si="31"/>
        <v>1</v>
      </c>
    </row>
    <row r="1414" spans="1:22" ht="16.5" thickTop="1" thickBot="1">
      <c r="A1414" s="799"/>
      <c r="B1414" s="800" t="s">
        <v>1461</v>
      </c>
      <c r="C1414" s="883" t="s">
        <v>1482</v>
      </c>
      <c r="D1414" s="882" t="s">
        <v>172</v>
      </c>
      <c r="E1414" s="800" t="s">
        <v>1919</v>
      </c>
      <c r="F1414" s="296" t="s">
        <v>1920</v>
      </c>
      <c r="G1414" s="297" t="s">
        <v>110</v>
      </c>
      <c r="H1414" s="644">
        <v>10</v>
      </c>
      <c r="I1414" s="646">
        <v>23.745999999999999</v>
      </c>
      <c r="J1414" s="655">
        <v>23.745999999999999</v>
      </c>
      <c r="K1414" s="436">
        <v>0.10256410256410256</v>
      </c>
      <c r="L1414" s="734">
        <v>1</v>
      </c>
      <c r="M1414" s="800" t="s">
        <v>286</v>
      </c>
      <c r="N1414" s="437" t="s">
        <v>172</v>
      </c>
      <c r="O1414" s="302"/>
      <c r="P1414" s="274"/>
      <c r="Q1414" s="274"/>
      <c r="R1414" s="252">
        <v>0</v>
      </c>
      <c r="S1414" s="303">
        <v>0</v>
      </c>
      <c r="U1414" s="803">
        <f t="shared" si="30"/>
        <v>1</v>
      </c>
      <c r="V1414" s="859">
        <f t="shared" si="31"/>
        <v>1</v>
      </c>
    </row>
    <row r="1415" spans="1:22" ht="16.5" thickTop="1" thickBot="1">
      <c r="A1415" s="799"/>
      <c r="B1415" s="804" t="s">
        <v>1461</v>
      </c>
      <c r="C1415" s="884" t="s">
        <v>1482</v>
      </c>
      <c r="D1415" s="881" t="s">
        <v>172</v>
      </c>
      <c r="E1415" s="804" t="s">
        <v>1921</v>
      </c>
      <c r="F1415" s="294" t="s">
        <v>1922</v>
      </c>
      <c r="G1415" s="295" t="s">
        <v>110</v>
      </c>
      <c r="H1415" s="645">
        <v>10</v>
      </c>
      <c r="I1415" s="647">
        <v>10.050000000000001</v>
      </c>
      <c r="J1415" s="434">
        <v>10.050000000000001</v>
      </c>
      <c r="K1415" s="435">
        <v>4.6511627906976744E-2</v>
      </c>
      <c r="L1415" s="735">
        <v>1</v>
      </c>
      <c r="M1415" s="804" t="s">
        <v>286</v>
      </c>
      <c r="N1415" s="437" t="s">
        <v>172</v>
      </c>
      <c r="O1415" s="304"/>
      <c r="P1415" s="275"/>
      <c r="Q1415" s="275"/>
      <c r="R1415" s="253">
        <v>0</v>
      </c>
      <c r="S1415" s="305">
        <v>0</v>
      </c>
      <c r="U1415" s="803">
        <f t="shared" si="30"/>
        <v>1</v>
      </c>
      <c r="V1415" s="859">
        <f t="shared" si="31"/>
        <v>1</v>
      </c>
    </row>
    <row r="1416" spans="1:22" ht="16.5" thickTop="1" thickBot="1">
      <c r="A1416" s="799"/>
      <c r="B1416" s="800" t="s">
        <v>1461</v>
      </c>
      <c r="C1416" s="883" t="s">
        <v>1482</v>
      </c>
      <c r="D1416" s="882" t="s">
        <v>172</v>
      </c>
      <c r="E1416" s="800" t="s">
        <v>2186</v>
      </c>
      <c r="F1416" s="296" t="s">
        <v>2187</v>
      </c>
      <c r="G1416" s="297" t="s">
        <v>109</v>
      </c>
      <c r="H1416" s="644"/>
      <c r="I1416" s="646"/>
      <c r="J1416" s="655">
        <v>57.951000000000001</v>
      </c>
      <c r="K1416" s="436">
        <v>0.16</v>
      </c>
      <c r="L1416" s="734">
        <v>4</v>
      </c>
      <c r="M1416" s="800" t="s">
        <v>286</v>
      </c>
      <c r="N1416" s="437" t="s">
        <v>172</v>
      </c>
      <c r="O1416" s="302"/>
      <c r="P1416" s="274"/>
      <c r="Q1416" s="274"/>
      <c r="R1416" s="252">
        <v>0</v>
      </c>
      <c r="S1416" s="303">
        <v>0</v>
      </c>
      <c r="U1416" s="803">
        <f t="shared" si="30"/>
        <v>1</v>
      </c>
      <c r="V1416" s="859">
        <f t="shared" si="31"/>
        <v>0</v>
      </c>
    </row>
    <row r="1417" spans="1:22" ht="16.5" thickTop="1" thickBot="1">
      <c r="A1417" s="799"/>
      <c r="B1417" s="804" t="s">
        <v>1461</v>
      </c>
      <c r="C1417" s="884" t="s">
        <v>1482</v>
      </c>
      <c r="D1417" s="881" t="s">
        <v>172</v>
      </c>
      <c r="E1417" s="804" t="s">
        <v>2642</v>
      </c>
      <c r="F1417" s="294" t="s">
        <v>2644</v>
      </c>
      <c r="G1417" s="295" t="s">
        <v>111</v>
      </c>
      <c r="H1417" s="645">
        <v>3</v>
      </c>
      <c r="I1417" s="647"/>
      <c r="J1417" s="434">
        <v>91.11</v>
      </c>
      <c r="K1417" s="435">
        <v>0.25806451612903225</v>
      </c>
      <c r="L1417" s="735">
        <v>5</v>
      </c>
      <c r="M1417" s="804" t="s">
        <v>246</v>
      </c>
      <c r="N1417" s="437" t="s">
        <v>172</v>
      </c>
      <c r="O1417" s="304"/>
      <c r="P1417" s="275"/>
      <c r="Q1417" s="275"/>
      <c r="R1417" s="253">
        <v>0</v>
      </c>
      <c r="S1417" s="305">
        <v>0</v>
      </c>
      <c r="U1417" s="803">
        <f t="shared" si="30"/>
        <v>0</v>
      </c>
      <c r="V1417" s="859">
        <f t="shared" si="31"/>
        <v>1</v>
      </c>
    </row>
    <row r="1418" spans="1:22" ht="16.5" thickTop="1" thickBot="1">
      <c r="A1418" s="799"/>
      <c r="B1418" s="800" t="s">
        <v>1461</v>
      </c>
      <c r="C1418" s="883" t="s">
        <v>1482</v>
      </c>
      <c r="D1418" s="882" t="s">
        <v>172</v>
      </c>
      <c r="E1418" s="800" t="s">
        <v>3280</v>
      </c>
      <c r="F1418" s="296" t="s">
        <v>3281</v>
      </c>
      <c r="G1418" s="297" t="s">
        <v>110</v>
      </c>
      <c r="H1418" s="644">
        <v>1</v>
      </c>
      <c r="I1418" s="646">
        <v>75.149000000000001</v>
      </c>
      <c r="J1418" s="655">
        <v>75.149000000000001</v>
      </c>
      <c r="K1418" s="436">
        <v>0.8</v>
      </c>
      <c r="L1418" s="734">
        <v>3</v>
      </c>
      <c r="M1418" s="800" t="s">
        <v>246</v>
      </c>
      <c r="N1418" s="437" t="s">
        <v>172</v>
      </c>
      <c r="O1418" s="302">
        <v>2</v>
      </c>
      <c r="P1418" s="274">
        <v>63.436999999999998</v>
      </c>
      <c r="Q1418" s="274">
        <v>2</v>
      </c>
      <c r="R1418" s="252">
        <v>1</v>
      </c>
      <c r="S1418" s="303">
        <v>0.5</v>
      </c>
      <c r="U1418" s="803">
        <f t="shared" si="30"/>
        <v>0</v>
      </c>
      <c r="V1418" s="859">
        <f t="shared" si="31"/>
        <v>1</v>
      </c>
    </row>
    <row r="1419" spans="1:22" ht="16.5" thickTop="1" thickBot="1">
      <c r="A1419" s="799"/>
      <c r="B1419" s="804" t="s">
        <v>1461</v>
      </c>
      <c r="C1419" s="884" t="s">
        <v>1482</v>
      </c>
      <c r="D1419" s="881" t="s">
        <v>172</v>
      </c>
      <c r="E1419" s="804" t="s">
        <v>3824</v>
      </c>
      <c r="F1419" s="294" t="s">
        <v>251</v>
      </c>
      <c r="G1419" s="295" t="s">
        <v>109</v>
      </c>
      <c r="H1419" s="645"/>
      <c r="I1419" s="647"/>
      <c r="J1419" s="434"/>
      <c r="K1419" s="435">
        <v>0</v>
      </c>
      <c r="L1419" s="735">
        <v>3</v>
      </c>
      <c r="M1419" s="804" t="s">
        <v>286</v>
      </c>
      <c r="N1419" s="437" t="s">
        <v>172</v>
      </c>
      <c r="O1419" s="304"/>
      <c r="P1419" s="275"/>
      <c r="Q1419" s="275"/>
      <c r="R1419" s="253">
        <v>0</v>
      </c>
      <c r="S1419" s="305">
        <v>0</v>
      </c>
      <c r="U1419" s="803">
        <f t="shared" si="30"/>
        <v>1</v>
      </c>
      <c r="V1419" s="859">
        <f t="shared" si="31"/>
        <v>0</v>
      </c>
    </row>
    <row r="1420" spans="1:22" ht="16.5" thickTop="1" thickBot="1">
      <c r="A1420" s="799"/>
      <c r="B1420" s="800" t="s">
        <v>1461</v>
      </c>
      <c r="C1420" s="883" t="s">
        <v>1848</v>
      </c>
      <c r="D1420" s="882" t="s">
        <v>172</v>
      </c>
      <c r="E1420" s="800" t="s">
        <v>1599</v>
      </c>
      <c r="F1420" s="296" t="s">
        <v>1601</v>
      </c>
      <c r="G1420" s="297" t="s">
        <v>111</v>
      </c>
      <c r="H1420" s="644">
        <v>12</v>
      </c>
      <c r="I1420" s="646">
        <v>118.346</v>
      </c>
      <c r="J1420" s="655">
        <v>179.49700000000001</v>
      </c>
      <c r="K1420" s="436">
        <v>0.5</v>
      </c>
      <c r="L1420" s="734">
        <v>3</v>
      </c>
      <c r="M1420" s="800" t="s">
        <v>245</v>
      </c>
      <c r="N1420" s="437" t="s">
        <v>172</v>
      </c>
      <c r="O1420" s="302">
        <v>1</v>
      </c>
      <c r="P1420" s="274">
        <v>14.513999999999999</v>
      </c>
      <c r="Q1420" s="274">
        <v>1</v>
      </c>
      <c r="R1420" s="252">
        <v>1</v>
      </c>
      <c r="S1420" s="303">
        <v>0.4</v>
      </c>
      <c r="U1420" s="803">
        <f t="shared" si="30"/>
        <v>0</v>
      </c>
      <c r="V1420" s="859">
        <f t="shared" si="31"/>
        <v>1</v>
      </c>
    </row>
    <row r="1421" spans="1:22" ht="16.5" thickTop="1" thickBot="1">
      <c r="A1421" s="799"/>
      <c r="B1421" s="804" t="s">
        <v>1461</v>
      </c>
      <c r="C1421" s="884" t="s">
        <v>1848</v>
      </c>
      <c r="D1421" s="881" t="s">
        <v>172</v>
      </c>
      <c r="E1421" s="804" t="s">
        <v>1646</v>
      </c>
      <c r="F1421" s="294" t="s">
        <v>1286</v>
      </c>
      <c r="G1421" s="295" t="s">
        <v>111</v>
      </c>
      <c r="H1421" s="645">
        <v>12</v>
      </c>
      <c r="I1421" s="647">
        <v>167.79300000000001</v>
      </c>
      <c r="J1421" s="434">
        <v>906.46799999999996</v>
      </c>
      <c r="K1421" s="435">
        <v>0.63636363636363635</v>
      </c>
      <c r="L1421" s="735">
        <v>5</v>
      </c>
      <c r="M1421" s="804" t="s">
        <v>246</v>
      </c>
      <c r="N1421" s="437" t="s">
        <v>172</v>
      </c>
      <c r="O1421" s="304"/>
      <c r="P1421" s="275">
        <v>35.508000000000003</v>
      </c>
      <c r="Q1421" s="275">
        <v>3</v>
      </c>
      <c r="R1421" s="253">
        <v>2</v>
      </c>
      <c r="S1421" s="305">
        <v>0.36363636363636365</v>
      </c>
      <c r="U1421" s="803">
        <f t="shared" si="30"/>
        <v>0</v>
      </c>
      <c r="V1421" s="859">
        <f t="shared" si="31"/>
        <v>1</v>
      </c>
    </row>
    <row r="1422" spans="1:22" ht="16.5" thickTop="1" thickBot="1">
      <c r="A1422" s="799"/>
      <c r="B1422" s="800" t="s">
        <v>1461</v>
      </c>
      <c r="C1422" s="883" t="s">
        <v>1848</v>
      </c>
      <c r="D1422" s="882" t="s">
        <v>172</v>
      </c>
      <c r="E1422" s="800" t="s">
        <v>1848</v>
      </c>
      <c r="F1422" s="296" t="s">
        <v>1850</v>
      </c>
      <c r="G1422" s="297" t="s">
        <v>647</v>
      </c>
      <c r="H1422" s="644">
        <v>11</v>
      </c>
      <c r="I1422" s="646">
        <v>471.47899999999998</v>
      </c>
      <c r="J1422" s="655">
        <v>617.03300000000002</v>
      </c>
      <c r="K1422" s="436">
        <v>1.0344827586206897</v>
      </c>
      <c r="L1422" s="734">
        <v>3</v>
      </c>
      <c r="M1422" s="800" t="s">
        <v>246</v>
      </c>
      <c r="N1422" s="437" t="s">
        <v>172</v>
      </c>
      <c r="O1422" s="302">
        <v>1</v>
      </c>
      <c r="P1422" s="274">
        <v>77.852999999999994</v>
      </c>
      <c r="Q1422" s="274">
        <v>4</v>
      </c>
      <c r="R1422" s="252">
        <v>2</v>
      </c>
      <c r="S1422" s="303">
        <v>0.8</v>
      </c>
      <c r="U1422" s="803">
        <f t="shared" si="30"/>
        <v>0</v>
      </c>
      <c r="V1422" s="859">
        <f t="shared" si="31"/>
        <v>1</v>
      </c>
    </row>
    <row r="1423" spans="1:22" ht="16.5" thickTop="1" thickBot="1">
      <c r="A1423" s="799"/>
      <c r="B1423" s="804" t="s">
        <v>1461</v>
      </c>
      <c r="C1423" s="884" t="s">
        <v>1848</v>
      </c>
      <c r="D1423" s="881" t="s">
        <v>172</v>
      </c>
      <c r="E1423" s="804" t="s">
        <v>1925</v>
      </c>
      <c r="F1423" s="294" t="s">
        <v>928</v>
      </c>
      <c r="G1423" s="295" t="s">
        <v>111</v>
      </c>
      <c r="H1423" s="645">
        <v>11</v>
      </c>
      <c r="I1423" s="647">
        <v>84.105999999999995</v>
      </c>
      <c r="J1423" s="434">
        <v>288.887</v>
      </c>
      <c r="K1423" s="435">
        <v>0.52380952380952384</v>
      </c>
      <c r="L1423" s="735">
        <v>5</v>
      </c>
      <c r="M1423" s="804" t="s">
        <v>244</v>
      </c>
      <c r="N1423" s="437" t="s">
        <v>172</v>
      </c>
      <c r="O1423" s="304"/>
      <c r="P1423" s="275">
        <v>11.666</v>
      </c>
      <c r="Q1423" s="275">
        <v>1</v>
      </c>
      <c r="R1423" s="253">
        <v>1</v>
      </c>
      <c r="S1423" s="305">
        <v>0.2</v>
      </c>
      <c r="U1423" s="803">
        <f t="shared" si="30"/>
        <v>0</v>
      </c>
      <c r="V1423" s="859">
        <f t="shared" si="31"/>
        <v>1</v>
      </c>
    </row>
    <row r="1424" spans="1:22" ht="16.5" thickTop="1" thickBot="1">
      <c r="A1424" s="799"/>
      <c r="B1424" s="800" t="s">
        <v>1461</v>
      </c>
      <c r="C1424" s="883" t="s">
        <v>1848</v>
      </c>
      <c r="D1424" s="882" t="s">
        <v>172</v>
      </c>
      <c r="E1424" s="800" t="s">
        <v>1926</v>
      </c>
      <c r="F1424" s="296" t="s">
        <v>1927</v>
      </c>
      <c r="G1424" s="297" t="s">
        <v>110</v>
      </c>
      <c r="H1424" s="644">
        <v>10</v>
      </c>
      <c r="I1424" s="646">
        <v>120.59</v>
      </c>
      <c r="J1424" s="655">
        <v>339.30700000000002</v>
      </c>
      <c r="K1424" s="436">
        <v>0.5977011494252874</v>
      </c>
      <c r="L1424" s="734">
        <v>11</v>
      </c>
      <c r="M1424" s="800" t="s">
        <v>246</v>
      </c>
      <c r="N1424" s="437" t="s">
        <v>172</v>
      </c>
      <c r="O1424" s="302"/>
      <c r="P1424" s="274">
        <v>13.773</v>
      </c>
      <c r="Q1424" s="274">
        <v>2</v>
      </c>
      <c r="R1424" s="252">
        <v>2</v>
      </c>
      <c r="S1424" s="303">
        <v>0.18181818181818182</v>
      </c>
      <c r="U1424" s="803">
        <f t="shared" si="30"/>
        <v>0</v>
      </c>
      <c r="V1424" s="859">
        <f t="shared" si="31"/>
        <v>1</v>
      </c>
    </row>
    <row r="1425" spans="1:22" ht="16.5" thickTop="1" thickBot="1">
      <c r="A1425" s="799"/>
      <c r="B1425" s="804" t="s">
        <v>1461</v>
      </c>
      <c r="C1425" s="884" t="s">
        <v>1848</v>
      </c>
      <c r="D1425" s="881" t="s">
        <v>172</v>
      </c>
      <c r="E1425" s="804" t="s">
        <v>1923</v>
      </c>
      <c r="F1425" s="294" t="s">
        <v>1924</v>
      </c>
      <c r="G1425" s="295" t="s">
        <v>110</v>
      </c>
      <c r="H1425" s="645">
        <v>10</v>
      </c>
      <c r="I1425" s="647">
        <v>127.39</v>
      </c>
      <c r="J1425" s="434">
        <v>144.363</v>
      </c>
      <c r="K1425" s="435">
        <v>0.38709677419354838</v>
      </c>
      <c r="L1425" s="735">
        <v>3</v>
      </c>
      <c r="M1425" s="804" t="s">
        <v>245</v>
      </c>
      <c r="N1425" s="437" t="s">
        <v>172</v>
      </c>
      <c r="O1425" s="304"/>
      <c r="P1425" s="275"/>
      <c r="Q1425" s="275"/>
      <c r="R1425" s="253">
        <v>0</v>
      </c>
      <c r="S1425" s="305">
        <v>0</v>
      </c>
      <c r="U1425" s="803">
        <f t="shared" si="30"/>
        <v>0</v>
      </c>
      <c r="V1425" s="859">
        <f t="shared" si="31"/>
        <v>1</v>
      </c>
    </row>
    <row r="1426" spans="1:22" ht="16.5" thickTop="1" thickBot="1">
      <c r="A1426" s="799"/>
      <c r="B1426" s="800" t="s">
        <v>1461</v>
      </c>
      <c r="C1426" s="883" t="s">
        <v>1848</v>
      </c>
      <c r="D1426" s="882" t="s">
        <v>172</v>
      </c>
      <c r="E1426" s="800" t="s">
        <v>2080</v>
      </c>
      <c r="F1426" s="296" t="s">
        <v>2081</v>
      </c>
      <c r="G1426" s="297" t="s">
        <v>110</v>
      </c>
      <c r="H1426" s="644">
        <v>9</v>
      </c>
      <c r="I1426" s="646">
        <v>53.09</v>
      </c>
      <c r="J1426" s="655">
        <v>303.73500000000001</v>
      </c>
      <c r="K1426" s="436">
        <v>0.46601941747572817</v>
      </c>
      <c r="L1426" s="734">
        <v>7</v>
      </c>
      <c r="M1426" s="800" t="s">
        <v>246</v>
      </c>
      <c r="N1426" s="437" t="s">
        <v>172</v>
      </c>
      <c r="O1426" s="302"/>
      <c r="P1426" s="274">
        <v>93.094999999999999</v>
      </c>
      <c r="Q1426" s="274">
        <v>7</v>
      </c>
      <c r="R1426" s="252">
        <v>3</v>
      </c>
      <c r="S1426" s="303">
        <v>0.42857142857142855</v>
      </c>
      <c r="U1426" s="803">
        <f t="shared" si="30"/>
        <v>0</v>
      </c>
      <c r="V1426" s="859">
        <f t="shared" si="31"/>
        <v>1</v>
      </c>
    </row>
    <row r="1427" spans="1:22" ht="16.5" thickTop="1" thickBot="1">
      <c r="A1427" s="799"/>
      <c r="B1427" s="804" t="s">
        <v>1461</v>
      </c>
      <c r="C1427" s="884" t="s">
        <v>1848</v>
      </c>
      <c r="D1427" s="881" t="s">
        <v>172</v>
      </c>
      <c r="E1427" s="804" t="s">
        <v>2188</v>
      </c>
      <c r="F1427" s="294" t="s">
        <v>2189</v>
      </c>
      <c r="G1427" s="295" t="s">
        <v>110</v>
      </c>
      <c r="H1427" s="645">
        <v>3</v>
      </c>
      <c r="I1427" s="647">
        <v>170.47800000000001</v>
      </c>
      <c r="J1427" s="434">
        <v>298.80399999999997</v>
      </c>
      <c r="K1427" s="435">
        <v>0.375</v>
      </c>
      <c r="L1427" s="735">
        <v>7</v>
      </c>
      <c r="M1427" s="804" t="s">
        <v>246</v>
      </c>
      <c r="N1427" s="437" t="s">
        <v>172</v>
      </c>
      <c r="O1427" s="304"/>
      <c r="P1427" s="275">
        <v>49.597999999999999</v>
      </c>
      <c r="Q1427" s="275">
        <v>2</v>
      </c>
      <c r="R1427" s="253">
        <v>2</v>
      </c>
      <c r="S1427" s="305">
        <v>0.2857142857142857</v>
      </c>
      <c r="U1427" s="803">
        <f t="shared" si="30"/>
        <v>0</v>
      </c>
      <c r="V1427" s="859">
        <f t="shared" si="31"/>
        <v>1</v>
      </c>
    </row>
    <row r="1428" spans="1:22" ht="16.5" thickTop="1" thickBot="1">
      <c r="A1428" s="799"/>
      <c r="B1428" s="800" t="s">
        <v>1461</v>
      </c>
      <c r="C1428" s="883" t="s">
        <v>1848</v>
      </c>
      <c r="D1428" s="882" t="s">
        <v>172</v>
      </c>
      <c r="E1428" s="800" t="s">
        <v>2190</v>
      </c>
      <c r="F1428" s="296" t="s">
        <v>2191</v>
      </c>
      <c r="G1428" s="297" t="s">
        <v>109</v>
      </c>
      <c r="H1428" s="644"/>
      <c r="I1428" s="646"/>
      <c r="J1428" s="655">
        <v>52.216000000000001</v>
      </c>
      <c r="K1428" s="436">
        <v>0.13333333333333333</v>
      </c>
      <c r="L1428" s="734">
        <v>1</v>
      </c>
      <c r="M1428" s="800" t="s">
        <v>286</v>
      </c>
      <c r="N1428" s="437" t="s">
        <v>172</v>
      </c>
      <c r="O1428" s="302"/>
      <c r="P1428" s="274"/>
      <c r="Q1428" s="274"/>
      <c r="R1428" s="252">
        <v>0</v>
      </c>
      <c r="S1428" s="303">
        <v>0</v>
      </c>
      <c r="U1428" s="803">
        <f t="shared" si="30"/>
        <v>1</v>
      </c>
      <c r="V1428" s="859">
        <f t="shared" si="31"/>
        <v>0</v>
      </c>
    </row>
    <row r="1429" spans="1:22" ht="16.5" thickTop="1" thickBot="1">
      <c r="A1429" s="799"/>
      <c r="B1429" s="804" t="s">
        <v>1461</v>
      </c>
      <c r="C1429" s="884" t="s">
        <v>1848</v>
      </c>
      <c r="D1429" s="881" t="s">
        <v>172</v>
      </c>
      <c r="E1429" s="804" t="s">
        <v>2426</v>
      </c>
      <c r="F1429" s="294" t="s">
        <v>2427</v>
      </c>
      <c r="G1429" s="295" t="s">
        <v>110</v>
      </c>
      <c r="H1429" s="645">
        <v>6</v>
      </c>
      <c r="I1429" s="647">
        <v>121.664</v>
      </c>
      <c r="J1429" s="434">
        <v>146.20599999999999</v>
      </c>
      <c r="K1429" s="435">
        <v>0.47272727272727272</v>
      </c>
      <c r="L1429" s="735">
        <v>8</v>
      </c>
      <c r="M1429" s="804" t="s">
        <v>244</v>
      </c>
      <c r="N1429" s="437" t="s">
        <v>172</v>
      </c>
      <c r="O1429" s="304"/>
      <c r="P1429" s="275">
        <v>19.911999999999999</v>
      </c>
      <c r="Q1429" s="275">
        <v>2</v>
      </c>
      <c r="R1429" s="253">
        <v>2</v>
      </c>
      <c r="S1429" s="305">
        <v>0.25</v>
      </c>
      <c r="U1429" s="803">
        <f t="shared" si="30"/>
        <v>0</v>
      </c>
      <c r="V1429" s="859">
        <f t="shared" si="31"/>
        <v>1</v>
      </c>
    </row>
    <row r="1430" spans="1:22" ht="16.5" thickTop="1" thickBot="1">
      <c r="A1430" s="799"/>
      <c r="B1430" s="800" t="s">
        <v>1461</v>
      </c>
      <c r="C1430" s="883" t="s">
        <v>1848</v>
      </c>
      <c r="D1430" s="882" t="s">
        <v>172</v>
      </c>
      <c r="E1430" s="800" t="s">
        <v>2740</v>
      </c>
      <c r="F1430" s="296" t="s">
        <v>2741</v>
      </c>
      <c r="G1430" s="297" t="s">
        <v>110</v>
      </c>
      <c r="H1430" s="644">
        <v>3</v>
      </c>
      <c r="I1430" s="646"/>
      <c r="J1430" s="655">
        <v>14.265000000000001</v>
      </c>
      <c r="K1430" s="436">
        <v>0.19047619047619047</v>
      </c>
      <c r="L1430" s="734">
        <v>5</v>
      </c>
      <c r="M1430" s="800" t="s">
        <v>286</v>
      </c>
      <c r="N1430" s="437" t="s">
        <v>172</v>
      </c>
      <c r="O1430" s="302">
        <v>1</v>
      </c>
      <c r="P1430" s="274"/>
      <c r="Q1430" s="274"/>
      <c r="R1430" s="252">
        <v>0</v>
      </c>
      <c r="S1430" s="303">
        <v>0</v>
      </c>
      <c r="U1430" s="803">
        <f t="shared" si="30"/>
        <v>1</v>
      </c>
      <c r="V1430" s="859">
        <f t="shared" si="31"/>
        <v>1</v>
      </c>
    </row>
    <row r="1431" spans="1:22" ht="16.5" thickTop="1" thickBot="1">
      <c r="A1431" s="799"/>
      <c r="B1431" s="804" t="s">
        <v>1461</v>
      </c>
      <c r="C1431" s="884" t="s">
        <v>1848</v>
      </c>
      <c r="D1431" s="881" t="s">
        <v>172</v>
      </c>
      <c r="E1431" s="804" t="s">
        <v>2964</v>
      </c>
      <c r="F1431" s="294" t="s">
        <v>2965</v>
      </c>
      <c r="G1431" s="295" t="s">
        <v>110</v>
      </c>
      <c r="H1431" s="645">
        <v>2</v>
      </c>
      <c r="I1431" s="647">
        <v>10.362</v>
      </c>
      <c r="J1431" s="434">
        <v>24.917000000000002</v>
      </c>
      <c r="K1431" s="435">
        <v>0.33333333333333331</v>
      </c>
      <c r="L1431" s="735">
        <v>4</v>
      </c>
      <c r="M1431" s="804" t="s">
        <v>245</v>
      </c>
      <c r="N1431" s="437" t="s">
        <v>172</v>
      </c>
      <c r="O1431" s="304"/>
      <c r="P1431" s="275"/>
      <c r="Q1431" s="275"/>
      <c r="R1431" s="253">
        <v>0</v>
      </c>
      <c r="S1431" s="305">
        <v>0</v>
      </c>
      <c r="U1431" s="803">
        <f t="shared" si="30"/>
        <v>0</v>
      </c>
      <c r="V1431" s="859">
        <f t="shared" si="31"/>
        <v>1</v>
      </c>
    </row>
    <row r="1432" spans="1:22" ht="16.5" thickTop="1" thickBot="1">
      <c r="A1432" s="799"/>
      <c r="B1432" s="800" t="s">
        <v>1461</v>
      </c>
      <c r="C1432" s="883" t="s">
        <v>1848</v>
      </c>
      <c r="D1432" s="882" t="s">
        <v>172</v>
      </c>
      <c r="E1432" s="800" t="s">
        <v>3825</v>
      </c>
      <c r="F1432" s="296" t="s">
        <v>3826</v>
      </c>
      <c r="G1432" s="297" t="s">
        <v>109</v>
      </c>
      <c r="H1432" s="644"/>
      <c r="I1432" s="646"/>
      <c r="J1432" s="655"/>
      <c r="K1432" s="436">
        <v>0.5</v>
      </c>
      <c r="L1432" s="734">
        <v>2</v>
      </c>
      <c r="M1432" s="800" t="s">
        <v>286</v>
      </c>
      <c r="N1432" s="437" t="s">
        <v>172</v>
      </c>
      <c r="O1432" s="302"/>
      <c r="P1432" s="274"/>
      <c r="Q1432" s="274"/>
      <c r="R1432" s="252">
        <v>1</v>
      </c>
      <c r="S1432" s="303">
        <v>0.5</v>
      </c>
      <c r="U1432" s="803">
        <f t="shared" si="30"/>
        <v>1</v>
      </c>
      <c r="V1432" s="859">
        <f t="shared" si="31"/>
        <v>0</v>
      </c>
    </row>
    <row r="1433" spans="1:22" ht="16.5" thickTop="1" thickBot="1">
      <c r="A1433" s="799"/>
      <c r="B1433" s="804" t="s">
        <v>1461</v>
      </c>
      <c r="C1433" s="884" t="s">
        <v>2124</v>
      </c>
      <c r="D1433" s="881" t="s">
        <v>172</v>
      </c>
      <c r="E1433" s="804" t="s">
        <v>1989</v>
      </c>
      <c r="F1433" s="294" t="s">
        <v>1991</v>
      </c>
      <c r="G1433" s="295" t="s">
        <v>111</v>
      </c>
      <c r="H1433" s="645">
        <v>9</v>
      </c>
      <c r="I1433" s="647">
        <v>91.816000000000003</v>
      </c>
      <c r="J1433" s="434">
        <v>125.749</v>
      </c>
      <c r="K1433" s="435">
        <v>0.55555555555555558</v>
      </c>
      <c r="L1433" s="735">
        <v>2</v>
      </c>
      <c r="M1433" s="804" t="s">
        <v>245</v>
      </c>
      <c r="N1433" s="437" t="s">
        <v>172</v>
      </c>
      <c r="O1433" s="304"/>
      <c r="P1433" s="275">
        <v>15.345000000000001</v>
      </c>
      <c r="Q1433" s="275">
        <v>2</v>
      </c>
      <c r="R1433" s="253">
        <v>2</v>
      </c>
      <c r="S1433" s="305">
        <v>1</v>
      </c>
      <c r="U1433" s="803">
        <f t="shared" si="30"/>
        <v>0</v>
      </c>
      <c r="V1433" s="859">
        <f t="shared" si="31"/>
        <v>1</v>
      </c>
    </row>
    <row r="1434" spans="1:22" ht="16.5" thickTop="1" thickBot="1">
      <c r="A1434" s="799"/>
      <c r="B1434" s="800" t="s">
        <v>1461</v>
      </c>
      <c r="C1434" s="883" t="s">
        <v>2124</v>
      </c>
      <c r="D1434" s="882" t="s">
        <v>172</v>
      </c>
      <c r="E1434" s="800" t="s">
        <v>1992</v>
      </c>
      <c r="F1434" s="296" t="s">
        <v>1993</v>
      </c>
      <c r="G1434" s="297" t="s">
        <v>110</v>
      </c>
      <c r="H1434" s="644">
        <v>9</v>
      </c>
      <c r="I1434" s="646">
        <v>110.489</v>
      </c>
      <c r="J1434" s="655">
        <v>110.489</v>
      </c>
      <c r="K1434" s="436">
        <v>0.21621621621621623</v>
      </c>
      <c r="L1434" s="734">
        <v>2</v>
      </c>
      <c r="M1434" s="800" t="s">
        <v>286</v>
      </c>
      <c r="N1434" s="437" t="s">
        <v>172</v>
      </c>
      <c r="O1434" s="302"/>
      <c r="P1434" s="274"/>
      <c r="Q1434" s="274"/>
      <c r="R1434" s="252">
        <v>0</v>
      </c>
      <c r="S1434" s="303">
        <v>0</v>
      </c>
      <c r="U1434" s="803">
        <f t="shared" si="30"/>
        <v>1</v>
      </c>
      <c r="V1434" s="859">
        <f t="shared" si="31"/>
        <v>1</v>
      </c>
    </row>
    <row r="1435" spans="1:22" ht="16.5" thickTop="1" thickBot="1">
      <c r="A1435" s="799"/>
      <c r="B1435" s="804" t="s">
        <v>1461</v>
      </c>
      <c r="C1435" s="884" t="s">
        <v>2124</v>
      </c>
      <c r="D1435" s="881" t="s">
        <v>172</v>
      </c>
      <c r="E1435" s="804" t="s">
        <v>2078</v>
      </c>
      <c r="F1435" s="294" t="s">
        <v>2079</v>
      </c>
      <c r="G1435" s="295" t="s">
        <v>110</v>
      </c>
      <c r="H1435" s="645">
        <v>9</v>
      </c>
      <c r="I1435" s="647">
        <v>249.934</v>
      </c>
      <c r="J1435" s="434">
        <v>493.64499999999998</v>
      </c>
      <c r="K1435" s="435">
        <v>0.72463768115942029</v>
      </c>
      <c r="L1435" s="735">
        <v>9</v>
      </c>
      <c r="M1435" s="804" t="s">
        <v>246</v>
      </c>
      <c r="N1435" s="437" t="s">
        <v>172</v>
      </c>
      <c r="O1435" s="304">
        <v>2</v>
      </c>
      <c r="P1435" s="275">
        <v>68.155000000000001</v>
      </c>
      <c r="Q1435" s="275">
        <v>8</v>
      </c>
      <c r="R1435" s="253">
        <v>8</v>
      </c>
      <c r="S1435" s="305">
        <v>1</v>
      </c>
      <c r="V1435" s="859"/>
    </row>
    <row r="1436" spans="1:22" ht="16.5" thickTop="1" thickBot="1">
      <c r="A1436" s="799"/>
      <c r="B1436" s="800" t="s">
        <v>1461</v>
      </c>
      <c r="C1436" s="883" t="s">
        <v>2124</v>
      </c>
      <c r="D1436" s="882" t="s">
        <v>172</v>
      </c>
      <c r="E1436" s="800" t="s">
        <v>2124</v>
      </c>
      <c r="F1436" s="296" t="s">
        <v>2126</v>
      </c>
      <c r="G1436" s="297" t="s">
        <v>647</v>
      </c>
      <c r="H1436" s="644">
        <v>8</v>
      </c>
      <c r="I1436" s="646">
        <v>251.90899999999999</v>
      </c>
      <c r="J1436" s="655">
        <v>704.327</v>
      </c>
      <c r="K1436" s="436">
        <v>0.36363636363636365</v>
      </c>
      <c r="L1436" s="734">
        <v>7</v>
      </c>
      <c r="M1436" s="800" t="s">
        <v>246</v>
      </c>
      <c r="N1436" s="437" t="s">
        <v>172</v>
      </c>
      <c r="O1436" s="302"/>
      <c r="P1436" s="274">
        <v>-21.472000000000001</v>
      </c>
      <c r="Q1436" s="274">
        <v>0</v>
      </c>
      <c r="R1436" s="252">
        <v>1</v>
      </c>
      <c r="S1436" s="303">
        <v>0.125</v>
      </c>
      <c r="V1436" s="859"/>
    </row>
    <row r="1437" spans="1:22" ht="16.5" thickTop="1" thickBot="1">
      <c r="A1437" s="799"/>
      <c r="B1437" s="804" t="s">
        <v>1461</v>
      </c>
      <c r="C1437" s="884" t="s">
        <v>2124</v>
      </c>
      <c r="D1437" s="881" t="s">
        <v>172</v>
      </c>
      <c r="E1437" s="804" t="s">
        <v>2312</v>
      </c>
      <c r="F1437" s="294" t="s">
        <v>2313</v>
      </c>
      <c r="G1437" s="295" t="s">
        <v>110</v>
      </c>
      <c r="H1437" s="645">
        <v>8</v>
      </c>
      <c r="I1437" s="647">
        <v>20.050999999999998</v>
      </c>
      <c r="J1437" s="434">
        <v>246.13</v>
      </c>
      <c r="K1437" s="435">
        <v>0.41558441558441561</v>
      </c>
      <c r="L1437" s="735">
        <v>5</v>
      </c>
      <c r="M1437" s="804" t="s">
        <v>246</v>
      </c>
      <c r="N1437" s="437" t="s">
        <v>172</v>
      </c>
      <c r="O1437" s="304"/>
      <c r="P1437" s="275">
        <v>14.33</v>
      </c>
      <c r="Q1437" s="275">
        <v>2</v>
      </c>
      <c r="R1437" s="253">
        <v>2</v>
      </c>
      <c r="S1437" s="305">
        <v>0.4</v>
      </c>
      <c r="V1437" s="859"/>
    </row>
    <row r="1438" spans="1:22" ht="16.5" thickTop="1" thickBot="1">
      <c r="A1438" s="799"/>
      <c r="B1438" s="800" t="s">
        <v>1461</v>
      </c>
      <c r="C1438" s="883" t="s">
        <v>2124</v>
      </c>
      <c r="D1438" s="882" t="s">
        <v>172</v>
      </c>
      <c r="E1438" s="800" t="s">
        <v>2230</v>
      </c>
      <c r="F1438" s="296" t="s">
        <v>2232</v>
      </c>
      <c r="G1438" s="297" t="s">
        <v>111</v>
      </c>
      <c r="H1438" s="644">
        <v>7</v>
      </c>
      <c r="I1438" s="646">
        <v>201.9</v>
      </c>
      <c r="J1438" s="655">
        <v>1164.0530000000001</v>
      </c>
      <c r="K1438" s="436">
        <v>0.8</v>
      </c>
      <c r="L1438" s="734">
        <v>2</v>
      </c>
      <c r="M1438" s="800" t="s">
        <v>246</v>
      </c>
      <c r="N1438" s="437" t="s">
        <v>172</v>
      </c>
      <c r="O1438" s="302"/>
      <c r="P1438" s="274">
        <v>14.37</v>
      </c>
      <c r="Q1438" s="274">
        <v>2</v>
      </c>
      <c r="R1438" s="252">
        <v>2</v>
      </c>
      <c r="S1438" s="303">
        <v>1</v>
      </c>
      <c r="V1438" s="859"/>
    </row>
    <row r="1439" spans="1:22" ht="16.5" thickTop="1" thickBot="1">
      <c r="A1439" s="799"/>
      <c r="B1439" s="804" t="s">
        <v>1461</v>
      </c>
      <c r="C1439" s="884" t="s">
        <v>2124</v>
      </c>
      <c r="D1439" s="881" t="s">
        <v>172</v>
      </c>
      <c r="E1439" s="804" t="s">
        <v>2314</v>
      </c>
      <c r="F1439" s="294" t="s">
        <v>2315</v>
      </c>
      <c r="G1439" s="295" t="s">
        <v>110</v>
      </c>
      <c r="H1439" s="645">
        <v>7</v>
      </c>
      <c r="I1439" s="647">
        <v>139.47300000000001</v>
      </c>
      <c r="J1439" s="434">
        <v>535.46199999999999</v>
      </c>
      <c r="K1439" s="435">
        <v>0.6216216216216216</v>
      </c>
      <c r="L1439" s="735">
        <v>8</v>
      </c>
      <c r="M1439" s="804" t="s">
        <v>246</v>
      </c>
      <c r="N1439" s="437" t="s">
        <v>172</v>
      </c>
      <c r="O1439" s="304"/>
      <c r="P1439" s="275">
        <v>133.59</v>
      </c>
      <c r="Q1439" s="275">
        <v>13</v>
      </c>
      <c r="R1439" s="253">
        <v>7</v>
      </c>
      <c r="S1439" s="305">
        <v>0.875</v>
      </c>
      <c r="V1439" s="859"/>
    </row>
    <row r="1440" spans="1:22" ht="16.5" thickTop="1" thickBot="1">
      <c r="A1440" s="799"/>
      <c r="B1440" s="800" t="s">
        <v>1461</v>
      </c>
      <c r="C1440" s="883" t="s">
        <v>2124</v>
      </c>
      <c r="D1440" s="882" t="s">
        <v>172</v>
      </c>
      <c r="E1440" s="800" t="s">
        <v>2355</v>
      </c>
      <c r="F1440" s="296" t="s">
        <v>2357</v>
      </c>
      <c r="G1440" s="297" t="s">
        <v>111</v>
      </c>
      <c r="H1440" s="644">
        <v>6</v>
      </c>
      <c r="I1440" s="646">
        <v>33.517000000000003</v>
      </c>
      <c r="J1440" s="655">
        <v>53.375999999999998</v>
      </c>
      <c r="K1440" s="436">
        <v>0.3</v>
      </c>
      <c r="L1440" s="734">
        <v>4</v>
      </c>
      <c r="M1440" s="800" t="s">
        <v>286</v>
      </c>
      <c r="N1440" s="437" t="s">
        <v>172</v>
      </c>
      <c r="O1440" s="302">
        <v>1</v>
      </c>
      <c r="P1440" s="274"/>
      <c r="Q1440" s="274"/>
      <c r="R1440" s="252">
        <v>0</v>
      </c>
      <c r="S1440" s="303">
        <v>0</v>
      </c>
      <c r="V1440" s="859"/>
    </row>
    <row r="1441" spans="1:22" ht="16.5" thickTop="1" thickBot="1">
      <c r="A1441" s="799"/>
      <c r="B1441" s="804" t="s">
        <v>1461</v>
      </c>
      <c r="C1441" s="884" t="s">
        <v>2124</v>
      </c>
      <c r="D1441" s="881" t="s">
        <v>172</v>
      </c>
      <c r="E1441" s="804" t="s">
        <v>2523</v>
      </c>
      <c r="F1441" s="294" t="s">
        <v>2524</v>
      </c>
      <c r="G1441" s="295" t="s">
        <v>109</v>
      </c>
      <c r="H1441" s="645"/>
      <c r="I1441" s="647"/>
      <c r="J1441" s="434">
        <v>7.5359999999999996</v>
      </c>
      <c r="K1441" s="435">
        <v>8.3333333333333329E-2</v>
      </c>
      <c r="L1441" s="735">
        <v>2</v>
      </c>
      <c r="M1441" s="804" t="s">
        <v>286</v>
      </c>
      <c r="N1441" s="437" t="s">
        <v>172</v>
      </c>
      <c r="O1441" s="304"/>
      <c r="P1441" s="275"/>
      <c r="Q1441" s="275"/>
      <c r="R1441" s="253">
        <v>0</v>
      </c>
      <c r="S1441" s="305">
        <v>0</v>
      </c>
      <c r="V1441" s="859"/>
    </row>
    <row r="1442" spans="1:22" ht="16.5" thickTop="1" thickBot="1">
      <c r="A1442" s="799"/>
      <c r="B1442" s="800" t="s">
        <v>1461</v>
      </c>
      <c r="C1442" s="883" t="s">
        <v>2124</v>
      </c>
      <c r="D1442" s="882" t="s">
        <v>172</v>
      </c>
      <c r="E1442" s="800" t="s">
        <v>2742</v>
      </c>
      <c r="F1442" s="296" t="s">
        <v>2743</v>
      </c>
      <c r="G1442" s="297" t="s">
        <v>110</v>
      </c>
      <c r="H1442" s="644">
        <v>4</v>
      </c>
      <c r="I1442" s="646">
        <v>10.092000000000001</v>
      </c>
      <c r="J1442" s="655">
        <v>10.092000000000001</v>
      </c>
      <c r="K1442" s="436">
        <v>0.25</v>
      </c>
      <c r="L1442" s="734">
        <v>2</v>
      </c>
      <c r="M1442" s="800" t="s">
        <v>286</v>
      </c>
      <c r="N1442" s="437" t="s">
        <v>172</v>
      </c>
      <c r="O1442" s="302">
        <v>1</v>
      </c>
      <c r="P1442" s="274"/>
      <c r="Q1442" s="274"/>
      <c r="R1442" s="252">
        <v>0</v>
      </c>
      <c r="S1442" s="303">
        <v>0</v>
      </c>
      <c r="V1442" s="859"/>
    </row>
    <row r="1443" spans="1:22" ht="16.5" thickTop="1" thickBot="1">
      <c r="A1443" s="799"/>
      <c r="B1443" s="804" t="s">
        <v>1461</v>
      </c>
      <c r="C1443" s="884" t="s">
        <v>2124</v>
      </c>
      <c r="D1443" s="881" t="s">
        <v>172</v>
      </c>
      <c r="E1443" s="804" t="s">
        <v>2744</v>
      </c>
      <c r="F1443" s="294" t="s">
        <v>2745</v>
      </c>
      <c r="G1443" s="295" t="s">
        <v>110</v>
      </c>
      <c r="H1443" s="645">
        <v>4</v>
      </c>
      <c r="I1443" s="647">
        <v>45.795000000000002</v>
      </c>
      <c r="J1443" s="434">
        <v>106.438</v>
      </c>
      <c r="K1443" s="435">
        <v>0.4</v>
      </c>
      <c r="L1443" s="735">
        <v>3</v>
      </c>
      <c r="M1443" s="804" t="s">
        <v>246</v>
      </c>
      <c r="N1443" s="437" t="s">
        <v>172</v>
      </c>
      <c r="O1443" s="304"/>
      <c r="P1443" s="275"/>
      <c r="Q1443" s="275"/>
      <c r="R1443" s="253">
        <v>0</v>
      </c>
      <c r="S1443" s="305">
        <v>0</v>
      </c>
      <c r="V1443" s="859"/>
    </row>
    <row r="1444" spans="1:22" ht="16.5" thickTop="1" thickBot="1">
      <c r="A1444" s="799"/>
      <c r="B1444" s="800" t="s">
        <v>1461</v>
      </c>
      <c r="C1444" s="883" t="s">
        <v>2124</v>
      </c>
      <c r="D1444" s="882" t="s">
        <v>172</v>
      </c>
      <c r="E1444" s="800" t="s">
        <v>2966</v>
      </c>
      <c r="F1444" s="296" t="s">
        <v>2967</v>
      </c>
      <c r="G1444" s="297" t="s">
        <v>109</v>
      </c>
      <c r="H1444" s="644"/>
      <c r="I1444" s="646"/>
      <c r="J1444" s="655">
        <v>32.716000000000001</v>
      </c>
      <c r="K1444" s="436">
        <v>0.66666666666666663</v>
      </c>
      <c r="L1444" s="734">
        <v>2</v>
      </c>
      <c r="M1444" s="800" t="s">
        <v>286</v>
      </c>
      <c r="N1444" s="437" t="s">
        <v>172</v>
      </c>
      <c r="O1444" s="302"/>
      <c r="P1444" s="274">
        <v>15.404</v>
      </c>
      <c r="Q1444" s="274">
        <v>2</v>
      </c>
      <c r="R1444" s="252">
        <v>2</v>
      </c>
      <c r="S1444" s="303">
        <v>1</v>
      </c>
      <c r="V1444" s="859"/>
    </row>
    <row r="1445" spans="1:22" ht="16.5" thickTop="1" thickBot="1">
      <c r="A1445" s="799"/>
      <c r="B1445" s="804" t="s">
        <v>1461</v>
      </c>
      <c r="C1445" s="884" t="s">
        <v>2124</v>
      </c>
      <c r="D1445" s="881" t="s">
        <v>172</v>
      </c>
      <c r="E1445" s="804" t="s">
        <v>2968</v>
      </c>
      <c r="F1445" s="294" t="s">
        <v>2969</v>
      </c>
      <c r="G1445" s="295" t="s">
        <v>109</v>
      </c>
      <c r="H1445" s="645"/>
      <c r="I1445" s="647"/>
      <c r="J1445" s="434">
        <v>23.399000000000001</v>
      </c>
      <c r="K1445" s="435">
        <v>0.18181818181818182</v>
      </c>
      <c r="L1445" s="735">
        <v>4</v>
      </c>
      <c r="M1445" s="804" t="s">
        <v>286</v>
      </c>
      <c r="N1445" s="437" t="s">
        <v>172</v>
      </c>
      <c r="O1445" s="304"/>
      <c r="P1445" s="275"/>
      <c r="Q1445" s="275"/>
      <c r="R1445" s="253">
        <v>0</v>
      </c>
      <c r="S1445" s="305">
        <v>0</v>
      </c>
      <c r="V1445" s="859"/>
    </row>
    <row r="1446" spans="1:22" ht="16.5" thickTop="1" thickBot="1">
      <c r="A1446" s="799"/>
      <c r="B1446" s="800" t="s">
        <v>1461</v>
      </c>
      <c r="C1446" s="883" t="s">
        <v>2124</v>
      </c>
      <c r="D1446" s="882" t="s">
        <v>172</v>
      </c>
      <c r="E1446" s="800" t="s">
        <v>3282</v>
      </c>
      <c r="F1446" s="296" t="s">
        <v>3283</v>
      </c>
      <c r="G1446" s="297" t="s">
        <v>109</v>
      </c>
      <c r="H1446" s="644"/>
      <c r="I1446" s="646"/>
      <c r="J1446" s="655">
        <v>50.625999999999998</v>
      </c>
      <c r="K1446" s="436">
        <v>1</v>
      </c>
      <c r="L1446" s="734">
        <v>2</v>
      </c>
      <c r="M1446" s="800" t="s">
        <v>286</v>
      </c>
      <c r="N1446" s="437" t="s">
        <v>172</v>
      </c>
      <c r="O1446" s="302"/>
      <c r="P1446" s="274">
        <v>17.196000000000002</v>
      </c>
      <c r="Q1446" s="274">
        <v>2</v>
      </c>
      <c r="R1446" s="252">
        <v>2</v>
      </c>
      <c r="S1446" s="303">
        <v>1</v>
      </c>
      <c r="V1446" s="859"/>
    </row>
    <row r="1447" spans="1:22" ht="16.5" thickTop="1" thickBot="1">
      <c r="A1447" s="799"/>
      <c r="B1447" s="804" t="s">
        <v>1461</v>
      </c>
      <c r="C1447" s="884" t="s">
        <v>2124</v>
      </c>
      <c r="D1447" s="881" t="s">
        <v>172</v>
      </c>
      <c r="E1447" s="804" t="s">
        <v>3284</v>
      </c>
      <c r="F1447" s="294" t="s">
        <v>3285</v>
      </c>
      <c r="G1447" s="295" t="s">
        <v>110</v>
      </c>
      <c r="H1447" s="645">
        <v>1</v>
      </c>
      <c r="I1447" s="647">
        <v>10.044</v>
      </c>
      <c r="J1447" s="434">
        <v>17.129000000000001</v>
      </c>
      <c r="K1447" s="435">
        <v>0.44444444444444442</v>
      </c>
      <c r="L1447" s="735">
        <v>3</v>
      </c>
      <c r="M1447" s="804" t="s">
        <v>244</v>
      </c>
      <c r="N1447" s="437" t="s">
        <v>172</v>
      </c>
      <c r="O1447" s="304"/>
      <c r="P1447" s="275">
        <v>17.129000000000001</v>
      </c>
      <c r="Q1447" s="275">
        <v>2</v>
      </c>
      <c r="R1447" s="253">
        <v>2</v>
      </c>
      <c r="S1447" s="305">
        <v>0.66666666666666663</v>
      </c>
      <c r="V1447" s="859"/>
    </row>
    <row r="1448" spans="1:22" ht="16.5" thickTop="1" thickBot="1">
      <c r="A1448" s="799"/>
      <c r="B1448" s="800" t="s">
        <v>3405</v>
      </c>
      <c r="C1448" s="883" t="s">
        <v>3502</v>
      </c>
      <c r="D1448" s="882" t="s">
        <v>172</v>
      </c>
      <c r="E1448" s="800" t="s">
        <v>3502</v>
      </c>
      <c r="F1448" s="296" t="s">
        <v>3504</v>
      </c>
      <c r="G1448" s="297" t="s">
        <v>647</v>
      </c>
      <c r="H1448" s="644">
        <v>0</v>
      </c>
      <c r="I1448" s="646"/>
      <c r="J1448" s="655"/>
      <c r="K1448" s="436">
        <v>0</v>
      </c>
      <c r="L1448" s="734">
        <v>2</v>
      </c>
      <c r="M1448" s="800" t="s">
        <v>172</v>
      </c>
      <c r="N1448" s="437" t="s">
        <v>172</v>
      </c>
      <c r="O1448" s="302">
        <v>2</v>
      </c>
      <c r="P1448" s="274"/>
      <c r="Q1448" s="274"/>
      <c r="R1448" s="252">
        <v>0</v>
      </c>
      <c r="S1448" s="303">
        <v>0</v>
      </c>
      <c r="V1448" s="859"/>
    </row>
    <row r="1449" spans="1:22" ht="16.5" thickTop="1" thickBot="1">
      <c r="A1449" s="799"/>
      <c r="B1449" s="804" t="s">
        <v>3405</v>
      </c>
      <c r="C1449" s="884" t="s">
        <v>3502</v>
      </c>
      <c r="D1449" s="881" t="s">
        <v>172</v>
      </c>
      <c r="E1449" s="804" t="s">
        <v>3582</v>
      </c>
      <c r="F1449" s="294" t="s">
        <v>3584</v>
      </c>
      <c r="G1449" s="295" t="s">
        <v>111</v>
      </c>
      <c r="H1449" s="645">
        <v>0</v>
      </c>
      <c r="I1449" s="647">
        <v>11.15</v>
      </c>
      <c r="J1449" s="434">
        <v>11.15</v>
      </c>
      <c r="K1449" s="435">
        <v>2</v>
      </c>
      <c r="L1449" s="735">
        <v>1</v>
      </c>
      <c r="M1449" s="804" t="s">
        <v>172</v>
      </c>
      <c r="N1449" s="437" t="s">
        <v>172</v>
      </c>
      <c r="O1449" s="304">
        <v>1</v>
      </c>
      <c r="P1449" s="275">
        <v>11.15</v>
      </c>
      <c r="Q1449" s="275">
        <v>1</v>
      </c>
      <c r="R1449" s="253">
        <v>1</v>
      </c>
      <c r="S1449" s="305">
        <v>2</v>
      </c>
      <c r="V1449" s="859"/>
    </row>
    <row r="1450" spans="1:22" ht="16.5" thickTop="1" thickBot="1">
      <c r="A1450" s="799"/>
      <c r="B1450" s="800" t="s">
        <v>3405</v>
      </c>
      <c r="C1450" s="883" t="s">
        <v>3502</v>
      </c>
      <c r="D1450" s="882" t="s">
        <v>172</v>
      </c>
      <c r="E1450" s="800" t="s">
        <v>3827</v>
      </c>
      <c r="F1450" s="296" t="s">
        <v>3828</v>
      </c>
      <c r="G1450" s="297" t="s">
        <v>110</v>
      </c>
      <c r="H1450" s="644">
        <v>0</v>
      </c>
      <c r="I1450" s="646">
        <v>20.946000000000002</v>
      </c>
      <c r="J1450" s="655">
        <v>20.946000000000002</v>
      </c>
      <c r="K1450" s="436">
        <v>2</v>
      </c>
      <c r="L1450" s="734">
        <v>1</v>
      </c>
      <c r="M1450" s="800" t="s">
        <v>172</v>
      </c>
      <c r="N1450" s="437" t="s">
        <v>172</v>
      </c>
      <c r="O1450" s="302">
        <v>1</v>
      </c>
      <c r="P1450" s="274">
        <v>20.946000000000002</v>
      </c>
      <c r="Q1450" s="274">
        <v>2</v>
      </c>
      <c r="R1450" s="252">
        <v>1</v>
      </c>
      <c r="S1450" s="303">
        <v>2</v>
      </c>
      <c r="V1450" s="859"/>
    </row>
    <row r="1451" spans="1:22" ht="16.5" thickTop="1" thickBot="1">
      <c r="A1451" s="799"/>
      <c r="B1451" s="804" t="s">
        <v>3405</v>
      </c>
      <c r="C1451" s="884" t="s">
        <v>3502</v>
      </c>
      <c r="D1451" s="881" t="s">
        <v>172</v>
      </c>
      <c r="E1451" s="804" t="s">
        <v>3585</v>
      </c>
      <c r="F1451" s="294" t="s">
        <v>1562</v>
      </c>
      <c r="G1451" s="295" t="s">
        <v>111</v>
      </c>
      <c r="H1451" s="645">
        <v>0</v>
      </c>
      <c r="I1451" s="647"/>
      <c r="J1451" s="434"/>
      <c r="K1451" s="435">
        <v>0</v>
      </c>
      <c r="L1451" s="735">
        <v>2</v>
      </c>
      <c r="M1451" s="804" t="s">
        <v>172</v>
      </c>
      <c r="N1451" s="437" t="s">
        <v>172</v>
      </c>
      <c r="O1451" s="304">
        <v>2</v>
      </c>
      <c r="P1451" s="275"/>
      <c r="Q1451" s="275"/>
      <c r="R1451" s="253">
        <v>0</v>
      </c>
      <c r="S1451" s="305">
        <v>0</v>
      </c>
      <c r="V1451" s="859"/>
    </row>
    <row r="1452" spans="1:22" ht="16.5" thickTop="1" thickBot="1">
      <c r="A1452" s="799"/>
      <c r="B1452" s="800" t="s">
        <v>3405</v>
      </c>
      <c r="C1452" s="883" t="s">
        <v>3505</v>
      </c>
      <c r="D1452" s="882" t="s">
        <v>172</v>
      </c>
      <c r="E1452" s="800" t="s">
        <v>3505</v>
      </c>
      <c r="F1452" s="296" t="s">
        <v>3507</v>
      </c>
      <c r="G1452" s="297" t="s">
        <v>647</v>
      </c>
      <c r="H1452" s="644">
        <v>0</v>
      </c>
      <c r="I1452" s="646">
        <v>10.019</v>
      </c>
      <c r="J1452" s="655">
        <v>10.019</v>
      </c>
      <c r="K1452" s="436">
        <v>2</v>
      </c>
      <c r="L1452" s="734">
        <v>1</v>
      </c>
      <c r="M1452" s="800" t="s">
        <v>172</v>
      </c>
      <c r="N1452" s="437" t="s">
        <v>172</v>
      </c>
      <c r="O1452" s="302">
        <v>1</v>
      </c>
      <c r="P1452" s="274">
        <v>10.019</v>
      </c>
      <c r="Q1452" s="274">
        <v>1</v>
      </c>
      <c r="R1452" s="252">
        <v>1</v>
      </c>
      <c r="S1452" s="303">
        <v>2</v>
      </c>
      <c r="V1452" s="859"/>
    </row>
    <row r="1453" spans="1:22" ht="16.5" thickTop="1" thickBot="1">
      <c r="A1453" s="799"/>
      <c r="B1453" s="804" t="s">
        <v>3405</v>
      </c>
      <c r="C1453" s="884" t="s">
        <v>3505</v>
      </c>
      <c r="D1453" s="881" t="s">
        <v>172</v>
      </c>
      <c r="E1453" s="804" t="s">
        <v>3829</v>
      </c>
      <c r="F1453" s="294" t="s">
        <v>3830</v>
      </c>
      <c r="G1453" s="295" t="s">
        <v>110</v>
      </c>
      <c r="H1453" s="645">
        <v>0</v>
      </c>
      <c r="I1453" s="647">
        <v>10.138</v>
      </c>
      <c r="J1453" s="434">
        <v>10.138</v>
      </c>
      <c r="K1453" s="435">
        <v>2</v>
      </c>
      <c r="L1453" s="735">
        <v>1</v>
      </c>
      <c r="M1453" s="804" t="s">
        <v>172</v>
      </c>
      <c r="N1453" s="437" t="s">
        <v>172</v>
      </c>
      <c r="O1453" s="304">
        <v>1</v>
      </c>
      <c r="P1453" s="275">
        <v>10.138</v>
      </c>
      <c r="Q1453" s="275">
        <v>1</v>
      </c>
      <c r="R1453" s="253">
        <v>1</v>
      </c>
      <c r="S1453" s="305">
        <v>2</v>
      </c>
      <c r="V1453" s="859"/>
    </row>
    <row r="1454" spans="1:22" ht="16.5" thickTop="1" thickBot="1">
      <c r="A1454" s="799"/>
      <c r="B1454" s="800" t="s">
        <v>3405</v>
      </c>
      <c r="C1454" s="883" t="s">
        <v>3508</v>
      </c>
      <c r="D1454" s="882" t="s">
        <v>172</v>
      </c>
      <c r="E1454" s="800" t="s">
        <v>3508</v>
      </c>
      <c r="F1454" s="296" t="s">
        <v>3510</v>
      </c>
      <c r="G1454" s="297" t="s">
        <v>112</v>
      </c>
      <c r="H1454" s="644">
        <v>0</v>
      </c>
      <c r="I1454" s="646">
        <v>10.010999999999999</v>
      </c>
      <c r="J1454" s="655">
        <v>10.010999999999999</v>
      </c>
      <c r="K1454" s="436">
        <v>2</v>
      </c>
      <c r="L1454" s="734">
        <v>1</v>
      </c>
      <c r="M1454" s="800" t="s">
        <v>172</v>
      </c>
      <c r="N1454" s="437" t="s">
        <v>172</v>
      </c>
      <c r="O1454" s="302">
        <v>1</v>
      </c>
      <c r="P1454" s="274">
        <v>10.010999999999999</v>
      </c>
      <c r="Q1454" s="274">
        <v>1</v>
      </c>
      <c r="R1454" s="252">
        <v>1</v>
      </c>
      <c r="S1454" s="303">
        <v>2</v>
      </c>
      <c r="V1454" s="859"/>
    </row>
    <row r="1455" spans="1:22" ht="16.5" thickTop="1" thickBot="1">
      <c r="A1455" s="799"/>
      <c r="B1455" s="804" t="s">
        <v>131</v>
      </c>
      <c r="C1455" s="884" t="s">
        <v>610</v>
      </c>
      <c r="D1455" s="881" t="s">
        <v>172</v>
      </c>
      <c r="E1455" s="804" t="s">
        <v>610</v>
      </c>
      <c r="F1455" s="294" t="s">
        <v>621</v>
      </c>
      <c r="G1455" s="295" t="s">
        <v>647</v>
      </c>
      <c r="H1455" s="645">
        <v>25</v>
      </c>
      <c r="I1455" s="647">
        <v>149.34</v>
      </c>
      <c r="J1455" s="434">
        <v>184.57900000000001</v>
      </c>
      <c r="K1455" s="435">
        <v>0.375</v>
      </c>
      <c r="L1455" s="735">
        <v>3</v>
      </c>
      <c r="M1455" s="804" t="s">
        <v>286</v>
      </c>
      <c r="N1455" s="437" t="s">
        <v>172</v>
      </c>
      <c r="O1455" s="304"/>
      <c r="P1455" s="275">
        <v>35.238999999999997</v>
      </c>
      <c r="Q1455" s="275">
        <v>2</v>
      </c>
      <c r="R1455" s="253">
        <v>2</v>
      </c>
      <c r="S1455" s="305">
        <v>0.66666666666666663</v>
      </c>
      <c r="V1455" s="859"/>
    </row>
    <row r="1456" spans="1:22" ht="16.5" thickTop="1" thickBot="1">
      <c r="A1456" s="799"/>
      <c r="B1456" s="800" t="s">
        <v>131</v>
      </c>
      <c r="C1456" s="883" t="s">
        <v>610</v>
      </c>
      <c r="D1456" s="882" t="s">
        <v>172</v>
      </c>
      <c r="E1456" s="800" t="s">
        <v>611</v>
      </c>
      <c r="F1456" s="296" t="s">
        <v>622</v>
      </c>
      <c r="G1456" s="297" t="s">
        <v>110</v>
      </c>
      <c r="H1456" s="644">
        <v>25</v>
      </c>
      <c r="I1456" s="646">
        <v>621.70799999999997</v>
      </c>
      <c r="J1456" s="655">
        <v>709.06600000000003</v>
      </c>
      <c r="K1456" s="436">
        <v>0.4</v>
      </c>
      <c r="L1456" s="734">
        <v>2</v>
      </c>
      <c r="M1456" s="800" t="s">
        <v>246</v>
      </c>
      <c r="N1456" s="437" t="s">
        <v>172</v>
      </c>
      <c r="O1456" s="302"/>
      <c r="P1456" s="274">
        <v>0</v>
      </c>
      <c r="Q1456" s="274"/>
      <c r="R1456" s="252">
        <v>0</v>
      </c>
      <c r="S1456" s="303">
        <v>0</v>
      </c>
      <c r="V1456" s="859"/>
    </row>
    <row r="1457" spans="1:22" ht="16.5" thickTop="1" thickBot="1">
      <c r="A1457" s="799"/>
      <c r="B1457" s="804" t="s">
        <v>131</v>
      </c>
      <c r="C1457" s="884" t="s">
        <v>610</v>
      </c>
      <c r="D1457" s="881" t="s">
        <v>172</v>
      </c>
      <c r="E1457" s="804" t="s">
        <v>693</v>
      </c>
      <c r="F1457" s="294" t="s">
        <v>694</v>
      </c>
      <c r="G1457" s="295" t="s">
        <v>110</v>
      </c>
      <c r="H1457" s="645">
        <v>24</v>
      </c>
      <c r="I1457" s="647">
        <v>13.711</v>
      </c>
      <c r="J1457" s="434">
        <v>17.013000000000002</v>
      </c>
      <c r="K1457" s="435">
        <v>7.407407407407407E-2</v>
      </c>
      <c r="L1457" s="735">
        <v>1</v>
      </c>
      <c r="M1457" s="804" t="s">
        <v>286</v>
      </c>
      <c r="N1457" s="437" t="s">
        <v>172</v>
      </c>
      <c r="O1457" s="304"/>
      <c r="P1457" s="275">
        <v>0</v>
      </c>
      <c r="Q1457" s="275"/>
      <c r="R1457" s="253">
        <v>0</v>
      </c>
      <c r="S1457" s="305">
        <v>0</v>
      </c>
      <c r="V1457" s="859"/>
    </row>
    <row r="1458" spans="1:22" ht="16.5" thickTop="1" thickBot="1">
      <c r="A1458" s="799"/>
      <c r="B1458" s="800" t="s">
        <v>131</v>
      </c>
      <c r="C1458" s="883" t="s">
        <v>610</v>
      </c>
      <c r="D1458" s="882" t="s">
        <v>172</v>
      </c>
      <c r="E1458" s="800" t="s">
        <v>830</v>
      </c>
      <c r="F1458" s="296" t="s">
        <v>832</v>
      </c>
      <c r="G1458" s="297" t="s">
        <v>111</v>
      </c>
      <c r="H1458" s="644">
        <v>21</v>
      </c>
      <c r="I1458" s="646">
        <v>245.93899999999999</v>
      </c>
      <c r="J1458" s="655">
        <v>367.09</v>
      </c>
      <c r="K1458" s="436">
        <v>0.46376811594202899</v>
      </c>
      <c r="L1458" s="734">
        <v>6</v>
      </c>
      <c r="M1458" s="800" t="s">
        <v>244</v>
      </c>
      <c r="N1458" s="437" t="s">
        <v>172</v>
      </c>
      <c r="O1458" s="302">
        <v>1</v>
      </c>
      <c r="P1458" s="274">
        <v>22.959</v>
      </c>
      <c r="Q1458" s="274">
        <v>2</v>
      </c>
      <c r="R1458" s="252">
        <v>2</v>
      </c>
      <c r="S1458" s="303">
        <v>0.36363636363636365</v>
      </c>
      <c r="V1458" s="859"/>
    </row>
    <row r="1459" spans="1:22" ht="16.5" thickTop="1" thickBot="1">
      <c r="A1459" s="799"/>
      <c r="B1459" s="804" t="s">
        <v>131</v>
      </c>
      <c r="C1459" s="884" t="s">
        <v>610</v>
      </c>
      <c r="D1459" s="881" t="s">
        <v>172</v>
      </c>
      <c r="E1459" s="804" t="s">
        <v>843</v>
      </c>
      <c r="F1459" s="294" t="s">
        <v>844</v>
      </c>
      <c r="G1459" s="295" t="s">
        <v>109</v>
      </c>
      <c r="H1459" s="645"/>
      <c r="I1459" s="647"/>
      <c r="J1459" s="434">
        <v>17.286999999999999</v>
      </c>
      <c r="K1459" s="435">
        <v>0.18181818181818182</v>
      </c>
      <c r="L1459" s="735"/>
      <c r="M1459" s="804" t="s">
        <v>286</v>
      </c>
      <c r="N1459" s="437" t="s">
        <v>172</v>
      </c>
      <c r="O1459" s="304"/>
      <c r="P1459" s="275"/>
      <c r="Q1459" s="275"/>
      <c r="R1459" s="253">
        <v>0</v>
      </c>
      <c r="S1459" s="305">
        <v>0</v>
      </c>
      <c r="V1459" s="859"/>
    </row>
    <row r="1460" spans="1:22" ht="16.5" thickTop="1" thickBot="1">
      <c r="A1460" s="799"/>
      <c r="B1460" s="800" t="s">
        <v>131</v>
      </c>
      <c r="C1460" s="883" t="s">
        <v>610</v>
      </c>
      <c r="D1460" s="882" t="s">
        <v>172</v>
      </c>
      <c r="E1460" s="800" t="s">
        <v>1647</v>
      </c>
      <c r="F1460" s="296" t="s">
        <v>1648</v>
      </c>
      <c r="G1460" s="297" t="s">
        <v>110</v>
      </c>
      <c r="H1460" s="644">
        <v>13</v>
      </c>
      <c r="I1460" s="646">
        <v>150.00299999999999</v>
      </c>
      <c r="J1460" s="655">
        <v>680.13</v>
      </c>
      <c r="K1460" s="436">
        <v>0.46511627906976744</v>
      </c>
      <c r="L1460" s="734">
        <v>9</v>
      </c>
      <c r="M1460" s="800" t="s">
        <v>246</v>
      </c>
      <c r="N1460" s="437" t="s">
        <v>172</v>
      </c>
      <c r="O1460" s="302">
        <v>3</v>
      </c>
      <c r="P1460" s="274">
        <v>84.587000000000003</v>
      </c>
      <c r="Q1460" s="274">
        <v>5</v>
      </c>
      <c r="R1460" s="252">
        <v>4</v>
      </c>
      <c r="S1460" s="303">
        <v>0.5</v>
      </c>
      <c r="V1460" s="859"/>
    </row>
    <row r="1461" spans="1:22" ht="16.5" thickTop="1" thickBot="1">
      <c r="A1461" s="799"/>
      <c r="B1461" s="804" t="s">
        <v>131</v>
      </c>
      <c r="C1461" s="884" t="s">
        <v>610</v>
      </c>
      <c r="D1461" s="881" t="s">
        <v>172</v>
      </c>
      <c r="E1461" s="804" t="s">
        <v>1649</v>
      </c>
      <c r="F1461" s="294" t="s">
        <v>1650</v>
      </c>
      <c r="G1461" s="295" t="s">
        <v>110</v>
      </c>
      <c r="H1461" s="645">
        <v>12</v>
      </c>
      <c r="I1461" s="647">
        <v>89.010999999999996</v>
      </c>
      <c r="J1461" s="434">
        <v>132.834</v>
      </c>
      <c r="K1461" s="435">
        <v>0.3902439024390244</v>
      </c>
      <c r="L1461" s="735">
        <v>2</v>
      </c>
      <c r="M1461" s="804" t="s">
        <v>286</v>
      </c>
      <c r="N1461" s="437" t="s">
        <v>172</v>
      </c>
      <c r="O1461" s="304"/>
      <c r="P1461" s="275"/>
      <c r="Q1461" s="275"/>
      <c r="R1461" s="253">
        <v>0</v>
      </c>
      <c r="S1461" s="305">
        <v>0</v>
      </c>
      <c r="V1461" s="859"/>
    </row>
    <row r="1462" spans="1:22" ht="16.5" thickTop="1" thickBot="1">
      <c r="A1462" s="799"/>
      <c r="B1462" s="800" t="s">
        <v>131</v>
      </c>
      <c r="C1462" s="883" t="s">
        <v>610</v>
      </c>
      <c r="D1462" s="882" t="s">
        <v>172</v>
      </c>
      <c r="E1462" s="800" t="s">
        <v>2970</v>
      </c>
      <c r="F1462" s="296" t="s">
        <v>2971</v>
      </c>
      <c r="G1462" s="297" t="s">
        <v>109</v>
      </c>
      <c r="H1462" s="644"/>
      <c r="I1462" s="646"/>
      <c r="J1462" s="655"/>
      <c r="K1462" s="436">
        <v>0</v>
      </c>
      <c r="L1462" s="734"/>
      <c r="M1462" s="800" t="s">
        <v>286</v>
      </c>
      <c r="N1462" s="437" t="s">
        <v>172</v>
      </c>
      <c r="O1462" s="302"/>
      <c r="P1462" s="274"/>
      <c r="Q1462" s="274"/>
      <c r="R1462" s="252">
        <v>0</v>
      </c>
      <c r="S1462" s="303">
        <v>0</v>
      </c>
      <c r="V1462" s="859"/>
    </row>
    <row r="1463" spans="1:22" ht="16.5" thickTop="1" thickBot="1">
      <c r="A1463" s="799"/>
      <c r="B1463" s="804" t="s">
        <v>131</v>
      </c>
      <c r="C1463" s="884" t="s">
        <v>771</v>
      </c>
      <c r="D1463" s="881" t="s">
        <v>172</v>
      </c>
      <c r="E1463" s="804" t="s">
        <v>771</v>
      </c>
      <c r="F1463" s="294" t="s">
        <v>716</v>
      </c>
      <c r="G1463" s="295" t="s">
        <v>647</v>
      </c>
      <c r="H1463" s="645">
        <v>22</v>
      </c>
      <c r="I1463" s="647">
        <v>663.91800000000001</v>
      </c>
      <c r="J1463" s="434">
        <v>835.22900000000004</v>
      </c>
      <c r="K1463" s="435">
        <v>0.2857142857142857</v>
      </c>
      <c r="L1463" s="735">
        <v>4</v>
      </c>
      <c r="M1463" s="804" t="s">
        <v>246</v>
      </c>
      <c r="N1463" s="437" t="s">
        <v>172</v>
      </c>
      <c r="O1463" s="304">
        <v>1</v>
      </c>
      <c r="P1463" s="275">
        <v>0</v>
      </c>
      <c r="Q1463" s="275"/>
      <c r="R1463" s="253">
        <v>0</v>
      </c>
      <c r="S1463" s="305">
        <v>0</v>
      </c>
      <c r="V1463" s="859"/>
    </row>
    <row r="1464" spans="1:22" ht="16.5" thickTop="1" thickBot="1">
      <c r="A1464" s="799"/>
      <c r="B1464" s="800" t="s">
        <v>131</v>
      </c>
      <c r="C1464" s="883" t="s">
        <v>771</v>
      </c>
      <c r="D1464" s="882" t="s">
        <v>172</v>
      </c>
      <c r="E1464" s="800" t="s">
        <v>791</v>
      </c>
      <c r="F1464" s="296" t="s">
        <v>792</v>
      </c>
      <c r="G1464" s="297" t="s">
        <v>110</v>
      </c>
      <c r="H1464" s="644">
        <v>22</v>
      </c>
      <c r="I1464" s="646">
        <v>117.761</v>
      </c>
      <c r="J1464" s="655">
        <v>521.36500000000001</v>
      </c>
      <c r="K1464" s="436">
        <v>0.29007633587786258</v>
      </c>
      <c r="L1464" s="734">
        <v>4</v>
      </c>
      <c r="M1464" s="800" t="s">
        <v>246</v>
      </c>
      <c r="N1464" s="437" t="s">
        <v>172</v>
      </c>
      <c r="O1464" s="302">
        <v>1</v>
      </c>
      <c r="P1464" s="274">
        <v>23.606999999999999</v>
      </c>
      <c r="Q1464" s="274">
        <v>1</v>
      </c>
      <c r="R1464" s="252">
        <v>1</v>
      </c>
      <c r="S1464" s="303">
        <v>0.2857142857142857</v>
      </c>
      <c r="V1464" s="859"/>
    </row>
    <row r="1465" spans="1:22" ht="16.5" thickTop="1" thickBot="1">
      <c r="A1465" s="799"/>
      <c r="B1465" s="804" t="s">
        <v>131</v>
      </c>
      <c r="C1465" s="884" t="s">
        <v>771</v>
      </c>
      <c r="D1465" s="881" t="s">
        <v>172</v>
      </c>
      <c r="E1465" s="804" t="s">
        <v>1257</v>
      </c>
      <c r="F1465" s="294" t="s">
        <v>1259</v>
      </c>
      <c r="G1465" s="295" t="s">
        <v>111</v>
      </c>
      <c r="H1465" s="645">
        <v>16</v>
      </c>
      <c r="I1465" s="647">
        <v>57.787999999999997</v>
      </c>
      <c r="J1465" s="434">
        <v>57.787999999999997</v>
      </c>
      <c r="K1465" s="435">
        <v>9.3023255813953487E-2</v>
      </c>
      <c r="L1465" s="735">
        <v>1</v>
      </c>
      <c r="M1465" s="804" t="s">
        <v>286</v>
      </c>
      <c r="N1465" s="437" t="s">
        <v>172</v>
      </c>
      <c r="O1465" s="304"/>
      <c r="P1465" s="275"/>
      <c r="Q1465" s="275"/>
      <c r="R1465" s="253">
        <v>0</v>
      </c>
      <c r="S1465" s="305">
        <v>0</v>
      </c>
      <c r="V1465" s="859"/>
    </row>
    <row r="1466" spans="1:22" ht="16.5" thickTop="1" thickBot="1">
      <c r="A1466" s="799"/>
      <c r="B1466" s="800" t="s">
        <v>131</v>
      </c>
      <c r="C1466" s="883" t="s">
        <v>771</v>
      </c>
      <c r="D1466" s="882" t="s">
        <v>172</v>
      </c>
      <c r="E1466" s="800" t="s">
        <v>1307</v>
      </c>
      <c r="F1466" s="296" t="s">
        <v>1308</v>
      </c>
      <c r="G1466" s="297" t="s">
        <v>110</v>
      </c>
      <c r="H1466" s="644">
        <v>16</v>
      </c>
      <c r="I1466" s="646">
        <v>88.891999999999996</v>
      </c>
      <c r="J1466" s="655">
        <v>88.891999999999996</v>
      </c>
      <c r="K1466" s="436">
        <v>0.43243243243243246</v>
      </c>
      <c r="L1466" s="734">
        <v>1</v>
      </c>
      <c r="M1466" s="800" t="s">
        <v>286</v>
      </c>
      <c r="N1466" s="437" t="s">
        <v>172</v>
      </c>
      <c r="O1466" s="302"/>
      <c r="P1466" s="274">
        <v>14.037000000000001</v>
      </c>
      <c r="Q1466" s="274">
        <v>1</v>
      </c>
      <c r="R1466" s="252">
        <v>1</v>
      </c>
      <c r="S1466" s="303">
        <v>1</v>
      </c>
      <c r="V1466" s="859"/>
    </row>
    <row r="1467" spans="1:22" ht="16.5" thickTop="1" thickBot="1">
      <c r="A1467" s="799"/>
      <c r="B1467" s="804" t="s">
        <v>131</v>
      </c>
      <c r="C1467" s="884" t="s">
        <v>771</v>
      </c>
      <c r="D1467" s="881" t="s">
        <v>172</v>
      </c>
      <c r="E1467" s="804" t="s">
        <v>1422</v>
      </c>
      <c r="F1467" s="294" t="s">
        <v>595</v>
      </c>
      <c r="G1467" s="295" t="s">
        <v>111</v>
      </c>
      <c r="H1467" s="645">
        <v>15</v>
      </c>
      <c r="I1467" s="647">
        <v>102.846</v>
      </c>
      <c r="J1467" s="434">
        <v>128.02000000000001</v>
      </c>
      <c r="K1467" s="435">
        <v>0.25531914893617019</v>
      </c>
      <c r="L1467" s="735">
        <v>2</v>
      </c>
      <c r="M1467" s="804" t="s">
        <v>286</v>
      </c>
      <c r="N1467" s="437" t="s">
        <v>172</v>
      </c>
      <c r="O1467" s="304">
        <v>1</v>
      </c>
      <c r="P1467" s="275">
        <v>0</v>
      </c>
      <c r="Q1467" s="275"/>
      <c r="R1467" s="253">
        <v>0</v>
      </c>
      <c r="S1467" s="305">
        <v>0</v>
      </c>
      <c r="V1467" s="859"/>
    </row>
    <row r="1468" spans="1:22" ht="16.5" thickTop="1" thickBot="1">
      <c r="A1468" s="799"/>
      <c r="B1468" s="800" t="s">
        <v>131</v>
      </c>
      <c r="C1468" s="883" t="s">
        <v>771</v>
      </c>
      <c r="D1468" s="882" t="s">
        <v>172</v>
      </c>
      <c r="E1468" s="800" t="s">
        <v>1832</v>
      </c>
      <c r="F1468" s="296" t="s">
        <v>1833</v>
      </c>
      <c r="G1468" s="297" t="s">
        <v>110</v>
      </c>
      <c r="H1468" s="644">
        <v>11</v>
      </c>
      <c r="I1468" s="646">
        <v>58.911000000000001</v>
      </c>
      <c r="J1468" s="655">
        <v>318.42899999999997</v>
      </c>
      <c r="K1468" s="436">
        <v>0.2608695652173913</v>
      </c>
      <c r="L1468" s="734">
        <v>8</v>
      </c>
      <c r="M1468" s="800" t="s">
        <v>246</v>
      </c>
      <c r="N1468" s="437" t="s">
        <v>172</v>
      </c>
      <c r="O1468" s="302">
        <v>3</v>
      </c>
      <c r="P1468" s="274">
        <v>77.897000000000006</v>
      </c>
      <c r="Q1468" s="274">
        <v>4</v>
      </c>
      <c r="R1468" s="252">
        <v>2</v>
      </c>
      <c r="S1468" s="303">
        <v>0.30769230769230771</v>
      </c>
      <c r="V1468" s="859"/>
    </row>
    <row r="1469" spans="1:22" ht="16.5" thickTop="1" thickBot="1">
      <c r="A1469" s="799"/>
      <c r="B1469" s="804" t="s">
        <v>131</v>
      </c>
      <c r="C1469" s="884" t="s">
        <v>771</v>
      </c>
      <c r="D1469" s="881" t="s">
        <v>172</v>
      </c>
      <c r="E1469" s="804" t="s">
        <v>1828</v>
      </c>
      <c r="F1469" s="294" t="s">
        <v>1829</v>
      </c>
      <c r="G1469" s="295" t="s">
        <v>110</v>
      </c>
      <c r="H1469" s="645">
        <v>11</v>
      </c>
      <c r="I1469" s="647">
        <v>161.571</v>
      </c>
      <c r="J1469" s="434">
        <v>267.85399999999998</v>
      </c>
      <c r="K1469" s="435">
        <v>0.2318840579710145</v>
      </c>
      <c r="L1469" s="735">
        <v>1</v>
      </c>
      <c r="M1469" s="804" t="s">
        <v>244</v>
      </c>
      <c r="N1469" s="437" t="s">
        <v>172</v>
      </c>
      <c r="O1469" s="304"/>
      <c r="P1469" s="275"/>
      <c r="Q1469" s="275"/>
      <c r="R1469" s="253">
        <v>0</v>
      </c>
      <c r="S1469" s="305">
        <v>0</v>
      </c>
      <c r="V1469" s="859"/>
    </row>
    <row r="1470" spans="1:22" ht="16.5" thickTop="1" thickBot="1">
      <c r="A1470" s="799"/>
      <c r="B1470" s="800" t="s">
        <v>131</v>
      </c>
      <c r="C1470" s="883" t="s">
        <v>771</v>
      </c>
      <c r="D1470" s="882" t="s">
        <v>172</v>
      </c>
      <c r="E1470" s="800" t="s">
        <v>1786</v>
      </c>
      <c r="F1470" s="296" t="s">
        <v>1788</v>
      </c>
      <c r="G1470" s="297" t="s">
        <v>111</v>
      </c>
      <c r="H1470" s="644">
        <v>11</v>
      </c>
      <c r="I1470" s="646">
        <v>733.16200000000003</v>
      </c>
      <c r="J1470" s="655">
        <v>853.27300000000002</v>
      </c>
      <c r="K1470" s="436">
        <v>0.60317460317460314</v>
      </c>
      <c r="L1470" s="734">
        <v>6</v>
      </c>
      <c r="M1470" s="800" t="s">
        <v>246</v>
      </c>
      <c r="N1470" s="437" t="s">
        <v>172</v>
      </c>
      <c r="O1470" s="302">
        <v>1</v>
      </c>
      <c r="P1470" s="274">
        <v>72.603999999999999</v>
      </c>
      <c r="Q1470" s="274">
        <v>5</v>
      </c>
      <c r="R1470" s="252">
        <v>4</v>
      </c>
      <c r="S1470" s="303">
        <v>0.72727272727272729</v>
      </c>
      <c r="V1470" s="859"/>
    </row>
    <row r="1471" spans="1:22" ht="16.5" thickTop="1" thickBot="1">
      <c r="A1471" s="799"/>
      <c r="B1471" s="804" t="s">
        <v>131</v>
      </c>
      <c r="C1471" s="884" t="s">
        <v>771</v>
      </c>
      <c r="D1471" s="881" t="s">
        <v>172</v>
      </c>
      <c r="E1471" s="804" t="s">
        <v>1830</v>
      </c>
      <c r="F1471" s="294" t="s">
        <v>1831</v>
      </c>
      <c r="G1471" s="295" t="s">
        <v>110</v>
      </c>
      <c r="H1471" s="645">
        <v>11</v>
      </c>
      <c r="I1471" s="647">
        <v>1337.066</v>
      </c>
      <c r="J1471" s="434">
        <v>2298.1170000000002</v>
      </c>
      <c r="K1471" s="435">
        <v>0.53237410071942448</v>
      </c>
      <c r="L1471" s="735">
        <v>9</v>
      </c>
      <c r="M1471" s="804" t="s">
        <v>246</v>
      </c>
      <c r="N1471" s="437" t="s">
        <v>172</v>
      </c>
      <c r="O1471" s="304">
        <v>4</v>
      </c>
      <c r="P1471" s="275">
        <v>116.825</v>
      </c>
      <c r="Q1471" s="275">
        <v>4</v>
      </c>
      <c r="R1471" s="253">
        <v>4</v>
      </c>
      <c r="S1471" s="305">
        <v>0.5714285714285714</v>
      </c>
      <c r="U1471" s="803">
        <f t="shared" si="30"/>
        <v>0</v>
      </c>
      <c r="V1471" s="859">
        <f t="shared" si="31"/>
        <v>1</v>
      </c>
    </row>
    <row r="1472" spans="1:22" ht="16.5" thickTop="1" thickBot="1">
      <c r="A1472" s="799"/>
      <c r="B1472" s="800" t="s">
        <v>131</v>
      </c>
      <c r="C1472" s="883" t="s">
        <v>771</v>
      </c>
      <c r="D1472" s="882" t="s">
        <v>172</v>
      </c>
      <c r="E1472" s="800" t="s">
        <v>1928</v>
      </c>
      <c r="F1472" s="296" t="s">
        <v>1929</v>
      </c>
      <c r="G1472" s="297" t="s">
        <v>110</v>
      </c>
      <c r="H1472" s="644">
        <v>11</v>
      </c>
      <c r="I1472" s="646">
        <v>91.347999999999999</v>
      </c>
      <c r="J1472" s="655">
        <v>531.91800000000001</v>
      </c>
      <c r="K1472" s="436">
        <v>0.36641221374045801</v>
      </c>
      <c r="L1472" s="734">
        <v>9</v>
      </c>
      <c r="M1472" s="800" t="s">
        <v>246</v>
      </c>
      <c r="N1472" s="437" t="s">
        <v>172</v>
      </c>
      <c r="O1472" s="302"/>
      <c r="P1472" s="274"/>
      <c r="Q1472" s="274"/>
      <c r="R1472" s="252">
        <v>0</v>
      </c>
      <c r="S1472" s="303">
        <v>0</v>
      </c>
      <c r="U1472" s="803">
        <f t="shared" si="30"/>
        <v>0</v>
      </c>
      <c r="V1472" s="859">
        <f t="shared" si="31"/>
        <v>1</v>
      </c>
    </row>
    <row r="1473" spans="1:22" ht="16.5" thickTop="1" thickBot="1">
      <c r="A1473" s="799"/>
      <c r="B1473" s="804" t="s">
        <v>131</v>
      </c>
      <c r="C1473" s="884" t="s">
        <v>771</v>
      </c>
      <c r="D1473" s="881" t="s">
        <v>172</v>
      </c>
      <c r="E1473" s="804" t="s">
        <v>1930</v>
      </c>
      <c r="F1473" s="294" t="s">
        <v>1931</v>
      </c>
      <c r="G1473" s="295" t="s">
        <v>110</v>
      </c>
      <c r="H1473" s="645">
        <v>10</v>
      </c>
      <c r="I1473" s="647">
        <v>104.767</v>
      </c>
      <c r="J1473" s="434">
        <v>135.01599999999999</v>
      </c>
      <c r="K1473" s="435">
        <v>0.2711864406779661</v>
      </c>
      <c r="L1473" s="735">
        <v>3</v>
      </c>
      <c r="M1473" s="804" t="s">
        <v>286</v>
      </c>
      <c r="N1473" s="437" t="s">
        <v>172</v>
      </c>
      <c r="O1473" s="304"/>
      <c r="P1473" s="275">
        <v>30.321999999999999</v>
      </c>
      <c r="Q1473" s="275">
        <v>1</v>
      </c>
      <c r="R1473" s="253">
        <v>1</v>
      </c>
      <c r="S1473" s="305">
        <v>0.33333333333333331</v>
      </c>
      <c r="U1473" s="803">
        <f t="shared" si="30"/>
        <v>1</v>
      </c>
      <c r="V1473" s="859">
        <f t="shared" si="31"/>
        <v>1</v>
      </c>
    </row>
    <row r="1474" spans="1:22" ht="16.5" thickTop="1" thickBot="1">
      <c r="A1474" s="799"/>
      <c r="B1474" s="800" t="s">
        <v>131</v>
      </c>
      <c r="C1474" s="883" t="s">
        <v>771</v>
      </c>
      <c r="D1474" s="882" t="s">
        <v>172</v>
      </c>
      <c r="E1474" s="800" t="s">
        <v>2525</v>
      </c>
      <c r="F1474" s="296" t="s">
        <v>2526</v>
      </c>
      <c r="G1474" s="297" t="s">
        <v>109</v>
      </c>
      <c r="H1474" s="644"/>
      <c r="I1474" s="646"/>
      <c r="J1474" s="655">
        <v>110.102</v>
      </c>
      <c r="K1474" s="436">
        <v>0.19565217391304349</v>
      </c>
      <c r="L1474" s="734">
        <v>8</v>
      </c>
      <c r="M1474" s="800" t="s">
        <v>286</v>
      </c>
      <c r="N1474" s="437" t="s">
        <v>172</v>
      </c>
      <c r="O1474" s="302"/>
      <c r="P1474" s="274">
        <v>16.779</v>
      </c>
      <c r="Q1474" s="274">
        <v>1</v>
      </c>
      <c r="R1474" s="252">
        <v>1</v>
      </c>
      <c r="S1474" s="303">
        <v>0.125</v>
      </c>
      <c r="U1474" s="803">
        <f t="shared" si="30"/>
        <v>1</v>
      </c>
      <c r="V1474" s="859">
        <f t="shared" si="31"/>
        <v>0</v>
      </c>
    </row>
    <row r="1475" spans="1:22" ht="16.5" thickTop="1" thickBot="1">
      <c r="A1475" s="799"/>
      <c r="B1475" s="804" t="s">
        <v>131</v>
      </c>
      <c r="C1475" s="884" t="s">
        <v>771</v>
      </c>
      <c r="D1475" s="881" t="s">
        <v>172</v>
      </c>
      <c r="E1475" s="804" t="s">
        <v>2972</v>
      </c>
      <c r="F1475" s="294" t="s">
        <v>2973</v>
      </c>
      <c r="G1475" s="295" t="s">
        <v>109</v>
      </c>
      <c r="H1475" s="645"/>
      <c r="I1475" s="647"/>
      <c r="J1475" s="434">
        <v>11.023999999999999</v>
      </c>
      <c r="K1475" s="435">
        <v>0.16666666666666666</v>
      </c>
      <c r="L1475" s="735">
        <v>2</v>
      </c>
      <c r="M1475" s="804" t="s">
        <v>286</v>
      </c>
      <c r="N1475" s="437" t="s">
        <v>172</v>
      </c>
      <c r="O1475" s="304"/>
      <c r="P1475" s="275"/>
      <c r="Q1475" s="275"/>
      <c r="R1475" s="253">
        <v>0</v>
      </c>
      <c r="S1475" s="305">
        <v>0</v>
      </c>
      <c r="U1475" s="803">
        <f t="shared" si="30"/>
        <v>1</v>
      </c>
      <c r="V1475" s="859">
        <f t="shared" si="31"/>
        <v>0</v>
      </c>
    </row>
    <row r="1476" spans="1:22" ht="16.5" thickTop="1" thickBot="1">
      <c r="A1476" s="799"/>
      <c r="B1476" s="800" t="s">
        <v>131</v>
      </c>
      <c r="C1476" s="883" t="s">
        <v>771</v>
      </c>
      <c r="D1476" s="882" t="s">
        <v>172</v>
      </c>
      <c r="E1476" s="800" t="s">
        <v>2974</v>
      </c>
      <c r="F1476" s="296" t="s">
        <v>2975</v>
      </c>
      <c r="G1476" s="297" t="s">
        <v>109</v>
      </c>
      <c r="H1476" s="644"/>
      <c r="I1476" s="646"/>
      <c r="J1476" s="655">
        <v>36.161999999999999</v>
      </c>
      <c r="K1476" s="436">
        <v>0.23529411764705882</v>
      </c>
      <c r="L1476" s="734">
        <v>3</v>
      </c>
      <c r="M1476" s="800" t="s">
        <v>286</v>
      </c>
      <c r="N1476" s="437" t="s">
        <v>172</v>
      </c>
      <c r="O1476" s="302"/>
      <c r="P1476" s="274"/>
      <c r="Q1476" s="274"/>
      <c r="R1476" s="252">
        <v>0</v>
      </c>
      <c r="S1476" s="303">
        <v>0</v>
      </c>
      <c r="U1476" s="803">
        <f t="shared" si="30"/>
        <v>1</v>
      </c>
      <c r="V1476" s="859">
        <f t="shared" si="31"/>
        <v>0</v>
      </c>
    </row>
    <row r="1477" spans="1:22" ht="16.5" thickTop="1" thickBot="1">
      <c r="A1477" s="799"/>
      <c r="B1477" s="804" t="s">
        <v>131</v>
      </c>
      <c r="C1477" s="884" t="s">
        <v>771</v>
      </c>
      <c r="D1477" s="881" t="s">
        <v>172</v>
      </c>
      <c r="E1477" s="804" t="s">
        <v>3286</v>
      </c>
      <c r="F1477" s="294" t="s">
        <v>3287</v>
      </c>
      <c r="G1477" s="295" t="s">
        <v>110</v>
      </c>
      <c r="H1477" s="645">
        <v>2</v>
      </c>
      <c r="I1477" s="647">
        <v>9.5280000000000005</v>
      </c>
      <c r="J1477" s="434">
        <v>17.12</v>
      </c>
      <c r="K1477" s="435">
        <v>0.44444444444444442</v>
      </c>
      <c r="L1477" s="735">
        <v>4</v>
      </c>
      <c r="M1477" s="804" t="s">
        <v>286</v>
      </c>
      <c r="N1477" s="437" t="s">
        <v>172</v>
      </c>
      <c r="O1477" s="304">
        <v>2</v>
      </c>
      <c r="P1477" s="275"/>
      <c r="Q1477" s="275"/>
      <c r="R1477" s="253">
        <v>0</v>
      </c>
      <c r="S1477" s="305">
        <v>0</v>
      </c>
      <c r="U1477" s="803">
        <f t="shared" si="30"/>
        <v>1</v>
      </c>
      <c r="V1477" s="859">
        <f t="shared" si="31"/>
        <v>1</v>
      </c>
    </row>
    <row r="1478" spans="1:22" ht="16.5" thickTop="1" thickBot="1">
      <c r="A1478" s="799"/>
      <c r="B1478" s="800" t="s">
        <v>2542</v>
      </c>
      <c r="C1478" s="883" t="s">
        <v>172</v>
      </c>
      <c r="D1478" s="882" t="s">
        <v>172</v>
      </c>
      <c r="E1478" s="800" t="s">
        <v>2645</v>
      </c>
      <c r="F1478" s="296" t="s">
        <v>2647</v>
      </c>
      <c r="G1478" s="297" t="s">
        <v>111</v>
      </c>
      <c r="H1478" s="644">
        <v>3</v>
      </c>
      <c r="I1478" s="646">
        <v>62.984000000000002</v>
      </c>
      <c r="J1478" s="655">
        <v>230.738</v>
      </c>
      <c r="K1478" s="436">
        <v>1.0666666666666667</v>
      </c>
      <c r="L1478" s="734">
        <v>2</v>
      </c>
      <c r="M1478" s="800" t="s">
        <v>246</v>
      </c>
      <c r="N1478" s="437" t="s">
        <v>172</v>
      </c>
      <c r="O1478" s="302"/>
      <c r="P1478" s="274">
        <v>21.670999999999999</v>
      </c>
      <c r="Q1478" s="274">
        <v>2</v>
      </c>
      <c r="R1478" s="252">
        <v>2</v>
      </c>
      <c r="S1478" s="303">
        <v>1</v>
      </c>
      <c r="U1478" s="803">
        <f t="shared" si="30"/>
        <v>0</v>
      </c>
      <c r="V1478" s="859">
        <f t="shared" si="31"/>
        <v>1</v>
      </c>
    </row>
    <row r="1479" spans="1:22" ht="16.5" thickTop="1" thickBot="1">
      <c r="A1479" s="799"/>
      <c r="B1479" s="804" t="s">
        <v>2542</v>
      </c>
      <c r="C1479" s="884" t="s">
        <v>172</v>
      </c>
      <c r="D1479" s="881" t="s">
        <v>172</v>
      </c>
      <c r="E1479" s="804" t="s">
        <v>2746</v>
      </c>
      <c r="F1479" s="294" t="s">
        <v>2747</v>
      </c>
      <c r="G1479" s="295" t="s">
        <v>110</v>
      </c>
      <c r="H1479" s="645">
        <v>3</v>
      </c>
      <c r="I1479" s="647">
        <v>27.189</v>
      </c>
      <c r="J1479" s="434">
        <v>41.082999999999998</v>
      </c>
      <c r="K1479" s="435">
        <v>0.34782608695652173</v>
      </c>
      <c r="L1479" s="735">
        <v>5</v>
      </c>
      <c r="M1479" s="804" t="s">
        <v>245</v>
      </c>
      <c r="N1479" s="437" t="s">
        <v>172</v>
      </c>
      <c r="O1479" s="304">
        <v>1</v>
      </c>
      <c r="P1479" s="275"/>
      <c r="Q1479" s="275"/>
      <c r="R1479" s="253">
        <v>0</v>
      </c>
      <c r="S1479" s="305">
        <v>0</v>
      </c>
      <c r="U1479" s="803">
        <f t="shared" si="30"/>
        <v>0</v>
      </c>
      <c r="V1479" s="859">
        <f t="shared" si="31"/>
        <v>1</v>
      </c>
    </row>
    <row r="1480" spans="1:22" ht="16.5" thickTop="1" thickBot="1">
      <c r="A1480" s="799"/>
      <c r="B1480" s="800" t="s">
        <v>2542</v>
      </c>
      <c r="C1480" s="883" t="s">
        <v>172</v>
      </c>
      <c r="D1480" s="882" t="s">
        <v>172</v>
      </c>
      <c r="E1480" s="800" t="s">
        <v>2976</v>
      </c>
      <c r="F1480" s="296" t="s">
        <v>2977</v>
      </c>
      <c r="G1480" s="297" t="s">
        <v>110</v>
      </c>
      <c r="H1480" s="644">
        <v>3</v>
      </c>
      <c r="I1480" s="646">
        <v>172.33799999999999</v>
      </c>
      <c r="J1480" s="655">
        <v>255.97399999999999</v>
      </c>
      <c r="K1480" s="436">
        <v>0.63157894736842102</v>
      </c>
      <c r="L1480" s="734">
        <v>4</v>
      </c>
      <c r="M1480" s="800" t="s">
        <v>246</v>
      </c>
      <c r="N1480" s="437" t="s">
        <v>172</v>
      </c>
      <c r="O1480" s="302"/>
      <c r="P1480" s="274">
        <v>65.727000000000004</v>
      </c>
      <c r="Q1480" s="274">
        <v>2</v>
      </c>
      <c r="R1480" s="252">
        <v>1</v>
      </c>
      <c r="S1480" s="303">
        <v>0.25</v>
      </c>
      <c r="U1480" s="803">
        <f t="shared" si="30"/>
        <v>0</v>
      </c>
      <c r="V1480" s="859">
        <f t="shared" si="31"/>
        <v>1</v>
      </c>
    </row>
    <row r="1481" spans="1:22" ht="16.5" thickTop="1" thickBot="1">
      <c r="A1481" s="799"/>
      <c r="B1481" s="804" t="s">
        <v>2542</v>
      </c>
      <c r="C1481" s="884" t="s">
        <v>172</v>
      </c>
      <c r="D1481" s="881" t="s">
        <v>172</v>
      </c>
      <c r="E1481" s="804" t="s">
        <v>2829</v>
      </c>
      <c r="F1481" s="294" t="s">
        <v>2831</v>
      </c>
      <c r="G1481" s="295" t="s">
        <v>111</v>
      </c>
      <c r="H1481" s="645">
        <v>2</v>
      </c>
      <c r="I1481" s="647"/>
      <c r="J1481" s="434"/>
      <c r="K1481" s="435">
        <v>0</v>
      </c>
      <c r="L1481" s="735">
        <v>1</v>
      </c>
      <c r="M1481" s="804" t="s">
        <v>286</v>
      </c>
      <c r="N1481" s="437" t="s">
        <v>172</v>
      </c>
      <c r="O1481" s="304"/>
      <c r="P1481" s="275"/>
      <c r="Q1481" s="275"/>
      <c r="R1481" s="253">
        <v>0</v>
      </c>
      <c r="S1481" s="305">
        <v>0</v>
      </c>
      <c r="U1481" s="803">
        <f t="shared" si="30"/>
        <v>1</v>
      </c>
      <c r="V1481" s="859">
        <f t="shared" si="31"/>
        <v>1</v>
      </c>
    </row>
    <row r="1482" spans="1:22" ht="16.5" thickTop="1" thickBot="1">
      <c r="A1482" s="799"/>
      <c r="B1482" s="800" t="s">
        <v>2542</v>
      </c>
      <c r="C1482" s="883" t="s">
        <v>172</v>
      </c>
      <c r="D1482" s="882" t="s">
        <v>172</v>
      </c>
      <c r="E1482" s="800" t="s">
        <v>3288</v>
      </c>
      <c r="F1482" s="296" t="s">
        <v>3289</v>
      </c>
      <c r="G1482" s="297" t="s">
        <v>110</v>
      </c>
      <c r="H1482" s="644">
        <v>2</v>
      </c>
      <c r="I1482" s="646">
        <v>7.9870000000000001</v>
      </c>
      <c r="J1482" s="655">
        <v>195.02600000000001</v>
      </c>
      <c r="K1482" s="436">
        <v>0.44444444444444442</v>
      </c>
      <c r="L1482" s="734">
        <v>5</v>
      </c>
      <c r="M1482" s="800" t="s">
        <v>246</v>
      </c>
      <c r="N1482" s="437" t="s">
        <v>172</v>
      </c>
      <c r="O1482" s="302"/>
      <c r="P1482" s="274">
        <v>141.16499999999999</v>
      </c>
      <c r="Q1482" s="274">
        <v>7</v>
      </c>
      <c r="R1482" s="252">
        <v>2</v>
      </c>
      <c r="S1482" s="303">
        <v>0.4</v>
      </c>
      <c r="U1482" s="803">
        <f t="shared" si="30"/>
        <v>0</v>
      </c>
      <c r="V1482" s="859">
        <f t="shared" si="31"/>
        <v>1</v>
      </c>
    </row>
    <row r="1483" spans="1:22" ht="16.5" thickTop="1" thickBot="1">
      <c r="A1483" s="799"/>
      <c r="B1483" s="804" t="s">
        <v>2542</v>
      </c>
      <c r="C1483" s="884" t="s">
        <v>172</v>
      </c>
      <c r="D1483" s="881" t="s">
        <v>172</v>
      </c>
      <c r="E1483" s="804" t="s">
        <v>3332</v>
      </c>
      <c r="F1483" s="294" t="s">
        <v>3333</v>
      </c>
      <c r="G1483" s="295" t="s">
        <v>111</v>
      </c>
      <c r="H1483" s="645">
        <v>1</v>
      </c>
      <c r="I1483" s="647">
        <v>130.041</v>
      </c>
      <c r="J1483" s="434">
        <v>130.041</v>
      </c>
      <c r="K1483" s="435">
        <v>0.66666666666666663</v>
      </c>
      <c r="L1483" s="735">
        <v>1</v>
      </c>
      <c r="M1483" s="804" t="s">
        <v>246</v>
      </c>
      <c r="N1483" s="437" t="s">
        <v>172</v>
      </c>
      <c r="O1483" s="304"/>
      <c r="P1483" s="275"/>
      <c r="Q1483" s="275"/>
      <c r="R1483" s="253">
        <v>0</v>
      </c>
      <c r="S1483" s="305">
        <v>0</v>
      </c>
      <c r="U1483" s="803">
        <f t="shared" si="30"/>
        <v>0</v>
      </c>
      <c r="V1483" s="859">
        <f t="shared" si="31"/>
        <v>1</v>
      </c>
    </row>
    <row r="1484" spans="1:22" ht="16.5" thickTop="1" thickBot="1">
      <c r="A1484" s="799"/>
      <c r="B1484" s="800" t="s">
        <v>2542</v>
      </c>
      <c r="C1484" s="883" t="s">
        <v>172</v>
      </c>
      <c r="D1484" s="882" t="s">
        <v>172</v>
      </c>
      <c r="E1484" s="800" t="s">
        <v>3334</v>
      </c>
      <c r="F1484" s="296" t="s">
        <v>3335</v>
      </c>
      <c r="G1484" s="297" t="s">
        <v>110</v>
      </c>
      <c r="H1484" s="644">
        <v>1</v>
      </c>
      <c r="I1484" s="646"/>
      <c r="J1484" s="655"/>
      <c r="K1484" s="436">
        <v>0</v>
      </c>
      <c r="L1484" s="734">
        <v>1</v>
      </c>
      <c r="M1484" s="800" t="s">
        <v>286</v>
      </c>
      <c r="N1484" s="437" t="s">
        <v>172</v>
      </c>
      <c r="O1484" s="302"/>
      <c r="P1484" s="274"/>
      <c r="Q1484" s="274"/>
      <c r="R1484" s="252">
        <v>0</v>
      </c>
      <c r="S1484" s="303">
        <v>0</v>
      </c>
      <c r="U1484" s="803">
        <f t="shared" ref="U1484:U1497" si="32">IF(M1484="U_200",1,0)</f>
        <v>1</v>
      </c>
      <c r="V1484" s="859">
        <f t="shared" ref="V1484:V1497" si="33">IF(G1484&lt;&gt;"US",1,0)</f>
        <v>1</v>
      </c>
    </row>
    <row r="1485" spans="1:22" ht="16.5" thickTop="1" thickBot="1">
      <c r="A1485" s="799"/>
      <c r="B1485" s="804" t="s">
        <v>2542</v>
      </c>
      <c r="C1485" s="884" t="s">
        <v>172</v>
      </c>
      <c r="D1485" s="881" t="s">
        <v>172</v>
      </c>
      <c r="E1485" s="804" t="s">
        <v>3587</v>
      </c>
      <c r="F1485" s="294" t="s">
        <v>3589</v>
      </c>
      <c r="G1485" s="295" t="s">
        <v>111</v>
      </c>
      <c r="H1485" s="645">
        <v>0</v>
      </c>
      <c r="I1485" s="647"/>
      <c r="J1485" s="434"/>
      <c r="K1485" s="435">
        <v>0</v>
      </c>
      <c r="L1485" s="735">
        <v>1</v>
      </c>
      <c r="M1485" s="804" t="s">
        <v>172</v>
      </c>
      <c r="N1485" s="437" t="s">
        <v>172</v>
      </c>
      <c r="O1485" s="304">
        <v>1</v>
      </c>
      <c r="P1485" s="275"/>
      <c r="Q1485" s="275"/>
      <c r="R1485" s="253">
        <v>0</v>
      </c>
      <c r="S1485" s="305">
        <v>0</v>
      </c>
      <c r="U1485" s="803">
        <f t="shared" si="32"/>
        <v>0</v>
      </c>
      <c r="V1485" s="859">
        <f t="shared" si="33"/>
        <v>1</v>
      </c>
    </row>
    <row r="1486" spans="1:22" ht="16.5" thickTop="1" thickBot="1">
      <c r="A1486" s="799"/>
      <c r="B1486" s="800" t="s">
        <v>2542</v>
      </c>
      <c r="C1486" s="883" t="s">
        <v>172</v>
      </c>
      <c r="D1486" s="882" t="s">
        <v>172</v>
      </c>
      <c r="E1486" s="800" t="s">
        <v>3831</v>
      </c>
      <c r="F1486" s="296" t="s">
        <v>3832</v>
      </c>
      <c r="G1486" s="297" t="s">
        <v>110</v>
      </c>
      <c r="H1486" s="644">
        <v>0</v>
      </c>
      <c r="I1486" s="646"/>
      <c r="J1486" s="655"/>
      <c r="K1486" s="436">
        <v>0</v>
      </c>
      <c r="L1486" s="734">
        <v>2</v>
      </c>
      <c r="M1486" s="800" t="s">
        <v>172</v>
      </c>
      <c r="N1486" s="437" t="s">
        <v>172</v>
      </c>
      <c r="O1486" s="302">
        <v>2</v>
      </c>
      <c r="P1486" s="274"/>
      <c r="Q1486" s="274"/>
      <c r="R1486" s="252">
        <v>0</v>
      </c>
      <c r="S1486" s="303">
        <v>0</v>
      </c>
      <c r="U1486" s="803">
        <f t="shared" si="32"/>
        <v>0</v>
      </c>
      <c r="V1486" s="859">
        <f t="shared" si="33"/>
        <v>1</v>
      </c>
    </row>
    <row r="1487" spans="1:22" ht="16.5" thickTop="1" thickBot="1">
      <c r="A1487" s="799"/>
      <c r="B1487" s="804" t="s">
        <v>2542</v>
      </c>
      <c r="C1487" s="884" t="s">
        <v>2614</v>
      </c>
      <c r="D1487" s="881" t="s">
        <v>172</v>
      </c>
      <c r="E1487" s="804" t="s">
        <v>2748</v>
      </c>
      <c r="F1487" s="294" t="s">
        <v>2749</v>
      </c>
      <c r="G1487" s="295" t="s">
        <v>110</v>
      </c>
      <c r="H1487" s="645">
        <v>4</v>
      </c>
      <c r="I1487" s="647">
        <v>104.562</v>
      </c>
      <c r="J1487" s="434">
        <v>208.10400000000001</v>
      </c>
      <c r="K1487" s="435">
        <v>0.27027027027027029</v>
      </c>
      <c r="L1487" s="735">
        <v>6</v>
      </c>
      <c r="M1487" s="804" t="s">
        <v>246</v>
      </c>
      <c r="N1487" s="437" t="s">
        <v>172</v>
      </c>
      <c r="O1487" s="304"/>
      <c r="P1487" s="275">
        <v>20.279</v>
      </c>
      <c r="Q1487" s="275">
        <v>2</v>
      </c>
      <c r="R1487" s="253">
        <v>2</v>
      </c>
      <c r="S1487" s="305">
        <v>0.33333333333333331</v>
      </c>
      <c r="U1487" s="803">
        <f t="shared" si="32"/>
        <v>0</v>
      </c>
      <c r="V1487" s="859">
        <f t="shared" si="33"/>
        <v>1</v>
      </c>
    </row>
    <row r="1488" spans="1:22" ht="16.5" thickTop="1" thickBot="1">
      <c r="A1488" s="799"/>
      <c r="B1488" s="800" t="s">
        <v>2542</v>
      </c>
      <c r="C1488" s="883" t="s">
        <v>2614</v>
      </c>
      <c r="D1488" s="882" t="s">
        <v>172</v>
      </c>
      <c r="E1488" s="800" t="s">
        <v>2614</v>
      </c>
      <c r="F1488" s="296" t="s">
        <v>2616</v>
      </c>
      <c r="G1488" s="297" t="s">
        <v>112</v>
      </c>
      <c r="H1488" s="644">
        <v>4</v>
      </c>
      <c r="I1488" s="646">
        <v>364.33600000000001</v>
      </c>
      <c r="J1488" s="655">
        <v>446.76900000000001</v>
      </c>
      <c r="K1488" s="436">
        <v>0.60869565217391308</v>
      </c>
      <c r="L1488" s="734">
        <v>5</v>
      </c>
      <c r="M1488" s="800" t="s">
        <v>246</v>
      </c>
      <c r="N1488" s="437" t="s">
        <v>172</v>
      </c>
      <c r="O1488" s="302">
        <v>1</v>
      </c>
      <c r="P1488" s="274">
        <v>1.9490000000000001</v>
      </c>
      <c r="Q1488" s="274">
        <v>2</v>
      </c>
      <c r="R1488" s="252">
        <v>2</v>
      </c>
      <c r="S1488" s="303">
        <v>0.44444444444444442</v>
      </c>
      <c r="U1488" s="803">
        <f t="shared" si="32"/>
        <v>0</v>
      </c>
      <c r="V1488" s="859">
        <f t="shared" si="33"/>
        <v>1</v>
      </c>
    </row>
    <row r="1489" spans="1:22" ht="16.5" thickTop="1" thickBot="1">
      <c r="A1489" s="799"/>
      <c r="B1489" s="804" t="s">
        <v>2542</v>
      </c>
      <c r="C1489" s="884" t="s">
        <v>2614</v>
      </c>
      <c r="D1489" s="881" t="s">
        <v>172</v>
      </c>
      <c r="E1489" s="804" t="s">
        <v>2648</v>
      </c>
      <c r="F1489" s="294" t="s">
        <v>2650</v>
      </c>
      <c r="G1489" s="295" t="s">
        <v>111</v>
      </c>
      <c r="H1489" s="645">
        <v>4</v>
      </c>
      <c r="I1489" s="647">
        <v>41.752000000000002</v>
      </c>
      <c r="J1489" s="434">
        <v>116.827</v>
      </c>
      <c r="K1489" s="435">
        <v>0.3</v>
      </c>
      <c r="L1489" s="735">
        <v>6</v>
      </c>
      <c r="M1489" s="804" t="s">
        <v>246</v>
      </c>
      <c r="N1489" s="437" t="s">
        <v>172</v>
      </c>
      <c r="O1489" s="304"/>
      <c r="P1489" s="275">
        <v>11.38</v>
      </c>
      <c r="Q1489" s="275">
        <v>1</v>
      </c>
      <c r="R1489" s="253">
        <v>1</v>
      </c>
      <c r="S1489" s="305">
        <v>0.16666666666666666</v>
      </c>
      <c r="U1489" s="803">
        <f t="shared" si="32"/>
        <v>0</v>
      </c>
      <c r="V1489" s="859">
        <f t="shared" si="33"/>
        <v>1</v>
      </c>
    </row>
    <row r="1490" spans="1:22" ht="16.5" thickTop="1" thickBot="1">
      <c r="A1490" s="799"/>
      <c r="B1490" s="800" t="s">
        <v>2542</v>
      </c>
      <c r="C1490" s="883" t="s">
        <v>2614</v>
      </c>
      <c r="D1490" s="882" t="s">
        <v>172</v>
      </c>
      <c r="E1490" s="800" t="s">
        <v>2651</v>
      </c>
      <c r="F1490" s="296" t="s">
        <v>2653</v>
      </c>
      <c r="G1490" s="297" t="s">
        <v>111</v>
      </c>
      <c r="H1490" s="644">
        <v>3</v>
      </c>
      <c r="I1490" s="646">
        <v>26.693000000000001</v>
      </c>
      <c r="J1490" s="655">
        <v>26.693000000000001</v>
      </c>
      <c r="K1490" s="436">
        <v>0.8571428571428571</v>
      </c>
      <c r="L1490" s="734">
        <v>1</v>
      </c>
      <c r="M1490" s="800" t="s">
        <v>286</v>
      </c>
      <c r="N1490" s="437" t="s">
        <v>172</v>
      </c>
      <c r="O1490" s="302"/>
      <c r="P1490" s="274">
        <v>8.2370000000000001</v>
      </c>
      <c r="Q1490" s="274">
        <v>1</v>
      </c>
      <c r="R1490" s="252">
        <v>1</v>
      </c>
      <c r="S1490" s="303">
        <v>1</v>
      </c>
      <c r="U1490" s="803">
        <f t="shared" si="32"/>
        <v>1</v>
      </c>
      <c r="V1490" s="859">
        <f t="shared" si="33"/>
        <v>1</v>
      </c>
    </row>
    <row r="1491" spans="1:22" ht="16.5" thickTop="1" thickBot="1">
      <c r="A1491" s="799"/>
      <c r="B1491" s="804" t="s">
        <v>2542</v>
      </c>
      <c r="C1491" s="884" t="s">
        <v>2614</v>
      </c>
      <c r="D1491" s="881" t="s">
        <v>172</v>
      </c>
      <c r="E1491" s="804" t="s">
        <v>2978</v>
      </c>
      <c r="F1491" s="294" t="s">
        <v>2979</v>
      </c>
      <c r="G1491" s="295" t="s">
        <v>110</v>
      </c>
      <c r="H1491" s="645">
        <v>2</v>
      </c>
      <c r="I1491" s="647"/>
      <c r="J1491" s="434"/>
      <c r="K1491" s="435">
        <v>0</v>
      </c>
      <c r="L1491" s="735">
        <v>1</v>
      </c>
      <c r="M1491" s="804" t="s">
        <v>286</v>
      </c>
      <c r="N1491" s="437" t="s">
        <v>172</v>
      </c>
      <c r="O1491" s="304"/>
      <c r="P1491" s="275"/>
      <c r="Q1491" s="275"/>
      <c r="R1491" s="253">
        <v>0</v>
      </c>
      <c r="S1491" s="305">
        <v>0</v>
      </c>
      <c r="U1491" s="803">
        <f t="shared" si="32"/>
        <v>1</v>
      </c>
      <c r="V1491" s="859">
        <f t="shared" si="33"/>
        <v>1</v>
      </c>
    </row>
    <row r="1492" spans="1:22" ht="16.5" thickTop="1" thickBot="1">
      <c r="A1492" s="799"/>
      <c r="B1492" s="800" t="s">
        <v>2542</v>
      </c>
      <c r="C1492" s="883" t="s">
        <v>2614</v>
      </c>
      <c r="D1492" s="882" t="s">
        <v>172</v>
      </c>
      <c r="E1492" s="800" t="s">
        <v>2980</v>
      </c>
      <c r="F1492" s="296" t="s">
        <v>2981</v>
      </c>
      <c r="G1492" s="297" t="s">
        <v>110</v>
      </c>
      <c r="H1492" s="644">
        <v>2</v>
      </c>
      <c r="I1492" s="646">
        <v>57.003</v>
      </c>
      <c r="J1492" s="655">
        <v>57.003</v>
      </c>
      <c r="K1492" s="436">
        <v>0.33333333333333331</v>
      </c>
      <c r="L1492" s="734">
        <v>4</v>
      </c>
      <c r="M1492" s="800" t="s">
        <v>246</v>
      </c>
      <c r="N1492" s="437" t="s">
        <v>172</v>
      </c>
      <c r="O1492" s="302">
        <v>1</v>
      </c>
      <c r="P1492" s="274">
        <v>20.260999999999999</v>
      </c>
      <c r="Q1492" s="274">
        <v>2</v>
      </c>
      <c r="R1492" s="252">
        <v>1</v>
      </c>
      <c r="S1492" s="303">
        <v>0.2857142857142857</v>
      </c>
      <c r="U1492" s="803">
        <f t="shared" si="32"/>
        <v>0</v>
      </c>
      <c r="V1492" s="859">
        <f t="shared" si="33"/>
        <v>1</v>
      </c>
    </row>
    <row r="1493" spans="1:22" ht="16.5" thickTop="1" thickBot="1">
      <c r="A1493" s="799"/>
      <c r="B1493" s="804" t="s">
        <v>2542</v>
      </c>
      <c r="C1493" s="884" t="s">
        <v>2614</v>
      </c>
      <c r="D1493" s="881" t="s">
        <v>172</v>
      </c>
      <c r="E1493" s="804" t="s">
        <v>3833</v>
      </c>
      <c r="F1493" s="294" t="s">
        <v>3834</v>
      </c>
      <c r="G1493" s="295" t="s">
        <v>110</v>
      </c>
      <c r="H1493" s="645">
        <v>0</v>
      </c>
      <c r="I1493" s="647">
        <v>57.713000000000001</v>
      </c>
      <c r="J1493" s="434">
        <v>168.00399999999999</v>
      </c>
      <c r="K1493" s="435">
        <v>1</v>
      </c>
      <c r="L1493" s="735">
        <v>5</v>
      </c>
      <c r="M1493" s="804" t="s">
        <v>172</v>
      </c>
      <c r="N1493" s="437" t="s">
        <v>172</v>
      </c>
      <c r="O1493" s="304">
        <v>4</v>
      </c>
      <c r="P1493" s="275">
        <v>168.00399999999999</v>
      </c>
      <c r="Q1493" s="275">
        <v>11</v>
      </c>
      <c r="R1493" s="253">
        <v>3</v>
      </c>
      <c r="S1493" s="305">
        <v>1</v>
      </c>
      <c r="U1493" s="803">
        <f t="shared" si="32"/>
        <v>0</v>
      </c>
      <c r="V1493" s="859">
        <f t="shared" si="33"/>
        <v>1</v>
      </c>
    </row>
    <row r="1494" spans="1:22" ht="16.5" thickTop="1" thickBot="1">
      <c r="A1494" s="799"/>
      <c r="B1494" s="800" t="s">
        <v>3407</v>
      </c>
      <c r="C1494" s="883" t="s">
        <v>3511</v>
      </c>
      <c r="D1494" s="882" t="s">
        <v>172</v>
      </c>
      <c r="E1494" s="800" t="s">
        <v>3511</v>
      </c>
      <c r="F1494" s="296" t="s">
        <v>3513</v>
      </c>
      <c r="G1494" s="297" t="s">
        <v>647</v>
      </c>
      <c r="H1494" s="644">
        <v>0</v>
      </c>
      <c r="I1494" s="646"/>
      <c r="J1494" s="655"/>
      <c r="K1494" s="436">
        <v>0</v>
      </c>
      <c r="L1494" s="734">
        <v>1</v>
      </c>
      <c r="M1494" s="800" t="s">
        <v>172</v>
      </c>
      <c r="N1494" s="437" t="s">
        <v>172</v>
      </c>
      <c r="O1494" s="302">
        <v>1</v>
      </c>
      <c r="P1494" s="274"/>
      <c r="Q1494" s="274"/>
      <c r="R1494" s="252">
        <v>0</v>
      </c>
      <c r="S1494" s="303">
        <v>0</v>
      </c>
      <c r="U1494" s="803">
        <f t="shared" si="32"/>
        <v>0</v>
      </c>
      <c r="V1494" s="859">
        <f t="shared" si="33"/>
        <v>1</v>
      </c>
    </row>
    <row r="1495" spans="1:22" ht="16.5" thickTop="1" thickBot="1">
      <c r="A1495" s="799"/>
      <c r="B1495" s="804" t="s">
        <v>3407</v>
      </c>
      <c r="C1495" s="884" t="s">
        <v>3511</v>
      </c>
      <c r="D1495" s="881" t="s">
        <v>172</v>
      </c>
      <c r="E1495" s="804" t="s">
        <v>3835</v>
      </c>
      <c r="F1495" s="294" t="s">
        <v>2869</v>
      </c>
      <c r="G1495" s="295" t="s">
        <v>110</v>
      </c>
      <c r="H1495" s="645">
        <v>0</v>
      </c>
      <c r="I1495" s="647"/>
      <c r="J1495" s="434"/>
      <c r="K1495" s="435">
        <v>0</v>
      </c>
      <c r="L1495" s="735">
        <v>1</v>
      </c>
      <c r="M1495" s="804" t="s">
        <v>172</v>
      </c>
      <c r="N1495" s="437" t="s">
        <v>172</v>
      </c>
      <c r="O1495" s="304">
        <v>1</v>
      </c>
      <c r="P1495" s="275"/>
      <c r="Q1495" s="275"/>
      <c r="R1495" s="253">
        <v>0</v>
      </c>
      <c r="S1495" s="305">
        <v>0</v>
      </c>
      <c r="U1495" s="803">
        <f t="shared" si="32"/>
        <v>0</v>
      </c>
      <c r="V1495" s="859">
        <f t="shared" si="33"/>
        <v>1</v>
      </c>
    </row>
    <row r="1496" spans="1:22" ht="16.5" thickTop="1" thickBot="1">
      <c r="A1496" s="799"/>
      <c r="B1496" s="800" t="s">
        <v>3407</v>
      </c>
      <c r="C1496" s="883" t="s">
        <v>3511</v>
      </c>
      <c r="D1496" s="882" t="s">
        <v>172</v>
      </c>
      <c r="E1496" s="800" t="s">
        <v>3836</v>
      </c>
      <c r="F1496" s="296" t="s">
        <v>3837</v>
      </c>
      <c r="G1496" s="297" t="s">
        <v>110</v>
      </c>
      <c r="H1496" s="644">
        <v>0</v>
      </c>
      <c r="I1496" s="646"/>
      <c r="J1496" s="655"/>
      <c r="K1496" s="436">
        <v>0</v>
      </c>
      <c r="L1496" s="734">
        <v>1</v>
      </c>
      <c r="M1496" s="800" t="s">
        <v>172</v>
      </c>
      <c r="N1496" s="437" t="s">
        <v>172</v>
      </c>
      <c r="O1496" s="302">
        <v>1</v>
      </c>
      <c r="P1496" s="274"/>
      <c r="Q1496" s="274"/>
      <c r="R1496" s="252">
        <v>0</v>
      </c>
      <c r="S1496" s="303">
        <v>0</v>
      </c>
      <c r="U1496" s="803">
        <f t="shared" si="32"/>
        <v>0</v>
      </c>
      <c r="V1496" s="859">
        <f t="shared" si="33"/>
        <v>1</v>
      </c>
    </row>
    <row r="1497" spans="1:22" ht="16.5" thickTop="1" thickBot="1">
      <c r="A1497" s="799"/>
      <c r="B1497" s="804" t="s">
        <v>3407</v>
      </c>
      <c r="C1497" s="884" t="s">
        <v>3511</v>
      </c>
      <c r="D1497" s="881" t="s">
        <v>172</v>
      </c>
      <c r="E1497" s="804" t="s">
        <v>3590</v>
      </c>
      <c r="F1497" s="294" t="s">
        <v>3592</v>
      </c>
      <c r="G1497" s="295" t="s">
        <v>111</v>
      </c>
      <c r="H1497" s="645">
        <v>0</v>
      </c>
      <c r="I1497" s="647">
        <v>75.093000000000004</v>
      </c>
      <c r="J1497" s="434">
        <v>75.093000000000004</v>
      </c>
      <c r="K1497" s="435">
        <v>0.66666666666666663</v>
      </c>
      <c r="L1497" s="735">
        <v>3</v>
      </c>
      <c r="M1497" s="804" t="s">
        <v>172</v>
      </c>
      <c r="N1497" s="437" t="s">
        <v>172</v>
      </c>
      <c r="O1497" s="304">
        <v>3</v>
      </c>
      <c r="P1497" s="275">
        <v>75.093000000000004</v>
      </c>
      <c r="Q1497" s="275">
        <v>3</v>
      </c>
      <c r="R1497" s="253">
        <v>1</v>
      </c>
      <c r="S1497" s="305">
        <v>0.66666666666666663</v>
      </c>
      <c r="U1497" s="803">
        <f t="shared" si="32"/>
        <v>0</v>
      </c>
      <c r="V1497" s="859">
        <f t="shared" si="33"/>
        <v>1</v>
      </c>
    </row>
    <row r="1498" spans="1:22" ht="16.5" thickTop="1" thickBot="1">
      <c r="B1498" s="804" t="s">
        <v>3407</v>
      </c>
      <c r="C1498" s="884" t="s">
        <v>3511</v>
      </c>
      <c r="D1498" s="881" t="s">
        <v>172</v>
      </c>
      <c r="E1498" s="804" t="s">
        <v>3593</v>
      </c>
      <c r="F1498" s="294" t="s">
        <v>3595</v>
      </c>
      <c r="G1498" s="295" t="s">
        <v>111</v>
      </c>
      <c r="H1498" s="645">
        <v>0</v>
      </c>
      <c r="I1498" s="647"/>
      <c r="J1498" s="434"/>
      <c r="K1498" s="435">
        <v>0</v>
      </c>
      <c r="L1498" s="735">
        <v>3</v>
      </c>
      <c r="M1498" s="804" t="s">
        <v>172</v>
      </c>
      <c r="N1498" s="437" t="s">
        <v>172</v>
      </c>
      <c r="O1498" s="304">
        <v>3</v>
      </c>
      <c r="P1498" s="275"/>
      <c r="Q1498" s="275"/>
      <c r="R1498" s="253">
        <v>0</v>
      </c>
      <c r="S1498" s="305">
        <v>0</v>
      </c>
    </row>
    <row r="1499" spans="1:22" ht="16.5" thickTop="1" thickBot="1">
      <c r="B1499" s="804" t="s">
        <v>3407</v>
      </c>
      <c r="C1499" s="884" t="s">
        <v>3511</v>
      </c>
      <c r="D1499" s="881" t="s">
        <v>172</v>
      </c>
      <c r="E1499" s="804" t="s">
        <v>3838</v>
      </c>
      <c r="F1499" s="294" t="s">
        <v>3839</v>
      </c>
      <c r="G1499" s="295" t="s">
        <v>110</v>
      </c>
      <c r="H1499" s="645">
        <v>0</v>
      </c>
      <c r="I1499" s="647"/>
      <c r="J1499" s="434"/>
      <c r="K1499" s="435">
        <v>0</v>
      </c>
      <c r="L1499" s="735">
        <v>1</v>
      </c>
      <c r="M1499" s="804" t="s">
        <v>172</v>
      </c>
      <c r="N1499" s="437" t="s">
        <v>172</v>
      </c>
      <c r="O1499" s="304">
        <v>1</v>
      </c>
      <c r="P1499" s="275"/>
      <c r="Q1499" s="275"/>
      <c r="R1499" s="253">
        <v>0</v>
      </c>
      <c r="S1499" s="305">
        <v>0</v>
      </c>
    </row>
    <row r="1500" spans="1:22" ht="16.5" thickTop="1" thickBot="1">
      <c r="B1500" s="804" t="s">
        <v>3407</v>
      </c>
      <c r="C1500" s="884" t="s">
        <v>3511</v>
      </c>
      <c r="D1500" s="881" t="s">
        <v>172</v>
      </c>
      <c r="E1500" s="804" t="s">
        <v>3840</v>
      </c>
      <c r="F1500" s="294" t="s">
        <v>3841</v>
      </c>
      <c r="G1500" s="295" t="s">
        <v>110</v>
      </c>
      <c r="H1500" s="645"/>
      <c r="I1500" s="647"/>
      <c r="J1500" s="434"/>
      <c r="K1500" s="435">
        <v>0</v>
      </c>
      <c r="L1500" s="735">
        <v>2</v>
      </c>
      <c r="M1500" s="804" t="s">
        <v>286</v>
      </c>
      <c r="N1500" s="437" t="s">
        <v>172</v>
      </c>
      <c r="O1500" s="304">
        <v>2</v>
      </c>
      <c r="P1500" s="275"/>
      <c r="Q1500" s="275"/>
      <c r="R1500" s="253">
        <v>0</v>
      </c>
      <c r="S1500" s="305">
        <v>0</v>
      </c>
    </row>
    <row r="1501" spans="1:22" ht="16.5" thickTop="1" thickBot="1">
      <c r="B1501" s="804" t="s">
        <v>3407</v>
      </c>
      <c r="C1501" s="884" t="s">
        <v>3511</v>
      </c>
      <c r="D1501" s="881" t="s">
        <v>172</v>
      </c>
      <c r="E1501" s="804" t="s">
        <v>3842</v>
      </c>
      <c r="F1501" s="294" t="s">
        <v>3843</v>
      </c>
      <c r="G1501" s="295" t="s">
        <v>110</v>
      </c>
      <c r="H1501" s="645"/>
      <c r="I1501" s="647"/>
      <c r="J1501" s="434"/>
      <c r="K1501" s="435">
        <v>0</v>
      </c>
      <c r="L1501" s="735">
        <v>3</v>
      </c>
      <c r="M1501" s="804" t="s">
        <v>286</v>
      </c>
      <c r="N1501" s="437" t="s">
        <v>172</v>
      </c>
      <c r="O1501" s="304">
        <v>3</v>
      </c>
      <c r="P1501" s="275"/>
      <c r="Q1501" s="275"/>
      <c r="R1501" s="253">
        <v>0</v>
      </c>
      <c r="S1501" s="305">
        <v>0</v>
      </c>
    </row>
    <row r="1502" spans="1:22" ht="16.5" thickTop="1" thickBot="1">
      <c r="B1502" s="804" t="s">
        <v>1462</v>
      </c>
      <c r="C1502" s="884" t="s">
        <v>172</v>
      </c>
      <c r="D1502" s="881" t="s">
        <v>172</v>
      </c>
      <c r="E1502" s="804" t="s">
        <v>1836</v>
      </c>
      <c r="F1502" s="294" t="s">
        <v>1837</v>
      </c>
      <c r="G1502" s="295" t="s">
        <v>110</v>
      </c>
      <c r="H1502" s="645">
        <v>11</v>
      </c>
      <c r="I1502" s="647">
        <v>230.97399999999999</v>
      </c>
      <c r="J1502" s="434">
        <v>782.18600000000004</v>
      </c>
      <c r="K1502" s="435">
        <v>0.48780487804878048</v>
      </c>
      <c r="L1502" s="735">
        <v>11</v>
      </c>
      <c r="M1502" s="804" t="s">
        <v>246</v>
      </c>
      <c r="N1502" s="437" t="s">
        <v>172</v>
      </c>
      <c r="O1502" s="304">
        <v>1</v>
      </c>
      <c r="P1502" s="275">
        <v>319.52199999999999</v>
      </c>
      <c r="Q1502" s="275">
        <v>17</v>
      </c>
      <c r="R1502" s="253">
        <v>4</v>
      </c>
      <c r="S1502" s="305">
        <v>0.38095238095238093</v>
      </c>
    </row>
    <row r="1503" spans="1:22" ht="16.5" thickTop="1" thickBot="1">
      <c r="B1503" s="804" t="s">
        <v>1462</v>
      </c>
      <c r="C1503" s="884" t="s">
        <v>172</v>
      </c>
      <c r="D1503" s="881" t="s">
        <v>172</v>
      </c>
      <c r="E1503" s="804" t="s">
        <v>2982</v>
      </c>
      <c r="F1503" s="294" t="s">
        <v>2983</v>
      </c>
      <c r="G1503" s="295" t="s">
        <v>109</v>
      </c>
      <c r="H1503" s="645"/>
      <c r="I1503" s="647"/>
      <c r="J1503" s="434">
        <v>24.347000000000001</v>
      </c>
      <c r="K1503" s="435">
        <v>0.21052631578947367</v>
      </c>
      <c r="L1503" s="735">
        <v>5</v>
      </c>
      <c r="M1503" s="804" t="s">
        <v>286</v>
      </c>
      <c r="N1503" s="437" t="s">
        <v>172</v>
      </c>
      <c r="O1503" s="304">
        <v>1</v>
      </c>
      <c r="P1503" s="275">
        <v>16.545999999999999</v>
      </c>
      <c r="Q1503" s="275">
        <v>1</v>
      </c>
      <c r="R1503" s="253">
        <v>1</v>
      </c>
      <c r="S1503" s="305">
        <v>0.22222222222222221</v>
      </c>
    </row>
    <row r="1504" spans="1:22" ht="16.5" thickTop="1" thickBot="1">
      <c r="B1504" s="804" t="s">
        <v>1462</v>
      </c>
      <c r="C1504" s="884" t="s">
        <v>855</v>
      </c>
      <c r="D1504" s="881" t="s">
        <v>172</v>
      </c>
      <c r="E1504" s="804" t="s">
        <v>855</v>
      </c>
      <c r="F1504" s="294" t="s">
        <v>857</v>
      </c>
      <c r="G1504" s="295" t="s">
        <v>647</v>
      </c>
      <c r="H1504" s="645">
        <v>19</v>
      </c>
      <c r="I1504" s="647">
        <v>77.975999999999999</v>
      </c>
      <c r="J1504" s="434">
        <v>521.84400000000005</v>
      </c>
      <c r="K1504" s="435">
        <v>0.27368421052631581</v>
      </c>
      <c r="L1504" s="735">
        <v>21</v>
      </c>
      <c r="M1504" s="804" t="s">
        <v>246</v>
      </c>
      <c r="N1504" s="437" t="s">
        <v>172</v>
      </c>
      <c r="O1504" s="304">
        <v>6</v>
      </c>
      <c r="P1504" s="275">
        <v>116.65</v>
      </c>
      <c r="Q1504" s="275">
        <v>10</v>
      </c>
      <c r="R1504" s="253">
        <v>8</v>
      </c>
      <c r="S1504" s="305">
        <v>0.44444444444444442</v>
      </c>
    </row>
    <row r="1505" spans="2:19" ht="16.5" thickTop="1" thickBot="1">
      <c r="B1505" s="804" t="s">
        <v>1462</v>
      </c>
      <c r="C1505" s="884" t="s">
        <v>855</v>
      </c>
      <c r="D1505" s="881" t="s">
        <v>172</v>
      </c>
      <c r="E1505" s="804" t="s">
        <v>1423</v>
      </c>
      <c r="F1505" s="294" t="s">
        <v>1424</v>
      </c>
      <c r="G1505" s="295" t="s">
        <v>111</v>
      </c>
      <c r="H1505" s="645">
        <v>14</v>
      </c>
      <c r="I1505" s="647">
        <v>10.992000000000001</v>
      </c>
      <c r="J1505" s="434">
        <v>71.394999999999996</v>
      </c>
      <c r="K1505" s="435">
        <v>5.5555555555555552E-2</v>
      </c>
      <c r="L1505" s="735">
        <v>7</v>
      </c>
      <c r="M1505" s="804" t="s">
        <v>286</v>
      </c>
      <c r="N1505" s="437" t="s">
        <v>172</v>
      </c>
      <c r="O1505" s="304"/>
      <c r="P1505" s="275">
        <v>0</v>
      </c>
      <c r="Q1505" s="275"/>
      <c r="R1505" s="253">
        <v>0</v>
      </c>
      <c r="S1505" s="305">
        <v>0</v>
      </c>
    </row>
    <row r="1506" spans="2:19" ht="16.5" thickTop="1" thickBot="1">
      <c r="B1506" s="804" t="s">
        <v>1462</v>
      </c>
      <c r="C1506" s="884" t="s">
        <v>855</v>
      </c>
      <c r="D1506" s="881" t="s">
        <v>172</v>
      </c>
      <c r="E1506" s="804" t="s">
        <v>1425</v>
      </c>
      <c r="F1506" s="294" t="s">
        <v>1426</v>
      </c>
      <c r="G1506" s="295" t="s">
        <v>110</v>
      </c>
      <c r="H1506" s="645">
        <v>14</v>
      </c>
      <c r="I1506" s="647">
        <v>111.547</v>
      </c>
      <c r="J1506" s="434">
        <v>633.87800000000004</v>
      </c>
      <c r="K1506" s="435">
        <v>0.36065573770491804</v>
      </c>
      <c r="L1506" s="735">
        <v>7</v>
      </c>
      <c r="M1506" s="804" t="s">
        <v>246</v>
      </c>
      <c r="N1506" s="437" t="s">
        <v>172</v>
      </c>
      <c r="O1506" s="304">
        <v>1</v>
      </c>
      <c r="P1506" s="275">
        <v>21.74</v>
      </c>
      <c r="Q1506" s="275">
        <v>2</v>
      </c>
      <c r="R1506" s="253">
        <v>2</v>
      </c>
      <c r="S1506" s="305">
        <v>0.30769230769230771</v>
      </c>
    </row>
    <row r="1507" spans="2:19" ht="16.5" thickTop="1" thickBot="1">
      <c r="B1507" s="804" t="s">
        <v>1462</v>
      </c>
      <c r="C1507" s="884" t="s">
        <v>855</v>
      </c>
      <c r="D1507" s="881" t="s">
        <v>172</v>
      </c>
      <c r="E1507" s="804" t="s">
        <v>1427</v>
      </c>
      <c r="F1507" s="294" t="s">
        <v>1428</v>
      </c>
      <c r="G1507" s="295" t="s">
        <v>111</v>
      </c>
      <c r="H1507" s="645">
        <v>14</v>
      </c>
      <c r="I1507" s="647">
        <v>61.648000000000003</v>
      </c>
      <c r="J1507" s="434">
        <v>159.86099999999999</v>
      </c>
      <c r="K1507" s="435">
        <v>0.31858407079646017</v>
      </c>
      <c r="L1507" s="735">
        <v>6</v>
      </c>
      <c r="M1507" s="804" t="s">
        <v>286</v>
      </c>
      <c r="N1507" s="437" t="s">
        <v>172</v>
      </c>
      <c r="O1507" s="304">
        <v>1</v>
      </c>
      <c r="P1507" s="275">
        <v>0</v>
      </c>
      <c r="Q1507" s="275"/>
      <c r="R1507" s="253">
        <v>0</v>
      </c>
      <c r="S1507" s="305">
        <v>0</v>
      </c>
    </row>
    <row r="1508" spans="2:19" ht="16.5" thickTop="1" thickBot="1">
      <c r="B1508" s="804" t="s">
        <v>1462</v>
      </c>
      <c r="C1508" s="884" t="s">
        <v>855</v>
      </c>
      <c r="D1508" s="881" t="s">
        <v>172</v>
      </c>
      <c r="E1508" s="804" t="s">
        <v>1834</v>
      </c>
      <c r="F1508" s="294" t="s">
        <v>1835</v>
      </c>
      <c r="G1508" s="295" t="s">
        <v>110</v>
      </c>
      <c r="H1508" s="645">
        <v>11</v>
      </c>
      <c r="I1508" s="647">
        <v>27.672999999999998</v>
      </c>
      <c r="J1508" s="434">
        <v>440.46600000000001</v>
      </c>
      <c r="K1508" s="435">
        <v>0.40875912408759124</v>
      </c>
      <c r="L1508" s="735">
        <v>11</v>
      </c>
      <c r="M1508" s="804" t="s">
        <v>246</v>
      </c>
      <c r="N1508" s="437" t="s">
        <v>172</v>
      </c>
      <c r="O1508" s="304"/>
      <c r="P1508" s="275">
        <v>11.593</v>
      </c>
      <c r="Q1508" s="275">
        <v>1</v>
      </c>
      <c r="R1508" s="253">
        <v>1</v>
      </c>
      <c r="S1508" s="305">
        <v>9.0909090909090912E-2</v>
      </c>
    </row>
    <row r="1509" spans="2:19" ht="16.5" thickTop="1" thickBot="1">
      <c r="B1509" s="804" t="s">
        <v>1462</v>
      </c>
      <c r="C1509" s="884" t="s">
        <v>855</v>
      </c>
      <c r="D1509" s="881" t="s">
        <v>172</v>
      </c>
      <c r="E1509" s="804" t="s">
        <v>2573</v>
      </c>
      <c r="F1509" s="294" t="s">
        <v>2574</v>
      </c>
      <c r="G1509" s="295" t="s">
        <v>110</v>
      </c>
      <c r="H1509" s="645">
        <v>5</v>
      </c>
      <c r="I1509" s="647"/>
      <c r="J1509" s="434">
        <v>61.091000000000001</v>
      </c>
      <c r="K1509" s="435">
        <v>0.24390243902439024</v>
      </c>
      <c r="L1509" s="735">
        <v>5</v>
      </c>
      <c r="M1509" s="804" t="s">
        <v>245</v>
      </c>
      <c r="N1509" s="437" t="s">
        <v>172</v>
      </c>
      <c r="O1509" s="304"/>
      <c r="P1509" s="275">
        <v>7.4290000000000003</v>
      </c>
      <c r="Q1509" s="275">
        <v>1</v>
      </c>
      <c r="R1509" s="253">
        <v>1</v>
      </c>
      <c r="S1509" s="305">
        <v>0.2</v>
      </c>
    </row>
    <row r="1510" spans="2:19" ht="16.5" thickTop="1" thickBot="1">
      <c r="B1510" s="804" t="s">
        <v>1462</v>
      </c>
      <c r="C1510" s="884" t="s">
        <v>855</v>
      </c>
      <c r="D1510" s="881" t="s">
        <v>172</v>
      </c>
      <c r="E1510" s="804" t="s">
        <v>2549</v>
      </c>
      <c r="F1510" s="294" t="s">
        <v>2551</v>
      </c>
      <c r="G1510" s="295" t="s">
        <v>111</v>
      </c>
      <c r="H1510" s="645">
        <v>4</v>
      </c>
      <c r="I1510" s="647">
        <v>8.0679999999999996</v>
      </c>
      <c r="J1510" s="434">
        <v>15.805999999999999</v>
      </c>
      <c r="K1510" s="435">
        <v>0.25</v>
      </c>
      <c r="L1510" s="735">
        <v>2</v>
      </c>
      <c r="M1510" s="804" t="s">
        <v>286</v>
      </c>
      <c r="N1510" s="437" t="s">
        <v>172</v>
      </c>
      <c r="O1510" s="304"/>
      <c r="P1510" s="275"/>
      <c r="Q1510" s="275"/>
      <c r="R1510" s="253">
        <v>0</v>
      </c>
      <c r="S1510" s="305">
        <v>0</v>
      </c>
    </row>
    <row r="1511" spans="2:19" ht="16.5" thickTop="1" thickBot="1">
      <c r="B1511" s="804" t="s">
        <v>1462</v>
      </c>
      <c r="C1511" s="884" t="s">
        <v>855</v>
      </c>
      <c r="D1511" s="881" t="s">
        <v>172</v>
      </c>
      <c r="E1511" s="804" t="s">
        <v>3290</v>
      </c>
      <c r="F1511" s="294" t="s">
        <v>3291</v>
      </c>
      <c r="G1511" s="295" t="s">
        <v>110</v>
      </c>
      <c r="H1511" s="645">
        <v>2</v>
      </c>
      <c r="I1511" s="647"/>
      <c r="J1511" s="434">
        <v>0</v>
      </c>
      <c r="K1511" s="435">
        <v>0.22222222222222221</v>
      </c>
      <c r="L1511" s="735">
        <v>3</v>
      </c>
      <c r="M1511" s="804" t="s">
        <v>286</v>
      </c>
      <c r="N1511" s="437" t="s">
        <v>172</v>
      </c>
      <c r="O1511" s="304"/>
      <c r="P1511" s="275">
        <v>-15.084</v>
      </c>
      <c r="Q1511" s="275">
        <v>-1</v>
      </c>
      <c r="R1511" s="253">
        <v>0</v>
      </c>
      <c r="S1511" s="305">
        <v>0</v>
      </c>
    </row>
    <row r="1512" spans="2:19" ht="16.5" thickTop="1" thickBot="1">
      <c r="B1512" s="804" t="s">
        <v>1462</v>
      </c>
      <c r="C1512" s="884" t="s">
        <v>855</v>
      </c>
      <c r="D1512" s="881" t="s">
        <v>172</v>
      </c>
      <c r="E1512" s="804" t="s">
        <v>3292</v>
      </c>
      <c r="F1512" s="294" t="s">
        <v>3293</v>
      </c>
      <c r="G1512" s="295" t="s">
        <v>110</v>
      </c>
      <c r="H1512" s="645">
        <v>1</v>
      </c>
      <c r="I1512" s="647">
        <v>91.605999999999995</v>
      </c>
      <c r="J1512" s="434">
        <v>142.88200000000001</v>
      </c>
      <c r="K1512" s="435">
        <v>0.8</v>
      </c>
      <c r="L1512" s="735">
        <v>7</v>
      </c>
      <c r="M1512" s="804" t="s">
        <v>246</v>
      </c>
      <c r="N1512" s="437" t="s">
        <v>172</v>
      </c>
      <c r="O1512" s="304">
        <v>3</v>
      </c>
      <c r="P1512" s="275">
        <v>89.662000000000006</v>
      </c>
      <c r="Q1512" s="275">
        <v>7</v>
      </c>
      <c r="R1512" s="253">
        <v>3</v>
      </c>
      <c r="S1512" s="305">
        <v>0.54545454545454541</v>
      </c>
    </row>
    <row r="1513" spans="2:19" ht="16.5" thickTop="1" thickBot="1">
      <c r="B1513" s="804" t="s">
        <v>1462</v>
      </c>
      <c r="C1513" s="884" t="s">
        <v>858</v>
      </c>
      <c r="D1513" s="881" t="s">
        <v>172</v>
      </c>
      <c r="E1513" s="804" t="s">
        <v>858</v>
      </c>
      <c r="F1513" s="294" t="s">
        <v>860</v>
      </c>
      <c r="G1513" s="295" t="s">
        <v>112</v>
      </c>
      <c r="H1513" s="645">
        <v>19</v>
      </c>
      <c r="I1513" s="647">
        <v>79.903000000000006</v>
      </c>
      <c r="J1513" s="434">
        <v>189.07</v>
      </c>
      <c r="K1513" s="435">
        <v>0.15094339622641509</v>
      </c>
      <c r="L1513" s="735">
        <v>8</v>
      </c>
      <c r="M1513" s="804" t="s">
        <v>286</v>
      </c>
      <c r="N1513" s="437" t="s">
        <v>172</v>
      </c>
      <c r="O1513" s="304"/>
      <c r="P1513" s="275">
        <v>0</v>
      </c>
      <c r="Q1513" s="275"/>
      <c r="R1513" s="253">
        <v>0</v>
      </c>
      <c r="S1513" s="305">
        <v>0</v>
      </c>
    </row>
    <row r="1514" spans="2:19" ht="16.5" thickTop="1" thickBot="1">
      <c r="B1514" s="804" t="s">
        <v>1462</v>
      </c>
      <c r="C1514" s="884" t="s">
        <v>858</v>
      </c>
      <c r="D1514" s="881" t="s">
        <v>172</v>
      </c>
      <c r="E1514" s="804" t="s">
        <v>942</v>
      </c>
      <c r="F1514" s="294" t="s">
        <v>251</v>
      </c>
      <c r="G1514" s="295" t="s">
        <v>111</v>
      </c>
      <c r="H1514" s="645">
        <v>19</v>
      </c>
      <c r="I1514" s="647">
        <v>48.127000000000002</v>
      </c>
      <c r="J1514" s="434">
        <v>1157.3889999999999</v>
      </c>
      <c r="K1514" s="435">
        <v>0.43421052631578949</v>
      </c>
      <c r="L1514" s="735">
        <v>12</v>
      </c>
      <c r="M1514" s="804" t="s">
        <v>246</v>
      </c>
      <c r="N1514" s="437" t="s">
        <v>172</v>
      </c>
      <c r="O1514" s="304">
        <v>1</v>
      </c>
      <c r="P1514" s="275">
        <v>85.49</v>
      </c>
      <c r="Q1514" s="275">
        <v>8</v>
      </c>
      <c r="R1514" s="253">
        <v>2</v>
      </c>
      <c r="S1514" s="305">
        <v>0.17391304347826086</v>
      </c>
    </row>
    <row r="1515" spans="2:19" ht="16.5" thickTop="1" thickBot="1">
      <c r="B1515" s="804" t="s">
        <v>1462</v>
      </c>
      <c r="C1515" s="884" t="s">
        <v>858</v>
      </c>
      <c r="D1515" s="881" t="s">
        <v>172</v>
      </c>
      <c r="E1515" s="804" t="s">
        <v>1154</v>
      </c>
      <c r="F1515" s="294" t="s">
        <v>1155</v>
      </c>
      <c r="G1515" s="295" t="s">
        <v>110</v>
      </c>
      <c r="H1515" s="645">
        <v>17</v>
      </c>
      <c r="I1515" s="647">
        <v>230.155</v>
      </c>
      <c r="J1515" s="434">
        <v>387.75099999999998</v>
      </c>
      <c r="K1515" s="435">
        <v>0.42</v>
      </c>
      <c r="L1515" s="735">
        <v>3</v>
      </c>
      <c r="M1515" s="804" t="s">
        <v>244</v>
      </c>
      <c r="N1515" s="437" t="s">
        <v>172</v>
      </c>
      <c r="O1515" s="304">
        <v>1</v>
      </c>
      <c r="P1515" s="275">
        <v>15.874000000000001</v>
      </c>
      <c r="Q1515" s="275">
        <v>1</v>
      </c>
      <c r="R1515" s="253">
        <v>1</v>
      </c>
      <c r="S1515" s="305">
        <v>0.4</v>
      </c>
    </row>
    <row r="1516" spans="2:19" ht="16.5" thickTop="1" thickBot="1">
      <c r="B1516" s="804" t="s">
        <v>1462</v>
      </c>
      <c r="C1516" s="884" t="s">
        <v>858</v>
      </c>
      <c r="D1516" s="881" t="s">
        <v>172</v>
      </c>
      <c r="E1516" s="804" t="s">
        <v>1305</v>
      </c>
      <c r="F1516" s="294" t="s">
        <v>1306</v>
      </c>
      <c r="G1516" s="295" t="s">
        <v>110</v>
      </c>
      <c r="H1516" s="645">
        <v>15</v>
      </c>
      <c r="I1516" s="647">
        <v>30.608000000000001</v>
      </c>
      <c r="J1516" s="434">
        <v>1048.4110000000001</v>
      </c>
      <c r="K1516" s="435">
        <v>0.41148325358851673</v>
      </c>
      <c r="L1516" s="735">
        <v>11</v>
      </c>
      <c r="M1516" s="804" t="s">
        <v>246</v>
      </c>
      <c r="N1516" s="437" t="s">
        <v>172</v>
      </c>
      <c r="O1516" s="304"/>
      <c r="P1516" s="275">
        <v>45.2</v>
      </c>
      <c r="Q1516" s="275">
        <v>4</v>
      </c>
      <c r="R1516" s="253">
        <v>3</v>
      </c>
      <c r="S1516" s="305">
        <v>0.27272727272727271</v>
      </c>
    </row>
    <row r="1517" spans="2:19" ht="16.5" thickTop="1" thickBot="1">
      <c r="B1517" s="804" t="s">
        <v>1462</v>
      </c>
      <c r="C1517" s="884" t="s">
        <v>858</v>
      </c>
      <c r="D1517" s="881" t="s">
        <v>172</v>
      </c>
      <c r="E1517" s="804" t="s">
        <v>2082</v>
      </c>
      <c r="F1517" s="294" t="s">
        <v>2083</v>
      </c>
      <c r="G1517" s="295" t="s">
        <v>110</v>
      </c>
      <c r="H1517" s="645">
        <v>10</v>
      </c>
      <c r="I1517" s="647">
        <v>597.54700000000003</v>
      </c>
      <c r="J1517" s="434">
        <v>1028.143</v>
      </c>
      <c r="K1517" s="435">
        <v>0.53254437869822491</v>
      </c>
      <c r="L1517" s="735">
        <v>18</v>
      </c>
      <c r="M1517" s="804" t="s">
        <v>246</v>
      </c>
      <c r="N1517" s="437" t="s">
        <v>172</v>
      </c>
      <c r="O1517" s="304">
        <v>1</v>
      </c>
      <c r="P1517" s="275">
        <v>225.32499999999999</v>
      </c>
      <c r="Q1517" s="275">
        <v>17</v>
      </c>
      <c r="R1517" s="253">
        <v>6</v>
      </c>
      <c r="S1517" s="305">
        <v>0.34285714285714286</v>
      </c>
    </row>
    <row r="1518" spans="2:19" ht="16.5" thickTop="1" thickBot="1">
      <c r="B1518" s="804" t="s">
        <v>1462</v>
      </c>
      <c r="C1518" s="884" t="s">
        <v>858</v>
      </c>
      <c r="D1518" s="881" t="s">
        <v>172</v>
      </c>
      <c r="E1518" s="804" t="s">
        <v>2527</v>
      </c>
      <c r="F1518" s="294" t="s">
        <v>2528</v>
      </c>
      <c r="G1518" s="295" t="s">
        <v>109</v>
      </c>
      <c r="H1518" s="645"/>
      <c r="I1518" s="647"/>
      <c r="J1518" s="434">
        <v>86.525000000000006</v>
      </c>
      <c r="K1518" s="435">
        <v>0.27777777777777779</v>
      </c>
      <c r="L1518" s="735">
        <v>3</v>
      </c>
      <c r="M1518" s="804" t="s">
        <v>286</v>
      </c>
      <c r="N1518" s="437" t="s">
        <v>172</v>
      </c>
      <c r="O1518" s="304"/>
      <c r="P1518" s="275">
        <v>10.103</v>
      </c>
      <c r="Q1518" s="275">
        <v>1</v>
      </c>
      <c r="R1518" s="253">
        <v>1</v>
      </c>
      <c r="S1518" s="305">
        <v>0.33333333333333331</v>
      </c>
    </row>
    <row r="1519" spans="2:19" ht="16.5" thickTop="1" thickBot="1">
      <c r="B1519" s="804" t="s">
        <v>1462</v>
      </c>
      <c r="C1519" s="884" t="s">
        <v>858</v>
      </c>
      <c r="D1519" s="881" t="s">
        <v>172</v>
      </c>
      <c r="E1519" s="804" t="s">
        <v>2832</v>
      </c>
      <c r="F1519" s="294" t="s">
        <v>2834</v>
      </c>
      <c r="G1519" s="295" t="s">
        <v>111</v>
      </c>
      <c r="H1519" s="645">
        <v>2</v>
      </c>
      <c r="I1519" s="647">
        <v>15.688000000000001</v>
      </c>
      <c r="J1519" s="434">
        <v>31.100999999999999</v>
      </c>
      <c r="K1519" s="435">
        <v>0.54545454545454541</v>
      </c>
      <c r="L1519" s="735">
        <v>3</v>
      </c>
      <c r="M1519" s="804" t="s">
        <v>244</v>
      </c>
      <c r="N1519" s="437" t="s">
        <v>172</v>
      </c>
      <c r="O1519" s="304">
        <v>1</v>
      </c>
      <c r="P1519" s="275">
        <v>23.055</v>
      </c>
      <c r="Q1519" s="275">
        <v>2</v>
      </c>
      <c r="R1519" s="253">
        <v>2</v>
      </c>
      <c r="S1519" s="305">
        <v>0.8</v>
      </c>
    </row>
    <row r="1520" spans="2:19" ht="16.5" thickTop="1" thickBot="1">
      <c r="B1520" s="804" t="s">
        <v>1462</v>
      </c>
      <c r="C1520" s="884" t="s">
        <v>858</v>
      </c>
      <c r="D1520" s="881" t="s">
        <v>172</v>
      </c>
      <c r="E1520" s="804" t="s">
        <v>2984</v>
      </c>
      <c r="F1520" s="294" t="s">
        <v>2985</v>
      </c>
      <c r="G1520" s="295" t="s">
        <v>110</v>
      </c>
      <c r="H1520" s="645">
        <v>2</v>
      </c>
      <c r="I1520" s="647">
        <v>10.132999999999999</v>
      </c>
      <c r="J1520" s="434">
        <v>10.132999999999999</v>
      </c>
      <c r="K1520" s="435">
        <v>0.14285714285714285</v>
      </c>
      <c r="L1520" s="735">
        <v>4</v>
      </c>
      <c r="M1520" s="804" t="s">
        <v>286</v>
      </c>
      <c r="N1520" s="437" t="s">
        <v>172</v>
      </c>
      <c r="O1520" s="304">
        <v>1</v>
      </c>
      <c r="P1520" s="275"/>
      <c r="Q1520" s="275"/>
      <c r="R1520" s="253">
        <v>0</v>
      </c>
      <c r="S1520" s="305">
        <v>0</v>
      </c>
    </row>
    <row r="1521" spans="2:19" ht="16.5" thickTop="1" thickBot="1">
      <c r="B1521" s="804" t="s">
        <v>1462</v>
      </c>
      <c r="C1521" s="884" t="s">
        <v>858</v>
      </c>
      <c r="D1521" s="881" t="s">
        <v>172</v>
      </c>
      <c r="E1521" s="804" t="s">
        <v>3294</v>
      </c>
      <c r="F1521" s="294" t="s">
        <v>2246</v>
      </c>
      <c r="G1521" s="295" t="s">
        <v>110</v>
      </c>
      <c r="H1521" s="645">
        <v>1</v>
      </c>
      <c r="I1521" s="647"/>
      <c r="J1521" s="434">
        <v>25.478999999999999</v>
      </c>
      <c r="K1521" s="435">
        <v>0.5</v>
      </c>
      <c r="L1521" s="735">
        <v>4</v>
      </c>
      <c r="M1521" s="804" t="s">
        <v>246</v>
      </c>
      <c r="N1521" s="437" t="s">
        <v>172</v>
      </c>
      <c r="O1521" s="304">
        <v>2</v>
      </c>
      <c r="P1521" s="275">
        <v>25.478999999999999</v>
      </c>
      <c r="Q1521" s="275">
        <v>2</v>
      </c>
      <c r="R1521" s="253">
        <v>2</v>
      </c>
      <c r="S1521" s="305">
        <v>0.66666666666666663</v>
      </c>
    </row>
    <row r="1522" spans="2:19" ht="16.5" thickTop="1" thickBot="1">
      <c r="B1522" s="804" t="s">
        <v>1462</v>
      </c>
      <c r="C1522" s="884" t="s">
        <v>1759</v>
      </c>
      <c r="D1522" s="881" t="s">
        <v>172</v>
      </c>
      <c r="E1522" s="804" t="s">
        <v>1759</v>
      </c>
      <c r="F1522" s="294" t="s">
        <v>650</v>
      </c>
      <c r="G1522" s="295" t="s">
        <v>647</v>
      </c>
      <c r="H1522" s="645">
        <v>11</v>
      </c>
      <c r="I1522" s="647">
        <v>46.613999999999997</v>
      </c>
      <c r="J1522" s="434">
        <v>94.210999999999999</v>
      </c>
      <c r="K1522" s="435">
        <v>0.18181818181818182</v>
      </c>
      <c r="L1522" s="735">
        <v>2</v>
      </c>
      <c r="M1522" s="804" t="s">
        <v>286</v>
      </c>
      <c r="N1522" s="437" t="s">
        <v>172</v>
      </c>
      <c r="O1522" s="304"/>
      <c r="P1522" s="275"/>
      <c r="Q1522" s="275"/>
      <c r="R1522" s="253">
        <v>0</v>
      </c>
      <c r="S1522" s="305">
        <v>0</v>
      </c>
    </row>
    <row r="1523" spans="2:19" ht="16.5" thickTop="1" thickBot="1">
      <c r="B1523" s="804" t="s">
        <v>1462</v>
      </c>
      <c r="C1523" s="884" t="s">
        <v>1759</v>
      </c>
      <c r="D1523" s="881" t="s">
        <v>172</v>
      </c>
      <c r="E1523" s="804" t="s">
        <v>1789</v>
      </c>
      <c r="F1523" s="294" t="s">
        <v>1791</v>
      </c>
      <c r="G1523" s="295" t="s">
        <v>111</v>
      </c>
      <c r="H1523" s="645">
        <v>11</v>
      </c>
      <c r="I1523" s="647">
        <v>23.135999999999999</v>
      </c>
      <c r="J1523" s="434">
        <v>76.558999999999997</v>
      </c>
      <c r="K1523" s="435">
        <v>0.11764705882352941</v>
      </c>
      <c r="L1523" s="735">
        <v>3</v>
      </c>
      <c r="M1523" s="804" t="s">
        <v>286</v>
      </c>
      <c r="N1523" s="437" t="s">
        <v>172</v>
      </c>
      <c r="O1523" s="304"/>
      <c r="P1523" s="275"/>
      <c r="Q1523" s="275"/>
      <c r="R1523" s="253">
        <v>0</v>
      </c>
      <c r="S1523" s="305">
        <v>0</v>
      </c>
    </row>
    <row r="1524" spans="2:19" ht="16.5" thickTop="1" thickBot="1">
      <c r="B1524" s="804" t="s">
        <v>1462</v>
      </c>
      <c r="C1524" s="884" t="s">
        <v>1759</v>
      </c>
      <c r="D1524" s="881" t="s">
        <v>172</v>
      </c>
      <c r="E1524" s="804" t="s">
        <v>1838</v>
      </c>
      <c r="F1524" s="294" t="s">
        <v>783</v>
      </c>
      <c r="G1524" s="295" t="s">
        <v>110</v>
      </c>
      <c r="H1524" s="645">
        <v>11</v>
      </c>
      <c r="I1524" s="647">
        <v>136.74299999999999</v>
      </c>
      <c r="J1524" s="434">
        <v>243.27199999999999</v>
      </c>
      <c r="K1524" s="435">
        <v>0.20930232558139536</v>
      </c>
      <c r="L1524" s="735">
        <v>2</v>
      </c>
      <c r="M1524" s="804" t="s">
        <v>244</v>
      </c>
      <c r="N1524" s="437" t="s">
        <v>172</v>
      </c>
      <c r="O1524" s="304"/>
      <c r="P1524" s="275">
        <v>50.585000000000001</v>
      </c>
      <c r="Q1524" s="275">
        <v>4</v>
      </c>
      <c r="R1524" s="253">
        <v>1</v>
      </c>
      <c r="S1524" s="305">
        <v>0.5</v>
      </c>
    </row>
    <row r="1525" spans="2:19" ht="16.5" thickTop="1" thickBot="1">
      <c r="B1525" s="804" t="s">
        <v>1462</v>
      </c>
      <c r="C1525" s="884" t="s">
        <v>1759</v>
      </c>
      <c r="D1525" s="881" t="s">
        <v>172</v>
      </c>
      <c r="E1525" s="804" t="s">
        <v>1932</v>
      </c>
      <c r="F1525" s="294" t="s">
        <v>1933</v>
      </c>
      <c r="G1525" s="295" t="s">
        <v>110</v>
      </c>
      <c r="H1525" s="645">
        <v>10</v>
      </c>
      <c r="I1525" s="647">
        <v>72.024000000000001</v>
      </c>
      <c r="J1525" s="434">
        <v>302.31400000000002</v>
      </c>
      <c r="K1525" s="435">
        <v>0.4</v>
      </c>
      <c r="L1525" s="735">
        <v>3</v>
      </c>
      <c r="M1525" s="804" t="s">
        <v>246</v>
      </c>
      <c r="N1525" s="437" t="s">
        <v>172</v>
      </c>
      <c r="O1525" s="304"/>
      <c r="P1525" s="275"/>
      <c r="Q1525" s="275"/>
      <c r="R1525" s="253">
        <v>0</v>
      </c>
      <c r="S1525" s="305">
        <v>0</v>
      </c>
    </row>
    <row r="1526" spans="2:19" ht="16.5" thickTop="1" thickBot="1">
      <c r="B1526" s="804" t="s">
        <v>1462</v>
      </c>
      <c r="C1526" s="884" t="s">
        <v>1759</v>
      </c>
      <c r="D1526" s="881" t="s">
        <v>172</v>
      </c>
      <c r="E1526" s="804" t="s">
        <v>3596</v>
      </c>
      <c r="F1526" s="294" t="s">
        <v>2204</v>
      </c>
      <c r="G1526" s="295" t="s">
        <v>111</v>
      </c>
      <c r="H1526" s="645">
        <v>0</v>
      </c>
      <c r="I1526" s="647">
        <v>15.397</v>
      </c>
      <c r="J1526" s="434">
        <v>15.397</v>
      </c>
      <c r="K1526" s="435">
        <v>2</v>
      </c>
      <c r="L1526" s="735">
        <v>1</v>
      </c>
      <c r="M1526" s="804" t="s">
        <v>172</v>
      </c>
      <c r="N1526" s="437" t="s">
        <v>172</v>
      </c>
      <c r="O1526" s="304">
        <v>1</v>
      </c>
      <c r="P1526" s="275">
        <v>15.397</v>
      </c>
      <c r="Q1526" s="275">
        <v>1</v>
      </c>
      <c r="R1526" s="253">
        <v>1</v>
      </c>
      <c r="S1526" s="305">
        <v>2</v>
      </c>
    </row>
    <row r="1527" spans="2:19" ht="16.5" thickTop="1" thickBot="1">
      <c r="B1527" s="804" t="s">
        <v>1462</v>
      </c>
      <c r="C1527" s="884" t="s">
        <v>1759</v>
      </c>
      <c r="D1527" s="881" t="s">
        <v>172</v>
      </c>
      <c r="E1527" s="804" t="s">
        <v>3844</v>
      </c>
      <c r="F1527" s="294" t="s">
        <v>3845</v>
      </c>
      <c r="G1527" s="295" t="s">
        <v>110</v>
      </c>
      <c r="H1527" s="645">
        <v>0</v>
      </c>
      <c r="I1527" s="647"/>
      <c r="J1527" s="434">
        <v>10.028</v>
      </c>
      <c r="K1527" s="435">
        <v>0.66666666666666663</v>
      </c>
      <c r="L1527" s="735">
        <v>3</v>
      </c>
      <c r="M1527" s="804" t="s">
        <v>172</v>
      </c>
      <c r="N1527" s="437" t="s">
        <v>172</v>
      </c>
      <c r="O1527" s="304">
        <v>3</v>
      </c>
      <c r="P1527" s="275">
        <v>10.028</v>
      </c>
      <c r="Q1527" s="275">
        <v>1</v>
      </c>
      <c r="R1527" s="253">
        <v>1</v>
      </c>
      <c r="S1527" s="305">
        <v>0.66666666666666663</v>
      </c>
    </row>
    <row r="1528" spans="2:19" ht="16.5" thickTop="1" thickBot="1">
      <c r="B1528" s="804" t="s">
        <v>1462</v>
      </c>
      <c r="C1528" s="884" t="s">
        <v>1759</v>
      </c>
      <c r="D1528" s="881" t="s">
        <v>172</v>
      </c>
      <c r="E1528" s="804" t="s">
        <v>3846</v>
      </c>
      <c r="F1528" s="294" t="s">
        <v>3847</v>
      </c>
      <c r="G1528" s="295" t="s">
        <v>110</v>
      </c>
      <c r="H1528" s="645"/>
      <c r="I1528" s="647"/>
      <c r="J1528" s="434"/>
      <c r="K1528" s="435">
        <v>0</v>
      </c>
      <c r="L1528" s="735">
        <v>1</v>
      </c>
      <c r="M1528" s="804" t="s">
        <v>286</v>
      </c>
      <c r="N1528" s="437" t="s">
        <v>172</v>
      </c>
      <c r="O1528" s="304">
        <v>1</v>
      </c>
      <c r="P1528" s="275"/>
      <c r="Q1528" s="275"/>
      <c r="R1528" s="253">
        <v>0</v>
      </c>
      <c r="S1528" s="305">
        <v>0</v>
      </c>
    </row>
    <row r="1529" spans="2:19" ht="16.5" thickTop="1" thickBot="1">
      <c r="B1529" s="804" t="s">
        <v>1462</v>
      </c>
      <c r="C1529" s="884" t="s">
        <v>1960</v>
      </c>
      <c r="D1529" s="881" t="s">
        <v>172</v>
      </c>
      <c r="E1529" s="804" t="s">
        <v>1960</v>
      </c>
      <c r="F1529" s="294" t="s">
        <v>1962</v>
      </c>
      <c r="G1529" s="295" t="s">
        <v>647</v>
      </c>
      <c r="H1529" s="645">
        <v>9</v>
      </c>
      <c r="I1529" s="647">
        <v>47.476999999999997</v>
      </c>
      <c r="J1529" s="434">
        <v>256.82900000000001</v>
      </c>
      <c r="K1529" s="435">
        <v>0.43037974683544306</v>
      </c>
      <c r="L1529" s="735">
        <v>8</v>
      </c>
      <c r="M1529" s="804" t="s">
        <v>246</v>
      </c>
      <c r="N1529" s="437" t="s">
        <v>172</v>
      </c>
      <c r="O1529" s="304">
        <v>2</v>
      </c>
      <c r="P1529" s="275">
        <v>106.289</v>
      </c>
      <c r="Q1529" s="275">
        <v>9</v>
      </c>
      <c r="R1529" s="253">
        <v>4</v>
      </c>
      <c r="S1529" s="305">
        <v>0.5714285714285714</v>
      </c>
    </row>
    <row r="1530" spans="2:19" ht="16.5" thickTop="1" thickBot="1">
      <c r="B1530" s="804" t="s">
        <v>1462</v>
      </c>
      <c r="C1530" s="884" t="s">
        <v>1960</v>
      </c>
      <c r="D1530" s="881" t="s">
        <v>172</v>
      </c>
      <c r="E1530" s="804" t="s">
        <v>1994</v>
      </c>
      <c r="F1530" s="294" t="s">
        <v>1996</v>
      </c>
      <c r="G1530" s="295" t="s">
        <v>111</v>
      </c>
      <c r="H1530" s="645">
        <v>9</v>
      </c>
      <c r="I1530" s="647"/>
      <c r="J1530" s="434">
        <v>105.006</v>
      </c>
      <c r="K1530" s="435">
        <v>0.16438356164383561</v>
      </c>
      <c r="L1530" s="735">
        <v>3</v>
      </c>
      <c r="M1530" s="804" t="s">
        <v>286</v>
      </c>
      <c r="N1530" s="437" t="s">
        <v>172</v>
      </c>
      <c r="O1530" s="304"/>
      <c r="P1530" s="275"/>
      <c r="Q1530" s="275"/>
      <c r="R1530" s="253">
        <v>0</v>
      </c>
      <c r="S1530" s="305">
        <v>0</v>
      </c>
    </row>
    <row r="1531" spans="2:19" ht="16.5" thickTop="1" thickBot="1">
      <c r="B1531" s="804" t="s">
        <v>1462</v>
      </c>
      <c r="C1531" s="884" t="s">
        <v>1960</v>
      </c>
      <c r="D1531" s="881" t="s">
        <v>172</v>
      </c>
      <c r="E1531" s="804" t="s">
        <v>1997</v>
      </c>
      <c r="F1531" s="294" t="s">
        <v>1999</v>
      </c>
      <c r="G1531" s="295" t="s">
        <v>111</v>
      </c>
      <c r="H1531" s="645">
        <v>9</v>
      </c>
      <c r="I1531" s="647">
        <v>187.37899999999999</v>
      </c>
      <c r="J1531" s="434">
        <v>232.755</v>
      </c>
      <c r="K1531" s="435">
        <v>0.42553191489361702</v>
      </c>
      <c r="L1531" s="735">
        <v>5</v>
      </c>
      <c r="M1531" s="804" t="s">
        <v>244</v>
      </c>
      <c r="N1531" s="437" t="s">
        <v>172</v>
      </c>
      <c r="O1531" s="304">
        <v>2</v>
      </c>
      <c r="P1531" s="275">
        <v>93.551000000000002</v>
      </c>
      <c r="Q1531" s="275">
        <v>7</v>
      </c>
      <c r="R1531" s="253">
        <v>1</v>
      </c>
      <c r="S1531" s="305">
        <v>0.25</v>
      </c>
    </row>
    <row r="1532" spans="2:19" ht="16.5" thickTop="1" thickBot="1">
      <c r="B1532" s="804" t="s">
        <v>1462</v>
      </c>
      <c r="C1532" s="884" t="s">
        <v>1960</v>
      </c>
      <c r="D1532" s="881" t="s">
        <v>172</v>
      </c>
      <c r="E1532" s="804" t="s">
        <v>2000</v>
      </c>
      <c r="F1532" s="294" t="s">
        <v>2002</v>
      </c>
      <c r="G1532" s="295" t="s">
        <v>111</v>
      </c>
      <c r="H1532" s="645">
        <v>9</v>
      </c>
      <c r="I1532" s="647">
        <v>30.907</v>
      </c>
      <c r="J1532" s="434">
        <v>201.48400000000001</v>
      </c>
      <c r="K1532" s="435">
        <v>0.34782608695652173</v>
      </c>
      <c r="L1532" s="735">
        <v>8</v>
      </c>
      <c r="M1532" s="804" t="s">
        <v>244</v>
      </c>
      <c r="N1532" s="437" t="s">
        <v>172</v>
      </c>
      <c r="O1532" s="304"/>
      <c r="P1532" s="275">
        <v>20.471</v>
      </c>
      <c r="Q1532" s="275">
        <v>2</v>
      </c>
      <c r="R1532" s="253">
        <v>2</v>
      </c>
      <c r="S1532" s="305">
        <v>0.25</v>
      </c>
    </row>
    <row r="1533" spans="2:19" ht="16.5" thickTop="1" thickBot="1">
      <c r="B1533" s="804" t="s">
        <v>1462</v>
      </c>
      <c r="C1533" s="884" t="s">
        <v>1960</v>
      </c>
      <c r="D1533" s="881" t="s">
        <v>172</v>
      </c>
      <c r="E1533" s="804" t="s">
        <v>2084</v>
      </c>
      <c r="F1533" s="294" t="s">
        <v>2085</v>
      </c>
      <c r="G1533" s="295" t="s">
        <v>110</v>
      </c>
      <c r="H1533" s="645">
        <v>9</v>
      </c>
      <c r="I1533" s="647">
        <v>49.334000000000003</v>
      </c>
      <c r="J1533" s="434">
        <v>483.98599999999999</v>
      </c>
      <c r="K1533" s="435">
        <v>0.48484848484848486</v>
      </c>
      <c r="L1533" s="735">
        <v>6</v>
      </c>
      <c r="M1533" s="804" t="s">
        <v>246</v>
      </c>
      <c r="N1533" s="437" t="s">
        <v>172</v>
      </c>
      <c r="O1533" s="304">
        <v>1</v>
      </c>
      <c r="P1533" s="275">
        <v>109.35899999999999</v>
      </c>
      <c r="Q1533" s="275">
        <v>8</v>
      </c>
      <c r="R1533" s="253">
        <v>6</v>
      </c>
      <c r="S1533" s="305">
        <v>1.0909090909090908</v>
      </c>
    </row>
    <row r="1534" spans="2:19" ht="16.5" thickTop="1" thickBot="1">
      <c r="B1534" s="804" t="s">
        <v>1462</v>
      </c>
      <c r="C1534" s="884" t="s">
        <v>1960</v>
      </c>
      <c r="D1534" s="881" t="s">
        <v>172</v>
      </c>
      <c r="E1534" s="804" t="s">
        <v>2086</v>
      </c>
      <c r="F1534" s="294" t="s">
        <v>2087</v>
      </c>
      <c r="G1534" s="295" t="s">
        <v>110</v>
      </c>
      <c r="H1534" s="645">
        <v>9</v>
      </c>
      <c r="I1534" s="647">
        <v>276.41199999999998</v>
      </c>
      <c r="J1534" s="434">
        <v>809.70500000000004</v>
      </c>
      <c r="K1534" s="435">
        <v>0.66666666666666663</v>
      </c>
      <c r="L1534" s="735">
        <v>10</v>
      </c>
      <c r="M1534" s="804" t="s">
        <v>246</v>
      </c>
      <c r="N1534" s="437" t="s">
        <v>172</v>
      </c>
      <c r="O1534" s="304">
        <v>5</v>
      </c>
      <c r="P1534" s="275">
        <v>54.344999999999999</v>
      </c>
      <c r="Q1534" s="275">
        <v>7</v>
      </c>
      <c r="R1534" s="253">
        <v>7</v>
      </c>
      <c r="S1534" s="305">
        <v>0.93333333333333335</v>
      </c>
    </row>
    <row r="1535" spans="2:19" ht="16.5" thickTop="1" thickBot="1">
      <c r="B1535" s="804" t="s">
        <v>1462</v>
      </c>
      <c r="C1535" s="884" t="s">
        <v>1960</v>
      </c>
      <c r="D1535" s="881" t="s">
        <v>172</v>
      </c>
      <c r="E1535" s="804" t="s">
        <v>2088</v>
      </c>
      <c r="F1535" s="294" t="s">
        <v>2089</v>
      </c>
      <c r="G1535" s="295" t="s">
        <v>110</v>
      </c>
      <c r="H1535" s="645">
        <v>9</v>
      </c>
      <c r="I1535" s="647">
        <v>116.92700000000001</v>
      </c>
      <c r="J1535" s="434">
        <v>493.32</v>
      </c>
      <c r="K1535" s="435">
        <v>0.53191489361702127</v>
      </c>
      <c r="L1535" s="735">
        <v>6</v>
      </c>
      <c r="M1535" s="804" t="s">
        <v>246</v>
      </c>
      <c r="N1535" s="437" t="s">
        <v>172</v>
      </c>
      <c r="O1535" s="304">
        <v>2</v>
      </c>
      <c r="P1535" s="275">
        <v>91.358000000000004</v>
      </c>
      <c r="Q1535" s="275">
        <v>10</v>
      </c>
      <c r="R1535" s="253">
        <v>3</v>
      </c>
      <c r="S1535" s="305">
        <v>0.6</v>
      </c>
    </row>
    <row r="1536" spans="2:19" ht="16.5" thickTop="1" thickBot="1">
      <c r="B1536" s="804" t="s">
        <v>1462</v>
      </c>
      <c r="C1536" s="884" t="s">
        <v>1960</v>
      </c>
      <c r="D1536" s="881" t="s">
        <v>172</v>
      </c>
      <c r="E1536" s="804" t="s">
        <v>2003</v>
      </c>
      <c r="F1536" s="294" t="s">
        <v>2005</v>
      </c>
      <c r="G1536" s="295" t="s">
        <v>111</v>
      </c>
      <c r="H1536" s="645">
        <v>9</v>
      </c>
      <c r="I1536" s="647">
        <v>660.24400000000003</v>
      </c>
      <c r="J1536" s="434">
        <v>1234.2860000000001</v>
      </c>
      <c r="K1536" s="435">
        <v>0.43478260869565216</v>
      </c>
      <c r="L1536" s="735">
        <v>8</v>
      </c>
      <c r="M1536" s="804" t="s">
        <v>246</v>
      </c>
      <c r="N1536" s="437" t="s">
        <v>172</v>
      </c>
      <c r="O1536" s="304">
        <v>2</v>
      </c>
      <c r="P1536" s="275">
        <v>186.738</v>
      </c>
      <c r="Q1536" s="275">
        <v>9</v>
      </c>
      <c r="R1536" s="253">
        <v>3</v>
      </c>
      <c r="S1536" s="305">
        <v>0.42857142857142855</v>
      </c>
    </row>
    <row r="1537" spans="2:19" ht="16.5" thickTop="1" thickBot="1">
      <c r="B1537" s="804" t="s">
        <v>1462</v>
      </c>
      <c r="C1537" s="884" t="s">
        <v>1960</v>
      </c>
      <c r="D1537" s="881" t="s">
        <v>172</v>
      </c>
      <c r="E1537" s="804" t="s">
        <v>2006</v>
      </c>
      <c r="F1537" s="294" t="s">
        <v>2008</v>
      </c>
      <c r="G1537" s="295" t="s">
        <v>111</v>
      </c>
      <c r="H1537" s="645">
        <v>9</v>
      </c>
      <c r="I1537" s="647">
        <v>126.846</v>
      </c>
      <c r="J1537" s="434">
        <v>182.80699999999999</v>
      </c>
      <c r="K1537" s="435">
        <v>0.1864406779661017</v>
      </c>
      <c r="L1537" s="735">
        <v>7</v>
      </c>
      <c r="M1537" s="804" t="s">
        <v>245</v>
      </c>
      <c r="N1537" s="437" t="s">
        <v>172</v>
      </c>
      <c r="O1537" s="304"/>
      <c r="P1537" s="275">
        <v>8.0120000000000005</v>
      </c>
      <c r="Q1537" s="275">
        <v>1</v>
      </c>
      <c r="R1537" s="253">
        <v>1</v>
      </c>
      <c r="S1537" s="305">
        <v>0.14285714285714285</v>
      </c>
    </row>
    <row r="1538" spans="2:19" ht="16.5" thickTop="1" thickBot="1">
      <c r="B1538" s="804" t="s">
        <v>1462</v>
      </c>
      <c r="C1538" s="884" t="s">
        <v>1960</v>
      </c>
      <c r="D1538" s="881" t="s">
        <v>172</v>
      </c>
      <c r="E1538" s="804" t="s">
        <v>2090</v>
      </c>
      <c r="F1538" s="294" t="s">
        <v>2091</v>
      </c>
      <c r="G1538" s="295" t="s">
        <v>110</v>
      </c>
      <c r="H1538" s="645">
        <v>9</v>
      </c>
      <c r="I1538" s="647">
        <v>81.847999999999999</v>
      </c>
      <c r="J1538" s="434">
        <v>304.721</v>
      </c>
      <c r="K1538" s="435">
        <v>0.47058823529411764</v>
      </c>
      <c r="L1538" s="735">
        <v>8</v>
      </c>
      <c r="M1538" s="804" t="s">
        <v>246</v>
      </c>
      <c r="N1538" s="437" t="s">
        <v>172</v>
      </c>
      <c r="O1538" s="304"/>
      <c r="P1538" s="275">
        <v>101.69799999999999</v>
      </c>
      <c r="Q1538" s="275">
        <v>9</v>
      </c>
      <c r="R1538" s="253">
        <v>5</v>
      </c>
      <c r="S1538" s="305">
        <v>0.625</v>
      </c>
    </row>
    <row r="1539" spans="2:19" ht="16.5" thickTop="1" thickBot="1">
      <c r="B1539" s="804" t="s">
        <v>1462</v>
      </c>
      <c r="C1539" s="884" t="s">
        <v>1960</v>
      </c>
      <c r="D1539" s="881" t="s">
        <v>172</v>
      </c>
      <c r="E1539" s="804" t="s">
        <v>2092</v>
      </c>
      <c r="F1539" s="294" t="s">
        <v>2093</v>
      </c>
      <c r="G1539" s="295" t="s">
        <v>110</v>
      </c>
      <c r="H1539" s="645">
        <v>9</v>
      </c>
      <c r="I1539" s="647">
        <v>34.485999999999997</v>
      </c>
      <c r="J1539" s="434">
        <v>328.834</v>
      </c>
      <c r="K1539" s="435">
        <v>0.41599999999999998</v>
      </c>
      <c r="L1539" s="735">
        <v>14</v>
      </c>
      <c r="M1539" s="804" t="s">
        <v>246</v>
      </c>
      <c r="N1539" s="437" t="s">
        <v>172</v>
      </c>
      <c r="O1539" s="304">
        <v>3</v>
      </c>
      <c r="P1539" s="275">
        <v>87.997</v>
      </c>
      <c r="Q1539" s="275">
        <v>8</v>
      </c>
      <c r="R1539" s="253">
        <v>7</v>
      </c>
      <c r="S1539" s="305">
        <v>0.56000000000000005</v>
      </c>
    </row>
    <row r="1540" spans="2:19" ht="16.5" thickTop="1" thickBot="1">
      <c r="B1540" s="804" t="s">
        <v>1462</v>
      </c>
      <c r="C1540" s="884" t="s">
        <v>1960</v>
      </c>
      <c r="D1540" s="881" t="s">
        <v>172</v>
      </c>
      <c r="E1540" s="804" t="s">
        <v>2094</v>
      </c>
      <c r="F1540" s="294" t="s">
        <v>2095</v>
      </c>
      <c r="G1540" s="295" t="s">
        <v>110</v>
      </c>
      <c r="H1540" s="645">
        <v>9</v>
      </c>
      <c r="I1540" s="647">
        <v>54.244</v>
      </c>
      <c r="J1540" s="434">
        <v>106.39100000000001</v>
      </c>
      <c r="K1540" s="435">
        <v>0.24561403508771928</v>
      </c>
      <c r="L1540" s="735">
        <v>3</v>
      </c>
      <c r="M1540" s="804" t="s">
        <v>286</v>
      </c>
      <c r="N1540" s="437" t="s">
        <v>172</v>
      </c>
      <c r="O1540" s="304"/>
      <c r="P1540" s="275"/>
      <c r="Q1540" s="275"/>
      <c r="R1540" s="253">
        <v>0</v>
      </c>
      <c r="S1540" s="305">
        <v>0</v>
      </c>
    </row>
    <row r="1541" spans="2:19" ht="16.5" thickTop="1" thickBot="1">
      <c r="B1541" s="804" t="s">
        <v>1462</v>
      </c>
      <c r="C1541" s="884" t="s">
        <v>1960</v>
      </c>
      <c r="D1541" s="881" t="s">
        <v>172</v>
      </c>
      <c r="E1541" s="804" t="s">
        <v>2096</v>
      </c>
      <c r="F1541" s="294" t="s">
        <v>2097</v>
      </c>
      <c r="G1541" s="295" t="s">
        <v>110</v>
      </c>
      <c r="H1541" s="645">
        <v>9</v>
      </c>
      <c r="I1541" s="647">
        <v>11.409000000000001</v>
      </c>
      <c r="J1541" s="434">
        <v>131.24</v>
      </c>
      <c r="K1541" s="435">
        <v>0.2696629213483146</v>
      </c>
      <c r="L1541" s="735">
        <v>4</v>
      </c>
      <c r="M1541" s="804" t="s">
        <v>245</v>
      </c>
      <c r="N1541" s="437" t="s">
        <v>172</v>
      </c>
      <c r="O1541" s="304">
        <v>1</v>
      </c>
      <c r="P1541" s="275">
        <v>10.141</v>
      </c>
      <c r="Q1541" s="275">
        <v>1</v>
      </c>
      <c r="R1541" s="253">
        <v>1</v>
      </c>
      <c r="S1541" s="305">
        <v>0.2857142857142857</v>
      </c>
    </row>
    <row r="1542" spans="2:19" ht="16.5" thickTop="1" thickBot="1">
      <c r="B1542" s="804" t="s">
        <v>1462</v>
      </c>
      <c r="C1542" s="884" t="s">
        <v>1960</v>
      </c>
      <c r="D1542" s="881" t="s">
        <v>172</v>
      </c>
      <c r="E1542" s="804" t="s">
        <v>2192</v>
      </c>
      <c r="F1542" s="294" t="s">
        <v>2193</v>
      </c>
      <c r="G1542" s="295" t="s">
        <v>110</v>
      </c>
      <c r="H1542" s="645">
        <v>8</v>
      </c>
      <c r="I1542" s="647">
        <v>51.951999999999998</v>
      </c>
      <c r="J1542" s="434">
        <v>91.930999999999997</v>
      </c>
      <c r="K1542" s="435">
        <v>0.38095238095238093</v>
      </c>
      <c r="L1542" s="735">
        <v>2</v>
      </c>
      <c r="M1542" s="804" t="s">
        <v>286</v>
      </c>
      <c r="N1542" s="437" t="s">
        <v>172</v>
      </c>
      <c r="O1542" s="304"/>
      <c r="P1542" s="275">
        <v>7.3719999999999999</v>
      </c>
      <c r="Q1542" s="275">
        <v>1</v>
      </c>
      <c r="R1542" s="253">
        <v>1</v>
      </c>
      <c r="S1542" s="305">
        <v>0.5</v>
      </c>
    </row>
    <row r="1543" spans="2:19" ht="16.5" thickTop="1" thickBot="1">
      <c r="B1543" s="804" t="s">
        <v>1462</v>
      </c>
      <c r="C1543" s="884" t="s">
        <v>1960</v>
      </c>
      <c r="D1543" s="881" t="s">
        <v>172</v>
      </c>
      <c r="E1543" s="804" t="s">
        <v>2137</v>
      </c>
      <c r="F1543" s="294" t="s">
        <v>2139</v>
      </c>
      <c r="G1543" s="295" t="s">
        <v>111</v>
      </c>
      <c r="H1543" s="645">
        <v>8</v>
      </c>
      <c r="I1543" s="647">
        <v>38.826999999999998</v>
      </c>
      <c r="J1543" s="434">
        <v>38.826999999999998</v>
      </c>
      <c r="K1543" s="435">
        <v>0.23529411764705882</v>
      </c>
      <c r="L1543" s="735">
        <v>6</v>
      </c>
      <c r="M1543" s="804" t="s">
        <v>286</v>
      </c>
      <c r="N1543" s="437" t="s">
        <v>172</v>
      </c>
      <c r="O1543" s="304">
        <v>1</v>
      </c>
      <c r="P1543" s="275"/>
      <c r="Q1543" s="275"/>
      <c r="R1543" s="253">
        <v>1</v>
      </c>
      <c r="S1543" s="305">
        <v>0.18181818181818182</v>
      </c>
    </row>
    <row r="1544" spans="2:19" ht="16.5" thickTop="1" thickBot="1">
      <c r="B1544" s="804" t="s">
        <v>1462</v>
      </c>
      <c r="C1544" s="884" t="s">
        <v>1960</v>
      </c>
      <c r="D1544" s="881" t="s">
        <v>172</v>
      </c>
      <c r="E1544" s="804" t="s">
        <v>2194</v>
      </c>
      <c r="F1544" s="294" t="s">
        <v>2195</v>
      </c>
      <c r="G1544" s="295" t="s">
        <v>110</v>
      </c>
      <c r="H1544" s="645">
        <v>8</v>
      </c>
      <c r="I1544" s="647">
        <v>51.734000000000002</v>
      </c>
      <c r="J1544" s="434">
        <v>173.261</v>
      </c>
      <c r="K1544" s="435">
        <v>0.37037037037037035</v>
      </c>
      <c r="L1544" s="735">
        <v>7</v>
      </c>
      <c r="M1544" s="804" t="s">
        <v>244</v>
      </c>
      <c r="N1544" s="437" t="s">
        <v>172</v>
      </c>
      <c r="O1544" s="304"/>
      <c r="P1544" s="275">
        <v>24.257000000000001</v>
      </c>
      <c r="Q1544" s="275">
        <v>3</v>
      </c>
      <c r="R1544" s="253">
        <v>3</v>
      </c>
      <c r="S1544" s="305">
        <v>0.42857142857142855</v>
      </c>
    </row>
    <row r="1545" spans="2:19" ht="16.5" thickTop="1" thickBot="1">
      <c r="B1545" s="804" t="s">
        <v>1462</v>
      </c>
      <c r="C1545" s="884" t="s">
        <v>1960</v>
      </c>
      <c r="D1545" s="881" t="s">
        <v>172</v>
      </c>
      <c r="E1545" s="804" t="s">
        <v>2196</v>
      </c>
      <c r="F1545" s="294" t="s">
        <v>916</v>
      </c>
      <c r="G1545" s="295" t="s">
        <v>110</v>
      </c>
      <c r="H1545" s="645">
        <v>8</v>
      </c>
      <c r="I1545" s="647">
        <v>21.675999999999998</v>
      </c>
      <c r="J1545" s="434">
        <v>135.43299999999999</v>
      </c>
      <c r="K1545" s="435">
        <v>0.30555555555555558</v>
      </c>
      <c r="L1545" s="735">
        <v>4</v>
      </c>
      <c r="M1545" s="804" t="s">
        <v>245</v>
      </c>
      <c r="N1545" s="437" t="s">
        <v>172</v>
      </c>
      <c r="O1545" s="304"/>
      <c r="P1545" s="275">
        <v>-7.0030000000000001</v>
      </c>
      <c r="Q1545" s="275">
        <v>-1</v>
      </c>
      <c r="R1545" s="253">
        <v>0</v>
      </c>
      <c r="S1545" s="305">
        <v>0</v>
      </c>
    </row>
    <row r="1546" spans="2:19" ht="16.5" thickTop="1" thickBot="1">
      <c r="B1546" s="804" t="s">
        <v>1462</v>
      </c>
      <c r="C1546" s="884" t="s">
        <v>1960</v>
      </c>
      <c r="D1546" s="881" t="s">
        <v>172</v>
      </c>
      <c r="E1546" s="804" t="s">
        <v>2316</v>
      </c>
      <c r="F1546" s="294" t="s">
        <v>2317</v>
      </c>
      <c r="G1546" s="295" t="s">
        <v>110</v>
      </c>
      <c r="H1546" s="645">
        <v>8</v>
      </c>
      <c r="I1546" s="647">
        <v>192.80500000000001</v>
      </c>
      <c r="J1546" s="434">
        <v>503.56</v>
      </c>
      <c r="K1546" s="435">
        <v>0.52873563218390807</v>
      </c>
      <c r="L1546" s="735">
        <v>9</v>
      </c>
      <c r="M1546" s="804" t="s">
        <v>246</v>
      </c>
      <c r="N1546" s="437" t="s">
        <v>172</v>
      </c>
      <c r="O1546" s="304">
        <v>3</v>
      </c>
      <c r="P1546" s="275">
        <v>68.468000000000004</v>
      </c>
      <c r="Q1546" s="275">
        <v>7</v>
      </c>
      <c r="R1546" s="253">
        <v>6</v>
      </c>
      <c r="S1546" s="305">
        <v>0.8</v>
      </c>
    </row>
    <row r="1547" spans="2:19" ht="16.5" thickTop="1" thickBot="1">
      <c r="B1547" s="804" t="s">
        <v>1462</v>
      </c>
      <c r="C1547" s="884" t="s">
        <v>1960</v>
      </c>
      <c r="D1547" s="881" t="s">
        <v>172</v>
      </c>
      <c r="E1547" s="804" t="s">
        <v>2428</v>
      </c>
      <c r="F1547" s="294" t="s">
        <v>2429</v>
      </c>
      <c r="G1547" s="295" t="s">
        <v>110</v>
      </c>
      <c r="H1547" s="645">
        <v>6</v>
      </c>
      <c r="I1547" s="647">
        <v>64.891999999999996</v>
      </c>
      <c r="J1547" s="434">
        <v>205.875</v>
      </c>
      <c r="K1547" s="435">
        <v>0.46153846153846156</v>
      </c>
      <c r="L1547" s="735">
        <v>6</v>
      </c>
      <c r="M1547" s="804" t="s">
        <v>246</v>
      </c>
      <c r="N1547" s="437" t="s">
        <v>172</v>
      </c>
      <c r="O1547" s="304">
        <v>2</v>
      </c>
      <c r="P1547" s="275">
        <v>78.649000000000001</v>
      </c>
      <c r="Q1547" s="275">
        <v>7</v>
      </c>
      <c r="R1547" s="253">
        <v>4</v>
      </c>
      <c r="S1547" s="305">
        <v>0.8</v>
      </c>
    </row>
    <row r="1548" spans="2:19" ht="16.5" thickTop="1" thickBot="1">
      <c r="B1548" s="804" t="s">
        <v>1462</v>
      </c>
      <c r="C1548" s="884" t="s">
        <v>1960</v>
      </c>
      <c r="D1548" s="881" t="s">
        <v>172</v>
      </c>
      <c r="E1548" s="804" t="s">
        <v>2986</v>
      </c>
      <c r="F1548" s="294" t="s">
        <v>2987</v>
      </c>
      <c r="G1548" s="295" t="s">
        <v>109</v>
      </c>
      <c r="H1548" s="645"/>
      <c r="I1548" s="647"/>
      <c r="J1548" s="434">
        <v>105.60599999999999</v>
      </c>
      <c r="K1548" s="435">
        <v>0.30769230769230771</v>
      </c>
      <c r="L1548" s="735">
        <v>6</v>
      </c>
      <c r="M1548" s="804" t="s">
        <v>286</v>
      </c>
      <c r="N1548" s="437" t="s">
        <v>172</v>
      </c>
      <c r="O1548" s="304">
        <v>2</v>
      </c>
      <c r="P1548" s="275">
        <v>89.97</v>
      </c>
      <c r="Q1548" s="275">
        <v>10</v>
      </c>
      <c r="R1548" s="253">
        <v>2</v>
      </c>
      <c r="S1548" s="305">
        <v>0.4</v>
      </c>
    </row>
    <row r="1549" spans="2:19" ht="16.5" thickTop="1" thickBot="1">
      <c r="B1549" s="804" t="s">
        <v>1462</v>
      </c>
      <c r="C1549" s="884" t="s">
        <v>1960</v>
      </c>
      <c r="D1549" s="881" t="s">
        <v>172</v>
      </c>
      <c r="E1549" s="804" t="s">
        <v>2988</v>
      </c>
      <c r="F1549" s="294" t="s">
        <v>2989</v>
      </c>
      <c r="G1549" s="295" t="s">
        <v>109</v>
      </c>
      <c r="H1549" s="645"/>
      <c r="I1549" s="647"/>
      <c r="J1549" s="434">
        <v>11.388</v>
      </c>
      <c r="K1549" s="435">
        <v>0.26666666666666666</v>
      </c>
      <c r="L1549" s="735">
        <v>3</v>
      </c>
      <c r="M1549" s="804" t="s">
        <v>286</v>
      </c>
      <c r="N1549" s="437" t="s">
        <v>172</v>
      </c>
      <c r="O1549" s="304"/>
      <c r="P1549" s="275">
        <v>-10</v>
      </c>
      <c r="Q1549" s="275">
        <v>-1</v>
      </c>
      <c r="R1549" s="253">
        <v>0</v>
      </c>
      <c r="S1549" s="305">
        <v>0</v>
      </c>
    </row>
    <row r="1550" spans="2:19" ht="16.5" thickTop="1" thickBot="1">
      <c r="B1550" s="804" t="s">
        <v>1462</v>
      </c>
      <c r="C1550" s="884" t="s">
        <v>1960</v>
      </c>
      <c r="D1550" s="881" t="s">
        <v>172</v>
      </c>
      <c r="E1550" s="804" t="s">
        <v>3295</v>
      </c>
      <c r="F1550" s="294" t="s">
        <v>3296</v>
      </c>
      <c r="G1550" s="295" t="s">
        <v>110</v>
      </c>
      <c r="H1550" s="645">
        <v>1</v>
      </c>
      <c r="I1550" s="647"/>
      <c r="J1550" s="434">
        <v>10.000999999999999</v>
      </c>
      <c r="K1550" s="435">
        <v>0.4</v>
      </c>
      <c r="L1550" s="735">
        <v>3</v>
      </c>
      <c r="M1550" s="804" t="s">
        <v>245</v>
      </c>
      <c r="N1550" s="437" t="s">
        <v>172</v>
      </c>
      <c r="O1550" s="304">
        <v>2</v>
      </c>
      <c r="P1550" s="275">
        <v>10.000999999999999</v>
      </c>
      <c r="Q1550" s="275">
        <v>1</v>
      </c>
      <c r="R1550" s="253">
        <v>1</v>
      </c>
      <c r="S1550" s="305">
        <v>0.5</v>
      </c>
    </row>
    <row r="1551" spans="2:19" ht="16.5" thickTop="1" thickBot="1">
      <c r="B1551" s="804" t="s">
        <v>1462</v>
      </c>
      <c r="C1551" s="884" t="s">
        <v>2790</v>
      </c>
      <c r="D1551" s="881" t="s">
        <v>172</v>
      </c>
      <c r="E1551" s="804" t="s">
        <v>2790</v>
      </c>
      <c r="F1551" s="294" t="s">
        <v>1562</v>
      </c>
      <c r="G1551" s="295" t="s">
        <v>647</v>
      </c>
      <c r="H1551" s="645">
        <v>2</v>
      </c>
      <c r="I1551" s="647">
        <v>23.026</v>
      </c>
      <c r="J1551" s="434">
        <v>23.026</v>
      </c>
      <c r="K1551" s="435">
        <v>0.26666666666666666</v>
      </c>
      <c r="L1551" s="735">
        <v>1</v>
      </c>
      <c r="M1551" s="804" t="s">
        <v>245</v>
      </c>
      <c r="N1551" s="437" t="s">
        <v>172</v>
      </c>
      <c r="O1551" s="304"/>
      <c r="P1551" s="275">
        <v>11.273</v>
      </c>
      <c r="Q1551" s="275">
        <v>1</v>
      </c>
      <c r="R1551" s="253">
        <v>1</v>
      </c>
      <c r="S1551" s="305">
        <v>1</v>
      </c>
    </row>
    <row r="1552" spans="2:19" ht="16.5" thickTop="1" thickBot="1">
      <c r="B1552" s="804" t="s">
        <v>1462</v>
      </c>
      <c r="C1552" s="884" t="s">
        <v>2790</v>
      </c>
      <c r="D1552" s="881" t="s">
        <v>172</v>
      </c>
      <c r="E1552" s="804" t="s">
        <v>2990</v>
      </c>
      <c r="F1552" s="294" t="s">
        <v>2991</v>
      </c>
      <c r="G1552" s="295" t="s">
        <v>110</v>
      </c>
      <c r="H1552" s="645">
        <v>2</v>
      </c>
      <c r="I1552" s="647">
        <v>16.036999999999999</v>
      </c>
      <c r="J1552" s="434">
        <v>94.733999999999995</v>
      </c>
      <c r="K1552" s="435">
        <v>0.75</v>
      </c>
      <c r="L1552" s="735">
        <v>4</v>
      </c>
      <c r="M1552" s="804" t="s">
        <v>246</v>
      </c>
      <c r="N1552" s="437" t="s">
        <v>172</v>
      </c>
      <c r="O1552" s="304"/>
      <c r="P1552" s="275">
        <v>11.535</v>
      </c>
      <c r="Q1552" s="275">
        <v>2</v>
      </c>
      <c r="R1552" s="253">
        <v>1</v>
      </c>
      <c r="S1552" s="305">
        <v>0.25</v>
      </c>
    </row>
    <row r="1553" spans="2:19" ht="16.5" thickTop="1" thickBot="1">
      <c r="B1553" s="804" t="s">
        <v>1462</v>
      </c>
      <c r="C1553" s="884" t="s">
        <v>2790</v>
      </c>
      <c r="D1553" s="881" t="s">
        <v>172</v>
      </c>
      <c r="E1553" s="804" t="s">
        <v>2992</v>
      </c>
      <c r="F1553" s="294" t="s">
        <v>2993</v>
      </c>
      <c r="G1553" s="295" t="s">
        <v>110</v>
      </c>
      <c r="H1553" s="645">
        <v>2</v>
      </c>
      <c r="I1553" s="647">
        <v>12.393000000000001</v>
      </c>
      <c r="J1553" s="434">
        <v>88.983999999999995</v>
      </c>
      <c r="K1553" s="435">
        <v>0.51851851851851849</v>
      </c>
      <c r="L1553" s="735">
        <v>7</v>
      </c>
      <c r="M1553" s="804" t="s">
        <v>246</v>
      </c>
      <c r="N1553" s="437" t="s">
        <v>172</v>
      </c>
      <c r="O1553" s="304">
        <v>2</v>
      </c>
      <c r="P1553" s="275">
        <v>20.242999999999999</v>
      </c>
      <c r="Q1553" s="275">
        <v>2</v>
      </c>
      <c r="R1553" s="253">
        <v>2</v>
      </c>
      <c r="S1553" s="305">
        <v>0.33333333333333331</v>
      </c>
    </row>
    <row r="1554" spans="2:19" ht="16.5" thickTop="1" thickBot="1">
      <c r="B1554" s="804" t="s">
        <v>1462</v>
      </c>
      <c r="C1554" s="884" t="s">
        <v>2790</v>
      </c>
      <c r="D1554" s="881" t="s">
        <v>172</v>
      </c>
      <c r="E1554" s="804" t="s">
        <v>3297</v>
      </c>
      <c r="F1554" s="294" t="s">
        <v>3298</v>
      </c>
      <c r="G1554" s="295" t="s">
        <v>110</v>
      </c>
      <c r="H1554" s="645">
        <v>1</v>
      </c>
      <c r="I1554" s="647">
        <v>10.054</v>
      </c>
      <c r="J1554" s="434">
        <v>258.67599999999999</v>
      </c>
      <c r="K1554" s="435">
        <v>1.1428571428571428</v>
      </c>
      <c r="L1554" s="735">
        <v>8</v>
      </c>
      <c r="M1554" s="804" t="s">
        <v>246</v>
      </c>
      <c r="N1554" s="437" t="s">
        <v>172</v>
      </c>
      <c r="O1554" s="304">
        <v>5</v>
      </c>
      <c r="P1554" s="275">
        <v>219.364</v>
      </c>
      <c r="Q1554" s="275">
        <v>16</v>
      </c>
      <c r="R1554" s="253">
        <v>6</v>
      </c>
      <c r="S1554" s="305">
        <v>1.0909090909090908</v>
      </c>
    </row>
    <row r="1555" spans="2:19" ht="16.5" thickTop="1" thickBot="1">
      <c r="B1555" s="804" t="s">
        <v>1462</v>
      </c>
      <c r="C1555" s="884" t="s">
        <v>2790</v>
      </c>
      <c r="D1555" s="881" t="s">
        <v>172</v>
      </c>
      <c r="E1555" s="804" t="s">
        <v>3299</v>
      </c>
      <c r="F1555" s="294" t="s">
        <v>2419</v>
      </c>
      <c r="G1555" s="295" t="s">
        <v>110</v>
      </c>
      <c r="H1555" s="645">
        <v>1</v>
      </c>
      <c r="I1555" s="647">
        <v>10.744999999999999</v>
      </c>
      <c r="J1555" s="434">
        <v>10.744999999999999</v>
      </c>
      <c r="K1555" s="435">
        <v>0.25</v>
      </c>
      <c r="L1555" s="735">
        <v>3</v>
      </c>
      <c r="M1555" s="804" t="s">
        <v>245</v>
      </c>
      <c r="N1555" s="437" t="s">
        <v>172</v>
      </c>
      <c r="O1555" s="304">
        <v>1</v>
      </c>
      <c r="P1555" s="275"/>
      <c r="Q1555" s="275"/>
      <c r="R1555" s="253">
        <v>0</v>
      </c>
      <c r="S1555" s="305">
        <v>0</v>
      </c>
    </row>
    <row r="1556" spans="2:19" ht="16.5" thickTop="1" thickBot="1">
      <c r="B1556" s="804" t="s">
        <v>1462</v>
      </c>
      <c r="C1556" s="884" t="s">
        <v>2790</v>
      </c>
      <c r="D1556" s="881" t="s">
        <v>172</v>
      </c>
      <c r="E1556" s="804" t="s">
        <v>3598</v>
      </c>
      <c r="F1556" s="294" t="s">
        <v>3600</v>
      </c>
      <c r="G1556" s="295" t="s">
        <v>111</v>
      </c>
      <c r="H1556" s="645">
        <v>1</v>
      </c>
      <c r="I1556" s="647">
        <v>7.3289999999999997</v>
      </c>
      <c r="J1556" s="434">
        <v>7.3289999999999997</v>
      </c>
      <c r="K1556" s="435">
        <v>0.66666666666666663</v>
      </c>
      <c r="L1556" s="735">
        <v>2</v>
      </c>
      <c r="M1556" s="804" t="s">
        <v>286</v>
      </c>
      <c r="N1556" s="437" t="s">
        <v>172</v>
      </c>
      <c r="O1556" s="304">
        <v>1</v>
      </c>
      <c r="P1556" s="275">
        <v>7.3289999999999997</v>
      </c>
      <c r="Q1556" s="275">
        <v>1</v>
      </c>
      <c r="R1556" s="253">
        <v>1</v>
      </c>
      <c r="S1556" s="305">
        <v>0.66666666666666663</v>
      </c>
    </row>
    <row r="1557" spans="2:19" ht="16.5" thickTop="1" thickBot="1">
      <c r="B1557" s="804" t="s">
        <v>1462</v>
      </c>
      <c r="C1557" s="884" t="s">
        <v>2790</v>
      </c>
      <c r="D1557" s="881" t="s">
        <v>172</v>
      </c>
      <c r="E1557" s="804" t="s">
        <v>3848</v>
      </c>
      <c r="F1557" s="294" t="s">
        <v>3849</v>
      </c>
      <c r="G1557" s="295" t="s">
        <v>110</v>
      </c>
      <c r="H1557" s="645">
        <v>0</v>
      </c>
      <c r="I1557" s="647"/>
      <c r="J1557" s="434"/>
      <c r="K1557" s="435">
        <v>0</v>
      </c>
      <c r="L1557" s="735">
        <v>3</v>
      </c>
      <c r="M1557" s="804" t="s">
        <v>172</v>
      </c>
      <c r="N1557" s="437" t="s">
        <v>172</v>
      </c>
      <c r="O1557" s="304">
        <v>1</v>
      </c>
      <c r="P1557" s="275"/>
      <c r="Q1557" s="275"/>
      <c r="R1557" s="253">
        <v>0</v>
      </c>
      <c r="S1557" s="305">
        <v>0</v>
      </c>
    </row>
    <row r="1558" spans="2:19" ht="16.5" thickTop="1" thickBot="1">
      <c r="B1558" s="804" t="s">
        <v>3056</v>
      </c>
      <c r="C1558" s="884" t="s">
        <v>172</v>
      </c>
      <c r="D1558" s="881" t="s">
        <v>172</v>
      </c>
      <c r="E1558" s="804" t="s">
        <v>165</v>
      </c>
      <c r="F1558" s="294" t="s">
        <v>166</v>
      </c>
      <c r="G1558" s="295" t="s">
        <v>110</v>
      </c>
      <c r="H1558" s="645">
        <v>39</v>
      </c>
      <c r="I1558" s="647">
        <v>10.484</v>
      </c>
      <c r="J1558" s="434">
        <v>92.070999999999998</v>
      </c>
      <c r="K1558" s="435">
        <v>0.1388888888888889</v>
      </c>
      <c r="L1558" s="735">
        <v>3</v>
      </c>
      <c r="M1558" s="804" t="s">
        <v>286</v>
      </c>
      <c r="N1558" s="437" t="s">
        <v>172</v>
      </c>
      <c r="O1558" s="304"/>
      <c r="P1558" s="275">
        <v>2.621</v>
      </c>
      <c r="Q1558" s="275"/>
      <c r="R1558" s="253">
        <v>0</v>
      </c>
      <c r="S1558" s="305">
        <v>0</v>
      </c>
    </row>
    <row r="1559" spans="2:19" ht="16.5" thickTop="1" thickBot="1">
      <c r="B1559" s="804" t="s">
        <v>3056</v>
      </c>
      <c r="C1559" s="884" t="s">
        <v>172</v>
      </c>
      <c r="D1559" s="881" t="s">
        <v>172</v>
      </c>
      <c r="E1559" s="804" t="s">
        <v>3850</v>
      </c>
      <c r="F1559" s="294" t="s">
        <v>3851</v>
      </c>
      <c r="G1559" s="295" t="s">
        <v>110</v>
      </c>
      <c r="H1559" s="645">
        <v>0</v>
      </c>
      <c r="I1559" s="647"/>
      <c r="J1559" s="434"/>
      <c r="K1559" s="435">
        <v>0</v>
      </c>
      <c r="L1559" s="735">
        <v>3</v>
      </c>
      <c r="M1559" s="804" t="s">
        <v>172</v>
      </c>
      <c r="N1559" s="437" t="s">
        <v>172</v>
      </c>
      <c r="O1559" s="304">
        <v>3</v>
      </c>
      <c r="P1559" s="275"/>
      <c r="Q1559" s="275"/>
      <c r="R1559" s="253">
        <v>0</v>
      </c>
      <c r="S1559" s="305">
        <v>0</v>
      </c>
    </row>
    <row r="1560" spans="2:19" ht="16.5" thickTop="1" thickBot="1">
      <c r="B1560" s="804" t="s">
        <v>3056</v>
      </c>
      <c r="C1560" s="884" t="s">
        <v>546</v>
      </c>
      <c r="D1560" s="881" t="s">
        <v>172</v>
      </c>
      <c r="E1560" s="804" t="s">
        <v>546</v>
      </c>
      <c r="F1560" s="294" t="s">
        <v>547</v>
      </c>
      <c r="G1560" s="295" t="s">
        <v>647</v>
      </c>
      <c r="H1560" s="645">
        <v>27</v>
      </c>
      <c r="I1560" s="647">
        <v>409.01499999999999</v>
      </c>
      <c r="J1560" s="434">
        <v>626.53800000000001</v>
      </c>
      <c r="K1560" s="435">
        <v>0.27777777777777779</v>
      </c>
      <c r="L1560" s="735">
        <v>8</v>
      </c>
      <c r="M1560" s="804" t="s">
        <v>246</v>
      </c>
      <c r="N1560" s="437" t="s">
        <v>172</v>
      </c>
      <c r="O1560" s="304">
        <v>2</v>
      </c>
      <c r="P1560" s="275">
        <v>0</v>
      </c>
      <c r="Q1560" s="275"/>
      <c r="R1560" s="253">
        <v>0</v>
      </c>
      <c r="S1560" s="305">
        <v>0</v>
      </c>
    </row>
    <row r="1561" spans="2:19" ht="16.5" thickTop="1" thickBot="1">
      <c r="B1561" s="804" t="s">
        <v>3056</v>
      </c>
      <c r="C1561" s="884" t="s">
        <v>546</v>
      </c>
      <c r="D1561" s="881" t="s">
        <v>172</v>
      </c>
      <c r="E1561" s="804" t="s">
        <v>594</v>
      </c>
      <c r="F1561" s="294" t="s">
        <v>595</v>
      </c>
      <c r="G1561" s="295" t="s">
        <v>110</v>
      </c>
      <c r="H1561" s="645">
        <v>27</v>
      </c>
      <c r="I1561" s="647">
        <v>20.88</v>
      </c>
      <c r="J1561" s="434">
        <v>421.44400000000002</v>
      </c>
      <c r="K1561" s="435">
        <v>0.31034482758620691</v>
      </c>
      <c r="L1561" s="735">
        <v>11</v>
      </c>
      <c r="M1561" s="804" t="s">
        <v>246</v>
      </c>
      <c r="N1561" s="437" t="s">
        <v>172</v>
      </c>
      <c r="O1561" s="304">
        <v>8</v>
      </c>
      <c r="P1561" s="275">
        <v>133.82900000000001</v>
      </c>
      <c r="Q1561" s="275">
        <v>8</v>
      </c>
      <c r="R1561" s="253">
        <v>7</v>
      </c>
      <c r="S1561" s="305">
        <v>0.875</v>
      </c>
    </row>
    <row r="1562" spans="2:19" ht="16.5" thickTop="1" thickBot="1">
      <c r="B1562" s="804" t="s">
        <v>3056</v>
      </c>
      <c r="C1562" s="884" t="s">
        <v>546</v>
      </c>
      <c r="D1562" s="881" t="s">
        <v>172</v>
      </c>
      <c r="E1562" s="804" t="s">
        <v>1651</v>
      </c>
      <c r="F1562" s="294" t="s">
        <v>1652</v>
      </c>
      <c r="G1562" s="295" t="s">
        <v>110</v>
      </c>
      <c r="H1562" s="645">
        <v>13</v>
      </c>
      <c r="I1562" s="647">
        <v>71.963999999999999</v>
      </c>
      <c r="J1562" s="434">
        <v>182.07</v>
      </c>
      <c r="K1562" s="435">
        <v>0.26785714285714285</v>
      </c>
      <c r="L1562" s="735">
        <v>2</v>
      </c>
      <c r="M1562" s="804" t="s">
        <v>245</v>
      </c>
      <c r="N1562" s="437" t="s">
        <v>172</v>
      </c>
      <c r="O1562" s="304"/>
      <c r="P1562" s="275">
        <v>8.49</v>
      </c>
      <c r="Q1562" s="275">
        <v>1</v>
      </c>
      <c r="R1562" s="253">
        <v>1</v>
      </c>
      <c r="S1562" s="305">
        <v>0.5</v>
      </c>
    </row>
    <row r="1563" spans="2:19" ht="16.5" thickTop="1" thickBot="1">
      <c r="B1563" s="804" t="s">
        <v>3056</v>
      </c>
      <c r="C1563" s="884" t="s">
        <v>546</v>
      </c>
      <c r="D1563" s="881" t="s">
        <v>172</v>
      </c>
      <c r="E1563" s="804" t="s">
        <v>2430</v>
      </c>
      <c r="F1563" s="294" t="s">
        <v>2431</v>
      </c>
      <c r="G1563" s="295" t="s">
        <v>110</v>
      </c>
      <c r="H1563" s="645">
        <v>7</v>
      </c>
      <c r="I1563" s="647">
        <v>78.034000000000006</v>
      </c>
      <c r="J1563" s="434">
        <v>250.50800000000001</v>
      </c>
      <c r="K1563" s="435">
        <v>0.26315789473684209</v>
      </c>
      <c r="L1563" s="735">
        <v>4</v>
      </c>
      <c r="M1563" s="804" t="s">
        <v>246</v>
      </c>
      <c r="N1563" s="437" t="s">
        <v>172</v>
      </c>
      <c r="O1563" s="304"/>
      <c r="P1563" s="275">
        <v>25.655999999999999</v>
      </c>
      <c r="Q1563" s="275">
        <v>2</v>
      </c>
      <c r="R1563" s="253">
        <v>1</v>
      </c>
      <c r="S1563" s="305">
        <v>0.22222222222222221</v>
      </c>
    </row>
    <row r="1564" spans="2:19" ht="16.5" thickTop="1" thickBot="1">
      <c r="B1564" s="804" t="s">
        <v>3056</v>
      </c>
      <c r="C1564" s="884" t="s">
        <v>586</v>
      </c>
      <c r="D1564" s="881" t="s">
        <v>172</v>
      </c>
      <c r="E1564" s="804" t="s">
        <v>586</v>
      </c>
      <c r="F1564" s="294" t="s">
        <v>588</v>
      </c>
      <c r="G1564" s="295" t="s">
        <v>112</v>
      </c>
      <c r="H1564" s="645">
        <v>27</v>
      </c>
      <c r="I1564" s="647">
        <v>116.712</v>
      </c>
      <c r="J1564" s="434">
        <v>1027.3689999999999</v>
      </c>
      <c r="K1564" s="435">
        <v>0.30324909747292417</v>
      </c>
      <c r="L1564" s="735">
        <v>15</v>
      </c>
      <c r="M1564" s="804" t="s">
        <v>246</v>
      </c>
      <c r="N1564" s="437" t="s">
        <v>172</v>
      </c>
      <c r="O1564" s="304">
        <v>2</v>
      </c>
      <c r="P1564" s="275">
        <v>282.42899999999997</v>
      </c>
      <c r="Q1564" s="275">
        <v>14</v>
      </c>
      <c r="R1564" s="253">
        <v>7</v>
      </c>
      <c r="S1564" s="305">
        <v>0.5</v>
      </c>
    </row>
    <row r="1565" spans="2:19" ht="16.5" thickTop="1" thickBot="1">
      <c r="B1565" s="804" t="s">
        <v>3056</v>
      </c>
      <c r="C1565" s="884" t="s">
        <v>586</v>
      </c>
      <c r="D1565" s="881" t="s">
        <v>172</v>
      </c>
      <c r="E1565" s="804" t="s">
        <v>691</v>
      </c>
      <c r="F1565" s="294" t="s">
        <v>692</v>
      </c>
      <c r="G1565" s="295" t="s">
        <v>111</v>
      </c>
      <c r="H1565" s="645">
        <v>24</v>
      </c>
      <c r="I1565" s="647">
        <v>60.411999999999999</v>
      </c>
      <c r="J1565" s="434">
        <v>3648.3690000000001</v>
      </c>
      <c r="K1565" s="435">
        <v>0.34560906515580736</v>
      </c>
      <c r="L1565" s="735">
        <v>10</v>
      </c>
      <c r="M1565" s="804" t="s">
        <v>246</v>
      </c>
      <c r="N1565" s="437" t="s">
        <v>172</v>
      </c>
      <c r="O1565" s="304"/>
      <c r="P1565" s="275">
        <v>-21.509</v>
      </c>
      <c r="Q1565" s="275">
        <v>0</v>
      </c>
      <c r="R1565" s="253">
        <v>1</v>
      </c>
      <c r="S1565" s="305">
        <v>7.407407407407407E-2</v>
      </c>
    </row>
    <row r="1566" spans="2:19" ht="16.5" thickTop="1" thickBot="1">
      <c r="B1566" s="804" t="s">
        <v>3056</v>
      </c>
      <c r="C1566" s="884" t="s">
        <v>586</v>
      </c>
      <c r="D1566" s="881" t="s">
        <v>172</v>
      </c>
      <c r="E1566" s="804" t="s">
        <v>1156</v>
      </c>
      <c r="F1566" s="294" t="s">
        <v>1157</v>
      </c>
      <c r="G1566" s="295" t="s">
        <v>111</v>
      </c>
      <c r="H1566" s="645">
        <v>18</v>
      </c>
      <c r="I1566" s="647">
        <v>32.322000000000003</v>
      </c>
      <c r="J1566" s="434">
        <v>237.994</v>
      </c>
      <c r="K1566" s="435">
        <v>0.14569536423841059</v>
      </c>
      <c r="L1566" s="735">
        <v>2</v>
      </c>
      <c r="M1566" s="804" t="s">
        <v>245</v>
      </c>
      <c r="N1566" s="437" t="s">
        <v>172</v>
      </c>
      <c r="O1566" s="304"/>
      <c r="P1566" s="275">
        <v>10.879</v>
      </c>
      <c r="Q1566" s="275">
        <v>1</v>
      </c>
      <c r="R1566" s="253">
        <v>1</v>
      </c>
      <c r="S1566" s="305">
        <v>0.33333333333333331</v>
      </c>
    </row>
    <row r="1567" spans="2:19" ht="16.5" thickTop="1" thickBot="1">
      <c r="B1567" s="804" t="s">
        <v>3056</v>
      </c>
      <c r="C1567" s="884" t="s">
        <v>586</v>
      </c>
      <c r="D1567" s="881" t="s">
        <v>172</v>
      </c>
      <c r="E1567" s="804" t="s">
        <v>1234</v>
      </c>
      <c r="F1567" s="294" t="s">
        <v>1235</v>
      </c>
      <c r="G1567" s="295" t="s">
        <v>110</v>
      </c>
      <c r="H1567" s="645">
        <v>17</v>
      </c>
      <c r="I1567" s="647">
        <v>161.35</v>
      </c>
      <c r="J1567" s="434">
        <v>913.40200000000004</v>
      </c>
      <c r="K1567" s="435">
        <v>0.26229508196721313</v>
      </c>
      <c r="L1567" s="735">
        <v>4</v>
      </c>
      <c r="M1567" s="804" t="s">
        <v>246</v>
      </c>
      <c r="N1567" s="437" t="s">
        <v>172</v>
      </c>
      <c r="O1567" s="304"/>
      <c r="P1567" s="275">
        <v>0</v>
      </c>
      <c r="Q1567" s="275"/>
      <c r="R1567" s="253">
        <v>0</v>
      </c>
      <c r="S1567" s="305">
        <v>0</v>
      </c>
    </row>
    <row r="1568" spans="2:19" ht="16.5" thickTop="1" thickBot="1">
      <c r="B1568" s="804" t="s">
        <v>3056</v>
      </c>
      <c r="C1568" s="884" t="s">
        <v>586</v>
      </c>
      <c r="D1568" s="881" t="s">
        <v>172</v>
      </c>
      <c r="E1568" s="804" t="s">
        <v>2432</v>
      </c>
      <c r="F1568" s="294" t="s">
        <v>2433</v>
      </c>
      <c r="G1568" s="295" t="s">
        <v>109</v>
      </c>
      <c r="H1568" s="645"/>
      <c r="I1568" s="647"/>
      <c r="J1568" s="434">
        <v>22.323</v>
      </c>
      <c r="K1568" s="435">
        <v>7.5471698113207544E-2</v>
      </c>
      <c r="L1568" s="735">
        <v>2</v>
      </c>
      <c r="M1568" s="804" t="s">
        <v>286</v>
      </c>
      <c r="N1568" s="437" t="s">
        <v>172</v>
      </c>
      <c r="O1568" s="304"/>
      <c r="P1568" s="275"/>
      <c r="Q1568" s="275"/>
      <c r="R1568" s="253">
        <v>0</v>
      </c>
      <c r="S1568" s="305">
        <v>0</v>
      </c>
    </row>
    <row r="1569" spans="2:19" ht="16.5" thickTop="1" thickBot="1">
      <c r="B1569" s="804" t="s">
        <v>3056</v>
      </c>
      <c r="C1569" s="884" t="s">
        <v>586</v>
      </c>
      <c r="D1569" s="881" t="s">
        <v>172</v>
      </c>
      <c r="E1569" s="804" t="s">
        <v>2575</v>
      </c>
      <c r="F1569" s="294" t="s">
        <v>1237</v>
      </c>
      <c r="G1569" s="295" t="s">
        <v>109</v>
      </c>
      <c r="H1569" s="645"/>
      <c r="I1569" s="647"/>
      <c r="J1569" s="434">
        <v>35.543999999999997</v>
      </c>
      <c r="K1569" s="435">
        <v>0.13793103448275862</v>
      </c>
      <c r="L1569" s="735">
        <v>2</v>
      </c>
      <c r="M1569" s="804" t="s">
        <v>286</v>
      </c>
      <c r="N1569" s="437" t="s">
        <v>172</v>
      </c>
      <c r="O1569" s="304"/>
      <c r="P1569" s="275"/>
      <c r="Q1569" s="275"/>
      <c r="R1569" s="253">
        <v>0</v>
      </c>
      <c r="S1569" s="305">
        <v>0</v>
      </c>
    </row>
    <row r="1570" spans="2:19" ht="16.5" thickTop="1" thickBot="1">
      <c r="B1570" s="804" t="s">
        <v>3056</v>
      </c>
      <c r="C1570" s="884" t="s">
        <v>586</v>
      </c>
      <c r="D1570" s="881" t="s">
        <v>172</v>
      </c>
      <c r="E1570" s="804" t="s">
        <v>2576</v>
      </c>
      <c r="F1570" s="294" t="s">
        <v>2577</v>
      </c>
      <c r="G1570" s="295" t="s">
        <v>109</v>
      </c>
      <c r="H1570" s="645"/>
      <c r="I1570" s="647"/>
      <c r="J1570" s="434">
        <v>46.000999999999998</v>
      </c>
      <c r="K1570" s="435">
        <v>0.33333333333333331</v>
      </c>
      <c r="L1570" s="735">
        <v>2</v>
      </c>
      <c r="M1570" s="804" t="s">
        <v>286</v>
      </c>
      <c r="N1570" s="437" t="s">
        <v>172</v>
      </c>
      <c r="O1570" s="304"/>
      <c r="P1570" s="275">
        <v>25.603000000000002</v>
      </c>
      <c r="Q1570" s="275">
        <v>2</v>
      </c>
      <c r="R1570" s="253">
        <v>2</v>
      </c>
      <c r="S1570" s="305">
        <v>0.8</v>
      </c>
    </row>
    <row r="1571" spans="2:19" ht="16.5" thickTop="1" thickBot="1">
      <c r="B1571" s="804" t="s">
        <v>3056</v>
      </c>
      <c r="C1571" s="884" t="s">
        <v>586</v>
      </c>
      <c r="D1571" s="881" t="s">
        <v>172</v>
      </c>
      <c r="E1571" s="804" t="s">
        <v>2994</v>
      </c>
      <c r="F1571" s="294" t="s">
        <v>2995</v>
      </c>
      <c r="G1571" s="295" t="s">
        <v>109</v>
      </c>
      <c r="H1571" s="645"/>
      <c r="I1571" s="647"/>
      <c r="J1571" s="434">
        <v>99.182000000000002</v>
      </c>
      <c r="K1571" s="435">
        <v>0.78260869565217395</v>
      </c>
      <c r="L1571" s="735">
        <v>9</v>
      </c>
      <c r="M1571" s="804" t="s">
        <v>286</v>
      </c>
      <c r="N1571" s="437" t="s">
        <v>172</v>
      </c>
      <c r="O1571" s="304">
        <v>5</v>
      </c>
      <c r="P1571" s="275">
        <v>75.968000000000004</v>
      </c>
      <c r="Q1571" s="275">
        <v>9</v>
      </c>
      <c r="R1571" s="253">
        <v>7</v>
      </c>
      <c r="S1571" s="305">
        <v>1.0769230769230769</v>
      </c>
    </row>
    <row r="1572" spans="2:19" ht="16.5" thickTop="1" thickBot="1">
      <c r="B1572" s="804" t="s">
        <v>3056</v>
      </c>
      <c r="C1572" s="884" t="s">
        <v>612</v>
      </c>
      <c r="D1572" s="881" t="s">
        <v>172</v>
      </c>
      <c r="E1572" s="804" t="s">
        <v>612</v>
      </c>
      <c r="F1572" s="294" t="s">
        <v>623</v>
      </c>
      <c r="G1572" s="295" t="s">
        <v>647</v>
      </c>
      <c r="H1572" s="645">
        <v>25</v>
      </c>
      <c r="I1572" s="647">
        <v>87.825000000000003</v>
      </c>
      <c r="J1572" s="434">
        <v>117.95099999999999</v>
      </c>
      <c r="K1572" s="435">
        <v>0.11666666666666667</v>
      </c>
      <c r="L1572" s="735">
        <v>3</v>
      </c>
      <c r="M1572" s="804" t="s">
        <v>286</v>
      </c>
      <c r="N1572" s="437" t="s">
        <v>172</v>
      </c>
      <c r="O1572" s="304"/>
      <c r="P1572" s="275">
        <v>0</v>
      </c>
      <c r="Q1572" s="275"/>
      <c r="R1572" s="253">
        <v>0</v>
      </c>
      <c r="S1572" s="305">
        <v>0</v>
      </c>
    </row>
    <row r="1573" spans="2:19" ht="16.5" thickTop="1" thickBot="1">
      <c r="B1573" s="804" t="s">
        <v>3056</v>
      </c>
      <c r="C1573" s="884" t="s">
        <v>612</v>
      </c>
      <c r="D1573" s="881" t="s">
        <v>172</v>
      </c>
      <c r="E1573" s="804" t="s">
        <v>793</v>
      </c>
      <c r="F1573" s="294" t="s">
        <v>794</v>
      </c>
      <c r="G1573" s="295" t="s">
        <v>111</v>
      </c>
      <c r="H1573" s="645">
        <v>21</v>
      </c>
      <c r="I1573" s="647">
        <v>57.555</v>
      </c>
      <c r="J1573" s="434">
        <v>831.80700000000002</v>
      </c>
      <c r="K1573" s="435">
        <v>0.33333333333333331</v>
      </c>
      <c r="L1573" s="735">
        <v>13</v>
      </c>
      <c r="M1573" s="804" t="s">
        <v>246</v>
      </c>
      <c r="N1573" s="437" t="s">
        <v>172</v>
      </c>
      <c r="O1573" s="304">
        <v>6</v>
      </c>
      <c r="P1573" s="275">
        <v>313.33499999999998</v>
      </c>
      <c r="Q1573" s="275">
        <v>19</v>
      </c>
      <c r="R1573" s="253">
        <v>8</v>
      </c>
      <c r="S1573" s="305">
        <v>0.76190476190476186</v>
      </c>
    </row>
    <row r="1574" spans="2:19" ht="16.5" thickTop="1" thickBot="1">
      <c r="B1574" s="804" t="s">
        <v>3056</v>
      </c>
      <c r="C1574" s="884" t="s">
        <v>612</v>
      </c>
      <c r="D1574" s="881" t="s">
        <v>172</v>
      </c>
      <c r="E1574" s="804" t="s">
        <v>871</v>
      </c>
      <c r="F1574" s="294" t="s">
        <v>873</v>
      </c>
      <c r="G1574" s="295" t="s">
        <v>111</v>
      </c>
      <c r="H1574" s="645">
        <v>20</v>
      </c>
      <c r="I1574" s="647">
        <v>244.74700000000001</v>
      </c>
      <c r="J1574" s="434">
        <v>355.77699999999999</v>
      </c>
      <c r="K1574" s="435">
        <v>0.25454545454545452</v>
      </c>
      <c r="L1574" s="735">
        <v>11</v>
      </c>
      <c r="M1574" s="804" t="s">
        <v>244</v>
      </c>
      <c r="N1574" s="437" t="s">
        <v>172</v>
      </c>
      <c r="O1574" s="304">
        <v>2</v>
      </c>
      <c r="P1574" s="275">
        <v>75.317999999999998</v>
      </c>
      <c r="Q1574" s="275">
        <v>3</v>
      </c>
      <c r="R1574" s="253">
        <v>1</v>
      </c>
      <c r="S1574" s="305">
        <v>0.1</v>
      </c>
    </row>
    <row r="1575" spans="2:19" ht="16.5" thickTop="1" thickBot="1">
      <c r="B1575" s="804" t="s">
        <v>3056</v>
      </c>
      <c r="C1575" s="884" t="s">
        <v>612</v>
      </c>
      <c r="D1575" s="881" t="s">
        <v>172</v>
      </c>
      <c r="E1575" s="804" t="s">
        <v>1429</v>
      </c>
      <c r="F1575" s="294" t="s">
        <v>958</v>
      </c>
      <c r="G1575" s="295" t="s">
        <v>111</v>
      </c>
      <c r="H1575" s="645">
        <v>15</v>
      </c>
      <c r="I1575" s="647">
        <v>66.281999999999996</v>
      </c>
      <c r="J1575" s="434">
        <v>1846.951</v>
      </c>
      <c r="K1575" s="435">
        <v>0.50806451612903225</v>
      </c>
      <c r="L1575" s="735">
        <v>18</v>
      </c>
      <c r="M1575" s="804" t="s">
        <v>246</v>
      </c>
      <c r="N1575" s="437" t="s">
        <v>172</v>
      </c>
      <c r="O1575" s="304">
        <v>4</v>
      </c>
      <c r="P1575" s="275">
        <v>435.67500000000001</v>
      </c>
      <c r="Q1575" s="275">
        <v>30</v>
      </c>
      <c r="R1575" s="253">
        <v>10</v>
      </c>
      <c r="S1575" s="305">
        <v>0.60606060606060608</v>
      </c>
    </row>
    <row r="1576" spans="2:19" ht="16.5" thickTop="1" thickBot="1">
      <c r="B1576" s="804" t="s">
        <v>3056</v>
      </c>
      <c r="C1576" s="884" t="s">
        <v>612</v>
      </c>
      <c r="D1576" s="881" t="s">
        <v>172</v>
      </c>
      <c r="E1576" s="804" t="s">
        <v>1851</v>
      </c>
      <c r="F1576" s="294" t="s">
        <v>1853</v>
      </c>
      <c r="G1576" s="295" t="s">
        <v>111</v>
      </c>
      <c r="H1576" s="645">
        <v>10</v>
      </c>
      <c r="I1576" s="647">
        <v>11.753</v>
      </c>
      <c r="J1576" s="434">
        <v>26.710999999999999</v>
      </c>
      <c r="K1576" s="435">
        <v>0.12244897959183673</v>
      </c>
      <c r="L1576" s="735">
        <v>1</v>
      </c>
      <c r="M1576" s="804" t="s">
        <v>286</v>
      </c>
      <c r="N1576" s="437" t="s">
        <v>172</v>
      </c>
      <c r="O1576" s="304"/>
      <c r="P1576" s="275"/>
      <c r="Q1576" s="275"/>
      <c r="R1576" s="253">
        <v>0</v>
      </c>
      <c r="S1576" s="305">
        <v>0</v>
      </c>
    </row>
    <row r="1577" spans="2:19" ht="16.5" thickTop="1" thickBot="1">
      <c r="B1577" s="804" t="s">
        <v>3056</v>
      </c>
      <c r="C1577" s="884" t="s">
        <v>612</v>
      </c>
      <c r="D1577" s="881" t="s">
        <v>172</v>
      </c>
      <c r="E1577" s="804" t="s">
        <v>1875</v>
      </c>
      <c r="F1577" s="294" t="s">
        <v>1876</v>
      </c>
      <c r="G1577" s="295" t="s">
        <v>110</v>
      </c>
      <c r="H1577" s="645">
        <v>10</v>
      </c>
      <c r="I1577" s="647">
        <v>92.584000000000003</v>
      </c>
      <c r="J1577" s="434">
        <v>92.584000000000003</v>
      </c>
      <c r="K1577" s="435">
        <v>0.2857142857142857</v>
      </c>
      <c r="L1577" s="735">
        <v>1</v>
      </c>
      <c r="M1577" s="804" t="s">
        <v>286</v>
      </c>
      <c r="N1577" s="437" t="s">
        <v>172</v>
      </c>
      <c r="O1577" s="304"/>
      <c r="P1577" s="275"/>
      <c r="Q1577" s="275"/>
      <c r="R1577" s="253">
        <v>0</v>
      </c>
      <c r="S1577" s="305">
        <v>0</v>
      </c>
    </row>
    <row r="1578" spans="2:19" ht="16.5" thickTop="1" thickBot="1">
      <c r="B1578" s="804" t="s">
        <v>3056</v>
      </c>
      <c r="C1578" s="884" t="s">
        <v>612</v>
      </c>
      <c r="D1578" s="881" t="s">
        <v>172</v>
      </c>
      <c r="E1578" s="804" t="s">
        <v>1934</v>
      </c>
      <c r="F1578" s="294" t="s">
        <v>188</v>
      </c>
      <c r="G1578" s="295" t="s">
        <v>110</v>
      </c>
      <c r="H1578" s="645">
        <v>10</v>
      </c>
      <c r="I1578" s="647">
        <v>74.745000000000005</v>
      </c>
      <c r="J1578" s="434">
        <v>414.77100000000002</v>
      </c>
      <c r="K1578" s="435">
        <v>0.36363636363636365</v>
      </c>
      <c r="L1578" s="735">
        <v>11</v>
      </c>
      <c r="M1578" s="804" t="s">
        <v>246</v>
      </c>
      <c r="N1578" s="437" t="s">
        <v>172</v>
      </c>
      <c r="O1578" s="304">
        <v>1</v>
      </c>
      <c r="P1578" s="275">
        <v>29.582000000000001</v>
      </c>
      <c r="Q1578" s="275">
        <v>3</v>
      </c>
      <c r="R1578" s="253">
        <v>3</v>
      </c>
      <c r="S1578" s="305">
        <v>0.27272727272727271</v>
      </c>
    </row>
    <row r="1579" spans="2:19" ht="16.5" thickTop="1" thickBot="1">
      <c r="B1579" s="804" t="s">
        <v>3056</v>
      </c>
      <c r="C1579" s="884" t="s">
        <v>612</v>
      </c>
      <c r="D1579" s="881" t="s">
        <v>172</v>
      </c>
      <c r="E1579" s="804" t="s">
        <v>1935</v>
      </c>
      <c r="F1579" s="294" t="s">
        <v>1936</v>
      </c>
      <c r="G1579" s="295" t="s">
        <v>110</v>
      </c>
      <c r="H1579" s="645">
        <v>10</v>
      </c>
      <c r="I1579" s="647">
        <v>63.7</v>
      </c>
      <c r="J1579" s="434">
        <v>134.56100000000001</v>
      </c>
      <c r="K1579" s="435">
        <v>0.14545454545454545</v>
      </c>
      <c r="L1579" s="735">
        <v>2</v>
      </c>
      <c r="M1579" s="804" t="s">
        <v>286</v>
      </c>
      <c r="N1579" s="437" t="s">
        <v>172</v>
      </c>
      <c r="O1579" s="304"/>
      <c r="P1579" s="275"/>
      <c r="Q1579" s="275"/>
      <c r="R1579" s="253">
        <v>0</v>
      </c>
      <c r="S1579" s="305">
        <v>0</v>
      </c>
    </row>
    <row r="1580" spans="2:19" ht="16.5" thickTop="1" thickBot="1">
      <c r="B1580" s="804" t="s">
        <v>3056</v>
      </c>
      <c r="C1580" s="884" t="s">
        <v>612</v>
      </c>
      <c r="D1580" s="881" t="s">
        <v>172</v>
      </c>
      <c r="E1580" s="804" t="s">
        <v>2434</v>
      </c>
      <c r="F1580" s="294" t="s">
        <v>741</v>
      </c>
      <c r="G1580" s="295" t="s">
        <v>110</v>
      </c>
      <c r="H1580" s="645">
        <v>7</v>
      </c>
      <c r="I1580" s="647">
        <v>189.28</v>
      </c>
      <c r="J1580" s="434">
        <v>146.41499999999999</v>
      </c>
      <c r="K1580" s="435">
        <v>0.28125</v>
      </c>
      <c r="L1580" s="735">
        <v>7</v>
      </c>
      <c r="M1580" s="804" t="s">
        <v>244</v>
      </c>
      <c r="N1580" s="437" t="s">
        <v>172</v>
      </c>
      <c r="O1580" s="304"/>
      <c r="P1580" s="275"/>
      <c r="Q1580" s="275"/>
      <c r="R1580" s="253">
        <v>0</v>
      </c>
      <c r="S1580" s="305">
        <v>0</v>
      </c>
    </row>
    <row r="1581" spans="2:19" ht="16.5" thickTop="1" thickBot="1">
      <c r="B1581" s="804" t="s">
        <v>3056</v>
      </c>
      <c r="C1581" s="884" t="s">
        <v>612</v>
      </c>
      <c r="D1581" s="881" t="s">
        <v>172</v>
      </c>
      <c r="E1581" s="804" t="s">
        <v>2529</v>
      </c>
      <c r="F1581" s="294" t="s">
        <v>2530</v>
      </c>
      <c r="G1581" s="295" t="s">
        <v>109</v>
      </c>
      <c r="H1581" s="645"/>
      <c r="I1581" s="647"/>
      <c r="J1581" s="434">
        <v>48.796999999999997</v>
      </c>
      <c r="K1581" s="435">
        <v>0.33333333333333331</v>
      </c>
      <c r="L1581" s="735">
        <v>2</v>
      </c>
      <c r="M1581" s="804" t="s">
        <v>286</v>
      </c>
      <c r="N1581" s="437" t="s">
        <v>172</v>
      </c>
      <c r="O1581" s="304"/>
      <c r="P1581" s="275"/>
      <c r="Q1581" s="275"/>
      <c r="R1581" s="253">
        <v>0</v>
      </c>
      <c r="S1581" s="305">
        <v>0</v>
      </c>
    </row>
    <row r="1582" spans="2:19" ht="16.5" thickTop="1" thickBot="1">
      <c r="B1582" s="804" t="s">
        <v>3056</v>
      </c>
      <c r="C1582" s="884" t="s">
        <v>612</v>
      </c>
      <c r="D1582" s="881" t="s">
        <v>172</v>
      </c>
      <c r="E1582" s="804" t="s">
        <v>2578</v>
      </c>
      <c r="F1582" s="294" t="s">
        <v>2579</v>
      </c>
      <c r="G1582" s="295" t="s">
        <v>110</v>
      </c>
      <c r="H1582" s="645">
        <v>5</v>
      </c>
      <c r="I1582" s="647">
        <v>10.114000000000001</v>
      </c>
      <c r="J1582" s="434">
        <v>46.85</v>
      </c>
      <c r="K1582" s="435">
        <v>0.22857142857142856</v>
      </c>
      <c r="L1582" s="735">
        <v>6</v>
      </c>
      <c r="M1582" s="804" t="s">
        <v>286</v>
      </c>
      <c r="N1582" s="437" t="s">
        <v>172</v>
      </c>
      <c r="O1582" s="304">
        <v>2</v>
      </c>
      <c r="P1582" s="275"/>
      <c r="Q1582" s="275"/>
      <c r="R1582" s="253">
        <v>0</v>
      </c>
      <c r="S1582" s="305">
        <v>0</v>
      </c>
    </row>
    <row r="1583" spans="2:19" ht="16.5" thickTop="1" thickBot="1">
      <c r="B1583" s="804" t="s">
        <v>3056</v>
      </c>
      <c r="C1583" s="884" t="s">
        <v>612</v>
      </c>
      <c r="D1583" s="881" t="s">
        <v>172</v>
      </c>
      <c r="E1583" s="804" t="s">
        <v>3852</v>
      </c>
      <c r="F1583" s="294" t="s">
        <v>3853</v>
      </c>
      <c r="G1583" s="295" t="s">
        <v>109</v>
      </c>
      <c r="H1583" s="645"/>
      <c r="I1583" s="647"/>
      <c r="J1583" s="434">
        <v>38.673000000000002</v>
      </c>
      <c r="K1583" s="435">
        <v>0.5</v>
      </c>
      <c r="L1583" s="735">
        <v>2</v>
      </c>
      <c r="M1583" s="804" t="s">
        <v>286</v>
      </c>
      <c r="N1583" s="437" t="s">
        <v>172</v>
      </c>
      <c r="O1583" s="304"/>
      <c r="P1583" s="275">
        <v>38.673000000000002</v>
      </c>
      <c r="Q1583" s="275">
        <v>2</v>
      </c>
      <c r="R1583" s="253">
        <v>1</v>
      </c>
      <c r="S1583" s="305">
        <v>0.5</v>
      </c>
    </row>
    <row r="1584" spans="2:19" ht="16.5" thickTop="1" thickBot="1">
      <c r="B1584" s="804" t="s">
        <v>3056</v>
      </c>
      <c r="C1584" s="884" t="s">
        <v>613</v>
      </c>
      <c r="D1584" s="881" t="s">
        <v>172</v>
      </c>
      <c r="E1584" s="804" t="s">
        <v>613</v>
      </c>
      <c r="F1584" s="294" t="s">
        <v>624</v>
      </c>
      <c r="G1584" s="295" t="s">
        <v>112</v>
      </c>
      <c r="H1584" s="645">
        <v>25</v>
      </c>
      <c r="I1584" s="647">
        <v>66.626999999999995</v>
      </c>
      <c r="J1584" s="434">
        <v>976.78700000000003</v>
      </c>
      <c r="K1584" s="435">
        <v>0.38181818181818183</v>
      </c>
      <c r="L1584" s="735">
        <v>14</v>
      </c>
      <c r="M1584" s="804" t="s">
        <v>246</v>
      </c>
      <c r="N1584" s="437" t="s">
        <v>172</v>
      </c>
      <c r="O1584" s="304">
        <v>5</v>
      </c>
      <c r="P1584" s="275">
        <v>158.92099999999999</v>
      </c>
      <c r="Q1584" s="275">
        <v>13</v>
      </c>
      <c r="R1584" s="253">
        <v>8</v>
      </c>
      <c r="S1584" s="305">
        <v>0.64</v>
      </c>
    </row>
    <row r="1585" spans="2:19" ht="16.5" thickTop="1" thickBot="1">
      <c r="B1585" s="804" t="s">
        <v>3056</v>
      </c>
      <c r="C1585" s="884" t="s">
        <v>613</v>
      </c>
      <c r="D1585" s="881" t="s">
        <v>172</v>
      </c>
      <c r="E1585" s="804" t="s">
        <v>761</v>
      </c>
      <c r="F1585" s="294" t="s">
        <v>762</v>
      </c>
      <c r="G1585" s="295" t="s">
        <v>110</v>
      </c>
      <c r="H1585" s="645">
        <v>22</v>
      </c>
      <c r="I1585" s="647">
        <v>106.98099999999999</v>
      </c>
      <c r="J1585" s="434">
        <v>315.20499999999998</v>
      </c>
      <c r="K1585" s="435">
        <v>0.26950354609929078</v>
      </c>
      <c r="L1585" s="735">
        <v>4</v>
      </c>
      <c r="M1585" s="804" t="s">
        <v>244</v>
      </c>
      <c r="N1585" s="437" t="s">
        <v>172</v>
      </c>
      <c r="O1585" s="304">
        <v>1</v>
      </c>
      <c r="P1585" s="275">
        <v>95.268000000000001</v>
      </c>
      <c r="Q1585" s="275">
        <v>8</v>
      </c>
      <c r="R1585" s="253">
        <v>4</v>
      </c>
      <c r="S1585" s="305">
        <v>1</v>
      </c>
    </row>
    <row r="1586" spans="2:19" ht="16.5" thickTop="1" thickBot="1">
      <c r="B1586" s="804" t="s">
        <v>3056</v>
      </c>
      <c r="C1586" s="884" t="s">
        <v>613</v>
      </c>
      <c r="D1586" s="881" t="s">
        <v>172</v>
      </c>
      <c r="E1586" s="804" t="s">
        <v>1557</v>
      </c>
      <c r="F1586" s="294" t="s">
        <v>1558</v>
      </c>
      <c r="G1586" s="295" t="s">
        <v>110</v>
      </c>
      <c r="H1586" s="645">
        <v>14</v>
      </c>
      <c r="I1586" s="647">
        <v>168.57599999999999</v>
      </c>
      <c r="J1586" s="434">
        <v>466.06400000000002</v>
      </c>
      <c r="K1586" s="435">
        <v>0.28877005347593582</v>
      </c>
      <c r="L1586" s="735">
        <v>8</v>
      </c>
      <c r="M1586" s="804" t="s">
        <v>246</v>
      </c>
      <c r="N1586" s="437" t="s">
        <v>172</v>
      </c>
      <c r="O1586" s="304">
        <v>1</v>
      </c>
      <c r="P1586" s="275">
        <v>10.044</v>
      </c>
      <c r="Q1586" s="275">
        <v>1</v>
      </c>
      <c r="R1586" s="253">
        <v>1</v>
      </c>
      <c r="S1586" s="305">
        <v>0.125</v>
      </c>
    </row>
    <row r="1587" spans="2:19" ht="16.5" thickTop="1" thickBot="1">
      <c r="B1587" s="804" t="s">
        <v>3056</v>
      </c>
      <c r="C1587" s="884" t="s">
        <v>613</v>
      </c>
      <c r="D1587" s="881" t="s">
        <v>172</v>
      </c>
      <c r="E1587" s="804" t="s">
        <v>2318</v>
      </c>
      <c r="F1587" s="294" t="s">
        <v>2319</v>
      </c>
      <c r="G1587" s="295" t="s">
        <v>110</v>
      </c>
      <c r="H1587" s="645">
        <v>8</v>
      </c>
      <c r="I1587" s="647">
        <v>42.32</v>
      </c>
      <c r="J1587" s="434">
        <v>697.43799999999999</v>
      </c>
      <c r="K1587" s="435">
        <v>0.28846153846153844</v>
      </c>
      <c r="L1587" s="735">
        <v>9</v>
      </c>
      <c r="M1587" s="804" t="s">
        <v>246</v>
      </c>
      <c r="N1587" s="437" t="s">
        <v>172</v>
      </c>
      <c r="O1587" s="304"/>
      <c r="P1587" s="275">
        <v>54.179000000000002</v>
      </c>
      <c r="Q1587" s="275">
        <v>3</v>
      </c>
      <c r="R1587" s="253">
        <v>2</v>
      </c>
      <c r="S1587" s="305">
        <v>0.21052631578947367</v>
      </c>
    </row>
    <row r="1588" spans="2:19" ht="16.5" thickTop="1" thickBot="1">
      <c r="B1588" s="804" t="s">
        <v>3056</v>
      </c>
      <c r="C1588" s="884" t="s">
        <v>613</v>
      </c>
      <c r="D1588" s="881" t="s">
        <v>172</v>
      </c>
      <c r="E1588" s="804" t="s">
        <v>2358</v>
      </c>
      <c r="F1588" s="294" t="s">
        <v>2360</v>
      </c>
      <c r="G1588" s="295" t="s">
        <v>111</v>
      </c>
      <c r="H1588" s="645">
        <v>7</v>
      </c>
      <c r="I1588" s="647">
        <v>161.37899999999999</v>
      </c>
      <c r="J1588" s="434">
        <v>172.15899999999999</v>
      </c>
      <c r="K1588" s="435">
        <v>0.5</v>
      </c>
      <c r="L1588" s="735">
        <v>2</v>
      </c>
      <c r="M1588" s="804" t="s">
        <v>244</v>
      </c>
      <c r="N1588" s="437" t="s">
        <v>172</v>
      </c>
      <c r="O1588" s="304"/>
      <c r="P1588" s="275">
        <v>55.515999999999998</v>
      </c>
      <c r="Q1588" s="275">
        <v>4</v>
      </c>
      <c r="R1588" s="253">
        <v>1</v>
      </c>
      <c r="S1588" s="305">
        <v>0.5</v>
      </c>
    </row>
    <row r="1589" spans="2:19" ht="16.5" thickTop="1" thickBot="1">
      <c r="B1589" s="804" t="s">
        <v>3056</v>
      </c>
      <c r="C1589" s="884" t="s">
        <v>613</v>
      </c>
      <c r="D1589" s="881" t="s">
        <v>172</v>
      </c>
      <c r="E1589" s="804" t="s">
        <v>2531</v>
      </c>
      <c r="F1589" s="294" t="s">
        <v>2154</v>
      </c>
      <c r="G1589" s="295" t="s">
        <v>109</v>
      </c>
      <c r="H1589" s="645"/>
      <c r="I1589" s="647"/>
      <c r="J1589" s="434">
        <v>21.863</v>
      </c>
      <c r="K1589" s="435">
        <v>5.7142857142857141E-2</v>
      </c>
      <c r="L1589" s="735">
        <v>2</v>
      </c>
      <c r="M1589" s="804" t="s">
        <v>286</v>
      </c>
      <c r="N1589" s="437" t="s">
        <v>172</v>
      </c>
      <c r="O1589" s="304"/>
      <c r="P1589" s="275">
        <v>0</v>
      </c>
      <c r="Q1589" s="275"/>
      <c r="R1589" s="253">
        <v>0</v>
      </c>
      <c r="S1589" s="305">
        <v>0</v>
      </c>
    </row>
    <row r="1590" spans="2:19" ht="16.5" thickTop="1" thickBot="1">
      <c r="B1590" s="804" t="s">
        <v>3056</v>
      </c>
      <c r="C1590" s="884" t="s">
        <v>613</v>
      </c>
      <c r="D1590" s="881" t="s">
        <v>172</v>
      </c>
      <c r="E1590" s="804" t="s">
        <v>2532</v>
      </c>
      <c r="F1590" s="294" t="s">
        <v>2533</v>
      </c>
      <c r="G1590" s="295" t="s">
        <v>110</v>
      </c>
      <c r="H1590" s="645">
        <v>5</v>
      </c>
      <c r="I1590" s="647">
        <v>22.654</v>
      </c>
      <c r="J1590" s="434">
        <v>37.795000000000002</v>
      </c>
      <c r="K1590" s="435">
        <v>0.21428571428571427</v>
      </c>
      <c r="L1590" s="735">
        <v>2</v>
      </c>
      <c r="M1590" s="804" t="s">
        <v>286</v>
      </c>
      <c r="N1590" s="437" t="s">
        <v>172</v>
      </c>
      <c r="O1590" s="304"/>
      <c r="P1590" s="275"/>
      <c r="Q1590" s="275"/>
      <c r="R1590" s="253">
        <v>0</v>
      </c>
      <c r="S1590" s="305">
        <v>0</v>
      </c>
    </row>
    <row r="1591" spans="2:19" ht="16.5" thickTop="1" thickBot="1">
      <c r="B1591" s="804" t="s">
        <v>3056</v>
      </c>
      <c r="C1591" s="884" t="s">
        <v>613</v>
      </c>
      <c r="D1591" s="881" t="s">
        <v>172</v>
      </c>
      <c r="E1591" s="804" t="s">
        <v>2580</v>
      </c>
      <c r="F1591" s="294" t="s">
        <v>2581</v>
      </c>
      <c r="G1591" s="295" t="s">
        <v>109</v>
      </c>
      <c r="H1591" s="645"/>
      <c r="I1591" s="647"/>
      <c r="J1591" s="434">
        <v>121.724</v>
      </c>
      <c r="K1591" s="435">
        <v>0.30188679245283018</v>
      </c>
      <c r="L1591" s="735">
        <v>9</v>
      </c>
      <c r="M1591" s="804" t="s">
        <v>286</v>
      </c>
      <c r="N1591" s="437" t="s">
        <v>172</v>
      </c>
      <c r="O1591" s="304">
        <v>2</v>
      </c>
      <c r="P1591" s="275">
        <v>7.0590000000000002</v>
      </c>
      <c r="Q1591" s="275">
        <v>1</v>
      </c>
      <c r="R1591" s="253">
        <v>1</v>
      </c>
      <c r="S1591" s="305">
        <v>0.11764705882352941</v>
      </c>
    </row>
    <row r="1592" spans="2:19" ht="16.5" thickTop="1" thickBot="1">
      <c r="B1592" s="804" t="s">
        <v>3056</v>
      </c>
      <c r="C1592" s="884" t="s">
        <v>613</v>
      </c>
      <c r="D1592" s="881" t="s">
        <v>172</v>
      </c>
      <c r="E1592" s="804" t="s">
        <v>2996</v>
      </c>
      <c r="F1592" s="294" t="s">
        <v>2997</v>
      </c>
      <c r="G1592" s="295" t="s">
        <v>110</v>
      </c>
      <c r="H1592" s="645">
        <v>2</v>
      </c>
      <c r="I1592" s="647"/>
      <c r="J1592" s="434">
        <v>23.173999999999999</v>
      </c>
      <c r="K1592" s="435">
        <v>0.30769230769230771</v>
      </c>
      <c r="L1592" s="735">
        <v>3</v>
      </c>
      <c r="M1592" s="804" t="s">
        <v>245</v>
      </c>
      <c r="N1592" s="437" t="s">
        <v>172</v>
      </c>
      <c r="O1592" s="304"/>
      <c r="P1592" s="275"/>
      <c r="Q1592" s="275"/>
      <c r="R1592" s="253">
        <v>0</v>
      </c>
      <c r="S1592" s="305">
        <v>0</v>
      </c>
    </row>
    <row r="1593" spans="2:19" ht="16.5" thickTop="1" thickBot="1">
      <c r="B1593" s="804" t="s">
        <v>3056</v>
      </c>
      <c r="C1593" s="884" t="s">
        <v>2792</v>
      </c>
      <c r="D1593" s="881" t="s">
        <v>172</v>
      </c>
      <c r="E1593" s="804" t="s">
        <v>2792</v>
      </c>
      <c r="F1593" s="294" t="s">
        <v>2794</v>
      </c>
      <c r="G1593" s="295" t="s">
        <v>647</v>
      </c>
      <c r="H1593" s="645">
        <v>3</v>
      </c>
      <c r="I1593" s="647"/>
      <c r="J1593" s="434">
        <v>133.982</v>
      </c>
      <c r="K1593" s="435">
        <v>0.42553191489361702</v>
      </c>
      <c r="L1593" s="735">
        <v>16</v>
      </c>
      <c r="M1593" s="804" t="s">
        <v>246</v>
      </c>
      <c r="N1593" s="437" t="s">
        <v>172</v>
      </c>
      <c r="O1593" s="304">
        <v>5</v>
      </c>
      <c r="P1593" s="275">
        <v>62.920999999999999</v>
      </c>
      <c r="Q1593" s="275">
        <v>6</v>
      </c>
      <c r="R1593" s="253">
        <v>5</v>
      </c>
      <c r="S1593" s="305">
        <v>0.37037037037037035</v>
      </c>
    </row>
    <row r="1594" spans="2:19" ht="16.5" thickTop="1" thickBot="1">
      <c r="B1594" s="804" t="s">
        <v>3056</v>
      </c>
      <c r="C1594" s="884" t="s">
        <v>2792</v>
      </c>
      <c r="D1594" s="881" t="s">
        <v>172</v>
      </c>
      <c r="E1594" s="804" t="s">
        <v>2998</v>
      </c>
      <c r="F1594" s="294" t="s">
        <v>2999</v>
      </c>
      <c r="G1594" s="295" t="s">
        <v>110</v>
      </c>
      <c r="H1594" s="645">
        <v>3</v>
      </c>
      <c r="I1594" s="647">
        <v>61.469000000000001</v>
      </c>
      <c r="J1594" s="434">
        <v>61.469000000000001</v>
      </c>
      <c r="K1594" s="435">
        <v>0.30769230769230771</v>
      </c>
      <c r="L1594" s="735">
        <v>3</v>
      </c>
      <c r="M1594" s="804" t="s">
        <v>244</v>
      </c>
      <c r="N1594" s="437" t="s">
        <v>172</v>
      </c>
      <c r="O1594" s="304"/>
      <c r="P1594" s="275">
        <v>22.664999999999999</v>
      </c>
      <c r="Q1594" s="275">
        <v>2</v>
      </c>
      <c r="R1594" s="253">
        <v>1</v>
      </c>
      <c r="S1594" s="305">
        <v>0.33333333333333331</v>
      </c>
    </row>
    <row r="1595" spans="2:19" ht="16.5" thickTop="1" thickBot="1">
      <c r="B1595" s="804" t="s">
        <v>3056</v>
      </c>
      <c r="C1595" s="884" t="s">
        <v>2792</v>
      </c>
      <c r="D1595" s="881" t="s">
        <v>172</v>
      </c>
      <c r="E1595" s="804" t="s">
        <v>3300</v>
      </c>
      <c r="F1595" s="294" t="s">
        <v>3301</v>
      </c>
      <c r="G1595" s="295" t="s">
        <v>110</v>
      </c>
      <c r="H1595" s="645">
        <v>2</v>
      </c>
      <c r="I1595" s="647"/>
      <c r="J1595" s="434"/>
      <c r="K1595" s="435">
        <v>0</v>
      </c>
      <c r="L1595" s="735">
        <v>1</v>
      </c>
      <c r="M1595" s="804" t="s">
        <v>286</v>
      </c>
      <c r="N1595" s="437" t="s">
        <v>172</v>
      </c>
      <c r="O1595" s="304"/>
      <c r="P1595" s="275"/>
      <c r="Q1595" s="275"/>
      <c r="R1595" s="253">
        <v>0</v>
      </c>
      <c r="S1595" s="305">
        <v>0</v>
      </c>
    </row>
    <row r="1596" spans="2:19" ht="16.5" thickTop="1" thickBot="1">
      <c r="B1596" s="804" t="s">
        <v>3056</v>
      </c>
      <c r="C1596" s="884" t="s">
        <v>2792</v>
      </c>
      <c r="D1596" s="881" t="s">
        <v>172</v>
      </c>
      <c r="E1596" s="804" t="s">
        <v>3302</v>
      </c>
      <c r="F1596" s="294" t="s">
        <v>3303</v>
      </c>
      <c r="G1596" s="295" t="s">
        <v>111</v>
      </c>
      <c r="H1596" s="645">
        <v>1</v>
      </c>
      <c r="I1596" s="647">
        <v>20.303999999999998</v>
      </c>
      <c r="J1596" s="434">
        <v>27.359000000000002</v>
      </c>
      <c r="K1596" s="435">
        <v>0.2857142857142857</v>
      </c>
      <c r="L1596" s="735">
        <v>5</v>
      </c>
      <c r="M1596" s="804" t="s">
        <v>246</v>
      </c>
      <c r="N1596" s="437" t="s">
        <v>172</v>
      </c>
      <c r="O1596" s="304">
        <v>1</v>
      </c>
      <c r="P1596" s="275">
        <v>27.359000000000002</v>
      </c>
      <c r="Q1596" s="275">
        <v>2</v>
      </c>
      <c r="R1596" s="253">
        <v>2</v>
      </c>
      <c r="S1596" s="305">
        <v>0.44444444444444442</v>
      </c>
    </row>
    <row r="1597" spans="2:19" ht="16.5" thickTop="1" thickBot="1">
      <c r="B1597" s="804" t="s">
        <v>3056</v>
      </c>
      <c r="C1597" s="884" t="s">
        <v>2792</v>
      </c>
      <c r="D1597" s="881" t="s">
        <v>172</v>
      </c>
      <c r="E1597" s="804" t="s">
        <v>3854</v>
      </c>
      <c r="F1597" s="294" t="s">
        <v>3855</v>
      </c>
      <c r="G1597" s="295" t="s">
        <v>110</v>
      </c>
      <c r="H1597" s="645">
        <v>0</v>
      </c>
      <c r="I1597" s="647">
        <v>11.692</v>
      </c>
      <c r="J1597" s="434">
        <v>211.49600000000001</v>
      </c>
      <c r="K1597" s="435">
        <v>1.6</v>
      </c>
      <c r="L1597" s="735">
        <v>5</v>
      </c>
      <c r="M1597" s="804" t="s">
        <v>172</v>
      </c>
      <c r="N1597" s="437" t="s">
        <v>172</v>
      </c>
      <c r="O1597" s="304">
        <v>5</v>
      </c>
      <c r="P1597" s="275">
        <v>211.49600000000001</v>
      </c>
      <c r="Q1597" s="275">
        <v>14</v>
      </c>
      <c r="R1597" s="253">
        <v>4</v>
      </c>
      <c r="S1597" s="305">
        <v>1.6</v>
      </c>
    </row>
    <row r="1598" spans="2:19" ht="16.5" thickTop="1" thickBot="1">
      <c r="B1598" s="804" t="s">
        <v>3057</v>
      </c>
      <c r="C1598" s="884" t="s">
        <v>172</v>
      </c>
      <c r="D1598" s="881" t="s">
        <v>172</v>
      </c>
      <c r="E1598" s="804" t="s">
        <v>609</v>
      </c>
      <c r="F1598" s="294" t="s">
        <v>620</v>
      </c>
      <c r="G1598" s="295" t="s">
        <v>111</v>
      </c>
      <c r="H1598" s="645">
        <v>26</v>
      </c>
      <c r="I1598" s="647"/>
      <c r="J1598" s="434">
        <v>0</v>
      </c>
      <c r="K1598" s="435">
        <v>0</v>
      </c>
      <c r="L1598" s="735">
        <v>1</v>
      </c>
      <c r="M1598" s="804" t="s">
        <v>286</v>
      </c>
      <c r="N1598" s="437" t="s">
        <v>172</v>
      </c>
      <c r="O1598" s="304"/>
      <c r="P1598" s="275"/>
      <c r="Q1598" s="275"/>
      <c r="R1598" s="253">
        <v>0</v>
      </c>
      <c r="S1598" s="305">
        <v>0</v>
      </c>
    </row>
    <row r="1599" spans="2:19" ht="16.5" thickTop="1" thickBot="1">
      <c r="B1599" s="804" t="s">
        <v>3057</v>
      </c>
      <c r="C1599" s="884" t="s">
        <v>172</v>
      </c>
      <c r="D1599" s="881" t="s">
        <v>172</v>
      </c>
      <c r="E1599" s="804" t="s">
        <v>978</v>
      </c>
      <c r="F1599" s="294" t="s">
        <v>739</v>
      </c>
      <c r="G1599" s="295" t="s">
        <v>109</v>
      </c>
      <c r="H1599" s="645"/>
      <c r="I1599" s="647"/>
      <c r="J1599" s="434"/>
      <c r="K1599" s="435">
        <v>0</v>
      </c>
      <c r="L1599" s="735"/>
      <c r="M1599" s="804" t="s">
        <v>286</v>
      </c>
      <c r="N1599" s="437" t="s">
        <v>172</v>
      </c>
      <c r="O1599" s="304"/>
      <c r="P1599" s="275"/>
      <c r="Q1599" s="275"/>
      <c r="R1599" s="253">
        <v>0</v>
      </c>
      <c r="S1599" s="305">
        <v>0</v>
      </c>
    </row>
    <row r="1600" spans="2:19" ht="16.5" thickTop="1" thickBot="1">
      <c r="B1600" s="804" t="s">
        <v>3057</v>
      </c>
      <c r="C1600" s="884" t="s">
        <v>172</v>
      </c>
      <c r="D1600" s="881" t="s">
        <v>172</v>
      </c>
      <c r="E1600" s="804" t="s">
        <v>979</v>
      </c>
      <c r="F1600" s="294" t="s">
        <v>980</v>
      </c>
      <c r="G1600" s="295" t="s">
        <v>110</v>
      </c>
      <c r="H1600" s="645">
        <v>18</v>
      </c>
      <c r="I1600" s="647"/>
      <c r="J1600" s="434"/>
      <c r="K1600" s="435">
        <v>0</v>
      </c>
      <c r="L1600" s="735">
        <v>1</v>
      </c>
      <c r="M1600" s="804" t="s">
        <v>286</v>
      </c>
      <c r="N1600" s="437" t="s">
        <v>172</v>
      </c>
      <c r="O1600" s="304"/>
      <c r="P1600" s="275"/>
      <c r="Q1600" s="275"/>
      <c r="R1600" s="253">
        <v>0</v>
      </c>
      <c r="S1600" s="305">
        <v>0</v>
      </c>
    </row>
    <row r="1601" spans="2:19" ht="16.5" thickTop="1" thickBot="1">
      <c r="B1601" s="804" t="s">
        <v>3057</v>
      </c>
      <c r="C1601" s="884" t="s">
        <v>1339</v>
      </c>
      <c r="D1601" s="881" t="s">
        <v>172</v>
      </c>
      <c r="E1601" s="804" t="s">
        <v>1339</v>
      </c>
      <c r="F1601" s="294" t="s">
        <v>1341</v>
      </c>
      <c r="G1601" s="295" t="s">
        <v>112</v>
      </c>
      <c r="H1601" s="645">
        <v>14</v>
      </c>
      <c r="I1601" s="647">
        <v>60.66</v>
      </c>
      <c r="J1601" s="434">
        <v>408.58300000000003</v>
      </c>
      <c r="K1601" s="435">
        <v>0.27385892116182575</v>
      </c>
      <c r="L1601" s="735">
        <v>21</v>
      </c>
      <c r="M1601" s="804" t="s">
        <v>246</v>
      </c>
      <c r="N1601" s="437" t="s">
        <v>172</v>
      </c>
      <c r="O1601" s="304">
        <v>13</v>
      </c>
      <c r="P1601" s="275">
        <v>68.787999999999997</v>
      </c>
      <c r="Q1601" s="275">
        <v>7</v>
      </c>
      <c r="R1601" s="253">
        <v>7</v>
      </c>
      <c r="S1601" s="305">
        <v>0.48275862068965519</v>
      </c>
    </row>
    <row r="1602" spans="2:19" ht="16.5" thickTop="1" thickBot="1">
      <c r="B1602" s="804" t="s">
        <v>3057</v>
      </c>
      <c r="C1602" s="884" t="s">
        <v>1339</v>
      </c>
      <c r="D1602" s="881" t="s">
        <v>172</v>
      </c>
      <c r="E1602" s="804" t="s">
        <v>1140</v>
      </c>
      <c r="F1602" s="294" t="s">
        <v>1141</v>
      </c>
      <c r="G1602" s="295" t="s">
        <v>110</v>
      </c>
      <c r="H1602" s="645">
        <v>17</v>
      </c>
      <c r="I1602" s="647">
        <v>39.506</v>
      </c>
      <c r="J1602" s="434">
        <v>324.06</v>
      </c>
      <c r="K1602" s="435">
        <v>0.29230769230769232</v>
      </c>
      <c r="L1602" s="735">
        <v>6</v>
      </c>
      <c r="M1602" s="804" t="s">
        <v>244</v>
      </c>
      <c r="N1602" s="437" t="s">
        <v>172</v>
      </c>
      <c r="O1602" s="304"/>
      <c r="P1602" s="275">
        <v>0</v>
      </c>
      <c r="Q1602" s="275"/>
      <c r="R1602" s="253">
        <v>0</v>
      </c>
      <c r="S1602" s="305">
        <v>0</v>
      </c>
    </row>
    <row r="1603" spans="2:19" ht="16.5" thickTop="1" thickBot="1">
      <c r="B1603" s="804" t="s">
        <v>3057</v>
      </c>
      <c r="C1603" s="884" t="s">
        <v>1339</v>
      </c>
      <c r="D1603" s="881" t="s">
        <v>172</v>
      </c>
      <c r="E1603" s="804" t="s">
        <v>1231</v>
      </c>
      <c r="F1603" s="294" t="s">
        <v>667</v>
      </c>
      <c r="G1603" s="295" t="s">
        <v>110</v>
      </c>
      <c r="H1603" s="645">
        <v>17</v>
      </c>
      <c r="I1603" s="647">
        <v>20.962</v>
      </c>
      <c r="J1603" s="434">
        <v>131.553</v>
      </c>
      <c r="K1603" s="435">
        <v>0.21487603305785125</v>
      </c>
      <c r="L1603" s="735">
        <v>1</v>
      </c>
      <c r="M1603" s="804" t="s">
        <v>286</v>
      </c>
      <c r="N1603" s="437" t="s">
        <v>172</v>
      </c>
      <c r="O1603" s="304"/>
      <c r="P1603" s="275">
        <v>0</v>
      </c>
      <c r="Q1603" s="275"/>
      <c r="R1603" s="253">
        <v>0</v>
      </c>
      <c r="S1603" s="305">
        <v>0</v>
      </c>
    </row>
    <row r="1604" spans="2:19" ht="16.5" thickTop="1" thickBot="1">
      <c r="B1604" s="804" t="s">
        <v>3057</v>
      </c>
      <c r="C1604" s="884" t="s">
        <v>1339</v>
      </c>
      <c r="D1604" s="881" t="s">
        <v>172</v>
      </c>
      <c r="E1604" s="804" t="s">
        <v>2134</v>
      </c>
      <c r="F1604" s="294" t="s">
        <v>916</v>
      </c>
      <c r="G1604" s="295" t="s">
        <v>111</v>
      </c>
      <c r="H1604" s="645">
        <v>8</v>
      </c>
      <c r="I1604" s="647">
        <v>116.33199999999999</v>
      </c>
      <c r="J1604" s="434">
        <v>365.976</v>
      </c>
      <c r="K1604" s="435">
        <v>0.55172413793103448</v>
      </c>
      <c r="L1604" s="735">
        <v>10</v>
      </c>
      <c r="M1604" s="804" t="s">
        <v>246</v>
      </c>
      <c r="N1604" s="437" t="s">
        <v>172</v>
      </c>
      <c r="O1604" s="304">
        <v>5</v>
      </c>
      <c r="P1604" s="275">
        <v>49.082000000000001</v>
      </c>
      <c r="Q1604" s="275">
        <v>5</v>
      </c>
      <c r="R1604" s="253">
        <v>5</v>
      </c>
      <c r="S1604" s="305">
        <v>0.66666666666666663</v>
      </c>
    </row>
    <row r="1605" spans="2:19" ht="16.5" thickTop="1" thickBot="1">
      <c r="B1605" s="804" t="s">
        <v>3057</v>
      </c>
      <c r="C1605" s="884" t="s">
        <v>1339</v>
      </c>
      <c r="D1605" s="881" t="s">
        <v>172</v>
      </c>
      <c r="E1605" s="804" t="s">
        <v>2177</v>
      </c>
      <c r="F1605" s="294" t="s">
        <v>2178</v>
      </c>
      <c r="G1605" s="295" t="s">
        <v>110</v>
      </c>
      <c r="H1605" s="645">
        <v>8</v>
      </c>
      <c r="I1605" s="647">
        <v>12.952999999999999</v>
      </c>
      <c r="J1605" s="434">
        <v>274.80099999999999</v>
      </c>
      <c r="K1605" s="435">
        <v>0.40677966101694918</v>
      </c>
      <c r="L1605" s="735">
        <v>4</v>
      </c>
      <c r="M1605" s="804" t="s">
        <v>246</v>
      </c>
      <c r="N1605" s="437" t="s">
        <v>172</v>
      </c>
      <c r="O1605" s="304"/>
      <c r="P1605" s="275">
        <v>49.194000000000003</v>
      </c>
      <c r="Q1605" s="275">
        <v>4</v>
      </c>
      <c r="R1605" s="253">
        <v>1</v>
      </c>
      <c r="S1605" s="305">
        <v>0.25</v>
      </c>
    </row>
    <row r="1606" spans="2:19" ht="16.5" thickTop="1" thickBot="1">
      <c r="B1606" s="804" t="s">
        <v>3057</v>
      </c>
      <c r="C1606" s="884" t="s">
        <v>1339</v>
      </c>
      <c r="D1606" s="881" t="s">
        <v>172</v>
      </c>
      <c r="E1606" s="804" t="s">
        <v>2303</v>
      </c>
      <c r="F1606" s="294" t="s">
        <v>2304</v>
      </c>
      <c r="G1606" s="295" t="s">
        <v>110</v>
      </c>
      <c r="H1606" s="645">
        <v>7</v>
      </c>
      <c r="I1606" s="647">
        <v>8.0180000000000007</v>
      </c>
      <c r="J1606" s="434">
        <v>115.035</v>
      </c>
      <c r="K1606" s="435">
        <v>0.41025641025641024</v>
      </c>
      <c r="L1606" s="735">
        <v>7</v>
      </c>
      <c r="M1606" s="804" t="s">
        <v>245</v>
      </c>
      <c r="N1606" s="437" t="s">
        <v>172</v>
      </c>
      <c r="O1606" s="304">
        <v>1</v>
      </c>
      <c r="P1606" s="275"/>
      <c r="Q1606" s="275"/>
      <c r="R1606" s="253">
        <v>0</v>
      </c>
      <c r="S1606" s="305">
        <v>0</v>
      </c>
    </row>
    <row r="1607" spans="2:19" ht="16.5" thickTop="1" thickBot="1">
      <c r="B1607" s="804" t="s">
        <v>3057</v>
      </c>
      <c r="C1607" s="884" t="s">
        <v>1339</v>
      </c>
      <c r="D1607" s="881" t="s">
        <v>172</v>
      </c>
      <c r="E1607" s="804" t="s">
        <v>2566</v>
      </c>
      <c r="F1607" s="294" t="s">
        <v>2567</v>
      </c>
      <c r="G1607" s="295" t="s">
        <v>109</v>
      </c>
      <c r="H1607" s="645"/>
      <c r="I1607" s="647"/>
      <c r="J1607" s="434">
        <v>10.763999999999999</v>
      </c>
      <c r="K1607" s="435">
        <v>0.11428571428571428</v>
      </c>
      <c r="L1607" s="735">
        <v>3</v>
      </c>
      <c r="M1607" s="804" t="s">
        <v>286</v>
      </c>
      <c r="N1607" s="437" t="s">
        <v>172</v>
      </c>
      <c r="O1607" s="304"/>
      <c r="P1607" s="275"/>
      <c r="Q1607" s="275"/>
      <c r="R1607" s="253">
        <v>0</v>
      </c>
      <c r="S1607" s="305">
        <v>0</v>
      </c>
    </row>
    <row r="1608" spans="2:19" ht="16.5" thickTop="1" thickBot="1">
      <c r="B1608" s="804" t="s">
        <v>3057</v>
      </c>
      <c r="C1608" s="884" t="s">
        <v>1339</v>
      </c>
      <c r="D1608" s="881" t="s">
        <v>172</v>
      </c>
      <c r="E1608" s="804" t="s">
        <v>2720</v>
      </c>
      <c r="F1608" s="294" t="s">
        <v>2721</v>
      </c>
      <c r="G1608" s="295" t="s">
        <v>110</v>
      </c>
      <c r="H1608" s="645">
        <v>3</v>
      </c>
      <c r="I1608" s="647">
        <v>7.2629999999999999</v>
      </c>
      <c r="J1608" s="434">
        <v>59.192999999999998</v>
      </c>
      <c r="K1608" s="435">
        <v>0.5</v>
      </c>
      <c r="L1608" s="735">
        <v>6</v>
      </c>
      <c r="M1608" s="804" t="s">
        <v>244</v>
      </c>
      <c r="N1608" s="437" t="s">
        <v>172</v>
      </c>
      <c r="O1608" s="304">
        <v>3</v>
      </c>
      <c r="P1608" s="275">
        <v>38.978000000000002</v>
      </c>
      <c r="Q1608" s="275">
        <v>4</v>
      </c>
      <c r="R1608" s="253">
        <v>4</v>
      </c>
      <c r="S1608" s="305">
        <v>0.88888888888888884</v>
      </c>
    </row>
    <row r="1609" spans="2:19" ht="16.5" thickTop="1" thickBot="1">
      <c r="B1609" s="804" t="s">
        <v>3057</v>
      </c>
      <c r="C1609" s="884" t="s">
        <v>1339</v>
      </c>
      <c r="D1609" s="881" t="s">
        <v>172</v>
      </c>
      <c r="E1609" s="804" t="s">
        <v>2939</v>
      </c>
      <c r="F1609" s="294" t="s">
        <v>2407</v>
      </c>
      <c r="G1609" s="295" t="s">
        <v>109</v>
      </c>
      <c r="H1609" s="645"/>
      <c r="I1609" s="647"/>
      <c r="J1609" s="434">
        <v>115.014</v>
      </c>
      <c r="K1609" s="435">
        <v>0.60606060606060608</v>
      </c>
      <c r="L1609" s="735">
        <v>12</v>
      </c>
      <c r="M1609" s="804" t="s">
        <v>286</v>
      </c>
      <c r="N1609" s="437" t="s">
        <v>172</v>
      </c>
      <c r="O1609" s="304">
        <v>7</v>
      </c>
      <c r="P1609" s="275">
        <v>73.411000000000001</v>
      </c>
      <c r="Q1609" s="275">
        <v>7</v>
      </c>
      <c r="R1609" s="253">
        <v>7</v>
      </c>
      <c r="S1609" s="305">
        <v>0.82352941176470584</v>
      </c>
    </row>
    <row r="1610" spans="2:19" ht="16.5" thickTop="1" thickBot="1">
      <c r="B1610" s="804" t="s">
        <v>3057</v>
      </c>
      <c r="C1610" s="884" t="s">
        <v>1342</v>
      </c>
      <c r="D1610" s="881" t="s">
        <v>172</v>
      </c>
      <c r="E1610" s="804" t="s">
        <v>1541</v>
      </c>
      <c r="F1610" s="294" t="s">
        <v>1542</v>
      </c>
      <c r="G1610" s="295" t="s">
        <v>110</v>
      </c>
      <c r="H1610" s="645">
        <v>13</v>
      </c>
      <c r="I1610" s="647">
        <v>49.570999999999998</v>
      </c>
      <c r="J1610" s="434">
        <v>392.21600000000001</v>
      </c>
      <c r="K1610" s="435">
        <v>0.23076923076923078</v>
      </c>
      <c r="L1610" s="735">
        <v>9</v>
      </c>
      <c r="M1610" s="804" t="s">
        <v>246</v>
      </c>
      <c r="N1610" s="437" t="s">
        <v>172</v>
      </c>
      <c r="O1610" s="304">
        <v>2</v>
      </c>
      <c r="P1610" s="275">
        <v>10.218999999999999</v>
      </c>
      <c r="Q1610" s="275">
        <v>1</v>
      </c>
      <c r="R1610" s="253">
        <v>1</v>
      </c>
      <c r="S1610" s="305">
        <v>0.11764705882352941</v>
      </c>
    </row>
    <row r="1611" spans="2:19" ht="16.5" thickTop="1" thickBot="1">
      <c r="B1611" s="804" t="s">
        <v>3057</v>
      </c>
      <c r="C1611" s="884" t="s">
        <v>1342</v>
      </c>
      <c r="D1611" s="881" t="s">
        <v>172</v>
      </c>
      <c r="E1611" s="804" t="s">
        <v>1495</v>
      </c>
      <c r="F1611" s="294" t="s">
        <v>1496</v>
      </c>
      <c r="G1611" s="295" t="s">
        <v>110</v>
      </c>
      <c r="H1611" s="645">
        <v>14</v>
      </c>
      <c r="I1611" s="647">
        <v>21.31</v>
      </c>
      <c r="J1611" s="434">
        <v>190.47800000000001</v>
      </c>
      <c r="K1611" s="435">
        <v>0.13930348258706468</v>
      </c>
      <c r="L1611" s="735">
        <v>3</v>
      </c>
      <c r="M1611" s="804" t="s">
        <v>245</v>
      </c>
      <c r="N1611" s="437" t="s">
        <v>172</v>
      </c>
      <c r="O1611" s="304"/>
      <c r="P1611" s="275">
        <v>0</v>
      </c>
      <c r="Q1611" s="275"/>
      <c r="R1611" s="253">
        <v>0</v>
      </c>
      <c r="S1611" s="305">
        <v>0</v>
      </c>
    </row>
    <row r="1612" spans="2:19" ht="16.5" thickTop="1" thickBot="1">
      <c r="B1612" s="804" t="s">
        <v>3057</v>
      </c>
      <c r="C1612" s="884" t="s">
        <v>1342</v>
      </c>
      <c r="D1612" s="881" t="s">
        <v>172</v>
      </c>
      <c r="E1612" s="804" t="s">
        <v>1342</v>
      </c>
      <c r="F1612" s="294" t="s">
        <v>1344</v>
      </c>
      <c r="G1612" s="295" t="s">
        <v>112</v>
      </c>
      <c r="H1612" s="645">
        <v>14</v>
      </c>
      <c r="I1612" s="647">
        <v>33.277999999999999</v>
      </c>
      <c r="J1612" s="434">
        <v>1057.1959999999999</v>
      </c>
      <c r="K1612" s="435">
        <v>0.32954545454545453</v>
      </c>
      <c r="L1612" s="735">
        <v>13</v>
      </c>
      <c r="M1612" s="804" t="s">
        <v>246</v>
      </c>
      <c r="N1612" s="437" t="s">
        <v>172</v>
      </c>
      <c r="O1612" s="304"/>
      <c r="P1612" s="275">
        <v>53.08</v>
      </c>
      <c r="Q1612" s="275">
        <v>5</v>
      </c>
      <c r="R1612" s="253">
        <v>2</v>
      </c>
      <c r="S1612" s="305">
        <v>0.14285714285714285</v>
      </c>
    </row>
    <row r="1613" spans="2:19" ht="16.5" thickTop="1" thickBot="1">
      <c r="B1613" s="804" t="s">
        <v>3057</v>
      </c>
      <c r="C1613" s="884" t="s">
        <v>1342</v>
      </c>
      <c r="D1613" s="881" t="s">
        <v>172</v>
      </c>
      <c r="E1613" s="804" t="s">
        <v>1279</v>
      </c>
      <c r="F1613" s="294" t="s">
        <v>1281</v>
      </c>
      <c r="G1613" s="295" t="s">
        <v>111</v>
      </c>
      <c r="H1613" s="645">
        <v>15</v>
      </c>
      <c r="I1613" s="647">
        <v>106.916</v>
      </c>
      <c r="J1613" s="434">
        <v>651.53800000000001</v>
      </c>
      <c r="K1613" s="435">
        <v>0.24146981627296588</v>
      </c>
      <c r="L1613" s="735">
        <v>39</v>
      </c>
      <c r="M1613" s="804" t="s">
        <v>246</v>
      </c>
      <c r="N1613" s="437" t="s">
        <v>172</v>
      </c>
      <c r="O1613" s="304">
        <v>28</v>
      </c>
      <c r="P1613" s="275">
        <v>52.45</v>
      </c>
      <c r="Q1613" s="275">
        <v>5</v>
      </c>
      <c r="R1613" s="253">
        <v>5</v>
      </c>
      <c r="S1613" s="305">
        <v>0.2</v>
      </c>
    </row>
    <row r="1614" spans="2:19" ht="16.5" thickTop="1" thickBot="1">
      <c r="B1614" s="804" t="s">
        <v>3057</v>
      </c>
      <c r="C1614" s="884" t="s">
        <v>1342</v>
      </c>
      <c r="D1614" s="881" t="s">
        <v>172</v>
      </c>
      <c r="E1614" s="804" t="s">
        <v>1138</v>
      </c>
      <c r="F1614" s="294" t="s">
        <v>1139</v>
      </c>
      <c r="G1614" s="295" t="s">
        <v>110</v>
      </c>
      <c r="H1614" s="645">
        <v>17</v>
      </c>
      <c r="I1614" s="647">
        <v>111.727</v>
      </c>
      <c r="J1614" s="434">
        <v>562.57399999999996</v>
      </c>
      <c r="K1614" s="435">
        <v>0.31147540983606559</v>
      </c>
      <c r="L1614" s="735">
        <v>20</v>
      </c>
      <c r="M1614" s="804" t="s">
        <v>246</v>
      </c>
      <c r="N1614" s="437" t="s">
        <v>172</v>
      </c>
      <c r="O1614" s="304">
        <v>12</v>
      </c>
      <c r="P1614" s="275">
        <v>117.24299999999999</v>
      </c>
      <c r="Q1614" s="275">
        <v>12</v>
      </c>
      <c r="R1614" s="253">
        <v>6</v>
      </c>
      <c r="S1614" s="305">
        <v>0.38709677419354838</v>
      </c>
    </row>
    <row r="1615" spans="2:19" ht="16.5" thickTop="1" thickBot="1">
      <c r="B1615" s="804" t="s">
        <v>3057</v>
      </c>
      <c r="C1615" s="884" t="s">
        <v>1342</v>
      </c>
      <c r="D1615" s="881" t="s">
        <v>172</v>
      </c>
      <c r="E1615" s="804" t="s">
        <v>1860</v>
      </c>
      <c r="F1615" s="294" t="s">
        <v>1861</v>
      </c>
      <c r="G1615" s="295" t="s">
        <v>110</v>
      </c>
      <c r="H1615" s="645">
        <v>10</v>
      </c>
      <c r="I1615" s="647">
        <v>42.356999999999999</v>
      </c>
      <c r="J1615" s="434">
        <v>42.356999999999999</v>
      </c>
      <c r="K1615" s="435">
        <v>0.27586206896551724</v>
      </c>
      <c r="L1615" s="735">
        <v>3</v>
      </c>
      <c r="M1615" s="804" t="s">
        <v>286</v>
      </c>
      <c r="N1615" s="437" t="s">
        <v>172</v>
      </c>
      <c r="O1615" s="304"/>
      <c r="P1615" s="275"/>
      <c r="Q1615" s="275"/>
      <c r="R1615" s="253">
        <v>0</v>
      </c>
      <c r="S1615" s="305">
        <v>0</v>
      </c>
    </row>
    <row r="1616" spans="2:19" ht="16.5" thickTop="1" thickBot="1">
      <c r="B1616" s="804" t="s">
        <v>3057</v>
      </c>
      <c r="C1616" s="884" t="s">
        <v>1342</v>
      </c>
      <c r="D1616" s="881" t="s">
        <v>172</v>
      </c>
      <c r="E1616" s="804" t="s">
        <v>2179</v>
      </c>
      <c r="F1616" s="294" t="s">
        <v>2180</v>
      </c>
      <c r="G1616" s="295" t="s">
        <v>110</v>
      </c>
      <c r="H1616" s="645">
        <v>8</v>
      </c>
      <c r="I1616" s="647">
        <v>621.19500000000005</v>
      </c>
      <c r="J1616" s="434">
        <v>172.44399999999999</v>
      </c>
      <c r="K1616" s="435">
        <v>0.16666666666666666</v>
      </c>
      <c r="L1616" s="735">
        <v>2</v>
      </c>
      <c r="M1616" s="804" t="s">
        <v>244</v>
      </c>
      <c r="N1616" s="437" t="s">
        <v>172</v>
      </c>
      <c r="O1616" s="304"/>
      <c r="P1616" s="275"/>
      <c r="Q1616" s="275"/>
      <c r="R1616" s="253">
        <v>0</v>
      </c>
      <c r="S1616" s="305">
        <v>0</v>
      </c>
    </row>
    <row r="1617" spans="2:19" ht="16.5" thickTop="1" thickBot="1">
      <c r="B1617" s="804" t="s">
        <v>3057</v>
      </c>
      <c r="C1617" s="884" t="s">
        <v>1342</v>
      </c>
      <c r="D1617" s="881" t="s">
        <v>172</v>
      </c>
      <c r="E1617" s="804" t="s">
        <v>2511</v>
      </c>
      <c r="F1617" s="294" t="s">
        <v>2512</v>
      </c>
      <c r="G1617" s="295" t="s">
        <v>109</v>
      </c>
      <c r="H1617" s="645"/>
      <c r="I1617" s="647"/>
      <c r="J1617" s="434">
        <v>23.155999999999999</v>
      </c>
      <c r="K1617" s="435">
        <v>0.21052631578947367</v>
      </c>
      <c r="L1617" s="735">
        <v>1</v>
      </c>
      <c r="M1617" s="804" t="s">
        <v>286</v>
      </c>
      <c r="N1617" s="437" t="s">
        <v>172</v>
      </c>
      <c r="O1617" s="304"/>
      <c r="P1617" s="275"/>
      <c r="Q1617" s="275"/>
      <c r="R1617" s="253">
        <v>0</v>
      </c>
      <c r="S1617" s="305">
        <v>0</v>
      </c>
    </row>
    <row r="1618" spans="2:19" ht="16.5" thickTop="1" thickBot="1">
      <c r="B1618" s="804" t="s">
        <v>3057</v>
      </c>
      <c r="C1618" s="884" t="s">
        <v>1342</v>
      </c>
      <c r="D1618" s="881" t="s">
        <v>172</v>
      </c>
      <c r="E1618" s="804" t="s">
        <v>2568</v>
      </c>
      <c r="F1618" s="294" t="s">
        <v>2569</v>
      </c>
      <c r="G1618" s="295" t="s">
        <v>109</v>
      </c>
      <c r="H1618" s="645"/>
      <c r="I1618" s="647"/>
      <c r="J1618" s="434">
        <v>75.83</v>
      </c>
      <c r="K1618" s="435">
        <v>0.25</v>
      </c>
      <c r="L1618" s="735">
        <v>5</v>
      </c>
      <c r="M1618" s="804" t="s">
        <v>286</v>
      </c>
      <c r="N1618" s="437" t="s">
        <v>172</v>
      </c>
      <c r="O1618" s="304">
        <v>2</v>
      </c>
      <c r="P1618" s="275">
        <v>29.574000000000002</v>
      </c>
      <c r="Q1618" s="275">
        <v>3</v>
      </c>
      <c r="R1618" s="253">
        <v>2</v>
      </c>
      <c r="S1618" s="305">
        <v>0.5</v>
      </c>
    </row>
    <row r="1619" spans="2:19" ht="16.5" thickTop="1" thickBot="1">
      <c r="B1619" s="804" t="s">
        <v>3057</v>
      </c>
      <c r="C1619" s="884" t="s">
        <v>1342</v>
      </c>
      <c r="D1619" s="881" t="s">
        <v>172</v>
      </c>
      <c r="E1619" s="804" t="s">
        <v>2824</v>
      </c>
      <c r="F1619" s="294" t="s">
        <v>2826</v>
      </c>
      <c r="G1619" s="295" t="s">
        <v>111</v>
      </c>
      <c r="H1619" s="645">
        <v>3</v>
      </c>
      <c r="I1619" s="647"/>
      <c r="J1619" s="434">
        <v>167.73500000000001</v>
      </c>
      <c r="K1619" s="435">
        <v>0.42857142857142855</v>
      </c>
      <c r="L1619" s="735">
        <v>16</v>
      </c>
      <c r="M1619" s="804" t="s">
        <v>246</v>
      </c>
      <c r="N1619" s="437" t="s">
        <v>172</v>
      </c>
      <c r="O1619" s="304">
        <v>5</v>
      </c>
      <c r="P1619" s="275">
        <v>45.902000000000001</v>
      </c>
      <c r="Q1619" s="275">
        <v>5</v>
      </c>
      <c r="R1619" s="253">
        <v>3</v>
      </c>
      <c r="S1619" s="305">
        <v>0.20689655172413793</v>
      </c>
    </row>
    <row r="1620" spans="2:19" ht="16.5" thickTop="1" thickBot="1">
      <c r="B1620" s="804" t="s">
        <v>3057</v>
      </c>
      <c r="C1620" s="884" t="s">
        <v>1342</v>
      </c>
      <c r="D1620" s="881" t="s">
        <v>172</v>
      </c>
      <c r="E1620" s="804" t="s">
        <v>2940</v>
      </c>
      <c r="F1620" s="294" t="s">
        <v>2941</v>
      </c>
      <c r="G1620" s="295" t="s">
        <v>110</v>
      </c>
      <c r="H1620" s="645">
        <v>3</v>
      </c>
      <c r="I1620" s="647">
        <v>12.173999999999999</v>
      </c>
      <c r="J1620" s="434">
        <v>119.279</v>
      </c>
      <c r="K1620" s="435">
        <v>0.47619047619047616</v>
      </c>
      <c r="L1620" s="735">
        <v>10</v>
      </c>
      <c r="M1620" s="804" t="s">
        <v>246</v>
      </c>
      <c r="N1620" s="437" t="s">
        <v>172</v>
      </c>
      <c r="O1620" s="304"/>
      <c r="P1620" s="275">
        <v>11.231999999999999</v>
      </c>
      <c r="Q1620" s="275">
        <v>1</v>
      </c>
      <c r="R1620" s="253">
        <v>1</v>
      </c>
      <c r="S1620" s="305">
        <v>9.5238095238095233E-2</v>
      </c>
    </row>
    <row r="1621" spans="2:19" ht="16.5" thickTop="1" thickBot="1">
      <c r="B1621" s="804" t="s">
        <v>3057</v>
      </c>
      <c r="C1621" s="884" t="s">
        <v>1342</v>
      </c>
      <c r="D1621" s="881" t="s">
        <v>172</v>
      </c>
      <c r="E1621" s="804" t="s">
        <v>3304</v>
      </c>
      <c r="F1621" s="294" t="s">
        <v>3305</v>
      </c>
      <c r="G1621" s="295" t="s">
        <v>110</v>
      </c>
      <c r="H1621" s="645">
        <v>1</v>
      </c>
      <c r="I1621" s="647"/>
      <c r="J1621" s="434">
        <v>10.026999999999999</v>
      </c>
      <c r="K1621" s="435">
        <v>0.25</v>
      </c>
      <c r="L1621" s="735">
        <v>4</v>
      </c>
      <c r="M1621" s="804" t="s">
        <v>245</v>
      </c>
      <c r="N1621" s="437" t="s">
        <v>172</v>
      </c>
      <c r="O1621" s="304">
        <v>2</v>
      </c>
      <c r="P1621" s="275">
        <v>10.026999999999999</v>
      </c>
      <c r="Q1621" s="275">
        <v>1</v>
      </c>
      <c r="R1621" s="253">
        <v>1</v>
      </c>
      <c r="S1621" s="305">
        <v>0.33333333333333331</v>
      </c>
    </row>
    <row r="1622" spans="2:19" ht="16.5" thickTop="1" thickBot="1">
      <c r="B1622" s="804" t="s">
        <v>3057</v>
      </c>
      <c r="C1622" s="884" t="s">
        <v>1342</v>
      </c>
      <c r="D1622" s="881" t="s">
        <v>172</v>
      </c>
      <c r="E1622" s="804" t="s">
        <v>3306</v>
      </c>
      <c r="F1622" s="294" t="s">
        <v>3307</v>
      </c>
      <c r="G1622" s="295" t="s">
        <v>110</v>
      </c>
      <c r="H1622" s="645">
        <v>1</v>
      </c>
      <c r="I1622" s="647"/>
      <c r="J1622" s="434"/>
      <c r="K1622" s="435">
        <v>0</v>
      </c>
      <c r="L1622" s="735">
        <v>1</v>
      </c>
      <c r="M1622" s="804" t="s">
        <v>286</v>
      </c>
      <c r="N1622" s="437" t="s">
        <v>172</v>
      </c>
      <c r="O1622" s="304"/>
      <c r="P1622" s="275"/>
      <c r="Q1622" s="275"/>
      <c r="R1622" s="253">
        <v>0</v>
      </c>
      <c r="S1622" s="305">
        <v>0</v>
      </c>
    </row>
    <row r="1623" spans="2:19" ht="16.5" thickTop="1" thickBot="1">
      <c r="B1623" s="804" t="s">
        <v>3057</v>
      </c>
      <c r="C1623" s="884" t="s">
        <v>1342</v>
      </c>
      <c r="D1623" s="881" t="s">
        <v>172</v>
      </c>
      <c r="E1623" s="804" t="s">
        <v>3308</v>
      </c>
      <c r="F1623" s="294" t="s">
        <v>3309</v>
      </c>
      <c r="G1623" s="295" t="s">
        <v>110</v>
      </c>
      <c r="H1623" s="645">
        <v>1</v>
      </c>
      <c r="I1623" s="647"/>
      <c r="J1623" s="434">
        <v>51.008000000000003</v>
      </c>
      <c r="K1623" s="435">
        <v>0.66666666666666663</v>
      </c>
      <c r="L1623" s="735">
        <v>7</v>
      </c>
      <c r="M1623" s="804" t="s">
        <v>246</v>
      </c>
      <c r="N1623" s="437" t="s">
        <v>172</v>
      </c>
      <c r="O1623" s="304">
        <v>3</v>
      </c>
      <c r="P1623" s="275">
        <v>24.085000000000001</v>
      </c>
      <c r="Q1623" s="275">
        <v>3</v>
      </c>
      <c r="R1623" s="253">
        <v>3</v>
      </c>
      <c r="S1623" s="305">
        <v>0.54545454545454541</v>
      </c>
    </row>
    <row r="1624" spans="2:19" ht="16.5" thickTop="1" thickBot="1">
      <c r="B1624" s="804" t="s">
        <v>3057</v>
      </c>
      <c r="C1624" s="884" t="s">
        <v>1342</v>
      </c>
      <c r="D1624" s="881" t="s">
        <v>172</v>
      </c>
      <c r="E1624" s="804" t="s">
        <v>3310</v>
      </c>
      <c r="F1624" s="294" t="s">
        <v>3311</v>
      </c>
      <c r="G1624" s="295" t="s">
        <v>111</v>
      </c>
      <c r="H1624" s="645">
        <v>1</v>
      </c>
      <c r="I1624" s="647">
        <v>25.404</v>
      </c>
      <c r="J1624" s="434">
        <v>206.482</v>
      </c>
      <c r="K1624" s="435">
        <v>1.1764705882352942</v>
      </c>
      <c r="L1624" s="735">
        <v>11</v>
      </c>
      <c r="M1624" s="804" t="s">
        <v>246</v>
      </c>
      <c r="N1624" s="437" t="s">
        <v>172</v>
      </c>
      <c r="O1624" s="304">
        <v>8</v>
      </c>
      <c r="P1624" s="275">
        <v>139.298</v>
      </c>
      <c r="Q1624" s="275">
        <v>11</v>
      </c>
      <c r="R1624" s="253">
        <v>7</v>
      </c>
      <c r="S1624" s="305">
        <v>1</v>
      </c>
    </row>
    <row r="1625" spans="2:19" ht="16.5" thickTop="1" thickBot="1">
      <c r="B1625" s="804" t="s">
        <v>3057</v>
      </c>
      <c r="C1625" s="884" t="s">
        <v>1342</v>
      </c>
      <c r="D1625" s="881" t="s">
        <v>172</v>
      </c>
      <c r="E1625" s="804" t="s">
        <v>3312</v>
      </c>
      <c r="F1625" s="294" t="s">
        <v>3313</v>
      </c>
      <c r="G1625" s="295" t="s">
        <v>110</v>
      </c>
      <c r="H1625" s="645">
        <v>1</v>
      </c>
      <c r="I1625" s="647">
        <v>7.0970000000000004</v>
      </c>
      <c r="J1625" s="434">
        <v>84.048000000000002</v>
      </c>
      <c r="K1625" s="435">
        <v>1</v>
      </c>
      <c r="L1625" s="735">
        <v>6</v>
      </c>
      <c r="M1625" s="804" t="s">
        <v>246</v>
      </c>
      <c r="N1625" s="437" t="s">
        <v>172</v>
      </c>
      <c r="O1625" s="304">
        <v>3</v>
      </c>
      <c r="P1625" s="275">
        <v>51.14</v>
      </c>
      <c r="Q1625" s="275">
        <v>5</v>
      </c>
      <c r="R1625" s="253">
        <v>4</v>
      </c>
      <c r="S1625" s="305">
        <v>0.88888888888888884</v>
      </c>
    </row>
    <row r="1626" spans="2:19" ht="16.5" thickTop="1" thickBot="1">
      <c r="B1626" s="804" t="s">
        <v>3057</v>
      </c>
      <c r="C1626" s="884" t="s">
        <v>1342</v>
      </c>
      <c r="D1626" s="881" t="s">
        <v>172</v>
      </c>
      <c r="E1626" s="804" t="s">
        <v>3314</v>
      </c>
      <c r="F1626" s="294" t="s">
        <v>3315</v>
      </c>
      <c r="G1626" s="295" t="s">
        <v>110</v>
      </c>
      <c r="H1626" s="645">
        <v>1</v>
      </c>
      <c r="I1626" s="647">
        <v>8.0210000000000008</v>
      </c>
      <c r="J1626" s="434">
        <v>64.48</v>
      </c>
      <c r="K1626" s="435">
        <v>0.5</v>
      </c>
      <c r="L1626" s="735">
        <v>12</v>
      </c>
      <c r="M1626" s="804" t="s">
        <v>246</v>
      </c>
      <c r="N1626" s="437" t="s">
        <v>172</v>
      </c>
      <c r="O1626" s="304">
        <v>6</v>
      </c>
      <c r="P1626" s="275">
        <v>43.767000000000003</v>
      </c>
      <c r="Q1626" s="275">
        <v>5</v>
      </c>
      <c r="R1626" s="253">
        <v>5</v>
      </c>
      <c r="S1626" s="305">
        <v>0.55555555555555558</v>
      </c>
    </row>
    <row r="1627" spans="2:19" ht="16.5" thickTop="1" thickBot="1">
      <c r="B1627" s="804" t="s">
        <v>3057</v>
      </c>
      <c r="C1627" s="884" t="s">
        <v>1342</v>
      </c>
      <c r="D1627" s="881" t="s">
        <v>172</v>
      </c>
      <c r="E1627" s="804" t="s">
        <v>3316</v>
      </c>
      <c r="F1627" s="294" t="s">
        <v>3317</v>
      </c>
      <c r="G1627" s="295" t="s">
        <v>110</v>
      </c>
      <c r="H1627" s="645">
        <v>1</v>
      </c>
      <c r="I1627" s="647"/>
      <c r="J1627" s="434">
        <v>15.225</v>
      </c>
      <c r="K1627" s="435">
        <v>0.33333333333333331</v>
      </c>
      <c r="L1627" s="735">
        <v>4</v>
      </c>
      <c r="M1627" s="804" t="s">
        <v>244</v>
      </c>
      <c r="N1627" s="437" t="s">
        <v>172</v>
      </c>
      <c r="O1627" s="304">
        <v>3</v>
      </c>
      <c r="P1627" s="275">
        <v>15.225</v>
      </c>
      <c r="Q1627" s="275">
        <v>1</v>
      </c>
      <c r="R1627" s="253">
        <v>1</v>
      </c>
      <c r="S1627" s="305">
        <v>0.4</v>
      </c>
    </row>
    <row r="1628" spans="2:19" ht="16.5" thickTop="1" thickBot="1">
      <c r="B1628" s="804" t="s">
        <v>3057</v>
      </c>
      <c r="C1628" s="884" t="s">
        <v>1342</v>
      </c>
      <c r="D1628" s="881" t="s">
        <v>172</v>
      </c>
      <c r="E1628" s="804" t="s">
        <v>3856</v>
      </c>
      <c r="F1628" s="294" t="s">
        <v>3857</v>
      </c>
      <c r="G1628" s="295" t="s">
        <v>109</v>
      </c>
      <c r="H1628" s="645"/>
      <c r="I1628" s="647"/>
      <c r="J1628" s="434"/>
      <c r="K1628" s="435">
        <v>0.5</v>
      </c>
      <c r="L1628" s="735">
        <v>2</v>
      </c>
      <c r="M1628" s="804" t="s">
        <v>286</v>
      </c>
      <c r="N1628" s="437" t="s">
        <v>172</v>
      </c>
      <c r="O1628" s="304"/>
      <c r="P1628" s="275"/>
      <c r="Q1628" s="275"/>
      <c r="R1628" s="253">
        <v>1</v>
      </c>
      <c r="S1628" s="305">
        <v>0.5</v>
      </c>
    </row>
    <row r="1629" spans="2:19" ht="16.5" thickTop="1" thickBot="1">
      <c r="B1629" s="804" t="s">
        <v>3057</v>
      </c>
      <c r="C1629" s="884" t="s">
        <v>1342</v>
      </c>
      <c r="D1629" s="881" t="s">
        <v>172</v>
      </c>
      <c r="E1629" s="804" t="s">
        <v>3858</v>
      </c>
      <c r="F1629" s="294" t="s">
        <v>3859</v>
      </c>
      <c r="G1629" s="295" t="s">
        <v>110</v>
      </c>
      <c r="H1629" s="645">
        <v>0</v>
      </c>
      <c r="I1629" s="647"/>
      <c r="J1629" s="434">
        <v>21.303000000000001</v>
      </c>
      <c r="K1629" s="435">
        <v>0.33333333333333331</v>
      </c>
      <c r="L1629" s="735">
        <v>4</v>
      </c>
      <c r="M1629" s="804" t="s">
        <v>172</v>
      </c>
      <c r="N1629" s="437" t="s">
        <v>172</v>
      </c>
      <c r="O1629" s="304">
        <v>2</v>
      </c>
      <c r="P1629" s="275">
        <v>21.303000000000001</v>
      </c>
      <c r="Q1629" s="275">
        <v>2</v>
      </c>
      <c r="R1629" s="253">
        <v>1</v>
      </c>
      <c r="S1629" s="305">
        <v>0.33333333333333331</v>
      </c>
    </row>
    <row r="1630" spans="2:19" ht="16.5" thickTop="1" thickBot="1">
      <c r="B1630" s="804" t="s">
        <v>3057</v>
      </c>
      <c r="C1630" s="884" t="s">
        <v>1342</v>
      </c>
      <c r="D1630" s="881" t="s">
        <v>172</v>
      </c>
      <c r="E1630" s="804" t="s">
        <v>3860</v>
      </c>
      <c r="F1630" s="294" t="s">
        <v>1653</v>
      </c>
      <c r="G1630" s="295" t="s">
        <v>110</v>
      </c>
      <c r="H1630" s="645">
        <v>0</v>
      </c>
      <c r="I1630" s="647">
        <v>18.306000000000001</v>
      </c>
      <c r="J1630" s="434">
        <v>195.51300000000001</v>
      </c>
      <c r="K1630" s="435">
        <v>1.0833333333333333</v>
      </c>
      <c r="L1630" s="735">
        <v>17</v>
      </c>
      <c r="M1630" s="804" t="s">
        <v>172</v>
      </c>
      <c r="N1630" s="437" t="s">
        <v>172</v>
      </c>
      <c r="O1630" s="304">
        <v>10</v>
      </c>
      <c r="P1630" s="275">
        <v>195.51300000000001</v>
      </c>
      <c r="Q1630" s="275">
        <v>17</v>
      </c>
      <c r="R1630" s="253">
        <v>13</v>
      </c>
      <c r="S1630" s="305">
        <v>1.0833333333333333</v>
      </c>
    </row>
    <row r="1631" spans="2:19" ht="16.5" thickTop="1" thickBot="1">
      <c r="B1631" s="804" t="s">
        <v>3057</v>
      </c>
      <c r="C1631" s="884" t="s">
        <v>1342</v>
      </c>
      <c r="D1631" s="881" t="s">
        <v>172</v>
      </c>
      <c r="E1631" s="804" t="s">
        <v>3861</v>
      </c>
      <c r="F1631" s="294" t="s">
        <v>3862</v>
      </c>
      <c r="G1631" s="295" t="s">
        <v>110</v>
      </c>
      <c r="H1631" s="645">
        <v>0</v>
      </c>
      <c r="I1631" s="647">
        <v>10.401999999999999</v>
      </c>
      <c r="J1631" s="434">
        <v>44.442999999999998</v>
      </c>
      <c r="K1631" s="435">
        <v>2</v>
      </c>
      <c r="L1631" s="735">
        <v>3</v>
      </c>
      <c r="M1631" s="804" t="s">
        <v>172</v>
      </c>
      <c r="N1631" s="437" t="s">
        <v>172</v>
      </c>
      <c r="O1631" s="304">
        <v>3</v>
      </c>
      <c r="P1631" s="275">
        <v>44.442999999999998</v>
      </c>
      <c r="Q1631" s="275">
        <v>3</v>
      </c>
      <c r="R1631" s="253">
        <v>3</v>
      </c>
      <c r="S1631" s="305">
        <v>2</v>
      </c>
    </row>
    <row r="1632" spans="2:19" ht="16.5" thickTop="1" thickBot="1">
      <c r="B1632" s="804" t="s">
        <v>3057</v>
      </c>
      <c r="C1632" s="884" t="s">
        <v>1342</v>
      </c>
      <c r="D1632" s="881" t="s">
        <v>172</v>
      </c>
      <c r="E1632" s="804" t="s">
        <v>3863</v>
      </c>
      <c r="F1632" s="294" t="s">
        <v>3864</v>
      </c>
      <c r="G1632" s="295" t="s">
        <v>110</v>
      </c>
      <c r="H1632" s="645"/>
      <c r="I1632" s="647"/>
      <c r="J1632" s="434">
        <v>10.012</v>
      </c>
      <c r="K1632" s="435">
        <v>0.5</v>
      </c>
      <c r="L1632" s="735">
        <v>4</v>
      </c>
      <c r="M1632" s="804" t="s">
        <v>286</v>
      </c>
      <c r="N1632" s="437" t="s">
        <v>172</v>
      </c>
      <c r="O1632" s="304">
        <v>4</v>
      </c>
      <c r="P1632" s="275">
        <v>10.012</v>
      </c>
      <c r="Q1632" s="275">
        <v>1</v>
      </c>
      <c r="R1632" s="253">
        <v>1</v>
      </c>
      <c r="S1632" s="305">
        <v>0.5</v>
      </c>
    </row>
    <row r="1633" spans="2:19" ht="16.5" thickTop="1" thickBot="1">
      <c r="B1633" s="804" t="s">
        <v>3057</v>
      </c>
      <c r="C1633" s="884" t="s">
        <v>1756</v>
      </c>
      <c r="D1633" s="881" t="s">
        <v>172</v>
      </c>
      <c r="E1633" s="804" t="s">
        <v>1756</v>
      </c>
      <c r="F1633" s="294" t="s">
        <v>1758</v>
      </c>
      <c r="G1633" s="295" t="s">
        <v>647</v>
      </c>
      <c r="H1633" s="645">
        <v>12</v>
      </c>
      <c r="I1633" s="647">
        <v>61.136000000000003</v>
      </c>
      <c r="J1633" s="434">
        <v>168.23099999999999</v>
      </c>
      <c r="K1633" s="435">
        <v>0.19653179190751446</v>
      </c>
      <c r="L1633" s="735">
        <v>10</v>
      </c>
      <c r="M1633" s="804" t="s">
        <v>286</v>
      </c>
      <c r="N1633" s="437" t="s">
        <v>172</v>
      </c>
      <c r="O1633" s="304">
        <v>5</v>
      </c>
      <c r="P1633" s="275">
        <v>41.651000000000003</v>
      </c>
      <c r="Q1633" s="275">
        <v>4</v>
      </c>
      <c r="R1633" s="253">
        <v>3</v>
      </c>
      <c r="S1633" s="305">
        <v>0.4</v>
      </c>
    </row>
    <row r="1634" spans="2:19" ht="16.5" thickTop="1" thickBot="1">
      <c r="B1634" s="804" t="s">
        <v>3057</v>
      </c>
      <c r="C1634" s="884" t="s">
        <v>1756</v>
      </c>
      <c r="D1634" s="881" t="s">
        <v>172</v>
      </c>
      <c r="E1634" s="804" t="s">
        <v>1142</v>
      </c>
      <c r="F1634" s="294" t="s">
        <v>1143</v>
      </c>
      <c r="G1634" s="295" t="s">
        <v>110</v>
      </c>
      <c r="H1634" s="645">
        <v>17</v>
      </c>
      <c r="I1634" s="647">
        <v>0</v>
      </c>
      <c r="J1634" s="434">
        <v>0</v>
      </c>
      <c r="K1634" s="435">
        <v>0</v>
      </c>
      <c r="L1634" s="735">
        <v>1</v>
      </c>
      <c r="M1634" s="804" t="s">
        <v>286</v>
      </c>
      <c r="N1634" s="437" t="s">
        <v>172</v>
      </c>
      <c r="O1634" s="304"/>
      <c r="P1634" s="275"/>
      <c r="Q1634" s="275"/>
      <c r="R1634" s="253">
        <v>0</v>
      </c>
      <c r="S1634" s="305">
        <v>0</v>
      </c>
    </row>
    <row r="1635" spans="2:19" ht="16.5" thickTop="1" thickBot="1">
      <c r="B1635" s="804" t="s">
        <v>3057</v>
      </c>
      <c r="C1635" s="884" t="s">
        <v>1756</v>
      </c>
      <c r="D1635" s="881" t="s">
        <v>172</v>
      </c>
      <c r="E1635" s="804" t="s">
        <v>2062</v>
      </c>
      <c r="F1635" s="294" t="s">
        <v>2063</v>
      </c>
      <c r="G1635" s="295" t="s">
        <v>110</v>
      </c>
      <c r="H1635" s="645">
        <v>9</v>
      </c>
      <c r="I1635" s="647">
        <v>54.390999999999998</v>
      </c>
      <c r="J1635" s="434">
        <v>285.488</v>
      </c>
      <c r="K1635" s="435">
        <v>0.46666666666666667</v>
      </c>
      <c r="L1635" s="735">
        <v>2</v>
      </c>
      <c r="M1635" s="804" t="s">
        <v>246</v>
      </c>
      <c r="N1635" s="437" t="s">
        <v>172</v>
      </c>
      <c r="O1635" s="304"/>
      <c r="P1635" s="275"/>
      <c r="Q1635" s="275"/>
      <c r="R1635" s="253">
        <v>0</v>
      </c>
      <c r="S1635" s="305">
        <v>0</v>
      </c>
    </row>
    <row r="1636" spans="2:19" ht="16.5" thickTop="1" thickBot="1">
      <c r="B1636" s="804" t="s">
        <v>3057</v>
      </c>
      <c r="C1636" s="884" t="s">
        <v>1756</v>
      </c>
      <c r="D1636" s="881" t="s">
        <v>172</v>
      </c>
      <c r="E1636" s="804" t="s">
        <v>2064</v>
      </c>
      <c r="F1636" s="294" t="s">
        <v>2065</v>
      </c>
      <c r="G1636" s="295" t="s">
        <v>110</v>
      </c>
      <c r="H1636" s="645">
        <v>9</v>
      </c>
      <c r="I1636" s="647">
        <v>52.984999999999999</v>
      </c>
      <c r="J1636" s="434">
        <v>145.03700000000001</v>
      </c>
      <c r="K1636" s="435">
        <v>0.23853211009174313</v>
      </c>
      <c r="L1636" s="735">
        <v>5</v>
      </c>
      <c r="M1636" s="804" t="s">
        <v>245</v>
      </c>
      <c r="N1636" s="437" t="s">
        <v>172</v>
      </c>
      <c r="O1636" s="304"/>
      <c r="P1636" s="275"/>
      <c r="Q1636" s="275"/>
      <c r="R1636" s="253">
        <v>0</v>
      </c>
      <c r="S1636" s="305">
        <v>0</v>
      </c>
    </row>
    <row r="1637" spans="2:19" ht="16.5" thickTop="1" thickBot="1">
      <c r="B1637" s="804" t="s">
        <v>3057</v>
      </c>
      <c r="C1637" s="884" t="s">
        <v>1756</v>
      </c>
      <c r="D1637" s="881" t="s">
        <v>172</v>
      </c>
      <c r="E1637" s="804" t="s">
        <v>2942</v>
      </c>
      <c r="F1637" s="294" t="s">
        <v>1534</v>
      </c>
      <c r="G1637" s="295" t="s">
        <v>109</v>
      </c>
      <c r="H1637" s="645"/>
      <c r="I1637" s="647"/>
      <c r="J1637" s="434"/>
      <c r="K1637" s="435">
        <v>0</v>
      </c>
      <c r="L1637" s="735">
        <v>2</v>
      </c>
      <c r="M1637" s="804" t="s">
        <v>286</v>
      </c>
      <c r="N1637" s="437" t="s">
        <v>172</v>
      </c>
      <c r="O1637" s="304"/>
      <c r="P1637" s="275"/>
      <c r="Q1637" s="275"/>
      <c r="R1637" s="253">
        <v>0</v>
      </c>
      <c r="S1637" s="305">
        <v>0</v>
      </c>
    </row>
    <row r="1638" spans="2:19" ht="16.5" thickTop="1" thickBot="1">
      <c r="B1638" s="804" t="s">
        <v>2593</v>
      </c>
      <c r="C1638" s="884" t="s">
        <v>172</v>
      </c>
      <c r="D1638" s="881" t="s">
        <v>172</v>
      </c>
      <c r="E1638" s="804" t="s">
        <v>2752</v>
      </c>
      <c r="F1638" s="294" t="s">
        <v>2753</v>
      </c>
      <c r="G1638" s="295" t="s">
        <v>110</v>
      </c>
      <c r="H1638" s="645">
        <v>3</v>
      </c>
      <c r="I1638" s="647"/>
      <c r="J1638" s="434"/>
      <c r="K1638" s="435">
        <v>0</v>
      </c>
      <c r="L1638" s="735">
        <v>1</v>
      </c>
      <c r="M1638" s="804" t="s">
        <v>286</v>
      </c>
      <c r="N1638" s="437" t="s">
        <v>172</v>
      </c>
      <c r="O1638" s="304"/>
      <c r="P1638" s="275"/>
      <c r="Q1638" s="275"/>
      <c r="R1638" s="253">
        <v>0</v>
      </c>
      <c r="S1638" s="305">
        <v>0</v>
      </c>
    </row>
    <row r="1639" spans="2:19" ht="16.5" thickTop="1" thickBot="1">
      <c r="B1639" s="804" t="s">
        <v>2593</v>
      </c>
      <c r="C1639" s="884" t="s">
        <v>172</v>
      </c>
      <c r="D1639" s="881" t="s">
        <v>172</v>
      </c>
      <c r="E1639" s="804" t="s">
        <v>2835</v>
      </c>
      <c r="F1639" s="294" t="s">
        <v>2837</v>
      </c>
      <c r="G1639" s="295" t="s">
        <v>111</v>
      </c>
      <c r="H1639" s="645">
        <v>3</v>
      </c>
      <c r="I1639" s="647"/>
      <c r="J1639" s="434"/>
      <c r="K1639" s="435">
        <v>0</v>
      </c>
      <c r="L1639" s="735">
        <v>1</v>
      </c>
      <c r="M1639" s="804" t="s">
        <v>286</v>
      </c>
      <c r="N1639" s="437" t="s">
        <v>172</v>
      </c>
      <c r="O1639" s="304"/>
      <c r="P1639" s="275"/>
      <c r="Q1639" s="275"/>
      <c r="R1639" s="253">
        <v>0</v>
      </c>
      <c r="S1639" s="305">
        <v>0</v>
      </c>
    </row>
    <row r="1640" spans="2:19" ht="16.5" thickTop="1" thickBot="1">
      <c r="B1640" s="804" t="s">
        <v>2593</v>
      </c>
      <c r="C1640" s="884" t="s">
        <v>172</v>
      </c>
      <c r="D1640" s="881" t="s">
        <v>172</v>
      </c>
      <c r="E1640" s="804" t="s">
        <v>3006</v>
      </c>
      <c r="F1640" s="294" t="s">
        <v>3007</v>
      </c>
      <c r="G1640" s="295" t="s">
        <v>110</v>
      </c>
      <c r="H1640" s="645">
        <v>3</v>
      </c>
      <c r="I1640" s="647">
        <v>12.792</v>
      </c>
      <c r="J1640" s="434">
        <v>12.792</v>
      </c>
      <c r="K1640" s="435">
        <v>0.13333333333333333</v>
      </c>
      <c r="L1640" s="735">
        <v>3</v>
      </c>
      <c r="M1640" s="804" t="s">
        <v>286</v>
      </c>
      <c r="N1640" s="437" t="s">
        <v>172</v>
      </c>
      <c r="O1640" s="304"/>
      <c r="P1640" s="275"/>
      <c r="Q1640" s="275"/>
      <c r="R1640" s="253">
        <v>0</v>
      </c>
      <c r="S1640" s="305">
        <v>0</v>
      </c>
    </row>
    <row r="1641" spans="2:19" ht="16.5" thickTop="1" thickBot="1">
      <c r="B1641" s="804" t="s">
        <v>2593</v>
      </c>
      <c r="C1641" s="884" t="s">
        <v>172</v>
      </c>
      <c r="D1641" s="881" t="s">
        <v>172</v>
      </c>
      <c r="E1641" s="804" t="s">
        <v>3324</v>
      </c>
      <c r="F1641" s="294" t="s">
        <v>3325</v>
      </c>
      <c r="G1641" s="295" t="s">
        <v>110</v>
      </c>
      <c r="H1641" s="645">
        <v>1</v>
      </c>
      <c r="I1641" s="647"/>
      <c r="J1641" s="434"/>
      <c r="K1641" s="435">
        <v>0</v>
      </c>
      <c r="L1641" s="735">
        <v>1</v>
      </c>
      <c r="M1641" s="804" t="s">
        <v>286</v>
      </c>
      <c r="N1641" s="437" t="s">
        <v>172</v>
      </c>
      <c r="O1641" s="304"/>
      <c r="P1641" s="275"/>
      <c r="Q1641" s="275"/>
      <c r="R1641" s="253">
        <v>0</v>
      </c>
      <c r="S1641" s="305">
        <v>0</v>
      </c>
    </row>
    <row r="1642" spans="2:19" ht="16.5" thickTop="1" thickBot="1">
      <c r="B1642" s="804" t="s">
        <v>2593</v>
      </c>
      <c r="C1642" s="884" t="s">
        <v>172</v>
      </c>
      <c r="D1642" s="881" t="s">
        <v>172</v>
      </c>
      <c r="E1642" s="804" t="s">
        <v>3602</v>
      </c>
      <c r="F1642" s="294" t="s">
        <v>1595</v>
      </c>
      <c r="G1642" s="295" t="s">
        <v>111</v>
      </c>
      <c r="H1642" s="645">
        <v>1</v>
      </c>
      <c r="I1642" s="647"/>
      <c r="J1642" s="434"/>
      <c r="K1642" s="435">
        <v>0</v>
      </c>
      <c r="L1642" s="735">
        <v>1</v>
      </c>
      <c r="M1642" s="804" t="s">
        <v>286</v>
      </c>
      <c r="N1642" s="437" t="s">
        <v>172</v>
      </c>
      <c r="O1642" s="304">
        <v>1</v>
      </c>
      <c r="P1642" s="275"/>
      <c r="Q1642" s="275"/>
      <c r="R1642" s="253">
        <v>0</v>
      </c>
      <c r="S1642" s="305">
        <v>0</v>
      </c>
    </row>
    <row r="1643" spans="2:19" ht="16.5" thickTop="1" thickBot="1">
      <c r="B1643" s="804" t="s">
        <v>2593</v>
      </c>
      <c r="C1643" s="884" t="s">
        <v>172</v>
      </c>
      <c r="D1643" s="881" t="s">
        <v>172</v>
      </c>
      <c r="E1643" s="804" t="s">
        <v>3865</v>
      </c>
      <c r="F1643" s="294" t="s">
        <v>3866</v>
      </c>
      <c r="G1643" s="295" t="s">
        <v>110</v>
      </c>
      <c r="H1643" s="645">
        <v>1</v>
      </c>
      <c r="I1643" s="647">
        <v>17.981999999999999</v>
      </c>
      <c r="J1643" s="434">
        <v>28.173999999999999</v>
      </c>
      <c r="K1643" s="435">
        <v>1.3333333333333333</v>
      </c>
      <c r="L1643" s="735">
        <v>3</v>
      </c>
      <c r="M1643" s="804" t="s">
        <v>246</v>
      </c>
      <c r="N1643" s="437" t="s">
        <v>172</v>
      </c>
      <c r="O1643" s="304">
        <v>3</v>
      </c>
      <c r="P1643" s="275">
        <v>28.173999999999999</v>
      </c>
      <c r="Q1643" s="275">
        <v>3</v>
      </c>
      <c r="R1643" s="253">
        <v>2</v>
      </c>
      <c r="S1643" s="305">
        <v>1.3333333333333333</v>
      </c>
    </row>
    <row r="1644" spans="2:19" ht="16.5" thickTop="1" thickBot="1">
      <c r="B1644" s="804" t="s">
        <v>2593</v>
      </c>
      <c r="C1644" s="884" t="s">
        <v>172</v>
      </c>
      <c r="D1644" s="881" t="s">
        <v>172</v>
      </c>
      <c r="E1644" s="804" t="s">
        <v>3867</v>
      </c>
      <c r="F1644" s="294" t="s">
        <v>3868</v>
      </c>
      <c r="G1644" s="295" t="s">
        <v>110</v>
      </c>
      <c r="H1644" s="645">
        <v>1</v>
      </c>
      <c r="I1644" s="647"/>
      <c r="J1644" s="434">
        <v>32.158999999999999</v>
      </c>
      <c r="K1644" s="435">
        <v>0.66666666666666663</v>
      </c>
      <c r="L1644" s="735">
        <v>3</v>
      </c>
      <c r="M1644" s="804" t="s">
        <v>246</v>
      </c>
      <c r="N1644" s="437" t="s">
        <v>172</v>
      </c>
      <c r="O1644" s="304">
        <v>3</v>
      </c>
      <c r="P1644" s="275">
        <v>32.158999999999999</v>
      </c>
      <c r="Q1644" s="275">
        <v>3</v>
      </c>
      <c r="R1644" s="253">
        <v>1</v>
      </c>
      <c r="S1644" s="305">
        <v>0.66666666666666663</v>
      </c>
    </row>
    <row r="1645" spans="2:19" ht="16.5" thickTop="1" thickBot="1">
      <c r="B1645" s="804" t="s">
        <v>2593</v>
      </c>
      <c r="C1645" s="884" t="s">
        <v>172</v>
      </c>
      <c r="D1645" s="881" t="s">
        <v>172</v>
      </c>
      <c r="E1645" s="804" t="s">
        <v>3869</v>
      </c>
      <c r="F1645" s="294" t="s">
        <v>3870</v>
      </c>
      <c r="G1645" s="295" t="s">
        <v>110</v>
      </c>
      <c r="H1645" s="645">
        <v>1</v>
      </c>
      <c r="I1645" s="647">
        <v>12.456</v>
      </c>
      <c r="J1645" s="434">
        <v>28.812000000000001</v>
      </c>
      <c r="K1645" s="435">
        <v>2</v>
      </c>
      <c r="L1645" s="735">
        <v>2</v>
      </c>
      <c r="M1645" s="804" t="s">
        <v>246</v>
      </c>
      <c r="N1645" s="437" t="s">
        <v>172</v>
      </c>
      <c r="O1645" s="304">
        <v>2</v>
      </c>
      <c r="P1645" s="275">
        <v>28.812000000000001</v>
      </c>
      <c r="Q1645" s="275">
        <v>2</v>
      </c>
      <c r="R1645" s="253">
        <v>2</v>
      </c>
      <c r="S1645" s="305">
        <v>2</v>
      </c>
    </row>
    <row r="1646" spans="2:19" ht="16.5" thickTop="1" thickBot="1">
      <c r="B1646" s="804" t="s">
        <v>2593</v>
      </c>
      <c r="C1646" s="884" t="s">
        <v>172</v>
      </c>
      <c r="D1646" s="881" t="s">
        <v>172</v>
      </c>
      <c r="E1646" s="804" t="s">
        <v>3871</v>
      </c>
      <c r="F1646" s="294" t="s">
        <v>3872</v>
      </c>
      <c r="G1646" s="295" t="s">
        <v>110</v>
      </c>
      <c r="H1646" s="645">
        <v>1</v>
      </c>
      <c r="I1646" s="647"/>
      <c r="J1646" s="434">
        <v>10.037000000000001</v>
      </c>
      <c r="K1646" s="435">
        <v>0.66666666666666663</v>
      </c>
      <c r="L1646" s="735">
        <v>3</v>
      </c>
      <c r="M1646" s="804" t="s">
        <v>245</v>
      </c>
      <c r="N1646" s="437" t="s">
        <v>172</v>
      </c>
      <c r="O1646" s="304">
        <v>3</v>
      </c>
      <c r="P1646" s="275">
        <v>10.037000000000001</v>
      </c>
      <c r="Q1646" s="275">
        <v>1</v>
      </c>
      <c r="R1646" s="253">
        <v>1</v>
      </c>
      <c r="S1646" s="305">
        <v>0.66666666666666663</v>
      </c>
    </row>
    <row r="1647" spans="2:19" ht="16.5" thickTop="1" thickBot="1">
      <c r="B1647" s="804" t="s">
        <v>2593</v>
      </c>
      <c r="C1647" s="884" t="s">
        <v>172</v>
      </c>
      <c r="D1647" s="881" t="s">
        <v>172</v>
      </c>
      <c r="E1647" s="804" t="s">
        <v>3873</v>
      </c>
      <c r="F1647" s="294" t="s">
        <v>1118</v>
      </c>
      <c r="G1647" s="295" t="s">
        <v>110</v>
      </c>
      <c r="H1647" s="645">
        <v>1</v>
      </c>
      <c r="I1647" s="647"/>
      <c r="J1647" s="434"/>
      <c r="K1647" s="435">
        <v>0</v>
      </c>
      <c r="L1647" s="735">
        <v>1</v>
      </c>
      <c r="M1647" s="804" t="s">
        <v>286</v>
      </c>
      <c r="N1647" s="437" t="s">
        <v>172</v>
      </c>
      <c r="O1647" s="304">
        <v>1</v>
      </c>
      <c r="P1647" s="275"/>
      <c r="Q1647" s="275"/>
      <c r="R1647" s="253">
        <v>0</v>
      </c>
      <c r="S1647" s="305">
        <v>0</v>
      </c>
    </row>
    <row r="1648" spans="2:19" ht="16.5" thickTop="1" thickBot="1">
      <c r="B1648" s="804" t="s">
        <v>2593</v>
      </c>
      <c r="C1648" s="884" t="s">
        <v>172</v>
      </c>
      <c r="D1648" s="881" t="s">
        <v>172</v>
      </c>
      <c r="E1648" s="804" t="s">
        <v>3874</v>
      </c>
      <c r="F1648" s="294" t="s">
        <v>741</v>
      </c>
      <c r="G1648" s="295" t="s">
        <v>110</v>
      </c>
      <c r="H1648" s="645">
        <v>1</v>
      </c>
      <c r="I1648" s="647"/>
      <c r="J1648" s="434"/>
      <c r="K1648" s="435">
        <v>0</v>
      </c>
      <c r="L1648" s="735">
        <v>1</v>
      </c>
      <c r="M1648" s="804" t="s">
        <v>286</v>
      </c>
      <c r="N1648" s="437" t="s">
        <v>172</v>
      </c>
      <c r="O1648" s="304">
        <v>1</v>
      </c>
      <c r="P1648" s="275"/>
      <c r="Q1648" s="275"/>
      <c r="R1648" s="253">
        <v>0</v>
      </c>
      <c r="S1648" s="305">
        <v>0</v>
      </c>
    </row>
    <row r="1649" spans="2:19" ht="16.5" thickTop="1" thickBot="1">
      <c r="B1649" s="804" t="s">
        <v>2593</v>
      </c>
      <c r="C1649" s="884" t="s">
        <v>2617</v>
      </c>
      <c r="D1649" s="881" t="s">
        <v>172</v>
      </c>
      <c r="E1649" s="804" t="s">
        <v>2617</v>
      </c>
      <c r="F1649" s="294" t="s">
        <v>1538</v>
      </c>
      <c r="G1649" s="295" t="s">
        <v>647</v>
      </c>
      <c r="H1649" s="645">
        <v>39</v>
      </c>
      <c r="I1649" s="647">
        <v>55.962000000000003</v>
      </c>
      <c r="J1649" s="434">
        <v>55.962000000000003</v>
      </c>
      <c r="K1649" s="435">
        <v>0.5714285714285714</v>
      </c>
      <c r="L1649" s="735">
        <v>1</v>
      </c>
      <c r="M1649" s="804" t="s">
        <v>286</v>
      </c>
      <c r="N1649" s="437" t="s">
        <v>172</v>
      </c>
      <c r="O1649" s="304"/>
      <c r="P1649" s="275">
        <v>35.627000000000002</v>
      </c>
      <c r="Q1649" s="275">
        <v>1</v>
      </c>
      <c r="R1649" s="253">
        <v>1</v>
      </c>
      <c r="S1649" s="305">
        <v>1</v>
      </c>
    </row>
    <row r="1650" spans="2:19" ht="16.5" thickTop="1" thickBot="1">
      <c r="B1650" s="804" t="s">
        <v>2593</v>
      </c>
      <c r="C1650" s="884" t="s">
        <v>2617</v>
      </c>
      <c r="D1650" s="881" t="s">
        <v>172</v>
      </c>
      <c r="E1650" s="804" t="s">
        <v>2654</v>
      </c>
      <c r="F1650" s="294" t="s">
        <v>2656</v>
      </c>
      <c r="G1650" s="295" t="s">
        <v>111</v>
      </c>
      <c r="H1650" s="645">
        <v>3</v>
      </c>
      <c r="I1650" s="647"/>
      <c r="J1650" s="434">
        <v>94.638000000000005</v>
      </c>
      <c r="K1650" s="435">
        <v>0.2</v>
      </c>
      <c r="L1650" s="735">
        <v>4</v>
      </c>
      <c r="M1650" s="804" t="s">
        <v>246</v>
      </c>
      <c r="N1650" s="437" t="s">
        <v>172</v>
      </c>
      <c r="O1650" s="304">
        <v>3</v>
      </c>
      <c r="P1650" s="275">
        <v>94.638000000000005</v>
      </c>
      <c r="Q1650" s="275">
        <v>2</v>
      </c>
      <c r="R1650" s="253">
        <v>1</v>
      </c>
      <c r="S1650" s="305">
        <v>0.4</v>
      </c>
    </row>
    <row r="1651" spans="2:19" ht="16.5" thickTop="1" thickBot="1">
      <c r="B1651" s="804" t="s">
        <v>2593</v>
      </c>
      <c r="C1651" s="884" t="s">
        <v>2617</v>
      </c>
      <c r="D1651" s="881" t="s">
        <v>172</v>
      </c>
      <c r="E1651" s="804" t="s">
        <v>3875</v>
      </c>
      <c r="F1651" s="294" t="s">
        <v>3876</v>
      </c>
      <c r="G1651" s="295" t="s">
        <v>110</v>
      </c>
      <c r="H1651" s="645"/>
      <c r="I1651" s="647"/>
      <c r="J1651" s="434"/>
      <c r="K1651" s="435">
        <v>0</v>
      </c>
      <c r="L1651" s="735">
        <v>2</v>
      </c>
      <c r="M1651" s="804" t="s">
        <v>286</v>
      </c>
      <c r="N1651" s="437" t="s">
        <v>172</v>
      </c>
      <c r="O1651" s="304">
        <v>2</v>
      </c>
      <c r="P1651" s="275"/>
      <c r="Q1651" s="275"/>
      <c r="R1651" s="253">
        <v>0</v>
      </c>
      <c r="S1651" s="305">
        <v>0</v>
      </c>
    </row>
    <row r="1652" spans="2:19" ht="16.5" thickTop="1" thickBot="1">
      <c r="B1652" s="804" t="s">
        <v>2593</v>
      </c>
      <c r="C1652" s="884" t="s">
        <v>2617</v>
      </c>
      <c r="D1652" s="881" t="s">
        <v>172</v>
      </c>
      <c r="E1652" s="804" t="s">
        <v>3877</v>
      </c>
      <c r="F1652" s="294" t="s">
        <v>3878</v>
      </c>
      <c r="G1652" s="295" t="s">
        <v>110</v>
      </c>
      <c r="H1652" s="645"/>
      <c r="I1652" s="647"/>
      <c r="J1652" s="434"/>
      <c r="K1652" s="435">
        <v>0</v>
      </c>
      <c r="L1652" s="735">
        <v>1</v>
      </c>
      <c r="M1652" s="804" t="s">
        <v>286</v>
      </c>
      <c r="N1652" s="437" t="s">
        <v>172</v>
      </c>
      <c r="O1652" s="304">
        <v>1</v>
      </c>
      <c r="P1652" s="275"/>
      <c r="Q1652" s="275"/>
      <c r="R1652" s="253">
        <v>0</v>
      </c>
      <c r="S1652" s="305">
        <v>0</v>
      </c>
    </row>
    <row r="1653" spans="2:19" ht="16.5" thickTop="1" thickBot="1">
      <c r="B1653" s="804" t="s">
        <v>2593</v>
      </c>
      <c r="C1653" s="884" t="s">
        <v>1958</v>
      </c>
      <c r="D1653" s="881" t="s">
        <v>172</v>
      </c>
      <c r="E1653" s="804" t="s">
        <v>1958</v>
      </c>
      <c r="F1653" s="294" t="s">
        <v>1538</v>
      </c>
      <c r="G1653" s="295" t="s">
        <v>647</v>
      </c>
      <c r="H1653" s="645">
        <v>10</v>
      </c>
      <c r="I1653" s="647">
        <v>28.596</v>
      </c>
      <c r="J1653" s="434">
        <v>212.45500000000001</v>
      </c>
      <c r="K1653" s="435">
        <v>0.44827586206896552</v>
      </c>
      <c r="L1653" s="735">
        <v>4</v>
      </c>
      <c r="M1653" s="804" t="s">
        <v>245</v>
      </c>
      <c r="N1653" s="437" t="s">
        <v>172</v>
      </c>
      <c r="O1653" s="304"/>
      <c r="P1653" s="275">
        <v>10.125</v>
      </c>
      <c r="Q1653" s="275">
        <v>1</v>
      </c>
      <c r="R1653" s="253">
        <v>1</v>
      </c>
      <c r="S1653" s="305">
        <v>0.25</v>
      </c>
    </row>
    <row r="1654" spans="2:19" ht="16.5" thickTop="1" thickBot="1">
      <c r="B1654" s="804" t="s">
        <v>2593</v>
      </c>
      <c r="C1654" s="884" t="s">
        <v>1958</v>
      </c>
      <c r="D1654" s="881" t="s">
        <v>172</v>
      </c>
      <c r="E1654" s="804" t="s">
        <v>1980</v>
      </c>
      <c r="F1654" s="294" t="s">
        <v>1059</v>
      </c>
      <c r="G1654" s="295" t="s">
        <v>111</v>
      </c>
      <c r="H1654" s="645">
        <v>10</v>
      </c>
      <c r="I1654" s="647">
        <v>16.670999999999999</v>
      </c>
      <c r="J1654" s="434">
        <v>65.087000000000003</v>
      </c>
      <c r="K1654" s="435">
        <v>0.24489795918367346</v>
      </c>
      <c r="L1654" s="735">
        <v>3</v>
      </c>
      <c r="M1654" s="804" t="s">
        <v>286</v>
      </c>
      <c r="N1654" s="437" t="s">
        <v>172</v>
      </c>
      <c r="O1654" s="304"/>
      <c r="P1654" s="275"/>
      <c r="Q1654" s="275"/>
      <c r="R1654" s="253">
        <v>0</v>
      </c>
      <c r="S1654" s="305">
        <v>0</v>
      </c>
    </row>
    <row r="1655" spans="2:19" ht="16.5" thickTop="1" thickBot="1">
      <c r="B1655" s="804" t="s">
        <v>2593</v>
      </c>
      <c r="C1655" s="884" t="s">
        <v>1958</v>
      </c>
      <c r="D1655" s="881" t="s">
        <v>172</v>
      </c>
      <c r="E1655" s="804" t="s">
        <v>1982</v>
      </c>
      <c r="F1655" s="294" t="s">
        <v>741</v>
      </c>
      <c r="G1655" s="295" t="s">
        <v>111</v>
      </c>
      <c r="H1655" s="645">
        <v>10</v>
      </c>
      <c r="I1655" s="647">
        <v>10.239000000000001</v>
      </c>
      <c r="J1655" s="434">
        <v>374.34500000000003</v>
      </c>
      <c r="K1655" s="435">
        <v>0.34074074074074073</v>
      </c>
      <c r="L1655" s="735">
        <v>7</v>
      </c>
      <c r="M1655" s="804" t="s">
        <v>246</v>
      </c>
      <c r="N1655" s="437" t="s">
        <v>172</v>
      </c>
      <c r="O1655" s="304"/>
      <c r="P1655" s="275">
        <v>10.010999999999999</v>
      </c>
      <c r="Q1655" s="275">
        <v>1</v>
      </c>
      <c r="R1655" s="253">
        <v>1</v>
      </c>
      <c r="S1655" s="305">
        <v>0.14285714285714285</v>
      </c>
    </row>
    <row r="1656" spans="2:19" ht="16.5" thickTop="1" thickBot="1">
      <c r="B1656" s="804" t="s">
        <v>2593</v>
      </c>
      <c r="C1656" s="884" t="s">
        <v>1958</v>
      </c>
      <c r="D1656" s="881" t="s">
        <v>172</v>
      </c>
      <c r="E1656" s="804" t="s">
        <v>2044</v>
      </c>
      <c r="F1656" s="294" t="s">
        <v>2045</v>
      </c>
      <c r="G1656" s="295" t="s">
        <v>110</v>
      </c>
      <c r="H1656" s="645">
        <v>10</v>
      </c>
      <c r="I1656" s="647">
        <v>89.381</v>
      </c>
      <c r="J1656" s="434">
        <v>400.9</v>
      </c>
      <c r="K1656" s="435">
        <v>0.5</v>
      </c>
      <c r="L1656" s="735">
        <v>5</v>
      </c>
      <c r="M1656" s="804" t="s">
        <v>246</v>
      </c>
      <c r="N1656" s="437" t="s">
        <v>172</v>
      </c>
      <c r="O1656" s="304"/>
      <c r="P1656" s="275"/>
      <c r="Q1656" s="275"/>
      <c r="R1656" s="253">
        <v>0</v>
      </c>
      <c r="S1656" s="305">
        <v>0</v>
      </c>
    </row>
    <row r="1657" spans="2:19" ht="16.5" thickTop="1" thickBot="1">
      <c r="B1657" s="804" t="s">
        <v>2593</v>
      </c>
      <c r="C1657" s="884" t="s">
        <v>1958</v>
      </c>
      <c r="D1657" s="881" t="s">
        <v>172</v>
      </c>
      <c r="E1657" s="804" t="s">
        <v>2046</v>
      </c>
      <c r="F1657" s="294" t="s">
        <v>2047</v>
      </c>
      <c r="G1657" s="295" t="s">
        <v>110</v>
      </c>
      <c r="H1657" s="645">
        <v>10</v>
      </c>
      <c r="I1657" s="647">
        <v>29.67</v>
      </c>
      <c r="J1657" s="434">
        <v>222.52600000000001</v>
      </c>
      <c r="K1657" s="435">
        <v>0.35051546391752575</v>
      </c>
      <c r="L1657" s="735">
        <v>5</v>
      </c>
      <c r="M1657" s="804" t="s">
        <v>244</v>
      </c>
      <c r="N1657" s="437" t="s">
        <v>172</v>
      </c>
      <c r="O1657" s="304"/>
      <c r="P1657" s="275">
        <v>11.266999999999999</v>
      </c>
      <c r="Q1657" s="275">
        <v>1</v>
      </c>
      <c r="R1657" s="253">
        <v>1</v>
      </c>
      <c r="S1657" s="305">
        <v>0.2</v>
      </c>
    </row>
    <row r="1658" spans="2:19" ht="16.5" thickTop="1" thickBot="1">
      <c r="B1658" s="804" t="s">
        <v>2593</v>
      </c>
      <c r="C1658" s="884" t="s">
        <v>1958</v>
      </c>
      <c r="D1658" s="881" t="s">
        <v>172</v>
      </c>
      <c r="E1658" s="804" t="s">
        <v>2163</v>
      </c>
      <c r="F1658" s="294" t="s">
        <v>2164</v>
      </c>
      <c r="G1658" s="295" t="s">
        <v>110</v>
      </c>
      <c r="H1658" s="645">
        <v>9</v>
      </c>
      <c r="I1658" s="647">
        <v>75.599999999999994</v>
      </c>
      <c r="J1658" s="434">
        <v>123.723</v>
      </c>
      <c r="K1658" s="435">
        <v>0.27272727272727271</v>
      </c>
      <c r="L1658" s="735">
        <v>2</v>
      </c>
      <c r="M1658" s="804" t="s">
        <v>286</v>
      </c>
      <c r="N1658" s="437" t="s">
        <v>172</v>
      </c>
      <c r="O1658" s="304"/>
      <c r="P1658" s="275"/>
      <c r="Q1658" s="275"/>
      <c r="R1658" s="253">
        <v>0</v>
      </c>
      <c r="S1658" s="305">
        <v>0</v>
      </c>
    </row>
    <row r="1659" spans="2:19" ht="16.5" thickTop="1" thickBot="1">
      <c r="B1659" s="804" t="s">
        <v>2593</v>
      </c>
      <c r="C1659" s="884" t="s">
        <v>1958</v>
      </c>
      <c r="D1659" s="881" t="s">
        <v>172</v>
      </c>
      <c r="E1659" s="804" t="s">
        <v>2272</v>
      </c>
      <c r="F1659" s="294" t="s">
        <v>2273</v>
      </c>
      <c r="G1659" s="295" t="s">
        <v>110</v>
      </c>
      <c r="H1659" s="645">
        <v>8</v>
      </c>
      <c r="I1659" s="647">
        <v>61.765000000000001</v>
      </c>
      <c r="J1659" s="434">
        <v>180.32900000000001</v>
      </c>
      <c r="K1659" s="435">
        <v>0.38356164383561642</v>
      </c>
      <c r="L1659" s="735">
        <v>5</v>
      </c>
      <c r="M1659" s="804" t="s">
        <v>244</v>
      </c>
      <c r="N1659" s="437" t="s">
        <v>172</v>
      </c>
      <c r="O1659" s="304"/>
      <c r="P1659" s="275">
        <v>13.907</v>
      </c>
      <c r="Q1659" s="275">
        <v>1</v>
      </c>
      <c r="R1659" s="253">
        <v>1</v>
      </c>
      <c r="S1659" s="305">
        <v>0.2</v>
      </c>
    </row>
    <row r="1660" spans="2:19" ht="16.5" thickTop="1" thickBot="1">
      <c r="B1660" s="804" t="s">
        <v>2593</v>
      </c>
      <c r="C1660" s="884" t="s">
        <v>1958</v>
      </c>
      <c r="D1660" s="881" t="s">
        <v>172</v>
      </c>
      <c r="E1660" s="804" t="s">
        <v>2221</v>
      </c>
      <c r="F1660" s="294" t="s">
        <v>2223</v>
      </c>
      <c r="G1660" s="295" t="s">
        <v>111</v>
      </c>
      <c r="H1660" s="645">
        <v>7</v>
      </c>
      <c r="I1660" s="647">
        <v>74.563999999999993</v>
      </c>
      <c r="J1660" s="434">
        <v>89.578999999999994</v>
      </c>
      <c r="K1660" s="435">
        <v>0.88888888888888884</v>
      </c>
      <c r="L1660" s="735">
        <v>2</v>
      </c>
      <c r="M1660" s="804" t="s">
        <v>286</v>
      </c>
      <c r="N1660" s="437" t="s">
        <v>172</v>
      </c>
      <c r="O1660" s="304"/>
      <c r="P1660" s="275">
        <v>7.3769999999999998</v>
      </c>
      <c r="Q1660" s="275">
        <v>1</v>
      </c>
      <c r="R1660" s="253">
        <v>1</v>
      </c>
      <c r="S1660" s="305">
        <v>0.5</v>
      </c>
    </row>
    <row r="1661" spans="2:19" ht="16.5" thickTop="1" thickBot="1">
      <c r="B1661" s="804" t="s">
        <v>2593</v>
      </c>
      <c r="C1661" s="884" t="s">
        <v>1958</v>
      </c>
      <c r="D1661" s="881" t="s">
        <v>172</v>
      </c>
      <c r="E1661" s="804" t="s">
        <v>2274</v>
      </c>
      <c r="F1661" s="294" t="s">
        <v>2275</v>
      </c>
      <c r="G1661" s="295" t="s">
        <v>110</v>
      </c>
      <c r="H1661" s="645">
        <v>7</v>
      </c>
      <c r="I1661" s="647">
        <v>25.6</v>
      </c>
      <c r="J1661" s="434">
        <v>179.239</v>
      </c>
      <c r="K1661" s="435">
        <v>0.44897959183673469</v>
      </c>
      <c r="L1661" s="735">
        <v>3</v>
      </c>
      <c r="M1661" s="804" t="s">
        <v>244</v>
      </c>
      <c r="N1661" s="437" t="s">
        <v>172</v>
      </c>
      <c r="O1661" s="304"/>
      <c r="P1661" s="275">
        <v>10.058</v>
      </c>
      <c r="Q1661" s="275">
        <v>1</v>
      </c>
      <c r="R1661" s="253">
        <v>1</v>
      </c>
      <c r="S1661" s="305">
        <v>0.33333333333333331</v>
      </c>
    </row>
    <row r="1662" spans="2:19" ht="16.5" thickTop="1" thickBot="1">
      <c r="B1662" s="804" t="s">
        <v>2593</v>
      </c>
      <c r="C1662" s="884" t="s">
        <v>1958</v>
      </c>
      <c r="D1662" s="881" t="s">
        <v>172</v>
      </c>
      <c r="E1662" s="804" t="s">
        <v>2388</v>
      </c>
      <c r="F1662" s="294" t="s">
        <v>2389</v>
      </c>
      <c r="G1662" s="295" t="s">
        <v>110</v>
      </c>
      <c r="H1662" s="645">
        <v>6</v>
      </c>
      <c r="I1662" s="647">
        <v>78.659000000000006</v>
      </c>
      <c r="J1662" s="434">
        <v>170.87200000000001</v>
      </c>
      <c r="K1662" s="435">
        <v>0.44444444444444442</v>
      </c>
      <c r="L1662" s="735">
        <v>5</v>
      </c>
      <c r="M1662" s="804" t="s">
        <v>246</v>
      </c>
      <c r="N1662" s="437" t="s">
        <v>172</v>
      </c>
      <c r="O1662" s="304"/>
      <c r="P1662" s="275">
        <v>10.554</v>
      </c>
      <c r="Q1662" s="275">
        <v>1</v>
      </c>
      <c r="R1662" s="253">
        <v>1</v>
      </c>
      <c r="S1662" s="305">
        <v>0.2</v>
      </c>
    </row>
    <row r="1663" spans="2:19" ht="16.5" thickTop="1" thickBot="1">
      <c r="B1663" s="804" t="s">
        <v>2593</v>
      </c>
      <c r="C1663" s="884" t="s">
        <v>1958</v>
      </c>
      <c r="D1663" s="881" t="s">
        <v>172</v>
      </c>
      <c r="E1663" s="804" t="s">
        <v>2486</v>
      </c>
      <c r="F1663" s="294" t="s">
        <v>2487</v>
      </c>
      <c r="G1663" s="295" t="s">
        <v>109</v>
      </c>
      <c r="H1663" s="645"/>
      <c r="I1663" s="647"/>
      <c r="J1663" s="434">
        <v>49.186</v>
      </c>
      <c r="K1663" s="435">
        <v>0.33333333333333331</v>
      </c>
      <c r="L1663" s="735">
        <v>3</v>
      </c>
      <c r="M1663" s="804" t="s">
        <v>286</v>
      </c>
      <c r="N1663" s="437" t="s">
        <v>172</v>
      </c>
      <c r="O1663" s="304"/>
      <c r="P1663" s="275"/>
      <c r="Q1663" s="275"/>
      <c r="R1663" s="253">
        <v>0</v>
      </c>
      <c r="S1663" s="305">
        <v>0</v>
      </c>
    </row>
    <row r="1664" spans="2:19" ht="16.5" thickTop="1" thickBot="1">
      <c r="B1664" s="804" t="s">
        <v>2593</v>
      </c>
      <c r="C1664" s="884" t="s">
        <v>1958</v>
      </c>
      <c r="D1664" s="881" t="s">
        <v>172</v>
      </c>
      <c r="E1664" s="804" t="s">
        <v>2488</v>
      </c>
      <c r="F1664" s="294" t="s">
        <v>2489</v>
      </c>
      <c r="G1664" s="295" t="s">
        <v>109</v>
      </c>
      <c r="H1664" s="645"/>
      <c r="I1664" s="647"/>
      <c r="J1664" s="434">
        <v>51.856000000000002</v>
      </c>
      <c r="K1664" s="435">
        <v>0.37037037037037035</v>
      </c>
      <c r="L1664" s="735">
        <v>3</v>
      </c>
      <c r="M1664" s="804" t="s">
        <v>286</v>
      </c>
      <c r="N1664" s="437" t="s">
        <v>172</v>
      </c>
      <c r="O1664" s="304"/>
      <c r="P1664" s="275"/>
      <c r="Q1664" s="275"/>
      <c r="R1664" s="253">
        <v>0</v>
      </c>
      <c r="S1664" s="305">
        <v>0</v>
      </c>
    </row>
    <row r="1665" spans="2:19" ht="16.5" thickTop="1" thickBot="1">
      <c r="B1665" s="804" t="s">
        <v>2593</v>
      </c>
      <c r="C1665" s="884" t="s">
        <v>1958</v>
      </c>
      <c r="D1665" s="881" t="s">
        <v>172</v>
      </c>
      <c r="E1665" s="804" t="s">
        <v>2693</v>
      </c>
      <c r="F1665" s="294" t="s">
        <v>2694</v>
      </c>
      <c r="G1665" s="295" t="s">
        <v>110</v>
      </c>
      <c r="H1665" s="645">
        <v>4</v>
      </c>
      <c r="I1665" s="647">
        <v>7.0410000000000004</v>
      </c>
      <c r="J1665" s="434">
        <v>32.244999999999997</v>
      </c>
      <c r="K1665" s="435">
        <v>0.2608695652173913</v>
      </c>
      <c r="L1665" s="735">
        <v>5</v>
      </c>
      <c r="M1665" s="804" t="s">
        <v>286</v>
      </c>
      <c r="N1665" s="437" t="s">
        <v>172</v>
      </c>
      <c r="O1665" s="304"/>
      <c r="P1665" s="275"/>
      <c r="Q1665" s="275"/>
      <c r="R1665" s="253">
        <v>0</v>
      </c>
      <c r="S1665" s="305">
        <v>0</v>
      </c>
    </row>
    <row r="1666" spans="2:19" ht="16.5" thickTop="1" thickBot="1">
      <c r="B1666" s="804" t="s">
        <v>2593</v>
      </c>
      <c r="C1666" s="884" t="s">
        <v>1958</v>
      </c>
      <c r="D1666" s="881" t="s">
        <v>172</v>
      </c>
      <c r="E1666" s="804" t="s">
        <v>2898</v>
      </c>
      <c r="F1666" s="294" t="s">
        <v>2899</v>
      </c>
      <c r="G1666" s="295" t="s">
        <v>109</v>
      </c>
      <c r="H1666" s="645"/>
      <c r="I1666" s="647"/>
      <c r="J1666" s="434">
        <v>77.959000000000003</v>
      </c>
      <c r="K1666" s="435">
        <v>0.5714285714285714</v>
      </c>
      <c r="L1666" s="735">
        <v>5</v>
      </c>
      <c r="M1666" s="804" t="s">
        <v>286</v>
      </c>
      <c r="N1666" s="437" t="s">
        <v>172</v>
      </c>
      <c r="O1666" s="304"/>
      <c r="P1666" s="275">
        <v>31.428000000000001</v>
      </c>
      <c r="Q1666" s="275">
        <v>3</v>
      </c>
      <c r="R1666" s="253">
        <v>2</v>
      </c>
      <c r="S1666" s="305">
        <v>0.4</v>
      </c>
    </row>
    <row r="1667" spans="2:19" ht="16.5" thickTop="1" thickBot="1">
      <c r="B1667" s="804" t="s">
        <v>2593</v>
      </c>
      <c r="C1667" s="884" t="s">
        <v>1958</v>
      </c>
      <c r="D1667" s="881" t="s">
        <v>172</v>
      </c>
      <c r="E1667" s="804" t="s">
        <v>3209</v>
      </c>
      <c r="F1667" s="294" t="s">
        <v>3210</v>
      </c>
      <c r="G1667" s="295" t="s">
        <v>110</v>
      </c>
      <c r="H1667" s="645">
        <v>1</v>
      </c>
      <c r="I1667" s="647">
        <v>18.027999999999999</v>
      </c>
      <c r="J1667" s="434">
        <v>61.854999999999997</v>
      </c>
      <c r="K1667" s="435">
        <v>0.66666666666666663</v>
      </c>
      <c r="L1667" s="735">
        <v>5</v>
      </c>
      <c r="M1667" s="804" t="s">
        <v>246</v>
      </c>
      <c r="N1667" s="437" t="s">
        <v>172</v>
      </c>
      <c r="O1667" s="304"/>
      <c r="P1667" s="275">
        <v>9.4779999999999998</v>
      </c>
      <c r="Q1667" s="275">
        <v>1</v>
      </c>
      <c r="R1667" s="253">
        <v>1</v>
      </c>
      <c r="S1667" s="305">
        <v>0.2</v>
      </c>
    </row>
    <row r="1668" spans="2:19" ht="16.5" thickTop="1" thickBot="1">
      <c r="B1668" s="804" t="s">
        <v>2593</v>
      </c>
      <c r="C1668" s="884" t="s">
        <v>2795</v>
      </c>
      <c r="D1668" s="881" t="s">
        <v>172</v>
      </c>
      <c r="E1668" s="804" t="s">
        <v>2841</v>
      </c>
      <c r="F1668" s="294" t="s">
        <v>741</v>
      </c>
      <c r="G1668" s="295" t="s">
        <v>111</v>
      </c>
      <c r="H1668" s="645">
        <v>3</v>
      </c>
      <c r="I1668" s="647">
        <v>15.65</v>
      </c>
      <c r="J1668" s="434">
        <v>15.65</v>
      </c>
      <c r="K1668" s="435">
        <v>0.4</v>
      </c>
      <c r="L1668" s="735">
        <v>1</v>
      </c>
      <c r="M1668" s="804" t="s">
        <v>286</v>
      </c>
      <c r="N1668" s="437" t="s">
        <v>172</v>
      </c>
      <c r="O1668" s="304"/>
      <c r="P1668" s="275"/>
      <c r="Q1668" s="275"/>
      <c r="R1668" s="253">
        <v>0</v>
      </c>
      <c r="S1668" s="305">
        <v>0</v>
      </c>
    </row>
    <row r="1669" spans="2:19" ht="16.5" thickTop="1" thickBot="1">
      <c r="B1669" s="804" t="s">
        <v>2593</v>
      </c>
      <c r="C1669" s="884" t="s">
        <v>2795</v>
      </c>
      <c r="D1669" s="881" t="s">
        <v>172</v>
      </c>
      <c r="E1669" s="804" t="s">
        <v>3012</v>
      </c>
      <c r="F1669" s="294" t="s">
        <v>3013</v>
      </c>
      <c r="G1669" s="295" t="s">
        <v>110</v>
      </c>
      <c r="H1669" s="645">
        <v>3</v>
      </c>
      <c r="I1669" s="647">
        <v>40.53</v>
      </c>
      <c r="J1669" s="434">
        <v>82.075999999999993</v>
      </c>
      <c r="K1669" s="435">
        <v>0.73684210526315785</v>
      </c>
      <c r="L1669" s="735">
        <v>5</v>
      </c>
      <c r="M1669" s="804" t="s">
        <v>246</v>
      </c>
      <c r="N1669" s="437" t="s">
        <v>172</v>
      </c>
      <c r="O1669" s="304">
        <v>1</v>
      </c>
      <c r="P1669" s="275">
        <v>30.227</v>
      </c>
      <c r="Q1669" s="275">
        <v>3</v>
      </c>
      <c r="R1669" s="253">
        <v>3</v>
      </c>
      <c r="S1669" s="305">
        <v>0.66666666666666663</v>
      </c>
    </row>
    <row r="1670" spans="2:19" ht="16.5" thickTop="1" thickBot="1">
      <c r="B1670" s="804" t="s">
        <v>2593</v>
      </c>
      <c r="C1670" s="884" t="s">
        <v>2795</v>
      </c>
      <c r="D1670" s="881" t="s">
        <v>172</v>
      </c>
      <c r="E1670" s="804" t="s">
        <v>2843</v>
      </c>
      <c r="F1670" s="294" t="s">
        <v>2845</v>
      </c>
      <c r="G1670" s="295" t="s">
        <v>111</v>
      </c>
      <c r="H1670" s="645">
        <v>3</v>
      </c>
      <c r="I1670" s="647">
        <v>0</v>
      </c>
      <c r="J1670" s="434">
        <v>65.075999999999993</v>
      </c>
      <c r="K1670" s="435">
        <v>0.8571428571428571</v>
      </c>
      <c r="L1670" s="735">
        <v>6</v>
      </c>
      <c r="M1670" s="804" t="s">
        <v>246</v>
      </c>
      <c r="N1670" s="437" t="s">
        <v>172</v>
      </c>
      <c r="O1670" s="304">
        <v>5</v>
      </c>
      <c r="P1670" s="275">
        <v>36.332999999999998</v>
      </c>
      <c r="Q1670" s="275">
        <v>3</v>
      </c>
      <c r="R1670" s="253">
        <v>3</v>
      </c>
      <c r="S1670" s="305">
        <v>0.8571428571428571</v>
      </c>
    </row>
    <row r="1671" spans="2:19" ht="16.5" thickTop="1" thickBot="1">
      <c r="B1671" s="804" t="s">
        <v>2593</v>
      </c>
      <c r="C1671" s="884" t="s">
        <v>2795</v>
      </c>
      <c r="D1671" s="881" t="s">
        <v>172</v>
      </c>
      <c r="E1671" s="804" t="s">
        <v>3014</v>
      </c>
      <c r="F1671" s="294" t="s">
        <v>3015</v>
      </c>
      <c r="G1671" s="295" t="s">
        <v>110</v>
      </c>
      <c r="H1671" s="645">
        <v>3</v>
      </c>
      <c r="I1671" s="647">
        <v>10.423</v>
      </c>
      <c r="J1671" s="434">
        <v>10.423</v>
      </c>
      <c r="K1671" s="435">
        <v>0.4</v>
      </c>
      <c r="L1671" s="735">
        <v>1</v>
      </c>
      <c r="M1671" s="804" t="s">
        <v>286</v>
      </c>
      <c r="N1671" s="437" t="s">
        <v>172</v>
      </c>
      <c r="O1671" s="304"/>
      <c r="P1671" s="275">
        <v>10.423</v>
      </c>
      <c r="Q1671" s="275">
        <v>1</v>
      </c>
      <c r="R1671" s="253">
        <v>1</v>
      </c>
      <c r="S1671" s="305">
        <v>1</v>
      </c>
    </row>
    <row r="1672" spans="2:19" ht="16.5" thickTop="1" thickBot="1">
      <c r="B1672" s="804" t="s">
        <v>2593</v>
      </c>
      <c r="C1672" s="884" t="s">
        <v>2795</v>
      </c>
      <c r="D1672" s="881" t="s">
        <v>172</v>
      </c>
      <c r="E1672" s="804" t="s">
        <v>3016</v>
      </c>
      <c r="F1672" s="294" t="s">
        <v>3017</v>
      </c>
      <c r="G1672" s="295" t="s">
        <v>110</v>
      </c>
      <c r="H1672" s="645">
        <v>2</v>
      </c>
      <c r="I1672" s="647"/>
      <c r="J1672" s="434"/>
      <c r="K1672" s="435">
        <v>0</v>
      </c>
      <c r="L1672" s="735">
        <v>2</v>
      </c>
      <c r="M1672" s="804" t="s">
        <v>286</v>
      </c>
      <c r="N1672" s="437" t="s">
        <v>172</v>
      </c>
      <c r="O1672" s="304"/>
      <c r="P1672" s="275"/>
      <c r="Q1672" s="275"/>
      <c r="R1672" s="253">
        <v>0</v>
      </c>
      <c r="S1672" s="305">
        <v>0</v>
      </c>
    </row>
    <row r="1673" spans="2:19" ht="16.5" thickTop="1" thickBot="1">
      <c r="B1673" s="804" t="s">
        <v>2593</v>
      </c>
      <c r="C1673" s="884" t="s">
        <v>2795</v>
      </c>
      <c r="D1673" s="881" t="s">
        <v>172</v>
      </c>
      <c r="E1673" s="804" t="s">
        <v>3018</v>
      </c>
      <c r="F1673" s="294" t="s">
        <v>3019</v>
      </c>
      <c r="G1673" s="295" t="s">
        <v>110</v>
      </c>
      <c r="H1673" s="645">
        <v>2</v>
      </c>
      <c r="I1673" s="647">
        <v>34.515000000000001</v>
      </c>
      <c r="J1673" s="434">
        <v>72.605000000000004</v>
      </c>
      <c r="K1673" s="435">
        <v>0.63157894736842102</v>
      </c>
      <c r="L1673" s="735">
        <v>5</v>
      </c>
      <c r="M1673" s="804" t="s">
        <v>246</v>
      </c>
      <c r="N1673" s="437" t="s">
        <v>172</v>
      </c>
      <c r="O1673" s="304">
        <v>1</v>
      </c>
      <c r="P1673" s="275">
        <v>20.2</v>
      </c>
      <c r="Q1673" s="275">
        <v>2</v>
      </c>
      <c r="R1673" s="253">
        <v>2</v>
      </c>
      <c r="S1673" s="305">
        <v>0.44444444444444442</v>
      </c>
    </row>
    <row r="1674" spans="2:19" ht="16.5" thickTop="1" thickBot="1">
      <c r="B1674" s="804" t="s">
        <v>2593</v>
      </c>
      <c r="C1674" s="884" t="s">
        <v>2795</v>
      </c>
      <c r="D1674" s="881" t="s">
        <v>172</v>
      </c>
      <c r="E1674" s="804" t="s">
        <v>2795</v>
      </c>
      <c r="F1674" s="294" t="s">
        <v>2797</v>
      </c>
      <c r="G1674" s="295" t="s">
        <v>647</v>
      </c>
      <c r="H1674" s="645">
        <v>2</v>
      </c>
      <c r="I1674" s="647">
        <v>12.9</v>
      </c>
      <c r="J1674" s="434">
        <v>12.9</v>
      </c>
      <c r="K1674" s="435">
        <v>0.4</v>
      </c>
      <c r="L1674" s="735">
        <v>1</v>
      </c>
      <c r="M1674" s="804" t="s">
        <v>286</v>
      </c>
      <c r="N1674" s="437" t="s">
        <v>172</v>
      </c>
      <c r="O1674" s="304"/>
      <c r="P1674" s="275"/>
      <c r="Q1674" s="275"/>
      <c r="R1674" s="253">
        <v>0</v>
      </c>
      <c r="S1674" s="305">
        <v>0</v>
      </c>
    </row>
    <row r="1675" spans="2:19" ht="16.5" thickTop="1" thickBot="1">
      <c r="B1675" s="804" t="s">
        <v>2593</v>
      </c>
      <c r="C1675" s="884" t="s">
        <v>2795</v>
      </c>
      <c r="D1675" s="881" t="s">
        <v>172</v>
      </c>
      <c r="E1675" s="804" t="s">
        <v>2846</v>
      </c>
      <c r="F1675" s="294" t="s">
        <v>2848</v>
      </c>
      <c r="G1675" s="295" t="s">
        <v>111</v>
      </c>
      <c r="H1675" s="645">
        <v>2</v>
      </c>
      <c r="I1675" s="647">
        <v>10.675000000000001</v>
      </c>
      <c r="J1675" s="434">
        <v>10.675000000000001</v>
      </c>
      <c r="K1675" s="435">
        <v>0.25</v>
      </c>
      <c r="L1675" s="735">
        <v>2</v>
      </c>
      <c r="M1675" s="804" t="s">
        <v>286</v>
      </c>
      <c r="N1675" s="437" t="s">
        <v>172</v>
      </c>
      <c r="O1675" s="304"/>
      <c r="P1675" s="275"/>
      <c r="Q1675" s="275"/>
      <c r="R1675" s="253">
        <v>0</v>
      </c>
      <c r="S1675" s="305">
        <v>0</v>
      </c>
    </row>
    <row r="1676" spans="2:19" ht="16.5" thickTop="1" thickBot="1">
      <c r="B1676" s="804" t="s">
        <v>2593</v>
      </c>
      <c r="C1676" s="884" t="s">
        <v>2795</v>
      </c>
      <c r="D1676" s="881" t="s">
        <v>172</v>
      </c>
      <c r="E1676" s="804" t="s">
        <v>2849</v>
      </c>
      <c r="F1676" s="294" t="s">
        <v>2851</v>
      </c>
      <c r="G1676" s="295" t="s">
        <v>111</v>
      </c>
      <c r="H1676" s="645">
        <v>2</v>
      </c>
      <c r="I1676" s="647"/>
      <c r="J1676" s="434">
        <v>61.573999999999998</v>
      </c>
      <c r="K1676" s="435">
        <v>0.46153846153846156</v>
      </c>
      <c r="L1676" s="735">
        <v>4</v>
      </c>
      <c r="M1676" s="804" t="s">
        <v>246</v>
      </c>
      <c r="N1676" s="437" t="s">
        <v>172</v>
      </c>
      <c r="O1676" s="304">
        <v>2</v>
      </c>
      <c r="P1676" s="275">
        <v>34.409999999999997</v>
      </c>
      <c r="Q1676" s="275">
        <v>3</v>
      </c>
      <c r="R1676" s="253">
        <v>2</v>
      </c>
      <c r="S1676" s="305">
        <v>0.66666666666666663</v>
      </c>
    </row>
    <row r="1677" spans="2:19" ht="16.5" thickTop="1" thickBot="1">
      <c r="B1677" s="804" t="s">
        <v>2593</v>
      </c>
      <c r="C1677" s="884" t="s">
        <v>2795</v>
      </c>
      <c r="D1677" s="881" t="s">
        <v>172</v>
      </c>
      <c r="E1677" s="804" t="s">
        <v>2852</v>
      </c>
      <c r="F1677" s="294" t="s">
        <v>2854</v>
      </c>
      <c r="G1677" s="295" t="s">
        <v>111</v>
      </c>
      <c r="H1677" s="645">
        <v>2</v>
      </c>
      <c r="I1677" s="647">
        <v>12.198</v>
      </c>
      <c r="J1677" s="434">
        <v>109.399</v>
      </c>
      <c r="K1677" s="435">
        <v>0.6</v>
      </c>
      <c r="L1677" s="735">
        <v>2</v>
      </c>
      <c r="M1677" s="804" t="s">
        <v>246</v>
      </c>
      <c r="N1677" s="437" t="s">
        <v>172</v>
      </c>
      <c r="O1677" s="304"/>
      <c r="P1677" s="275">
        <v>-26.111000000000001</v>
      </c>
      <c r="Q1677" s="275">
        <v>-1</v>
      </c>
      <c r="R1677" s="253">
        <v>1</v>
      </c>
      <c r="S1677" s="305">
        <v>0.5</v>
      </c>
    </row>
    <row r="1678" spans="2:19" ht="16.5" thickTop="1" thickBot="1">
      <c r="B1678" s="804" t="s">
        <v>2593</v>
      </c>
      <c r="C1678" s="884" t="s">
        <v>2795</v>
      </c>
      <c r="D1678" s="881" t="s">
        <v>172</v>
      </c>
      <c r="E1678" s="804" t="s">
        <v>3020</v>
      </c>
      <c r="F1678" s="294" t="s">
        <v>3021</v>
      </c>
      <c r="G1678" s="295" t="s">
        <v>110</v>
      </c>
      <c r="H1678" s="645">
        <v>2</v>
      </c>
      <c r="I1678" s="647">
        <v>51.927999999999997</v>
      </c>
      <c r="J1678" s="434">
        <v>62.61</v>
      </c>
      <c r="K1678" s="435">
        <v>0.5</v>
      </c>
      <c r="L1678" s="735">
        <v>4</v>
      </c>
      <c r="M1678" s="804" t="s">
        <v>246</v>
      </c>
      <c r="N1678" s="437" t="s">
        <v>172</v>
      </c>
      <c r="O1678" s="304">
        <v>1</v>
      </c>
      <c r="P1678" s="275">
        <v>35.773000000000003</v>
      </c>
      <c r="Q1678" s="275">
        <v>1</v>
      </c>
      <c r="R1678" s="253">
        <v>1</v>
      </c>
      <c r="S1678" s="305">
        <v>0.2857142857142857</v>
      </c>
    </row>
    <row r="1679" spans="2:19" ht="16.5" thickTop="1" thickBot="1">
      <c r="B1679" s="804" t="s">
        <v>2593</v>
      </c>
      <c r="C1679" s="884" t="s">
        <v>2795</v>
      </c>
      <c r="D1679" s="881" t="s">
        <v>172</v>
      </c>
      <c r="E1679" s="804" t="s">
        <v>3022</v>
      </c>
      <c r="F1679" s="294" t="s">
        <v>3023</v>
      </c>
      <c r="G1679" s="295" t="s">
        <v>110</v>
      </c>
      <c r="H1679" s="645">
        <v>2</v>
      </c>
      <c r="I1679" s="647">
        <v>11.481999999999999</v>
      </c>
      <c r="J1679" s="434">
        <v>22.963000000000001</v>
      </c>
      <c r="K1679" s="435">
        <v>0.26666666666666666</v>
      </c>
      <c r="L1679" s="735">
        <v>5</v>
      </c>
      <c r="M1679" s="804" t="s">
        <v>245</v>
      </c>
      <c r="N1679" s="437" t="s">
        <v>172</v>
      </c>
      <c r="O1679" s="304">
        <v>2</v>
      </c>
      <c r="P1679" s="275"/>
      <c r="Q1679" s="275"/>
      <c r="R1679" s="253">
        <v>0</v>
      </c>
      <c r="S1679" s="305">
        <v>0</v>
      </c>
    </row>
    <row r="1680" spans="2:19" ht="16.5" thickTop="1" thickBot="1">
      <c r="B1680" s="804" t="s">
        <v>2593</v>
      </c>
      <c r="C1680" s="884" t="s">
        <v>2795</v>
      </c>
      <c r="D1680" s="881" t="s">
        <v>172</v>
      </c>
      <c r="E1680" s="804" t="s">
        <v>3024</v>
      </c>
      <c r="F1680" s="294" t="s">
        <v>3025</v>
      </c>
      <c r="G1680" s="295" t="s">
        <v>110</v>
      </c>
      <c r="H1680" s="645">
        <v>2</v>
      </c>
      <c r="I1680" s="647">
        <v>99.200999999999993</v>
      </c>
      <c r="J1680" s="434">
        <v>194.44499999999999</v>
      </c>
      <c r="K1680" s="435">
        <v>0.66666666666666663</v>
      </c>
      <c r="L1680" s="735">
        <v>8</v>
      </c>
      <c r="M1680" s="804" t="s">
        <v>246</v>
      </c>
      <c r="N1680" s="437" t="s">
        <v>172</v>
      </c>
      <c r="O1680" s="304">
        <v>2</v>
      </c>
      <c r="P1680" s="275">
        <v>62.807000000000002</v>
      </c>
      <c r="Q1680" s="275">
        <v>3</v>
      </c>
      <c r="R1680" s="253">
        <v>3</v>
      </c>
      <c r="S1680" s="305">
        <v>0.42857142857142855</v>
      </c>
    </row>
    <row r="1681" spans="2:19" ht="16.5" thickTop="1" thickBot="1">
      <c r="B1681" s="804" t="s">
        <v>2593</v>
      </c>
      <c r="C1681" s="884" t="s">
        <v>2795</v>
      </c>
      <c r="D1681" s="881" t="s">
        <v>172</v>
      </c>
      <c r="E1681" s="804" t="s">
        <v>3026</v>
      </c>
      <c r="F1681" s="294" t="s">
        <v>3027</v>
      </c>
      <c r="G1681" s="295" t="s">
        <v>110</v>
      </c>
      <c r="H1681" s="645">
        <v>2</v>
      </c>
      <c r="I1681" s="647">
        <v>10.051</v>
      </c>
      <c r="J1681" s="434">
        <v>50.95</v>
      </c>
      <c r="K1681" s="435">
        <v>0.44444444444444442</v>
      </c>
      <c r="L1681" s="735">
        <v>4</v>
      </c>
      <c r="M1681" s="804" t="s">
        <v>246</v>
      </c>
      <c r="N1681" s="437" t="s">
        <v>172</v>
      </c>
      <c r="O1681" s="304"/>
      <c r="P1681" s="275">
        <v>9.2769999999999992</v>
      </c>
      <c r="Q1681" s="275">
        <v>1</v>
      </c>
      <c r="R1681" s="253">
        <v>1</v>
      </c>
      <c r="S1681" s="305">
        <v>0.25</v>
      </c>
    </row>
    <row r="1682" spans="2:19" ht="16.5" thickTop="1" thickBot="1">
      <c r="B1682" s="804" t="s">
        <v>2593</v>
      </c>
      <c r="C1682" s="884" t="s">
        <v>2795</v>
      </c>
      <c r="D1682" s="881" t="s">
        <v>172</v>
      </c>
      <c r="E1682" s="804" t="s">
        <v>3028</v>
      </c>
      <c r="F1682" s="294" t="s">
        <v>3029</v>
      </c>
      <c r="G1682" s="295" t="s">
        <v>110</v>
      </c>
      <c r="H1682" s="645">
        <v>2</v>
      </c>
      <c r="I1682" s="647">
        <v>65.539000000000001</v>
      </c>
      <c r="J1682" s="434">
        <v>65.539000000000001</v>
      </c>
      <c r="K1682" s="435">
        <v>0.8</v>
      </c>
      <c r="L1682" s="735">
        <v>1</v>
      </c>
      <c r="M1682" s="804" t="s">
        <v>246</v>
      </c>
      <c r="N1682" s="437" t="s">
        <v>172</v>
      </c>
      <c r="O1682" s="304"/>
      <c r="P1682" s="275">
        <v>38.383000000000003</v>
      </c>
      <c r="Q1682" s="275">
        <v>3</v>
      </c>
      <c r="R1682" s="253">
        <v>1</v>
      </c>
      <c r="S1682" s="305">
        <v>1</v>
      </c>
    </row>
    <row r="1683" spans="2:19" ht="16.5" thickTop="1" thickBot="1">
      <c r="B1683" s="804" t="s">
        <v>2593</v>
      </c>
      <c r="C1683" s="884" t="s">
        <v>2795</v>
      </c>
      <c r="D1683" s="881" t="s">
        <v>172</v>
      </c>
      <c r="E1683" s="804" t="s">
        <v>3030</v>
      </c>
      <c r="F1683" s="294" t="s">
        <v>3031</v>
      </c>
      <c r="G1683" s="295" t="s">
        <v>110</v>
      </c>
      <c r="H1683" s="645">
        <v>2</v>
      </c>
      <c r="I1683" s="647"/>
      <c r="J1683" s="434"/>
      <c r="K1683" s="435">
        <v>0</v>
      </c>
      <c r="L1683" s="735">
        <v>2</v>
      </c>
      <c r="M1683" s="804" t="s">
        <v>286</v>
      </c>
      <c r="N1683" s="437" t="s">
        <v>172</v>
      </c>
      <c r="O1683" s="304"/>
      <c r="P1683" s="275"/>
      <c r="Q1683" s="275"/>
      <c r="R1683" s="253">
        <v>0</v>
      </c>
      <c r="S1683" s="305">
        <v>0</v>
      </c>
    </row>
    <row r="1684" spans="2:19" ht="16.5" thickTop="1" thickBot="1">
      <c r="B1684" s="804" t="s">
        <v>2593</v>
      </c>
      <c r="C1684" s="884" t="s">
        <v>2795</v>
      </c>
      <c r="D1684" s="881" t="s">
        <v>172</v>
      </c>
      <c r="E1684" s="804" t="s">
        <v>3032</v>
      </c>
      <c r="F1684" s="294" t="s">
        <v>3033</v>
      </c>
      <c r="G1684" s="295" t="s">
        <v>110</v>
      </c>
      <c r="H1684" s="645">
        <v>2</v>
      </c>
      <c r="I1684" s="647"/>
      <c r="J1684" s="434"/>
      <c r="K1684" s="435">
        <v>0</v>
      </c>
      <c r="L1684" s="735">
        <v>1</v>
      </c>
      <c r="M1684" s="804" t="s">
        <v>286</v>
      </c>
      <c r="N1684" s="437" t="s">
        <v>172</v>
      </c>
      <c r="O1684" s="304"/>
      <c r="P1684" s="275"/>
      <c r="Q1684" s="275"/>
      <c r="R1684" s="253">
        <v>0</v>
      </c>
      <c r="S1684" s="305">
        <v>0</v>
      </c>
    </row>
    <row r="1685" spans="2:19" ht="16.5" thickTop="1" thickBot="1">
      <c r="B1685" s="804" t="s">
        <v>2593</v>
      </c>
      <c r="C1685" s="884" t="s">
        <v>2795</v>
      </c>
      <c r="D1685" s="881" t="s">
        <v>172</v>
      </c>
      <c r="E1685" s="804" t="s">
        <v>3034</v>
      </c>
      <c r="F1685" s="294" t="s">
        <v>3035</v>
      </c>
      <c r="G1685" s="295" t="s">
        <v>110</v>
      </c>
      <c r="H1685" s="645">
        <v>2</v>
      </c>
      <c r="I1685" s="647">
        <v>35.99</v>
      </c>
      <c r="J1685" s="434">
        <v>57.923999999999999</v>
      </c>
      <c r="K1685" s="435">
        <v>0.53333333333333333</v>
      </c>
      <c r="L1685" s="735">
        <v>5</v>
      </c>
      <c r="M1685" s="804" t="s">
        <v>246</v>
      </c>
      <c r="N1685" s="437" t="s">
        <v>172</v>
      </c>
      <c r="O1685" s="304">
        <v>1</v>
      </c>
      <c r="P1685" s="275">
        <v>20.456</v>
      </c>
      <c r="Q1685" s="275">
        <v>2</v>
      </c>
      <c r="R1685" s="253">
        <v>2</v>
      </c>
      <c r="S1685" s="305">
        <v>0.44444444444444442</v>
      </c>
    </row>
    <row r="1686" spans="2:19" ht="16.5" thickTop="1" thickBot="1">
      <c r="B1686" s="804" t="s">
        <v>2593</v>
      </c>
      <c r="C1686" s="884" t="s">
        <v>2795</v>
      </c>
      <c r="D1686" s="881" t="s">
        <v>172</v>
      </c>
      <c r="E1686" s="804" t="s">
        <v>3879</v>
      </c>
      <c r="F1686" s="294" t="s">
        <v>3880</v>
      </c>
      <c r="G1686" s="295" t="s">
        <v>110</v>
      </c>
      <c r="H1686" s="645">
        <v>1</v>
      </c>
      <c r="I1686" s="647">
        <v>12.567</v>
      </c>
      <c r="J1686" s="434">
        <v>27.927</v>
      </c>
      <c r="K1686" s="435">
        <v>0.66666666666666663</v>
      </c>
      <c r="L1686" s="735">
        <v>5</v>
      </c>
      <c r="M1686" s="804" t="s">
        <v>246</v>
      </c>
      <c r="N1686" s="437" t="s">
        <v>172</v>
      </c>
      <c r="O1686" s="304">
        <v>4</v>
      </c>
      <c r="P1686" s="275">
        <v>27.927</v>
      </c>
      <c r="Q1686" s="275">
        <v>2</v>
      </c>
      <c r="R1686" s="253">
        <v>2</v>
      </c>
      <c r="S1686" s="305">
        <v>0.66666666666666663</v>
      </c>
    </row>
    <row r="1687" spans="2:19" ht="16.5" thickTop="1" thickBot="1">
      <c r="B1687" s="804" t="s">
        <v>2593</v>
      </c>
      <c r="C1687" s="884" t="s">
        <v>2795</v>
      </c>
      <c r="D1687" s="881" t="s">
        <v>172</v>
      </c>
      <c r="E1687" s="804" t="s">
        <v>3881</v>
      </c>
      <c r="F1687" s="294" t="s">
        <v>3882</v>
      </c>
      <c r="G1687" s="295" t="s">
        <v>110</v>
      </c>
      <c r="H1687" s="645">
        <v>0</v>
      </c>
      <c r="I1687" s="647"/>
      <c r="J1687" s="434">
        <v>9.8849999999999998</v>
      </c>
      <c r="K1687" s="435">
        <v>0.4</v>
      </c>
      <c r="L1687" s="735">
        <v>5</v>
      </c>
      <c r="M1687" s="804" t="s">
        <v>172</v>
      </c>
      <c r="N1687" s="437" t="s">
        <v>172</v>
      </c>
      <c r="O1687" s="304">
        <v>5</v>
      </c>
      <c r="P1687" s="275">
        <v>9.8849999999999998</v>
      </c>
      <c r="Q1687" s="275">
        <v>1</v>
      </c>
      <c r="R1687" s="253">
        <v>1</v>
      </c>
      <c r="S1687" s="305">
        <v>0.4</v>
      </c>
    </row>
    <row r="1688" spans="2:19" ht="16.5" thickTop="1" thickBot="1">
      <c r="B1688" s="804" t="s">
        <v>2593</v>
      </c>
      <c r="C1688" s="884" t="s">
        <v>2795</v>
      </c>
      <c r="D1688" s="881" t="s">
        <v>172</v>
      </c>
      <c r="E1688" s="804" t="s">
        <v>3883</v>
      </c>
      <c r="F1688" s="294" t="s">
        <v>3652</v>
      </c>
      <c r="G1688" s="295" t="s">
        <v>110</v>
      </c>
      <c r="H1688" s="645">
        <v>0</v>
      </c>
      <c r="I1688" s="647">
        <v>10.404999999999999</v>
      </c>
      <c r="J1688" s="434">
        <v>10.404999999999999</v>
      </c>
      <c r="K1688" s="435">
        <v>0.33333333333333331</v>
      </c>
      <c r="L1688" s="735">
        <v>4</v>
      </c>
      <c r="M1688" s="804" t="s">
        <v>172</v>
      </c>
      <c r="N1688" s="437" t="s">
        <v>172</v>
      </c>
      <c r="O1688" s="304">
        <v>2</v>
      </c>
      <c r="P1688" s="275">
        <v>10.404999999999999</v>
      </c>
      <c r="Q1688" s="275">
        <v>1</v>
      </c>
      <c r="R1688" s="253">
        <v>1</v>
      </c>
      <c r="S1688" s="305">
        <v>0.33333333333333331</v>
      </c>
    </row>
    <row r="1689" spans="2:19" ht="16.5" thickTop="1" thickBot="1">
      <c r="B1689" s="804" t="s">
        <v>2593</v>
      </c>
      <c r="C1689" s="884" t="s">
        <v>2795</v>
      </c>
      <c r="D1689" s="881" t="s">
        <v>172</v>
      </c>
      <c r="E1689" s="804" t="s">
        <v>3884</v>
      </c>
      <c r="F1689" s="294" t="s">
        <v>3111</v>
      </c>
      <c r="G1689" s="295" t="s">
        <v>110</v>
      </c>
      <c r="H1689" s="645">
        <v>0</v>
      </c>
      <c r="I1689" s="647">
        <v>11.33</v>
      </c>
      <c r="J1689" s="434">
        <v>27.731000000000002</v>
      </c>
      <c r="K1689" s="435">
        <v>2</v>
      </c>
      <c r="L1689" s="735">
        <v>2</v>
      </c>
      <c r="M1689" s="804" t="s">
        <v>172</v>
      </c>
      <c r="N1689" s="437" t="s">
        <v>172</v>
      </c>
      <c r="O1689" s="304">
        <v>2</v>
      </c>
      <c r="P1689" s="275">
        <v>27.731000000000002</v>
      </c>
      <c r="Q1689" s="275">
        <v>2</v>
      </c>
      <c r="R1689" s="253">
        <v>2</v>
      </c>
      <c r="S1689" s="305">
        <v>2</v>
      </c>
    </row>
    <row r="1690" spans="2:19" ht="16.5" thickTop="1" thickBot="1">
      <c r="B1690" s="804" t="s">
        <v>2593</v>
      </c>
      <c r="C1690" s="884" t="s">
        <v>3096</v>
      </c>
      <c r="D1690" s="881" t="s">
        <v>172</v>
      </c>
      <c r="E1690" s="804" t="s">
        <v>3008</v>
      </c>
      <c r="F1690" s="294" t="s">
        <v>3009</v>
      </c>
      <c r="G1690" s="295" t="s">
        <v>110</v>
      </c>
      <c r="H1690" s="645">
        <v>2</v>
      </c>
      <c r="I1690" s="647">
        <v>20.111000000000001</v>
      </c>
      <c r="J1690" s="434">
        <v>72.212000000000003</v>
      </c>
      <c r="K1690" s="435">
        <v>0.43478260869565216</v>
      </c>
      <c r="L1690" s="735">
        <v>5</v>
      </c>
      <c r="M1690" s="804" t="s">
        <v>246</v>
      </c>
      <c r="N1690" s="437" t="s">
        <v>172</v>
      </c>
      <c r="O1690" s="304"/>
      <c r="P1690" s="275">
        <v>43.783999999999999</v>
      </c>
      <c r="Q1690" s="275">
        <v>4</v>
      </c>
      <c r="R1690" s="253">
        <v>3</v>
      </c>
      <c r="S1690" s="305">
        <v>0.6</v>
      </c>
    </row>
    <row r="1691" spans="2:19" ht="16.5" thickTop="1" thickBot="1">
      <c r="B1691" s="804" t="s">
        <v>2593</v>
      </c>
      <c r="C1691" s="884" t="s">
        <v>3096</v>
      </c>
      <c r="D1691" s="881" t="s">
        <v>172</v>
      </c>
      <c r="E1691" s="804" t="s">
        <v>3096</v>
      </c>
      <c r="F1691" s="294" t="s">
        <v>3098</v>
      </c>
      <c r="G1691" s="295" t="s">
        <v>112</v>
      </c>
      <c r="H1691" s="645">
        <v>1</v>
      </c>
      <c r="I1691" s="647">
        <v>16.364999999999998</v>
      </c>
      <c r="J1691" s="434">
        <v>16.364999999999998</v>
      </c>
      <c r="K1691" s="435">
        <v>0.5</v>
      </c>
      <c r="L1691" s="735">
        <v>2</v>
      </c>
      <c r="M1691" s="804" t="s">
        <v>244</v>
      </c>
      <c r="N1691" s="437" t="s">
        <v>172</v>
      </c>
      <c r="O1691" s="304">
        <v>1</v>
      </c>
      <c r="P1691" s="275">
        <v>16.364999999999998</v>
      </c>
      <c r="Q1691" s="275">
        <v>2</v>
      </c>
      <c r="R1691" s="253">
        <v>1</v>
      </c>
      <c r="S1691" s="305">
        <v>0.66666666666666663</v>
      </c>
    </row>
    <row r="1692" spans="2:19" ht="16.5" thickTop="1" thickBot="1">
      <c r="B1692" s="804" t="s">
        <v>2593</v>
      </c>
      <c r="C1692" s="884" t="s">
        <v>3096</v>
      </c>
      <c r="D1692" s="881" t="s">
        <v>172</v>
      </c>
      <c r="E1692" s="804" t="s">
        <v>3328</v>
      </c>
      <c r="F1692" s="294" t="s">
        <v>3329</v>
      </c>
      <c r="G1692" s="295" t="s">
        <v>111</v>
      </c>
      <c r="H1692" s="645">
        <v>1</v>
      </c>
      <c r="I1692" s="647"/>
      <c r="J1692" s="434"/>
      <c r="K1692" s="435">
        <v>0</v>
      </c>
      <c r="L1692" s="735">
        <v>1</v>
      </c>
      <c r="M1692" s="804" t="s">
        <v>286</v>
      </c>
      <c r="N1692" s="437" t="s">
        <v>172</v>
      </c>
      <c r="O1692" s="304"/>
      <c r="P1692" s="275"/>
      <c r="Q1692" s="275"/>
      <c r="R1692" s="253">
        <v>0</v>
      </c>
      <c r="S1692" s="305">
        <v>0</v>
      </c>
    </row>
    <row r="1693" spans="2:19" ht="16.5" thickTop="1" thickBot="1">
      <c r="B1693" s="804" t="s">
        <v>2593</v>
      </c>
      <c r="C1693" s="884" t="s">
        <v>3096</v>
      </c>
      <c r="D1693" s="881" t="s">
        <v>172</v>
      </c>
      <c r="E1693" s="804" t="s">
        <v>3330</v>
      </c>
      <c r="F1693" s="294" t="s">
        <v>3331</v>
      </c>
      <c r="G1693" s="295" t="s">
        <v>110</v>
      </c>
      <c r="H1693" s="645">
        <v>1</v>
      </c>
      <c r="I1693" s="647">
        <v>17.326000000000001</v>
      </c>
      <c r="J1693" s="434">
        <v>17.326000000000001</v>
      </c>
      <c r="K1693" s="435">
        <v>0.33333333333333331</v>
      </c>
      <c r="L1693" s="735">
        <v>4</v>
      </c>
      <c r="M1693" s="804" t="s">
        <v>244</v>
      </c>
      <c r="N1693" s="437" t="s">
        <v>172</v>
      </c>
      <c r="O1693" s="304">
        <v>3</v>
      </c>
      <c r="P1693" s="275">
        <v>17.326000000000001</v>
      </c>
      <c r="Q1693" s="275">
        <v>1</v>
      </c>
      <c r="R1693" s="253">
        <v>1</v>
      </c>
      <c r="S1693" s="305">
        <v>0.4</v>
      </c>
    </row>
    <row r="1694" spans="2:19" ht="16.5" thickTop="1" thickBot="1">
      <c r="B1694" s="804" t="s">
        <v>2593</v>
      </c>
      <c r="C1694" s="884" t="s">
        <v>3096</v>
      </c>
      <c r="D1694" s="881" t="s">
        <v>172</v>
      </c>
      <c r="E1694" s="804" t="s">
        <v>3885</v>
      </c>
      <c r="F1694" s="294" t="s">
        <v>3886</v>
      </c>
      <c r="G1694" s="295" t="s">
        <v>110</v>
      </c>
      <c r="H1694" s="645">
        <v>0</v>
      </c>
      <c r="I1694" s="647"/>
      <c r="J1694" s="434"/>
      <c r="K1694" s="435">
        <v>0</v>
      </c>
      <c r="L1694" s="735">
        <v>1</v>
      </c>
      <c r="M1694" s="804" t="s">
        <v>172</v>
      </c>
      <c r="N1694" s="437" t="s">
        <v>172</v>
      </c>
      <c r="O1694" s="304">
        <v>1</v>
      </c>
      <c r="P1694" s="275"/>
      <c r="Q1694" s="275"/>
      <c r="R1694" s="253">
        <v>0</v>
      </c>
      <c r="S1694" s="305">
        <v>0</v>
      </c>
    </row>
    <row r="1695" spans="2:19" ht="16.5" thickTop="1" thickBot="1">
      <c r="B1695" s="804" t="s">
        <v>1466</v>
      </c>
      <c r="C1695" s="884" t="s">
        <v>172</v>
      </c>
      <c r="D1695" s="881" t="s">
        <v>172</v>
      </c>
      <c r="E1695" s="804" t="s">
        <v>1656</v>
      </c>
      <c r="F1695" s="294" t="s">
        <v>1657</v>
      </c>
      <c r="G1695" s="295" t="s">
        <v>110</v>
      </c>
      <c r="H1695" s="645">
        <v>13</v>
      </c>
      <c r="I1695" s="647">
        <v>151.953</v>
      </c>
      <c r="J1695" s="434">
        <v>1568.26</v>
      </c>
      <c r="K1695" s="435">
        <v>0.42857142857142855</v>
      </c>
      <c r="L1695" s="735">
        <v>15</v>
      </c>
      <c r="M1695" s="804" t="s">
        <v>246</v>
      </c>
      <c r="N1695" s="437" t="s">
        <v>172</v>
      </c>
      <c r="O1695" s="304"/>
      <c r="P1695" s="275">
        <v>73.337000000000003</v>
      </c>
      <c r="Q1695" s="275">
        <v>3</v>
      </c>
      <c r="R1695" s="253">
        <v>4</v>
      </c>
      <c r="S1695" s="305">
        <v>0.26666666666666666</v>
      </c>
    </row>
    <row r="1696" spans="2:19" ht="16.5" thickTop="1" thickBot="1">
      <c r="B1696" s="804" t="s">
        <v>1466</v>
      </c>
      <c r="C1696" s="884" t="s">
        <v>172</v>
      </c>
      <c r="D1696" s="881" t="s">
        <v>172</v>
      </c>
      <c r="E1696" s="804" t="s">
        <v>2320</v>
      </c>
      <c r="F1696" s="294" t="s">
        <v>2321</v>
      </c>
      <c r="G1696" s="295" t="s">
        <v>110</v>
      </c>
      <c r="H1696" s="645">
        <v>7</v>
      </c>
      <c r="I1696" s="647">
        <v>31.902000000000001</v>
      </c>
      <c r="J1696" s="434">
        <v>268.488</v>
      </c>
      <c r="K1696" s="435">
        <v>0.3392857142857143</v>
      </c>
      <c r="L1696" s="735">
        <v>15</v>
      </c>
      <c r="M1696" s="804" t="s">
        <v>246</v>
      </c>
      <c r="N1696" s="437" t="s">
        <v>172</v>
      </c>
      <c r="O1696" s="304">
        <v>3</v>
      </c>
      <c r="P1696" s="275">
        <v>106.834</v>
      </c>
      <c r="Q1696" s="275">
        <v>9</v>
      </c>
      <c r="R1696" s="253">
        <v>6</v>
      </c>
      <c r="S1696" s="305">
        <v>0.44444444444444442</v>
      </c>
    </row>
    <row r="1697" spans="2:19" ht="16.5" thickTop="1" thickBot="1">
      <c r="B1697" s="804" t="s">
        <v>1466</v>
      </c>
      <c r="C1697" s="884" t="s">
        <v>172</v>
      </c>
      <c r="D1697" s="881" t="s">
        <v>172</v>
      </c>
      <c r="E1697" s="804" t="s">
        <v>3336</v>
      </c>
      <c r="F1697" s="294" t="s">
        <v>3337</v>
      </c>
      <c r="G1697" s="295" t="s">
        <v>110</v>
      </c>
      <c r="H1697" s="645">
        <v>1</v>
      </c>
      <c r="I1697" s="647">
        <v>0</v>
      </c>
      <c r="J1697" s="434">
        <v>30.111000000000001</v>
      </c>
      <c r="K1697" s="435">
        <v>0.33333333333333331</v>
      </c>
      <c r="L1697" s="735">
        <v>5</v>
      </c>
      <c r="M1697" s="804" t="s">
        <v>246</v>
      </c>
      <c r="N1697" s="437" t="s">
        <v>172</v>
      </c>
      <c r="O1697" s="304">
        <v>1</v>
      </c>
      <c r="P1697" s="275">
        <v>14.228</v>
      </c>
      <c r="Q1697" s="275">
        <v>0</v>
      </c>
      <c r="R1697" s="253">
        <v>1</v>
      </c>
      <c r="S1697" s="305">
        <v>0.22222222222222221</v>
      </c>
    </row>
    <row r="1698" spans="2:19" ht="16.5" thickTop="1" thickBot="1">
      <c r="B1698" s="804" t="s">
        <v>1466</v>
      </c>
      <c r="C1698" s="884" t="s">
        <v>1207</v>
      </c>
      <c r="D1698" s="881" t="s">
        <v>172</v>
      </c>
      <c r="E1698" s="804" t="s">
        <v>1207</v>
      </c>
      <c r="F1698" s="294" t="s">
        <v>1209</v>
      </c>
      <c r="G1698" s="295" t="s">
        <v>112</v>
      </c>
      <c r="H1698" s="645">
        <v>17</v>
      </c>
      <c r="I1698" s="647">
        <v>177.857</v>
      </c>
      <c r="J1698" s="434">
        <v>246.67</v>
      </c>
      <c r="K1698" s="435">
        <v>0.1864406779661017</v>
      </c>
      <c r="L1698" s="735">
        <v>3</v>
      </c>
      <c r="M1698" s="804" t="s">
        <v>245</v>
      </c>
      <c r="N1698" s="437" t="s">
        <v>172</v>
      </c>
      <c r="O1698" s="304"/>
      <c r="P1698" s="275">
        <v>0</v>
      </c>
      <c r="Q1698" s="275"/>
      <c r="R1698" s="253">
        <v>0</v>
      </c>
      <c r="S1698" s="305">
        <v>0</v>
      </c>
    </row>
    <row r="1699" spans="2:19" ht="16.5" thickTop="1" thickBot="1">
      <c r="B1699" s="804" t="s">
        <v>1466</v>
      </c>
      <c r="C1699" s="884" t="s">
        <v>1207</v>
      </c>
      <c r="D1699" s="881" t="s">
        <v>172</v>
      </c>
      <c r="E1699" s="804" t="s">
        <v>1658</v>
      </c>
      <c r="F1699" s="294" t="s">
        <v>1659</v>
      </c>
      <c r="G1699" s="295" t="s">
        <v>110</v>
      </c>
      <c r="H1699" s="645">
        <v>12</v>
      </c>
      <c r="I1699" s="647">
        <v>101.17400000000001</v>
      </c>
      <c r="J1699" s="434">
        <v>239.46</v>
      </c>
      <c r="K1699" s="435">
        <v>0.26</v>
      </c>
      <c r="L1699" s="735">
        <v>3</v>
      </c>
      <c r="M1699" s="804" t="s">
        <v>245</v>
      </c>
      <c r="N1699" s="437" t="s">
        <v>172</v>
      </c>
      <c r="O1699" s="304"/>
      <c r="P1699" s="275">
        <v>1.5</v>
      </c>
      <c r="Q1699" s="275">
        <v>0</v>
      </c>
      <c r="R1699" s="253">
        <v>0</v>
      </c>
      <c r="S1699" s="305">
        <v>0</v>
      </c>
    </row>
    <row r="1700" spans="2:19" ht="16.5" thickTop="1" thickBot="1">
      <c r="B1700" s="804" t="s">
        <v>1466</v>
      </c>
      <c r="C1700" s="884" t="s">
        <v>1207</v>
      </c>
      <c r="D1700" s="881" t="s">
        <v>172</v>
      </c>
      <c r="E1700" s="804" t="s">
        <v>1793</v>
      </c>
      <c r="F1700" s="294" t="s">
        <v>1795</v>
      </c>
      <c r="G1700" s="295" t="s">
        <v>111</v>
      </c>
      <c r="H1700" s="645">
        <v>12</v>
      </c>
      <c r="I1700" s="647">
        <v>27.673999999999999</v>
      </c>
      <c r="J1700" s="434">
        <v>252.364</v>
      </c>
      <c r="K1700" s="435">
        <v>0.20425531914893616</v>
      </c>
      <c r="L1700" s="735">
        <v>13</v>
      </c>
      <c r="M1700" s="804" t="s">
        <v>245</v>
      </c>
      <c r="N1700" s="437" t="s">
        <v>172</v>
      </c>
      <c r="O1700" s="304">
        <v>1</v>
      </c>
      <c r="P1700" s="275"/>
      <c r="Q1700" s="275"/>
      <c r="R1700" s="253">
        <v>0</v>
      </c>
      <c r="S1700" s="305">
        <v>0</v>
      </c>
    </row>
    <row r="1701" spans="2:19" ht="16.5" thickTop="1" thickBot="1">
      <c r="B1701" s="804" t="s">
        <v>1466</v>
      </c>
      <c r="C1701" s="884" t="s">
        <v>1207</v>
      </c>
      <c r="D1701" s="881" t="s">
        <v>172</v>
      </c>
      <c r="E1701" s="804" t="s">
        <v>2435</v>
      </c>
      <c r="F1701" s="294" t="s">
        <v>1885</v>
      </c>
      <c r="G1701" s="295" t="s">
        <v>110</v>
      </c>
      <c r="H1701" s="645">
        <v>6</v>
      </c>
      <c r="I1701" s="647">
        <v>8.0090000000000003</v>
      </c>
      <c r="J1701" s="434">
        <v>163.221</v>
      </c>
      <c r="K1701" s="435">
        <v>0.45454545454545453</v>
      </c>
      <c r="L1701" s="735">
        <v>4</v>
      </c>
      <c r="M1701" s="804" t="s">
        <v>246</v>
      </c>
      <c r="N1701" s="437" t="s">
        <v>172</v>
      </c>
      <c r="O1701" s="304"/>
      <c r="P1701" s="275">
        <v>27.483000000000001</v>
      </c>
      <c r="Q1701" s="275">
        <v>3</v>
      </c>
      <c r="R1701" s="253">
        <v>2</v>
      </c>
      <c r="S1701" s="305">
        <v>0.5</v>
      </c>
    </row>
    <row r="1702" spans="2:19" ht="16.5" thickTop="1" thickBot="1">
      <c r="B1702" s="804" t="s">
        <v>1466</v>
      </c>
      <c r="C1702" s="884" t="s">
        <v>1207</v>
      </c>
      <c r="D1702" s="881" t="s">
        <v>172</v>
      </c>
      <c r="E1702" s="804" t="s">
        <v>2534</v>
      </c>
      <c r="F1702" s="294" t="s">
        <v>2535</v>
      </c>
      <c r="G1702" s="295" t="s">
        <v>110</v>
      </c>
      <c r="H1702" s="645">
        <v>5</v>
      </c>
      <c r="I1702" s="647">
        <v>94.347999999999999</v>
      </c>
      <c r="J1702" s="434">
        <v>317.45600000000002</v>
      </c>
      <c r="K1702" s="435">
        <v>0.32380952380952382</v>
      </c>
      <c r="L1702" s="735">
        <v>19</v>
      </c>
      <c r="M1702" s="804" t="s">
        <v>246</v>
      </c>
      <c r="N1702" s="437" t="s">
        <v>172</v>
      </c>
      <c r="O1702" s="304">
        <v>9</v>
      </c>
      <c r="P1702" s="275">
        <v>67.113</v>
      </c>
      <c r="Q1702" s="275">
        <v>6</v>
      </c>
      <c r="R1702" s="253">
        <v>3</v>
      </c>
      <c r="S1702" s="305">
        <v>0.20689655172413793</v>
      </c>
    </row>
    <row r="1703" spans="2:19" ht="16.5" thickTop="1" thickBot="1">
      <c r="B1703" s="804" t="s">
        <v>1466</v>
      </c>
      <c r="C1703" s="884" t="s">
        <v>1207</v>
      </c>
      <c r="D1703" s="881" t="s">
        <v>172</v>
      </c>
      <c r="E1703" s="804" t="s">
        <v>2536</v>
      </c>
      <c r="F1703" s="294" t="s">
        <v>1286</v>
      </c>
      <c r="G1703" s="295" t="s">
        <v>109</v>
      </c>
      <c r="H1703" s="645"/>
      <c r="I1703" s="647"/>
      <c r="J1703" s="434">
        <v>10.006</v>
      </c>
      <c r="K1703" s="435">
        <v>7.6923076923076927E-2</v>
      </c>
      <c r="L1703" s="735">
        <v>1</v>
      </c>
      <c r="M1703" s="804" t="s">
        <v>286</v>
      </c>
      <c r="N1703" s="437" t="s">
        <v>172</v>
      </c>
      <c r="O1703" s="304"/>
      <c r="P1703" s="275"/>
      <c r="Q1703" s="275"/>
      <c r="R1703" s="253">
        <v>0</v>
      </c>
      <c r="S1703" s="305">
        <v>0</v>
      </c>
    </row>
    <row r="1704" spans="2:19" ht="16.5" thickTop="1" thickBot="1">
      <c r="B1704" s="804" t="s">
        <v>1466</v>
      </c>
      <c r="C1704" s="884" t="s">
        <v>1207</v>
      </c>
      <c r="D1704" s="881" t="s">
        <v>172</v>
      </c>
      <c r="E1704" s="804" t="s">
        <v>2537</v>
      </c>
      <c r="F1704" s="294" t="s">
        <v>2538</v>
      </c>
      <c r="G1704" s="295" t="s">
        <v>109</v>
      </c>
      <c r="H1704" s="645"/>
      <c r="I1704" s="647"/>
      <c r="J1704" s="434">
        <v>141.18600000000001</v>
      </c>
      <c r="K1704" s="435">
        <v>0.1981981981981982</v>
      </c>
      <c r="L1704" s="735">
        <v>14</v>
      </c>
      <c r="M1704" s="804" t="s">
        <v>286</v>
      </c>
      <c r="N1704" s="437" t="s">
        <v>172</v>
      </c>
      <c r="O1704" s="304">
        <v>6</v>
      </c>
      <c r="P1704" s="275">
        <v>12.814</v>
      </c>
      <c r="Q1704" s="275">
        <v>1</v>
      </c>
      <c r="R1704" s="253">
        <v>1</v>
      </c>
      <c r="S1704" s="305">
        <v>9.0909090909090912E-2</v>
      </c>
    </row>
    <row r="1705" spans="2:19" ht="16.5" thickTop="1" thickBot="1">
      <c r="B1705" s="804" t="s">
        <v>1466</v>
      </c>
      <c r="C1705" s="884" t="s">
        <v>1207</v>
      </c>
      <c r="D1705" s="881" t="s">
        <v>172</v>
      </c>
      <c r="E1705" s="804" t="s">
        <v>2759</v>
      </c>
      <c r="F1705" s="294" t="s">
        <v>2760</v>
      </c>
      <c r="G1705" s="295" t="s">
        <v>109</v>
      </c>
      <c r="H1705" s="645"/>
      <c r="I1705" s="647"/>
      <c r="J1705" s="434">
        <v>16.224</v>
      </c>
      <c r="K1705" s="435">
        <v>8.6956521739130432E-2</v>
      </c>
      <c r="L1705" s="735">
        <v>3</v>
      </c>
      <c r="M1705" s="804" t="s">
        <v>286</v>
      </c>
      <c r="N1705" s="437" t="s">
        <v>172</v>
      </c>
      <c r="O1705" s="304"/>
      <c r="P1705" s="275"/>
      <c r="Q1705" s="275"/>
      <c r="R1705" s="253">
        <v>0</v>
      </c>
      <c r="S1705" s="305">
        <v>0</v>
      </c>
    </row>
    <row r="1706" spans="2:19" ht="16.5" thickTop="1" thickBot="1">
      <c r="B1706" s="804" t="s">
        <v>1466</v>
      </c>
      <c r="C1706" s="884" t="s">
        <v>1207</v>
      </c>
      <c r="D1706" s="881" t="s">
        <v>172</v>
      </c>
      <c r="E1706" s="804" t="s">
        <v>3038</v>
      </c>
      <c r="F1706" s="294" t="s">
        <v>3039</v>
      </c>
      <c r="G1706" s="295" t="s">
        <v>109</v>
      </c>
      <c r="H1706" s="645"/>
      <c r="I1706" s="647"/>
      <c r="J1706" s="434">
        <v>55.073999999999998</v>
      </c>
      <c r="K1706" s="435">
        <v>0.18181818181818182</v>
      </c>
      <c r="L1706" s="735">
        <v>11</v>
      </c>
      <c r="M1706" s="804" t="s">
        <v>286</v>
      </c>
      <c r="N1706" s="437" t="s">
        <v>172</v>
      </c>
      <c r="O1706" s="304">
        <v>6</v>
      </c>
      <c r="P1706" s="275">
        <v>30.829000000000001</v>
      </c>
      <c r="Q1706" s="275">
        <v>2</v>
      </c>
      <c r="R1706" s="253">
        <v>1</v>
      </c>
      <c r="S1706" s="305">
        <v>0.125</v>
      </c>
    </row>
    <row r="1707" spans="2:19" ht="16.5" thickTop="1" thickBot="1">
      <c r="B1707" s="804" t="s">
        <v>1466</v>
      </c>
      <c r="C1707" s="884" t="s">
        <v>1207</v>
      </c>
      <c r="D1707" s="881" t="s">
        <v>172</v>
      </c>
      <c r="E1707" s="804" t="s">
        <v>3040</v>
      </c>
      <c r="F1707" s="294" t="s">
        <v>3041</v>
      </c>
      <c r="G1707" s="295" t="s">
        <v>109</v>
      </c>
      <c r="H1707" s="645"/>
      <c r="I1707" s="647"/>
      <c r="J1707" s="434">
        <v>8.4469999999999992</v>
      </c>
      <c r="K1707" s="435">
        <v>0.33333333333333331</v>
      </c>
      <c r="L1707" s="735">
        <v>2</v>
      </c>
      <c r="M1707" s="804" t="s">
        <v>286</v>
      </c>
      <c r="N1707" s="437" t="s">
        <v>172</v>
      </c>
      <c r="O1707" s="304"/>
      <c r="P1707" s="275">
        <v>8.4469999999999992</v>
      </c>
      <c r="Q1707" s="275">
        <v>1</v>
      </c>
      <c r="R1707" s="253">
        <v>1</v>
      </c>
      <c r="S1707" s="305">
        <v>0.5</v>
      </c>
    </row>
    <row r="1708" spans="2:19" ht="16.5" thickTop="1" thickBot="1">
      <c r="B1708" s="804" t="s">
        <v>1466</v>
      </c>
      <c r="C1708" s="884" t="s">
        <v>1207</v>
      </c>
      <c r="D1708" s="881" t="s">
        <v>172</v>
      </c>
      <c r="E1708" s="804" t="s">
        <v>3338</v>
      </c>
      <c r="F1708" s="294" t="s">
        <v>3339</v>
      </c>
      <c r="G1708" s="295" t="s">
        <v>111</v>
      </c>
      <c r="H1708" s="645">
        <v>1</v>
      </c>
      <c r="I1708" s="647">
        <v>10.08</v>
      </c>
      <c r="J1708" s="434">
        <v>45.42</v>
      </c>
      <c r="K1708" s="435">
        <v>0.5714285714285714</v>
      </c>
      <c r="L1708" s="735">
        <v>6</v>
      </c>
      <c r="M1708" s="804" t="s">
        <v>246</v>
      </c>
      <c r="N1708" s="437" t="s">
        <v>172</v>
      </c>
      <c r="O1708" s="304">
        <v>3</v>
      </c>
      <c r="P1708" s="275">
        <v>24.483000000000001</v>
      </c>
      <c r="Q1708" s="275">
        <v>3</v>
      </c>
      <c r="R1708" s="253">
        <v>2</v>
      </c>
      <c r="S1708" s="305">
        <v>0.44444444444444442</v>
      </c>
    </row>
    <row r="1709" spans="2:19" ht="16.5" thickTop="1" thickBot="1">
      <c r="B1709" s="804" t="s">
        <v>1466</v>
      </c>
      <c r="C1709" s="884" t="s">
        <v>1207</v>
      </c>
      <c r="D1709" s="881" t="s">
        <v>172</v>
      </c>
      <c r="E1709" s="804" t="s">
        <v>3340</v>
      </c>
      <c r="F1709" s="294" t="s">
        <v>3341</v>
      </c>
      <c r="G1709" s="295" t="s">
        <v>110</v>
      </c>
      <c r="H1709" s="645">
        <v>1</v>
      </c>
      <c r="I1709" s="647">
        <v>11.359</v>
      </c>
      <c r="J1709" s="434">
        <v>112.242</v>
      </c>
      <c r="K1709" s="435">
        <v>1.3333333333333333</v>
      </c>
      <c r="L1709" s="735">
        <v>8</v>
      </c>
      <c r="M1709" s="804" t="s">
        <v>246</v>
      </c>
      <c r="N1709" s="437" t="s">
        <v>172</v>
      </c>
      <c r="O1709" s="304">
        <v>6</v>
      </c>
      <c r="P1709" s="275">
        <v>89.355999999999995</v>
      </c>
      <c r="Q1709" s="275">
        <v>7</v>
      </c>
      <c r="R1709" s="253">
        <v>6</v>
      </c>
      <c r="S1709" s="305">
        <v>1.2</v>
      </c>
    </row>
    <row r="1710" spans="2:19" ht="16.5" thickTop="1" thickBot="1">
      <c r="B1710" s="804" t="s">
        <v>1466</v>
      </c>
      <c r="C1710" s="884" t="s">
        <v>1207</v>
      </c>
      <c r="D1710" s="881" t="s">
        <v>172</v>
      </c>
      <c r="E1710" s="804" t="s">
        <v>3342</v>
      </c>
      <c r="F1710" s="294" t="s">
        <v>3343</v>
      </c>
      <c r="G1710" s="295" t="s">
        <v>110</v>
      </c>
      <c r="H1710" s="645">
        <v>1</v>
      </c>
      <c r="I1710" s="647"/>
      <c r="J1710" s="434">
        <v>10.026</v>
      </c>
      <c r="K1710" s="435">
        <v>0.4</v>
      </c>
      <c r="L1710" s="735">
        <v>3</v>
      </c>
      <c r="M1710" s="804" t="s">
        <v>245</v>
      </c>
      <c r="N1710" s="437" t="s">
        <v>172</v>
      </c>
      <c r="O1710" s="304">
        <v>2</v>
      </c>
      <c r="P1710" s="275">
        <v>10.026</v>
      </c>
      <c r="Q1710" s="275">
        <v>1</v>
      </c>
      <c r="R1710" s="253">
        <v>1</v>
      </c>
      <c r="S1710" s="305">
        <v>0.5</v>
      </c>
    </row>
    <row r="1711" spans="2:19" ht="16.5" thickTop="1" thickBot="1">
      <c r="B1711" s="804" t="s">
        <v>1466</v>
      </c>
      <c r="C1711" s="884" t="s">
        <v>1207</v>
      </c>
      <c r="D1711" s="881" t="s">
        <v>172</v>
      </c>
      <c r="E1711" s="804" t="s">
        <v>3344</v>
      </c>
      <c r="F1711" s="294" t="s">
        <v>3345</v>
      </c>
      <c r="G1711" s="295" t="s">
        <v>110</v>
      </c>
      <c r="H1711" s="645">
        <v>1</v>
      </c>
      <c r="I1711" s="647">
        <v>10.004</v>
      </c>
      <c r="J1711" s="434">
        <v>42.418999999999997</v>
      </c>
      <c r="K1711" s="435">
        <v>0.72727272727272729</v>
      </c>
      <c r="L1711" s="735">
        <v>7</v>
      </c>
      <c r="M1711" s="804" t="s">
        <v>246</v>
      </c>
      <c r="N1711" s="437" t="s">
        <v>172</v>
      </c>
      <c r="O1711" s="304">
        <v>4</v>
      </c>
      <c r="P1711" s="275">
        <v>32.414999999999999</v>
      </c>
      <c r="Q1711" s="275">
        <v>4</v>
      </c>
      <c r="R1711" s="253">
        <v>3</v>
      </c>
      <c r="S1711" s="305">
        <v>0.6</v>
      </c>
    </row>
    <row r="1712" spans="2:19" ht="16.5" thickTop="1" thickBot="1">
      <c r="B1712" s="804" t="s">
        <v>1466</v>
      </c>
      <c r="C1712" s="884" t="s">
        <v>1207</v>
      </c>
      <c r="D1712" s="881" t="s">
        <v>172</v>
      </c>
      <c r="E1712" s="804" t="s">
        <v>3346</v>
      </c>
      <c r="F1712" s="294" t="s">
        <v>3347</v>
      </c>
      <c r="G1712" s="295" t="s">
        <v>110</v>
      </c>
      <c r="H1712" s="645">
        <v>1</v>
      </c>
      <c r="I1712" s="647">
        <v>10.082000000000001</v>
      </c>
      <c r="J1712" s="434">
        <v>10.082000000000001</v>
      </c>
      <c r="K1712" s="435">
        <v>0.33333333333333331</v>
      </c>
      <c r="L1712" s="735">
        <v>3</v>
      </c>
      <c r="M1712" s="804" t="s">
        <v>245</v>
      </c>
      <c r="N1712" s="437" t="s">
        <v>172</v>
      </c>
      <c r="O1712" s="304">
        <v>1</v>
      </c>
      <c r="P1712" s="275">
        <v>10.082000000000001</v>
      </c>
      <c r="Q1712" s="275">
        <v>1</v>
      </c>
      <c r="R1712" s="253">
        <v>1</v>
      </c>
      <c r="S1712" s="305">
        <v>0.4</v>
      </c>
    </row>
    <row r="1713" spans="2:19" ht="16.5" thickTop="1" thickBot="1">
      <c r="B1713" s="804" t="s">
        <v>1466</v>
      </c>
      <c r="C1713" s="884" t="s">
        <v>1207</v>
      </c>
      <c r="D1713" s="881" t="s">
        <v>172</v>
      </c>
      <c r="E1713" s="804" t="s">
        <v>3887</v>
      </c>
      <c r="F1713" s="294" t="s">
        <v>3888</v>
      </c>
      <c r="G1713" s="295" t="s">
        <v>110</v>
      </c>
      <c r="H1713" s="645">
        <v>1</v>
      </c>
      <c r="I1713" s="647"/>
      <c r="J1713" s="434"/>
      <c r="K1713" s="435">
        <v>0</v>
      </c>
      <c r="L1713" s="735">
        <v>1</v>
      </c>
      <c r="M1713" s="804" t="s">
        <v>286</v>
      </c>
      <c r="N1713" s="437" t="s">
        <v>172</v>
      </c>
      <c r="O1713" s="304">
        <v>1</v>
      </c>
      <c r="P1713" s="275"/>
      <c r="Q1713" s="275"/>
      <c r="R1713" s="253">
        <v>0</v>
      </c>
      <c r="S1713" s="305">
        <v>0</v>
      </c>
    </row>
    <row r="1714" spans="2:19" ht="16.5" thickTop="1" thickBot="1">
      <c r="B1714" s="804" t="s">
        <v>1466</v>
      </c>
      <c r="C1714" s="884" t="s">
        <v>1207</v>
      </c>
      <c r="D1714" s="881" t="s">
        <v>172</v>
      </c>
      <c r="E1714" s="804" t="s">
        <v>3889</v>
      </c>
      <c r="F1714" s="294" t="s">
        <v>3890</v>
      </c>
      <c r="G1714" s="295" t="s">
        <v>109</v>
      </c>
      <c r="H1714" s="645"/>
      <c r="I1714" s="647"/>
      <c r="J1714" s="434"/>
      <c r="K1714" s="435">
        <v>0</v>
      </c>
      <c r="L1714" s="735">
        <v>4</v>
      </c>
      <c r="M1714" s="804" t="s">
        <v>286</v>
      </c>
      <c r="N1714" s="437" t="s">
        <v>172</v>
      </c>
      <c r="O1714" s="304">
        <v>1</v>
      </c>
      <c r="P1714" s="275"/>
      <c r="Q1714" s="275"/>
      <c r="R1714" s="253">
        <v>0</v>
      </c>
      <c r="S1714" s="305">
        <v>0</v>
      </c>
    </row>
    <row r="1715" spans="2:19" ht="16.5" thickTop="1" thickBot="1">
      <c r="B1715" s="804" t="s">
        <v>1002</v>
      </c>
      <c r="C1715" s="884" t="s">
        <v>1080</v>
      </c>
      <c r="D1715" s="881" t="s">
        <v>172</v>
      </c>
      <c r="E1715" s="804" t="s">
        <v>1080</v>
      </c>
      <c r="F1715" s="294" t="s">
        <v>1082</v>
      </c>
      <c r="G1715" s="295" t="s">
        <v>112</v>
      </c>
      <c r="H1715" s="645">
        <v>17</v>
      </c>
      <c r="I1715" s="647">
        <v>203.62200000000001</v>
      </c>
      <c r="J1715" s="434">
        <v>339.05700000000002</v>
      </c>
      <c r="K1715" s="435">
        <v>0.31111111111111112</v>
      </c>
      <c r="L1715" s="735">
        <v>4</v>
      </c>
      <c r="M1715" s="804" t="s">
        <v>244</v>
      </c>
      <c r="N1715" s="437" t="s">
        <v>172</v>
      </c>
      <c r="O1715" s="304"/>
      <c r="P1715" s="275">
        <v>40.152000000000001</v>
      </c>
      <c r="Q1715" s="275">
        <v>1</v>
      </c>
      <c r="R1715" s="253">
        <v>1</v>
      </c>
      <c r="S1715" s="305">
        <v>0.22222222222222221</v>
      </c>
    </row>
    <row r="1716" spans="2:19" ht="16.5" thickTop="1" thickBot="1">
      <c r="B1716" s="804" t="s">
        <v>1002</v>
      </c>
      <c r="C1716" s="884" t="s">
        <v>1080</v>
      </c>
      <c r="D1716" s="881" t="s">
        <v>172</v>
      </c>
      <c r="E1716" s="804" t="s">
        <v>1104</v>
      </c>
      <c r="F1716" s="294" t="s">
        <v>1106</v>
      </c>
      <c r="G1716" s="295" t="s">
        <v>111</v>
      </c>
      <c r="H1716" s="645">
        <v>17</v>
      </c>
      <c r="I1716" s="647">
        <v>108.94</v>
      </c>
      <c r="J1716" s="434">
        <v>176.31399999999999</v>
      </c>
      <c r="K1716" s="435">
        <v>0.27160493827160492</v>
      </c>
      <c r="L1716" s="735">
        <v>4</v>
      </c>
      <c r="M1716" s="804" t="s">
        <v>286</v>
      </c>
      <c r="N1716" s="437" t="s">
        <v>172</v>
      </c>
      <c r="O1716" s="304"/>
      <c r="P1716" s="275">
        <v>0</v>
      </c>
      <c r="Q1716" s="275"/>
      <c r="R1716" s="253">
        <v>0</v>
      </c>
      <c r="S1716" s="305">
        <v>0</v>
      </c>
    </row>
    <row r="1717" spans="2:19" ht="16.5" thickTop="1" thickBot="1">
      <c r="B1717" s="804" t="s">
        <v>1002</v>
      </c>
      <c r="C1717" s="884" t="s">
        <v>1080</v>
      </c>
      <c r="D1717" s="881" t="s">
        <v>172</v>
      </c>
      <c r="E1717" s="804" t="s">
        <v>1162</v>
      </c>
      <c r="F1717" s="294" t="s">
        <v>2761</v>
      </c>
      <c r="G1717" s="295" t="s">
        <v>111</v>
      </c>
      <c r="H1717" s="645">
        <v>17</v>
      </c>
      <c r="I1717" s="647">
        <v>66.853999999999999</v>
      </c>
      <c r="J1717" s="434">
        <v>475.79599999999999</v>
      </c>
      <c r="K1717" s="435">
        <v>0.35514018691588783</v>
      </c>
      <c r="L1717" s="735">
        <v>3</v>
      </c>
      <c r="M1717" s="804" t="s">
        <v>246</v>
      </c>
      <c r="N1717" s="437" t="s">
        <v>172</v>
      </c>
      <c r="O1717" s="304"/>
      <c r="P1717" s="275">
        <v>7.02</v>
      </c>
      <c r="Q1717" s="275">
        <v>1</v>
      </c>
      <c r="R1717" s="253">
        <v>1</v>
      </c>
      <c r="S1717" s="305">
        <v>0.33333333333333331</v>
      </c>
    </row>
    <row r="1718" spans="2:19" ht="16.5" thickTop="1" thickBot="1">
      <c r="B1718" s="804" t="s">
        <v>1002</v>
      </c>
      <c r="C1718" s="884" t="s">
        <v>1080</v>
      </c>
      <c r="D1718" s="881" t="s">
        <v>172</v>
      </c>
      <c r="E1718" s="804" t="s">
        <v>1210</v>
      </c>
      <c r="F1718" s="294" t="s">
        <v>1212</v>
      </c>
      <c r="G1718" s="295" t="s">
        <v>111</v>
      </c>
      <c r="H1718" s="645">
        <v>17</v>
      </c>
      <c r="I1718" s="647">
        <v>66.885000000000005</v>
      </c>
      <c r="J1718" s="434">
        <v>123.55</v>
      </c>
      <c r="K1718" s="435">
        <v>0.22916666666666666</v>
      </c>
      <c r="L1718" s="735">
        <v>3</v>
      </c>
      <c r="M1718" s="804" t="s">
        <v>286</v>
      </c>
      <c r="N1718" s="437" t="s">
        <v>172</v>
      </c>
      <c r="O1718" s="304"/>
      <c r="P1718" s="275">
        <v>0</v>
      </c>
      <c r="Q1718" s="275"/>
      <c r="R1718" s="253">
        <v>0</v>
      </c>
      <c r="S1718" s="305">
        <v>0</v>
      </c>
    </row>
    <row r="1719" spans="2:19" ht="16.5" thickTop="1" thickBot="1">
      <c r="B1719" s="804" t="s">
        <v>1002</v>
      </c>
      <c r="C1719" s="884" t="s">
        <v>1080</v>
      </c>
      <c r="D1719" s="881" t="s">
        <v>172</v>
      </c>
      <c r="E1719" s="804" t="s">
        <v>1236</v>
      </c>
      <c r="F1719" s="294" t="s">
        <v>1237</v>
      </c>
      <c r="G1719" s="295" t="s">
        <v>110</v>
      </c>
      <c r="H1719" s="645">
        <v>17</v>
      </c>
      <c r="I1719" s="647">
        <v>59.152999999999999</v>
      </c>
      <c r="J1719" s="434">
        <v>311.53100000000001</v>
      </c>
      <c r="K1719" s="435">
        <v>0.27027027027027029</v>
      </c>
      <c r="L1719" s="735">
        <v>3</v>
      </c>
      <c r="M1719" s="804" t="s">
        <v>244</v>
      </c>
      <c r="N1719" s="437" t="s">
        <v>172</v>
      </c>
      <c r="O1719" s="304"/>
      <c r="P1719" s="275">
        <v>0</v>
      </c>
      <c r="Q1719" s="275"/>
      <c r="R1719" s="253">
        <v>0</v>
      </c>
      <c r="S1719" s="305">
        <v>0</v>
      </c>
    </row>
    <row r="1720" spans="2:19" ht="16.5" thickTop="1" thickBot="1">
      <c r="B1720" s="804" t="s">
        <v>1002</v>
      </c>
      <c r="C1720" s="884" t="s">
        <v>1080</v>
      </c>
      <c r="D1720" s="881" t="s">
        <v>172</v>
      </c>
      <c r="E1720" s="804" t="s">
        <v>1238</v>
      </c>
      <c r="F1720" s="294" t="s">
        <v>1239</v>
      </c>
      <c r="G1720" s="295" t="s">
        <v>109</v>
      </c>
      <c r="H1720" s="645"/>
      <c r="I1720" s="647"/>
      <c r="J1720" s="434">
        <v>21.047999999999998</v>
      </c>
      <c r="K1720" s="435">
        <v>0.11764705882352941</v>
      </c>
      <c r="L1720" s="735">
        <v>2</v>
      </c>
      <c r="M1720" s="804" t="s">
        <v>286</v>
      </c>
      <c r="N1720" s="437" t="s">
        <v>172</v>
      </c>
      <c r="O1720" s="304">
        <v>2</v>
      </c>
      <c r="P1720" s="275">
        <v>10.76</v>
      </c>
      <c r="Q1720" s="275">
        <v>1</v>
      </c>
      <c r="R1720" s="253">
        <v>1</v>
      </c>
      <c r="S1720" s="305">
        <v>1</v>
      </c>
    </row>
    <row r="1721" spans="2:19" ht="16.5" thickTop="1" thickBot="1">
      <c r="B1721" s="804" t="s">
        <v>1002</v>
      </c>
      <c r="C1721" s="884" t="s">
        <v>1080</v>
      </c>
      <c r="D1721" s="881" t="s">
        <v>172</v>
      </c>
      <c r="E1721" s="804" t="s">
        <v>1432</v>
      </c>
      <c r="F1721" s="294" t="s">
        <v>1433</v>
      </c>
      <c r="G1721" s="295" t="s">
        <v>110</v>
      </c>
      <c r="H1721" s="645">
        <v>15</v>
      </c>
      <c r="I1721" s="647">
        <v>32.094999999999999</v>
      </c>
      <c r="J1721" s="434">
        <v>86.62</v>
      </c>
      <c r="K1721" s="435">
        <v>0.10344827586206896</v>
      </c>
      <c r="L1721" s="735">
        <v>3</v>
      </c>
      <c r="M1721" s="804" t="s">
        <v>286</v>
      </c>
      <c r="N1721" s="437" t="s">
        <v>172</v>
      </c>
      <c r="O1721" s="304"/>
      <c r="P1721" s="275"/>
      <c r="Q1721" s="275"/>
      <c r="R1721" s="253">
        <v>0</v>
      </c>
      <c r="S1721" s="305">
        <v>0</v>
      </c>
    </row>
    <row r="1722" spans="2:19" ht="16.5" thickTop="1" thickBot="1">
      <c r="B1722" s="804" t="s">
        <v>1002</v>
      </c>
      <c r="C1722" s="884" t="s">
        <v>1080</v>
      </c>
      <c r="D1722" s="881" t="s">
        <v>172</v>
      </c>
      <c r="E1722" s="804" t="s">
        <v>1434</v>
      </c>
      <c r="F1722" s="294" t="s">
        <v>1435</v>
      </c>
      <c r="G1722" s="295" t="s">
        <v>110</v>
      </c>
      <c r="H1722" s="645">
        <v>14</v>
      </c>
      <c r="I1722" s="647">
        <v>58.911000000000001</v>
      </c>
      <c r="J1722" s="434">
        <v>288.23</v>
      </c>
      <c r="K1722" s="435">
        <v>0.27450980392156865</v>
      </c>
      <c r="L1722" s="735">
        <v>4</v>
      </c>
      <c r="M1722" s="804" t="s">
        <v>244</v>
      </c>
      <c r="N1722" s="437" t="s">
        <v>172</v>
      </c>
      <c r="O1722" s="304">
        <v>1</v>
      </c>
      <c r="P1722" s="275">
        <v>67.650000000000006</v>
      </c>
      <c r="Q1722" s="275">
        <v>6</v>
      </c>
      <c r="R1722" s="253">
        <v>2</v>
      </c>
      <c r="S1722" s="305">
        <v>0.5714285714285714</v>
      </c>
    </row>
    <row r="1723" spans="2:19" ht="16.5" thickTop="1" thickBot="1">
      <c r="B1723" s="804" t="s">
        <v>1002</v>
      </c>
      <c r="C1723" s="884" t="s">
        <v>1080</v>
      </c>
      <c r="D1723" s="881" t="s">
        <v>172</v>
      </c>
      <c r="E1723" s="804" t="s">
        <v>1436</v>
      </c>
      <c r="F1723" s="294" t="s">
        <v>1437</v>
      </c>
      <c r="G1723" s="295" t="s">
        <v>110</v>
      </c>
      <c r="H1723" s="645">
        <v>14</v>
      </c>
      <c r="I1723" s="647">
        <v>154.76499999999999</v>
      </c>
      <c r="J1723" s="434">
        <v>437.90100000000001</v>
      </c>
      <c r="K1723" s="435">
        <v>0.30057803468208094</v>
      </c>
      <c r="L1723" s="735">
        <v>6</v>
      </c>
      <c r="M1723" s="804" t="s">
        <v>246</v>
      </c>
      <c r="N1723" s="437" t="s">
        <v>172</v>
      </c>
      <c r="O1723" s="304">
        <v>1</v>
      </c>
      <c r="P1723" s="275">
        <v>21.381</v>
      </c>
      <c r="Q1723" s="275">
        <v>2</v>
      </c>
      <c r="R1723" s="253">
        <v>2</v>
      </c>
      <c r="S1723" s="305">
        <v>0.30769230769230771</v>
      </c>
    </row>
    <row r="1724" spans="2:19" ht="16.5" thickTop="1" thickBot="1">
      <c r="B1724" s="804" t="s">
        <v>1002</v>
      </c>
      <c r="C1724" s="884" t="s">
        <v>1080</v>
      </c>
      <c r="D1724" s="881" t="s">
        <v>172</v>
      </c>
      <c r="E1724" s="804" t="s">
        <v>1839</v>
      </c>
      <c r="F1724" s="294" t="s">
        <v>1840</v>
      </c>
      <c r="G1724" s="295" t="s">
        <v>110</v>
      </c>
      <c r="H1724" s="645">
        <v>11</v>
      </c>
      <c r="I1724" s="647">
        <v>92.245999999999995</v>
      </c>
      <c r="J1724" s="434">
        <v>420.214</v>
      </c>
      <c r="K1724" s="435">
        <v>0.41599999999999998</v>
      </c>
      <c r="L1724" s="735">
        <v>5</v>
      </c>
      <c r="M1724" s="804" t="s">
        <v>246</v>
      </c>
      <c r="N1724" s="437" t="s">
        <v>172</v>
      </c>
      <c r="O1724" s="304">
        <v>1</v>
      </c>
      <c r="P1724" s="275">
        <v>28.198</v>
      </c>
      <c r="Q1724" s="275">
        <v>1</v>
      </c>
      <c r="R1724" s="253">
        <v>1</v>
      </c>
      <c r="S1724" s="305">
        <v>0.18181818181818182</v>
      </c>
    </row>
    <row r="1725" spans="2:19" ht="16.5" thickTop="1" thickBot="1">
      <c r="B1725" s="804" t="s">
        <v>1002</v>
      </c>
      <c r="C1725" s="884" t="s">
        <v>1080</v>
      </c>
      <c r="D1725" s="881" t="s">
        <v>172</v>
      </c>
      <c r="E1725" s="804" t="s">
        <v>2102</v>
      </c>
      <c r="F1725" s="294" t="s">
        <v>2103</v>
      </c>
      <c r="G1725" s="295" t="s">
        <v>110</v>
      </c>
      <c r="H1725" s="645">
        <v>9</v>
      </c>
      <c r="I1725" s="647">
        <v>10.026999999999999</v>
      </c>
      <c r="J1725" s="434">
        <v>104.681</v>
      </c>
      <c r="K1725" s="435">
        <v>0.20454545454545456</v>
      </c>
      <c r="L1725" s="735">
        <v>4</v>
      </c>
      <c r="M1725" s="804" t="s">
        <v>286</v>
      </c>
      <c r="N1725" s="437" t="s">
        <v>172</v>
      </c>
      <c r="O1725" s="304"/>
      <c r="P1725" s="275"/>
      <c r="Q1725" s="275"/>
      <c r="R1725" s="253">
        <v>0</v>
      </c>
      <c r="S1725" s="305">
        <v>0</v>
      </c>
    </row>
    <row r="1726" spans="2:19" ht="16.5" thickTop="1" thickBot="1">
      <c r="B1726" s="804" t="s">
        <v>1002</v>
      </c>
      <c r="C1726" s="884" t="s">
        <v>1080</v>
      </c>
      <c r="D1726" s="881" t="s">
        <v>172</v>
      </c>
      <c r="E1726" s="804" t="s">
        <v>2322</v>
      </c>
      <c r="F1726" s="294" t="s">
        <v>2323</v>
      </c>
      <c r="G1726" s="295" t="s">
        <v>109</v>
      </c>
      <c r="H1726" s="645"/>
      <c r="I1726" s="647"/>
      <c r="J1726" s="434">
        <v>36.238999999999997</v>
      </c>
      <c r="K1726" s="435">
        <v>7.1428571428571425E-2</v>
      </c>
      <c r="L1726" s="735">
        <v>1</v>
      </c>
      <c r="M1726" s="804" t="s">
        <v>286</v>
      </c>
      <c r="N1726" s="437" t="s">
        <v>172</v>
      </c>
      <c r="O1726" s="304"/>
      <c r="P1726" s="275"/>
      <c r="Q1726" s="275"/>
      <c r="R1726" s="253">
        <v>0</v>
      </c>
      <c r="S1726" s="305">
        <v>0</v>
      </c>
    </row>
    <row r="1727" spans="2:19" ht="16.5" thickTop="1" thickBot="1">
      <c r="B1727" s="804" t="s">
        <v>1002</v>
      </c>
      <c r="C1727" s="884" t="s">
        <v>1080</v>
      </c>
      <c r="D1727" s="881" t="s">
        <v>172</v>
      </c>
      <c r="E1727" s="804" t="s">
        <v>2438</v>
      </c>
      <c r="F1727" s="294" t="s">
        <v>2439</v>
      </c>
      <c r="G1727" s="295" t="s">
        <v>110</v>
      </c>
      <c r="H1727" s="645">
        <v>7</v>
      </c>
      <c r="I1727" s="647">
        <v>389.43700000000001</v>
      </c>
      <c r="J1727" s="434">
        <v>1036.5419999999999</v>
      </c>
      <c r="K1727" s="435">
        <v>0.47619047619047616</v>
      </c>
      <c r="L1727" s="735">
        <v>8</v>
      </c>
      <c r="M1727" s="804" t="s">
        <v>246</v>
      </c>
      <c r="N1727" s="437" t="s">
        <v>172</v>
      </c>
      <c r="O1727" s="304"/>
      <c r="P1727" s="275">
        <v>362.678</v>
      </c>
      <c r="Q1727" s="275">
        <v>19</v>
      </c>
      <c r="R1727" s="253">
        <v>5</v>
      </c>
      <c r="S1727" s="305">
        <v>0.625</v>
      </c>
    </row>
    <row r="1728" spans="2:19" ht="16.5" thickTop="1" thickBot="1">
      <c r="B1728" s="804" t="s">
        <v>1002</v>
      </c>
      <c r="C1728" s="884" t="s">
        <v>1080</v>
      </c>
      <c r="D1728" s="881" t="s">
        <v>172</v>
      </c>
      <c r="E1728" s="804" t="s">
        <v>2440</v>
      </c>
      <c r="F1728" s="294" t="s">
        <v>2441</v>
      </c>
      <c r="G1728" s="295" t="s">
        <v>110</v>
      </c>
      <c r="H1728" s="645">
        <v>6</v>
      </c>
      <c r="I1728" s="647"/>
      <c r="J1728" s="434">
        <v>160.72200000000001</v>
      </c>
      <c r="K1728" s="435">
        <v>0.30232558139534882</v>
      </c>
      <c r="L1728" s="735">
        <v>12</v>
      </c>
      <c r="M1728" s="804" t="s">
        <v>246</v>
      </c>
      <c r="N1728" s="437" t="s">
        <v>172</v>
      </c>
      <c r="O1728" s="304">
        <v>2</v>
      </c>
      <c r="P1728" s="275">
        <v>56.386000000000003</v>
      </c>
      <c r="Q1728" s="275">
        <v>5</v>
      </c>
      <c r="R1728" s="253">
        <v>4</v>
      </c>
      <c r="S1728" s="305">
        <v>0.34782608695652173</v>
      </c>
    </row>
    <row r="1729" spans="2:19" ht="16.5" thickTop="1" thickBot="1">
      <c r="B1729" s="804" t="s">
        <v>1002</v>
      </c>
      <c r="C1729" s="884" t="s">
        <v>1080</v>
      </c>
      <c r="D1729" s="881" t="s">
        <v>172</v>
      </c>
      <c r="E1729" s="804" t="s">
        <v>2539</v>
      </c>
      <c r="F1729" s="294" t="s">
        <v>407</v>
      </c>
      <c r="G1729" s="295" t="s">
        <v>110</v>
      </c>
      <c r="H1729" s="645">
        <v>5</v>
      </c>
      <c r="I1729" s="647">
        <v>42.207999999999998</v>
      </c>
      <c r="J1729" s="434">
        <v>74.617000000000004</v>
      </c>
      <c r="K1729" s="435">
        <v>0.24390243902439024</v>
      </c>
      <c r="L1729" s="735">
        <v>5</v>
      </c>
      <c r="M1729" s="804" t="s">
        <v>245</v>
      </c>
      <c r="N1729" s="437" t="s">
        <v>172</v>
      </c>
      <c r="O1729" s="304"/>
      <c r="P1729" s="275"/>
      <c r="Q1729" s="275"/>
      <c r="R1729" s="253">
        <v>0</v>
      </c>
      <c r="S1729" s="305">
        <v>0</v>
      </c>
    </row>
    <row r="1730" spans="2:19" ht="16.5" thickTop="1" thickBot="1">
      <c r="B1730" s="804" t="s">
        <v>1002</v>
      </c>
      <c r="C1730" s="884" t="s">
        <v>1080</v>
      </c>
      <c r="D1730" s="881" t="s">
        <v>172</v>
      </c>
      <c r="E1730" s="804" t="s">
        <v>2582</v>
      </c>
      <c r="F1730" s="294" t="s">
        <v>2419</v>
      </c>
      <c r="G1730" s="295" t="s">
        <v>109</v>
      </c>
      <c r="H1730" s="645"/>
      <c r="I1730" s="647"/>
      <c r="J1730" s="434">
        <v>74.19</v>
      </c>
      <c r="K1730" s="435">
        <v>0.35714285714285715</v>
      </c>
      <c r="L1730" s="735">
        <v>4</v>
      </c>
      <c r="M1730" s="804" t="s">
        <v>286</v>
      </c>
      <c r="N1730" s="437" t="s">
        <v>172</v>
      </c>
      <c r="O1730" s="304">
        <v>1</v>
      </c>
      <c r="P1730" s="275">
        <v>22.31</v>
      </c>
      <c r="Q1730" s="275">
        <v>2</v>
      </c>
      <c r="R1730" s="253">
        <v>2</v>
      </c>
      <c r="S1730" s="305">
        <v>0.5714285714285714</v>
      </c>
    </row>
    <row r="1731" spans="2:19" ht="16.5" thickTop="1" thickBot="1">
      <c r="B1731" s="804" t="s">
        <v>1002</v>
      </c>
      <c r="C1731" s="884" t="s">
        <v>1080</v>
      </c>
      <c r="D1731" s="881" t="s">
        <v>172</v>
      </c>
      <c r="E1731" s="804" t="s">
        <v>3042</v>
      </c>
      <c r="F1731" s="294" t="s">
        <v>3043</v>
      </c>
      <c r="G1731" s="295" t="s">
        <v>109</v>
      </c>
      <c r="H1731" s="645"/>
      <c r="I1731" s="647"/>
      <c r="J1731" s="434">
        <v>23.905999999999999</v>
      </c>
      <c r="K1731" s="435">
        <v>0.17391304347826086</v>
      </c>
      <c r="L1731" s="735">
        <v>3</v>
      </c>
      <c r="M1731" s="804" t="s">
        <v>286</v>
      </c>
      <c r="N1731" s="437" t="s">
        <v>172</v>
      </c>
      <c r="O1731" s="304">
        <v>1</v>
      </c>
      <c r="P1731" s="275"/>
      <c r="Q1731" s="275"/>
      <c r="R1731" s="253">
        <v>0</v>
      </c>
      <c r="S1731" s="305">
        <v>0</v>
      </c>
    </row>
    <row r="1732" spans="2:19" ht="16.5" thickTop="1" thickBot="1">
      <c r="B1732" s="804" t="s">
        <v>1002</v>
      </c>
      <c r="C1732" s="884" t="s">
        <v>1080</v>
      </c>
      <c r="D1732" s="881" t="s">
        <v>172</v>
      </c>
      <c r="E1732" s="804" t="s">
        <v>3348</v>
      </c>
      <c r="F1732" s="294" t="s">
        <v>3349</v>
      </c>
      <c r="G1732" s="295" t="s">
        <v>110</v>
      </c>
      <c r="H1732" s="645">
        <v>1</v>
      </c>
      <c r="I1732" s="647">
        <v>22.893999999999998</v>
      </c>
      <c r="J1732" s="434">
        <v>49.256999999999998</v>
      </c>
      <c r="K1732" s="435">
        <v>0.33333333333333331</v>
      </c>
      <c r="L1732" s="735">
        <v>4</v>
      </c>
      <c r="M1732" s="804" t="s">
        <v>246</v>
      </c>
      <c r="N1732" s="437" t="s">
        <v>172</v>
      </c>
      <c r="O1732" s="304">
        <v>1</v>
      </c>
      <c r="P1732" s="275">
        <v>15.26</v>
      </c>
      <c r="Q1732" s="275">
        <v>1</v>
      </c>
      <c r="R1732" s="253">
        <v>1</v>
      </c>
      <c r="S1732" s="305">
        <v>0.22222222222222221</v>
      </c>
    </row>
    <row r="1733" spans="2:19" ht="16.5" thickTop="1" thickBot="1">
      <c r="B1733" s="804" t="s">
        <v>1002</v>
      </c>
      <c r="C1733" s="884" t="s">
        <v>1080</v>
      </c>
      <c r="D1733" s="881" t="s">
        <v>172</v>
      </c>
      <c r="E1733" s="804" t="s">
        <v>3891</v>
      </c>
      <c r="F1733" s="294" t="s">
        <v>1059</v>
      </c>
      <c r="G1733" s="295" t="s">
        <v>109</v>
      </c>
      <c r="H1733" s="645"/>
      <c r="I1733" s="647"/>
      <c r="J1733" s="434">
        <v>32.213000000000001</v>
      </c>
      <c r="K1733" s="435">
        <v>0.54545454545454541</v>
      </c>
      <c r="L1733" s="735">
        <v>6</v>
      </c>
      <c r="M1733" s="804" t="s">
        <v>286</v>
      </c>
      <c r="N1733" s="437" t="s">
        <v>172</v>
      </c>
      <c r="O1733" s="304">
        <v>1</v>
      </c>
      <c r="P1733" s="275">
        <v>32.213000000000001</v>
      </c>
      <c r="Q1733" s="275">
        <v>3</v>
      </c>
      <c r="R1733" s="253">
        <v>3</v>
      </c>
      <c r="S1733" s="305">
        <v>0.54545454545454541</v>
      </c>
    </row>
    <row r="1734" spans="2:19" ht="16.5" thickTop="1" thickBot="1">
      <c r="B1734" s="804" t="s">
        <v>1002</v>
      </c>
      <c r="C1734" s="884" t="s">
        <v>1080</v>
      </c>
      <c r="D1734" s="881" t="s">
        <v>172</v>
      </c>
      <c r="E1734" s="804" t="s">
        <v>3892</v>
      </c>
      <c r="F1734" s="294" t="s">
        <v>3893</v>
      </c>
      <c r="G1734" s="295" t="s">
        <v>109</v>
      </c>
      <c r="H1734" s="645"/>
      <c r="I1734" s="647"/>
      <c r="J1734" s="434">
        <v>12.9</v>
      </c>
      <c r="K1734" s="435">
        <v>0.5</v>
      </c>
      <c r="L1734" s="735">
        <v>2</v>
      </c>
      <c r="M1734" s="804" t="s">
        <v>286</v>
      </c>
      <c r="N1734" s="437" t="s">
        <v>172</v>
      </c>
      <c r="O1734" s="304">
        <v>1</v>
      </c>
      <c r="P1734" s="275">
        <v>12.9</v>
      </c>
      <c r="Q1734" s="275">
        <v>1</v>
      </c>
      <c r="R1734" s="253">
        <v>1</v>
      </c>
      <c r="S1734" s="305">
        <v>0.5</v>
      </c>
    </row>
    <row r="1735" spans="2:19" ht="16.5" thickTop="1" thickBot="1">
      <c r="B1735" s="804" t="s">
        <v>1002</v>
      </c>
      <c r="C1735" s="884" t="s">
        <v>1080</v>
      </c>
      <c r="D1735" s="881" t="s">
        <v>172</v>
      </c>
      <c r="E1735" s="804" t="s">
        <v>3894</v>
      </c>
      <c r="F1735" s="294" t="s">
        <v>3895</v>
      </c>
      <c r="G1735" s="295" t="s">
        <v>109</v>
      </c>
      <c r="H1735" s="645"/>
      <c r="I1735" s="647"/>
      <c r="J1735" s="434">
        <v>10.32</v>
      </c>
      <c r="K1735" s="435">
        <v>0.5</v>
      </c>
      <c r="L1735" s="735">
        <v>2</v>
      </c>
      <c r="M1735" s="804" t="s">
        <v>286</v>
      </c>
      <c r="N1735" s="437" t="s">
        <v>172</v>
      </c>
      <c r="O1735" s="304"/>
      <c r="P1735" s="275">
        <v>10.32</v>
      </c>
      <c r="Q1735" s="275">
        <v>1</v>
      </c>
      <c r="R1735" s="253">
        <v>1</v>
      </c>
      <c r="S1735" s="305">
        <v>0.5</v>
      </c>
    </row>
    <row r="1736" spans="2:19" ht="16.5" thickTop="1" thickBot="1">
      <c r="B1736" s="804" t="s">
        <v>1002</v>
      </c>
      <c r="C1736" s="884" t="s">
        <v>1083</v>
      </c>
      <c r="D1736" s="881" t="s">
        <v>172</v>
      </c>
      <c r="E1736" s="804" t="s">
        <v>1083</v>
      </c>
      <c r="F1736" s="294" t="s">
        <v>1085</v>
      </c>
      <c r="G1736" s="295" t="s">
        <v>112</v>
      </c>
      <c r="H1736" s="645">
        <v>17</v>
      </c>
      <c r="I1736" s="647"/>
      <c r="J1736" s="434"/>
      <c r="K1736" s="435">
        <v>0</v>
      </c>
      <c r="L1736" s="735">
        <v>1</v>
      </c>
      <c r="M1736" s="804" t="s">
        <v>286</v>
      </c>
      <c r="N1736" s="437" t="s">
        <v>172</v>
      </c>
      <c r="O1736" s="304"/>
      <c r="P1736" s="275"/>
      <c r="Q1736" s="275"/>
      <c r="R1736" s="253">
        <v>0</v>
      </c>
      <c r="S1736" s="305">
        <v>0</v>
      </c>
    </row>
    <row r="1737" spans="2:19" ht="16.5" thickTop="1" thickBot="1">
      <c r="B1737" s="804" t="s">
        <v>1002</v>
      </c>
      <c r="C1737" s="884" t="s">
        <v>1083</v>
      </c>
      <c r="D1737" s="881" t="s">
        <v>172</v>
      </c>
      <c r="E1737" s="804" t="s">
        <v>1163</v>
      </c>
      <c r="F1737" s="294" t="s">
        <v>1164</v>
      </c>
      <c r="G1737" s="295" t="s">
        <v>111</v>
      </c>
      <c r="H1737" s="645">
        <v>17</v>
      </c>
      <c r="I1737" s="647">
        <v>184.06100000000001</v>
      </c>
      <c r="J1737" s="434">
        <v>1113.529</v>
      </c>
      <c r="K1737" s="435">
        <v>0.31147540983606559</v>
      </c>
      <c r="L1737" s="735">
        <v>7</v>
      </c>
      <c r="M1737" s="804" t="s">
        <v>246</v>
      </c>
      <c r="N1737" s="437" t="s">
        <v>172</v>
      </c>
      <c r="O1737" s="304"/>
      <c r="P1737" s="275">
        <v>33.142000000000003</v>
      </c>
      <c r="Q1737" s="275">
        <v>2</v>
      </c>
      <c r="R1737" s="253">
        <v>1</v>
      </c>
      <c r="S1737" s="305">
        <v>0.14285714285714285</v>
      </c>
    </row>
    <row r="1738" spans="2:19" ht="16.5" thickTop="1" thickBot="1">
      <c r="B1738" s="804" t="s">
        <v>1002</v>
      </c>
      <c r="C1738" s="884" t="s">
        <v>1083</v>
      </c>
      <c r="D1738" s="881" t="s">
        <v>172</v>
      </c>
      <c r="E1738" s="804" t="s">
        <v>1240</v>
      </c>
      <c r="F1738" s="294" t="s">
        <v>1241</v>
      </c>
      <c r="G1738" s="295" t="s">
        <v>110</v>
      </c>
      <c r="H1738" s="645">
        <v>16</v>
      </c>
      <c r="I1738" s="647">
        <v>34.692999999999998</v>
      </c>
      <c r="J1738" s="434">
        <v>109.121</v>
      </c>
      <c r="K1738" s="435">
        <v>0.12598425196850394</v>
      </c>
      <c r="L1738" s="735">
        <v>9</v>
      </c>
      <c r="M1738" s="804" t="s">
        <v>286</v>
      </c>
      <c r="N1738" s="437" t="s">
        <v>172</v>
      </c>
      <c r="O1738" s="304"/>
      <c r="P1738" s="275">
        <v>6.9569999999999999</v>
      </c>
      <c r="Q1738" s="275">
        <v>2</v>
      </c>
      <c r="R1738" s="253">
        <v>1</v>
      </c>
      <c r="S1738" s="305">
        <v>0.1111111111111111</v>
      </c>
    </row>
    <row r="1739" spans="2:19" ht="16.5" thickTop="1" thickBot="1">
      <c r="B1739" s="804" t="s">
        <v>1002</v>
      </c>
      <c r="C1739" s="884" t="s">
        <v>1083</v>
      </c>
      <c r="D1739" s="881" t="s">
        <v>172</v>
      </c>
      <c r="E1739" s="804" t="s">
        <v>2104</v>
      </c>
      <c r="F1739" s="294" t="s">
        <v>2105</v>
      </c>
      <c r="G1739" s="295" t="s">
        <v>111</v>
      </c>
      <c r="H1739" s="645">
        <v>9</v>
      </c>
      <c r="I1739" s="647">
        <v>76.14</v>
      </c>
      <c r="J1739" s="434">
        <v>406.13600000000002</v>
      </c>
      <c r="K1739" s="435">
        <v>0.24516129032258063</v>
      </c>
      <c r="L1739" s="735">
        <v>12</v>
      </c>
      <c r="M1739" s="804" t="s">
        <v>246</v>
      </c>
      <c r="N1739" s="437" t="s">
        <v>172</v>
      </c>
      <c r="O1739" s="304">
        <v>8</v>
      </c>
      <c r="P1739" s="275">
        <v>32.024000000000001</v>
      </c>
      <c r="Q1739" s="275">
        <v>3</v>
      </c>
      <c r="R1739" s="253">
        <v>3</v>
      </c>
      <c r="S1739" s="305">
        <v>0.3</v>
      </c>
    </row>
    <row r="1740" spans="2:19" ht="16.5" thickTop="1" thickBot="1">
      <c r="B1740" s="804" t="s">
        <v>1002</v>
      </c>
      <c r="C1740" s="884" t="s">
        <v>1083</v>
      </c>
      <c r="D1740" s="881" t="s">
        <v>172</v>
      </c>
      <c r="E1740" s="804" t="s">
        <v>2205</v>
      </c>
      <c r="F1740" s="294" t="s">
        <v>2206</v>
      </c>
      <c r="G1740" s="295" t="s">
        <v>109</v>
      </c>
      <c r="H1740" s="645"/>
      <c r="I1740" s="647"/>
      <c r="J1740" s="434"/>
      <c r="K1740" s="435">
        <v>0</v>
      </c>
      <c r="L1740" s="735"/>
      <c r="M1740" s="804" t="s">
        <v>286</v>
      </c>
      <c r="N1740" s="437" t="s">
        <v>172</v>
      </c>
      <c r="O1740" s="304"/>
      <c r="P1740" s="275"/>
      <c r="Q1740" s="275"/>
      <c r="R1740" s="253">
        <v>0</v>
      </c>
      <c r="S1740" s="305">
        <v>0</v>
      </c>
    </row>
    <row r="1741" spans="2:19" ht="16.5" thickTop="1" thickBot="1">
      <c r="B1741" s="804" t="s">
        <v>1002</v>
      </c>
      <c r="C1741" s="884" t="s">
        <v>1083</v>
      </c>
      <c r="D1741" s="881" t="s">
        <v>172</v>
      </c>
      <c r="E1741" s="804" t="s">
        <v>2324</v>
      </c>
      <c r="F1741" s="294" t="s">
        <v>2325</v>
      </c>
      <c r="G1741" s="295" t="s">
        <v>110</v>
      </c>
      <c r="H1741" s="645">
        <v>8</v>
      </c>
      <c r="I1741" s="647">
        <v>676.74400000000003</v>
      </c>
      <c r="J1741" s="434">
        <v>155.98699999999999</v>
      </c>
      <c r="K1741" s="435">
        <v>0.27956989247311825</v>
      </c>
      <c r="L1741" s="735">
        <v>11</v>
      </c>
      <c r="M1741" s="804" t="s">
        <v>245</v>
      </c>
      <c r="N1741" s="437" t="s">
        <v>172</v>
      </c>
      <c r="O1741" s="304">
        <v>4</v>
      </c>
      <c r="P1741" s="275">
        <v>14.903</v>
      </c>
      <c r="Q1741" s="275">
        <v>1</v>
      </c>
      <c r="R1741" s="253">
        <v>1</v>
      </c>
      <c r="S1741" s="305">
        <v>0.1</v>
      </c>
    </row>
    <row r="1742" spans="2:19" ht="16.5" thickTop="1" thickBot="1">
      <c r="B1742" s="804" t="s">
        <v>1002</v>
      </c>
      <c r="C1742" s="884" t="s">
        <v>1083</v>
      </c>
      <c r="D1742" s="881" t="s">
        <v>172</v>
      </c>
      <c r="E1742" s="804" t="s">
        <v>2326</v>
      </c>
      <c r="F1742" s="294" t="s">
        <v>2327</v>
      </c>
      <c r="G1742" s="295" t="s">
        <v>109</v>
      </c>
      <c r="H1742" s="645"/>
      <c r="I1742" s="647"/>
      <c r="J1742" s="434">
        <v>9.1760000000000002</v>
      </c>
      <c r="K1742" s="435">
        <v>0.125</v>
      </c>
      <c r="L1742" s="735">
        <v>2</v>
      </c>
      <c r="M1742" s="804" t="s">
        <v>286</v>
      </c>
      <c r="N1742" s="437" t="s">
        <v>172</v>
      </c>
      <c r="O1742" s="304"/>
      <c r="P1742" s="275"/>
      <c r="Q1742" s="275"/>
      <c r="R1742" s="253">
        <v>0</v>
      </c>
      <c r="S1742" s="305">
        <v>0</v>
      </c>
    </row>
    <row r="1743" spans="2:19" ht="16.5" thickTop="1" thickBot="1">
      <c r="B1743" s="804" t="s">
        <v>1002</v>
      </c>
      <c r="C1743" s="884" t="s">
        <v>1083</v>
      </c>
      <c r="D1743" s="881" t="s">
        <v>172</v>
      </c>
      <c r="E1743" s="804" t="s">
        <v>2762</v>
      </c>
      <c r="F1743" s="294" t="s">
        <v>2763</v>
      </c>
      <c r="G1743" s="295" t="s">
        <v>110</v>
      </c>
      <c r="H1743" s="645">
        <v>3</v>
      </c>
      <c r="I1743" s="647">
        <v>112.089</v>
      </c>
      <c r="J1743" s="434">
        <v>195.321</v>
      </c>
      <c r="K1743" s="435">
        <v>0.39285714285714285</v>
      </c>
      <c r="L1743" s="735">
        <v>11</v>
      </c>
      <c r="M1743" s="804" t="s">
        <v>246</v>
      </c>
      <c r="N1743" s="437" t="s">
        <v>172</v>
      </c>
      <c r="O1743" s="304">
        <v>3</v>
      </c>
      <c r="P1743" s="275">
        <v>32.722000000000001</v>
      </c>
      <c r="Q1743" s="275">
        <v>3</v>
      </c>
      <c r="R1743" s="253">
        <v>3</v>
      </c>
      <c r="S1743" s="305">
        <v>0.31578947368421051</v>
      </c>
    </row>
    <row r="1744" spans="2:19" ht="16.5" thickTop="1" thickBot="1">
      <c r="B1744" s="804" t="s">
        <v>1002</v>
      </c>
      <c r="C1744" s="884" t="s">
        <v>1083</v>
      </c>
      <c r="D1744" s="881" t="s">
        <v>172</v>
      </c>
      <c r="E1744" s="804" t="s">
        <v>3044</v>
      </c>
      <c r="F1744" s="294" t="s">
        <v>3045</v>
      </c>
      <c r="G1744" s="295" t="s">
        <v>109</v>
      </c>
      <c r="H1744" s="645"/>
      <c r="I1744" s="647"/>
      <c r="J1744" s="434">
        <v>11.195</v>
      </c>
      <c r="K1744" s="435">
        <v>0.16666666666666666</v>
      </c>
      <c r="L1744" s="735">
        <v>2</v>
      </c>
      <c r="M1744" s="804" t="s">
        <v>286</v>
      </c>
      <c r="N1744" s="437" t="s">
        <v>172</v>
      </c>
      <c r="O1744" s="304"/>
      <c r="P1744" s="275"/>
      <c r="Q1744" s="275"/>
      <c r="R1744" s="253">
        <v>0</v>
      </c>
      <c r="S1744" s="305">
        <v>0</v>
      </c>
    </row>
    <row r="1745" spans="2:19" ht="16.5" thickTop="1" thickBot="1">
      <c r="B1745" s="804" t="s">
        <v>1002</v>
      </c>
      <c r="C1745" s="884" t="s">
        <v>1963</v>
      </c>
      <c r="D1745" s="881" t="s">
        <v>172</v>
      </c>
      <c r="E1745" s="804" t="s">
        <v>1963</v>
      </c>
      <c r="F1745" s="294" t="s">
        <v>1965</v>
      </c>
      <c r="G1745" s="295" t="s">
        <v>112</v>
      </c>
      <c r="H1745" s="645">
        <v>9</v>
      </c>
      <c r="I1745" s="647">
        <v>112.116</v>
      </c>
      <c r="J1745" s="434">
        <v>396.55099999999999</v>
      </c>
      <c r="K1745" s="435">
        <v>0.3595505617977528</v>
      </c>
      <c r="L1745" s="735">
        <v>5</v>
      </c>
      <c r="M1745" s="804" t="s">
        <v>246</v>
      </c>
      <c r="N1745" s="437" t="s">
        <v>172</v>
      </c>
      <c r="O1745" s="304">
        <v>1</v>
      </c>
      <c r="P1745" s="275">
        <v>19.414000000000001</v>
      </c>
      <c r="Q1745" s="275">
        <v>2</v>
      </c>
      <c r="R1745" s="253">
        <v>1</v>
      </c>
      <c r="S1745" s="305">
        <v>0.2</v>
      </c>
    </row>
    <row r="1746" spans="2:19" ht="16.5" thickTop="1" thickBot="1">
      <c r="B1746" s="804" t="s">
        <v>1002</v>
      </c>
      <c r="C1746" s="884" t="s">
        <v>1963</v>
      </c>
      <c r="D1746" s="881" t="s">
        <v>172</v>
      </c>
      <c r="E1746" s="804" t="s">
        <v>2009</v>
      </c>
      <c r="F1746" s="294" t="s">
        <v>985</v>
      </c>
      <c r="G1746" s="295" t="s">
        <v>111</v>
      </c>
      <c r="H1746" s="645">
        <v>9</v>
      </c>
      <c r="I1746" s="647">
        <v>73.611000000000004</v>
      </c>
      <c r="J1746" s="434">
        <v>242.589</v>
      </c>
      <c r="K1746" s="435">
        <v>0.43181818181818182</v>
      </c>
      <c r="L1746" s="735">
        <v>6</v>
      </c>
      <c r="M1746" s="804" t="s">
        <v>244</v>
      </c>
      <c r="N1746" s="437" t="s">
        <v>172</v>
      </c>
      <c r="O1746" s="304">
        <v>1</v>
      </c>
      <c r="P1746" s="275">
        <v>2.1890000000000001</v>
      </c>
      <c r="Q1746" s="275">
        <v>1</v>
      </c>
      <c r="R1746" s="253">
        <v>1</v>
      </c>
      <c r="S1746" s="305">
        <v>0.14285714285714285</v>
      </c>
    </row>
    <row r="1747" spans="2:19" ht="16.5" thickTop="1" thickBot="1">
      <c r="B1747" s="804" t="s">
        <v>1002</v>
      </c>
      <c r="C1747" s="884" t="s">
        <v>1963</v>
      </c>
      <c r="D1747" s="881" t="s">
        <v>172</v>
      </c>
      <c r="E1747" s="804" t="s">
        <v>2106</v>
      </c>
      <c r="F1747" s="294" t="s">
        <v>2107</v>
      </c>
      <c r="G1747" s="295" t="s">
        <v>110</v>
      </c>
      <c r="H1747" s="645">
        <v>9</v>
      </c>
      <c r="I1747" s="647">
        <v>51.512999999999998</v>
      </c>
      <c r="J1747" s="434">
        <v>393.327</v>
      </c>
      <c r="K1747" s="435">
        <v>0.44444444444444442</v>
      </c>
      <c r="L1747" s="735">
        <v>10</v>
      </c>
      <c r="M1747" s="804" t="s">
        <v>246</v>
      </c>
      <c r="N1747" s="437" t="s">
        <v>172</v>
      </c>
      <c r="O1747" s="304">
        <v>1</v>
      </c>
      <c r="P1747" s="275">
        <v>82.388999999999996</v>
      </c>
      <c r="Q1747" s="275">
        <v>10</v>
      </c>
      <c r="R1747" s="253">
        <v>9</v>
      </c>
      <c r="S1747" s="305">
        <v>1</v>
      </c>
    </row>
    <row r="1748" spans="2:19" ht="16.5" thickTop="1" thickBot="1">
      <c r="B1748" s="804" t="s">
        <v>1002</v>
      </c>
      <c r="C1748" s="884" t="s">
        <v>1963</v>
      </c>
      <c r="D1748" s="881" t="s">
        <v>172</v>
      </c>
      <c r="E1748" s="804" t="s">
        <v>2583</v>
      </c>
      <c r="F1748" s="294" t="s">
        <v>2584</v>
      </c>
      <c r="G1748" s="295" t="s">
        <v>109</v>
      </c>
      <c r="H1748" s="645"/>
      <c r="I1748" s="647"/>
      <c r="J1748" s="434">
        <v>156.12799999999999</v>
      </c>
      <c r="K1748" s="435">
        <v>0.51282051282051277</v>
      </c>
      <c r="L1748" s="735">
        <v>6</v>
      </c>
      <c r="M1748" s="804" t="s">
        <v>286</v>
      </c>
      <c r="N1748" s="437" t="s">
        <v>172</v>
      </c>
      <c r="O1748" s="304"/>
      <c r="P1748" s="275">
        <v>31.047000000000001</v>
      </c>
      <c r="Q1748" s="275">
        <v>3</v>
      </c>
      <c r="R1748" s="253">
        <v>3</v>
      </c>
      <c r="S1748" s="305">
        <v>0.5</v>
      </c>
    </row>
    <row r="1749" spans="2:19" ht="16.5" thickTop="1" thickBot="1">
      <c r="B1749" s="804" t="s">
        <v>1002</v>
      </c>
      <c r="C1749" s="884" t="s">
        <v>1963</v>
      </c>
      <c r="D1749" s="881" t="s">
        <v>172</v>
      </c>
      <c r="E1749" s="804" t="s">
        <v>2764</v>
      </c>
      <c r="F1749" s="294" t="s">
        <v>2765</v>
      </c>
      <c r="G1749" s="295" t="s">
        <v>109</v>
      </c>
      <c r="H1749" s="645"/>
      <c r="I1749" s="647"/>
      <c r="J1749" s="434">
        <v>75.108999999999995</v>
      </c>
      <c r="K1749" s="435">
        <v>0.5</v>
      </c>
      <c r="L1749" s="735">
        <v>6</v>
      </c>
      <c r="M1749" s="804" t="s">
        <v>286</v>
      </c>
      <c r="N1749" s="437" t="s">
        <v>172</v>
      </c>
      <c r="O1749" s="304">
        <v>1</v>
      </c>
      <c r="P1749" s="275">
        <v>17.475000000000001</v>
      </c>
      <c r="Q1749" s="275">
        <v>2</v>
      </c>
      <c r="R1749" s="253">
        <v>2</v>
      </c>
      <c r="S1749" s="305">
        <v>0.36363636363636365</v>
      </c>
    </row>
    <row r="1750" spans="2:19" ht="16.5" thickTop="1" thickBot="1">
      <c r="B1750" s="804" t="s">
        <v>1002</v>
      </c>
      <c r="C1750" s="884" t="s">
        <v>1963</v>
      </c>
      <c r="D1750" s="881" t="s">
        <v>172</v>
      </c>
      <c r="E1750" s="804" t="s">
        <v>3046</v>
      </c>
      <c r="F1750" s="294" t="s">
        <v>1297</v>
      </c>
      <c r="G1750" s="295" t="s">
        <v>109</v>
      </c>
      <c r="H1750" s="645"/>
      <c r="I1750" s="647"/>
      <c r="J1750" s="434">
        <v>61.837000000000003</v>
      </c>
      <c r="K1750" s="435">
        <v>0.52173913043478259</v>
      </c>
      <c r="L1750" s="735">
        <v>5</v>
      </c>
      <c r="M1750" s="804" t="s">
        <v>286</v>
      </c>
      <c r="N1750" s="437" t="s">
        <v>172</v>
      </c>
      <c r="O1750" s="304">
        <v>1</v>
      </c>
      <c r="P1750" s="275">
        <v>25.164000000000001</v>
      </c>
      <c r="Q1750" s="275">
        <v>2</v>
      </c>
      <c r="R1750" s="253">
        <v>2</v>
      </c>
      <c r="S1750" s="305">
        <v>0.44444444444444442</v>
      </c>
    </row>
    <row r="1751" spans="2:19" ht="16.5" thickTop="1" thickBot="1">
      <c r="B1751" s="804" t="s">
        <v>1002</v>
      </c>
      <c r="C1751" s="884" t="s">
        <v>1963</v>
      </c>
      <c r="D1751" s="881" t="s">
        <v>172</v>
      </c>
      <c r="E1751" s="804" t="s">
        <v>3047</v>
      </c>
      <c r="F1751" s="294" t="s">
        <v>3048</v>
      </c>
      <c r="G1751" s="295" t="s">
        <v>109</v>
      </c>
      <c r="H1751" s="645"/>
      <c r="I1751" s="647"/>
      <c r="J1751" s="434">
        <v>114.053</v>
      </c>
      <c r="K1751" s="435">
        <v>0.66666666666666663</v>
      </c>
      <c r="L1751" s="735">
        <v>6</v>
      </c>
      <c r="M1751" s="804" t="s">
        <v>286</v>
      </c>
      <c r="N1751" s="437" t="s">
        <v>172</v>
      </c>
      <c r="O1751" s="304">
        <v>3</v>
      </c>
      <c r="P1751" s="275">
        <v>49.241999999999997</v>
      </c>
      <c r="Q1751" s="275">
        <v>4</v>
      </c>
      <c r="R1751" s="253">
        <v>2</v>
      </c>
      <c r="S1751" s="305">
        <v>0.44444444444444442</v>
      </c>
    </row>
    <row r="1752" spans="2:19" ht="16.5" thickTop="1" thickBot="1">
      <c r="B1752" s="804" t="s">
        <v>1002</v>
      </c>
      <c r="C1752" s="884" t="s">
        <v>1963</v>
      </c>
      <c r="D1752" s="881" t="s">
        <v>172</v>
      </c>
      <c r="E1752" s="804" t="s">
        <v>3350</v>
      </c>
      <c r="F1752" s="294" t="s">
        <v>3351</v>
      </c>
      <c r="G1752" s="295" t="s">
        <v>110</v>
      </c>
      <c r="H1752" s="645">
        <v>1</v>
      </c>
      <c r="I1752" s="647"/>
      <c r="J1752" s="434"/>
      <c r="K1752" s="435">
        <v>0</v>
      </c>
      <c r="L1752" s="735">
        <v>3</v>
      </c>
      <c r="M1752" s="804" t="s">
        <v>286</v>
      </c>
      <c r="N1752" s="437" t="s">
        <v>172</v>
      </c>
      <c r="O1752" s="304"/>
      <c r="P1752" s="275"/>
      <c r="Q1752" s="275"/>
      <c r="R1752" s="253">
        <v>0</v>
      </c>
      <c r="S1752" s="305">
        <v>0</v>
      </c>
    </row>
    <row r="1753" spans="2:19" ht="16.5" thickTop="1" thickBot="1">
      <c r="B1753" s="804" t="s">
        <v>1002</v>
      </c>
      <c r="C1753" s="884" t="s">
        <v>1963</v>
      </c>
      <c r="D1753" s="881" t="s">
        <v>172</v>
      </c>
      <c r="E1753" s="804" t="s">
        <v>3352</v>
      </c>
      <c r="F1753" s="294" t="s">
        <v>2269</v>
      </c>
      <c r="G1753" s="295" t="s">
        <v>110</v>
      </c>
      <c r="H1753" s="645">
        <v>1</v>
      </c>
      <c r="I1753" s="647">
        <v>21.167999999999999</v>
      </c>
      <c r="J1753" s="434">
        <v>21.167999999999999</v>
      </c>
      <c r="K1753" s="435">
        <v>0.2857142857142857</v>
      </c>
      <c r="L1753" s="735">
        <v>3</v>
      </c>
      <c r="M1753" s="804" t="s">
        <v>246</v>
      </c>
      <c r="N1753" s="437" t="s">
        <v>172</v>
      </c>
      <c r="O1753" s="304"/>
      <c r="P1753" s="275">
        <v>21.167999999999999</v>
      </c>
      <c r="Q1753" s="275">
        <v>2</v>
      </c>
      <c r="R1753" s="253">
        <v>1</v>
      </c>
      <c r="S1753" s="305">
        <v>0.33333333333333331</v>
      </c>
    </row>
    <row r="1754" spans="2:19" ht="16.5" thickTop="1" thickBot="1">
      <c r="B1754" s="804" t="s">
        <v>1002</v>
      </c>
      <c r="C1754" s="884" t="s">
        <v>1963</v>
      </c>
      <c r="D1754" s="881" t="s">
        <v>172</v>
      </c>
      <c r="E1754" s="804" t="s">
        <v>3353</v>
      </c>
      <c r="F1754" s="294" t="s">
        <v>475</v>
      </c>
      <c r="G1754" s="295" t="s">
        <v>111</v>
      </c>
      <c r="H1754" s="645">
        <v>1</v>
      </c>
      <c r="I1754" s="647"/>
      <c r="J1754" s="434"/>
      <c r="K1754" s="435">
        <v>0</v>
      </c>
      <c r="L1754" s="735">
        <v>3</v>
      </c>
      <c r="M1754" s="804" t="s">
        <v>286</v>
      </c>
      <c r="N1754" s="437" t="s">
        <v>172</v>
      </c>
      <c r="O1754" s="304">
        <v>2</v>
      </c>
      <c r="P1754" s="275"/>
      <c r="Q1754" s="275"/>
      <c r="R1754" s="253">
        <v>0</v>
      </c>
      <c r="S1754" s="305">
        <v>0</v>
      </c>
    </row>
    <row r="1755" spans="2:19" ht="16.5" thickTop="1" thickBot="1">
      <c r="B1755" s="804" t="s">
        <v>806</v>
      </c>
      <c r="C1755" s="884" t="s">
        <v>172</v>
      </c>
      <c r="D1755" s="881" t="s">
        <v>172</v>
      </c>
      <c r="E1755" s="804" t="s">
        <v>617</v>
      </c>
      <c r="F1755" s="294" t="s">
        <v>629</v>
      </c>
      <c r="G1755" s="295" t="s">
        <v>111</v>
      </c>
      <c r="H1755" s="645">
        <v>25</v>
      </c>
      <c r="I1755" s="647">
        <v>13.096</v>
      </c>
      <c r="J1755" s="434">
        <v>13.096</v>
      </c>
      <c r="K1755" s="435">
        <v>0</v>
      </c>
      <c r="L1755" s="735">
        <v>6</v>
      </c>
      <c r="M1755" s="804" t="s">
        <v>286</v>
      </c>
      <c r="N1755" s="437" t="s">
        <v>172</v>
      </c>
      <c r="O1755" s="304"/>
      <c r="P1755" s="275">
        <v>0</v>
      </c>
      <c r="Q1755" s="275"/>
      <c r="R1755" s="253">
        <v>0</v>
      </c>
      <c r="S1755" s="305">
        <v>0</v>
      </c>
    </row>
    <row r="1756" spans="2:19" ht="16.5" thickTop="1" thickBot="1">
      <c r="B1756" s="804" t="s">
        <v>806</v>
      </c>
      <c r="C1756" s="884" t="s">
        <v>172</v>
      </c>
      <c r="D1756" s="881" t="s">
        <v>172</v>
      </c>
      <c r="E1756" s="804" t="s">
        <v>845</v>
      </c>
      <c r="F1756" s="294" t="s">
        <v>846</v>
      </c>
      <c r="G1756" s="295" t="s">
        <v>111</v>
      </c>
      <c r="H1756" s="645">
        <v>20</v>
      </c>
      <c r="I1756" s="647">
        <v>83.316999999999993</v>
      </c>
      <c r="J1756" s="434">
        <v>685.86500000000001</v>
      </c>
      <c r="K1756" s="435">
        <v>0.28260869565217389</v>
      </c>
      <c r="L1756" s="735">
        <v>5</v>
      </c>
      <c r="M1756" s="804" t="s">
        <v>246</v>
      </c>
      <c r="N1756" s="437" t="s">
        <v>172</v>
      </c>
      <c r="O1756" s="304"/>
      <c r="P1756" s="275"/>
      <c r="Q1756" s="275"/>
      <c r="R1756" s="253">
        <v>0</v>
      </c>
      <c r="S1756" s="305">
        <v>0</v>
      </c>
    </row>
    <row r="1757" spans="2:19" ht="16.5" thickTop="1" thickBot="1">
      <c r="B1757" s="804" t="s">
        <v>806</v>
      </c>
      <c r="C1757" s="884" t="s">
        <v>172</v>
      </c>
      <c r="D1757" s="881" t="s">
        <v>172</v>
      </c>
      <c r="E1757" s="804" t="s">
        <v>908</v>
      </c>
      <c r="F1757" s="294" t="s">
        <v>909</v>
      </c>
      <c r="G1757" s="295" t="s">
        <v>110</v>
      </c>
      <c r="H1757" s="645">
        <v>19</v>
      </c>
      <c r="I1757" s="647">
        <v>597.27499999999998</v>
      </c>
      <c r="J1757" s="434">
        <v>2095.2260000000001</v>
      </c>
      <c r="K1757" s="435">
        <v>0.31481481481481483</v>
      </c>
      <c r="L1757" s="735">
        <v>4</v>
      </c>
      <c r="M1757" s="804" t="s">
        <v>246</v>
      </c>
      <c r="N1757" s="437" t="s">
        <v>172</v>
      </c>
      <c r="O1757" s="304"/>
      <c r="P1757" s="275">
        <v>0</v>
      </c>
      <c r="Q1757" s="275"/>
      <c r="R1757" s="253">
        <v>0</v>
      </c>
      <c r="S1757" s="305">
        <v>0</v>
      </c>
    </row>
    <row r="1758" spans="2:19" ht="16.5" thickTop="1" thickBot="1">
      <c r="B1758" s="804" t="s">
        <v>806</v>
      </c>
      <c r="C1758" s="884" t="s">
        <v>172</v>
      </c>
      <c r="D1758" s="881" t="s">
        <v>172</v>
      </c>
      <c r="E1758" s="804" t="s">
        <v>944</v>
      </c>
      <c r="F1758" s="294" t="s">
        <v>741</v>
      </c>
      <c r="G1758" s="295" t="s">
        <v>111</v>
      </c>
      <c r="H1758" s="645">
        <v>18</v>
      </c>
      <c r="I1758" s="647">
        <v>24.463000000000001</v>
      </c>
      <c r="J1758" s="434">
        <v>92.721000000000004</v>
      </c>
      <c r="K1758" s="435">
        <v>8.6021505376344093E-2</v>
      </c>
      <c r="L1758" s="735">
        <v>6</v>
      </c>
      <c r="M1758" s="804" t="s">
        <v>286</v>
      </c>
      <c r="N1758" s="437" t="s">
        <v>172</v>
      </c>
      <c r="O1758" s="304"/>
      <c r="P1758" s="275">
        <v>23.693999999999999</v>
      </c>
      <c r="Q1758" s="275">
        <v>1</v>
      </c>
      <c r="R1758" s="253">
        <v>0</v>
      </c>
      <c r="S1758" s="305">
        <v>0</v>
      </c>
    </row>
    <row r="1759" spans="2:19" ht="16.5" thickTop="1" thickBot="1">
      <c r="B1759" s="804" t="s">
        <v>806</v>
      </c>
      <c r="C1759" s="884" t="s">
        <v>172</v>
      </c>
      <c r="D1759" s="881" t="s">
        <v>172</v>
      </c>
      <c r="E1759" s="804" t="s">
        <v>992</v>
      </c>
      <c r="F1759" s="294" t="s">
        <v>993</v>
      </c>
      <c r="G1759" s="295" t="s">
        <v>110</v>
      </c>
      <c r="H1759" s="645">
        <v>18</v>
      </c>
      <c r="I1759" s="647"/>
      <c r="J1759" s="434">
        <v>6.3310000000000004</v>
      </c>
      <c r="K1759" s="435">
        <v>4.878048780487805E-2</v>
      </c>
      <c r="L1759" s="735">
        <v>1</v>
      </c>
      <c r="M1759" s="804" t="s">
        <v>286</v>
      </c>
      <c r="N1759" s="437" t="s">
        <v>172</v>
      </c>
      <c r="O1759" s="304"/>
      <c r="P1759" s="275"/>
      <c r="Q1759" s="275"/>
      <c r="R1759" s="253">
        <v>0</v>
      </c>
      <c r="S1759" s="305">
        <v>0</v>
      </c>
    </row>
    <row r="1760" spans="2:19" ht="16.5" thickTop="1" thickBot="1">
      <c r="B1760" s="804" t="s">
        <v>806</v>
      </c>
      <c r="C1760" s="884" t="s">
        <v>172</v>
      </c>
      <c r="D1760" s="881" t="s">
        <v>172</v>
      </c>
      <c r="E1760" s="804" t="s">
        <v>1561</v>
      </c>
      <c r="F1760" s="294" t="s">
        <v>1562</v>
      </c>
      <c r="G1760" s="295" t="s">
        <v>110</v>
      </c>
      <c r="H1760" s="645">
        <v>14</v>
      </c>
      <c r="I1760" s="647">
        <v>105.36</v>
      </c>
      <c r="J1760" s="434">
        <v>685.27200000000005</v>
      </c>
      <c r="K1760" s="435">
        <v>0.26737967914438504</v>
      </c>
      <c r="L1760" s="735">
        <v>10</v>
      </c>
      <c r="M1760" s="804" t="s">
        <v>246</v>
      </c>
      <c r="N1760" s="437" t="s">
        <v>172</v>
      </c>
      <c r="O1760" s="304">
        <v>1</v>
      </c>
      <c r="P1760" s="275">
        <v>0</v>
      </c>
      <c r="Q1760" s="275"/>
      <c r="R1760" s="253">
        <v>0</v>
      </c>
      <c r="S1760" s="305">
        <v>0</v>
      </c>
    </row>
    <row r="1761" spans="2:19" ht="16.5" thickTop="1" thickBot="1">
      <c r="B1761" s="804" t="s">
        <v>806</v>
      </c>
      <c r="C1761" s="884" t="s">
        <v>172</v>
      </c>
      <c r="D1761" s="881" t="s">
        <v>172</v>
      </c>
      <c r="E1761" s="804" t="s">
        <v>2766</v>
      </c>
      <c r="F1761" s="294" t="s">
        <v>2767</v>
      </c>
      <c r="G1761" s="295" t="s">
        <v>109</v>
      </c>
      <c r="H1761" s="645"/>
      <c r="I1761" s="647"/>
      <c r="J1761" s="434">
        <v>37.453000000000003</v>
      </c>
      <c r="K1761" s="435">
        <v>0.1</v>
      </c>
      <c r="L1761" s="735">
        <v>6</v>
      </c>
      <c r="M1761" s="804" t="s">
        <v>286</v>
      </c>
      <c r="N1761" s="437" t="s">
        <v>172</v>
      </c>
      <c r="O1761" s="304">
        <v>4</v>
      </c>
      <c r="P1761" s="275"/>
      <c r="Q1761" s="275"/>
      <c r="R1761" s="253">
        <v>0</v>
      </c>
      <c r="S1761" s="305">
        <v>0</v>
      </c>
    </row>
    <row r="1762" spans="2:19" ht="16.5" thickTop="1" thickBot="1">
      <c r="B1762" s="804" t="s">
        <v>559</v>
      </c>
      <c r="C1762" s="884" t="s">
        <v>172</v>
      </c>
      <c r="D1762" s="881" t="s">
        <v>172</v>
      </c>
      <c r="E1762" s="804" t="s">
        <v>910</v>
      </c>
      <c r="F1762" s="294" t="s">
        <v>911</v>
      </c>
      <c r="G1762" s="295" t="s">
        <v>110</v>
      </c>
      <c r="H1762" s="645">
        <v>20</v>
      </c>
      <c r="I1762" s="647">
        <v>60.66</v>
      </c>
      <c r="J1762" s="434">
        <v>188.083</v>
      </c>
      <c r="K1762" s="435">
        <v>0.2857142857142857</v>
      </c>
      <c r="L1762" s="735">
        <v>3</v>
      </c>
      <c r="M1762" s="804" t="s">
        <v>286</v>
      </c>
      <c r="N1762" s="437" t="s">
        <v>172</v>
      </c>
      <c r="O1762" s="304"/>
      <c r="P1762" s="275">
        <v>29.385999999999999</v>
      </c>
      <c r="Q1762" s="275">
        <v>3</v>
      </c>
      <c r="R1762" s="253">
        <v>2</v>
      </c>
      <c r="S1762" s="305">
        <v>0.66666666666666663</v>
      </c>
    </row>
    <row r="1763" spans="2:19" ht="16.5" thickTop="1" thickBot="1">
      <c r="B1763" s="804" t="s">
        <v>559</v>
      </c>
      <c r="C1763" s="884" t="s">
        <v>172</v>
      </c>
      <c r="D1763" s="881" t="s">
        <v>172</v>
      </c>
      <c r="E1763" s="804" t="s">
        <v>946</v>
      </c>
      <c r="F1763" s="294" t="s">
        <v>948</v>
      </c>
      <c r="G1763" s="295" t="s">
        <v>111</v>
      </c>
      <c r="H1763" s="645">
        <v>18</v>
      </c>
      <c r="I1763" s="647">
        <v>56.127000000000002</v>
      </c>
      <c r="J1763" s="434">
        <v>99.405000000000001</v>
      </c>
      <c r="K1763" s="435">
        <v>0.15730337078651685</v>
      </c>
      <c r="L1763" s="735">
        <v>3</v>
      </c>
      <c r="M1763" s="804" t="s">
        <v>286</v>
      </c>
      <c r="N1763" s="437" t="s">
        <v>172</v>
      </c>
      <c r="O1763" s="304"/>
      <c r="P1763" s="275">
        <v>0</v>
      </c>
      <c r="Q1763" s="275"/>
      <c r="R1763" s="253">
        <v>0</v>
      </c>
      <c r="S1763" s="305">
        <v>0</v>
      </c>
    </row>
    <row r="1764" spans="2:19" ht="16.5" thickTop="1" thickBot="1">
      <c r="B1764" s="804" t="s">
        <v>559</v>
      </c>
      <c r="C1764" s="884" t="s">
        <v>172</v>
      </c>
      <c r="D1764" s="881" t="s">
        <v>172</v>
      </c>
      <c r="E1764" s="804" t="s">
        <v>1438</v>
      </c>
      <c r="F1764" s="294" t="s">
        <v>1439</v>
      </c>
      <c r="G1764" s="295" t="s">
        <v>110</v>
      </c>
      <c r="H1764" s="645">
        <v>14</v>
      </c>
      <c r="I1764" s="647">
        <v>182.721</v>
      </c>
      <c r="J1764" s="434">
        <v>265.42200000000003</v>
      </c>
      <c r="K1764" s="435">
        <v>0.29508196721311475</v>
      </c>
      <c r="L1764" s="735">
        <v>2</v>
      </c>
      <c r="M1764" s="804" t="s">
        <v>245</v>
      </c>
      <c r="N1764" s="437" t="s">
        <v>172</v>
      </c>
      <c r="O1764" s="304"/>
      <c r="P1764" s="275">
        <v>0</v>
      </c>
      <c r="Q1764" s="275"/>
      <c r="R1764" s="253">
        <v>0</v>
      </c>
      <c r="S1764" s="305">
        <v>0</v>
      </c>
    </row>
    <row r="1765" spans="2:19" ht="16.5" thickTop="1" thickBot="1">
      <c r="B1765" s="804" t="s">
        <v>559</v>
      </c>
      <c r="C1765" s="884" t="s">
        <v>618</v>
      </c>
      <c r="D1765" s="881" t="s">
        <v>172</v>
      </c>
      <c r="E1765" s="804" t="s">
        <v>618</v>
      </c>
      <c r="F1765" s="294" t="s">
        <v>630</v>
      </c>
      <c r="G1765" s="295" t="s">
        <v>112</v>
      </c>
      <c r="H1765" s="645">
        <v>25</v>
      </c>
      <c r="I1765" s="647">
        <v>15.794499999999999</v>
      </c>
      <c r="J1765" s="434">
        <v>104.5565</v>
      </c>
      <c r="K1765" s="435">
        <v>0.13333333333333333</v>
      </c>
      <c r="L1765" s="735">
        <v>9</v>
      </c>
      <c r="M1765" s="804" t="s">
        <v>286</v>
      </c>
      <c r="N1765" s="437" t="s">
        <v>172</v>
      </c>
      <c r="O1765" s="304"/>
      <c r="P1765" s="275">
        <v>10.509</v>
      </c>
      <c r="Q1765" s="275">
        <v>1</v>
      </c>
      <c r="R1765" s="253">
        <v>1</v>
      </c>
      <c r="S1765" s="305">
        <v>0.1111111111111111</v>
      </c>
    </row>
    <row r="1766" spans="2:19" ht="16.5" thickTop="1" thickBot="1">
      <c r="B1766" s="804" t="s">
        <v>559</v>
      </c>
      <c r="C1766" s="884" t="s">
        <v>618</v>
      </c>
      <c r="D1766" s="881" t="s">
        <v>172</v>
      </c>
      <c r="E1766" s="804" t="s">
        <v>717</v>
      </c>
      <c r="F1766" s="294" t="s">
        <v>719</v>
      </c>
      <c r="G1766" s="295" t="s">
        <v>111</v>
      </c>
      <c r="H1766" s="645">
        <v>23</v>
      </c>
      <c r="I1766" s="647">
        <v>154.27600000000001</v>
      </c>
      <c r="J1766" s="434">
        <v>220.24</v>
      </c>
      <c r="K1766" s="435">
        <v>0.36065573770491804</v>
      </c>
      <c r="L1766" s="735">
        <v>2</v>
      </c>
      <c r="M1766" s="804" t="s">
        <v>245</v>
      </c>
      <c r="N1766" s="437" t="s">
        <v>172</v>
      </c>
      <c r="O1766" s="304"/>
      <c r="P1766" s="275">
        <v>10.395</v>
      </c>
      <c r="Q1766" s="275">
        <v>1</v>
      </c>
      <c r="R1766" s="253">
        <v>1</v>
      </c>
      <c r="S1766" s="305">
        <v>0.5</v>
      </c>
    </row>
    <row r="1767" spans="2:19" ht="16.5" thickTop="1" thickBot="1">
      <c r="B1767" s="804" t="s">
        <v>559</v>
      </c>
      <c r="C1767" s="884" t="s">
        <v>618</v>
      </c>
      <c r="D1767" s="881" t="s">
        <v>172</v>
      </c>
      <c r="E1767" s="804" t="s">
        <v>725</v>
      </c>
      <c r="F1767" s="294" t="s">
        <v>726</v>
      </c>
      <c r="G1767" s="295" t="s">
        <v>111</v>
      </c>
      <c r="H1767" s="645">
        <v>23</v>
      </c>
      <c r="I1767" s="647">
        <v>112.1045</v>
      </c>
      <c r="J1767" s="434">
        <v>352.13749999999999</v>
      </c>
      <c r="K1767" s="435">
        <v>0.20270270270270271</v>
      </c>
      <c r="L1767" s="735">
        <v>6</v>
      </c>
      <c r="M1767" s="804" t="s">
        <v>244</v>
      </c>
      <c r="N1767" s="437" t="s">
        <v>172</v>
      </c>
      <c r="O1767" s="304"/>
      <c r="P1767" s="275">
        <v>3.4365999999999999</v>
      </c>
      <c r="Q1767" s="275"/>
      <c r="R1767" s="253">
        <v>0</v>
      </c>
      <c r="S1767" s="305">
        <v>0</v>
      </c>
    </row>
    <row r="1768" spans="2:19" ht="16.5" thickTop="1" thickBot="1">
      <c r="B1768" s="804" t="s">
        <v>559</v>
      </c>
      <c r="C1768" s="884" t="s">
        <v>618</v>
      </c>
      <c r="D1768" s="881" t="s">
        <v>172</v>
      </c>
      <c r="E1768" s="804" t="s">
        <v>927</v>
      </c>
      <c r="F1768" s="294" t="s">
        <v>928</v>
      </c>
      <c r="G1768" s="295" t="s">
        <v>110</v>
      </c>
      <c r="H1768" s="645">
        <v>18</v>
      </c>
      <c r="I1768" s="647">
        <v>12.473000000000001</v>
      </c>
      <c r="J1768" s="434">
        <v>19.565999999999999</v>
      </c>
      <c r="K1768" s="435">
        <v>0.12903225806451613</v>
      </c>
      <c r="L1768" s="735">
        <v>1</v>
      </c>
      <c r="M1768" s="804" t="s">
        <v>286</v>
      </c>
      <c r="N1768" s="437" t="s">
        <v>172</v>
      </c>
      <c r="O1768" s="304"/>
      <c r="P1768" s="275">
        <v>0</v>
      </c>
      <c r="Q1768" s="275"/>
      <c r="R1768" s="253">
        <v>0</v>
      </c>
      <c r="S1768" s="305">
        <v>0</v>
      </c>
    </row>
    <row r="1769" spans="2:19" ht="16.5" thickTop="1" thickBot="1">
      <c r="B1769" s="804" t="s">
        <v>559</v>
      </c>
      <c r="C1769" s="884" t="s">
        <v>618</v>
      </c>
      <c r="D1769" s="881" t="s">
        <v>172</v>
      </c>
      <c r="E1769" s="804" t="s">
        <v>1166</v>
      </c>
      <c r="F1769" s="294" t="s">
        <v>1167</v>
      </c>
      <c r="G1769" s="295" t="s">
        <v>110</v>
      </c>
      <c r="H1769" s="645">
        <v>17</v>
      </c>
      <c r="I1769" s="647">
        <v>29.72</v>
      </c>
      <c r="J1769" s="434">
        <v>29.72</v>
      </c>
      <c r="K1769" s="435">
        <v>7.1428571428571425E-2</v>
      </c>
      <c r="L1769" s="735">
        <v>4</v>
      </c>
      <c r="M1769" s="804" t="s">
        <v>286</v>
      </c>
      <c r="N1769" s="437" t="s">
        <v>172</v>
      </c>
      <c r="O1769" s="304"/>
      <c r="P1769" s="275">
        <v>0</v>
      </c>
      <c r="Q1769" s="275"/>
      <c r="R1769" s="253">
        <v>0</v>
      </c>
      <c r="S1769" s="305">
        <v>0</v>
      </c>
    </row>
    <row r="1770" spans="2:19" ht="16.5" thickTop="1" thickBot="1">
      <c r="B1770" s="804" t="s">
        <v>559</v>
      </c>
      <c r="C1770" s="884" t="s">
        <v>618</v>
      </c>
      <c r="D1770" s="881" t="s">
        <v>172</v>
      </c>
      <c r="E1770" s="804" t="s">
        <v>1309</v>
      </c>
      <c r="F1770" s="294" t="s">
        <v>1310</v>
      </c>
      <c r="G1770" s="295" t="s">
        <v>111</v>
      </c>
      <c r="H1770" s="645">
        <v>15</v>
      </c>
      <c r="I1770" s="647">
        <v>97.912999999999997</v>
      </c>
      <c r="J1770" s="434">
        <v>337.81299999999999</v>
      </c>
      <c r="K1770" s="435">
        <v>0.44</v>
      </c>
      <c r="L1770" s="735">
        <v>5</v>
      </c>
      <c r="M1770" s="804" t="s">
        <v>244</v>
      </c>
      <c r="N1770" s="437" t="s">
        <v>172</v>
      </c>
      <c r="O1770" s="304">
        <v>1</v>
      </c>
      <c r="P1770" s="275">
        <v>47.241999999999997</v>
      </c>
      <c r="Q1770" s="275">
        <v>3</v>
      </c>
      <c r="R1770" s="253">
        <v>1</v>
      </c>
      <c r="S1770" s="305">
        <v>0.22222222222222221</v>
      </c>
    </row>
    <row r="1771" spans="2:19" ht="16.5" thickTop="1" thickBot="1">
      <c r="B1771" s="804" t="s">
        <v>559</v>
      </c>
      <c r="C1771" s="884" t="s">
        <v>618</v>
      </c>
      <c r="D1771" s="881" t="s">
        <v>172</v>
      </c>
      <c r="E1771" s="804" t="s">
        <v>1841</v>
      </c>
      <c r="F1771" s="294" t="s">
        <v>1842</v>
      </c>
      <c r="G1771" s="295" t="s">
        <v>110</v>
      </c>
      <c r="H1771" s="645">
        <v>12</v>
      </c>
      <c r="I1771" s="647">
        <v>98.433999999999997</v>
      </c>
      <c r="J1771" s="434">
        <v>533.37099999999998</v>
      </c>
      <c r="K1771" s="435">
        <v>0.35294117647058826</v>
      </c>
      <c r="L1771" s="735">
        <v>5</v>
      </c>
      <c r="M1771" s="804" t="s">
        <v>246</v>
      </c>
      <c r="N1771" s="437" t="s">
        <v>172</v>
      </c>
      <c r="O1771" s="304"/>
      <c r="P1771" s="275">
        <v>9.35</v>
      </c>
      <c r="Q1771" s="275">
        <v>-1</v>
      </c>
      <c r="R1771" s="253">
        <v>0</v>
      </c>
      <c r="S1771" s="305">
        <v>0</v>
      </c>
    </row>
    <row r="1772" spans="2:19" ht="16.5" thickTop="1" thickBot="1">
      <c r="B1772" s="804" t="s">
        <v>559</v>
      </c>
      <c r="C1772" s="884" t="s">
        <v>618</v>
      </c>
      <c r="D1772" s="881" t="s">
        <v>172</v>
      </c>
      <c r="E1772" s="804" t="s">
        <v>2361</v>
      </c>
      <c r="F1772" s="294" t="s">
        <v>2363</v>
      </c>
      <c r="G1772" s="295" t="s">
        <v>111</v>
      </c>
      <c r="H1772" s="645">
        <v>7</v>
      </c>
      <c r="I1772" s="647">
        <v>447.73899999999998</v>
      </c>
      <c r="J1772" s="434">
        <v>474.834</v>
      </c>
      <c r="K1772" s="435">
        <v>0.34375</v>
      </c>
      <c r="L1772" s="735">
        <v>8</v>
      </c>
      <c r="M1772" s="804" t="s">
        <v>246</v>
      </c>
      <c r="N1772" s="437" t="s">
        <v>172</v>
      </c>
      <c r="O1772" s="304">
        <v>1</v>
      </c>
      <c r="P1772" s="275">
        <v>48.448</v>
      </c>
      <c r="Q1772" s="275">
        <v>3</v>
      </c>
      <c r="R1772" s="253">
        <v>1</v>
      </c>
      <c r="S1772" s="305">
        <v>0.13333333333333333</v>
      </c>
    </row>
    <row r="1773" spans="2:19" ht="16.5" thickTop="1" thickBot="1">
      <c r="B1773" s="804" t="s">
        <v>559</v>
      </c>
      <c r="C1773" s="884" t="s">
        <v>618</v>
      </c>
      <c r="D1773" s="881" t="s">
        <v>172</v>
      </c>
      <c r="E1773" s="804" t="s">
        <v>2442</v>
      </c>
      <c r="F1773" s="294" t="s">
        <v>2443</v>
      </c>
      <c r="G1773" s="295" t="s">
        <v>110</v>
      </c>
      <c r="H1773" s="645">
        <v>6</v>
      </c>
      <c r="I1773" s="647">
        <v>39.003</v>
      </c>
      <c r="J1773" s="434">
        <v>75.076999999999998</v>
      </c>
      <c r="K1773" s="435">
        <v>0.31372549019607843</v>
      </c>
      <c r="L1773" s="735">
        <v>5</v>
      </c>
      <c r="M1773" s="804" t="s">
        <v>245</v>
      </c>
      <c r="N1773" s="437" t="s">
        <v>172</v>
      </c>
      <c r="O1773" s="304"/>
      <c r="P1773" s="275"/>
      <c r="Q1773" s="275"/>
      <c r="R1773" s="253">
        <v>0</v>
      </c>
      <c r="S1773" s="305">
        <v>0</v>
      </c>
    </row>
    <row r="1774" spans="2:19" ht="16.5" thickTop="1" thickBot="1">
      <c r="B1774" s="804" t="s">
        <v>559</v>
      </c>
      <c r="C1774" s="884" t="s">
        <v>618</v>
      </c>
      <c r="D1774" s="881" t="s">
        <v>172</v>
      </c>
      <c r="E1774" s="804" t="s">
        <v>2770</v>
      </c>
      <c r="F1774" s="294" t="s">
        <v>2771</v>
      </c>
      <c r="G1774" s="295" t="s">
        <v>109</v>
      </c>
      <c r="H1774" s="645"/>
      <c r="I1774" s="647"/>
      <c r="J1774" s="434">
        <v>170.17699999999999</v>
      </c>
      <c r="K1774" s="435">
        <v>0.2857142857142857</v>
      </c>
      <c r="L1774" s="735">
        <v>4</v>
      </c>
      <c r="M1774" s="804" t="s">
        <v>286</v>
      </c>
      <c r="N1774" s="437" t="s">
        <v>172</v>
      </c>
      <c r="O1774" s="304"/>
      <c r="P1774" s="275"/>
      <c r="Q1774" s="275"/>
      <c r="R1774" s="253">
        <v>0</v>
      </c>
      <c r="S1774" s="305">
        <v>0</v>
      </c>
    </row>
    <row r="1775" spans="2:19" ht="16.5" thickTop="1" thickBot="1">
      <c r="B1775" s="804" t="s">
        <v>559</v>
      </c>
      <c r="C1775" s="884" t="s">
        <v>618</v>
      </c>
      <c r="D1775" s="881" t="s">
        <v>172</v>
      </c>
      <c r="E1775" s="804" t="s">
        <v>2768</v>
      </c>
      <c r="F1775" s="294" t="s">
        <v>2769</v>
      </c>
      <c r="G1775" s="295" t="s">
        <v>110</v>
      </c>
      <c r="H1775" s="645">
        <v>3</v>
      </c>
      <c r="I1775" s="647">
        <v>67.260000000000005</v>
      </c>
      <c r="J1775" s="434">
        <v>79.435000000000002</v>
      </c>
      <c r="K1775" s="435">
        <v>0.44444444444444442</v>
      </c>
      <c r="L1775" s="735">
        <v>4</v>
      </c>
      <c r="M1775" s="804" t="s">
        <v>246</v>
      </c>
      <c r="N1775" s="437" t="s">
        <v>172</v>
      </c>
      <c r="O1775" s="304">
        <v>1</v>
      </c>
      <c r="P1775" s="275"/>
      <c r="Q1775" s="275"/>
      <c r="R1775" s="253">
        <v>0</v>
      </c>
      <c r="S1775" s="305">
        <v>0</v>
      </c>
    </row>
    <row r="1776" spans="2:19" ht="16.5" thickTop="1" thickBot="1">
      <c r="B1776" s="804" t="s">
        <v>559</v>
      </c>
      <c r="C1776" s="884" t="s">
        <v>618</v>
      </c>
      <c r="D1776" s="881" t="s">
        <v>172</v>
      </c>
      <c r="E1776" s="804" t="s">
        <v>2772</v>
      </c>
      <c r="F1776" s="294" t="s">
        <v>2773</v>
      </c>
      <c r="G1776" s="295" t="s">
        <v>110</v>
      </c>
      <c r="H1776" s="645">
        <v>3</v>
      </c>
      <c r="I1776" s="647"/>
      <c r="J1776" s="434">
        <v>22.872</v>
      </c>
      <c r="K1776" s="435">
        <v>7.1428571428571425E-2</v>
      </c>
      <c r="L1776" s="735">
        <v>6</v>
      </c>
      <c r="M1776" s="804" t="s">
        <v>286</v>
      </c>
      <c r="N1776" s="437" t="s">
        <v>172</v>
      </c>
      <c r="O1776" s="304">
        <v>1</v>
      </c>
      <c r="P1776" s="275"/>
      <c r="Q1776" s="275"/>
      <c r="R1776" s="253">
        <v>0</v>
      </c>
      <c r="S1776" s="305">
        <v>0</v>
      </c>
    </row>
    <row r="1777" spans="2:19" ht="16.5" thickTop="1" thickBot="1">
      <c r="B1777" s="804" t="s">
        <v>559</v>
      </c>
      <c r="C1777" s="884" t="s">
        <v>618</v>
      </c>
      <c r="D1777" s="881" t="s">
        <v>172</v>
      </c>
      <c r="E1777" s="804" t="s">
        <v>3896</v>
      </c>
      <c r="F1777" s="294" t="s">
        <v>3897</v>
      </c>
      <c r="G1777" s="295" t="s">
        <v>109</v>
      </c>
      <c r="H1777" s="645"/>
      <c r="I1777" s="647"/>
      <c r="J1777" s="434"/>
      <c r="K1777" s="435">
        <v>0</v>
      </c>
      <c r="L1777" s="735">
        <v>1</v>
      </c>
      <c r="M1777" s="804" t="s">
        <v>286</v>
      </c>
      <c r="N1777" s="437" t="s">
        <v>172</v>
      </c>
      <c r="O1777" s="304"/>
      <c r="P1777" s="275"/>
      <c r="Q1777" s="275"/>
      <c r="R1777" s="253">
        <v>0</v>
      </c>
      <c r="S1777" s="305">
        <v>0</v>
      </c>
    </row>
    <row r="1778" spans="2:19" ht="16.5" thickTop="1" thickBot="1">
      <c r="B1778" s="804" t="s">
        <v>559</v>
      </c>
      <c r="C1778" s="884" t="s">
        <v>3099</v>
      </c>
      <c r="D1778" s="881" t="s">
        <v>172</v>
      </c>
      <c r="E1778" s="804" t="s">
        <v>3049</v>
      </c>
      <c r="F1778" s="294" t="s">
        <v>3050</v>
      </c>
      <c r="G1778" s="295" t="s">
        <v>110</v>
      </c>
      <c r="H1778" s="645">
        <v>2</v>
      </c>
      <c r="I1778" s="647">
        <v>10.048</v>
      </c>
      <c r="J1778" s="434">
        <v>10.048</v>
      </c>
      <c r="K1778" s="435">
        <v>0.18181818181818182</v>
      </c>
      <c r="L1778" s="735">
        <v>3</v>
      </c>
      <c r="M1778" s="804" t="s">
        <v>286</v>
      </c>
      <c r="N1778" s="437" t="s">
        <v>172</v>
      </c>
      <c r="O1778" s="304"/>
      <c r="P1778" s="275"/>
      <c r="Q1778" s="275"/>
      <c r="R1778" s="253">
        <v>0</v>
      </c>
      <c r="S1778" s="305">
        <v>0</v>
      </c>
    </row>
    <row r="1779" spans="2:19" ht="16.5" thickTop="1" thickBot="1">
      <c r="B1779" s="804" t="s">
        <v>559</v>
      </c>
      <c r="C1779" s="884" t="s">
        <v>3099</v>
      </c>
      <c r="D1779" s="881" t="s">
        <v>172</v>
      </c>
      <c r="E1779" s="804" t="s">
        <v>3354</v>
      </c>
      <c r="F1779" s="294" t="s">
        <v>3355</v>
      </c>
      <c r="G1779" s="295" t="s">
        <v>110</v>
      </c>
      <c r="H1779" s="645">
        <v>2</v>
      </c>
      <c r="I1779" s="647">
        <v>10.28</v>
      </c>
      <c r="J1779" s="434">
        <v>10.28</v>
      </c>
      <c r="K1779" s="435">
        <v>0.2</v>
      </c>
      <c r="L1779" s="735">
        <v>4</v>
      </c>
      <c r="M1779" s="804" t="s">
        <v>286</v>
      </c>
      <c r="N1779" s="437" t="s">
        <v>172</v>
      </c>
      <c r="O1779" s="304">
        <v>1</v>
      </c>
      <c r="P1779" s="275"/>
      <c r="Q1779" s="275"/>
      <c r="R1779" s="253">
        <v>0</v>
      </c>
      <c r="S1779" s="305">
        <v>0</v>
      </c>
    </row>
    <row r="1780" spans="2:19" ht="16.5" thickTop="1" thickBot="1">
      <c r="B1780" s="804" t="s">
        <v>559</v>
      </c>
      <c r="C1780" s="884" t="s">
        <v>3100</v>
      </c>
      <c r="D1780" s="881" t="s">
        <v>172</v>
      </c>
      <c r="E1780" s="804" t="s">
        <v>3100</v>
      </c>
      <c r="F1780" s="294" t="s">
        <v>3102</v>
      </c>
      <c r="G1780" s="295" t="s">
        <v>112</v>
      </c>
      <c r="H1780" s="645">
        <v>2</v>
      </c>
      <c r="I1780" s="647"/>
      <c r="J1780" s="434">
        <v>10.069000000000001</v>
      </c>
      <c r="K1780" s="435">
        <v>0.16666666666666666</v>
      </c>
      <c r="L1780" s="735">
        <v>4</v>
      </c>
      <c r="M1780" s="804" t="s">
        <v>286</v>
      </c>
      <c r="N1780" s="437" t="s">
        <v>172</v>
      </c>
      <c r="O1780" s="304"/>
      <c r="P1780" s="275"/>
      <c r="Q1780" s="275"/>
      <c r="R1780" s="253">
        <v>0</v>
      </c>
      <c r="S1780" s="305">
        <v>0</v>
      </c>
    </row>
    <row r="1781" spans="2:19" ht="16.5" thickTop="1" thickBot="1">
      <c r="B1781" s="804" t="s">
        <v>559</v>
      </c>
      <c r="C1781" s="884" t="s">
        <v>3100</v>
      </c>
      <c r="D1781" s="881" t="s">
        <v>172</v>
      </c>
      <c r="E1781" s="804" t="s">
        <v>3356</v>
      </c>
      <c r="F1781" s="294" t="s">
        <v>3357</v>
      </c>
      <c r="G1781" s="295" t="s">
        <v>111</v>
      </c>
      <c r="H1781" s="645">
        <v>2</v>
      </c>
      <c r="I1781" s="647"/>
      <c r="J1781" s="434">
        <v>10.688000000000001</v>
      </c>
      <c r="K1781" s="435">
        <v>0.18181818181818182</v>
      </c>
      <c r="L1781" s="735">
        <v>4</v>
      </c>
      <c r="M1781" s="804" t="s">
        <v>286</v>
      </c>
      <c r="N1781" s="437" t="s">
        <v>172</v>
      </c>
      <c r="O1781" s="304">
        <v>1</v>
      </c>
      <c r="P1781" s="275"/>
      <c r="Q1781" s="275"/>
      <c r="R1781" s="253">
        <v>0</v>
      </c>
      <c r="S1781" s="305">
        <v>0</v>
      </c>
    </row>
    <row r="1782" spans="2:19" ht="16.5" thickTop="1" thickBot="1">
      <c r="B1782" s="804" t="s">
        <v>559</v>
      </c>
      <c r="C1782" s="884" t="s">
        <v>3100</v>
      </c>
      <c r="D1782" s="881" t="s">
        <v>172</v>
      </c>
      <c r="E1782" s="804" t="s">
        <v>3358</v>
      </c>
      <c r="F1782" s="294" t="s">
        <v>3359</v>
      </c>
      <c r="G1782" s="295" t="s">
        <v>110</v>
      </c>
      <c r="H1782" s="645">
        <v>2</v>
      </c>
      <c r="I1782" s="647"/>
      <c r="J1782" s="434">
        <v>10.278</v>
      </c>
      <c r="K1782" s="435">
        <v>0.22222222222222221</v>
      </c>
      <c r="L1782" s="735">
        <v>3</v>
      </c>
      <c r="M1782" s="804" t="s">
        <v>286</v>
      </c>
      <c r="N1782" s="437" t="s">
        <v>172</v>
      </c>
      <c r="O1782" s="304"/>
      <c r="P1782" s="275"/>
      <c r="Q1782" s="275"/>
      <c r="R1782" s="253">
        <v>0</v>
      </c>
      <c r="S1782" s="305">
        <v>0</v>
      </c>
    </row>
    <row r="1783" spans="2:19" ht="16.5" thickTop="1" thickBot="1">
      <c r="B1783" s="804" t="s">
        <v>559</v>
      </c>
      <c r="C1783" s="884" t="s">
        <v>3103</v>
      </c>
      <c r="D1783" s="881" t="s">
        <v>172</v>
      </c>
      <c r="E1783" s="804" t="s">
        <v>3103</v>
      </c>
      <c r="F1783" s="294" t="s">
        <v>3105</v>
      </c>
      <c r="G1783" s="295" t="s">
        <v>112</v>
      </c>
      <c r="H1783" s="645">
        <v>2</v>
      </c>
      <c r="I1783" s="647">
        <v>20.562000000000001</v>
      </c>
      <c r="J1783" s="434">
        <v>20.562000000000001</v>
      </c>
      <c r="K1783" s="435">
        <v>0.66666666666666663</v>
      </c>
      <c r="L1783" s="735">
        <v>1</v>
      </c>
      <c r="M1783" s="804" t="s">
        <v>245</v>
      </c>
      <c r="N1783" s="437" t="s">
        <v>172</v>
      </c>
      <c r="O1783" s="304"/>
      <c r="P1783" s="275">
        <v>10.085000000000001</v>
      </c>
      <c r="Q1783" s="275">
        <v>1</v>
      </c>
      <c r="R1783" s="253">
        <v>1</v>
      </c>
      <c r="S1783" s="305">
        <v>1</v>
      </c>
    </row>
    <row r="1784" spans="2:19" ht="16.5" thickTop="1" thickBot="1">
      <c r="B1784" s="804" t="s">
        <v>559</v>
      </c>
      <c r="C1784" s="884" t="s">
        <v>3103</v>
      </c>
      <c r="D1784" s="881" t="s">
        <v>172</v>
      </c>
      <c r="E1784" s="804" t="s">
        <v>3360</v>
      </c>
      <c r="F1784" s="294" t="s">
        <v>3361</v>
      </c>
      <c r="G1784" s="295" t="s">
        <v>111</v>
      </c>
      <c r="H1784" s="645">
        <v>2</v>
      </c>
      <c r="I1784" s="647"/>
      <c r="J1784" s="434">
        <v>19.683</v>
      </c>
      <c r="K1784" s="435">
        <v>0.5</v>
      </c>
      <c r="L1784" s="735">
        <v>4</v>
      </c>
      <c r="M1784" s="804" t="s">
        <v>286</v>
      </c>
      <c r="N1784" s="437" t="s">
        <v>172</v>
      </c>
      <c r="O1784" s="304">
        <v>2</v>
      </c>
      <c r="P1784" s="275">
        <v>7.6760000000000002</v>
      </c>
      <c r="Q1784" s="275">
        <v>1</v>
      </c>
      <c r="R1784" s="253">
        <v>1</v>
      </c>
      <c r="S1784" s="305">
        <v>0.33333333333333331</v>
      </c>
    </row>
    <row r="1785" spans="2:19" ht="16.5" thickTop="1" thickBot="1">
      <c r="B1785" s="804" t="s">
        <v>559</v>
      </c>
      <c r="C1785" s="884" t="s">
        <v>3103</v>
      </c>
      <c r="D1785" s="881" t="s">
        <v>172</v>
      </c>
      <c r="E1785" s="804" t="s">
        <v>3362</v>
      </c>
      <c r="F1785" s="294" t="s">
        <v>3363</v>
      </c>
      <c r="G1785" s="295" t="s">
        <v>110</v>
      </c>
      <c r="H1785" s="645">
        <v>2</v>
      </c>
      <c r="I1785" s="647"/>
      <c r="J1785" s="434">
        <v>30.588999999999999</v>
      </c>
      <c r="K1785" s="435">
        <v>0.4</v>
      </c>
      <c r="L1785" s="735">
        <v>4</v>
      </c>
      <c r="M1785" s="804" t="s">
        <v>244</v>
      </c>
      <c r="N1785" s="437" t="s">
        <v>172</v>
      </c>
      <c r="O1785" s="304">
        <v>1</v>
      </c>
      <c r="P1785" s="275">
        <v>20.56</v>
      </c>
      <c r="Q1785" s="275">
        <v>2</v>
      </c>
      <c r="R1785" s="253">
        <v>1</v>
      </c>
      <c r="S1785" s="305">
        <v>0.2857142857142857</v>
      </c>
    </row>
    <row r="1786" spans="2:19" ht="16.5" thickTop="1" thickBot="1">
      <c r="B1786" s="804" t="s">
        <v>559</v>
      </c>
      <c r="C1786" s="884" t="s">
        <v>3103</v>
      </c>
      <c r="D1786" s="881" t="s">
        <v>172</v>
      </c>
      <c r="E1786" s="804" t="s">
        <v>3364</v>
      </c>
      <c r="F1786" s="294" t="s">
        <v>3365</v>
      </c>
      <c r="G1786" s="295" t="s">
        <v>110</v>
      </c>
      <c r="H1786" s="645">
        <v>2</v>
      </c>
      <c r="I1786" s="647">
        <v>7.577</v>
      </c>
      <c r="J1786" s="434">
        <v>7.577</v>
      </c>
      <c r="K1786" s="435">
        <v>0.66666666666666663</v>
      </c>
      <c r="L1786" s="735">
        <v>1</v>
      </c>
      <c r="M1786" s="804" t="s">
        <v>286</v>
      </c>
      <c r="N1786" s="437" t="s">
        <v>172</v>
      </c>
      <c r="O1786" s="304"/>
      <c r="P1786" s="275"/>
      <c r="Q1786" s="275"/>
      <c r="R1786" s="253">
        <v>0</v>
      </c>
      <c r="S1786" s="305">
        <v>0</v>
      </c>
    </row>
    <row r="1787" spans="2:19" ht="16.5" thickTop="1" thickBot="1">
      <c r="B1787" s="804" t="s">
        <v>559</v>
      </c>
      <c r="C1787" s="884" t="s">
        <v>3103</v>
      </c>
      <c r="D1787" s="881" t="s">
        <v>172</v>
      </c>
      <c r="E1787" s="804" t="s">
        <v>3366</v>
      </c>
      <c r="F1787" s="294" t="s">
        <v>3367</v>
      </c>
      <c r="G1787" s="295" t="s">
        <v>110</v>
      </c>
      <c r="H1787" s="645">
        <v>2</v>
      </c>
      <c r="I1787" s="647">
        <v>20.486999999999998</v>
      </c>
      <c r="J1787" s="434">
        <v>20.486999999999998</v>
      </c>
      <c r="K1787" s="435">
        <v>0.33333333333333331</v>
      </c>
      <c r="L1787" s="735">
        <v>2</v>
      </c>
      <c r="M1787" s="804" t="s">
        <v>245</v>
      </c>
      <c r="N1787" s="437" t="s">
        <v>172</v>
      </c>
      <c r="O1787" s="304"/>
      <c r="P1787" s="275">
        <v>20.486999999999998</v>
      </c>
      <c r="Q1787" s="275">
        <v>2</v>
      </c>
      <c r="R1787" s="253">
        <v>1</v>
      </c>
      <c r="S1787" s="305">
        <v>0.5</v>
      </c>
    </row>
    <row r="1788" spans="2:19" ht="16.5" thickTop="1" thickBot="1">
      <c r="B1788" s="804" t="s">
        <v>559</v>
      </c>
      <c r="C1788" s="884" t="s">
        <v>3103</v>
      </c>
      <c r="D1788" s="881" t="s">
        <v>172</v>
      </c>
      <c r="E1788" s="804" t="s">
        <v>3604</v>
      </c>
      <c r="F1788" s="294" t="s">
        <v>3050</v>
      </c>
      <c r="G1788" s="295" t="s">
        <v>111</v>
      </c>
      <c r="H1788" s="645">
        <v>0</v>
      </c>
      <c r="I1788" s="647"/>
      <c r="J1788" s="434"/>
      <c r="K1788" s="435">
        <v>0</v>
      </c>
      <c r="L1788" s="735">
        <v>5</v>
      </c>
      <c r="M1788" s="804" t="s">
        <v>172</v>
      </c>
      <c r="N1788" s="437" t="s">
        <v>172</v>
      </c>
      <c r="O1788" s="304">
        <v>2</v>
      </c>
      <c r="P1788" s="275"/>
      <c r="Q1788" s="275"/>
      <c r="R1788" s="253">
        <v>0</v>
      </c>
      <c r="S1788" s="305">
        <v>0</v>
      </c>
    </row>
    <row r="1789" spans="2:19" ht="16.5" thickTop="1" thickBot="1">
      <c r="B1789" s="804" t="s">
        <v>559</v>
      </c>
      <c r="C1789" s="884" t="s">
        <v>3103</v>
      </c>
      <c r="D1789" s="881" t="s">
        <v>172</v>
      </c>
      <c r="E1789" s="804" t="s">
        <v>3898</v>
      </c>
      <c r="F1789" s="294" t="s">
        <v>3899</v>
      </c>
      <c r="G1789" s="295" t="s">
        <v>110</v>
      </c>
      <c r="H1789" s="645">
        <v>0</v>
      </c>
      <c r="I1789" s="647"/>
      <c r="J1789" s="434"/>
      <c r="K1789" s="435">
        <v>0</v>
      </c>
      <c r="L1789" s="735">
        <v>1</v>
      </c>
      <c r="M1789" s="804" t="s">
        <v>172</v>
      </c>
      <c r="N1789" s="437" t="s">
        <v>172</v>
      </c>
      <c r="O1789" s="304">
        <v>1</v>
      </c>
      <c r="P1789" s="275"/>
      <c r="Q1789" s="275"/>
      <c r="R1789" s="253">
        <v>0</v>
      </c>
      <c r="S1789" s="305">
        <v>0</v>
      </c>
    </row>
    <row r="1790" spans="2:19" ht="13.5" thickTop="1"/>
    <row r="1791" spans="2:19">
      <c r="K1791" s="1140"/>
    </row>
    <row r="1808" spans="11:11">
      <c r="K1808" s="1140"/>
    </row>
    <row r="1826" spans="11:11">
      <c r="K1826" s="1140"/>
    </row>
    <row r="1829" spans="11:11">
      <c r="K1829" s="1140"/>
    </row>
    <row r="1837" spans="11:11">
      <c r="K1837" s="1140"/>
    </row>
    <row r="1838" spans="11:11">
      <c r="K1838" s="1140"/>
    </row>
    <row r="1840" spans="11:11">
      <c r="K1840" s="1140"/>
    </row>
    <row r="1843" spans="11:11">
      <c r="K1843" s="1140"/>
    </row>
    <row r="1846" spans="11:11">
      <c r="K1846" s="1140"/>
    </row>
    <row r="1847" spans="11:11">
      <c r="K1847" s="1140"/>
    </row>
    <row r="1850" spans="11:11">
      <c r="K1850" s="1140"/>
    </row>
    <row r="1866" spans="11:11">
      <c r="K1866" s="1140"/>
    </row>
    <row r="1874" spans="11:11">
      <c r="K1874" s="1140"/>
    </row>
    <row r="1880" spans="11:11">
      <c r="K1880" s="1140"/>
    </row>
    <row r="1882" spans="11:11">
      <c r="K1882" s="1140"/>
    </row>
    <row r="1885" spans="11:11">
      <c r="K1885" s="1140"/>
    </row>
    <row r="1902" spans="11:11">
      <c r="K1902" s="1140"/>
    </row>
    <row r="1903" spans="11:11">
      <c r="K1903" s="1140"/>
    </row>
    <row r="1911" spans="11:19">
      <c r="K1911" s="1140"/>
    </row>
    <row r="1912" spans="11:19">
      <c r="S1912" s="1140"/>
    </row>
    <row r="1914" spans="11:19">
      <c r="K1914" s="1140"/>
    </row>
    <row r="1920" spans="11:19">
      <c r="S1920" s="1140"/>
    </row>
    <row r="1922" spans="11:19">
      <c r="K1922" s="1140"/>
    </row>
    <row r="1924" spans="11:19">
      <c r="K1924" s="1140"/>
    </row>
    <row r="1927" spans="11:19">
      <c r="K1927" s="1140"/>
    </row>
    <row r="1930" spans="11:19">
      <c r="S1930" s="1140"/>
    </row>
    <row r="1932" spans="11:19">
      <c r="K1932" s="1140"/>
    </row>
    <row r="1938" spans="19:19">
      <c r="S1938" s="1140"/>
    </row>
    <row r="1958" spans="11:11">
      <c r="K1958" s="1140"/>
    </row>
    <row r="1974" spans="11:11">
      <c r="K1974" s="1140"/>
    </row>
    <row r="1975" spans="11:11">
      <c r="K1975" s="1140"/>
    </row>
    <row r="1976" spans="11:11">
      <c r="K1976" s="1140"/>
    </row>
    <row r="1980" spans="11:11">
      <c r="K1980" s="1140"/>
    </row>
    <row r="1981" spans="11:11">
      <c r="K1981" s="1140"/>
    </row>
    <row r="1983" spans="11:11">
      <c r="K1983" s="1140"/>
    </row>
    <row r="1985" spans="11:11">
      <c r="K1985" s="1140"/>
    </row>
    <row r="1987" spans="11:11">
      <c r="K1987" s="1140"/>
    </row>
    <row r="1988" spans="11:11">
      <c r="K1988" s="1140"/>
    </row>
    <row r="1990" spans="11:11">
      <c r="K1990" s="1140"/>
    </row>
    <row r="1991" spans="11:11">
      <c r="K1991" s="1140"/>
    </row>
    <row r="1992" spans="11:11">
      <c r="K1992" s="1140"/>
    </row>
    <row r="1993" spans="11:11">
      <c r="K1993" s="1140"/>
    </row>
    <row r="1994" spans="11:11">
      <c r="K1994" s="1140"/>
    </row>
    <row r="1995" spans="11:11">
      <c r="K1995" s="1140"/>
    </row>
    <row r="1998" spans="11:11">
      <c r="K1998" s="1140"/>
    </row>
    <row r="2001" spans="11:19">
      <c r="K2001" s="1140"/>
    </row>
    <row r="2006" spans="11:19">
      <c r="K2006" s="1140"/>
    </row>
    <row r="2007" spans="11:19">
      <c r="S2007" s="1140"/>
    </row>
    <row r="2017" spans="11:19">
      <c r="S2017" s="1140"/>
    </row>
    <row r="2020" spans="11:19">
      <c r="S2020" s="1140"/>
    </row>
    <row r="2026" spans="11:19">
      <c r="K2026" s="1140"/>
    </row>
    <row r="2034" spans="11:11">
      <c r="K2034" s="1140"/>
    </row>
    <row r="2041" spans="11:11">
      <c r="K2041" s="1140"/>
    </row>
    <row r="2047" spans="11:11">
      <c r="K2047" s="1140"/>
    </row>
    <row r="2050" spans="11:11">
      <c r="K2050" s="1140"/>
    </row>
    <row r="2068" spans="11:11">
      <c r="K2068" s="1140"/>
    </row>
    <row r="2071" spans="11:11">
      <c r="K2071" s="1140"/>
    </row>
    <row r="2072" spans="11:11">
      <c r="K2072" s="1140"/>
    </row>
    <row r="2073" spans="11:11">
      <c r="K2073" s="1140"/>
    </row>
    <row r="2076" spans="11:11">
      <c r="K2076" s="1140"/>
    </row>
    <row r="2079" spans="11:11">
      <c r="K2079" s="1140"/>
    </row>
    <row r="2080" spans="11:11">
      <c r="K2080" s="1140"/>
    </row>
    <row r="2087" spans="11:11">
      <c r="K2087" s="1140"/>
    </row>
    <row r="2090" spans="11:11">
      <c r="K2090" s="1140"/>
    </row>
    <row r="2097" spans="11:11">
      <c r="K2097" s="1140"/>
    </row>
    <row r="2098" spans="11:11">
      <c r="K2098" s="1140"/>
    </row>
    <row r="2103" spans="11:11">
      <c r="K2103" s="1140"/>
    </row>
    <row r="2111" spans="11:11">
      <c r="K2111" s="1140"/>
    </row>
    <row r="2135" spans="11:11">
      <c r="K2135" s="1140"/>
    </row>
    <row r="2143" spans="11:11">
      <c r="K2143" s="1140"/>
    </row>
    <row r="2150" spans="11:11">
      <c r="K2150" s="1140"/>
    </row>
    <row r="2158" spans="11:11">
      <c r="K2158" s="1140"/>
    </row>
    <row r="2171" spans="11:11">
      <c r="K2171" s="1140"/>
    </row>
    <row r="2179" spans="11:11">
      <c r="K2179" s="1140"/>
    </row>
    <row r="2198" spans="11:11">
      <c r="K2198" s="1140"/>
    </row>
    <row r="2206" spans="11:11">
      <c r="K2206" s="1140"/>
    </row>
    <row r="2211" spans="11:11">
      <c r="K2211" s="1140"/>
    </row>
    <row r="2219" spans="11:11">
      <c r="K2219" s="1140"/>
    </row>
    <row r="2247" spans="11:11">
      <c r="K2247" s="1140"/>
    </row>
    <row r="2251" spans="11:11">
      <c r="K2251" s="1140"/>
    </row>
    <row r="2254" spans="11:11">
      <c r="K2254" s="1140"/>
    </row>
    <row r="2258" spans="11:11">
      <c r="K2258" s="1140"/>
    </row>
    <row r="2260" spans="11:11">
      <c r="K2260" s="1140"/>
    </row>
    <row r="2264" spans="11:11">
      <c r="K2264" s="1140"/>
    </row>
    <row r="2267" spans="11:11">
      <c r="K2267" s="1140"/>
    </row>
    <row r="2279" spans="11:11">
      <c r="K2279" s="1140"/>
    </row>
    <row r="2280" spans="11:11">
      <c r="K2280" s="1140"/>
    </row>
    <row r="2281" spans="11:11">
      <c r="K2281" s="1140"/>
    </row>
    <row r="2283" spans="11:11">
      <c r="K2283" s="1140"/>
    </row>
    <row r="2285" spans="11:11">
      <c r="K2285" s="1140"/>
    </row>
    <row r="2287" spans="11:11">
      <c r="K2287" s="1140"/>
    </row>
    <row r="2288" spans="11:11">
      <c r="K2288" s="1140"/>
    </row>
    <row r="2289" spans="11:11">
      <c r="K2289" s="1140"/>
    </row>
    <row r="2290" spans="11:11">
      <c r="K2290" s="1140"/>
    </row>
    <row r="2356" spans="11:11">
      <c r="K2356" s="1140"/>
    </row>
    <row r="2364" spans="11:11">
      <c r="K2364" s="1140"/>
    </row>
    <row r="2384" spans="11:11">
      <c r="K2384" s="1140"/>
    </row>
    <row r="2386" spans="11:11">
      <c r="K2386" s="1140"/>
    </row>
    <row r="2392" spans="11:11">
      <c r="K2392" s="1140"/>
    </row>
    <row r="2394" spans="11:11">
      <c r="K2394" s="1140"/>
    </row>
    <row r="2410" spans="11:11">
      <c r="K2410" s="1140"/>
    </row>
    <row r="2411" spans="11:11">
      <c r="K2411" s="1140"/>
    </row>
    <row r="2413" spans="11:11">
      <c r="K2413" s="1140"/>
    </row>
    <row r="2414" spans="11:11">
      <c r="K2414" s="1140"/>
    </row>
    <row r="2418" spans="11:11">
      <c r="K2418" s="1140"/>
    </row>
    <row r="2419" spans="11:11">
      <c r="K2419" s="1140"/>
    </row>
    <row r="2421" spans="11:11">
      <c r="K2421" s="1140"/>
    </row>
    <row r="2422" spans="11:11">
      <c r="K2422" s="1140"/>
    </row>
  </sheetData>
  <autoFilter ref="B62:S1789">
    <filterColumn colId="1" showButton="0"/>
  </autoFilter>
  <mergeCells count="2">
    <mergeCell ref="C62:D62"/>
    <mergeCell ref="C468:D468"/>
  </mergeCells>
  <conditionalFormatting sqref="I10">
    <cfRule type="cellIs" dxfId="143" priority="23" operator="lessThan">
      <formula>0.25</formula>
    </cfRule>
    <cfRule type="cellIs" dxfId="142" priority="24" operator="lessThan">
      <formula>0.2</formula>
    </cfRule>
  </conditionalFormatting>
  <conditionalFormatting sqref="F63:F154 F181">
    <cfRule type="expression" dxfId="141" priority="22">
      <formula>O63="Under MOC"</formula>
    </cfRule>
  </conditionalFormatting>
  <conditionalFormatting sqref="F186:F464">
    <cfRule type="expression" dxfId="140" priority="21">
      <formula>N186="Under MOC"</formula>
    </cfRule>
  </conditionalFormatting>
  <conditionalFormatting sqref="F469:F1094 F1190:F1296 F1481:F1497">
    <cfRule type="expression" dxfId="139" priority="20">
      <formula>M469="U_200"</formula>
    </cfRule>
  </conditionalFormatting>
  <conditionalFormatting sqref="F1095:F1189">
    <cfRule type="expression" dxfId="138" priority="19">
      <formula>M1095="U_200"</formula>
    </cfRule>
  </conditionalFormatting>
  <conditionalFormatting sqref="F1297:F1310">
    <cfRule type="expression" dxfId="137" priority="13">
      <formula>M1297="U_200"</formula>
    </cfRule>
  </conditionalFormatting>
  <conditionalFormatting sqref="F1311:F1411">
    <cfRule type="expression" dxfId="136" priority="10">
      <formula>M1311="U_200"</formula>
    </cfRule>
  </conditionalFormatting>
  <conditionalFormatting sqref="F1412:F1433">
    <cfRule type="expression" dxfId="135" priority="9">
      <formula>M1412="U_200"</formula>
    </cfRule>
  </conditionalFormatting>
  <conditionalFormatting sqref="F1434 F1471:F1480">
    <cfRule type="expression" dxfId="134" priority="8">
      <formula>M1434="U_200"</formula>
    </cfRule>
  </conditionalFormatting>
  <conditionalFormatting sqref="F1498:F1516">
    <cfRule type="expression" dxfId="133" priority="6">
      <formula>M1498="U_200"</formula>
    </cfRule>
  </conditionalFormatting>
  <conditionalFormatting sqref="F1435 F1437 F1439 F1441 F1443 F1445 F1447 F1449 F1451 F1453 F1455 F1457 F1459 F1461 F1463 F1465 F1467 F1469">
    <cfRule type="expression" dxfId="132" priority="4">
      <formula>M1435="U_200"</formula>
    </cfRule>
  </conditionalFormatting>
  <conditionalFormatting sqref="F1436 F1438 F1440 F1442 F1444 F1446 F1448 F1450 F1452 F1454 F1456 F1458 F1460 F1462 F1464 F1466 F1468 F1470">
    <cfRule type="expression" dxfId="131" priority="3">
      <formula>M1436="U_200"</formula>
    </cfRule>
  </conditionalFormatting>
  <conditionalFormatting sqref="F1517:F1789">
    <cfRule type="expression" dxfId="130" priority="2">
      <formula>M1517="U_200"</formula>
    </cfRule>
  </conditionalFormatting>
  <conditionalFormatting sqref="F155:F180">
    <cfRule type="expression" dxfId="129" priority="1">
      <formula>O155="Under MOC"</formula>
    </cfRule>
  </conditionalFormatting>
  <dataValidations disablePrompts="1" count="1">
    <dataValidation type="list" allowBlank="1" showInputMessage="1" showErrorMessage="1" sqref="C3 C10">
      <formula1>Team</formula1>
    </dataValidation>
  </dataValidations>
  <hyperlinks>
    <hyperlink ref="Q2" location="Cover!A1" display="Back to cover page"/>
  </hyperlinks>
  <pageMargins left="0.17" right="0.17" top="0.44" bottom="0.2" header="0.3" footer="0.17"/>
  <pageSetup paperSize="9" scale="68" orientation="landscape" r:id="rId1"/>
  <rowBreaks count="1" manualBreakCount="1">
    <brk id="57" max="16383" man="1"/>
  </rowBreaks>
  <drawing r:id="rId2"/>
  <legacyDrawing r:id="rId3"/>
  <controls>
    <mc:AlternateContent xmlns:mc="http://schemas.openxmlformats.org/markup-compatibility/2006">
      <mc:Choice Requires="x14">
        <control shapeId="27652" r:id="rId4" name="cmbBDList">
          <controlPr defaultSize="0" autoLine="0" listFillRange="BDName" r:id="rId5">
            <anchor>
              <from>
                <xdr:col>9</xdr:col>
                <xdr:colOff>457200</xdr:colOff>
                <xdr:row>0</xdr:row>
                <xdr:rowOff>219075</xdr:rowOff>
              </from>
              <to>
                <xdr:col>9</xdr:col>
                <xdr:colOff>533400</xdr:colOff>
                <xdr:row>1</xdr:row>
                <xdr:rowOff>66675</xdr:rowOff>
              </to>
            </anchor>
          </controlPr>
        </control>
      </mc:Choice>
      <mc:Fallback>
        <control shapeId="27652" r:id="rId4" name="cmbBDLis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1552"/>
  <sheetViews>
    <sheetView topLeftCell="A1343" zoomScale="77" zoomScaleNormal="77" workbookViewId="0">
      <selection activeCell="D1479" sqref="D1479:D1527"/>
    </sheetView>
  </sheetViews>
  <sheetFormatPr defaultColWidth="8.7109375" defaultRowHeight="14.25"/>
  <cols>
    <col min="1" max="1" width="36.85546875" style="1147" bestFit="1" customWidth="1"/>
    <col min="2" max="2" width="14.42578125" style="1147" bestFit="1" customWidth="1"/>
    <col min="3" max="3" width="26.7109375" style="1233" bestFit="1" customWidth="1"/>
    <col min="4" max="5" width="19.5703125" style="1233" bestFit="1" customWidth="1"/>
    <col min="6" max="7" width="10.28515625" style="1233" bestFit="1" customWidth="1"/>
    <col min="8" max="8" width="19.42578125" style="1233" bestFit="1" customWidth="1"/>
    <col min="9" max="9" width="16.140625" style="1147" customWidth="1"/>
    <col min="10" max="10" width="9.85546875" style="1147" bestFit="1" customWidth="1"/>
    <col min="11" max="16384" width="8.7109375" style="1147"/>
  </cols>
  <sheetData>
    <row r="1" spans="1:20">
      <c r="A1" s="1147" t="s">
        <v>1008</v>
      </c>
      <c r="B1" s="1147" t="s">
        <v>1007</v>
      </c>
      <c r="C1" s="1233" t="s">
        <v>497</v>
      </c>
      <c r="D1" s="1233" t="s">
        <v>1</v>
      </c>
      <c r="E1" s="1233" t="s">
        <v>2</v>
      </c>
      <c r="F1" s="1233" t="s">
        <v>1006</v>
      </c>
      <c r="G1" s="1233" t="s">
        <v>1005</v>
      </c>
      <c r="H1" s="1233" t="s">
        <v>1004</v>
      </c>
      <c r="I1" s="1147" t="s">
        <v>1003</v>
      </c>
      <c r="L1" s="738"/>
      <c r="M1" s="738"/>
      <c r="N1" s="738"/>
      <c r="O1" s="738"/>
      <c r="P1" s="738"/>
      <c r="Q1" s="738"/>
      <c r="R1" s="738"/>
      <c r="S1" s="738"/>
      <c r="T1" s="738"/>
    </row>
    <row r="2" spans="1:20">
      <c r="A2" s="1147">
        <v>10004</v>
      </c>
      <c r="B2" s="1147" t="s">
        <v>35</v>
      </c>
      <c r="C2" s="1233" t="s">
        <v>1009</v>
      </c>
      <c r="D2" s="1233">
        <v>525000000</v>
      </c>
      <c r="E2" s="1233">
        <v>500000000</v>
      </c>
      <c r="F2" s="1233">
        <v>21</v>
      </c>
      <c r="G2" s="1233">
        <v>9</v>
      </c>
      <c r="H2" s="1233">
        <v>2</v>
      </c>
      <c r="I2" s="1147">
        <v>11</v>
      </c>
      <c r="L2" s="738"/>
      <c r="M2" s="738"/>
      <c r="N2" s="738"/>
      <c r="O2" s="1158"/>
      <c r="P2" s="1158"/>
      <c r="Q2" s="738"/>
      <c r="R2" s="738"/>
      <c r="S2" s="738"/>
      <c r="T2" s="738"/>
    </row>
    <row r="3" spans="1:20">
      <c r="A3" s="1147">
        <v>10009</v>
      </c>
      <c r="B3" s="1147" t="s">
        <v>64</v>
      </c>
      <c r="C3" s="1233" t="s">
        <v>1010</v>
      </c>
      <c r="D3" s="1233">
        <v>683000000</v>
      </c>
      <c r="E3" s="1233">
        <v>650000000</v>
      </c>
      <c r="F3" s="1233">
        <v>29</v>
      </c>
      <c r="G3" s="1233">
        <v>9</v>
      </c>
      <c r="H3" s="1233">
        <v>2</v>
      </c>
      <c r="I3" s="1147">
        <v>11</v>
      </c>
      <c r="L3" s="738"/>
      <c r="M3" s="738"/>
      <c r="N3" s="738"/>
      <c r="O3" s="1158"/>
      <c r="P3" s="1158"/>
      <c r="Q3" s="738"/>
      <c r="R3" s="738"/>
      <c r="S3" s="738"/>
      <c r="T3" s="738"/>
    </row>
    <row r="4" spans="1:20">
      <c r="A4" s="1147">
        <v>10013</v>
      </c>
      <c r="B4" s="1147" t="s">
        <v>131</v>
      </c>
      <c r="C4" s="1233" t="s">
        <v>1011</v>
      </c>
      <c r="D4" s="1233">
        <v>817000000</v>
      </c>
      <c r="E4" s="1233">
        <v>776000000</v>
      </c>
      <c r="F4" s="1233">
        <v>33</v>
      </c>
      <c r="G4" s="1233">
        <v>10</v>
      </c>
      <c r="H4" s="1233">
        <v>0</v>
      </c>
      <c r="I4" s="1147">
        <v>10</v>
      </c>
      <c r="L4" s="738"/>
      <c r="M4" s="738"/>
      <c r="N4" s="738"/>
      <c r="O4" s="1158"/>
      <c r="P4" s="1158"/>
      <c r="Q4" s="738"/>
      <c r="R4" s="738"/>
      <c r="S4" s="738"/>
      <c r="T4" s="738"/>
    </row>
    <row r="5" spans="1:20">
      <c r="A5" s="1147">
        <v>10014</v>
      </c>
      <c r="B5" s="1147" t="s">
        <v>136</v>
      </c>
      <c r="C5" s="1233" t="s">
        <v>1012</v>
      </c>
      <c r="D5" s="1233">
        <v>310000000</v>
      </c>
      <c r="E5" s="1233">
        <v>294000000</v>
      </c>
      <c r="F5" s="1233">
        <v>13</v>
      </c>
      <c r="G5" s="1233">
        <v>4</v>
      </c>
      <c r="H5" s="1233">
        <v>0</v>
      </c>
      <c r="I5" s="1147">
        <v>4</v>
      </c>
      <c r="L5" s="738"/>
      <c r="M5" s="738"/>
      <c r="N5" s="738"/>
      <c r="O5" s="1158"/>
      <c r="P5" s="1158"/>
      <c r="Q5" s="738"/>
      <c r="R5" s="738"/>
      <c r="S5" s="738"/>
      <c r="T5" s="738"/>
    </row>
    <row r="6" spans="1:20">
      <c r="A6" s="1147">
        <v>10015</v>
      </c>
      <c r="B6" s="1147" t="s">
        <v>133</v>
      </c>
      <c r="C6" s="1233" t="s">
        <v>1013</v>
      </c>
      <c r="D6" s="1233">
        <v>817000000</v>
      </c>
      <c r="E6" s="1233">
        <v>776000000</v>
      </c>
      <c r="F6" s="1233">
        <v>33</v>
      </c>
      <c r="G6" s="1233">
        <v>10</v>
      </c>
      <c r="H6" s="1233">
        <v>0</v>
      </c>
      <c r="I6" s="1147">
        <v>10</v>
      </c>
      <c r="L6" s="738"/>
      <c r="M6" s="738"/>
      <c r="N6" s="738"/>
      <c r="O6" s="1158"/>
      <c r="P6" s="1158"/>
      <c r="Q6" s="738"/>
      <c r="R6" s="738"/>
      <c r="S6" s="738"/>
      <c r="T6" s="738"/>
    </row>
    <row r="7" spans="1:20">
      <c r="A7" s="1147">
        <v>10017</v>
      </c>
      <c r="B7" s="1147" t="s">
        <v>130</v>
      </c>
      <c r="C7" s="1233" t="s">
        <v>1014</v>
      </c>
      <c r="D7" s="1233">
        <v>1103000000</v>
      </c>
      <c r="E7" s="1233">
        <v>1047000000</v>
      </c>
      <c r="F7" s="1233">
        <v>45</v>
      </c>
      <c r="G7" s="1233">
        <v>13</v>
      </c>
      <c r="H7" s="1233">
        <v>1</v>
      </c>
      <c r="I7" s="1147">
        <v>14</v>
      </c>
      <c r="L7" s="738"/>
      <c r="M7" s="738"/>
      <c r="N7" s="738"/>
      <c r="O7" s="1158"/>
      <c r="P7" s="1158"/>
      <c r="Q7" s="738"/>
      <c r="R7" s="738"/>
      <c r="S7" s="738"/>
      <c r="T7" s="738"/>
    </row>
    <row r="8" spans="1:20">
      <c r="A8" s="1147">
        <v>10018</v>
      </c>
      <c r="B8" s="1147" t="s">
        <v>138</v>
      </c>
      <c r="C8" s="1233" t="s">
        <v>1015</v>
      </c>
      <c r="D8" s="1233">
        <v>420000000</v>
      </c>
      <c r="E8" s="1233">
        <v>400000000</v>
      </c>
      <c r="F8" s="1233">
        <v>15</v>
      </c>
      <c r="G8" s="1233">
        <v>9</v>
      </c>
      <c r="H8" s="1233">
        <v>2</v>
      </c>
      <c r="I8" s="1147">
        <v>11</v>
      </c>
      <c r="L8" s="738"/>
      <c r="M8" s="738"/>
      <c r="N8" s="738"/>
      <c r="O8" s="1158"/>
      <c r="P8" s="1158"/>
      <c r="Q8" s="738"/>
      <c r="R8" s="738"/>
      <c r="S8" s="738"/>
      <c r="T8" s="738"/>
    </row>
    <row r="9" spans="1:20">
      <c r="A9" s="1147">
        <v>10031</v>
      </c>
      <c r="B9" s="1147" t="s">
        <v>542</v>
      </c>
      <c r="C9" s="1233" t="s">
        <v>1016</v>
      </c>
      <c r="D9" s="1233">
        <v>368000000</v>
      </c>
      <c r="E9" s="1233">
        <v>350000000</v>
      </c>
      <c r="F9" s="1233">
        <v>22</v>
      </c>
      <c r="G9" s="1233">
        <v>8</v>
      </c>
      <c r="H9" s="1233">
        <v>2</v>
      </c>
      <c r="I9" s="1147">
        <v>10</v>
      </c>
      <c r="L9" s="738"/>
      <c r="M9" s="738"/>
      <c r="N9" s="738"/>
      <c r="O9" s="1158"/>
      <c r="P9" s="1158"/>
      <c r="Q9" s="738"/>
      <c r="R9" s="738"/>
      <c r="S9" s="738"/>
      <c r="T9" s="738"/>
    </row>
    <row r="10" spans="1:20">
      <c r="A10" s="1147">
        <v>10032</v>
      </c>
      <c r="B10" s="1147" t="s">
        <v>572</v>
      </c>
      <c r="C10" s="1233" t="s">
        <v>1017</v>
      </c>
      <c r="D10" s="1233">
        <v>310000000</v>
      </c>
      <c r="E10" s="1233">
        <v>294000000</v>
      </c>
      <c r="F10" s="1233">
        <v>13</v>
      </c>
      <c r="G10" s="1233">
        <v>4</v>
      </c>
      <c r="H10" s="1233">
        <v>0</v>
      </c>
      <c r="I10" s="1147">
        <v>4</v>
      </c>
      <c r="L10" s="738"/>
      <c r="M10" s="738"/>
      <c r="N10" s="738"/>
      <c r="O10" s="1158"/>
      <c r="P10" s="1158"/>
      <c r="Q10" s="738"/>
      <c r="R10" s="738"/>
      <c r="S10" s="738"/>
      <c r="T10" s="738"/>
    </row>
    <row r="11" spans="1:20">
      <c r="A11" s="1147">
        <v>10033</v>
      </c>
      <c r="B11" s="1147" t="s">
        <v>471</v>
      </c>
      <c r="C11" s="1233" t="s">
        <v>1018</v>
      </c>
      <c r="D11" s="1233">
        <v>368000000</v>
      </c>
      <c r="E11" s="1233">
        <v>350000000</v>
      </c>
      <c r="F11" s="1233">
        <v>19</v>
      </c>
      <c r="G11" s="1233">
        <v>9</v>
      </c>
      <c r="H11" s="1233">
        <v>2</v>
      </c>
      <c r="I11" s="1147">
        <v>11</v>
      </c>
      <c r="L11" s="738"/>
      <c r="M11" s="738"/>
      <c r="N11" s="738"/>
      <c r="O11" s="1158"/>
      <c r="P11" s="1158"/>
      <c r="Q11" s="738"/>
      <c r="R11" s="738"/>
      <c r="S11" s="738"/>
      <c r="T11" s="738"/>
    </row>
    <row r="12" spans="1:20">
      <c r="A12" s="1147">
        <v>10036</v>
      </c>
      <c r="B12" s="1147" t="s">
        <v>540</v>
      </c>
      <c r="C12" s="1233" t="s">
        <v>1019</v>
      </c>
      <c r="D12" s="1233">
        <v>368000000</v>
      </c>
      <c r="E12" s="1233">
        <v>350000000</v>
      </c>
      <c r="F12" s="1233">
        <v>17</v>
      </c>
      <c r="G12" s="1233">
        <v>9</v>
      </c>
      <c r="H12" s="1233">
        <v>2</v>
      </c>
      <c r="I12" s="1147">
        <v>11</v>
      </c>
      <c r="L12" s="738"/>
      <c r="M12" s="738"/>
      <c r="N12" s="738"/>
      <c r="O12" s="1158"/>
      <c r="P12" s="1158"/>
      <c r="Q12" s="738"/>
      <c r="R12" s="738"/>
      <c r="S12" s="738"/>
      <c r="T12" s="738"/>
    </row>
    <row r="13" spans="1:20">
      <c r="A13" s="1147">
        <v>10037</v>
      </c>
      <c r="B13" s="1147" t="s">
        <v>561</v>
      </c>
      <c r="C13" s="1233" t="s">
        <v>1020</v>
      </c>
      <c r="D13" s="1233">
        <v>368000000</v>
      </c>
      <c r="E13" s="1233">
        <v>350000000</v>
      </c>
      <c r="F13" s="1233">
        <v>15</v>
      </c>
      <c r="G13" s="1233">
        <v>9</v>
      </c>
      <c r="H13" s="1233">
        <v>2</v>
      </c>
      <c r="I13" s="1147">
        <v>11</v>
      </c>
      <c r="L13" s="738"/>
      <c r="M13" s="738"/>
      <c r="N13" s="738"/>
      <c r="O13" s="1158"/>
      <c r="P13" s="1158"/>
      <c r="Q13" s="738"/>
      <c r="R13" s="738"/>
      <c r="S13" s="738"/>
      <c r="T13" s="738"/>
    </row>
    <row r="14" spans="1:20">
      <c r="A14" s="1147">
        <v>10038</v>
      </c>
      <c r="B14" s="1147" t="s">
        <v>571</v>
      </c>
      <c r="C14" s="1233" t="s">
        <v>1021</v>
      </c>
      <c r="D14" s="1233">
        <v>310000000</v>
      </c>
      <c r="E14" s="1233">
        <v>294000000</v>
      </c>
      <c r="F14" s="1233">
        <v>13</v>
      </c>
      <c r="G14" s="1233">
        <v>4</v>
      </c>
      <c r="H14" s="1233">
        <v>0</v>
      </c>
      <c r="I14" s="1147">
        <v>4</v>
      </c>
      <c r="L14" s="738"/>
      <c r="M14" s="738"/>
      <c r="N14" s="738"/>
      <c r="O14" s="1158"/>
      <c r="P14" s="1158"/>
      <c r="Q14" s="738"/>
      <c r="R14" s="738"/>
      <c r="S14" s="738"/>
      <c r="T14" s="738"/>
    </row>
    <row r="15" spans="1:20">
      <c r="A15" s="1147">
        <v>10039</v>
      </c>
      <c r="B15" s="1147" t="s">
        <v>559</v>
      </c>
      <c r="C15" s="1233" t="s">
        <v>1022</v>
      </c>
      <c r="D15" s="1233">
        <v>368000000</v>
      </c>
      <c r="E15" s="1233">
        <v>350000000</v>
      </c>
      <c r="F15" s="1233">
        <v>14</v>
      </c>
      <c r="G15" s="1233">
        <v>10</v>
      </c>
      <c r="H15" s="1233">
        <v>2</v>
      </c>
      <c r="I15" s="1147">
        <v>12</v>
      </c>
      <c r="L15" s="738"/>
      <c r="M15" s="738"/>
      <c r="N15" s="738"/>
      <c r="O15" s="1158"/>
      <c r="P15" s="1158"/>
      <c r="Q15" s="738"/>
      <c r="R15" s="738"/>
      <c r="S15" s="738"/>
      <c r="T15" s="738"/>
    </row>
    <row r="16" spans="1:20">
      <c r="A16" s="1147">
        <v>10040</v>
      </c>
      <c r="B16" s="1147" t="s">
        <v>558</v>
      </c>
      <c r="C16" s="1233" t="s">
        <v>1023</v>
      </c>
      <c r="D16" s="1233">
        <v>368000000</v>
      </c>
      <c r="E16" s="1233">
        <v>350000000</v>
      </c>
      <c r="F16" s="1233">
        <v>14</v>
      </c>
      <c r="G16" s="1233">
        <v>10</v>
      </c>
      <c r="H16" s="1233">
        <v>2</v>
      </c>
      <c r="I16" s="1147">
        <v>12</v>
      </c>
      <c r="L16" s="738"/>
      <c r="M16" s="738"/>
      <c r="N16" s="738"/>
      <c r="O16" s="1158"/>
      <c r="P16" s="1158"/>
      <c r="Q16" s="738"/>
      <c r="R16" s="738"/>
      <c r="S16" s="738"/>
      <c r="T16" s="738"/>
    </row>
    <row r="17" spans="1:20">
      <c r="A17" s="1147">
        <v>10043</v>
      </c>
      <c r="B17" s="1147" t="s">
        <v>570</v>
      </c>
      <c r="C17" s="1233" t="s">
        <v>1024</v>
      </c>
      <c r="D17" s="1233">
        <v>684000000</v>
      </c>
      <c r="E17" s="1233">
        <v>650000000</v>
      </c>
      <c r="F17" s="1233">
        <v>28</v>
      </c>
      <c r="G17" s="1233">
        <v>3</v>
      </c>
      <c r="H17" s="1233">
        <v>0</v>
      </c>
      <c r="I17" s="1147">
        <v>3</v>
      </c>
      <c r="L17" s="738"/>
      <c r="M17" s="738"/>
      <c r="N17" s="738"/>
      <c r="O17" s="1158"/>
      <c r="P17" s="1158"/>
      <c r="Q17" s="738"/>
      <c r="R17" s="738"/>
      <c r="S17" s="738"/>
      <c r="T17" s="738"/>
    </row>
    <row r="18" spans="1:20">
      <c r="A18" s="1147">
        <v>10044</v>
      </c>
      <c r="B18" s="1147" t="s">
        <v>573</v>
      </c>
      <c r="C18" s="1233" t="s">
        <v>1025</v>
      </c>
      <c r="D18" s="1233">
        <v>310000000</v>
      </c>
      <c r="E18" s="1233">
        <v>294000000</v>
      </c>
      <c r="F18" s="1233">
        <v>13</v>
      </c>
      <c r="G18" s="1233">
        <v>4</v>
      </c>
      <c r="H18" s="1233">
        <v>0</v>
      </c>
      <c r="I18" s="1147">
        <v>4</v>
      </c>
      <c r="L18" s="738"/>
      <c r="M18" s="738"/>
      <c r="N18" s="738"/>
      <c r="O18" s="1158"/>
      <c r="P18" s="1158"/>
      <c r="Q18" s="738"/>
      <c r="R18" s="738"/>
      <c r="S18" s="738"/>
      <c r="T18" s="738"/>
    </row>
    <row r="19" spans="1:20">
      <c r="A19" s="1147">
        <v>10045</v>
      </c>
      <c r="B19" s="1147" t="s">
        <v>560</v>
      </c>
      <c r="C19" s="1233" t="s">
        <v>1026</v>
      </c>
      <c r="D19" s="1233">
        <v>420000000</v>
      </c>
      <c r="E19" s="1233">
        <v>400000000</v>
      </c>
      <c r="F19" s="1233">
        <v>15</v>
      </c>
      <c r="G19" s="1233">
        <v>9</v>
      </c>
      <c r="H19" s="1233">
        <v>2</v>
      </c>
      <c r="I19" s="1147">
        <v>11</v>
      </c>
      <c r="L19" s="738"/>
      <c r="M19" s="738"/>
      <c r="N19" s="738"/>
      <c r="O19" s="1158"/>
      <c r="P19" s="1158"/>
      <c r="Q19" s="738"/>
      <c r="R19" s="738"/>
      <c r="S19" s="738"/>
      <c r="T19" s="738"/>
    </row>
    <row r="20" spans="1:20">
      <c r="A20" s="1147">
        <v>10046</v>
      </c>
      <c r="B20" s="1147" t="s">
        <v>553</v>
      </c>
      <c r="C20" s="1233" t="s">
        <v>1027</v>
      </c>
      <c r="D20" s="1233">
        <v>340000000</v>
      </c>
      <c r="E20" s="1233">
        <v>325000000</v>
      </c>
      <c r="F20" s="1233">
        <v>16</v>
      </c>
      <c r="G20" s="1233">
        <v>9</v>
      </c>
      <c r="H20" s="1233">
        <v>2</v>
      </c>
      <c r="I20" s="1147">
        <v>11</v>
      </c>
      <c r="L20" s="738"/>
      <c r="M20" s="738"/>
      <c r="N20" s="738"/>
      <c r="O20" s="1158"/>
      <c r="P20" s="1158"/>
      <c r="Q20" s="738"/>
      <c r="R20" s="738"/>
      <c r="S20" s="738"/>
      <c r="T20" s="738"/>
    </row>
    <row r="21" spans="1:20">
      <c r="A21" s="1147">
        <v>10048</v>
      </c>
      <c r="B21" s="1147" t="s">
        <v>645</v>
      </c>
      <c r="C21" s="1233" t="s">
        <v>1028</v>
      </c>
      <c r="D21" s="1233">
        <v>630000000</v>
      </c>
      <c r="E21" s="1233">
        <v>600000000</v>
      </c>
      <c r="F21" s="1233">
        <v>25</v>
      </c>
      <c r="G21" s="1233">
        <v>9</v>
      </c>
      <c r="H21" s="1233">
        <v>2</v>
      </c>
      <c r="I21" s="1147">
        <v>11</v>
      </c>
      <c r="L21" s="738"/>
      <c r="M21" s="738"/>
      <c r="N21" s="738"/>
      <c r="O21" s="1158"/>
      <c r="P21" s="1158"/>
      <c r="Q21" s="738"/>
      <c r="R21" s="738"/>
      <c r="S21" s="738"/>
      <c r="T21" s="738"/>
    </row>
    <row r="22" spans="1:20">
      <c r="A22" s="1147">
        <v>10052</v>
      </c>
      <c r="B22" s="1147" t="s">
        <v>608</v>
      </c>
      <c r="C22" s="1233" t="s">
        <v>1029</v>
      </c>
      <c r="D22" s="1233">
        <v>247000000</v>
      </c>
      <c r="E22" s="1233">
        <v>234000000</v>
      </c>
      <c r="F22" s="1233">
        <v>10</v>
      </c>
      <c r="G22" s="1233">
        <v>4</v>
      </c>
      <c r="H22" s="1233">
        <v>0</v>
      </c>
      <c r="I22" s="1147">
        <v>4</v>
      </c>
      <c r="L22" s="738"/>
      <c r="M22" s="738"/>
      <c r="N22" s="738"/>
      <c r="O22" s="1158"/>
      <c r="P22" s="1158"/>
      <c r="Q22" s="738"/>
      <c r="R22" s="738"/>
      <c r="S22" s="738"/>
      <c r="T22" s="738"/>
    </row>
    <row r="23" spans="1:20">
      <c r="A23" s="1147">
        <v>10053</v>
      </c>
      <c r="B23" s="1147" t="s">
        <v>646</v>
      </c>
      <c r="C23" s="1233" t="s">
        <v>1010</v>
      </c>
      <c r="D23" s="1233">
        <v>247000000</v>
      </c>
      <c r="E23" s="1233">
        <v>234000000</v>
      </c>
      <c r="F23" s="1233">
        <v>10</v>
      </c>
      <c r="G23" s="1233">
        <v>4</v>
      </c>
      <c r="H23" s="1233">
        <v>0</v>
      </c>
      <c r="I23" s="1147">
        <v>4</v>
      </c>
      <c r="L23" s="738"/>
      <c r="M23" s="738"/>
      <c r="N23" s="738"/>
      <c r="O23" s="1158"/>
      <c r="P23" s="1158"/>
      <c r="Q23" s="738"/>
      <c r="R23" s="738"/>
      <c r="S23" s="738"/>
      <c r="T23" s="738"/>
    </row>
    <row r="24" spans="1:20">
      <c r="A24" s="1147">
        <v>10055</v>
      </c>
      <c r="B24" s="1147" t="s">
        <v>644</v>
      </c>
      <c r="C24" s="1233" t="s">
        <v>1020</v>
      </c>
      <c r="D24" s="1233">
        <v>840000000</v>
      </c>
      <c r="E24" s="1233">
        <v>800000000</v>
      </c>
      <c r="F24" s="1233">
        <v>12</v>
      </c>
      <c r="G24" s="1233">
        <v>5</v>
      </c>
      <c r="H24" s="1233">
        <v>2</v>
      </c>
      <c r="I24" s="1147">
        <v>7</v>
      </c>
      <c r="L24" s="738"/>
      <c r="M24" s="738"/>
      <c r="N24" s="738"/>
      <c r="O24" s="1158"/>
      <c r="P24" s="1158"/>
      <c r="Q24" s="738"/>
      <c r="R24" s="738"/>
      <c r="S24" s="738"/>
      <c r="T24" s="738"/>
    </row>
    <row r="25" spans="1:20">
      <c r="A25" s="1147">
        <v>10059</v>
      </c>
      <c r="B25" s="1147" t="s">
        <v>643</v>
      </c>
      <c r="C25" s="1233" t="s">
        <v>1030</v>
      </c>
      <c r="D25" s="1233">
        <v>525000000</v>
      </c>
      <c r="E25" s="1233">
        <v>500000000</v>
      </c>
      <c r="F25" s="1233">
        <v>25</v>
      </c>
      <c r="G25" s="1233">
        <v>5</v>
      </c>
      <c r="H25" s="1233">
        <v>2</v>
      </c>
      <c r="I25" s="1147">
        <v>7</v>
      </c>
      <c r="L25" s="738"/>
      <c r="M25" s="738"/>
      <c r="N25" s="738"/>
      <c r="O25" s="1158"/>
      <c r="P25" s="1158"/>
      <c r="Q25" s="738"/>
      <c r="R25" s="738"/>
      <c r="S25" s="738"/>
      <c r="T25" s="738"/>
    </row>
    <row r="26" spans="1:20">
      <c r="A26" s="1147">
        <v>10073</v>
      </c>
      <c r="B26" s="1147" t="s">
        <v>702</v>
      </c>
      <c r="C26" s="1233" t="s">
        <v>1030</v>
      </c>
      <c r="D26" s="1233">
        <v>525000000</v>
      </c>
      <c r="E26" s="1233">
        <v>500000000</v>
      </c>
      <c r="F26" s="1233">
        <v>8</v>
      </c>
      <c r="G26" s="1233">
        <v>7</v>
      </c>
      <c r="H26" s="1233">
        <v>2</v>
      </c>
      <c r="I26" s="1147">
        <v>9</v>
      </c>
      <c r="L26" s="738"/>
      <c r="M26" s="738"/>
      <c r="N26" s="738"/>
      <c r="O26" s="1158"/>
      <c r="P26" s="1158"/>
      <c r="Q26" s="738"/>
      <c r="R26" s="738"/>
      <c r="S26" s="738"/>
      <c r="T26" s="738"/>
    </row>
    <row r="27" spans="1:20">
      <c r="A27" s="1147">
        <v>10074</v>
      </c>
      <c r="B27" s="1147" t="s">
        <v>700</v>
      </c>
      <c r="C27" s="1233" t="s">
        <v>1031</v>
      </c>
      <c r="D27" s="1233">
        <v>447000000</v>
      </c>
      <c r="E27" s="1233">
        <v>425000000</v>
      </c>
      <c r="F27" s="1233">
        <v>17</v>
      </c>
      <c r="G27" s="1233">
        <v>9</v>
      </c>
      <c r="H27" s="1233">
        <v>2</v>
      </c>
      <c r="I27" s="1147">
        <v>11</v>
      </c>
      <c r="L27" s="738"/>
      <c r="M27" s="738"/>
      <c r="N27" s="738"/>
      <c r="O27" s="1158"/>
      <c r="P27" s="1158"/>
      <c r="Q27" s="738"/>
      <c r="R27" s="738"/>
      <c r="S27" s="738"/>
      <c r="T27" s="738"/>
    </row>
    <row r="28" spans="1:20">
      <c r="A28" s="1147">
        <v>10075</v>
      </c>
      <c r="B28" s="1147" t="s">
        <v>703</v>
      </c>
      <c r="C28" s="1233" t="s">
        <v>1032</v>
      </c>
      <c r="D28" s="1233">
        <v>263000000</v>
      </c>
      <c r="E28" s="1233">
        <v>249000000</v>
      </c>
      <c r="F28" s="1233">
        <v>11</v>
      </c>
      <c r="G28" s="1233">
        <v>4</v>
      </c>
      <c r="H28" s="1233">
        <v>0</v>
      </c>
      <c r="I28" s="1147">
        <v>4</v>
      </c>
      <c r="L28" s="738"/>
      <c r="M28" s="738"/>
      <c r="N28" s="738"/>
      <c r="O28" s="1158"/>
      <c r="P28" s="1158"/>
      <c r="Q28" s="738"/>
      <c r="R28" s="738"/>
      <c r="S28" s="738"/>
      <c r="T28" s="738"/>
    </row>
    <row r="29" spans="1:20">
      <c r="A29" s="1147">
        <v>10077</v>
      </c>
      <c r="B29" s="1147" t="s">
        <v>728</v>
      </c>
      <c r="C29" s="1233" t="s">
        <v>1033</v>
      </c>
      <c r="D29" s="1233">
        <v>301000000</v>
      </c>
      <c r="E29" s="1233">
        <v>286000000</v>
      </c>
      <c r="F29" s="1233">
        <v>12</v>
      </c>
      <c r="G29" s="1233">
        <v>15</v>
      </c>
      <c r="H29" s="1233">
        <v>0</v>
      </c>
      <c r="I29" s="1147">
        <v>15</v>
      </c>
      <c r="L29" s="738"/>
      <c r="M29" s="738"/>
      <c r="N29" s="738"/>
      <c r="O29" s="1158"/>
      <c r="P29" s="1158"/>
      <c r="Q29" s="738"/>
      <c r="R29" s="738"/>
      <c r="S29" s="738"/>
      <c r="T29" s="738"/>
    </row>
    <row r="30" spans="1:20">
      <c r="A30" s="1147">
        <v>10084</v>
      </c>
      <c r="B30" s="1147" t="s">
        <v>806</v>
      </c>
      <c r="C30" s="1233" t="s">
        <v>1034</v>
      </c>
      <c r="D30" s="1233">
        <v>368000000</v>
      </c>
      <c r="E30" s="1233">
        <v>350000000</v>
      </c>
      <c r="F30" s="1233">
        <v>10</v>
      </c>
      <c r="G30" s="1233">
        <v>8</v>
      </c>
      <c r="H30" s="1233">
        <v>2</v>
      </c>
      <c r="I30" s="1147">
        <v>10</v>
      </c>
      <c r="L30" s="738"/>
      <c r="M30" s="738"/>
      <c r="N30" s="738"/>
      <c r="O30" s="1158"/>
      <c r="P30" s="1158"/>
      <c r="Q30" s="738"/>
      <c r="R30" s="738"/>
      <c r="S30" s="738"/>
      <c r="T30" s="738"/>
    </row>
    <row r="31" spans="1:20">
      <c r="A31" s="1147">
        <v>10088</v>
      </c>
      <c r="B31" s="1147" t="s">
        <v>804</v>
      </c>
      <c r="C31" s="1233" t="s">
        <v>1035</v>
      </c>
      <c r="D31" s="1233">
        <v>263000000</v>
      </c>
      <c r="E31" s="1233">
        <v>250000000</v>
      </c>
      <c r="F31" s="1233">
        <v>9</v>
      </c>
      <c r="G31" s="1233">
        <v>9</v>
      </c>
      <c r="H31" s="1233">
        <v>2</v>
      </c>
      <c r="I31" s="1147">
        <v>11</v>
      </c>
      <c r="L31" s="738"/>
      <c r="M31" s="738"/>
      <c r="N31" s="738"/>
      <c r="O31" s="1158"/>
      <c r="P31" s="1158"/>
      <c r="Q31" s="738"/>
      <c r="R31" s="738"/>
      <c r="S31" s="738"/>
      <c r="T31" s="738"/>
    </row>
    <row r="32" spans="1:20">
      <c r="A32" s="1147">
        <v>10089</v>
      </c>
      <c r="B32" s="1147" t="s">
        <v>803</v>
      </c>
      <c r="C32" s="1233" t="s">
        <v>1036</v>
      </c>
      <c r="D32" s="1233">
        <v>263000000</v>
      </c>
      <c r="E32" s="1233">
        <v>250000000</v>
      </c>
      <c r="F32" s="1233">
        <v>8</v>
      </c>
      <c r="G32" s="1233">
        <v>9</v>
      </c>
      <c r="H32" s="1233">
        <v>2</v>
      </c>
      <c r="I32" s="1147">
        <v>11</v>
      </c>
      <c r="L32" s="738"/>
      <c r="M32" s="738"/>
      <c r="N32" s="738"/>
      <c r="O32" s="1158"/>
      <c r="P32" s="1158"/>
      <c r="Q32" s="738"/>
      <c r="R32" s="738"/>
      <c r="S32" s="738"/>
      <c r="T32" s="738"/>
    </row>
    <row r="33" spans="1:20">
      <c r="A33" s="1147">
        <v>10090</v>
      </c>
      <c r="B33" s="1147" t="s">
        <v>801</v>
      </c>
      <c r="C33" s="1233" t="s">
        <v>1037</v>
      </c>
      <c r="D33" s="1233">
        <v>315000000</v>
      </c>
      <c r="E33" s="1233">
        <v>300000000</v>
      </c>
      <c r="F33" s="1233">
        <v>7</v>
      </c>
      <c r="G33" s="1233">
        <v>10</v>
      </c>
      <c r="H33" s="1233">
        <v>2</v>
      </c>
      <c r="I33" s="1147">
        <v>12</v>
      </c>
      <c r="L33" s="738"/>
      <c r="M33" s="738"/>
      <c r="N33" s="738"/>
      <c r="O33" s="1158"/>
      <c r="P33" s="1158"/>
      <c r="Q33" s="738"/>
      <c r="R33" s="738"/>
      <c r="S33" s="738"/>
      <c r="T33" s="738"/>
    </row>
    <row r="34" spans="1:20">
      <c r="A34" s="1147">
        <v>10092</v>
      </c>
      <c r="B34" s="1147" t="s">
        <v>849</v>
      </c>
      <c r="C34" s="1233" t="s">
        <v>1020</v>
      </c>
      <c r="D34" s="1233">
        <v>263000000</v>
      </c>
      <c r="E34" s="1233">
        <v>250000000</v>
      </c>
      <c r="F34" s="1233">
        <v>7</v>
      </c>
      <c r="G34" s="1233">
        <v>7</v>
      </c>
      <c r="H34" s="1233">
        <v>5</v>
      </c>
      <c r="I34" s="1147">
        <v>12</v>
      </c>
      <c r="L34" s="738"/>
      <c r="M34" s="738"/>
      <c r="N34" s="738"/>
      <c r="O34" s="1158"/>
      <c r="P34" s="1158"/>
      <c r="Q34" s="738"/>
      <c r="R34" s="738"/>
      <c r="S34" s="738"/>
      <c r="T34" s="738"/>
    </row>
    <row r="35" spans="1:20">
      <c r="A35" s="1147">
        <v>10096</v>
      </c>
      <c r="B35" s="1147" t="s">
        <v>1002</v>
      </c>
      <c r="C35" s="1233" t="s">
        <v>1038</v>
      </c>
      <c r="D35" s="1233">
        <v>0</v>
      </c>
      <c r="E35" s="1233">
        <v>0</v>
      </c>
      <c r="F35" s="1233">
        <v>0</v>
      </c>
      <c r="G35" s="1233">
        <v>0</v>
      </c>
      <c r="H35" s="1233">
        <v>2</v>
      </c>
      <c r="I35" s="1147">
        <v>2</v>
      </c>
      <c r="L35" s="738"/>
      <c r="M35" s="738"/>
      <c r="N35" s="738"/>
      <c r="O35" s="738"/>
      <c r="P35" s="738"/>
      <c r="Q35" s="738"/>
      <c r="R35" s="738"/>
      <c r="S35" s="738"/>
      <c r="T35" s="738"/>
    </row>
    <row r="36" spans="1:20">
      <c r="A36" s="1147">
        <v>10097</v>
      </c>
      <c r="B36" s="1147" t="s">
        <v>913</v>
      </c>
      <c r="C36" s="1233" t="s">
        <v>1038</v>
      </c>
      <c r="D36" s="1233">
        <v>0</v>
      </c>
      <c r="E36" s="1233">
        <v>0</v>
      </c>
      <c r="F36" s="1233">
        <v>0</v>
      </c>
      <c r="G36" s="1233">
        <v>0</v>
      </c>
      <c r="H36" s="1233">
        <v>0</v>
      </c>
      <c r="I36" s="1147">
        <v>0</v>
      </c>
      <c r="L36" s="738"/>
      <c r="M36" s="738"/>
      <c r="N36" s="738"/>
      <c r="O36" s="738"/>
      <c r="P36" s="738"/>
      <c r="Q36" s="738"/>
      <c r="R36" s="738"/>
      <c r="S36" s="738"/>
      <c r="T36" s="738"/>
    </row>
    <row r="37" spans="1:20">
      <c r="A37" s="1147">
        <v>10098</v>
      </c>
      <c r="B37" s="1147" t="s">
        <v>1001</v>
      </c>
      <c r="C37" s="1233" t="s">
        <v>1039</v>
      </c>
      <c r="D37" s="1233">
        <v>67000000</v>
      </c>
      <c r="E37" s="1233">
        <v>64000000</v>
      </c>
      <c r="F37" s="1233">
        <v>4</v>
      </c>
      <c r="G37" s="1233">
        <v>5</v>
      </c>
      <c r="H37" s="1233">
        <v>3</v>
      </c>
      <c r="I37" s="1147">
        <v>8</v>
      </c>
      <c r="L37" s="738"/>
      <c r="M37" s="738"/>
      <c r="N37" s="738"/>
      <c r="O37" s="1158"/>
      <c r="P37" s="1158"/>
      <c r="Q37" s="738"/>
      <c r="R37" s="738"/>
      <c r="S37" s="738"/>
      <c r="T37" s="738"/>
    </row>
    <row r="38" spans="1:20">
      <c r="A38" s="1147">
        <v>10103</v>
      </c>
      <c r="B38" s="1147" t="s">
        <v>1000</v>
      </c>
      <c r="C38" s="1233" t="s">
        <v>1040</v>
      </c>
      <c r="D38" s="1233">
        <v>237000000</v>
      </c>
      <c r="E38" s="1233">
        <v>225000000</v>
      </c>
      <c r="F38" s="1233">
        <v>3</v>
      </c>
      <c r="G38" s="1233">
        <v>11</v>
      </c>
      <c r="H38" s="1233">
        <v>5</v>
      </c>
      <c r="I38" s="1147">
        <v>16</v>
      </c>
      <c r="L38" s="738"/>
      <c r="M38" s="738"/>
      <c r="N38" s="738"/>
      <c r="O38" s="1158"/>
      <c r="P38" s="1158"/>
      <c r="Q38" s="738"/>
      <c r="R38" s="738"/>
      <c r="S38" s="738"/>
      <c r="T38" s="738"/>
    </row>
    <row r="39" spans="1:20">
      <c r="A39" s="1147">
        <v>10104</v>
      </c>
      <c r="B39" s="1147" t="s">
        <v>999</v>
      </c>
      <c r="C39" s="1233" t="s">
        <v>1041</v>
      </c>
      <c r="D39" s="1233">
        <v>237000000</v>
      </c>
      <c r="E39" s="1233">
        <v>225000000</v>
      </c>
      <c r="F39" s="1233">
        <v>3</v>
      </c>
      <c r="G39" s="1233">
        <v>11</v>
      </c>
      <c r="H39" s="1233">
        <v>5</v>
      </c>
      <c r="I39" s="1147">
        <v>16</v>
      </c>
      <c r="L39" s="738"/>
      <c r="M39" s="738"/>
      <c r="N39" s="738"/>
      <c r="O39" s="1158"/>
      <c r="P39" s="1158"/>
      <c r="Q39" s="738"/>
      <c r="R39" s="738"/>
      <c r="S39" s="738"/>
      <c r="T39" s="738"/>
    </row>
    <row r="40" spans="1:20">
      <c r="A40" s="1147">
        <v>10105</v>
      </c>
      <c r="B40" s="1147" t="s">
        <v>998</v>
      </c>
      <c r="C40" s="1233" t="s">
        <v>1033</v>
      </c>
      <c r="D40" s="1233">
        <v>301000000</v>
      </c>
      <c r="E40" s="1233">
        <v>286000000</v>
      </c>
      <c r="F40" s="1233">
        <v>12</v>
      </c>
      <c r="G40" s="1233">
        <v>15</v>
      </c>
      <c r="H40" s="1233">
        <v>0</v>
      </c>
      <c r="I40" s="1147">
        <v>15</v>
      </c>
      <c r="L40" s="738"/>
      <c r="M40" s="738"/>
      <c r="N40" s="738"/>
      <c r="O40" s="1158"/>
      <c r="P40" s="1158"/>
      <c r="Q40" s="738"/>
      <c r="R40" s="738"/>
      <c r="S40" s="738"/>
      <c r="T40" s="738"/>
    </row>
    <row r="41" spans="1:20">
      <c r="A41" s="1147">
        <v>10106</v>
      </c>
      <c r="B41" s="1147" t="s">
        <v>997</v>
      </c>
      <c r="C41" s="1233" t="s">
        <v>1042</v>
      </c>
      <c r="D41" s="1233">
        <v>315000000</v>
      </c>
      <c r="E41" s="1233">
        <v>300000000</v>
      </c>
      <c r="F41" s="1233">
        <v>6</v>
      </c>
      <c r="G41" s="1233">
        <v>10</v>
      </c>
      <c r="H41" s="1233">
        <v>2</v>
      </c>
      <c r="I41" s="1147">
        <v>12</v>
      </c>
      <c r="L41" s="738"/>
      <c r="M41" s="738"/>
      <c r="N41" s="738"/>
      <c r="O41" s="1158"/>
      <c r="P41" s="1158"/>
      <c r="Q41" s="738"/>
      <c r="R41" s="738"/>
      <c r="S41" s="738"/>
      <c r="T41" s="738"/>
    </row>
    <row r="42" spans="1:20" hidden="1">
      <c r="B42" s="1148"/>
      <c r="C42" s="1251"/>
      <c r="L42" s="738"/>
      <c r="M42" s="738"/>
      <c r="N42" s="738"/>
      <c r="O42" s="1158"/>
      <c r="P42" s="1158"/>
      <c r="Q42" s="738"/>
      <c r="R42" s="738"/>
      <c r="S42" s="738"/>
      <c r="T42" s="738"/>
    </row>
    <row r="43" spans="1:20" hidden="1">
      <c r="B43" s="1148"/>
      <c r="C43" s="1251"/>
      <c r="L43" s="738"/>
      <c r="M43" s="738"/>
      <c r="N43" s="738"/>
      <c r="O43" s="1158"/>
      <c r="P43" s="1158"/>
      <c r="Q43" s="738"/>
      <c r="R43" s="738"/>
      <c r="S43" s="738"/>
      <c r="T43" s="738"/>
    </row>
    <row r="44" spans="1:20" hidden="1">
      <c r="B44" s="1148"/>
      <c r="C44" s="1251"/>
      <c r="L44" s="738"/>
      <c r="M44" s="738"/>
      <c r="N44" s="738"/>
      <c r="O44" s="1158"/>
      <c r="P44" s="1158"/>
      <c r="Q44" s="738"/>
      <c r="R44" s="738"/>
      <c r="S44" s="738"/>
      <c r="T44" s="738"/>
    </row>
    <row r="45" spans="1:20" s="738" customFormat="1" ht="12.75" hidden="1">
      <c r="A45" s="738" t="s">
        <v>7</v>
      </c>
      <c r="B45" s="738" t="s">
        <v>1007</v>
      </c>
      <c r="C45" s="1234" t="s">
        <v>1008</v>
      </c>
      <c r="D45" s="1234" t="s">
        <v>1</v>
      </c>
      <c r="E45" s="1234" t="s">
        <v>2</v>
      </c>
      <c r="F45" s="1234" t="s">
        <v>1006</v>
      </c>
      <c r="G45" s="1234" t="s">
        <v>1005</v>
      </c>
      <c r="H45" s="1234" t="s">
        <v>1004</v>
      </c>
      <c r="I45" s="738" t="s">
        <v>1003</v>
      </c>
      <c r="J45" s="738" t="s">
        <v>1058</v>
      </c>
    </row>
    <row r="46" spans="1:20" s="738" customFormat="1" ht="12.75" hidden="1">
      <c r="B46" s="738" t="s">
        <v>35</v>
      </c>
      <c r="C46" s="1234">
        <v>10004</v>
      </c>
      <c r="D46" s="1234">
        <v>525000000</v>
      </c>
      <c r="E46" s="1234">
        <v>500000000</v>
      </c>
      <c r="F46" s="1234">
        <v>21</v>
      </c>
      <c r="G46" s="1234">
        <v>9</v>
      </c>
      <c r="H46" s="1234">
        <v>2</v>
      </c>
      <c r="I46" s="738">
        <v>11</v>
      </c>
      <c r="J46" s="1139">
        <v>42005</v>
      </c>
    </row>
    <row r="47" spans="1:20" s="738" customFormat="1" ht="12.75" hidden="1">
      <c r="B47" s="738" t="s">
        <v>64</v>
      </c>
      <c r="C47" s="1234">
        <v>10009</v>
      </c>
      <c r="D47" s="1234">
        <v>683000000</v>
      </c>
      <c r="E47" s="1234">
        <v>650000000</v>
      </c>
      <c r="F47" s="1234">
        <v>29</v>
      </c>
      <c r="G47" s="1234">
        <v>9</v>
      </c>
      <c r="H47" s="1234">
        <v>2</v>
      </c>
      <c r="I47" s="738">
        <v>11</v>
      </c>
      <c r="J47" s="1139">
        <v>42005</v>
      </c>
    </row>
    <row r="48" spans="1:20" s="738" customFormat="1" ht="12.75" hidden="1">
      <c r="B48" s="738" t="s">
        <v>131</v>
      </c>
      <c r="C48" s="1234">
        <v>10013</v>
      </c>
      <c r="D48" s="1234">
        <v>817000000</v>
      </c>
      <c r="E48" s="1234">
        <v>776000000</v>
      </c>
      <c r="F48" s="1234">
        <v>33</v>
      </c>
      <c r="G48" s="1234">
        <v>10</v>
      </c>
      <c r="H48" s="1234">
        <v>0</v>
      </c>
      <c r="I48" s="738">
        <v>10</v>
      </c>
      <c r="J48" s="1139">
        <v>42005</v>
      </c>
    </row>
    <row r="49" spans="2:10" s="738" customFormat="1" ht="12.75" hidden="1">
      <c r="B49" s="738" t="s">
        <v>136</v>
      </c>
      <c r="C49" s="1234">
        <v>10014</v>
      </c>
      <c r="D49" s="1234">
        <v>310000000</v>
      </c>
      <c r="E49" s="1234">
        <v>294000000</v>
      </c>
      <c r="F49" s="1234">
        <v>13</v>
      </c>
      <c r="G49" s="1234">
        <v>4</v>
      </c>
      <c r="H49" s="1234">
        <v>0</v>
      </c>
      <c r="I49" s="738">
        <v>4</v>
      </c>
      <c r="J49" s="1139">
        <v>42005</v>
      </c>
    </row>
    <row r="50" spans="2:10" s="738" customFormat="1" ht="12.75" hidden="1">
      <c r="B50" s="738" t="s">
        <v>133</v>
      </c>
      <c r="C50" s="1234">
        <v>10015</v>
      </c>
      <c r="D50" s="1234">
        <v>817000000</v>
      </c>
      <c r="E50" s="1234">
        <v>776000000</v>
      </c>
      <c r="F50" s="1234">
        <v>33</v>
      </c>
      <c r="G50" s="1234">
        <v>10</v>
      </c>
      <c r="H50" s="1234">
        <v>0</v>
      </c>
      <c r="I50" s="738">
        <v>10</v>
      </c>
      <c r="J50" s="1139">
        <v>42005</v>
      </c>
    </row>
    <row r="51" spans="2:10" s="738" customFormat="1" ht="12.75" hidden="1">
      <c r="B51" s="738" t="s">
        <v>130</v>
      </c>
      <c r="C51" s="1234">
        <v>10017</v>
      </c>
      <c r="D51" s="1234">
        <v>1103000000</v>
      </c>
      <c r="E51" s="1234">
        <v>1047000000</v>
      </c>
      <c r="F51" s="1234">
        <v>45</v>
      </c>
      <c r="G51" s="1234">
        <v>13</v>
      </c>
      <c r="H51" s="1234">
        <v>1</v>
      </c>
      <c r="I51" s="738">
        <v>14</v>
      </c>
      <c r="J51" s="1139">
        <v>42005</v>
      </c>
    </row>
    <row r="52" spans="2:10" s="738" customFormat="1" ht="12.75" hidden="1">
      <c r="B52" s="738" t="s">
        <v>138</v>
      </c>
      <c r="C52" s="1234">
        <v>10018</v>
      </c>
      <c r="D52" s="1234">
        <v>420000000</v>
      </c>
      <c r="E52" s="1234">
        <v>400000000</v>
      </c>
      <c r="F52" s="1234">
        <v>15</v>
      </c>
      <c r="G52" s="1234">
        <v>9</v>
      </c>
      <c r="H52" s="1234">
        <v>2</v>
      </c>
      <c r="I52" s="738">
        <v>11</v>
      </c>
      <c r="J52" s="1139">
        <v>42005</v>
      </c>
    </row>
    <row r="53" spans="2:10" s="738" customFormat="1" ht="12.75" hidden="1">
      <c r="B53" s="738" t="s">
        <v>542</v>
      </c>
      <c r="C53" s="1234">
        <v>10031</v>
      </c>
      <c r="D53" s="1234">
        <v>368000000</v>
      </c>
      <c r="E53" s="1234">
        <v>350000000</v>
      </c>
      <c r="F53" s="1234">
        <v>22</v>
      </c>
      <c r="G53" s="1234">
        <v>8</v>
      </c>
      <c r="H53" s="1234">
        <v>2</v>
      </c>
      <c r="I53" s="738">
        <v>10</v>
      </c>
      <c r="J53" s="1139">
        <v>42005</v>
      </c>
    </row>
    <row r="54" spans="2:10" s="738" customFormat="1" ht="12.75" hidden="1">
      <c r="B54" s="738" t="s">
        <v>572</v>
      </c>
      <c r="C54" s="1234">
        <v>10032</v>
      </c>
      <c r="D54" s="1234">
        <v>310000000</v>
      </c>
      <c r="E54" s="1234">
        <v>294000000</v>
      </c>
      <c r="F54" s="1234">
        <v>13</v>
      </c>
      <c r="G54" s="1234">
        <v>4</v>
      </c>
      <c r="H54" s="1234">
        <v>0</v>
      </c>
      <c r="I54" s="738">
        <v>4</v>
      </c>
      <c r="J54" s="1139">
        <v>42005</v>
      </c>
    </row>
    <row r="55" spans="2:10" s="738" customFormat="1" ht="12.75" hidden="1">
      <c r="B55" s="738" t="s">
        <v>471</v>
      </c>
      <c r="C55" s="1234">
        <v>10033</v>
      </c>
      <c r="D55" s="1234">
        <v>368000000</v>
      </c>
      <c r="E55" s="1234">
        <v>350000000</v>
      </c>
      <c r="F55" s="1234">
        <v>19</v>
      </c>
      <c r="G55" s="1234">
        <v>9</v>
      </c>
      <c r="H55" s="1234">
        <v>2</v>
      </c>
      <c r="I55" s="738">
        <v>11</v>
      </c>
      <c r="J55" s="1139">
        <v>42005</v>
      </c>
    </row>
    <row r="56" spans="2:10" s="738" customFormat="1" ht="12.75" hidden="1">
      <c r="B56" s="738" t="s">
        <v>540</v>
      </c>
      <c r="C56" s="1234">
        <v>10036</v>
      </c>
      <c r="D56" s="1234">
        <v>368000000</v>
      </c>
      <c r="E56" s="1234">
        <v>350000000</v>
      </c>
      <c r="F56" s="1234">
        <v>17</v>
      </c>
      <c r="G56" s="1234">
        <v>9</v>
      </c>
      <c r="H56" s="1234">
        <v>2</v>
      </c>
      <c r="I56" s="738">
        <v>11</v>
      </c>
      <c r="J56" s="1139">
        <v>42005</v>
      </c>
    </row>
    <row r="57" spans="2:10" s="738" customFormat="1" ht="12.75" hidden="1">
      <c r="B57" s="738" t="s">
        <v>561</v>
      </c>
      <c r="C57" s="1234">
        <v>10037</v>
      </c>
      <c r="D57" s="1234">
        <v>368000000</v>
      </c>
      <c r="E57" s="1234">
        <v>350000000</v>
      </c>
      <c r="F57" s="1234">
        <v>15</v>
      </c>
      <c r="G57" s="1234">
        <v>9</v>
      </c>
      <c r="H57" s="1234">
        <v>2</v>
      </c>
      <c r="I57" s="738">
        <v>11</v>
      </c>
      <c r="J57" s="1139">
        <v>42005</v>
      </c>
    </row>
    <row r="58" spans="2:10" s="738" customFormat="1" ht="12.75" hidden="1">
      <c r="B58" s="738" t="s">
        <v>571</v>
      </c>
      <c r="C58" s="1234">
        <v>10038</v>
      </c>
      <c r="D58" s="1234">
        <v>310000000</v>
      </c>
      <c r="E58" s="1234">
        <v>294000000</v>
      </c>
      <c r="F58" s="1234">
        <v>13</v>
      </c>
      <c r="G58" s="1234">
        <v>4</v>
      </c>
      <c r="H58" s="1234">
        <v>0</v>
      </c>
      <c r="I58" s="738">
        <v>4</v>
      </c>
      <c r="J58" s="1139">
        <v>42005</v>
      </c>
    </row>
    <row r="59" spans="2:10" s="738" customFormat="1" ht="12.75" hidden="1">
      <c r="B59" s="738" t="s">
        <v>559</v>
      </c>
      <c r="C59" s="1234">
        <v>10039</v>
      </c>
      <c r="D59" s="1234">
        <v>368000000</v>
      </c>
      <c r="E59" s="1234">
        <v>350000000</v>
      </c>
      <c r="F59" s="1234">
        <v>14</v>
      </c>
      <c r="G59" s="1234">
        <v>10</v>
      </c>
      <c r="H59" s="1234">
        <v>2</v>
      </c>
      <c r="I59" s="738">
        <v>12</v>
      </c>
      <c r="J59" s="1139">
        <v>42005</v>
      </c>
    </row>
    <row r="60" spans="2:10" s="738" customFormat="1" ht="12.75" hidden="1">
      <c r="B60" s="738" t="s">
        <v>558</v>
      </c>
      <c r="C60" s="1234">
        <v>10040</v>
      </c>
      <c r="D60" s="1234">
        <v>368000000</v>
      </c>
      <c r="E60" s="1234">
        <v>350000000</v>
      </c>
      <c r="F60" s="1234">
        <v>14</v>
      </c>
      <c r="G60" s="1234">
        <v>10</v>
      </c>
      <c r="H60" s="1234">
        <v>2</v>
      </c>
      <c r="I60" s="738">
        <v>12</v>
      </c>
      <c r="J60" s="1139">
        <v>42005</v>
      </c>
    </row>
    <row r="61" spans="2:10" s="738" customFormat="1" ht="12.75" hidden="1">
      <c r="B61" s="738" t="s">
        <v>570</v>
      </c>
      <c r="C61" s="1234">
        <v>10043</v>
      </c>
      <c r="D61" s="1234">
        <v>684000000</v>
      </c>
      <c r="E61" s="1234">
        <v>650000000</v>
      </c>
      <c r="F61" s="1234">
        <v>28</v>
      </c>
      <c r="G61" s="1234">
        <v>3</v>
      </c>
      <c r="H61" s="1234">
        <v>0</v>
      </c>
      <c r="I61" s="738">
        <v>3</v>
      </c>
      <c r="J61" s="1139">
        <v>42005</v>
      </c>
    </row>
    <row r="62" spans="2:10" s="738" customFormat="1" ht="12.75" hidden="1">
      <c r="B62" s="738" t="s">
        <v>573</v>
      </c>
      <c r="C62" s="1234">
        <v>10044</v>
      </c>
      <c r="D62" s="1234">
        <v>310000000</v>
      </c>
      <c r="E62" s="1234">
        <v>294000000</v>
      </c>
      <c r="F62" s="1234">
        <v>13</v>
      </c>
      <c r="G62" s="1234">
        <v>4</v>
      </c>
      <c r="H62" s="1234">
        <v>0</v>
      </c>
      <c r="I62" s="738">
        <v>4</v>
      </c>
      <c r="J62" s="1139">
        <v>42005</v>
      </c>
    </row>
    <row r="63" spans="2:10" s="738" customFormat="1" ht="12.75" hidden="1">
      <c r="B63" s="738" t="s">
        <v>560</v>
      </c>
      <c r="C63" s="1234">
        <v>10045</v>
      </c>
      <c r="D63" s="1234">
        <v>420000000</v>
      </c>
      <c r="E63" s="1234">
        <v>400000000</v>
      </c>
      <c r="F63" s="1234">
        <v>15</v>
      </c>
      <c r="G63" s="1234">
        <v>9</v>
      </c>
      <c r="H63" s="1234">
        <v>2</v>
      </c>
      <c r="I63" s="738">
        <v>11</v>
      </c>
      <c r="J63" s="1139">
        <v>42005</v>
      </c>
    </row>
    <row r="64" spans="2:10" s="738" customFormat="1" ht="12.75" hidden="1">
      <c r="B64" s="738" t="s">
        <v>553</v>
      </c>
      <c r="C64" s="1234">
        <v>10046</v>
      </c>
      <c r="D64" s="1234">
        <v>340000000</v>
      </c>
      <c r="E64" s="1234">
        <v>325000000</v>
      </c>
      <c r="F64" s="1234">
        <v>16</v>
      </c>
      <c r="G64" s="1234">
        <v>9</v>
      </c>
      <c r="H64" s="1234">
        <v>2</v>
      </c>
      <c r="I64" s="738">
        <v>11</v>
      </c>
      <c r="J64" s="1139">
        <v>42005</v>
      </c>
    </row>
    <row r="65" spans="2:10" s="738" customFormat="1" ht="12.75" hidden="1">
      <c r="B65" s="738" t="s">
        <v>645</v>
      </c>
      <c r="C65" s="1234">
        <v>10048</v>
      </c>
      <c r="D65" s="1234">
        <v>630000000</v>
      </c>
      <c r="E65" s="1234">
        <v>600000000</v>
      </c>
      <c r="F65" s="1234">
        <v>25</v>
      </c>
      <c r="G65" s="1234">
        <v>9</v>
      </c>
      <c r="H65" s="1234">
        <v>2</v>
      </c>
      <c r="I65" s="738">
        <v>11</v>
      </c>
      <c r="J65" s="1139">
        <v>42005</v>
      </c>
    </row>
    <row r="66" spans="2:10" s="738" customFormat="1" ht="12.75" hidden="1">
      <c r="B66" s="738" t="s">
        <v>608</v>
      </c>
      <c r="C66" s="1234">
        <v>10052</v>
      </c>
      <c r="D66" s="1234">
        <v>247000000</v>
      </c>
      <c r="E66" s="1234">
        <v>234000000</v>
      </c>
      <c r="F66" s="1234">
        <v>10</v>
      </c>
      <c r="G66" s="1234">
        <v>4</v>
      </c>
      <c r="H66" s="1234">
        <v>0</v>
      </c>
      <c r="I66" s="738">
        <v>4</v>
      </c>
      <c r="J66" s="1139">
        <v>42005</v>
      </c>
    </row>
    <row r="67" spans="2:10" s="738" customFormat="1" ht="12.75" hidden="1">
      <c r="B67" s="738" t="s">
        <v>646</v>
      </c>
      <c r="C67" s="1234">
        <v>10053</v>
      </c>
      <c r="D67" s="1234">
        <v>247000000</v>
      </c>
      <c r="E67" s="1234">
        <v>234000000</v>
      </c>
      <c r="F67" s="1234">
        <v>10</v>
      </c>
      <c r="G67" s="1234">
        <v>4</v>
      </c>
      <c r="H67" s="1234">
        <v>0</v>
      </c>
      <c r="I67" s="738">
        <v>4</v>
      </c>
      <c r="J67" s="1139">
        <v>42005</v>
      </c>
    </row>
    <row r="68" spans="2:10" s="738" customFormat="1" ht="12.75" hidden="1">
      <c r="B68" s="738" t="s">
        <v>644</v>
      </c>
      <c r="C68" s="1234">
        <v>10055</v>
      </c>
      <c r="D68" s="1234">
        <v>840000000</v>
      </c>
      <c r="E68" s="1234">
        <v>800000000</v>
      </c>
      <c r="F68" s="1234">
        <v>12</v>
      </c>
      <c r="G68" s="1234">
        <v>5</v>
      </c>
      <c r="H68" s="1234">
        <v>2</v>
      </c>
      <c r="I68" s="738">
        <v>7</v>
      </c>
      <c r="J68" s="1139">
        <v>42005</v>
      </c>
    </row>
    <row r="69" spans="2:10" s="738" customFormat="1" ht="12.75" hidden="1">
      <c r="B69" s="738" t="s">
        <v>643</v>
      </c>
      <c r="C69" s="1234">
        <v>10059</v>
      </c>
      <c r="D69" s="1234">
        <v>525000000</v>
      </c>
      <c r="E69" s="1234">
        <v>500000000</v>
      </c>
      <c r="F69" s="1234">
        <v>25</v>
      </c>
      <c r="G69" s="1234">
        <v>5</v>
      </c>
      <c r="H69" s="1234">
        <v>2</v>
      </c>
      <c r="I69" s="738">
        <v>7</v>
      </c>
      <c r="J69" s="1139">
        <v>42005</v>
      </c>
    </row>
    <row r="70" spans="2:10" s="738" customFormat="1" ht="12.75" hidden="1">
      <c r="B70" s="738" t="s">
        <v>702</v>
      </c>
      <c r="C70" s="1234">
        <v>10073</v>
      </c>
      <c r="D70" s="1234">
        <v>525000000</v>
      </c>
      <c r="E70" s="1234">
        <v>500000000</v>
      </c>
      <c r="F70" s="1234">
        <v>8</v>
      </c>
      <c r="G70" s="1234">
        <v>7</v>
      </c>
      <c r="H70" s="1234">
        <v>2</v>
      </c>
      <c r="I70" s="738">
        <v>9</v>
      </c>
      <c r="J70" s="1139">
        <v>42005</v>
      </c>
    </row>
    <row r="71" spans="2:10" s="738" customFormat="1" ht="12.75" hidden="1">
      <c r="B71" s="738" t="s">
        <v>700</v>
      </c>
      <c r="C71" s="1234">
        <v>10074</v>
      </c>
      <c r="D71" s="1234">
        <v>447000000</v>
      </c>
      <c r="E71" s="1234">
        <v>425000000</v>
      </c>
      <c r="F71" s="1234">
        <v>17</v>
      </c>
      <c r="G71" s="1234">
        <v>9</v>
      </c>
      <c r="H71" s="1234">
        <v>2</v>
      </c>
      <c r="I71" s="738">
        <v>11</v>
      </c>
      <c r="J71" s="1139">
        <v>42005</v>
      </c>
    </row>
    <row r="72" spans="2:10" s="738" customFormat="1" ht="12.75" hidden="1">
      <c r="B72" s="738" t="s">
        <v>703</v>
      </c>
      <c r="C72" s="1234">
        <v>10075</v>
      </c>
      <c r="D72" s="1234">
        <v>263000000</v>
      </c>
      <c r="E72" s="1234">
        <v>249000000</v>
      </c>
      <c r="F72" s="1234">
        <v>11</v>
      </c>
      <c r="G72" s="1234">
        <v>4</v>
      </c>
      <c r="H72" s="1234">
        <v>0</v>
      </c>
      <c r="I72" s="738">
        <v>4</v>
      </c>
      <c r="J72" s="1139">
        <v>42005</v>
      </c>
    </row>
    <row r="73" spans="2:10" s="738" customFormat="1" ht="12.75" hidden="1">
      <c r="B73" s="738" t="s">
        <v>728</v>
      </c>
      <c r="C73" s="1234">
        <v>10077</v>
      </c>
      <c r="D73" s="1234">
        <v>301000000</v>
      </c>
      <c r="E73" s="1234">
        <v>286000000</v>
      </c>
      <c r="F73" s="1234">
        <v>12</v>
      </c>
      <c r="G73" s="1234">
        <v>15</v>
      </c>
      <c r="H73" s="1234">
        <v>0</v>
      </c>
      <c r="I73" s="738">
        <v>15</v>
      </c>
      <c r="J73" s="1139">
        <v>42005</v>
      </c>
    </row>
    <row r="74" spans="2:10" s="738" customFormat="1" ht="12.75" hidden="1">
      <c r="B74" s="738" t="s">
        <v>806</v>
      </c>
      <c r="C74" s="1234">
        <v>10084</v>
      </c>
      <c r="D74" s="1234">
        <v>368000000</v>
      </c>
      <c r="E74" s="1234">
        <v>350000000</v>
      </c>
      <c r="F74" s="1234">
        <v>10</v>
      </c>
      <c r="G74" s="1234">
        <v>8</v>
      </c>
      <c r="H74" s="1234">
        <v>2</v>
      </c>
      <c r="I74" s="738">
        <v>10</v>
      </c>
      <c r="J74" s="1139">
        <v>42005</v>
      </c>
    </row>
    <row r="75" spans="2:10" s="738" customFormat="1" ht="12.75" hidden="1">
      <c r="B75" s="738" t="s">
        <v>804</v>
      </c>
      <c r="C75" s="1234">
        <v>10088</v>
      </c>
      <c r="D75" s="1234">
        <v>263000000</v>
      </c>
      <c r="E75" s="1234">
        <v>250000000</v>
      </c>
      <c r="F75" s="1234">
        <v>9</v>
      </c>
      <c r="G75" s="1234">
        <v>9</v>
      </c>
      <c r="H75" s="1234">
        <v>2</v>
      </c>
      <c r="I75" s="738">
        <v>11</v>
      </c>
      <c r="J75" s="1139">
        <v>42005</v>
      </c>
    </row>
    <row r="76" spans="2:10" s="738" customFormat="1" ht="12.75" hidden="1">
      <c r="B76" s="738" t="s">
        <v>803</v>
      </c>
      <c r="C76" s="1234">
        <v>10089</v>
      </c>
      <c r="D76" s="1234">
        <v>263000000</v>
      </c>
      <c r="E76" s="1234">
        <v>250000000</v>
      </c>
      <c r="F76" s="1234">
        <v>8</v>
      </c>
      <c r="G76" s="1234">
        <v>9</v>
      </c>
      <c r="H76" s="1234">
        <v>2</v>
      </c>
      <c r="I76" s="738">
        <v>11</v>
      </c>
      <c r="J76" s="1139">
        <v>42005</v>
      </c>
    </row>
    <row r="77" spans="2:10" s="738" customFormat="1" ht="12.75" hidden="1">
      <c r="B77" s="738" t="s">
        <v>801</v>
      </c>
      <c r="C77" s="1234">
        <v>10090</v>
      </c>
      <c r="D77" s="1234">
        <v>315000000</v>
      </c>
      <c r="E77" s="1234">
        <v>300000000</v>
      </c>
      <c r="F77" s="1234">
        <v>7</v>
      </c>
      <c r="G77" s="1234">
        <v>10</v>
      </c>
      <c r="H77" s="1234">
        <v>2</v>
      </c>
      <c r="I77" s="738">
        <v>12</v>
      </c>
      <c r="J77" s="1139">
        <v>42005</v>
      </c>
    </row>
    <row r="78" spans="2:10" s="738" customFormat="1" ht="12.75" hidden="1">
      <c r="B78" s="738" t="s">
        <v>849</v>
      </c>
      <c r="C78" s="1234">
        <v>10092</v>
      </c>
      <c r="D78" s="1234">
        <v>263000000</v>
      </c>
      <c r="E78" s="1234">
        <v>250000000</v>
      </c>
      <c r="F78" s="1234">
        <v>7</v>
      </c>
      <c r="G78" s="1234">
        <v>7</v>
      </c>
      <c r="H78" s="1234">
        <v>5</v>
      </c>
      <c r="I78" s="738">
        <v>12</v>
      </c>
      <c r="J78" s="1139">
        <v>42005</v>
      </c>
    </row>
    <row r="79" spans="2:10" s="738" customFormat="1" ht="12.75" hidden="1">
      <c r="B79" s="738" t="s">
        <v>1002</v>
      </c>
      <c r="C79" s="1234">
        <v>10096</v>
      </c>
      <c r="D79" s="1234">
        <v>0</v>
      </c>
      <c r="E79" s="1234">
        <v>0</v>
      </c>
      <c r="F79" s="1234">
        <v>0</v>
      </c>
      <c r="G79" s="1234">
        <v>0</v>
      </c>
      <c r="H79" s="1234">
        <v>2</v>
      </c>
      <c r="I79" s="738">
        <v>2</v>
      </c>
      <c r="J79" s="1139">
        <v>42005</v>
      </c>
    </row>
    <row r="80" spans="2:10" s="738" customFormat="1" ht="12.75" hidden="1">
      <c r="B80" s="738" t="s">
        <v>913</v>
      </c>
      <c r="C80" s="1234">
        <v>10097</v>
      </c>
      <c r="D80" s="1234">
        <v>0</v>
      </c>
      <c r="E80" s="1234">
        <v>0</v>
      </c>
      <c r="F80" s="1234">
        <v>0</v>
      </c>
      <c r="G80" s="1234">
        <v>0</v>
      </c>
      <c r="H80" s="1234">
        <v>0</v>
      </c>
      <c r="I80" s="738">
        <v>0</v>
      </c>
      <c r="J80" s="1139">
        <v>42005</v>
      </c>
    </row>
    <row r="81" spans="1:10" s="738" customFormat="1" ht="12.75" hidden="1">
      <c r="B81" s="738" t="s">
        <v>1001</v>
      </c>
      <c r="C81" s="1234">
        <v>10098</v>
      </c>
      <c r="D81" s="1234">
        <v>67000000</v>
      </c>
      <c r="E81" s="1234">
        <v>64000000</v>
      </c>
      <c r="F81" s="1234">
        <v>4</v>
      </c>
      <c r="G81" s="1234">
        <v>5</v>
      </c>
      <c r="H81" s="1234">
        <v>3</v>
      </c>
      <c r="I81" s="738">
        <v>8</v>
      </c>
      <c r="J81" s="1139">
        <v>42005</v>
      </c>
    </row>
    <row r="82" spans="1:10" s="738" customFormat="1" ht="12.75" hidden="1">
      <c r="B82" s="738" t="s">
        <v>1000</v>
      </c>
      <c r="C82" s="1234">
        <v>10103</v>
      </c>
      <c r="D82" s="1234">
        <v>237000000</v>
      </c>
      <c r="E82" s="1234">
        <v>225000000</v>
      </c>
      <c r="F82" s="1234">
        <v>3</v>
      </c>
      <c r="G82" s="1234">
        <v>11</v>
      </c>
      <c r="H82" s="1234">
        <v>5</v>
      </c>
      <c r="I82" s="738">
        <v>16</v>
      </c>
      <c r="J82" s="1139">
        <v>42005</v>
      </c>
    </row>
    <row r="83" spans="1:10" s="738" customFormat="1" ht="12.75" hidden="1">
      <c r="B83" s="738" t="s">
        <v>999</v>
      </c>
      <c r="C83" s="1234">
        <v>10104</v>
      </c>
      <c r="D83" s="1234">
        <v>237000000</v>
      </c>
      <c r="E83" s="1234">
        <v>225000000</v>
      </c>
      <c r="F83" s="1234">
        <v>3</v>
      </c>
      <c r="G83" s="1234">
        <v>11</v>
      </c>
      <c r="H83" s="1234">
        <v>5</v>
      </c>
      <c r="I83" s="738">
        <v>16</v>
      </c>
      <c r="J83" s="1139">
        <v>42005</v>
      </c>
    </row>
    <row r="84" spans="1:10" s="738" customFormat="1" ht="12.75" hidden="1">
      <c r="B84" s="738" t="s">
        <v>998</v>
      </c>
      <c r="C84" s="1234">
        <v>10105</v>
      </c>
      <c r="D84" s="1234">
        <v>301000000</v>
      </c>
      <c r="E84" s="1234">
        <v>286000000</v>
      </c>
      <c r="F84" s="1234">
        <v>12</v>
      </c>
      <c r="G84" s="1234">
        <v>15</v>
      </c>
      <c r="H84" s="1234">
        <v>0</v>
      </c>
      <c r="I84" s="738">
        <v>15</v>
      </c>
      <c r="J84" s="1139">
        <v>42005</v>
      </c>
    </row>
    <row r="85" spans="1:10" s="738" customFormat="1" ht="12.75" hidden="1">
      <c r="B85" s="738" t="s">
        <v>997</v>
      </c>
      <c r="C85" s="1234">
        <v>10106</v>
      </c>
      <c r="D85" s="1234">
        <v>315000000</v>
      </c>
      <c r="E85" s="1234">
        <v>300000000</v>
      </c>
      <c r="F85" s="1234">
        <v>6</v>
      </c>
      <c r="G85" s="1234">
        <v>10</v>
      </c>
      <c r="H85" s="1234">
        <v>2</v>
      </c>
      <c r="I85" s="738">
        <v>12</v>
      </c>
      <c r="J85" s="1139">
        <v>42005</v>
      </c>
    </row>
    <row r="86" spans="1:10" s="738" customFormat="1" ht="12.75" hidden="1">
      <c r="B86" s="738" t="s">
        <v>1046</v>
      </c>
      <c r="C86" s="1234">
        <v>10002</v>
      </c>
      <c r="D86" s="1234">
        <v>2310000000</v>
      </c>
      <c r="E86" s="1234">
        <v>2200000000</v>
      </c>
      <c r="F86" s="1234">
        <v>80</v>
      </c>
      <c r="G86" s="1234">
        <v>44</v>
      </c>
      <c r="H86" s="1234">
        <v>10</v>
      </c>
      <c r="I86" s="738">
        <v>54</v>
      </c>
      <c r="J86" s="1139">
        <v>42005</v>
      </c>
    </row>
    <row r="87" spans="1:10" s="738" customFormat="1" ht="12.75" hidden="1">
      <c r="B87" s="738" t="s">
        <v>1047</v>
      </c>
      <c r="C87" s="1234">
        <v>10011</v>
      </c>
      <c r="D87" s="1234">
        <v>2121000000</v>
      </c>
      <c r="E87" s="1234">
        <v>2014000000</v>
      </c>
      <c r="F87" s="1234">
        <v>87</v>
      </c>
      <c r="G87" s="1234">
        <v>21</v>
      </c>
      <c r="H87" s="1234">
        <v>0</v>
      </c>
      <c r="I87" s="738">
        <v>21</v>
      </c>
      <c r="J87" s="1139">
        <v>42005</v>
      </c>
    </row>
    <row r="88" spans="1:10" s="738" customFormat="1" ht="12.75" hidden="1">
      <c r="B88" s="738" t="s">
        <v>1048</v>
      </c>
      <c r="C88" s="1234">
        <v>10023</v>
      </c>
      <c r="D88" s="1234">
        <v>1920000000</v>
      </c>
      <c r="E88" s="1234">
        <v>1823000000</v>
      </c>
      <c r="F88" s="1234">
        <v>78</v>
      </c>
      <c r="G88" s="1234">
        <v>23</v>
      </c>
      <c r="H88" s="1234">
        <v>1</v>
      </c>
      <c r="I88" s="738">
        <v>24</v>
      </c>
      <c r="J88" s="1139">
        <v>42005</v>
      </c>
    </row>
    <row r="89" spans="1:10" s="738" customFormat="1" ht="12.75" hidden="1">
      <c r="B89" s="738" t="s">
        <v>1049</v>
      </c>
      <c r="C89" s="1234">
        <v>10034</v>
      </c>
      <c r="D89" s="1234">
        <v>2627000000</v>
      </c>
      <c r="E89" s="1234">
        <v>2500000000</v>
      </c>
      <c r="F89" s="1234">
        <v>76</v>
      </c>
      <c r="G89" s="1234">
        <v>47</v>
      </c>
      <c r="H89" s="1234">
        <v>15</v>
      </c>
      <c r="I89" s="738">
        <v>62</v>
      </c>
      <c r="J89" s="1139">
        <v>42005</v>
      </c>
    </row>
    <row r="90" spans="1:10" s="738" customFormat="1" ht="12.75" hidden="1">
      <c r="B90" s="738" t="s">
        <v>1050</v>
      </c>
      <c r="C90" s="1234">
        <v>10041</v>
      </c>
      <c r="D90" s="1234">
        <v>620000000</v>
      </c>
      <c r="E90" s="1234">
        <v>588000000</v>
      </c>
      <c r="F90" s="1234">
        <v>26</v>
      </c>
      <c r="G90" s="1234">
        <v>8</v>
      </c>
      <c r="H90" s="1234">
        <v>0</v>
      </c>
      <c r="I90" s="738">
        <v>8</v>
      </c>
      <c r="J90" s="1139">
        <v>42005</v>
      </c>
    </row>
    <row r="91" spans="1:10" s="738" customFormat="1" ht="12.75" hidden="1">
      <c r="B91" s="738" t="s">
        <v>1051</v>
      </c>
      <c r="C91" s="1234">
        <v>10050</v>
      </c>
      <c r="D91" s="1234">
        <v>1426000000</v>
      </c>
      <c r="E91" s="1234">
        <v>1353000000</v>
      </c>
      <c r="F91" s="1234">
        <v>59</v>
      </c>
      <c r="G91" s="1234">
        <v>47</v>
      </c>
      <c r="H91" s="1234">
        <v>5</v>
      </c>
      <c r="I91" s="738">
        <v>52</v>
      </c>
      <c r="J91" s="1139">
        <v>42005</v>
      </c>
    </row>
    <row r="92" spans="1:10" s="738" customFormat="1" ht="12.75" hidden="1">
      <c r="B92" s="738" t="s">
        <v>1052</v>
      </c>
      <c r="C92" s="1234">
        <v>10057</v>
      </c>
      <c r="D92" s="1234">
        <v>525000000</v>
      </c>
      <c r="E92" s="1234">
        <v>500000000</v>
      </c>
      <c r="F92" s="1234">
        <v>25</v>
      </c>
      <c r="G92" s="1234">
        <v>5</v>
      </c>
      <c r="H92" s="1234">
        <v>2</v>
      </c>
      <c r="I92" s="738">
        <v>7</v>
      </c>
      <c r="J92" s="1139">
        <v>42005</v>
      </c>
    </row>
    <row r="93" spans="1:10" s="738" customFormat="1" ht="12.75" hidden="1">
      <c r="B93" s="738" t="s">
        <v>1053</v>
      </c>
      <c r="C93" s="1234">
        <v>10085</v>
      </c>
      <c r="D93" s="1234">
        <v>3888000000</v>
      </c>
      <c r="E93" s="1234">
        <v>3700000000</v>
      </c>
      <c r="F93" s="1234">
        <v>150</v>
      </c>
      <c r="G93" s="1234">
        <v>92</v>
      </c>
      <c r="H93" s="1234">
        <v>20</v>
      </c>
      <c r="I93" s="738">
        <v>112</v>
      </c>
      <c r="J93" s="1139">
        <v>42005</v>
      </c>
    </row>
    <row r="94" spans="1:10" s="738" customFormat="1" ht="12.75" hidden="1">
      <c r="B94" s="738" t="s">
        <v>1054</v>
      </c>
      <c r="C94" s="1234">
        <v>10101</v>
      </c>
      <c r="D94" s="1234">
        <v>474000000</v>
      </c>
      <c r="E94" s="1234">
        <v>450000000</v>
      </c>
      <c r="F94" s="1234">
        <v>6</v>
      </c>
      <c r="G94" s="1234">
        <v>22</v>
      </c>
      <c r="H94" s="1234">
        <v>10</v>
      </c>
      <c r="I94" s="738">
        <v>32</v>
      </c>
      <c r="J94" s="1139">
        <v>42005</v>
      </c>
    </row>
    <row r="95" spans="1:10" s="738" customFormat="1" ht="12.75" hidden="1">
      <c r="A95" s="762" t="s">
        <v>697</v>
      </c>
      <c r="B95" s="738" t="s">
        <v>697</v>
      </c>
      <c r="C95" s="1234">
        <v>10001</v>
      </c>
      <c r="D95" s="1234">
        <v>8825000000</v>
      </c>
      <c r="E95" s="1234">
        <v>8400000000</v>
      </c>
      <c r="F95" s="1234">
        <v>306</v>
      </c>
      <c r="G95" s="1234">
        <v>183</v>
      </c>
      <c r="H95" s="1234">
        <v>45</v>
      </c>
      <c r="I95" s="738">
        <v>228</v>
      </c>
      <c r="J95" s="1139">
        <v>42005</v>
      </c>
    </row>
    <row r="96" spans="1:10" s="738" customFormat="1" ht="12.75" hidden="1">
      <c r="C96" s="1234"/>
      <c r="D96" s="1234"/>
      <c r="E96" s="1234"/>
      <c r="F96" s="1234"/>
      <c r="G96" s="1234"/>
      <c r="H96" s="1234"/>
      <c r="J96" s="1139"/>
    </row>
    <row r="97" spans="1:10" s="738" customFormat="1" ht="12.75" hidden="1">
      <c r="B97" s="738" t="s">
        <v>699</v>
      </c>
      <c r="C97" s="1234">
        <v>10010</v>
      </c>
      <c r="D97" s="1234">
        <v>4661000000</v>
      </c>
      <c r="E97" s="1234">
        <v>4425000000</v>
      </c>
      <c r="F97" s="1234">
        <v>191</v>
      </c>
      <c r="G97" s="1234">
        <v>52</v>
      </c>
      <c r="H97" s="1234">
        <v>1</v>
      </c>
      <c r="I97" s="738">
        <v>53</v>
      </c>
      <c r="J97" s="1139">
        <v>42005</v>
      </c>
    </row>
    <row r="98" spans="1:10" s="738" customFormat="1" ht="12.75" hidden="1">
      <c r="B98" s="738" t="s">
        <v>698</v>
      </c>
      <c r="C98" s="1234">
        <v>10049</v>
      </c>
      <c r="D98" s="1234">
        <v>1426000000</v>
      </c>
      <c r="E98" s="1234">
        <v>1353000000</v>
      </c>
      <c r="F98" s="1234">
        <v>59</v>
      </c>
      <c r="G98" s="1234">
        <v>47</v>
      </c>
      <c r="H98" s="1234">
        <v>5</v>
      </c>
      <c r="I98" s="738">
        <v>52</v>
      </c>
      <c r="J98" s="1139">
        <v>42005</v>
      </c>
    </row>
    <row r="99" spans="1:10" s="738" customFormat="1" ht="12.75" hidden="1">
      <c r="A99" s="762" t="s">
        <v>1055</v>
      </c>
      <c r="C99" s="1234"/>
      <c r="D99" s="1234">
        <f t="shared" ref="D99:I99" si="0">SUM(D97:D98)</f>
        <v>6087000000</v>
      </c>
      <c r="E99" s="1234">
        <f t="shared" si="0"/>
        <v>5778000000</v>
      </c>
      <c r="F99" s="1234">
        <f t="shared" si="0"/>
        <v>250</v>
      </c>
      <c r="G99" s="1234">
        <f t="shared" si="0"/>
        <v>99</v>
      </c>
      <c r="H99" s="1234">
        <f t="shared" si="0"/>
        <v>6</v>
      </c>
      <c r="I99" s="738">
        <f t="shared" si="0"/>
        <v>105</v>
      </c>
      <c r="J99" s="1158"/>
    </row>
    <row r="100" spans="1:10" s="738" customFormat="1" ht="12.75" hidden="1">
      <c r="C100" s="1234"/>
      <c r="D100" s="1234"/>
      <c r="E100" s="1234"/>
      <c r="F100" s="1234"/>
      <c r="G100" s="1234"/>
      <c r="H100" s="1234"/>
    </row>
    <row r="101" spans="1:10" s="738" customFormat="1" ht="12.75" hidden="1">
      <c r="A101" s="762" t="s">
        <v>377</v>
      </c>
      <c r="B101" s="738" t="s">
        <v>377</v>
      </c>
      <c r="C101" s="1234">
        <v>10056</v>
      </c>
      <c r="D101" s="1234">
        <v>999000000</v>
      </c>
      <c r="E101" s="1234">
        <v>950000000</v>
      </c>
      <c r="F101" s="1234">
        <v>31</v>
      </c>
      <c r="G101" s="1234">
        <v>27</v>
      </c>
      <c r="H101" s="1234">
        <v>12</v>
      </c>
      <c r="I101" s="738">
        <v>39</v>
      </c>
      <c r="J101" s="1139">
        <v>42005</v>
      </c>
    </row>
    <row r="102" spans="1:10" s="738" customFormat="1" ht="12.75" hidden="1">
      <c r="C102" s="1234"/>
      <c r="D102" s="1234"/>
      <c r="E102" s="1234"/>
      <c r="F102" s="1234"/>
      <c r="G102" s="1234"/>
      <c r="H102" s="1234"/>
    </row>
    <row r="103" spans="1:10" s="738" customFormat="1" ht="12.75" hidden="1">
      <c r="C103" s="1234"/>
      <c r="D103" s="1234"/>
      <c r="E103" s="1234"/>
      <c r="F103" s="1234"/>
      <c r="G103" s="1234"/>
      <c r="H103" s="1234"/>
      <c r="I103" s="1158"/>
      <c r="J103" s="1158"/>
    </row>
    <row r="104" spans="1:10" s="738" customFormat="1" ht="12.75" hidden="1">
      <c r="A104" s="762" t="s">
        <v>1056</v>
      </c>
      <c r="B104" s="738" t="s">
        <v>1056</v>
      </c>
      <c r="C104" s="1234" t="s">
        <v>1057</v>
      </c>
      <c r="D104" s="1234">
        <v>15911000000</v>
      </c>
      <c r="E104" s="1234">
        <v>15128000000</v>
      </c>
      <c r="F104" s="1234">
        <v>587</v>
      </c>
      <c r="G104" s="1234">
        <v>309</v>
      </c>
      <c r="H104" s="1234">
        <v>63</v>
      </c>
      <c r="I104" s="738">
        <v>372</v>
      </c>
      <c r="J104" s="1139">
        <v>42005</v>
      </c>
    </row>
    <row r="106" spans="1:10">
      <c r="A106" s="1192" t="s">
        <v>1200</v>
      </c>
    </row>
    <row r="107" spans="1:10">
      <c r="A107" s="1147" t="s">
        <v>1007</v>
      </c>
      <c r="B107" s="1147" t="s">
        <v>1008</v>
      </c>
      <c r="C107" s="1233" t="s">
        <v>1</v>
      </c>
      <c r="D107" s="1233" t="s">
        <v>2</v>
      </c>
      <c r="E107" s="1233" t="s">
        <v>1006</v>
      </c>
      <c r="F107" s="1233" t="s">
        <v>1005</v>
      </c>
      <c r="G107" s="1233" t="s">
        <v>1004</v>
      </c>
      <c r="H107" s="1233" t="s">
        <v>1003</v>
      </c>
      <c r="I107" s="1147" t="s">
        <v>1058</v>
      </c>
    </row>
    <row r="108" spans="1:10">
      <c r="A108" s="1147" t="s">
        <v>35</v>
      </c>
      <c r="B108" s="1147">
        <v>10004</v>
      </c>
      <c r="C108" s="1233">
        <v>315000000</v>
      </c>
      <c r="D108" s="1233">
        <v>300000000</v>
      </c>
      <c r="E108" s="1233">
        <v>17</v>
      </c>
      <c r="F108" s="1233">
        <v>6</v>
      </c>
      <c r="G108" s="1233">
        <v>2</v>
      </c>
      <c r="H108" s="1233">
        <v>8</v>
      </c>
      <c r="I108" s="1184">
        <v>42036</v>
      </c>
    </row>
    <row r="109" spans="1:10">
      <c r="A109" s="1147" t="s">
        <v>64</v>
      </c>
      <c r="B109" s="1147">
        <v>10009</v>
      </c>
      <c r="C109" s="1233">
        <v>410000000</v>
      </c>
      <c r="D109" s="1233">
        <v>390000000</v>
      </c>
      <c r="E109" s="1233">
        <v>24</v>
      </c>
      <c r="F109" s="1233">
        <v>7</v>
      </c>
      <c r="G109" s="1233">
        <v>2</v>
      </c>
      <c r="H109" s="1233">
        <v>9</v>
      </c>
      <c r="I109" s="1184">
        <v>42036</v>
      </c>
    </row>
    <row r="110" spans="1:10">
      <c r="A110" s="1147" t="s">
        <v>131</v>
      </c>
      <c r="B110" s="1147">
        <v>10013</v>
      </c>
      <c r="C110" s="1233">
        <v>417000000</v>
      </c>
      <c r="D110" s="1233">
        <v>396000000</v>
      </c>
      <c r="E110" s="1233">
        <v>17</v>
      </c>
      <c r="F110" s="1233">
        <v>5</v>
      </c>
      <c r="G110" s="1233">
        <v>0</v>
      </c>
      <c r="H110" s="1233">
        <v>5</v>
      </c>
      <c r="I110" s="1184">
        <v>42036</v>
      </c>
    </row>
    <row r="111" spans="1:10">
      <c r="A111" s="1147" t="s">
        <v>136</v>
      </c>
      <c r="B111" s="1147">
        <v>10014</v>
      </c>
      <c r="C111" s="1233">
        <v>164000000</v>
      </c>
      <c r="D111" s="1233">
        <v>156000000</v>
      </c>
      <c r="E111" s="1233">
        <v>7</v>
      </c>
      <c r="F111" s="1233">
        <v>8</v>
      </c>
      <c r="G111" s="1233">
        <v>0</v>
      </c>
      <c r="H111" s="1233">
        <v>8</v>
      </c>
      <c r="I111" s="1184">
        <v>42036</v>
      </c>
    </row>
    <row r="112" spans="1:10">
      <c r="A112" s="1147" t="s">
        <v>133</v>
      </c>
      <c r="B112" s="1147">
        <v>10015</v>
      </c>
      <c r="C112" s="1233">
        <v>417000000</v>
      </c>
      <c r="D112" s="1233">
        <v>396000000</v>
      </c>
      <c r="E112" s="1233">
        <v>17</v>
      </c>
      <c r="F112" s="1233">
        <v>5</v>
      </c>
      <c r="G112" s="1233">
        <v>0</v>
      </c>
      <c r="H112" s="1233">
        <v>5</v>
      </c>
      <c r="I112" s="1184">
        <v>42036</v>
      </c>
    </row>
    <row r="113" spans="1:9">
      <c r="A113" s="1147" t="s">
        <v>130</v>
      </c>
      <c r="B113" s="1147">
        <v>10017</v>
      </c>
      <c r="C113" s="1233">
        <v>556000000</v>
      </c>
      <c r="D113" s="1233">
        <v>528000000</v>
      </c>
      <c r="E113" s="1233">
        <v>22</v>
      </c>
      <c r="F113" s="1233">
        <v>10</v>
      </c>
      <c r="G113" s="1233">
        <v>1</v>
      </c>
      <c r="H113" s="1233">
        <v>11</v>
      </c>
      <c r="I113" s="1184">
        <v>42036</v>
      </c>
    </row>
    <row r="114" spans="1:9">
      <c r="A114" s="1147" t="s">
        <v>138</v>
      </c>
      <c r="B114" s="1147">
        <v>10018</v>
      </c>
      <c r="C114" s="1233">
        <v>252000000</v>
      </c>
      <c r="D114" s="1233">
        <v>240000000</v>
      </c>
      <c r="E114" s="1233">
        <v>13</v>
      </c>
      <c r="F114" s="1233">
        <v>6</v>
      </c>
      <c r="G114" s="1233">
        <v>2</v>
      </c>
      <c r="H114" s="1233">
        <v>8</v>
      </c>
      <c r="I114" s="1184">
        <v>42036</v>
      </c>
    </row>
    <row r="115" spans="1:9">
      <c r="A115" s="1147" t="s">
        <v>542</v>
      </c>
      <c r="B115" s="1147">
        <v>10031</v>
      </c>
      <c r="C115" s="1233">
        <v>221000000</v>
      </c>
      <c r="D115" s="1233">
        <v>210000000</v>
      </c>
      <c r="E115" s="1233">
        <v>18</v>
      </c>
      <c r="F115" s="1233">
        <v>6</v>
      </c>
      <c r="G115" s="1233">
        <v>2</v>
      </c>
      <c r="H115" s="1233">
        <v>8</v>
      </c>
      <c r="I115" s="1184">
        <v>42036</v>
      </c>
    </row>
    <row r="116" spans="1:9">
      <c r="A116" s="1147" t="s">
        <v>572</v>
      </c>
      <c r="B116" s="1147">
        <v>10032</v>
      </c>
      <c r="C116" s="1233">
        <v>164000000</v>
      </c>
      <c r="D116" s="1233">
        <v>156000000</v>
      </c>
      <c r="E116" s="1233">
        <v>7</v>
      </c>
      <c r="F116" s="1233">
        <v>8</v>
      </c>
      <c r="G116" s="1233">
        <v>0</v>
      </c>
      <c r="H116" s="1233">
        <v>8</v>
      </c>
      <c r="I116" s="1184">
        <v>42036</v>
      </c>
    </row>
    <row r="117" spans="1:9">
      <c r="A117" s="1147" t="s">
        <v>471</v>
      </c>
      <c r="B117" s="1147">
        <v>10033</v>
      </c>
      <c r="C117" s="1233">
        <v>221000000</v>
      </c>
      <c r="D117" s="1233">
        <v>210000000</v>
      </c>
      <c r="E117" s="1233">
        <v>16</v>
      </c>
      <c r="F117" s="1233">
        <v>6</v>
      </c>
      <c r="G117" s="1233">
        <v>2</v>
      </c>
      <c r="H117" s="1233">
        <v>8</v>
      </c>
      <c r="I117" s="1184">
        <v>42036</v>
      </c>
    </row>
    <row r="118" spans="1:9">
      <c r="A118" s="1147" t="s">
        <v>540</v>
      </c>
      <c r="B118" s="1147">
        <v>10036</v>
      </c>
      <c r="C118" s="1233">
        <v>221000000</v>
      </c>
      <c r="D118" s="1233">
        <v>210000000</v>
      </c>
      <c r="E118" s="1233">
        <v>14</v>
      </c>
      <c r="F118" s="1233">
        <v>6</v>
      </c>
      <c r="G118" s="1233">
        <v>2</v>
      </c>
      <c r="H118" s="1233">
        <v>8</v>
      </c>
      <c r="I118" s="1184">
        <v>42036</v>
      </c>
    </row>
    <row r="119" spans="1:9">
      <c r="A119" s="1147" t="s">
        <v>561</v>
      </c>
      <c r="B119" s="1147">
        <v>10037</v>
      </c>
      <c r="C119" s="1233">
        <v>221000000</v>
      </c>
      <c r="D119" s="1233">
        <v>210000000</v>
      </c>
      <c r="E119" s="1233">
        <v>13</v>
      </c>
      <c r="F119" s="1233">
        <v>6</v>
      </c>
      <c r="G119" s="1233">
        <v>2</v>
      </c>
      <c r="H119" s="1233">
        <v>8</v>
      </c>
      <c r="I119" s="1184">
        <v>42036</v>
      </c>
    </row>
    <row r="120" spans="1:9">
      <c r="A120" s="1147" t="s">
        <v>571</v>
      </c>
      <c r="B120" s="1147">
        <v>10038</v>
      </c>
      <c r="C120" s="1233">
        <v>164000000</v>
      </c>
      <c r="D120" s="1233">
        <v>156000000</v>
      </c>
      <c r="E120" s="1233">
        <v>7</v>
      </c>
      <c r="F120" s="1233">
        <v>8</v>
      </c>
      <c r="G120" s="1233">
        <v>0</v>
      </c>
      <c r="H120" s="1233">
        <v>8</v>
      </c>
      <c r="I120" s="1184">
        <v>42036</v>
      </c>
    </row>
    <row r="121" spans="1:9">
      <c r="A121" s="1147" t="s">
        <v>559</v>
      </c>
      <c r="B121" s="1147">
        <v>10039</v>
      </c>
      <c r="C121" s="1233">
        <v>221000000</v>
      </c>
      <c r="D121" s="1233">
        <v>210000000</v>
      </c>
      <c r="E121" s="1233">
        <v>12</v>
      </c>
      <c r="F121" s="1233">
        <v>7</v>
      </c>
      <c r="G121" s="1233">
        <v>2</v>
      </c>
      <c r="H121" s="1233">
        <v>9</v>
      </c>
      <c r="I121" s="1184">
        <v>42036</v>
      </c>
    </row>
    <row r="122" spans="1:9">
      <c r="A122" s="1147" t="s">
        <v>558</v>
      </c>
      <c r="B122" s="1147">
        <v>10040</v>
      </c>
      <c r="C122" s="1233">
        <v>221000000</v>
      </c>
      <c r="D122" s="1233">
        <v>210000000</v>
      </c>
      <c r="E122" s="1233">
        <v>12</v>
      </c>
      <c r="F122" s="1233">
        <v>7</v>
      </c>
      <c r="G122" s="1233">
        <v>2</v>
      </c>
      <c r="H122" s="1233">
        <v>9</v>
      </c>
      <c r="I122" s="1184">
        <v>42036</v>
      </c>
    </row>
    <row r="123" spans="1:9">
      <c r="A123" s="1147" t="s">
        <v>570</v>
      </c>
      <c r="B123" s="1147">
        <v>10043</v>
      </c>
      <c r="C123" s="1233">
        <v>340000000</v>
      </c>
      <c r="D123" s="1233">
        <v>323000000</v>
      </c>
      <c r="E123" s="1233">
        <v>14</v>
      </c>
      <c r="F123" s="1233">
        <v>6</v>
      </c>
      <c r="G123" s="1233">
        <v>0</v>
      </c>
      <c r="H123" s="1233">
        <v>6</v>
      </c>
      <c r="I123" s="1184">
        <v>42036</v>
      </c>
    </row>
    <row r="124" spans="1:9">
      <c r="A124" s="1147" t="s">
        <v>573</v>
      </c>
      <c r="B124" s="1147">
        <v>10044</v>
      </c>
      <c r="C124" s="1233">
        <v>164000000</v>
      </c>
      <c r="D124" s="1233">
        <v>156000000</v>
      </c>
      <c r="E124" s="1233">
        <v>7</v>
      </c>
      <c r="F124" s="1233">
        <v>8</v>
      </c>
      <c r="G124" s="1233">
        <v>0</v>
      </c>
      <c r="H124" s="1233">
        <v>8</v>
      </c>
      <c r="I124" s="1184">
        <v>42036</v>
      </c>
    </row>
    <row r="125" spans="1:9">
      <c r="A125" s="1147" t="s">
        <v>560</v>
      </c>
      <c r="B125" s="1147">
        <v>10045</v>
      </c>
      <c r="C125" s="1233">
        <v>252000000</v>
      </c>
      <c r="D125" s="1233">
        <v>240000000</v>
      </c>
      <c r="E125" s="1233">
        <v>13</v>
      </c>
      <c r="F125" s="1233">
        <v>6</v>
      </c>
      <c r="G125" s="1233">
        <v>2</v>
      </c>
      <c r="H125" s="1233">
        <v>8</v>
      </c>
      <c r="I125" s="1184">
        <v>42036</v>
      </c>
    </row>
    <row r="126" spans="1:9">
      <c r="A126" s="1147" t="s">
        <v>553</v>
      </c>
      <c r="B126" s="1147">
        <v>10046</v>
      </c>
      <c r="C126" s="1233">
        <v>205000000</v>
      </c>
      <c r="D126" s="1233">
        <v>195000000</v>
      </c>
      <c r="E126" s="1233">
        <v>13</v>
      </c>
      <c r="F126" s="1233">
        <v>6</v>
      </c>
      <c r="G126" s="1233">
        <v>2</v>
      </c>
      <c r="H126" s="1233">
        <v>8</v>
      </c>
      <c r="I126" s="1184">
        <v>42036</v>
      </c>
    </row>
    <row r="127" spans="1:9">
      <c r="A127" s="1147" t="s">
        <v>645</v>
      </c>
      <c r="B127" s="1147">
        <v>10048</v>
      </c>
      <c r="C127" s="1233">
        <v>378000000</v>
      </c>
      <c r="D127" s="1233">
        <v>360000000</v>
      </c>
      <c r="E127" s="1233">
        <v>20</v>
      </c>
      <c r="F127" s="1233">
        <v>6</v>
      </c>
      <c r="G127" s="1233">
        <v>2</v>
      </c>
      <c r="H127" s="1233">
        <v>8</v>
      </c>
      <c r="I127" s="1184">
        <v>42036</v>
      </c>
    </row>
    <row r="128" spans="1:9">
      <c r="A128" s="1147" t="s">
        <v>608</v>
      </c>
      <c r="B128" s="1147">
        <v>10052</v>
      </c>
      <c r="C128" s="1233">
        <v>187000000</v>
      </c>
      <c r="D128" s="1233">
        <v>178000000</v>
      </c>
      <c r="E128" s="1233">
        <v>8</v>
      </c>
      <c r="F128" s="1233">
        <v>8</v>
      </c>
      <c r="G128" s="1233">
        <v>0</v>
      </c>
      <c r="H128" s="1233">
        <v>8</v>
      </c>
      <c r="I128" s="1184">
        <v>42036</v>
      </c>
    </row>
    <row r="129" spans="1:9">
      <c r="A129" s="1147" t="s">
        <v>646</v>
      </c>
      <c r="B129" s="1147">
        <v>10053</v>
      </c>
      <c r="C129" s="1233">
        <v>187000000</v>
      </c>
      <c r="D129" s="1233">
        <v>178000000</v>
      </c>
      <c r="E129" s="1233">
        <v>8</v>
      </c>
      <c r="F129" s="1233">
        <v>8</v>
      </c>
      <c r="G129" s="1233">
        <v>0</v>
      </c>
      <c r="H129" s="1233">
        <v>8</v>
      </c>
      <c r="I129" s="1184">
        <v>42036</v>
      </c>
    </row>
    <row r="130" spans="1:9">
      <c r="A130" s="1147" t="s">
        <v>644</v>
      </c>
      <c r="B130" s="1147">
        <v>10055</v>
      </c>
      <c r="C130" s="1233">
        <v>504000000</v>
      </c>
      <c r="D130" s="1233">
        <v>480000000</v>
      </c>
      <c r="E130" s="1233">
        <v>10</v>
      </c>
      <c r="F130" s="1233">
        <v>4</v>
      </c>
      <c r="G130" s="1233">
        <v>2</v>
      </c>
      <c r="H130" s="1233">
        <v>6</v>
      </c>
      <c r="I130" s="1184">
        <v>42036</v>
      </c>
    </row>
    <row r="131" spans="1:9">
      <c r="A131" s="1147" t="s">
        <v>643</v>
      </c>
      <c r="B131" s="1147">
        <v>10059</v>
      </c>
      <c r="C131" s="1233">
        <v>315000000</v>
      </c>
      <c r="D131" s="1233">
        <v>300000000</v>
      </c>
      <c r="E131" s="1233">
        <v>21</v>
      </c>
      <c r="F131" s="1233">
        <v>4</v>
      </c>
      <c r="G131" s="1233">
        <v>2</v>
      </c>
      <c r="H131" s="1233">
        <v>6</v>
      </c>
      <c r="I131" s="1184">
        <v>42036</v>
      </c>
    </row>
    <row r="132" spans="1:9">
      <c r="A132" s="1147" t="s">
        <v>702</v>
      </c>
      <c r="B132" s="1147">
        <v>10073</v>
      </c>
      <c r="C132" s="1233">
        <v>315000000</v>
      </c>
      <c r="D132" s="1233">
        <v>300000000</v>
      </c>
      <c r="E132" s="1233">
        <v>7</v>
      </c>
      <c r="F132" s="1233">
        <v>5</v>
      </c>
      <c r="G132" s="1233">
        <v>2</v>
      </c>
      <c r="H132" s="1233">
        <v>7</v>
      </c>
      <c r="I132" s="1184">
        <v>42036</v>
      </c>
    </row>
    <row r="133" spans="1:9">
      <c r="A133" s="1147" t="s">
        <v>700</v>
      </c>
      <c r="B133" s="1147">
        <v>10074</v>
      </c>
      <c r="C133" s="1233">
        <v>268000000</v>
      </c>
      <c r="D133" s="1233">
        <v>255000000</v>
      </c>
      <c r="E133" s="1233">
        <v>14</v>
      </c>
      <c r="F133" s="1233">
        <v>6</v>
      </c>
      <c r="G133" s="1233">
        <v>2</v>
      </c>
      <c r="H133" s="1233">
        <v>8</v>
      </c>
      <c r="I133" s="1184">
        <v>42036</v>
      </c>
    </row>
    <row r="134" spans="1:9">
      <c r="A134" s="1147" t="s">
        <v>703</v>
      </c>
      <c r="B134" s="1147">
        <v>10075</v>
      </c>
      <c r="C134" s="1233">
        <v>202000000</v>
      </c>
      <c r="D134" s="1233">
        <v>192000000</v>
      </c>
      <c r="E134" s="1233">
        <v>8</v>
      </c>
      <c r="F134" s="1233">
        <v>10</v>
      </c>
      <c r="G134" s="1233">
        <v>0</v>
      </c>
      <c r="H134" s="1233">
        <v>10</v>
      </c>
      <c r="I134" s="1184">
        <v>42036</v>
      </c>
    </row>
    <row r="135" spans="1:9">
      <c r="A135" s="1147" t="s">
        <v>728</v>
      </c>
      <c r="B135" s="1147">
        <v>10077</v>
      </c>
      <c r="C135" s="1233">
        <v>244000000</v>
      </c>
      <c r="D135" s="1233">
        <v>232000000</v>
      </c>
      <c r="E135" s="1233">
        <v>10</v>
      </c>
      <c r="F135" s="1233">
        <v>3</v>
      </c>
      <c r="G135" s="1233">
        <v>0</v>
      </c>
      <c r="H135" s="1233">
        <v>3</v>
      </c>
      <c r="I135" s="1184">
        <v>42036</v>
      </c>
    </row>
    <row r="136" spans="1:9">
      <c r="A136" s="1147" t="s">
        <v>806</v>
      </c>
      <c r="B136" s="1147">
        <v>10084</v>
      </c>
      <c r="C136" s="1233">
        <v>221000000</v>
      </c>
      <c r="D136" s="1233">
        <v>210000000</v>
      </c>
      <c r="E136" s="1233">
        <v>9</v>
      </c>
      <c r="F136" s="1233">
        <v>6</v>
      </c>
      <c r="G136" s="1233">
        <v>2</v>
      </c>
      <c r="H136" s="1233">
        <v>8</v>
      </c>
      <c r="I136" s="1184">
        <v>42036</v>
      </c>
    </row>
    <row r="137" spans="1:9">
      <c r="A137" s="1147" t="s">
        <v>804</v>
      </c>
      <c r="B137" s="1147">
        <v>10088</v>
      </c>
      <c r="C137" s="1233">
        <v>158000000</v>
      </c>
      <c r="D137" s="1233">
        <v>150000000</v>
      </c>
      <c r="E137" s="1233">
        <v>8</v>
      </c>
      <c r="F137" s="1233">
        <v>6</v>
      </c>
      <c r="G137" s="1233">
        <v>2</v>
      </c>
      <c r="H137" s="1233">
        <v>8</v>
      </c>
      <c r="I137" s="1184">
        <v>42036</v>
      </c>
    </row>
    <row r="138" spans="1:9">
      <c r="A138" s="1147" t="s">
        <v>803</v>
      </c>
      <c r="B138" s="1147">
        <v>10089</v>
      </c>
      <c r="C138" s="1233">
        <v>158000000</v>
      </c>
      <c r="D138" s="1233">
        <v>150000000</v>
      </c>
      <c r="E138" s="1233">
        <v>8</v>
      </c>
      <c r="F138" s="1233">
        <v>7</v>
      </c>
      <c r="G138" s="1233">
        <v>2</v>
      </c>
      <c r="H138" s="1233">
        <v>9</v>
      </c>
      <c r="I138" s="1184">
        <v>42036</v>
      </c>
    </row>
    <row r="139" spans="1:9">
      <c r="A139" s="1147" t="s">
        <v>801</v>
      </c>
      <c r="B139" s="1147">
        <v>10090</v>
      </c>
      <c r="C139" s="1233">
        <v>189000000</v>
      </c>
      <c r="D139" s="1233">
        <v>180000000</v>
      </c>
      <c r="E139" s="1233">
        <v>7</v>
      </c>
      <c r="F139" s="1233">
        <v>7</v>
      </c>
      <c r="G139" s="1233">
        <v>2</v>
      </c>
      <c r="H139" s="1233">
        <v>9</v>
      </c>
      <c r="I139" s="1184">
        <v>42036</v>
      </c>
    </row>
    <row r="140" spans="1:9">
      <c r="A140" s="1147" t="s">
        <v>849</v>
      </c>
      <c r="B140" s="1147">
        <v>10092</v>
      </c>
      <c r="C140" s="1233">
        <v>158000000</v>
      </c>
      <c r="D140" s="1233">
        <v>150000000</v>
      </c>
      <c r="E140" s="1233">
        <v>7</v>
      </c>
      <c r="F140" s="1233">
        <v>5</v>
      </c>
      <c r="G140" s="1233">
        <v>2</v>
      </c>
      <c r="H140" s="1233">
        <v>7</v>
      </c>
      <c r="I140" s="1184">
        <v>42036</v>
      </c>
    </row>
    <row r="141" spans="1:9">
      <c r="A141" s="1147" t="s">
        <v>1002</v>
      </c>
      <c r="B141" s="1147">
        <v>10096</v>
      </c>
      <c r="C141" s="1233">
        <v>67000000</v>
      </c>
      <c r="D141" s="1233">
        <v>64000000</v>
      </c>
      <c r="E141" s="1233">
        <v>4</v>
      </c>
      <c r="F141" s="1233">
        <v>5</v>
      </c>
      <c r="G141" s="1233">
        <v>3</v>
      </c>
      <c r="H141" s="1233">
        <v>8</v>
      </c>
      <c r="I141" s="1184">
        <v>42036</v>
      </c>
    </row>
    <row r="142" spans="1:9">
      <c r="A142" s="1147" t="s">
        <v>913</v>
      </c>
      <c r="B142" s="1147">
        <v>10097</v>
      </c>
      <c r="C142" s="1233">
        <v>0</v>
      </c>
      <c r="D142" s="1233">
        <v>0</v>
      </c>
      <c r="E142" s="1233">
        <v>0</v>
      </c>
      <c r="F142" s="1233">
        <v>0</v>
      </c>
      <c r="G142" s="1233">
        <v>2</v>
      </c>
      <c r="H142" s="1233">
        <v>2</v>
      </c>
      <c r="I142" s="1184">
        <v>42036</v>
      </c>
    </row>
    <row r="143" spans="1:9">
      <c r="A143" s="1147" t="s">
        <v>1001</v>
      </c>
      <c r="B143" s="1147">
        <v>10098</v>
      </c>
      <c r="C143" s="1233">
        <v>118000000</v>
      </c>
      <c r="D143" s="1233">
        <v>112000000</v>
      </c>
      <c r="E143" s="1233">
        <v>7</v>
      </c>
      <c r="F143" s="1233">
        <v>10</v>
      </c>
      <c r="G143" s="1233">
        <v>3</v>
      </c>
      <c r="H143" s="1233">
        <v>13</v>
      </c>
      <c r="I143" s="1184">
        <v>42036</v>
      </c>
    </row>
    <row r="144" spans="1:9">
      <c r="A144" s="1147" t="s">
        <v>1000</v>
      </c>
      <c r="B144" s="1147">
        <v>10103</v>
      </c>
      <c r="C144" s="1233">
        <v>142000000</v>
      </c>
      <c r="D144" s="1233">
        <v>135000000</v>
      </c>
      <c r="E144" s="1233">
        <v>4</v>
      </c>
      <c r="F144" s="1233">
        <v>8</v>
      </c>
      <c r="G144" s="1233">
        <v>2</v>
      </c>
      <c r="H144" s="1233">
        <v>10</v>
      </c>
      <c r="I144" s="1184">
        <v>42036</v>
      </c>
    </row>
    <row r="145" spans="1:9">
      <c r="A145" s="1147" t="s">
        <v>999</v>
      </c>
      <c r="B145" s="1147">
        <v>10104</v>
      </c>
      <c r="C145" s="1233">
        <v>142000000</v>
      </c>
      <c r="D145" s="1233">
        <v>135000000</v>
      </c>
      <c r="E145" s="1233">
        <v>4</v>
      </c>
      <c r="F145" s="1233">
        <v>8</v>
      </c>
      <c r="G145" s="1233">
        <v>2</v>
      </c>
      <c r="H145" s="1233">
        <v>10</v>
      </c>
      <c r="I145" s="1184">
        <v>42036</v>
      </c>
    </row>
    <row r="146" spans="1:9">
      <c r="A146" s="1147" t="s">
        <v>998</v>
      </c>
      <c r="B146" s="1147">
        <v>10105</v>
      </c>
      <c r="C146" s="1233">
        <v>243000000</v>
      </c>
      <c r="D146" s="1233">
        <v>231000000</v>
      </c>
      <c r="E146" s="1233">
        <v>10</v>
      </c>
      <c r="F146" s="1233">
        <v>3</v>
      </c>
      <c r="G146" s="1233">
        <v>0</v>
      </c>
      <c r="H146" s="1233">
        <v>3</v>
      </c>
      <c r="I146" s="1184">
        <v>42036</v>
      </c>
    </row>
    <row r="147" spans="1:9">
      <c r="A147" s="1147" t="s">
        <v>997</v>
      </c>
      <c r="B147" s="1147">
        <v>10106</v>
      </c>
      <c r="C147" s="1233">
        <v>189000000</v>
      </c>
      <c r="D147" s="1233">
        <v>180000000</v>
      </c>
      <c r="E147" s="1233">
        <v>6</v>
      </c>
      <c r="F147" s="1233">
        <v>7</v>
      </c>
      <c r="G147" s="1233">
        <v>2</v>
      </c>
      <c r="H147" s="1233">
        <v>9</v>
      </c>
      <c r="I147" s="1184">
        <v>42036</v>
      </c>
    </row>
    <row r="148" spans="1:9">
      <c r="A148" s="1147" t="s">
        <v>1046</v>
      </c>
      <c r="B148" s="1147">
        <v>10002</v>
      </c>
      <c r="C148" s="1233">
        <v>1387000000</v>
      </c>
      <c r="D148" s="1233">
        <v>1320000000</v>
      </c>
      <c r="E148" s="1233">
        <v>66</v>
      </c>
      <c r="F148" s="1233">
        <v>30</v>
      </c>
      <c r="G148" s="1233">
        <v>10</v>
      </c>
      <c r="H148" s="1233">
        <v>40</v>
      </c>
      <c r="I148" s="1184">
        <v>42036</v>
      </c>
    </row>
    <row r="149" spans="1:9">
      <c r="A149" s="1147" t="s">
        <v>1047</v>
      </c>
      <c r="B149" s="1147">
        <v>10011</v>
      </c>
      <c r="C149" s="1233">
        <v>1085000000</v>
      </c>
      <c r="D149" s="1233">
        <v>1031000000</v>
      </c>
      <c r="E149" s="1233">
        <v>45</v>
      </c>
      <c r="F149" s="1233">
        <v>27</v>
      </c>
      <c r="G149" s="1233">
        <v>0</v>
      </c>
      <c r="H149" s="1233">
        <v>27</v>
      </c>
      <c r="I149" s="1184">
        <v>42036</v>
      </c>
    </row>
    <row r="150" spans="1:9">
      <c r="A150" s="1147" t="s">
        <v>1048</v>
      </c>
      <c r="B150" s="1147">
        <v>10023</v>
      </c>
      <c r="C150" s="1233">
        <v>973000000</v>
      </c>
      <c r="D150" s="1233">
        <v>924000000</v>
      </c>
      <c r="E150" s="1233">
        <v>39</v>
      </c>
      <c r="F150" s="1233">
        <v>15</v>
      </c>
      <c r="G150" s="1233">
        <v>1</v>
      </c>
      <c r="H150" s="1233">
        <v>16</v>
      </c>
      <c r="I150" s="1184">
        <v>42036</v>
      </c>
    </row>
    <row r="151" spans="1:9">
      <c r="A151" s="1147" t="s">
        <v>1049</v>
      </c>
      <c r="B151" s="1147">
        <v>10034</v>
      </c>
      <c r="C151" s="1233">
        <v>1577000000</v>
      </c>
      <c r="D151" s="1233">
        <v>1500000000</v>
      </c>
      <c r="E151" s="1233">
        <v>66</v>
      </c>
      <c r="F151" s="1233">
        <v>33</v>
      </c>
      <c r="G151" s="1233">
        <v>12</v>
      </c>
      <c r="H151" s="1233">
        <v>45</v>
      </c>
      <c r="I151" s="1184">
        <v>42036</v>
      </c>
    </row>
    <row r="152" spans="1:9">
      <c r="A152" s="1147" t="s">
        <v>1050</v>
      </c>
      <c r="B152" s="1147">
        <v>10041</v>
      </c>
      <c r="C152" s="1233">
        <v>328000000</v>
      </c>
      <c r="D152" s="1233">
        <v>312000000</v>
      </c>
      <c r="E152" s="1233">
        <v>14</v>
      </c>
      <c r="F152" s="1233">
        <v>16</v>
      </c>
      <c r="G152" s="1233">
        <v>0</v>
      </c>
      <c r="H152" s="1233">
        <v>16</v>
      </c>
      <c r="I152" s="1184">
        <v>42036</v>
      </c>
    </row>
    <row r="153" spans="1:9">
      <c r="A153" s="1147" t="s">
        <v>1051</v>
      </c>
      <c r="B153" s="1147">
        <v>10050</v>
      </c>
      <c r="C153" s="1233">
        <v>1248000000</v>
      </c>
      <c r="D153" s="1233">
        <v>1187000000</v>
      </c>
      <c r="E153" s="1233">
        <v>55</v>
      </c>
      <c r="F153" s="1233">
        <v>47</v>
      </c>
      <c r="G153" s="1233">
        <v>8</v>
      </c>
      <c r="H153" s="1233">
        <v>55</v>
      </c>
      <c r="I153" s="1184">
        <v>42036</v>
      </c>
    </row>
    <row r="154" spans="1:9">
      <c r="A154" s="1147" t="s">
        <v>1052</v>
      </c>
      <c r="B154" s="1147">
        <v>10057</v>
      </c>
      <c r="C154" s="1233">
        <v>315000000</v>
      </c>
      <c r="D154" s="1233">
        <v>300000000</v>
      </c>
      <c r="E154" s="1233">
        <v>21</v>
      </c>
      <c r="F154" s="1233">
        <v>4</v>
      </c>
      <c r="G154" s="1233">
        <v>2</v>
      </c>
      <c r="H154" s="1233">
        <v>6</v>
      </c>
      <c r="I154" s="1184">
        <v>42036</v>
      </c>
    </row>
    <row r="155" spans="1:9">
      <c r="A155" s="1147" t="s">
        <v>1053</v>
      </c>
      <c r="B155" s="1147">
        <v>10085</v>
      </c>
      <c r="C155" s="1233">
        <v>2334000000</v>
      </c>
      <c r="D155" s="1233">
        <v>2220000000</v>
      </c>
      <c r="E155" s="1233">
        <v>129</v>
      </c>
      <c r="F155" s="1233">
        <v>65</v>
      </c>
      <c r="G155" s="1233">
        <v>20</v>
      </c>
      <c r="H155" s="1233">
        <v>85</v>
      </c>
      <c r="I155" s="1184">
        <v>42036</v>
      </c>
    </row>
    <row r="156" spans="1:9">
      <c r="A156" s="1147" t="s">
        <v>1054</v>
      </c>
      <c r="B156" s="1147">
        <v>10101</v>
      </c>
      <c r="C156" s="1233">
        <v>284000000</v>
      </c>
      <c r="D156" s="1233">
        <v>270000000</v>
      </c>
      <c r="E156" s="1233">
        <v>8</v>
      </c>
      <c r="F156" s="1233">
        <v>16</v>
      </c>
      <c r="G156" s="1233">
        <v>4</v>
      </c>
      <c r="H156" s="1233">
        <v>20</v>
      </c>
      <c r="I156" s="1184">
        <v>42036</v>
      </c>
    </row>
    <row r="157" spans="1:9">
      <c r="A157" s="1147" t="s">
        <v>697</v>
      </c>
      <c r="B157" s="1147">
        <v>10001</v>
      </c>
      <c r="C157" s="1233">
        <v>5298000000</v>
      </c>
      <c r="D157" s="1233">
        <v>5040000000</v>
      </c>
      <c r="E157" s="1233">
        <v>261</v>
      </c>
      <c r="F157" s="1233">
        <v>128</v>
      </c>
      <c r="G157" s="1233">
        <v>42</v>
      </c>
      <c r="H157" s="1233">
        <v>170</v>
      </c>
      <c r="I157" s="1184">
        <v>42036</v>
      </c>
    </row>
    <row r="158" spans="1:9">
      <c r="A158" s="1147" t="s">
        <v>699</v>
      </c>
      <c r="B158" s="1147">
        <v>10010</v>
      </c>
      <c r="C158" s="1233">
        <v>2386000000</v>
      </c>
      <c r="D158" s="1233">
        <v>2267000000</v>
      </c>
      <c r="E158" s="1233">
        <v>98</v>
      </c>
      <c r="F158" s="1233">
        <v>58</v>
      </c>
      <c r="G158" s="1233">
        <v>1</v>
      </c>
      <c r="H158" s="1233">
        <v>59</v>
      </c>
      <c r="I158" s="1184">
        <v>42036</v>
      </c>
    </row>
    <row r="159" spans="1:9">
      <c r="A159" s="1147" t="s">
        <v>698</v>
      </c>
      <c r="B159" s="1147">
        <v>10049</v>
      </c>
      <c r="C159" s="1233">
        <v>1248000000</v>
      </c>
      <c r="D159" s="1233">
        <v>1187000000</v>
      </c>
      <c r="E159" s="1233">
        <v>55</v>
      </c>
      <c r="F159" s="1233">
        <v>47</v>
      </c>
      <c r="G159" s="1233">
        <v>8</v>
      </c>
      <c r="H159" s="1233">
        <v>55</v>
      </c>
      <c r="I159" s="1184">
        <v>42036</v>
      </c>
    </row>
    <row r="160" spans="1:9">
      <c r="A160" s="1147" t="s">
        <v>377</v>
      </c>
      <c r="B160" s="1147">
        <v>10056</v>
      </c>
      <c r="C160" s="1233">
        <v>599000000</v>
      </c>
      <c r="D160" s="1233">
        <v>570000000</v>
      </c>
      <c r="E160" s="1233">
        <v>29</v>
      </c>
      <c r="F160" s="1233">
        <v>20</v>
      </c>
      <c r="G160" s="1233">
        <v>6</v>
      </c>
      <c r="H160" s="1233">
        <v>26</v>
      </c>
      <c r="I160" s="1184">
        <v>42036</v>
      </c>
    </row>
    <row r="161" spans="1:9">
      <c r="A161" s="1147" t="s">
        <v>1056</v>
      </c>
      <c r="B161" s="1147" t="s">
        <v>1057</v>
      </c>
      <c r="C161" s="1233">
        <v>9531000000</v>
      </c>
      <c r="D161" s="1233">
        <v>9064000000</v>
      </c>
      <c r="E161" s="1233">
        <v>443</v>
      </c>
      <c r="F161" s="1233">
        <v>253</v>
      </c>
      <c r="G161" s="1233">
        <v>57</v>
      </c>
      <c r="H161" s="1233">
        <v>310</v>
      </c>
      <c r="I161" s="1184">
        <v>42036</v>
      </c>
    </row>
    <row r="162" spans="1:9">
      <c r="A162" s="1147" t="s">
        <v>1185</v>
      </c>
      <c r="B162" s="1147">
        <v>10003</v>
      </c>
      <c r="C162" s="1233">
        <v>883000000</v>
      </c>
      <c r="D162" s="1233">
        <v>840000000</v>
      </c>
      <c r="E162" s="1233">
        <v>53</v>
      </c>
      <c r="F162" s="1233">
        <v>19</v>
      </c>
      <c r="G162" s="1233">
        <v>6</v>
      </c>
      <c r="H162" s="1233">
        <v>25</v>
      </c>
      <c r="I162" s="1184">
        <v>42036</v>
      </c>
    </row>
    <row r="163" spans="1:9">
      <c r="A163" s="1147" t="s">
        <v>1186</v>
      </c>
      <c r="B163" s="1147">
        <v>10012</v>
      </c>
      <c r="C163" s="1233">
        <v>1085000000</v>
      </c>
      <c r="D163" s="1233">
        <v>1031000000</v>
      </c>
      <c r="E163" s="1233">
        <v>45</v>
      </c>
      <c r="F163" s="1233">
        <v>27</v>
      </c>
      <c r="G163" s="1233">
        <v>0</v>
      </c>
      <c r="H163" s="1233">
        <v>27</v>
      </c>
      <c r="I163" s="1184">
        <v>42036</v>
      </c>
    </row>
    <row r="164" spans="1:9">
      <c r="A164" s="1147" t="s">
        <v>1187</v>
      </c>
      <c r="B164" s="1147">
        <v>10024</v>
      </c>
      <c r="C164" s="1233">
        <v>417000000</v>
      </c>
      <c r="D164" s="1233">
        <v>396000000</v>
      </c>
      <c r="E164" s="1233">
        <v>17</v>
      </c>
      <c r="F164" s="1233">
        <v>5</v>
      </c>
      <c r="G164" s="1233">
        <v>0</v>
      </c>
      <c r="H164" s="1233">
        <v>5</v>
      </c>
      <c r="I164" s="1184">
        <v>42036</v>
      </c>
    </row>
    <row r="165" spans="1:9">
      <c r="A165" s="1147" t="s">
        <v>1188</v>
      </c>
      <c r="B165" s="1147">
        <v>10035</v>
      </c>
      <c r="C165" s="1233">
        <v>915000000</v>
      </c>
      <c r="D165" s="1233">
        <v>870000000</v>
      </c>
      <c r="E165" s="1233">
        <v>49</v>
      </c>
      <c r="F165" s="1233">
        <v>24</v>
      </c>
      <c r="G165" s="1233">
        <v>8</v>
      </c>
      <c r="H165" s="1233">
        <v>32</v>
      </c>
      <c r="I165" s="1184">
        <v>42036</v>
      </c>
    </row>
    <row r="166" spans="1:9">
      <c r="A166" s="1147" t="s">
        <v>1189</v>
      </c>
      <c r="B166" s="1147">
        <v>10042</v>
      </c>
      <c r="C166" s="1233">
        <v>328000000</v>
      </c>
      <c r="D166" s="1233">
        <v>312000000</v>
      </c>
      <c r="E166" s="1233">
        <v>14</v>
      </c>
      <c r="F166" s="1233">
        <v>16</v>
      </c>
      <c r="G166" s="1233">
        <v>0</v>
      </c>
      <c r="H166" s="1233">
        <v>16</v>
      </c>
      <c r="I166" s="1184">
        <v>42036</v>
      </c>
    </row>
    <row r="167" spans="1:9">
      <c r="A167" s="1147" t="s">
        <v>1190</v>
      </c>
      <c r="B167" s="1147">
        <v>10047</v>
      </c>
      <c r="C167" s="1233">
        <v>1072000000</v>
      </c>
      <c r="D167" s="1233">
        <v>1020000000</v>
      </c>
      <c r="E167" s="1233">
        <v>59</v>
      </c>
      <c r="F167" s="1233">
        <v>25</v>
      </c>
      <c r="G167" s="1233">
        <v>8</v>
      </c>
      <c r="H167" s="1233">
        <v>33</v>
      </c>
      <c r="I167" s="1184">
        <v>42036</v>
      </c>
    </row>
    <row r="168" spans="1:9">
      <c r="A168" s="1147" t="s">
        <v>1191</v>
      </c>
      <c r="B168" s="1147">
        <v>10051</v>
      </c>
      <c r="C168" s="1233">
        <v>1063000000</v>
      </c>
      <c r="D168" s="1233">
        <v>1011000000</v>
      </c>
      <c r="E168" s="1233">
        <v>44</v>
      </c>
      <c r="F168" s="1233">
        <v>32</v>
      </c>
      <c r="G168" s="1233">
        <v>0</v>
      </c>
      <c r="H168" s="1233">
        <v>32</v>
      </c>
      <c r="I168" s="1184">
        <v>42036</v>
      </c>
    </row>
    <row r="169" spans="1:9">
      <c r="A169" s="1147" t="s">
        <v>1192</v>
      </c>
      <c r="B169" s="1147">
        <v>10054</v>
      </c>
      <c r="C169" s="1233">
        <v>504000000</v>
      </c>
      <c r="D169" s="1233">
        <v>480000000</v>
      </c>
      <c r="E169" s="1233">
        <v>10</v>
      </c>
      <c r="F169" s="1233">
        <v>4</v>
      </c>
      <c r="G169" s="1233">
        <v>2</v>
      </c>
      <c r="H169" s="1233">
        <v>6</v>
      </c>
      <c r="I169" s="1184">
        <v>42036</v>
      </c>
    </row>
    <row r="170" spans="1:9">
      <c r="A170" s="1147" t="s">
        <v>1193</v>
      </c>
      <c r="B170" s="1147">
        <v>10058</v>
      </c>
      <c r="C170" s="1233">
        <v>315000000</v>
      </c>
      <c r="D170" s="1233">
        <v>300000000</v>
      </c>
      <c r="E170" s="1233">
        <v>21</v>
      </c>
      <c r="F170" s="1233">
        <v>4</v>
      </c>
      <c r="G170" s="1233">
        <v>2</v>
      </c>
      <c r="H170" s="1233">
        <v>6</v>
      </c>
      <c r="I170" s="1184">
        <v>42036</v>
      </c>
    </row>
    <row r="171" spans="1:9">
      <c r="A171" s="1147" t="s">
        <v>1194</v>
      </c>
      <c r="B171" s="1147">
        <v>10072</v>
      </c>
      <c r="C171" s="1233">
        <v>315000000</v>
      </c>
      <c r="D171" s="1233">
        <v>300000000</v>
      </c>
      <c r="E171" s="1233">
        <v>7</v>
      </c>
      <c r="F171" s="1233">
        <v>5</v>
      </c>
      <c r="G171" s="1233">
        <v>2</v>
      </c>
      <c r="H171" s="1233">
        <v>7</v>
      </c>
      <c r="I171" s="1184">
        <v>42036</v>
      </c>
    </row>
    <row r="172" spans="1:9">
      <c r="A172" s="1147" t="s">
        <v>1195</v>
      </c>
      <c r="B172" s="1147">
        <v>10086</v>
      </c>
      <c r="C172" s="1233">
        <v>556000000</v>
      </c>
      <c r="D172" s="1233">
        <v>528000000</v>
      </c>
      <c r="E172" s="1233">
        <v>22</v>
      </c>
      <c r="F172" s="1233">
        <v>10</v>
      </c>
      <c r="G172" s="1233">
        <v>1</v>
      </c>
      <c r="H172" s="1233">
        <v>11</v>
      </c>
      <c r="I172" s="1184">
        <v>42036</v>
      </c>
    </row>
    <row r="173" spans="1:9">
      <c r="A173" s="1147" t="s">
        <v>1196</v>
      </c>
      <c r="B173" s="1147">
        <v>10087</v>
      </c>
      <c r="C173" s="1233">
        <v>1451000000</v>
      </c>
      <c r="D173" s="1233">
        <v>1380000000</v>
      </c>
      <c r="E173" s="1233">
        <v>76</v>
      </c>
      <c r="F173" s="1233">
        <v>46</v>
      </c>
      <c r="G173" s="1233">
        <v>14</v>
      </c>
      <c r="H173" s="1233">
        <v>60</v>
      </c>
      <c r="I173" s="1184">
        <v>42036</v>
      </c>
    </row>
    <row r="174" spans="1:9">
      <c r="A174" s="1147" t="s">
        <v>1197</v>
      </c>
      <c r="B174" s="1147">
        <v>10091</v>
      </c>
      <c r="C174" s="1233">
        <v>158000000</v>
      </c>
      <c r="D174" s="1233">
        <v>150000000</v>
      </c>
      <c r="E174" s="1233">
        <v>7</v>
      </c>
      <c r="F174" s="1233">
        <v>5</v>
      </c>
      <c r="G174" s="1233">
        <v>2</v>
      </c>
      <c r="H174" s="1233">
        <v>7</v>
      </c>
      <c r="I174" s="1184">
        <v>42036</v>
      </c>
    </row>
    <row r="175" spans="1:9">
      <c r="A175" s="1147" t="s">
        <v>1198</v>
      </c>
      <c r="B175" s="1147">
        <v>10095</v>
      </c>
      <c r="C175" s="1233">
        <v>185000000</v>
      </c>
      <c r="D175" s="1233">
        <v>176000000</v>
      </c>
      <c r="E175" s="1233">
        <v>11</v>
      </c>
      <c r="F175" s="1233">
        <v>15</v>
      </c>
      <c r="G175" s="1233">
        <v>8</v>
      </c>
      <c r="H175" s="1233">
        <v>23</v>
      </c>
      <c r="I175" s="1184">
        <v>42036</v>
      </c>
    </row>
    <row r="176" spans="1:9">
      <c r="A176" s="1147" t="s">
        <v>1199</v>
      </c>
      <c r="B176" s="1147">
        <v>10102</v>
      </c>
      <c r="C176" s="1233">
        <v>284000000</v>
      </c>
      <c r="D176" s="1233">
        <v>270000000</v>
      </c>
      <c r="E176" s="1233">
        <v>8</v>
      </c>
      <c r="F176" s="1233">
        <v>16</v>
      </c>
      <c r="G176" s="1233">
        <v>4</v>
      </c>
      <c r="H176" s="1233">
        <v>20</v>
      </c>
      <c r="I176" s="1184">
        <v>42036</v>
      </c>
    </row>
    <row r="178" spans="1:9">
      <c r="A178" s="1193" t="s">
        <v>1244</v>
      </c>
    </row>
    <row r="179" spans="1:9">
      <c r="A179" s="1147" t="s">
        <v>1007</v>
      </c>
      <c r="B179" s="1147" t="s">
        <v>1008</v>
      </c>
      <c r="C179" s="1233" t="s">
        <v>1</v>
      </c>
      <c r="D179" s="1233" t="s">
        <v>2</v>
      </c>
      <c r="E179" s="1235" t="s">
        <v>1006</v>
      </c>
      <c r="F179" s="1233" t="s">
        <v>1005</v>
      </c>
      <c r="G179" s="1233" t="s">
        <v>1004</v>
      </c>
      <c r="H179" s="1233" t="s">
        <v>1003</v>
      </c>
      <c r="I179" s="1147" t="s">
        <v>1058</v>
      </c>
    </row>
    <row r="180" spans="1:9">
      <c r="A180" s="1147" t="s">
        <v>35</v>
      </c>
      <c r="B180" s="1147">
        <v>10004</v>
      </c>
      <c r="C180" s="1233">
        <v>440000000</v>
      </c>
      <c r="D180" s="1233">
        <v>400000000</v>
      </c>
      <c r="E180" s="1233">
        <v>29</v>
      </c>
      <c r="F180" s="1233">
        <v>13</v>
      </c>
      <c r="G180" s="1233">
        <v>2</v>
      </c>
      <c r="H180" s="1233">
        <v>15</v>
      </c>
      <c r="I180" s="1184">
        <v>42064</v>
      </c>
    </row>
    <row r="181" spans="1:9">
      <c r="A181" s="1147" t="s">
        <v>64</v>
      </c>
      <c r="B181" s="1147">
        <v>10009</v>
      </c>
      <c r="C181" s="1233">
        <v>638000000</v>
      </c>
      <c r="D181" s="1233">
        <v>580000000</v>
      </c>
      <c r="E181" s="1233">
        <v>40</v>
      </c>
      <c r="F181" s="1233">
        <v>13</v>
      </c>
      <c r="G181" s="1233">
        <v>2</v>
      </c>
      <c r="H181" s="1233">
        <v>15</v>
      </c>
      <c r="I181" s="1184">
        <v>42064</v>
      </c>
    </row>
    <row r="182" spans="1:9">
      <c r="A182" s="1147" t="s">
        <v>131</v>
      </c>
      <c r="B182" s="1147">
        <v>10013</v>
      </c>
      <c r="C182" s="1233">
        <v>1451000000</v>
      </c>
      <c r="D182" s="1233">
        <v>1379000000</v>
      </c>
      <c r="E182" s="1233">
        <v>59</v>
      </c>
      <c r="F182" s="1233">
        <v>16</v>
      </c>
      <c r="G182" s="1233">
        <v>2</v>
      </c>
      <c r="H182" s="1233">
        <v>18</v>
      </c>
      <c r="I182" s="1184">
        <v>42064</v>
      </c>
    </row>
    <row r="183" spans="1:9">
      <c r="A183" s="1147" t="s">
        <v>136</v>
      </c>
      <c r="B183" s="1147">
        <v>10014</v>
      </c>
      <c r="C183" s="1233">
        <v>636000000</v>
      </c>
      <c r="D183" s="1233">
        <v>604000000</v>
      </c>
      <c r="E183" s="1233">
        <v>26</v>
      </c>
      <c r="F183" s="1233">
        <v>12</v>
      </c>
      <c r="G183" s="1233">
        <v>2</v>
      </c>
      <c r="H183" s="1233">
        <v>14</v>
      </c>
      <c r="I183" s="1184">
        <v>42064</v>
      </c>
    </row>
    <row r="184" spans="1:9">
      <c r="A184" s="1147" t="s">
        <v>133</v>
      </c>
      <c r="B184" s="1147">
        <v>10015</v>
      </c>
      <c r="C184" s="1233">
        <v>1451000000</v>
      </c>
      <c r="D184" s="1233">
        <v>1379000000</v>
      </c>
      <c r="E184" s="1233">
        <v>59</v>
      </c>
      <c r="F184" s="1233">
        <v>16</v>
      </c>
      <c r="G184" s="1233">
        <v>2</v>
      </c>
      <c r="H184" s="1233">
        <v>18</v>
      </c>
      <c r="I184" s="1184">
        <v>42064</v>
      </c>
    </row>
    <row r="185" spans="1:9">
      <c r="A185" s="1147" t="s">
        <v>130</v>
      </c>
      <c r="B185" s="1147">
        <v>10017</v>
      </c>
      <c r="C185" s="1233">
        <v>1979000000</v>
      </c>
      <c r="D185" s="1233">
        <v>1880000000</v>
      </c>
      <c r="E185" s="1233">
        <v>80</v>
      </c>
      <c r="F185" s="1233">
        <v>30</v>
      </c>
      <c r="G185" s="1233">
        <v>3</v>
      </c>
      <c r="H185" s="1233">
        <v>33</v>
      </c>
      <c r="I185" s="1184">
        <v>42064</v>
      </c>
    </row>
    <row r="186" spans="1:9">
      <c r="A186" s="1147" t="s">
        <v>138</v>
      </c>
      <c r="B186" s="1147">
        <v>10018</v>
      </c>
      <c r="C186" s="1233">
        <v>504000000</v>
      </c>
      <c r="D186" s="1233">
        <v>480000000</v>
      </c>
      <c r="E186" s="1233">
        <v>23</v>
      </c>
      <c r="F186" s="1233">
        <v>13</v>
      </c>
      <c r="G186" s="1233">
        <v>2</v>
      </c>
      <c r="H186" s="1233">
        <v>15</v>
      </c>
      <c r="I186" s="1184">
        <v>42064</v>
      </c>
    </row>
    <row r="187" spans="1:9">
      <c r="A187" s="1147" t="s">
        <v>542</v>
      </c>
      <c r="B187" s="1147">
        <v>10031</v>
      </c>
      <c r="C187" s="1233">
        <v>441000000</v>
      </c>
      <c r="D187" s="1233">
        <v>420000000</v>
      </c>
      <c r="E187" s="1233">
        <v>30</v>
      </c>
      <c r="F187" s="1233">
        <v>12</v>
      </c>
      <c r="G187" s="1233">
        <v>2</v>
      </c>
      <c r="H187" s="1233">
        <v>14</v>
      </c>
      <c r="I187" s="1184">
        <v>42064</v>
      </c>
    </row>
    <row r="188" spans="1:9">
      <c r="A188" s="1147" t="s">
        <v>572</v>
      </c>
      <c r="B188" s="1147">
        <v>10032</v>
      </c>
      <c r="C188" s="1233">
        <v>636000000</v>
      </c>
      <c r="D188" s="1233">
        <v>604000000</v>
      </c>
      <c r="E188" s="1233">
        <v>26</v>
      </c>
      <c r="F188" s="1233">
        <v>12</v>
      </c>
      <c r="G188" s="1233">
        <v>2</v>
      </c>
      <c r="H188" s="1233">
        <v>14</v>
      </c>
      <c r="I188" s="1184">
        <v>42064</v>
      </c>
    </row>
    <row r="189" spans="1:9">
      <c r="A189" s="1147" t="s">
        <v>471</v>
      </c>
      <c r="B189" s="1147">
        <v>10033</v>
      </c>
      <c r="C189" s="1233">
        <v>352000000</v>
      </c>
      <c r="D189" s="1233">
        <v>320000000</v>
      </c>
      <c r="E189" s="1233">
        <v>27</v>
      </c>
      <c r="F189" s="1233">
        <v>12</v>
      </c>
      <c r="G189" s="1233">
        <v>2</v>
      </c>
      <c r="H189" s="1233">
        <v>14</v>
      </c>
      <c r="I189" s="1184">
        <v>42064</v>
      </c>
    </row>
    <row r="190" spans="1:9">
      <c r="A190" s="1147" t="s">
        <v>540</v>
      </c>
      <c r="B190" s="1147">
        <v>10036</v>
      </c>
      <c r="C190" s="1233">
        <v>242000000</v>
      </c>
      <c r="D190" s="1233">
        <v>220000000</v>
      </c>
      <c r="E190" s="1233">
        <v>25</v>
      </c>
      <c r="F190" s="1233">
        <v>12</v>
      </c>
      <c r="G190" s="1233">
        <v>2</v>
      </c>
      <c r="H190" s="1233">
        <v>14</v>
      </c>
      <c r="I190" s="1184">
        <v>42064</v>
      </c>
    </row>
    <row r="191" spans="1:9">
      <c r="A191" s="1147" t="s">
        <v>561</v>
      </c>
      <c r="B191" s="1147">
        <v>10037</v>
      </c>
      <c r="C191" s="1233">
        <v>441000000</v>
      </c>
      <c r="D191" s="1233">
        <v>420000000</v>
      </c>
      <c r="E191" s="1233">
        <v>23</v>
      </c>
      <c r="F191" s="1233">
        <v>13</v>
      </c>
      <c r="G191" s="1233">
        <v>2</v>
      </c>
      <c r="H191" s="1233">
        <v>15</v>
      </c>
      <c r="I191" s="1184">
        <v>42064</v>
      </c>
    </row>
    <row r="192" spans="1:9">
      <c r="A192" s="1147" t="s">
        <v>571</v>
      </c>
      <c r="B192" s="1147">
        <v>10038</v>
      </c>
      <c r="C192" s="1233">
        <v>636000000</v>
      </c>
      <c r="D192" s="1233">
        <v>604000000</v>
      </c>
      <c r="E192" s="1233">
        <v>26</v>
      </c>
      <c r="F192" s="1233">
        <v>12</v>
      </c>
      <c r="G192" s="1233">
        <v>2</v>
      </c>
      <c r="H192" s="1233">
        <v>14</v>
      </c>
      <c r="I192" s="1184">
        <v>42064</v>
      </c>
    </row>
    <row r="193" spans="1:9">
      <c r="A193" s="1147" t="s">
        <v>559</v>
      </c>
      <c r="B193" s="1147">
        <v>10039</v>
      </c>
      <c r="C193" s="1233">
        <v>441000000</v>
      </c>
      <c r="D193" s="1233">
        <v>420000000</v>
      </c>
      <c r="E193" s="1233">
        <v>22</v>
      </c>
      <c r="F193" s="1233">
        <v>14</v>
      </c>
      <c r="G193" s="1233">
        <v>2</v>
      </c>
      <c r="H193" s="1233">
        <v>16</v>
      </c>
      <c r="I193" s="1184">
        <v>42064</v>
      </c>
    </row>
    <row r="194" spans="1:9">
      <c r="A194" s="1147" t="s">
        <v>558</v>
      </c>
      <c r="B194" s="1147">
        <v>10040</v>
      </c>
      <c r="C194" s="1233">
        <v>441000000</v>
      </c>
      <c r="D194" s="1233">
        <v>420000000</v>
      </c>
      <c r="E194" s="1233">
        <v>22</v>
      </c>
      <c r="F194" s="1233">
        <v>14</v>
      </c>
      <c r="G194" s="1233">
        <v>2</v>
      </c>
      <c r="H194" s="1233">
        <v>16</v>
      </c>
      <c r="I194" s="1184">
        <v>42064</v>
      </c>
    </row>
    <row r="195" spans="1:9">
      <c r="A195" s="1147" t="s">
        <v>570</v>
      </c>
      <c r="B195" s="1147">
        <v>10043</v>
      </c>
      <c r="C195" s="1233">
        <v>1154000000</v>
      </c>
      <c r="D195" s="1233">
        <v>1096000000</v>
      </c>
      <c r="E195" s="1233">
        <v>47</v>
      </c>
      <c r="F195" s="1233">
        <v>10</v>
      </c>
      <c r="G195" s="1233">
        <v>0</v>
      </c>
      <c r="H195" s="1233">
        <v>10</v>
      </c>
      <c r="I195" s="1184">
        <v>42064</v>
      </c>
    </row>
    <row r="196" spans="1:9">
      <c r="A196" s="1147" t="s">
        <v>573</v>
      </c>
      <c r="B196" s="1147">
        <v>10044</v>
      </c>
      <c r="C196" s="1233">
        <v>636000000</v>
      </c>
      <c r="D196" s="1233">
        <v>604000000</v>
      </c>
      <c r="E196" s="1233">
        <v>26</v>
      </c>
      <c r="F196" s="1233">
        <v>12</v>
      </c>
      <c r="G196" s="1233">
        <v>2</v>
      </c>
      <c r="H196" s="1233">
        <v>14</v>
      </c>
      <c r="I196" s="1184">
        <v>42064</v>
      </c>
    </row>
    <row r="197" spans="1:9">
      <c r="A197" s="1147" t="s">
        <v>560</v>
      </c>
      <c r="B197" s="1147">
        <v>10045</v>
      </c>
      <c r="C197" s="1233">
        <v>308000000</v>
      </c>
      <c r="D197" s="1233">
        <v>280000000</v>
      </c>
      <c r="E197" s="1233">
        <v>23</v>
      </c>
      <c r="F197" s="1233">
        <v>13</v>
      </c>
      <c r="G197" s="1233">
        <v>2</v>
      </c>
      <c r="H197" s="1233">
        <v>15</v>
      </c>
      <c r="I197" s="1184">
        <v>42064</v>
      </c>
    </row>
    <row r="198" spans="1:9">
      <c r="A198" s="1147" t="s">
        <v>553</v>
      </c>
      <c r="B198" s="1147">
        <v>10046</v>
      </c>
      <c r="C198" s="1233">
        <v>410000000</v>
      </c>
      <c r="D198" s="1233">
        <v>390000000</v>
      </c>
      <c r="E198" s="1233">
        <v>23</v>
      </c>
      <c r="F198" s="1233">
        <v>12</v>
      </c>
      <c r="G198" s="1233">
        <v>2</v>
      </c>
      <c r="H198" s="1233">
        <v>14</v>
      </c>
      <c r="I198" s="1184">
        <v>42064</v>
      </c>
    </row>
    <row r="199" spans="1:9">
      <c r="A199" s="1147" t="s">
        <v>645</v>
      </c>
      <c r="B199" s="1147">
        <v>10048</v>
      </c>
      <c r="C199" s="1233">
        <v>504000000</v>
      </c>
      <c r="D199" s="1233">
        <v>480000000</v>
      </c>
      <c r="E199" s="1233">
        <v>34</v>
      </c>
      <c r="F199" s="1233">
        <v>12</v>
      </c>
      <c r="G199" s="1233">
        <v>2</v>
      </c>
      <c r="H199" s="1233">
        <v>14</v>
      </c>
      <c r="I199" s="1184">
        <v>42064</v>
      </c>
    </row>
    <row r="200" spans="1:9">
      <c r="A200" s="1147" t="s">
        <v>608</v>
      </c>
      <c r="B200" s="1147">
        <v>10052</v>
      </c>
      <c r="C200" s="1233">
        <v>445000000</v>
      </c>
      <c r="D200" s="1233">
        <v>423000000</v>
      </c>
      <c r="E200" s="1233">
        <v>18</v>
      </c>
      <c r="F200" s="1233">
        <v>12</v>
      </c>
      <c r="G200" s="1233">
        <v>0</v>
      </c>
      <c r="H200" s="1233">
        <v>12</v>
      </c>
      <c r="I200" s="1184">
        <v>42064</v>
      </c>
    </row>
    <row r="201" spans="1:9">
      <c r="A201" s="1147" t="s">
        <v>646</v>
      </c>
      <c r="B201" s="1147">
        <v>10053</v>
      </c>
      <c r="C201" s="1233">
        <v>445000000</v>
      </c>
      <c r="D201" s="1233">
        <v>423000000</v>
      </c>
      <c r="E201" s="1233">
        <v>18</v>
      </c>
      <c r="F201" s="1233">
        <v>12</v>
      </c>
      <c r="G201" s="1233">
        <v>0</v>
      </c>
      <c r="H201" s="1233">
        <v>12</v>
      </c>
      <c r="I201" s="1184">
        <v>42064</v>
      </c>
    </row>
    <row r="202" spans="1:9">
      <c r="A202" s="1147" t="s">
        <v>644</v>
      </c>
      <c r="B202" s="1147">
        <v>10055</v>
      </c>
      <c r="C202" s="1233">
        <v>1008000000</v>
      </c>
      <c r="D202" s="1233">
        <v>960000000</v>
      </c>
      <c r="E202" s="1233">
        <v>17</v>
      </c>
      <c r="F202" s="1233">
        <v>8</v>
      </c>
      <c r="G202" s="1233">
        <v>2</v>
      </c>
      <c r="H202" s="1233">
        <v>10</v>
      </c>
      <c r="I202" s="1184">
        <v>42064</v>
      </c>
    </row>
    <row r="203" spans="1:9">
      <c r="A203" s="1147" t="s">
        <v>643</v>
      </c>
      <c r="B203" s="1147">
        <v>10059</v>
      </c>
      <c r="C203" s="1233">
        <v>630000000</v>
      </c>
      <c r="D203" s="1233">
        <v>600000000</v>
      </c>
      <c r="E203" s="1233">
        <v>33</v>
      </c>
      <c r="F203" s="1233">
        <v>8</v>
      </c>
      <c r="G203" s="1233">
        <v>2</v>
      </c>
      <c r="H203" s="1233">
        <v>10</v>
      </c>
      <c r="I203" s="1184">
        <v>42064</v>
      </c>
    </row>
    <row r="204" spans="1:9">
      <c r="A204" s="1147" t="s">
        <v>702</v>
      </c>
      <c r="B204" s="1147">
        <v>10073</v>
      </c>
      <c r="C204" s="1233">
        <v>630000000</v>
      </c>
      <c r="D204" s="1233">
        <v>600000000</v>
      </c>
      <c r="E204" s="1233">
        <v>13</v>
      </c>
      <c r="F204" s="1233">
        <v>10</v>
      </c>
      <c r="G204" s="1233">
        <v>2</v>
      </c>
      <c r="H204" s="1233">
        <v>12</v>
      </c>
      <c r="I204" s="1184">
        <v>42064</v>
      </c>
    </row>
    <row r="205" spans="1:9">
      <c r="A205" s="1147" t="s">
        <v>700</v>
      </c>
      <c r="B205" s="1147">
        <v>10074</v>
      </c>
      <c r="C205" s="1233">
        <v>536000000</v>
      </c>
      <c r="D205" s="1233">
        <v>510000000</v>
      </c>
      <c r="E205" s="1233">
        <v>25</v>
      </c>
      <c r="F205" s="1233">
        <v>12</v>
      </c>
      <c r="G205" s="1233">
        <v>2</v>
      </c>
      <c r="H205" s="1233">
        <v>14</v>
      </c>
      <c r="I205" s="1184">
        <v>42064</v>
      </c>
    </row>
    <row r="206" spans="1:9">
      <c r="A206" s="1147" t="s">
        <v>703</v>
      </c>
      <c r="B206" s="1147">
        <v>10075</v>
      </c>
      <c r="C206" s="1233">
        <v>500000000</v>
      </c>
      <c r="D206" s="1233">
        <v>475000000</v>
      </c>
      <c r="E206" s="1233">
        <v>20</v>
      </c>
      <c r="F206" s="1233">
        <v>15</v>
      </c>
      <c r="G206" s="1233">
        <v>0</v>
      </c>
      <c r="H206" s="1233">
        <v>15</v>
      </c>
      <c r="I206" s="1184">
        <v>42064</v>
      </c>
    </row>
    <row r="207" spans="1:9">
      <c r="A207" s="1147" t="s">
        <v>728</v>
      </c>
      <c r="B207" s="1147">
        <v>10077</v>
      </c>
      <c r="C207" s="1233">
        <v>582000000</v>
      </c>
      <c r="D207" s="1233">
        <v>552000000</v>
      </c>
      <c r="E207" s="1233">
        <v>24</v>
      </c>
      <c r="F207" s="1233">
        <v>10</v>
      </c>
      <c r="G207" s="1233">
        <v>1</v>
      </c>
      <c r="H207" s="1233">
        <v>11</v>
      </c>
      <c r="I207" s="1184">
        <v>42064</v>
      </c>
    </row>
    <row r="208" spans="1:9">
      <c r="A208" s="1147" t="s">
        <v>806</v>
      </c>
      <c r="B208" s="1147">
        <v>10084</v>
      </c>
      <c r="C208" s="1233">
        <v>352000000</v>
      </c>
      <c r="D208" s="1233">
        <v>320000000</v>
      </c>
      <c r="E208" s="1233">
        <v>17</v>
      </c>
      <c r="F208" s="1233">
        <v>12</v>
      </c>
      <c r="G208" s="1233">
        <v>2</v>
      </c>
      <c r="H208" s="1233">
        <v>14</v>
      </c>
      <c r="I208" s="1184">
        <v>42064</v>
      </c>
    </row>
    <row r="209" spans="1:9">
      <c r="A209" s="1147" t="s">
        <v>804</v>
      </c>
      <c r="B209" s="1147">
        <v>10088</v>
      </c>
      <c r="C209" s="1233">
        <v>315000000</v>
      </c>
      <c r="D209" s="1233">
        <v>300000000</v>
      </c>
      <c r="E209" s="1233">
        <v>16</v>
      </c>
      <c r="F209" s="1233">
        <v>13</v>
      </c>
      <c r="G209" s="1233">
        <v>2</v>
      </c>
      <c r="H209" s="1233">
        <v>15</v>
      </c>
      <c r="I209" s="1184">
        <v>42064</v>
      </c>
    </row>
    <row r="210" spans="1:9">
      <c r="A210" s="1147" t="s">
        <v>803</v>
      </c>
      <c r="B210" s="1147">
        <v>10089</v>
      </c>
      <c r="C210" s="1233">
        <v>315000000</v>
      </c>
      <c r="D210" s="1233">
        <v>300000000</v>
      </c>
      <c r="E210" s="1233">
        <v>15</v>
      </c>
      <c r="F210" s="1233">
        <v>13</v>
      </c>
      <c r="G210" s="1233">
        <v>2</v>
      </c>
      <c r="H210" s="1233">
        <v>15</v>
      </c>
      <c r="I210" s="1184">
        <v>42064</v>
      </c>
    </row>
    <row r="211" spans="1:9">
      <c r="A211" s="1147" t="s">
        <v>801</v>
      </c>
      <c r="B211" s="1147">
        <v>10090</v>
      </c>
      <c r="C211" s="1233">
        <v>378000000</v>
      </c>
      <c r="D211" s="1233">
        <v>360000000</v>
      </c>
      <c r="E211" s="1233">
        <v>14</v>
      </c>
      <c r="F211" s="1233">
        <v>14</v>
      </c>
      <c r="G211" s="1233">
        <v>2</v>
      </c>
      <c r="H211" s="1233">
        <v>16</v>
      </c>
      <c r="I211" s="1184">
        <v>42064</v>
      </c>
    </row>
    <row r="212" spans="1:9">
      <c r="A212" s="1147" t="s">
        <v>849</v>
      </c>
      <c r="B212" s="1147">
        <v>10092</v>
      </c>
      <c r="C212" s="1233">
        <v>315000000</v>
      </c>
      <c r="D212" s="1233">
        <v>300000000</v>
      </c>
      <c r="E212" s="1233">
        <v>13</v>
      </c>
      <c r="F212" s="1233">
        <v>10</v>
      </c>
      <c r="G212" s="1233">
        <v>5</v>
      </c>
      <c r="H212" s="1233">
        <v>15</v>
      </c>
      <c r="I212" s="1184">
        <v>42064</v>
      </c>
    </row>
    <row r="213" spans="1:9">
      <c r="A213" s="1147" t="s">
        <v>1002</v>
      </c>
      <c r="B213" s="1147">
        <v>10096</v>
      </c>
      <c r="C213" s="1233">
        <v>118000000</v>
      </c>
      <c r="D213" s="1233">
        <v>112000000</v>
      </c>
      <c r="E213" s="1233">
        <v>7</v>
      </c>
      <c r="F213" s="1233">
        <v>10</v>
      </c>
      <c r="G213" s="1233">
        <v>3</v>
      </c>
      <c r="H213" s="1233">
        <v>13</v>
      </c>
      <c r="I213" s="1184">
        <v>42064</v>
      </c>
    </row>
    <row r="214" spans="1:9">
      <c r="A214" s="1147" t="s">
        <v>913</v>
      </c>
      <c r="B214" s="1147">
        <v>10097</v>
      </c>
      <c r="C214" s="1233">
        <v>84000000</v>
      </c>
      <c r="D214" s="1233">
        <v>80000000</v>
      </c>
      <c r="E214" s="1233">
        <v>4</v>
      </c>
      <c r="F214" s="1233">
        <v>5</v>
      </c>
      <c r="G214" s="1233">
        <v>3</v>
      </c>
      <c r="H214" s="1233">
        <v>8</v>
      </c>
      <c r="I214" s="1184">
        <v>42064</v>
      </c>
    </row>
    <row r="215" spans="1:9">
      <c r="A215" s="1147" t="s">
        <v>1001</v>
      </c>
      <c r="B215" s="1147">
        <v>10098</v>
      </c>
      <c r="C215" s="1233">
        <v>202000000</v>
      </c>
      <c r="D215" s="1233">
        <v>192000000</v>
      </c>
      <c r="E215" s="1233">
        <v>12</v>
      </c>
      <c r="F215" s="1233">
        <v>15</v>
      </c>
      <c r="G215" s="1233">
        <v>3</v>
      </c>
      <c r="H215" s="1233">
        <v>18</v>
      </c>
      <c r="I215" s="1184">
        <v>42064</v>
      </c>
    </row>
    <row r="216" spans="1:9">
      <c r="A216" s="1147" t="s">
        <v>1000</v>
      </c>
      <c r="B216" s="1147">
        <v>10103</v>
      </c>
      <c r="C216" s="1233">
        <v>284000000</v>
      </c>
      <c r="D216" s="1233">
        <v>270000000</v>
      </c>
      <c r="E216" s="1233">
        <v>10</v>
      </c>
      <c r="F216" s="1233">
        <v>15</v>
      </c>
      <c r="G216" s="1233">
        <v>5</v>
      </c>
      <c r="H216" s="1233">
        <v>20</v>
      </c>
      <c r="I216" s="1184">
        <v>42064</v>
      </c>
    </row>
    <row r="217" spans="1:9">
      <c r="A217" s="1147" t="s">
        <v>999</v>
      </c>
      <c r="B217" s="1147">
        <v>10104</v>
      </c>
      <c r="C217" s="1233">
        <v>284000000</v>
      </c>
      <c r="D217" s="1233">
        <v>270000000</v>
      </c>
      <c r="E217" s="1233">
        <v>10</v>
      </c>
      <c r="F217" s="1233">
        <v>15</v>
      </c>
      <c r="G217" s="1233">
        <v>5</v>
      </c>
      <c r="H217" s="1233">
        <v>20</v>
      </c>
      <c r="I217" s="1184">
        <v>42064</v>
      </c>
    </row>
    <row r="218" spans="1:9">
      <c r="A218" s="1147" t="s">
        <v>998</v>
      </c>
      <c r="B218" s="1147">
        <v>10105</v>
      </c>
      <c r="C218" s="1233">
        <v>581000000</v>
      </c>
      <c r="D218" s="1233">
        <v>552000000</v>
      </c>
      <c r="E218" s="1233">
        <v>23</v>
      </c>
      <c r="F218" s="1233">
        <v>10</v>
      </c>
      <c r="G218" s="1233">
        <v>1</v>
      </c>
      <c r="H218" s="1233">
        <v>11</v>
      </c>
      <c r="I218" s="1184">
        <v>42064</v>
      </c>
    </row>
    <row r="219" spans="1:9">
      <c r="A219" s="1147" t="s">
        <v>997</v>
      </c>
      <c r="B219" s="1147">
        <v>10106</v>
      </c>
      <c r="C219" s="1233">
        <v>378000000</v>
      </c>
      <c r="D219" s="1233">
        <v>360000000</v>
      </c>
      <c r="E219" s="1233">
        <v>14</v>
      </c>
      <c r="F219" s="1233">
        <v>14</v>
      </c>
      <c r="G219" s="1233">
        <v>2</v>
      </c>
      <c r="H219" s="1233">
        <v>16</v>
      </c>
      <c r="I219" s="1184">
        <v>42064</v>
      </c>
    </row>
    <row r="220" spans="1:9">
      <c r="A220" s="1147" t="s">
        <v>1046</v>
      </c>
      <c r="B220" s="1147">
        <v>10002</v>
      </c>
      <c r="C220" s="1233">
        <v>2521000000</v>
      </c>
      <c r="D220" s="1233">
        <v>2400000000</v>
      </c>
      <c r="E220" s="1233">
        <v>117</v>
      </c>
      <c r="F220" s="1233">
        <v>60</v>
      </c>
      <c r="G220" s="1233">
        <v>10</v>
      </c>
      <c r="H220" s="1233">
        <v>70</v>
      </c>
      <c r="I220" s="1184">
        <v>42064</v>
      </c>
    </row>
    <row r="221" spans="1:9">
      <c r="A221" s="1147" t="s">
        <v>1047</v>
      </c>
      <c r="B221" s="1147">
        <v>10011</v>
      </c>
      <c r="C221" s="1233">
        <v>3877000000</v>
      </c>
      <c r="D221" s="1233">
        <v>3683000000</v>
      </c>
      <c r="E221" s="1233">
        <v>158</v>
      </c>
      <c r="F221" s="1233">
        <v>50</v>
      </c>
      <c r="G221" s="1233">
        <v>6</v>
      </c>
      <c r="H221" s="1233">
        <v>56</v>
      </c>
      <c r="I221" s="1184">
        <v>42064</v>
      </c>
    </row>
    <row r="222" spans="1:9">
      <c r="A222" s="1147" t="s">
        <v>1048</v>
      </c>
      <c r="B222" s="1147">
        <v>10023</v>
      </c>
      <c r="C222" s="1233">
        <v>3430000000</v>
      </c>
      <c r="D222" s="1233">
        <v>3259000000</v>
      </c>
      <c r="E222" s="1233">
        <v>139</v>
      </c>
      <c r="F222" s="1233">
        <v>46</v>
      </c>
      <c r="G222" s="1233">
        <v>5</v>
      </c>
      <c r="H222" s="1233">
        <v>51</v>
      </c>
      <c r="I222" s="1184">
        <v>42064</v>
      </c>
    </row>
    <row r="223" spans="1:9">
      <c r="A223" s="1147" t="s">
        <v>1049</v>
      </c>
      <c r="B223" s="1147">
        <v>10034</v>
      </c>
      <c r="C223" s="1233">
        <v>2666000000</v>
      </c>
      <c r="D223" s="1233">
        <v>2500000000</v>
      </c>
      <c r="E223" s="1233">
        <v>118</v>
      </c>
      <c r="F223" s="1233">
        <v>68</v>
      </c>
      <c r="G223" s="1233">
        <v>15</v>
      </c>
      <c r="H223" s="1233">
        <v>83</v>
      </c>
      <c r="I223" s="1184">
        <v>42064</v>
      </c>
    </row>
    <row r="224" spans="1:9">
      <c r="A224" s="1147" t="s">
        <v>1050</v>
      </c>
      <c r="B224" s="1147">
        <v>10041</v>
      </c>
      <c r="C224" s="1233">
        <v>1272000000</v>
      </c>
      <c r="D224" s="1233">
        <v>1208000000</v>
      </c>
      <c r="E224" s="1233">
        <v>52</v>
      </c>
      <c r="F224" s="1233">
        <v>24</v>
      </c>
      <c r="G224" s="1233">
        <v>4</v>
      </c>
      <c r="H224" s="1233">
        <v>28</v>
      </c>
      <c r="I224" s="1184">
        <v>42064</v>
      </c>
    </row>
    <row r="225" spans="1:9">
      <c r="A225" s="1147" t="s">
        <v>1051</v>
      </c>
      <c r="B225" s="1147">
        <v>10050</v>
      </c>
      <c r="C225" s="1233">
        <v>2957000000</v>
      </c>
      <c r="D225" s="1233">
        <v>2809000000</v>
      </c>
      <c r="E225" s="1233">
        <v>126</v>
      </c>
      <c r="F225" s="1233">
        <v>89</v>
      </c>
      <c r="G225" s="1233">
        <v>11</v>
      </c>
      <c r="H225" s="1233">
        <v>100</v>
      </c>
      <c r="I225" s="1184">
        <v>42064</v>
      </c>
    </row>
    <row r="226" spans="1:9">
      <c r="A226" s="1147" t="s">
        <v>1052</v>
      </c>
      <c r="B226" s="1147">
        <v>10057</v>
      </c>
      <c r="C226" s="1233">
        <v>630000000</v>
      </c>
      <c r="D226" s="1233">
        <v>600000000</v>
      </c>
      <c r="E226" s="1233">
        <v>33</v>
      </c>
      <c r="F226" s="1233">
        <v>8</v>
      </c>
      <c r="G226" s="1233">
        <v>2</v>
      </c>
      <c r="H226" s="1233">
        <v>10</v>
      </c>
      <c r="I226" s="1184">
        <v>42064</v>
      </c>
    </row>
    <row r="227" spans="1:9">
      <c r="A227" s="1147" t="s">
        <v>1053</v>
      </c>
      <c r="B227" s="1147">
        <v>10085</v>
      </c>
      <c r="C227" s="1233">
        <v>4202000000</v>
      </c>
      <c r="D227" s="1233">
        <v>3940000000</v>
      </c>
      <c r="E227" s="1233">
        <v>230</v>
      </c>
      <c r="F227" s="1233">
        <v>131</v>
      </c>
      <c r="G227" s="1233">
        <v>20</v>
      </c>
      <c r="H227" s="1233">
        <v>151</v>
      </c>
      <c r="I227" s="1184">
        <v>42064</v>
      </c>
    </row>
    <row r="228" spans="1:9">
      <c r="A228" s="1147" t="s">
        <v>1054</v>
      </c>
      <c r="B228" s="1147">
        <v>10101</v>
      </c>
      <c r="C228" s="1233">
        <v>568000000</v>
      </c>
      <c r="D228" s="1233">
        <v>540000000</v>
      </c>
      <c r="E228" s="1233">
        <v>20</v>
      </c>
      <c r="F228" s="1233">
        <v>30</v>
      </c>
      <c r="G228" s="1233">
        <v>10</v>
      </c>
      <c r="H228" s="1233">
        <v>40</v>
      </c>
      <c r="I228" s="1184">
        <v>42064</v>
      </c>
    </row>
    <row r="229" spans="1:9">
      <c r="A229" s="1147" t="s">
        <v>697</v>
      </c>
      <c r="B229" s="1147">
        <v>10001</v>
      </c>
      <c r="C229" s="1233">
        <v>9389000000</v>
      </c>
      <c r="D229" s="1233">
        <v>8840000000</v>
      </c>
      <c r="E229" s="1233">
        <v>465</v>
      </c>
      <c r="F229" s="1233">
        <v>259</v>
      </c>
      <c r="G229" s="1233">
        <v>45</v>
      </c>
      <c r="H229" s="1233">
        <v>304</v>
      </c>
      <c r="I229" s="1184">
        <v>42064</v>
      </c>
    </row>
    <row r="230" spans="1:9">
      <c r="A230" s="1147" t="s">
        <v>699</v>
      </c>
      <c r="B230" s="1147">
        <v>10010</v>
      </c>
      <c r="C230" s="1233">
        <v>8579000000</v>
      </c>
      <c r="D230" s="1233">
        <v>8150000000</v>
      </c>
      <c r="E230" s="1233">
        <v>349</v>
      </c>
      <c r="F230" s="1233">
        <v>120</v>
      </c>
      <c r="G230" s="1233">
        <v>15</v>
      </c>
      <c r="H230" s="1233">
        <v>135</v>
      </c>
      <c r="I230" s="1184">
        <v>42064</v>
      </c>
    </row>
    <row r="231" spans="1:9">
      <c r="A231" s="1147" t="s">
        <v>698</v>
      </c>
      <c r="B231" s="1147">
        <v>10049</v>
      </c>
      <c r="C231" s="1233">
        <v>2957000000</v>
      </c>
      <c r="D231" s="1233">
        <v>2809000000</v>
      </c>
      <c r="E231" s="1233">
        <v>126</v>
      </c>
      <c r="F231" s="1233">
        <v>89</v>
      </c>
      <c r="G231" s="1233">
        <v>11</v>
      </c>
      <c r="H231" s="1233">
        <v>100</v>
      </c>
      <c r="I231" s="1184">
        <v>42064</v>
      </c>
    </row>
    <row r="232" spans="1:9">
      <c r="A232" s="1147" t="s">
        <v>377</v>
      </c>
      <c r="B232" s="1147">
        <v>10056</v>
      </c>
      <c r="C232" s="1233">
        <v>1198000000</v>
      </c>
      <c r="D232" s="1233">
        <v>1140000000</v>
      </c>
      <c r="E232" s="1233">
        <v>53</v>
      </c>
      <c r="F232" s="1233">
        <v>38</v>
      </c>
      <c r="G232" s="1233">
        <v>12</v>
      </c>
      <c r="H232" s="1233">
        <v>50</v>
      </c>
      <c r="I232" s="1184">
        <v>42064</v>
      </c>
    </row>
    <row r="233" spans="1:9">
      <c r="A233" s="1147" t="s">
        <v>1056</v>
      </c>
      <c r="B233" s="1147" t="s">
        <v>1057</v>
      </c>
      <c r="C233" s="1233">
        <v>22123000000</v>
      </c>
      <c r="D233" s="1233">
        <v>20939000000</v>
      </c>
      <c r="E233" s="1233">
        <v>993</v>
      </c>
      <c r="F233" s="1233">
        <v>506</v>
      </c>
      <c r="G233" s="1233">
        <v>83</v>
      </c>
      <c r="H233" s="1233">
        <v>589</v>
      </c>
      <c r="I233" s="1184">
        <v>42064</v>
      </c>
    </row>
    <row r="234" spans="1:9">
      <c r="A234" s="1147" t="s">
        <v>1185</v>
      </c>
      <c r="B234" s="1147">
        <v>10003</v>
      </c>
      <c r="C234" s="1233">
        <v>1494000000</v>
      </c>
      <c r="D234" s="1233">
        <v>1380000000</v>
      </c>
      <c r="E234" s="1233">
        <v>90</v>
      </c>
      <c r="F234" s="1233">
        <v>38</v>
      </c>
      <c r="G234" s="1233">
        <v>6</v>
      </c>
      <c r="H234" s="1233">
        <v>44</v>
      </c>
      <c r="I234" s="1184">
        <v>42064</v>
      </c>
    </row>
    <row r="235" spans="1:9">
      <c r="A235" s="1147" t="s">
        <v>1186</v>
      </c>
      <c r="B235" s="1147">
        <v>10012</v>
      </c>
      <c r="C235" s="1233">
        <v>3877000000</v>
      </c>
      <c r="D235" s="1233">
        <v>3683000000</v>
      </c>
      <c r="E235" s="1233">
        <v>158</v>
      </c>
      <c r="F235" s="1233">
        <v>50</v>
      </c>
      <c r="G235" s="1233">
        <v>6</v>
      </c>
      <c r="H235" s="1233">
        <v>56</v>
      </c>
      <c r="I235" s="1184">
        <v>42064</v>
      </c>
    </row>
    <row r="236" spans="1:9">
      <c r="A236" s="1147" t="s">
        <v>1187</v>
      </c>
      <c r="B236" s="1147">
        <v>10024</v>
      </c>
      <c r="C236" s="1233">
        <v>1451000000</v>
      </c>
      <c r="D236" s="1233">
        <v>1379000000</v>
      </c>
      <c r="E236" s="1233">
        <v>59</v>
      </c>
      <c r="F236" s="1233">
        <v>16</v>
      </c>
      <c r="G236" s="1233">
        <v>2</v>
      </c>
      <c r="H236" s="1233">
        <v>18</v>
      </c>
      <c r="I236" s="1184">
        <v>42064</v>
      </c>
    </row>
    <row r="237" spans="1:9">
      <c r="A237" s="1147" t="s">
        <v>1188</v>
      </c>
      <c r="B237" s="1147">
        <v>10035</v>
      </c>
      <c r="C237" s="1233">
        <v>1343000000</v>
      </c>
      <c r="D237" s="1233">
        <v>1240000000</v>
      </c>
      <c r="E237" s="1233">
        <v>88</v>
      </c>
      <c r="F237" s="1233">
        <v>50</v>
      </c>
      <c r="G237" s="1233">
        <v>8</v>
      </c>
      <c r="H237" s="1233">
        <v>58</v>
      </c>
      <c r="I237" s="1184">
        <v>42064</v>
      </c>
    </row>
    <row r="238" spans="1:9">
      <c r="A238" s="1147" t="s">
        <v>1189</v>
      </c>
      <c r="B238" s="1147">
        <v>10042</v>
      </c>
      <c r="C238" s="1233">
        <v>1272000000</v>
      </c>
      <c r="D238" s="1233">
        <v>1208000000</v>
      </c>
      <c r="E238" s="1233">
        <v>52</v>
      </c>
      <c r="F238" s="1233">
        <v>24</v>
      </c>
      <c r="G238" s="1233">
        <v>4</v>
      </c>
      <c r="H238" s="1233">
        <v>28</v>
      </c>
      <c r="I238" s="1184">
        <v>42064</v>
      </c>
    </row>
    <row r="239" spans="1:9">
      <c r="A239" s="1147" t="s">
        <v>1190</v>
      </c>
      <c r="B239" s="1147">
        <v>10047</v>
      </c>
      <c r="C239" s="1233">
        <v>1891000000</v>
      </c>
      <c r="D239" s="1233">
        <v>1800000000</v>
      </c>
      <c r="E239" s="1233">
        <v>104</v>
      </c>
      <c r="F239" s="1233">
        <v>50</v>
      </c>
      <c r="G239" s="1233">
        <v>8</v>
      </c>
      <c r="H239" s="1233">
        <v>58</v>
      </c>
      <c r="I239" s="1184">
        <v>42064</v>
      </c>
    </row>
    <row r="240" spans="1:9">
      <c r="A240" s="1147" t="s">
        <v>1191</v>
      </c>
      <c r="B240" s="1147">
        <v>10051</v>
      </c>
      <c r="C240" s="1233">
        <v>2553000000</v>
      </c>
      <c r="D240" s="1233">
        <v>2425000000</v>
      </c>
      <c r="E240" s="1233">
        <v>103</v>
      </c>
      <c r="F240" s="1233">
        <v>59</v>
      </c>
      <c r="G240" s="1233">
        <v>2</v>
      </c>
      <c r="H240" s="1233">
        <v>61</v>
      </c>
      <c r="I240" s="1184">
        <v>42064</v>
      </c>
    </row>
    <row r="241" spans="1:11">
      <c r="A241" s="1147" t="s">
        <v>1192</v>
      </c>
      <c r="B241" s="1147">
        <v>10054</v>
      </c>
      <c r="C241" s="1233">
        <v>1008000000</v>
      </c>
      <c r="D241" s="1233">
        <v>960000000</v>
      </c>
      <c r="E241" s="1233">
        <v>17</v>
      </c>
      <c r="F241" s="1233">
        <v>8</v>
      </c>
      <c r="G241" s="1233">
        <v>2</v>
      </c>
      <c r="H241" s="1233">
        <v>10</v>
      </c>
      <c r="I241" s="1184">
        <v>42064</v>
      </c>
    </row>
    <row r="242" spans="1:11">
      <c r="A242" s="1147" t="s">
        <v>1193</v>
      </c>
      <c r="B242" s="1147">
        <v>10058</v>
      </c>
      <c r="C242" s="1233">
        <v>630000000</v>
      </c>
      <c r="D242" s="1233">
        <v>600000000</v>
      </c>
      <c r="E242" s="1233">
        <v>33</v>
      </c>
      <c r="F242" s="1233">
        <v>8</v>
      </c>
      <c r="G242" s="1233">
        <v>2</v>
      </c>
      <c r="H242" s="1233">
        <v>10</v>
      </c>
      <c r="I242" s="1184">
        <v>42064</v>
      </c>
    </row>
    <row r="243" spans="1:11">
      <c r="A243" s="1147" t="s">
        <v>1194</v>
      </c>
      <c r="B243" s="1147">
        <v>10072</v>
      </c>
      <c r="C243" s="1233">
        <v>630000000</v>
      </c>
      <c r="D243" s="1233">
        <v>600000000</v>
      </c>
      <c r="E243" s="1233">
        <v>13</v>
      </c>
      <c r="F243" s="1233">
        <v>10</v>
      </c>
      <c r="G243" s="1233">
        <v>2</v>
      </c>
      <c r="H243" s="1233">
        <v>12</v>
      </c>
      <c r="I243" s="1184">
        <v>42064</v>
      </c>
    </row>
    <row r="244" spans="1:11">
      <c r="A244" s="1147" t="s">
        <v>1195</v>
      </c>
      <c r="B244" s="1147">
        <v>10086</v>
      </c>
      <c r="C244" s="1233">
        <v>1979000000</v>
      </c>
      <c r="D244" s="1233">
        <v>1880000000</v>
      </c>
      <c r="E244" s="1233">
        <v>80</v>
      </c>
      <c r="F244" s="1233">
        <v>30</v>
      </c>
      <c r="G244" s="1233">
        <v>3</v>
      </c>
      <c r="H244" s="1233">
        <v>33</v>
      </c>
      <c r="I244" s="1184">
        <v>42064</v>
      </c>
    </row>
    <row r="245" spans="1:11">
      <c r="A245" s="1147" t="s">
        <v>1196</v>
      </c>
      <c r="B245" s="1147">
        <v>10087</v>
      </c>
      <c r="C245" s="1233">
        <v>2708000000</v>
      </c>
      <c r="D245" s="1233">
        <v>2560000000</v>
      </c>
      <c r="E245" s="1233">
        <v>140</v>
      </c>
      <c r="F245" s="1233">
        <v>93</v>
      </c>
      <c r="G245" s="1233">
        <v>14</v>
      </c>
      <c r="H245" s="1233">
        <v>107</v>
      </c>
      <c r="I245" s="1184">
        <v>42064</v>
      </c>
    </row>
    <row r="246" spans="1:11">
      <c r="A246" s="1147" t="s">
        <v>1197</v>
      </c>
      <c r="B246" s="1147">
        <v>10091</v>
      </c>
      <c r="C246" s="1233">
        <v>315000000</v>
      </c>
      <c r="D246" s="1233">
        <v>300000000</v>
      </c>
      <c r="E246" s="1233">
        <v>13</v>
      </c>
      <c r="F246" s="1233">
        <v>10</v>
      </c>
      <c r="G246" s="1233">
        <v>5</v>
      </c>
      <c r="H246" s="1233">
        <v>15</v>
      </c>
      <c r="I246" s="1184">
        <v>42064</v>
      </c>
    </row>
    <row r="247" spans="1:11">
      <c r="A247" s="1147" t="s">
        <v>1198</v>
      </c>
      <c r="B247" s="1147">
        <v>10095</v>
      </c>
      <c r="C247" s="1233">
        <v>404000000</v>
      </c>
      <c r="D247" s="1233">
        <v>384000000</v>
      </c>
      <c r="E247" s="1233">
        <v>23</v>
      </c>
      <c r="F247" s="1233">
        <v>30</v>
      </c>
      <c r="G247" s="1233">
        <v>9</v>
      </c>
      <c r="H247" s="1233">
        <v>39</v>
      </c>
      <c r="I247" s="1184">
        <v>42064</v>
      </c>
    </row>
    <row r="248" spans="1:11">
      <c r="A248" s="1147" t="s">
        <v>1199</v>
      </c>
      <c r="B248" s="1147">
        <v>10102</v>
      </c>
      <c r="C248" s="1233">
        <v>568000000</v>
      </c>
      <c r="D248" s="1233">
        <v>540000000</v>
      </c>
      <c r="E248" s="1233">
        <v>20</v>
      </c>
      <c r="F248" s="1233">
        <v>30</v>
      </c>
      <c r="G248" s="1233">
        <v>10</v>
      </c>
      <c r="H248" s="1233">
        <v>40</v>
      </c>
      <c r="I248" s="1184">
        <v>42064</v>
      </c>
    </row>
    <row r="250" spans="1:11">
      <c r="A250" s="1194" t="s">
        <v>1319</v>
      </c>
    </row>
    <row r="251" spans="1:11">
      <c r="A251" s="1147" t="s">
        <v>1007</v>
      </c>
      <c r="B251" s="1147" t="s">
        <v>1008</v>
      </c>
      <c r="C251" s="1233" t="s">
        <v>1</v>
      </c>
      <c r="D251" s="1236" t="s">
        <v>2</v>
      </c>
      <c r="E251" s="1236" t="s">
        <v>1006</v>
      </c>
      <c r="F251" s="1233" t="s">
        <v>1005</v>
      </c>
      <c r="G251" s="1233" t="s">
        <v>1004</v>
      </c>
      <c r="H251" s="1233" t="s">
        <v>1003</v>
      </c>
      <c r="I251" s="1147" t="s">
        <v>1058</v>
      </c>
    </row>
    <row r="252" spans="1:11">
      <c r="A252" s="1147" t="s">
        <v>35</v>
      </c>
      <c r="B252" s="1147">
        <v>10004</v>
      </c>
      <c r="C252" s="1233">
        <v>787500000</v>
      </c>
      <c r="D252" s="1233">
        <v>750000000</v>
      </c>
      <c r="E252" s="1233">
        <v>32</v>
      </c>
      <c r="F252" s="1233">
        <v>13</v>
      </c>
      <c r="G252" s="1233">
        <v>2</v>
      </c>
      <c r="H252" s="1233">
        <v>15</v>
      </c>
      <c r="I252" s="1184">
        <v>42095</v>
      </c>
      <c r="J252" s="1147">
        <f>VLOOKUP(A252,Target!$E$166:$K$224,7,0)</f>
        <v>800</v>
      </c>
      <c r="K252" s="1147" t="b">
        <f>J252*1000000=D252</f>
        <v>0</v>
      </c>
    </row>
    <row r="253" spans="1:11">
      <c r="A253" s="1147" t="s">
        <v>64</v>
      </c>
      <c r="B253" s="1147">
        <v>10009</v>
      </c>
      <c r="C253" s="1233">
        <v>1018500000</v>
      </c>
      <c r="D253" s="1233">
        <v>970000000</v>
      </c>
      <c r="E253" s="1233">
        <v>43</v>
      </c>
      <c r="F253" s="1233">
        <v>13</v>
      </c>
      <c r="G253" s="1233">
        <v>2</v>
      </c>
      <c r="H253" s="1233">
        <v>15</v>
      </c>
      <c r="I253" s="1184">
        <v>42095</v>
      </c>
      <c r="J253" s="1147">
        <f>VLOOKUP(A253,Target!$E$166:$K$224,7,0)</f>
        <v>1000</v>
      </c>
      <c r="K253" s="1147" t="b">
        <f t="shared" ref="K253:K315" si="1">J253*1000000=D253</f>
        <v>0</v>
      </c>
    </row>
    <row r="254" spans="1:11">
      <c r="A254" s="1147" t="s">
        <v>131</v>
      </c>
      <c r="B254" s="1147">
        <v>10013</v>
      </c>
      <c r="C254" s="1233">
        <v>1004000000</v>
      </c>
      <c r="D254" s="1233">
        <v>954000000</v>
      </c>
      <c r="E254" s="1233">
        <v>41</v>
      </c>
      <c r="F254" s="1233">
        <v>20</v>
      </c>
      <c r="G254" s="1233">
        <v>2</v>
      </c>
      <c r="H254" s="1233">
        <v>22</v>
      </c>
      <c r="I254" s="1184">
        <v>42095</v>
      </c>
      <c r="J254" s="1147">
        <f>VLOOKUP(A254,Target!$E$166:$K$224,7,0)</f>
        <v>1063</v>
      </c>
      <c r="K254" s="1147" t="b">
        <f t="shared" si="1"/>
        <v>0</v>
      </c>
    </row>
    <row r="255" spans="1:11">
      <c r="A255" s="1147" t="s">
        <v>136</v>
      </c>
      <c r="B255" s="1147">
        <v>10014</v>
      </c>
      <c r="C255" s="1233">
        <v>438000000</v>
      </c>
      <c r="D255" s="1233">
        <v>416000000</v>
      </c>
      <c r="E255" s="1233">
        <v>18</v>
      </c>
      <c r="F255" s="1233">
        <v>12</v>
      </c>
      <c r="G255" s="1233">
        <v>0</v>
      </c>
      <c r="H255" s="1233">
        <v>12</v>
      </c>
      <c r="I255" s="1184">
        <v>42095</v>
      </c>
      <c r="J255" s="1147">
        <f>VLOOKUP(A255,Target!$E$166:$K$224,7,0)</f>
        <v>875</v>
      </c>
      <c r="K255" s="1147" t="b">
        <f t="shared" si="1"/>
        <v>0</v>
      </c>
    </row>
    <row r="256" spans="1:11">
      <c r="A256" s="1147" t="s">
        <v>133</v>
      </c>
      <c r="B256" s="1147">
        <v>10015</v>
      </c>
      <c r="C256" s="1233">
        <v>1004000000</v>
      </c>
      <c r="D256" s="1233">
        <v>954000000</v>
      </c>
      <c r="E256" s="1233">
        <v>41</v>
      </c>
      <c r="F256" s="1233">
        <v>20</v>
      </c>
      <c r="G256" s="1233">
        <v>2</v>
      </c>
      <c r="H256" s="1233">
        <v>22</v>
      </c>
      <c r="I256" s="1184">
        <v>42095</v>
      </c>
      <c r="J256" s="1147">
        <f>VLOOKUP(A256,Target!$E$166:$K$224,7,0)</f>
        <v>1233</v>
      </c>
      <c r="K256" s="1147" t="b">
        <f t="shared" si="1"/>
        <v>0</v>
      </c>
    </row>
    <row r="257" spans="1:11">
      <c r="A257" s="1147" t="s">
        <v>130</v>
      </c>
      <c r="B257" s="1147">
        <v>10017</v>
      </c>
      <c r="C257" s="1233">
        <v>1276000000</v>
      </c>
      <c r="D257" s="1233">
        <v>1212000000</v>
      </c>
      <c r="E257" s="1233">
        <v>52</v>
      </c>
      <c r="F257" s="1233">
        <v>30</v>
      </c>
      <c r="G257" s="1233">
        <v>2</v>
      </c>
      <c r="H257" s="1233">
        <v>32</v>
      </c>
      <c r="I257" s="1184">
        <v>42095</v>
      </c>
      <c r="J257" s="1147">
        <f>VLOOKUP(A257,Target!$E$166:$K$224,7,0)</f>
        <v>1559</v>
      </c>
      <c r="K257" s="1147" t="b">
        <f t="shared" si="1"/>
        <v>0</v>
      </c>
    </row>
    <row r="258" spans="1:11">
      <c r="A258" s="1147" t="s">
        <v>138</v>
      </c>
      <c r="B258" s="1147">
        <v>10018</v>
      </c>
      <c r="C258" s="1233">
        <v>609000000</v>
      </c>
      <c r="D258" s="1233">
        <v>580000000</v>
      </c>
      <c r="E258" s="1233">
        <v>25</v>
      </c>
      <c r="F258" s="1233">
        <v>13</v>
      </c>
      <c r="G258" s="1233">
        <v>2</v>
      </c>
      <c r="H258" s="1233">
        <v>15</v>
      </c>
      <c r="I258" s="1184">
        <v>42095</v>
      </c>
      <c r="J258" s="1147">
        <f>VLOOKUP(A258,Target!$E$166:$K$224,7,0)</f>
        <v>700</v>
      </c>
      <c r="K258" s="1147" t="b">
        <f t="shared" si="1"/>
        <v>0</v>
      </c>
    </row>
    <row r="259" spans="1:11">
      <c r="A259" s="1147" t="s">
        <v>542</v>
      </c>
      <c r="B259" s="1147">
        <v>10031</v>
      </c>
      <c r="C259" s="1233">
        <v>514500000</v>
      </c>
      <c r="D259" s="1233">
        <v>490000000</v>
      </c>
      <c r="E259" s="1233">
        <v>32</v>
      </c>
      <c r="F259" s="1233">
        <v>12</v>
      </c>
      <c r="G259" s="1233">
        <v>2</v>
      </c>
      <c r="H259" s="1233">
        <v>14</v>
      </c>
      <c r="I259" s="1184">
        <v>42095</v>
      </c>
      <c r="J259" s="1147" t="e">
        <f>VLOOKUP(A259,Target!$E$166:$K$224,7,0)</f>
        <v>#N/A</v>
      </c>
      <c r="K259" s="1147" t="e">
        <f t="shared" si="1"/>
        <v>#N/A</v>
      </c>
    </row>
    <row r="260" spans="1:11">
      <c r="A260" s="1147" t="s">
        <v>572</v>
      </c>
      <c r="B260" s="1147">
        <v>10032</v>
      </c>
      <c r="C260" s="1233">
        <v>438000000</v>
      </c>
      <c r="D260" s="1233">
        <v>416000000</v>
      </c>
      <c r="E260" s="1233">
        <v>18</v>
      </c>
      <c r="F260" s="1233">
        <v>12</v>
      </c>
      <c r="G260" s="1233">
        <v>0</v>
      </c>
      <c r="H260" s="1233">
        <v>12</v>
      </c>
      <c r="I260" s="1184">
        <v>42095</v>
      </c>
      <c r="J260" s="1147">
        <f>VLOOKUP(A260,Target!$E$166:$K$224,7,0)</f>
        <v>475</v>
      </c>
      <c r="K260" s="1147" t="b">
        <f t="shared" si="1"/>
        <v>0</v>
      </c>
    </row>
    <row r="261" spans="1:11">
      <c r="A261" s="1147" t="s">
        <v>471</v>
      </c>
      <c r="B261" s="1147">
        <v>10033</v>
      </c>
      <c r="C261" s="1233">
        <v>535500000</v>
      </c>
      <c r="D261" s="1233">
        <v>510000000</v>
      </c>
      <c r="E261" s="1233">
        <v>30</v>
      </c>
      <c r="F261" s="1233">
        <v>12</v>
      </c>
      <c r="G261" s="1233">
        <v>2</v>
      </c>
      <c r="H261" s="1233">
        <v>14</v>
      </c>
      <c r="I261" s="1184">
        <v>42095</v>
      </c>
      <c r="J261" s="1147" t="e">
        <f>VLOOKUP(A261,Target!$E$166:$K$224,7,0)</f>
        <v>#N/A</v>
      </c>
      <c r="K261" s="1147" t="e">
        <f t="shared" si="1"/>
        <v>#N/A</v>
      </c>
    </row>
    <row r="262" spans="1:11">
      <c r="A262" s="1147" t="s">
        <v>540</v>
      </c>
      <c r="B262" s="1147">
        <v>10036</v>
      </c>
      <c r="C262" s="1233">
        <v>546000000</v>
      </c>
      <c r="D262" s="1233">
        <v>520000000</v>
      </c>
      <c r="E262" s="1233">
        <v>27</v>
      </c>
      <c r="F262" s="1233">
        <v>12</v>
      </c>
      <c r="G262" s="1233">
        <v>2</v>
      </c>
      <c r="H262" s="1233">
        <v>14</v>
      </c>
      <c r="I262" s="1184">
        <v>42095</v>
      </c>
      <c r="J262" s="1147">
        <f>VLOOKUP(A262,Target!$E$166:$K$224,7,0)</f>
        <v>920</v>
      </c>
      <c r="K262" s="1147" t="b">
        <f t="shared" si="1"/>
        <v>0</v>
      </c>
    </row>
    <row r="263" spans="1:11">
      <c r="A263" s="1147" t="s">
        <v>561</v>
      </c>
      <c r="B263" s="1147">
        <v>10037</v>
      </c>
      <c r="C263" s="1233">
        <v>535500000</v>
      </c>
      <c r="D263" s="1233">
        <v>510000000</v>
      </c>
      <c r="E263" s="1233">
        <v>23</v>
      </c>
      <c r="F263" s="1233">
        <v>13</v>
      </c>
      <c r="G263" s="1233">
        <v>2</v>
      </c>
      <c r="H263" s="1233">
        <v>15</v>
      </c>
      <c r="I263" s="1184">
        <v>42095</v>
      </c>
      <c r="J263" s="1147">
        <f>VLOOKUP(A263,Target!$E$166:$K$224,7,0)</f>
        <v>700</v>
      </c>
      <c r="K263" s="1147" t="b">
        <f t="shared" si="1"/>
        <v>0</v>
      </c>
    </row>
    <row r="264" spans="1:11">
      <c r="A264" s="1147" t="s">
        <v>571</v>
      </c>
      <c r="B264" s="1147">
        <v>10038</v>
      </c>
      <c r="C264" s="1233">
        <v>438000000</v>
      </c>
      <c r="D264" s="1233">
        <v>416000000</v>
      </c>
      <c r="E264" s="1233">
        <v>18</v>
      </c>
      <c r="F264" s="1233">
        <v>12</v>
      </c>
      <c r="G264" s="1233">
        <v>0</v>
      </c>
      <c r="H264" s="1233">
        <v>12</v>
      </c>
      <c r="I264" s="1184">
        <v>42095</v>
      </c>
      <c r="J264" s="1147">
        <f>VLOOKUP(A264,Target!$E$166:$K$224,7,0)</f>
        <v>760</v>
      </c>
      <c r="K264" s="1147" t="b">
        <f t="shared" si="1"/>
        <v>0</v>
      </c>
    </row>
    <row r="265" spans="1:11">
      <c r="A265" s="1147" t="s">
        <v>559</v>
      </c>
      <c r="B265" s="1147">
        <v>10039</v>
      </c>
      <c r="C265" s="1233">
        <v>535500000</v>
      </c>
      <c r="D265" s="1233">
        <v>510000000</v>
      </c>
      <c r="E265" s="1233">
        <v>25</v>
      </c>
      <c r="F265" s="1233">
        <v>14</v>
      </c>
      <c r="G265" s="1233">
        <v>2</v>
      </c>
      <c r="H265" s="1233">
        <v>16</v>
      </c>
      <c r="I265" s="1184">
        <v>42095</v>
      </c>
      <c r="J265" s="1147">
        <f>VLOOKUP(A265,Target!$E$166:$K$224,7,0)</f>
        <v>700</v>
      </c>
      <c r="K265" s="1147" t="b">
        <f t="shared" si="1"/>
        <v>0</v>
      </c>
    </row>
    <row r="266" spans="1:11">
      <c r="A266" s="1147" t="s">
        <v>558</v>
      </c>
      <c r="B266" s="1147">
        <v>10040</v>
      </c>
      <c r="C266" s="1233">
        <v>546000000</v>
      </c>
      <c r="D266" s="1233">
        <v>520000000</v>
      </c>
      <c r="E266" s="1233">
        <v>25</v>
      </c>
      <c r="F266" s="1233">
        <v>14</v>
      </c>
      <c r="G266" s="1233">
        <v>2</v>
      </c>
      <c r="H266" s="1233">
        <v>16</v>
      </c>
      <c r="I266" s="1184">
        <v>42095</v>
      </c>
      <c r="J266" s="1147" t="e">
        <f>VLOOKUP(A266,Target!$E$166:$K$224,7,0)</f>
        <v>#N/A</v>
      </c>
      <c r="K266" s="1147" t="e">
        <f t="shared" si="1"/>
        <v>#N/A</v>
      </c>
    </row>
    <row r="267" spans="1:11">
      <c r="A267" s="1147" t="s">
        <v>570</v>
      </c>
      <c r="B267" s="1147">
        <v>10043</v>
      </c>
      <c r="C267" s="1233">
        <v>820000000</v>
      </c>
      <c r="D267" s="1233">
        <v>779000000</v>
      </c>
      <c r="E267" s="1233">
        <v>33</v>
      </c>
      <c r="F267" s="1233">
        <v>21</v>
      </c>
      <c r="G267" s="1233">
        <v>3</v>
      </c>
      <c r="H267" s="1233">
        <v>24</v>
      </c>
      <c r="I267" s="1184">
        <v>42095</v>
      </c>
      <c r="J267" s="1147">
        <f>VLOOKUP(A267,Target!$E$166:$K$224,7,0)</f>
        <v>1079</v>
      </c>
      <c r="K267" s="1147" t="b">
        <f t="shared" si="1"/>
        <v>0</v>
      </c>
    </row>
    <row r="268" spans="1:11">
      <c r="A268" s="1147" t="s">
        <v>573</v>
      </c>
      <c r="B268" s="1147">
        <v>10044</v>
      </c>
      <c r="C268" s="1233">
        <v>438000000</v>
      </c>
      <c r="D268" s="1233">
        <v>416000000</v>
      </c>
      <c r="E268" s="1233">
        <v>18</v>
      </c>
      <c r="F268" s="1233">
        <v>12</v>
      </c>
      <c r="G268" s="1233">
        <v>0</v>
      </c>
      <c r="H268" s="1233">
        <v>12</v>
      </c>
      <c r="I268" s="1184">
        <v>42095</v>
      </c>
      <c r="J268" s="1147" t="e">
        <f>VLOOKUP(A268,Target!$E$166:$K$224,7,0)</f>
        <v>#N/A</v>
      </c>
      <c r="K268" s="1147" t="e">
        <f t="shared" si="1"/>
        <v>#N/A</v>
      </c>
    </row>
    <row r="269" spans="1:11">
      <c r="A269" s="1147" t="s">
        <v>560</v>
      </c>
      <c r="B269" s="1147">
        <v>10045</v>
      </c>
      <c r="C269" s="1233">
        <v>546000000</v>
      </c>
      <c r="D269" s="1233">
        <v>520000000</v>
      </c>
      <c r="E269" s="1233">
        <v>26</v>
      </c>
      <c r="F269" s="1233">
        <v>13</v>
      </c>
      <c r="G269" s="1233">
        <v>2</v>
      </c>
      <c r="H269" s="1233">
        <v>15</v>
      </c>
      <c r="I269" s="1184">
        <v>42095</v>
      </c>
      <c r="J269" s="1147">
        <f>VLOOKUP(A269,Target!$E$166:$K$224,7,0)</f>
        <v>800</v>
      </c>
      <c r="K269" s="1147" t="b">
        <f t="shared" si="1"/>
        <v>0</v>
      </c>
    </row>
    <row r="270" spans="1:11">
      <c r="A270" s="1147" t="s">
        <v>553</v>
      </c>
      <c r="B270" s="1147">
        <v>10046</v>
      </c>
      <c r="C270" s="1233">
        <v>504000000</v>
      </c>
      <c r="D270" s="1233">
        <v>480000000</v>
      </c>
      <c r="E270" s="1233">
        <v>26</v>
      </c>
      <c r="F270" s="1233">
        <v>12</v>
      </c>
      <c r="G270" s="1233">
        <v>2</v>
      </c>
      <c r="H270" s="1233">
        <v>14</v>
      </c>
      <c r="I270" s="1184">
        <v>42095</v>
      </c>
      <c r="J270" s="1147">
        <f>VLOOKUP(A270,Target!$E$166:$K$224,7,0)</f>
        <v>800</v>
      </c>
      <c r="K270" s="1147" t="b">
        <f t="shared" si="1"/>
        <v>0</v>
      </c>
    </row>
    <row r="271" spans="1:11">
      <c r="A271" s="1147" t="s">
        <v>645</v>
      </c>
      <c r="B271" s="1147">
        <v>10048</v>
      </c>
      <c r="C271" s="1233">
        <v>945000000</v>
      </c>
      <c r="D271" s="1233">
        <v>900000000</v>
      </c>
      <c r="E271" s="1233">
        <v>36</v>
      </c>
      <c r="F271" s="1233">
        <v>12</v>
      </c>
      <c r="G271" s="1233">
        <v>2</v>
      </c>
      <c r="H271" s="1233">
        <v>14</v>
      </c>
      <c r="I271" s="1184">
        <v>42095</v>
      </c>
      <c r="J271" s="1147">
        <f>VLOOKUP(A271,Target!$E$166:$K$224,7,0)</f>
        <v>900</v>
      </c>
      <c r="K271" s="1147" t="b">
        <f t="shared" si="1"/>
        <v>1</v>
      </c>
    </row>
    <row r="272" spans="1:11">
      <c r="A272" s="1147" t="s">
        <v>608</v>
      </c>
      <c r="B272" s="1147">
        <v>10052</v>
      </c>
      <c r="C272" s="1233">
        <v>393000000</v>
      </c>
      <c r="D272" s="1233">
        <v>373000000</v>
      </c>
      <c r="E272" s="1233">
        <v>16</v>
      </c>
      <c r="F272" s="1233">
        <v>12</v>
      </c>
      <c r="G272" s="1233">
        <v>0</v>
      </c>
      <c r="H272" s="1233">
        <v>12</v>
      </c>
      <c r="I272" s="1184">
        <v>42095</v>
      </c>
      <c r="J272" s="1147">
        <f>VLOOKUP(A272,Target!$E$166:$K$224,7,0)</f>
        <v>450</v>
      </c>
      <c r="K272" s="1147" t="b">
        <f t="shared" si="1"/>
        <v>0</v>
      </c>
    </row>
    <row r="273" spans="1:11">
      <c r="A273" s="1147" t="s">
        <v>646</v>
      </c>
      <c r="B273" s="1147">
        <v>10053</v>
      </c>
      <c r="C273" s="1233">
        <v>393000000</v>
      </c>
      <c r="D273" s="1233">
        <v>373000000</v>
      </c>
      <c r="E273" s="1233">
        <v>16</v>
      </c>
      <c r="F273" s="1233">
        <v>12</v>
      </c>
      <c r="G273" s="1233">
        <v>0</v>
      </c>
      <c r="H273" s="1233">
        <v>12</v>
      </c>
      <c r="I273" s="1184">
        <v>42095</v>
      </c>
      <c r="J273" s="1147" t="e">
        <f>VLOOKUP(A273,Target!$E$166:$K$224,7,0)</f>
        <v>#N/A</v>
      </c>
      <c r="K273" s="1147" t="e">
        <f t="shared" si="1"/>
        <v>#N/A</v>
      </c>
    </row>
    <row r="274" spans="1:11">
      <c r="A274" s="1147" t="s">
        <v>644</v>
      </c>
      <c r="B274" s="1147">
        <v>10055</v>
      </c>
      <c r="C274" s="1233">
        <v>1207500000</v>
      </c>
      <c r="D274" s="1233">
        <v>1150000000</v>
      </c>
      <c r="E274" s="1233">
        <v>18</v>
      </c>
      <c r="F274" s="1233">
        <v>8</v>
      </c>
      <c r="G274" s="1233">
        <v>2</v>
      </c>
      <c r="H274" s="1233">
        <v>10</v>
      </c>
      <c r="I274" s="1184">
        <v>42095</v>
      </c>
      <c r="J274" s="1147">
        <f>VLOOKUP(A274,Target!$E$166:$K$224,7,0)</f>
        <v>1500</v>
      </c>
      <c r="K274" s="1147" t="b">
        <f t="shared" si="1"/>
        <v>0</v>
      </c>
    </row>
    <row r="275" spans="1:11">
      <c r="A275" s="1147" t="s">
        <v>643</v>
      </c>
      <c r="B275" s="1147">
        <v>10059</v>
      </c>
      <c r="C275" s="1233">
        <v>766500000</v>
      </c>
      <c r="D275" s="1233">
        <v>730000000</v>
      </c>
      <c r="E275" s="1233">
        <v>33</v>
      </c>
      <c r="F275" s="1233">
        <v>8</v>
      </c>
      <c r="G275" s="1233">
        <v>2</v>
      </c>
      <c r="H275" s="1233">
        <v>10</v>
      </c>
      <c r="I275" s="1184">
        <v>42095</v>
      </c>
      <c r="J275" s="1147">
        <f>VLOOKUP(A275,Target!$E$166:$K$224,7,0)</f>
        <v>1166</v>
      </c>
      <c r="K275" s="1147" t="b">
        <f t="shared" si="1"/>
        <v>0</v>
      </c>
    </row>
    <row r="276" spans="1:11">
      <c r="A276" s="1147" t="s">
        <v>702</v>
      </c>
      <c r="B276" s="1147">
        <v>10073</v>
      </c>
      <c r="C276" s="1233">
        <v>766500000</v>
      </c>
      <c r="D276" s="1233">
        <v>730000000</v>
      </c>
      <c r="E276" s="1233">
        <v>16</v>
      </c>
      <c r="F276" s="1233">
        <v>10</v>
      </c>
      <c r="G276" s="1233">
        <v>2</v>
      </c>
      <c r="H276" s="1233">
        <v>12</v>
      </c>
      <c r="I276" s="1184">
        <v>42095</v>
      </c>
      <c r="J276" s="1147">
        <f>VLOOKUP(A276,Target!$E$166:$K$224,7,0)</f>
        <v>1150</v>
      </c>
      <c r="K276" s="1147" t="b">
        <f t="shared" si="1"/>
        <v>0</v>
      </c>
    </row>
    <row r="277" spans="1:11">
      <c r="A277" s="1147" t="s">
        <v>700</v>
      </c>
      <c r="B277" s="1147">
        <v>10074</v>
      </c>
      <c r="C277" s="1233">
        <v>656250000</v>
      </c>
      <c r="D277" s="1233">
        <v>625000000</v>
      </c>
      <c r="E277" s="1233">
        <v>27</v>
      </c>
      <c r="F277" s="1233">
        <v>12</v>
      </c>
      <c r="G277" s="1233">
        <v>2</v>
      </c>
      <c r="H277" s="1233">
        <v>14</v>
      </c>
      <c r="I277" s="1184">
        <v>42095</v>
      </c>
      <c r="J277" s="1147">
        <f>VLOOKUP(A277,Target!$E$166:$K$224,7,0)</f>
        <v>800</v>
      </c>
      <c r="K277" s="1147" t="b">
        <f t="shared" si="1"/>
        <v>0</v>
      </c>
    </row>
    <row r="278" spans="1:11">
      <c r="A278" s="1147" t="s">
        <v>703</v>
      </c>
      <c r="B278" s="1147">
        <v>10075</v>
      </c>
      <c r="C278" s="1233">
        <v>440000000</v>
      </c>
      <c r="D278" s="1233">
        <v>418000000</v>
      </c>
      <c r="E278" s="1233">
        <v>18</v>
      </c>
      <c r="F278" s="1233">
        <v>10</v>
      </c>
      <c r="G278" s="1233">
        <v>0</v>
      </c>
      <c r="H278" s="1233">
        <v>10</v>
      </c>
      <c r="I278" s="1184">
        <v>42095</v>
      </c>
      <c r="J278" s="1147">
        <f>VLOOKUP(A278,Target!$E$166:$K$224,7,0)</f>
        <v>800</v>
      </c>
      <c r="K278" s="1147" t="b">
        <f t="shared" si="1"/>
        <v>0</v>
      </c>
    </row>
    <row r="279" spans="1:11">
      <c r="A279" s="1147" t="s">
        <v>728</v>
      </c>
      <c r="B279" s="1147">
        <v>10077</v>
      </c>
      <c r="C279" s="1233">
        <v>515000000</v>
      </c>
      <c r="D279" s="1233">
        <v>489000000</v>
      </c>
      <c r="E279" s="1233">
        <v>21</v>
      </c>
      <c r="F279" s="1233">
        <v>10</v>
      </c>
      <c r="G279" s="1233">
        <v>0</v>
      </c>
      <c r="H279" s="1233">
        <v>10</v>
      </c>
      <c r="I279" s="1184">
        <v>42095</v>
      </c>
      <c r="J279" s="1147">
        <f>VLOOKUP(A279,Target!$E$166:$K$224,7,0)</f>
        <v>800</v>
      </c>
      <c r="K279" s="1147" t="b">
        <f t="shared" si="1"/>
        <v>0</v>
      </c>
    </row>
    <row r="280" spans="1:11">
      <c r="A280" s="1147" t="s">
        <v>806</v>
      </c>
      <c r="B280" s="1147">
        <v>10084</v>
      </c>
      <c r="C280" s="1233">
        <v>609000000</v>
      </c>
      <c r="D280" s="1233">
        <v>580000000</v>
      </c>
      <c r="E280" s="1233">
        <v>20</v>
      </c>
      <c r="F280" s="1233">
        <v>12</v>
      </c>
      <c r="G280" s="1233">
        <v>2</v>
      </c>
      <c r="H280" s="1233">
        <v>14</v>
      </c>
      <c r="I280" s="1184">
        <v>42095</v>
      </c>
      <c r="J280" s="1147">
        <f>VLOOKUP(A280,Target!$E$166:$K$224,7,0)</f>
        <v>920</v>
      </c>
      <c r="K280" s="1147" t="b">
        <f t="shared" si="1"/>
        <v>0</v>
      </c>
    </row>
    <row r="281" spans="1:11">
      <c r="A281" s="1147" t="s">
        <v>804</v>
      </c>
      <c r="B281" s="1147">
        <v>10088</v>
      </c>
      <c r="C281" s="1233">
        <v>388500000</v>
      </c>
      <c r="D281" s="1233">
        <v>370000000</v>
      </c>
      <c r="E281" s="1233">
        <v>19</v>
      </c>
      <c r="F281" s="1233">
        <v>13</v>
      </c>
      <c r="G281" s="1233">
        <v>2</v>
      </c>
      <c r="H281" s="1233">
        <v>15</v>
      </c>
      <c r="I281" s="1184">
        <v>42095</v>
      </c>
      <c r="J281" s="1147">
        <f>VLOOKUP(A281,Target!$E$166:$K$224,7,0)</f>
        <v>800</v>
      </c>
      <c r="K281" s="1147" t="b">
        <f t="shared" si="1"/>
        <v>0</v>
      </c>
    </row>
    <row r="282" spans="1:11">
      <c r="A282" s="1147" t="s">
        <v>803</v>
      </c>
      <c r="B282" s="1147">
        <v>10089</v>
      </c>
      <c r="C282" s="1233">
        <v>388500000</v>
      </c>
      <c r="D282" s="1233">
        <v>370000000</v>
      </c>
      <c r="E282" s="1233">
        <v>19</v>
      </c>
      <c r="F282" s="1233">
        <v>13</v>
      </c>
      <c r="G282" s="1233">
        <v>2</v>
      </c>
      <c r="H282" s="1233">
        <v>15</v>
      </c>
      <c r="I282" s="1184">
        <v>42095</v>
      </c>
      <c r="J282" s="1147">
        <f>VLOOKUP(A282,Target!$E$166:$K$224,7,0)</f>
        <v>800</v>
      </c>
      <c r="K282" s="1147" t="b">
        <f t="shared" si="1"/>
        <v>0</v>
      </c>
    </row>
    <row r="283" spans="1:11">
      <c r="A283" s="1147" t="s">
        <v>801</v>
      </c>
      <c r="B283" s="1147">
        <v>10090</v>
      </c>
      <c r="C283" s="1233">
        <v>472500000</v>
      </c>
      <c r="D283" s="1233">
        <v>450000000</v>
      </c>
      <c r="E283" s="1233">
        <v>17</v>
      </c>
      <c r="F283" s="1233">
        <v>14</v>
      </c>
      <c r="G283" s="1233">
        <v>2</v>
      </c>
      <c r="H283" s="1233">
        <v>16</v>
      </c>
      <c r="I283" s="1184">
        <v>42095</v>
      </c>
      <c r="J283" s="1147">
        <f>VLOOKUP(A283,Target!$E$166:$K$224,7,0)</f>
        <v>1200</v>
      </c>
      <c r="K283" s="1147" t="b">
        <f t="shared" si="1"/>
        <v>0</v>
      </c>
    </row>
    <row r="284" spans="1:11">
      <c r="A284" s="1147" t="s">
        <v>849</v>
      </c>
      <c r="B284" s="1147">
        <v>10092</v>
      </c>
      <c r="C284" s="1233">
        <v>399000000</v>
      </c>
      <c r="D284" s="1233">
        <v>380000000</v>
      </c>
      <c r="E284" s="1233">
        <v>15</v>
      </c>
      <c r="F284" s="1233">
        <v>10</v>
      </c>
      <c r="G284" s="1233">
        <v>5</v>
      </c>
      <c r="H284" s="1233">
        <v>15</v>
      </c>
      <c r="I284" s="1184">
        <v>42095</v>
      </c>
      <c r="J284" s="1147">
        <f>VLOOKUP(A284,Target!$E$166:$K$224,7,0)</f>
        <v>1000</v>
      </c>
      <c r="K284" s="1147" t="b">
        <f t="shared" si="1"/>
        <v>0</v>
      </c>
    </row>
    <row r="285" spans="1:11">
      <c r="A285" s="1147" t="s">
        <v>1002</v>
      </c>
      <c r="B285" s="1147">
        <v>10096</v>
      </c>
      <c r="C285" s="1233">
        <v>168000000</v>
      </c>
      <c r="D285" s="1233">
        <v>160000000</v>
      </c>
      <c r="E285" s="1233">
        <v>10</v>
      </c>
      <c r="F285" s="1233">
        <v>15</v>
      </c>
      <c r="G285" s="1233">
        <v>3</v>
      </c>
      <c r="H285" s="1233">
        <v>18</v>
      </c>
      <c r="I285" s="1184">
        <v>42095</v>
      </c>
      <c r="J285" s="1147">
        <f>VLOOKUP(A285,Target!$E$166:$K$224,7,0)</f>
        <v>800</v>
      </c>
      <c r="K285" s="1147" t="b">
        <f t="shared" si="1"/>
        <v>0</v>
      </c>
    </row>
    <row r="286" spans="1:11">
      <c r="A286" s="1147" t="s">
        <v>913</v>
      </c>
      <c r="B286" s="1147">
        <v>10097</v>
      </c>
      <c r="C286" s="1233">
        <v>126000000</v>
      </c>
      <c r="D286" s="1233">
        <v>120000000</v>
      </c>
      <c r="E286" s="1233">
        <v>6</v>
      </c>
      <c r="F286" s="1233">
        <v>9</v>
      </c>
      <c r="G286" s="1233">
        <v>3</v>
      </c>
      <c r="H286" s="1233">
        <v>12</v>
      </c>
      <c r="I286" s="1184">
        <v>42095</v>
      </c>
      <c r="J286" s="1147">
        <f>VLOOKUP(A286,Target!$E$166:$K$224,7,0)</f>
        <v>750</v>
      </c>
      <c r="K286" s="1147" t="b">
        <f t="shared" si="1"/>
        <v>0</v>
      </c>
    </row>
    <row r="287" spans="1:11">
      <c r="A287" s="1147" t="s">
        <v>1001</v>
      </c>
      <c r="B287" s="1147">
        <v>10098</v>
      </c>
      <c r="C287" s="1233">
        <v>252000000</v>
      </c>
      <c r="D287" s="1233">
        <v>239000000</v>
      </c>
      <c r="E287" s="1233">
        <v>15</v>
      </c>
      <c r="F287" s="1233">
        <v>15</v>
      </c>
      <c r="G287" s="1233">
        <v>2</v>
      </c>
      <c r="H287" s="1233">
        <v>17</v>
      </c>
      <c r="I287" s="1184">
        <v>42095</v>
      </c>
      <c r="J287" s="1147">
        <f>VLOOKUP(A287,Target!$E$166:$K$224,7,0)</f>
        <v>560</v>
      </c>
      <c r="K287" s="1147" t="b">
        <f t="shared" si="1"/>
        <v>0</v>
      </c>
    </row>
    <row r="288" spans="1:11">
      <c r="A288" s="1147" t="s">
        <v>1000</v>
      </c>
      <c r="B288" s="1147">
        <v>10103</v>
      </c>
      <c r="C288" s="1233">
        <v>346500000</v>
      </c>
      <c r="D288" s="1233">
        <v>330000000</v>
      </c>
      <c r="E288" s="1233">
        <v>14</v>
      </c>
      <c r="F288" s="1233">
        <v>15</v>
      </c>
      <c r="G288" s="1233">
        <v>5</v>
      </c>
      <c r="H288" s="1233">
        <v>20</v>
      </c>
      <c r="I288" s="1184">
        <v>42095</v>
      </c>
      <c r="J288" s="1147">
        <f>VLOOKUP(A288,Target!$E$166:$K$224,7,0)</f>
        <v>900</v>
      </c>
      <c r="K288" s="1147" t="b">
        <f t="shared" si="1"/>
        <v>0</v>
      </c>
    </row>
    <row r="289" spans="1:11">
      <c r="A289" s="1147" t="s">
        <v>999</v>
      </c>
      <c r="B289" s="1147">
        <v>10104</v>
      </c>
      <c r="C289" s="1233">
        <v>346500000</v>
      </c>
      <c r="D289" s="1233">
        <v>330000000</v>
      </c>
      <c r="E289" s="1233">
        <v>14</v>
      </c>
      <c r="F289" s="1233">
        <v>15</v>
      </c>
      <c r="G289" s="1233">
        <v>5</v>
      </c>
      <c r="H289" s="1233">
        <v>20</v>
      </c>
      <c r="I289" s="1184">
        <v>42095</v>
      </c>
      <c r="J289" s="1147">
        <f>VLOOKUP(A289,Target!$E$166:$K$224,7,0)</f>
        <v>800</v>
      </c>
      <c r="K289" s="1147" t="b">
        <f t="shared" si="1"/>
        <v>0</v>
      </c>
    </row>
    <row r="290" spans="1:11">
      <c r="A290" s="1147" t="s">
        <v>998</v>
      </c>
      <c r="B290" s="1147">
        <v>10105</v>
      </c>
      <c r="C290" s="1233">
        <v>515000000</v>
      </c>
      <c r="D290" s="1233">
        <v>489000000</v>
      </c>
      <c r="E290" s="1233">
        <v>21</v>
      </c>
      <c r="F290" s="1233">
        <v>10</v>
      </c>
      <c r="G290" s="1233">
        <v>0</v>
      </c>
      <c r="H290" s="1233">
        <v>10</v>
      </c>
      <c r="I290" s="1184">
        <v>42095</v>
      </c>
      <c r="J290" s="1147">
        <f>VLOOKUP(A290,Target!$E$166:$K$224,7,0)</f>
        <v>950</v>
      </c>
      <c r="K290" s="1147" t="b">
        <f t="shared" si="1"/>
        <v>0</v>
      </c>
    </row>
    <row r="291" spans="1:11">
      <c r="A291" s="1147" t="s">
        <v>997</v>
      </c>
      <c r="B291" s="1147">
        <v>10106</v>
      </c>
      <c r="C291" s="1233">
        <v>472500000</v>
      </c>
      <c r="D291" s="1233">
        <v>450000000</v>
      </c>
      <c r="E291" s="1233">
        <v>17</v>
      </c>
      <c r="F291" s="1233">
        <v>14</v>
      </c>
      <c r="G291" s="1233">
        <v>2</v>
      </c>
      <c r="H291" s="1233">
        <v>16</v>
      </c>
      <c r="I291" s="1184">
        <v>42095</v>
      </c>
      <c r="J291" s="1147">
        <f>VLOOKUP(A291,Target!$E$166:$K$224,7,0)</f>
        <v>900</v>
      </c>
      <c r="K291" s="1147" t="b">
        <f t="shared" si="1"/>
        <v>0</v>
      </c>
    </row>
    <row r="292" spans="1:11">
      <c r="A292" s="1147" t="s">
        <v>1313</v>
      </c>
      <c r="B292" s="1147">
        <v>10119</v>
      </c>
      <c r="C292" s="1233">
        <v>73000000</v>
      </c>
      <c r="D292" s="1233">
        <v>69000000</v>
      </c>
      <c r="E292" s="1233">
        <v>4</v>
      </c>
      <c r="F292" s="1233">
        <v>5</v>
      </c>
      <c r="G292" s="1233">
        <v>5</v>
      </c>
      <c r="H292" s="1233">
        <v>10</v>
      </c>
      <c r="I292" s="1184">
        <v>42095</v>
      </c>
      <c r="J292" s="1147" t="e">
        <f>VLOOKUP(A292,Target!$E$166:$K$224,7,0)</f>
        <v>#N/A</v>
      </c>
      <c r="K292" s="1147" t="e">
        <f t="shared" si="1"/>
        <v>#N/A</v>
      </c>
    </row>
    <row r="293" spans="1:11">
      <c r="A293" s="1147" t="s">
        <v>1046</v>
      </c>
      <c r="B293" s="1147">
        <v>10002</v>
      </c>
      <c r="C293" s="1233">
        <v>3417750000</v>
      </c>
      <c r="D293" s="1233">
        <v>3255000000</v>
      </c>
      <c r="E293" s="1233">
        <v>130</v>
      </c>
      <c r="F293" s="1233">
        <v>60</v>
      </c>
      <c r="G293" s="1233">
        <v>10</v>
      </c>
      <c r="H293" s="1233">
        <v>70</v>
      </c>
      <c r="I293" s="1184">
        <v>42095</v>
      </c>
      <c r="J293" s="1147" t="e">
        <f>VLOOKUP(A293,Target!$E$166:$K$224,7,0)</f>
        <v>#N/A</v>
      </c>
      <c r="K293" s="1147" t="e">
        <f t="shared" si="1"/>
        <v>#N/A</v>
      </c>
    </row>
    <row r="294" spans="1:11">
      <c r="A294" s="1147" t="s">
        <v>1047</v>
      </c>
      <c r="B294" s="1147">
        <v>10011</v>
      </c>
      <c r="C294" s="1233">
        <v>2700000000</v>
      </c>
      <c r="D294" s="1233">
        <v>2565000000</v>
      </c>
      <c r="E294" s="1233">
        <v>110</v>
      </c>
      <c r="F294" s="1233">
        <v>65</v>
      </c>
      <c r="G294" s="1233">
        <v>5</v>
      </c>
      <c r="H294" s="1233">
        <v>70</v>
      </c>
      <c r="I294" s="1184">
        <v>42095</v>
      </c>
      <c r="J294" s="1147" t="e">
        <f>VLOOKUP(A294,Target!$E$166:$K$224,7,0)</f>
        <v>#N/A</v>
      </c>
      <c r="K294" s="1147" t="e">
        <f t="shared" si="1"/>
        <v>#N/A</v>
      </c>
    </row>
    <row r="295" spans="1:11">
      <c r="A295" s="1147" t="s">
        <v>1048</v>
      </c>
      <c r="B295" s="1147">
        <v>10023</v>
      </c>
      <c r="C295" s="1233">
        <v>2280000000</v>
      </c>
      <c r="D295" s="1233">
        <v>2166000000</v>
      </c>
      <c r="E295" s="1233">
        <v>93</v>
      </c>
      <c r="F295" s="1233">
        <v>50</v>
      </c>
      <c r="G295" s="1233">
        <v>4</v>
      </c>
      <c r="H295" s="1233">
        <v>54</v>
      </c>
      <c r="I295" s="1184">
        <v>42095</v>
      </c>
      <c r="J295" s="1147" t="e">
        <f>VLOOKUP(A295,Target!$E$166:$K$224,7,0)</f>
        <v>#N/A</v>
      </c>
      <c r="K295" s="1147" t="e">
        <f t="shared" si="1"/>
        <v>#N/A</v>
      </c>
    </row>
    <row r="296" spans="1:11">
      <c r="A296" s="1147" t="s">
        <v>1049</v>
      </c>
      <c r="B296" s="1147">
        <v>10034</v>
      </c>
      <c r="C296" s="1233">
        <v>3843000000</v>
      </c>
      <c r="D296" s="1233">
        <v>3660000000</v>
      </c>
      <c r="E296" s="1233">
        <v>129</v>
      </c>
      <c r="F296" s="1233">
        <v>68</v>
      </c>
      <c r="G296" s="1233">
        <v>15</v>
      </c>
      <c r="H296" s="1233">
        <v>83</v>
      </c>
      <c r="I296" s="1184">
        <v>42095</v>
      </c>
      <c r="J296" s="1147" t="e">
        <f>VLOOKUP(A296,Target!$E$166:$K$224,7,0)</f>
        <v>#N/A</v>
      </c>
      <c r="K296" s="1147" t="e">
        <f t="shared" si="1"/>
        <v>#N/A</v>
      </c>
    </row>
    <row r="297" spans="1:11">
      <c r="A297" s="1147" t="s">
        <v>1050</v>
      </c>
      <c r="B297" s="1147">
        <v>10041</v>
      </c>
      <c r="C297" s="1233">
        <v>876000000</v>
      </c>
      <c r="D297" s="1233">
        <v>832000000</v>
      </c>
      <c r="E297" s="1233">
        <v>36</v>
      </c>
      <c r="F297" s="1233">
        <v>24</v>
      </c>
      <c r="G297" s="1233">
        <v>0</v>
      </c>
      <c r="H297" s="1233">
        <v>24</v>
      </c>
      <c r="I297" s="1184">
        <v>42095</v>
      </c>
      <c r="J297" s="1147" t="e">
        <f>VLOOKUP(A297,Target!$E$166:$K$224,7,0)</f>
        <v>#N/A</v>
      </c>
      <c r="K297" s="1147" t="e">
        <f t="shared" si="1"/>
        <v>#N/A</v>
      </c>
    </row>
    <row r="298" spans="1:11">
      <c r="A298" s="1147" t="s">
        <v>1051</v>
      </c>
      <c r="B298" s="1147">
        <v>10050</v>
      </c>
      <c r="C298" s="1233">
        <v>2875000000</v>
      </c>
      <c r="D298" s="1233">
        <v>2730000000</v>
      </c>
      <c r="E298" s="1233">
        <v>127</v>
      </c>
      <c r="F298" s="1233">
        <v>98</v>
      </c>
      <c r="G298" s="1233">
        <v>13</v>
      </c>
      <c r="H298" s="1233">
        <v>111</v>
      </c>
      <c r="I298" s="1184">
        <v>42095</v>
      </c>
      <c r="J298" s="1147" t="e">
        <f>VLOOKUP(A298,Target!$E$166:$K$224,7,0)</f>
        <v>#N/A</v>
      </c>
      <c r="K298" s="1147" t="e">
        <f t="shared" si="1"/>
        <v>#N/A</v>
      </c>
    </row>
    <row r="299" spans="1:11">
      <c r="A299" s="1147" t="s">
        <v>1052</v>
      </c>
      <c r="B299" s="1147">
        <v>10057</v>
      </c>
      <c r="C299" s="1233">
        <v>766500000</v>
      </c>
      <c r="D299" s="1233">
        <v>730000000</v>
      </c>
      <c r="E299" s="1233">
        <v>33</v>
      </c>
      <c r="F299" s="1233">
        <v>8</v>
      </c>
      <c r="G299" s="1233">
        <v>2</v>
      </c>
      <c r="H299" s="1233">
        <v>10</v>
      </c>
      <c r="I299" s="1184">
        <v>42095</v>
      </c>
      <c r="J299" s="1147" t="e">
        <f>VLOOKUP(A299,Target!$E$166:$K$224,7,0)</f>
        <v>#N/A</v>
      </c>
      <c r="K299" s="1147" t="e">
        <f t="shared" si="1"/>
        <v>#N/A</v>
      </c>
    </row>
    <row r="300" spans="1:11">
      <c r="A300" s="1147" t="s">
        <v>1053</v>
      </c>
      <c r="B300" s="1147">
        <v>10085</v>
      </c>
      <c r="C300" s="1233">
        <v>5722500000</v>
      </c>
      <c r="D300" s="1233">
        <v>5450000000</v>
      </c>
      <c r="E300" s="1233">
        <v>259</v>
      </c>
      <c r="F300" s="1233">
        <v>131</v>
      </c>
      <c r="G300" s="1233">
        <v>20</v>
      </c>
      <c r="H300" s="1233">
        <v>151</v>
      </c>
      <c r="I300" s="1184">
        <v>42095</v>
      </c>
      <c r="J300" s="1147" t="e">
        <f>VLOOKUP(A300,Target!$E$166:$K$224,7,0)</f>
        <v>#N/A</v>
      </c>
      <c r="K300" s="1147" t="e">
        <f t="shared" si="1"/>
        <v>#N/A</v>
      </c>
    </row>
    <row r="301" spans="1:11">
      <c r="A301" s="1147" t="s">
        <v>1054</v>
      </c>
      <c r="B301" s="1147">
        <v>10101</v>
      </c>
      <c r="C301" s="1233">
        <v>693000000</v>
      </c>
      <c r="D301" s="1233">
        <v>660000000</v>
      </c>
      <c r="E301" s="1233">
        <v>28</v>
      </c>
      <c r="F301" s="1233">
        <v>30</v>
      </c>
      <c r="G301" s="1233">
        <v>10</v>
      </c>
      <c r="H301" s="1233">
        <v>40</v>
      </c>
      <c r="I301" s="1184">
        <v>42095</v>
      </c>
      <c r="J301" s="1147" t="e">
        <f>VLOOKUP(A301,Target!$E$166:$K$224,7,0)</f>
        <v>#N/A</v>
      </c>
      <c r="K301" s="1147" t="e">
        <f t="shared" si="1"/>
        <v>#N/A</v>
      </c>
    </row>
    <row r="302" spans="1:11">
      <c r="A302" s="1147" t="s">
        <v>697</v>
      </c>
      <c r="B302" s="1147">
        <v>10001</v>
      </c>
      <c r="C302" s="1233">
        <v>12983250000</v>
      </c>
      <c r="D302" s="1233">
        <v>12365000000</v>
      </c>
      <c r="E302" s="1233">
        <v>518</v>
      </c>
      <c r="F302" s="1233">
        <v>259</v>
      </c>
      <c r="G302" s="1233">
        <v>45</v>
      </c>
      <c r="H302" s="1233">
        <v>304</v>
      </c>
      <c r="I302" s="1184">
        <v>42095</v>
      </c>
      <c r="J302" s="1147" t="e">
        <f>VLOOKUP(A302,Target!$E$166:$K$224,7,0)</f>
        <v>#N/A</v>
      </c>
      <c r="K302" s="1147" t="e">
        <f t="shared" si="1"/>
        <v>#N/A</v>
      </c>
    </row>
    <row r="303" spans="1:11">
      <c r="A303" s="1147" t="s">
        <v>699</v>
      </c>
      <c r="B303" s="1147">
        <v>10010</v>
      </c>
      <c r="C303" s="1233">
        <v>5856000000</v>
      </c>
      <c r="D303" s="1233">
        <v>5563000000</v>
      </c>
      <c r="E303" s="1233">
        <v>239</v>
      </c>
      <c r="F303" s="1233">
        <v>139</v>
      </c>
      <c r="G303" s="1233">
        <v>9</v>
      </c>
      <c r="H303" s="1233">
        <v>148</v>
      </c>
      <c r="I303" s="1184">
        <v>42095</v>
      </c>
      <c r="J303" s="1147" t="e">
        <f>VLOOKUP(A303,Target!$E$166:$K$224,7,0)</f>
        <v>#N/A</v>
      </c>
      <c r="K303" s="1147" t="e">
        <f t="shared" si="1"/>
        <v>#N/A</v>
      </c>
    </row>
    <row r="304" spans="1:11">
      <c r="A304" s="1147" t="s">
        <v>698</v>
      </c>
      <c r="B304" s="1147">
        <v>10049</v>
      </c>
      <c r="C304" s="1233">
        <v>2875000000</v>
      </c>
      <c r="D304" s="1233">
        <v>2730000000</v>
      </c>
      <c r="E304" s="1233">
        <v>127</v>
      </c>
      <c r="F304" s="1233">
        <v>98</v>
      </c>
      <c r="G304" s="1233">
        <v>13</v>
      </c>
      <c r="H304" s="1233">
        <v>111</v>
      </c>
      <c r="I304" s="1184">
        <v>42095</v>
      </c>
      <c r="J304" s="1147" t="e">
        <f>VLOOKUP(A304,Target!$E$166:$K$224,7,0)</f>
        <v>#N/A</v>
      </c>
      <c r="K304" s="1147" t="e">
        <f t="shared" si="1"/>
        <v>#N/A</v>
      </c>
    </row>
    <row r="305" spans="1:11">
      <c r="A305" s="1147" t="s">
        <v>377</v>
      </c>
      <c r="B305" s="1147">
        <v>10056</v>
      </c>
      <c r="C305" s="1233">
        <v>1459500000</v>
      </c>
      <c r="D305" s="1233">
        <v>1390000000</v>
      </c>
      <c r="E305" s="1233">
        <v>61</v>
      </c>
      <c r="F305" s="1233">
        <v>38</v>
      </c>
      <c r="G305" s="1233">
        <v>12</v>
      </c>
      <c r="H305" s="1233">
        <v>50</v>
      </c>
      <c r="I305" s="1184">
        <v>42095</v>
      </c>
      <c r="J305" s="1147" t="e">
        <f>VLOOKUP(A305,Target!$E$166:$K$224,7,0)</f>
        <v>#N/A</v>
      </c>
      <c r="K305" s="1147" t="e">
        <f t="shared" si="1"/>
        <v>#N/A</v>
      </c>
    </row>
    <row r="306" spans="1:11">
      <c r="A306" s="1147" t="s">
        <v>1056</v>
      </c>
      <c r="B306" s="1147" t="s">
        <v>1057</v>
      </c>
      <c r="C306" s="1233">
        <v>23173750000</v>
      </c>
      <c r="D306" s="1233">
        <v>22048000000</v>
      </c>
      <c r="E306" s="1233">
        <v>945</v>
      </c>
      <c r="F306" s="1233">
        <v>534</v>
      </c>
      <c r="G306" s="1233">
        <v>79</v>
      </c>
      <c r="H306" s="1233">
        <v>613</v>
      </c>
      <c r="I306" s="1184">
        <v>42095</v>
      </c>
      <c r="J306" s="1147" t="e">
        <f>VLOOKUP(A306,Target!$E$166:$K$224,7,0)</f>
        <v>#N/A</v>
      </c>
      <c r="K306" s="1147" t="e">
        <f t="shared" si="1"/>
        <v>#N/A</v>
      </c>
    </row>
    <row r="307" spans="1:11">
      <c r="A307" s="1147" t="s">
        <v>1185</v>
      </c>
      <c r="B307" s="1147">
        <v>10003</v>
      </c>
      <c r="C307" s="1233">
        <v>2163000000</v>
      </c>
      <c r="D307" s="1233">
        <v>2060000000</v>
      </c>
      <c r="E307" s="1233">
        <v>98</v>
      </c>
      <c r="F307" s="1233">
        <v>38</v>
      </c>
      <c r="G307" s="1233">
        <v>6</v>
      </c>
      <c r="H307" s="1233">
        <v>44</v>
      </c>
      <c r="I307" s="1184">
        <v>42095</v>
      </c>
      <c r="J307" s="1147" t="e">
        <f>VLOOKUP(A307,Target!$E$166:$K$224,7,0)</f>
        <v>#N/A</v>
      </c>
      <c r="K307" s="1147" t="e">
        <f t="shared" si="1"/>
        <v>#N/A</v>
      </c>
    </row>
    <row r="308" spans="1:11">
      <c r="A308" s="1147" t="s">
        <v>1186</v>
      </c>
      <c r="B308" s="1147">
        <v>10012</v>
      </c>
      <c r="C308" s="1233">
        <v>2700000000</v>
      </c>
      <c r="D308" s="1233">
        <v>2565000000</v>
      </c>
      <c r="E308" s="1233">
        <v>110</v>
      </c>
      <c r="F308" s="1233">
        <v>65</v>
      </c>
      <c r="G308" s="1233">
        <v>5</v>
      </c>
      <c r="H308" s="1233">
        <v>70</v>
      </c>
      <c r="I308" s="1184">
        <v>42095</v>
      </c>
      <c r="J308" s="1147" t="e">
        <f>VLOOKUP(A308,Target!$E$166:$K$224,7,0)</f>
        <v>#N/A</v>
      </c>
      <c r="K308" s="1147" t="e">
        <f t="shared" si="1"/>
        <v>#N/A</v>
      </c>
    </row>
    <row r="309" spans="1:11">
      <c r="A309" s="1147" t="s">
        <v>1187</v>
      </c>
      <c r="B309" s="1147">
        <v>10024</v>
      </c>
      <c r="C309" s="1233">
        <v>1004000000</v>
      </c>
      <c r="D309" s="1233">
        <v>954000000</v>
      </c>
      <c r="E309" s="1233">
        <v>41</v>
      </c>
      <c r="F309" s="1233">
        <v>20</v>
      </c>
      <c r="G309" s="1233">
        <v>2</v>
      </c>
      <c r="H309" s="1233">
        <v>22</v>
      </c>
      <c r="I309" s="1184">
        <v>42095</v>
      </c>
      <c r="J309" s="1147" t="e">
        <f>VLOOKUP(A309,Target!$E$166:$K$224,7,0)</f>
        <v>#N/A</v>
      </c>
      <c r="K309" s="1147" t="e">
        <f t="shared" si="1"/>
        <v>#N/A</v>
      </c>
    </row>
    <row r="310" spans="1:11">
      <c r="A310" s="1147" t="s">
        <v>1188</v>
      </c>
      <c r="B310" s="1147">
        <v>10035</v>
      </c>
      <c r="C310" s="1233">
        <v>2236500000</v>
      </c>
      <c r="D310" s="1233">
        <v>2130000000</v>
      </c>
      <c r="E310" s="1233">
        <v>96</v>
      </c>
      <c r="F310" s="1233">
        <v>50</v>
      </c>
      <c r="G310" s="1233">
        <v>8</v>
      </c>
      <c r="H310" s="1233">
        <v>58</v>
      </c>
      <c r="I310" s="1184">
        <v>42095</v>
      </c>
      <c r="J310" s="1147" t="e">
        <f>VLOOKUP(A310,Target!$E$166:$K$224,7,0)</f>
        <v>#N/A</v>
      </c>
      <c r="K310" s="1147" t="e">
        <f t="shared" si="1"/>
        <v>#N/A</v>
      </c>
    </row>
    <row r="311" spans="1:11">
      <c r="A311" s="1147" t="s">
        <v>1189</v>
      </c>
      <c r="B311" s="1147">
        <v>10042</v>
      </c>
      <c r="C311" s="1233">
        <v>876000000</v>
      </c>
      <c r="D311" s="1233">
        <v>832000000</v>
      </c>
      <c r="E311" s="1233">
        <v>36</v>
      </c>
      <c r="F311" s="1233">
        <v>24</v>
      </c>
      <c r="G311" s="1233">
        <v>0</v>
      </c>
      <c r="H311" s="1233">
        <v>24</v>
      </c>
      <c r="I311" s="1184">
        <v>42095</v>
      </c>
      <c r="J311" s="1147" t="e">
        <f>VLOOKUP(A311,Target!$E$166:$K$224,7,0)</f>
        <v>#N/A</v>
      </c>
      <c r="K311" s="1147" t="e">
        <f t="shared" si="1"/>
        <v>#N/A</v>
      </c>
    </row>
    <row r="312" spans="1:11">
      <c r="A312" s="1147" t="s">
        <v>1190</v>
      </c>
      <c r="B312" s="1147">
        <v>10047</v>
      </c>
      <c r="C312" s="1233">
        <v>2651250000</v>
      </c>
      <c r="D312" s="1233">
        <v>2525000000</v>
      </c>
      <c r="E312" s="1233">
        <v>114</v>
      </c>
      <c r="F312" s="1233">
        <v>50</v>
      </c>
      <c r="G312" s="1233">
        <v>8</v>
      </c>
      <c r="H312" s="1233">
        <v>58</v>
      </c>
      <c r="I312" s="1184">
        <v>42095</v>
      </c>
      <c r="J312" s="1147" t="e">
        <f>VLOOKUP(A312,Target!$E$166:$K$224,7,0)</f>
        <v>#N/A</v>
      </c>
      <c r="K312" s="1147" t="e">
        <f t="shared" si="1"/>
        <v>#N/A</v>
      </c>
    </row>
    <row r="313" spans="1:11">
      <c r="A313" s="1147" t="s">
        <v>1191</v>
      </c>
      <c r="B313" s="1147">
        <v>10051</v>
      </c>
      <c r="C313" s="1233">
        <v>1741000000</v>
      </c>
      <c r="D313" s="1233">
        <v>1653000000</v>
      </c>
      <c r="E313" s="1233">
        <v>71</v>
      </c>
      <c r="F313" s="1233">
        <v>44</v>
      </c>
      <c r="G313" s="1233">
        <v>0</v>
      </c>
      <c r="H313" s="1233">
        <v>44</v>
      </c>
      <c r="I313" s="1184">
        <v>42095</v>
      </c>
      <c r="J313" s="1147" t="e">
        <f>VLOOKUP(A313,Target!$E$166:$K$224,7,0)</f>
        <v>#N/A</v>
      </c>
      <c r="K313" s="1147" t="e">
        <f t="shared" si="1"/>
        <v>#N/A</v>
      </c>
    </row>
    <row r="314" spans="1:11">
      <c r="A314" s="1147" t="s">
        <v>1192</v>
      </c>
      <c r="B314" s="1147">
        <v>10054</v>
      </c>
      <c r="C314" s="1233">
        <v>1207500000</v>
      </c>
      <c r="D314" s="1233">
        <v>1150000000</v>
      </c>
      <c r="E314" s="1233">
        <v>18</v>
      </c>
      <c r="F314" s="1233">
        <v>8</v>
      </c>
      <c r="G314" s="1233">
        <v>2</v>
      </c>
      <c r="H314" s="1233">
        <v>10</v>
      </c>
      <c r="I314" s="1184">
        <v>42095</v>
      </c>
      <c r="J314" s="1147" t="e">
        <f>VLOOKUP(A314,Target!$E$166:$K$224,7,0)</f>
        <v>#N/A</v>
      </c>
      <c r="K314" s="1147" t="e">
        <f t="shared" si="1"/>
        <v>#N/A</v>
      </c>
    </row>
    <row r="315" spans="1:11">
      <c r="A315" s="1147" t="s">
        <v>1193</v>
      </c>
      <c r="B315" s="1147">
        <v>10058</v>
      </c>
      <c r="C315" s="1233">
        <v>766500000</v>
      </c>
      <c r="D315" s="1233">
        <v>730000000</v>
      </c>
      <c r="E315" s="1233">
        <v>33</v>
      </c>
      <c r="F315" s="1233">
        <v>8</v>
      </c>
      <c r="G315" s="1233">
        <v>2</v>
      </c>
      <c r="H315" s="1233">
        <v>10</v>
      </c>
      <c r="I315" s="1184">
        <v>42095</v>
      </c>
      <c r="J315" s="1147" t="e">
        <f>VLOOKUP(A315,Target!$E$166:$K$224,7,0)</f>
        <v>#N/A</v>
      </c>
      <c r="K315" s="1147" t="e">
        <f t="shared" si="1"/>
        <v>#N/A</v>
      </c>
    </row>
    <row r="316" spans="1:11">
      <c r="A316" s="1147" t="s">
        <v>1194</v>
      </c>
      <c r="B316" s="1147">
        <v>10072</v>
      </c>
      <c r="C316" s="1233">
        <v>766500000</v>
      </c>
      <c r="D316" s="1233">
        <v>730000000</v>
      </c>
      <c r="E316" s="1233">
        <v>16</v>
      </c>
      <c r="F316" s="1233">
        <v>10</v>
      </c>
      <c r="G316" s="1233">
        <v>2</v>
      </c>
      <c r="H316" s="1233">
        <v>12</v>
      </c>
      <c r="I316" s="1184">
        <v>42095</v>
      </c>
      <c r="J316" s="1147" t="e">
        <f>VLOOKUP(A316,Target!$E$166:$K$224,7,0)</f>
        <v>#N/A</v>
      </c>
      <c r="K316" s="1147" t="e">
        <f t="shared" ref="K316:K323" si="2">J316*1000000=D316</f>
        <v>#N/A</v>
      </c>
    </row>
    <row r="317" spans="1:11">
      <c r="A317" s="1147" t="s">
        <v>1195</v>
      </c>
      <c r="B317" s="1147">
        <v>10086</v>
      </c>
      <c r="C317" s="1233">
        <v>1276000000</v>
      </c>
      <c r="D317" s="1233">
        <v>1212000000</v>
      </c>
      <c r="E317" s="1233">
        <v>52</v>
      </c>
      <c r="F317" s="1233">
        <v>30</v>
      </c>
      <c r="G317" s="1233">
        <v>2</v>
      </c>
      <c r="H317" s="1233">
        <v>32</v>
      </c>
      <c r="I317" s="1184">
        <v>42095</v>
      </c>
      <c r="J317" s="1147" t="e">
        <f>VLOOKUP(A317,Target!$E$166:$K$224,7,0)</f>
        <v>#N/A</v>
      </c>
      <c r="K317" s="1147" t="e">
        <f t="shared" si="2"/>
        <v>#N/A</v>
      </c>
    </row>
    <row r="318" spans="1:11">
      <c r="A318" s="1147" t="s">
        <v>1196</v>
      </c>
      <c r="B318" s="1147">
        <v>10087</v>
      </c>
      <c r="C318" s="1233">
        <v>3559500000</v>
      </c>
      <c r="D318" s="1233">
        <v>3390000000</v>
      </c>
      <c r="E318" s="1233">
        <v>161</v>
      </c>
      <c r="F318" s="1233">
        <v>93</v>
      </c>
      <c r="G318" s="1233">
        <v>14</v>
      </c>
      <c r="H318" s="1233">
        <v>107</v>
      </c>
      <c r="I318" s="1184">
        <v>42095</v>
      </c>
      <c r="J318" s="1147" t="e">
        <f>VLOOKUP(A318,Target!$E$166:$K$224,7,0)</f>
        <v>#N/A</v>
      </c>
      <c r="K318" s="1147" t="e">
        <f t="shared" si="2"/>
        <v>#N/A</v>
      </c>
    </row>
    <row r="319" spans="1:11">
      <c r="A319" s="1147" t="s">
        <v>1197</v>
      </c>
      <c r="B319" s="1147">
        <v>10091</v>
      </c>
      <c r="C319" s="1233">
        <v>399000000</v>
      </c>
      <c r="D319" s="1233">
        <v>380000000</v>
      </c>
      <c r="E319" s="1233">
        <v>15</v>
      </c>
      <c r="F319" s="1233">
        <v>10</v>
      </c>
      <c r="G319" s="1233">
        <v>5</v>
      </c>
      <c r="H319" s="1233">
        <v>15</v>
      </c>
      <c r="I319" s="1184">
        <v>42095</v>
      </c>
      <c r="J319" s="1147" t="e">
        <f>VLOOKUP(A319,Target!$E$166:$K$224,7,0)</f>
        <v>#N/A</v>
      </c>
      <c r="K319" s="1147" t="e">
        <f t="shared" si="2"/>
        <v>#N/A</v>
      </c>
    </row>
    <row r="320" spans="1:11">
      <c r="A320" s="1147" t="s">
        <v>1316</v>
      </c>
      <c r="B320" s="1147">
        <v>10095</v>
      </c>
      <c r="C320" s="1233">
        <v>546000000</v>
      </c>
      <c r="D320" s="1233">
        <v>519000000</v>
      </c>
      <c r="E320" s="1233">
        <v>31</v>
      </c>
      <c r="F320" s="1233">
        <v>39</v>
      </c>
      <c r="G320" s="1233">
        <v>8</v>
      </c>
      <c r="H320" s="1233">
        <v>47</v>
      </c>
      <c r="I320" s="1184">
        <v>42095</v>
      </c>
      <c r="J320" s="1147" t="e">
        <f>VLOOKUP(A320,Target!$E$166:$K$224,7,0)</f>
        <v>#N/A</v>
      </c>
      <c r="K320" s="1147" t="e">
        <f t="shared" si="2"/>
        <v>#N/A</v>
      </c>
    </row>
    <row r="321" spans="1:11">
      <c r="A321" s="1147" t="s">
        <v>1199</v>
      </c>
      <c r="B321" s="1147">
        <v>10102</v>
      </c>
      <c r="C321" s="1233">
        <v>693000000</v>
      </c>
      <c r="D321" s="1233">
        <v>660000000</v>
      </c>
      <c r="E321" s="1233">
        <v>28</v>
      </c>
      <c r="F321" s="1233">
        <v>30</v>
      </c>
      <c r="G321" s="1233">
        <v>10</v>
      </c>
      <c r="H321" s="1233">
        <v>40</v>
      </c>
      <c r="I321" s="1184">
        <v>42095</v>
      </c>
      <c r="J321" s="1147" t="e">
        <f>VLOOKUP(A321,Target!$E$166:$K$224,7,0)</f>
        <v>#N/A</v>
      </c>
      <c r="K321" s="1147" t="e">
        <f t="shared" si="2"/>
        <v>#N/A</v>
      </c>
    </row>
    <row r="322" spans="1:11">
      <c r="A322" s="1147" t="s">
        <v>1317</v>
      </c>
      <c r="B322" s="1147">
        <v>10116</v>
      </c>
      <c r="C322" s="1233">
        <v>515000000</v>
      </c>
      <c r="D322" s="1233">
        <v>489000000</v>
      </c>
      <c r="E322" s="1233">
        <v>21</v>
      </c>
      <c r="F322" s="1233">
        <v>10</v>
      </c>
      <c r="G322" s="1233">
        <v>0</v>
      </c>
      <c r="H322" s="1233">
        <v>10</v>
      </c>
      <c r="I322" s="1184">
        <v>42095</v>
      </c>
      <c r="J322" s="1147" t="e">
        <f>VLOOKUP(A322,Target!$E$166:$K$224,7,0)</f>
        <v>#N/A</v>
      </c>
      <c r="K322" s="1147" t="e">
        <f t="shared" si="2"/>
        <v>#N/A</v>
      </c>
    </row>
    <row r="323" spans="1:11">
      <c r="A323" s="1147" t="s">
        <v>1318</v>
      </c>
      <c r="B323" s="1147">
        <v>10118</v>
      </c>
      <c r="C323" s="1233">
        <v>73000000</v>
      </c>
      <c r="D323" s="1233">
        <v>69000000</v>
      </c>
      <c r="E323" s="1233">
        <v>4</v>
      </c>
      <c r="F323" s="1233">
        <v>5</v>
      </c>
      <c r="G323" s="1233">
        <v>5</v>
      </c>
      <c r="H323" s="1233">
        <v>10</v>
      </c>
      <c r="I323" s="1184">
        <v>42095</v>
      </c>
      <c r="J323" s="1147" t="e">
        <f>VLOOKUP(A323,Target!$E$166:$K$224,7,0)</f>
        <v>#N/A</v>
      </c>
      <c r="K323" s="1147" t="e">
        <f t="shared" si="2"/>
        <v>#N/A</v>
      </c>
    </row>
    <row r="325" spans="1:11">
      <c r="A325" s="1200" t="s">
        <v>1472</v>
      </c>
    </row>
    <row r="326" spans="1:11">
      <c r="A326" s="1147" t="s">
        <v>1007</v>
      </c>
      <c r="B326" s="1147" t="s">
        <v>1008</v>
      </c>
      <c r="C326" s="1233" t="s">
        <v>1</v>
      </c>
      <c r="D326" s="1235" t="s">
        <v>1006</v>
      </c>
      <c r="E326" s="1233" t="s">
        <v>1003</v>
      </c>
      <c r="F326" s="1233" t="s">
        <v>1004</v>
      </c>
      <c r="G326" s="1233" t="s">
        <v>1005</v>
      </c>
      <c r="H326" s="1233" t="s">
        <v>2</v>
      </c>
      <c r="I326" s="1147" t="s">
        <v>1058</v>
      </c>
    </row>
    <row r="327" spans="1:11">
      <c r="A327" s="1147" t="s">
        <v>35</v>
      </c>
      <c r="B327" s="1147">
        <v>10004</v>
      </c>
      <c r="C327" s="1233">
        <v>840000000</v>
      </c>
      <c r="D327" s="1233">
        <v>34</v>
      </c>
      <c r="E327" s="1233">
        <v>15</v>
      </c>
      <c r="F327" s="1233">
        <v>2</v>
      </c>
      <c r="G327" s="1233">
        <v>13</v>
      </c>
      <c r="H327" s="1233">
        <v>800000000</v>
      </c>
      <c r="I327" s="1184">
        <v>42125</v>
      </c>
    </row>
    <row r="328" spans="1:11">
      <c r="A328" s="1147" t="s">
        <v>64</v>
      </c>
      <c r="B328" s="1147">
        <v>10009</v>
      </c>
      <c r="C328" s="1233">
        <v>1092000000</v>
      </c>
      <c r="D328" s="1233">
        <v>45</v>
      </c>
      <c r="E328" s="1233">
        <v>15</v>
      </c>
      <c r="F328" s="1233">
        <v>2</v>
      </c>
      <c r="G328" s="1233">
        <v>13</v>
      </c>
      <c r="H328" s="1233">
        <v>1040000000</v>
      </c>
      <c r="I328" s="1184">
        <v>42125</v>
      </c>
    </row>
    <row r="329" spans="1:11">
      <c r="A329" s="1147" t="s">
        <v>131</v>
      </c>
      <c r="B329" s="1147">
        <v>10013</v>
      </c>
      <c r="C329" s="1233">
        <v>876000000</v>
      </c>
      <c r="D329" s="1233">
        <v>34</v>
      </c>
      <c r="E329" s="1233">
        <v>15</v>
      </c>
      <c r="F329" s="1233">
        <v>1</v>
      </c>
      <c r="G329" s="1233">
        <v>14</v>
      </c>
      <c r="H329" s="1233">
        <v>832000000</v>
      </c>
      <c r="I329" s="1184">
        <v>42125</v>
      </c>
    </row>
    <row r="330" spans="1:11">
      <c r="A330" s="1147" t="s">
        <v>136</v>
      </c>
      <c r="B330" s="1147">
        <v>10014</v>
      </c>
      <c r="C330" s="1233">
        <v>499000000</v>
      </c>
      <c r="D330" s="1233">
        <v>20</v>
      </c>
      <c r="E330" s="1233">
        <v>13</v>
      </c>
      <c r="F330" s="1233">
        <v>0</v>
      </c>
      <c r="G330" s="1233">
        <v>13</v>
      </c>
      <c r="H330" s="1233">
        <v>474000000</v>
      </c>
      <c r="I330" s="1184">
        <v>42125</v>
      </c>
    </row>
    <row r="331" spans="1:11">
      <c r="A331" s="1147" t="s">
        <v>133</v>
      </c>
      <c r="B331" s="1147">
        <v>10015</v>
      </c>
      <c r="C331" s="1233">
        <v>1091000000</v>
      </c>
      <c r="D331" s="1233">
        <v>44</v>
      </c>
      <c r="E331" s="1233">
        <v>20</v>
      </c>
      <c r="F331" s="1233">
        <v>2</v>
      </c>
      <c r="G331" s="1233">
        <v>18</v>
      </c>
      <c r="H331" s="1233">
        <v>1036000000</v>
      </c>
      <c r="I331" s="1184">
        <v>42125</v>
      </c>
    </row>
    <row r="332" spans="1:11">
      <c r="A332" s="1147" t="s">
        <v>130</v>
      </c>
      <c r="B332" s="1147">
        <v>10017</v>
      </c>
      <c r="C332" s="1233">
        <v>1368000000</v>
      </c>
      <c r="D332" s="1233">
        <v>55</v>
      </c>
      <c r="E332" s="1233">
        <v>33</v>
      </c>
      <c r="F332" s="1233">
        <v>3</v>
      </c>
      <c r="G332" s="1233">
        <v>30</v>
      </c>
      <c r="H332" s="1233">
        <v>1299000000</v>
      </c>
      <c r="I332" s="1184">
        <v>42125</v>
      </c>
    </row>
    <row r="333" spans="1:11">
      <c r="A333" s="1147" t="s">
        <v>138</v>
      </c>
      <c r="B333" s="1147">
        <v>10018</v>
      </c>
      <c r="C333" s="1233">
        <v>672000000</v>
      </c>
      <c r="D333" s="1233">
        <v>28</v>
      </c>
      <c r="E333" s="1233">
        <v>15</v>
      </c>
      <c r="F333" s="1233">
        <v>2</v>
      </c>
      <c r="G333" s="1233">
        <v>13</v>
      </c>
      <c r="H333" s="1233">
        <v>640000000</v>
      </c>
      <c r="I333" s="1184">
        <v>42125</v>
      </c>
    </row>
    <row r="334" spans="1:11">
      <c r="A334" s="1147" t="s">
        <v>542</v>
      </c>
      <c r="B334" s="1147">
        <v>10031</v>
      </c>
      <c r="C334" s="1233">
        <v>588000000</v>
      </c>
      <c r="D334" s="1233">
        <v>34</v>
      </c>
      <c r="E334" s="1233">
        <v>14</v>
      </c>
      <c r="F334" s="1233">
        <v>2</v>
      </c>
      <c r="G334" s="1233">
        <v>12</v>
      </c>
      <c r="H334" s="1233">
        <v>560000000</v>
      </c>
      <c r="I334" s="1184">
        <v>42125</v>
      </c>
    </row>
    <row r="335" spans="1:11">
      <c r="A335" s="1147" t="s">
        <v>572</v>
      </c>
      <c r="B335" s="1147">
        <v>10032</v>
      </c>
      <c r="C335" s="1233">
        <v>499000000</v>
      </c>
      <c r="D335" s="1233">
        <v>20</v>
      </c>
      <c r="E335" s="1233">
        <v>13</v>
      </c>
      <c r="F335" s="1233">
        <v>0</v>
      </c>
      <c r="G335" s="1233">
        <v>13</v>
      </c>
      <c r="H335" s="1233">
        <v>474000000</v>
      </c>
      <c r="I335" s="1184">
        <v>42125</v>
      </c>
    </row>
    <row r="336" spans="1:11">
      <c r="A336" s="1147" t="s">
        <v>471</v>
      </c>
      <c r="B336" s="1147">
        <v>10033</v>
      </c>
      <c r="C336" s="1233">
        <v>378000000</v>
      </c>
      <c r="D336" s="1233">
        <v>32</v>
      </c>
      <c r="E336" s="1233">
        <v>14</v>
      </c>
      <c r="F336" s="1233">
        <v>2</v>
      </c>
      <c r="G336" s="1233">
        <v>12</v>
      </c>
      <c r="H336" s="1233">
        <v>360000000</v>
      </c>
      <c r="I336" s="1184">
        <v>42125</v>
      </c>
    </row>
    <row r="337" spans="1:9">
      <c r="A337" s="1147" t="s">
        <v>540</v>
      </c>
      <c r="B337" s="1147">
        <v>10036</v>
      </c>
      <c r="C337" s="1233">
        <v>588000000</v>
      </c>
      <c r="D337" s="1233">
        <v>30</v>
      </c>
      <c r="E337" s="1233">
        <v>14</v>
      </c>
      <c r="F337" s="1233">
        <v>2</v>
      </c>
      <c r="G337" s="1233">
        <v>12</v>
      </c>
      <c r="H337" s="1233">
        <v>560000000</v>
      </c>
      <c r="I337" s="1184">
        <v>42125</v>
      </c>
    </row>
    <row r="338" spans="1:9">
      <c r="A338" s="1147" t="s">
        <v>561</v>
      </c>
      <c r="B338" s="1147">
        <v>10037</v>
      </c>
      <c r="C338" s="1233">
        <v>588000000</v>
      </c>
      <c r="D338" s="1233">
        <v>28</v>
      </c>
      <c r="E338" s="1233">
        <v>15</v>
      </c>
      <c r="F338" s="1233">
        <v>2</v>
      </c>
      <c r="G338" s="1233">
        <v>13</v>
      </c>
      <c r="H338" s="1233">
        <v>560000000</v>
      </c>
      <c r="I338" s="1184">
        <v>42125</v>
      </c>
    </row>
    <row r="339" spans="1:9">
      <c r="A339" s="1147" t="s">
        <v>571</v>
      </c>
      <c r="B339" s="1147">
        <v>10038</v>
      </c>
      <c r="C339" s="1233">
        <v>499000000</v>
      </c>
      <c r="D339" s="1233">
        <v>20</v>
      </c>
      <c r="E339" s="1233">
        <v>13</v>
      </c>
      <c r="F339" s="1233">
        <v>0</v>
      </c>
      <c r="G339" s="1233">
        <v>13</v>
      </c>
      <c r="H339" s="1233">
        <v>474000000</v>
      </c>
      <c r="I339" s="1184">
        <v>42125</v>
      </c>
    </row>
    <row r="340" spans="1:9">
      <c r="A340" s="1147" t="s">
        <v>559</v>
      </c>
      <c r="B340" s="1147">
        <v>10039</v>
      </c>
      <c r="C340" s="1233">
        <v>588000000</v>
      </c>
      <c r="D340" s="1233">
        <v>27</v>
      </c>
      <c r="E340" s="1233">
        <v>16</v>
      </c>
      <c r="F340" s="1233">
        <v>2</v>
      </c>
      <c r="G340" s="1233">
        <v>14</v>
      </c>
      <c r="H340" s="1233">
        <v>560000000</v>
      </c>
      <c r="I340" s="1184">
        <v>42125</v>
      </c>
    </row>
    <row r="341" spans="1:9">
      <c r="A341" s="1147" t="s">
        <v>558</v>
      </c>
      <c r="B341" s="1147">
        <v>10040</v>
      </c>
      <c r="C341" s="1233">
        <v>588000000</v>
      </c>
      <c r="D341" s="1233">
        <v>28</v>
      </c>
      <c r="E341" s="1233">
        <v>16</v>
      </c>
      <c r="F341" s="1233">
        <v>2</v>
      </c>
      <c r="G341" s="1233">
        <v>14</v>
      </c>
      <c r="H341" s="1233">
        <v>560000000</v>
      </c>
      <c r="I341" s="1184">
        <v>42125</v>
      </c>
    </row>
    <row r="342" spans="1:9">
      <c r="A342" s="1147" t="s">
        <v>570</v>
      </c>
      <c r="B342" s="1147">
        <v>10043</v>
      </c>
      <c r="C342" s="1233">
        <v>931000000</v>
      </c>
      <c r="D342" s="1233">
        <v>38</v>
      </c>
      <c r="E342" s="1233">
        <v>15</v>
      </c>
      <c r="F342" s="1233">
        <v>0</v>
      </c>
      <c r="G342" s="1233">
        <v>15</v>
      </c>
      <c r="H342" s="1233">
        <v>885000000</v>
      </c>
      <c r="I342" s="1184">
        <v>42125</v>
      </c>
    </row>
    <row r="343" spans="1:9">
      <c r="A343" s="1147" t="s">
        <v>573</v>
      </c>
      <c r="B343" s="1147">
        <v>10044</v>
      </c>
      <c r="C343" s="1233">
        <v>499000000</v>
      </c>
      <c r="D343" s="1233">
        <v>20</v>
      </c>
      <c r="E343" s="1233">
        <v>13</v>
      </c>
      <c r="F343" s="1233">
        <v>0</v>
      </c>
      <c r="G343" s="1233">
        <v>13</v>
      </c>
      <c r="H343" s="1233">
        <v>474000000</v>
      </c>
      <c r="I343" s="1184">
        <v>42125</v>
      </c>
    </row>
    <row r="344" spans="1:9">
      <c r="A344" s="1147" t="s">
        <v>560</v>
      </c>
      <c r="B344" s="1147">
        <v>10045</v>
      </c>
      <c r="C344" s="1233">
        <v>672000000</v>
      </c>
      <c r="D344" s="1233">
        <v>29</v>
      </c>
      <c r="E344" s="1233">
        <v>15</v>
      </c>
      <c r="F344" s="1233">
        <v>2</v>
      </c>
      <c r="G344" s="1233">
        <v>13</v>
      </c>
      <c r="H344" s="1233">
        <v>640000000</v>
      </c>
      <c r="I344" s="1184">
        <v>42125</v>
      </c>
    </row>
    <row r="345" spans="1:9">
      <c r="A345" s="1147" t="s">
        <v>553</v>
      </c>
      <c r="B345" s="1147">
        <v>10046</v>
      </c>
      <c r="C345" s="1233">
        <v>546000000</v>
      </c>
      <c r="D345" s="1233">
        <v>28</v>
      </c>
      <c r="E345" s="1233">
        <v>14</v>
      </c>
      <c r="F345" s="1233">
        <v>2</v>
      </c>
      <c r="G345" s="1233">
        <v>12</v>
      </c>
      <c r="H345" s="1233">
        <v>520000000</v>
      </c>
      <c r="I345" s="1184">
        <v>42125</v>
      </c>
    </row>
    <row r="346" spans="1:9">
      <c r="A346" s="1147" t="s">
        <v>645</v>
      </c>
      <c r="B346" s="1147">
        <v>10048</v>
      </c>
      <c r="C346" s="1233">
        <v>630000000</v>
      </c>
      <c r="D346" s="1233">
        <v>38</v>
      </c>
      <c r="E346" s="1233">
        <v>14</v>
      </c>
      <c r="F346" s="1233">
        <v>2</v>
      </c>
      <c r="G346" s="1233">
        <v>12</v>
      </c>
      <c r="H346" s="1233">
        <v>600000000</v>
      </c>
      <c r="I346" s="1184">
        <v>42125</v>
      </c>
    </row>
    <row r="347" spans="1:9">
      <c r="A347" s="1147" t="s">
        <v>608</v>
      </c>
      <c r="B347" s="1147">
        <v>10052</v>
      </c>
      <c r="C347" s="1233">
        <v>450000000</v>
      </c>
      <c r="D347" s="1233">
        <v>15</v>
      </c>
      <c r="E347" s="1233">
        <v>15</v>
      </c>
      <c r="F347" s="1233">
        <v>2</v>
      </c>
      <c r="G347" s="1233">
        <v>13</v>
      </c>
      <c r="H347" s="1233">
        <v>428000000</v>
      </c>
      <c r="I347" s="1184">
        <v>42125</v>
      </c>
    </row>
    <row r="348" spans="1:9">
      <c r="A348" s="1147" t="s">
        <v>646</v>
      </c>
      <c r="B348" s="1147">
        <v>10053</v>
      </c>
      <c r="C348" s="1233">
        <v>450000000</v>
      </c>
      <c r="D348" s="1233">
        <v>15</v>
      </c>
      <c r="E348" s="1233">
        <v>15</v>
      </c>
      <c r="F348" s="1233">
        <v>2</v>
      </c>
      <c r="G348" s="1233">
        <v>13</v>
      </c>
      <c r="H348" s="1233">
        <v>428000000</v>
      </c>
      <c r="I348" s="1184">
        <v>42125</v>
      </c>
    </row>
    <row r="349" spans="1:9">
      <c r="A349" s="1147" t="s">
        <v>644</v>
      </c>
      <c r="B349" s="1147">
        <v>10055</v>
      </c>
      <c r="C349" s="1233">
        <v>1344000000</v>
      </c>
      <c r="D349" s="1233">
        <v>20</v>
      </c>
      <c r="E349" s="1233">
        <v>10</v>
      </c>
      <c r="F349" s="1233">
        <v>2</v>
      </c>
      <c r="G349" s="1233">
        <v>8</v>
      </c>
      <c r="H349" s="1233">
        <v>1280000000</v>
      </c>
      <c r="I349" s="1184">
        <v>42125</v>
      </c>
    </row>
    <row r="350" spans="1:9">
      <c r="A350" s="1147" t="s">
        <v>643</v>
      </c>
      <c r="B350" s="1147">
        <v>10059</v>
      </c>
      <c r="C350" s="1233">
        <v>840000000</v>
      </c>
      <c r="D350" s="1233">
        <v>34</v>
      </c>
      <c r="E350" s="1233">
        <v>10</v>
      </c>
      <c r="F350" s="1233">
        <v>2</v>
      </c>
      <c r="G350" s="1233">
        <v>8</v>
      </c>
      <c r="H350" s="1233">
        <v>800000000</v>
      </c>
      <c r="I350" s="1184">
        <v>42125</v>
      </c>
    </row>
    <row r="351" spans="1:9">
      <c r="A351" s="1147" t="s">
        <v>702</v>
      </c>
      <c r="B351" s="1147">
        <v>10073</v>
      </c>
      <c r="C351" s="1233">
        <v>840000000</v>
      </c>
      <c r="D351" s="1233">
        <v>18</v>
      </c>
      <c r="E351" s="1233">
        <v>12</v>
      </c>
      <c r="F351" s="1233">
        <v>2</v>
      </c>
      <c r="G351" s="1233">
        <v>10</v>
      </c>
      <c r="H351" s="1233">
        <v>800000000</v>
      </c>
      <c r="I351" s="1184">
        <v>42125</v>
      </c>
    </row>
    <row r="352" spans="1:9">
      <c r="A352" s="1147" t="s">
        <v>700</v>
      </c>
      <c r="B352" s="1147">
        <v>10074</v>
      </c>
      <c r="C352" s="1233">
        <v>714000000</v>
      </c>
      <c r="D352" s="1233">
        <v>30</v>
      </c>
      <c r="E352" s="1233">
        <v>14</v>
      </c>
      <c r="F352" s="1233">
        <v>2</v>
      </c>
      <c r="G352" s="1233">
        <v>12</v>
      </c>
      <c r="H352" s="1233">
        <v>680000000</v>
      </c>
      <c r="I352" s="1184">
        <v>42125</v>
      </c>
    </row>
    <row r="353" spans="1:9">
      <c r="A353" s="1147" t="s">
        <v>703</v>
      </c>
      <c r="B353" s="1147">
        <v>10075</v>
      </c>
      <c r="C353" s="1233">
        <v>484000000</v>
      </c>
      <c r="D353" s="1233">
        <v>16</v>
      </c>
      <c r="E353" s="1233">
        <v>13</v>
      </c>
      <c r="F353" s="1233">
        <v>1</v>
      </c>
      <c r="G353" s="1233">
        <v>12</v>
      </c>
      <c r="H353" s="1233">
        <v>460000000</v>
      </c>
      <c r="I353" s="1184">
        <v>42125</v>
      </c>
    </row>
    <row r="354" spans="1:9">
      <c r="A354" s="1147" t="s">
        <v>728</v>
      </c>
      <c r="B354" s="1147">
        <v>10077</v>
      </c>
      <c r="C354" s="1233">
        <v>505000000</v>
      </c>
      <c r="D354" s="1233">
        <v>18</v>
      </c>
      <c r="E354" s="1233">
        <v>10</v>
      </c>
      <c r="F354" s="1233">
        <v>1</v>
      </c>
      <c r="G354" s="1233">
        <v>9</v>
      </c>
      <c r="H354" s="1233">
        <v>480000000</v>
      </c>
      <c r="I354" s="1184">
        <v>42125</v>
      </c>
    </row>
    <row r="355" spans="1:9">
      <c r="A355" s="1147" t="s">
        <v>806</v>
      </c>
      <c r="B355" s="1147">
        <v>10084</v>
      </c>
      <c r="C355" s="1233">
        <v>588000000</v>
      </c>
      <c r="D355" s="1233">
        <v>23</v>
      </c>
      <c r="E355" s="1233">
        <v>14</v>
      </c>
      <c r="F355" s="1233">
        <v>2</v>
      </c>
      <c r="G355" s="1233">
        <v>12</v>
      </c>
      <c r="H355" s="1233">
        <v>560000000</v>
      </c>
      <c r="I355" s="1184">
        <v>42125</v>
      </c>
    </row>
    <row r="356" spans="1:9">
      <c r="A356" s="1147" t="s">
        <v>804</v>
      </c>
      <c r="B356" s="1147">
        <v>10088</v>
      </c>
      <c r="C356" s="1233">
        <v>420000000</v>
      </c>
      <c r="D356" s="1233">
        <v>22</v>
      </c>
      <c r="E356" s="1233">
        <v>15</v>
      </c>
      <c r="F356" s="1233">
        <v>2</v>
      </c>
      <c r="G356" s="1233">
        <v>13</v>
      </c>
      <c r="H356" s="1233">
        <v>400000000</v>
      </c>
      <c r="I356" s="1184">
        <v>42125</v>
      </c>
    </row>
    <row r="357" spans="1:9">
      <c r="A357" s="1147" t="s">
        <v>803</v>
      </c>
      <c r="B357" s="1147">
        <v>10089</v>
      </c>
      <c r="C357" s="1233">
        <v>420000000</v>
      </c>
      <c r="D357" s="1233">
        <v>22</v>
      </c>
      <c r="E357" s="1233">
        <v>15</v>
      </c>
      <c r="F357" s="1233">
        <v>2</v>
      </c>
      <c r="G357" s="1233">
        <v>13</v>
      </c>
      <c r="H357" s="1233">
        <v>400000000</v>
      </c>
      <c r="I357" s="1184">
        <v>42125</v>
      </c>
    </row>
    <row r="358" spans="1:9">
      <c r="A358" s="1147" t="s">
        <v>801</v>
      </c>
      <c r="B358" s="1147">
        <v>10090</v>
      </c>
      <c r="C358" s="1233">
        <v>504000000</v>
      </c>
      <c r="D358" s="1233">
        <v>21</v>
      </c>
      <c r="E358" s="1233">
        <v>16</v>
      </c>
      <c r="F358" s="1233">
        <v>2</v>
      </c>
      <c r="G358" s="1233">
        <v>14</v>
      </c>
      <c r="H358" s="1233">
        <v>480000000</v>
      </c>
      <c r="I358" s="1184">
        <v>42125</v>
      </c>
    </row>
    <row r="359" spans="1:9">
      <c r="A359" s="1147" t="s">
        <v>849</v>
      </c>
      <c r="B359" s="1147">
        <v>10092</v>
      </c>
      <c r="C359" s="1233">
        <v>420000000</v>
      </c>
      <c r="D359" s="1233">
        <v>18</v>
      </c>
      <c r="E359" s="1233">
        <v>15</v>
      </c>
      <c r="F359" s="1233">
        <v>5</v>
      </c>
      <c r="G359" s="1233">
        <v>10</v>
      </c>
      <c r="H359" s="1233">
        <v>400000000</v>
      </c>
      <c r="I359" s="1184">
        <v>42125</v>
      </c>
    </row>
    <row r="360" spans="1:9">
      <c r="A360" s="1147" t="s">
        <v>1002</v>
      </c>
      <c r="B360" s="1147">
        <v>10096</v>
      </c>
      <c r="C360" s="1233">
        <v>286000000</v>
      </c>
      <c r="D360" s="1233">
        <v>17</v>
      </c>
      <c r="E360" s="1233">
        <v>17</v>
      </c>
      <c r="F360" s="1233">
        <v>2</v>
      </c>
      <c r="G360" s="1233">
        <v>15</v>
      </c>
      <c r="H360" s="1233">
        <v>272000000</v>
      </c>
      <c r="I360" s="1184">
        <v>42125</v>
      </c>
    </row>
    <row r="361" spans="1:9">
      <c r="A361" s="1147" t="s">
        <v>913</v>
      </c>
      <c r="B361" s="1147">
        <v>10097</v>
      </c>
      <c r="C361" s="1233">
        <v>189000000</v>
      </c>
      <c r="D361" s="1233">
        <v>9</v>
      </c>
      <c r="E361" s="1233">
        <v>16</v>
      </c>
      <c r="F361" s="1233">
        <v>3</v>
      </c>
      <c r="G361" s="1233">
        <v>13</v>
      </c>
      <c r="H361" s="1233">
        <v>180000000</v>
      </c>
      <c r="I361" s="1184">
        <v>42125</v>
      </c>
    </row>
    <row r="362" spans="1:9">
      <c r="A362" s="1147" t="s">
        <v>1001</v>
      </c>
      <c r="B362" s="1147">
        <v>10098</v>
      </c>
      <c r="C362" s="1233">
        <v>386000000</v>
      </c>
      <c r="D362" s="1233">
        <v>23</v>
      </c>
      <c r="E362" s="1233">
        <v>17</v>
      </c>
      <c r="F362" s="1233">
        <v>2</v>
      </c>
      <c r="G362" s="1233">
        <v>15</v>
      </c>
      <c r="H362" s="1233">
        <v>367000000</v>
      </c>
      <c r="I362" s="1184">
        <v>42125</v>
      </c>
    </row>
    <row r="363" spans="1:9">
      <c r="A363" s="1147" t="s">
        <v>1000</v>
      </c>
      <c r="B363" s="1147">
        <v>10103</v>
      </c>
      <c r="C363" s="1233">
        <v>378000000</v>
      </c>
      <c r="D363" s="1233">
        <v>18</v>
      </c>
      <c r="E363" s="1233">
        <v>20</v>
      </c>
      <c r="F363" s="1233">
        <v>5</v>
      </c>
      <c r="G363" s="1233">
        <v>15</v>
      </c>
      <c r="H363" s="1233">
        <v>360000000</v>
      </c>
      <c r="I363" s="1184">
        <v>42125</v>
      </c>
    </row>
    <row r="364" spans="1:9">
      <c r="A364" s="1147" t="s">
        <v>999</v>
      </c>
      <c r="B364" s="1147">
        <v>10104</v>
      </c>
      <c r="C364" s="1233">
        <v>378000000</v>
      </c>
      <c r="D364" s="1233">
        <v>18</v>
      </c>
      <c r="E364" s="1233">
        <v>20</v>
      </c>
      <c r="F364" s="1233">
        <v>5</v>
      </c>
      <c r="G364" s="1233">
        <v>15</v>
      </c>
      <c r="H364" s="1233">
        <v>360000000</v>
      </c>
      <c r="I364" s="1184">
        <v>42125</v>
      </c>
    </row>
    <row r="365" spans="1:9">
      <c r="A365" s="1147" t="s">
        <v>998</v>
      </c>
      <c r="B365" s="1147">
        <v>10105</v>
      </c>
      <c r="C365" s="1233">
        <v>473000000</v>
      </c>
      <c r="D365" s="1233">
        <v>20</v>
      </c>
      <c r="E365" s="1233">
        <v>10</v>
      </c>
      <c r="F365" s="1233">
        <v>1</v>
      </c>
      <c r="G365" s="1233">
        <v>9</v>
      </c>
      <c r="H365" s="1233">
        <v>450000000</v>
      </c>
      <c r="I365" s="1184">
        <v>42125</v>
      </c>
    </row>
    <row r="366" spans="1:9">
      <c r="A366" s="1147" t="s">
        <v>997</v>
      </c>
      <c r="B366" s="1147">
        <v>10106</v>
      </c>
      <c r="C366" s="1233">
        <v>504000000</v>
      </c>
      <c r="D366" s="1233">
        <v>20</v>
      </c>
      <c r="E366" s="1233">
        <v>16</v>
      </c>
      <c r="F366" s="1233">
        <v>2</v>
      </c>
      <c r="G366" s="1233">
        <v>14</v>
      </c>
      <c r="H366" s="1233">
        <v>480000000</v>
      </c>
      <c r="I366" s="1184">
        <v>42125</v>
      </c>
    </row>
    <row r="367" spans="1:9">
      <c r="A367" s="1147" t="s">
        <v>1313</v>
      </c>
      <c r="B367" s="1147">
        <v>10119</v>
      </c>
      <c r="C367" s="1233">
        <v>127000000</v>
      </c>
      <c r="D367" s="1233">
        <v>7</v>
      </c>
      <c r="E367" s="1233">
        <v>13</v>
      </c>
      <c r="F367" s="1233">
        <v>3</v>
      </c>
      <c r="G367" s="1233">
        <v>10</v>
      </c>
      <c r="H367" s="1233">
        <v>121000000</v>
      </c>
      <c r="I367" s="1184">
        <v>42125</v>
      </c>
    </row>
    <row r="368" spans="1:9">
      <c r="A368" s="1189" t="s">
        <v>1457</v>
      </c>
      <c r="B368" s="1147">
        <v>10117</v>
      </c>
      <c r="C368" s="1233">
        <v>126000000</v>
      </c>
      <c r="D368" s="1233">
        <v>4</v>
      </c>
      <c r="E368" s="1233">
        <v>12</v>
      </c>
      <c r="F368" s="1233">
        <v>4</v>
      </c>
      <c r="G368" s="1233">
        <v>8</v>
      </c>
      <c r="H368" s="1233">
        <v>120000000</v>
      </c>
      <c r="I368" s="1184">
        <v>42125</v>
      </c>
    </row>
    <row r="369" spans="1:9">
      <c r="A369" s="1189" t="s">
        <v>1312</v>
      </c>
      <c r="B369" s="1147">
        <v>10121</v>
      </c>
      <c r="C369" s="1233">
        <v>84000000</v>
      </c>
      <c r="D369" s="1233">
        <v>4</v>
      </c>
      <c r="E369" s="1233">
        <v>12</v>
      </c>
      <c r="F369" s="1233">
        <v>4</v>
      </c>
      <c r="G369" s="1233">
        <v>8</v>
      </c>
      <c r="H369" s="1233">
        <v>80000000</v>
      </c>
      <c r="I369" s="1184">
        <v>42125</v>
      </c>
    </row>
    <row r="370" spans="1:9">
      <c r="A370" s="1189" t="s">
        <v>1462</v>
      </c>
      <c r="B370" s="1147">
        <v>10124</v>
      </c>
      <c r="C370" s="1233">
        <v>201000000</v>
      </c>
      <c r="D370" s="1233">
        <v>12</v>
      </c>
      <c r="E370" s="1233">
        <v>5</v>
      </c>
      <c r="F370" s="1233">
        <v>0</v>
      </c>
      <c r="G370" s="1233">
        <v>5</v>
      </c>
      <c r="H370" s="1233">
        <v>191000000</v>
      </c>
      <c r="I370" s="1184">
        <v>42125</v>
      </c>
    </row>
    <row r="371" spans="1:9">
      <c r="A371" s="1189" t="s">
        <v>1461</v>
      </c>
      <c r="B371" s="1147">
        <v>10123</v>
      </c>
      <c r="C371" s="1233">
        <v>230000000</v>
      </c>
      <c r="D371" s="1233">
        <v>9</v>
      </c>
      <c r="E371" s="1233">
        <v>6</v>
      </c>
      <c r="F371" s="1233">
        <v>2</v>
      </c>
      <c r="G371" s="1233">
        <v>4</v>
      </c>
      <c r="H371" s="1233">
        <v>218000000</v>
      </c>
      <c r="I371" s="1184">
        <v>42125</v>
      </c>
    </row>
    <row r="372" spans="1:9">
      <c r="A372" s="1147" t="s">
        <v>1459</v>
      </c>
      <c r="B372" s="1147">
        <v>10125</v>
      </c>
      <c r="C372" s="1233">
        <v>0</v>
      </c>
      <c r="D372" s="1233">
        <v>0</v>
      </c>
      <c r="E372" s="1233">
        <v>2</v>
      </c>
      <c r="F372" s="1233">
        <v>2</v>
      </c>
      <c r="G372" s="1233">
        <v>0</v>
      </c>
      <c r="H372" s="1233">
        <v>0</v>
      </c>
      <c r="I372" s="1184">
        <v>42125</v>
      </c>
    </row>
    <row r="373" spans="1:9">
      <c r="A373" s="1147" t="s">
        <v>1464</v>
      </c>
      <c r="B373" s="1147">
        <v>10120</v>
      </c>
      <c r="C373" s="1233">
        <v>0</v>
      </c>
      <c r="D373" s="1233">
        <v>0</v>
      </c>
      <c r="E373" s="1233">
        <v>2</v>
      </c>
      <c r="F373" s="1233">
        <v>2</v>
      </c>
      <c r="G373" s="1233">
        <v>0</v>
      </c>
      <c r="H373" s="1233">
        <v>0</v>
      </c>
      <c r="I373" s="1184">
        <v>42125</v>
      </c>
    </row>
    <row r="374" spans="1:9">
      <c r="A374" s="1189" t="s">
        <v>1466</v>
      </c>
      <c r="B374" s="1147">
        <v>10122</v>
      </c>
      <c r="C374" s="1233">
        <v>84000000</v>
      </c>
      <c r="D374" s="1233">
        <v>4</v>
      </c>
      <c r="E374" s="1233">
        <v>10</v>
      </c>
      <c r="F374" s="1233">
        <v>5</v>
      </c>
      <c r="G374" s="1233">
        <v>5</v>
      </c>
      <c r="H374" s="1233">
        <v>80000000</v>
      </c>
      <c r="I374" s="1184">
        <v>42125</v>
      </c>
    </row>
    <row r="375" spans="1:9">
      <c r="A375" s="1147" t="s">
        <v>1046</v>
      </c>
      <c r="B375" s="1147">
        <v>10002</v>
      </c>
      <c r="C375" s="1233">
        <v>3318000000</v>
      </c>
      <c r="D375" s="1233">
        <v>142</v>
      </c>
      <c r="E375" s="1233">
        <v>70</v>
      </c>
      <c r="F375" s="1233">
        <v>10</v>
      </c>
      <c r="G375" s="1233">
        <v>60</v>
      </c>
      <c r="H375" s="1233">
        <v>3160000000</v>
      </c>
      <c r="I375" s="1184">
        <v>42125</v>
      </c>
    </row>
    <row r="376" spans="1:9">
      <c r="A376" s="1147" t="s">
        <v>1047</v>
      </c>
      <c r="B376" s="1147">
        <v>10011</v>
      </c>
      <c r="C376" s="1233">
        <v>3020000000</v>
      </c>
      <c r="D376" s="1233">
        <v>122</v>
      </c>
      <c r="E376" s="1233">
        <v>61</v>
      </c>
      <c r="F376" s="1233">
        <v>2</v>
      </c>
      <c r="G376" s="1233">
        <v>59</v>
      </c>
      <c r="H376" s="1233">
        <v>2869000000</v>
      </c>
      <c r="I376" s="1184">
        <v>42125</v>
      </c>
    </row>
    <row r="377" spans="1:9">
      <c r="A377" s="1147" t="s">
        <v>1048</v>
      </c>
      <c r="B377" s="1147">
        <v>10023</v>
      </c>
      <c r="C377" s="1233">
        <v>2675000000</v>
      </c>
      <c r="D377" s="1233">
        <v>110</v>
      </c>
      <c r="E377" s="1233">
        <v>59</v>
      </c>
      <c r="F377" s="1233">
        <v>6</v>
      </c>
      <c r="G377" s="1233">
        <v>53</v>
      </c>
      <c r="H377" s="1233">
        <v>2540000000</v>
      </c>
      <c r="I377" s="1184">
        <v>42125</v>
      </c>
    </row>
    <row r="378" spans="1:9">
      <c r="A378" s="1147" t="s">
        <v>1049</v>
      </c>
      <c r="B378" s="1147">
        <v>10034</v>
      </c>
      <c r="C378" s="1233">
        <v>4200000000</v>
      </c>
      <c r="D378" s="1233">
        <v>148</v>
      </c>
      <c r="E378" s="1233">
        <v>83</v>
      </c>
      <c r="F378" s="1233">
        <v>15</v>
      </c>
      <c r="G378" s="1233">
        <v>68</v>
      </c>
      <c r="H378" s="1233">
        <v>4000000000</v>
      </c>
      <c r="I378" s="1184">
        <v>42125</v>
      </c>
    </row>
    <row r="379" spans="1:9">
      <c r="A379" s="1147" t="s">
        <v>1050</v>
      </c>
      <c r="B379" s="1147">
        <v>10041</v>
      </c>
      <c r="C379" s="1233">
        <v>998000000</v>
      </c>
      <c r="D379" s="1233">
        <v>40</v>
      </c>
      <c r="E379" s="1233">
        <v>26</v>
      </c>
      <c r="F379" s="1233">
        <v>0</v>
      </c>
      <c r="G379" s="1233">
        <v>26</v>
      </c>
      <c r="H379" s="1233">
        <v>948000000</v>
      </c>
      <c r="I379" s="1184">
        <v>42125</v>
      </c>
    </row>
    <row r="380" spans="1:9">
      <c r="A380" s="1147" t="s">
        <v>1051</v>
      </c>
      <c r="B380" s="1147">
        <v>10050</v>
      </c>
      <c r="C380" s="1233">
        <v>3434000000</v>
      </c>
      <c r="D380" s="1233">
        <v>144</v>
      </c>
      <c r="E380" s="1233">
        <v>138</v>
      </c>
      <c r="F380" s="1233">
        <v>24</v>
      </c>
      <c r="G380" s="1233">
        <v>114</v>
      </c>
      <c r="H380" s="1233">
        <v>3266000000</v>
      </c>
      <c r="I380" s="1184">
        <v>42125</v>
      </c>
    </row>
    <row r="381" spans="1:9">
      <c r="A381" s="1147" t="s">
        <v>1052</v>
      </c>
      <c r="B381" s="1147">
        <v>10057</v>
      </c>
      <c r="C381" s="1233">
        <v>840000000</v>
      </c>
      <c r="D381" s="1233">
        <v>34</v>
      </c>
      <c r="E381" s="1233">
        <v>10</v>
      </c>
      <c r="F381" s="1233">
        <v>2</v>
      </c>
      <c r="G381" s="1233">
        <v>8</v>
      </c>
      <c r="H381" s="1233">
        <v>800000000</v>
      </c>
      <c r="I381" s="1184">
        <v>42125</v>
      </c>
    </row>
    <row r="382" spans="1:9">
      <c r="A382" s="1147" t="s">
        <v>1053</v>
      </c>
      <c r="B382" s="1147">
        <v>10085</v>
      </c>
      <c r="C382" s="1233">
        <v>6216000000</v>
      </c>
      <c r="D382" s="1233">
        <v>293</v>
      </c>
      <c r="E382" s="1233">
        <v>177</v>
      </c>
      <c r="F382" s="1233">
        <v>30</v>
      </c>
      <c r="G382" s="1233">
        <v>147</v>
      </c>
      <c r="H382" s="1233">
        <v>5920000000</v>
      </c>
      <c r="I382" s="1184">
        <v>42125</v>
      </c>
    </row>
    <row r="383" spans="1:9">
      <c r="A383" s="1147" t="s">
        <v>1054</v>
      </c>
      <c r="B383" s="1147">
        <v>10101</v>
      </c>
      <c r="C383" s="1233">
        <v>756000000</v>
      </c>
      <c r="D383" s="1233">
        <v>36</v>
      </c>
      <c r="E383" s="1233">
        <v>40</v>
      </c>
      <c r="F383" s="1233">
        <v>10</v>
      </c>
      <c r="G383" s="1233">
        <v>30</v>
      </c>
      <c r="H383" s="1233">
        <v>720000000</v>
      </c>
      <c r="I383" s="1184">
        <v>42125</v>
      </c>
    </row>
    <row r="384" spans="1:9">
      <c r="A384" s="1147" t="s">
        <v>697</v>
      </c>
      <c r="B384" s="1147">
        <v>10001</v>
      </c>
      <c r="C384" s="1233">
        <v>13734000000</v>
      </c>
      <c r="D384" s="1233">
        <v>583</v>
      </c>
      <c r="E384" s="1233">
        <v>330</v>
      </c>
      <c r="F384" s="1233">
        <v>55</v>
      </c>
      <c r="G384" s="1233">
        <v>275</v>
      </c>
      <c r="H384" s="1233">
        <v>13080000000</v>
      </c>
      <c r="I384" s="1184">
        <v>42125</v>
      </c>
    </row>
    <row r="385" spans="1:9">
      <c r="A385" s="1147" t="s">
        <v>699</v>
      </c>
      <c r="B385" s="1147">
        <v>10010</v>
      </c>
      <c r="C385" s="1233">
        <v>6693000000</v>
      </c>
      <c r="D385" s="1233">
        <v>272</v>
      </c>
      <c r="E385" s="1233">
        <v>146</v>
      </c>
      <c r="F385" s="1233">
        <v>8</v>
      </c>
      <c r="G385" s="1233">
        <v>138</v>
      </c>
      <c r="H385" s="1233">
        <v>6357000000</v>
      </c>
      <c r="I385" s="1184">
        <v>42125</v>
      </c>
    </row>
    <row r="386" spans="1:9">
      <c r="A386" s="1147" t="s">
        <v>698</v>
      </c>
      <c r="B386" s="1147">
        <v>10049</v>
      </c>
      <c r="C386" s="1233">
        <v>3434000000</v>
      </c>
      <c r="D386" s="1233">
        <v>144</v>
      </c>
      <c r="E386" s="1233">
        <v>138</v>
      </c>
      <c r="F386" s="1233">
        <v>24</v>
      </c>
      <c r="G386" s="1233">
        <v>114</v>
      </c>
      <c r="H386" s="1233">
        <v>3266000000</v>
      </c>
      <c r="I386" s="1184">
        <v>42125</v>
      </c>
    </row>
    <row r="387" spans="1:9">
      <c r="A387" s="1147" t="s">
        <v>377</v>
      </c>
      <c r="B387" s="1147">
        <v>10056</v>
      </c>
      <c r="C387" s="1233">
        <v>1596000000</v>
      </c>
      <c r="D387" s="1233">
        <v>70</v>
      </c>
      <c r="E387" s="1233">
        <v>50</v>
      </c>
      <c r="F387" s="1233">
        <v>12</v>
      </c>
      <c r="G387" s="1233">
        <v>38</v>
      </c>
      <c r="H387" s="1233">
        <v>1520000000</v>
      </c>
      <c r="I387" s="1184">
        <v>42125</v>
      </c>
    </row>
    <row r="388" spans="1:9">
      <c r="A388" s="1147" t="s">
        <v>1056</v>
      </c>
      <c r="B388" s="1147" t="s">
        <v>1057</v>
      </c>
      <c r="C388" s="1233">
        <v>25457000000</v>
      </c>
      <c r="D388" s="1233">
        <v>1069</v>
      </c>
      <c r="E388" s="1233">
        <v>664</v>
      </c>
      <c r="F388" s="1233">
        <v>99</v>
      </c>
      <c r="G388" s="1233">
        <v>565</v>
      </c>
      <c r="H388" s="1233">
        <v>24223000000</v>
      </c>
      <c r="I388" s="1184">
        <v>42125</v>
      </c>
    </row>
    <row r="389" spans="1:9">
      <c r="A389" s="1147" t="s">
        <v>1185</v>
      </c>
      <c r="B389" s="1147">
        <v>10003</v>
      </c>
      <c r="C389" s="1233">
        <v>2142000000</v>
      </c>
      <c r="D389" s="1233">
        <v>105</v>
      </c>
      <c r="E389" s="1233">
        <v>46</v>
      </c>
      <c r="F389" s="1233">
        <v>8</v>
      </c>
      <c r="G389" s="1233">
        <v>38</v>
      </c>
      <c r="H389" s="1233">
        <v>2040000000</v>
      </c>
      <c r="I389" s="1184">
        <v>42125</v>
      </c>
    </row>
    <row r="390" spans="1:9">
      <c r="A390" s="1147" t="s">
        <v>1186</v>
      </c>
      <c r="B390" s="1147">
        <v>10012</v>
      </c>
      <c r="C390" s="1233">
        <v>3020000000</v>
      </c>
      <c r="D390" s="1233">
        <v>122</v>
      </c>
      <c r="E390" s="1233">
        <v>61</v>
      </c>
      <c r="F390" s="1233">
        <v>2</v>
      </c>
      <c r="G390" s="1233">
        <v>59</v>
      </c>
      <c r="H390" s="1233">
        <v>2869000000</v>
      </c>
      <c r="I390" s="1184">
        <v>42125</v>
      </c>
    </row>
    <row r="391" spans="1:9">
      <c r="A391" s="1147" t="s">
        <v>1187</v>
      </c>
      <c r="B391" s="1147">
        <v>10024</v>
      </c>
      <c r="C391" s="1233">
        <v>876000000</v>
      </c>
      <c r="D391" s="1233">
        <v>34</v>
      </c>
      <c r="E391" s="1233">
        <v>15</v>
      </c>
      <c r="F391" s="1233">
        <v>1</v>
      </c>
      <c r="G391" s="1233">
        <v>14</v>
      </c>
      <c r="H391" s="1233">
        <v>832000000</v>
      </c>
      <c r="I391" s="1184">
        <v>42125</v>
      </c>
    </row>
    <row r="392" spans="1:9">
      <c r="A392" s="1147" t="s">
        <v>1188</v>
      </c>
      <c r="B392" s="1147">
        <v>10035</v>
      </c>
      <c r="C392" s="1233">
        <v>2436000000</v>
      </c>
      <c r="D392" s="1233">
        <v>110</v>
      </c>
      <c r="E392" s="1233">
        <v>58</v>
      </c>
      <c r="F392" s="1233">
        <v>8</v>
      </c>
      <c r="G392" s="1233">
        <v>50</v>
      </c>
      <c r="H392" s="1233">
        <v>2320000000</v>
      </c>
      <c r="I392" s="1184">
        <v>42125</v>
      </c>
    </row>
    <row r="393" spans="1:9">
      <c r="A393" s="1147" t="s">
        <v>1189</v>
      </c>
      <c r="B393" s="1147">
        <v>10042</v>
      </c>
      <c r="C393" s="1233">
        <v>998000000</v>
      </c>
      <c r="D393" s="1233">
        <v>40</v>
      </c>
      <c r="E393" s="1233">
        <v>26</v>
      </c>
      <c r="F393" s="1233">
        <v>0</v>
      </c>
      <c r="G393" s="1233">
        <v>26</v>
      </c>
      <c r="H393" s="1233">
        <v>948000000</v>
      </c>
      <c r="I393" s="1184">
        <v>42125</v>
      </c>
    </row>
    <row r="394" spans="1:9">
      <c r="A394" s="1147" t="s">
        <v>1190</v>
      </c>
      <c r="B394" s="1147">
        <v>10047</v>
      </c>
      <c r="C394" s="1233">
        <v>2478000000</v>
      </c>
      <c r="D394" s="1233">
        <v>124</v>
      </c>
      <c r="E394" s="1233">
        <v>58</v>
      </c>
      <c r="F394" s="1233">
        <v>8</v>
      </c>
      <c r="G394" s="1233">
        <v>50</v>
      </c>
      <c r="H394" s="1233">
        <v>2360000000</v>
      </c>
      <c r="I394" s="1184">
        <v>42125</v>
      </c>
    </row>
    <row r="395" spans="1:9">
      <c r="A395" s="1147" t="s">
        <v>1191</v>
      </c>
      <c r="B395" s="1147">
        <v>10051</v>
      </c>
      <c r="C395" s="1233">
        <v>1973000000</v>
      </c>
      <c r="D395" s="1233">
        <v>68</v>
      </c>
      <c r="E395" s="1233">
        <v>65</v>
      </c>
      <c r="F395" s="1233">
        <v>13</v>
      </c>
      <c r="G395" s="1233">
        <v>52</v>
      </c>
      <c r="H395" s="1233">
        <v>1876000000</v>
      </c>
      <c r="I395" s="1184">
        <v>42125</v>
      </c>
    </row>
    <row r="396" spans="1:9">
      <c r="A396" s="1147" t="s">
        <v>1192</v>
      </c>
      <c r="B396" s="1147">
        <v>10054</v>
      </c>
      <c r="C396" s="1233">
        <v>1344000000</v>
      </c>
      <c r="D396" s="1233">
        <v>20</v>
      </c>
      <c r="E396" s="1233">
        <v>10</v>
      </c>
      <c r="F396" s="1233">
        <v>2</v>
      </c>
      <c r="G396" s="1233">
        <v>8</v>
      </c>
      <c r="H396" s="1233">
        <v>1280000000</v>
      </c>
      <c r="I396" s="1184">
        <v>42125</v>
      </c>
    </row>
    <row r="397" spans="1:9">
      <c r="A397" s="1147" t="s">
        <v>1193</v>
      </c>
      <c r="B397" s="1147">
        <v>10058</v>
      </c>
      <c r="C397" s="1233">
        <v>840000000</v>
      </c>
      <c r="D397" s="1233">
        <v>34</v>
      </c>
      <c r="E397" s="1233">
        <v>10</v>
      </c>
      <c r="F397" s="1233">
        <v>2</v>
      </c>
      <c r="G397" s="1233">
        <v>8</v>
      </c>
      <c r="H397" s="1233">
        <v>800000000</v>
      </c>
      <c r="I397" s="1184">
        <v>42125</v>
      </c>
    </row>
    <row r="398" spans="1:9">
      <c r="A398" s="1147" t="s">
        <v>1194</v>
      </c>
      <c r="B398" s="1147">
        <v>10072</v>
      </c>
      <c r="C398" s="1233">
        <v>840000000</v>
      </c>
      <c r="D398" s="1233">
        <v>18</v>
      </c>
      <c r="E398" s="1233">
        <v>12</v>
      </c>
      <c r="F398" s="1233">
        <v>2</v>
      </c>
      <c r="G398" s="1233">
        <v>10</v>
      </c>
      <c r="H398" s="1233">
        <v>800000000</v>
      </c>
      <c r="I398" s="1184">
        <v>42125</v>
      </c>
    </row>
    <row r="399" spans="1:9">
      <c r="A399" s="1147" t="s">
        <v>1195</v>
      </c>
      <c r="B399" s="1147">
        <v>10086</v>
      </c>
      <c r="C399" s="1233">
        <v>1799000000</v>
      </c>
      <c r="D399" s="1233">
        <v>76</v>
      </c>
      <c r="E399" s="1233">
        <v>44</v>
      </c>
      <c r="F399" s="1233">
        <v>5</v>
      </c>
      <c r="G399" s="1233">
        <v>39</v>
      </c>
      <c r="H399" s="1233">
        <v>1708000000</v>
      </c>
      <c r="I399" s="1184">
        <v>42125</v>
      </c>
    </row>
    <row r="400" spans="1:9">
      <c r="A400" s="1147" t="s">
        <v>1196</v>
      </c>
      <c r="B400" s="1147">
        <v>10087</v>
      </c>
      <c r="C400" s="1233">
        <v>4074000000</v>
      </c>
      <c r="D400" s="1233">
        <v>188</v>
      </c>
      <c r="E400" s="1233">
        <v>131</v>
      </c>
      <c r="F400" s="1233">
        <v>22</v>
      </c>
      <c r="G400" s="1233">
        <v>109</v>
      </c>
      <c r="H400" s="1233">
        <v>3880000000</v>
      </c>
      <c r="I400" s="1184">
        <v>42125</v>
      </c>
    </row>
    <row r="401" spans="1:9">
      <c r="A401" s="1147" t="s">
        <v>1197</v>
      </c>
      <c r="B401" s="1147">
        <v>10091</v>
      </c>
      <c r="C401" s="1233">
        <v>420000000</v>
      </c>
      <c r="D401" s="1233">
        <v>18</v>
      </c>
      <c r="E401" s="1233">
        <v>15</v>
      </c>
      <c r="F401" s="1233">
        <v>5</v>
      </c>
      <c r="G401" s="1233">
        <v>10</v>
      </c>
      <c r="H401" s="1233">
        <v>400000000</v>
      </c>
      <c r="I401" s="1184">
        <v>42125</v>
      </c>
    </row>
    <row r="402" spans="1:9">
      <c r="A402" s="1147" t="s">
        <v>1316</v>
      </c>
      <c r="B402" s="1147">
        <v>10095</v>
      </c>
      <c r="C402" s="1233">
        <v>861000000</v>
      </c>
      <c r="D402" s="1233">
        <v>49</v>
      </c>
      <c r="E402" s="1233">
        <v>50</v>
      </c>
      <c r="F402" s="1233">
        <v>7</v>
      </c>
      <c r="G402" s="1233">
        <v>43</v>
      </c>
      <c r="H402" s="1233">
        <v>819000000</v>
      </c>
      <c r="I402" s="1184">
        <v>42125</v>
      </c>
    </row>
    <row r="403" spans="1:9">
      <c r="A403" s="1147" t="s">
        <v>1199</v>
      </c>
      <c r="B403" s="1147">
        <v>10102</v>
      </c>
      <c r="C403" s="1233">
        <v>756000000</v>
      </c>
      <c r="D403" s="1233">
        <v>36</v>
      </c>
      <c r="E403" s="1233">
        <v>40</v>
      </c>
      <c r="F403" s="1233">
        <v>10</v>
      </c>
      <c r="G403" s="1233">
        <v>30</v>
      </c>
      <c r="H403" s="1233">
        <v>720000000</v>
      </c>
      <c r="I403" s="1184">
        <v>42125</v>
      </c>
    </row>
    <row r="404" spans="1:9">
      <c r="A404" s="1147" t="s">
        <v>1317</v>
      </c>
      <c r="B404" s="1147">
        <v>10116</v>
      </c>
      <c r="C404" s="1233">
        <v>473000000</v>
      </c>
      <c r="D404" s="1233">
        <v>20</v>
      </c>
      <c r="E404" s="1233">
        <v>10</v>
      </c>
      <c r="F404" s="1233">
        <v>1</v>
      </c>
      <c r="G404" s="1233">
        <v>9</v>
      </c>
      <c r="H404" s="1233">
        <v>450000000</v>
      </c>
      <c r="I404" s="1184">
        <v>42125</v>
      </c>
    </row>
    <row r="405" spans="1:9">
      <c r="A405" s="1147" t="s">
        <v>1318</v>
      </c>
      <c r="B405" s="1147">
        <v>10118</v>
      </c>
      <c r="C405" s="1233">
        <v>127000000</v>
      </c>
      <c r="D405" s="1233">
        <v>7</v>
      </c>
      <c r="E405" s="1233">
        <v>13</v>
      </c>
      <c r="F405" s="1233">
        <v>3</v>
      </c>
      <c r="G405" s="1233">
        <v>10</v>
      </c>
      <c r="H405" s="1233">
        <v>121000000</v>
      </c>
      <c r="I405" s="1184">
        <v>42125</v>
      </c>
    </row>
    <row r="407" spans="1:9">
      <c r="A407" s="1221" t="s">
        <v>1568</v>
      </c>
    </row>
    <row r="408" spans="1:9">
      <c r="A408" s="1147" t="s">
        <v>1007</v>
      </c>
      <c r="B408" s="1147" t="s">
        <v>1008</v>
      </c>
      <c r="C408" s="1233" t="s">
        <v>1</v>
      </c>
      <c r="D408" s="1233" t="s">
        <v>2</v>
      </c>
      <c r="E408" s="1233" t="s">
        <v>1006</v>
      </c>
      <c r="F408" s="1233" t="s">
        <v>1005</v>
      </c>
      <c r="G408" s="1233" t="s">
        <v>1004</v>
      </c>
      <c r="H408" s="1233" t="s">
        <v>1003</v>
      </c>
      <c r="I408" s="1147" t="s">
        <v>1058</v>
      </c>
    </row>
    <row r="409" spans="1:9">
      <c r="A409" s="1147" t="s">
        <v>35</v>
      </c>
      <c r="B409" s="1147">
        <v>10004</v>
      </c>
      <c r="C409" s="1233">
        <v>945000000</v>
      </c>
      <c r="D409" s="1233">
        <v>900000000</v>
      </c>
      <c r="E409" s="1233">
        <v>36</v>
      </c>
      <c r="F409" s="1233">
        <v>13</v>
      </c>
      <c r="G409" s="1233">
        <v>2</v>
      </c>
      <c r="H409" s="1233">
        <v>15</v>
      </c>
      <c r="I409" s="1184">
        <v>42156</v>
      </c>
    </row>
    <row r="410" spans="1:9">
      <c r="A410" s="1147" t="s">
        <v>64</v>
      </c>
      <c r="B410" s="1147">
        <v>10009</v>
      </c>
      <c r="C410" s="1233">
        <v>1228500000</v>
      </c>
      <c r="D410" s="1233">
        <v>1170000000</v>
      </c>
      <c r="E410" s="1233">
        <v>48</v>
      </c>
      <c r="F410" s="1233">
        <v>13</v>
      </c>
      <c r="G410" s="1233">
        <v>2</v>
      </c>
      <c r="H410" s="1233">
        <v>15</v>
      </c>
      <c r="I410" s="1184">
        <v>42156</v>
      </c>
    </row>
    <row r="411" spans="1:9">
      <c r="A411" s="1147" t="s">
        <v>131</v>
      </c>
      <c r="B411" s="1147">
        <v>10013</v>
      </c>
      <c r="C411" s="1233">
        <v>1184000000</v>
      </c>
      <c r="D411" s="1233">
        <v>1125000000</v>
      </c>
      <c r="E411" s="1233">
        <v>45</v>
      </c>
      <c r="F411" s="1233">
        <v>8</v>
      </c>
      <c r="G411" s="1233">
        <v>0</v>
      </c>
      <c r="H411" s="1233">
        <v>8</v>
      </c>
      <c r="I411" s="1184">
        <v>42156</v>
      </c>
    </row>
    <row r="412" spans="1:9">
      <c r="A412" s="1147" t="s">
        <v>136</v>
      </c>
      <c r="B412" s="1147">
        <v>10014</v>
      </c>
      <c r="C412" s="1233">
        <v>710000000</v>
      </c>
      <c r="D412" s="1233">
        <v>675000000</v>
      </c>
      <c r="E412" s="1233">
        <v>29</v>
      </c>
      <c r="F412" s="1233">
        <v>15</v>
      </c>
      <c r="G412" s="1233">
        <v>3</v>
      </c>
      <c r="H412" s="1233">
        <v>18</v>
      </c>
      <c r="I412" s="1184">
        <v>42156</v>
      </c>
    </row>
    <row r="413" spans="1:9">
      <c r="A413" s="1147" t="s">
        <v>133</v>
      </c>
      <c r="B413" s="1147">
        <v>10015</v>
      </c>
      <c r="C413" s="1233">
        <v>1427000000</v>
      </c>
      <c r="D413" s="1233">
        <v>1355000000</v>
      </c>
      <c r="E413" s="1233">
        <v>58</v>
      </c>
      <c r="F413" s="1233">
        <v>15</v>
      </c>
      <c r="G413" s="1233">
        <v>0</v>
      </c>
      <c r="H413" s="1233">
        <v>15</v>
      </c>
      <c r="I413" s="1184">
        <v>42156</v>
      </c>
    </row>
    <row r="414" spans="1:9">
      <c r="A414" s="1147" t="s">
        <v>130</v>
      </c>
      <c r="B414" s="1147">
        <v>10017</v>
      </c>
      <c r="C414" s="1233">
        <v>1527000000</v>
      </c>
      <c r="D414" s="1233">
        <v>1451000000</v>
      </c>
      <c r="E414" s="1233">
        <v>62</v>
      </c>
      <c r="F414" s="1233">
        <v>25</v>
      </c>
      <c r="G414" s="1233">
        <v>0</v>
      </c>
      <c r="H414" s="1233">
        <v>25</v>
      </c>
      <c r="I414" s="1184">
        <v>42156</v>
      </c>
    </row>
    <row r="415" spans="1:9">
      <c r="A415" s="1147" t="s">
        <v>138</v>
      </c>
      <c r="B415" s="1147">
        <v>10018</v>
      </c>
      <c r="C415" s="1233">
        <v>756000000</v>
      </c>
      <c r="D415" s="1233">
        <v>720000000</v>
      </c>
      <c r="E415" s="1233">
        <v>30</v>
      </c>
      <c r="F415" s="1233">
        <v>13</v>
      </c>
      <c r="G415" s="1233">
        <v>2</v>
      </c>
      <c r="H415" s="1233">
        <v>15</v>
      </c>
      <c r="I415" s="1184">
        <v>42156</v>
      </c>
    </row>
    <row r="416" spans="1:9">
      <c r="A416" s="1147" t="s">
        <v>542</v>
      </c>
      <c r="B416" s="1147">
        <v>10031</v>
      </c>
      <c r="C416" s="1233">
        <v>661500000</v>
      </c>
      <c r="D416" s="1233">
        <v>630000000</v>
      </c>
      <c r="E416" s="1233">
        <v>36</v>
      </c>
      <c r="F416" s="1233">
        <v>12</v>
      </c>
      <c r="G416" s="1233">
        <v>2</v>
      </c>
      <c r="H416" s="1233">
        <v>14</v>
      </c>
      <c r="I416" s="1184">
        <v>42156</v>
      </c>
    </row>
    <row r="417" spans="1:9">
      <c r="A417" s="1147" t="s">
        <v>572</v>
      </c>
      <c r="B417" s="1147">
        <v>10032</v>
      </c>
      <c r="C417" s="1233">
        <v>710000000</v>
      </c>
      <c r="D417" s="1233">
        <v>675000000</v>
      </c>
      <c r="E417" s="1233">
        <v>29</v>
      </c>
      <c r="F417" s="1233">
        <v>15</v>
      </c>
      <c r="G417" s="1233">
        <v>3</v>
      </c>
      <c r="H417" s="1233">
        <v>18</v>
      </c>
      <c r="I417" s="1184">
        <v>42156</v>
      </c>
    </row>
    <row r="418" spans="1:9">
      <c r="A418" s="1147" t="s">
        <v>471</v>
      </c>
      <c r="B418" s="1147">
        <v>10033</v>
      </c>
      <c r="C418" s="1233">
        <v>493500000</v>
      </c>
      <c r="D418" s="1233">
        <v>470000000</v>
      </c>
      <c r="E418" s="1233">
        <v>34</v>
      </c>
      <c r="F418" s="1233">
        <v>12</v>
      </c>
      <c r="G418" s="1233">
        <v>2</v>
      </c>
      <c r="H418" s="1233">
        <v>14</v>
      </c>
      <c r="I418" s="1184">
        <v>42156</v>
      </c>
    </row>
    <row r="419" spans="1:9">
      <c r="A419" s="1147" t="s">
        <v>540</v>
      </c>
      <c r="B419" s="1147">
        <v>10036</v>
      </c>
      <c r="C419" s="1233">
        <v>661500000</v>
      </c>
      <c r="D419" s="1233">
        <v>630000000</v>
      </c>
      <c r="E419" s="1233">
        <v>32</v>
      </c>
      <c r="F419" s="1233">
        <v>12</v>
      </c>
      <c r="G419" s="1233">
        <v>2</v>
      </c>
      <c r="H419" s="1233">
        <v>14</v>
      </c>
      <c r="I419" s="1184">
        <v>42156</v>
      </c>
    </row>
    <row r="420" spans="1:9">
      <c r="A420" s="1147" t="s">
        <v>561</v>
      </c>
      <c r="B420" s="1147">
        <v>10037</v>
      </c>
      <c r="C420" s="1233">
        <v>661500000</v>
      </c>
      <c r="D420" s="1233">
        <v>630000000</v>
      </c>
      <c r="E420" s="1233">
        <v>31</v>
      </c>
      <c r="F420" s="1233">
        <v>13</v>
      </c>
      <c r="G420" s="1233">
        <v>2</v>
      </c>
      <c r="H420" s="1233">
        <v>15</v>
      </c>
      <c r="I420" s="1184">
        <v>42156</v>
      </c>
    </row>
    <row r="421" spans="1:9">
      <c r="A421" s="1147" t="s">
        <v>571</v>
      </c>
      <c r="B421" s="1147">
        <v>10038</v>
      </c>
      <c r="C421" s="1233">
        <v>710000000</v>
      </c>
      <c r="D421" s="1233">
        <v>675000000</v>
      </c>
      <c r="E421" s="1233">
        <v>29</v>
      </c>
      <c r="F421" s="1233">
        <v>15</v>
      </c>
      <c r="G421" s="1233">
        <v>3</v>
      </c>
      <c r="H421" s="1233">
        <v>18</v>
      </c>
      <c r="I421" s="1184">
        <v>42156</v>
      </c>
    </row>
    <row r="422" spans="1:9">
      <c r="A422" s="1147" t="s">
        <v>559</v>
      </c>
      <c r="B422" s="1147">
        <v>10039</v>
      </c>
      <c r="C422" s="1233">
        <v>661500000</v>
      </c>
      <c r="D422" s="1233">
        <v>630000000</v>
      </c>
      <c r="E422" s="1233">
        <v>30</v>
      </c>
      <c r="F422" s="1233">
        <v>14</v>
      </c>
      <c r="G422" s="1233">
        <v>2</v>
      </c>
      <c r="H422" s="1233">
        <v>16</v>
      </c>
      <c r="I422" s="1184">
        <v>42156</v>
      </c>
    </row>
    <row r="423" spans="1:9">
      <c r="A423" s="1147" t="s">
        <v>558</v>
      </c>
      <c r="B423" s="1147">
        <v>10040</v>
      </c>
      <c r="C423" s="1233">
        <v>661500000</v>
      </c>
      <c r="D423" s="1233">
        <v>630000000</v>
      </c>
      <c r="E423" s="1233">
        <v>30</v>
      </c>
      <c r="F423" s="1233">
        <v>14</v>
      </c>
      <c r="G423" s="1233">
        <v>2</v>
      </c>
      <c r="H423" s="1233">
        <v>16</v>
      </c>
      <c r="I423" s="1184">
        <v>42156</v>
      </c>
    </row>
    <row r="424" spans="1:9">
      <c r="A424" s="1147" t="s">
        <v>570</v>
      </c>
      <c r="B424" s="1147">
        <v>10043</v>
      </c>
      <c r="C424" s="1233">
        <v>1246000000</v>
      </c>
      <c r="D424" s="1233">
        <v>1184000000</v>
      </c>
      <c r="E424" s="1233">
        <v>50</v>
      </c>
      <c r="F424" s="1233">
        <v>15</v>
      </c>
      <c r="G424" s="1233">
        <v>0</v>
      </c>
      <c r="H424" s="1233">
        <v>15</v>
      </c>
      <c r="I424" s="1184">
        <v>42156</v>
      </c>
    </row>
    <row r="425" spans="1:9">
      <c r="A425" s="1147" t="s">
        <v>573</v>
      </c>
      <c r="B425" s="1147">
        <v>10044</v>
      </c>
      <c r="C425" s="1233">
        <v>710000000</v>
      </c>
      <c r="D425" s="1233">
        <v>675000000</v>
      </c>
      <c r="E425" s="1233">
        <v>29</v>
      </c>
      <c r="F425" s="1233">
        <v>15</v>
      </c>
      <c r="G425" s="1233">
        <v>3</v>
      </c>
      <c r="H425" s="1233">
        <v>18</v>
      </c>
      <c r="I425" s="1184">
        <v>42156</v>
      </c>
    </row>
    <row r="426" spans="1:9">
      <c r="A426" s="1147" t="s">
        <v>560</v>
      </c>
      <c r="B426" s="1147">
        <v>10045</v>
      </c>
      <c r="C426" s="1233">
        <v>756000000</v>
      </c>
      <c r="D426" s="1233">
        <v>720000000</v>
      </c>
      <c r="E426" s="1233">
        <v>31</v>
      </c>
      <c r="F426" s="1233">
        <v>13</v>
      </c>
      <c r="G426" s="1233">
        <v>2</v>
      </c>
      <c r="H426" s="1233">
        <v>15</v>
      </c>
      <c r="I426" s="1184">
        <v>42156</v>
      </c>
    </row>
    <row r="427" spans="1:9">
      <c r="A427" s="1147" t="s">
        <v>553</v>
      </c>
      <c r="B427" s="1147">
        <v>10046</v>
      </c>
      <c r="C427" s="1233">
        <v>614250000</v>
      </c>
      <c r="D427" s="1233">
        <v>585000000</v>
      </c>
      <c r="E427" s="1233">
        <v>31</v>
      </c>
      <c r="F427" s="1233">
        <v>12</v>
      </c>
      <c r="G427" s="1233">
        <v>2</v>
      </c>
      <c r="H427" s="1233">
        <v>14</v>
      </c>
      <c r="I427" s="1184">
        <v>42156</v>
      </c>
    </row>
    <row r="428" spans="1:9">
      <c r="A428" s="1147" t="s">
        <v>645</v>
      </c>
      <c r="B428" s="1147">
        <v>10048</v>
      </c>
      <c r="C428" s="1233">
        <v>1470000000</v>
      </c>
      <c r="D428" s="1233">
        <v>1400000000</v>
      </c>
      <c r="E428" s="1233">
        <v>39</v>
      </c>
      <c r="F428" s="1233">
        <v>12</v>
      </c>
      <c r="G428" s="1233">
        <v>2</v>
      </c>
      <c r="H428" s="1233">
        <v>14</v>
      </c>
      <c r="I428" s="1184">
        <v>42156</v>
      </c>
    </row>
    <row r="429" spans="1:9">
      <c r="A429" s="1147" t="s">
        <v>608</v>
      </c>
      <c r="B429" s="1147">
        <v>10052</v>
      </c>
      <c r="C429" s="1233">
        <v>634000000</v>
      </c>
      <c r="D429" s="1233">
        <v>602000000</v>
      </c>
      <c r="E429" s="1233">
        <v>25</v>
      </c>
      <c r="F429" s="1233">
        <v>15</v>
      </c>
      <c r="G429" s="1233">
        <v>0</v>
      </c>
      <c r="H429" s="1233">
        <v>15</v>
      </c>
      <c r="I429" s="1184">
        <v>42156</v>
      </c>
    </row>
    <row r="430" spans="1:9">
      <c r="A430" s="1147" t="s">
        <v>646</v>
      </c>
      <c r="B430" s="1147">
        <v>10053</v>
      </c>
      <c r="C430" s="1233">
        <v>634000000</v>
      </c>
      <c r="D430" s="1233">
        <v>602000000</v>
      </c>
      <c r="E430" s="1233">
        <v>29</v>
      </c>
      <c r="F430" s="1233">
        <v>15</v>
      </c>
      <c r="G430" s="1233">
        <v>0</v>
      </c>
      <c r="H430" s="1233">
        <v>15</v>
      </c>
      <c r="I430" s="1184">
        <v>42156</v>
      </c>
    </row>
    <row r="431" spans="1:9">
      <c r="A431" s="1147" t="s">
        <v>644</v>
      </c>
      <c r="B431" s="1147">
        <v>10055</v>
      </c>
      <c r="C431" s="1233">
        <v>1512000000</v>
      </c>
      <c r="D431" s="1233">
        <v>1440000000</v>
      </c>
      <c r="E431" s="1233">
        <v>22</v>
      </c>
      <c r="F431" s="1233">
        <v>8</v>
      </c>
      <c r="G431" s="1233">
        <v>2</v>
      </c>
      <c r="H431" s="1233">
        <v>10</v>
      </c>
      <c r="I431" s="1184">
        <v>42156</v>
      </c>
    </row>
    <row r="432" spans="1:9">
      <c r="A432" s="1147" t="s">
        <v>643</v>
      </c>
      <c r="B432" s="1147">
        <v>10059</v>
      </c>
      <c r="C432" s="1233">
        <v>945000000</v>
      </c>
      <c r="D432" s="1233">
        <v>900000000</v>
      </c>
      <c r="E432" s="1233">
        <v>35</v>
      </c>
      <c r="F432" s="1233">
        <v>8</v>
      </c>
      <c r="G432" s="1233">
        <v>2</v>
      </c>
      <c r="H432" s="1233">
        <v>10</v>
      </c>
      <c r="I432" s="1184">
        <v>42156</v>
      </c>
    </row>
    <row r="433" spans="1:9">
      <c r="A433" s="1147" t="s">
        <v>702</v>
      </c>
      <c r="B433" s="1147">
        <v>10073</v>
      </c>
      <c r="C433" s="1233">
        <v>945000000</v>
      </c>
      <c r="D433" s="1233">
        <v>900000000</v>
      </c>
      <c r="E433" s="1233">
        <v>20</v>
      </c>
      <c r="F433" s="1233">
        <v>10</v>
      </c>
      <c r="G433" s="1233">
        <v>2</v>
      </c>
      <c r="H433" s="1233">
        <v>12</v>
      </c>
      <c r="I433" s="1184">
        <v>42156</v>
      </c>
    </row>
    <row r="434" spans="1:9">
      <c r="A434" s="1147" t="s">
        <v>700</v>
      </c>
      <c r="B434" s="1147">
        <v>10074</v>
      </c>
      <c r="C434" s="1233">
        <v>803250000</v>
      </c>
      <c r="D434" s="1233">
        <v>765000000</v>
      </c>
      <c r="E434" s="1233">
        <v>32</v>
      </c>
      <c r="F434" s="1233">
        <v>12</v>
      </c>
      <c r="G434" s="1233">
        <v>2</v>
      </c>
      <c r="H434" s="1233">
        <v>14</v>
      </c>
      <c r="I434" s="1184">
        <v>42156</v>
      </c>
    </row>
    <row r="435" spans="1:9">
      <c r="A435" s="1147" t="s">
        <v>703</v>
      </c>
      <c r="B435" s="1147">
        <v>10075</v>
      </c>
      <c r="C435" s="1233">
        <v>664000000</v>
      </c>
      <c r="D435" s="1233">
        <v>630000000</v>
      </c>
      <c r="E435" s="1233">
        <v>31</v>
      </c>
      <c r="F435" s="1233">
        <v>14</v>
      </c>
      <c r="G435" s="1233">
        <v>0</v>
      </c>
      <c r="H435" s="1233">
        <v>14</v>
      </c>
      <c r="I435" s="1184">
        <v>42156</v>
      </c>
    </row>
    <row r="436" spans="1:9">
      <c r="A436" s="1147" t="s">
        <v>728</v>
      </c>
      <c r="B436" s="1147">
        <v>10077</v>
      </c>
      <c r="C436" s="1233">
        <v>568000000</v>
      </c>
      <c r="D436" s="1233">
        <v>540000000</v>
      </c>
      <c r="E436" s="1233">
        <v>25</v>
      </c>
      <c r="F436" s="1233">
        <v>9</v>
      </c>
      <c r="G436" s="1233">
        <v>0</v>
      </c>
      <c r="H436" s="1233">
        <v>9</v>
      </c>
      <c r="I436" s="1184">
        <v>42156</v>
      </c>
    </row>
    <row r="437" spans="1:9">
      <c r="A437" s="1147" t="s">
        <v>806</v>
      </c>
      <c r="B437" s="1147">
        <v>10084</v>
      </c>
      <c r="C437" s="1233">
        <v>661500000</v>
      </c>
      <c r="D437" s="1233">
        <v>630000000</v>
      </c>
      <c r="E437" s="1233">
        <v>25</v>
      </c>
      <c r="F437" s="1233">
        <v>12</v>
      </c>
      <c r="G437" s="1233">
        <v>2</v>
      </c>
      <c r="H437" s="1233">
        <v>14</v>
      </c>
      <c r="I437" s="1184">
        <v>42156</v>
      </c>
    </row>
    <row r="438" spans="1:9">
      <c r="A438" s="1147" t="s">
        <v>804</v>
      </c>
      <c r="B438" s="1147">
        <v>10088</v>
      </c>
      <c r="C438" s="1233">
        <v>472500000</v>
      </c>
      <c r="D438" s="1233">
        <v>450000000</v>
      </c>
      <c r="E438" s="1233">
        <v>25</v>
      </c>
      <c r="F438" s="1233">
        <v>13</v>
      </c>
      <c r="G438" s="1233">
        <v>2</v>
      </c>
      <c r="H438" s="1233">
        <v>15</v>
      </c>
      <c r="I438" s="1184">
        <v>42156</v>
      </c>
    </row>
    <row r="439" spans="1:9">
      <c r="A439" s="1147" t="s">
        <v>803</v>
      </c>
      <c r="B439" s="1147">
        <v>10089</v>
      </c>
      <c r="C439" s="1233">
        <v>472500000</v>
      </c>
      <c r="D439" s="1233">
        <v>450000000</v>
      </c>
      <c r="E439" s="1233">
        <v>24</v>
      </c>
      <c r="F439" s="1233">
        <v>13</v>
      </c>
      <c r="G439" s="1233">
        <v>2</v>
      </c>
      <c r="H439" s="1233">
        <v>15</v>
      </c>
      <c r="I439" s="1184">
        <v>42156</v>
      </c>
    </row>
    <row r="440" spans="1:9">
      <c r="A440" s="1147" t="s">
        <v>801</v>
      </c>
      <c r="B440" s="1147">
        <v>10090</v>
      </c>
      <c r="C440" s="1233">
        <v>567000000</v>
      </c>
      <c r="D440" s="1233">
        <v>540000000</v>
      </c>
      <c r="E440" s="1233">
        <v>24</v>
      </c>
      <c r="F440" s="1233">
        <v>14</v>
      </c>
      <c r="G440" s="1233">
        <v>2</v>
      </c>
      <c r="H440" s="1233">
        <v>16</v>
      </c>
      <c r="I440" s="1184">
        <v>42156</v>
      </c>
    </row>
    <row r="441" spans="1:9">
      <c r="A441" s="1147" t="s">
        <v>1002</v>
      </c>
      <c r="B441" s="1147">
        <v>10096</v>
      </c>
      <c r="C441" s="1233">
        <v>420000000</v>
      </c>
      <c r="D441" s="1233">
        <v>399000000</v>
      </c>
      <c r="E441" s="1233">
        <v>25</v>
      </c>
      <c r="F441" s="1233">
        <v>15</v>
      </c>
      <c r="G441" s="1233">
        <v>2</v>
      </c>
      <c r="H441" s="1233">
        <v>17</v>
      </c>
      <c r="I441" s="1184">
        <v>42156</v>
      </c>
    </row>
    <row r="442" spans="1:9">
      <c r="A442" s="1147" t="s">
        <v>913</v>
      </c>
      <c r="B442" s="1147">
        <v>10097</v>
      </c>
      <c r="C442" s="1233">
        <v>315000000</v>
      </c>
      <c r="D442" s="1233">
        <v>299000000</v>
      </c>
      <c r="E442" s="1233">
        <v>15</v>
      </c>
      <c r="F442" s="1233">
        <v>13</v>
      </c>
      <c r="G442" s="1233">
        <v>2</v>
      </c>
      <c r="H442" s="1233">
        <v>15</v>
      </c>
      <c r="I442" s="1184">
        <v>42156</v>
      </c>
    </row>
    <row r="443" spans="1:9">
      <c r="A443" s="1147" t="s">
        <v>1001</v>
      </c>
      <c r="B443" s="1147">
        <v>10098</v>
      </c>
      <c r="C443" s="1233">
        <v>403000000</v>
      </c>
      <c r="D443" s="1233">
        <v>383000000</v>
      </c>
      <c r="E443" s="1233">
        <v>24</v>
      </c>
      <c r="F443" s="1233">
        <v>15</v>
      </c>
      <c r="G443" s="1233">
        <v>0</v>
      </c>
      <c r="H443" s="1233">
        <v>15</v>
      </c>
      <c r="I443" s="1184">
        <v>42156</v>
      </c>
    </row>
    <row r="444" spans="1:9">
      <c r="A444" s="1147" t="s">
        <v>1000</v>
      </c>
      <c r="B444" s="1147">
        <v>10103</v>
      </c>
      <c r="C444" s="1233">
        <v>425250000</v>
      </c>
      <c r="D444" s="1233">
        <v>405000000</v>
      </c>
      <c r="E444" s="1233">
        <v>22</v>
      </c>
      <c r="F444" s="1233">
        <v>15</v>
      </c>
      <c r="G444" s="1233">
        <v>5</v>
      </c>
      <c r="H444" s="1233">
        <v>20</v>
      </c>
      <c r="I444" s="1184">
        <v>42156</v>
      </c>
    </row>
    <row r="445" spans="1:9">
      <c r="A445" s="1147" t="s">
        <v>999</v>
      </c>
      <c r="B445" s="1147">
        <v>10104</v>
      </c>
      <c r="C445" s="1233">
        <v>425250000</v>
      </c>
      <c r="D445" s="1233">
        <v>405000000</v>
      </c>
      <c r="E445" s="1233">
        <v>22</v>
      </c>
      <c r="F445" s="1233">
        <v>15</v>
      </c>
      <c r="G445" s="1233">
        <v>5</v>
      </c>
      <c r="H445" s="1233">
        <v>20</v>
      </c>
      <c r="I445" s="1184">
        <v>42156</v>
      </c>
    </row>
    <row r="446" spans="1:9">
      <c r="A446" s="1147" t="s">
        <v>998</v>
      </c>
      <c r="B446" s="1147">
        <v>10105</v>
      </c>
      <c r="C446" s="1233">
        <v>568000000</v>
      </c>
      <c r="D446" s="1233">
        <v>540000000</v>
      </c>
      <c r="E446" s="1233">
        <v>21</v>
      </c>
      <c r="F446" s="1233">
        <v>9</v>
      </c>
      <c r="G446" s="1233">
        <v>0</v>
      </c>
      <c r="H446" s="1233">
        <v>9</v>
      </c>
      <c r="I446" s="1184">
        <v>42156</v>
      </c>
    </row>
    <row r="447" spans="1:9">
      <c r="A447" s="1147" t="s">
        <v>997</v>
      </c>
      <c r="B447" s="1147">
        <v>10106</v>
      </c>
      <c r="C447" s="1233">
        <v>567000000</v>
      </c>
      <c r="D447" s="1233">
        <v>540000000</v>
      </c>
      <c r="E447" s="1233">
        <v>24</v>
      </c>
      <c r="F447" s="1233">
        <v>14</v>
      </c>
      <c r="G447" s="1233">
        <v>2</v>
      </c>
      <c r="H447" s="1233">
        <v>16</v>
      </c>
      <c r="I447" s="1184">
        <v>42156</v>
      </c>
    </row>
    <row r="448" spans="1:9">
      <c r="A448" s="1147" t="s">
        <v>1313</v>
      </c>
      <c r="B448" s="1147">
        <v>10119</v>
      </c>
      <c r="C448" s="1233">
        <v>218000000</v>
      </c>
      <c r="D448" s="1233">
        <v>207000000</v>
      </c>
      <c r="E448" s="1233">
        <v>12</v>
      </c>
      <c r="F448" s="1233">
        <v>15</v>
      </c>
      <c r="G448" s="1233">
        <v>3</v>
      </c>
      <c r="H448" s="1233">
        <v>18</v>
      </c>
      <c r="I448" s="1184">
        <v>42156</v>
      </c>
    </row>
    <row r="449" spans="1:9">
      <c r="A449" s="1147" t="s">
        <v>1457</v>
      </c>
      <c r="B449" s="1147">
        <v>10117</v>
      </c>
      <c r="C449" s="1233">
        <v>84000000</v>
      </c>
      <c r="D449" s="1233">
        <v>80000000</v>
      </c>
      <c r="E449" s="1233">
        <v>5</v>
      </c>
      <c r="F449" s="1233">
        <v>12</v>
      </c>
      <c r="G449" s="1233">
        <v>4</v>
      </c>
      <c r="H449" s="1233">
        <v>16</v>
      </c>
      <c r="I449" s="1184">
        <v>42156</v>
      </c>
    </row>
    <row r="450" spans="1:9">
      <c r="A450" s="1147" t="s">
        <v>1312</v>
      </c>
      <c r="B450" s="1147">
        <v>10121</v>
      </c>
      <c r="C450" s="1233">
        <v>84000000</v>
      </c>
      <c r="D450" s="1233">
        <v>80000000</v>
      </c>
      <c r="E450" s="1233">
        <v>5</v>
      </c>
      <c r="F450" s="1233">
        <v>12</v>
      </c>
      <c r="G450" s="1233">
        <v>4</v>
      </c>
      <c r="H450" s="1233">
        <v>16</v>
      </c>
      <c r="I450" s="1184">
        <v>42156</v>
      </c>
    </row>
    <row r="451" spans="1:9">
      <c r="A451" s="1147" t="s">
        <v>1462</v>
      </c>
      <c r="B451" s="1147">
        <v>10124</v>
      </c>
      <c r="C451" s="1233">
        <v>231000000</v>
      </c>
      <c r="D451" s="1233">
        <v>219000000</v>
      </c>
      <c r="E451" s="1233">
        <v>14</v>
      </c>
      <c r="F451" s="1233">
        <v>5</v>
      </c>
      <c r="G451" s="1233">
        <v>2</v>
      </c>
      <c r="H451" s="1233">
        <v>7</v>
      </c>
      <c r="I451" s="1184">
        <v>42156</v>
      </c>
    </row>
    <row r="452" spans="1:9">
      <c r="A452" s="1147" t="s">
        <v>1461</v>
      </c>
      <c r="B452" s="1147">
        <v>10123</v>
      </c>
      <c r="C452" s="1233">
        <v>254000000</v>
      </c>
      <c r="D452" s="1233">
        <v>242000000</v>
      </c>
      <c r="E452" s="1233">
        <v>11</v>
      </c>
      <c r="F452" s="1233">
        <v>9</v>
      </c>
      <c r="G452" s="1233">
        <v>2</v>
      </c>
      <c r="H452" s="1233">
        <v>11</v>
      </c>
      <c r="I452" s="1184">
        <v>42156</v>
      </c>
    </row>
    <row r="453" spans="1:9">
      <c r="A453" s="1189" t="s">
        <v>1459</v>
      </c>
      <c r="B453" s="1147">
        <v>10125</v>
      </c>
      <c r="C453" s="1233">
        <v>84000000</v>
      </c>
      <c r="D453" s="1233">
        <v>80000000</v>
      </c>
      <c r="E453" s="1233">
        <v>4</v>
      </c>
      <c r="F453" s="1233">
        <v>5</v>
      </c>
      <c r="G453" s="1233">
        <v>3</v>
      </c>
      <c r="H453" s="1233">
        <v>8</v>
      </c>
      <c r="I453" s="1184">
        <v>42156</v>
      </c>
    </row>
    <row r="454" spans="1:9">
      <c r="A454" s="1189" t="s">
        <v>1464</v>
      </c>
      <c r="B454" s="1147">
        <v>10120</v>
      </c>
      <c r="C454" s="1233">
        <v>84000000</v>
      </c>
      <c r="D454" s="1233">
        <v>80000000</v>
      </c>
      <c r="E454" s="1233">
        <v>4</v>
      </c>
      <c r="F454" s="1233">
        <v>5</v>
      </c>
      <c r="G454" s="1233">
        <v>3</v>
      </c>
      <c r="H454" s="1233">
        <v>8</v>
      </c>
      <c r="I454" s="1184">
        <v>42156</v>
      </c>
    </row>
    <row r="455" spans="1:9">
      <c r="A455" s="1147" t="s">
        <v>1466</v>
      </c>
      <c r="B455" s="1147">
        <v>10122</v>
      </c>
      <c r="C455" s="1233">
        <v>126000000</v>
      </c>
      <c r="D455" s="1233">
        <v>120000000</v>
      </c>
      <c r="E455" s="1233">
        <v>6</v>
      </c>
      <c r="F455" s="1233">
        <v>9</v>
      </c>
      <c r="G455" s="1233">
        <v>3</v>
      </c>
      <c r="H455" s="1233">
        <v>12</v>
      </c>
      <c r="I455" s="1184">
        <v>42156</v>
      </c>
    </row>
    <row r="456" spans="1:9">
      <c r="A456" s="1189" t="s">
        <v>1563</v>
      </c>
      <c r="B456" s="1147">
        <v>10127</v>
      </c>
      <c r="C456" s="1233">
        <v>0</v>
      </c>
      <c r="D456" s="1233">
        <v>0</v>
      </c>
      <c r="E456" s="1233">
        <v>0</v>
      </c>
      <c r="F456" s="1233">
        <v>0</v>
      </c>
      <c r="G456" s="1233">
        <v>2</v>
      </c>
      <c r="H456" s="1233">
        <v>2</v>
      </c>
      <c r="I456" s="1184">
        <v>42156</v>
      </c>
    </row>
    <row r="457" spans="1:9">
      <c r="A457" s="1147" t="s">
        <v>1046</v>
      </c>
      <c r="B457" s="1147">
        <v>10002</v>
      </c>
      <c r="C457" s="1233">
        <v>4494000000</v>
      </c>
      <c r="D457" s="1233">
        <v>4280000000</v>
      </c>
      <c r="E457" s="1233">
        <v>152</v>
      </c>
      <c r="F457" s="1233">
        <v>60</v>
      </c>
      <c r="G457" s="1233">
        <v>12</v>
      </c>
      <c r="H457" s="1233">
        <v>72</v>
      </c>
      <c r="I457" s="1184">
        <v>42156</v>
      </c>
    </row>
    <row r="458" spans="1:9">
      <c r="A458" s="1147" t="s">
        <v>1047</v>
      </c>
      <c r="B458" s="1147">
        <v>10011</v>
      </c>
      <c r="C458" s="1233">
        <v>4093000000</v>
      </c>
      <c r="D458" s="1233">
        <v>3889000000</v>
      </c>
      <c r="E458" s="1233">
        <v>166</v>
      </c>
      <c r="F458" s="1233">
        <v>60</v>
      </c>
      <c r="G458" s="1233">
        <v>6</v>
      </c>
      <c r="H458" s="1233">
        <v>66</v>
      </c>
      <c r="I458" s="1184">
        <v>42156</v>
      </c>
    </row>
    <row r="459" spans="1:9">
      <c r="A459" s="1147" t="s">
        <v>1048</v>
      </c>
      <c r="B459" s="1147">
        <v>10023</v>
      </c>
      <c r="C459" s="1233">
        <v>3196000000</v>
      </c>
      <c r="D459" s="1233">
        <v>3037000000</v>
      </c>
      <c r="E459" s="1233">
        <v>132</v>
      </c>
      <c r="F459" s="1233">
        <v>47</v>
      </c>
      <c r="G459" s="1233">
        <v>4</v>
      </c>
      <c r="H459" s="1233">
        <v>51</v>
      </c>
      <c r="I459" s="1184">
        <v>42156</v>
      </c>
    </row>
    <row r="460" spans="1:9">
      <c r="A460" s="1147" t="s">
        <v>1050</v>
      </c>
      <c r="B460" s="1147">
        <v>10041</v>
      </c>
      <c r="C460" s="1233">
        <v>1420000000</v>
      </c>
      <c r="D460" s="1233">
        <v>1350000000</v>
      </c>
      <c r="E460" s="1233">
        <v>58</v>
      </c>
      <c r="F460" s="1233">
        <v>30</v>
      </c>
      <c r="G460" s="1233">
        <v>6</v>
      </c>
      <c r="H460" s="1233">
        <v>36</v>
      </c>
      <c r="I460" s="1184">
        <v>42156</v>
      </c>
    </row>
    <row r="461" spans="1:9">
      <c r="A461" s="1147" t="s">
        <v>1051</v>
      </c>
      <c r="B461" s="1147">
        <v>10050</v>
      </c>
      <c r="C461" s="1233">
        <v>4634000000</v>
      </c>
      <c r="D461" s="1233">
        <v>4402000000</v>
      </c>
      <c r="E461" s="1233">
        <v>217</v>
      </c>
      <c r="F461" s="1233">
        <v>134</v>
      </c>
      <c r="G461" s="1233">
        <v>13</v>
      </c>
      <c r="H461" s="1233">
        <v>147</v>
      </c>
      <c r="I461" s="1184">
        <v>42156</v>
      </c>
    </row>
    <row r="462" spans="1:9">
      <c r="A462" s="1147" t="s">
        <v>1053</v>
      </c>
      <c r="B462" s="1147">
        <v>10085</v>
      </c>
      <c r="C462" s="1233">
        <v>7077000000</v>
      </c>
      <c r="D462" s="1233">
        <v>6740000000</v>
      </c>
      <c r="E462" s="1233">
        <v>325</v>
      </c>
      <c r="F462" s="1233">
        <v>160</v>
      </c>
      <c r="G462" s="1233">
        <v>31</v>
      </c>
      <c r="H462" s="1233">
        <v>191</v>
      </c>
      <c r="I462" s="1184">
        <v>42156</v>
      </c>
    </row>
    <row r="463" spans="1:9">
      <c r="A463" s="1147" t="s">
        <v>1054</v>
      </c>
      <c r="B463" s="1147">
        <v>10101</v>
      </c>
      <c r="C463" s="1233">
        <v>850500000</v>
      </c>
      <c r="D463" s="1233">
        <v>810000000</v>
      </c>
      <c r="E463" s="1233">
        <v>44</v>
      </c>
      <c r="F463" s="1233">
        <v>30</v>
      </c>
      <c r="G463" s="1233">
        <v>10</v>
      </c>
      <c r="H463" s="1233">
        <v>40</v>
      </c>
      <c r="I463" s="1184">
        <v>42156</v>
      </c>
    </row>
    <row r="464" spans="1:9">
      <c r="A464" s="1147" t="s">
        <v>699</v>
      </c>
      <c r="B464" s="1147">
        <v>10010</v>
      </c>
      <c r="C464" s="1233">
        <v>8709000000</v>
      </c>
      <c r="D464" s="1233">
        <v>8276000000</v>
      </c>
      <c r="E464" s="1233">
        <v>356</v>
      </c>
      <c r="F464" s="1233">
        <v>137</v>
      </c>
      <c r="G464" s="1233">
        <v>16</v>
      </c>
      <c r="H464" s="1233">
        <v>153</v>
      </c>
      <c r="I464" s="1184">
        <v>42156</v>
      </c>
    </row>
    <row r="465" spans="1:9">
      <c r="A465" s="1147" t="s">
        <v>698</v>
      </c>
      <c r="B465" s="1147">
        <v>10049</v>
      </c>
      <c r="C465" s="1233">
        <v>4634000000</v>
      </c>
      <c r="D465" s="1233">
        <v>4402000000</v>
      </c>
      <c r="E465" s="1233">
        <v>217</v>
      </c>
      <c r="F465" s="1233">
        <v>134</v>
      </c>
      <c r="G465" s="1233">
        <v>13</v>
      </c>
      <c r="H465" s="1233">
        <v>147</v>
      </c>
      <c r="I465" s="1184">
        <v>42156</v>
      </c>
    </row>
    <row r="466" spans="1:9">
      <c r="A466" s="1147" t="s">
        <v>1056</v>
      </c>
      <c r="B466" s="1147" t="s">
        <v>1057</v>
      </c>
      <c r="C466" s="1233">
        <v>31434500000</v>
      </c>
      <c r="D466" s="1233">
        <v>29908000000</v>
      </c>
      <c r="E466" s="1233">
        <v>1290</v>
      </c>
      <c r="F466" s="1233">
        <v>597</v>
      </c>
      <c r="G466" s="1233">
        <v>99</v>
      </c>
      <c r="H466" s="1233">
        <v>696</v>
      </c>
      <c r="I466" s="1184">
        <v>42156</v>
      </c>
    </row>
    <row r="467" spans="1:9">
      <c r="A467" s="1147" t="s">
        <v>697</v>
      </c>
      <c r="B467" s="1147">
        <v>10001</v>
      </c>
      <c r="C467" s="1233">
        <v>15823500000</v>
      </c>
      <c r="D467" s="1233">
        <v>15070000000</v>
      </c>
      <c r="E467" s="1233">
        <v>618</v>
      </c>
      <c r="F467" s="1233">
        <v>278</v>
      </c>
      <c r="G467" s="1233">
        <v>53</v>
      </c>
      <c r="H467" s="1233">
        <v>331</v>
      </c>
      <c r="I467" s="1184">
        <v>42156</v>
      </c>
    </row>
    <row r="468" spans="1:9">
      <c r="A468" s="1147" t="s">
        <v>1049</v>
      </c>
      <c r="B468" s="1147">
        <v>10034</v>
      </c>
      <c r="C468" s="1233">
        <v>4252500000</v>
      </c>
      <c r="D468" s="1233">
        <v>4050000000</v>
      </c>
      <c r="E468" s="1233">
        <v>141</v>
      </c>
      <c r="F468" s="1233">
        <v>58</v>
      </c>
      <c r="G468" s="1233">
        <v>10</v>
      </c>
      <c r="H468" s="1233">
        <v>68</v>
      </c>
      <c r="I468" s="1184">
        <v>42156</v>
      </c>
    </row>
    <row r="469" spans="1:9">
      <c r="A469" s="1147" t="s">
        <v>849</v>
      </c>
      <c r="B469" s="1147">
        <v>10092</v>
      </c>
      <c r="C469" s="1233">
        <v>472500000</v>
      </c>
      <c r="D469" s="1233">
        <v>450000000</v>
      </c>
      <c r="E469" s="1233">
        <v>20</v>
      </c>
      <c r="F469" s="1233">
        <v>10</v>
      </c>
      <c r="G469" s="1233">
        <v>5</v>
      </c>
      <c r="H469" s="1233">
        <v>15</v>
      </c>
      <c r="I469" s="1184">
        <v>42156</v>
      </c>
    </row>
    <row r="470" spans="1:9">
      <c r="A470" s="1147" t="s">
        <v>377</v>
      </c>
      <c r="B470" s="1147">
        <v>10056</v>
      </c>
      <c r="C470" s="1233">
        <v>2268000000</v>
      </c>
      <c r="D470" s="1233">
        <v>2160000000</v>
      </c>
      <c r="E470" s="1233">
        <v>99</v>
      </c>
      <c r="F470" s="1233">
        <v>48</v>
      </c>
      <c r="G470" s="1233">
        <v>17</v>
      </c>
      <c r="H470" s="1233">
        <v>65</v>
      </c>
      <c r="I470" s="1184">
        <v>42156</v>
      </c>
    </row>
    <row r="471" spans="1:9">
      <c r="A471" s="1147" t="s">
        <v>1052</v>
      </c>
      <c r="B471" s="1147">
        <v>10057</v>
      </c>
      <c r="C471" s="1233">
        <v>945000000</v>
      </c>
      <c r="D471" s="1233">
        <v>900000000</v>
      </c>
      <c r="E471" s="1233">
        <v>35</v>
      </c>
      <c r="F471" s="1233">
        <v>8</v>
      </c>
      <c r="G471" s="1233">
        <v>2</v>
      </c>
      <c r="H471" s="1233">
        <v>10</v>
      </c>
      <c r="I471" s="1184">
        <v>42156</v>
      </c>
    </row>
    <row r="472" spans="1:9">
      <c r="A472" s="1147" t="s">
        <v>1569</v>
      </c>
      <c r="B472" s="1147">
        <v>10126</v>
      </c>
      <c r="C472" s="1233">
        <v>472500000</v>
      </c>
      <c r="D472" s="1233">
        <v>450000000</v>
      </c>
      <c r="E472" s="1233">
        <v>20</v>
      </c>
      <c r="F472" s="1233">
        <v>10</v>
      </c>
      <c r="G472" s="1233">
        <v>5</v>
      </c>
      <c r="H472" s="1233">
        <v>15</v>
      </c>
      <c r="I472" s="1184">
        <v>42156</v>
      </c>
    </row>
    <row r="473" spans="1:9">
      <c r="A473" s="1147" t="s">
        <v>1185</v>
      </c>
      <c r="B473" s="1147">
        <v>10003</v>
      </c>
      <c r="C473" s="1233">
        <v>2562000000</v>
      </c>
      <c r="D473" s="1233">
        <v>2440000000</v>
      </c>
      <c r="E473" s="1233">
        <v>116</v>
      </c>
      <c r="F473" s="1233">
        <v>43</v>
      </c>
      <c r="G473" s="1233">
        <v>9</v>
      </c>
      <c r="H473" s="1233">
        <v>52</v>
      </c>
      <c r="I473" s="1184">
        <v>42156</v>
      </c>
    </row>
    <row r="474" spans="1:9">
      <c r="A474" s="1147" t="s">
        <v>1186</v>
      </c>
      <c r="B474" s="1147">
        <v>10012</v>
      </c>
      <c r="C474" s="1233">
        <v>4093000000</v>
      </c>
      <c r="D474" s="1233">
        <v>3889000000</v>
      </c>
      <c r="E474" s="1233">
        <v>166</v>
      </c>
      <c r="F474" s="1233">
        <v>60</v>
      </c>
      <c r="G474" s="1233">
        <v>6</v>
      </c>
      <c r="H474" s="1233">
        <v>66</v>
      </c>
      <c r="I474" s="1184">
        <v>42156</v>
      </c>
    </row>
    <row r="475" spans="1:9">
      <c r="A475" s="1147" t="s">
        <v>1187</v>
      </c>
      <c r="B475" s="1147">
        <v>10024</v>
      </c>
      <c r="C475" s="1233">
        <v>1184000000</v>
      </c>
      <c r="D475" s="1233">
        <v>1125000000</v>
      </c>
      <c r="E475" s="1233">
        <v>45</v>
      </c>
      <c r="F475" s="1233">
        <v>8</v>
      </c>
      <c r="G475" s="1233">
        <v>0</v>
      </c>
      <c r="H475" s="1233">
        <v>8</v>
      </c>
      <c r="I475" s="1184">
        <v>42156</v>
      </c>
    </row>
    <row r="476" spans="1:9">
      <c r="A476" s="1147" t="s">
        <v>1188</v>
      </c>
      <c r="B476" s="1147">
        <v>10035</v>
      </c>
      <c r="C476" s="1233">
        <v>2740500000</v>
      </c>
      <c r="D476" s="1233">
        <v>2610000000</v>
      </c>
      <c r="E476" s="1233">
        <v>119</v>
      </c>
      <c r="F476" s="1233">
        <v>50</v>
      </c>
      <c r="G476" s="1233">
        <v>8</v>
      </c>
      <c r="H476" s="1233">
        <v>58</v>
      </c>
      <c r="I476" s="1184">
        <v>42156</v>
      </c>
    </row>
    <row r="477" spans="1:9">
      <c r="A477" s="1147" t="s">
        <v>1189</v>
      </c>
      <c r="B477" s="1147">
        <v>10042</v>
      </c>
      <c r="C477" s="1233">
        <v>1420000000</v>
      </c>
      <c r="D477" s="1233">
        <v>1350000000</v>
      </c>
      <c r="E477" s="1233">
        <v>58</v>
      </c>
      <c r="F477" s="1233">
        <v>30</v>
      </c>
      <c r="G477" s="1233">
        <v>6</v>
      </c>
      <c r="H477" s="1233">
        <v>36</v>
      </c>
      <c r="I477" s="1184">
        <v>42156</v>
      </c>
    </row>
    <row r="478" spans="1:9">
      <c r="A478" s="1147" t="s">
        <v>1190</v>
      </c>
      <c r="B478" s="1147">
        <v>10047</v>
      </c>
      <c r="C478" s="1233">
        <v>3549000000</v>
      </c>
      <c r="D478" s="1233">
        <v>3380000000</v>
      </c>
      <c r="E478" s="1233">
        <v>132</v>
      </c>
      <c r="F478" s="1233">
        <v>50</v>
      </c>
      <c r="G478" s="1233">
        <v>12</v>
      </c>
      <c r="H478" s="1233">
        <v>62</v>
      </c>
      <c r="I478" s="1184">
        <v>42156</v>
      </c>
    </row>
    <row r="479" spans="1:9">
      <c r="A479" s="1147" t="s">
        <v>1191</v>
      </c>
      <c r="B479" s="1147">
        <v>10051</v>
      </c>
      <c r="C479" s="1233">
        <v>2710000000</v>
      </c>
      <c r="D479" s="1233">
        <v>2574000000</v>
      </c>
      <c r="E479" s="1233">
        <v>120</v>
      </c>
      <c r="F479" s="1233">
        <v>67</v>
      </c>
      <c r="G479" s="1233">
        <v>6</v>
      </c>
      <c r="H479" s="1233">
        <v>73</v>
      </c>
      <c r="I479" s="1184">
        <v>42156</v>
      </c>
    </row>
    <row r="480" spans="1:9">
      <c r="A480" s="1147" t="s">
        <v>1192</v>
      </c>
      <c r="B480" s="1147">
        <v>10054</v>
      </c>
      <c r="C480" s="1233">
        <v>1512000000</v>
      </c>
      <c r="D480" s="1233">
        <v>1440000000</v>
      </c>
      <c r="E480" s="1233">
        <v>22</v>
      </c>
      <c r="F480" s="1233">
        <v>8</v>
      </c>
      <c r="G480" s="1233">
        <v>2</v>
      </c>
      <c r="H480" s="1233">
        <v>10</v>
      </c>
      <c r="I480" s="1184">
        <v>42156</v>
      </c>
    </row>
    <row r="481" spans="1:9">
      <c r="A481" s="1147" t="s">
        <v>1193</v>
      </c>
      <c r="B481" s="1147">
        <v>10058</v>
      </c>
      <c r="C481" s="1233">
        <v>945000000</v>
      </c>
      <c r="D481" s="1233">
        <v>900000000</v>
      </c>
      <c r="E481" s="1233">
        <v>35</v>
      </c>
      <c r="F481" s="1233">
        <v>8</v>
      </c>
      <c r="G481" s="1233">
        <v>2</v>
      </c>
      <c r="H481" s="1233">
        <v>10</v>
      </c>
      <c r="I481" s="1184">
        <v>42156</v>
      </c>
    </row>
    <row r="482" spans="1:9">
      <c r="A482" s="1147" t="s">
        <v>1194</v>
      </c>
      <c r="B482" s="1147">
        <v>10072</v>
      </c>
      <c r="C482" s="1233">
        <v>945000000</v>
      </c>
      <c r="D482" s="1233">
        <v>900000000</v>
      </c>
      <c r="E482" s="1233">
        <v>20</v>
      </c>
      <c r="F482" s="1233">
        <v>10</v>
      </c>
      <c r="G482" s="1233">
        <v>2</v>
      </c>
      <c r="H482" s="1233">
        <v>12</v>
      </c>
      <c r="I482" s="1184">
        <v>42156</v>
      </c>
    </row>
    <row r="483" spans="1:9">
      <c r="A483" s="1147" t="s">
        <v>1195</v>
      </c>
      <c r="B483" s="1147">
        <v>10086</v>
      </c>
      <c r="C483" s="1233">
        <v>2012000000</v>
      </c>
      <c r="D483" s="1233">
        <v>1912000000</v>
      </c>
      <c r="E483" s="1233">
        <v>87</v>
      </c>
      <c r="F483" s="1233">
        <v>39</v>
      </c>
      <c r="G483" s="1233">
        <v>4</v>
      </c>
      <c r="H483" s="1233">
        <v>43</v>
      </c>
      <c r="I483" s="1184">
        <v>42156</v>
      </c>
    </row>
    <row r="484" spans="1:9">
      <c r="A484" s="1147" t="s">
        <v>1196</v>
      </c>
      <c r="B484" s="1147">
        <v>10087</v>
      </c>
      <c r="C484" s="1233">
        <v>4515000000</v>
      </c>
      <c r="D484" s="1233">
        <v>4300000000</v>
      </c>
      <c r="E484" s="1233">
        <v>209</v>
      </c>
      <c r="F484" s="1233">
        <v>117</v>
      </c>
      <c r="G484" s="1233">
        <v>22</v>
      </c>
      <c r="H484" s="1233">
        <v>139</v>
      </c>
      <c r="I484" s="1184">
        <v>42156</v>
      </c>
    </row>
    <row r="485" spans="1:9">
      <c r="A485" s="1147" t="s">
        <v>1197</v>
      </c>
      <c r="B485" s="1147">
        <v>10091</v>
      </c>
      <c r="C485" s="1233">
        <v>472500000</v>
      </c>
      <c r="D485" s="1233">
        <v>450000000</v>
      </c>
      <c r="E485" s="1233">
        <v>20</v>
      </c>
      <c r="F485" s="1233">
        <v>10</v>
      </c>
      <c r="G485" s="1233">
        <v>5</v>
      </c>
      <c r="H485" s="1233">
        <v>15</v>
      </c>
      <c r="I485" s="1184">
        <v>42156</v>
      </c>
    </row>
    <row r="486" spans="1:9">
      <c r="A486" s="1147" t="s">
        <v>1316</v>
      </c>
      <c r="B486" s="1147">
        <v>10095</v>
      </c>
      <c r="C486" s="1233">
        <v>1138000000</v>
      </c>
      <c r="D486" s="1233">
        <v>1081000000</v>
      </c>
      <c r="E486" s="1233">
        <v>64</v>
      </c>
      <c r="F486" s="1233">
        <v>43</v>
      </c>
      <c r="G486" s="1233">
        <v>4</v>
      </c>
      <c r="H486" s="1233">
        <v>47</v>
      </c>
      <c r="I486" s="1184">
        <v>42156</v>
      </c>
    </row>
    <row r="487" spans="1:9">
      <c r="A487" s="1147" t="s">
        <v>1199</v>
      </c>
      <c r="B487" s="1147">
        <v>10102</v>
      </c>
      <c r="C487" s="1233">
        <v>850500000</v>
      </c>
      <c r="D487" s="1233">
        <v>810000000</v>
      </c>
      <c r="E487" s="1233">
        <v>44</v>
      </c>
      <c r="F487" s="1233">
        <v>30</v>
      </c>
      <c r="G487" s="1233">
        <v>10</v>
      </c>
      <c r="H487" s="1233">
        <v>40</v>
      </c>
      <c r="I487" s="1184">
        <v>42156</v>
      </c>
    </row>
    <row r="488" spans="1:9">
      <c r="A488" s="1147" t="s">
        <v>1317</v>
      </c>
      <c r="B488" s="1147">
        <v>10116</v>
      </c>
      <c r="C488" s="1233">
        <v>568000000</v>
      </c>
      <c r="D488" s="1233">
        <v>540000000</v>
      </c>
      <c r="E488" s="1233">
        <v>21</v>
      </c>
      <c r="F488" s="1233">
        <v>9</v>
      </c>
      <c r="G488" s="1233">
        <v>0</v>
      </c>
      <c r="H488" s="1233">
        <v>9</v>
      </c>
      <c r="I488" s="1184">
        <v>42156</v>
      </c>
    </row>
    <row r="489" spans="1:9">
      <c r="A489" s="1147" t="s">
        <v>1318</v>
      </c>
      <c r="B489" s="1147">
        <v>10118</v>
      </c>
      <c r="C489" s="1233">
        <v>218000000</v>
      </c>
      <c r="D489" s="1233">
        <v>207000000</v>
      </c>
      <c r="E489" s="1233">
        <v>12</v>
      </c>
      <c r="F489" s="1233">
        <v>15</v>
      </c>
      <c r="G489" s="1233">
        <v>3</v>
      </c>
      <c r="H489" s="1233">
        <v>18</v>
      </c>
      <c r="I489" s="1184">
        <v>42156</v>
      </c>
    </row>
    <row r="492" spans="1:9">
      <c r="A492" s="1229" t="s">
        <v>1673</v>
      </c>
    </row>
    <row r="493" spans="1:9" ht="15">
      <c r="A493" s="1230" t="s">
        <v>1007</v>
      </c>
      <c r="B493" s="1230" t="s">
        <v>1008</v>
      </c>
      <c r="C493" s="1237" t="s">
        <v>1</v>
      </c>
      <c r="D493" s="1237" t="s">
        <v>2</v>
      </c>
      <c r="E493" s="1237" t="s">
        <v>1006</v>
      </c>
      <c r="F493" s="1237" t="s">
        <v>1005</v>
      </c>
      <c r="G493" s="1237" t="s">
        <v>1004</v>
      </c>
      <c r="H493" s="1237" t="s">
        <v>1003</v>
      </c>
      <c r="I493" s="1230" t="s">
        <v>1058</v>
      </c>
    </row>
    <row r="494" spans="1:9" ht="15">
      <c r="A494" s="1231" t="s">
        <v>35</v>
      </c>
      <c r="B494" s="1231" t="s">
        <v>1674</v>
      </c>
      <c r="C494" s="1238">
        <v>456750000</v>
      </c>
      <c r="D494" s="1238">
        <v>435000000</v>
      </c>
      <c r="E494" s="1238">
        <v>18</v>
      </c>
      <c r="F494" s="1238">
        <v>8</v>
      </c>
      <c r="G494" s="1238">
        <v>0</v>
      </c>
      <c r="H494" s="1238">
        <v>8</v>
      </c>
      <c r="I494" s="1232">
        <v>42186</v>
      </c>
    </row>
    <row r="495" spans="1:9" ht="15">
      <c r="A495" s="1231" t="s">
        <v>64</v>
      </c>
      <c r="B495" s="1231" t="s">
        <v>1675</v>
      </c>
      <c r="C495" s="1238">
        <v>1176000000</v>
      </c>
      <c r="D495" s="1238">
        <v>1120000000</v>
      </c>
      <c r="E495" s="1238">
        <v>30</v>
      </c>
      <c r="F495" s="1238">
        <v>8</v>
      </c>
      <c r="G495" s="1238">
        <v>0</v>
      </c>
      <c r="H495" s="1238">
        <v>8</v>
      </c>
      <c r="I495" s="1232">
        <v>42186</v>
      </c>
    </row>
    <row r="496" spans="1:9" ht="15">
      <c r="A496" s="1231" t="s">
        <v>131</v>
      </c>
      <c r="B496" s="1231" t="s">
        <v>1676</v>
      </c>
      <c r="C496" s="1238">
        <v>803520000</v>
      </c>
      <c r="D496" s="1238">
        <v>763343999.99999988</v>
      </c>
      <c r="E496" s="1238">
        <v>30</v>
      </c>
      <c r="F496" s="1238">
        <v>15</v>
      </c>
      <c r="G496" s="1238">
        <v>1</v>
      </c>
      <c r="H496" s="1238">
        <v>16</v>
      </c>
      <c r="I496" s="1232">
        <v>42186</v>
      </c>
    </row>
    <row r="497" spans="1:9" ht="15">
      <c r="A497" s="1231" t="s">
        <v>136</v>
      </c>
      <c r="B497" s="1231" t="s">
        <v>1677</v>
      </c>
      <c r="C497" s="1238">
        <v>638400000.00000012</v>
      </c>
      <c r="D497" s="1238">
        <v>606480000</v>
      </c>
      <c r="E497" s="1238">
        <v>19</v>
      </c>
      <c r="F497" s="1238">
        <v>12</v>
      </c>
      <c r="G497" s="1238">
        <v>3</v>
      </c>
      <c r="H497" s="1238">
        <v>15</v>
      </c>
      <c r="I497" s="1232">
        <v>42186</v>
      </c>
    </row>
    <row r="498" spans="1:9" ht="15">
      <c r="A498" s="1231" t="s">
        <v>133</v>
      </c>
      <c r="B498" s="1231" t="s">
        <v>1678</v>
      </c>
      <c r="C498" s="1238">
        <v>1130415000.0000002</v>
      </c>
      <c r="D498" s="1238">
        <v>1073894250</v>
      </c>
      <c r="E498" s="1238">
        <v>69</v>
      </c>
      <c r="F498" s="1238">
        <v>10</v>
      </c>
      <c r="G498" s="1238">
        <v>4</v>
      </c>
      <c r="H498" s="1238">
        <v>14</v>
      </c>
      <c r="I498" s="1232">
        <v>42186</v>
      </c>
    </row>
    <row r="499" spans="1:9" ht="15">
      <c r="A499" s="1231" t="s">
        <v>130</v>
      </c>
      <c r="B499" s="1231" t="s">
        <v>1679</v>
      </c>
      <c r="C499" s="1238">
        <v>1339758000</v>
      </c>
      <c r="D499" s="1238">
        <v>1272770100</v>
      </c>
      <c r="E499" s="1238">
        <v>53</v>
      </c>
      <c r="F499" s="1238">
        <v>20</v>
      </c>
      <c r="G499" s="1238">
        <v>2</v>
      </c>
      <c r="H499" s="1238">
        <v>22</v>
      </c>
      <c r="I499" s="1232">
        <v>42186</v>
      </c>
    </row>
    <row r="500" spans="1:9" ht="15">
      <c r="A500" s="1231" t="s">
        <v>138</v>
      </c>
      <c r="B500" s="1231" t="s">
        <v>1680</v>
      </c>
      <c r="C500" s="1238">
        <v>504000000</v>
      </c>
      <c r="D500" s="1238">
        <v>480000000</v>
      </c>
      <c r="E500" s="1238">
        <v>24</v>
      </c>
      <c r="F500" s="1238">
        <v>8</v>
      </c>
      <c r="G500" s="1238">
        <v>0</v>
      </c>
      <c r="H500" s="1238">
        <v>8</v>
      </c>
      <c r="I500" s="1232">
        <v>42186</v>
      </c>
    </row>
    <row r="501" spans="1:9" ht="15">
      <c r="A501" s="1231" t="s">
        <v>542</v>
      </c>
      <c r="B501" s="1231" t="s">
        <v>1681</v>
      </c>
      <c r="C501" s="1238">
        <v>441000000</v>
      </c>
      <c r="D501" s="1238">
        <v>420000000</v>
      </c>
      <c r="E501" s="1238">
        <v>27</v>
      </c>
      <c r="F501" s="1238">
        <v>8</v>
      </c>
      <c r="G501" s="1238">
        <v>0</v>
      </c>
      <c r="H501" s="1238">
        <v>8</v>
      </c>
      <c r="I501" s="1232">
        <v>42186</v>
      </c>
    </row>
    <row r="502" spans="1:9" ht="15">
      <c r="A502" s="1231" t="s">
        <v>572</v>
      </c>
      <c r="B502" s="1231" t="s">
        <v>1682</v>
      </c>
      <c r="C502" s="1238">
        <v>219000000</v>
      </c>
      <c r="D502" s="1238">
        <v>208000000</v>
      </c>
      <c r="E502" s="1238">
        <v>10</v>
      </c>
      <c r="F502" s="1238">
        <v>0</v>
      </c>
      <c r="G502" s="1238">
        <v>0</v>
      </c>
      <c r="H502" s="1238">
        <v>0</v>
      </c>
      <c r="I502" s="1232">
        <v>42186</v>
      </c>
    </row>
    <row r="503" spans="1:9" ht="15">
      <c r="A503" s="1231" t="s">
        <v>540</v>
      </c>
      <c r="B503" s="1231" t="s">
        <v>1683</v>
      </c>
      <c r="C503" s="1238">
        <v>441000000</v>
      </c>
      <c r="D503" s="1238">
        <v>420000000</v>
      </c>
      <c r="E503" s="1238">
        <v>19</v>
      </c>
      <c r="F503" s="1238">
        <v>8</v>
      </c>
      <c r="G503" s="1238">
        <v>0</v>
      </c>
      <c r="H503" s="1238">
        <v>8</v>
      </c>
      <c r="I503" s="1232">
        <v>42186</v>
      </c>
    </row>
    <row r="504" spans="1:9" ht="15">
      <c r="A504" s="1231" t="s">
        <v>561</v>
      </c>
      <c r="B504" s="1231" t="s">
        <v>1684</v>
      </c>
      <c r="C504" s="1238">
        <v>441000000</v>
      </c>
      <c r="D504" s="1238">
        <v>420000000</v>
      </c>
      <c r="E504" s="1238">
        <v>21</v>
      </c>
      <c r="F504" s="1238">
        <v>8</v>
      </c>
      <c r="G504" s="1238">
        <v>0</v>
      </c>
      <c r="H504" s="1238">
        <v>8</v>
      </c>
      <c r="I504" s="1232">
        <v>42186</v>
      </c>
    </row>
    <row r="505" spans="1:9" ht="15">
      <c r="A505" s="1231" t="s">
        <v>571</v>
      </c>
      <c r="B505" s="1231" t="s">
        <v>1685</v>
      </c>
      <c r="C505" s="1238">
        <v>652800000.00000012</v>
      </c>
      <c r="D505" s="1238">
        <v>620160000.00000012</v>
      </c>
      <c r="E505" s="1238">
        <v>27</v>
      </c>
      <c r="F505" s="1238">
        <v>15</v>
      </c>
      <c r="G505" s="1238">
        <v>0</v>
      </c>
      <c r="H505" s="1238">
        <v>15</v>
      </c>
      <c r="I505" s="1232">
        <v>42186</v>
      </c>
    </row>
    <row r="506" spans="1:9" ht="15">
      <c r="A506" s="1231" t="s">
        <v>559</v>
      </c>
      <c r="B506" s="1231" t="s">
        <v>1686</v>
      </c>
      <c r="C506" s="1238">
        <v>441000000</v>
      </c>
      <c r="D506" s="1238">
        <v>420000000</v>
      </c>
      <c r="E506" s="1238">
        <v>22</v>
      </c>
      <c r="F506" s="1238">
        <v>8</v>
      </c>
      <c r="G506" s="1238">
        <v>0</v>
      </c>
      <c r="H506" s="1238">
        <v>8</v>
      </c>
      <c r="I506" s="1232">
        <v>42186</v>
      </c>
    </row>
    <row r="507" spans="1:9" ht="15">
      <c r="A507" s="1231" t="s">
        <v>570</v>
      </c>
      <c r="B507" s="1231" t="s">
        <v>1687</v>
      </c>
      <c r="C507" s="1238">
        <v>936319999.99999988</v>
      </c>
      <c r="D507" s="1238">
        <v>889503999.99999988</v>
      </c>
      <c r="E507" s="1238">
        <v>37</v>
      </c>
      <c r="F507" s="1238">
        <v>15</v>
      </c>
      <c r="G507" s="1238">
        <v>1</v>
      </c>
      <c r="H507" s="1238">
        <v>16</v>
      </c>
      <c r="I507" s="1232">
        <v>42186</v>
      </c>
    </row>
    <row r="508" spans="1:9" ht="15">
      <c r="A508" s="1231" t="s">
        <v>560</v>
      </c>
      <c r="B508" s="1231" t="s">
        <v>1688</v>
      </c>
      <c r="C508" s="1238">
        <v>525000000</v>
      </c>
      <c r="D508" s="1238">
        <v>500000000</v>
      </c>
      <c r="E508" s="1238">
        <v>19</v>
      </c>
      <c r="F508" s="1238">
        <v>8</v>
      </c>
      <c r="G508" s="1238">
        <v>0</v>
      </c>
      <c r="H508" s="1238">
        <v>8</v>
      </c>
      <c r="I508" s="1232">
        <v>42186</v>
      </c>
    </row>
    <row r="509" spans="1:9" ht="15">
      <c r="A509" s="1231" t="s">
        <v>553</v>
      </c>
      <c r="B509" s="1231" t="s">
        <v>1689</v>
      </c>
      <c r="C509" s="1238">
        <v>409500000</v>
      </c>
      <c r="D509" s="1238">
        <v>390000000</v>
      </c>
      <c r="E509" s="1238">
        <v>18</v>
      </c>
      <c r="F509" s="1238">
        <v>8</v>
      </c>
      <c r="G509" s="1238">
        <v>0</v>
      </c>
      <c r="H509" s="1238">
        <v>8</v>
      </c>
      <c r="I509" s="1232">
        <v>42186</v>
      </c>
    </row>
    <row r="510" spans="1:9" ht="15">
      <c r="A510" s="1231" t="s">
        <v>645</v>
      </c>
      <c r="B510" s="1231" t="s">
        <v>1690</v>
      </c>
      <c r="C510" s="1238">
        <v>546000000</v>
      </c>
      <c r="D510" s="1238">
        <v>520000000</v>
      </c>
      <c r="E510" s="1238">
        <v>34</v>
      </c>
      <c r="F510" s="1238">
        <v>7</v>
      </c>
      <c r="G510" s="1238">
        <v>0</v>
      </c>
      <c r="H510" s="1238">
        <v>7</v>
      </c>
      <c r="I510" s="1232">
        <v>42186</v>
      </c>
    </row>
    <row r="511" spans="1:9" ht="15">
      <c r="A511" s="1231" t="s">
        <v>608</v>
      </c>
      <c r="B511" s="1231" t="s">
        <v>1691</v>
      </c>
      <c r="C511" s="1238">
        <v>369152000</v>
      </c>
      <c r="D511" s="1238">
        <v>350694400</v>
      </c>
      <c r="E511" s="1238">
        <v>16</v>
      </c>
      <c r="F511" s="1238">
        <v>10</v>
      </c>
      <c r="G511" s="1238">
        <v>0</v>
      </c>
      <c r="H511" s="1238">
        <v>10</v>
      </c>
      <c r="I511" s="1232">
        <v>42186</v>
      </c>
    </row>
    <row r="512" spans="1:9" ht="15">
      <c r="A512" s="1231" t="s">
        <v>646</v>
      </c>
      <c r="B512" s="1231" t="s">
        <v>1692</v>
      </c>
      <c r="C512" s="1238">
        <v>0</v>
      </c>
      <c r="D512" s="1238">
        <v>0</v>
      </c>
      <c r="E512" s="1238">
        <v>0</v>
      </c>
      <c r="F512" s="1238">
        <v>0</v>
      </c>
      <c r="G512" s="1238">
        <v>0</v>
      </c>
      <c r="H512" s="1238">
        <v>0</v>
      </c>
      <c r="I512" s="1232">
        <v>42186</v>
      </c>
    </row>
    <row r="513" spans="1:9" ht="15">
      <c r="A513" s="1231" t="s">
        <v>644</v>
      </c>
      <c r="B513" s="1231" t="s">
        <v>1693</v>
      </c>
      <c r="C513" s="1238">
        <v>1008000000</v>
      </c>
      <c r="D513" s="1238">
        <v>960000000</v>
      </c>
      <c r="E513" s="1238">
        <v>24</v>
      </c>
      <c r="F513" s="1238">
        <v>8</v>
      </c>
      <c r="G513" s="1238">
        <v>0</v>
      </c>
      <c r="H513" s="1238">
        <v>8</v>
      </c>
      <c r="I513" s="1232">
        <v>42186</v>
      </c>
    </row>
    <row r="514" spans="1:9" ht="15">
      <c r="A514" s="1231" t="s">
        <v>643</v>
      </c>
      <c r="B514" s="1231" t="s">
        <v>1694</v>
      </c>
      <c r="C514" s="1238">
        <v>630000000</v>
      </c>
      <c r="D514" s="1238">
        <v>600000000</v>
      </c>
      <c r="E514" s="1238">
        <v>49</v>
      </c>
      <c r="F514" s="1238">
        <v>8</v>
      </c>
      <c r="G514" s="1238">
        <v>0</v>
      </c>
      <c r="H514" s="1238">
        <v>8</v>
      </c>
      <c r="I514" s="1232">
        <v>42186</v>
      </c>
    </row>
    <row r="515" spans="1:9" ht="15">
      <c r="A515" s="1231" t="s">
        <v>702</v>
      </c>
      <c r="B515" s="1231" t="s">
        <v>1695</v>
      </c>
      <c r="C515" s="1238">
        <v>630000000</v>
      </c>
      <c r="D515" s="1238">
        <v>600000000</v>
      </c>
      <c r="E515" s="1238">
        <v>14</v>
      </c>
      <c r="F515" s="1238">
        <v>8</v>
      </c>
      <c r="G515" s="1238">
        <v>0</v>
      </c>
      <c r="H515" s="1238">
        <v>8</v>
      </c>
      <c r="I515" s="1232">
        <v>42186</v>
      </c>
    </row>
    <row r="516" spans="1:9" ht="15">
      <c r="A516" s="1231" t="s">
        <v>700</v>
      </c>
      <c r="B516" s="1231" t="s">
        <v>1696</v>
      </c>
      <c r="C516" s="1238">
        <v>798000000</v>
      </c>
      <c r="D516" s="1238">
        <v>760000000</v>
      </c>
      <c r="E516" s="1238">
        <v>26</v>
      </c>
      <c r="F516" s="1238">
        <v>8</v>
      </c>
      <c r="G516" s="1238">
        <v>0</v>
      </c>
      <c r="H516" s="1238">
        <v>8</v>
      </c>
      <c r="I516" s="1232">
        <v>42186</v>
      </c>
    </row>
    <row r="517" spans="1:9" ht="15">
      <c r="A517" s="1231" t="s">
        <v>703</v>
      </c>
      <c r="B517" s="1231" t="s">
        <v>1697</v>
      </c>
      <c r="C517" s="1238">
        <v>591360000</v>
      </c>
      <c r="D517" s="1238">
        <v>561792000</v>
      </c>
      <c r="E517" s="1238">
        <v>24</v>
      </c>
      <c r="F517" s="1238">
        <v>15</v>
      </c>
      <c r="G517" s="1238">
        <v>2</v>
      </c>
      <c r="H517" s="1238">
        <v>17</v>
      </c>
      <c r="I517" s="1232">
        <v>42186</v>
      </c>
    </row>
    <row r="518" spans="1:9" ht="15">
      <c r="A518" s="1231" t="s">
        <v>728</v>
      </c>
      <c r="B518" s="1231" t="s">
        <v>1698</v>
      </c>
      <c r="C518" s="1238">
        <v>424612500</v>
      </c>
      <c r="D518" s="1238">
        <v>403381875</v>
      </c>
      <c r="E518" s="1238">
        <v>22</v>
      </c>
      <c r="F518" s="1238">
        <v>8</v>
      </c>
      <c r="G518" s="1238">
        <v>1</v>
      </c>
      <c r="H518" s="1238">
        <v>9</v>
      </c>
      <c r="I518" s="1232">
        <v>42186</v>
      </c>
    </row>
    <row r="519" spans="1:9" ht="15">
      <c r="A519" s="1231" t="s">
        <v>806</v>
      </c>
      <c r="B519" s="1231" t="s">
        <v>1699</v>
      </c>
      <c r="C519" s="1238">
        <v>892500000</v>
      </c>
      <c r="D519" s="1238">
        <v>850000000</v>
      </c>
      <c r="E519" s="1238">
        <v>21</v>
      </c>
      <c r="F519" s="1238">
        <v>8</v>
      </c>
      <c r="G519" s="1238">
        <v>0</v>
      </c>
      <c r="H519" s="1238">
        <v>8</v>
      </c>
      <c r="I519" s="1232">
        <v>42186</v>
      </c>
    </row>
    <row r="520" spans="1:9" ht="15">
      <c r="A520" s="1231" t="s">
        <v>804</v>
      </c>
      <c r="B520" s="1231" t="s">
        <v>1700</v>
      </c>
      <c r="C520" s="1238">
        <v>315000000</v>
      </c>
      <c r="D520" s="1238">
        <v>300000000</v>
      </c>
      <c r="E520" s="1238">
        <v>27</v>
      </c>
      <c r="F520" s="1238">
        <v>8</v>
      </c>
      <c r="G520" s="1238">
        <v>0</v>
      </c>
      <c r="H520" s="1238">
        <v>8</v>
      </c>
      <c r="I520" s="1232">
        <v>42186</v>
      </c>
    </row>
    <row r="521" spans="1:9" ht="15">
      <c r="A521" s="1231" t="s">
        <v>803</v>
      </c>
      <c r="B521" s="1231" t="s">
        <v>1701</v>
      </c>
      <c r="C521" s="1238">
        <v>315000000</v>
      </c>
      <c r="D521" s="1238">
        <v>300000000</v>
      </c>
      <c r="E521" s="1238">
        <v>27</v>
      </c>
      <c r="F521" s="1238">
        <v>8</v>
      </c>
      <c r="G521" s="1238">
        <v>0</v>
      </c>
      <c r="H521" s="1238">
        <v>8</v>
      </c>
      <c r="I521" s="1232">
        <v>42186</v>
      </c>
    </row>
    <row r="522" spans="1:9" ht="15">
      <c r="A522" s="1231" t="s">
        <v>801</v>
      </c>
      <c r="B522" s="1231" t="s">
        <v>1702</v>
      </c>
      <c r="C522" s="1238">
        <v>378000000</v>
      </c>
      <c r="D522" s="1238">
        <v>360000000</v>
      </c>
      <c r="E522" s="1238">
        <v>19</v>
      </c>
      <c r="F522" s="1238">
        <v>8</v>
      </c>
      <c r="G522" s="1238">
        <v>0</v>
      </c>
      <c r="H522" s="1238">
        <v>8</v>
      </c>
      <c r="I522" s="1232">
        <v>42186</v>
      </c>
    </row>
    <row r="523" spans="1:9" ht="15">
      <c r="A523" s="1231" t="s">
        <v>849</v>
      </c>
      <c r="B523" s="1231" t="s">
        <v>1703</v>
      </c>
      <c r="C523" s="1238">
        <v>315000000</v>
      </c>
      <c r="D523" s="1238">
        <v>300000000</v>
      </c>
      <c r="E523" s="1238">
        <v>29</v>
      </c>
      <c r="F523" s="1238">
        <v>8</v>
      </c>
      <c r="G523" s="1238">
        <v>0</v>
      </c>
      <c r="H523" s="1238">
        <v>8</v>
      </c>
      <c r="I523" s="1232">
        <v>42186</v>
      </c>
    </row>
    <row r="524" spans="1:9" ht="15">
      <c r="A524" s="1231" t="s">
        <v>1002</v>
      </c>
      <c r="B524" s="1231" t="s">
        <v>1704</v>
      </c>
      <c r="C524" s="1238">
        <v>423360000.00000012</v>
      </c>
      <c r="D524" s="1238">
        <v>402192000.00000012</v>
      </c>
      <c r="E524" s="1238">
        <v>20</v>
      </c>
      <c r="F524" s="1238">
        <v>10</v>
      </c>
      <c r="G524" s="1238">
        <v>0</v>
      </c>
      <c r="H524" s="1238">
        <v>10</v>
      </c>
      <c r="I524" s="1232">
        <v>42186</v>
      </c>
    </row>
    <row r="525" spans="1:9" ht="15">
      <c r="A525" s="1231" t="s">
        <v>913</v>
      </c>
      <c r="B525" s="1231" t="s">
        <v>1705</v>
      </c>
      <c r="C525" s="1238">
        <v>336000000</v>
      </c>
      <c r="D525" s="1238">
        <v>319000000</v>
      </c>
      <c r="E525" s="1238">
        <v>16</v>
      </c>
      <c r="F525" s="1238">
        <v>13</v>
      </c>
      <c r="G525" s="1238">
        <v>2</v>
      </c>
      <c r="H525" s="1238">
        <v>15</v>
      </c>
      <c r="I525" s="1232">
        <v>42186</v>
      </c>
    </row>
    <row r="526" spans="1:9" ht="15">
      <c r="A526" s="1231" t="s">
        <v>1001</v>
      </c>
      <c r="B526" s="1231" t="s">
        <v>1706</v>
      </c>
      <c r="C526" s="1238">
        <v>386000000</v>
      </c>
      <c r="D526" s="1238">
        <v>367000000</v>
      </c>
      <c r="E526" s="1238">
        <v>23</v>
      </c>
      <c r="F526" s="1238">
        <v>15</v>
      </c>
      <c r="G526" s="1238">
        <v>0</v>
      </c>
      <c r="H526" s="1238">
        <v>15</v>
      </c>
      <c r="I526" s="1232">
        <v>42186</v>
      </c>
    </row>
    <row r="527" spans="1:9" ht="15">
      <c r="A527" s="1231" t="s">
        <v>1000</v>
      </c>
      <c r="B527" s="1231" t="s">
        <v>1707</v>
      </c>
      <c r="C527" s="1238">
        <v>283500000</v>
      </c>
      <c r="D527" s="1238">
        <v>270000000</v>
      </c>
      <c r="E527" s="1238">
        <v>27</v>
      </c>
      <c r="F527" s="1238">
        <v>10</v>
      </c>
      <c r="G527" s="1238">
        <v>0</v>
      </c>
      <c r="H527" s="1238">
        <v>10</v>
      </c>
      <c r="I527" s="1232">
        <v>42186</v>
      </c>
    </row>
    <row r="528" spans="1:9" ht="15">
      <c r="A528" s="1231" t="s">
        <v>999</v>
      </c>
      <c r="B528" s="1231" t="s">
        <v>1708</v>
      </c>
      <c r="C528" s="1238">
        <v>283500000</v>
      </c>
      <c r="D528" s="1238">
        <v>270000000</v>
      </c>
      <c r="E528" s="1238">
        <v>13</v>
      </c>
      <c r="F528" s="1238">
        <v>10</v>
      </c>
      <c r="G528" s="1238">
        <v>0</v>
      </c>
      <c r="H528" s="1238">
        <v>10</v>
      </c>
      <c r="I528" s="1232">
        <v>42186</v>
      </c>
    </row>
    <row r="529" spans="1:9" ht="15">
      <c r="A529" s="1231" t="s">
        <v>998</v>
      </c>
      <c r="B529" s="1231" t="s">
        <v>1709</v>
      </c>
      <c r="C529" s="1238">
        <v>424612500</v>
      </c>
      <c r="D529" s="1238">
        <v>403381875</v>
      </c>
      <c r="E529" s="1238">
        <v>22</v>
      </c>
      <c r="F529" s="1238">
        <v>8</v>
      </c>
      <c r="G529" s="1238">
        <v>1</v>
      </c>
      <c r="H529" s="1238">
        <v>9</v>
      </c>
      <c r="I529" s="1232">
        <v>42186</v>
      </c>
    </row>
    <row r="530" spans="1:9" ht="15">
      <c r="A530" s="1231" t="s">
        <v>997</v>
      </c>
      <c r="B530" s="1231" t="s">
        <v>1710</v>
      </c>
      <c r="C530" s="1238">
        <v>378000000</v>
      </c>
      <c r="D530" s="1238">
        <v>360000000</v>
      </c>
      <c r="E530" s="1238">
        <v>23</v>
      </c>
      <c r="F530" s="1238">
        <v>8</v>
      </c>
      <c r="G530" s="1238">
        <v>0</v>
      </c>
      <c r="H530" s="1238">
        <v>8</v>
      </c>
      <c r="I530" s="1232">
        <v>42186</v>
      </c>
    </row>
    <row r="531" spans="1:9" ht="15">
      <c r="A531" s="1231" t="s">
        <v>1313</v>
      </c>
      <c r="B531" s="1231" t="s">
        <v>1711</v>
      </c>
      <c r="C531" s="1238">
        <v>413489999.99999994</v>
      </c>
      <c r="D531" s="1238">
        <v>392815499.99999994</v>
      </c>
      <c r="E531" s="1238">
        <v>15</v>
      </c>
      <c r="F531" s="1238">
        <v>15</v>
      </c>
      <c r="G531" s="1238">
        <v>2</v>
      </c>
      <c r="H531" s="1238">
        <v>17</v>
      </c>
      <c r="I531" s="1232">
        <v>42186</v>
      </c>
    </row>
    <row r="532" spans="1:9" ht="15">
      <c r="A532" s="1231" t="s">
        <v>1457</v>
      </c>
      <c r="B532" s="1231" t="s">
        <v>1712</v>
      </c>
      <c r="C532" s="1238">
        <v>168000000</v>
      </c>
      <c r="D532" s="1238">
        <v>160000000</v>
      </c>
      <c r="E532" s="1238">
        <v>13</v>
      </c>
      <c r="F532" s="1238">
        <v>13</v>
      </c>
      <c r="G532" s="1238">
        <v>3</v>
      </c>
      <c r="H532" s="1238">
        <v>16</v>
      </c>
      <c r="I532" s="1232">
        <v>42186</v>
      </c>
    </row>
    <row r="533" spans="1:9" ht="15">
      <c r="A533" s="1231" t="s">
        <v>1312</v>
      </c>
      <c r="B533" s="1231" t="s">
        <v>1713</v>
      </c>
      <c r="C533" s="1238">
        <v>168000000</v>
      </c>
      <c r="D533" s="1238">
        <v>160000000</v>
      </c>
      <c r="E533" s="1238">
        <v>12</v>
      </c>
      <c r="F533" s="1238">
        <v>13</v>
      </c>
      <c r="G533" s="1238">
        <v>3</v>
      </c>
      <c r="H533" s="1238">
        <v>16</v>
      </c>
      <c r="I533" s="1232">
        <v>42186</v>
      </c>
    </row>
    <row r="534" spans="1:9" ht="15">
      <c r="A534" s="1231" t="s">
        <v>1462</v>
      </c>
      <c r="B534" s="1231" t="s">
        <v>1714</v>
      </c>
      <c r="C534" s="1238">
        <v>278880000</v>
      </c>
      <c r="D534" s="1238">
        <v>264935999.99999997</v>
      </c>
      <c r="E534" s="1238">
        <v>17</v>
      </c>
      <c r="F534" s="1238">
        <v>10</v>
      </c>
      <c r="G534" s="1238">
        <v>2</v>
      </c>
      <c r="H534" s="1238">
        <v>12</v>
      </c>
      <c r="I534" s="1232">
        <v>42186</v>
      </c>
    </row>
    <row r="535" spans="1:9" ht="15">
      <c r="A535" s="1231" t="s">
        <v>1461</v>
      </c>
      <c r="B535" s="1231" t="s">
        <v>1715</v>
      </c>
      <c r="C535" s="1238">
        <v>270000000</v>
      </c>
      <c r="D535" s="1238">
        <v>256500000</v>
      </c>
      <c r="E535" s="1238">
        <v>11</v>
      </c>
      <c r="F535" s="1238">
        <v>9</v>
      </c>
      <c r="G535" s="1238">
        <v>2</v>
      </c>
      <c r="H535" s="1238">
        <v>11</v>
      </c>
      <c r="I535" s="1232">
        <v>42186</v>
      </c>
    </row>
    <row r="536" spans="1:9" ht="15">
      <c r="A536" s="1231" t="s">
        <v>1459</v>
      </c>
      <c r="B536" s="1231" t="s">
        <v>1716</v>
      </c>
      <c r="C536" s="1238">
        <v>126000000</v>
      </c>
      <c r="D536" s="1238">
        <v>120000000</v>
      </c>
      <c r="E536" s="1238">
        <v>2</v>
      </c>
      <c r="F536" s="1238">
        <v>9</v>
      </c>
      <c r="G536" s="1238">
        <v>3</v>
      </c>
      <c r="H536" s="1238">
        <v>12</v>
      </c>
      <c r="I536" s="1232">
        <v>42186</v>
      </c>
    </row>
    <row r="537" spans="1:9" ht="15">
      <c r="A537" s="1231" t="s">
        <v>1464</v>
      </c>
      <c r="B537" s="1231" t="s">
        <v>1717</v>
      </c>
      <c r="C537" s="1238">
        <v>217800000</v>
      </c>
      <c r="D537" s="1238">
        <v>206910000</v>
      </c>
      <c r="E537" s="1238">
        <v>9</v>
      </c>
      <c r="F537" s="1238">
        <v>9</v>
      </c>
      <c r="G537" s="1238">
        <v>3</v>
      </c>
      <c r="H537" s="1238">
        <v>12</v>
      </c>
      <c r="I537" s="1232">
        <v>42186</v>
      </c>
    </row>
    <row r="538" spans="1:9" ht="15">
      <c r="A538" s="1231" t="s">
        <v>1466</v>
      </c>
      <c r="B538" s="1231" t="s">
        <v>1718</v>
      </c>
      <c r="C538" s="1238">
        <v>229950000</v>
      </c>
      <c r="D538" s="1238">
        <v>218452500</v>
      </c>
      <c r="E538" s="1238">
        <v>8</v>
      </c>
      <c r="F538" s="1238">
        <v>12</v>
      </c>
      <c r="G538" s="1238">
        <v>3</v>
      </c>
      <c r="H538" s="1238">
        <v>15</v>
      </c>
      <c r="I538" s="1232">
        <v>42186</v>
      </c>
    </row>
    <row r="539" spans="1:9" ht="15">
      <c r="A539" s="1231" t="s">
        <v>1563</v>
      </c>
      <c r="B539" s="1231" t="s">
        <v>1719</v>
      </c>
      <c r="C539" s="1238">
        <v>84000000</v>
      </c>
      <c r="D539" s="1238">
        <v>80000000</v>
      </c>
      <c r="E539" s="1238">
        <v>4</v>
      </c>
      <c r="F539" s="1238">
        <v>5</v>
      </c>
      <c r="G539" s="1238">
        <v>3</v>
      </c>
      <c r="H539" s="1238">
        <v>8</v>
      </c>
      <c r="I539" s="1232">
        <v>42186</v>
      </c>
    </row>
    <row r="540" spans="1:9" ht="15">
      <c r="A540" s="1231" t="s">
        <v>1046</v>
      </c>
      <c r="B540" s="1231" t="s">
        <v>1720</v>
      </c>
      <c r="C540" s="1238">
        <v>2467500000</v>
      </c>
      <c r="D540" s="1238">
        <v>2350000000</v>
      </c>
      <c r="E540" s="1238">
        <v>96</v>
      </c>
      <c r="F540" s="1238">
        <v>36</v>
      </c>
      <c r="G540" s="1238">
        <v>3</v>
      </c>
      <c r="H540" s="1238">
        <v>39</v>
      </c>
      <c r="I540" s="1232">
        <v>42186</v>
      </c>
    </row>
    <row r="541" spans="1:9" ht="15">
      <c r="A541" s="1231" t="s">
        <v>1047</v>
      </c>
      <c r="B541" s="1231" t="s">
        <v>1721</v>
      </c>
      <c r="C541" s="1238">
        <v>3576935000.0000005</v>
      </c>
      <c r="D541" s="1238">
        <v>3398038250</v>
      </c>
      <c r="E541" s="1238">
        <v>162</v>
      </c>
      <c r="F541" s="1238">
        <v>52</v>
      </c>
      <c r="G541" s="1238">
        <v>8</v>
      </c>
      <c r="H541" s="1238">
        <v>60</v>
      </c>
      <c r="I541" s="1232">
        <v>42186</v>
      </c>
    </row>
    <row r="542" spans="1:9" ht="15">
      <c r="A542" s="1231" t="s">
        <v>1048</v>
      </c>
      <c r="B542" s="1231" t="s">
        <v>1722</v>
      </c>
      <c r="C542" s="1238">
        <v>2692158000.0000005</v>
      </c>
      <c r="D542" s="1238">
        <v>2557550100</v>
      </c>
      <c r="E542" s="1238">
        <v>111</v>
      </c>
      <c r="F542" s="1238">
        <v>54</v>
      </c>
      <c r="G542" s="1238">
        <v>7</v>
      </c>
      <c r="H542" s="1238">
        <v>61</v>
      </c>
      <c r="I542" s="1232">
        <v>42186</v>
      </c>
    </row>
    <row r="543" spans="1:9" ht="15">
      <c r="A543" s="1231" t="s">
        <v>1049</v>
      </c>
      <c r="B543" s="1231" t="s">
        <v>1723</v>
      </c>
      <c r="C543" s="1238">
        <v>3307500000</v>
      </c>
      <c r="D543" s="1238">
        <v>3150000000</v>
      </c>
      <c r="E543" s="1238">
        <v>104</v>
      </c>
      <c r="F543" s="1238">
        <v>40</v>
      </c>
      <c r="G543" s="1238">
        <v>0</v>
      </c>
      <c r="H543" s="1238">
        <v>40</v>
      </c>
      <c r="I543" s="1232">
        <v>42186</v>
      </c>
    </row>
    <row r="544" spans="1:9" ht="15">
      <c r="A544" s="1231" t="s">
        <v>1051</v>
      </c>
      <c r="B544" s="1231" t="s">
        <v>1724</v>
      </c>
      <c r="C544" s="1238">
        <v>3816337000</v>
      </c>
      <c r="D544" s="1238">
        <v>3625620149.9999995</v>
      </c>
      <c r="E544" s="1238">
        <v>175</v>
      </c>
      <c r="F544" s="1238">
        <v>115</v>
      </c>
      <c r="G544" s="1238">
        <v>14</v>
      </c>
      <c r="H544" s="1238">
        <v>129</v>
      </c>
      <c r="I544" s="1232">
        <v>42186</v>
      </c>
    </row>
    <row r="545" spans="1:9" ht="15">
      <c r="A545" s="1231" t="s">
        <v>1052</v>
      </c>
      <c r="B545" s="1231" t="s">
        <v>1725</v>
      </c>
      <c r="C545" s="1238">
        <v>630000000</v>
      </c>
      <c r="D545" s="1238">
        <v>600000000</v>
      </c>
      <c r="E545" s="1238">
        <v>49</v>
      </c>
      <c r="F545" s="1238">
        <v>8</v>
      </c>
      <c r="G545" s="1238">
        <v>0</v>
      </c>
      <c r="H545" s="1238">
        <v>8</v>
      </c>
      <c r="I545" s="1232">
        <v>42186</v>
      </c>
    </row>
    <row r="546" spans="1:9" ht="15">
      <c r="A546" s="1231" t="s">
        <v>1569</v>
      </c>
      <c r="B546" s="1231" t="s">
        <v>1726</v>
      </c>
      <c r="C546" s="1238">
        <v>315000000</v>
      </c>
      <c r="D546" s="1238">
        <v>300000000</v>
      </c>
      <c r="E546" s="1238">
        <v>29</v>
      </c>
      <c r="F546" s="1238">
        <v>8</v>
      </c>
      <c r="G546" s="1238">
        <v>0</v>
      </c>
      <c r="H546" s="1238">
        <v>8</v>
      </c>
      <c r="I546" s="1232">
        <v>42186</v>
      </c>
    </row>
    <row r="547" spans="1:9" ht="15">
      <c r="A547" s="1231" t="s">
        <v>1053</v>
      </c>
      <c r="B547" s="1231" t="s">
        <v>1727</v>
      </c>
      <c r="C547" s="1238">
        <v>4866750000</v>
      </c>
      <c r="D547" s="1238">
        <v>4635000000</v>
      </c>
      <c r="E547" s="1238">
        <v>244</v>
      </c>
      <c r="F547" s="1238">
        <v>107</v>
      </c>
      <c r="G547" s="1238">
        <v>9</v>
      </c>
      <c r="H547" s="1238">
        <v>116</v>
      </c>
      <c r="I547" s="1232">
        <v>42186</v>
      </c>
    </row>
    <row r="548" spans="1:9" ht="15">
      <c r="A548" s="1231" t="s">
        <v>1054</v>
      </c>
      <c r="B548" s="1231" t="s">
        <v>1728</v>
      </c>
      <c r="C548" s="1238">
        <v>567000000</v>
      </c>
      <c r="D548" s="1238">
        <v>540000000</v>
      </c>
      <c r="E548" s="1238">
        <v>40</v>
      </c>
      <c r="F548" s="1238">
        <v>20</v>
      </c>
      <c r="G548" s="1238">
        <v>0</v>
      </c>
      <c r="H548" s="1238">
        <v>20</v>
      </c>
      <c r="I548" s="1232">
        <v>42186</v>
      </c>
    </row>
    <row r="549" spans="1:9" ht="15">
      <c r="A549" s="1231" t="s">
        <v>697</v>
      </c>
      <c r="B549" s="1231" t="s">
        <v>1729</v>
      </c>
      <c r="C549" s="1238">
        <v>10641750000</v>
      </c>
      <c r="D549" s="1238">
        <v>10135000000</v>
      </c>
      <c r="E549" s="1238">
        <v>444</v>
      </c>
      <c r="F549" s="1238">
        <v>183</v>
      </c>
      <c r="G549" s="1238">
        <v>12</v>
      </c>
      <c r="H549" s="1238">
        <v>195</v>
      </c>
      <c r="I549" s="1232">
        <v>42186</v>
      </c>
    </row>
    <row r="550" spans="1:9" ht="15">
      <c r="A550" s="1231" t="s">
        <v>699</v>
      </c>
      <c r="B550" s="1231" t="s">
        <v>1730</v>
      </c>
      <c r="C550" s="1238">
        <v>6269093000.000001</v>
      </c>
      <c r="D550" s="1238">
        <v>5955588350</v>
      </c>
      <c r="E550" s="1238">
        <v>273</v>
      </c>
      <c r="F550" s="1238">
        <v>106</v>
      </c>
      <c r="G550" s="1238">
        <v>15</v>
      </c>
      <c r="H550" s="1238">
        <v>121</v>
      </c>
      <c r="I550" s="1232">
        <v>42186</v>
      </c>
    </row>
    <row r="551" spans="1:9" ht="15">
      <c r="A551" s="1231" t="s">
        <v>698</v>
      </c>
      <c r="B551" s="1231" t="s">
        <v>1731</v>
      </c>
      <c r="C551" s="1238">
        <v>3816337000</v>
      </c>
      <c r="D551" s="1238">
        <v>3625620149.9999995</v>
      </c>
      <c r="E551" s="1238">
        <v>175</v>
      </c>
      <c r="F551" s="1238">
        <v>115</v>
      </c>
      <c r="G551" s="1238">
        <v>14</v>
      </c>
      <c r="H551" s="1238">
        <v>129</v>
      </c>
      <c r="I551" s="1232">
        <v>42186</v>
      </c>
    </row>
    <row r="552" spans="1:9" ht="15">
      <c r="A552" s="1231" t="s">
        <v>377</v>
      </c>
      <c r="B552" s="1231" t="s">
        <v>1732</v>
      </c>
      <c r="C552" s="1238">
        <v>1512000000</v>
      </c>
      <c r="D552" s="1238">
        <v>1440000000</v>
      </c>
      <c r="E552" s="1238">
        <v>118</v>
      </c>
      <c r="F552" s="1238">
        <v>36</v>
      </c>
      <c r="G552" s="1238">
        <v>0</v>
      </c>
      <c r="H552" s="1238">
        <v>36</v>
      </c>
      <c r="I552" s="1232">
        <v>42186</v>
      </c>
    </row>
    <row r="553" spans="1:9" ht="15">
      <c r="A553" s="1231" t="s">
        <v>1056</v>
      </c>
      <c r="B553" s="1231" t="s">
        <v>1057</v>
      </c>
      <c r="C553" s="1238">
        <v>22239180000</v>
      </c>
      <c r="D553" s="1238">
        <v>21156208500</v>
      </c>
      <c r="E553" s="1238">
        <v>1010</v>
      </c>
      <c r="F553" s="1238">
        <v>440</v>
      </c>
      <c r="G553" s="1238">
        <v>41</v>
      </c>
      <c r="H553" s="1238">
        <v>481</v>
      </c>
      <c r="I553" s="1232">
        <v>42186</v>
      </c>
    </row>
    <row r="554" spans="1:9" ht="30">
      <c r="A554" s="1231" t="s">
        <v>1185</v>
      </c>
      <c r="B554" s="1231" t="s">
        <v>1733</v>
      </c>
      <c r="C554" s="1238">
        <v>1806000000</v>
      </c>
      <c r="D554" s="1238">
        <v>1720000000</v>
      </c>
      <c r="E554" s="1238">
        <v>56</v>
      </c>
      <c r="F554" s="1238">
        <v>25</v>
      </c>
      <c r="G554" s="1238">
        <v>3</v>
      </c>
      <c r="H554" s="1238">
        <v>28</v>
      </c>
      <c r="I554" s="1232">
        <v>42186</v>
      </c>
    </row>
    <row r="555" spans="1:9" ht="15">
      <c r="A555" s="1231" t="s">
        <v>1186</v>
      </c>
      <c r="B555" s="1231" t="s">
        <v>1734</v>
      </c>
      <c r="C555" s="1238">
        <v>3357935000.0000005</v>
      </c>
      <c r="D555" s="1238">
        <v>3190038250</v>
      </c>
      <c r="E555" s="1238">
        <v>152</v>
      </c>
      <c r="F555" s="1238">
        <v>52</v>
      </c>
      <c r="G555" s="1238">
        <v>8</v>
      </c>
      <c r="H555" s="1238">
        <v>60</v>
      </c>
      <c r="I555" s="1232">
        <v>42186</v>
      </c>
    </row>
    <row r="556" spans="1:9" ht="15">
      <c r="A556" s="1231" t="s">
        <v>1187</v>
      </c>
      <c r="B556" s="1231" t="s">
        <v>1735</v>
      </c>
      <c r="C556" s="1238">
        <v>803520000</v>
      </c>
      <c r="D556" s="1238">
        <v>763343999.99999988</v>
      </c>
      <c r="E556" s="1238">
        <v>30</v>
      </c>
      <c r="F556" s="1238">
        <v>15</v>
      </c>
      <c r="G556" s="1238">
        <v>1</v>
      </c>
      <c r="H556" s="1238">
        <v>16</v>
      </c>
      <c r="I556" s="1232">
        <v>42186</v>
      </c>
    </row>
    <row r="557" spans="1:9" ht="15">
      <c r="A557" s="1231" t="s">
        <v>1188</v>
      </c>
      <c r="B557" s="1231" t="s">
        <v>1736</v>
      </c>
      <c r="C557" s="1238">
        <v>2299500000</v>
      </c>
      <c r="D557" s="1238">
        <v>2190000000</v>
      </c>
      <c r="E557" s="1238">
        <v>80</v>
      </c>
      <c r="F557" s="1238">
        <v>32</v>
      </c>
      <c r="G557" s="1238">
        <v>0</v>
      </c>
      <c r="H557" s="1238">
        <v>32</v>
      </c>
      <c r="I557" s="1232">
        <v>42186</v>
      </c>
    </row>
    <row r="558" spans="1:9" ht="15">
      <c r="A558" s="1231" t="s">
        <v>1189</v>
      </c>
      <c r="B558" s="1231" t="s">
        <v>1737</v>
      </c>
      <c r="C558" s="1238">
        <v>219000000</v>
      </c>
      <c r="D558" s="1238">
        <v>208000000</v>
      </c>
      <c r="E558" s="1238">
        <v>10</v>
      </c>
      <c r="F558" s="1238">
        <v>0</v>
      </c>
      <c r="G558" s="1238">
        <v>0</v>
      </c>
      <c r="H558" s="1238">
        <v>0</v>
      </c>
      <c r="I558" s="1232">
        <v>42186</v>
      </c>
    </row>
    <row r="559" spans="1:9" ht="15">
      <c r="A559" s="1231" t="s">
        <v>1190</v>
      </c>
      <c r="B559" s="1231" t="s">
        <v>1738</v>
      </c>
      <c r="C559" s="1238">
        <v>1837500000</v>
      </c>
      <c r="D559" s="1238">
        <v>1750000000</v>
      </c>
      <c r="E559" s="1238">
        <v>82</v>
      </c>
      <c r="F559" s="1238">
        <v>28</v>
      </c>
      <c r="G559" s="1238">
        <v>3</v>
      </c>
      <c r="H559" s="1238">
        <v>31</v>
      </c>
      <c r="I559" s="1232">
        <v>42186</v>
      </c>
    </row>
    <row r="560" spans="1:9" ht="15">
      <c r="A560" s="1231" t="s">
        <v>1191</v>
      </c>
      <c r="B560" s="1231" t="s">
        <v>1739</v>
      </c>
      <c r="C560" s="1238">
        <v>1832874500</v>
      </c>
      <c r="D560" s="1238">
        <v>1741230775</v>
      </c>
      <c r="E560" s="1238">
        <v>79</v>
      </c>
      <c r="F560" s="1238">
        <v>54</v>
      </c>
      <c r="G560" s="1238">
        <v>9</v>
      </c>
      <c r="H560" s="1238">
        <v>63</v>
      </c>
      <c r="I560" s="1232">
        <v>42186</v>
      </c>
    </row>
    <row r="561" spans="1:9" ht="15">
      <c r="A561" s="1231" t="s">
        <v>1192</v>
      </c>
      <c r="B561" s="1231" t="s">
        <v>1740</v>
      </c>
      <c r="C561" s="1238">
        <v>1008000000</v>
      </c>
      <c r="D561" s="1238">
        <v>960000000</v>
      </c>
      <c r="E561" s="1238">
        <v>24</v>
      </c>
      <c r="F561" s="1238">
        <v>8</v>
      </c>
      <c r="G561" s="1238">
        <v>0</v>
      </c>
      <c r="H561" s="1238">
        <v>8</v>
      </c>
      <c r="I561" s="1232">
        <v>42186</v>
      </c>
    </row>
    <row r="562" spans="1:9" ht="15">
      <c r="A562" s="1231" t="s">
        <v>1193</v>
      </c>
      <c r="B562" s="1231" t="s">
        <v>1741</v>
      </c>
      <c r="C562" s="1238">
        <v>630000000</v>
      </c>
      <c r="D562" s="1238">
        <v>600000000</v>
      </c>
      <c r="E562" s="1238">
        <v>49</v>
      </c>
      <c r="F562" s="1238">
        <v>8</v>
      </c>
      <c r="G562" s="1238">
        <v>0</v>
      </c>
      <c r="H562" s="1238">
        <v>8</v>
      </c>
      <c r="I562" s="1232">
        <v>42186</v>
      </c>
    </row>
    <row r="563" spans="1:9" ht="15">
      <c r="A563" s="1231" t="s">
        <v>1194</v>
      </c>
      <c r="B563" s="1231" t="s">
        <v>1742</v>
      </c>
      <c r="C563" s="1238">
        <v>630000000</v>
      </c>
      <c r="D563" s="1238">
        <v>600000000</v>
      </c>
      <c r="E563" s="1238">
        <v>14</v>
      </c>
      <c r="F563" s="1238">
        <v>8</v>
      </c>
      <c r="G563" s="1238">
        <v>0</v>
      </c>
      <c r="H563" s="1238">
        <v>8</v>
      </c>
      <c r="I563" s="1232">
        <v>42186</v>
      </c>
    </row>
    <row r="564" spans="1:9" ht="30">
      <c r="A564" s="1231" t="s">
        <v>1195</v>
      </c>
      <c r="B564" s="1231" t="s">
        <v>1743</v>
      </c>
      <c r="C564" s="1238">
        <v>1888638000</v>
      </c>
      <c r="D564" s="1238">
        <v>1794206100</v>
      </c>
      <c r="E564" s="1238">
        <v>81</v>
      </c>
      <c r="F564" s="1238">
        <v>39</v>
      </c>
      <c r="G564" s="1238">
        <v>6</v>
      </c>
      <c r="H564" s="1238">
        <v>45</v>
      </c>
      <c r="I564" s="1232">
        <v>42186</v>
      </c>
    </row>
    <row r="565" spans="1:9" ht="15">
      <c r="A565" s="1231" t="s">
        <v>1196</v>
      </c>
      <c r="B565" s="1231" t="s">
        <v>1744</v>
      </c>
      <c r="C565" s="1238">
        <v>3060750000</v>
      </c>
      <c r="D565" s="1238">
        <v>2915000000</v>
      </c>
      <c r="E565" s="1238">
        <v>188</v>
      </c>
      <c r="F565" s="1238">
        <v>82</v>
      </c>
      <c r="G565" s="1238">
        <v>6</v>
      </c>
      <c r="H565" s="1238">
        <v>88</v>
      </c>
      <c r="I565" s="1232">
        <v>42186</v>
      </c>
    </row>
    <row r="566" spans="1:9" ht="15">
      <c r="A566" s="1231" t="s">
        <v>1197</v>
      </c>
      <c r="B566" s="1231" t="s">
        <v>1745</v>
      </c>
      <c r="C566" s="1238">
        <v>315000000</v>
      </c>
      <c r="D566" s="1238">
        <v>300000000</v>
      </c>
      <c r="E566" s="1238">
        <v>29</v>
      </c>
      <c r="F566" s="1238">
        <v>8</v>
      </c>
      <c r="G566" s="1238">
        <v>0</v>
      </c>
      <c r="H566" s="1238">
        <v>8</v>
      </c>
      <c r="I566" s="1232">
        <v>42186</v>
      </c>
    </row>
    <row r="567" spans="1:9" ht="15">
      <c r="A567" s="1231" t="s">
        <v>1316</v>
      </c>
      <c r="B567" s="1231" t="s">
        <v>1746</v>
      </c>
      <c r="C567" s="1238">
        <v>1145360000</v>
      </c>
      <c r="D567" s="1238">
        <v>1088192000</v>
      </c>
      <c r="E567" s="1238">
        <v>59</v>
      </c>
      <c r="F567" s="1238">
        <v>38</v>
      </c>
      <c r="G567" s="1238">
        <v>2</v>
      </c>
      <c r="H567" s="1238">
        <v>40</v>
      </c>
      <c r="I567" s="1232">
        <v>42186</v>
      </c>
    </row>
    <row r="568" spans="1:9" ht="15">
      <c r="A568" s="1231" t="s">
        <v>1199</v>
      </c>
      <c r="B568" s="1231" t="s">
        <v>1747</v>
      </c>
      <c r="C568" s="1238">
        <v>567000000</v>
      </c>
      <c r="D568" s="1238">
        <v>540000000</v>
      </c>
      <c r="E568" s="1238">
        <v>40</v>
      </c>
      <c r="F568" s="1238">
        <v>20</v>
      </c>
      <c r="G568" s="1238">
        <v>0</v>
      </c>
      <c r="H568" s="1238">
        <v>20</v>
      </c>
      <c r="I568" s="1232">
        <v>42186</v>
      </c>
    </row>
    <row r="569" spans="1:9" ht="15">
      <c r="A569" s="1231" t="s">
        <v>1317</v>
      </c>
      <c r="B569" s="1231" t="s">
        <v>1748</v>
      </c>
      <c r="C569" s="1238">
        <v>424612500</v>
      </c>
      <c r="D569" s="1238">
        <v>403381875</v>
      </c>
      <c r="E569" s="1238">
        <v>22</v>
      </c>
      <c r="F569" s="1238">
        <v>8</v>
      </c>
      <c r="G569" s="1238">
        <v>1</v>
      </c>
      <c r="H569" s="1238">
        <v>9</v>
      </c>
      <c r="I569" s="1232">
        <v>42186</v>
      </c>
    </row>
    <row r="570" spans="1:9" ht="15">
      <c r="A570" s="1231" t="s">
        <v>1318</v>
      </c>
      <c r="B570" s="1231" t="s">
        <v>1749</v>
      </c>
      <c r="C570" s="1238">
        <v>413489999.99999994</v>
      </c>
      <c r="D570" s="1238">
        <v>392815499.99999994</v>
      </c>
      <c r="E570" s="1238">
        <v>15</v>
      </c>
      <c r="F570" s="1238">
        <v>15</v>
      </c>
      <c r="G570" s="1238">
        <v>2</v>
      </c>
      <c r="H570" s="1238">
        <v>17</v>
      </c>
      <c r="I570" s="1232">
        <v>42186</v>
      </c>
    </row>
    <row r="572" spans="1:9">
      <c r="A572" s="1239" t="s">
        <v>1843</v>
      </c>
    </row>
    <row r="573" spans="1:9" ht="15">
      <c r="A573" s="1230" t="s">
        <v>1007</v>
      </c>
      <c r="B573" s="1230" t="s">
        <v>1008</v>
      </c>
      <c r="C573" s="1237" t="s">
        <v>1</v>
      </c>
      <c r="D573" s="1237" t="s">
        <v>2</v>
      </c>
      <c r="E573" s="1237" t="s">
        <v>1006</v>
      </c>
      <c r="F573" s="1237" t="s">
        <v>1005</v>
      </c>
      <c r="G573" s="1237" t="s">
        <v>1004</v>
      </c>
      <c r="H573" s="1237" t="s">
        <v>1003</v>
      </c>
      <c r="I573" s="1230" t="s">
        <v>1058</v>
      </c>
    </row>
    <row r="574" spans="1:9" ht="15">
      <c r="A574" s="1231" t="s">
        <v>35</v>
      </c>
      <c r="B574" s="1231" t="s">
        <v>1674</v>
      </c>
      <c r="C574" s="1238">
        <v>735000000.00000012</v>
      </c>
      <c r="D574" s="1238">
        <v>700000000.00000012</v>
      </c>
      <c r="E574" s="1238">
        <v>20</v>
      </c>
      <c r="F574" s="1238">
        <v>8</v>
      </c>
      <c r="G574" s="1238">
        <v>0</v>
      </c>
      <c r="H574" s="1238">
        <v>8</v>
      </c>
      <c r="I574" s="1232">
        <v>42217</v>
      </c>
    </row>
    <row r="575" spans="1:9" ht="15">
      <c r="A575" s="1231" t="s">
        <v>64</v>
      </c>
      <c r="B575" s="1231" t="s">
        <v>1675</v>
      </c>
      <c r="C575" s="1238">
        <v>1312500000</v>
      </c>
      <c r="D575" s="1238">
        <v>1250000000</v>
      </c>
      <c r="E575" s="1238">
        <v>32</v>
      </c>
      <c r="F575" s="1238">
        <v>8</v>
      </c>
      <c r="G575" s="1238">
        <v>0</v>
      </c>
      <c r="H575" s="1238">
        <v>8</v>
      </c>
      <c r="I575" s="1232">
        <v>42217</v>
      </c>
    </row>
    <row r="576" spans="1:9" ht="15">
      <c r="A576" s="1231" t="s">
        <v>131</v>
      </c>
      <c r="B576" s="1231" t="s">
        <v>1676</v>
      </c>
      <c r="C576" s="1238">
        <v>868000000</v>
      </c>
      <c r="D576" s="1238">
        <v>825000000</v>
      </c>
      <c r="E576" s="1238">
        <v>32</v>
      </c>
      <c r="F576" s="1238">
        <v>15</v>
      </c>
      <c r="G576" s="1238">
        <v>0</v>
      </c>
      <c r="H576" s="1238">
        <v>15</v>
      </c>
      <c r="I576" s="1232">
        <v>42217</v>
      </c>
    </row>
    <row r="577" spans="1:9" ht="15">
      <c r="A577" s="1231" t="s">
        <v>136</v>
      </c>
      <c r="B577" s="1231" t="s">
        <v>1677</v>
      </c>
      <c r="C577" s="1238">
        <v>653000000</v>
      </c>
      <c r="D577" s="1238">
        <v>621000000</v>
      </c>
      <c r="E577" s="1238">
        <v>23</v>
      </c>
      <c r="F577" s="1238">
        <v>15</v>
      </c>
      <c r="G577" s="1238">
        <v>2</v>
      </c>
      <c r="H577" s="1238">
        <v>17</v>
      </c>
      <c r="I577" s="1232">
        <v>42217</v>
      </c>
    </row>
    <row r="578" spans="1:9" ht="15">
      <c r="A578" s="1231" t="s">
        <v>133</v>
      </c>
      <c r="B578" s="1231" t="s">
        <v>1678</v>
      </c>
      <c r="C578" s="1238">
        <v>1134000000</v>
      </c>
      <c r="D578" s="1238">
        <v>1077000000</v>
      </c>
      <c r="E578" s="1238">
        <v>63</v>
      </c>
      <c r="F578" s="1238">
        <v>10</v>
      </c>
      <c r="G578" s="1238">
        <v>3</v>
      </c>
      <c r="H578" s="1238">
        <v>13</v>
      </c>
      <c r="I578" s="1232">
        <v>42217</v>
      </c>
    </row>
    <row r="579" spans="1:9" ht="15">
      <c r="A579" s="1231" t="s">
        <v>130</v>
      </c>
      <c r="B579" s="1231" t="s">
        <v>1679</v>
      </c>
      <c r="C579" s="1238">
        <v>1353000000</v>
      </c>
      <c r="D579" s="1238">
        <v>1286000000</v>
      </c>
      <c r="E579" s="1238">
        <v>54</v>
      </c>
      <c r="F579" s="1238">
        <v>20</v>
      </c>
      <c r="G579" s="1238">
        <v>3</v>
      </c>
      <c r="H579" s="1238">
        <v>23</v>
      </c>
      <c r="I579" s="1232">
        <v>42217</v>
      </c>
    </row>
    <row r="580" spans="1:9" ht="15">
      <c r="A580" s="1231" t="s">
        <v>138</v>
      </c>
      <c r="B580" s="1231" t="s">
        <v>1680</v>
      </c>
      <c r="C580" s="1238">
        <v>588000000</v>
      </c>
      <c r="D580" s="1238">
        <v>560000000</v>
      </c>
      <c r="E580" s="1238">
        <v>26</v>
      </c>
      <c r="F580" s="1238">
        <v>8</v>
      </c>
      <c r="G580" s="1238">
        <v>0</v>
      </c>
      <c r="H580" s="1238">
        <v>8</v>
      </c>
      <c r="I580" s="1232">
        <v>42217</v>
      </c>
    </row>
    <row r="581" spans="1:9" ht="15">
      <c r="A581" s="1231" t="s">
        <v>542</v>
      </c>
      <c r="B581" s="1231" t="s">
        <v>1681</v>
      </c>
      <c r="C581" s="1238">
        <v>514500000.00000012</v>
      </c>
      <c r="D581" s="1238">
        <v>490000000.00000006</v>
      </c>
      <c r="E581" s="1238">
        <v>29</v>
      </c>
      <c r="F581" s="1238">
        <v>8</v>
      </c>
      <c r="G581" s="1238">
        <v>0</v>
      </c>
      <c r="H581" s="1238">
        <v>8</v>
      </c>
      <c r="I581" s="1232">
        <v>42217</v>
      </c>
    </row>
    <row r="582" spans="1:9" ht="15">
      <c r="A582" s="1231" t="s">
        <v>572</v>
      </c>
      <c r="B582" s="1231" t="s">
        <v>1682</v>
      </c>
      <c r="C582" s="1238">
        <v>401000000</v>
      </c>
      <c r="D582" s="1238">
        <v>381000000</v>
      </c>
      <c r="E582" s="1238">
        <v>19</v>
      </c>
      <c r="F582" s="1238">
        <v>10</v>
      </c>
      <c r="G582" s="1238">
        <v>0</v>
      </c>
      <c r="H582" s="1238">
        <v>10</v>
      </c>
      <c r="I582" s="1232">
        <v>42217</v>
      </c>
    </row>
    <row r="583" spans="1:9" ht="15">
      <c r="A583" s="1231" t="s">
        <v>540</v>
      </c>
      <c r="B583" s="1231" t="s">
        <v>1683</v>
      </c>
      <c r="C583" s="1238">
        <v>525000000.00000012</v>
      </c>
      <c r="D583" s="1238">
        <v>500000000.00000006</v>
      </c>
      <c r="E583" s="1238">
        <v>20</v>
      </c>
      <c r="F583" s="1238">
        <v>8</v>
      </c>
      <c r="G583" s="1238">
        <v>0</v>
      </c>
      <c r="H583" s="1238">
        <v>8</v>
      </c>
      <c r="I583" s="1232">
        <v>42217</v>
      </c>
    </row>
    <row r="584" spans="1:9" ht="15">
      <c r="A584" s="1231" t="s">
        <v>561</v>
      </c>
      <c r="B584" s="1231" t="s">
        <v>1684</v>
      </c>
      <c r="C584" s="1238">
        <v>514500000.00000012</v>
      </c>
      <c r="D584" s="1238">
        <v>490000000.00000006</v>
      </c>
      <c r="E584" s="1238">
        <v>23</v>
      </c>
      <c r="F584" s="1238">
        <v>8</v>
      </c>
      <c r="G584" s="1238">
        <v>0</v>
      </c>
      <c r="H584" s="1238">
        <v>8</v>
      </c>
      <c r="I584" s="1232">
        <v>42217</v>
      </c>
    </row>
    <row r="585" spans="1:9" ht="15">
      <c r="A585" s="1231" t="s">
        <v>571</v>
      </c>
      <c r="B585" s="1231" t="s">
        <v>1685</v>
      </c>
      <c r="C585" s="1238">
        <v>726000000</v>
      </c>
      <c r="D585" s="1238">
        <v>689000000</v>
      </c>
      <c r="E585" s="1238">
        <v>30</v>
      </c>
      <c r="F585" s="1238">
        <v>12</v>
      </c>
      <c r="G585" s="1238">
        <v>0</v>
      </c>
      <c r="H585" s="1238">
        <v>12</v>
      </c>
      <c r="I585" s="1232">
        <v>42217</v>
      </c>
    </row>
    <row r="586" spans="1:9" ht="15">
      <c r="A586" s="1231" t="s">
        <v>559</v>
      </c>
      <c r="B586" s="1231" t="s">
        <v>1686</v>
      </c>
      <c r="C586" s="1238">
        <v>514500000.00000012</v>
      </c>
      <c r="D586" s="1238">
        <v>490000000.00000006</v>
      </c>
      <c r="E586" s="1238">
        <v>24</v>
      </c>
      <c r="F586" s="1238">
        <v>8</v>
      </c>
      <c r="G586" s="1238">
        <v>0</v>
      </c>
      <c r="H586" s="1238">
        <v>8</v>
      </c>
      <c r="I586" s="1232">
        <v>42217</v>
      </c>
    </row>
    <row r="587" spans="1:9" ht="15">
      <c r="A587" s="1231" t="s">
        <v>570</v>
      </c>
      <c r="B587" s="1231" t="s">
        <v>1687</v>
      </c>
      <c r="C587" s="1238">
        <v>1053000000</v>
      </c>
      <c r="D587" s="1238">
        <v>1000000000</v>
      </c>
      <c r="E587" s="1238">
        <v>41</v>
      </c>
      <c r="F587" s="1238">
        <v>20</v>
      </c>
      <c r="G587" s="1238">
        <v>0</v>
      </c>
      <c r="H587" s="1238">
        <v>20</v>
      </c>
      <c r="I587" s="1232">
        <v>42217</v>
      </c>
    </row>
    <row r="588" spans="1:9" ht="15">
      <c r="A588" s="1231" t="s">
        <v>560</v>
      </c>
      <c r="B588" s="1231" t="s">
        <v>1688</v>
      </c>
      <c r="C588" s="1238">
        <v>661500000</v>
      </c>
      <c r="D588" s="1238">
        <v>630000000</v>
      </c>
      <c r="E588" s="1238">
        <v>20</v>
      </c>
      <c r="F588" s="1238">
        <v>8</v>
      </c>
      <c r="G588" s="1238">
        <v>0</v>
      </c>
      <c r="H588" s="1238">
        <v>8</v>
      </c>
      <c r="I588" s="1232">
        <v>42217</v>
      </c>
    </row>
    <row r="589" spans="1:9" ht="15">
      <c r="A589" s="1231" t="s">
        <v>553</v>
      </c>
      <c r="B589" s="1231" t="s">
        <v>1689</v>
      </c>
      <c r="C589" s="1238">
        <v>477750000.00000006</v>
      </c>
      <c r="D589" s="1238">
        <v>455000000.00000006</v>
      </c>
      <c r="E589" s="1238">
        <v>17</v>
      </c>
      <c r="F589" s="1238">
        <v>8</v>
      </c>
      <c r="G589" s="1238">
        <v>0</v>
      </c>
      <c r="H589" s="1238">
        <v>8</v>
      </c>
      <c r="I589" s="1232">
        <v>42217</v>
      </c>
    </row>
    <row r="590" spans="1:9" ht="15">
      <c r="A590" s="1231" t="s">
        <v>645</v>
      </c>
      <c r="B590" s="1231" t="s">
        <v>1690</v>
      </c>
      <c r="C590" s="1238">
        <v>525000000</v>
      </c>
      <c r="D590" s="1238">
        <v>500000000</v>
      </c>
      <c r="E590" s="1238">
        <v>35</v>
      </c>
      <c r="F590" s="1238">
        <v>7</v>
      </c>
      <c r="G590" s="1238">
        <v>0</v>
      </c>
      <c r="H590" s="1238">
        <v>7</v>
      </c>
      <c r="I590" s="1232">
        <v>42217</v>
      </c>
    </row>
    <row r="591" spans="1:9" ht="15">
      <c r="A591" s="1231" t="s">
        <v>608</v>
      </c>
      <c r="B591" s="1231" t="s">
        <v>1691</v>
      </c>
      <c r="C591" s="1238">
        <v>313000000</v>
      </c>
      <c r="D591" s="1238">
        <v>298000000</v>
      </c>
      <c r="E591" s="1238">
        <v>17</v>
      </c>
      <c r="F591" s="1238">
        <v>12</v>
      </c>
      <c r="G591" s="1238">
        <v>2</v>
      </c>
      <c r="H591" s="1238">
        <v>14</v>
      </c>
      <c r="I591" s="1232">
        <v>42217</v>
      </c>
    </row>
    <row r="592" spans="1:9" ht="15">
      <c r="A592" s="1231" t="s">
        <v>644</v>
      </c>
      <c r="B592" s="1231" t="s">
        <v>1693</v>
      </c>
      <c r="C592" s="1238">
        <v>1176000000</v>
      </c>
      <c r="D592" s="1238">
        <v>1120000000</v>
      </c>
      <c r="E592" s="1238">
        <v>26</v>
      </c>
      <c r="F592" s="1238">
        <v>8</v>
      </c>
      <c r="G592" s="1238">
        <v>0</v>
      </c>
      <c r="H592" s="1238">
        <v>8</v>
      </c>
      <c r="I592" s="1232">
        <v>42217</v>
      </c>
    </row>
    <row r="593" spans="1:9" ht="15">
      <c r="A593" s="1231" t="s">
        <v>643</v>
      </c>
      <c r="B593" s="1231" t="s">
        <v>1694</v>
      </c>
      <c r="C593" s="1238">
        <v>735000000.00000012</v>
      </c>
      <c r="D593" s="1238">
        <v>700000000.00000012</v>
      </c>
      <c r="E593" s="1238">
        <v>51</v>
      </c>
      <c r="F593" s="1238">
        <v>8</v>
      </c>
      <c r="G593" s="1238">
        <v>0</v>
      </c>
      <c r="H593" s="1238">
        <v>8</v>
      </c>
      <c r="I593" s="1232">
        <v>42217</v>
      </c>
    </row>
    <row r="594" spans="1:9" ht="15">
      <c r="A594" s="1231" t="s">
        <v>702</v>
      </c>
      <c r="B594" s="1231" t="s">
        <v>1695</v>
      </c>
      <c r="C594" s="1238">
        <v>735000000.00000012</v>
      </c>
      <c r="D594" s="1238">
        <v>700000000.00000012</v>
      </c>
      <c r="E594" s="1238">
        <v>15</v>
      </c>
      <c r="F594" s="1238">
        <v>8</v>
      </c>
      <c r="G594" s="1238">
        <v>0</v>
      </c>
      <c r="H594" s="1238">
        <v>8</v>
      </c>
      <c r="I594" s="1232">
        <v>42217</v>
      </c>
    </row>
    <row r="595" spans="1:9" ht="15">
      <c r="A595" s="1231" t="s">
        <v>700</v>
      </c>
      <c r="B595" s="1231" t="s">
        <v>1696</v>
      </c>
      <c r="C595" s="1238">
        <v>887250000</v>
      </c>
      <c r="D595" s="1238">
        <v>845000000</v>
      </c>
      <c r="E595" s="1238">
        <v>27</v>
      </c>
      <c r="F595" s="1238">
        <v>8</v>
      </c>
      <c r="G595" s="1238">
        <v>0</v>
      </c>
      <c r="H595" s="1238">
        <v>8</v>
      </c>
      <c r="I595" s="1232">
        <v>42217</v>
      </c>
    </row>
    <row r="596" spans="1:9" ht="15">
      <c r="A596" s="1231" t="s">
        <v>703</v>
      </c>
      <c r="B596" s="1231" t="s">
        <v>1697</v>
      </c>
      <c r="C596" s="1238">
        <v>665000000</v>
      </c>
      <c r="D596" s="1238">
        <v>632000000</v>
      </c>
      <c r="E596" s="1238">
        <v>32</v>
      </c>
      <c r="F596" s="1238">
        <v>15</v>
      </c>
      <c r="G596" s="1238">
        <v>2</v>
      </c>
      <c r="H596" s="1238">
        <v>17</v>
      </c>
      <c r="I596" s="1232">
        <v>42217</v>
      </c>
    </row>
    <row r="597" spans="1:9" ht="15">
      <c r="A597" s="1231" t="s">
        <v>728</v>
      </c>
      <c r="B597" s="1231" t="s">
        <v>1698</v>
      </c>
      <c r="C597" s="1238">
        <v>351000000</v>
      </c>
      <c r="D597" s="1238">
        <v>334000000</v>
      </c>
      <c r="E597" s="1238">
        <v>19</v>
      </c>
      <c r="F597" s="1238">
        <v>7</v>
      </c>
      <c r="G597" s="1238">
        <v>0</v>
      </c>
      <c r="H597" s="1238">
        <v>7</v>
      </c>
      <c r="I597" s="1232">
        <v>42217</v>
      </c>
    </row>
    <row r="598" spans="1:9" ht="15">
      <c r="A598" s="1231" t="s">
        <v>806</v>
      </c>
      <c r="B598" s="1231" t="s">
        <v>1699</v>
      </c>
      <c r="C598" s="1238">
        <v>682500000</v>
      </c>
      <c r="D598" s="1238">
        <v>650000000</v>
      </c>
      <c r="E598" s="1238">
        <v>23</v>
      </c>
      <c r="F598" s="1238">
        <v>8</v>
      </c>
      <c r="G598" s="1238">
        <v>0</v>
      </c>
      <c r="H598" s="1238">
        <v>8</v>
      </c>
      <c r="I598" s="1232">
        <v>42217</v>
      </c>
    </row>
    <row r="599" spans="1:9" ht="15">
      <c r="A599" s="1231" t="s">
        <v>804</v>
      </c>
      <c r="B599" s="1231" t="s">
        <v>1700</v>
      </c>
      <c r="C599" s="1238">
        <v>367500000.00000006</v>
      </c>
      <c r="D599" s="1238">
        <v>350000000.00000006</v>
      </c>
      <c r="E599" s="1238">
        <v>29</v>
      </c>
      <c r="F599" s="1238">
        <v>8</v>
      </c>
      <c r="G599" s="1238">
        <v>0</v>
      </c>
      <c r="H599" s="1238">
        <v>8</v>
      </c>
      <c r="I599" s="1232">
        <v>42217</v>
      </c>
    </row>
    <row r="600" spans="1:9" ht="15">
      <c r="A600" s="1231" t="s">
        <v>803</v>
      </c>
      <c r="B600" s="1231" t="s">
        <v>1701</v>
      </c>
      <c r="C600" s="1238">
        <v>367500000.00000006</v>
      </c>
      <c r="D600" s="1238">
        <v>350000000.00000006</v>
      </c>
      <c r="E600" s="1238">
        <v>29</v>
      </c>
      <c r="F600" s="1238">
        <v>8</v>
      </c>
      <c r="G600" s="1238">
        <v>0</v>
      </c>
      <c r="H600" s="1238">
        <v>8</v>
      </c>
      <c r="I600" s="1232">
        <v>42217</v>
      </c>
    </row>
    <row r="601" spans="1:9" ht="15">
      <c r="A601" s="1231" t="s">
        <v>801</v>
      </c>
      <c r="B601" s="1231" t="s">
        <v>1702</v>
      </c>
      <c r="C601" s="1238">
        <v>441000000.00000006</v>
      </c>
      <c r="D601" s="1238">
        <v>420000000.00000006</v>
      </c>
      <c r="E601" s="1238">
        <v>23</v>
      </c>
      <c r="F601" s="1238">
        <v>8</v>
      </c>
      <c r="G601" s="1238">
        <v>0</v>
      </c>
      <c r="H601" s="1238">
        <v>8</v>
      </c>
      <c r="I601" s="1232">
        <v>42217</v>
      </c>
    </row>
    <row r="602" spans="1:9" ht="15">
      <c r="A602" s="1231" t="s">
        <v>849</v>
      </c>
      <c r="B602" s="1231" t="s">
        <v>1703</v>
      </c>
      <c r="C602" s="1238">
        <v>577500000</v>
      </c>
      <c r="D602" s="1238">
        <v>550000000</v>
      </c>
      <c r="E602" s="1238">
        <v>30</v>
      </c>
      <c r="F602" s="1238">
        <v>8</v>
      </c>
      <c r="G602" s="1238">
        <v>0</v>
      </c>
      <c r="H602" s="1238">
        <v>8</v>
      </c>
      <c r="I602" s="1232">
        <v>42217</v>
      </c>
    </row>
    <row r="603" spans="1:9" ht="15">
      <c r="A603" s="1231" t="s">
        <v>1002</v>
      </c>
      <c r="B603" s="1231" t="s">
        <v>1704</v>
      </c>
      <c r="C603" s="1238">
        <v>499000000</v>
      </c>
      <c r="D603" s="1238">
        <v>474000000</v>
      </c>
      <c r="E603" s="1238">
        <v>30</v>
      </c>
      <c r="F603" s="1238">
        <v>10</v>
      </c>
      <c r="G603" s="1238">
        <v>0</v>
      </c>
      <c r="H603" s="1238">
        <v>10</v>
      </c>
      <c r="I603" s="1232">
        <v>42217</v>
      </c>
    </row>
    <row r="604" spans="1:9" ht="15">
      <c r="A604" s="1231" t="s">
        <v>913</v>
      </c>
      <c r="B604" s="1231" t="s">
        <v>1705</v>
      </c>
      <c r="C604" s="1238">
        <v>419000000</v>
      </c>
      <c r="D604" s="1238">
        <v>398000000</v>
      </c>
      <c r="E604" s="1238">
        <v>20</v>
      </c>
      <c r="F604" s="1238">
        <v>13</v>
      </c>
      <c r="G604" s="1238">
        <v>0</v>
      </c>
      <c r="H604" s="1238">
        <v>13</v>
      </c>
      <c r="I604" s="1232">
        <v>42217</v>
      </c>
    </row>
    <row r="605" spans="1:9" ht="15">
      <c r="A605" s="1231" t="s">
        <v>1001</v>
      </c>
      <c r="B605" s="1231" t="s">
        <v>1706</v>
      </c>
      <c r="C605" s="1238">
        <v>470000000</v>
      </c>
      <c r="D605" s="1238">
        <v>447000000</v>
      </c>
      <c r="E605" s="1238">
        <v>28</v>
      </c>
      <c r="F605" s="1238">
        <v>15</v>
      </c>
      <c r="G605" s="1238">
        <v>0</v>
      </c>
      <c r="H605" s="1238">
        <v>15</v>
      </c>
      <c r="I605" s="1232">
        <v>42217</v>
      </c>
    </row>
    <row r="606" spans="1:9" ht="15">
      <c r="A606" s="1231" t="s">
        <v>1000</v>
      </c>
      <c r="B606" s="1231" t="s">
        <v>1707</v>
      </c>
      <c r="C606" s="1238">
        <v>330750000.00000006</v>
      </c>
      <c r="D606" s="1238">
        <v>315000000.00000006</v>
      </c>
      <c r="E606" s="1238">
        <v>28</v>
      </c>
      <c r="F606" s="1238">
        <v>10</v>
      </c>
      <c r="G606" s="1238">
        <v>0</v>
      </c>
      <c r="H606" s="1238">
        <v>10</v>
      </c>
      <c r="I606" s="1232">
        <v>42217</v>
      </c>
    </row>
    <row r="607" spans="1:9" ht="15">
      <c r="A607" s="1231" t="s">
        <v>999</v>
      </c>
      <c r="B607" s="1231" t="s">
        <v>1708</v>
      </c>
      <c r="C607" s="1238">
        <v>330750000.00000006</v>
      </c>
      <c r="D607" s="1238">
        <v>315000000.00000006</v>
      </c>
      <c r="E607" s="1238">
        <v>15</v>
      </c>
      <c r="F607" s="1238">
        <v>10</v>
      </c>
      <c r="G607" s="1238">
        <v>0</v>
      </c>
      <c r="H607" s="1238">
        <v>10</v>
      </c>
      <c r="I607" s="1232">
        <v>42217</v>
      </c>
    </row>
    <row r="608" spans="1:9" ht="15">
      <c r="A608" s="1231" t="s">
        <v>998</v>
      </c>
      <c r="B608" s="1231" t="s">
        <v>1709</v>
      </c>
      <c r="C608" s="1238">
        <v>554000000</v>
      </c>
      <c r="D608" s="1238">
        <v>527000000</v>
      </c>
      <c r="E608" s="1238">
        <v>41</v>
      </c>
      <c r="F608" s="1238">
        <v>7</v>
      </c>
      <c r="G608" s="1238">
        <v>0</v>
      </c>
      <c r="H608" s="1238">
        <v>7</v>
      </c>
      <c r="I608" s="1232">
        <v>42217</v>
      </c>
    </row>
    <row r="609" spans="1:9" ht="15">
      <c r="A609" s="1231" t="s">
        <v>997</v>
      </c>
      <c r="B609" s="1231" t="s">
        <v>1710</v>
      </c>
      <c r="C609" s="1238">
        <v>441000000.00000006</v>
      </c>
      <c r="D609" s="1238">
        <v>420000000.00000006</v>
      </c>
      <c r="E609" s="1238">
        <v>24</v>
      </c>
      <c r="F609" s="1238">
        <v>8</v>
      </c>
      <c r="G609" s="1238">
        <v>0</v>
      </c>
      <c r="H609" s="1238">
        <v>8</v>
      </c>
      <c r="I609" s="1232">
        <v>42217</v>
      </c>
    </row>
    <row r="610" spans="1:9" ht="15">
      <c r="A610" s="1231" t="s">
        <v>1313</v>
      </c>
      <c r="B610" s="1231" t="s">
        <v>1711</v>
      </c>
      <c r="C610" s="1238">
        <v>441000000</v>
      </c>
      <c r="D610" s="1238">
        <v>419000000</v>
      </c>
      <c r="E610" s="1238">
        <v>29</v>
      </c>
      <c r="F610" s="1238">
        <v>15</v>
      </c>
      <c r="G610" s="1238">
        <v>2</v>
      </c>
      <c r="H610" s="1238">
        <v>17</v>
      </c>
      <c r="I610" s="1232">
        <v>42217</v>
      </c>
    </row>
    <row r="611" spans="1:9" ht="15">
      <c r="A611" s="1231" t="s">
        <v>1457</v>
      </c>
      <c r="B611" s="1231" t="s">
        <v>1712</v>
      </c>
      <c r="C611" s="1238">
        <v>292950000</v>
      </c>
      <c r="D611" s="1238">
        <v>279000000</v>
      </c>
      <c r="E611" s="1238">
        <v>17</v>
      </c>
      <c r="F611" s="1238">
        <v>13</v>
      </c>
      <c r="G611" s="1238">
        <v>2</v>
      </c>
      <c r="H611" s="1238">
        <v>15</v>
      </c>
      <c r="I611" s="1232">
        <v>42217</v>
      </c>
    </row>
    <row r="612" spans="1:9" ht="15">
      <c r="A612" s="1231" t="s">
        <v>1312</v>
      </c>
      <c r="B612" s="1231" t="s">
        <v>1713</v>
      </c>
      <c r="C612" s="1238">
        <v>292950000</v>
      </c>
      <c r="D612" s="1238">
        <v>279000000</v>
      </c>
      <c r="E612" s="1238">
        <v>16</v>
      </c>
      <c r="F612" s="1238">
        <v>13</v>
      </c>
      <c r="G612" s="1238">
        <v>2</v>
      </c>
      <c r="H612" s="1238">
        <v>15</v>
      </c>
      <c r="I612" s="1232">
        <v>42217</v>
      </c>
    </row>
    <row r="613" spans="1:9" ht="15">
      <c r="A613" s="1231" t="s">
        <v>1462</v>
      </c>
      <c r="B613" s="1231" t="s">
        <v>1714</v>
      </c>
      <c r="C613" s="1238">
        <v>352000000</v>
      </c>
      <c r="D613" s="1238">
        <v>334000000</v>
      </c>
      <c r="E613" s="1238">
        <v>21</v>
      </c>
      <c r="F613" s="1238">
        <v>15</v>
      </c>
      <c r="G613" s="1238">
        <v>2</v>
      </c>
      <c r="H613" s="1238">
        <v>17</v>
      </c>
      <c r="I613" s="1232">
        <v>42217</v>
      </c>
    </row>
    <row r="614" spans="1:9" ht="15">
      <c r="A614" s="1231" t="s">
        <v>1461</v>
      </c>
      <c r="B614" s="1231" t="s">
        <v>1715</v>
      </c>
      <c r="C614" s="1238">
        <v>333000000</v>
      </c>
      <c r="D614" s="1238">
        <v>316000000</v>
      </c>
      <c r="E614" s="1238">
        <v>16</v>
      </c>
      <c r="F614" s="1238">
        <v>10</v>
      </c>
      <c r="G614" s="1238">
        <v>3</v>
      </c>
      <c r="H614" s="1238">
        <v>13</v>
      </c>
      <c r="I614" s="1232">
        <v>42217</v>
      </c>
    </row>
    <row r="615" spans="1:9" ht="15">
      <c r="A615" s="1231" t="s">
        <v>1459</v>
      </c>
      <c r="B615" s="1231" t="s">
        <v>1716</v>
      </c>
      <c r="C615" s="1238">
        <v>168000000</v>
      </c>
      <c r="D615" s="1238">
        <v>160000000</v>
      </c>
      <c r="E615" s="1238">
        <v>7</v>
      </c>
      <c r="F615" s="1238">
        <v>13</v>
      </c>
      <c r="G615" s="1238">
        <v>2</v>
      </c>
      <c r="H615" s="1238">
        <v>15</v>
      </c>
      <c r="I615" s="1232">
        <v>42217</v>
      </c>
    </row>
    <row r="616" spans="1:9" ht="15">
      <c r="A616" s="1231" t="s">
        <v>1464</v>
      </c>
      <c r="B616" s="1231" t="s">
        <v>1717</v>
      </c>
      <c r="C616" s="1238">
        <v>256000000</v>
      </c>
      <c r="D616" s="1238">
        <v>243000000</v>
      </c>
      <c r="E616" s="1238">
        <v>10</v>
      </c>
      <c r="F616" s="1238">
        <v>10</v>
      </c>
      <c r="G616" s="1238">
        <v>3</v>
      </c>
      <c r="H616" s="1238">
        <v>13</v>
      </c>
      <c r="I616" s="1232">
        <v>42217</v>
      </c>
    </row>
    <row r="617" spans="1:9" ht="15">
      <c r="A617" s="1231" t="s">
        <v>1466</v>
      </c>
      <c r="B617" s="1231" t="s">
        <v>1718</v>
      </c>
      <c r="C617" s="1238">
        <v>336000000</v>
      </c>
      <c r="D617" s="1238">
        <v>319000000</v>
      </c>
      <c r="E617" s="1238">
        <v>16</v>
      </c>
      <c r="F617" s="1238">
        <v>10</v>
      </c>
      <c r="G617" s="1238">
        <v>2</v>
      </c>
      <c r="H617" s="1238">
        <v>12</v>
      </c>
      <c r="I617" s="1232">
        <v>42217</v>
      </c>
    </row>
    <row r="618" spans="1:9" ht="15">
      <c r="A618" s="1231" t="s">
        <v>1563</v>
      </c>
      <c r="B618" s="1231" t="s">
        <v>1719</v>
      </c>
      <c r="C618" s="1238">
        <v>126000000</v>
      </c>
      <c r="D618" s="1238">
        <v>120000000</v>
      </c>
      <c r="E618" s="1238">
        <v>8</v>
      </c>
      <c r="F618" s="1238">
        <v>9</v>
      </c>
      <c r="G618" s="1238">
        <v>3</v>
      </c>
      <c r="H618" s="1238">
        <v>12</v>
      </c>
      <c r="I618" s="1232">
        <v>42217</v>
      </c>
    </row>
    <row r="619" spans="1:9" ht="15">
      <c r="A619" s="1231" t="s">
        <v>1046</v>
      </c>
      <c r="B619" s="1231" t="s">
        <v>1720</v>
      </c>
      <c r="C619" s="1238">
        <v>2751000000</v>
      </c>
      <c r="D619" s="1238">
        <v>2620000000</v>
      </c>
      <c r="E619" s="1238">
        <v>102</v>
      </c>
      <c r="F619" s="1238">
        <v>40</v>
      </c>
      <c r="G619" s="1238">
        <v>3</v>
      </c>
      <c r="H619" s="1238">
        <v>43</v>
      </c>
      <c r="I619" s="1232">
        <v>42217</v>
      </c>
    </row>
    <row r="620" spans="1:9" ht="15">
      <c r="A620" s="1231" t="s">
        <v>1047</v>
      </c>
      <c r="B620" s="1231" t="s">
        <v>1721</v>
      </c>
      <c r="C620" s="1238">
        <v>3967000000</v>
      </c>
      <c r="D620" s="1238">
        <v>3768000000</v>
      </c>
      <c r="E620" s="1238">
        <v>176</v>
      </c>
      <c r="F620" s="1238">
        <v>67</v>
      </c>
      <c r="G620" s="1238">
        <v>5</v>
      </c>
      <c r="H620" s="1238">
        <v>72</v>
      </c>
      <c r="I620" s="1232">
        <v>42217</v>
      </c>
    </row>
    <row r="621" spans="1:9" ht="15">
      <c r="A621" s="1231" t="s">
        <v>1048</v>
      </c>
      <c r="B621" s="1231" t="s">
        <v>1722</v>
      </c>
      <c r="C621" s="1238">
        <v>2906000000</v>
      </c>
      <c r="D621" s="1238">
        <v>2761000000</v>
      </c>
      <c r="E621" s="1238">
        <v>123</v>
      </c>
      <c r="F621" s="1238">
        <v>60</v>
      </c>
      <c r="G621" s="1238">
        <v>8</v>
      </c>
      <c r="H621" s="1238">
        <v>68</v>
      </c>
      <c r="I621" s="1232">
        <v>42217</v>
      </c>
    </row>
    <row r="622" spans="1:9" ht="15">
      <c r="A622" s="1231" t="s">
        <v>1049</v>
      </c>
      <c r="B622" s="1231" t="s">
        <v>1723</v>
      </c>
      <c r="C622" s="1238">
        <v>3559500000</v>
      </c>
      <c r="D622" s="1238">
        <v>3390000000</v>
      </c>
      <c r="E622" s="1238">
        <v>112</v>
      </c>
      <c r="F622" s="1238">
        <v>40</v>
      </c>
      <c r="G622" s="1238">
        <v>0</v>
      </c>
      <c r="H622" s="1238">
        <v>40</v>
      </c>
      <c r="I622" s="1232">
        <v>42217</v>
      </c>
    </row>
    <row r="623" spans="1:9" ht="15">
      <c r="A623" s="1231" t="s">
        <v>1051</v>
      </c>
      <c r="B623" s="1231" t="s">
        <v>1724</v>
      </c>
      <c r="C623" s="1238">
        <v>4304000000</v>
      </c>
      <c r="D623" s="1238">
        <v>4091000000</v>
      </c>
      <c r="E623" s="1238">
        <v>242</v>
      </c>
      <c r="F623" s="1238">
        <v>114</v>
      </c>
      <c r="G623" s="1238">
        <v>11</v>
      </c>
      <c r="H623" s="1238">
        <v>125</v>
      </c>
      <c r="I623" s="1232">
        <v>42217</v>
      </c>
    </row>
    <row r="624" spans="1:9" ht="15">
      <c r="A624" s="1231" t="s">
        <v>1052</v>
      </c>
      <c r="B624" s="1231" t="s">
        <v>1725</v>
      </c>
      <c r="C624" s="1238">
        <v>735000000.00000012</v>
      </c>
      <c r="D624" s="1238">
        <v>700000000.00000012</v>
      </c>
      <c r="E624" s="1238">
        <v>51</v>
      </c>
      <c r="F624" s="1238">
        <v>8</v>
      </c>
      <c r="G624" s="1238">
        <v>0</v>
      </c>
      <c r="H624" s="1238">
        <v>8</v>
      </c>
      <c r="I624" s="1232">
        <v>42217</v>
      </c>
    </row>
    <row r="625" spans="1:9" ht="15">
      <c r="A625" s="1231" t="s">
        <v>1569</v>
      </c>
      <c r="B625" s="1231" t="s">
        <v>1726</v>
      </c>
      <c r="C625" s="1238">
        <v>577500000</v>
      </c>
      <c r="D625" s="1238">
        <v>550000000</v>
      </c>
      <c r="E625" s="1238">
        <v>30</v>
      </c>
      <c r="F625" s="1238">
        <v>8</v>
      </c>
      <c r="G625" s="1238">
        <v>0</v>
      </c>
      <c r="H625" s="1238">
        <v>8</v>
      </c>
      <c r="I625" s="1232">
        <v>42217</v>
      </c>
    </row>
    <row r="626" spans="1:9" ht="15">
      <c r="A626" s="1231" t="s">
        <v>1053</v>
      </c>
      <c r="B626" s="1231" t="s">
        <v>1727</v>
      </c>
      <c r="C626" s="1238">
        <v>6035400000</v>
      </c>
      <c r="D626" s="1238">
        <v>5748000000</v>
      </c>
      <c r="E626" s="1238">
        <v>276</v>
      </c>
      <c r="F626" s="1238">
        <v>111</v>
      </c>
      <c r="G626" s="1238">
        <v>6</v>
      </c>
      <c r="H626" s="1238">
        <v>117</v>
      </c>
      <c r="I626" s="1232">
        <v>42217</v>
      </c>
    </row>
    <row r="627" spans="1:9" ht="15">
      <c r="A627" s="1231" t="s">
        <v>1054</v>
      </c>
      <c r="B627" s="1231" t="s">
        <v>1728</v>
      </c>
      <c r="C627" s="1238">
        <v>661500000.00000012</v>
      </c>
      <c r="D627" s="1238">
        <v>630000000.00000012</v>
      </c>
      <c r="E627" s="1238">
        <v>43</v>
      </c>
      <c r="F627" s="1238">
        <v>20</v>
      </c>
      <c r="G627" s="1238">
        <v>0</v>
      </c>
      <c r="H627" s="1238">
        <v>20</v>
      </c>
      <c r="I627" s="1232">
        <v>42217</v>
      </c>
    </row>
    <row r="628" spans="1:9" ht="15">
      <c r="A628" s="1231" t="s">
        <v>697</v>
      </c>
      <c r="B628" s="1231" t="s">
        <v>1729</v>
      </c>
      <c r="C628" s="1238">
        <v>12345900000</v>
      </c>
      <c r="D628" s="1238">
        <v>11758000000</v>
      </c>
      <c r="E628" s="1238">
        <v>490</v>
      </c>
      <c r="F628" s="1238">
        <v>191</v>
      </c>
      <c r="G628" s="1238">
        <v>9</v>
      </c>
      <c r="H628" s="1238">
        <v>200</v>
      </c>
      <c r="I628" s="1232">
        <v>42217</v>
      </c>
    </row>
    <row r="629" spans="1:9" ht="15">
      <c r="A629" s="1231" t="s">
        <v>699</v>
      </c>
      <c r="B629" s="1231" t="s">
        <v>1730</v>
      </c>
      <c r="C629" s="1238">
        <v>6873000000</v>
      </c>
      <c r="D629" s="1238">
        <v>6529000000</v>
      </c>
      <c r="E629" s="1238">
        <v>299</v>
      </c>
      <c r="F629" s="1238">
        <v>127</v>
      </c>
      <c r="G629" s="1238">
        <v>13</v>
      </c>
      <c r="H629" s="1238">
        <v>140</v>
      </c>
      <c r="I629" s="1232">
        <v>42217</v>
      </c>
    </row>
    <row r="630" spans="1:9" ht="15">
      <c r="A630" s="1231" t="s">
        <v>698</v>
      </c>
      <c r="B630" s="1231" t="s">
        <v>1731</v>
      </c>
      <c r="C630" s="1238">
        <v>4304000000</v>
      </c>
      <c r="D630" s="1238">
        <v>4091000000</v>
      </c>
      <c r="E630" s="1238">
        <v>242</v>
      </c>
      <c r="F630" s="1238">
        <v>114</v>
      </c>
      <c r="G630" s="1238">
        <v>11</v>
      </c>
      <c r="H630" s="1238">
        <v>125</v>
      </c>
      <c r="I630" s="1232">
        <v>42217</v>
      </c>
    </row>
    <row r="631" spans="1:9" ht="15">
      <c r="A631" s="1231" t="s">
        <v>377</v>
      </c>
      <c r="B631" s="1231" t="s">
        <v>1732</v>
      </c>
      <c r="C631" s="1238">
        <v>1974000000</v>
      </c>
      <c r="D631" s="1238">
        <v>1880000000</v>
      </c>
      <c r="E631" s="1238">
        <v>124</v>
      </c>
      <c r="F631" s="1238">
        <v>36</v>
      </c>
      <c r="G631" s="1238">
        <v>0</v>
      </c>
      <c r="H631" s="1238">
        <v>36</v>
      </c>
      <c r="I631" s="1232">
        <v>42217</v>
      </c>
    </row>
    <row r="632" spans="1:9" ht="15">
      <c r="A632" s="1231" t="s">
        <v>1056</v>
      </c>
      <c r="B632" s="1231" t="s">
        <v>1057</v>
      </c>
      <c r="C632" s="1238">
        <v>25496900000</v>
      </c>
      <c r="D632" s="1238">
        <v>24258000000</v>
      </c>
      <c r="E632" s="1238">
        <v>1155</v>
      </c>
      <c r="F632" s="1238">
        <v>468</v>
      </c>
      <c r="G632" s="1238">
        <v>33</v>
      </c>
      <c r="H632" s="1238">
        <v>501</v>
      </c>
      <c r="I632" s="1232">
        <v>42217</v>
      </c>
    </row>
    <row r="633" spans="1:9" ht="30">
      <c r="A633" s="1231" t="s">
        <v>1185</v>
      </c>
      <c r="B633" s="1231" t="s">
        <v>1733</v>
      </c>
      <c r="C633" s="1238">
        <v>2068500000</v>
      </c>
      <c r="D633" s="1238">
        <v>1970000000</v>
      </c>
      <c r="E633" s="1238">
        <v>65</v>
      </c>
      <c r="F633" s="1238">
        <v>29</v>
      </c>
      <c r="G633" s="1238">
        <v>2</v>
      </c>
      <c r="H633" s="1238">
        <v>31</v>
      </c>
      <c r="I633" s="1232">
        <v>42217</v>
      </c>
    </row>
    <row r="634" spans="1:9" ht="15">
      <c r="A634" s="1231" t="s">
        <v>1186</v>
      </c>
      <c r="B634" s="1231" t="s">
        <v>1734</v>
      </c>
      <c r="C634" s="1238">
        <v>3967000000</v>
      </c>
      <c r="D634" s="1238">
        <v>3768000000</v>
      </c>
      <c r="E634" s="1238">
        <v>176</v>
      </c>
      <c r="F634" s="1238">
        <v>67</v>
      </c>
      <c r="G634" s="1238">
        <v>5</v>
      </c>
      <c r="H634" s="1238">
        <v>72</v>
      </c>
      <c r="I634" s="1232">
        <v>42217</v>
      </c>
    </row>
    <row r="635" spans="1:9" ht="15">
      <c r="A635" s="1231" t="s">
        <v>1187</v>
      </c>
      <c r="B635" s="1231" t="s">
        <v>1735</v>
      </c>
      <c r="C635" s="1238">
        <v>868000000</v>
      </c>
      <c r="D635" s="1238">
        <v>825000000</v>
      </c>
      <c r="E635" s="1238">
        <v>32</v>
      </c>
      <c r="F635" s="1238">
        <v>15</v>
      </c>
      <c r="G635" s="1238">
        <v>0</v>
      </c>
      <c r="H635" s="1238">
        <v>15</v>
      </c>
      <c r="I635" s="1232">
        <v>42217</v>
      </c>
    </row>
    <row r="636" spans="1:9" ht="15">
      <c r="A636" s="1231" t="s">
        <v>1188</v>
      </c>
      <c r="B636" s="1231" t="s">
        <v>1736</v>
      </c>
      <c r="C636" s="1238">
        <v>2383500000</v>
      </c>
      <c r="D636" s="1238">
        <v>2270000000</v>
      </c>
      <c r="E636" s="1238">
        <v>86</v>
      </c>
      <c r="F636" s="1238">
        <v>32</v>
      </c>
      <c r="G636" s="1238">
        <v>0</v>
      </c>
      <c r="H636" s="1238">
        <v>32</v>
      </c>
      <c r="I636" s="1232">
        <v>42217</v>
      </c>
    </row>
    <row r="637" spans="1:9" ht="15">
      <c r="A637" s="1231" t="s">
        <v>1190</v>
      </c>
      <c r="B637" s="1231" t="s">
        <v>1738</v>
      </c>
      <c r="C637" s="1238">
        <v>2016000000</v>
      </c>
      <c r="D637" s="1238">
        <v>1920000000</v>
      </c>
      <c r="E637" s="1238">
        <v>87</v>
      </c>
      <c r="F637" s="1238">
        <v>32</v>
      </c>
      <c r="G637" s="1238">
        <v>3</v>
      </c>
      <c r="H637" s="1238">
        <v>35</v>
      </c>
      <c r="I637" s="1232">
        <v>42217</v>
      </c>
    </row>
    <row r="638" spans="1:9" ht="15">
      <c r="A638" s="1231" t="s">
        <v>1191</v>
      </c>
      <c r="B638" s="1231" t="s">
        <v>1739</v>
      </c>
      <c r="C638" s="1238">
        <v>1921000000</v>
      </c>
      <c r="D638" s="1238">
        <v>1826000000</v>
      </c>
      <c r="E638" s="1238">
        <v>94</v>
      </c>
      <c r="F638" s="1238">
        <v>54</v>
      </c>
      <c r="G638" s="1238">
        <v>9</v>
      </c>
      <c r="H638" s="1238">
        <v>63</v>
      </c>
      <c r="I638" s="1232">
        <v>42217</v>
      </c>
    </row>
    <row r="639" spans="1:9" ht="15">
      <c r="A639" s="1231" t="s">
        <v>1192</v>
      </c>
      <c r="B639" s="1231" t="s">
        <v>1740</v>
      </c>
      <c r="C639" s="1238">
        <v>1176000000</v>
      </c>
      <c r="D639" s="1238">
        <v>1120000000</v>
      </c>
      <c r="E639" s="1238">
        <v>26</v>
      </c>
      <c r="F639" s="1238">
        <v>8</v>
      </c>
      <c r="G639" s="1238">
        <v>0</v>
      </c>
      <c r="H639" s="1238">
        <v>8</v>
      </c>
      <c r="I639" s="1232">
        <v>42217</v>
      </c>
    </row>
    <row r="640" spans="1:9" ht="15">
      <c r="A640" s="1231" t="s">
        <v>1193</v>
      </c>
      <c r="B640" s="1231" t="s">
        <v>1741</v>
      </c>
      <c r="C640" s="1238">
        <v>735000000.00000012</v>
      </c>
      <c r="D640" s="1238">
        <v>700000000.00000012</v>
      </c>
      <c r="E640" s="1238">
        <v>51</v>
      </c>
      <c r="F640" s="1238">
        <v>8</v>
      </c>
      <c r="G640" s="1238">
        <v>0</v>
      </c>
      <c r="H640" s="1238">
        <v>8</v>
      </c>
      <c r="I640" s="1232">
        <v>42217</v>
      </c>
    </row>
    <row r="641" spans="1:9" ht="15">
      <c r="A641" s="1231" t="s">
        <v>1194</v>
      </c>
      <c r="B641" s="1231" t="s">
        <v>1742</v>
      </c>
      <c r="C641" s="1238">
        <v>735000000.00000012</v>
      </c>
      <c r="D641" s="1238">
        <v>700000000.00000012</v>
      </c>
      <c r="E641" s="1238">
        <v>15</v>
      </c>
      <c r="F641" s="1238">
        <v>8</v>
      </c>
      <c r="G641" s="1238">
        <v>0</v>
      </c>
      <c r="H641" s="1238">
        <v>8</v>
      </c>
      <c r="I641" s="1232">
        <v>42217</v>
      </c>
    </row>
    <row r="642" spans="1:9" ht="30">
      <c r="A642" s="1231" t="s">
        <v>1195</v>
      </c>
      <c r="B642" s="1231" t="s">
        <v>1743</v>
      </c>
      <c r="C642" s="1238">
        <v>2038000000</v>
      </c>
      <c r="D642" s="1238">
        <v>1936000000</v>
      </c>
      <c r="E642" s="1238">
        <v>91</v>
      </c>
      <c r="F642" s="1238">
        <v>45</v>
      </c>
      <c r="G642" s="1238">
        <v>8</v>
      </c>
      <c r="H642" s="1238">
        <v>53</v>
      </c>
      <c r="I642" s="1232">
        <v>42217</v>
      </c>
    </row>
    <row r="643" spans="1:9" ht="15">
      <c r="A643" s="1231" t="s">
        <v>1196</v>
      </c>
      <c r="B643" s="1231" t="s">
        <v>1744</v>
      </c>
      <c r="C643" s="1238">
        <v>3966900000.0000005</v>
      </c>
      <c r="D643" s="1238">
        <v>3778000000.0000005</v>
      </c>
      <c r="E643" s="1238">
        <v>211</v>
      </c>
      <c r="F643" s="1238">
        <v>82</v>
      </c>
      <c r="G643" s="1238">
        <v>4</v>
      </c>
      <c r="H643" s="1238">
        <v>86</v>
      </c>
      <c r="I643" s="1232">
        <v>42217</v>
      </c>
    </row>
    <row r="644" spans="1:9" ht="15">
      <c r="A644" s="1231" t="s">
        <v>1197</v>
      </c>
      <c r="B644" s="1231" t="s">
        <v>1745</v>
      </c>
      <c r="C644" s="1238">
        <v>577500000</v>
      </c>
      <c r="D644" s="1238">
        <v>550000000</v>
      </c>
      <c r="E644" s="1238">
        <v>30</v>
      </c>
      <c r="F644" s="1238">
        <v>8</v>
      </c>
      <c r="G644" s="1238">
        <v>0</v>
      </c>
      <c r="H644" s="1238">
        <v>8</v>
      </c>
      <c r="I644" s="1232">
        <v>42217</v>
      </c>
    </row>
    <row r="645" spans="1:9" ht="15">
      <c r="A645" s="1231" t="s">
        <v>1316</v>
      </c>
      <c r="B645" s="1231" t="s">
        <v>1746</v>
      </c>
      <c r="C645" s="1238">
        <v>1388000000</v>
      </c>
      <c r="D645" s="1238">
        <v>1319000000</v>
      </c>
      <c r="E645" s="1238">
        <v>78</v>
      </c>
      <c r="F645" s="1238">
        <v>38</v>
      </c>
      <c r="G645" s="1238">
        <v>0</v>
      </c>
      <c r="H645" s="1238">
        <v>38</v>
      </c>
      <c r="I645" s="1232">
        <v>42217</v>
      </c>
    </row>
    <row r="646" spans="1:9" ht="15">
      <c r="A646" s="1231" t="s">
        <v>1199</v>
      </c>
      <c r="B646" s="1231" t="s">
        <v>1747</v>
      </c>
      <c r="C646" s="1238">
        <v>661500000.00000012</v>
      </c>
      <c r="D646" s="1238">
        <v>630000000.00000012</v>
      </c>
      <c r="E646" s="1238">
        <v>43</v>
      </c>
      <c r="F646" s="1238">
        <v>20</v>
      </c>
      <c r="G646" s="1238">
        <v>0</v>
      </c>
      <c r="H646" s="1238">
        <v>20</v>
      </c>
      <c r="I646" s="1232">
        <v>42217</v>
      </c>
    </row>
    <row r="647" spans="1:9" ht="15">
      <c r="A647" s="1231" t="s">
        <v>1317</v>
      </c>
      <c r="B647" s="1231" t="s">
        <v>1748</v>
      </c>
      <c r="C647" s="1238">
        <v>554000000</v>
      </c>
      <c r="D647" s="1238">
        <v>527000000</v>
      </c>
      <c r="E647" s="1238">
        <v>41</v>
      </c>
      <c r="F647" s="1238">
        <v>7</v>
      </c>
      <c r="G647" s="1238">
        <v>0</v>
      </c>
      <c r="H647" s="1238">
        <v>7</v>
      </c>
      <c r="I647" s="1232">
        <v>42217</v>
      </c>
    </row>
    <row r="648" spans="1:9" ht="15">
      <c r="A648" s="1231" t="s">
        <v>1318</v>
      </c>
      <c r="B648" s="1231" t="s">
        <v>1749</v>
      </c>
      <c r="C648" s="1238">
        <v>441000000</v>
      </c>
      <c r="D648" s="1238">
        <v>419000000</v>
      </c>
      <c r="E648" s="1238">
        <v>29</v>
      </c>
      <c r="F648" s="1238">
        <v>15</v>
      </c>
      <c r="G648" s="1238">
        <v>2</v>
      </c>
      <c r="H648" s="1238">
        <v>17</v>
      </c>
      <c r="I648" s="1232">
        <v>42217</v>
      </c>
    </row>
    <row r="651" spans="1:9">
      <c r="A651" s="1241" t="s">
        <v>1939</v>
      </c>
    </row>
    <row r="652" spans="1:9" ht="15">
      <c r="A652" s="1242" t="s">
        <v>1007</v>
      </c>
      <c r="B652" s="1242" t="s">
        <v>1008</v>
      </c>
      <c r="C652" s="1252" t="s">
        <v>1</v>
      </c>
      <c r="D652" s="1252" t="s">
        <v>2</v>
      </c>
      <c r="E652" s="1252" t="s">
        <v>1006</v>
      </c>
      <c r="F652" s="1252" t="s">
        <v>1005</v>
      </c>
      <c r="G652" s="1252" t="s">
        <v>1004</v>
      </c>
      <c r="H652" s="1252" t="s">
        <v>1003</v>
      </c>
      <c r="I652" s="1242" t="s">
        <v>1058</v>
      </c>
    </row>
    <row r="653" spans="1:9" ht="15">
      <c r="A653" s="1243" t="s">
        <v>35</v>
      </c>
      <c r="B653" s="1243" t="s">
        <v>1674</v>
      </c>
      <c r="C653" s="1253">
        <v>840000000</v>
      </c>
      <c r="D653" s="1253">
        <v>800000000</v>
      </c>
      <c r="E653" s="1253">
        <v>22</v>
      </c>
      <c r="F653" s="1253">
        <v>8</v>
      </c>
      <c r="G653" s="1253">
        <v>0</v>
      </c>
      <c r="H653" s="1253">
        <v>8</v>
      </c>
      <c r="I653" s="1244">
        <v>42248</v>
      </c>
    </row>
    <row r="654" spans="1:9" ht="15">
      <c r="A654" s="1243" t="s">
        <v>64</v>
      </c>
      <c r="B654" s="1243" t="s">
        <v>1675</v>
      </c>
      <c r="C654" s="1253">
        <v>1774500000</v>
      </c>
      <c r="D654" s="1253">
        <v>1690000000</v>
      </c>
      <c r="E654" s="1253">
        <v>34</v>
      </c>
      <c r="F654" s="1253">
        <v>8</v>
      </c>
      <c r="G654" s="1253">
        <v>0</v>
      </c>
      <c r="H654" s="1253">
        <v>8</v>
      </c>
      <c r="I654" s="1244">
        <v>42248</v>
      </c>
    </row>
    <row r="655" spans="1:9" ht="15">
      <c r="A655" s="1243" t="s">
        <v>131</v>
      </c>
      <c r="B655" s="1243" t="s">
        <v>1676</v>
      </c>
      <c r="C655" s="1253">
        <v>1324000000</v>
      </c>
      <c r="D655" s="1253">
        <v>1258000000</v>
      </c>
      <c r="E655" s="1253">
        <v>38</v>
      </c>
      <c r="F655" s="1253">
        <v>15</v>
      </c>
      <c r="G655" s="1253">
        <v>0</v>
      </c>
      <c r="H655" s="1253">
        <v>15</v>
      </c>
      <c r="I655" s="1244">
        <v>42248</v>
      </c>
    </row>
    <row r="656" spans="1:9" ht="15">
      <c r="A656" s="1243" t="s">
        <v>136</v>
      </c>
      <c r="B656" s="1243" t="s">
        <v>1677</v>
      </c>
      <c r="C656" s="1253">
        <v>912000000</v>
      </c>
      <c r="D656" s="1253">
        <v>866000000</v>
      </c>
      <c r="E656" s="1253">
        <v>31</v>
      </c>
      <c r="F656" s="1253">
        <v>15</v>
      </c>
      <c r="G656" s="1253">
        <v>2</v>
      </c>
      <c r="H656" s="1253">
        <v>17</v>
      </c>
      <c r="I656" s="1244">
        <v>42248</v>
      </c>
    </row>
    <row r="657" spans="1:9" ht="15">
      <c r="A657" s="1243" t="s">
        <v>133</v>
      </c>
      <c r="B657" s="1243" t="s">
        <v>1678</v>
      </c>
      <c r="C657" s="1253">
        <v>1348000000</v>
      </c>
      <c r="D657" s="1253">
        <v>1281000000</v>
      </c>
      <c r="E657" s="1253">
        <v>58</v>
      </c>
      <c r="F657" s="1253">
        <v>12</v>
      </c>
      <c r="G657" s="1253">
        <v>3</v>
      </c>
      <c r="H657" s="1253">
        <v>15</v>
      </c>
      <c r="I657" s="1244">
        <v>42248</v>
      </c>
    </row>
    <row r="658" spans="1:9" ht="15">
      <c r="A658" s="1243" t="s">
        <v>130</v>
      </c>
      <c r="B658" s="1243" t="s">
        <v>1679</v>
      </c>
      <c r="C658" s="1253">
        <v>1994000000</v>
      </c>
      <c r="D658" s="1253">
        <v>1895000000</v>
      </c>
      <c r="E658" s="1253">
        <v>59</v>
      </c>
      <c r="F658" s="1253">
        <v>20</v>
      </c>
      <c r="G658" s="1253">
        <v>0</v>
      </c>
      <c r="H658" s="1253">
        <v>20</v>
      </c>
      <c r="I658" s="1244">
        <v>42248</v>
      </c>
    </row>
    <row r="659" spans="1:9" ht="15">
      <c r="A659" s="1243" t="s">
        <v>138</v>
      </c>
      <c r="B659" s="1243" t="s">
        <v>1680</v>
      </c>
      <c r="C659" s="1253">
        <v>840000000</v>
      </c>
      <c r="D659" s="1253">
        <v>800000000</v>
      </c>
      <c r="E659" s="1253">
        <v>27</v>
      </c>
      <c r="F659" s="1253">
        <v>8</v>
      </c>
      <c r="G659" s="1253">
        <v>0</v>
      </c>
      <c r="H659" s="1253">
        <v>8</v>
      </c>
      <c r="I659" s="1244">
        <v>42248</v>
      </c>
    </row>
    <row r="660" spans="1:9" ht="15">
      <c r="A660" s="1243" t="s">
        <v>542</v>
      </c>
      <c r="B660" s="1243" t="s">
        <v>1681</v>
      </c>
      <c r="C660" s="1253">
        <v>735000000</v>
      </c>
      <c r="D660" s="1253">
        <v>700000000</v>
      </c>
      <c r="E660" s="1253">
        <v>30</v>
      </c>
      <c r="F660" s="1253">
        <v>8</v>
      </c>
      <c r="G660" s="1253">
        <v>0</v>
      </c>
      <c r="H660" s="1253">
        <v>8</v>
      </c>
      <c r="I660" s="1244">
        <v>42248</v>
      </c>
    </row>
    <row r="661" spans="1:9" ht="15">
      <c r="A661" s="1243" t="s">
        <v>572</v>
      </c>
      <c r="B661" s="1243" t="s">
        <v>1682</v>
      </c>
      <c r="C661" s="1253">
        <v>543000000</v>
      </c>
      <c r="D661" s="1253">
        <v>515000000</v>
      </c>
      <c r="E661" s="1253">
        <v>27</v>
      </c>
      <c r="F661" s="1253">
        <v>5</v>
      </c>
      <c r="G661" s="1253">
        <v>0</v>
      </c>
      <c r="H661" s="1253">
        <v>5</v>
      </c>
      <c r="I661" s="1244">
        <v>42248</v>
      </c>
    </row>
    <row r="662" spans="1:9" ht="15">
      <c r="A662" s="1243" t="s">
        <v>540</v>
      </c>
      <c r="B662" s="1243" t="s">
        <v>1683</v>
      </c>
      <c r="C662" s="1253">
        <v>777000000</v>
      </c>
      <c r="D662" s="1253">
        <v>740000000</v>
      </c>
      <c r="E662" s="1253">
        <v>22</v>
      </c>
      <c r="F662" s="1253">
        <v>8</v>
      </c>
      <c r="G662" s="1253">
        <v>0</v>
      </c>
      <c r="H662" s="1253">
        <v>8</v>
      </c>
      <c r="I662" s="1244">
        <v>42248</v>
      </c>
    </row>
    <row r="663" spans="1:9" ht="15">
      <c r="A663" s="1243" t="s">
        <v>561</v>
      </c>
      <c r="B663" s="1243" t="s">
        <v>1684</v>
      </c>
      <c r="C663" s="1253">
        <v>735000000</v>
      </c>
      <c r="D663" s="1253">
        <v>700000000</v>
      </c>
      <c r="E663" s="1253">
        <v>24</v>
      </c>
      <c r="F663" s="1253">
        <v>8</v>
      </c>
      <c r="G663" s="1253">
        <v>0</v>
      </c>
      <c r="H663" s="1253">
        <v>8</v>
      </c>
      <c r="I663" s="1244">
        <v>42248</v>
      </c>
    </row>
    <row r="664" spans="1:9" ht="15">
      <c r="A664" s="1243" t="s">
        <v>571</v>
      </c>
      <c r="B664" s="1243" t="s">
        <v>1685</v>
      </c>
      <c r="C664" s="1253">
        <v>984000000</v>
      </c>
      <c r="D664" s="1253">
        <v>935000000</v>
      </c>
      <c r="E664" s="1253">
        <v>41</v>
      </c>
      <c r="F664" s="1253">
        <v>15</v>
      </c>
      <c r="G664" s="1253">
        <v>2</v>
      </c>
      <c r="H664" s="1253">
        <v>17</v>
      </c>
      <c r="I664" s="1244">
        <v>42248</v>
      </c>
    </row>
    <row r="665" spans="1:9" ht="15">
      <c r="A665" s="1243" t="s">
        <v>559</v>
      </c>
      <c r="B665" s="1243" t="s">
        <v>1686</v>
      </c>
      <c r="C665" s="1253">
        <v>735000000</v>
      </c>
      <c r="D665" s="1253">
        <v>700000000</v>
      </c>
      <c r="E665" s="1253">
        <v>25</v>
      </c>
      <c r="F665" s="1253">
        <v>8</v>
      </c>
      <c r="G665" s="1253">
        <v>0</v>
      </c>
      <c r="H665" s="1253">
        <v>8</v>
      </c>
      <c r="I665" s="1244">
        <v>42248</v>
      </c>
    </row>
    <row r="666" spans="1:9" ht="15">
      <c r="A666" s="1243" t="s">
        <v>570</v>
      </c>
      <c r="B666" s="1243" t="s">
        <v>1687</v>
      </c>
      <c r="C666" s="1253">
        <v>1579000000</v>
      </c>
      <c r="D666" s="1253">
        <v>1500000000</v>
      </c>
      <c r="E666" s="1253">
        <v>47</v>
      </c>
      <c r="F666" s="1253">
        <v>20</v>
      </c>
      <c r="G666" s="1253">
        <v>2</v>
      </c>
      <c r="H666" s="1253">
        <v>22</v>
      </c>
      <c r="I666" s="1244">
        <v>42248</v>
      </c>
    </row>
    <row r="667" spans="1:9" ht="15">
      <c r="A667" s="1243" t="s">
        <v>560</v>
      </c>
      <c r="B667" s="1243" t="s">
        <v>1688</v>
      </c>
      <c r="C667" s="1253">
        <v>840000000</v>
      </c>
      <c r="D667" s="1253">
        <v>800000000</v>
      </c>
      <c r="E667" s="1253">
        <v>22</v>
      </c>
      <c r="F667" s="1253">
        <v>8</v>
      </c>
      <c r="G667" s="1253">
        <v>0</v>
      </c>
      <c r="H667" s="1253">
        <v>8</v>
      </c>
      <c r="I667" s="1244">
        <v>42248</v>
      </c>
    </row>
    <row r="668" spans="1:9" ht="15">
      <c r="A668" s="1243" t="s">
        <v>553</v>
      </c>
      <c r="B668" s="1243" t="s">
        <v>1689</v>
      </c>
      <c r="C668" s="1253">
        <v>682500000</v>
      </c>
      <c r="D668" s="1253">
        <v>650000000</v>
      </c>
      <c r="E668" s="1253">
        <v>19</v>
      </c>
      <c r="F668" s="1253">
        <v>8</v>
      </c>
      <c r="G668" s="1253">
        <v>0</v>
      </c>
      <c r="H668" s="1253">
        <v>8</v>
      </c>
      <c r="I668" s="1244">
        <v>42248</v>
      </c>
    </row>
    <row r="669" spans="1:9" ht="15">
      <c r="A669" s="1243" t="s">
        <v>645</v>
      </c>
      <c r="B669" s="1243" t="s">
        <v>1690</v>
      </c>
      <c r="C669" s="1253">
        <v>1260000000</v>
      </c>
      <c r="D669" s="1253">
        <v>1200000000</v>
      </c>
      <c r="E669" s="1253">
        <v>36</v>
      </c>
      <c r="F669" s="1253">
        <v>7</v>
      </c>
      <c r="G669" s="1253">
        <v>0</v>
      </c>
      <c r="H669" s="1253">
        <v>7</v>
      </c>
      <c r="I669" s="1244">
        <v>42248</v>
      </c>
    </row>
    <row r="670" spans="1:9" ht="15">
      <c r="A670" s="1243" t="s">
        <v>608</v>
      </c>
      <c r="B670" s="1243" t="s">
        <v>1691</v>
      </c>
      <c r="C670" s="1253">
        <v>371000000</v>
      </c>
      <c r="D670" s="1253">
        <v>353000000</v>
      </c>
      <c r="E670" s="1253">
        <v>20</v>
      </c>
      <c r="F670" s="1253">
        <v>12</v>
      </c>
      <c r="G670" s="1253">
        <v>0</v>
      </c>
      <c r="H670" s="1253">
        <v>12</v>
      </c>
      <c r="I670" s="1244">
        <v>42248</v>
      </c>
    </row>
    <row r="671" spans="1:9" ht="15">
      <c r="A671" s="1243" t="s">
        <v>646</v>
      </c>
      <c r="B671" s="1243" t="s">
        <v>1692</v>
      </c>
      <c r="C671" s="1253">
        <v>0</v>
      </c>
      <c r="D671" s="1253">
        <v>0</v>
      </c>
      <c r="E671" s="1253">
        <v>0</v>
      </c>
      <c r="F671" s="1253">
        <v>0</v>
      </c>
      <c r="G671" s="1253">
        <v>0</v>
      </c>
      <c r="H671" s="1253">
        <v>0</v>
      </c>
      <c r="I671" s="1244">
        <v>42248</v>
      </c>
    </row>
    <row r="672" spans="1:9" ht="15">
      <c r="A672" s="1243" t="s">
        <v>644</v>
      </c>
      <c r="B672" s="1243" t="s">
        <v>1693</v>
      </c>
      <c r="C672" s="1253">
        <v>1680000000</v>
      </c>
      <c r="D672" s="1253">
        <v>1600000000</v>
      </c>
      <c r="E672" s="1253">
        <v>27</v>
      </c>
      <c r="F672" s="1253">
        <v>8</v>
      </c>
      <c r="G672" s="1253">
        <v>0</v>
      </c>
      <c r="H672" s="1253">
        <v>8</v>
      </c>
      <c r="I672" s="1244">
        <v>42248</v>
      </c>
    </row>
    <row r="673" spans="1:9" ht="15">
      <c r="A673" s="1243" t="s">
        <v>643</v>
      </c>
      <c r="B673" s="1243" t="s">
        <v>1694</v>
      </c>
      <c r="C673" s="1253">
        <v>1050000000</v>
      </c>
      <c r="D673" s="1253">
        <v>1000000000</v>
      </c>
      <c r="E673" s="1253">
        <v>52</v>
      </c>
      <c r="F673" s="1253">
        <v>8</v>
      </c>
      <c r="G673" s="1253">
        <v>0</v>
      </c>
      <c r="H673" s="1253">
        <v>8</v>
      </c>
      <c r="I673" s="1244">
        <v>42248</v>
      </c>
    </row>
    <row r="674" spans="1:9" ht="15">
      <c r="A674" s="1243" t="s">
        <v>702</v>
      </c>
      <c r="B674" s="1243" t="s">
        <v>1695</v>
      </c>
      <c r="C674" s="1253">
        <v>1050000000</v>
      </c>
      <c r="D674" s="1253">
        <v>1000000000</v>
      </c>
      <c r="E674" s="1253">
        <v>17</v>
      </c>
      <c r="F674" s="1253">
        <v>8</v>
      </c>
      <c r="G674" s="1253">
        <v>0</v>
      </c>
      <c r="H674" s="1253">
        <v>8</v>
      </c>
      <c r="I674" s="1244">
        <v>42248</v>
      </c>
    </row>
    <row r="675" spans="1:9" ht="15">
      <c r="A675" s="1243" t="s">
        <v>700</v>
      </c>
      <c r="B675" s="1243" t="s">
        <v>1696</v>
      </c>
      <c r="C675" s="1253">
        <v>1155000000</v>
      </c>
      <c r="D675" s="1253">
        <v>1100000000</v>
      </c>
      <c r="E675" s="1253">
        <v>29</v>
      </c>
      <c r="F675" s="1253">
        <v>8</v>
      </c>
      <c r="G675" s="1253">
        <v>0</v>
      </c>
      <c r="H675" s="1253">
        <v>8</v>
      </c>
      <c r="I675" s="1244">
        <v>42248</v>
      </c>
    </row>
    <row r="676" spans="1:9" ht="15">
      <c r="A676" s="1243" t="s">
        <v>703</v>
      </c>
      <c r="B676" s="1243" t="s">
        <v>1697</v>
      </c>
      <c r="C676" s="1253">
        <v>903000000</v>
      </c>
      <c r="D676" s="1253">
        <v>858000000</v>
      </c>
      <c r="E676" s="1253">
        <v>43</v>
      </c>
      <c r="F676" s="1253">
        <v>15</v>
      </c>
      <c r="G676" s="1253">
        <v>0</v>
      </c>
      <c r="H676" s="1253">
        <v>15</v>
      </c>
      <c r="I676" s="1244">
        <v>42248</v>
      </c>
    </row>
    <row r="677" spans="1:9" ht="15">
      <c r="A677" s="1243" t="s">
        <v>728</v>
      </c>
      <c r="B677" s="1243" t="s">
        <v>1698</v>
      </c>
      <c r="C677" s="1253">
        <v>500000000</v>
      </c>
      <c r="D677" s="1253">
        <v>475000000</v>
      </c>
      <c r="E677" s="1253">
        <v>22</v>
      </c>
      <c r="F677" s="1253">
        <v>8</v>
      </c>
      <c r="G677" s="1253">
        <v>0</v>
      </c>
      <c r="H677" s="1253">
        <v>8</v>
      </c>
      <c r="I677" s="1244">
        <v>42248</v>
      </c>
    </row>
    <row r="678" spans="1:9" ht="15">
      <c r="A678" s="1243" t="s">
        <v>806</v>
      </c>
      <c r="B678" s="1243" t="s">
        <v>1699</v>
      </c>
      <c r="C678" s="1253">
        <v>976500000</v>
      </c>
      <c r="D678" s="1253">
        <v>930000000</v>
      </c>
      <c r="E678" s="1253">
        <v>25</v>
      </c>
      <c r="F678" s="1253">
        <v>8</v>
      </c>
      <c r="G678" s="1253">
        <v>0</v>
      </c>
      <c r="H678" s="1253">
        <v>8</v>
      </c>
      <c r="I678" s="1244">
        <v>42248</v>
      </c>
    </row>
    <row r="679" spans="1:9" ht="15">
      <c r="A679" s="1243" t="s">
        <v>804</v>
      </c>
      <c r="B679" s="1243" t="s">
        <v>1700</v>
      </c>
      <c r="C679" s="1253">
        <v>525000000</v>
      </c>
      <c r="D679" s="1253">
        <v>500000000</v>
      </c>
      <c r="E679" s="1253">
        <v>24</v>
      </c>
      <c r="F679" s="1253">
        <v>8</v>
      </c>
      <c r="G679" s="1253">
        <v>0</v>
      </c>
      <c r="H679" s="1253">
        <v>8</v>
      </c>
      <c r="I679" s="1244">
        <v>42248</v>
      </c>
    </row>
    <row r="680" spans="1:9" ht="15">
      <c r="A680" s="1243" t="s">
        <v>803</v>
      </c>
      <c r="B680" s="1243" t="s">
        <v>1701</v>
      </c>
      <c r="C680" s="1253">
        <v>525000000</v>
      </c>
      <c r="D680" s="1253">
        <v>500000000</v>
      </c>
      <c r="E680" s="1253">
        <v>30</v>
      </c>
      <c r="F680" s="1253">
        <v>8</v>
      </c>
      <c r="G680" s="1253">
        <v>0</v>
      </c>
      <c r="H680" s="1253">
        <v>8</v>
      </c>
      <c r="I680" s="1244">
        <v>42248</v>
      </c>
    </row>
    <row r="681" spans="1:9" ht="15">
      <c r="A681" s="1243" t="s">
        <v>801</v>
      </c>
      <c r="B681" s="1243" t="s">
        <v>1702</v>
      </c>
      <c r="C681" s="1253">
        <v>630000000</v>
      </c>
      <c r="D681" s="1253">
        <v>600000000</v>
      </c>
      <c r="E681" s="1253">
        <v>26</v>
      </c>
      <c r="F681" s="1253">
        <v>8</v>
      </c>
      <c r="G681" s="1253">
        <v>0</v>
      </c>
      <c r="H681" s="1253">
        <v>8</v>
      </c>
      <c r="I681" s="1244">
        <v>42248</v>
      </c>
    </row>
    <row r="682" spans="1:9" ht="15">
      <c r="A682" s="1243" t="s">
        <v>849</v>
      </c>
      <c r="B682" s="1243" t="s">
        <v>1703</v>
      </c>
      <c r="C682" s="1253">
        <v>735000000</v>
      </c>
      <c r="D682" s="1253">
        <v>700000000</v>
      </c>
      <c r="E682" s="1253">
        <v>32</v>
      </c>
      <c r="F682" s="1253">
        <v>8</v>
      </c>
      <c r="G682" s="1253">
        <v>0</v>
      </c>
      <c r="H682" s="1253">
        <v>8</v>
      </c>
      <c r="I682" s="1244">
        <v>42248</v>
      </c>
    </row>
    <row r="683" spans="1:9" ht="15">
      <c r="A683" s="1243" t="s">
        <v>1002</v>
      </c>
      <c r="B683" s="1243" t="s">
        <v>1704</v>
      </c>
      <c r="C683" s="1253">
        <v>564000000</v>
      </c>
      <c r="D683" s="1253">
        <v>536000000</v>
      </c>
      <c r="E683" s="1253">
        <v>34</v>
      </c>
      <c r="F683" s="1253">
        <v>10</v>
      </c>
      <c r="G683" s="1253">
        <v>0</v>
      </c>
      <c r="H683" s="1253">
        <v>10</v>
      </c>
      <c r="I683" s="1244">
        <v>42248</v>
      </c>
    </row>
    <row r="684" spans="1:9" ht="15">
      <c r="A684" s="1243" t="s">
        <v>913</v>
      </c>
      <c r="B684" s="1243" t="s">
        <v>1705</v>
      </c>
      <c r="C684" s="1253">
        <v>474000000</v>
      </c>
      <c r="D684" s="1253">
        <v>450000000</v>
      </c>
      <c r="E684" s="1253">
        <v>23</v>
      </c>
      <c r="F684" s="1253">
        <v>13</v>
      </c>
      <c r="G684" s="1253">
        <v>0</v>
      </c>
      <c r="H684" s="1253">
        <v>13</v>
      </c>
      <c r="I684" s="1244">
        <v>42248</v>
      </c>
    </row>
    <row r="685" spans="1:9" ht="15">
      <c r="A685" s="1243" t="s">
        <v>1001</v>
      </c>
      <c r="B685" s="1243" t="s">
        <v>1706</v>
      </c>
      <c r="C685" s="1253">
        <v>554000000</v>
      </c>
      <c r="D685" s="1253">
        <v>526000000</v>
      </c>
      <c r="E685" s="1253">
        <v>33</v>
      </c>
      <c r="F685" s="1253">
        <v>15</v>
      </c>
      <c r="G685" s="1253">
        <v>0</v>
      </c>
      <c r="H685" s="1253">
        <v>15</v>
      </c>
      <c r="I685" s="1244">
        <v>42248</v>
      </c>
    </row>
    <row r="686" spans="1:9" ht="15">
      <c r="A686" s="1243" t="s">
        <v>1000</v>
      </c>
      <c r="B686" s="1243" t="s">
        <v>1707</v>
      </c>
      <c r="C686" s="1253">
        <v>472500000</v>
      </c>
      <c r="D686" s="1253">
        <v>450000000</v>
      </c>
      <c r="E686" s="1253">
        <v>30</v>
      </c>
      <c r="F686" s="1253">
        <v>10</v>
      </c>
      <c r="G686" s="1253">
        <v>2</v>
      </c>
      <c r="H686" s="1253">
        <v>12</v>
      </c>
      <c r="I686" s="1244">
        <v>42248</v>
      </c>
    </row>
    <row r="687" spans="1:9" ht="15">
      <c r="A687" s="1243" t="s">
        <v>999</v>
      </c>
      <c r="B687" s="1243" t="s">
        <v>1708</v>
      </c>
      <c r="C687" s="1253">
        <v>472500000</v>
      </c>
      <c r="D687" s="1253">
        <v>450000000</v>
      </c>
      <c r="E687" s="1253">
        <v>18</v>
      </c>
      <c r="F687" s="1253">
        <v>10</v>
      </c>
      <c r="G687" s="1253">
        <v>2</v>
      </c>
      <c r="H687" s="1253">
        <v>12</v>
      </c>
      <c r="I687" s="1244">
        <v>42248</v>
      </c>
    </row>
    <row r="688" spans="1:9" ht="15">
      <c r="A688" s="1243" t="s">
        <v>998</v>
      </c>
      <c r="B688" s="1243" t="s">
        <v>1709</v>
      </c>
      <c r="C688" s="1253">
        <v>761000000</v>
      </c>
      <c r="D688" s="1253">
        <v>723000000</v>
      </c>
      <c r="E688" s="1253">
        <v>47</v>
      </c>
      <c r="F688" s="1253">
        <v>8</v>
      </c>
      <c r="G688" s="1253">
        <v>0</v>
      </c>
      <c r="H688" s="1253">
        <v>8</v>
      </c>
      <c r="I688" s="1244">
        <v>42248</v>
      </c>
    </row>
    <row r="689" spans="1:9" ht="15">
      <c r="A689" s="1243" t="s">
        <v>997</v>
      </c>
      <c r="B689" s="1243" t="s">
        <v>1710</v>
      </c>
      <c r="C689" s="1253">
        <v>630000000</v>
      </c>
      <c r="D689" s="1253">
        <v>600000000</v>
      </c>
      <c r="E689" s="1253">
        <v>26</v>
      </c>
      <c r="F689" s="1253">
        <v>8</v>
      </c>
      <c r="G689" s="1253">
        <v>0</v>
      </c>
      <c r="H689" s="1253">
        <v>8</v>
      </c>
      <c r="I689" s="1244">
        <v>42248</v>
      </c>
    </row>
    <row r="690" spans="1:9" ht="15">
      <c r="A690" s="1243" t="s">
        <v>1313</v>
      </c>
      <c r="B690" s="1243" t="s">
        <v>1711</v>
      </c>
      <c r="C690" s="1253">
        <v>509000000</v>
      </c>
      <c r="D690" s="1253">
        <v>484000000</v>
      </c>
      <c r="E690" s="1253">
        <v>30</v>
      </c>
      <c r="F690" s="1253">
        <v>18</v>
      </c>
      <c r="G690" s="1253">
        <v>0</v>
      </c>
      <c r="H690" s="1253">
        <v>18</v>
      </c>
      <c r="I690" s="1244">
        <v>42248</v>
      </c>
    </row>
    <row r="691" spans="1:9" ht="15">
      <c r="A691" s="1243" t="s">
        <v>1457</v>
      </c>
      <c r="B691" s="1243" t="s">
        <v>1712</v>
      </c>
      <c r="C691" s="1253">
        <v>418950000</v>
      </c>
      <c r="D691" s="1253">
        <v>399000000</v>
      </c>
      <c r="E691" s="1253">
        <v>20</v>
      </c>
      <c r="F691" s="1253">
        <v>13</v>
      </c>
      <c r="G691" s="1253">
        <v>2</v>
      </c>
      <c r="H691" s="1253">
        <v>15</v>
      </c>
      <c r="I691" s="1244">
        <v>42248</v>
      </c>
    </row>
    <row r="692" spans="1:9" ht="15">
      <c r="A692" s="1243" t="s">
        <v>1312</v>
      </c>
      <c r="B692" s="1243" t="s">
        <v>1713</v>
      </c>
      <c r="C692" s="1253">
        <v>418950000</v>
      </c>
      <c r="D692" s="1253">
        <v>399000000</v>
      </c>
      <c r="E692" s="1253">
        <v>19</v>
      </c>
      <c r="F692" s="1253">
        <v>13</v>
      </c>
      <c r="G692" s="1253">
        <v>2</v>
      </c>
      <c r="H692" s="1253">
        <v>15</v>
      </c>
      <c r="I692" s="1244">
        <v>42248</v>
      </c>
    </row>
    <row r="693" spans="1:9" ht="15">
      <c r="A693" s="1243" t="s">
        <v>1462</v>
      </c>
      <c r="B693" s="1243" t="s">
        <v>1714</v>
      </c>
      <c r="C693" s="1253">
        <v>461000000</v>
      </c>
      <c r="D693" s="1253">
        <v>438000000</v>
      </c>
      <c r="E693" s="1253">
        <v>27</v>
      </c>
      <c r="F693" s="1253">
        <v>15</v>
      </c>
      <c r="G693" s="1253">
        <v>0</v>
      </c>
      <c r="H693" s="1253">
        <v>15</v>
      </c>
      <c r="I693" s="1244">
        <v>42248</v>
      </c>
    </row>
    <row r="694" spans="1:9" ht="15">
      <c r="A694" s="1243" t="s">
        <v>1461</v>
      </c>
      <c r="B694" s="1243" t="s">
        <v>1715</v>
      </c>
      <c r="C694" s="1253">
        <v>394000000</v>
      </c>
      <c r="D694" s="1253">
        <v>374000000</v>
      </c>
      <c r="E694" s="1253">
        <v>19</v>
      </c>
      <c r="F694" s="1253">
        <v>10</v>
      </c>
      <c r="G694" s="1253">
        <v>3</v>
      </c>
      <c r="H694" s="1253">
        <v>13</v>
      </c>
      <c r="I694" s="1244">
        <v>42248</v>
      </c>
    </row>
    <row r="695" spans="1:9" ht="15">
      <c r="A695" s="1243" t="s">
        <v>1459</v>
      </c>
      <c r="B695" s="1243" t="s">
        <v>1716</v>
      </c>
      <c r="C695" s="1253">
        <v>292950000</v>
      </c>
      <c r="D695" s="1253">
        <v>279000000</v>
      </c>
      <c r="E695" s="1253">
        <v>11</v>
      </c>
      <c r="F695" s="1253">
        <v>13</v>
      </c>
      <c r="G695" s="1253">
        <v>2</v>
      </c>
      <c r="H695" s="1253">
        <v>15</v>
      </c>
      <c r="I695" s="1244">
        <v>42248</v>
      </c>
    </row>
    <row r="696" spans="1:9" ht="15">
      <c r="A696" s="1243" t="s">
        <v>1464</v>
      </c>
      <c r="B696" s="1243" t="s">
        <v>1717</v>
      </c>
      <c r="C696" s="1253">
        <v>384000000</v>
      </c>
      <c r="D696" s="1253">
        <v>365000000</v>
      </c>
      <c r="E696" s="1253">
        <v>16</v>
      </c>
      <c r="F696" s="1253">
        <v>10</v>
      </c>
      <c r="G696" s="1253">
        <v>2</v>
      </c>
      <c r="H696" s="1253">
        <v>12</v>
      </c>
      <c r="I696" s="1244">
        <v>42248</v>
      </c>
    </row>
    <row r="697" spans="1:9" ht="15">
      <c r="A697" s="1243" t="s">
        <v>1466</v>
      </c>
      <c r="B697" s="1243" t="s">
        <v>1718</v>
      </c>
      <c r="C697" s="1253">
        <v>430000000</v>
      </c>
      <c r="D697" s="1253">
        <v>408000000</v>
      </c>
      <c r="E697" s="1253">
        <v>20</v>
      </c>
      <c r="F697" s="1253">
        <v>10</v>
      </c>
      <c r="G697" s="1253">
        <v>2</v>
      </c>
      <c r="H697" s="1253">
        <v>12</v>
      </c>
      <c r="I697" s="1244">
        <v>42248</v>
      </c>
    </row>
    <row r="698" spans="1:9" ht="15">
      <c r="A698" s="1243" t="s">
        <v>1563</v>
      </c>
      <c r="B698" s="1243" t="s">
        <v>1719</v>
      </c>
      <c r="C698" s="1253">
        <v>168000000</v>
      </c>
      <c r="D698" s="1253">
        <v>160000000</v>
      </c>
      <c r="E698" s="1253">
        <v>13</v>
      </c>
      <c r="F698" s="1253">
        <v>13</v>
      </c>
      <c r="G698" s="1253">
        <v>3</v>
      </c>
      <c r="H698" s="1253">
        <v>16</v>
      </c>
      <c r="I698" s="1244">
        <v>42248</v>
      </c>
    </row>
    <row r="699" spans="1:9" ht="15">
      <c r="A699" s="1243" t="s">
        <v>1046</v>
      </c>
      <c r="B699" s="1243" t="s">
        <v>1720</v>
      </c>
      <c r="C699" s="1253">
        <v>4315500000</v>
      </c>
      <c r="D699" s="1253">
        <v>4110000000</v>
      </c>
      <c r="E699" s="1253">
        <v>114</v>
      </c>
      <c r="F699" s="1253">
        <v>44</v>
      </c>
      <c r="G699" s="1253">
        <v>3</v>
      </c>
      <c r="H699" s="1253">
        <v>47</v>
      </c>
      <c r="I699" s="1244">
        <v>42248</v>
      </c>
    </row>
    <row r="700" spans="1:9" ht="15">
      <c r="A700" s="1243" t="s">
        <v>1047</v>
      </c>
      <c r="B700" s="1243" t="s">
        <v>1721</v>
      </c>
      <c r="C700" s="1253">
        <v>5366000000</v>
      </c>
      <c r="D700" s="1253">
        <v>5097000000</v>
      </c>
      <c r="E700" s="1253">
        <v>204</v>
      </c>
      <c r="F700" s="1253">
        <v>67</v>
      </c>
      <c r="G700" s="1253">
        <v>9</v>
      </c>
      <c r="H700" s="1253">
        <v>76</v>
      </c>
      <c r="I700" s="1244">
        <v>42248</v>
      </c>
    </row>
    <row r="701" spans="1:9" ht="15">
      <c r="A701" s="1243" t="s">
        <v>1048</v>
      </c>
      <c r="B701" s="1243" t="s">
        <v>1722</v>
      </c>
      <c r="C701" s="1253">
        <v>4173000000</v>
      </c>
      <c r="D701" s="1253">
        <v>3965000000</v>
      </c>
      <c r="E701" s="1253">
        <v>143</v>
      </c>
      <c r="F701" s="1253">
        <v>60</v>
      </c>
      <c r="G701" s="1253">
        <v>3</v>
      </c>
      <c r="H701" s="1253">
        <v>63</v>
      </c>
      <c r="I701" s="1244">
        <v>42248</v>
      </c>
    </row>
    <row r="702" spans="1:9" ht="15">
      <c r="A702" s="1243" t="s">
        <v>1049</v>
      </c>
      <c r="B702" s="1243" t="s">
        <v>1723</v>
      </c>
      <c r="C702" s="1253">
        <v>5008500000</v>
      </c>
      <c r="D702" s="1253">
        <v>4770000000</v>
      </c>
      <c r="E702" s="1253">
        <v>120</v>
      </c>
      <c r="F702" s="1253">
        <v>40</v>
      </c>
      <c r="G702" s="1253">
        <v>0</v>
      </c>
      <c r="H702" s="1253">
        <v>40</v>
      </c>
      <c r="I702" s="1244">
        <v>42248</v>
      </c>
    </row>
    <row r="703" spans="1:9" ht="15">
      <c r="A703" s="1243" t="s">
        <v>1051</v>
      </c>
      <c r="B703" s="1243" t="s">
        <v>1724</v>
      </c>
      <c r="C703" s="1253">
        <v>5450000000</v>
      </c>
      <c r="D703" s="1253">
        <v>5178000000</v>
      </c>
      <c r="E703" s="1253">
        <v>288</v>
      </c>
      <c r="F703" s="1253">
        <v>119</v>
      </c>
      <c r="G703" s="1253">
        <v>4</v>
      </c>
      <c r="H703" s="1253">
        <v>123</v>
      </c>
      <c r="I703" s="1244">
        <v>42248</v>
      </c>
    </row>
    <row r="704" spans="1:9" ht="15">
      <c r="A704" s="1243" t="s">
        <v>1052</v>
      </c>
      <c r="B704" s="1243" t="s">
        <v>1725</v>
      </c>
      <c r="C704" s="1253">
        <v>1050000000</v>
      </c>
      <c r="D704" s="1253">
        <v>1000000000</v>
      </c>
      <c r="E704" s="1253">
        <v>52</v>
      </c>
      <c r="F704" s="1253">
        <v>8</v>
      </c>
      <c r="G704" s="1253">
        <v>0</v>
      </c>
      <c r="H704" s="1253">
        <v>8</v>
      </c>
      <c r="I704" s="1244">
        <v>42248</v>
      </c>
    </row>
    <row r="705" spans="1:9" ht="15">
      <c r="A705" s="1243" t="s">
        <v>1569</v>
      </c>
      <c r="B705" s="1243" t="s">
        <v>1726</v>
      </c>
      <c r="C705" s="1253">
        <v>735000000</v>
      </c>
      <c r="D705" s="1253">
        <v>700000000</v>
      </c>
      <c r="E705" s="1253">
        <v>32</v>
      </c>
      <c r="F705" s="1253">
        <v>8</v>
      </c>
      <c r="G705" s="1253">
        <v>0</v>
      </c>
      <c r="H705" s="1253">
        <v>8</v>
      </c>
      <c r="I705" s="1244">
        <v>42248</v>
      </c>
    </row>
    <row r="706" spans="1:9" ht="15">
      <c r="A706" s="1243" t="s">
        <v>1053</v>
      </c>
      <c r="B706" s="1243" t="s">
        <v>1727</v>
      </c>
      <c r="C706" s="1253">
        <v>8365350000</v>
      </c>
      <c r="D706" s="1253">
        <v>7967000000</v>
      </c>
      <c r="E706" s="1253">
        <v>294</v>
      </c>
      <c r="F706" s="1253">
        <v>111</v>
      </c>
      <c r="G706" s="1253">
        <v>6</v>
      </c>
      <c r="H706" s="1253">
        <v>117</v>
      </c>
      <c r="I706" s="1244">
        <v>42248</v>
      </c>
    </row>
    <row r="707" spans="1:9" ht="15">
      <c r="A707" s="1243" t="s">
        <v>1054</v>
      </c>
      <c r="B707" s="1243" t="s">
        <v>1728</v>
      </c>
      <c r="C707" s="1253">
        <v>945000000</v>
      </c>
      <c r="D707" s="1253">
        <v>900000000</v>
      </c>
      <c r="E707" s="1253">
        <v>48</v>
      </c>
      <c r="F707" s="1253">
        <v>20</v>
      </c>
      <c r="G707" s="1253">
        <v>4</v>
      </c>
      <c r="H707" s="1253">
        <v>24</v>
      </c>
      <c r="I707" s="1244">
        <v>42248</v>
      </c>
    </row>
    <row r="708" spans="1:9" ht="15">
      <c r="A708" s="1243" t="s">
        <v>697</v>
      </c>
      <c r="B708" s="1243" t="s">
        <v>1729</v>
      </c>
      <c r="C708" s="1253">
        <v>17689350000</v>
      </c>
      <c r="D708" s="1253">
        <v>16847000000</v>
      </c>
      <c r="E708" s="1253">
        <v>528</v>
      </c>
      <c r="F708" s="1253">
        <v>195</v>
      </c>
      <c r="G708" s="1253">
        <v>9</v>
      </c>
      <c r="H708" s="1253">
        <v>204</v>
      </c>
      <c r="I708" s="1244">
        <v>42248</v>
      </c>
    </row>
    <row r="709" spans="1:9" ht="15">
      <c r="A709" s="1243" t="s">
        <v>699</v>
      </c>
      <c r="B709" s="1243" t="s">
        <v>1730</v>
      </c>
      <c r="C709" s="1253">
        <v>9539000000</v>
      </c>
      <c r="D709" s="1253">
        <v>9062000000</v>
      </c>
      <c r="E709" s="1253">
        <v>347</v>
      </c>
      <c r="F709" s="1253">
        <v>127</v>
      </c>
      <c r="G709" s="1253">
        <v>12</v>
      </c>
      <c r="H709" s="1253">
        <v>139</v>
      </c>
      <c r="I709" s="1244">
        <v>42248</v>
      </c>
    </row>
    <row r="710" spans="1:9" ht="15">
      <c r="A710" s="1243" t="s">
        <v>698</v>
      </c>
      <c r="B710" s="1243" t="s">
        <v>1731</v>
      </c>
      <c r="C710" s="1253">
        <v>5450000000</v>
      </c>
      <c r="D710" s="1253">
        <v>5178000000</v>
      </c>
      <c r="E710" s="1253">
        <v>288</v>
      </c>
      <c r="F710" s="1253">
        <v>119</v>
      </c>
      <c r="G710" s="1253">
        <v>4</v>
      </c>
      <c r="H710" s="1253">
        <v>123</v>
      </c>
      <c r="I710" s="1244">
        <v>42248</v>
      </c>
    </row>
    <row r="711" spans="1:9" ht="15">
      <c r="A711" s="1243" t="s">
        <v>377</v>
      </c>
      <c r="B711" s="1243" t="s">
        <v>1732</v>
      </c>
      <c r="C711" s="1253">
        <v>2730000000</v>
      </c>
      <c r="D711" s="1253">
        <v>2600000000</v>
      </c>
      <c r="E711" s="1253">
        <v>132</v>
      </c>
      <c r="F711" s="1253">
        <v>36</v>
      </c>
      <c r="G711" s="1253">
        <v>4</v>
      </c>
      <c r="H711" s="1253">
        <v>40</v>
      </c>
      <c r="I711" s="1244">
        <v>42248</v>
      </c>
    </row>
    <row r="712" spans="1:9" ht="15">
      <c r="A712" s="1243" t="s">
        <v>1056</v>
      </c>
      <c r="B712" s="1243" t="s">
        <v>1057</v>
      </c>
      <c r="C712" s="1253">
        <v>35408350000</v>
      </c>
      <c r="D712" s="1253">
        <v>33687000000</v>
      </c>
      <c r="E712" s="1253">
        <v>1295</v>
      </c>
      <c r="F712" s="1253">
        <v>477</v>
      </c>
      <c r="G712" s="1253">
        <v>31</v>
      </c>
      <c r="H712" s="1253">
        <v>508</v>
      </c>
      <c r="I712" s="1244">
        <v>42248</v>
      </c>
    </row>
    <row r="713" spans="1:9" ht="30">
      <c r="A713" s="1243" t="s">
        <v>1185</v>
      </c>
      <c r="B713" s="1243" t="s">
        <v>1733</v>
      </c>
      <c r="C713" s="1253">
        <v>2907450000</v>
      </c>
      <c r="D713" s="1253">
        <v>2769000000</v>
      </c>
      <c r="E713" s="1253">
        <v>72</v>
      </c>
      <c r="F713" s="1253">
        <v>29</v>
      </c>
      <c r="G713" s="1253">
        <v>2</v>
      </c>
      <c r="H713" s="1253">
        <v>31</v>
      </c>
      <c r="I713" s="1244">
        <v>42248</v>
      </c>
    </row>
    <row r="714" spans="1:9" ht="15">
      <c r="A714" s="1243" t="s">
        <v>1186</v>
      </c>
      <c r="B714" s="1243" t="s">
        <v>1734</v>
      </c>
      <c r="C714" s="1253">
        <v>5366000000</v>
      </c>
      <c r="D714" s="1253">
        <v>5097000000</v>
      </c>
      <c r="E714" s="1253">
        <v>204</v>
      </c>
      <c r="F714" s="1253">
        <v>67</v>
      </c>
      <c r="G714" s="1253">
        <v>9</v>
      </c>
      <c r="H714" s="1253">
        <v>76</v>
      </c>
      <c r="I714" s="1244">
        <v>42248</v>
      </c>
    </row>
    <row r="715" spans="1:9" ht="15">
      <c r="A715" s="1243" t="s">
        <v>1187</v>
      </c>
      <c r="B715" s="1243" t="s">
        <v>1735</v>
      </c>
      <c r="C715" s="1253">
        <v>1324000000</v>
      </c>
      <c r="D715" s="1253">
        <v>1258000000</v>
      </c>
      <c r="E715" s="1253">
        <v>38</v>
      </c>
      <c r="F715" s="1253">
        <v>15</v>
      </c>
      <c r="G715" s="1253">
        <v>0</v>
      </c>
      <c r="H715" s="1253">
        <v>15</v>
      </c>
      <c r="I715" s="1244">
        <v>42248</v>
      </c>
    </row>
    <row r="716" spans="1:9" ht="15">
      <c r="A716" s="1243" t="s">
        <v>1188</v>
      </c>
      <c r="B716" s="1243" t="s">
        <v>1736</v>
      </c>
      <c r="C716" s="1253">
        <v>3328500000</v>
      </c>
      <c r="D716" s="1253">
        <v>3170000000</v>
      </c>
      <c r="E716" s="1253">
        <v>93</v>
      </c>
      <c r="F716" s="1253">
        <v>32</v>
      </c>
      <c r="G716" s="1253">
        <v>0</v>
      </c>
      <c r="H716" s="1253">
        <v>32</v>
      </c>
      <c r="I716" s="1244">
        <v>42248</v>
      </c>
    </row>
    <row r="717" spans="1:9" ht="15">
      <c r="A717" s="1243" t="s">
        <v>1190</v>
      </c>
      <c r="B717" s="1243" t="s">
        <v>1738</v>
      </c>
      <c r="C717" s="1253">
        <v>3265500000</v>
      </c>
      <c r="D717" s="1253">
        <v>3110000000</v>
      </c>
      <c r="E717" s="1253">
        <v>97</v>
      </c>
      <c r="F717" s="1253">
        <v>36</v>
      </c>
      <c r="G717" s="1253">
        <v>3</v>
      </c>
      <c r="H717" s="1253">
        <v>39</v>
      </c>
      <c r="I717" s="1244">
        <v>42248</v>
      </c>
    </row>
    <row r="718" spans="1:9" ht="15">
      <c r="A718" s="1243" t="s">
        <v>1191</v>
      </c>
      <c r="B718" s="1243" t="s">
        <v>1739</v>
      </c>
      <c r="C718" s="1253">
        <v>2588000000</v>
      </c>
      <c r="D718" s="1253">
        <v>2459000000</v>
      </c>
      <c r="E718" s="1253">
        <v>121</v>
      </c>
      <c r="F718" s="1253">
        <v>55</v>
      </c>
      <c r="G718" s="1253">
        <v>4</v>
      </c>
      <c r="H718" s="1253">
        <v>59</v>
      </c>
      <c r="I718" s="1244">
        <v>42248</v>
      </c>
    </row>
    <row r="719" spans="1:9" ht="15">
      <c r="A719" s="1243" t="s">
        <v>1192</v>
      </c>
      <c r="B719" s="1243" t="s">
        <v>1740</v>
      </c>
      <c r="C719" s="1253">
        <v>1680000000</v>
      </c>
      <c r="D719" s="1253">
        <v>1600000000</v>
      </c>
      <c r="E719" s="1253">
        <v>27</v>
      </c>
      <c r="F719" s="1253">
        <v>8</v>
      </c>
      <c r="G719" s="1253">
        <v>0</v>
      </c>
      <c r="H719" s="1253">
        <v>8</v>
      </c>
      <c r="I719" s="1244">
        <v>42248</v>
      </c>
    </row>
    <row r="720" spans="1:9" ht="15">
      <c r="A720" s="1243" t="s">
        <v>1193</v>
      </c>
      <c r="B720" s="1243" t="s">
        <v>1741</v>
      </c>
      <c r="C720" s="1253">
        <v>1050000000</v>
      </c>
      <c r="D720" s="1253">
        <v>1000000000</v>
      </c>
      <c r="E720" s="1253">
        <v>52</v>
      </c>
      <c r="F720" s="1253">
        <v>8</v>
      </c>
      <c r="G720" s="1253">
        <v>0</v>
      </c>
      <c r="H720" s="1253">
        <v>8</v>
      </c>
      <c r="I720" s="1244">
        <v>42248</v>
      </c>
    </row>
    <row r="721" spans="1:9" ht="15">
      <c r="A721" s="1243" t="s">
        <v>1194</v>
      </c>
      <c r="B721" s="1243" t="s">
        <v>1742</v>
      </c>
      <c r="C721" s="1253">
        <v>1050000000</v>
      </c>
      <c r="D721" s="1253">
        <v>1000000000</v>
      </c>
      <c r="E721" s="1253">
        <v>17</v>
      </c>
      <c r="F721" s="1253">
        <v>8</v>
      </c>
      <c r="G721" s="1253">
        <v>0</v>
      </c>
      <c r="H721" s="1253">
        <v>8</v>
      </c>
      <c r="I721" s="1244">
        <v>42248</v>
      </c>
    </row>
    <row r="722" spans="1:9" ht="30">
      <c r="A722" s="1243" t="s">
        <v>1195</v>
      </c>
      <c r="B722" s="1243" t="s">
        <v>1743</v>
      </c>
      <c r="C722" s="1253">
        <v>2849000000</v>
      </c>
      <c r="D722" s="1253">
        <v>2707000000</v>
      </c>
      <c r="E722" s="1253">
        <v>105</v>
      </c>
      <c r="F722" s="1253">
        <v>45</v>
      </c>
      <c r="G722" s="1253">
        <v>3</v>
      </c>
      <c r="H722" s="1253">
        <v>48</v>
      </c>
      <c r="I722" s="1244">
        <v>42248</v>
      </c>
    </row>
    <row r="723" spans="1:9" ht="15">
      <c r="A723" s="1243" t="s">
        <v>1196</v>
      </c>
      <c r="B723" s="1243" t="s">
        <v>1744</v>
      </c>
      <c r="C723" s="1253">
        <v>5457900000</v>
      </c>
      <c r="D723" s="1253">
        <v>5198000000</v>
      </c>
      <c r="E723" s="1253">
        <v>222</v>
      </c>
      <c r="F723" s="1253">
        <v>82</v>
      </c>
      <c r="G723" s="1253">
        <v>4</v>
      </c>
      <c r="H723" s="1253">
        <v>86</v>
      </c>
      <c r="I723" s="1244">
        <v>42248</v>
      </c>
    </row>
    <row r="724" spans="1:9" ht="15">
      <c r="A724" s="1243" t="s">
        <v>1197</v>
      </c>
      <c r="B724" s="1243" t="s">
        <v>1745</v>
      </c>
      <c r="C724" s="1253">
        <v>735000000</v>
      </c>
      <c r="D724" s="1253">
        <v>700000000</v>
      </c>
      <c r="E724" s="1253">
        <v>32</v>
      </c>
      <c r="F724" s="1253">
        <v>8</v>
      </c>
      <c r="G724" s="1253">
        <v>0</v>
      </c>
      <c r="H724" s="1253">
        <v>8</v>
      </c>
      <c r="I724" s="1244">
        <v>42248</v>
      </c>
    </row>
    <row r="725" spans="1:9" ht="15">
      <c r="A725" s="1243" t="s">
        <v>1316</v>
      </c>
      <c r="B725" s="1243" t="s">
        <v>1746</v>
      </c>
      <c r="C725" s="1253">
        <v>1592000000</v>
      </c>
      <c r="D725" s="1253">
        <v>1512000000</v>
      </c>
      <c r="E725" s="1253">
        <v>90</v>
      </c>
      <c r="F725" s="1253">
        <v>38</v>
      </c>
      <c r="G725" s="1253">
        <v>0</v>
      </c>
      <c r="H725" s="1253">
        <v>38</v>
      </c>
      <c r="I725" s="1244">
        <v>42248</v>
      </c>
    </row>
    <row r="726" spans="1:9" ht="15">
      <c r="A726" s="1243" t="s">
        <v>1199</v>
      </c>
      <c r="B726" s="1243" t="s">
        <v>1747</v>
      </c>
      <c r="C726" s="1253">
        <v>945000000</v>
      </c>
      <c r="D726" s="1253">
        <v>900000000</v>
      </c>
      <c r="E726" s="1253">
        <v>48</v>
      </c>
      <c r="F726" s="1253">
        <v>20</v>
      </c>
      <c r="G726" s="1253">
        <v>4</v>
      </c>
      <c r="H726" s="1253">
        <v>24</v>
      </c>
      <c r="I726" s="1244">
        <v>42248</v>
      </c>
    </row>
    <row r="727" spans="1:9" ht="15">
      <c r="A727" s="1243" t="s">
        <v>1317</v>
      </c>
      <c r="B727" s="1243" t="s">
        <v>1748</v>
      </c>
      <c r="C727" s="1253">
        <v>761000000</v>
      </c>
      <c r="D727" s="1253">
        <v>723000000</v>
      </c>
      <c r="E727" s="1253">
        <v>47</v>
      </c>
      <c r="F727" s="1253">
        <v>8</v>
      </c>
      <c r="G727" s="1253">
        <v>0</v>
      </c>
      <c r="H727" s="1253">
        <v>8</v>
      </c>
      <c r="I727" s="1244">
        <v>42248</v>
      </c>
    </row>
    <row r="728" spans="1:9" ht="15">
      <c r="A728" s="1243" t="s">
        <v>1318</v>
      </c>
      <c r="B728" s="1243" t="s">
        <v>1749</v>
      </c>
      <c r="C728" s="1253">
        <v>509000000</v>
      </c>
      <c r="D728" s="1253">
        <v>484000000</v>
      </c>
      <c r="E728" s="1253">
        <v>30</v>
      </c>
      <c r="F728" s="1253">
        <v>18</v>
      </c>
      <c r="G728" s="1253">
        <v>0</v>
      </c>
      <c r="H728" s="1253">
        <v>18</v>
      </c>
      <c r="I728" s="1244">
        <v>42248</v>
      </c>
    </row>
    <row r="729" spans="1:9" ht="15">
      <c r="A729" s="1243" t="s">
        <v>1940</v>
      </c>
      <c r="B729" s="1243" t="s">
        <v>1941</v>
      </c>
      <c r="C729" s="1254"/>
      <c r="D729" s="1254"/>
      <c r="E729" s="1254"/>
      <c r="F729" s="1254"/>
      <c r="G729" s="1253">
        <v>2</v>
      </c>
      <c r="H729" s="1253">
        <v>2</v>
      </c>
      <c r="I729" s="1244">
        <v>42248</v>
      </c>
    </row>
    <row r="730" spans="1:9" ht="15">
      <c r="A730" s="1243" t="s">
        <v>1942</v>
      </c>
      <c r="B730" s="1243" t="s">
        <v>1943</v>
      </c>
      <c r="C730" s="1254"/>
      <c r="D730" s="1254"/>
      <c r="E730" s="1254"/>
      <c r="F730" s="1254"/>
      <c r="G730" s="1253">
        <v>2</v>
      </c>
      <c r="H730" s="1253">
        <v>2</v>
      </c>
      <c r="I730" s="1244">
        <v>42248</v>
      </c>
    </row>
    <row r="731" spans="1:9" ht="15">
      <c r="A731" s="1243" t="s">
        <v>1942</v>
      </c>
      <c r="B731" s="1243" t="s">
        <v>1944</v>
      </c>
      <c r="C731" s="1254"/>
      <c r="D731" s="1254"/>
      <c r="E731" s="1254"/>
      <c r="F731" s="1254"/>
      <c r="G731" s="1253">
        <v>2</v>
      </c>
      <c r="H731" s="1253">
        <v>2</v>
      </c>
      <c r="I731" s="1244">
        <v>42248</v>
      </c>
    </row>
    <row r="732" spans="1:9" ht="15">
      <c r="A732" s="1243" t="s">
        <v>1945</v>
      </c>
      <c r="B732" s="1243" t="s">
        <v>1946</v>
      </c>
      <c r="C732" s="1254"/>
      <c r="D732" s="1254"/>
      <c r="E732" s="1254"/>
      <c r="F732" s="1254"/>
      <c r="G732" s="1253">
        <v>2</v>
      </c>
      <c r="H732" s="1253">
        <v>2</v>
      </c>
      <c r="I732" s="1244">
        <v>42248</v>
      </c>
    </row>
    <row r="736" spans="1:9">
      <c r="A736" s="1250" t="s">
        <v>2117</v>
      </c>
    </row>
    <row r="737" spans="1:9" ht="15">
      <c r="A737" s="1242" t="s">
        <v>1007</v>
      </c>
      <c r="B737" s="1242" t="s">
        <v>1008</v>
      </c>
      <c r="C737" s="1252" t="s">
        <v>1</v>
      </c>
      <c r="D737" s="1252" t="s">
        <v>2</v>
      </c>
      <c r="E737" s="1252" t="s">
        <v>1006</v>
      </c>
      <c r="F737" s="1252" t="s">
        <v>1005</v>
      </c>
      <c r="G737" s="1252" t="s">
        <v>1004</v>
      </c>
      <c r="H737" s="1252" t="s">
        <v>1003</v>
      </c>
      <c r="I737" s="1242" t="s">
        <v>1058</v>
      </c>
    </row>
    <row r="738" spans="1:9" ht="15">
      <c r="A738" s="1243" t="s">
        <v>698</v>
      </c>
      <c r="B738" s="1243" t="s">
        <v>1731</v>
      </c>
      <c r="C738" s="1253">
        <v>4750000000</v>
      </c>
      <c r="D738" s="1253">
        <v>4514000000</v>
      </c>
      <c r="E738" s="1253">
        <v>254</v>
      </c>
      <c r="F738" s="1253">
        <v>133</v>
      </c>
      <c r="G738" s="1253">
        <v>6</v>
      </c>
      <c r="H738" s="1253">
        <v>139</v>
      </c>
      <c r="I738" s="1244">
        <v>42278</v>
      </c>
    </row>
    <row r="739" spans="1:9" ht="15">
      <c r="A739" s="1243" t="s">
        <v>1051</v>
      </c>
      <c r="B739" s="1243" t="s">
        <v>1724</v>
      </c>
      <c r="C739" s="1253">
        <v>1395000000</v>
      </c>
      <c r="D739" s="1253">
        <v>1326000000</v>
      </c>
      <c r="E739" s="1253">
        <v>63</v>
      </c>
      <c r="F739" s="1253">
        <v>40</v>
      </c>
      <c r="G739" s="1253">
        <v>4</v>
      </c>
      <c r="H739" s="1253">
        <v>44</v>
      </c>
      <c r="I739" s="1244">
        <v>42278</v>
      </c>
    </row>
    <row r="740" spans="1:9" ht="15">
      <c r="A740" s="1243" t="s">
        <v>2108</v>
      </c>
      <c r="B740" s="1243" t="s">
        <v>2109</v>
      </c>
      <c r="C740" s="1253">
        <v>1894000000</v>
      </c>
      <c r="D740" s="1253">
        <v>1799000000</v>
      </c>
      <c r="E740" s="1253">
        <v>107</v>
      </c>
      <c r="F740" s="1253">
        <v>60</v>
      </c>
      <c r="G740" s="1253">
        <v>0</v>
      </c>
      <c r="H740" s="1253">
        <v>60</v>
      </c>
      <c r="I740" s="1244">
        <v>42278</v>
      </c>
    </row>
    <row r="741" spans="1:9" ht="15">
      <c r="A741" s="1243" t="s">
        <v>2110</v>
      </c>
      <c r="B741" s="1243" t="s">
        <v>2111</v>
      </c>
      <c r="C741" s="1253">
        <v>1461000000</v>
      </c>
      <c r="D741" s="1253">
        <v>1389000000</v>
      </c>
      <c r="E741" s="1253">
        <v>84</v>
      </c>
      <c r="F741" s="1253">
        <v>33</v>
      </c>
      <c r="G741" s="1253">
        <v>2</v>
      </c>
      <c r="H741" s="1253">
        <v>35</v>
      </c>
      <c r="I741" s="1244">
        <v>42278</v>
      </c>
    </row>
    <row r="742" spans="1:9" ht="15">
      <c r="A742" s="1243" t="s">
        <v>803</v>
      </c>
      <c r="B742" s="1243" t="s">
        <v>1701</v>
      </c>
      <c r="C742" s="1253">
        <v>420000000</v>
      </c>
      <c r="D742" s="1253">
        <v>400000000</v>
      </c>
      <c r="E742" s="1253">
        <v>31</v>
      </c>
      <c r="F742" s="1253">
        <v>8</v>
      </c>
      <c r="G742" s="1253">
        <v>0</v>
      </c>
      <c r="H742" s="1253">
        <v>8</v>
      </c>
      <c r="I742" s="1244">
        <v>42278</v>
      </c>
    </row>
    <row r="743" spans="1:9" ht="15">
      <c r="A743" s="1243" t="s">
        <v>801</v>
      </c>
      <c r="B743" s="1243" t="s">
        <v>1702</v>
      </c>
      <c r="C743" s="1253">
        <v>504000000</v>
      </c>
      <c r="D743" s="1253">
        <v>480000000</v>
      </c>
      <c r="E743" s="1253">
        <v>24</v>
      </c>
      <c r="F743" s="1253">
        <v>8</v>
      </c>
      <c r="G743" s="1253">
        <v>0</v>
      </c>
      <c r="H743" s="1253">
        <v>8</v>
      </c>
      <c r="I743" s="1244">
        <v>42278</v>
      </c>
    </row>
    <row r="744" spans="1:9" ht="15">
      <c r="A744" s="1243" t="s">
        <v>849</v>
      </c>
      <c r="B744" s="1243" t="s">
        <v>1703</v>
      </c>
      <c r="C744" s="1253">
        <v>630000000</v>
      </c>
      <c r="D744" s="1253">
        <v>600000000</v>
      </c>
      <c r="E744" s="1253">
        <v>33</v>
      </c>
      <c r="F744" s="1253">
        <v>8</v>
      </c>
      <c r="G744" s="1253">
        <v>0</v>
      </c>
      <c r="H744" s="1253">
        <v>8</v>
      </c>
      <c r="I744" s="1244">
        <v>42278</v>
      </c>
    </row>
    <row r="745" spans="1:9" ht="15">
      <c r="A745" s="1243" t="s">
        <v>1002</v>
      </c>
      <c r="B745" s="1243" t="s">
        <v>1704</v>
      </c>
      <c r="C745" s="1253">
        <v>478000000</v>
      </c>
      <c r="D745" s="1253">
        <v>454000000</v>
      </c>
      <c r="E745" s="1253">
        <v>28</v>
      </c>
      <c r="F745" s="1253">
        <v>12</v>
      </c>
      <c r="G745" s="1253">
        <v>0</v>
      </c>
      <c r="H745" s="1253">
        <v>12</v>
      </c>
      <c r="I745" s="1244">
        <v>42278</v>
      </c>
    </row>
    <row r="746" spans="1:9" ht="15">
      <c r="A746" s="1243" t="s">
        <v>913</v>
      </c>
      <c r="B746" s="1243" t="s">
        <v>1705</v>
      </c>
      <c r="C746" s="1253">
        <v>463000000</v>
      </c>
      <c r="D746" s="1253">
        <v>440000000</v>
      </c>
      <c r="E746" s="1253">
        <v>22</v>
      </c>
      <c r="F746" s="1253">
        <v>13</v>
      </c>
      <c r="G746" s="1253">
        <v>0</v>
      </c>
      <c r="H746" s="1253">
        <v>13</v>
      </c>
      <c r="I746" s="1244">
        <v>42278</v>
      </c>
    </row>
    <row r="747" spans="1:9" ht="15">
      <c r="A747" s="1243" t="s">
        <v>1001</v>
      </c>
      <c r="B747" s="1243" t="s">
        <v>1706</v>
      </c>
      <c r="C747" s="1253">
        <v>487000000</v>
      </c>
      <c r="D747" s="1253">
        <v>463000000</v>
      </c>
      <c r="E747" s="1253">
        <v>29</v>
      </c>
      <c r="F747" s="1253">
        <v>15</v>
      </c>
      <c r="G747" s="1253">
        <v>0</v>
      </c>
      <c r="H747" s="1253">
        <v>15</v>
      </c>
      <c r="I747" s="1244">
        <v>42278</v>
      </c>
    </row>
    <row r="748" spans="1:9" ht="15">
      <c r="A748" s="1243" t="s">
        <v>1000</v>
      </c>
      <c r="B748" s="1243" t="s">
        <v>1707</v>
      </c>
      <c r="C748" s="1253">
        <v>378000000</v>
      </c>
      <c r="D748" s="1253">
        <v>360000000</v>
      </c>
      <c r="E748" s="1253">
        <v>32</v>
      </c>
      <c r="F748" s="1253">
        <v>10</v>
      </c>
      <c r="G748" s="1253">
        <v>2</v>
      </c>
      <c r="H748" s="1253">
        <v>12</v>
      </c>
      <c r="I748" s="1244">
        <v>42278</v>
      </c>
    </row>
    <row r="749" spans="1:9" ht="15">
      <c r="A749" s="1243" t="s">
        <v>999</v>
      </c>
      <c r="B749" s="1243" t="s">
        <v>1708</v>
      </c>
      <c r="C749" s="1253">
        <v>378000000</v>
      </c>
      <c r="D749" s="1253">
        <v>360000000</v>
      </c>
      <c r="E749" s="1253">
        <v>20</v>
      </c>
      <c r="F749" s="1253">
        <v>10</v>
      </c>
      <c r="G749" s="1253">
        <v>2</v>
      </c>
      <c r="H749" s="1253">
        <v>12</v>
      </c>
      <c r="I749" s="1244">
        <v>42278</v>
      </c>
    </row>
    <row r="750" spans="1:9" ht="15">
      <c r="A750" s="1243" t="s">
        <v>998</v>
      </c>
      <c r="B750" s="1243" t="s">
        <v>1709</v>
      </c>
      <c r="C750" s="1253">
        <v>649000000</v>
      </c>
      <c r="D750" s="1253">
        <v>617000000</v>
      </c>
      <c r="E750" s="1253">
        <v>45</v>
      </c>
      <c r="F750" s="1253">
        <v>10</v>
      </c>
      <c r="G750" s="1253">
        <v>1</v>
      </c>
      <c r="H750" s="1253">
        <v>11</v>
      </c>
      <c r="I750" s="1244">
        <v>42278</v>
      </c>
    </row>
    <row r="751" spans="1:9" ht="15">
      <c r="A751" s="1243" t="s">
        <v>997</v>
      </c>
      <c r="B751" s="1243" t="s">
        <v>1710</v>
      </c>
      <c r="C751" s="1253">
        <v>504000000</v>
      </c>
      <c r="D751" s="1253">
        <v>480000000</v>
      </c>
      <c r="E751" s="1253">
        <v>28</v>
      </c>
      <c r="F751" s="1253">
        <v>8</v>
      </c>
      <c r="G751" s="1253">
        <v>0</v>
      </c>
      <c r="H751" s="1253">
        <v>8</v>
      </c>
      <c r="I751" s="1244">
        <v>42278</v>
      </c>
    </row>
    <row r="752" spans="1:9" ht="15">
      <c r="A752" s="1243" t="s">
        <v>1313</v>
      </c>
      <c r="B752" s="1243" t="s">
        <v>1711</v>
      </c>
      <c r="C752" s="1253">
        <v>466000000</v>
      </c>
      <c r="D752" s="1253">
        <v>442000000</v>
      </c>
      <c r="E752" s="1253">
        <v>28</v>
      </c>
      <c r="F752" s="1253">
        <v>20</v>
      </c>
      <c r="G752" s="1253">
        <v>0</v>
      </c>
      <c r="H752" s="1253">
        <v>20</v>
      </c>
      <c r="I752" s="1244">
        <v>42278</v>
      </c>
    </row>
    <row r="753" spans="1:9" ht="15">
      <c r="A753" s="1243" t="s">
        <v>1457</v>
      </c>
      <c r="B753" s="1243" t="s">
        <v>1712</v>
      </c>
      <c r="C753" s="1253">
        <v>376950000</v>
      </c>
      <c r="D753" s="1253">
        <v>359000000</v>
      </c>
      <c r="E753" s="1253">
        <v>24</v>
      </c>
      <c r="F753" s="1253">
        <v>13</v>
      </c>
      <c r="G753" s="1253">
        <v>2</v>
      </c>
      <c r="H753" s="1253">
        <v>15</v>
      </c>
      <c r="I753" s="1244">
        <v>42278</v>
      </c>
    </row>
    <row r="754" spans="1:9" ht="15">
      <c r="A754" s="1243" t="s">
        <v>1312</v>
      </c>
      <c r="B754" s="1243" t="s">
        <v>1713</v>
      </c>
      <c r="C754" s="1253">
        <v>376950000</v>
      </c>
      <c r="D754" s="1253">
        <v>359000000</v>
      </c>
      <c r="E754" s="1253">
        <v>23</v>
      </c>
      <c r="F754" s="1253">
        <v>13</v>
      </c>
      <c r="G754" s="1253">
        <v>2</v>
      </c>
      <c r="H754" s="1253">
        <v>15</v>
      </c>
      <c r="I754" s="1244">
        <v>42278</v>
      </c>
    </row>
    <row r="755" spans="1:9" ht="15">
      <c r="A755" s="1243" t="s">
        <v>1462</v>
      </c>
      <c r="B755" s="1243" t="s">
        <v>1714</v>
      </c>
      <c r="C755" s="1253">
        <v>508000000</v>
      </c>
      <c r="D755" s="1253">
        <v>483000000</v>
      </c>
      <c r="E755" s="1253">
        <v>30</v>
      </c>
      <c r="F755" s="1253">
        <v>15</v>
      </c>
      <c r="G755" s="1253">
        <v>0</v>
      </c>
      <c r="H755" s="1253">
        <v>15</v>
      </c>
      <c r="I755" s="1244">
        <v>42278</v>
      </c>
    </row>
    <row r="756" spans="1:9" ht="15">
      <c r="A756" s="1243" t="s">
        <v>1461</v>
      </c>
      <c r="B756" s="1243" t="s">
        <v>1715</v>
      </c>
      <c r="C756" s="1253">
        <v>466000000</v>
      </c>
      <c r="D756" s="1253">
        <v>443000000</v>
      </c>
      <c r="E756" s="1253">
        <v>22</v>
      </c>
      <c r="F756" s="1253">
        <v>10</v>
      </c>
      <c r="G756" s="1253">
        <v>0</v>
      </c>
      <c r="H756" s="1253">
        <v>10</v>
      </c>
      <c r="I756" s="1244">
        <v>42278</v>
      </c>
    </row>
    <row r="757" spans="1:9" ht="15">
      <c r="A757" s="1243" t="s">
        <v>1459</v>
      </c>
      <c r="B757" s="1243" t="s">
        <v>1716</v>
      </c>
      <c r="C757" s="1253">
        <v>418950000</v>
      </c>
      <c r="D757" s="1253">
        <v>399000000</v>
      </c>
      <c r="E757" s="1253">
        <v>15</v>
      </c>
      <c r="F757" s="1253">
        <v>13</v>
      </c>
      <c r="G757" s="1253">
        <v>2</v>
      </c>
      <c r="H757" s="1253">
        <v>15</v>
      </c>
      <c r="I757" s="1244">
        <v>42278</v>
      </c>
    </row>
    <row r="758" spans="1:9" ht="15">
      <c r="A758" s="1243" t="s">
        <v>1464</v>
      </c>
      <c r="B758" s="1243" t="s">
        <v>1717</v>
      </c>
      <c r="C758" s="1253">
        <v>404000000</v>
      </c>
      <c r="D758" s="1253">
        <v>384000000</v>
      </c>
      <c r="E758" s="1253">
        <v>16</v>
      </c>
      <c r="F758" s="1253">
        <v>13</v>
      </c>
      <c r="G758" s="1253">
        <v>2</v>
      </c>
      <c r="H758" s="1253">
        <v>15</v>
      </c>
      <c r="I758" s="1244">
        <v>42278</v>
      </c>
    </row>
    <row r="759" spans="1:9" ht="15">
      <c r="A759" s="1243" t="s">
        <v>1466</v>
      </c>
      <c r="B759" s="1243" t="s">
        <v>1718</v>
      </c>
      <c r="C759" s="1253">
        <v>394000000</v>
      </c>
      <c r="D759" s="1253">
        <v>375000000</v>
      </c>
      <c r="E759" s="1253">
        <v>19</v>
      </c>
      <c r="F759" s="1253">
        <v>13</v>
      </c>
      <c r="G759" s="1253">
        <v>0</v>
      </c>
      <c r="H759" s="1253">
        <v>13</v>
      </c>
      <c r="I759" s="1244">
        <v>42278</v>
      </c>
    </row>
    <row r="760" spans="1:9" ht="15">
      <c r="A760" s="1243" t="s">
        <v>1563</v>
      </c>
      <c r="B760" s="1243" t="s">
        <v>1719</v>
      </c>
      <c r="C760" s="1253">
        <v>293000000</v>
      </c>
      <c r="D760" s="1253">
        <v>279000000</v>
      </c>
      <c r="E760" s="1253">
        <v>18</v>
      </c>
      <c r="F760" s="1253">
        <v>13</v>
      </c>
      <c r="G760" s="1253">
        <v>2</v>
      </c>
      <c r="H760" s="1253">
        <v>15</v>
      </c>
      <c r="I760" s="1244">
        <v>42278</v>
      </c>
    </row>
    <row r="761" spans="1:9" ht="15">
      <c r="A761" s="1243" t="s">
        <v>1940</v>
      </c>
      <c r="B761" s="1243" t="s">
        <v>1941</v>
      </c>
      <c r="C761" s="1253">
        <v>84000000</v>
      </c>
      <c r="D761" s="1253">
        <v>80000000</v>
      </c>
      <c r="E761" s="1253">
        <v>4</v>
      </c>
      <c r="F761" s="1253">
        <v>5</v>
      </c>
      <c r="G761" s="1253">
        <v>3</v>
      </c>
      <c r="H761" s="1253">
        <v>8</v>
      </c>
      <c r="I761" s="1244">
        <v>42278</v>
      </c>
    </row>
    <row r="762" spans="1:9" ht="15">
      <c r="A762" s="1243" t="s">
        <v>1046</v>
      </c>
      <c r="B762" s="1243" t="s">
        <v>1720</v>
      </c>
      <c r="C762" s="1253">
        <v>3915500000</v>
      </c>
      <c r="D762" s="1253">
        <v>3729000000</v>
      </c>
      <c r="E762" s="1253">
        <v>124</v>
      </c>
      <c r="F762" s="1253">
        <v>44</v>
      </c>
      <c r="G762" s="1253">
        <v>2</v>
      </c>
      <c r="H762" s="1253">
        <v>46</v>
      </c>
      <c r="I762" s="1244">
        <v>42278</v>
      </c>
    </row>
    <row r="763" spans="1:9" ht="15">
      <c r="A763" s="1243" t="s">
        <v>1047</v>
      </c>
      <c r="B763" s="1243" t="s">
        <v>1721</v>
      </c>
      <c r="C763" s="1253">
        <v>5801000000</v>
      </c>
      <c r="D763" s="1253">
        <v>5510000000</v>
      </c>
      <c r="E763" s="1253">
        <v>204</v>
      </c>
      <c r="F763" s="1253">
        <v>71</v>
      </c>
      <c r="G763" s="1253">
        <v>6</v>
      </c>
      <c r="H763" s="1253">
        <v>77</v>
      </c>
      <c r="I763" s="1244">
        <v>42278</v>
      </c>
    </row>
    <row r="764" spans="1:9" ht="15">
      <c r="A764" s="1243" t="s">
        <v>1048</v>
      </c>
      <c r="B764" s="1243" t="s">
        <v>1722</v>
      </c>
      <c r="C764" s="1253">
        <v>3456000000</v>
      </c>
      <c r="D764" s="1253">
        <v>3283000000</v>
      </c>
      <c r="E764" s="1253">
        <v>147</v>
      </c>
      <c r="F764" s="1253">
        <v>60</v>
      </c>
      <c r="G764" s="1253">
        <v>5</v>
      </c>
      <c r="H764" s="1253">
        <v>65</v>
      </c>
      <c r="I764" s="1244">
        <v>42278</v>
      </c>
    </row>
    <row r="765" spans="1:9" ht="15">
      <c r="A765" s="1243" t="s">
        <v>1049</v>
      </c>
      <c r="B765" s="1243" t="s">
        <v>1723</v>
      </c>
      <c r="C765" s="1253">
        <v>4095000000</v>
      </c>
      <c r="D765" s="1253">
        <v>3900000000</v>
      </c>
      <c r="E765" s="1253">
        <v>129</v>
      </c>
      <c r="F765" s="1253">
        <v>40</v>
      </c>
      <c r="G765" s="1253">
        <v>0</v>
      </c>
      <c r="H765" s="1253">
        <v>40</v>
      </c>
      <c r="I765" s="1244">
        <v>42278</v>
      </c>
    </row>
    <row r="766" spans="1:9" ht="15">
      <c r="A766" s="1243" t="s">
        <v>1052</v>
      </c>
      <c r="B766" s="1243" t="s">
        <v>1725</v>
      </c>
      <c r="C766" s="1253">
        <v>840000000</v>
      </c>
      <c r="D766" s="1253">
        <v>800000000</v>
      </c>
      <c r="E766" s="1253">
        <v>53</v>
      </c>
      <c r="F766" s="1253">
        <v>8</v>
      </c>
      <c r="G766" s="1253">
        <v>0</v>
      </c>
      <c r="H766" s="1253">
        <v>8</v>
      </c>
      <c r="I766" s="1244">
        <v>42278</v>
      </c>
    </row>
    <row r="767" spans="1:9" ht="15">
      <c r="A767" s="1243" t="s">
        <v>1569</v>
      </c>
      <c r="B767" s="1243" t="s">
        <v>1726</v>
      </c>
      <c r="C767" s="1253">
        <v>630000000</v>
      </c>
      <c r="D767" s="1253">
        <v>600000000</v>
      </c>
      <c r="E767" s="1253">
        <v>33</v>
      </c>
      <c r="F767" s="1253">
        <v>8</v>
      </c>
      <c r="G767" s="1253">
        <v>0</v>
      </c>
      <c r="H767" s="1253">
        <v>8</v>
      </c>
      <c r="I767" s="1244">
        <v>42278</v>
      </c>
    </row>
    <row r="768" spans="1:9" ht="15">
      <c r="A768" s="1243" t="s">
        <v>1053</v>
      </c>
      <c r="B768" s="1243" t="s">
        <v>1727</v>
      </c>
      <c r="C768" s="1253">
        <v>7394099999.999999</v>
      </c>
      <c r="D768" s="1253">
        <v>7042000000</v>
      </c>
      <c r="E768" s="1253">
        <v>322</v>
      </c>
      <c r="F768" s="1253">
        <v>111</v>
      </c>
      <c r="G768" s="1253">
        <v>6</v>
      </c>
      <c r="H768" s="1253">
        <v>117</v>
      </c>
      <c r="I768" s="1244">
        <v>42278</v>
      </c>
    </row>
    <row r="769" spans="1:9" ht="15">
      <c r="A769" s="1243" t="s">
        <v>1054</v>
      </c>
      <c r="B769" s="1243" t="s">
        <v>1728</v>
      </c>
      <c r="C769" s="1253">
        <v>756000000</v>
      </c>
      <c r="D769" s="1253">
        <v>720000000</v>
      </c>
      <c r="E769" s="1253">
        <v>52</v>
      </c>
      <c r="F769" s="1253">
        <v>20</v>
      </c>
      <c r="G769" s="1253">
        <v>4</v>
      </c>
      <c r="H769" s="1253">
        <v>24</v>
      </c>
      <c r="I769" s="1244">
        <v>42278</v>
      </c>
    </row>
    <row r="770" spans="1:9" ht="15">
      <c r="A770" s="1243" t="s">
        <v>2112</v>
      </c>
      <c r="B770" s="1243" t="s">
        <v>1943</v>
      </c>
      <c r="C770" s="1253">
        <v>84000000</v>
      </c>
      <c r="D770" s="1253">
        <v>80000000</v>
      </c>
      <c r="E770" s="1253">
        <v>4</v>
      </c>
      <c r="F770" s="1253">
        <v>5</v>
      </c>
      <c r="G770" s="1253">
        <v>3</v>
      </c>
      <c r="H770" s="1253">
        <v>8</v>
      </c>
      <c r="I770" s="1244">
        <v>42278</v>
      </c>
    </row>
    <row r="771" spans="1:9" ht="15">
      <c r="A771" s="1243" t="s">
        <v>697</v>
      </c>
      <c r="B771" s="1243" t="s">
        <v>1729</v>
      </c>
      <c r="C771" s="1253">
        <v>15404599999.999998</v>
      </c>
      <c r="D771" s="1253">
        <v>14671000000</v>
      </c>
      <c r="E771" s="1253">
        <v>575</v>
      </c>
      <c r="F771" s="1253">
        <v>195</v>
      </c>
      <c r="G771" s="1253">
        <v>8</v>
      </c>
      <c r="H771" s="1253">
        <v>203</v>
      </c>
      <c r="I771" s="1244">
        <v>42278</v>
      </c>
    </row>
    <row r="772" spans="1:9" ht="15">
      <c r="A772" s="1243" t="s">
        <v>699</v>
      </c>
      <c r="B772" s="1243" t="s">
        <v>1730</v>
      </c>
      <c r="C772" s="1253">
        <v>9257000000</v>
      </c>
      <c r="D772" s="1253">
        <v>8793000000</v>
      </c>
      <c r="E772" s="1253">
        <v>351</v>
      </c>
      <c r="F772" s="1253">
        <v>131</v>
      </c>
      <c r="G772" s="1253">
        <v>11</v>
      </c>
      <c r="H772" s="1253">
        <v>142</v>
      </c>
      <c r="I772" s="1244">
        <v>42278</v>
      </c>
    </row>
    <row r="773" spans="1:9" ht="15">
      <c r="A773" s="1243" t="s">
        <v>377</v>
      </c>
      <c r="B773" s="1243" t="s">
        <v>1732</v>
      </c>
      <c r="C773" s="1253">
        <v>2226000000</v>
      </c>
      <c r="D773" s="1253">
        <v>2120000000</v>
      </c>
      <c r="E773" s="1253">
        <v>138</v>
      </c>
      <c r="F773" s="1253">
        <v>36</v>
      </c>
      <c r="G773" s="1253">
        <v>4</v>
      </c>
      <c r="H773" s="1253">
        <v>40</v>
      </c>
      <c r="I773" s="1244">
        <v>42278</v>
      </c>
    </row>
    <row r="774" spans="1:9" ht="15">
      <c r="A774" s="1243" t="s">
        <v>1942</v>
      </c>
      <c r="B774" s="1243" t="s">
        <v>1944</v>
      </c>
      <c r="C774" s="1253">
        <v>84000000</v>
      </c>
      <c r="D774" s="1253">
        <v>80000000</v>
      </c>
      <c r="E774" s="1253">
        <v>4</v>
      </c>
      <c r="F774" s="1253">
        <v>5</v>
      </c>
      <c r="G774" s="1253">
        <v>3</v>
      </c>
      <c r="H774" s="1253">
        <v>8</v>
      </c>
      <c r="I774" s="1244">
        <v>42278</v>
      </c>
    </row>
    <row r="775" spans="1:9" ht="15">
      <c r="A775" s="1243" t="s">
        <v>1056</v>
      </c>
      <c r="B775" s="1243" t="s">
        <v>1057</v>
      </c>
      <c r="C775" s="1253">
        <v>31721600000</v>
      </c>
      <c r="D775" s="1253">
        <v>30178000000</v>
      </c>
      <c r="E775" s="1253">
        <v>1322</v>
      </c>
      <c r="F775" s="1253">
        <v>500</v>
      </c>
      <c r="G775" s="1253">
        <v>32</v>
      </c>
      <c r="H775" s="1253">
        <v>532</v>
      </c>
      <c r="I775" s="1244">
        <v>42278</v>
      </c>
    </row>
    <row r="776" spans="1:9" ht="30">
      <c r="A776" s="1243" t="s">
        <v>1185</v>
      </c>
      <c r="B776" s="1243" t="s">
        <v>1733</v>
      </c>
      <c r="C776" s="1253">
        <v>2602950000</v>
      </c>
      <c r="D776" s="1253">
        <v>2479000000</v>
      </c>
      <c r="E776" s="1253">
        <v>80</v>
      </c>
      <c r="F776" s="1253">
        <v>29</v>
      </c>
      <c r="G776" s="1253">
        <v>2</v>
      </c>
      <c r="H776" s="1253">
        <v>31</v>
      </c>
      <c r="I776" s="1244">
        <v>42278</v>
      </c>
    </row>
    <row r="777" spans="1:9" ht="15">
      <c r="A777" s="1243" t="s">
        <v>1186</v>
      </c>
      <c r="B777" s="1243" t="s">
        <v>1734</v>
      </c>
      <c r="C777" s="1253">
        <v>4952000000</v>
      </c>
      <c r="D777" s="1253">
        <v>4704000000</v>
      </c>
      <c r="E777" s="1253">
        <v>169</v>
      </c>
      <c r="F777" s="1253">
        <v>59</v>
      </c>
      <c r="G777" s="1253">
        <v>6</v>
      </c>
      <c r="H777" s="1253">
        <v>65</v>
      </c>
      <c r="I777" s="1244">
        <v>42278</v>
      </c>
    </row>
    <row r="778" spans="1:9" ht="15">
      <c r="A778" s="1243" t="s">
        <v>1187</v>
      </c>
      <c r="B778" s="1243" t="s">
        <v>1735</v>
      </c>
      <c r="C778" s="1253">
        <v>1034000000</v>
      </c>
      <c r="D778" s="1253">
        <v>982000000</v>
      </c>
      <c r="E778" s="1253">
        <v>38</v>
      </c>
      <c r="F778" s="1253">
        <v>15</v>
      </c>
      <c r="G778" s="1253">
        <v>3</v>
      </c>
      <c r="H778" s="1253">
        <v>18</v>
      </c>
      <c r="I778" s="1244">
        <v>42278</v>
      </c>
    </row>
    <row r="779" spans="1:9" ht="15">
      <c r="A779" s="1243" t="s">
        <v>1188</v>
      </c>
      <c r="B779" s="1243" t="s">
        <v>1736</v>
      </c>
      <c r="C779" s="1253">
        <v>2751000000</v>
      </c>
      <c r="D779" s="1253">
        <v>2620000000</v>
      </c>
      <c r="E779" s="1253">
        <v>100</v>
      </c>
      <c r="F779" s="1253">
        <v>32</v>
      </c>
      <c r="G779" s="1253">
        <v>0</v>
      </c>
      <c r="H779" s="1253">
        <v>32</v>
      </c>
      <c r="I779" s="1244">
        <v>42278</v>
      </c>
    </row>
    <row r="780" spans="1:9" ht="15">
      <c r="A780" s="1243" t="s">
        <v>1190</v>
      </c>
      <c r="B780" s="1243" t="s">
        <v>1738</v>
      </c>
      <c r="C780" s="1253">
        <v>3075500000</v>
      </c>
      <c r="D780" s="1253">
        <v>2929000000</v>
      </c>
      <c r="E780" s="1253">
        <v>105</v>
      </c>
      <c r="F780" s="1253">
        <v>36</v>
      </c>
      <c r="G780" s="1253">
        <v>2</v>
      </c>
      <c r="H780" s="1253">
        <v>38</v>
      </c>
      <c r="I780" s="1244">
        <v>42278</v>
      </c>
    </row>
    <row r="781" spans="1:9" ht="15">
      <c r="A781" s="1243" t="s">
        <v>1191</v>
      </c>
      <c r="B781" s="1243" t="s">
        <v>1739</v>
      </c>
      <c r="C781" s="1253">
        <v>1395000000</v>
      </c>
      <c r="D781" s="1253">
        <v>1326000000</v>
      </c>
      <c r="E781" s="1253">
        <v>63</v>
      </c>
      <c r="F781" s="1253">
        <v>40</v>
      </c>
      <c r="G781" s="1253">
        <v>4</v>
      </c>
      <c r="H781" s="1253">
        <v>44</v>
      </c>
      <c r="I781" s="1244">
        <v>42278</v>
      </c>
    </row>
    <row r="782" spans="1:9" ht="15">
      <c r="A782" s="1243" t="s">
        <v>35</v>
      </c>
      <c r="B782" s="1243" t="s">
        <v>1674</v>
      </c>
      <c r="C782" s="1253">
        <v>1013250000</v>
      </c>
      <c r="D782" s="1253">
        <v>965000000</v>
      </c>
      <c r="E782" s="1253">
        <v>24</v>
      </c>
      <c r="F782" s="1253">
        <v>8</v>
      </c>
      <c r="G782" s="1253">
        <v>0</v>
      </c>
      <c r="H782" s="1253">
        <v>8</v>
      </c>
      <c r="I782" s="1244">
        <v>42278</v>
      </c>
    </row>
    <row r="783" spans="1:9" ht="15">
      <c r="A783" s="1243" t="s">
        <v>64</v>
      </c>
      <c r="B783" s="1243" t="s">
        <v>1675</v>
      </c>
      <c r="C783" s="1253">
        <v>1512000000</v>
      </c>
      <c r="D783" s="1253">
        <v>1440000000</v>
      </c>
      <c r="E783" s="1253">
        <v>36</v>
      </c>
      <c r="F783" s="1253">
        <v>8</v>
      </c>
      <c r="G783" s="1253">
        <v>0</v>
      </c>
      <c r="H783" s="1253">
        <v>8</v>
      </c>
      <c r="I783" s="1244">
        <v>42278</v>
      </c>
    </row>
    <row r="784" spans="1:9" ht="15">
      <c r="A784" s="1243" t="s">
        <v>131</v>
      </c>
      <c r="B784" s="1243" t="s">
        <v>1676</v>
      </c>
      <c r="C784" s="1253">
        <v>1034000000</v>
      </c>
      <c r="D784" s="1253">
        <v>982000000</v>
      </c>
      <c r="E784" s="1253">
        <v>38</v>
      </c>
      <c r="F784" s="1253">
        <v>15</v>
      </c>
      <c r="G784" s="1253">
        <v>3</v>
      </c>
      <c r="H784" s="1253">
        <v>18</v>
      </c>
      <c r="I784" s="1244">
        <v>42278</v>
      </c>
    </row>
    <row r="785" spans="1:9" ht="15">
      <c r="A785" s="1243" t="s">
        <v>136</v>
      </c>
      <c r="B785" s="1243" t="s">
        <v>1677</v>
      </c>
      <c r="C785" s="1253">
        <v>973000000</v>
      </c>
      <c r="D785" s="1253">
        <v>924000000</v>
      </c>
      <c r="E785" s="1253">
        <v>32</v>
      </c>
      <c r="F785" s="1253">
        <v>15</v>
      </c>
      <c r="G785" s="1253">
        <v>0</v>
      </c>
      <c r="H785" s="1253">
        <v>15</v>
      </c>
      <c r="I785" s="1244">
        <v>42278</v>
      </c>
    </row>
    <row r="786" spans="1:9" ht="15">
      <c r="A786" s="1243" t="s">
        <v>133</v>
      </c>
      <c r="B786" s="1243" t="s">
        <v>1678</v>
      </c>
      <c r="C786" s="1253">
        <v>1611000000</v>
      </c>
      <c r="D786" s="1253">
        <v>1530000000</v>
      </c>
      <c r="E786" s="1253">
        <v>57</v>
      </c>
      <c r="F786" s="1253">
        <v>16</v>
      </c>
      <c r="G786" s="1253">
        <v>3</v>
      </c>
      <c r="H786" s="1253">
        <v>19</v>
      </c>
      <c r="I786" s="1244">
        <v>42278</v>
      </c>
    </row>
    <row r="787" spans="1:9" ht="15">
      <c r="A787" s="1243" t="s">
        <v>130</v>
      </c>
      <c r="B787" s="1243" t="s">
        <v>1679</v>
      </c>
      <c r="C787" s="1253">
        <v>1448000000</v>
      </c>
      <c r="D787" s="1253">
        <v>1375000000</v>
      </c>
      <c r="E787" s="1253">
        <v>57</v>
      </c>
      <c r="F787" s="1253">
        <v>20</v>
      </c>
      <c r="G787" s="1253">
        <v>2</v>
      </c>
      <c r="H787" s="1253">
        <v>22</v>
      </c>
      <c r="I787" s="1244">
        <v>42278</v>
      </c>
    </row>
    <row r="788" spans="1:9" ht="15">
      <c r="A788" s="1243" t="s">
        <v>138</v>
      </c>
      <c r="B788" s="1243" t="s">
        <v>1680</v>
      </c>
      <c r="C788" s="1253">
        <v>672000000</v>
      </c>
      <c r="D788" s="1253">
        <v>640000000</v>
      </c>
      <c r="E788" s="1253">
        <v>29</v>
      </c>
      <c r="F788" s="1253">
        <v>8</v>
      </c>
      <c r="G788" s="1253">
        <v>0</v>
      </c>
      <c r="H788" s="1253">
        <v>8</v>
      </c>
      <c r="I788" s="1244">
        <v>42278</v>
      </c>
    </row>
    <row r="789" spans="1:9" ht="15">
      <c r="A789" s="1243" t="s">
        <v>542</v>
      </c>
      <c r="B789" s="1243" t="s">
        <v>1681</v>
      </c>
      <c r="C789" s="1253">
        <v>588000000</v>
      </c>
      <c r="D789" s="1253">
        <v>560000000</v>
      </c>
      <c r="E789" s="1253">
        <v>31</v>
      </c>
      <c r="F789" s="1253">
        <v>8</v>
      </c>
      <c r="G789" s="1253">
        <v>0</v>
      </c>
      <c r="H789" s="1253">
        <v>8</v>
      </c>
      <c r="I789" s="1244">
        <v>42278</v>
      </c>
    </row>
    <row r="790" spans="1:9" ht="15">
      <c r="A790" s="1243" t="s">
        <v>572</v>
      </c>
      <c r="B790" s="1243" t="s">
        <v>1682</v>
      </c>
      <c r="C790" s="1253">
        <v>441000000</v>
      </c>
      <c r="D790" s="1253">
        <v>419000000</v>
      </c>
      <c r="E790" s="1253">
        <v>21</v>
      </c>
      <c r="F790" s="1253">
        <v>8</v>
      </c>
      <c r="G790" s="1253">
        <v>1</v>
      </c>
      <c r="H790" s="1253">
        <v>9</v>
      </c>
      <c r="I790" s="1244">
        <v>42278</v>
      </c>
    </row>
    <row r="791" spans="1:9" ht="15">
      <c r="A791" s="1243" t="s">
        <v>540</v>
      </c>
      <c r="B791" s="1243" t="s">
        <v>1683</v>
      </c>
      <c r="C791" s="1253">
        <v>609000000</v>
      </c>
      <c r="D791" s="1253">
        <v>580000000</v>
      </c>
      <c r="E791" s="1253">
        <v>24</v>
      </c>
      <c r="F791" s="1253">
        <v>8</v>
      </c>
      <c r="G791" s="1253">
        <v>0</v>
      </c>
      <c r="H791" s="1253">
        <v>8</v>
      </c>
      <c r="I791" s="1244">
        <v>42278</v>
      </c>
    </row>
    <row r="792" spans="1:9" ht="15">
      <c r="A792" s="1243" t="s">
        <v>561</v>
      </c>
      <c r="B792" s="1243" t="s">
        <v>1684</v>
      </c>
      <c r="C792" s="1253">
        <v>588000000</v>
      </c>
      <c r="D792" s="1253">
        <v>560000000</v>
      </c>
      <c r="E792" s="1253">
        <v>26</v>
      </c>
      <c r="F792" s="1253">
        <v>8</v>
      </c>
      <c r="G792" s="1253">
        <v>0</v>
      </c>
      <c r="H792" s="1253">
        <v>8</v>
      </c>
      <c r="I792" s="1244">
        <v>42278</v>
      </c>
    </row>
    <row r="793" spans="1:9" ht="15">
      <c r="A793" s="1243" t="s">
        <v>571</v>
      </c>
      <c r="B793" s="1243" t="s">
        <v>1685</v>
      </c>
      <c r="C793" s="1253">
        <v>849000000</v>
      </c>
      <c r="D793" s="1253">
        <v>806000000</v>
      </c>
      <c r="E793" s="1253">
        <v>35</v>
      </c>
      <c r="F793" s="1253">
        <v>12</v>
      </c>
      <c r="G793" s="1253">
        <v>0</v>
      </c>
      <c r="H793" s="1253">
        <v>12</v>
      </c>
      <c r="I793" s="1244">
        <v>42278</v>
      </c>
    </row>
    <row r="794" spans="1:9" ht="15">
      <c r="A794" s="1243" t="s">
        <v>559</v>
      </c>
      <c r="B794" s="1243" t="s">
        <v>1686</v>
      </c>
      <c r="C794" s="1253">
        <v>588000000</v>
      </c>
      <c r="D794" s="1253">
        <v>560000000</v>
      </c>
      <c r="E794" s="1253">
        <v>27</v>
      </c>
      <c r="F794" s="1253">
        <v>8</v>
      </c>
      <c r="G794" s="1253">
        <v>0</v>
      </c>
      <c r="H794" s="1253">
        <v>8</v>
      </c>
      <c r="I794" s="1244">
        <v>42278</v>
      </c>
    </row>
    <row r="795" spans="1:9" ht="15">
      <c r="A795" s="1243" t="s">
        <v>570</v>
      </c>
      <c r="B795" s="1243" t="s">
        <v>1687</v>
      </c>
      <c r="C795" s="1253">
        <v>1927000000</v>
      </c>
      <c r="D795" s="1253">
        <v>1831000000</v>
      </c>
      <c r="E795" s="1253">
        <v>59</v>
      </c>
      <c r="F795" s="1253">
        <v>20</v>
      </c>
      <c r="G795" s="1253">
        <v>2</v>
      </c>
      <c r="H795" s="1253">
        <v>22</v>
      </c>
      <c r="I795" s="1244">
        <v>42278</v>
      </c>
    </row>
    <row r="796" spans="1:9" ht="15">
      <c r="A796" s="1243" t="s">
        <v>560</v>
      </c>
      <c r="B796" s="1243" t="s">
        <v>1688</v>
      </c>
      <c r="C796" s="1253">
        <v>735000000</v>
      </c>
      <c r="D796" s="1253">
        <v>700000000</v>
      </c>
      <c r="E796" s="1253">
        <v>24</v>
      </c>
      <c r="F796" s="1253">
        <v>8</v>
      </c>
      <c r="G796" s="1253">
        <v>0</v>
      </c>
      <c r="H796" s="1253">
        <v>8</v>
      </c>
      <c r="I796" s="1244">
        <v>42278</v>
      </c>
    </row>
    <row r="797" spans="1:9" ht="15">
      <c r="A797" s="1243" t="s">
        <v>553</v>
      </c>
      <c r="B797" s="1243" t="s">
        <v>1689</v>
      </c>
      <c r="C797" s="1253">
        <v>546000000</v>
      </c>
      <c r="D797" s="1253">
        <v>520000000</v>
      </c>
      <c r="E797" s="1253">
        <v>21</v>
      </c>
      <c r="F797" s="1253">
        <v>8</v>
      </c>
      <c r="G797" s="1253">
        <v>0</v>
      </c>
      <c r="H797" s="1253">
        <v>8</v>
      </c>
      <c r="I797" s="1244">
        <v>42278</v>
      </c>
    </row>
    <row r="798" spans="1:9" ht="15">
      <c r="A798" s="1243" t="s">
        <v>645</v>
      </c>
      <c r="B798" s="1243" t="s">
        <v>1690</v>
      </c>
      <c r="C798" s="1253">
        <v>1260000000</v>
      </c>
      <c r="D798" s="1253">
        <v>1200000000</v>
      </c>
      <c r="E798" s="1253">
        <v>36</v>
      </c>
      <c r="F798" s="1253">
        <v>7</v>
      </c>
      <c r="G798" s="1253">
        <v>0</v>
      </c>
      <c r="H798" s="1253">
        <v>7</v>
      </c>
      <c r="I798" s="1244">
        <v>42278</v>
      </c>
    </row>
    <row r="799" spans="1:9" ht="15">
      <c r="A799" s="1243" t="s">
        <v>608</v>
      </c>
      <c r="B799" s="1243" t="s">
        <v>1691</v>
      </c>
      <c r="C799" s="1253">
        <v>359000000</v>
      </c>
      <c r="D799" s="1253">
        <v>341000000</v>
      </c>
      <c r="E799" s="1253">
        <v>21</v>
      </c>
      <c r="F799" s="1253">
        <v>12</v>
      </c>
      <c r="G799" s="1253">
        <v>0</v>
      </c>
      <c r="H799" s="1253">
        <v>12</v>
      </c>
      <c r="I799" s="1244">
        <v>42278</v>
      </c>
    </row>
    <row r="800" spans="1:9" ht="15">
      <c r="A800" s="1243" t="s">
        <v>644</v>
      </c>
      <c r="B800" s="1243" t="s">
        <v>1693</v>
      </c>
      <c r="C800" s="1253">
        <v>1344000000</v>
      </c>
      <c r="D800" s="1253">
        <v>1280000000</v>
      </c>
      <c r="E800" s="1253">
        <v>29</v>
      </c>
      <c r="F800" s="1253">
        <v>8</v>
      </c>
      <c r="G800" s="1253">
        <v>0</v>
      </c>
      <c r="H800" s="1253">
        <v>8</v>
      </c>
      <c r="I800" s="1244">
        <v>42278</v>
      </c>
    </row>
    <row r="801" spans="1:9" ht="15">
      <c r="A801" s="1243" t="s">
        <v>643</v>
      </c>
      <c r="B801" s="1243" t="s">
        <v>1694</v>
      </c>
      <c r="C801" s="1253">
        <v>840000000</v>
      </c>
      <c r="D801" s="1253">
        <v>800000000</v>
      </c>
      <c r="E801" s="1253">
        <v>53</v>
      </c>
      <c r="F801" s="1253">
        <v>8</v>
      </c>
      <c r="G801" s="1253">
        <v>0</v>
      </c>
      <c r="H801" s="1253">
        <v>8</v>
      </c>
      <c r="I801" s="1244">
        <v>42278</v>
      </c>
    </row>
    <row r="802" spans="1:9" ht="15">
      <c r="A802" s="1243" t="s">
        <v>702</v>
      </c>
      <c r="B802" s="1243" t="s">
        <v>1695</v>
      </c>
      <c r="C802" s="1253">
        <v>840000000</v>
      </c>
      <c r="D802" s="1253">
        <v>800000000</v>
      </c>
      <c r="E802" s="1253">
        <v>19</v>
      </c>
      <c r="F802" s="1253">
        <v>8</v>
      </c>
      <c r="G802" s="1253">
        <v>0</v>
      </c>
      <c r="H802" s="1253">
        <v>8</v>
      </c>
      <c r="I802" s="1244">
        <v>42278</v>
      </c>
    </row>
    <row r="803" spans="1:9" ht="15">
      <c r="A803" s="1243" t="s">
        <v>700</v>
      </c>
      <c r="B803" s="1243" t="s">
        <v>1696</v>
      </c>
      <c r="C803" s="1253">
        <v>976500000</v>
      </c>
      <c r="D803" s="1253">
        <v>930000000</v>
      </c>
      <c r="E803" s="1253">
        <v>30</v>
      </c>
      <c r="F803" s="1253">
        <v>8</v>
      </c>
      <c r="G803" s="1253">
        <v>0</v>
      </c>
      <c r="H803" s="1253">
        <v>8</v>
      </c>
      <c r="I803" s="1244">
        <v>42278</v>
      </c>
    </row>
    <row r="804" spans="1:9" ht="15">
      <c r="A804" s="1243" t="s">
        <v>703</v>
      </c>
      <c r="B804" s="1243" t="s">
        <v>1697</v>
      </c>
      <c r="C804" s="1253">
        <v>632000000</v>
      </c>
      <c r="D804" s="1253">
        <v>601000000</v>
      </c>
      <c r="E804" s="1253">
        <v>26</v>
      </c>
      <c r="F804" s="1253">
        <v>15</v>
      </c>
      <c r="G804" s="1253">
        <v>2</v>
      </c>
      <c r="H804" s="1253">
        <v>17</v>
      </c>
      <c r="I804" s="1244">
        <v>42278</v>
      </c>
    </row>
    <row r="805" spans="1:9" ht="15">
      <c r="A805" s="1243" t="s">
        <v>728</v>
      </c>
      <c r="B805" s="1243" t="s">
        <v>1698</v>
      </c>
      <c r="C805" s="1253">
        <v>418000000</v>
      </c>
      <c r="D805" s="1253">
        <v>397000000</v>
      </c>
      <c r="E805" s="1253">
        <v>20</v>
      </c>
      <c r="F805" s="1253">
        <v>10</v>
      </c>
      <c r="G805" s="1253">
        <v>1</v>
      </c>
      <c r="H805" s="1253">
        <v>11</v>
      </c>
      <c r="I805" s="1244">
        <v>42278</v>
      </c>
    </row>
    <row r="806" spans="1:9" ht="15">
      <c r="A806" s="1243" t="s">
        <v>806</v>
      </c>
      <c r="B806" s="1243" t="s">
        <v>1699</v>
      </c>
      <c r="C806" s="1253">
        <v>819000000</v>
      </c>
      <c r="D806" s="1253">
        <v>780000000</v>
      </c>
      <c r="E806" s="1253">
        <v>26</v>
      </c>
      <c r="F806" s="1253">
        <v>8</v>
      </c>
      <c r="G806" s="1253">
        <v>0</v>
      </c>
      <c r="H806" s="1253">
        <v>8</v>
      </c>
      <c r="I806" s="1244">
        <v>42278</v>
      </c>
    </row>
    <row r="807" spans="1:9" ht="15">
      <c r="A807" s="1243" t="s">
        <v>804</v>
      </c>
      <c r="B807" s="1243" t="s">
        <v>1700</v>
      </c>
      <c r="C807" s="1253">
        <v>420000000</v>
      </c>
      <c r="D807" s="1253">
        <v>400000000</v>
      </c>
      <c r="E807" s="1253">
        <v>30</v>
      </c>
      <c r="F807" s="1253">
        <v>8</v>
      </c>
      <c r="G807" s="1253">
        <v>0</v>
      </c>
      <c r="H807" s="1253">
        <v>8</v>
      </c>
      <c r="I807" s="1244">
        <v>42278</v>
      </c>
    </row>
    <row r="808" spans="1:9" ht="15">
      <c r="A808" s="1243" t="s">
        <v>1192</v>
      </c>
      <c r="B808" s="1243" t="s">
        <v>1740</v>
      </c>
      <c r="C808" s="1253">
        <v>1344000000</v>
      </c>
      <c r="D808" s="1253">
        <v>1280000000</v>
      </c>
      <c r="E808" s="1253">
        <v>29</v>
      </c>
      <c r="F808" s="1253">
        <v>8</v>
      </c>
      <c r="G808" s="1253">
        <v>0</v>
      </c>
      <c r="H808" s="1253">
        <v>8</v>
      </c>
      <c r="I808" s="1244">
        <v>42278</v>
      </c>
    </row>
    <row r="809" spans="1:9" ht="15">
      <c r="A809" s="1243" t="s">
        <v>2113</v>
      </c>
      <c r="B809" s="1243" t="s">
        <v>2114</v>
      </c>
      <c r="C809" s="1253">
        <v>812000000</v>
      </c>
      <c r="D809" s="1253">
        <v>772000000</v>
      </c>
      <c r="E809" s="1253">
        <v>39</v>
      </c>
      <c r="F809" s="1253">
        <v>23</v>
      </c>
      <c r="G809" s="1253">
        <v>1</v>
      </c>
      <c r="H809" s="1253">
        <v>24</v>
      </c>
      <c r="I809" s="1244">
        <v>42278</v>
      </c>
    </row>
    <row r="810" spans="1:9" ht="15">
      <c r="A810" s="1243" t="s">
        <v>1193</v>
      </c>
      <c r="B810" s="1243" t="s">
        <v>1741</v>
      </c>
      <c r="C810" s="1253">
        <v>840000000</v>
      </c>
      <c r="D810" s="1253">
        <v>800000000</v>
      </c>
      <c r="E810" s="1253">
        <v>53</v>
      </c>
      <c r="F810" s="1253">
        <v>8</v>
      </c>
      <c r="G810" s="1253">
        <v>0</v>
      </c>
      <c r="H810" s="1253">
        <v>8</v>
      </c>
      <c r="I810" s="1244">
        <v>42278</v>
      </c>
    </row>
    <row r="811" spans="1:9" ht="15">
      <c r="A811" s="1243" t="s">
        <v>1194</v>
      </c>
      <c r="B811" s="1243" t="s">
        <v>1742</v>
      </c>
      <c r="C811" s="1253">
        <v>840000000</v>
      </c>
      <c r="D811" s="1253">
        <v>800000000</v>
      </c>
      <c r="E811" s="1253">
        <v>19</v>
      </c>
      <c r="F811" s="1253">
        <v>8</v>
      </c>
      <c r="G811" s="1253">
        <v>0</v>
      </c>
      <c r="H811" s="1253">
        <v>8</v>
      </c>
      <c r="I811" s="1244">
        <v>42278</v>
      </c>
    </row>
    <row r="812" spans="1:9" ht="30">
      <c r="A812" s="1243" t="s">
        <v>1195</v>
      </c>
      <c r="B812" s="1243" t="s">
        <v>1743</v>
      </c>
      <c r="C812" s="1253">
        <v>2422000000</v>
      </c>
      <c r="D812" s="1253">
        <v>2301000000</v>
      </c>
      <c r="E812" s="1253">
        <v>109</v>
      </c>
      <c r="F812" s="1253">
        <v>45</v>
      </c>
      <c r="G812" s="1253">
        <v>2</v>
      </c>
      <c r="H812" s="1253">
        <v>47</v>
      </c>
      <c r="I812" s="1244">
        <v>42278</v>
      </c>
    </row>
    <row r="813" spans="1:9" ht="15">
      <c r="A813" s="1243" t="s">
        <v>1196</v>
      </c>
      <c r="B813" s="1243" t="s">
        <v>1744</v>
      </c>
      <c r="C813" s="1253">
        <v>4791150000</v>
      </c>
      <c r="D813" s="1253">
        <v>4563000000</v>
      </c>
      <c r="E813" s="1253">
        <v>242</v>
      </c>
      <c r="F813" s="1253">
        <v>82</v>
      </c>
      <c r="G813" s="1253">
        <v>4</v>
      </c>
      <c r="H813" s="1253">
        <v>86</v>
      </c>
      <c r="I813" s="1244">
        <v>42278</v>
      </c>
    </row>
    <row r="814" spans="1:9" ht="15">
      <c r="A814" s="1243" t="s">
        <v>1197</v>
      </c>
      <c r="B814" s="1243" t="s">
        <v>1745</v>
      </c>
      <c r="C814" s="1253">
        <v>630000000</v>
      </c>
      <c r="D814" s="1253">
        <v>600000000</v>
      </c>
      <c r="E814" s="1253">
        <v>33</v>
      </c>
      <c r="F814" s="1253">
        <v>8</v>
      </c>
      <c r="G814" s="1253">
        <v>0</v>
      </c>
      <c r="H814" s="1253">
        <v>8</v>
      </c>
      <c r="I814" s="1244">
        <v>42278</v>
      </c>
    </row>
    <row r="815" spans="1:9" ht="15">
      <c r="A815" s="1243" t="s">
        <v>1316</v>
      </c>
      <c r="B815" s="1243" t="s">
        <v>1746</v>
      </c>
      <c r="C815" s="1253">
        <v>1428000000</v>
      </c>
      <c r="D815" s="1253">
        <v>1357000000</v>
      </c>
      <c r="E815" s="1253">
        <v>79</v>
      </c>
      <c r="F815" s="1253">
        <v>40</v>
      </c>
      <c r="G815" s="1253">
        <v>0</v>
      </c>
      <c r="H815" s="1253">
        <v>40</v>
      </c>
      <c r="I815" s="1244">
        <v>42278</v>
      </c>
    </row>
    <row r="816" spans="1:9" ht="15">
      <c r="A816" s="1243" t="s">
        <v>1199</v>
      </c>
      <c r="B816" s="1243" t="s">
        <v>1747</v>
      </c>
      <c r="C816" s="1253">
        <v>756000000</v>
      </c>
      <c r="D816" s="1253">
        <v>720000000</v>
      </c>
      <c r="E816" s="1253">
        <v>52</v>
      </c>
      <c r="F816" s="1253">
        <v>20</v>
      </c>
      <c r="G816" s="1253">
        <v>4</v>
      </c>
      <c r="H816" s="1253">
        <v>24</v>
      </c>
      <c r="I816" s="1244">
        <v>42278</v>
      </c>
    </row>
    <row r="817" spans="1:9" ht="15">
      <c r="A817" s="1243" t="s">
        <v>1317</v>
      </c>
      <c r="B817" s="1243" t="s">
        <v>1748</v>
      </c>
      <c r="C817" s="1253">
        <v>649000000</v>
      </c>
      <c r="D817" s="1253">
        <v>617000000</v>
      </c>
      <c r="E817" s="1253">
        <v>45</v>
      </c>
      <c r="F817" s="1253">
        <v>10</v>
      </c>
      <c r="G817" s="1253">
        <v>1</v>
      </c>
      <c r="H817" s="1253">
        <v>11</v>
      </c>
      <c r="I817" s="1244">
        <v>42278</v>
      </c>
    </row>
    <row r="818" spans="1:9" ht="15">
      <c r="A818" s="1243" t="s">
        <v>1318</v>
      </c>
      <c r="B818" s="1243" t="s">
        <v>1749</v>
      </c>
      <c r="C818" s="1253">
        <v>466000000</v>
      </c>
      <c r="D818" s="1253">
        <v>442000000</v>
      </c>
      <c r="E818" s="1253">
        <v>28</v>
      </c>
      <c r="F818" s="1253">
        <v>20</v>
      </c>
      <c r="G818" s="1253">
        <v>0</v>
      </c>
      <c r="H818" s="1253">
        <v>20</v>
      </c>
      <c r="I818" s="1244">
        <v>42278</v>
      </c>
    </row>
    <row r="819" spans="1:9" ht="15">
      <c r="A819" s="1243" t="s">
        <v>1945</v>
      </c>
      <c r="B819" s="1243" t="s">
        <v>1946</v>
      </c>
      <c r="C819" s="1253">
        <v>84000000</v>
      </c>
      <c r="D819" s="1253">
        <v>80000000</v>
      </c>
      <c r="E819" s="1253">
        <v>4</v>
      </c>
      <c r="F819" s="1253">
        <v>5</v>
      </c>
      <c r="G819" s="1253">
        <v>3</v>
      </c>
      <c r="H819" s="1253">
        <v>8</v>
      </c>
      <c r="I819" s="1244">
        <v>42278</v>
      </c>
    </row>
    <row r="820" spans="1:9" ht="15">
      <c r="A820" s="1243" t="s">
        <v>2115</v>
      </c>
      <c r="B820" s="1243" t="s">
        <v>2116</v>
      </c>
      <c r="C820" s="1253">
        <v>849000000</v>
      </c>
      <c r="D820" s="1253">
        <v>806000000</v>
      </c>
      <c r="E820" s="1253">
        <v>35</v>
      </c>
      <c r="F820" s="1253">
        <v>12</v>
      </c>
      <c r="G820" s="1253">
        <v>0</v>
      </c>
      <c r="H820" s="1253">
        <v>12</v>
      </c>
      <c r="I820" s="1244">
        <v>42278</v>
      </c>
    </row>
    <row r="824" spans="1:9">
      <c r="A824" s="1260" t="s">
        <v>2207</v>
      </c>
    </row>
    <row r="825" spans="1:9" ht="15">
      <c r="A825" s="1255" t="s">
        <v>1007</v>
      </c>
      <c r="B825" s="1255" t="s">
        <v>1008</v>
      </c>
      <c r="C825" s="1255" t="s">
        <v>1</v>
      </c>
      <c r="D825" s="1255" t="s">
        <v>2</v>
      </c>
      <c r="E825" s="1255" t="s">
        <v>1006</v>
      </c>
      <c r="F825" s="1255" t="s">
        <v>1005</v>
      </c>
      <c r="G825" s="1255" t="s">
        <v>1004</v>
      </c>
      <c r="H825" s="1255" t="s">
        <v>1003</v>
      </c>
      <c r="I825" s="1255" t="s">
        <v>1058</v>
      </c>
    </row>
    <row r="826" spans="1:9" ht="15">
      <c r="A826" s="1256" t="s">
        <v>35</v>
      </c>
      <c r="B826" s="1256" t="s">
        <v>1674</v>
      </c>
      <c r="C826" s="1257">
        <v>981750000</v>
      </c>
      <c r="D826" s="1257">
        <v>935000000</v>
      </c>
      <c r="E826" s="1258">
        <v>26</v>
      </c>
      <c r="F826" s="1258">
        <v>10</v>
      </c>
      <c r="G826" s="1258">
        <v>0</v>
      </c>
      <c r="H826" s="1258">
        <v>10</v>
      </c>
      <c r="I826" s="1259">
        <v>42309</v>
      </c>
    </row>
    <row r="827" spans="1:9" ht="15">
      <c r="A827" s="1256" t="s">
        <v>64</v>
      </c>
      <c r="B827" s="1256" t="s">
        <v>1675</v>
      </c>
      <c r="C827" s="1257">
        <v>1911000000</v>
      </c>
      <c r="D827" s="1257">
        <v>1820000000</v>
      </c>
      <c r="E827" s="1258">
        <v>37</v>
      </c>
      <c r="F827" s="1258">
        <v>10</v>
      </c>
      <c r="G827" s="1258">
        <v>0</v>
      </c>
      <c r="H827" s="1258">
        <v>10</v>
      </c>
      <c r="I827" s="1259">
        <v>42309</v>
      </c>
    </row>
    <row r="828" spans="1:9" ht="15">
      <c r="A828" s="1256" t="s">
        <v>131</v>
      </c>
      <c r="B828" s="1256" t="s">
        <v>1676</v>
      </c>
      <c r="C828" s="1257">
        <v>1109000000</v>
      </c>
      <c r="D828" s="1257">
        <v>1054000000</v>
      </c>
      <c r="E828" s="1258">
        <v>41</v>
      </c>
      <c r="F828" s="1258">
        <v>15</v>
      </c>
      <c r="G828" s="1258">
        <v>0</v>
      </c>
      <c r="H828" s="1258">
        <v>15</v>
      </c>
      <c r="I828" s="1259">
        <v>42309</v>
      </c>
    </row>
    <row r="829" spans="1:9" ht="15">
      <c r="A829" s="1256" t="s">
        <v>136</v>
      </c>
      <c r="B829" s="1256" t="s">
        <v>1677</v>
      </c>
      <c r="C829" s="1257">
        <v>1142000000</v>
      </c>
      <c r="D829" s="1257">
        <v>1085000000</v>
      </c>
      <c r="E829" s="1258">
        <v>36</v>
      </c>
      <c r="F829" s="1258">
        <v>15</v>
      </c>
      <c r="G829" s="1258">
        <v>0</v>
      </c>
      <c r="H829" s="1258">
        <v>15</v>
      </c>
      <c r="I829" s="1259">
        <v>42309</v>
      </c>
    </row>
    <row r="830" spans="1:9" ht="15">
      <c r="A830" s="1256" t="s">
        <v>133</v>
      </c>
      <c r="B830" s="1256" t="s">
        <v>1678</v>
      </c>
      <c r="C830" s="1257">
        <v>1776000000</v>
      </c>
      <c r="D830" s="1257">
        <v>1687000000</v>
      </c>
      <c r="E830" s="1258">
        <v>62</v>
      </c>
      <c r="F830" s="1258">
        <v>17</v>
      </c>
      <c r="G830" s="1258">
        <v>3</v>
      </c>
      <c r="H830" s="1258">
        <v>20</v>
      </c>
      <c r="I830" s="1259">
        <v>42309</v>
      </c>
    </row>
    <row r="831" spans="1:9" ht="15">
      <c r="A831" s="1256" t="s">
        <v>130</v>
      </c>
      <c r="B831" s="1256" t="s">
        <v>1679</v>
      </c>
      <c r="C831" s="1257">
        <v>1546000000</v>
      </c>
      <c r="D831" s="1257">
        <v>1469000000</v>
      </c>
      <c r="E831" s="1258">
        <v>60</v>
      </c>
      <c r="F831" s="1258">
        <v>20</v>
      </c>
      <c r="G831" s="1258">
        <v>3</v>
      </c>
      <c r="H831" s="1258">
        <v>23</v>
      </c>
      <c r="I831" s="1259">
        <v>42309</v>
      </c>
    </row>
    <row r="832" spans="1:9" ht="15">
      <c r="A832" s="1256" t="s">
        <v>138</v>
      </c>
      <c r="B832" s="1256" t="s">
        <v>1680</v>
      </c>
      <c r="C832" s="1257">
        <v>924000000</v>
      </c>
      <c r="D832" s="1257">
        <v>880000000</v>
      </c>
      <c r="E832" s="1258">
        <v>31</v>
      </c>
      <c r="F832" s="1258">
        <v>10</v>
      </c>
      <c r="G832" s="1258">
        <v>0</v>
      </c>
      <c r="H832" s="1258">
        <v>10</v>
      </c>
      <c r="I832" s="1259">
        <v>42309</v>
      </c>
    </row>
    <row r="833" spans="1:9" ht="15">
      <c r="A833" s="1256" t="s">
        <v>542</v>
      </c>
      <c r="B833" s="1256" t="s">
        <v>1681</v>
      </c>
      <c r="C833" s="1257">
        <v>808500000</v>
      </c>
      <c r="D833" s="1257">
        <v>770000000</v>
      </c>
      <c r="E833" s="1258">
        <v>33</v>
      </c>
      <c r="F833" s="1258">
        <v>10</v>
      </c>
      <c r="G833" s="1258">
        <v>0</v>
      </c>
      <c r="H833" s="1258">
        <v>10</v>
      </c>
      <c r="I833" s="1259">
        <v>42309</v>
      </c>
    </row>
    <row r="834" spans="1:9" ht="15">
      <c r="A834" s="1256" t="s">
        <v>572</v>
      </c>
      <c r="B834" s="1256" t="s">
        <v>1682</v>
      </c>
      <c r="C834" s="1257">
        <v>470000000</v>
      </c>
      <c r="D834" s="1257">
        <v>446000000</v>
      </c>
      <c r="E834" s="1258">
        <v>22</v>
      </c>
      <c r="F834" s="1258">
        <v>8</v>
      </c>
      <c r="G834" s="1258">
        <v>0</v>
      </c>
      <c r="H834" s="1258">
        <v>8</v>
      </c>
      <c r="I834" s="1259">
        <v>42309</v>
      </c>
    </row>
    <row r="835" spans="1:9" ht="15">
      <c r="A835" s="1256" t="s">
        <v>540</v>
      </c>
      <c r="B835" s="1256" t="s">
        <v>1683</v>
      </c>
      <c r="C835" s="1257">
        <v>840000000</v>
      </c>
      <c r="D835" s="1257">
        <v>800000000</v>
      </c>
      <c r="E835" s="1258">
        <v>26</v>
      </c>
      <c r="F835" s="1258">
        <v>10</v>
      </c>
      <c r="G835" s="1258">
        <v>0</v>
      </c>
      <c r="H835" s="1258">
        <v>10</v>
      </c>
      <c r="I835" s="1259">
        <v>42309</v>
      </c>
    </row>
    <row r="836" spans="1:9" ht="15">
      <c r="A836" s="1256" t="s">
        <v>561</v>
      </c>
      <c r="B836" s="1256" t="s">
        <v>1684</v>
      </c>
      <c r="C836" s="1257">
        <v>808500000</v>
      </c>
      <c r="D836" s="1257">
        <v>770000000</v>
      </c>
      <c r="E836" s="1258">
        <v>28</v>
      </c>
      <c r="F836" s="1258">
        <v>10</v>
      </c>
      <c r="G836" s="1258">
        <v>0</v>
      </c>
      <c r="H836" s="1258">
        <v>10</v>
      </c>
      <c r="I836" s="1259">
        <v>42309</v>
      </c>
    </row>
    <row r="837" spans="1:9" ht="15">
      <c r="A837" s="1256" t="s">
        <v>571</v>
      </c>
      <c r="B837" s="1256" t="s">
        <v>1685</v>
      </c>
      <c r="C837" s="1257">
        <v>1000000000</v>
      </c>
      <c r="D837" s="1257">
        <v>950000000</v>
      </c>
      <c r="E837" s="1258">
        <v>42</v>
      </c>
      <c r="F837" s="1258">
        <v>15</v>
      </c>
      <c r="G837" s="1258">
        <v>0</v>
      </c>
      <c r="H837" s="1258">
        <v>15</v>
      </c>
      <c r="I837" s="1259">
        <v>42309</v>
      </c>
    </row>
    <row r="838" spans="1:9" ht="15">
      <c r="A838" s="1256" t="s">
        <v>559</v>
      </c>
      <c r="B838" s="1256" t="s">
        <v>1686</v>
      </c>
      <c r="C838" s="1257">
        <v>808500000</v>
      </c>
      <c r="D838" s="1257">
        <v>770000000</v>
      </c>
      <c r="E838" s="1258">
        <v>29</v>
      </c>
      <c r="F838" s="1258">
        <v>10</v>
      </c>
      <c r="G838" s="1258">
        <v>0</v>
      </c>
      <c r="H838" s="1258">
        <v>10</v>
      </c>
      <c r="I838" s="1259">
        <v>42309</v>
      </c>
    </row>
    <row r="839" spans="1:9" ht="15">
      <c r="A839" s="1256" t="s">
        <v>570</v>
      </c>
      <c r="B839" s="1256" t="s">
        <v>1687</v>
      </c>
      <c r="C839" s="1257">
        <v>2184000000</v>
      </c>
      <c r="D839" s="1257">
        <v>2075000000</v>
      </c>
      <c r="E839" s="1258">
        <v>64</v>
      </c>
      <c r="F839" s="1258">
        <v>20</v>
      </c>
      <c r="G839" s="1258">
        <v>2</v>
      </c>
      <c r="H839" s="1258">
        <v>22</v>
      </c>
      <c r="I839" s="1259">
        <v>42309</v>
      </c>
    </row>
    <row r="840" spans="1:9" ht="15">
      <c r="A840" s="1256" t="s">
        <v>560</v>
      </c>
      <c r="B840" s="1256" t="s">
        <v>1688</v>
      </c>
      <c r="C840" s="1257">
        <v>945000000</v>
      </c>
      <c r="D840" s="1257">
        <v>900000000</v>
      </c>
      <c r="E840" s="1258">
        <v>26</v>
      </c>
      <c r="F840" s="1258">
        <v>10</v>
      </c>
      <c r="G840" s="1258">
        <v>0</v>
      </c>
      <c r="H840" s="1258">
        <v>10</v>
      </c>
      <c r="I840" s="1259">
        <v>42309</v>
      </c>
    </row>
    <row r="841" spans="1:9" ht="15">
      <c r="A841" s="1256" t="s">
        <v>553</v>
      </c>
      <c r="B841" s="1256" t="s">
        <v>1689</v>
      </c>
      <c r="C841" s="1257">
        <v>750750000</v>
      </c>
      <c r="D841" s="1257">
        <v>715000000</v>
      </c>
      <c r="E841" s="1258">
        <v>24</v>
      </c>
      <c r="F841" s="1258">
        <v>10</v>
      </c>
      <c r="G841" s="1258">
        <v>0</v>
      </c>
      <c r="H841" s="1258">
        <v>10</v>
      </c>
      <c r="I841" s="1259">
        <v>42309</v>
      </c>
    </row>
    <row r="842" spans="1:9" ht="15">
      <c r="A842" s="1256" t="s">
        <v>645</v>
      </c>
      <c r="B842" s="1256" t="s">
        <v>1690</v>
      </c>
      <c r="C842" s="1257">
        <v>1491000000</v>
      </c>
      <c r="D842" s="1257">
        <v>1420000000</v>
      </c>
      <c r="E842" s="1258">
        <v>38</v>
      </c>
      <c r="F842" s="1258">
        <v>10</v>
      </c>
      <c r="G842" s="1258">
        <v>0</v>
      </c>
      <c r="H842" s="1258">
        <v>10</v>
      </c>
      <c r="I842" s="1259">
        <v>42309</v>
      </c>
    </row>
    <row r="843" spans="1:9" ht="15">
      <c r="A843" s="1256" t="s">
        <v>608</v>
      </c>
      <c r="B843" s="1256" t="s">
        <v>1691</v>
      </c>
      <c r="C843" s="1257">
        <v>188000000</v>
      </c>
      <c r="D843" s="1257">
        <v>179000000</v>
      </c>
      <c r="E843" s="1258">
        <v>9</v>
      </c>
      <c r="F843" s="1258">
        <v>15</v>
      </c>
      <c r="G843" s="1258">
        <v>2</v>
      </c>
      <c r="H843" s="1258">
        <v>17</v>
      </c>
      <c r="I843" s="1259">
        <v>42309</v>
      </c>
    </row>
    <row r="844" spans="1:9" ht="15">
      <c r="A844" s="1256" t="s">
        <v>644</v>
      </c>
      <c r="B844" s="1256" t="s">
        <v>1693</v>
      </c>
      <c r="C844" s="1257">
        <v>1848000000</v>
      </c>
      <c r="D844" s="1257">
        <v>1760000000</v>
      </c>
      <c r="E844" s="1258">
        <v>31</v>
      </c>
      <c r="F844" s="1258">
        <v>10</v>
      </c>
      <c r="G844" s="1258">
        <v>0</v>
      </c>
      <c r="H844" s="1258">
        <v>10</v>
      </c>
      <c r="I844" s="1259">
        <v>42309</v>
      </c>
    </row>
    <row r="845" spans="1:9" ht="15">
      <c r="A845" s="1256" t="s">
        <v>643</v>
      </c>
      <c r="B845" s="1256" t="s">
        <v>1694</v>
      </c>
      <c r="C845" s="1257">
        <v>1155000000</v>
      </c>
      <c r="D845" s="1257">
        <v>1100000000</v>
      </c>
      <c r="E845" s="1258">
        <v>55</v>
      </c>
      <c r="F845" s="1258">
        <v>10</v>
      </c>
      <c r="G845" s="1258">
        <v>0</v>
      </c>
      <c r="H845" s="1258">
        <v>10</v>
      </c>
      <c r="I845" s="1259">
        <v>42309</v>
      </c>
    </row>
    <row r="846" spans="1:9" ht="15">
      <c r="A846" s="1256" t="s">
        <v>702</v>
      </c>
      <c r="B846" s="1256" t="s">
        <v>1695</v>
      </c>
      <c r="C846" s="1257">
        <v>1155000000</v>
      </c>
      <c r="D846" s="1257">
        <v>1100000000</v>
      </c>
      <c r="E846" s="1258">
        <v>21</v>
      </c>
      <c r="F846" s="1258">
        <v>10</v>
      </c>
      <c r="G846" s="1258">
        <v>0</v>
      </c>
      <c r="H846" s="1258">
        <v>10</v>
      </c>
      <c r="I846" s="1259">
        <v>42309</v>
      </c>
    </row>
    <row r="847" spans="1:9" ht="15">
      <c r="A847" s="1256" t="s">
        <v>700</v>
      </c>
      <c r="B847" s="1256" t="s">
        <v>1696</v>
      </c>
      <c r="C847" s="1257">
        <v>981750000</v>
      </c>
      <c r="D847" s="1257">
        <v>935000000</v>
      </c>
      <c r="E847" s="1258">
        <v>32</v>
      </c>
      <c r="F847" s="1258">
        <v>10</v>
      </c>
      <c r="G847" s="1258">
        <v>0</v>
      </c>
      <c r="H847" s="1258">
        <v>10</v>
      </c>
      <c r="I847" s="1259">
        <v>42309</v>
      </c>
    </row>
    <row r="848" spans="1:9" ht="15">
      <c r="A848" s="1256" t="s">
        <v>703</v>
      </c>
      <c r="B848" s="1256" t="s">
        <v>1697</v>
      </c>
      <c r="C848" s="1257">
        <v>733000000</v>
      </c>
      <c r="D848" s="1257">
        <v>696000000</v>
      </c>
      <c r="E848" s="1258">
        <v>31</v>
      </c>
      <c r="F848" s="1258">
        <v>15</v>
      </c>
      <c r="G848" s="1258">
        <v>0</v>
      </c>
      <c r="H848" s="1258">
        <v>15</v>
      </c>
      <c r="I848" s="1259">
        <v>42309</v>
      </c>
    </row>
    <row r="849" spans="1:9" ht="15">
      <c r="A849" s="1256" t="s">
        <v>728</v>
      </c>
      <c r="B849" s="1256" t="s">
        <v>1698</v>
      </c>
      <c r="C849" s="1257">
        <v>439000000</v>
      </c>
      <c r="D849" s="1257">
        <v>417000000</v>
      </c>
      <c r="E849" s="1258">
        <v>22</v>
      </c>
      <c r="F849" s="1258">
        <v>12</v>
      </c>
      <c r="G849" s="1258">
        <v>0</v>
      </c>
      <c r="H849" s="1258">
        <v>12</v>
      </c>
      <c r="I849" s="1259">
        <v>42309</v>
      </c>
    </row>
    <row r="850" spans="1:9" ht="15">
      <c r="A850" s="1256" t="s">
        <v>806</v>
      </c>
      <c r="B850" s="1256" t="s">
        <v>1699</v>
      </c>
      <c r="C850" s="1257">
        <v>1071000000</v>
      </c>
      <c r="D850" s="1257">
        <v>1020000000</v>
      </c>
      <c r="E850" s="1258">
        <v>28</v>
      </c>
      <c r="F850" s="1258">
        <v>10</v>
      </c>
      <c r="G850" s="1258">
        <v>0</v>
      </c>
      <c r="H850" s="1258">
        <v>10</v>
      </c>
      <c r="I850" s="1259">
        <v>42309</v>
      </c>
    </row>
    <row r="851" spans="1:9" ht="15">
      <c r="A851" s="1256" t="s">
        <v>804</v>
      </c>
      <c r="B851" s="1256" t="s">
        <v>1700</v>
      </c>
      <c r="C851" s="1257">
        <v>577500000</v>
      </c>
      <c r="D851" s="1257">
        <v>550000000</v>
      </c>
      <c r="E851" s="1258">
        <v>31</v>
      </c>
      <c r="F851" s="1258">
        <v>10</v>
      </c>
      <c r="G851" s="1258">
        <v>0</v>
      </c>
      <c r="H851" s="1258">
        <v>10</v>
      </c>
      <c r="I851" s="1259">
        <v>42309</v>
      </c>
    </row>
    <row r="852" spans="1:9" ht="15">
      <c r="A852" s="1256" t="s">
        <v>803</v>
      </c>
      <c r="B852" s="1256" t="s">
        <v>1701</v>
      </c>
      <c r="C852" s="1257">
        <v>577500000</v>
      </c>
      <c r="D852" s="1257">
        <v>550000000</v>
      </c>
      <c r="E852" s="1258">
        <v>33</v>
      </c>
      <c r="F852" s="1258">
        <v>10</v>
      </c>
      <c r="G852" s="1258">
        <v>0</v>
      </c>
      <c r="H852" s="1258">
        <v>10</v>
      </c>
      <c r="I852" s="1259">
        <v>42309</v>
      </c>
    </row>
    <row r="853" spans="1:9" ht="30">
      <c r="A853" s="1256" t="s">
        <v>1185</v>
      </c>
      <c r="B853" s="1256" t="s">
        <v>1733</v>
      </c>
      <c r="C853" s="1257">
        <v>3211950000</v>
      </c>
      <c r="D853" s="1257">
        <v>3059000000</v>
      </c>
      <c r="E853" s="1258">
        <v>86</v>
      </c>
      <c r="F853" s="1258">
        <v>33</v>
      </c>
      <c r="G853" s="1258">
        <v>2</v>
      </c>
      <c r="H853" s="1258">
        <v>35</v>
      </c>
      <c r="I853" s="1259">
        <v>42309</v>
      </c>
    </row>
    <row r="854" spans="1:9" ht="15">
      <c r="A854" s="1256" t="s">
        <v>1186</v>
      </c>
      <c r="B854" s="1256" t="s">
        <v>1734</v>
      </c>
      <c r="C854" s="1257">
        <v>5572000000</v>
      </c>
      <c r="D854" s="1257">
        <v>5293000000</v>
      </c>
      <c r="E854" s="1258">
        <v>184</v>
      </c>
      <c r="F854" s="1258">
        <v>60</v>
      </c>
      <c r="G854" s="1258">
        <v>5</v>
      </c>
      <c r="H854" s="1258">
        <v>65</v>
      </c>
      <c r="I854" s="1259">
        <v>42309</v>
      </c>
    </row>
    <row r="855" spans="1:9" ht="15">
      <c r="A855" s="1256" t="s">
        <v>1187</v>
      </c>
      <c r="B855" s="1256" t="s">
        <v>1735</v>
      </c>
      <c r="C855" s="1257">
        <v>2266000000</v>
      </c>
      <c r="D855" s="1257">
        <v>2154000000</v>
      </c>
      <c r="E855" s="1258">
        <v>103</v>
      </c>
      <c r="F855" s="1258">
        <v>40</v>
      </c>
      <c r="G855" s="1258">
        <v>2</v>
      </c>
      <c r="H855" s="1258">
        <v>42</v>
      </c>
      <c r="I855" s="1259">
        <v>42309</v>
      </c>
    </row>
    <row r="856" spans="1:9" ht="15">
      <c r="A856" s="1256" t="s">
        <v>1188</v>
      </c>
      <c r="B856" s="1256" t="s">
        <v>1736</v>
      </c>
      <c r="C856" s="1257">
        <v>3664500000</v>
      </c>
      <c r="D856" s="1257">
        <v>3490000000</v>
      </c>
      <c r="E856" s="1258">
        <v>108</v>
      </c>
      <c r="F856" s="1258">
        <v>40</v>
      </c>
      <c r="G856" s="1258">
        <v>0</v>
      </c>
      <c r="H856" s="1258">
        <v>40</v>
      </c>
      <c r="I856" s="1259">
        <v>42309</v>
      </c>
    </row>
    <row r="857" spans="1:9" ht="15">
      <c r="A857" s="1256" t="s">
        <v>1190</v>
      </c>
      <c r="B857" s="1256" t="s">
        <v>1738</v>
      </c>
      <c r="C857" s="1257">
        <v>3642500000</v>
      </c>
      <c r="D857" s="1257">
        <v>3469000000</v>
      </c>
      <c r="E857" s="1258">
        <v>117</v>
      </c>
      <c r="F857" s="1258">
        <v>43</v>
      </c>
      <c r="G857" s="1258">
        <v>2</v>
      </c>
      <c r="H857" s="1258">
        <v>45</v>
      </c>
      <c r="I857" s="1259">
        <v>42309</v>
      </c>
    </row>
    <row r="858" spans="1:9" ht="15">
      <c r="A858" s="1256" t="s">
        <v>1191</v>
      </c>
      <c r="B858" s="1256" t="s">
        <v>1739</v>
      </c>
      <c r="C858" s="1257">
        <v>1437000000</v>
      </c>
      <c r="D858" s="1257">
        <v>1365000000</v>
      </c>
      <c r="E858" s="1258">
        <v>61</v>
      </c>
      <c r="F858" s="1258">
        <v>43</v>
      </c>
      <c r="G858" s="1258">
        <v>2</v>
      </c>
      <c r="H858" s="1258">
        <v>45</v>
      </c>
      <c r="I858" s="1259">
        <v>42309</v>
      </c>
    </row>
    <row r="859" spans="1:9" ht="15">
      <c r="A859" s="1256" t="s">
        <v>1192</v>
      </c>
      <c r="B859" s="1256" t="s">
        <v>1740</v>
      </c>
      <c r="C859" s="1257">
        <v>1848000000</v>
      </c>
      <c r="D859" s="1257">
        <v>1760000000</v>
      </c>
      <c r="E859" s="1258">
        <v>31</v>
      </c>
      <c r="F859" s="1258">
        <v>10</v>
      </c>
      <c r="G859" s="1258">
        <v>0</v>
      </c>
      <c r="H859" s="1258">
        <v>10</v>
      </c>
      <c r="I859" s="1259">
        <v>42309</v>
      </c>
    </row>
    <row r="860" spans="1:9" ht="15">
      <c r="A860" s="1256" t="s">
        <v>1193</v>
      </c>
      <c r="B860" s="1256" t="s">
        <v>1741</v>
      </c>
      <c r="C860" s="1257">
        <v>1155000000</v>
      </c>
      <c r="D860" s="1257">
        <v>1100000000</v>
      </c>
      <c r="E860" s="1258">
        <v>55</v>
      </c>
      <c r="F860" s="1258">
        <v>10</v>
      </c>
      <c r="G860" s="1258">
        <v>0</v>
      </c>
      <c r="H860" s="1258">
        <v>10</v>
      </c>
      <c r="I860" s="1259">
        <v>42309</v>
      </c>
    </row>
    <row r="861" spans="1:9" ht="15">
      <c r="A861" s="1256" t="s">
        <v>1194</v>
      </c>
      <c r="B861" s="1256" t="s">
        <v>1742</v>
      </c>
      <c r="C861" s="1257">
        <v>1155000000</v>
      </c>
      <c r="D861" s="1257">
        <v>1100000000</v>
      </c>
      <c r="E861" s="1258">
        <v>21</v>
      </c>
      <c r="F861" s="1258">
        <v>10</v>
      </c>
      <c r="G861" s="1258">
        <v>0</v>
      </c>
      <c r="H861" s="1258">
        <v>10</v>
      </c>
      <c r="I861" s="1259">
        <v>42309</v>
      </c>
    </row>
    <row r="862" spans="1:9" ht="15">
      <c r="A862" s="1256" t="s">
        <v>801</v>
      </c>
      <c r="B862" s="1256" t="s">
        <v>1702</v>
      </c>
      <c r="C862" s="1257">
        <v>693000000</v>
      </c>
      <c r="D862" s="1257">
        <v>660000000</v>
      </c>
      <c r="E862" s="1258">
        <v>27</v>
      </c>
      <c r="F862" s="1258">
        <v>10</v>
      </c>
      <c r="G862" s="1258">
        <v>0</v>
      </c>
      <c r="H862" s="1258">
        <v>10</v>
      </c>
      <c r="I862" s="1259">
        <v>42309</v>
      </c>
    </row>
    <row r="863" spans="1:9" ht="15">
      <c r="A863" s="1256" t="s">
        <v>849</v>
      </c>
      <c r="B863" s="1256" t="s">
        <v>1703</v>
      </c>
      <c r="C863" s="1257">
        <v>787500000</v>
      </c>
      <c r="D863" s="1257">
        <v>750000000</v>
      </c>
      <c r="E863" s="1258">
        <v>35</v>
      </c>
      <c r="F863" s="1258">
        <v>10</v>
      </c>
      <c r="G863" s="1258">
        <v>0</v>
      </c>
      <c r="H863" s="1258">
        <v>10</v>
      </c>
      <c r="I863" s="1259">
        <v>42309</v>
      </c>
    </row>
    <row r="864" spans="1:9" ht="15">
      <c r="A864" s="1256" t="s">
        <v>1002</v>
      </c>
      <c r="B864" s="1256" t="s">
        <v>1704</v>
      </c>
      <c r="C864" s="1257">
        <v>560000000</v>
      </c>
      <c r="D864" s="1257">
        <v>532000000</v>
      </c>
      <c r="E864" s="1258">
        <v>33</v>
      </c>
      <c r="F864" s="1258">
        <v>12</v>
      </c>
      <c r="G864" s="1258">
        <v>0</v>
      </c>
      <c r="H864" s="1258">
        <v>12</v>
      </c>
      <c r="I864" s="1259">
        <v>42309</v>
      </c>
    </row>
    <row r="865" spans="1:9" ht="15">
      <c r="A865" s="1256" t="s">
        <v>913</v>
      </c>
      <c r="B865" s="1256" t="s">
        <v>1705</v>
      </c>
      <c r="C865" s="1257">
        <v>463000000</v>
      </c>
      <c r="D865" s="1257">
        <v>440000000</v>
      </c>
      <c r="E865" s="1258">
        <v>22</v>
      </c>
      <c r="F865" s="1258">
        <v>12</v>
      </c>
      <c r="G865" s="1258">
        <v>0</v>
      </c>
      <c r="H865" s="1258">
        <v>12</v>
      </c>
      <c r="I865" s="1259">
        <v>42309</v>
      </c>
    </row>
    <row r="866" spans="1:9" ht="15">
      <c r="A866" s="1256" t="s">
        <v>1001</v>
      </c>
      <c r="B866" s="1256" t="s">
        <v>1706</v>
      </c>
      <c r="C866" s="1257">
        <v>571000000</v>
      </c>
      <c r="D866" s="1257">
        <v>542000000</v>
      </c>
      <c r="E866" s="1258">
        <v>34</v>
      </c>
      <c r="F866" s="1258">
        <v>15</v>
      </c>
      <c r="G866" s="1258">
        <v>0</v>
      </c>
      <c r="H866" s="1258">
        <v>15</v>
      </c>
      <c r="I866" s="1259">
        <v>42309</v>
      </c>
    </row>
    <row r="867" spans="1:9" ht="15">
      <c r="A867" s="1256" t="s">
        <v>1000</v>
      </c>
      <c r="B867" s="1256" t="s">
        <v>1707</v>
      </c>
      <c r="C867" s="1257">
        <v>519750000</v>
      </c>
      <c r="D867" s="1257">
        <v>495000000</v>
      </c>
      <c r="E867" s="1258">
        <v>34</v>
      </c>
      <c r="F867" s="1258">
        <v>12</v>
      </c>
      <c r="G867" s="1258">
        <v>0</v>
      </c>
      <c r="H867" s="1258">
        <v>12</v>
      </c>
      <c r="I867" s="1259">
        <v>42309</v>
      </c>
    </row>
    <row r="868" spans="1:9" ht="15">
      <c r="A868" s="1256" t="s">
        <v>999</v>
      </c>
      <c r="B868" s="1256" t="s">
        <v>1708</v>
      </c>
      <c r="C868" s="1257">
        <v>519750000</v>
      </c>
      <c r="D868" s="1257">
        <v>495000000</v>
      </c>
      <c r="E868" s="1258">
        <v>23</v>
      </c>
      <c r="F868" s="1258">
        <v>12</v>
      </c>
      <c r="G868" s="1258">
        <v>0</v>
      </c>
      <c r="H868" s="1258">
        <v>12</v>
      </c>
      <c r="I868" s="1259">
        <v>42309</v>
      </c>
    </row>
    <row r="869" spans="1:9" ht="15">
      <c r="A869" s="1256" t="s">
        <v>998</v>
      </c>
      <c r="B869" s="1256" t="s">
        <v>1709</v>
      </c>
      <c r="C869" s="1257">
        <v>924000000</v>
      </c>
      <c r="D869" s="1257">
        <v>878000000</v>
      </c>
      <c r="E869" s="1258">
        <v>49</v>
      </c>
      <c r="F869" s="1258">
        <v>13</v>
      </c>
      <c r="G869" s="1258">
        <v>0</v>
      </c>
      <c r="H869" s="1258">
        <v>13</v>
      </c>
      <c r="I869" s="1259">
        <v>42309</v>
      </c>
    </row>
    <row r="870" spans="1:9" ht="15">
      <c r="A870" s="1256" t="s">
        <v>997</v>
      </c>
      <c r="B870" s="1256" t="s">
        <v>1710</v>
      </c>
      <c r="C870" s="1257">
        <v>693000000</v>
      </c>
      <c r="D870" s="1257">
        <v>660000000</v>
      </c>
      <c r="E870" s="1258">
        <v>30</v>
      </c>
      <c r="F870" s="1258">
        <v>10</v>
      </c>
      <c r="G870" s="1258">
        <v>0</v>
      </c>
      <c r="H870" s="1258">
        <v>10</v>
      </c>
      <c r="I870" s="1259">
        <v>42309</v>
      </c>
    </row>
    <row r="871" spans="1:9" ht="15">
      <c r="A871" s="1256" t="s">
        <v>1313</v>
      </c>
      <c r="B871" s="1256" t="s">
        <v>1711</v>
      </c>
      <c r="C871" s="1257">
        <v>617000000</v>
      </c>
      <c r="D871" s="1257">
        <v>586000000</v>
      </c>
      <c r="E871" s="1258">
        <v>34</v>
      </c>
      <c r="F871" s="1258">
        <v>20</v>
      </c>
      <c r="G871" s="1258">
        <v>0</v>
      </c>
      <c r="H871" s="1258">
        <v>20</v>
      </c>
      <c r="I871" s="1259">
        <v>42309</v>
      </c>
    </row>
    <row r="872" spans="1:9" ht="15">
      <c r="A872" s="1256" t="s">
        <v>1457</v>
      </c>
      <c r="B872" s="1256" t="s">
        <v>1712</v>
      </c>
      <c r="C872" s="1257">
        <v>481950000</v>
      </c>
      <c r="D872" s="1257">
        <v>459000000</v>
      </c>
      <c r="E872" s="1258">
        <v>27</v>
      </c>
      <c r="F872" s="1258">
        <v>13</v>
      </c>
      <c r="G872" s="1258">
        <v>2</v>
      </c>
      <c r="H872" s="1258">
        <v>15</v>
      </c>
      <c r="I872" s="1259">
        <v>42309</v>
      </c>
    </row>
    <row r="873" spans="1:9" ht="15">
      <c r="A873" s="1256" t="s">
        <v>1312</v>
      </c>
      <c r="B873" s="1256" t="s">
        <v>1713</v>
      </c>
      <c r="C873" s="1257">
        <v>481950000</v>
      </c>
      <c r="D873" s="1257">
        <v>459000000</v>
      </c>
      <c r="E873" s="1258">
        <v>26</v>
      </c>
      <c r="F873" s="1258">
        <v>13</v>
      </c>
      <c r="G873" s="1258">
        <v>2</v>
      </c>
      <c r="H873" s="1258">
        <v>15</v>
      </c>
      <c r="I873" s="1259">
        <v>42309</v>
      </c>
    </row>
    <row r="874" spans="1:9" ht="15">
      <c r="A874" s="1256" t="s">
        <v>1462</v>
      </c>
      <c r="B874" s="1256" t="s">
        <v>1714</v>
      </c>
      <c r="C874" s="1257">
        <v>628000000</v>
      </c>
      <c r="D874" s="1257">
        <v>597000000</v>
      </c>
      <c r="E874" s="1258">
        <v>37</v>
      </c>
      <c r="F874" s="1258">
        <v>15</v>
      </c>
      <c r="G874" s="1258">
        <v>2</v>
      </c>
      <c r="H874" s="1258">
        <v>17</v>
      </c>
      <c r="I874" s="1259">
        <v>42309</v>
      </c>
    </row>
    <row r="875" spans="1:9" ht="15">
      <c r="A875" s="1256" t="s">
        <v>1461</v>
      </c>
      <c r="B875" s="1256" t="s">
        <v>1715</v>
      </c>
      <c r="C875" s="1257">
        <v>529000000</v>
      </c>
      <c r="D875" s="1257">
        <v>503000000</v>
      </c>
      <c r="E875" s="1258">
        <v>25</v>
      </c>
      <c r="F875" s="1258">
        <v>10</v>
      </c>
      <c r="G875" s="1258">
        <v>0</v>
      </c>
      <c r="H875" s="1258">
        <v>10</v>
      </c>
      <c r="I875" s="1259">
        <v>42309</v>
      </c>
    </row>
    <row r="876" spans="1:9" ht="15">
      <c r="A876" s="1256" t="s">
        <v>1459</v>
      </c>
      <c r="B876" s="1256" t="s">
        <v>1716</v>
      </c>
      <c r="C876" s="1257">
        <v>376950000</v>
      </c>
      <c r="D876" s="1257">
        <v>359000000</v>
      </c>
      <c r="E876" s="1258">
        <v>18</v>
      </c>
      <c r="F876" s="1258">
        <v>13</v>
      </c>
      <c r="G876" s="1258">
        <v>2</v>
      </c>
      <c r="H876" s="1258">
        <v>15</v>
      </c>
      <c r="I876" s="1259">
        <v>42309</v>
      </c>
    </row>
    <row r="877" spans="1:9" ht="15">
      <c r="A877" s="1256" t="s">
        <v>1464</v>
      </c>
      <c r="B877" s="1256" t="s">
        <v>1717</v>
      </c>
      <c r="C877" s="1257">
        <v>516000000</v>
      </c>
      <c r="D877" s="1257">
        <v>490000000</v>
      </c>
      <c r="E877" s="1258">
        <v>21</v>
      </c>
      <c r="F877" s="1258">
        <v>13</v>
      </c>
      <c r="G877" s="1258">
        <v>0</v>
      </c>
      <c r="H877" s="1258">
        <v>13</v>
      </c>
      <c r="I877" s="1259">
        <v>42309</v>
      </c>
    </row>
    <row r="878" spans="1:9" ht="15">
      <c r="A878" s="1256" t="s">
        <v>1466</v>
      </c>
      <c r="B878" s="1256" t="s">
        <v>1718</v>
      </c>
      <c r="C878" s="1257">
        <v>515000000</v>
      </c>
      <c r="D878" s="1257">
        <v>489000000</v>
      </c>
      <c r="E878" s="1258">
        <v>25</v>
      </c>
      <c r="F878" s="1258">
        <v>13</v>
      </c>
      <c r="G878" s="1258">
        <v>0</v>
      </c>
      <c r="H878" s="1258">
        <v>13</v>
      </c>
      <c r="I878" s="1259">
        <v>42309</v>
      </c>
    </row>
    <row r="879" spans="1:9" ht="15">
      <c r="A879" s="1256" t="s">
        <v>1563</v>
      </c>
      <c r="B879" s="1256" t="s">
        <v>1719</v>
      </c>
      <c r="C879" s="1257">
        <v>419000000</v>
      </c>
      <c r="D879" s="1257">
        <v>399000000</v>
      </c>
      <c r="E879" s="1258">
        <v>23</v>
      </c>
      <c r="F879" s="1258">
        <v>13</v>
      </c>
      <c r="G879" s="1258">
        <v>2</v>
      </c>
      <c r="H879" s="1258">
        <v>15</v>
      </c>
      <c r="I879" s="1259">
        <v>42309</v>
      </c>
    </row>
    <row r="880" spans="1:9" ht="15">
      <c r="A880" s="1256" t="s">
        <v>1940</v>
      </c>
      <c r="B880" s="1256" t="s">
        <v>1941</v>
      </c>
      <c r="C880" s="1257">
        <v>126000000</v>
      </c>
      <c r="D880" s="1257">
        <v>120000000</v>
      </c>
      <c r="E880" s="1258">
        <v>6</v>
      </c>
      <c r="F880" s="1258">
        <v>9</v>
      </c>
      <c r="G880" s="1258">
        <v>3</v>
      </c>
      <c r="H880" s="1258">
        <v>12</v>
      </c>
      <c r="I880" s="1259">
        <v>42309</v>
      </c>
    </row>
    <row r="881" spans="1:9" ht="15">
      <c r="A881" s="1256" t="s">
        <v>2208</v>
      </c>
      <c r="B881" s="1256" t="s">
        <v>172</v>
      </c>
      <c r="C881" s="1257">
        <v>0</v>
      </c>
      <c r="D881" s="1257">
        <v>0</v>
      </c>
      <c r="E881" s="1258">
        <v>0</v>
      </c>
      <c r="F881" s="1258">
        <v>0</v>
      </c>
      <c r="G881" s="1258">
        <v>0</v>
      </c>
      <c r="H881" s="1258">
        <v>0</v>
      </c>
      <c r="I881" s="1259">
        <v>42309</v>
      </c>
    </row>
    <row r="882" spans="1:9" ht="15">
      <c r="A882" s="1256" t="s">
        <v>1046</v>
      </c>
      <c r="B882" s="1256" t="s">
        <v>1720</v>
      </c>
      <c r="C882" s="1257">
        <v>4797500000</v>
      </c>
      <c r="D882" s="1257">
        <v>4569000000</v>
      </c>
      <c r="E882" s="1258">
        <v>138</v>
      </c>
      <c r="F882" s="1258">
        <v>53</v>
      </c>
      <c r="G882" s="1258">
        <v>2</v>
      </c>
      <c r="H882" s="1258">
        <v>55</v>
      </c>
      <c r="I882" s="1259">
        <v>42309</v>
      </c>
    </row>
    <row r="883" spans="1:9" ht="15">
      <c r="A883" s="1256" t="s">
        <v>1047</v>
      </c>
      <c r="B883" s="1256" t="s">
        <v>1721</v>
      </c>
      <c r="C883" s="1257">
        <v>6572000000</v>
      </c>
      <c r="D883" s="1257">
        <v>6243000000</v>
      </c>
      <c r="E883" s="1258">
        <v>226</v>
      </c>
      <c r="F883" s="1258">
        <v>75</v>
      </c>
      <c r="G883" s="1258">
        <v>5</v>
      </c>
      <c r="H883" s="1258">
        <v>80</v>
      </c>
      <c r="I883" s="1259">
        <v>42309</v>
      </c>
    </row>
    <row r="884" spans="1:9" ht="15">
      <c r="A884" s="1256" t="s">
        <v>1048</v>
      </c>
      <c r="B884" s="1256" t="s">
        <v>1722</v>
      </c>
      <c r="C884" s="1257">
        <v>3812000000</v>
      </c>
      <c r="D884" s="1257">
        <v>3623000000</v>
      </c>
      <c r="E884" s="1258">
        <v>163</v>
      </c>
      <c r="F884" s="1258">
        <v>60</v>
      </c>
      <c r="G884" s="1258">
        <v>5</v>
      </c>
      <c r="H884" s="1258">
        <v>65</v>
      </c>
      <c r="I884" s="1259">
        <v>42309</v>
      </c>
    </row>
    <row r="885" spans="1:9" ht="15">
      <c r="A885" s="1256" t="s">
        <v>1049</v>
      </c>
      <c r="B885" s="1256" t="s">
        <v>1723</v>
      </c>
      <c r="C885" s="1257">
        <v>5512500000</v>
      </c>
      <c r="D885" s="1257">
        <v>5250000000</v>
      </c>
      <c r="E885" s="1258">
        <v>139</v>
      </c>
      <c r="F885" s="1258">
        <v>50</v>
      </c>
      <c r="G885" s="1258">
        <v>0</v>
      </c>
      <c r="H885" s="1258">
        <v>50</v>
      </c>
      <c r="I885" s="1259">
        <v>42309</v>
      </c>
    </row>
    <row r="886" spans="1:9" ht="15">
      <c r="A886" s="1256" t="s">
        <v>1051</v>
      </c>
      <c r="B886" s="1256" t="s">
        <v>1724</v>
      </c>
      <c r="C886" s="1257">
        <v>1437000000</v>
      </c>
      <c r="D886" s="1257">
        <v>1365000000</v>
      </c>
      <c r="E886" s="1258">
        <v>61</v>
      </c>
      <c r="F886" s="1258">
        <v>43</v>
      </c>
      <c r="G886" s="1258">
        <v>2</v>
      </c>
      <c r="H886" s="1258">
        <v>45</v>
      </c>
      <c r="I886" s="1259">
        <v>42309</v>
      </c>
    </row>
    <row r="887" spans="1:9" ht="15">
      <c r="A887" s="1256" t="s">
        <v>1052</v>
      </c>
      <c r="B887" s="1256" t="s">
        <v>1725</v>
      </c>
      <c r="C887" s="1257">
        <v>1155000000</v>
      </c>
      <c r="D887" s="1257">
        <v>1100000000</v>
      </c>
      <c r="E887" s="1258">
        <v>55</v>
      </c>
      <c r="F887" s="1258">
        <v>10</v>
      </c>
      <c r="G887" s="1258">
        <v>0</v>
      </c>
      <c r="H887" s="1258">
        <v>10</v>
      </c>
      <c r="I887" s="1259">
        <v>42309</v>
      </c>
    </row>
    <row r="888" spans="1:9" ht="15">
      <c r="A888" s="1256" t="s">
        <v>1569</v>
      </c>
      <c r="B888" s="1256" t="s">
        <v>1726</v>
      </c>
      <c r="C888" s="1257">
        <v>787500000</v>
      </c>
      <c r="D888" s="1257">
        <v>750000000</v>
      </c>
      <c r="E888" s="1258">
        <v>35</v>
      </c>
      <c r="F888" s="1258">
        <v>10</v>
      </c>
      <c r="G888" s="1258">
        <v>0</v>
      </c>
      <c r="H888" s="1258">
        <v>10</v>
      </c>
      <c r="I888" s="1259">
        <v>42309</v>
      </c>
    </row>
    <row r="889" spans="1:9" ht="15">
      <c r="A889" s="1256" t="s">
        <v>1053</v>
      </c>
      <c r="B889" s="1256" t="s">
        <v>1727</v>
      </c>
      <c r="C889" s="1257">
        <v>9315600000.0000019</v>
      </c>
      <c r="D889" s="1257">
        <v>8872000000</v>
      </c>
      <c r="E889" s="1258">
        <v>348</v>
      </c>
      <c r="F889" s="1258">
        <v>129</v>
      </c>
      <c r="G889" s="1258">
        <v>6</v>
      </c>
      <c r="H889" s="1258">
        <v>135</v>
      </c>
      <c r="I889" s="1259">
        <v>42309</v>
      </c>
    </row>
    <row r="890" spans="1:9" ht="15">
      <c r="A890" s="1256" t="s">
        <v>1054</v>
      </c>
      <c r="B890" s="1256" t="s">
        <v>1728</v>
      </c>
      <c r="C890" s="1257">
        <v>1039500000</v>
      </c>
      <c r="D890" s="1257">
        <v>990000000</v>
      </c>
      <c r="E890" s="1258">
        <v>57</v>
      </c>
      <c r="F890" s="1258">
        <v>24</v>
      </c>
      <c r="G890" s="1258">
        <v>0</v>
      </c>
      <c r="H890" s="1258">
        <v>24</v>
      </c>
      <c r="I890" s="1259">
        <v>42309</v>
      </c>
    </row>
    <row r="891" spans="1:9" ht="15">
      <c r="A891" s="1256" t="s">
        <v>2112</v>
      </c>
      <c r="B891" s="1256" t="s">
        <v>1943</v>
      </c>
      <c r="C891" s="1257">
        <v>126000000</v>
      </c>
      <c r="D891" s="1257">
        <v>120000000</v>
      </c>
      <c r="E891" s="1258">
        <v>6</v>
      </c>
      <c r="F891" s="1258">
        <v>9</v>
      </c>
      <c r="G891" s="1258">
        <v>3</v>
      </c>
      <c r="H891" s="1258">
        <v>12</v>
      </c>
      <c r="I891" s="1259">
        <v>42309</v>
      </c>
    </row>
    <row r="892" spans="1:9" ht="15">
      <c r="A892" s="1256" t="s">
        <v>697</v>
      </c>
      <c r="B892" s="1256" t="s">
        <v>1729</v>
      </c>
      <c r="C892" s="1257">
        <v>19625600000.000004</v>
      </c>
      <c r="D892" s="1257">
        <v>18691000000</v>
      </c>
      <c r="E892" s="1258">
        <v>625</v>
      </c>
      <c r="F892" s="1258">
        <v>232</v>
      </c>
      <c r="G892" s="1258">
        <v>8</v>
      </c>
      <c r="H892" s="1258">
        <v>240</v>
      </c>
      <c r="I892" s="1259">
        <v>42309</v>
      </c>
    </row>
    <row r="893" spans="1:9" ht="15">
      <c r="A893" s="1256" t="s">
        <v>699</v>
      </c>
      <c r="B893" s="1256" t="s">
        <v>1730</v>
      </c>
      <c r="C893" s="1257">
        <v>10384000000</v>
      </c>
      <c r="D893" s="1257">
        <v>9866000000</v>
      </c>
      <c r="E893" s="1258">
        <v>389</v>
      </c>
      <c r="F893" s="1258">
        <v>135</v>
      </c>
      <c r="G893" s="1258">
        <v>10</v>
      </c>
      <c r="H893" s="1258">
        <v>145</v>
      </c>
      <c r="I893" s="1259">
        <v>42309</v>
      </c>
    </row>
    <row r="894" spans="1:9" ht="15">
      <c r="A894" s="1256" t="s">
        <v>698</v>
      </c>
      <c r="B894" s="1256" t="s">
        <v>1731</v>
      </c>
      <c r="C894" s="1257">
        <v>5526000000</v>
      </c>
      <c r="D894" s="1257">
        <v>5249000000</v>
      </c>
      <c r="E894" s="1258">
        <v>280</v>
      </c>
      <c r="F894" s="1258">
        <v>140</v>
      </c>
      <c r="G894" s="1258">
        <v>2</v>
      </c>
      <c r="H894" s="1258">
        <v>142</v>
      </c>
      <c r="I894" s="1259">
        <v>42309</v>
      </c>
    </row>
    <row r="895" spans="1:9" ht="15">
      <c r="A895" s="1256" t="s">
        <v>377</v>
      </c>
      <c r="B895" s="1256" t="s">
        <v>1732</v>
      </c>
      <c r="C895" s="1257">
        <v>2982000000</v>
      </c>
      <c r="D895" s="1257">
        <v>2840000000</v>
      </c>
      <c r="E895" s="1258">
        <v>147</v>
      </c>
      <c r="F895" s="1258">
        <v>44</v>
      </c>
      <c r="G895" s="1258">
        <v>0</v>
      </c>
      <c r="H895" s="1258">
        <v>44</v>
      </c>
      <c r="I895" s="1259">
        <v>42309</v>
      </c>
    </row>
    <row r="896" spans="1:9" ht="15">
      <c r="A896" s="1256" t="s">
        <v>1942</v>
      </c>
      <c r="B896" s="1256" t="s">
        <v>1944</v>
      </c>
      <c r="C896" s="1257">
        <v>126000000</v>
      </c>
      <c r="D896" s="1257">
        <v>120000000</v>
      </c>
      <c r="E896" s="1258">
        <v>6</v>
      </c>
      <c r="F896" s="1258">
        <v>9</v>
      </c>
      <c r="G896" s="1258">
        <v>3</v>
      </c>
      <c r="H896" s="1258">
        <v>12</v>
      </c>
      <c r="I896" s="1259">
        <v>42309</v>
      </c>
    </row>
    <row r="897" spans="1:9" ht="15">
      <c r="A897" s="1256" t="s">
        <v>2108</v>
      </c>
      <c r="B897" s="1256" t="s">
        <v>2109</v>
      </c>
      <c r="C897" s="1257">
        <v>2211000000</v>
      </c>
      <c r="D897" s="1257">
        <v>2100000000</v>
      </c>
      <c r="E897" s="1258">
        <v>123</v>
      </c>
      <c r="F897" s="1258">
        <v>59</v>
      </c>
      <c r="G897" s="1258">
        <v>0</v>
      </c>
      <c r="H897" s="1258">
        <v>59</v>
      </c>
      <c r="I897" s="1259">
        <v>42309</v>
      </c>
    </row>
    <row r="898" spans="1:9" ht="15">
      <c r="A898" s="1256" t="s">
        <v>2110</v>
      </c>
      <c r="B898" s="1256" t="s">
        <v>2111</v>
      </c>
      <c r="C898" s="1257">
        <v>1878000000</v>
      </c>
      <c r="D898" s="1257">
        <v>1784000000</v>
      </c>
      <c r="E898" s="1258">
        <v>96</v>
      </c>
      <c r="F898" s="1258">
        <v>38</v>
      </c>
      <c r="G898" s="1258">
        <v>0</v>
      </c>
      <c r="H898" s="1258">
        <v>38</v>
      </c>
      <c r="I898" s="1259">
        <v>42309</v>
      </c>
    </row>
    <row r="899" spans="1:9" ht="15">
      <c r="A899" s="1256" t="s">
        <v>1056</v>
      </c>
      <c r="B899" s="1256" t="s">
        <v>1057</v>
      </c>
      <c r="C899" s="1257">
        <v>38643600000.000008</v>
      </c>
      <c r="D899" s="1257">
        <v>36766000000</v>
      </c>
      <c r="E899" s="1258">
        <v>1447</v>
      </c>
      <c r="F899" s="1258">
        <v>560</v>
      </c>
      <c r="G899" s="1258">
        <v>23</v>
      </c>
      <c r="H899" s="1258">
        <v>583</v>
      </c>
      <c r="I899" s="1259">
        <v>42309</v>
      </c>
    </row>
    <row r="900" spans="1:9" ht="30">
      <c r="A900" s="1256" t="s">
        <v>1195</v>
      </c>
      <c r="B900" s="1256" t="s">
        <v>1743</v>
      </c>
      <c r="C900" s="1257">
        <v>1546000000</v>
      </c>
      <c r="D900" s="1257">
        <v>1469000000</v>
      </c>
      <c r="E900" s="1258">
        <v>60</v>
      </c>
      <c r="F900" s="1258">
        <v>20</v>
      </c>
      <c r="G900" s="1258">
        <v>3</v>
      </c>
      <c r="H900" s="1258">
        <v>23</v>
      </c>
      <c r="I900" s="1259">
        <v>42309</v>
      </c>
    </row>
    <row r="901" spans="1:9" ht="15">
      <c r="A901" s="1256" t="s">
        <v>1196</v>
      </c>
      <c r="B901" s="1256" t="s">
        <v>1744</v>
      </c>
      <c r="C901" s="1257">
        <v>6103650000</v>
      </c>
      <c r="D901" s="1257">
        <v>5813000000</v>
      </c>
      <c r="E901" s="1258">
        <v>262</v>
      </c>
      <c r="F901" s="1258">
        <v>96</v>
      </c>
      <c r="G901" s="1258">
        <v>4</v>
      </c>
      <c r="H901" s="1258">
        <v>100</v>
      </c>
      <c r="I901" s="1259">
        <v>42309</v>
      </c>
    </row>
    <row r="902" spans="1:9" ht="15">
      <c r="A902" s="1256" t="s">
        <v>1197</v>
      </c>
      <c r="B902" s="1256" t="s">
        <v>1745</v>
      </c>
      <c r="C902" s="1257">
        <v>787500000</v>
      </c>
      <c r="D902" s="1257">
        <v>750000000</v>
      </c>
      <c r="E902" s="1258">
        <v>35</v>
      </c>
      <c r="F902" s="1258">
        <v>10</v>
      </c>
      <c r="G902" s="1258">
        <v>0</v>
      </c>
      <c r="H902" s="1258">
        <v>10</v>
      </c>
      <c r="I902" s="1259">
        <v>42309</v>
      </c>
    </row>
    <row r="903" spans="1:9" ht="15">
      <c r="A903" s="1256" t="s">
        <v>1316</v>
      </c>
      <c r="B903" s="1256" t="s">
        <v>1746</v>
      </c>
      <c r="C903" s="1257">
        <v>1594000000</v>
      </c>
      <c r="D903" s="1257">
        <v>1514000000</v>
      </c>
      <c r="E903" s="1258">
        <v>89</v>
      </c>
      <c r="F903" s="1258">
        <v>39</v>
      </c>
      <c r="G903" s="1258">
        <v>0</v>
      </c>
      <c r="H903" s="1258">
        <v>39</v>
      </c>
      <c r="I903" s="1259">
        <v>42309</v>
      </c>
    </row>
    <row r="904" spans="1:9" ht="15">
      <c r="A904" s="1256" t="s">
        <v>1199</v>
      </c>
      <c r="B904" s="1256" t="s">
        <v>1747</v>
      </c>
      <c r="C904" s="1257">
        <v>1039500000</v>
      </c>
      <c r="D904" s="1257">
        <v>990000000</v>
      </c>
      <c r="E904" s="1258">
        <v>57</v>
      </c>
      <c r="F904" s="1258">
        <v>24</v>
      </c>
      <c r="G904" s="1258">
        <v>0</v>
      </c>
      <c r="H904" s="1258">
        <v>24</v>
      </c>
      <c r="I904" s="1259">
        <v>42309</v>
      </c>
    </row>
    <row r="905" spans="1:9" ht="15">
      <c r="A905" s="1256" t="s">
        <v>1317</v>
      </c>
      <c r="B905" s="1256" t="s">
        <v>1748</v>
      </c>
      <c r="C905" s="1257">
        <v>924000000</v>
      </c>
      <c r="D905" s="1257">
        <v>878000000</v>
      </c>
      <c r="E905" s="1258">
        <v>49</v>
      </c>
      <c r="F905" s="1258">
        <v>13</v>
      </c>
      <c r="G905" s="1258">
        <v>0</v>
      </c>
      <c r="H905" s="1258">
        <v>13</v>
      </c>
      <c r="I905" s="1259">
        <v>42309</v>
      </c>
    </row>
    <row r="906" spans="1:9" ht="15">
      <c r="A906" s="1256" t="s">
        <v>1318</v>
      </c>
      <c r="B906" s="1256" t="s">
        <v>1749</v>
      </c>
      <c r="C906" s="1257">
        <v>617000000</v>
      </c>
      <c r="D906" s="1257">
        <v>586000000</v>
      </c>
      <c r="E906" s="1258">
        <v>34</v>
      </c>
      <c r="F906" s="1258">
        <v>20</v>
      </c>
      <c r="G906" s="1258">
        <v>0</v>
      </c>
      <c r="H906" s="1258">
        <v>20</v>
      </c>
      <c r="I906" s="1259">
        <v>42309</v>
      </c>
    </row>
    <row r="907" spans="1:9" ht="15">
      <c r="A907" s="1256" t="s">
        <v>1945</v>
      </c>
      <c r="B907" s="1256" t="s">
        <v>1946</v>
      </c>
      <c r="C907" s="1257">
        <v>126000000</v>
      </c>
      <c r="D907" s="1257">
        <v>120000000</v>
      </c>
      <c r="E907" s="1258">
        <v>6</v>
      </c>
      <c r="F907" s="1258">
        <v>9</v>
      </c>
      <c r="G907" s="1258">
        <v>3</v>
      </c>
      <c r="H907" s="1258">
        <v>12</v>
      </c>
      <c r="I907" s="1259">
        <v>42309</v>
      </c>
    </row>
    <row r="908" spans="1:9" ht="15">
      <c r="A908" s="1256" t="s">
        <v>2115</v>
      </c>
      <c r="B908" s="1256" t="s">
        <v>2116</v>
      </c>
      <c r="C908" s="1257">
        <v>1000000000</v>
      </c>
      <c r="D908" s="1257">
        <v>950000000</v>
      </c>
      <c r="E908" s="1258">
        <v>42</v>
      </c>
      <c r="F908" s="1258">
        <v>15</v>
      </c>
      <c r="G908" s="1258">
        <v>0</v>
      </c>
      <c r="H908" s="1258">
        <v>15</v>
      </c>
      <c r="I908" s="1259">
        <v>42309</v>
      </c>
    </row>
    <row r="909" spans="1:9" ht="15">
      <c r="A909" s="1256" t="s">
        <v>2113</v>
      </c>
      <c r="B909" s="1256" t="s">
        <v>2114</v>
      </c>
      <c r="C909" s="1257">
        <v>954000000</v>
      </c>
      <c r="D909" s="1257">
        <v>906000000</v>
      </c>
      <c r="E909" s="1258">
        <v>47</v>
      </c>
      <c r="F909" s="1258">
        <v>25</v>
      </c>
      <c r="G909" s="1258">
        <v>0</v>
      </c>
      <c r="H909" s="1258">
        <v>25</v>
      </c>
      <c r="I909" s="1259">
        <v>42309</v>
      </c>
    </row>
    <row r="911" spans="1:9">
      <c r="A911" s="1272" t="s">
        <v>2333</v>
      </c>
    </row>
    <row r="912" spans="1:9" ht="15">
      <c r="A912" s="1267" t="s">
        <v>1007</v>
      </c>
      <c r="B912" s="1267" t="s">
        <v>1008</v>
      </c>
      <c r="C912" s="1267" t="s">
        <v>1</v>
      </c>
      <c r="D912" s="1267" t="s">
        <v>2</v>
      </c>
      <c r="E912" s="1267" t="s">
        <v>1006</v>
      </c>
      <c r="F912" s="1267" t="s">
        <v>1005</v>
      </c>
      <c r="G912" s="1267" t="s">
        <v>1004</v>
      </c>
      <c r="H912" s="1267" t="s">
        <v>1003</v>
      </c>
      <c r="I912" s="1267" t="s">
        <v>1058</v>
      </c>
    </row>
    <row r="913" spans="1:9" ht="15">
      <c r="A913" s="1268" t="s">
        <v>35</v>
      </c>
      <c r="B913" s="1268" t="s">
        <v>1674</v>
      </c>
      <c r="C913" s="1269">
        <v>1716750000</v>
      </c>
      <c r="D913" s="1269">
        <v>1635000000</v>
      </c>
      <c r="E913" s="1270">
        <v>29</v>
      </c>
      <c r="F913" s="1270">
        <v>10</v>
      </c>
      <c r="G913" s="1270">
        <v>0</v>
      </c>
      <c r="H913" s="1270">
        <v>10</v>
      </c>
      <c r="I913" s="1271">
        <v>42339</v>
      </c>
    </row>
    <row r="914" spans="1:9" ht="15">
      <c r="A914" s="1268" t="s">
        <v>64</v>
      </c>
      <c r="B914" s="1268" t="s">
        <v>1675</v>
      </c>
      <c r="C914" s="1269">
        <v>3139500000</v>
      </c>
      <c r="D914" s="1269">
        <v>2990000000</v>
      </c>
      <c r="E914" s="1270">
        <v>39</v>
      </c>
      <c r="F914" s="1270">
        <v>10</v>
      </c>
      <c r="G914" s="1270">
        <v>0</v>
      </c>
      <c r="H914" s="1270">
        <v>10</v>
      </c>
      <c r="I914" s="1271">
        <v>42339</v>
      </c>
    </row>
    <row r="915" spans="1:9" ht="15">
      <c r="A915" s="1268" t="s">
        <v>131</v>
      </c>
      <c r="B915" s="1268" t="s">
        <v>1676</v>
      </c>
      <c r="C915" s="1269">
        <v>1754000000</v>
      </c>
      <c r="D915" s="1269">
        <v>1666000000</v>
      </c>
      <c r="E915" s="1270">
        <v>46</v>
      </c>
      <c r="F915" s="1270">
        <v>15</v>
      </c>
      <c r="G915" s="1270">
        <v>0</v>
      </c>
      <c r="H915" s="1270">
        <v>15</v>
      </c>
      <c r="I915" s="1271">
        <v>42339</v>
      </c>
    </row>
    <row r="916" spans="1:9" ht="15">
      <c r="A916" s="1268" t="s">
        <v>136</v>
      </c>
      <c r="B916" s="1268" t="s">
        <v>1677</v>
      </c>
      <c r="C916" s="1269">
        <v>1877000000</v>
      </c>
      <c r="D916" s="1269">
        <v>1783000000</v>
      </c>
      <c r="E916" s="1270">
        <v>46</v>
      </c>
      <c r="F916" s="1270">
        <v>15</v>
      </c>
      <c r="G916" s="1270">
        <v>2</v>
      </c>
      <c r="H916" s="1270">
        <v>17</v>
      </c>
      <c r="I916" s="1271">
        <v>42339</v>
      </c>
    </row>
    <row r="917" spans="1:9" ht="15">
      <c r="A917" s="1268" t="s">
        <v>133</v>
      </c>
      <c r="B917" s="1268" t="s">
        <v>1678</v>
      </c>
      <c r="C917" s="1269">
        <v>2166000000</v>
      </c>
      <c r="D917" s="1269">
        <v>2058000000</v>
      </c>
      <c r="E917" s="1270">
        <v>66</v>
      </c>
      <c r="F917" s="1270">
        <v>18</v>
      </c>
      <c r="G917" s="1270">
        <v>3</v>
      </c>
      <c r="H917" s="1270">
        <v>21</v>
      </c>
      <c r="I917" s="1271">
        <v>42339</v>
      </c>
    </row>
    <row r="918" spans="1:9" ht="15">
      <c r="A918" s="1268" t="s">
        <v>130</v>
      </c>
      <c r="B918" s="1268" t="s">
        <v>1679</v>
      </c>
      <c r="C918" s="1269">
        <v>2025000000</v>
      </c>
      <c r="D918" s="1269">
        <v>1924000000</v>
      </c>
      <c r="E918" s="1270">
        <v>66</v>
      </c>
      <c r="F918" s="1270">
        <v>20</v>
      </c>
      <c r="G918" s="1270">
        <v>0</v>
      </c>
      <c r="H918" s="1270">
        <v>20</v>
      </c>
      <c r="I918" s="1271">
        <v>42339</v>
      </c>
    </row>
    <row r="919" spans="1:9" ht="15">
      <c r="A919" s="1268" t="s">
        <v>138</v>
      </c>
      <c r="B919" s="1268" t="s">
        <v>1680</v>
      </c>
      <c r="C919" s="1269">
        <v>1680000000</v>
      </c>
      <c r="D919" s="1269">
        <v>1600000000</v>
      </c>
      <c r="E919" s="1270">
        <v>33</v>
      </c>
      <c r="F919" s="1270">
        <v>10</v>
      </c>
      <c r="G919" s="1270">
        <v>0</v>
      </c>
      <c r="H919" s="1270">
        <v>10</v>
      </c>
      <c r="I919" s="1271">
        <v>42339</v>
      </c>
    </row>
    <row r="920" spans="1:9" ht="15">
      <c r="A920" s="1268" t="s">
        <v>542</v>
      </c>
      <c r="B920" s="1268" t="s">
        <v>1681</v>
      </c>
      <c r="C920" s="1269">
        <v>1470000000</v>
      </c>
      <c r="D920" s="1269">
        <v>1400000000</v>
      </c>
      <c r="E920" s="1270">
        <v>36</v>
      </c>
      <c r="F920" s="1270">
        <v>10</v>
      </c>
      <c r="G920" s="1270">
        <v>0</v>
      </c>
      <c r="H920" s="1270">
        <v>10</v>
      </c>
      <c r="I920" s="1271">
        <v>42339</v>
      </c>
    </row>
    <row r="921" spans="1:9" ht="15">
      <c r="A921" s="1268" t="s">
        <v>572</v>
      </c>
      <c r="B921" s="1268" t="s">
        <v>1682</v>
      </c>
      <c r="C921" s="1269">
        <v>496000000</v>
      </c>
      <c r="D921" s="1269">
        <v>471000000</v>
      </c>
      <c r="E921" s="1270">
        <v>24</v>
      </c>
      <c r="F921" s="1270">
        <v>8</v>
      </c>
      <c r="G921" s="1270">
        <v>0</v>
      </c>
      <c r="H921" s="1270">
        <v>8</v>
      </c>
      <c r="I921" s="1271">
        <v>42339</v>
      </c>
    </row>
    <row r="922" spans="1:9" ht="15">
      <c r="A922" s="1268" t="s">
        <v>540</v>
      </c>
      <c r="B922" s="1268" t="s">
        <v>1683</v>
      </c>
      <c r="C922" s="1269">
        <v>1543500000</v>
      </c>
      <c r="D922" s="1269">
        <v>1470000000</v>
      </c>
      <c r="E922" s="1270">
        <v>29</v>
      </c>
      <c r="F922" s="1270">
        <v>10</v>
      </c>
      <c r="G922" s="1270">
        <v>0</v>
      </c>
      <c r="H922" s="1270">
        <v>10</v>
      </c>
      <c r="I922" s="1271">
        <v>42339</v>
      </c>
    </row>
    <row r="923" spans="1:9" ht="15">
      <c r="A923" s="1268" t="s">
        <v>561</v>
      </c>
      <c r="B923" s="1268" t="s">
        <v>1684</v>
      </c>
      <c r="C923" s="1269">
        <v>1470000000</v>
      </c>
      <c r="D923" s="1269">
        <v>1400000000</v>
      </c>
      <c r="E923" s="1270">
        <v>30</v>
      </c>
      <c r="F923" s="1270">
        <v>10</v>
      </c>
      <c r="G923" s="1270">
        <v>0</v>
      </c>
      <c r="H923" s="1270">
        <v>10</v>
      </c>
      <c r="I923" s="1271">
        <v>42339</v>
      </c>
    </row>
    <row r="924" spans="1:9" ht="15">
      <c r="A924" s="1268" t="s">
        <v>571</v>
      </c>
      <c r="B924" s="1268" t="s">
        <v>1685</v>
      </c>
      <c r="C924" s="1269">
        <v>1214000000</v>
      </c>
      <c r="D924" s="1269">
        <v>1154000000</v>
      </c>
      <c r="E924" s="1270">
        <v>51</v>
      </c>
      <c r="F924" s="1270">
        <v>18</v>
      </c>
      <c r="G924" s="1270">
        <v>2</v>
      </c>
      <c r="H924" s="1270">
        <v>20</v>
      </c>
      <c r="I924" s="1271">
        <v>42339</v>
      </c>
    </row>
    <row r="925" spans="1:9" ht="15">
      <c r="A925" s="1268" t="s">
        <v>559</v>
      </c>
      <c r="B925" s="1268" t="s">
        <v>1686</v>
      </c>
      <c r="C925" s="1269">
        <v>1470000000</v>
      </c>
      <c r="D925" s="1269">
        <v>1400000000</v>
      </c>
      <c r="E925" s="1270">
        <v>31</v>
      </c>
      <c r="F925" s="1270">
        <v>10</v>
      </c>
      <c r="G925" s="1270">
        <v>0</v>
      </c>
      <c r="H925" s="1270">
        <v>10</v>
      </c>
      <c r="I925" s="1271">
        <v>42339</v>
      </c>
    </row>
    <row r="926" spans="1:9" ht="15">
      <c r="A926" s="1268" t="s">
        <v>570</v>
      </c>
      <c r="B926" s="1268" t="s">
        <v>1687</v>
      </c>
      <c r="C926" s="1269">
        <v>2496000000</v>
      </c>
      <c r="D926" s="1269">
        <v>2371000000</v>
      </c>
      <c r="E926" s="1270">
        <v>72</v>
      </c>
      <c r="F926" s="1270">
        <v>20</v>
      </c>
      <c r="G926" s="1270">
        <v>2</v>
      </c>
      <c r="H926" s="1270">
        <v>22</v>
      </c>
      <c r="I926" s="1271">
        <v>42339</v>
      </c>
    </row>
    <row r="927" spans="1:9" ht="15">
      <c r="A927" s="1268" t="s">
        <v>560</v>
      </c>
      <c r="B927" s="1268" t="s">
        <v>1688</v>
      </c>
      <c r="C927" s="1269">
        <v>1753500000</v>
      </c>
      <c r="D927" s="1269">
        <v>1670000000</v>
      </c>
      <c r="E927" s="1270">
        <v>28</v>
      </c>
      <c r="F927" s="1270">
        <v>10</v>
      </c>
      <c r="G927" s="1270">
        <v>0</v>
      </c>
      <c r="H927" s="1270">
        <v>10</v>
      </c>
      <c r="I927" s="1271">
        <v>42339</v>
      </c>
    </row>
    <row r="928" spans="1:9" ht="15">
      <c r="A928" s="1268" t="s">
        <v>553</v>
      </c>
      <c r="B928" s="1268" t="s">
        <v>1689</v>
      </c>
      <c r="C928" s="1269">
        <v>1365000000</v>
      </c>
      <c r="D928" s="1269">
        <v>1300000000</v>
      </c>
      <c r="E928" s="1270">
        <v>26</v>
      </c>
      <c r="F928" s="1270">
        <v>10</v>
      </c>
      <c r="G928" s="1270">
        <v>0</v>
      </c>
      <c r="H928" s="1270">
        <v>10</v>
      </c>
      <c r="I928" s="1271">
        <v>42339</v>
      </c>
    </row>
    <row r="929" spans="1:9" ht="15">
      <c r="A929" s="1268" t="s">
        <v>645</v>
      </c>
      <c r="B929" s="1268" t="s">
        <v>1690</v>
      </c>
      <c r="C929" s="1269">
        <v>1617000000</v>
      </c>
      <c r="D929" s="1269">
        <v>1540000000</v>
      </c>
      <c r="E929" s="1270">
        <v>40</v>
      </c>
      <c r="F929" s="1270">
        <v>10</v>
      </c>
      <c r="G929" s="1270">
        <v>0</v>
      </c>
      <c r="H929" s="1270">
        <v>10</v>
      </c>
      <c r="I929" s="1271">
        <v>42339</v>
      </c>
    </row>
    <row r="930" spans="1:9" ht="15">
      <c r="A930" s="1268" t="s">
        <v>608</v>
      </c>
      <c r="B930" s="1268" t="s">
        <v>1691</v>
      </c>
      <c r="C930" s="1269">
        <v>399000000</v>
      </c>
      <c r="D930" s="1269">
        <v>379000000</v>
      </c>
      <c r="E930" s="1270">
        <v>25</v>
      </c>
      <c r="F930" s="1270">
        <v>15</v>
      </c>
      <c r="G930" s="1270">
        <v>0</v>
      </c>
      <c r="H930" s="1270">
        <v>15</v>
      </c>
      <c r="I930" s="1271">
        <v>42339</v>
      </c>
    </row>
    <row r="931" spans="1:9" ht="15">
      <c r="A931" s="1268" t="s">
        <v>644</v>
      </c>
      <c r="B931" s="1268" t="s">
        <v>1693</v>
      </c>
      <c r="C931" s="1269">
        <v>3360000000</v>
      </c>
      <c r="D931" s="1269">
        <v>3200000000</v>
      </c>
      <c r="E931" s="1270">
        <v>33</v>
      </c>
      <c r="F931" s="1270">
        <v>10</v>
      </c>
      <c r="G931" s="1270">
        <v>0</v>
      </c>
      <c r="H931" s="1270">
        <v>10</v>
      </c>
      <c r="I931" s="1271">
        <v>42339</v>
      </c>
    </row>
    <row r="932" spans="1:9" ht="15">
      <c r="A932" s="1268" t="s">
        <v>643</v>
      </c>
      <c r="B932" s="1268" t="s">
        <v>1694</v>
      </c>
      <c r="C932" s="1269">
        <v>2100000000</v>
      </c>
      <c r="D932" s="1269">
        <v>2000000000</v>
      </c>
      <c r="E932" s="1270">
        <v>59</v>
      </c>
      <c r="F932" s="1270">
        <v>10</v>
      </c>
      <c r="G932" s="1270">
        <v>0</v>
      </c>
      <c r="H932" s="1270">
        <v>10</v>
      </c>
      <c r="I932" s="1271">
        <v>42339</v>
      </c>
    </row>
    <row r="933" spans="1:9" ht="15">
      <c r="A933" s="1268" t="s">
        <v>702</v>
      </c>
      <c r="B933" s="1268" t="s">
        <v>1695</v>
      </c>
      <c r="C933" s="1269">
        <v>2100000000</v>
      </c>
      <c r="D933" s="1269">
        <v>2000000000</v>
      </c>
      <c r="E933" s="1270">
        <v>23</v>
      </c>
      <c r="F933" s="1270">
        <v>10</v>
      </c>
      <c r="G933" s="1270">
        <v>0</v>
      </c>
      <c r="H933" s="1270">
        <v>10</v>
      </c>
      <c r="I933" s="1271">
        <v>42339</v>
      </c>
    </row>
    <row r="934" spans="1:9" ht="15">
      <c r="A934" s="1268" t="s">
        <v>700</v>
      </c>
      <c r="B934" s="1268" t="s">
        <v>1696</v>
      </c>
      <c r="C934" s="1269">
        <v>1260000000</v>
      </c>
      <c r="D934" s="1269">
        <v>1200000000</v>
      </c>
      <c r="E934" s="1270">
        <v>34</v>
      </c>
      <c r="F934" s="1270">
        <v>10</v>
      </c>
      <c r="G934" s="1270">
        <v>0</v>
      </c>
      <c r="H934" s="1270">
        <v>10</v>
      </c>
      <c r="I934" s="1271">
        <v>42339</v>
      </c>
    </row>
    <row r="935" spans="1:9" ht="15">
      <c r="A935" s="1268" t="s">
        <v>703</v>
      </c>
      <c r="B935" s="1268" t="s">
        <v>1697</v>
      </c>
      <c r="C935" s="1269">
        <v>907000000</v>
      </c>
      <c r="D935" s="1269">
        <v>861000000</v>
      </c>
      <c r="E935" s="1270">
        <v>38</v>
      </c>
      <c r="F935" s="1270">
        <v>20</v>
      </c>
      <c r="G935" s="1270">
        <v>0</v>
      </c>
      <c r="H935" s="1270">
        <v>20</v>
      </c>
      <c r="I935" s="1271">
        <v>42339</v>
      </c>
    </row>
    <row r="936" spans="1:9" ht="15">
      <c r="A936" s="1268" t="s">
        <v>728</v>
      </c>
      <c r="B936" s="1268" t="s">
        <v>1698</v>
      </c>
      <c r="C936" s="1269">
        <v>542000000</v>
      </c>
      <c r="D936" s="1269">
        <v>515000000</v>
      </c>
      <c r="E936" s="1270">
        <v>27</v>
      </c>
      <c r="F936" s="1270">
        <v>15</v>
      </c>
      <c r="G936" s="1270">
        <v>0</v>
      </c>
      <c r="H936" s="1270">
        <v>15</v>
      </c>
      <c r="I936" s="1271">
        <v>42339</v>
      </c>
    </row>
    <row r="937" spans="1:9" ht="15">
      <c r="A937" s="1268" t="s">
        <v>806</v>
      </c>
      <c r="B937" s="1268" t="s">
        <v>1699</v>
      </c>
      <c r="C937" s="1269">
        <v>1701000000</v>
      </c>
      <c r="D937" s="1269">
        <v>1620000000</v>
      </c>
      <c r="E937" s="1270">
        <v>31</v>
      </c>
      <c r="F937" s="1270">
        <v>10</v>
      </c>
      <c r="G937" s="1270">
        <v>0</v>
      </c>
      <c r="H937" s="1270">
        <v>10</v>
      </c>
      <c r="I937" s="1271">
        <v>42339</v>
      </c>
    </row>
    <row r="938" spans="1:9" ht="15">
      <c r="A938" s="1268" t="s">
        <v>804</v>
      </c>
      <c r="B938" s="1268" t="s">
        <v>1700</v>
      </c>
      <c r="C938" s="1269">
        <v>1050000000</v>
      </c>
      <c r="D938" s="1269">
        <v>1000000000</v>
      </c>
      <c r="E938" s="1270">
        <v>32</v>
      </c>
      <c r="F938" s="1270">
        <v>10</v>
      </c>
      <c r="G938" s="1270">
        <v>0</v>
      </c>
      <c r="H938" s="1270">
        <v>10</v>
      </c>
      <c r="I938" s="1271">
        <v>42339</v>
      </c>
    </row>
    <row r="939" spans="1:9" ht="15">
      <c r="A939" s="1268" t="s">
        <v>803</v>
      </c>
      <c r="B939" s="1268" t="s">
        <v>1701</v>
      </c>
      <c r="C939" s="1269">
        <v>1050000000</v>
      </c>
      <c r="D939" s="1269">
        <v>1000000000</v>
      </c>
      <c r="E939" s="1270">
        <v>35</v>
      </c>
      <c r="F939" s="1270">
        <v>10</v>
      </c>
      <c r="G939" s="1270">
        <v>0</v>
      </c>
      <c r="H939" s="1270">
        <v>10</v>
      </c>
      <c r="I939" s="1271">
        <v>42339</v>
      </c>
    </row>
    <row r="940" spans="1:9" ht="15">
      <c r="A940" s="1268" t="s">
        <v>801</v>
      </c>
      <c r="B940" s="1268" t="s">
        <v>1702</v>
      </c>
      <c r="C940" s="1269">
        <v>1260000000</v>
      </c>
      <c r="D940" s="1269">
        <v>1200000000</v>
      </c>
      <c r="E940" s="1270">
        <v>30</v>
      </c>
      <c r="F940" s="1270">
        <v>10</v>
      </c>
      <c r="G940" s="1270">
        <v>0</v>
      </c>
      <c r="H940" s="1270">
        <v>10</v>
      </c>
      <c r="I940" s="1271">
        <v>42339</v>
      </c>
    </row>
    <row r="941" spans="1:9" ht="15">
      <c r="A941" s="1268" t="s">
        <v>849</v>
      </c>
      <c r="B941" s="1268" t="s">
        <v>1703</v>
      </c>
      <c r="C941" s="1269">
        <v>1260000000</v>
      </c>
      <c r="D941" s="1269">
        <v>1200000000</v>
      </c>
      <c r="E941" s="1270">
        <v>37</v>
      </c>
      <c r="F941" s="1270">
        <v>10</v>
      </c>
      <c r="G941" s="1270">
        <v>0</v>
      </c>
      <c r="H941" s="1270">
        <v>10</v>
      </c>
      <c r="I941" s="1271">
        <v>42339</v>
      </c>
    </row>
    <row r="942" spans="1:9" ht="15">
      <c r="A942" s="1268" t="s">
        <v>1002</v>
      </c>
      <c r="B942" s="1268" t="s">
        <v>1704</v>
      </c>
      <c r="C942" s="1269">
        <v>647000000</v>
      </c>
      <c r="D942" s="1269">
        <v>614000000</v>
      </c>
      <c r="E942" s="1270">
        <v>39</v>
      </c>
      <c r="F942" s="1270">
        <v>12</v>
      </c>
      <c r="G942" s="1270">
        <v>0</v>
      </c>
      <c r="H942" s="1270">
        <v>12</v>
      </c>
      <c r="I942" s="1271">
        <v>42339</v>
      </c>
    </row>
    <row r="943" spans="1:9" ht="15">
      <c r="A943" s="1268" t="s">
        <v>913</v>
      </c>
      <c r="B943" s="1268" t="s">
        <v>1705</v>
      </c>
      <c r="C943" s="1269">
        <v>599000000</v>
      </c>
      <c r="D943" s="1269">
        <v>569000000</v>
      </c>
      <c r="E943" s="1270">
        <v>29</v>
      </c>
      <c r="F943" s="1270">
        <v>12</v>
      </c>
      <c r="G943" s="1270">
        <v>0</v>
      </c>
      <c r="H943" s="1270">
        <v>12</v>
      </c>
      <c r="I943" s="1271">
        <v>42339</v>
      </c>
    </row>
    <row r="944" spans="1:9" ht="15">
      <c r="A944" s="1268" t="s">
        <v>1001</v>
      </c>
      <c r="B944" s="1268" t="s">
        <v>1706</v>
      </c>
      <c r="C944" s="1269">
        <v>588000000</v>
      </c>
      <c r="D944" s="1269">
        <v>559000000</v>
      </c>
      <c r="E944" s="1270">
        <v>35</v>
      </c>
      <c r="F944" s="1270">
        <v>11</v>
      </c>
      <c r="G944" s="1270">
        <v>2</v>
      </c>
      <c r="H944" s="1270">
        <v>13</v>
      </c>
      <c r="I944" s="1271">
        <v>42339</v>
      </c>
    </row>
    <row r="945" spans="1:9" ht="15">
      <c r="A945" s="1268" t="s">
        <v>1000</v>
      </c>
      <c r="B945" s="1268" t="s">
        <v>1707</v>
      </c>
      <c r="C945" s="1269">
        <v>945000000</v>
      </c>
      <c r="D945" s="1269">
        <v>900000000</v>
      </c>
      <c r="E945" s="1270">
        <v>36</v>
      </c>
      <c r="F945" s="1270">
        <v>12</v>
      </c>
      <c r="G945" s="1270">
        <v>0</v>
      </c>
      <c r="H945" s="1270">
        <v>12</v>
      </c>
      <c r="I945" s="1271">
        <v>42339</v>
      </c>
    </row>
    <row r="946" spans="1:9" ht="15">
      <c r="A946" s="1268" t="s">
        <v>999</v>
      </c>
      <c r="B946" s="1268" t="s">
        <v>1708</v>
      </c>
      <c r="C946" s="1269">
        <v>945000000</v>
      </c>
      <c r="D946" s="1269">
        <v>900000000</v>
      </c>
      <c r="E946" s="1270">
        <v>26</v>
      </c>
      <c r="F946" s="1270">
        <v>12</v>
      </c>
      <c r="G946" s="1270">
        <v>0</v>
      </c>
      <c r="H946" s="1270">
        <v>12</v>
      </c>
      <c r="I946" s="1271">
        <v>42339</v>
      </c>
    </row>
    <row r="947" spans="1:9" ht="15">
      <c r="A947" s="1268" t="s">
        <v>998</v>
      </c>
      <c r="B947" s="1268" t="s">
        <v>1709</v>
      </c>
      <c r="C947" s="1269">
        <v>826000000</v>
      </c>
      <c r="D947" s="1269">
        <v>784000000</v>
      </c>
      <c r="E947" s="1270">
        <v>48</v>
      </c>
      <c r="F947" s="1270">
        <v>15</v>
      </c>
      <c r="G947" s="1270">
        <v>0</v>
      </c>
      <c r="H947" s="1270">
        <v>15</v>
      </c>
      <c r="I947" s="1271">
        <v>42339</v>
      </c>
    </row>
    <row r="948" spans="1:9" ht="15">
      <c r="A948" s="1268" t="s">
        <v>997</v>
      </c>
      <c r="B948" s="1268" t="s">
        <v>1710</v>
      </c>
      <c r="C948" s="1269">
        <v>1260000000</v>
      </c>
      <c r="D948" s="1269">
        <v>1200000000</v>
      </c>
      <c r="E948" s="1270">
        <v>32</v>
      </c>
      <c r="F948" s="1270">
        <v>10</v>
      </c>
      <c r="G948" s="1270">
        <v>0</v>
      </c>
      <c r="H948" s="1270">
        <v>10</v>
      </c>
      <c r="I948" s="1271">
        <v>42339</v>
      </c>
    </row>
    <row r="949" spans="1:9" ht="15">
      <c r="A949" s="1268" t="s">
        <v>1313</v>
      </c>
      <c r="B949" s="1268" t="s">
        <v>1711</v>
      </c>
      <c r="C949" s="1269">
        <v>729000000</v>
      </c>
      <c r="D949" s="1269">
        <v>692000000</v>
      </c>
      <c r="E949" s="1270">
        <v>40</v>
      </c>
      <c r="F949" s="1270">
        <v>20</v>
      </c>
      <c r="G949" s="1270">
        <v>0</v>
      </c>
      <c r="H949" s="1270">
        <v>20</v>
      </c>
      <c r="I949" s="1271">
        <v>42339</v>
      </c>
    </row>
    <row r="950" spans="1:9" ht="15">
      <c r="A950" s="1268" t="s">
        <v>1457</v>
      </c>
      <c r="B950" s="1268" t="s">
        <v>1712</v>
      </c>
      <c r="C950" s="1269">
        <v>565950000</v>
      </c>
      <c r="D950" s="1269">
        <v>539000000</v>
      </c>
      <c r="E950" s="1270">
        <v>29</v>
      </c>
      <c r="F950" s="1270">
        <v>13</v>
      </c>
      <c r="G950" s="1270">
        <v>2</v>
      </c>
      <c r="H950" s="1270">
        <v>15</v>
      </c>
      <c r="I950" s="1271">
        <v>42339</v>
      </c>
    </row>
    <row r="951" spans="1:9" ht="15">
      <c r="A951" s="1268" t="s">
        <v>1312</v>
      </c>
      <c r="B951" s="1268" t="s">
        <v>1713</v>
      </c>
      <c r="C951" s="1269">
        <v>1615950000</v>
      </c>
      <c r="D951" s="1269">
        <v>1539000000</v>
      </c>
      <c r="E951" s="1270">
        <v>28</v>
      </c>
      <c r="F951" s="1270">
        <v>13</v>
      </c>
      <c r="G951" s="1270">
        <v>2</v>
      </c>
      <c r="H951" s="1270">
        <v>15</v>
      </c>
      <c r="I951" s="1271">
        <v>42339</v>
      </c>
    </row>
    <row r="952" spans="1:9" ht="15">
      <c r="A952" s="1268" t="s">
        <v>1462</v>
      </c>
      <c r="B952" s="1268" t="s">
        <v>1714</v>
      </c>
      <c r="C952" s="1269">
        <v>669000000</v>
      </c>
      <c r="D952" s="1269">
        <v>636000000</v>
      </c>
      <c r="E952" s="1270">
        <v>40</v>
      </c>
      <c r="F952" s="1270">
        <v>15</v>
      </c>
      <c r="G952" s="1270">
        <v>0</v>
      </c>
      <c r="H952" s="1270">
        <v>15</v>
      </c>
      <c r="I952" s="1271">
        <v>42339</v>
      </c>
    </row>
    <row r="953" spans="1:9" ht="15">
      <c r="A953" s="1268" t="s">
        <v>1461</v>
      </c>
      <c r="B953" s="1268" t="s">
        <v>1715</v>
      </c>
      <c r="C953" s="1269">
        <v>592000000</v>
      </c>
      <c r="D953" s="1269">
        <v>563000000</v>
      </c>
      <c r="E953" s="1270">
        <v>28</v>
      </c>
      <c r="F953" s="1270">
        <v>10</v>
      </c>
      <c r="G953" s="1270">
        <v>0</v>
      </c>
      <c r="H953" s="1270">
        <v>10</v>
      </c>
      <c r="I953" s="1271">
        <v>42339</v>
      </c>
    </row>
    <row r="954" spans="1:9" ht="15">
      <c r="A954" s="1268" t="s">
        <v>1459</v>
      </c>
      <c r="B954" s="1268" t="s">
        <v>1716</v>
      </c>
      <c r="C954" s="1269">
        <v>523950000.00000006</v>
      </c>
      <c r="D954" s="1269">
        <v>499000000</v>
      </c>
      <c r="E954" s="1270">
        <v>22</v>
      </c>
      <c r="F954" s="1270">
        <v>13</v>
      </c>
      <c r="G954" s="1270">
        <v>2</v>
      </c>
      <c r="H954" s="1270">
        <v>15</v>
      </c>
      <c r="I954" s="1271">
        <v>42339</v>
      </c>
    </row>
    <row r="955" spans="1:9" ht="15">
      <c r="A955" s="1268" t="s">
        <v>1464</v>
      </c>
      <c r="B955" s="1268" t="s">
        <v>1717</v>
      </c>
      <c r="C955" s="1269">
        <v>667000000</v>
      </c>
      <c r="D955" s="1269">
        <v>634000000</v>
      </c>
      <c r="E955" s="1270">
        <v>27</v>
      </c>
      <c r="F955" s="1270">
        <v>13</v>
      </c>
      <c r="G955" s="1270">
        <v>0</v>
      </c>
      <c r="H955" s="1270">
        <v>13</v>
      </c>
      <c r="I955" s="1271">
        <v>42339</v>
      </c>
    </row>
    <row r="956" spans="1:9" ht="15">
      <c r="A956" s="1268" t="s">
        <v>1466</v>
      </c>
      <c r="B956" s="1268" t="s">
        <v>1718</v>
      </c>
      <c r="C956" s="1269">
        <v>650000000</v>
      </c>
      <c r="D956" s="1269">
        <v>618000000</v>
      </c>
      <c r="E956" s="1270">
        <v>31</v>
      </c>
      <c r="F956" s="1270">
        <v>13</v>
      </c>
      <c r="G956" s="1270">
        <v>0</v>
      </c>
      <c r="H956" s="1270">
        <v>13</v>
      </c>
      <c r="I956" s="1271">
        <v>42339</v>
      </c>
    </row>
    <row r="957" spans="1:9" ht="15">
      <c r="A957" s="1268" t="s">
        <v>1563</v>
      </c>
      <c r="B957" s="1268" t="s">
        <v>1719</v>
      </c>
      <c r="C957" s="1269">
        <v>378000000</v>
      </c>
      <c r="D957" s="1269">
        <v>359000000</v>
      </c>
      <c r="E957" s="1270">
        <v>27</v>
      </c>
      <c r="F957" s="1270">
        <v>13</v>
      </c>
      <c r="G957" s="1270">
        <v>0</v>
      </c>
      <c r="H957" s="1270">
        <v>13</v>
      </c>
      <c r="I957" s="1271">
        <v>42339</v>
      </c>
    </row>
    <row r="958" spans="1:9" ht="15">
      <c r="A958" s="1268" t="s">
        <v>1940</v>
      </c>
      <c r="B958" s="1268" t="s">
        <v>1941</v>
      </c>
      <c r="C958" s="1269">
        <v>168000000</v>
      </c>
      <c r="D958" s="1269">
        <v>160000000</v>
      </c>
      <c r="E958" s="1270">
        <v>8</v>
      </c>
      <c r="F958" s="1270">
        <v>13</v>
      </c>
      <c r="G958" s="1270">
        <v>3</v>
      </c>
      <c r="H958" s="1270">
        <v>16</v>
      </c>
      <c r="I958" s="1271">
        <v>42339</v>
      </c>
    </row>
    <row r="959" spans="1:9" ht="15">
      <c r="A959" s="1268" t="s">
        <v>2208</v>
      </c>
      <c r="B959" s="1268" t="s">
        <v>172</v>
      </c>
      <c r="C959" s="1269">
        <v>0</v>
      </c>
      <c r="D959" s="1269">
        <v>0</v>
      </c>
      <c r="E959" s="1270">
        <v>0</v>
      </c>
      <c r="F959" s="1270">
        <v>0</v>
      </c>
      <c r="G959" s="1270">
        <v>0</v>
      </c>
      <c r="H959" s="1270">
        <v>0</v>
      </c>
      <c r="I959" s="1271">
        <v>42339</v>
      </c>
    </row>
    <row r="960" spans="1:9" ht="15">
      <c r="A960" s="1268" t="s">
        <v>1046</v>
      </c>
      <c r="B960" s="1268" t="s">
        <v>1720</v>
      </c>
      <c r="C960" s="1269">
        <v>6720000000</v>
      </c>
      <c r="D960" s="1269">
        <v>6399000000</v>
      </c>
      <c r="E960" s="1270">
        <v>150</v>
      </c>
      <c r="F960" s="1270">
        <v>53</v>
      </c>
      <c r="G960" s="1270">
        <v>0</v>
      </c>
      <c r="H960" s="1270">
        <v>53</v>
      </c>
      <c r="I960" s="1271">
        <v>42339</v>
      </c>
    </row>
    <row r="961" spans="1:9" ht="15">
      <c r="A961" s="1268" t="s">
        <v>1047</v>
      </c>
      <c r="B961" s="1268" t="s">
        <v>1721</v>
      </c>
      <c r="C961" s="1269">
        <v>8249000000</v>
      </c>
      <c r="D961" s="1269">
        <v>7837000000</v>
      </c>
      <c r="E961" s="1270">
        <v>259</v>
      </c>
      <c r="F961" s="1270">
        <v>79</v>
      </c>
      <c r="G961" s="1270">
        <v>9</v>
      </c>
      <c r="H961" s="1270">
        <v>88</v>
      </c>
      <c r="I961" s="1271">
        <v>42339</v>
      </c>
    </row>
    <row r="962" spans="1:9" ht="15">
      <c r="A962" s="1268" t="s">
        <v>1048</v>
      </c>
      <c r="B962" s="1268" t="s">
        <v>1722</v>
      </c>
      <c r="C962" s="1269">
        <v>5040000000</v>
      </c>
      <c r="D962" s="1269">
        <v>4789000000</v>
      </c>
      <c r="E962" s="1270">
        <v>180</v>
      </c>
      <c r="F962" s="1270">
        <v>60</v>
      </c>
      <c r="G962" s="1270">
        <v>0</v>
      </c>
      <c r="H962" s="1270">
        <v>60</v>
      </c>
      <c r="I962" s="1271">
        <v>42339</v>
      </c>
    </row>
    <row r="963" spans="1:9" ht="15">
      <c r="A963" s="1268" t="s">
        <v>1049</v>
      </c>
      <c r="B963" s="1268" t="s">
        <v>1723</v>
      </c>
      <c r="C963" s="1269">
        <v>9828000000</v>
      </c>
      <c r="D963" s="1269">
        <v>9360000000</v>
      </c>
      <c r="E963" s="1270">
        <v>151</v>
      </c>
      <c r="F963" s="1270">
        <v>50</v>
      </c>
      <c r="G963" s="1270">
        <v>0</v>
      </c>
      <c r="H963" s="1270">
        <v>50</v>
      </c>
      <c r="I963" s="1271">
        <v>42339</v>
      </c>
    </row>
    <row r="964" spans="1:9" ht="15">
      <c r="A964" s="1268" t="s">
        <v>1051</v>
      </c>
      <c r="B964" s="1268" t="s">
        <v>1724</v>
      </c>
      <c r="C964" s="1269">
        <v>1973000000</v>
      </c>
      <c r="D964" s="1269">
        <v>1874000000</v>
      </c>
      <c r="E964" s="1270">
        <v>90</v>
      </c>
      <c r="F964" s="1270">
        <v>48</v>
      </c>
      <c r="G964" s="1270">
        <v>0</v>
      </c>
      <c r="H964" s="1270">
        <v>48</v>
      </c>
      <c r="I964" s="1271">
        <v>42339</v>
      </c>
    </row>
    <row r="965" spans="1:9" ht="15">
      <c r="A965" s="1268" t="s">
        <v>1052</v>
      </c>
      <c r="B965" s="1268" t="s">
        <v>1725</v>
      </c>
      <c r="C965" s="1269">
        <v>2100000000</v>
      </c>
      <c r="D965" s="1269">
        <v>2000000000</v>
      </c>
      <c r="E965" s="1270">
        <v>59</v>
      </c>
      <c r="F965" s="1270">
        <v>10</v>
      </c>
      <c r="G965" s="1270">
        <v>0</v>
      </c>
      <c r="H965" s="1270">
        <v>10</v>
      </c>
      <c r="I965" s="1271">
        <v>42339</v>
      </c>
    </row>
    <row r="966" spans="1:9" ht="15">
      <c r="A966" s="1268" t="s">
        <v>1569</v>
      </c>
      <c r="B966" s="1268" t="s">
        <v>1726</v>
      </c>
      <c r="C966" s="1269">
        <v>1260000000</v>
      </c>
      <c r="D966" s="1269">
        <v>1200000000</v>
      </c>
      <c r="E966" s="1270">
        <v>37</v>
      </c>
      <c r="F966" s="1270">
        <v>10</v>
      </c>
      <c r="G966" s="1270">
        <v>0</v>
      </c>
      <c r="H966" s="1270">
        <v>10</v>
      </c>
      <c r="I966" s="1271">
        <v>42339</v>
      </c>
    </row>
    <row r="967" spans="1:9" ht="15">
      <c r="A967" s="1268" t="s">
        <v>1053</v>
      </c>
      <c r="B967" s="1268" t="s">
        <v>1727</v>
      </c>
      <c r="C967" s="1269">
        <v>16802100000.000002</v>
      </c>
      <c r="D967" s="1269">
        <v>16002000000</v>
      </c>
      <c r="E967" s="1270">
        <v>376</v>
      </c>
      <c r="F967" s="1270">
        <v>129</v>
      </c>
      <c r="G967" s="1270">
        <v>6</v>
      </c>
      <c r="H967" s="1270">
        <v>135</v>
      </c>
      <c r="I967" s="1271">
        <v>42339</v>
      </c>
    </row>
    <row r="968" spans="1:9" ht="15">
      <c r="A968" s="1268" t="s">
        <v>1054</v>
      </c>
      <c r="B968" s="1268" t="s">
        <v>1728</v>
      </c>
      <c r="C968" s="1269">
        <v>1890000000</v>
      </c>
      <c r="D968" s="1269">
        <v>1800000000</v>
      </c>
      <c r="E968" s="1270">
        <v>62</v>
      </c>
      <c r="F968" s="1270">
        <v>24</v>
      </c>
      <c r="G968" s="1270">
        <v>0</v>
      </c>
      <c r="H968" s="1270">
        <v>24</v>
      </c>
      <c r="I968" s="1271">
        <v>42339</v>
      </c>
    </row>
    <row r="969" spans="1:9" ht="15">
      <c r="A969" s="1268" t="s">
        <v>2112</v>
      </c>
      <c r="B969" s="1268" t="s">
        <v>1943</v>
      </c>
      <c r="C969" s="1269">
        <v>168000000</v>
      </c>
      <c r="D969" s="1269">
        <v>160000000</v>
      </c>
      <c r="E969" s="1270">
        <v>8</v>
      </c>
      <c r="F969" s="1270">
        <v>13</v>
      </c>
      <c r="G969" s="1270">
        <v>3</v>
      </c>
      <c r="H969" s="1270">
        <v>16</v>
      </c>
      <c r="I969" s="1271">
        <v>42339</v>
      </c>
    </row>
    <row r="970" spans="1:9" ht="15">
      <c r="A970" s="1268" t="s">
        <v>697</v>
      </c>
      <c r="B970" s="1268" t="s">
        <v>1729</v>
      </c>
      <c r="C970" s="1269">
        <v>33350100000.000008</v>
      </c>
      <c r="D970" s="1269">
        <v>31761000000</v>
      </c>
      <c r="E970" s="1270">
        <v>677</v>
      </c>
      <c r="F970" s="1270">
        <v>232</v>
      </c>
      <c r="G970" s="1270">
        <v>6</v>
      </c>
      <c r="H970" s="1270">
        <v>238</v>
      </c>
      <c r="I970" s="1271">
        <v>42339</v>
      </c>
    </row>
    <row r="971" spans="1:9" ht="15">
      <c r="A971" s="1268" t="s">
        <v>699</v>
      </c>
      <c r="B971" s="1268" t="s">
        <v>1730</v>
      </c>
      <c r="C971" s="1269">
        <v>13289000000</v>
      </c>
      <c r="D971" s="1269">
        <v>12626000000</v>
      </c>
      <c r="E971" s="1270">
        <v>439</v>
      </c>
      <c r="F971" s="1270">
        <v>139</v>
      </c>
      <c r="G971" s="1270">
        <v>9</v>
      </c>
      <c r="H971" s="1270">
        <v>148</v>
      </c>
      <c r="I971" s="1271">
        <v>42339</v>
      </c>
    </row>
    <row r="972" spans="1:9" ht="15">
      <c r="A972" s="1268" t="s">
        <v>698</v>
      </c>
      <c r="B972" s="1268" t="s">
        <v>1731</v>
      </c>
      <c r="C972" s="1269">
        <v>6554000000</v>
      </c>
      <c r="D972" s="1269">
        <v>6225000000</v>
      </c>
      <c r="E972" s="1270">
        <v>339</v>
      </c>
      <c r="F972" s="1270">
        <v>146</v>
      </c>
      <c r="G972" s="1270">
        <v>2</v>
      </c>
      <c r="H972" s="1270">
        <v>148</v>
      </c>
      <c r="I972" s="1271">
        <v>42339</v>
      </c>
    </row>
    <row r="973" spans="1:9" ht="15">
      <c r="A973" s="1268" t="s">
        <v>377</v>
      </c>
      <c r="B973" s="1268" t="s">
        <v>1732</v>
      </c>
      <c r="C973" s="1269">
        <v>5250000000</v>
      </c>
      <c r="D973" s="1269">
        <v>5000000000</v>
      </c>
      <c r="E973" s="1270">
        <v>158</v>
      </c>
      <c r="F973" s="1270">
        <v>44</v>
      </c>
      <c r="G973" s="1270">
        <v>0</v>
      </c>
      <c r="H973" s="1270">
        <v>44</v>
      </c>
      <c r="I973" s="1271">
        <v>42339</v>
      </c>
    </row>
    <row r="974" spans="1:9" ht="15">
      <c r="A974" s="1268" t="s">
        <v>1942</v>
      </c>
      <c r="B974" s="1268" t="s">
        <v>1944</v>
      </c>
      <c r="C974" s="1269">
        <v>168000000</v>
      </c>
      <c r="D974" s="1269">
        <v>160000000</v>
      </c>
      <c r="E974" s="1270">
        <v>8</v>
      </c>
      <c r="F974" s="1270">
        <v>13</v>
      </c>
      <c r="G974" s="1270">
        <v>3</v>
      </c>
      <c r="H974" s="1270">
        <v>16</v>
      </c>
      <c r="I974" s="1271">
        <v>42339</v>
      </c>
    </row>
    <row r="975" spans="1:9" ht="15">
      <c r="A975" s="1268" t="s">
        <v>2108</v>
      </c>
      <c r="B975" s="1268" t="s">
        <v>2109</v>
      </c>
      <c r="C975" s="1269">
        <v>2563000000</v>
      </c>
      <c r="D975" s="1269">
        <v>2434000000</v>
      </c>
      <c r="E975" s="1270">
        <v>143</v>
      </c>
      <c r="F975" s="1270">
        <v>55</v>
      </c>
      <c r="G975" s="1270">
        <v>2</v>
      </c>
      <c r="H975" s="1270">
        <v>57</v>
      </c>
      <c r="I975" s="1271">
        <v>42339</v>
      </c>
    </row>
    <row r="976" spans="1:9" ht="15">
      <c r="A976" s="1268" t="s">
        <v>2110</v>
      </c>
      <c r="B976" s="1268" t="s">
        <v>2111</v>
      </c>
      <c r="C976" s="1269">
        <v>2018000000</v>
      </c>
      <c r="D976" s="1269">
        <v>1917000000</v>
      </c>
      <c r="E976" s="1270">
        <v>106</v>
      </c>
      <c r="F976" s="1270">
        <v>43</v>
      </c>
      <c r="G976" s="1270">
        <v>0</v>
      </c>
      <c r="H976" s="1270">
        <v>43</v>
      </c>
      <c r="I976" s="1271">
        <v>42339</v>
      </c>
    </row>
    <row r="977" spans="1:9" ht="15">
      <c r="A977" s="1268" t="s">
        <v>1056</v>
      </c>
      <c r="B977" s="1268" t="s">
        <v>1057</v>
      </c>
      <c r="C977" s="1269">
        <v>58611100000.000008</v>
      </c>
      <c r="D977" s="1269">
        <v>55772000000</v>
      </c>
      <c r="E977" s="1270">
        <v>1621</v>
      </c>
      <c r="F977" s="1270">
        <v>574</v>
      </c>
      <c r="G977" s="1270">
        <v>20</v>
      </c>
      <c r="H977" s="1270">
        <v>594</v>
      </c>
      <c r="I977" s="1271">
        <v>42339</v>
      </c>
    </row>
    <row r="978" spans="1:9" ht="30">
      <c r="A978" s="1268" t="s">
        <v>1185</v>
      </c>
      <c r="B978" s="1268" t="s">
        <v>1733</v>
      </c>
      <c r="C978" s="1269">
        <v>5343450000</v>
      </c>
      <c r="D978" s="1269">
        <v>5089000000</v>
      </c>
      <c r="E978" s="1270">
        <v>94</v>
      </c>
      <c r="F978" s="1270">
        <v>33</v>
      </c>
      <c r="G978" s="1270">
        <v>2</v>
      </c>
      <c r="H978" s="1270">
        <v>35</v>
      </c>
      <c r="I978" s="1271">
        <v>42339</v>
      </c>
    </row>
    <row r="979" spans="1:9" ht="15">
      <c r="A979" s="1268" t="s">
        <v>1186</v>
      </c>
      <c r="B979" s="1268" t="s">
        <v>1734</v>
      </c>
      <c r="C979" s="1269">
        <v>7035000000</v>
      </c>
      <c r="D979" s="1269">
        <v>6683000000</v>
      </c>
      <c r="E979" s="1270">
        <v>208</v>
      </c>
      <c r="F979" s="1270">
        <v>61</v>
      </c>
      <c r="G979" s="1270">
        <v>7</v>
      </c>
      <c r="H979" s="1270">
        <v>68</v>
      </c>
      <c r="I979" s="1271">
        <v>42339</v>
      </c>
    </row>
    <row r="980" spans="1:9" ht="15">
      <c r="A980" s="1268" t="s">
        <v>1187</v>
      </c>
      <c r="B980" s="1268" t="s">
        <v>1735</v>
      </c>
      <c r="C980" s="1269">
        <v>3015000000</v>
      </c>
      <c r="D980" s="1269">
        <v>2865000000</v>
      </c>
      <c r="E980" s="1270">
        <v>114</v>
      </c>
      <c r="F980" s="1270">
        <v>40</v>
      </c>
      <c r="G980" s="1270">
        <v>0</v>
      </c>
      <c r="H980" s="1270">
        <v>40</v>
      </c>
      <c r="I980" s="1271">
        <v>42339</v>
      </c>
    </row>
    <row r="981" spans="1:9" ht="15">
      <c r="A981" s="1268" t="s">
        <v>1188</v>
      </c>
      <c r="B981" s="1268" t="s">
        <v>1736</v>
      </c>
      <c r="C981" s="1269">
        <v>6468000000</v>
      </c>
      <c r="D981" s="1269">
        <v>6160000000</v>
      </c>
      <c r="E981" s="1270">
        <v>118</v>
      </c>
      <c r="F981" s="1270">
        <v>40</v>
      </c>
      <c r="G981" s="1270">
        <v>0</v>
      </c>
      <c r="H981" s="1270">
        <v>40</v>
      </c>
      <c r="I981" s="1271">
        <v>42339</v>
      </c>
    </row>
    <row r="982" spans="1:9" ht="15">
      <c r="A982" s="1268" t="s">
        <v>1190</v>
      </c>
      <c r="B982" s="1268" t="s">
        <v>1738</v>
      </c>
      <c r="C982" s="1269">
        <v>4620000000</v>
      </c>
      <c r="D982" s="1269">
        <v>4399000000</v>
      </c>
      <c r="E982" s="1270">
        <v>127</v>
      </c>
      <c r="F982" s="1270">
        <v>43</v>
      </c>
      <c r="G982" s="1270">
        <v>0</v>
      </c>
      <c r="H982" s="1270">
        <v>43</v>
      </c>
      <c r="I982" s="1271">
        <v>42339</v>
      </c>
    </row>
    <row r="983" spans="1:9" ht="15">
      <c r="A983" s="1268" t="s">
        <v>1191</v>
      </c>
      <c r="B983" s="1268" t="s">
        <v>1739</v>
      </c>
      <c r="C983" s="1269">
        <v>1306000000</v>
      </c>
      <c r="D983" s="1269">
        <v>1240000000</v>
      </c>
      <c r="E983" s="1270">
        <v>63</v>
      </c>
      <c r="F983" s="1270">
        <v>35</v>
      </c>
      <c r="G983" s="1270">
        <v>0</v>
      </c>
      <c r="H983" s="1270">
        <v>35</v>
      </c>
      <c r="I983" s="1271">
        <v>42339</v>
      </c>
    </row>
    <row r="984" spans="1:9" ht="15">
      <c r="A984" s="1268" t="s">
        <v>1192</v>
      </c>
      <c r="B984" s="1268" t="s">
        <v>1740</v>
      </c>
      <c r="C984" s="1269">
        <v>3360000000</v>
      </c>
      <c r="D984" s="1269">
        <v>3200000000</v>
      </c>
      <c r="E984" s="1270">
        <v>33</v>
      </c>
      <c r="F984" s="1270">
        <v>10</v>
      </c>
      <c r="G984" s="1270">
        <v>0</v>
      </c>
      <c r="H984" s="1270">
        <v>10</v>
      </c>
      <c r="I984" s="1271">
        <v>42339</v>
      </c>
    </row>
    <row r="985" spans="1:9" ht="15">
      <c r="A985" s="1268" t="s">
        <v>1193</v>
      </c>
      <c r="B985" s="1268" t="s">
        <v>1741</v>
      </c>
      <c r="C985" s="1269">
        <v>2100000000</v>
      </c>
      <c r="D985" s="1269">
        <v>2000000000</v>
      </c>
      <c r="E985" s="1270">
        <v>59</v>
      </c>
      <c r="F985" s="1270">
        <v>10</v>
      </c>
      <c r="G985" s="1270">
        <v>0</v>
      </c>
      <c r="H985" s="1270">
        <v>10</v>
      </c>
      <c r="I985" s="1271">
        <v>42339</v>
      </c>
    </row>
    <row r="986" spans="1:9" ht="15">
      <c r="A986" s="1268" t="s">
        <v>1194</v>
      </c>
      <c r="B986" s="1268" t="s">
        <v>1742</v>
      </c>
      <c r="C986" s="1269">
        <v>2100000000</v>
      </c>
      <c r="D986" s="1269">
        <v>2000000000</v>
      </c>
      <c r="E986" s="1270">
        <v>23</v>
      </c>
      <c r="F986" s="1270">
        <v>10</v>
      </c>
      <c r="G986" s="1270">
        <v>0</v>
      </c>
      <c r="H986" s="1270">
        <v>10</v>
      </c>
      <c r="I986" s="1271">
        <v>42339</v>
      </c>
    </row>
    <row r="987" spans="1:9" ht="30">
      <c r="A987" s="1268" t="s">
        <v>1195</v>
      </c>
      <c r="B987" s="1268" t="s">
        <v>1743</v>
      </c>
      <c r="C987" s="1269">
        <v>2025000000</v>
      </c>
      <c r="D987" s="1269">
        <v>1924000000</v>
      </c>
      <c r="E987" s="1270">
        <v>66</v>
      </c>
      <c r="F987" s="1270">
        <v>20</v>
      </c>
      <c r="G987" s="1270">
        <v>0</v>
      </c>
      <c r="H987" s="1270">
        <v>20</v>
      </c>
      <c r="I987" s="1271">
        <v>42339</v>
      </c>
    </row>
    <row r="988" spans="1:9" ht="15">
      <c r="A988" s="1268" t="s">
        <v>1196</v>
      </c>
      <c r="B988" s="1268" t="s">
        <v>1744</v>
      </c>
      <c r="C988" s="1269">
        <v>11458650000</v>
      </c>
      <c r="D988" s="1269">
        <v>10913000000</v>
      </c>
      <c r="E988" s="1270">
        <v>282</v>
      </c>
      <c r="F988" s="1270">
        <v>96</v>
      </c>
      <c r="G988" s="1270">
        <v>4</v>
      </c>
      <c r="H988" s="1270">
        <v>100</v>
      </c>
      <c r="I988" s="1271">
        <v>42339</v>
      </c>
    </row>
    <row r="989" spans="1:9" ht="15">
      <c r="A989" s="1268" t="s">
        <v>1197</v>
      </c>
      <c r="B989" s="1268" t="s">
        <v>1745</v>
      </c>
      <c r="C989" s="1269">
        <v>1260000000</v>
      </c>
      <c r="D989" s="1269">
        <v>1200000000</v>
      </c>
      <c r="E989" s="1270">
        <v>37</v>
      </c>
      <c r="F989" s="1270">
        <v>10</v>
      </c>
      <c r="G989" s="1270">
        <v>0</v>
      </c>
      <c r="H989" s="1270">
        <v>10</v>
      </c>
      <c r="I989" s="1271">
        <v>42339</v>
      </c>
    </row>
    <row r="990" spans="1:9" ht="15">
      <c r="A990" s="1268" t="s">
        <v>1316</v>
      </c>
      <c r="B990" s="1268" t="s">
        <v>1746</v>
      </c>
      <c r="C990" s="1269">
        <v>1834000000</v>
      </c>
      <c r="D990" s="1269">
        <v>1742000000</v>
      </c>
      <c r="E990" s="1270">
        <v>103</v>
      </c>
      <c r="F990" s="1270">
        <v>35</v>
      </c>
      <c r="G990" s="1270">
        <v>2</v>
      </c>
      <c r="H990" s="1270">
        <v>37</v>
      </c>
      <c r="I990" s="1271">
        <v>42339</v>
      </c>
    </row>
    <row r="991" spans="1:9" ht="15">
      <c r="A991" s="1268" t="s">
        <v>1199</v>
      </c>
      <c r="B991" s="1268" t="s">
        <v>1747</v>
      </c>
      <c r="C991" s="1269">
        <v>1890000000</v>
      </c>
      <c r="D991" s="1269">
        <v>1800000000</v>
      </c>
      <c r="E991" s="1270">
        <v>62</v>
      </c>
      <c r="F991" s="1270">
        <v>24</v>
      </c>
      <c r="G991" s="1270">
        <v>0</v>
      </c>
      <c r="H991" s="1270">
        <v>24</v>
      </c>
      <c r="I991" s="1271">
        <v>42339</v>
      </c>
    </row>
    <row r="992" spans="1:9" ht="15">
      <c r="A992" s="1268" t="s">
        <v>1317</v>
      </c>
      <c r="B992" s="1268" t="s">
        <v>1748</v>
      </c>
      <c r="C992" s="1269">
        <v>826000000</v>
      </c>
      <c r="D992" s="1269">
        <v>784000000</v>
      </c>
      <c r="E992" s="1270">
        <v>48</v>
      </c>
      <c r="F992" s="1270">
        <v>15</v>
      </c>
      <c r="G992" s="1270">
        <v>0</v>
      </c>
      <c r="H992" s="1270">
        <v>15</v>
      </c>
      <c r="I992" s="1271">
        <v>42339</v>
      </c>
    </row>
    <row r="993" spans="1:9" ht="15">
      <c r="A993" s="1268" t="s">
        <v>1318</v>
      </c>
      <c r="B993" s="1268" t="s">
        <v>1749</v>
      </c>
      <c r="C993" s="1269">
        <v>729000000</v>
      </c>
      <c r="D993" s="1269">
        <v>692000000</v>
      </c>
      <c r="E993" s="1270">
        <v>40</v>
      </c>
      <c r="F993" s="1270">
        <v>20</v>
      </c>
      <c r="G993" s="1270">
        <v>0</v>
      </c>
      <c r="H993" s="1270">
        <v>20</v>
      </c>
      <c r="I993" s="1271">
        <v>42339</v>
      </c>
    </row>
    <row r="994" spans="1:9" ht="15">
      <c r="A994" s="1268" t="s">
        <v>1945</v>
      </c>
      <c r="B994" s="1268" t="s">
        <v>1946</v>
      </c>
      <c r="C994" s="1269">
        <v>168000000</v>
      </c>
      <c r="D994" s="1269">
        <v>160000000</v>
      </c>
      <c r="E994" s="1270">
        <v>8</v>
      </c>
      <c r="F994" s="1270">
        <v>13</v>
      </c>
      <c r="G994" s="1270">
        <v>3</v>
      </c>
      <c r="H994" s="1270">
        <v>16</v>
      </c>
      <c r="I994" s="1271">
        <v>42339</v>
      </c>
    </row>
    <row r="995" spans="1:9" ht="15">
      <c r="A995" s="1268" t="s">
        <v>2115</v>
      </c>
      <c r="B995" s="1268" t="s">
        <v>2116</v>
      </c>
      <c r="C995" s="1269">
        <v>1214000000</v>
      </c>
      <c r="D995" s="1269">
        <v>1154000000</v>
      </c>
      <c r="E995" s="1270">
        <v>51</v>
      </c>
      <c r="F995" s="1270">
        <v>18</v>
      </c>
      <c r="G995" s="1270">
        <v>2</v>
      </c>
      <c r="H995" s="1270">
        <v>20</v>
      </c>
      <c r="I995" s="1271">
        <v>42339</v>
      </c>
    </row>
    <row r="996" spans="1:9" ht="15">
      <c r="A996" s="1268" t="s">
        <v>2113</v>
      </c>
      <c r="B996" s="1268" t="s">
        <v>2114</v>
      </c>
      <c r="C996" s="1269">
        <v>1192000000</v>
      </c>
      <c r="D996" s="1269">
        <v>1133000000</v>
      </c>
      <c r="E996" s="1270">
        <v>58</v>
      </c>
      <c r="F996" s="1270">
        <v>28</v>
      </c>
      <c r="G996" s="1270">
        <v>0</v>
      </c>
      <c r="H996" s="1270">
        <v>28</v>
      </c>
      <c r="I996" s="1271">
        <v>42339</v>
      </c>
    </row>
    <row r="997" spans="1:9" ht="15">
      <c r="A997" s="1268" t="s">
        <v>2331</v>
      </c>
      <c r="B997" s="1268" t="s">
        <v>2332</v>
      </c>
      <c r="C997" s="1269">
        <v>667000000</v>
      </c>
      <c r="D997" s="1269">
        <v>634000000</v>
      </c>
      <c r="E997" s="1270">
        <v>27</v>
      </c>
      <c r="F997" s="1270">
        <v>13</v>
      </c>
      <c r="G997" s="1270">
        <v>0</v>
      </c>
      <c r="H997" s="1270">
        <v>13</v>
      </c>
      <c r="I997" s="1271">
        <v>42339</v>
      </c>
    </row>
    <row r="1000" spans="1:9">
      <c r="A1000" s="1281" t="s">
        <v>2458</v>
      </c>
    </row>
    <row r="1001" spans="1:9" ht="15">
      <c r="A1001" s="1267" t="s">
        <v>1007</v>
      </c>
      <c r="B1001" s="1267" t="s">
        <v>1008</v>
      </c>
      <c r="C1001" s="1267" t="s">
        <v>1</v>
      </c>
      <c r="D1001" s="1267" t="s">
        <v>2</v>
      </c>
      <c r="E1001" s="1267" t="s">
        <v>1006</v>
      </c>
      <c r="F1001" s="1267" t="s">
        <v>1005</v>
      </c>
      <c r="G1001" s="1267" t="s">
        <v>1004</v>
      </c>
      <c r="H1001" s="1267" t="s">
        <v>1003</v>
      </c>
      <c r="I1001" s="1267" t="s">
        <v>1058</v>
      </c>
    </row>
    <row r="1002" spans="1:9" ht="15">
      <c r="A1002" s="1268" t="s">
        <v>35</v>
      </c>
      <c r="B1002" s="1268" t="s">
        <v>1674</v>
      </c>
      <c r="C1002" s="1269">
        <v>316000000</v>
      </c>
      <c r="D1002" s="1269">
        <v>300000000</v>
      </c>
      <c r="E1002" s="1270">
        <v>13</v>
      </c>
      <c r="F1002" s="1270">
        <v>6</v>
      </c>
      <c r="G1002" s="1270">
        <v>0</v>
      </c>
      <c r="H1002" s="1270">
        <v>6</v>
      </c>
      <c r="I1002" s="1271">
        <v>42370</v>
      </c>
    </row>
    <row r="1003" spans="1:9" ht="15">
      <c r="A1003" s="1268" t="s">
        <v>64</v>
      </c>
      <c r="B1003" s="1268" t="s">
        <v>1675</v>
      </c>
      <c r="C1003" s="1269">
        <v>411000000</v>
      </c>
      <c r="D1003" s="1269">
        <v>390000000</v>
      </c>
      <c r="E1003" s="1270">
        <v>34</v>
      </c>
      <c r="F1003" s="1270">
        <v>6</v>
      </c>
      <c r="G1003" s="1270">
        <v>0</v>
      </c>
      <c r="H1003" s="1270">
        <v>6</v>
      </c>
      <c r="I1003" s="1271">
        <v>42370</v>
      </c>
    </row>
    <row r="1004" spans="1:9" ht="15">
      <c r="A1004" s="1268" t="s">
        <v>131</v>
      </c>
      <c r="B1004" s="1268" t="s">
        <v>1676</v>
      </c>
      <c r="C1004" s="1269">
        <v>709000000</v>
      </c>
      <c r="D1004" s="1269">
        <v>673100000</v>
      </c>
      <c r="E1004" s="1270">
        <v>24</v>
      </c>
      <c r="F1004" s="1270">
        <v>10</v>
      </c>
      <c r="G1004" s="1270">
        <v>0</v>
      </c>
      <c r="H1004" s="1270">
        <v>10</v>
      </c>
      <c r="I1004" s="1271">
        <v>42370</v>
      </c>
    </row>
    <row r="1005" spans="1:9" ht="15">
      <c r="A1005" s="1268" t="s">
        <v>136</v>
      </c>
      <c r="B1005" s="1268" t="s">
        <v>1677</v>
      </c>
      <c r="C1005" s="1269">
        <v>363000000</v>
      </c>
      <c r="D1005" s="1269">
        <v>345000000</v>
      </c>
      <c r="E1005" s="1270">
        <v>22</v>
      </c>
      <c r="F1005" s="1270">
        <v>9</v>
      </c>
      <c r="G1005" s="1270">
        <v>0</v>
      </c>
      <c r="H1005" s="1270">
        <v>9</v>
      </c>
      <c r="I1005" s="1271">
        <v>42370</v>
      </c>
    </row>
    <row r="1006" spans="1:9" ht="15">
      <c r="A1006" s="1268" t="s">
        <v>133</v>
      </c>
      <c r="B1006" s="1268" t="s">
        <v>1678</v>
      </c>
      <c r="C1006" s="1269">
        <v>512000000</v>
      </c>
      <c r="D1006" s="1269">
        <v>486000000</v>
      </c>
      <c r="E1006" s="1270">
        <v>32</v>
      </c>
      <c r="F1006" s="1270">
        <v>5</v>
      </c>
      <c r="G1006" s="1270">
        <v>0</v>
      </c>
      <c r="H1006" s="1270">
        <v>5</v>
      </c>
      <c r="I1006" s="1271">
        <v>42370</v>
      </c>
    </row>
    <row r="1007" spans="1:9" ht="15">
      <c r="A1007" s="1268" t="s">
        <v>130</v>
      </c>
      <c r="B1007" s="1268" t="s">
        <v>1679</v>
      </c>
      <c r="C1007" s="1269">
        <v>647000000</v>
      </c>
      <c r="D1007" s="1269">
        <v>615000000</v>
      </c>
      <c r="E1007" s="1270">
        <v>41</v>
      </c>
      <c r="F1007" s="1270">
        <v>9</v>
      </c>
      <c r="G1007" s="1270">
        <v>0</v>
      </c>
      <c r="H1007" s="1270">
        <v>9</v>
      </c>
      <c r="I1007" s="1271">
        <v>42370</v>
      </c>
    </row>
    <row r="1008" spans="1:9" ht="15">
      <c r="A1008" s="1268" t="s">
        <v>138</v>
      </c>
      <c r="B1008" s="1268" t="s">
        <v>1680</v>
      </c>
      <c r="C1008" s="1269">
        <v>284000000</v>
      </c>
      <c r="D1008" s="1269">
        <v>270000000</v>
      </c>
      <c r="E1008" s="1270">
        <v>24</v>
      </c>
      <c r="F1008" s="1270">
        <v>6</v>
      </c>
      <c r="G1008" s="1270">
        <v>0</v>
      </c>
      <c r="H1008" s="1270">
        <v>6</v>
      </c>
      <c r="I1008" s="1271">
        <v>42370</v>
      </c>
    </row>
    <row r="1009" spans="1:9" ht="15">
      <c r="A1009" s="1268" t="s">
        <v>542</v>
      </c>
      <c r="B1009" s="1268" t="s">
        <v>1681</v>
      </c>
      <c r="C1009" s="1269">
        <v>0</v>
      </c>
      <c r="D1009" s="1269">
        <v>0</v>
      </c>
      <c r="E1009" s="1270">
        <v>0</v>
      </c>
      <c r="F1009" s="1270">
        <v>0</v>
      </c>
      <c r="G1009" s="1270">
        <v>0</v>
      </c>
      <c r="H1009" s="1270">
        <v>0</v>
      </c>
      <c r="I1009" s="1271">
        <v>42370</v>
      </c>
    </row>
    <row r="1010" spans="1:9" ht="15">
      <c r="A1010" s="1268" t="s">
        <v>572</v>
      </c>
      <c r="B1010" s="1268" t="s">
        <v>1682</v>
      </c>
      <c r="C1010" s="1269">
        <v>267000000</v>
      </c>
      <c r="D1010" s="1269">
        <v>253200000</v>
      </c>
      <c r="E1010" s="1270">
        <v>13</v>
      </c>
      <c r="F1010" s="1270">
        <v>9</v>
      </c>
      <c r="G1010" s="1270">
        <v>0</v>
      </c>
      <c r="H1010" s="1270">
        <v>9</v>
      </c>
      <c r="I1010" s="1271">
        <v>42370</v>
      </c>
    </row>
    <row r="1011" spans="1:9" ht="15">
      <c r="A1011" s="1268" t="s">
        <v>540</v>
      </c>
      <c r="B1011" s="1268" t="s">
        <v>1683</v>
      </c>
      <c r="C1011" s="1269">
        <v>316000000</v>
      </c>
      <c r="D1011" s="1269">
        <v>300000000</v>
      </c>
      <c r="E1011" s="1270">
        <v>16</v>
      </c>
      <c r="F1011" s="1270">
        <v>6</v>
      </c>
      <c r="G1011" s="1270">
        <v>0</v>
      </c>
      <c r="H1011" s="1270">
        <v>6</v>
      </c>
      <c r="I1011" s="1271">
        <v>42370</v>
      </c>
    </row>
    <row r="1012" spans="1:9" ht="15">
      <c r="A1012" s="1268" t="s">
        <v>561</v>
      </c>
      <c r="B1012" s="1268" t="s">
        <v>1684</v>
      </c>
      <c r="C1012" s="1269">
        <v>179000000</v>
      </c>
      <c r="D1012" s="1269">
        <v>170000000</v>
      </c>
      <c r="E1012" s="1270">
        <v>11</v>
      </c>
      <c r="F1012" s="1270">
        <v>6</v>
      </c>
      <c r="G1012" s="1270">
        <v>0</v>
      </c>
      <c r="H1012" s="1270">
        <v>6</v>
      </c>
      <c r="I1012" s="1271">
        <v>42370</v>
      </c>
    </row>
    <row r="1013" spans="1:9" ht="15">
      <c r="A1013" s="1268" t="s">
        <v>571</v>
      </c>
      <c r="B1013" s="1268" t="s">
        <v>1685</v>
      </c>
      <c r="C1013" s="1269">
        <v>316000000</v>
      </c>
      <c r="D1013" s="1269">
        <v>300000000</v>
      </c>
      <c r="E1013" s="1270">
        <v>29</v>
      </c>
      <c r="F1013" s="1270">
        <v>9</v>
      </c>
      <c r="G1013" s="1270">
        <v>0</v>
      </c>
      <c r="H1013" s="1270">
        <v>9</v>
      </c>
      <c r="I1013" s="1271">
        <v>42370</v>
      </c>
    </row>
    <row r="1014" spans="1:9" ht="15">
      <c r="A1014" s="1268" t="s">
        <v>559</v>
      </c>
      <c r="B1014" s="1268" t="s">
        <v>1686</v>
      </c>
      <c r="C1014" s="1269">
        <v>284000000</v>
      </c>
      <c r="D1014" s="1269">
        <v>270000000</v>
      </c>
      <c r="E1014" s="1270">
        <v>16</v>
      </c>
      <c r="F1014" s="1270">
        <v>6</v>
      </c>
      <c r="G1014" s="1270">
        <v>0</v>
      </c>
      <c r="H1014" s="1270">
        <v>6</v>
      </c>
      <c r="I1014" s="1271">
        <v>42370</v>
      </c>
    </row>
    <row r="1015" spans="1:9" ht="15">
      <c r="A1015" s="1268" t="s">
        <v>570</v>
      </c>
      <c r="B1015" s="1268" t="s">
        <v>1687</v>
      </c>
      <c r="C1015" s="1269">
        <v>458000000</v>
      </c>
      <c r="D1015" s="1269">
        <v>435000000</v>
      </c>
      <c r="E1015" s="1270">
        <v>24</v>
      </c>
      <c r="F1015" s="1270">
        <v>10</v>
      </c>
      <c r="G1015" s="1270">
        <v>0</v>
      </c>
      <c r="H1015" s="1270">
        <v>10</v>
      </c>
      <c r="I1015" s="1271">
        <v>42370</v>
      </c>
    </row>
    <row r="1016" spans="1:9" ht="15">
      <c r="A1016" s="1268" t="s">
        <v>560</v>
      </c>
      <c r="B1016" s="1268" t="s">
        <v>1688</v>
      </c>
      <c r="C1016" s="1269">
        <v>168000000</v>
      </c>
      <c r="D1016" s="1269">
        <v>160000000</v>
      </c>
      <c r="E1016" s="1270">
        <v>23</v>
      </c>
      <c r="F1016" s="1270">
        <v>6</v>
      </c>
      <c r="G1016" s="1270">
        <v>0</v>
      </c>
      <c r="H1016" s="1270">
        <v>6</v>
      </c>
      <c r="I1016" s="1271">
        <v>42370</v>
      </c>
    </row>
    <row r="1017" spans="1:9" ht="15">
      <c r="A1017" s="1268" t="s">
        <v>553</v>
      </c>
      <c r="B1017" s="1268" t="s">
        <v>1689</v>
      </c>
      <c r="C1017" s="1269">
        <v>316000000</v>
      </c>
      <c r="D1017" s="1269">
        <v>300000000</v>
      </c>
      <c r="E1017" s="1270">
        <v>22</v>
      </c>
      <c r="F1017" s="1270">
        <v>6</v>
      </c>
      <c r="G1017" s="1270">
        <v>0</v>
      </c>
      <c r="H1017" s="1270">
        <v>6</v>
      </c>
      <c r="I1017" s="1271">
        <v>42370</v>
      </c>
    </row>
    <row r="1018" spans="1:9" ht="15">
      <c r="A1018" s="1268" t="s">
        <v>645</v>
      </c>
      <c r="B1018" s="1268" t="s">
        <v>1690</v>
      </c>
      <c r="C1018" s="1269">
        <v>411000000</v>
      </c>
      <c r="D1018" s="1269">
        <v>390000000</v>
      </c>
      <c r="E1018" s="1270">
        <v>27</v>
      </c>
      <c r="F1018" s="1270">
        <v>6</v>
      </c>
      <c r="G1018" s="1270">
        <v>0</v>
      </c>
      <c r="H1018" s="1270">
        <v>6</v>
      </c>
      <c r="I1018" s="1271">
        <v>42370</v>
      </c>
    </row>
    <row r="1019" spans="1:9" ht="15">
      <c r="A1019" s="1268" t="s">
        <v>608</v>
      </c>
      <c r="B1019" s="1268" t="s">
        <v>1691</v>
      </c>
      <c r="C1019" s="1269">
        <v>170000000</v>
      </c>
      <c r="D1019" s="1269">
        <v>161500000</v>
      </c>
      <c r="E1019" s="1270">
        <v>9</v>
      </c>
      <c r="F1019" s="1270">
        <v>3</v>
      </c>
      <c r="G1019" s="1270">
        <v>0</v>
      </c>
      <c r="H1019" s="1270">
        <v>3</v>
      </c>
      <c r="I1019" s="1271">
        <v>42370</v>
      </c>
    </row>
    <row r="1020" spans="1:9" ht="15">
      <c r="A1020" s="1268" t="s">
        <v>644</v>
      </c>
      <c r="B1020" s="1268" t="s">
        <v>1693</v>
      </c>
      <c r="C1020" s="1269">
        <v>684000000</v>
      </c>
      <c r="D1020" s="1269">
        <v>650000000</v>
      </c>
      <c r="E1020" s="1270">
        <v>20</v>
      </c>
      <c r="F1020" s="1270">
        <v>6</v>
      </c>
      <c r="G1020" s="1270">
        <v>0</v>
      </c>
      <c r="H1020" s="1270">
        <v>6</v>
      </c>
      <c r="I1020" s="1271">
        <v>42370</v>
      </c>
    </row>
    <row r="1021" spans="1:9" ht="15">
      <c r="A1021" s="1268" t="s">
        <v>643</v>
      </c>
      <c r="B1021" s="1268" t="s">
        <v>1694</v>
      </c>
      <c r="C1021" s="1269">
        <v>537000000</v>
      </c>
      <c r="D1021" s="1269">
        <v>510000000</v>
      </c>
      <c r="E1021" s="1270">
        <v>49</v>
      </c>
      <c r="F1021" s="1270">
        <v>6</v>
      </c>
      <c r="G1021" s="1270">
        <v>0</v>
      </c>
      <c r="H1021" s="1270">
        <v>6</v>
      </c>
      <c r="I1021" s="1271">
        <v>42370</v>
      </c>
    </row>
    <row r="1022" spans="1:9" ht="15">
      <c r="A1022" s="1268" t="s">
        <v>702</v>
      </c>
      <c r="B1022" s="1268" t="s">
        <v>1695</v>
      </c>
      <c r="C1022" s="1269">
        <v>347000000</v>
      </c>
      <c r="D1022" s="1269">
        <v>330000000</v>
      </c>
      <c r="E1022" s="1270">
        <v>14</v>
      </c>
      <c r="F1022" s="1270">
        <v>6</v>
      </c>
      <c r="G1022" s="1270">
        <v>0</v>
      </c>
      <c r="H1022" s="1270">
        <v>6</v>
      </c>
      <c r="I1022" s="1271">
        <v>42370</v>
      </c>
    </row>
    <row r="1023" spans="1:9" ht="15">
      <c r="A1023" s="1268" t="s">
        <v>700</v>
      </c>
      <c r="B1023" s="1268" t="s">
        <v>1696</v>
      </c>
      <c r="C1023" s="1269">
        <v>316000000</v>
      </c>
      <c r="D1023" s="1269">
        <v>300000000</v>
      </c>
      <c r="E1023" s="1270">
        <v>14</v>
      </c>
      <c r="F1023" s="1270">
        <v>6</v>
      </c>
      <c r="G1023" s="1270">
        <v>0</v>
      </c>
      <c r="H1023" s="1270">
        <v>6</v>
      </c>
      <c r="I1023" s="1271">
        <v>42370</v>
      </c>
    </row>
    <row r="1024" spans="1:9" ht="15">
      <c r="A1024" s="1268" t="s">
        <v>703</v>
      </c>
      <c r="B1024" s="1268" t="s">
        <v>1697</v>
      </c>
      <c r="C1024" s="1269">
        <v>379000000</v>
      </c>
      <c r="D1024" s="1269">
        <v>360000000</v>
      </c>
      <c r="E1024" s="1270">
        <v>21</v>
      </c>
      <c r="F1024" s="1270">
        <v>5</v>
      </c>
      <c r="G1024" s="1270">
        <v>0</v>
      </c>
      <c r="H1024" s="1270">
        <v>5</v>
      </c>
      <c r="I1024" s="1271">
        <v>42370</v>
      </c>
    </row>
    <row r="1025" spans="1:9" ht="15">
      <c r="A1025" s="1268" t="s">
        <v>728</v>
      </c>
      <c r="B1025" s="1268" t="s">
        <v>1698</v>
      </c>
      <c r="C1025" s="1269">
        <v>379000000</v>
      </c>
      <c r="D1025" s="1269">
        <v>360000000</v>
      </c>
      <c r="E1025" s="1270">
        <v>23</v>
      </c>
      <c r="F1025" s="1270">
        <v>5</v>
      </c>
      <c r="G1025" s="1270">
        <v>0</v>
      </c>
      <c r="H1025" s="1270">
        <v>5</v>
      </c>
      <c r="I1025" s="1271">
        <v>42370</v>
      </c>
    </row>
    <row r="1026" spans="1:9" ht="15">
      <c r="A1026" s="1268" t="s">
        <v>806</v>
      </c>
      <c r="B1026" s="1268" t="s">
        <v>1699</v>
      </c>
      <c r="C1026" s="1269">
        <v>368000000</v>
      </c>
      <c r="D1026" s="1269">
        <v>350000000</v>
      </c>
      <c r="E1026" s="1270">
        <v>18</v>
      </c>
      <c r="F1026" s="1270">
        <v>6</v>
      </c>
      <c r="G1026" s="1270">
        <v>0</v>
      </c>
      <c r="H1026" s="1270">
        <v>6</v>
      </c>
      <c r="I1026" s="1271">
        <v>42370</v>
      </c>
    </row>
    <row r="1027" spans="1:9" ht="15">
      <c r="A1027" s="1268" t="s">
        <v>804</v>
      </c>
      <c r="B1027" s="1268" t="s">
        <v>1700</v>
      </c>
      <c r="C1027" s="1269">
        <v>316000000</v>
      </c>
      <c r="D1027" s="1269">
        <v>300000000</v>
      </c>
      <c r="E1027" s="1270">
        <v>32</v>
      </c>
      <c r="F1027" s="1270">
        <v>6</v>
      </c>
      <c r="G1027" s="1270">
        <v>0</v>
      </c>
      <c r="H1027" s="1270">
        <v>6</v>
      </c>
      <c r="I1027" s="1271">
        <v>42370</v>
      </c>
    </row>
    <row r="1028" spans="1:9" ht="15">
      <c r="A1028" s="1268" t="s">
        <v>803</v>
      </c>
      <c r="B1028" s="1268" t="s">
        <v>1701</v>
      </c>
      <c r="C1028" s="1269">
        <v>316000000</v>
      </c>
      <c r="D1028" s="1269">
        <v>300000000</v>
      </c>
      <c r="E1028" s="1270">
        <v>28</v>
      </c>
      <c r="F1028" s="1270">
        <v>6</v>
      </c>
      <c r="G1028" s="1270">
        <v>0</v>
      </c>
      <c r="H1028" s="1270">
        <v>6</v>
      </c>
      <c r="I1028" s="1271">
        <v>42370</v>
      </c>
    </row>
    <row r="1029" spans="1:9" ht="15">
      <c r="A1029" s="1268" t="s">
        <v>801</v>
      </c>
      <c r="B1029" s="1268" t="s">
        <v>1702</v>
      </c>
      <c r="C1029" s="1269">
        <v>442000000</v>
      </c>
      <c r="D1029" s="1269">
        <v>420000000</v>
      </c>
      <c r="E1029" s="1270">
        <v>17</v>
      </c>
      <c r="F1029" s="1270">
        <v>6</v>
      </c>
      <c r="G1029" s="1270">
        <v>0</v>
      </c>
      <c r="H1029" s="1270">
        <v>6</v>
      </c>
      <c r="I1029" s="1271">
        <v>42370</v>
      </c>
    </row>
    <row r="1030" spans="1:9" ht="15">
      <c r="A1030" s="1268" t="s">
        <v>849</v>
      </c>
      <c r="B1030" s="1268" t="s">
        <v>1703</v>
      </c>
      <c r="C1030" s="1269">
        <v>316000000</v>
      </c>
      <c r="D1030" s="1269">
        <v>300000000</v>
      </c>
      <c r="E1030" s="1270">
        <v>26</v>
      </c>
      <c r="F1030" s="1270">
        <v>6</v>
      </c>
      <c r="G1030" s="1270">
        <v>0</v>
      </c>
      <c r="H1030" s="1270">
        <v>6</v>
      </c>
      <c r="I1030" s="1271">
        <v>42370</v>
      </c>
    </row>
    <row r="1031" spans="1:9" ht="15">
      <c r="A1031" s="1268" t="s">
        <v>1002</v>
      </c>
      <c r="B1031" s="1268" t="s">
        <v>1704</v>
      </c>
      <c r="C1031" s="1269">
        <v>379000000</v>
      </c>
      <c r="D1031" s="1269">
        <v>360000000</v>
      </c>
      <c r="E1031" s="1270">
        <v>26</v>
      </c>
      <c r="F1031" s="1270">
        <v>5</v>
      </c>
      <c r="G1031" s="1270">
        <v>0</v>
      </c>
      <c r="H1031" s="1270">
        <v>5</v>
      </c>
      <c r="I1031" s="1271">
        <v>42370</v>
      </c>
    </row>
    <row r="1032" spans="1:9" ht="15">
      <c r="A1032" s="1268" t="s">
        <v>913</v>
      </c>
      <c r="B1032" s="1268" t="s">
        <v>1705</v>
      </c>
      <c r="C1032" s="1269">
        <v>331000000</v>
      </c>
      <c r="D1032" s="1269">
        <v>314800000</v>
      </c>
      <c r="E1032" s="1270">
        <v>23</v>
      </c>
      <c r="F1032" s="1270">
        <v>5</v>
      </c>
      <c r="G1032" s="1270">
        <v>0</v>
      </c>
      <c r="H1032" s="1270">
        <v>5</v>
      </c>
      <c r="I1032" s="1271">
        <v>42370</v>
      </c>
    </row>
    <row r="1033" spans="1:9" ht="15">
      <c r="A1033" s="1268" t="s">
        <v>1001</v>
      </c>
      <c r="B1033" s="1268" t="s">
        <v>1706</v>
      </c>
      <c r="C1033" s="1269">
        <v>244000000</v>
      </c>
      <c r="D1033" s="1269">
        <v>232000000</v>
      </c>
      <c r="E1033" s="1270">
        <v>15</v>
      </c>
      <c r="F1033" s="1270">
        <v>5</v>
      </c>
      <c r="G1033" s="1270">
        <v>0</v>
      </c>
      <c r="H1033" s="1270">
        <v>5</v>
      </c>
      <c r="I1033" s="1271">
        <v>42370</v>
      </c>
    </row>
    <row r="1034" spans="1:9" ht="15">
      <c r="A1034" s="1268" t="s">
        <v>1000</v>
      </c>
      <c r="B1034" s="1268" t="s">
        <v>1707</v>
      </c>
      <c r="C1034" s="1269">
        <v>316000000</v>
      </c>
      <c r="D1034" s="1269">
        <v>300000000</v>
      </c>
      <c r="E1034" s="1270">
        <v>38</v>
      </c>
      <c r="F1034" s="1270">
        <v>10</v>
      </c>
      <c r="G1034" s="1270">
        <v>0</v>
      </c>
      <c r="H1034" s="1270">
        <v>10</v>
      </c>
      <c r="I1034" s="1271">
        <v>42370</v>
      </c>
    </row>
    <row r="1035" spans="1:9" ht="15">
      <c r="A1035" s="1268" t="s">
        <v>999</v>
      </c>
      <c r="B1035" s="1268" t="s">
        <v>1708</v>
      </c>
      <c r="C1035" s="1269">
        <v>189000000</v>
      </c>
      <c r="D1035" s="1269">
        <v>180000000</v>
      </c>
      <c r="E1035" s="1270">
        <v>21</v>
      </c>
      <c r="F1035" s="1270">
        <v>10</v>
      </c>
      <c r="G1035" s="1270">
        <v>0</v>
      </c>
      <c r="H1035" s="1270">
        <v>10</v>
      </c>
      <c r="I1035" s="1271">
        <v>42370</v>
      </c>
    </row>
    <row r="1036" spans="1:9" ht="15">
      <c r="A1036" s="1268" t="s">
        <v>998</v>
      </c>
      <c r="B1036" s="1268" t="s">
        <v>1709</v>
      </c>
      <c r="C1036" s="1269">
        <v>458000000</v>
      </c>
      <c r="D1036" s="1269">
        <v>434700000</v>
      </c>
      <c r="E1036" s="1270">
        <v>29</v>
      </c>
      <c r="F1036" s="1270">
        <v>5</v>
      </c>
      <c r="G1036" s="1270">
        <v>0</v>
      </c>
      <c r="H1036" s="1270">
        <v>5</v>
      </c>
      <c r="I1036" s="1271">
        <v>42370</v>
      </c>
    </row>
    <row r="1037" spans="1:9" ht="15">
      <c r="A1037" s="1268" t="s">
        <v>997</v>
      </c>
      <c r="B1037" s="1268" t="s">
        <v>1710</v>
      </c>
      <c r="C1037" s="1269">
        <v>347000000</v>
      </c>
      <c r="D1037" s="1269">
        <v>330000000</v>
      </c>
      <c r="E1037" s="1270">
        <v>23</v>
      </c>
      <c r="F1037" s="1270">
        <v>6</v>
      </c>
      <c r="G1037" s="1270">
        <v>0</v>
      </c>
      <c r="H1037" s="1270">
        <v>6</v>
      </c>
      <c r="I1037" s="1271">
        <v>42370</v>
      </c>
    </row>
    <row r="1038" spans="1:9" ht="15">
      <c r="A1038" s="1268" t="s">
        <v>1313</v>
      </c>
      <c r="B1038" s="1268" t="s">
        <v>1711</v>
      </c>
      <c r="C1038" s="1269">
        <v>379000000</v>
      </c>
      <c r="D1038" s="1269">
        <v>360000000</v>
      </c>
      <c r="E1038" s="1270">
        <v>26</v>
      </c>
      <c r="F1038" s="1270">
        <v>5</v>
      </c>
      <c r="G1038" s="1270">
        <v>0</v>
      </c>
      <c r="H1038" s="1270">
        <v>5</v>
      </c>
      <c r="I1038" s="1271">
        <v>42370</v>
      </c>
    </row>
    <row r="1039" spans="1:9" ht="15">
      <c r="A1039" s="1268" t="s">
        <v>1457</v>
      </c>
      <c r="B1039" s="1268" t="s">
        <v>1712</v>
      </c>
      <c r="C1039" s="1269">
        <v>253000000</v>
      </c>
      <c r="D1039" s="1269">
        <v>240000000</v>
      </c>
      <c r="E1039" s="1270">
        <v>13</v>
      </c>
      <c r="F1039" s="1270">
        <v>6</v>
      </c>
      <c r="G1039" s="1270">
        <v>0</v>
      </c>
      <c r="H1039" s="1270">
        <v>6</v>
      </c>
      <c r="I1039" s="1271">
        <v>42370</v>
      </c>
    </row>
    <row r="1040" spans="1:9" ht="15">
      <c r="A1040" s="1268" t="s">
        <v>1312</v>
      </c>
      <c r="B1040" s="1268" t="s">
        <v>1713</v>
      </c>
      <c r="C1040" s="1269">
        <v>714000000</v>
      </c>
      <c r="D1040" s="1269">
        <v>678000000</v>
      </c>
      <c r="E1040" s="1270">
        <v>17</v>
      </c>
      <c r="F1040" s="1270">
        <v>6</v>
      </c>
      <c r="G1040" s="1270">
        <v>0</v>
      </c>
      <c r="H1040" s="1270">
        <v>6</v>
      </c>
      <c r="I1040" s="1271">
        <v>42370</v>
      </c>
    </row>
    <row r="1041" spans="1:9" ht="15">
      <c r="A1041" s="1268" t="s">
        <v>1462</v>
      </c>
      <c r="B1041" s="1268" t="s">
        <v>1714</v>
      </c>
      <c r="C1041" s="1269">
        <v>426000000</v>
      </c>
      <c r="D1041" s="1269">
        <v>405000000</v>
      </c>
      <c r="E1041" s="1270">
        <v>39</v>
      </c>
      <c r="F1041" s="1270">
        <v>9</v>
      </c>
      <c r="G1041" s="1270">
        <v>0</v>
      </c>
      <c r="H1041" s="1270">
        <v>9</v>
      </c>
      <c r="I1041" s="1271">
        <v>42370</v>
      </c>
    </row>
    <row r="1042" spans="1:9" ht="15">
      <c r="A1042" s="1268" t="s">
        <v>1461</v>
      </c>
      <c r="B1042" s="1268" t="s">
        <v>1715</v>
      </c>
      <c r="C1042" s="1269">
        <v>379000000</v>
      </c>
      <c r="D1042" s="1269">
        <v>360000000</v>
      </c>
      <c r="E1042" s="1270">
        <v>24</v>
      </c>
      <c r="F1042" s="1270">
        <v>13</v>
      </c>
      <c r="G1042" s="1270">
        <v>0</v>
      </c>
      <c r="H1042" s="1270">
        <v>13</v>
      </c>
      <c r="I1042" s="1271">
        <v>42370</v>
      </c>
    </row>
    <row r="1043" spans="1:9" ht="15">
      <c r="A1043" s="1268" t="s">
        <v>1459</v>
      </c>
      <c r="B1043" s="1268" t="s">
        <v>1716</v>
      </c>
      <c r="C1043" s="1269">
        <v>253000000</v>
      </c>
      <c r="D1043" s="1269">
        <v>240000000</v>
      </c>
      <c r="E1043" s="1270">
        <v>12</v>
      </c>
      <c r="F1043" s="1270">
        <v>6</v>
      </c>
      <c r="G1043" s="1270">
        <v>0</v>
      </c>
      <c r="H1043" s="1270">
        <v>6</v>
      </c>
      <c r="I1043" s="1271">
        <v>42370</v>
      </c>
    </row>
    <row r="1044" spans="1:9" ht="15">
      <c r="A1044" s="1268" t="s">
        <v>1464</v>
      </c>
      <c r="B1044" s="1268" t="s">
        <v>1717</v>
      </c>
      <c r="C1044" s="1269">
        <v>321000000</v>
      </c>
      <c r="D1044" s="1269">
        <v>305000000</v>
      </c>
      <c r="E1044" s="1270">
        <v>22</v>
      </c>
      <c r="F1044" s="1270">
        <v>6</v>
      </c>
      <c r="G1044" s="1270">
        <v>0</v>
      </c>
      <c r="H1044" s="1270">
        <v>6</v>
      </c>
      <c r="I1044" s="1271">
        <v>42370</v>
      </c>
    </row>
    <row r="1045" spans="1:9" ht="15">
      <c r="A1045" s="1268" t="s">
        <v>1466</v>
      </c>
      <c r="B1045" s="1268" t="s">
        <v>1718</v>
      </c>
      <c r="C1045" s="1269">
        <v>313000000</v>
      </c>
      <c r="D1045" s="1269">
        <v>297700000</v>
      </c>
      <c r="E1045" s="1270">
        <v>22</v>
      </c>
      <c r="F1045" s="1270">
        <v>6</v>
      </c>
      <c r="G1045" s="1270">
        <v>0</v>
      </c>
      <c r="H1045" s="1270">
        <v>6</v>
      </c>
      <c r="I1045" s="1271">
        <v>42370</v>
      </c>
    </row>
    <row r="1046" spans="1:9" ht="15">
      <c r="A1046" s="1268" t="s">
        <v>1563</v>
      </c>
      <c r="B1046" s="1268" t="s">
        <v>1719</v>
      </c>
      <c r="C1046" s="1269">
        <v>284000000</v>
      </c>
      <c r="D1046" s="1269">
        <v>270000000</v>
      </c>
      <c r="E1046" s="1270">
        <v>7</v>
      </c>
      <c r="F1046" s="1270">
        <v>6</v>
      </c>
      <c r="G1046" s="1270">
        <v>0</v>
      </c>
      <c r="H1046" s="1270">
        <v>6</v>
      </c>
      <c r="I1046" s="1271">
        <v>42370</v>
      </c>
    </row>
    <row r="1047" spans="1:9" ht="15">
      <c r="A1047" s="1268" t="s">
        <v>1940</v>
      </c>
      <c r="B1047" s="1268" t="s">
        <v>1941</v>
      </c>
      <c r="C1047" s="1269">
        <v>189000000</v>
      </c>
      <c r="D1047" s="1269">
        <v>180000000</v>
      </c>
      <c r="E1047" s="1270">
        <v>39</v>
      </c>
      <c r="F1047" s="1270">
        <v>10</v>
      </c>
      <c r="G1047" s="1270">
        <v>0</v>
      </c>
      <c r="H1047" s="1270">
        <v>10</v>
      </c>
      <c r="I1047" s="1271">
        <v>42370</v>
      </c>
    </row>
    <row r="1048" spans="1:9" ht="15">
      <c r="A1048" s="1268" t="s">
        <v>1046</v>
      </c>
      <c r="B1048" s="1268" t="s">
        <v>1720</v>
      </c>
      <c r="C1048" s="1269">
        <v>1674000000</v>
      </c>
      <c r="D1048" s="1269">
        <v>1590000000</v>
      </c>
      <c r="E1048" s="1270">
        <v>84</v>
      </c>
      <c r="F1048" s="1270">
        <v>30</v>
      </c>
      <c r="G1048" s="1270">
        <v>0</v>
      </c>
      <c r="H1048" s="1270">
        <v>30</v>
      </c>
      <c r="I1048" s="1271">
        <v>42370</v>
      </c>
    </row>
    <row r="1049" spans="1:9" ht="15">
      <c r="A1049" s="1268" t="s">
        <v>1047</v>
      </c>
      <c r="B1049" s="1268" t="s">
        <v>1721</v>
      </c>
      <c r="C1049" s="1269">
        <v>1916000000</v>
      </c>
      <c r="D1049" s="1269">
        <v>1819200000</v>
      </c>
      <c r="E1049" s="1270">
        <v>120</v>
      </c>
      <c r="F1049" s="1270">
        <v>42</v>
      </c>
      <c r="G1049" s="1270">
        <v>0</v>
      </c>
      <c r="H1049" s="1270">
        <v>42</v>
      </c>
      <c r="I1049" s="1271">
        <v>42370</v>
      </c>
    </row>
    <row r="1050" spans="1:9" ht="15">
      <c r="A1050" s="1268" t="s">
        <v>1048</v>
      </c>
      <c r="B1050" s="1268" t="s">
        <v>1722</v>
      </c>
      <c r="C1050" s="1269">
        <v>2161000000</v>
      </c>
      <c r="D1050" s="1269">
        <v>2053100000</v>
      </c>
      <c r="E1050" s="1270">
        <v>128</v>
      </c>
      <c r="F1050" s="1270">
        <v>41</v>
      </c>
      <c r="G1050" s="1270">
        <v>0</v>
      </c>
      <c r="H1050" s="1270">
        <v>41</v>
      </c>
      <c r="I1050" s="1271">
        <v>42370</v>
      </c>
    </row>
    <row r="1051" spans="1:9" ht="15">
      <c r="A1051" s="1268" t="s">
        <v>1049</v>
      </c>
      <c r="B1051" s="1268" t="s">
        <v>1723</v>
      </c>
      <c r="C1051" s="1269">
        <v>1715000000</v>
      </c>
      <c r="D1051" s="1269">
        <v>1630000000</v>
      </c>
      <c r="E1051" s="1270">
        <v>88</v>
      </c>
      <c r="F1051" s="1270">
        <v>30</v>
      </c>
      <c r="G1051" s="1270">
        <v>0</v>
      </c>
      <c r="H1051" s="1270">
        <v>30</v>
      </c>
      <c r="I1051" s="1271">
        <v>42370</v>
      </c>
    </row>
    <row r="1052" spans="1:9" ht="15">
      <c r="A1052" s="1268" t="s">
        <v>1051</v>
      </c>
      <c r="B1052" s="1268" t="s">
        <v>1724</v>
      </c>
      <c r="C1052" s="1269">
        <v>870000000</v>
      </c>
      <c r="D1052" s="1269">
        <v>826500000</v>
      </c>
      <c r="E1052" s="1270">
        <v>52</v>
      </c>
      <c r="F1052" s="1270">
        <v>14</v>
      </c>
      <c r="G1052" s="1270">
        <v>0</v>
      </c>
      <c r="H1052" s="1270">
        <v>14</v>
      </c>
      <c r="I1052" s="1271">
        <v>42370</v>
      </c>
    </row>
    <row r="1053" spans="1:9" ht="15">
      <c r="A1053" s="1268" t="s">
        <v>1052</v>
      </c>
      <c r="B1053" s="1268" t="s">
        <v>1725</v>
      </c>
      <c r="C1053" s="1269">
        <v>537000000</v>
      </c>
      <c r="D1053" s="1269">
        <v>510000000</v>
      </c>
      <c r="E1053" s="1270">
        <v>49</v>
      </c>
      <c r="F1053" s="1270">
        <v>6</v>
      </c>
      <c r="G1053" s="1270">
        <v>0</v>
      </c>
      <c r="H1053" s="1270">
        <v>6</v>
      </c>
      <c r="I1053" s="1271">
        <v>42370</v>
      </c>
    </row>
    <row r="1054" spans="1:9" ht="15">
      <c r="A1054" s="1268" t="s">
        <v>1569</v>
      </c>
      <c r="B1054" s="1268" t="s">
        <v>1726</v>
      </c>
      <c r="C1054" s="1269">
        <v>316000000</v>
      </c>
      <c r="D1054" s="1269">
        <v>300000000</v>
      </c>
      <c r="E1054" s="1270">
        <v>26</v>
      </c>
      <c r="F1054" s="1270">
        <v>6</v>
      </c>
      <c r="G1054" s="1270">
        <v>0</v>
      </c>
      <c r="H1054" s="1270">
        <v>6</v>
      </c>
      <c r="I1054" s="1271">
        <v>42370</v>
      </c>
    </row>
    <row r="1055" spans="1:9" ht="15">
      <c r="A1055" s="1268" t="s">
        <v>1053</v>
      </c>
      <c r="B1055" s="1268" t="s">
        <v>1727</v>
      </c>
      <c r="C1055" s="1269">
        <v>3936000000</v>
      </c>
      <c r="D1055" s="1269">
        <v>3738000000</v>
      </c>
      <c r="E1055" s="1270">
        <v>229</v>
      </c>
      <c r="F1055" s="1270">
        <v>66</v>
      </c>
      <c r="G1055" s="1270">
        <v>0</v>
      </c>
      <c r="H1055" s="1270">
        <v>66</v>
      </c>
      <c r="I1055" s="1271">
        <v>42370</v>
      </c>
    </row>
    <row r="1056" spans="1:9" ht="15">
      <c r="A1056" s="1268" t="s">
        <v>1054</v>
      </c>
      <c r="B1056" s="1268" t="s">
        <v>1728</v>
      </c>
      <c r="C1056" s="1269">
        <v>505000000</v>
      </c>
      <c r="D1056" s="1269">
        <v>480000000</v>
      </c>
      <c r="E1056" s="1270">
        <v>59</v>
      </c>
      <c r="F1056" s="1270">
        <v>20</v>
      </c>
      <c r="G1056" s="1270">
        <v>0</v>
      </c>
      <c r="H1056" s="1270">
        <v>20</v>
      </c>
      <c r="I1056" s="1271">
        <v>42370</v>
      </c>
    </row>
    <row r="1057" spans="1:9" ht="15">
      <c r="A1057" s="1268" t="s">
        <v>2112</v>
      </c>
      <c r="B1057" s="1268" t="s">
        <v>1943</v>
      </c>
      <c r="C1057" s="1269">
        <v>189000000</v>
      </c>
      <c r="D1057" s="1269">
        <v>180000000</v>
      </c>
      <c r="E1057" s="1270">
        <v>39</v>
      </c>
      <c r="F1057" s="1270">
        <v>10</v>
      </c>
      <c r="G1057" s="1270">
        <v>0</v>
      </c>
      <c r="H1057" s="1270">
        <v>10</v>
      </c>
      <c r="I1057" s="1271">
        <v>42370</v>
      </c>
    </row>
    <row r="1058" spans="1:9" ht="15">
      <c r="A1058" s="1268" t="s">
        <v>697</v>
      </c>
      <c r="B1058" s="1268" t="s">
        <v>1729</v>
      </c>
      <c r="C1058" s="1269">
        <v>7325000000</v>
      </c>
      <c r="D1058" s="1269">
        <v>6958000000</v>
      </c>
      <c r="E1058" s="1270">
        <v>401</v>
      </c>
      <c r="F1058" s="1270">
        <v>126</v>
      </c>
      <c r="G1058" s="1270">
        <v>0</v>
      </c>
      <c r="H1058" s="1270">
        <v>126</v>
      </c>
      <c r="I1058" s="1271">
        <v>42370</v>
      </c>
    </row>
    <row r="1059" spans="1:9" ht="15">
      <c r="A1059" s="1268" t="s">
        <v>699</v>
      </c>
      <c r="B1059" s="1268" t="s">
        <v>1730</v>
      </c>
      <c r="C1059" s="1269">
        <v>4077000000</v>
      </c>
      <c r="D1059" s="1269">
        <v>3872300000</v>
      </c>
      <c r="E1059" s="1270">
        <v>248</v>
      </c>
      <c r="F1059" s="1270">
        <v>83</v>
      </c>
      <c r="G1059" s="1270">
        <v>0</v>
      </c>
      <c r="H1059" s="1270">
        <v>83</v>
      </c>
      <c r="I1059" s="1271">
        <v>42370</v>
      </c>
    </row>
    <row r="1060" spans="1:9" ht="15">
      <c r="A1060" s="1268" t="s">
        <v>698</v>
      </c>
      <c r="B1060" s="1268" t="s">
        <v>1731</v>
      </c>
      <c r="C1060" s="1269">
        <v>3353000000</v>
      </c>
      <c r="D1060" s="1269">
        <v>3185700000.0000005</v>
      </c>
      <c r="E1060" s="1270">
        <v>216</v>
      </c>
      <c r="F1060" s="1270">
        <v>50</v>
      </c>
      <c r="G1060" s="1270">
        <v>0</v>
      </c>
      <c r="H1060" s="1270">
        <v>50</v>
      </c>
      <c r="I1060" s="1271">
        <v>42370</v>
      </c>
    </row>
    <row r="1061" spans="1:9" ht="15">
      <c r="A1061" s="1268" t="s">
        <v>377</v>
      </c>
      <c r="B1061" s="1268" t="s">
        <v>1732</v>
      </c>
      <c r="C1061" s="1269">
        <v>1358000000</v>
      </c>
      <c r="D1061" s="1269">
        <v>1290000000</v>
      </c>
      <c r="E1061" s="1270">
        <v>134</v>
      </c>
      <c r="F1061" s="1270">
        <v>32</v>
      </c>
      <c r="G1061" s="1270">
        <v>0</v>
      </c>
      <c r="H1061" s="1270">
        <v>32</v>
      </c>
      <c r="I1061" s="1271">
        <v>42370</v>
      </c>
    </row>
    <row r="1062" spans="1:9" ht="15">
      <c r="A1062" s="1268" t="s">
        <v>1942</v>
      </c>
      <c r="B1062" s="1268" t="s">
        <v>1944</v>
      </c>
      <c r="C1062" s="1269">
        <v>189000000</v>
      </c>
      <c r="D1062" s="1269">
        <v>180000000</v>
      </c>
      <c r="E1062" s="1270">
        <v>39</v>
      </c>
      <c r="F1062" s="1270">
        <v>10</v>
      </c>
      <c r="G1062" s="1270">
        <v>0</v>
      </c>
      <c r="H1062" s="1270">
        <v>10</v>
      </c>
      <c r="I1062" s="1271">
        <v>42370</v>
      </c>
    </row>
    <row r="1063" spans="1:9" ht="15">
      <c r="A1063" s="1268" t="s">
        <v>2108</v>
      </c>
      <c r="B1063" s="1268" t="s">
        <v>2109</v>
      </c>
      <c r="C1063" s="1269">
        <v>1333000000</v>
      </c>
      <c r="D1063" s="1269">
        <v>1266800000</v>
      </c>
      <c r="E1063" s="1270">
        <v>90</v>
      </c>
      <c r="F1063" s="1270">
        <v>20</v>
      </c>
      <c r="G1063" s="1270">
        <v>0</v>
      </c>
      <c r="H1063" s="1270">
        <v>20</v>
      </c>
      <c r="I1063" s="1271">
        <v>42370</v>
      </c>
    </row>
    <row r="1064" spans="1:9" ht="15">
      <c r="A1064" s="1268" t="s">
        <v>2110</v>
      </c>
      <c r="B1064" s="1268" t="s">
        <v>2111</v>
      </c>
      <c r="C1064" s="1269">
        <v>1150000000</v>
      </c>
      <c r="D1064" s="1269">
        <v>1092400000</v>
      </c>
      <c r="E1064" s="1270">
        <v>74</v>
      </c>
      <c r="F1064" s="1270">
        <v>16</v>
      </c>
      <c r="G1064" s="1270">
        <v>0</v>
      </c>
      <c r="H1064" s="1270">
        <v>16</v>
      </c>
      <c r="I1064" s="1271">
        <v>42370</v>
      </c>
    </row>
    <row r="1065" spans="1:9" ht="15">
      <c r="A1065" s="1268" t="s">
        <v>1056</v>
      </c>
      <c r="B1065" s="1268" t="s">
        <v>1057</v>
      </c>
      <c r="C1065" s="1269">
        <v>16302000000</v>
      </c>
      <c r="D1065" s="1269">
        <v>15486000000</v>
      </c>
      <c r="E1065" s="1270">
        <v>1038</v>
      </c>
      <c r="F1065" s="1270">
        <v>301</v>
      </c>
      <c r="G1065" s="1270">
        <v>0</v>
      </c>
      <c r="H1065" s="1270">
        <v>301</v>
      </c>
      <c r="I1065" s="1271">
        <v>42370</v>
      </c>
    </row>
    <row r="1066" spans="1:9" ht="30">
      <c r="A1066" s="1268" t="s">
        <v>1185</v>
      </c>
      <c r="B1066" s="1268" t="s">
        <v>1733</v>
      </c>
      <c r="C1066" s="1269">
        <v>1201000000</v>
      </c>
      <c r="D1066" s="1269">
        <v>1140000000</v>
      </c>
      <c r="E1066" s="1270">
        <v>83</v>
      </c>
      <c r="F1066" s="1270">
        <v>24</v>
      </c>
      <c r="G1066" s="1270">
        <v>0</v>
      </c>
      <c r="H1066" s="1270">
        <v>24</v>
      </c>
      <c r="I1066" s="1271">
        <v>42370</v>
      </c>
    </row>
    <row r="1067" spans="1:9" ht="15">
      <c r="A1067" s="1268" t="s">
        <v>1186</v>
      </c>
      <c r="B1067" s="1268" t="s">
        <v>1734</v>
      </c>
      <c r="C1067" s="1269">
        <v>1600000000</v>
      </c>
      <c r="D1067" s="1269">
        <v>1519200000</v>
      </c>
      <c r="E1067" s="1270">
        <v>91</v>
      </c>
      <c r="F1067" s="1270">
        <v>33</v>
      </c>
      <c r="G1067" s="1270">
        <v>0</v>
      </c>
      <c r="H1067" s="1270">
        <v>33</v>
      </c>
      <c r="I1067" s="1271">
        <v>42370</v>
      </c>
    </row>
    <row r="1068" spans="1:9" ht="15">
      <c r="A1068" s="1268" t="s">
        <v>1187</v>
      </c>
      <c r="B1068" s="1268" t="s">
        <v>1735</v>
      </c>
      <c r="C1068" s="1269">
        <v>1514000000</v>
      </c>
      <c r="D1068" s="1269">
        <v>1438100000</v>
      </c>
      <c r="E1068" s="1270">
        <v>87</v>
      </c>
      <c r="F1068" s="1270">
        <v>32</v>
      </c>
      <c r="G1068" s="1270">
        <v>0</v>
      </c>
      <c r="H1068" s="1270">
        <v>32</v>
      </c>
      <c r="I1068" s="1271">
        <v>42370</v>
      </c>
    </row>
    <row r="1069" spans="1:9" ht="15">
      <c r="A1069" s="1268" t="s">
        <v>1188</v>
      </c>
      <c r="B1069" s="1268" t="s">
        <v>1736</v>
      </c>
      <c r="C1069" s="1269">
        <v>1031000000</v>
      </c>
      <c r="D1069" s="1269">
        <v>980000000</v>
      </c>
      <c r="E1069" s="1270">
        <v>68</v>
      </c>
      <c r="F1069" s="1270">
        <v>24</v>
      </c>
      <c r="G1069" s="1270">
        <v>0</v>
      </c>
      <c r="H1069" s="1270">
        <v>24</v>
      </c>
      <c r="I1069" s="1271">
        <v>42370</v>
      </c>
    </row>
    <row r="1070" spans="1:9" ht="15">
      <c r="A1070" s="1268" t="s">
        <v>1190</v>
      </c>
      <c r="B1070" s="1268" t="s">
        <v>1738</v>
      </c>
      <c r="C1070" s="1269">
        <v>1327000000</v>
      </c>
      <c r="D1070" s="1269">
        <v>1260000000</v>
      </c>
      <c r="E1070" s="1270">
        <v>70</v>
      </c>
      <c r="F1070" s="1270">
        <v>24</v>
      </c>
      <c r="G1070" s="1270">
        <v>0</v>
      </c>
      <c r="H1070" s="1270">
        <v>24</v>
      </c>
      <c r="I1070" s="1271">
        <v>42370</v>
      </c>
    </row>
    <row r="1071" spans="1:9" ht="15">
      <c r="A1071" s="1268" t="s">
        <v>1191</v>
      </c>
      <c r="B1071" s="1268" t="s">
        <v>1739</v>
      </c>
      <c r="C1071" s="1269">
        <v>549000000</v>
      </c>
      <c r="D1071" s="1269">
        <v>521500000</v>
      </c>
      <c r="E1071" s="1270">
        <v>30</v>
      </c>
      <c r="F1071" s="1270">
        <v>8</v>
      </c>
      <c r="G1071" s="1270">
        <v>0</v>
      </c>
      <c r="H1071" s="1270">
        <v>8</v>
      </c>
      <c r="I1071" s="1271">
        <v>42370</v>
      </c>
    </row>
    <row r="1072" spans="1:9" ht="15">
      <c r="A1072" s="1268" t="s">
        <v>1192</v>
      </c>
      <c r="B1072" s="1268" t="s">
        <v>1740</v>
      </c>
      <c r="C1072" s="1269">
        <v>684000000</v>
      </c>
      <c r="D1072" s="1269">
        <v>650000000</v>
      </c>
      <c r="E1072" s="1270">
        <v>20</v>
      </c>
      <c r="F1072" s="1270">
        <v>6</v>
      </c>
      <c r="G1072" s="1270">
        <v>0</v>
      </c>
      <c r="H1072" s="1270">
        <v>6</v>
      </c>
      <c r="I1072" s="1271">
        <v>42370</v>
      </c>
    </row>
    <row r="1073" spans="1:9" ht="15">
      <c r="A1073" s="1268" t="s">
        <v>1193</v>
      </c>
      <c r="B1073" s="1268" t="s">
        <v>1741</v>
      </c>
      <c r="C1073" s="1269">
        <v>537000000</v>
      </c>
      <c r="D1073" s="1269">
        <v>510000000</v>
      </c>
      <c r="E1073" s="1270">
        <v>49</v>
      </c>
      <c r="F1073" s="1270">
        <v>6</v>
      </c>
      <c r="G1073" s="1270">
        <v>0</v>
      </c>
      <c r="H1073" s="1270">
        <v>6</v>
      </c>
      <c r="I1073" s="1271">
        <v>42370</v>
      </c>
    </row>
    <row r="1074" spans="1:9" ht="15">
      <c r="A1074" s="1268" t="s">
        <v>1194</v>
      </c>
      <c r="B1074" s="1268" t="s">
        <v>1742</v>
      </c>
      <c r="C1074" s="1269">
        <v>347000000</v>
      </c>
      <c r="D1074" s="1269">
        <v>330000000</v>
      </c>
      <c r="E1074" s="1270">
        <v>14</v>
      </c>
      <c r="F1074" s="1270">
        <v>6</v>
      </c>
      <c r="G1074" s="1270">
        <v>0</v>
      </c>
      <c r="H1074" s="1270">
        <v>6</v>
      </c>
      <c r="I1074" s="1271">
        <v>42370</v>
      </c>
    </row>
    <row r="1075" spans="1:9" ht="30">
      <c r="A1075" s="1268" t="s">
        <v>1195</v>
      </c>
      <c r="B1075" s="1268" t="s">
        <v>1743</v>
      </c>
      <c r="C1075" s="1269">
        <v>647000000</v>
      </c>
      <c r="D1075" s="1269">
        <v>615000000</v>
      </c>
      <c r="E1075" s="1270">
        <v>41</v>
      </c>
      <c r="F1075" s="1270">
        <v>9</v>
      </c>
      <c r="G1075" s="1270">
        <v>0</v>
      </c>
      <c r="H1075" s="1270">
        <v>9</v>
      </c>
      <c r="I1075" s="1271">
        <v>42370</v>
      </c>
    </row>
    <row r="1076" spans="1:9" ht="15">
      <c r="A1076" s="1268" t="s">
        <v>1196</v>
      </c>
      <c r="B1076" s="1268" t="s">
        <v>1744</v>
      </c>
      <c r="C1076" s="1269">
        <v>2735000000</v>
      </c>
      <c r="D1076" s="1269">
        <v>2598000000</v>
      </c>
      <c r="E1076" s="1270">
        <v>146</v>
      </c>
      <c r="F1076" s="1270">
        <v>42</v>
      </c>
      <c r="G1076" s="1270">
        <v>0</v>
      </c>
      <c r="H1076" s="1270">
        <v>42</v>
      </c>
      <c r="I1076" s="1271">
        <v>42370</v>
      </c>
    </row>
    <row r="1077" spans="1:9" ht="15">
      <c r="A1077" s="1268" t="s">
        <v>1197</v>
      </c>
      <c r="B1077" s="1268" t="s">
        <v>1745</v>
      </c>
      <c r="C1077" s="1269">
        <v>316000000</v>
      </c>
      <c r="D1077" s="1269">
        <v>300000000</v>
      </c>
      <c r="E1077" s="1270">
        <v>26</v>
      </c>
      <c r="F1077" s="1270">
        <v>6</v>
      </c>
      <c r="G1077" s="1270">
        <v>0</v>
      </c>
      <c r="H1077" s="1270">
        <v>6</v>
      </c>
      <c r="I1077" s="1271">
        <v>42370</v>
      </c>
    </row>
    <row r="1078" spans="1:9" ht="15">
      <c r="A1078" s="1268" t="s">
        <v>1316</v>
      </c>
      <c r="B1078" s="1268" t="s">
        <v>1746</v>
      </c>
      <c r="C1078" s="1269">
        <v>954000000</v>
      </c>
      <c r="D1078" s="1269">
        <v>906800000</v>
      </c>
      <c r="E1078" s="1270">
        <v>64</v>
      </c>
      <c r="F1078" s="1270">
        <v>15</v>
      </c>
      <c r="G1078" s="1270">
        <v>0</v>
      </c>
      <c r="H1078" s="1270">
        <v>15</v>
      </c>
      <c r="I1078" s="1271">
        <v>42370</v>
      </c>
    </row>
    <row r="1079" spans="1:9" ht="15">
      <c r="A1079" s="1268" t="s">
        <v>1199</v>
      </c>
      <c r="B1079" s="1268" t="s">
        <v>1747</v>
      </c>
      <c r="C1079" s="1269">
        <v>189000000</v>
      </c>
      <c r="D1079" s="1269">
        <v>180000000</v>
      </c>
      <c r="E1079" s="1270">
        <v>21</v>
      </c>
      <c r="F1079" s="1270">
        <v>10</v>
      </c>
      <c r="G1079" s="1270">
        <v>0</v>
      </c>
      <c r="H1079" s="1270">
        <v>10</v>
      </c>
      <c r="I1079" s="1271">
        <v>42370</v>
      </c>
    </row>
    <row r="1080" spans="1:9" ht="15">
      <c r="A1080" s="1268" t="s">
        <v>1317</v>
      </c>
      <c r="B1080" s="1268" t="s">
        <v>1748</v>
      </c>
      <c r="C1080" s="1269">
        <v>458000000</v>
      </c>
      <c r="D1080" s="1269">
        <v>434700000</v>
      </c>
      <c r="E1080" s="1270">
        <v>29</v>
      </c>
      <c r="F1080" s="1270">
        <v>5</v>
      </c>
      <c r="G1080" s="1270">
        <v>0</v>
      </c>
      <c r="H1080" s="1270">
        <v>5</v>
      </c>
      <c r="I1080" s="1271">
        <v>42370</v>
      </c>
    </row>
    <row r="1081" spans="1:9" ht="15">
      <c r="A1081" s="1268" t="s">
        <v>1318</v>
      </c>
      <c r="B1081" s="1268" t="s">
        <v>1749</v>
      </c>
      <c r="C1081" s="1269">
        <v>379000000</v>
      </c>
      <c r="D1081" s="1269">
        <v>360000000</v>
      </c>
      <c r="E1081" s="1270">
        <v>26</v>
      </c>
      <c r="F1081" s="1270">
        <v>5</v>
      </c>
      <c r="G1081" s="1270">
        <v>0</v>
      </c>
      <c r="H1081" s="1270">
        <v>5</v>
      </c>
      <c r="I1081" s="1271">
        <v>42370</v>
      </c>
    </row>
    <row r="1082" spans="1:9" ht="15">
      <c r="A1082" s="1268" t="s">
        <v>1945</v>
      </c>
      <c r="B1082" s="1268" t="s">
        <v>1946</v>
      </c>
      <c r="C1082" s="1269">
        <v>189000000</v>
      </c>
      <c r="D1082" s="1269">
        <v>180000000</v>
      </c>
      <c r="E1082" s="1270">
        <v>39</v>
      </c>
      <c r="F1082" s="1270">
        <v>10</v>
      </c>
      <c r="G1082" s="1270">
        <v>0</v>
      </c>
      <c r="H1082" s="1270">
        <v>10</v>
      </c>
      <c r="I1082" s="1271">
        <v>42370</v>
      </c>
    </row>
    <row r="1083" spans="1:9" ht="15">
      <c r="A1083" s="1268" t="s">
        <v>2115</v>
      </c>
      <c r="B1083" s="1268" t="s">
        <v>2116</v>
      </c>
      <c r="C1083" s="1269">
        <v>316000000</v>
      </c>
      <c r="D1083" s="1269">
        <v>300000000</v>
      </c>
      <c r="E1083" s="1270">
        <v>29</v>
      </c>
      <c r="F1083" s="1270">
        <v>9</v>
      </c>
      <c r="G1083" s="1270">
        <v>0</v>
      </c>
      <c r="H1083" s="1270">
        <v>9</v>
      </c>
      <c r="I1083" s="1271">
        <v>42370</v>
      </c>
    </row>
    <row r="1084" spans="1:9" ht="15">
      <c r="A1084" s="1268" t="s">
        <v>2113</v>
      </c>
      <c r="B1084" s="1268" t="s">
        <v>2114</v>
      </c>
      <c r="C1084" s="1269">
        <v>692000000</v>
      </c>
      <c r="D1084" s="1269">
        <v>657700000</v>
      </c>
      <c r="E1084" s="1270">
        <v>45</v>
      </c>
      <c r="F1084" s="1270">
        <v>11</v>
      </c>
      <c r="G1084" s="1270">
        <v>0</v>
      </c>
      <c r="H1084" s="1270">
        <v>11</v>
      </c>
      <c r="I1084" s="1271">
        <v>42370</v>
      </c>
    </row>
    <row r="1085" spans="1:9" ht="15">
      <c r="A1085" s="1268" t="s">
        <v>2331</v>
      </c>
      <c r="B1085" s="1268" t="s">
        <v>2332</v>
      </c>
      <c r="C1085" s="1269">
        <v>321000000</v>
      </c>
      <c r="D1085" s="1269">
        <v>305000000</v>
      </c>
      <c r="E1085" s="1270">
        <v>22</v>
      </c>
      <c r="F1085" s="1270">
        <v>6</v>
      </c>
      <c r="G1085" s="1270">
        <v>0</v>
      </c>
      <c r="H1085" s="1270">
        <v>6</v>
      </c>
      <c r="I1085" s="1271">
        <v>42370</v>
      </c>
    </row>
    <row r="1086" spans="1:9" ht="15">
      <c r="A1086" s="1268" t="s">
        <v>2459</v>
      </c>
      <c r="B1086" s="1268" t="s">
        <v>2460</v>
      </c>
      <c r="C1086" s="1269">
        <v>316000000</v>
      </c>
      <c r="D1086" s="1269">
        <v>300000000</v>
      </c>
      <c r="E1086" s="1270">
        <v>38</v>
      </c>
      <c r="F1086" s="1270">
        <v>10</v>
      </c>
      <c r="G1086" s="1270">
        <v>0</v>
      </c>
      <c r="H1086" s="1270">
        <v>10</v>
      </c>
      <c r="I1086" s="1271">
        <v>42370</v>
      </c>
    </row>
    <row r="1089" spans="1:10">
      <c r="A1089" s="1291" t="s">
        <v>2544</v>
      </c>
    </row>
    <row r="1090" spans="1:10" ht="15">
      <c r="A1090" s="1267" t="s">
        <v>1007</v>
      </c>
      <c r="B1090" s="1267" t="s">
        <v>1008</v>
      </c>
      <c r="C1090" s="1267" t="s">
        <v>1</v>
      </c>
      <c r="D1090" s="1267" t="s">
        <v>2</v>
      </c>
      <c r="E1090" s="1267" t="s">
        <v>1006</v>
      </c>
      <c r="F1090" s="1267" t="s">
        <v>1005</v>
      </c>
      <c r="G1090" s="1267" t="s">
        <v>1004</v>
      </c>
      <c r="H1090" s="1267" t="s">
        <v>1003</v>
      </c>
      <c r="I1090" s="1267" t="s">
        <v>1058</v>
      </c>
    </row>
    <row r="1091" spans="1:10" ht="15">
      <c r="A1091" s="1292" t="s">
        <v>35</v>
      </c>
      <c r="B1091" s="1268">
        <v>10004</v>
      </c>
      <c r="C1091" s="1269">
        <v>211000000</v>
      </c>
      <c r="D1091" s="1269">
        <v>200000000</v>
      </c>
      <c r="E1091" s="1270">
        <v>7</v>
      </c>
      <c r="F1091" s="1270">
        <v>2</v>
      </c>
      <c r="G1091" s="1270">
        <v>0</v>
      </c>
      <c r="H1091" s="1270">
        <v>2</v>
      </c>
      <c r="I1091" s="1271">
        <v>42401</v>
      </c>
      <c r="J1091" s="1185"/>
    </row>
    <row r="1092" spans="1:10" ht="15">
      <c r="A1092" s="1292" t="s">
        <v>64</v>
      </c>
      <c r="B1092" s="1268">
        <v>10009</v>
      </c>
      <c r="C1092" s="1269">
        <v>274000000</v>
      </c>
      <c r="D1092" s="1269">
        <v>260000000</v>
      </c>
      <c r="E1092" s="1270">
        <v>17</v>
      </c>
      <c r="F1092" s="1270">
        <v>2</v>
      </c>
      <c r="G1092" s="1270">
        <v>0</v>
      </c>
      <c r="H1092" s="1270">
        <v>2</v>
      </c>
      <c r="I1092" s="1271">
        <v>42401</v>
      </c>
      <c r="J1092" s="1185"/>
    </row>
    <row r="1093" spans="1:10" ht="15">
      <c r="A1093" s="1292" t="s">
        <v>131</v>
      </c>
      <c r="B1093" s="1268">
        <v>10013</v>
      </c>
      <c r="C1093" s="1269">
        <v>532000000</v>
      </c>
      <c r="D1093" s="1269">
        <v>505100000</v>
      </c>
      <c r="E1093" s="1270">
        <v>21</v>
      </c>
      <c r="F1093" s="1270">
        <v>8</v>
      </c>
      <c r="G1093" s="1270">
        <v>0</v>
      </c>
      <c r="H1093" s="1270">
        <v>8</v>
      </c>
      <c r="I1093" s="1271">
        <v>42401</v>
      </c>
      <c r="J1093" s="1185"/>
    </row>
    <row r="1094" spans="1:10" ht="15">
      <c r="A1094" s="1292" t="s">
        <v>136</v>
      </c>
      <c r="B1094" s="1268">
        <v>10014</v>
      </c>
      <c r="C1094" s="1269">
        <v>363000000</v>
      </c>
      <c r="D1094" s="1269">
        <v>345000000</v>
      </c>
      <c r="E1094" s="1270">
        <v>21</v>
      </c>
      <c r="F1094" s="1270">
        <v>6</v>
      </c>
      <c r="G1094" s="1270">
        <v>0</v>
      </c>
      <c r="H1094" s="1270">
        <v>6</v>
      </c>
      <c r="I1094" s="1271">
        <v>42401</v>
      </c>
      <c r="J1094" s="1185"/>
    </row>
    <row r="1095" spans="1:10" ht="15">
      <c r="A1095" s="1292" t="s">
        <v>133</v>
      </c>
      <c r="B1095" s="1268">
        <v>10015</v>
      </c>
      <c r="C1095" s="1269">
        <v>512000000</v>
      </c>
      <c r="D1095" s="1269">
        <v>486000000</v>
      </c>
      <c r="E1095" s="1270">
        <v>36</v>
      </c>
      <c r="F1095" s="1270">
        <v>5</v>
      </c>
      <c r="G1095" s="1270">
        <v>0</v>
      </c>
      <c r="H1095" s="1270">
        <v>5</v>
      </c>
      <c r="I1095" s="1271">
        <v>42401</v>
      </c>
      <c r="J1095" s="1185"/>
    </row>
    <row r="1096" spans="1:10" ht="15">
      <c r="A1096" s="1292" t="s">
        <v>130</v>
      </c>
      <c r="B1096" s="1268">
        <v>10017</v>
      </c>
      <c r="C1096" s="1269">
        <v>647000000</v>
      </c>
      <c r="D1096" s="1269">
        <v>615000000</v>
      </c>
      <c r="E1096" s="1270">
        <v>36</v>
      </c>
      <c r="F1096" s="1270">
        <v>6</v>
      </c>
      <c r="G1096" s="1270">
        <v>0</v>
      </c>
      <c r="H1096" s="1270">
        <v>6</v>
      </c>
      <c r="I1096" s="1271">
        <v>42401</v>
      </c>
      <c r="J1096" s="1185"/>
    </row>
    <row r="1097" spans="1:10" ht="15">
      <c r="A1097" s="1292" t="s">
        <v>138</v>
      </c>
      <c r="B1097" s="1268">
        <v>10018</v>
      </c>
      <c r="C1097" s="1269">
        <v>189000000</v>
      </c>
      <c r="D1097" s="1269">
        <v>180000000</v>
      </c>
      <c r="E1097" s="1270">
        <v>12</v>
      </c>
      <c r="F1097" s="1270">
        <v>2</v>
      </c>
      <c r="G1097" s="1270">
        <v>0</v>
      </c>
      <c r="H1097" s="1270">
        <v>2</v>
      </c>
      <c r="I1097" s="1271">
        <v>42401</v>
      </c>
      <c r="J1097" s="1185"/>
    </row>
    <row r="1098" spans="1:10" ht="15">
      <c r="A1098" s="1292" t="s">
        <v>542</v>
      </c>
      <c r="B1098" s="1268">
        <v>10031</v>
      </c>
      <c r="C1098" s="1269">
        <v>0</v>
      </c>
      <c r="D1098" s="1269">
        <v>0</v>
      </c>
      <c r="E1098" s="1270">
        <v>0</v>
      </c>
      <c r="F1098" s="1270">
        <v>0</v>
      </c>
      <c r="G1098" s="1270">
        <v>0</v>
      </c>
      <c r="H1098" s="1270">
        <v>0</v>
      </c>
      <c r="I1098" s="1271">
        <v>42401</v>
      </c>
      <c r="J1098" s="1185"/>
    </row>
    <row r="1099" spans="1:10" ht="15">
      <c r="A1099" s="1292" t="s">
        <v>572</v>
      </c>
      <c r="B1099" s="1268">
        <v>10032</v>
      </c>
      <c r="C1099" s="1269">
        <v>200000000</v>
      </c>
      <c r="D1099" s="1269">
        <v>190200000</v>
      </c>
      <c r="E1099" s="1270">
        <v>10</v>
      </c>
      <c r="F1099" s="1270">
        <v>6</v>
      </c>
      <c r="G1099" s="1270">
        <v>0</v>
      </c>
      <c r="H1099" s="1270">
        <v>6</v>
      </c>
      <c r="I1099" s="1271">
        <v>42401</v>
      </c>
      <c r="J1099" s="1185"/>
    </row>
    <row r="1100" spans="1:10" ht="15">
      <c r="A1100" s="1292" t="s">
        <v>540</v>
      </c>
      <c r="B1100" s="1268">
        <v>10036</v>
      </c>
      <c r="C1100" s="1269">
        <v>316000000</v>
      </c>
      <c r="D1100" s="1269">
        <v>300000000</v>
      </c>
      <c r="E1100" s="1270">
        <v>8</v>
      </c>
      <c r="F1100" s="1270">
        <v>2</v>
      </c>
      <c r="G1100" s="1270">
        <v>0</v>
      </c>
      <c r="H1100" s="1270">
        <v>2</v>
      </c>
      <c r="I1100" s="1271">
        <v>42401</v>
      </c>
      <c r="J1100" s="1185"/>
    </row>
    <row r="1101" spans="1:10" ht="15">
      <c r="A1101" s="1292" t="s">
        <v>561</v>
      </c>
      <c r="B1101" s="1268">
        <v>10037</v>
      </c>
      <c r="C1101" s="1269">
        <v>126000000</v>
      </c>
      <c r="D1101" s="1269">
        <v>120000000</v>
      </c>
      <c r="E1101" s="1270">
        <v>6</v>
      </c>
      <c r="F1101" s="1270">
        <v>2</v>
      </c>
      <c r="G1101" s="1270">
        <v>0</v>
      </c>
      <c r="H1101" s="1270">
        <v>2</v>
      </c>
      <c r="I1101" s="1271">
        <v>42401</v>
      </c>
      <c r="J1101" s="1185"/>
    </row>
    <row r="1102" spans="1:10" ht="15">
      <c r="A1102" s="1292" t="s">
        <v>571</v>
      </c>
      <c r="B1102" s="1268">
        <v>10038</v>
      </c>
      <c r="C1102" s="1269">
        <v>316000000</v>
      </c>
      <c r="D1102" s="1269">
        <v>300000000</v>
      </c>
      <c r="E1102" s="1270">
        <v>24</v>
      </c>
      <c r="F1102" s="1270">
        <v>6</v>
      </c>
      <c r="G1102" s="1270">
        <v>0</v>
      </c>
      <c r="H1102" s="1270">
        <v>6</v>
      </c>
      <c r="I1102" s="1271">
        <v>42401</v>
      </c>
      <c r="J1102" s="1185"/>
    </row>
    <row r="1103" spans="1:10" ht="15">
      <c r="A1103" s="1292" t="s">
        <v>559</v>
      </c>
      <c r="B1103" s="1268">
        <v>10039</v>
      </c>
      <c r="C1103" s="1269">
        <v>189000000</v>
      </c>
      <c r="D1103" s="1269">
        <v>180000000</v>
      </c>
      <c r="E1103" s="1270">
        <v>9</v>
      </c>
      <c r="F1103" s="1270">
        <v>2</v>
      </c>
      <c r="G1103" s="1270">
        <v>0</v>
      </c>
      <c r="H1103" s="1270">
        <v>2</v>
      </c>
      <c r="I1103" s="1271">
        <v>42401</v>
      </c>
      <c r="J1103" s="1185"/>
    </row>
    <row r="1104" spans="1:10" ht="15">
      <c r="A1104" s="1292" t="s">
        <v>570</v>
      </c>
      <c r="B1104" s="1268">
        <v>10043</v>
      </c>
      <c r="C1104" s="1269">
        <v>458000000</v>
      </c>
      <c r="D1104" s="1269">
        <v>435000000</v>
      </c>
      <c r="E1104" s="1270">
        <v>24</v>
      </c>
      <c r="F1104" s="1270">
        <v>10</v>
      </c>
      <c r="G1104" s="1270">
        <v>0</v>
      </c>
      <c r="H1104" s="1270">
        <v>10</v>
      </c>
      <c r="I1104" s="1271">
        <v>42401</v>
      </c>
      <c r="J1104" s="1185"/>
    </row>
    <row r="1105" spans="1:10" ht="15">
      <c r="A1105" s="1292" t="s">
        <v>560</v>
      </c>
      <c r="B1105" s="1268">
        <v>10045</v>
      </c>
      <c r="C1105" s="1269">
        <v>200000000</v>
      </c>
      <c r="D1105" s="1269">
        <v>190000000</v>
      </c>
      <c r="E1105" s="1270">
        <v>12</v>
      </c>
      <c r="F1105" s="1270">
        <v>2</v>
      </c>
      <c r="G1105" s="1270">
        <v>0</v>
      </c>
      <c r="H1105" s="1270">
        <v>2</v>
      </c>
      <c r="I1105" s="1271">
        <v>42401</v>
      </c>
      <c r="J1105" s="1185"/>
    </row>
    <row r="1106" spans="1:10" ht="15">
      <c r="A1106" s="1292" t="s">
        <v>553</v>
      </c>
      <c r="B1106" s="1268">
        <v>10046</v>
      </c>
      <c r="C1106" s="1269">
        <v>211000000</v>
      </c>
      <c r="D1106" s="1269">
        <v>200000000</v>
      </c>
      <c r="E1106" s="1270">
        <v>11</v>
      </c>
      <c r="F1106" s="1270">
        <v>2</v>
      </c>
      <c r="G1106" s="1270">
        <v>0</v>
      </c>
      <c r="H1106" s="1270">
        <v>2</v>
      </c>
      <c r="I1106" s="1271">
        <v>42401</v>
      </c>
      <c r="J1106" s="1185"/>
    </row>
    <row r="1107" spans="1:10" ht="15">
      <c r="A1107" s="1292" t="s">
        <v>645</v>
      </c>
      <c r="B1107" s="1268">
        <v>10048</v>
      </c>
      <c r="C1107" s="1269">
        <v>274000000</v>
      </c>
      <c r="D1107" s="1269">
        <v>260000000</v>
      </c>
      <c r="E1107" s="1270">
        <v>14</v>
      </c>
      <c r="F1107" s="1270">
        <v>2</v>
      </c>
      <c r="G1107" s="1270">
        <v>0</v>
      </c>
      <c r="H1107" s="1270">
        <v>2</v>
      </c>
      <c r="I1107" s="1271">
        <v>42401</v>
      </c>
      <c r="J1107" s="1185"/>
    </row>
    <row r="1108" spans="1:10" ht="15">
      <c r="A1108" s="1292" t="s">
        <v>608</v>
      </c>
      <c r="B1108" s="1268">
        <v>10052</v>
      </c>
      <c r="C1108" s="1269">
        <v>85000000</v>
      </c>
      <c r="D1108" s="1269">
        <v>80800000</v>
      </c>
      <c r="E1108" s="1270">
        <v>5</v>
      </c>
      <c r="F1108" s="1270">
        <v>3</v>
      </c>
      <c r="G1108" s="1270">
        <v>0</v>
      </c>
      <c r="H1108" s="1270">
        <v>3</v>
      </c>
      <c r="I1108" s="1271">
        <v>42401</v>
      </c>
      <c r="J1108" s="1185"/>
    </row>
    <row r="1109" spans="1:10" ht="15">
      <c r="A1109" s="1292" t="s">
        <v>644</v>
      </c>
      <c r="B1109" s="1268">
        <v>10055</v>
      </c>
      <c r="C1109" s="1269">
        <v>579000000</v>
      </c>
      <c r="D1109" s="1269">
        <v>550000000</v>
      </c>
      <c r="E1109" s="1270">
        <v>10</v>
      </c>
      <c r="F1109" s="1270">
        <v>2</v>
      </c>
      <c r="G1109" s="1270">
        <v>0</v>
      </c>
      <c r="H1109" s="1270">
        <v>2</v>
      </c>
      <c r="I1109" s="1271">
        <v>42401</v>
      </c>
      <c r="J1109" s="1185"/>
    </row>
    <row r="1110" spans="1:10" ht="15">
      <c r="A1110" s="1292" t="s">
        <v>643</v>
      </c>
      <c r="B1110" s="1268">
        <v>10059</v>
      </c>
      <c r="C1110" s="1269">
        <v>358000000</v>
      </c>
      <c r="D1110" s="1269">
        <v>340000000</v>
      </c>
      <c r="E1110" s="1270">
        <v>25</v>
      </c>
      <c r="F1110" s="1270">
        <v>2</v>
      </c>
      <c r="G1110" s="1270">
        <v>0</v>
      </c>
      <c r="H1110" s="1270">
        <v>2</v>
      </c>
      <c r="I1110" s="1271">
        <v>42401</v>
      </c>
      <c r="J1110" s="1185"/>
    </row>
    <row r="1111" spans="1:10" ht="15">
      <c r="A1111" s="1292" t="s">
        <v>702</v>
      </c>
      <c r="B1111" s="1268">
        <v>10073</v>
      </c>
      <c r="C1111" s="1269">
        <v>232000000</v>
      </c>
      <c r="D1111" s="1269">
        <v>220000000</v>
      </c>
      <c r="E1111" s="1270">
        <v>7</v>
      </c>
      <c r="F1111" s="1270">
        <v>2</v>
      </c>
      <c r="G1111" s="1270">
        <v>0</v>
      </c>
      <c r="H1111" s="1270">
        <v>2</v>
      </c>
      <c r="I1111" s="1271">
        <v>42401</v>
      </c>
      <c r="J1111" s="1185"/>
    </row>
    <row r="1112" spans="1:10" ht="15">
      <c r="A1112" s="1292" t="s">
        <v>700</v>
      </c>
      <c r="B1112" s="1268">
        <v>10074</v>
      </c>
      <c r="C1112" s="1269">
        <v>211000000</v>
      </c>
      <c r="D1112" s="1269">
        <v>200000000</v>
      </c>
      <c r="E1112" s="1270">
        <v>8</v>
      </c>
      <c r="F1112" s="1270">
        <v>2</v>
      </c>
      <c r="G1112" s="1270">
        <v>0</v>
      </c>
      <c r="H1112" s="1270">
        <v>2</v>
      </c>
      <c r="I1112" s="1271">
        <v>42401</v>
      </c>
      <c r="J1112" s="1185"/>
    </row>
    <row r="1113" spans="1:10" ht="15">
      <c r="A1113" s="1292" t="s">
        <v>703</v>
      </c>
      <c r="B1113" s="1268">
        <v>10075</v>
      </c>
      <c r="C1113" s="1269">
        <v>189000000</v>
      </c>
      <c r="D1113" s="1269">
        <v>180000000</v>
      </c>
      <c r="E1113" s="1270">
        <v>12</v>
      </c>
      <c r="F1113" s="1270">
        <v>2</v>
      </c>
      <c r="G1113" s="1270">
        <v>0</v>
      </c>
      <c r="H1113" s="1270">
        <v>2</v>
      </c>
      <c r="I1113" s="1271">
        <v>42401</v>
      </c>
      <c r="J1113" s="1185"/>
    </row>
    <row r="1114" spans="1:10" ht="15">
      <c r="A1114" s="1292" t="s">
        <v>728</v>
      </c>
      <c r="B1114" s="1268">
        <v>10077</v>
      </c>
      <c r="C1114" s="1269">
        <v>189000000</v>
      </c>
      <c r="D1114" s="1269">
        <v>180000000</v>
      </c>
      <c r="E1114" s="1270">
        <v>12</v>
      </c>
      <c r="F1114" s="1270">
        <v>5</v>
      </c>
      <c r="G1114" s="1270">
        <v>0</v>
      </c>
      <c r="H1114" s="1270">
        <v>5</v>
      </c>
      <c r="I1114" s="1271">
        <v>42401</v>
      </c>
      <c r="J1114" s="1185"/>
    </row>
    <row r="1115" spans="1:10" ht="15">
      <c r="A1115" s="1292" t="s">
        <v>806</v>
      </c>
      <c r="B1115" s="1268">
        <v>10084</v>
      </c>
      <c r="C1115" s="1269">
        <v>263000000</v>
      </c>
      <c r="D1115" s="1269">
        <v>250000000</v>
      </c>
      <c r="E1115" s="1270">
        <v>9</v>
      </c>
      <c r="F1115" s="1270">
        <v>2</v>
      </c>
      <c r="G1115" s="1270">
        <v>0</v>
      </c>
      <c r="H1115" s="1270">
        <v>2</v>
      </c>
      <c r="I1115" s="1271">
        <v>42401</v>
      </c>
      <c r="J1115" s="1185"/>
    </row>
    <row r="1116" spans="1:10" ht="15">
      <c r="A1116" s="1292" t="s">
        <v>804</v>
      </c>
      <c r="B1116" s="1268">
        <v>10088</v>
      </c>
      <c r="C1116" s="1269">
        <v>211000000</v>
      </c>
      <c r="D1116" s="1269">
        <v>200000000</v>
      </c>
      <c r="E1116" s="1270">
        <v>16</v>
      </c>
      <c r="F1116" s="1270">
        <v>2</v>
      </c>
      <c r="G1116" s="1270">
        <v>0</v>
      </c>
      <c r="H1116" s="1270">
        <v>2</v>
      </c>
      <c r="I1116" s="1271">
        <v>42401</v>
      </c>
      <c r="J1116" s="1185"/>
    </row>
    <row r="1117" spans="1:10" ht="15">
      <c r="A1117" s="1292" t="s">
        <v>803</v>
      </c>
      <c r="B1117" s="1268">
        <v>10089</v>
      </c>
      <c r="C1117" s="1269">
        <v>211000000</v>
      </c>
      <c r="D1117" s="1269">
        <v>200000000</v>
      </c>
      <c r="E1117" s="1270">
        <v>14</v>
      </c>
      <c r="F1117" s="1270">
        <v>2</v>
      </c>
      <c r="G1117" s="1270">
        <v>0</v>
      </c>
      <c r="H1117" s="1270">
        <v>2</v>
      </c>
      <c r="I1117" s="1271">
        <v>42401</v>
      </c>
      <c r="J1117" s="1185"/>
    </row>
    <row r="1118" spans="1:10" ht="15">
      <c r="A1118" s="1292" t="s">
        <v>801</v>
      </c>
      <c r="B1118" s="1268">
        <v>10090</v>
      </c>
      <c r="C1118" s="1269">
        <v>295000000</v>
      </c>
      <c r="D1118" s="1269">
        <v>280000000</v>
      </c>
      <c r="E1118" s="1270">
        <v>9</v>
      </c>
      <c r="F1118" s="1270">
        <v>2</v>
      </c>
      <c r="G1118" s="1270">
        <v>0</v>
      </c>
      <c r="H1118" s="1270">
        <v>2</v>
      </c>
      <c r="I1118" s="1271">
        <v>42401</v>
      </c>
      <c r="J1118" s="1185"/>
    </row>
    <row r="1119" spans="1:10" ht="15">
      <c r="A1119" s="1292" t="s">
        <v>849</v>
      </c>
      <c r="B1119" s="1268">
        <v>10092</v>
      </c>
      <c r="C1119" s="1269">
        <v>316000000</v>
      </c>
      <c r="D1119" s="1269">
        <v>300000000</v>
      </c>
      <c r="E1119" s="1270">
        <v>13</v>
      </c>
      <c r="F1119" s="1270">
        <v>2</v>
      </c>
      <c r="G1119" s="1270">
        <v>0</v>
      </c>
      <c r="H1119" s="1270">
        <v>2</v>
      </c>
      <c r="I1119" s="1271">
        <v>42401</v>
      </c>
      <c r="J1119" s="1185"/>
    </row>
    <row r="1120" spans="1:10" ht="15">
      <c r="A1120" s="1292" t="s">
        <v>1002</v>
      </c>
      <c r="B1120" s="1268">
        <v>10096</v>
      </c>
      <c r="C1120" s="1269">
        <v>189000000</v>
      </c>
      <c r="D1120" s="1269">
        <v>180000000</v>
      </c>
      <c r="E1120" s="1270">
        <v>14</v>
      </c>
      <c r="F1120" s="1270">
        <v>9</v>
      </c>
      <c r="G1120" s="1270">
        <v>0</v>
      </c>
      <c r="H1120" s="1270">
        <v>9</v>
      </c>
      <c r="I1120" s="1271">
        <v>42401</v>
      </c>
      <c r="J1120" s="1185"/>
    </row>
    <row r="1121" spans="1:17" ht="15">
      <c r="A1121" s="1292" t="s">
        <v>913</v>
      </c>
      <c r="B1121" s="1268">
        <v>10097</v>
      </c>
      <c r="C1121" s="1269">
        <v>166000000</v>
      </c>
      <c r="D1121" s="1269">
        <v>157400000</v>
      </c>
      <c r="E1121" s="1270">
        <v>13</v>
      </c>
      <c r="F1121" s="1270">
        <v>9</v>
      </c>
      <c r="G1121" s="1270">
        <v>0</v>
      </c>
      <c r="H1121" s="1270">
        <v>9</v>
      </c>
      <c r="I1121" s="1271">
        <v>42401</v>
      </c>
      <c r="J1121" s="1185"/>
    </row>
    <row r="1122" spans="1:17" ht="15">
      <c r="A1122" s="1292" t="s">
        <v>1001</v>
      </c>
      <c r="B1122" s="1268">
        <v>10098</v>
      </c>
      <c r="C1122" s="1269">
        <v>122000000</v>
      </c>
      <c r="D1122" s="1269">
        <v>116000000</v>
      </c>
      <c r="E1122" s="1270">
        <v>8</v>
      </c>
      <c r="F1122" s="1270">
        <v>9</v>
      </c>
      <c r="G1122" s="1270">
        <v>0</v>
      </c>
      <c r="H1122" s="1270">
        <v>9</v>
      </c>
      <c r="I1122" s="1271">
        <v>42401</v>
      </c>
      <c r="J1122" s="1185"/>
    </row>
    <row r="1123" spans="1:17" ht="15">
      <c r="A1123" s="1292" t="s">
        <v>1000</v>
      </c>
      <c r="B1123" s="1268">
        <v>10103</v>
      </c>
      <c r="C1123" s="1269">
        <v>211000000</v>
      </c>
      <c r="D1123" s="1269">
        <v>200000000</v>
      </c>
      <c r="E1123" s="1270">
        <v>19</v>
      </c>
      <c r="F1123" s="1270">
        <v>4</v>
      </c>
      <c r="G1123" s="1270">
        <v>0</v>
      </c>
      <c r="H1123" s="1270">
        <v>4</v>
      </c>
      <c r="I1123" s="1271">
        <v>42401</v>
      </c>
      <c r="J1123" s="1185"/>
    </row>
    <row r="1124" spans="1:17" ht="15">
      <c r="A1124" s="1292" t="s">
        <v>999</v>
      </c>
      <c r="B1124" s="1268">
        <v>10104</v>
      </c>
      <c r="C1124" s="1269">
        <v>126000000</v>
      </c>
      <c r="D1124" s="1269">
        <v>120000000</v>
      </c>
      <c r="E1124" s="1270">
        <v>11</v>
      </c>
      <c r="F1124" s="1270">
        <v>4</v>
      </c>
      <c r="G1124" s="1270">
        <v>0</v>
      </c>
      <c r="H1124" s="1270">
        <v>4</v>
      </c>
      <c r="I1124" s="1271">
        <v>42401</v>
      </c>
      <c r="J1124" s="1185"/>
    </row>
    <row r="1125" spans="1:17" ht="15">
      <c r="A1125" s="1292" t="s">
        <v>998</v>
      </c>
      <c r="B1125" s="1268">
        <v>10105</v>
      </c>
      <c r="C1125" s="1269">
        <v>229000000</v>
      </c>
      <c r="D1125" s="1269">
        <v>217300000</v>
      </c>
      <c r="E1125" s="1270">
        <v>16</v>
      </c>
      <c r="F1125" s="1270">
        <v>5</v>
      </c>
      <c r="G1125" s="1270">
        <v>0</v>
      </c>
      <c r="H1125" s="1270">
        <v>5</v>
      </c>
      <c r="I1125" s="1271">
        <v>42401</v>
      </c>
      <c r="J1125" s="1185"/>
    </row>
    <row r="1126" spans="1:17" ht="15">
      <c r="A1126" s="1292" t="s">
        <v>997</v>
      </c>
      <c r="B1126" s="1268">
        <v>10106</v>
      </c>
      <c r="C1126" s="1269">
        <v>232000000</v>
      </c>
      <c r="D1126" s="1269">
        <v>220000000</v>
      </c>
      <c r="E1126" s="1270">
        <v>12</v>
      </c>
      <c r="F1126" s="1270">
        <v>2</v>
      </c>
      <c r="G1126" s="1270">
        <v>0</v>
      </c>
      <c r="H1126" s="1270">
        <v>2</v>
      </c>
      <c r="I1126" s="1271">
        <v>42401</v>
      </c>
      <c r="J1126" s="1185"/>
    </row>
    <row r="1127" spans="1:17" ht="15">
      <c r="A1127" s="1292" t="s">
        <v>1313</v>
      </c>
      <c r="B1127" s="1268">
        <v>10119</v>
      </c>
      <c r="C1127" s="1269">
        <v>189000000</v>
      </c>
      <c r="D1127" s="1269">
        <v>180000000</v>
      </c>
      <c r="E1127" s="1270">
        <v>14</v>
      </c>
      <c r="F1127" s="1270">
        <v>9</v>
      </c>
      <c r="G1127" s="1270">
        <v>0</v>
      </c>
      <c r="H1127" s="1270">
        <v>9</v>
      </c>
      <c r="I1127" s="1271">
        <v>42401</v>
      </c>
      <c r="J1127" s="1185"/>
    </row>
    <row r="1128" spans="1:17" ht="15">
      <c r="A1128" s="1292" t="s">
        <v>1457</v>
      </c>
      <c r="B1128" s="1268">
        <v>10117</v>
      </c>
      <c r="C1128" s="1269">
        <v>168000000</v>
      </c>
      <c r="D1128" s="1269">
        <v>160000000</v>
      </c>
      <c r="E1128" s="1270">
        <v>7</v>
      </c>
      <c r="F1128" s="1270">
        <v>2</v>
      </c>
      <c r="G1128" s="1270">
        <v>0</v>
      </c>
      <c r="H1128" s="1270">
        <v>2</v>
      </c>
      <c r="I1128" s="1271">
        <v>42401</v>
      </c>
      <c r="J1128" s="1185"/>
    </row>
    <row r="1129" spans="1:17" ht="15">
      <c r="A1129" s="1292" t="s">
        <v>1462</v>
      </c>
      <c r="B1129" s="1268">
        <v>10124</v>
      </c>
      <c r="C1129" s="1269">
        <v>426000000</v>
      </c>
      <c r="D1129" s="1269">
        <v>405000000</v>
      </c>
      <c r="E1129" s="1270">
        <v>32</v>
      </c>
      <c r="F1129" s="1270">
        <v>6</v>
      </c>
      <c r="G1129" s="1270">
        <v>0</v>
      </c>
      <c r="H1129" s="1270">
        <v>6</v>
      </c>
      <c r="I1129" s="1271">
        <v>42401</v>
      </c>
      <c r="J1129" s="1185"/>
    </row>
    <row r="1130" spans="1:17" ht="15">
      <c r="A1130" s="1292" t="s">
        <v>1461</v>
      </c>
      <c r="B1130" s="1268">
        <v>10123</v>
      </c>
      <c r="C1130" s="1269">
        <v>379000000</v>
      </c>
      <c r="D1130" s="1269">
        <v>360000000</v>
      </c>
      <c r="E1130" s="1270">
        <v>23</v>
      </c>
      <c r="F1130" s="1270">
        <v>6</v>
      </c>
      <c r="G1130" s="1270">
        <v>0</v>
      </c>
      <c r="H1130" s="1270">
        <v>6</v>
      </c>
      <c r="I1130" s="1271">
        <v>42401</v>
      </c>
      <c r="J1130" s="1185"/>
    </row>
    <row r="1131" spans="1:17" ht="15">
      <c r="A1131" s="1292" t="s">
        <v>1464</v>
      </c>
      <c r="B1131" s="1268">
        <v>10120</v>
      </c>
      <c r="C1131" s="1269">
        <v>161000000</v>
      </c>
      <c r="D1131" s="1269">
        <v>152500000</v>
      </c>
      <c r="E1131" s="1270">
        <v>12</v>
      </c>
      <c r="F1131" s="1270">
        <v>6</v>
      </c>
      <c r="G1131" s="1270">
        <v>0</v>
      </c>
      <c r="H1131" s="1270">
        <v>6</v>
      </c>
      <c r="I1131" s="1271">
        <v>42401</v>
      </c>
      <c r="J1131" s="1185"/>
    </row>
    <row r="1132" spans="1:17" ht="15">
      <c r="A1132" s="1292" t="s">
        <v>1466</v>
      </c>
      <c r="B1132" s="1268">
        <v>10122</v>
      </c>
      <c r="C1132" s="1269">
        <v>157000000</v>
      </c>
      <c r="D1132" s="1269">
        <v>148900000</v>
      </c>
      <c r="E1132" s="1270">
        <v>12</v>
      </c>
      <c r="F1132" s="1270">
        <v>6</v>
      </c>
      <c r="G1132" s="1270">
        <v>0</v>
      </c>
      <c r="H1132" s="1270">
        <v>6</v>
      </c>
      <c r="I1132" s="1271">
        <v>42401</v>
      </c>
      <c r="J1132" s="1185"/>
    </row>
    <row r="1133" spans="1:17" ht="15">
      <c r="A1133" s="1292" t="s">
        <v>1563</v>
      </c>
      <c r="B1133" s="1268">
        <v>10127</v>
      </c>
      <c r="C1133" s="1269">
        <v>189000000</v>
      </c>
      <c r="D1133" s="1269">
        <v>180000000</v>
      </c>
      <c r="E1133" s="1270">
        <v>4</v>
      </c>
      <c r="F1133" s="1270">
        <v>2</v>
      </c>
      <c r="G1133" s="1270">
        <v>0</v>
      </c>
      <c r="H1133" s="1270">
        <v>2</v>
      </c>
      <c r="I1133" s="1271">
        <v>42401</v>
      </c>
      <c r="J1133" s="1185"/>
    </row>
    <row r="1134" spans="1:17" s="1189" customFormat="1" ht="15">
      <c r="A1134" s="1292" t="s">
        <v>1940</v>
      </c>
      <c r="B1134" s="1292">
        <v>10148</v>
      </c>
      <c r="C1134" s="1293">
        <v>126000000</v>
      </c>
      <c r="D1134" s="1293">
        <v>120000000</v>
      </c>
      <c r="E1134" s="1294">
        <v>20</v>
      </c>
      <c r="F1134" s="1294">
        <v>4</v>
      </c>
      <c r="G1134" s="1294">
        <v>0</v>
      </c>
      <c r="H1134" s="1294">
        <v>4</v>
      </c>
      <c r="I1134" s="1295">
        <v>42401</v>
      </c>
      <c r="J1134" s="1296"/>
      <c r="P1134" s="1147"/>
      <c r="Q1134" s="1147"/>
    </row>
    <row r="1135" spans="1:17" ht="15">
      <c r="A1135" s="1268" t="s">
        <v>1046</v>
      </c>
      <c r="B1135" s="1268">
        <v>10002</v>
      </c>
      <c r="C1135" s="1269">
        <v>1117000000</v>
      </c>
      <c r="D1135" s="1269">
        <v>1060000000</v>
      </c>
      <c r="E1135" s="1270">
        <v>44</v>
      </c>
      <c r="F1135" s="1270">
        <v>10</v>
      </c>
      <c r="G1135" s="1270">
        <v>0</v>
      </c>
      <c r="H1135" s="1270">
        <v>10</v>
      </c>
      <c r="I1135" s="1271">
        <v>42401</v>
      </c>
      <c r="J1135" s="1185"/>
    </row>
    <row r="1136" spans="1:17" ht="15">
      <c r="A1136" s="1268" t="s">
        <v>1047</v>
      </c>
      <c r="B1136" s="1268">
        <v>10011</v>
      </c>
      <c r="C1136" s="1269">
        <v>1849000000</v>
      </c>
      <c r="D1136" s="1269">
        <v>1756200000</v>
      </c>
      <c r="E1136" s="1270">
        <v>115</v>
      </c>
      <c r="F1136" s="1270">
        <v>33</v>
      </c>
      <c r="G1136" s="1270">
        <v>0</v>
      </c>
      <c r="H1136" s="1270">
        <v>33</v>
      </c>
      <c r="I1136" s="1271">
        <v>42401</v>
      </c>
      <c r="K1136" s="1147" t="e">
        <f>VLOOKUP(A1136,Target!E163:I226,5,0)</f>
        <v>#N/A</v>
      </c>
      <c r="L1136" s="1147" t="e">
        <f t="shared" ref="L1136:L1155" si="3">K1136=E1136</f>
        <v>#N/A</v>
      </c>
    </row>
    <row r="1137" spans="1:12" ht="15">
      <c r="A1137" s="1268" t="s">
        <v>1048</v>
      </c>
      <c r="B1137" s="1268">
        <v>10023</v>
      </c>
      <c r="C1137" s="1269">
        <v>1984000000</v>
      </c>
      <c r="D1137" s="1269">
        <v>1885100000</v>
      </c>
      <c r="E1137" s="1270">
        <v>112</v>
      </c>
      <c r="F1137" s="1270">
        <v>26</v>
      </c>
      <c r="G1137" s="1270">
        <v>0</v>
      </c>
      <c r="H1137" s="1270">
        <v>26</v>
      </c>
      <c r="I1137" s="1271">
        <v>42401</v>
      </c>
      <c r="K1137" s="1147" t="e">
        <f>VLOOKUP(A1137,Target!E164:I227,5,0)</f>
        <v>#N/A</v>
      </c>
      <c r="L1137" s="1147" t="e">
        <f t="shared" si="3"/>
        <v>#N/A</v>
      </c>
    </row>
    <row r="1138" spans="1:12" ht="15">
      <c r="A1138" s="1268" t="s">
        <v>1049</v>
      </c>
      <c r="B1138" s="1268">
        <v>10034</v>
      </c>
      <c r="C1138" s="1269">
        <v>1484000000</v>
      </c>
      <c r="D1138" s="1269">
        <v>1410000000</v>
      </c>
      <c r="E1138" s="1270">
        <v>45</v>
      </c>
      <c r="F1138" s="1270">
        <v>10</v>
      </c>
      <c r="G1138" s="1270">
        <v>0</v>
      </c>
      <c r="H1138" s="1270">
        <v>10</v>
      </c>
      <c r="I1138" s="1271">
        <v>42401</v>
      </c>
      <c r="K1138" s="1147" t="e">
        <f>VLOOKUP(A1138,Target!E165:I228,5,0)</f>
        <v>#N/A</v>
      </c>
      <c r="L1138" s="1147" t="e">
        <f t="shared" si="3"/>
        <v>#N/A</v>
      </c>
    </row>
    <row r="1139" spans="1:12" ht="15">
      <c r="A1139" s="1268" t="s">
        <v>1051</v>
      </c>
      <c r="B1139" s="1268">
        <v>10050</v>
      </c>
      <c r="C1139" s="1269">
        <v>435000000</v>
      </c>
      <c r="D1139" s="1269">
        <v>413300000</v>
      </c>
      <c r="E1139" s="1270">
        <v>29</v>
      </c>
      <c r="F1139" s="1270">
        <v>11</v>
      </c>
      <c r="G1139" s="1270">
        <v>0</v>
      </c>
      <c r="H1139" s="1270">
        <v>11</v>
      </c>
      <c r="I1139" s="1271">
        <v>42401</v>
      </c>
      <c r="K1139" s="1147" t="e">
        <f>VLOOKUP(A1139,Target!E166:I228,5,0)</f>
        <v>#N/A</v>
      </c>
      <c r="L1139" s="1147" t="e">
        <f t="shared" si="3"/>
        <v>#N/A</v>
      </c>
    </row>
    <row r="1140" spans="1:12" ht="15">
      <c r="A1140" s="1268" t="s">
        <v>1052</v>
      </c>
      <c r="B1140" s="1268">
        <v>10057</v>
      </c>
      <c r="C1140" s="1269">
        <v>358000000</v>
      </c>
      <c r="D1140" s="1269">
        <v>340000000</v>
      </c>
      <c r="E1140" s="1270">
        <v>25</v>
      </c>
      <c r="F1140" s="1270">
        <v>2</v>
      </c>
      <c r="G1140" s="1270">
        <v>0</v>
      </c>
      <c r="H1140" s="1270">
        <v>2</v>
      </c>
      <c r="I1140" s="1271">
        <v>42401</v>
      </c>
      <c r="K1140" s="1147" t="e">
        <f>VLOOKUP(A1140,Target!E167:I229,5,0)</f>
        <v>#N/A</v>
      </c>
      <c r="L1140" s="1147" t="e">
        <f t="shared" si="3"/>
        <v>#N/A</v>
      </c>
    </row>
    <row r="1141" spans="1:12" ht="15">
      <c r="A1141" s="1268" t="s">
        <v>1569</v>
      </c>
      <c r="B1141" s="1268">
        <v>10126</v>
      </c>
      <c r="C1141" s="1269">
        <v>316000000</v>
      </c>
      <c r="D1141" s="1269">
        <v>300000000</v>
      </c>
      <c r="E1141" s="1270">
        <v>13</v>
      </c>
      <c r="F1141" s="1270">
        <v>2</v>
      </c>
      <c r="G1141" s="1270">
        <v>0</v>
      </c>
      <c r="H1141" s="1270">
        <v>2</v>
      </c>
      <c r="I1141" s="1271">
        <v>42401</v>
      </c>
      <c r="K1141" s="1147" t="e">
        <f>VLOOKUP(A1141,Target!E168:I230,5,0)</f>
        <v>#N/A</v>
      </c>
      <c r="L1141" s="1147" t="e">
        <f t="shared" si="3"/>
        <v>#N/A</v>
      </c>
    </row>
    <row r="1142" spans="1:12" ht="15">
      <c r="A1142" s="1268" t="s">
        <v>1053</v>
      </c>
      <c r="B1142" s="1268">
        <v>10085</v>
      </c>
      <c r="C1142" s="1269">
        <v>2624000000</v>
      </c>
      <c r="D1142" s="1269">
        <v>2492000000</v>
      </c>
      <c r="E1142" s="1270">
        <v>118</v>
      </c>
      <c r="F1142" s="1270">
        <v>22</v>
      </c>
      <c r="G1142" s="1270">
        <v>0</v>
      </c>
      <c r="H1142" s="1270">
        <v>22</v>
      </c>
      <c r="I1142" s="1271">
        <v>42401</v>
      </c>
      <c r="K1142" s="1147" t="e">
        <f>VLOOKUP(A1142,Target!E169:I231,5,0)</f>
        <v>#N/A</v>
      </c>
      <c r="L1142" s="1147" t="e">
        <f t="shared" si="3"/>
        <v>#N/A</v>
      </c>
    </row>
    <row r="1143" spans="1:12" ht="15">
      <c r="A1143" s="1268" t="s">
        <v>1054</v>
      </c>
      <c r="B1143" s="1268">
        <v>10101</v>
      </c>
      <c r="C1143" s="1269">
        <v>337000000</v>
      </c>
      <c r="D1143" s="1269">
        <v>320000000</v>
      </c>
      <c r="E1143" s="1270">
        <v>30</v>
      </c>
      <c r="F1143" s="1270">
        <v>8</v>
      </c>
      <c r="G1143" s="1270">
        <v>0</v>
      </c>
      <c r="H1143" s="1270">
        <v>8</v>
      </c>
      <c r="I1143" s="1271">
        <v>42401</v>
      </c>
      <c r="K1143" s="1147" t="e">
        <f>VLOOKUP(A1143,Target!E170:I232,5,0)</f>
        <v>#N/A</v>
      </c>
      <c r="L1143" s="1147" t="e">
        <f t="shared" si="3"/>
        <v>#N/A</v>
      </c>
    </row>
    <row r="1144" spans="1:12" ht="15">
      <c r="A1144" s="1268" t="s">
        <v>2112</v>
      </c>
      <c r="B1144" s="1268">
        <v>10146</v>
      </c>
      <c r="C1144" s="1269">
        <v>126000000</v>
      </c>
      <c r="D1144" s="1269">
        <v>120000000</v>
      </c>
      <c r="E1144" s="1270">
        <v>20</v>
      </c>
      <c r="F1144" s="1270">
        <v>4</v>
      </c>
      <c r="G1144" s="1270">
        <v>0</v>
      </c>
      <c r="H1144" s="1270">
        <v>4</v>
      </c>
      <c r="I1144" s="1271">
        <v>42401</v>
      </c>
      <c r="K1144" s="1147" t="e">
        <f>VLOOKUP(A1144,Target!E171:I233,5,0)</f>
        <v>#N/A</v>
      </c>
      <c r="L1144" s="1147" t="e">
        <f t="shared" si="3"/>
        <v>#N/A</v>
      </c>
    </row>
    <row r="1145" spans="1:12" ht="15">
      <c r="A1145" s="1268" t="s">
        <v>697</v>
      </c>
      <c r="B1145" s="1268">
        <v>10001</v>
      </c>
      <c r="C1145" s="1269">
        <v>5225000000</v>
      </c>
      <c r="D1145" s="1269">
        <v>4962000000</v>
      </c>
      <c r="E1145" s="1270">
        <v>207</v>
      </c>
      <c r="F1145" s="1270">
        <v>42</v>
      </c>
      <c r="G1145" s="1270">
        <v>0</v>
      </c>
      <c r="H1145" s="1270">
        <v>42</v>
      </c>
      <c r="I1145" s="1271">
        <v>42401</v>
      </c>
      <c r="K1145" s="1147" t="e">
        <f>VLOOKUP(A1145,Target!E172:I234,5,0)</f>
        <v>#N/A</v>
      </c>
      <c r="L1145" s="1147" t="e">
        <f t="shared" si="3"/>
        <v>#N/A</v>
      </c>
    </row>
    <row r="1146" spans="1:12" ht="15">
      <c r="A1146" s="1268" t="s">
        <v>699</v>
      </c>
      <c r="B1146" s="1268">
        <v>10010</v>
      </c>
      <c r="C1146" s="1269">
        <v>3833000000</v>
      </c>
      <c r="D1146" s="1269">
        <v>3641300000</v>
      </c>
      <c r="E1146" s="1270">
        <v>227</v>
      </c>
      <c r="F1146" s="1270">
        <v>59</v>
      </c>
      <c r="G1146" s="1270">
        <v>0</v>
      </c>
      <c r="H1146" s="1270">
        <v>59</v>
      </c>
      <c r="I1146" s="1271">
        <v>42401</v>
      </c>
      <c r="K1146" s="1147" t="e">
        <f>VLOOKUP(A1146,Target!E173:I235,5,0)</f>
        <v>#N/A</v>
      </c>
      <c r="L1146" s="1147" t="e">
        <f t="shared" si="3"/>
        <v>#N/A</v>
      </c>
    </row>
    <row r="1147" spans="1:12" ht="15">
      <c r="A1147" s="1268" t="s">
        <v>698</v>
      </c>
      <c r="B1147" s="1268">
        <v>10049</v>
      </c>
      <c r="C1147" s="1269">
        <v>1676000000</v>
      </c>
      <c r="D1147" s="1269">
        <v>1592900000</v>
      </c>
      <c r="E1147" s="1270">
        <v>118</v>
      </c>
      <c r="F1147" s="1270">
        <v>63</v>
      </c>
      <c r="G1147" s="1270">
        <v>0</v>
      </c>
      <c r="H1147" s="1270">
        <v>63</v>
      </c>
      <c r="I1147" s="1271">
        <v>42401</v>
      </c>
      <c r="K1147" s="1147" t="e">
        <f>VLOOKUP(A1147,Target!E174:I236,5,0)</f>
        <v>#N/A</v>
      </c>
      <c r="L1147" s="1147" t="e">
        <f t="shared" si="3"/>
        <v>#N/A</v>
      </c>
    </row>
    <row r="1148" spans="1:12" ht="15">
      <c r="A1148" s="1268" t="s">
        <v>377</v>
      </c>
      <c r="B1148" s="1268">
        <v>10056</v>
      </c>
      <c r="C1148" s="1269">
        <v>1011000000</v>
      </c>
      <c r="D1148" s="1269">
        <v>960000000</v>
      </c>
      <c r="E1148" s="1270">
        <v>68</v>
      </c>
      <c r="F1148" s="1270">
        <v>12</v>
      </c>
      <c r="G1148" s="1270">
        <v>0</v>
      </c>
      <c r="H1148" s="1270">
        <v>12</v>
      </c>
      <c r="I1148" s="1271">
        <v>42401</v>
      </c>
      <c r="K1148" s="1147" t="e">
        <f>VLOOKUP(A1148,Target!E175:I237,5,0)</f>
        <v>#N/A</v>
      </c>
      <c r="L1148" s="1147" t="e">
        <f t="shared" si="3"/>
        <v>#N/A</v>
      </c>
    </row>
    <row r="1149" spans="1:12" ht="15">
      <c r="A1149" s="1268" t="s">
        <v>1942</v>
      </c>
      <c r="B1149" s="1268">
        <v>10145</v>
      </c>
      <c r="C1149" s="1269">
        <v>126000000</v>
      </c>
      <c r="D1149" s="1269">
        <v>120000000</v>
      </c>
      <c r="E1149" s="1270">
        <v>20</v>
      </c>
      <c r="F1149" s="1270">
        <v>4</v>
      </c>
      <c r="G1149" s="1270">
        <v>0</v>
      </c>
      <c r="H1149" s="1270">
        <v>4</v>
      </c>
      <c r="I1149" s="1271">
        <v>42401</v>
      </c>
      <c r="K1149" s="1147" t="e">
        <f>VLOOKUP(A1149,Target!E176:I238,5,0)</f>
        <v>#N/A</v>
      </c>
      <c r="L1149" s="1147" t="e">
        <f t="shared" si="3"/>
        <v>#N/A</v>
      </c>
    </row>
    <row r="1150" spans="1:12" ht="15">
      <c r="A1150" s="1268" t="s">
        <v>2108</v>
      </c>
      <c r="B1150" s="1268">
        <v>10154</v>
      </c>
      <c r="C1150" s="1269">
        <v>666000000</v>
      </c>
      <c r="D1150" s="1269">
        <v>633400000</v>
      </c>
      <c r="E1150" s="1270">
        <v>49</v>
      </c>
      <c r="F1150" s="1270">
        <v>36</v>
      </c>
      <c r="G1150" s="1270">
        <v>0</v>
      </c>
      <c r="H1150" s="1270">
        <v>36</v>
      </c>
      <c r="I1150" s="1271">
        <v>42401</v>
      </c>
      <c r="K1150" s="1147" t="e">
        <f>VLOOKUP(A1150,Target!E177:I239,5,0)</f>
        <v>#N/A</v>
      </c>
      <c r="L1150" s="1147" t="e">
        <f t="shared" si="3"/>
        <v>#N/A</v>
      </c>
    </row>
    <row r="1151" spans="1:12" ht="15">
      <c r="A1151" s="1268" t="s">
        <v>2110</v>
      </c>
      <c r="B1151" s="1268">
        <v>10155</v>
      </c>
      <c r="C1151" s="1269">
        <v>575000000</v>
      </c>
      <c r="D1151" s="1269">
        <v>546200000</v>
      </c>
      <c r="E1151" s="1270">
        <v>40</v>
      </c>
      <c r="F1151" s="1270">
        <v>16</v>
      </c>
      <c r="G1151" s="1270">
        <v>0</v>
      </c>
      <c r="H1151" s="1270">
        <v>16</v>
      </c>
      <c r="I1151" s="1271">
        <v>42401</v>
      </c>
      <c r="K1151" s="1147" t="e">
        <f>VLOOKUP(A1151,Target!E178:I240,5,0)</f>
        <v>#N/A</v>
      </c>
      <c r="L1151" s="1147" t="e">
        <f t="shared" si="3"/>
        <v>#N/A</v>
      </c>
    </row>
    <row r="1152" spans="1:12" ht="15">
      <c r="A1152" s="1268" t="s">
        <v>1056</v>
      </c>
      <c r="B1152" s="1268" t="s">
        <v>1057</v>
      </c>
      <c r="C1152" s="1269">
        <v>11871000000</v>
      </c>
      <c r="D1152" s="1269">
        <v>11276200000</v>
      </c>
      <c r="E1152" s="1270">
        <v>640</v>
      </c>
      <c r="F1152" s="1270">
        <v>180</v>
      </c>
      <c r="G1152" s="1270">
        <v>0</v>
      </c>
      <c r="H1152" s="1270">
        <v>180</v>
      </c>
      <c r="I1152" s="1271">
        <v>42401</v>
      </c>
      <c r="K1152" s="1147" t="e">
        <f>VLOOKUP(A1152,Target!E179:I241,5,0)</f>
        <v>#N/A</v>
      </c>
      <c r="L1152" s="1147" t="e">
        <f t="shared" si="3"/>
        <v>#N/A</v>
      </c>
    </row>
    <row r="1153" spans="1:12" ht="15">
      <c r="A1153" s="1268" t="s">
        <v>1186</v>
      </c>
      <c r="B1153" s="1268">
        <v>10012</v>
      </c>
      <c r="C1153" s="1269">
        <v>1533000000</v>
      </c>
      <c r="D1153" s="1269">
        <v>1456200000</v>
      </c>
      <c r="E1153" s="1270">
        <v>91</v>
      </c>
      <c r="F1153" s="1270">
        <v>27</v>
      </c>
      <c r="G1153" s="1270">
        <v>0</v>
      </c>
      <c r="H1153" s="1270">
        <v>27</v>
      </c>
      <c r="I1153" s="1271">
        <v>42401</v>
      </c>
      <c r="K1153" s="1147" t="e">
        <f>VLOOKUP(A1153,Target!E180:I242,5,0)</f>
        <v>#N/A</v>
      </c>
      <c r="L1153" s="1147" t="e">
        <f t="shared" si="3"/>
        <v>#N/A</v>
      </c>
    </row>
    <row r="1154" spans="1:12" ht="15">
      <c r="A1154" s="1268" t="s">
        <v>1187</v>
      </c>
      <c r="B1154" s="1268">
        <v>10024</v>
      </c>
      <c r="C1154" s="1269">
        <v>1337000000</v>
      </c>
      <c r="D1154" s="1269">
        <v>1270100000</v>
      </c>
      <c r="E1154" s="1270">
        <v>76</v>
      </c>
      <c r="F1154" s="1270">
        <v>20</v>
      </c>
      <c r="G1154" s="1270">
        <v>0</v>
      </c>
      <c r="H1154" s="1270">
        <v>20</v>
      </c>
      <c r="I1154" s="1271">
        <v>42401</v>
      </c>
      <c r="K1154" s="1147" t="e">
        <f>VLOOKUP(A1154,Target!E181:I243,5,0)</f>
        <v>#N/A</v>
      </c>
      <c r="L1154" s="1147" t="e">
        <f t="shared" si="3"/>
        <v>#N/A</v>
      </c>
    </row>
    <row r="1155" spans="1:12" ht="15">
      <c r="A1155" s="1268" t="s">
        <v>1188</v>
      </c>
      <c r="B1155" s="1268">
        <v>10035</v>
      </c>
      <c r="C1155" s="1269">
        <v>905000000</v>
      </c>
      <c r="D1155" s="1269">
        <v>860000000</v>
      </c>
      <c r="E1155" s="1270">
        <v>35</v>
      </c>
      <c r="F1155" s="1270">
        <v>8</v>
      </c>
      <c r="G1155" s="1270">
        <v>0</v>
      </c>
      <c r="H1155" s="1270">
        <v>8</v>
      </c>
      <c r="I1155" s="1271">
        <v>42401</v>
      </c>
      <c r="K1155" s="1147" t="e">
        <f>VLOOKUP(A1155,Target!E182:I244,5,0)</f>
        <v>#N/A</v>
      </c>
      <c r="L1155" s="1147" t="e">
        <f t="shared" si="3"/>
        <v>#N/A</v>
      </c>
    </row>
    <row r="1156" spans="1:12" ht="15">
      <c r="A1156" s="1268" t="s">
        <v>1190</v>
      </c>
      <c r="B1156" s="1268">
        <v>10047</v>
      </c>
      <c r="C1156" s="1269">
        <v>885000000</v>
      </c>
      <c r="D1156" s="1269">
        <v>840000000</v>
      </c>
      <c r="E1156" s="1270">
        <v>37</v>
      </c>
      <c r="F1156" s="1270">
        <v>8</v>
      </c>
      <c r="G1156" s="1270">
        <v>0</v>
      </c>
      <c r="H1156" s="1270">
        <v>8</v>
      </c>
      <c r="I1156" s="1271">
        <v>42401</v>
      </c>
      <c r="K1156" s="1147" t="e">
        <f>VLOOKUP(A1156,Target!E183:I245,5,0)</f>
        <v>#N/A</v>
      </c>
      <c r="L1156" s="1147" t="e">
        <f t="shared" ref="L1156:L1174" si="4">K1156=E1156</f>
        <v>#N/A</v>
      </c>
    </row>
    <row r="1157" spans="1:12" ht="15">
      <c r="A1157" s="1268" t="s">
        <v>1191</v>
      </c>
      <c r="B1157" s="1268">
        <v>10051</v>
      </c>
      <c r="C1157" s="1269">
        <v>274000000</v>
      </c>
      <c r="D1157" s="1269">
        <v>260800000</v>
      </c>
      <c r="E1157" s="1270">
        <v>17</v>
      </c>
      <c r="F1157" s="1270">
        <v>5</v>
      </c>
      <c r="G1157" s="1270">
        <v>0</v>
      </c>
      <c r="H1157" s="1270">
        <v>5</v>
      </c>
      <c r="I1157" s="1271">
        <v>42401</v>
      </c>
      <c r="K1157" s="1147" t="e">
        <f>VLOOKUP(A1157,Target!E184:I246,5,0)</f>
        <v>#N/A</v>
      </c>
      <c r="L1157" s="1147" t="e">
        <f t="shared" si="4"/>
        <v>#N/A</v>
      </c>
    </row>
    <row r="1158" spans="1:12" ht="15">
      <c r="A1158" s="1268" t="s">
        <v>1192</v>
      </c>
      <c r="B1158" s="1268">
        <v>10054</v>
      </c>
      <c r="C1158" s="1269">
        <v>579000000</v>
      </c>
      <c r="D1158" s="1269">
        <v>550000000</v>
      </c>
      <c r="E1158" s="1270">
        <v>10</v>
      </c>
      <c r="F1158" s="1270">
        <v>2</v>
      </c>
      <c r="G1158" s="1270">
        <v>0</v>
      </c>
      <c r="H1158" s="1270">
        <v>2</v>
      </c>
      <c r="I1158" s="1271">
        <v>42401</v>
      </c>
      <c r="K1158" s="1147" t="e">
        <f>VLOOKUP(A1158,Target!E185:I247,5,0)</f>
        <v>#N/A</v>
      </c>
      <c r="L1158" s="1147" t="e">
        <f t="shared" si="4"/>
        <v>#N/A</v>
      </c>
    </row>
    <row r="1159" spans="1:12" ht="15">
      <c r="A1159" s="1268" t="s">
        <v>2545</v>
      </c>
      <c r="B1159" s="1268">
        <v>10058</v>
      </c>
      <c r="C1159" s="1269">
        <v>358000000</v>
      </c>
      <c r="D1159" s="1269">
        <v>340000000</v>
      </c>
      <c r="E1159" s="1270">
        <v>25</v>
      </c>
      <c r="F1159" s="1270">
        <v>2</v>
      </c>
      <c r="G1159" s="1270">
        <v>0</v>
      </c>
      <c r="H1159" s="1270">
        <v>2</v>
      </c>
      <c r="I1159" s="1271">
        <v>42401</v>
      </c>
      <c r="K1159" s="1147" t="e">
        <f>VLOOKUP(A1159,Target!E186:I248,5,0)</f>
        <v>#N/A</v>
      </c>
      <c r="L1159" s="1147" t="e">
        <f t="shared" si="4"/>
        <v>#N/A</v>
      </c>
    </row>
    <row r="1160" spans="1:12" ht="15">
      <c r="A1160" s="1268" t="s">
        <v>1194</v>
      </c>
      <c r="B1160" s="1268">
        <v>10072</v>
      </c>
      <c r="C1160" s="1269">
        <v>232000000</v>
      </c>
      <c r="D1160" s="1269">
        <v>220000000</v>
      </c>
      <c r="E1160" s="1270">
        <v>7</v>
      </c>
      <c r="F1160" s="1270">
        <v>2</v>
      </c>
      <c r="G1160" s="1270">
        <v>0</v>
      </c>
      <c r="H1160" s="1270">
        <v>2</v>
      </c>
      <c r="I1160" s="1271">
        <v>42401</v>
      </c>
      <c r="K1160" s="1147" t="e">
        <f>VLOOKUP(A1160,Target!E187:I249,5,0)</f>
        <v>#N/A</v>
      </c>
      <c r="L1160" s="1147" t="e">
        <f t="shared" si="4"/>
        <v>#N/A</v>
      </c>
    </row>
    <row r="1161" spans="1:12" ht="30">
      <c r="A1161" s="1268" t="s">
        <v>1195</v>
      </c>
      <c r="B1161" s="1268">
        <v>10086</v>
      </c>
      <c r="C1161" s="1269">
        <v>647000000</v>
      </c>
      <c r="D1161" s="1269">
        <v>615000000</v>
      </c>
      <c r="E1161" s="1270">
        <v>36</v>
      </c>
      <c r="F1161" s="1270">
        <v>6</v>
      </c>
      <c r="G1161" s="1270">
        <v>0</v>
      </c>
      <c r="H1161" s="1270">
        <v>6</v>
      </c>
      <c r="I1161" s="1271">
        <v>42401</v>
      </c>
      <c r="K1161" s="1147" t="e">
        <f>VLOOKUP(A1161,Target!E188:I250,5,0)</f>
        <v>#N/A</v>
      </c>
      <c r="L1161" s="1147" t="e">
        <f t="shared" si="4"/>
        <v>#N/A</v>
      </c>
    </row>
    <row r="1162" spans="1:12" ht="15">
      <c r="A1162" s="1268" t="s">
        <v>1197</v>
      </c>
      <c r="B1162" s="1268">
        <v>10091</v>
      </c>
      <c r="C1162" s="1269">
        <v>316000000</v>
      </c>
      <c r="D1162" s="1269">
        <v>300000000</v>
      </c>
      <c r="E1162" s="1270">
        <v>13</v>
      </c>
      <c r="F1162" s="1270">
        <v>2</v>
      </c>
      <c r="G1162" s="1270">
        <v>0</v>
      </c>
      <c r="H1162" s="1270">
        <v>2</v>
      </c>
      <c r="I1162" s="1271">
        <v>42401</v>
      </c>
      <c r="K1162" s="1147" t="e">
        <f>VLOOKUP(A1162,Target!E189:I251,5,0)</f>
        <v>#N/A</v>
      </c>
      <c r="L1162" s="1147" t="e">
        <f t="shared" si="4"/>
        <v>#N/A</v>
      </c>
    </row>
    <row r="1163" spans="1:12" ht="15">
      <c r="A1163" s="1268" t="s">
        <v>1316</v>
      </c>
      <c r="B1163" s="1268">
        <v>10095</v>
      </c>
      <c r="C1163" s="1269">
        <v>477000000</v>
      </c>
      <c r="D1163" s="1269">
        <v>453400000</v>
      </c>
      <c r="E1163" s="1270">
        <v>35</v>
      </c>
      <c r="F1163" s="1270">
        <v>27</v>
      </c>
      <c r="G1163" s="1270">
        <v>0</v>
      </c>
      <c r="H1163" s="1270">
        <v>27</v>
      </c>
      <c r="I1163" s="1271">
        <v>42401</v>
      </c>
      <c r="K1163" s="1147" t="e">
        <f>VLOOKUP(A1163,Target!E190:I252,5,0)</f>
        <v>#N/A</v>
      </c>
      <c r="L1163" s="1147" t="e">
        <f t="shared" si="4"/>
        <v>#N/A</v>
      </c>
    </row>
    <row r="1164" spans="1:12" ht="15">
      <c r="A1164" s="1268" t="s">
        <v>1199</v>
      </c>
      <c r="B1164" s="1268">
        <v>10102</v>
      </c>
      <c r="C1164" s="1269">
        <v>126000000</v>
      </c>
      <c r="D1164" s="1269">
        <v>120000000</v>
      </c>
      <c r="E1164" s="1270">
        <v>11</v>
      </c>
      <c r="F1164" s="1270">
        <v>4</v>
      </c>
      <c r="G1164" s="1270">
        <v>0</v>
      </c>
      <c r="H1164" s="1270">
        <v>4</v>
      </c>
      <c r="I1164" s="1271">
        <v>42401</v>
      </c>
      <c r="K1164" s="1147" t="e">
        <f>VLOOKUP(A1164,Target!E191:I253,5,0)</f>
        <v>#N/A</v>
      </c>
      <c r="L1164" s="1147" t="e">
        <f t="shared" si="4"/>
        <v>#N/A</v>
      </c>
    </row>
    <row r="1165" spans="1:12" ht="15">
      <c r="A1165" s="1268" t="s">
        <v>1317</v>
      </c>
      <c r="B1165" s="1268">
        <v>10116</v>
      </c>
      <c r="C1165" s="1269">
        <v>229000000</v>
      </c>
      <c r="D1165" s="1269">
        <v>217300000</v>
      </c>
      <c r="E1165" s="1270">
        <v>16</v>
      </c>
      <c r="F1165" s="1270">
        <v>5</v>
      </c>
      <c r="G1165" s="1270">
        <v>0</v>
      </c>
      <c r="H1165" s="1270">
        <v>5</v>
      </c>
      <c r="I1165" s="1271">
        <v>42401</v>
      </c>
      <c r="K1165" s="1147" t="e">
        <f>VLOOKUP(A1165,Target!E192:I254,5,0)</f>
        <v>#N/A</v>
      </c>
      <c r="L1165" s="1147" t="e">
        <f t="shared" si="4"/>
        <v>#N/A</v>
      </c>
    </row>
    <row r="1166" spans="1:12" ht="15">
      <c r="A1166" s="1268" t="s">
        <v>1318</v>
      </c>
      <c r="B1166" s="1268">
        <v>10118</v>
      </c>
      <c r="C1166" s="1269">
        <v>189000000</v>
      </c>
      <c r="D1166" s="1269">
        <v>180000000</v>
      </c>
      <c r="E1166" s="1270">
        <v>14</v>
      </c>
      <c r="F1166" s="1270">
        <v>9</v>
      </c>
      <c r="G1166" s="1270">
        <v>0</v>
      </c>
      <c r="H1166" s="1270">
        <v>9</v>
      </c>
      <c r="I1166" s="1271">
        <v>42401</v>
      </c>
      <c r="K1166" s="1147" t="e">
        <f>VLOOKUP(A1166,Target!E193:I255,5,0)</f>
        <v>#N/A</v>
      </c>
      <c r="L1166" s="1147" t="e">
        <f t="shared" si="4"/>
        <v>#N/A</v>
      </c>
    </row>
    <row r="1167" spans="1:12" ht="15">
      <c r="A1167" s="1268" t="s">
        <v>1945</v>
      </c>
      <c r="B1167" s="1268">
        <v>10147</v>
      </c>
      <c r="C1167" s="1269">
        <v>126000000</v>
      </c>
      <c r="D1167" s="1269">
        <v>120000000</v>
      </c>
      <c r="E1167" s="1270">
        <v>20</v>
      </c>
      <c r="F1167" s="1270">
        <v>4</v>
      </c>
      <c r="G1167" s="1270">
        <v>0</v>
      </c>
      <c r="H1167" s="1270">
        <v>4</v>
      </c>
      <c r="I1167" s="1271">
        <v>42401</v>
      </c>
      <c r="K1167" s="1147" t="e">
        <f>VLOOKUP(A1167,Target!E194:I256,5,0)</f>
        <v>#N/A</v>
      </c>
      <c r="L1167" s="1147" t="e">
        <f t="shared" si="4"/>
        <v>#N/A</v>
      </c>
    </row>
    <row r="1168" spans="1:12" ht="15">
      <c r="A1168" s="1268" t="s">
        <v>2115</v>
      </c>
      <c r="B1168" s="1268">
        <v>10149</v>
      </c>
      <c r="C1168" s="1269">
        <v>316000000</v>
      </c>
      <c r="D1168" s="1269">
        <v>300000000</v>
      </c>
      <c r="E1168" s="1270">
        <v>24</v>
      </c>
      <c r="F1168" s="1270">
        <v>6</v>
      </c>
      <c r="G1168" s="1270">
        <v>0</v>
      </c>
      <c r="H1168" s="1270">
        <v>6</v>
      </c>
      <c r="I1168" s="1271">
        <v>42401</v>
      </c>
      <c r="K1168" s="1147" t="e">
        <f>VLOOKUP(A1168,Target!E195:I257,5,0)</f>
        <v>#N/A</v>
      </c>
      <c r="L1168" s="1147" t="e">
        <f t="shared" si="4"/>
        <v>#N/A</v>
      </c>
    </row>
    <row r="1169" spans="1:12" ht="15">
      <c r="A1169" s="1268" t="s">
        <v>2113</v>
      </c>
      <c r="B1169" s="1268">
        <v>10156</v>
      </c>
      <c r="C1169" s="1269">
        <v>346000000</v>
      </c>
      <c r="D1169" s="1269">
        <v>328900000</v>
      </c>
      <c r="E1169" s="1270">
        <v>24</v>
      </c>
      <c r="F1169" s="1270">
        <v>11</v>
      </c>
      <c r="G1169" s="1270">
        <v>0</v>
      </c>
      <c r="H1169" s="1270">
        <v>11</v>
      </c>
      <c r="I1169" s="1271">
        <v>42401</v>
      </c>
      <c r="K1169" s="1147" t="e">
        <f>VLOOKUP(A1169,Target!E196:I258,5,0)</f>
        <v>#N/A</v>
      </c>
      <c r="L1169" s="1147" t="e">
        <f t="shared" si="4"/>
        <v>#N/A</v>
      </c>
    </row>
    <row r="1170" spans="1:12" ht="15">
      <c r="A1170" s="1268" t="s">
        <v>2331</v>
      </c>
      <c r="B1170" s="1268">
        <v>10162</v>
      </c>
      <c r="C1170" s="1269">
        <v>161000000</v>
      </c>
      <c r="D1170" s="1269">
        <v>152500000</v>
      </c>
      <c r="E1170" s="1270">
        <v>12</v>
      </c>
      <c r="F1170" s="1270">
        <v>6</v>
      </c>
      <c r="G1170" s="1270">
        <v>0</v>
      </c>
      <c r="H1170" s="1270">
        <v>6</v>
      </c>
      <c r="I1170" s="1271">
        <v>42401</v>
      </c>
      <c r="K1170" s="1147" t="e">
        <f>VLOOKUP(A1170,Target!E197:I259,5,0)</f>
        <v>#N/A</v>
      </c>
      <c r="L1170" s="1147" t="e">
        <f t="shared" si="4"/>
        <v>#N/A</v>
      </c>
    </row>
    <row r="1171" spans="1:12" ht="15">
      <c r="A1171" s="1268" t="s">
        <v>2459</v>
      </c>
      <c r="B1171" s="1268">
        <v>10163</v>
      </c>
      <c r="C1171" s="1269">
        <v>211000000</v>
      </c>
      <c r="D1171" s="1269">
        <v>200000000</v>
      </c>
      <c r="E1171" s="1270">
        <v>19</v>
      </c>
      <c r="F1171" s="1270">
        <v>4</v>
      </c>
      <c r="G1171" s="1270">
        <v>0</v>
      </c>
      <c r="H1171" s="1270">
        <v>4</v>
      </c>
      <c r="I1171" s="1271">
        <v>42401</v>
      </c>
      <c r="K1171" s="1147" t="e">
        <f>VLOOKUP(A1171,Target!E198:I260,5,0)</f>
        <v>#N/A</v>
      </c>
      <c r="L1171" s="1147" t="e">
        <f t="shared" si="4"/>
        <v>#N/A</v>
      </c>
    </row>
    <row r="1172" spans="1:12" ht="15">
      <c r="A1172" s="1268" t="s">
        <v>1312</v>
      </c>
      <c r="B1172" s="1268">
        <v>10121</v>
      </c>
      <c r="C1172" s="1269">
        <v>644000000</v>
      </c>
      <c r="D1172" s="1269">
        <v>612000000</v>
      </c>
      <c r="E1172" s="1270">
        <v>15</v>
      </c>
      <c r="F1172" s="1270">
        <v>4</v>
      </c>
      <c r="G1172" s="1270">
        <v>0</v>
      </c>
      <c r="H1172" s="1270">
        <v>4</v>
      </c>
      <c r="I1172" s="1271">
        <v>42401</v>
      </c>
      <c r="K1172" s="1147" t="e">
        <f>VLOOKUP(A1172,Target!E199:I261,5,0)</f>
        <v>#N/A</v>
      </c>
      <c r="L1172" s="1147" t="e">
        <f t="shared" si="4"/>
        <v>#N/A</v>
      </c>
    </row>
    <row r="1173" spans="1:12" ht="15">
      <c r="A1173" s="1268" t="s">
        <v>1196</v>
      </c>
      <c r="B1173" s="1268">
        <v>10087</v>
      </c>
      <c r="C1173" s="1269">
        <v>1993000000</v>
      </c>
      <c r="D1173" s="1269">
        <v>1892000000</v>
      </c>
      <c r="E1173" s="1270">
        <v>82</v>
      </c>
      <c r="F1173" s="1270">
        <v>16</v>
      </c>
      <c r="G1173" s="1270">
        <v>0</v>
      </c>
      <c r="H1173" s="1270">
        <v>16</v>
      </c>
      <c r="I1173" s="1271">
        <v>42401</v>
      </c>
      <c r="K1173" s="1147" t="e">
        <f>VLOOKUP(A1173,Target!E200:I262,5,0)</f>
        <v>#N/A</v>
      </c>
      <c r="L1173" s="1147" t="e">
        <f t="shared" si="4"/>
        <v>#N/A</v>
      </c>
    </row>
    <row r="1174" spans="1:12" ht="30">
      <c r="A1174" s="1268" t="s">
        <v>1185</v>
      </c>
      <c r="B1174" s="1268">
        <v>10003</v>
      </c>
      <c r="C1174" s="1269">
        <v>631000000</v>
      </c>
      <c r="D1174" s="1269">
        <v>600000000</v>
      </c>
      <c r="E1174" s="1270">
        <v>36</v>
      </c>
      <c r="F1174" s="1270">
        <v>6</v>
      </c>
      <c r="G1174" s="1270">
        <v>0</v>
      </c>
      <c r="H1174" s="1270">
        <v>6</v>
      </c>
      <c r="I1174" s="1271">
        <v>42401</v>
      </c>
      <c r="K1174" s="1147" t="e">
        <f>VLOOKUP(A1174,Target!E201:I263,5,0)</f>
        <v>#N/A</v>
      </c>
      <c r="L1174" s="1147" t="e">
        <f t="shared" si="4"/>
        <v>#N/A</v>
      </c>
    </row>
    <row r="1177" spans="1:12">
      <c r="A1177" s="1297" t="s">
        <v>2587</v>
      </c>
    </row>
    <row r="1178" spans="1:12" ht="15">
      <c r="A1178" s="1267" t="s">
        <v>1007</v>
      </c>
      <c r="B1178" s="1267" t="s">
        <v>1008</v>
      </c>
      <c r="C1178" s="1267" t="s">
        <v>1</v>
      </c>
      <c r="D1178" s="1267" t="s">
        <v>2</v>
      </c>
      <c r="E1178" s="1267" t="s">
        <v>1006</v>
      </c>
      <c r="F1178" s="1267" t="s">
        <v>1005</v>
      </c>
      <c r="G1178" s="1267" t="s">
        <v>1004</v>
      </c>
      <c r="H1178" s="1267" t="s">
        <v>1003</v>
      </c>
      <c r="I1178" s="1267" t="s">
        <v>1058</v>
      </c>
    </row>
    <row r="1179" spans="1:12" ht="15">
      <c r="A1179" s="1268" t="s">
        <v>2593</v>
      </c>
      <c r="B1179" s="1268" t="s">
        <v>2595</v>
      </c>
      <c r="C1179" s="1269">
        <v>126000000</v>
      </c>
      <c r="D1179" s="1269">
        <v>120000000</v>
      </c>
      <c r="E1179" s="1270">
        <v>5</v>
      </c>
      <c r="F1179" s="1270">
        <v>16</v>
      </c>
      <c r="G1179" s="1270">
        <v>4</v>
      </c>
      <c r="H1179" s="1270">
        <v>20</v>
      </c>
      <c r="I1179" s="1271">
        <v>42430</v>
      </c>
      <c r="J1179" s="1302" t="s">
        <v>2600</v>
      </c>
    </row>
    <row r="1180" spans="1:12" ht="15">
      <c r="A1180" s="1292" t="s">
        <v>2591</v>
      </c>
      <c r="B1180" s="1268" t="s">
        <v>2596</v>
      </c>
      <c r="C1180" s="1269">
        <v>126000000</v>
      </c>
      <c r="D1180" s="1269">
        <v>120000000</v>
      </c>
      <c r="E1180" s="1270">
        <v>5</v>
      </c>
      <c r="F1180" s="1270">
        <v>16</v>
      </c>
      <c r="G1180" s="1270">
        <v>4</v>
      </c>
      <c r="H1180" s="1270">
        <v>20</v>
      </c>
      <c r="I1180" s="1271">
        <v>42430</v>
      </c>
      <c r="J1180" s="1302" t="s">
        <v>2600</v>
      </c>
    </row>
    <row r="1181" spans="1:12" ht="15">
      <c r="A1181" s="1268" t="s">
        <v>1046</v>
      </c>
      <c r="B1181" s="1268" t="s">
        <v>1720</v>
      </c>
      <c r="C1181" s="1269">
        <v>5021000000</v>
      </c>
      <c r="D1181" s="1269">
        <v>4770000000</v>
      </c>
      <c r="E1181" s="1270">
        <v>82</v>
      </c>
      <c r="F1181" s="1270">
        <v>60</v>
      </c>
      <c r="G1181" s="1270">
        <v>0</v>
      </c>
      <c r="H1181" s="1270">
        <v>60</v>
      </c>
      <c r="I1181" s="1271">
        <v>42430</v>
      </c>
    </row>
    <row r="1182" spans="1:12" ht="15">
      <c r="A1182" s="1268" t="s">
        <v>1047</v>
      </c>
      <c r="B1182" s="1268" t="s">
        <v>1721</v>
      </c>
      <c r="C1182" s="1269">
        <v>4314000000</v>
      </c>
      <c r="D1182" s="1269">
        <v>4098399999.9999995</v>
      </c>
      <c r="E1182" s="1270">
        <v>184</v>
      </c>
      <c r="F1182" s="1270">
        <v>70</v>
      </c>
      <c r="G1182" s="1270">
        <v>0</v>
      </c>
      <c r="H1182" s="1270">
        <v>70</v>
      </c>
      <c r="I1182" s="1271">
        <v>42430</v>
      </c>
    </row>
    <row r="1183" spans="1:12" ht="15">
      <c r="A1183" s="1268" t="s">
        <v>1048</v>
      </c>
      <c r="B1183" s="1268" t="s">
        <v>1722</v>
      </c>
      <c r="C1183" s="1269">
        <v>4631000000</v>
      </c>
      <c r="D1183" s="1269">
        <v>4399000000</v>
      </c>
      <c r="E1183" s="1270">
        <v>203</v>
      </c>
      <c r="F1183" s="1270">
        <v>74</v>
      </c>
      <c r="G1183" s="1270">
        <v>4</v>
      </c>
      <c r="H1183" s="1270">
        <v>78</v>
      </c>
      <c r="I1183" s="1271">
        <v>42430</v>
      </c>
    </row>
    <row r="1184" spans="1:12" ht="15">
      <c r="A1184" s="1268" t="s">
        <v>1049</v>
      </c>
      <c r="B1184" s="1268" t="s">
        <v>1723</v>
      </c>
      <c r="C1184" s="1269">
        <v>3221000000</v>
      </c>
      <c r="D1184" s="1269">
        <v>3060000000</v>
      </c>
      <c r="E1184" s="1270">
        <v>85</v>
      </c>
      <c r="F1184" s="1270">
        <v>60</v>
      </c>
      <c r="G1184" s="1270">
        <v>0</v>
      </c>
      <c r="H1184" s="1270">
        <v>60</v>
      </c>
      <c r="I1184" s="1271">
        <v>42430</v>
      </c>
    </row>
    <row r="1185" spans="1:10" ht="15">
      <c r="A1185" s="1268" t="s">
        <v>1051</v>
      </c>
      <c r="B1185" s="1268" t="s">
        <v>1724</v>
      </c>
      <c r="C1185" s="1269">
        <v>1305000000</v>
      </c>
      <c r="D1185" s="1269">
        <v>1240400000</v>
      </c>
      <c r="E1185" s="1270">
        <v>70</v>
      </c>
      <c r="F1185" s="1270">
        <v>38</v>
      </c>
      <c r="G1185" s="1270">
        <v>4</v>
      </c>
      <c r="H1185" s="1270">
        <v>42</v>
      </c>
      <c r="I1185" s="1271">
        <v>42430</v>
      </c>
    </row>
    <row r="1186" spans="1:10" ht="15">
      <c r="A1186" s="1268" t="s">
        <v>1052</v>
      </c>
      <c r="B1186" s="1268" t="s">
        <v>1725</v>
      </c>
      <c r="C1186" s="1269">
        <v>1611000000</v>
      </c>
      <c r="D1186" s="1269">
        <v>1530000000</v>
      </c>
      <c r="E1186" s="1270">
        <v>42</v>
      </c>
      <c r="F1186" s="1270">
        <v>12</v>
      </c>
      <c r="G1186" s="1270">
        <v>0</v>
      </c>
      <c r="H1186" s="1270">
        <v>12</v>
      </c>
      <c r="I1186" s="1271">
        <v>42430</v>
      </c>
    </row>
    <row r="1187" spans="1:10" ht="15">
      <c r="A1187" s="1268" t="s">
        <v>1569</v>
      </c>
      <c r="B1187" s="1268" t="s">
        <v>1726</v>
      </c>
      <c r="C1187" s="1269">
        <v>737000000</v>
      </c>
      <c r="D1187" s="1269">
        <v>700000000</v>
      </c>
      <c r="E1187" s="1270">
        <v>24</v>
      </c>
      <c r="F1187" s="1270">
        <v>12</v>
      </c>
      <c r="G1187" s="1270">
        <v>0</v>
      </c>
      <c r="H1187" s="1270">
        <v>12</v>
      </c>
      <c r="I1187" s="1271">
        <v>42430</v>
      </c>
    </row>
    <row r="1188" spans="1:10" ht="15">
      <c r="A1188" s="1268" t="s">
        <v>1053</v>
      </c>
      <c r="B1188" s="1268" t="s">
        <v>1727</v>
      </c>
      <c r="C1188" s="1269">
        <v>11804000000</v>
      </c>
      <c r="D1188" s="1269">
        <v>11214000000</v>
      </c>
      <c r="E1188" s="1270">
        <v>224</v>
      </c>
      <c r="F1188" s="1270">
        <v>142</v>
      </c>
      <c r="G1188" s="1270">
        <v>8</v>
      </c>
      <c r="H1188" s="1270">
        <v>150</v>
      </c>
      <c r="I1188" s="1271">
        <v>42430</v>
      </c>
    </row>
    <row r="1189" spans="1:10" ht="15">
      <c r="A1189" s="1268" t="s">
        <v>1054</v>
      </c>
      <c r="B1189" s="1268" t="s">
        <v>1728</v>
      </c>
      <c r="C1189" s="1269">
        <v>1515000000</v>
      </c>
      <c r="D1189" s="1269">
        <v>1440000000</v>
      </c>
      <c r="E1189" s="1270">
        <v>55</v>
      </c>
      <c r="F1189" s="1270">
        <v>30</v>
      </c>
      <c r="G1189" s="1270">
        <v>0</v>
      </c>
      <c r="H1189" s="1270">
        <v>30</v>
      </c>
      <c r="I1189" s="1271">
        <v>42430</v>
      </c>
    </row>
    <row r="1190" spans="1:10" ht="15">
      <c r="A1190" s="1268" t="s">
        <v>2112</v>
      </c>
      <c r="B1190" s="1268" t="s">
        <v>1943</v>
      </c>
      <c r="C1190" s="1269">
        <v>568000000</v>
      </c>
      <c r="D1190" s="1269">
        <v>540000000</v>
      </c>
      <c r="E1190" s="1270">
        <v>35</v>
      </c>
      <c r="F1190" s="1270">
        <v>15</v>
      </c>
      <c r="G1190" s="1270">
        <v>0</v>
      </c>
      <c r="H1190" s="1270">
        <v>15</v>
      </c>
      <c r="I1190" s="1271">
        <v>42430</v>
      </c>
    </row>
    <row r="1191" spans="1:10" ht="15">
      <c r="A1191" s="1268" t="s">
        <v>697</v>
      </c>
      <c r="B1191" s="1268" t="s">
        <v>1729</v>
      </c>
      <c r="C1191" s="1269">
        <v>20046000000</v>
      </c>
      <c r="D1191" s="1269">
        <v>19044000000</v>
      </c>
      <c r="E1191" s="1270">
        <v>391</v>
      </c>
      <c r="F1191" s="1270">
        <v>262</v>
      </c>
      <c r="G1191" s="1270">
        <v>8</v>
      </c>
      <c r="H1191" s="1270">
        <v>270</v>
      </c>
      <c r="I1191" s="1271">
        <v>42430</v>
      </c>
    </row>
    <row r="1192" spans="1:10" ht="15">
      <c r="A1192" s="1268" t="s">
        <v>699</v>
      </c>
      <c r="B1192" s="1268" t="s">
        <v>1730</v>
      </c>
      <c r="C1192" s="1269">
        <v>8945000000</v>
      </c>
      <c r="D1192" s="1269">
        <v>8497400000</v>
      </c>
      <c r="E1192" s="1270">
        <v>387</v>
      </c>
      <c r="F1192" s="1270">
        <v>144</v>
      </c>
      <c r="G1192" s="1270">
        <v>4</v>
      </c>
      <c r="H1192" s="1270">
        <v>148</v>
      </c>
      <c r="I1192" s="1271">
        <v>42430</v>
      </c>
    </row>
    <row r="1193" spans="1:10" ht="15">
      <c r="A1193" s="1268" t="s">
        <v>698</v>
      </c>
      <c r="B1193" s="1268" t="s">
        <v>1731</v>
      </c>
      <c r="C1193" s="1269">
        <v>5028000000</v>
      </c>
      <c r="D1193" s="1269">
        <v>4779299999.999999</v>
      </c>
      <c r="E1193" s="1270">
        <v>282</v>
      </c>
      <c r="F1193" s="1270">
        <v>125</v>
      </c>
      <c r="G1193" s="1270">
        <v>4</v>
      </c>
      <c r="H1193" s="1270">
        <v>129</v>
      </c>
      <c r="I1193" s="1271">
        <v>42430</v>
      </c>
    </row>
    <row r="1194" spans="1:10" ht="15">
      <c r="A1194" s="1268" t="s">
        <v>377</v>
      </c>
      <c r="B1194" s="1268" t="s">
        <v>1732</v>
      </c>
      <c r="C1194" s="1269">
        <v>3863000000</v>
      </c>
      <c r="D1194" s="1269">
        <v>3670000000</v>
      </c>
      <c r="E1194" s="1270">
        <v>121</v>
      </c>
      <c r="F1194" s="1270">
        <v>54</v>
      </c>
      <c r="G1194" s="1270">
        <v>0</v>
      </c>
      <c r="H1194" s="1270">
        <v>54</v>
      </c>
      <c r="I1194" s="1271">
        <v>42430</v>
      </c>
    </row>
    <row r="1195" spans="1:10" ht="15">
      <c r="A1195" s="1268" t="s">
        <v>1942</v>
      </c>
      <c r="B1195" s="1268" t="s">
        <v>1944</v>
      </c>
      <c r="C1195" s="1269">
        <v>568000000</v>
      </c>
      <c r="D1195" s="1269">
        <v>540000000</v>
      </c>
      <c r="E1195" s="1270">
        <v>35</v>
      </c>
      <c r="F1195" s="1270">
        <v>15</v>
      </c>
      <c r="G1195" s="1270">
        <v>0</v>
      </c>
      <c r="H1195" s="1270">
        <v>15</v>
      </c>
      <c r="I1195" s="1271">
        <v>42430</v>
      </c>
    </row>
    <row r="1196" spans="1:10" ht="15">
      <c r="A1196" s="1268" t="s">
        <v>2108</v>
      </c>
      <c r="B1196" s="1268" t="s">
        <v>2109</v>
      </c>
      <c r="C1196" s="1269">
        <v>1999000000</v>
      </c>
      <c r="D1196" s="1269">
        <v>1900300000</v>
      </c>
      <c r="E1196" s="1270">
        <v>117</v>
      </c>
      <c r="F1196" s="1270">
        <v>48</v>
      </c>
      <c r="G1196" s="1270">
        <v>0</v>
      </c>
      <c r="H1196" s="1270">
        <v>48</v>
      </c>
      <c r="I1196" s="1271">
        <v>42430</v>
      </c>
    </row>
    <row r="1197" spans="1:10" ht="15">
      <c r="A1197" s="1268" t="s">
        <v>2110</v>
      </c>
      <c r="B1197" s="1268" t="s">
        <v>2111</v>
      </c>
      <c r="C1197" s="1269">
        <v>1724000000</v>
      </c>
      <c r="D1197" s="1269">
        <v>1638600000</v>
      </c>
      <c r="E1197" s="1270">
        <v>95</v>
      </c>
      <c r="F1197" s="1270">
        <v>39</v>
      </c>
      <c r="G1197" s="1270">
        <v>0</v>
      </c>
      <c r="H1197" s="1270">
        <v>39</v>
      </c>
      <c r="I1197" s="1271">
        <v>42430</v>
      </c>
    </row>
    <row r="1198" spans="1:10" ht="15">
      <c r="A1198" s="1268" t="s">
        <v>1056</v>
      </c>
      <c r="B1198" s="1268" t="s">
        <v>1057</v>
      </c>
      <c r="C1198" s="1269">
        <v>38450000000</v>
      </c>
      <c r="D1198" s="1269">
        <v>36530700000</v>
      </c>
      <c r="E1198" s="1270">
        <v>1216</v>
      </c>
      <c r="F1198" s="1270">
        <v>600</v>
      </c>
      <c r="G1198" s="1270">
        <v>16</v>
      </c>
      <c r="H1198" s="1270">
        <v>616</v>
      </c>
      <c r="I1198" s="1271">
        <v>42430</v>
      </c>
    </row>
    <row r="1199" spans="1:10" ht="15">
      <c r="A1199" s="1268" t="s">
        <v>131</v>
      </c>
      <c r="B1199" s="1268" t="s">
        <v>1676</v>
      </c>
      <c r="C1199" s="1269">
        <v>1115000000</v>
      </c>
      <c r="D1199" s="1269">
        <v>1059000000</v>
      </c>
      <c r="E1199" s="1270">
        <v>24</v>
      </c>
      <c r="F1199" s="1270">
        <v>10</v>
      </c>
      <c r="G1199" s="1270">
        <v>0</v>
      </c>
      <c r="H1199" s="1270">
        <v>10</v>
      </c>
      <c r="I1199" s="1271">
        <v>42430</v>
      </c>
      <c r="J1199" s="1302" t="s">
        <v>2600</v>
      </c>
    </row>
    <row r="1200" spans="1:10" ht="15">
      <c r="A1200" s="1268" t="s">
        <v>136</v>
      </c>
      <c r="B1200" s="1268" t="s">
        <v>1677</v>
      </c>
      <c r="C1200" s="1269">
        <v>847000000</v>
      </c>
      <c r="D1200" s="1269">
        <v>805000000</v>
      </c>
      <c r="E1200" s="1270">
        <v>21</v>
      </c>
      <c r="F1200" s="1270">
        <v>10</v>
      </c>
      <c r="G1200" s="1270">
        <v>0</v>
      </c>
      <c r="H1200" s="1270">
        <v>10</v>
      </c>
      <c r="I1200" s="1271">
        <v>42430</v>
      </c>
      <c r="J1200" s="1302" t="s">
        <v>2600</v>
      </c>
    </row>
    <row r="1201" spans="1:10" ht="15">
      <c r="A1201" s="1268" t="s">
        <v>133</v>
      </c>
      <c r="B1201" s="1268" t="s">
        <v>1678</v>
      </c>
      <c r="C1201" s="1269">
        <v>1194000000</v>
      </c>
      <c r="D1201" s="1269">
        <v>1134000000</v>
      </c>
      <c r="E1201" s="1270">
        <v>57</v>
      </c>
      <c r="F1201" s="1270">
        <v>20</v>
      </c>
      <c r="G1201" s="1270">
        <v>0</v>
      </c>
      <c r="H1201" s="1270">
        <v>20</v>
      </c>
      <c r="I1201" s="1271">
        <v>42430</v>
      </c>
      <c r="J1201" s="1302" t="s">
        <v>2600</v>
      </c>
    </row>
    <row r="1202" spans="1:10" ht="15">
      <c r="A1202" s="1268" t="s">
        <v>130</v>
      </c>
      <c r="B1202" s="1268" t="s">
        <v>1679</v>
      </c>
      <c r="C1202" s="1269">
        <v>1511000000</v>
      </c>
      <c r="D1202" s="1269">
        <v>1435000000.0000002</v>
      </c>
      <c r="E1202" s="1270">
        <v>63</v>
      </c>
      <c r="F1202" s="1270">
        <v>18</v>
      </c>
      <c r="G1202" s="1270">
        <v>0</v>
      </c>
      <c r="H1202" s="1270">
        <v>18</v>
      </c>
      <c r="I1202" s="1271">
        <v>42430</v>
      </c>
      <c r="J1202" s="1302" t="s">
        <v>2600</v>
      </c>
    </row>
    <row r="1203" spans="1:10" ht="15">
      <c r="A1203" s="1268" t="s">
        <v>138</v>
      </c>
      <c r="B1203" s="1268" t="s">
        <v>1680</v>
      </c>
      <c r="C1203" s="1269">
        <v>853000000</v>
      </c>
      <c r="D1203" s="1269">
        <v>810000000</v>
      </c>
      <c r="E1203" s="1270">
        <v>22</v>
      </c>
      <c r="F1203" s="1270">
        <v>12</v>
      </c>
      <c r="G1203" s="1270">
        <v>0</v>
      </c>
      <c r="H1203" s="1270">
        <v>12</v>
      </c>
      <c r="I1203" s="1271">
        <v>42430</v>
      </c>
      <c r="J1203" s="1302" t="s">
        <v>2600</v>
      </c>
    </row>
    <row r="1204" spans="1:10" ht="15">
      <c r="A1204" s="1268" t="s">
        <v>572</v>
      </c>
      <c r="B1204" s="1268" t="s">
        <v>1682</v>
      </c>
      <c r="C1204" s="1269">
        <v>468000000</v>
      </c>
      <c r="D1204" s="1269">
        <v>444400000</v>
      </c>
      <c r="E1204" s="1270">
        <v>22</v>
      </c>
      <c r="F1204" s="1270">
        <v>10</v>
      </c>
      <c r="G1204" s="1270">
        <v>0</v>
      </c>
      <c r="H1204" s="1270">
        <v>10</v>
      </c>
      <c r="I1204" s="1271">
        <v>42430</v>
      </c>
      <c r="J1204" s="1302" t="s">
        <v>2600</v>
      </c>
    </row>
    <row r="1205" spans="1:10" ht="15">
      <c r="A1205" s="1268" t="s">
        <v>540</v>
      </c>
      <c r="B1205" s="1268" t="s">
        <v>1683</v>
      </c>
      <c r="C1205" s="1269">
        <v>474000000</v>
      </c>
      <c r="D1205" s="1269">
        <v>450000000</v>
      </c>
      <c r="E1205" s="1270">
        <v>16</v>
      </c>
      <c r="F1205" s="1270">
        <v>12</v>
      </c>
      <c r="G1205" s="1270">
        <v>0</v>
      </c>
      <c r="H1205" s="1270">
        <v>12</v>
      </c>
      <c r="I1205" s="1271">
        <v>42430</v>
      </c>
      <c r="J1205" s="1302" t="s">
        <v>2600</v>
      </c>
    </row>
    <row r="1206" spans="1:10" ht="15">
      <c r="A1206" s="1268" t="s">
        <v>561</v>
      </c>
      <c r="B1206" s="1268" t="s">
        <v>1684</v>
      </c>
      <c r="C1206" s="1269">
        <v>326000000</v>
      </c>
      <c r="D1206" s="1269">
        <v>310000000</v>
      </c>
      <c r="E1206" s="1270">
        <v>12</v>
      </c>
      <c r="F1206" s="1270">
        <v>12</v>
      </c>
      <c r="G1206" s="1270">
        <v>0</v>
      </c>
      <c r="H1206" s="1270">
        <v>12</v>
      </c>
      <c r="I1206" s="1271">
        <v>42430</v>
      </c>
      <c r="J1206" s="1302" t="s">
        <v>2600</v>
      </c>
    </row>
    <row r="1207" spans="1:10" ht="15">
      <c r="A1207" s="1268" t="s">
        <v>571</v>
      </c>
      <c r="B1207" s="1268" t="s">
        <v>1685</v>
      </c>
      <c r="C1207" s="1269">
        <v>737000000</v>
      </c>
      <c r="D1207" s="1269">
        <v>700000000</v>
      </c>
      <c r="E1207" s="1270">
        <v>44</v>
      </c>
      <c r="F1207" s="1270">
        <v>15</v>
      </c>
      <c r="G1207" s="1270">
        <v>0</v>
      </c>
      <c r="H1207" s="1270">
        <v>15</v>
      </c>
      <c r="I1207" s="1271">
        <v>42430</v>
      </c>
      <c r="J1207" s="1302" t="s">
        <v>2600</v>
      </c>
    </row>
    <row r="1208" spans="1:10" ht="15">
      <c r="A1208" s="1268" t="s">
        <v>559</v>
      </c>
      <c r="B1208" s="1268" t="s">
        <v>1686</v>
      </c>
      <c r="C1208" s="1269">
        <v>853000000</v>
      </c>
      <c r="D1208" s="1269">
        <v>810000000</v>
      </c>
      <c r="E1208" s="1270">
        <v>16</v>
      </c>
      <c r="F1208" s="1270">
        <v>12</v>
      </c>
      <c r="G1208" s="1270">
        <v>0</v>
      </c>
      <c r="H1208" s="1270">
        <v>12</v>
      </c>
      <c r="I1208" s="1271">
        <v>42430</v>
      </c>
      <c r="J1208" s="1302" t="s">
        <v>2600</v>
      </c>
    </row>
    <row r="1209" spans="1:10" ht="15">
      <c r="A1209" s="1268" t="s">
        <v>570</v>
      </c>
      <c r="B1209" s="1268" t="s">
        <v>1687</v>
      </c>
      <c r="C1209" s="1269">
        <v>1068000000</v>
      </c>
      <c r="D1209" s="1269">
        <v>1015000000.0000001</v>
      </c>
      <c r="E1209" s="1270">
        <v>40</v>
      </c>
      <c r="F1209" s="1270">
        <v>15</v>
      </c>
      <c r="G1209" s="1270">
        <v>0</v>
      </c>
      <c r="H1209" s="1270">
        <v>15</v>
      </c>
      <c r="I1209" s="1271">
        <v>42430</v>
      </c>
      <c r="J1209" s="1302" t="s">
        <v>2600</v>
      </c>
    </row>
    <row r="1210" spans="1:10" ht="15">
      <c r="A1210" s="1268" t="s">
        <v>560</v>
      </c>
      <c r="B1210" s="1268" t="s">
        <v>1688</v>
      </c>
      <c r="C1210" s="1269">
        <v>526000000</v>
      </c>
      <c r="D1210" s="1269">
        <v>500000000</v>
      </c>
      <c r="E1210" s="1270">
        <v>21</v>
      </c>
      <c r="F1210" s="1270">
        <v>12</v>
      </c>
      <c r="G1210" s="1270">
        <v>0</v>
      </c>
      <c r="H1210" s="1270">
        <v>12</v>
      </c>
      <c r="I1210" s="1271">
        <v>42430</v>
      </c>
      <c r="J1210" s="1302" t="s">
        <v>2600</v>
      </c>
    </row>
    <row r="1211" spans="1:10" ht="15">
      <c r="A1211" s="1268" t="s">
        <v>553</v>
      </c>
      <c r="B1211" s="1268" t="s">
        <v>1689</v>
      </c>
      <c r="C1211" s="1269">
        <v>947000000</v>
      </c>
      <c r="D1211" s="1269">
        <v>900000000</v>
      </c>
      <c r="E1211" s="1270">
        <v>21</v>
      </c>
      <c r="F1211" s="1270">
        <v>12</v>
      </c>
      <c r="G1211" s="1270">
        <v>0</v>
      </c>
      <c r="H1211" s="1270">
        <v>12</v>
      </c>
      <c r="I1211" s="1271">
        <v>42430</v>
      </c>
      <c r="J1211" s="1302" t="s">
        <v>2600</v>
      </c>
    </row>
    <row r="1212" spans="1:10" ht="15">
      <c r="A1212" s="1268" t="s">
        <v>645</v>
      </c>
      <c r="B1212" s="1268" t="s">
        <v>1690</v>
      </c>
      <c r="C1212" s="1269">
        <v>1232000000</v>
      </c>
      <c r="D1212" s="1269">
        <v>1170000000</v>
      </c>
      <c r="E1212" s="1270">
        <v>25</v>
      </c>
      <c r="F1212" s="1270">
        <v>12</v>
      </c>
      <c r="G1212" s="1270">
        <v>0</v>
      </c>
      <c r="H1212" s="1270">
        <v>12</v>
      </c>
      <c r="I1212" s="1271">
        <v>42430</v>
      </c>
      <c r="J1212" s="1302" t="s">
        <v>2600</v>
      </c>
    </row>
    <row r="1213" spans="1:10" ht="15">
      <c r="A1213" s="1268" t="s">
        <v>608</v>
      </c>
      <c r="B1213" s="1268" t="s">
        <v>1691</v>
      </c>
      <c r="C1213" s="1269">
        <v>130000000</v>
      </c>
      <c r="D1213" s="1269">
        <v>123000000</v>
      </c>
      <c r="E1213" s="1270">
        <v>9</v>
      </c>
      <c r="F1213" s="1270">
        <v>0</v>
      </c>
      <c r="G1213" s="1270">
        <v>0</v>
      </c>
      <c r="H1213" s="1270">
        <v>0</v>
      </c>
      <c r="I1213" s="1271">
        <v>42430</v>
      </c>
      <c r="J1213" s="1302" t="s">
        <v>2600</v>
      </c>
    </row>
    <row r="1214" spans="1:10" ht="15">
      <c r="A1214" s="1268" t="s">
        <v>644</v>
      </c>
      <c r="B1214" s="1268" t="s">
        <v>1693</v>
      </c>
      <c r="C1214" s="1269">
        <v>1263000000</v>
      </c>
      <c r="D1214" s="1269">
        <v>1200000000</v>
      </c>
      <c r="E1214" s="1270">
        <v>19</v>
      </c>
      <c r="F1214" s="1270">
        <v>12</v>
      </c>
      <c r="G1214" s="1270">
        <v>0</v>
      </c>
      <c r="H1214" s="1270">
        <v>12</v>
      </c>
      <c r="I1214" s="1271">
        <v>42430</v>
      </c>
      <c r="J1214" s="1302" t="s">
        <v>2600</v>
      </c>
    </row>
    <row r="1215" spans="1:10" ht="15">
      <c r="A1215" s="1268" t="s">
        <v>643</v>
      </c>
      <c r="B1215" s="1268" t="s">
        <v>1694</v>
      </c>
      <c r="C1215" s="1269">
        <v>1611000000</v>
      </c>
      <c r="D1215" s="1269">
        <v>1530000000</v>
      </c>
      <c r="E1215" s="1270">
        <v>42</v>
      </c>
      <c r="F1215" s="1270">
        <v>12</v>
      </c>
      <c r="G1215" s="1270">
        <v>0</v>
      </c>
      <c r="H1215" s="1270">
        <v>12</v>
      </c>
      <c r="I1215" s="1271">
        <v>42430</v>
      </c>
      <c r="J1215" s="1302" t="s">
        <v>2600</v>
      </c>
    </row>
    <row r="1216" spans="1:10" ht="15">
      <c r="A1216" s="1268" t="s">
        <v>702</v>
      </c>
      <c r="B1216" s="1268" t="s">
        <v>1695</v>
      </c>
      <c r="C1216" s="1269">
        <v>1042000000</v>
      </c>
      <c r="D1216" s="1269">
        <v>990000000</v>
      </c>
      <c r="E1216" s="1270">
        <v>14</v>
      </c>
      <c r="F1216" s="1270">
        <v>12</v>
      </c>
      <c r="G1216" s="1270">
        <v>0</v>
      </c>
      <c r="H1216" s="1270">
        <v>12</v>
      </c>
      <c r="I1216" s="1271">
        <v>42430</v>
      </c>
      <c r="J1216" s="1302" t="s">
        <v>2600</v>
      </c>
    </row>
    <row r="1217" spans="1:10" ht="15">
      <c r="A1217" s="1268" t="s">
        <v>700</v>
      </c>
      <c r="B1217" s="1268" t="s">
        <v>1696</v>
      </c>
      <c r="C1217" s="1269">
        <v>947000000</v>
      </c>
      <c r="D1217" s="1269">
        <v>900000000</v>
      </c>
      <c r="E1217" s="1270">
        <v>14</v>
      </c>
      <c r="F1217" s="1270">
        <v>12</v>
      </c>
      <c r="G1217" s="1270">
        <v>0</v>
      </c>
      <c r="H1217" s="1270">
        <v>12</v>
      </c>
      <c r="I1217" s="1271">
        <v>42430</v>
      </c>
      <c r="J1217" s="1302" t="s">
        <v>2600</v>
      </c>
    </row>
    <row r="1218" spans="1:10" ht="15">
      <c r="A1218" s="1268" t="s">
        <v>703</v>
      </c>
      <c r="B1218" s="1268" t="s">
        <v>1697</v>
      </c>
      <c r="C1218" s="1269">
        <v>568000000</v>
      </c>
      <c r="D1218" s="1269">
        <v>540000000</v>
      </c>
      <c r="E1218" s="1270">
        <v>27</v>
      </c>
      <c r="F1218" s="1270">
        <v>10</v>
      </c>
      <c r="G1218" s="1270">
        <v>0</v>
      </c>
      <c r="H1218" s="1270">
        <v>10</v>
      </c>
      <c r="I1218" s="1271">
        <v>42430</v>
      </c>
      <c r="J1218" s="1302" t="s">
        <v>2600</v>
      </c>
    </row>
    <row r="1219" spans="1:10" ht="15">
      <c r="A1219" s="1268" t="s">
        <v>728</v>
      </c>
      <c r="B1219" s="1268" t="s">
        <v>1698</v>
      </c>
      <c r="C1219" s="1269">
        <v>568000000</v>
      </c>
      <c r="D1219" s="1269">
        <v>540000000</v>
      </c>
      <c r="E1219" s="1270">
        <v>29</v>
      </c>
      <c r="F1219" s="1270">
        <v>12</v>
      </c>
      <c r="G1219" s="1270">
        <v>0</v>
      </c>
      <c r="H1219" s="1270">
        <v>12</v>
      </c>
      <c r="I1219" s="1271">
        <v>42430</v>
      </c>
      <c r="J1219" s="1302" t="s">
        <v>2600</v>
      </c>
    </row>
    <row r="1220" spans="1:10" ht="15">
      <c r="A1220" s="1268" t="s">
        <v>806</v>
      </c>
      <c r="B1220" s="1268" t="s">
        <v>1699</v>
      </c>
      <c r="C1220" s="1269">
        <v>632000000</v>
      </c>
      <c r="D1220" s="1269">
        <v>600000000</v>
      </c>
      <c r="E1220" s="1270">
        <v>17</v>
      </c>
      <c r="F1220" s="1270">
        <v>12</v>
      </c>
      <c r="G1220" s="1270">
        <v>0</v>
      </c>
      <c r="H1220" s="1270">
        <v>12</v>
      </c>
      <c r="I1220" s="1271">
        <v>42430</v>
      </c>
      <c r="J1220" s="1302" t="s">
        <v>2600</v>
      </c>
    </row>
    <row r="1221" spans="1:10" ht="15">
      <c r="A1221" s="1268" t="s">
        <v>804</v>
      </c>
      <c r="B1221" s="1268" t="s">
        <v>1700</v>
      </c>
      <c r="C1221" s="1269">
        <v>947000000</v>
      </c>
      <c r="D1221" s="1269">
        <v>900000000</v>
      </c>
      <c r="E1221" s="1270">
        <v>28</v>
      </c>
      <c r="F1221" s="1270">
        <v>12</v>
      </c>
      <c r="G1221" s="1270">
        <v>0</v>
      </c>
      <c r="H1221" s="1270">
        <v>12</v>
      </c>
      <c r="I1221" s="1271">
        <v>42430</v>
      </c>
      <c r="J1221" s="1302" t="s">
        <v>2600</v>
      </c>
    </row>
    <row r="1222" spans="1:10" ht="15">
      <c r="A1222" s="1268" t="s">
        <v>803</v>
      </c>
      <c r="B1222" s="1268" t="s">
        <v>1701</v>
      </c>
      <c r="C1222" s="1269">
        <v>947000000</v>
      </c>
      <c r="D1222" s="1269">
        <v>900000000</v>
      </c>
      <c r="E1222" s="1270">
        <v>25</v>
      </c>
      <c r="F1222" s="1270">
        <v>12</v>
      </c>
      <c r="G1222" s="1270">
        <v>0</v>
      </c>
      <c r="H1222" s="1270">
        <v>12</v>
      </c>
      <c r="I1222" s="1271">
        <v>42430</v>
      </c>
      <c r="J1222" s="1302" t="s">
        <v>2600</v>
      </c>
    </row>
    <row r="1223" spans="1:10" ht="15">
      <c r="A1223" s="1268" t="s">
        <v>801</v>
      </c>
      <c r="B1223" s="1268" t="s">
        <v>1702</v>
      </c>
      <c r="C1223" s="1269">
        <v>1326000000</v>
      </c>
      <c r="D1223" s="1269">
        <v>1260000000</v>
      </c>
      <c r="E1223" s="1270">
        <v>16</v>
      </c>
      <c r="F1223" s="1270">
        <v>12</v>
      </c>
      <c r="G1223" s="1270">
        <v>0</v>
      </c>
      <c r="H1223" s="1270">
        <v>12</v>
      </c>
      <c r="I1223" s="1271">
        <v>42430</v>
      </c>
      <c r="J1223" s="1302" t="s">
        <v>2600</v>
      </c>
    </row>
    <row r="1224" spans="1:10" ht="15">
      <c r="A1224" s="1268" t="s">
        <v>849</v>
      </c>
      <c r="B1224" s="1268" t="s">
        <v>1703</v>
      </c>
      <c r="C1224" s="1269">
        <v>737000000</v>
      </c>
      <c r="D1224" s="1269">
        <v>700000000</v>
      </c>
      <c r="E1224" s="1270">
        <v>24</v>
      </c>
      <c r="F1224" s="1270">
        <v>12</v>
      </c>
      <c r="G1224" s="1270">
        <v>0</v>
      </c>
      <c r="H1224" s="1270">
        <v>12</v>
      </c>
      <c r="I1224" s="1271">
        <v>42430</v>
      </c>
      <c r="J1224" s="1302" t="s">
        <v>2600</v>
      </c>
    </row>
    <row r="1225" spans="1:10" ht="15">
      <c r="A1225" s="1268" t="s">
        <v>1002</v>
      </c>
      <c r="B1225" s="1268" t="s">
        <v>1704</v>
      </c>
      <c r="C1225" s="1269">
        <v>568000000</v>
      </c>
      <c r="D1225" s="1269">
        <v>540000000</v>
      </c>
      <c r="E1225" s="1270">
        <v>34</v>
      </c>
      <c r="F1225" s="1270">
        <v>12</v>
      </c>
      <c r="G1225" s="1270">
        <v>0</v>
      </c>
      <c r="H1225" s="1270">
        <v>12</v>
      </c>
      <c r="I1225" s="1271">
        <v>42430</v>
      </c>
      <c r="J1225" s="1302" t="s">
        <v>2600</v>
      </c>
    </row>
    <row r="1226" spans="1:10" ht="15">
      <c r="A1226" s="1268" t="s">
        <v>913</v>
      </c>
      <c r="B1226" s="1268" t="s">
        <v>1705</v>
      </c>
      <c r="C1226" s="1269">
        <v>497000000</v>
      </c>
      <c r="D1226" s="1269">
        <v>472300000</v>
      </c>
      <c r="E1226" s="1270">
        <v>30</v>
      </c>
      <c r="F1226" s="1270">
        <v>12</v>
      </c>
      <c r="G1226" s="1270">
        <v>0</v>
      </c>
      <c r="H1226" s="1270">
        <v>12</v>
      </c>
      <c r="I1226" s="1271">
        <v>42430</v>
      </c>
      <c r="J1226" s="1302" t="s">
        <v>2600</v>
      </c>
    </row>
    <row r="1227" spans="1:10" ht="15">
      <c r="A1227" s="1268" t="s">
        <v>1001</v>
      </c>
      <c r="B1227" s="1268" t="s">
        <v>1706</v>
      </c>
      <c r="C1227" s="1269">
        <v>366000000</v>
      </c>
      <c r="D1227" s="1269">
        <v>348000000</v>
      </c>
      <c r="E1227" s="1270">
        <v>19</v>
      </c>
      <c r="F1227" s="1270">
        <v>12</v>
      </c>
      <c r="G1227" s="1270">
        <v>0</v>
      </c>
      <c r="H1227" s="1270">
        <v>12</v>
      </c>
      <c r="I1227" s="1271">
        <v>42430</v>
      </c>
      <c r="J1227" s="1302" t="s">
        <v>2600</v>
      </c>
    </row>
    <row r="1228" spans="1:10" ht="15">
      <c r="A1228" s="1268" t="s">
        <v>1000</v>
      </c>
      <c r="B1228" s="1268" t="s">
        <v>1707</v>
      </c>
      <c r="C1228" s="1269">
        <v>947000000</v>
      </c>
      <c r="D1228" s="1269">
        <v>900000000</v>
      </c>
      <c r="E1228" s="1270">
        <v>34</v>
      </c>
      <c r="F1228" s="1270">
        <v>15</v>
      </c>
      <c r="G1228" s="1270">
        <v>0</v>
      </c>
      <c r="H1228" s="1270">
        <v>15</v>
      </c>
      <c r="I1228" s="1271">
        <v>42430</v>
      </c>
      <c r="J1228" s="1302" t="s">
        <v>2600</v>
      </c>
    </row>
    <row r="1229" spans="1:10" ht="15">
      <c r="A1229" s="1268" t="s">
        <v>999</v>
      </c>
      <c r="B1229" s="1268" t="s">
        <v>1708</v>
      </c>
      <c r="C1229" s="1269">
        <v>568000000</v>
      </c>
      <c r="D1229" s="1269">
        <v>540000000</v>
      </c>
      <c r="E1229" s="1270">
        <v>21</v>
      </c>
      <c r="F1229" s="1270">
        <v>15</v>
      </c>
      <c r="G1229" s="1270">
        <v>0</v>
      </c>
      <c r="H1229" s="1270">
        <v>15</v>
      </c>
      <c r="I1229" s="1271">
        <v>42430</v>
      </c>
      <c r="J1229" s="1302" t="s">
        <v>2600</v>
      </c>
    </row>
    <row r="1230" spans="1:10" ht="15">
      <c r="A1230" s="1268" t="s">
        <v>998</v>
      </c>
      <c r="B1230" s="1268" t="s">
        <v>1709</v>
      </c>
      <c r="C1230" s="1269">
        <v>686000000</v>
      </c>
      <c r="D1230" s="1269">
        <v>652000000</v>
      </c>
      <c r="E1230" s="1270">
        <v>38</v>
      </c>
      <c r="F1230" s="1270">
        <v>15</v>
      </c>
      <c r="G1230" s="1270">
        <v>0</v>
      </c>
      <c r="H1230" s="1270">
        <v>15</v>
      </c>
      <c r="I1230" s="1271">
        <v>42430</v>
      </c>
      <c r="J1230" s="1302" t="s">
        <v>2600</v>
      </c>
    </row>
    <row r="1231" spans="1:10" ht="15">
      <c r="A1231" s="1268" t="s">
        <v>997</v>
      </c>
      <c r="B1231" s="1268" t="s">
        <v>1710</v>
      </c>
      <c r="C1231" s="1269">
        <v>1042000000</v>
      </c>
      <c r="D1231" s="1269">
        <v>990000000</v>
      </c>
      <c r="E1231" s="1270">
        <v>21</v>
      </c>
      <c r="F1231" s="1270">
        <v>12</v>
      </c>
      <c r="G1231" s="1270">
        <v>0</v>
      </c>
      <c r="H1231" s="1270">
        <v>12</v>
      </c>
      <c r="I1231" s="1271">
        <v>42430</v>
      </c>
      <c r="J1231" s="1302" t="s">
        <v>2600</v>
      </c>
    </row>
    <row r="1232" spans="1:10" ht="15">
      <c r="A1232" s="1268" t="s">
        <v>1313</v>
      </c>
      <c r="B1232" s="1268" t="s">
        <v>1711</v>
      </c>
      <c r="C1232" s="1269">
        <v>568000000</v>
      </c>
      <c r="D1232" s="1269">
        <v>540000000</v>
      </c>
      <c r="E1232" s="1270">
        <v>34</v>
      </c>
      <c r="F1232" s="1270">
        <v>12</v>
      </c>
      <c r="G1232" s="1270">
        <v>0</v>
      </c>
      <c r="H1232" s="1270">
        <v>12</v>
      </c>
      <c r="I1232" s="1271">
        <v>42430</v>
      </c>
      <c r="J1232" s="1302" t="s">
        <v>2600</v>
      </c>
    </row>
    <row r="1233" spans="1:10" ht="15">
      <c r="A1233" s="1268" t="s">
        <v>1457</v>
      </c>
      <c r="B1233" s="1268" t="s">
        <v>1712</v>
      </c>
      <c r="C1233" s="1269">
        <v>758000000</v>
      </c>
      <c r="D1233" s="1269">
        <v>720000000</v>
      </c>
      <c r="E1233" s="1270">
        <v>13</v>
      </c>
      <c r="F1233" s="1270">
        <v>12</v>
      </c>
      <c r="G1233" s="1270">
        <v>0</v>
      </c>
      <c r="H1233" s="1270">
        <v>12</v>
      </c>
      <c r="I1233" s="1271">
        <v>42430</v>
      </c>
      <c r="J1233" s="1302" t="s">
        <v>2600</v>
      </c>
    </row>
    <row r="1234" spans="1:10" ht="15">
      <c r="A1234" s="1268" t="s">
        <v>1312</v>
      </c>
      <c r="B1234" s="1268" t="s">
        <v>1713</v>
      </c>
      <c r="C1234" s="1269">
        <v>2275000000</v>
      </c>
      <c r="D1234" s="1269">
        <v>2161500000</v>
      </c>
      <c r="E1234" s="1270">
        <v>26</v>
      </c>
      <c r="F1234" s="1270">
        <v>5</v>
      </c>
      <c r="G1234" s="1270">
        <v>0</v>
      </c>
      <c r="H1234" s="1270">
        <v>5</v>
      </c>
      <c r="I1234" s="1271">
        <v>42430</v>
      </c>
      <c r="J1234" s="1302" t="s">
        <v>2600</v>
      </c>
    </row>
    <row r="1235" spans="1:10" ht="15">
      <c r="A1235" s="1268" t="s">
        <v>1462</v>
      </c>
      <c r="B1235" s="1268" t="s">
        <v>1714</v>
      </c>
      <c r="C1235" s="1269">
        <v>995000000</v>
      </c>
      <c r="D1235" s="1269">
        <v>945000000.00000012</v>
      </c>
      <c r="E1235" s="1270">
        <v>69</v>
      </c>
      <c r="F1235" s="1270">
        <v>18</v>
      </c>
      <c r="G1235" s="1270">
        <v>0</v>
      </c>
      <c r="H1235" s="1270">
        <v>18</v>
      </c>
      <c r="I1235" s="1271">
        <v>42430</v>
      </c>
      <c r="J1235" s="1302" t="s">
        <v>2600</v>
      </c>
    </row>
    <row r="1236" spans="1:10" ht="15">
      <c r="A1236" s="1268" t="s">
        <v>1461</v>
      </c>
      <c r="B1236" s="1268" t="s">
        <v>1715</v>
      </c>
      <c r="C1236" s="1269">
        <v>884000000</v>
      </c>
      <c r="D1236" s="1269">
        <v>840000000.00000012</v>
      </c>
      <c r="E1236" s="1270">
        <v>42</v>
      </c>
      <c r="F1236" s="1270">
        <v>12</v>
      </c>
      <c r="G1236" s="1270">
        <v>0</v>
      </c>
      <c r="H1236" s="1270">
        <v>12</v>
      </c>
      <c r="I1236" s="1271">
        <v>42430</v>
      </c>
      <c r="J1236" s="1302" t="s">
        <v>2600</v>
      </c>
    </row>
    <row r="1237" spans="1:10" ht="15">
      <c r="A1237" s="1268" t="s">
        <v>1464</v>
      </c>
      <c r="B1237" s="1268" t="s">
        <v>1717</v>
      </c>
      <c r="C1237" s="1269">
        <v>481000000</v>
      </c>
      <c r="D1237" s="1269">
        <v>457400000</v>
      </c>
      <c r="E1237" s="1270">
        <v>29</v>
      </c>
      <c r="F1237" s="1270">
        <v>12</v>
      </c>
      <c r="G1237" s="1270">
        <v>0</v>
      </c>
      <c r="H1237" s="1270">
        <v>12</v>
      </c>
      <c r="I1237" s="1271">
        <v>42430</v>
      </c>
      <c r="J1237" s="1302" t="s">
        <v>2600</v>
      </c>
    </row>
    <row r="1238" spans="1:10" ht="15">
      <c r="A1238" s="1268" t="s">
        <v>1466</v>
      </c>
      <c r="B1238" s="1268" t="s">
        <v>1718</v>
      </c>
      <c r="C1238" s="1269">
        <v>470000000</v>
      </c>
      <c r="D1238" s="1269">
        <v>446600000</v>
      </c>
      <c r="E1238" s="1270">
        <v>28</v>
      </c>
      <c r="F1238" s="1270">
        <v>12</v>
      </c>
      <c r="G1238" s="1270">
        <v>0</v>
      </c>
      <c r="H1238" s="1270">
        <v>12</v>
      </c>
      <c r="I1238" s="1271">
        <v>42430</v>
      </c>
      <c r="J1238" s="1302" t="s">
        <v>2600</v>
      </c>
    </row>
    <row r="1239" spans="1:10" ht="15">
      <c r="A1239" s="1268" t="s">
        <v>1563</v>
      </c>
      <c r="B1239" s="1268" t="s">
        <v>1719</v>
      </c>
      <c r="C1239" s="1269">
        <v>853000000</v>
      </c>
      <c r="D1239" s="1269">
        <v>810000000</v>
      </c>
      <c r="E1239" s="1270">
        <v>8</v>
      </c>
      <c r="F1239" s="1270">
        <v>12</v>
      </c>
      <c r="G1239" s="1270">
        <v>0</v>
      </c>
      <c r="H1239" s="1270">
        <v>12</v>
      </c>
      <c r="I1239" s="1271">
        <v>42430</v>
      </c>
      <c r="J1239" s="1302" t="s">
        <v>2600</v>
      </c>
    </row>
    <row r="1240" spans="1:10" ht="15">
      <c r="A1240" s="1268" t="s">
        <v>1940</v>
      </c>
      <c r="B1240" s="1268" t="s">
        <v>1941</v>
      </c>
      <c r="C1240" s="1269">
        <v>568000000</v>
      </c>
      <c r="D1240" s="1269">
        <v>540000000</v>
      </c>
      <c r="E1240" s="1270">
        <v>35</v>
      </c>
      <c r="F1240" s="1270">
        <v>15</v>
      </c>
      <c r="G1240" s="1270">
        <v>0</v>
      </c>
      <c r="H1240" s="1270">
        <v>15</v>
      </c>
      <c r="I1240" s="1271">
        <v>42430</v>
      </c>
      <c r="J1240" s="1302" t="s">
        <v>2600</v>
      </c>
    </row>
    <row r="1241" spans="1:10" ht="15">
      <c r="A1241" s="1268" t="s">
        <v>2542</v>
      </c>
      <c r="B1241" s="1268" t="s">
        <v>2597</v>
      </c>
      <c r="C1241" s="1269">
        <v>229000000</v>
      </c>
      <c r="D1241" s="1269">
        <v>217500000</v>
      </c>
      <c r="E1241" s="1270">
        <v>5</v>
      </c>
      <c r="F1241" s="1270">
        <v>10</v>
      </c>
      <c r="G1241" s="1270">
        <v>3</v>
      </c>
      <c r="H1241" s="1270">
        <v>13</v>
      </c>
      <c r="I1241" s="1271">
        <v>42430</v>
      </c>
      <c r="J1241" s="1302" t="s">
        <v>2600</v>
      </c>
    </row>
    <row r="1242" spans="1:10" ht="15">
      <c r="A1242" s="1268" t="s">
        <v>2541</v>
      </c>
      <c r="B1242" s="1268" t="s">
        <v>2598</v>
      </c>
      <c r="C1242" s="1269">
        <v>166000000</v>
      </c>
      <c r="D1242" s="1269">
        <v>157500000</v>
      </c>
      <c r="E1242" s="1270">
        <v>4</v>
      </c>
      <c r="F1242" s="1270">
        <v>9</v>
      </c>
      <c r="G1242" s="1270">
        <v>2</v>
      </c>
      <c r="H1242" s="1270">
        <v>11</v>
      </c>
      <c r="I1242" s="1271">
        <v>42430</v>
      </c>
      <c r="J1242" s="1302" t="s">
        <v>2600</v>
      </c>
    </row>
    <row r="1243" spans="1:10" ht="15">
      <c r="A1243" s="1268" t="s">
        <v>2543</v>
      </c>
      <c r="B1243" s="1268" t="s">
        <v>2599</v>
      </c>
      <c r="C1243" s="1269">
        <v>229000000</v>
      </c>
      <c r="D1243" s="1269">
        <v>217500000</v>
      </c>
      <c r="E1243" s="1270">
        <v>5</v>
      </c>
      <c r="F1243" s="1270">
        <v>10</v>
      </c>
      <c r="G1243" s="1270">
        <v>3</v>
      </c>
      <c r="H1243" s="1270">
        <v>13</v>
      </c>
      <c r="I1243" s="1271">
        <v>42430</v>
      </c>
      <c r="J1243" s="1302" t="s">
        <v>2600</v>
      </c>
    </row>
    <row r="1244" spans="1:10" ht="15">
      <c r="A1244" s="1268" t="s">
        <v>35</v>
      </c>
      <c r="B1244" s="1268" t="s">
        <v>1674</v>
      </c>
      <c r="C1244" s="1269">
        <v>947000000</v>
      </c>
      <c r="D1244" s="1269">
        <v>900000000</v>
      </c>
      <c r="E1244" s="1270">
        <v>13</v>
      </c>
      <c r="F1244" s="1270">
        <v>12</v>
      </c>
      <c r="G1244" s="1270">
        <v>0</v>
      </c>
      <c r="H1244" s="1270">
        <v>12</v>
      </c>
      <c r="I1244" s="1271">
        <v>42430</v>
      </c>
      <c r="J1244" s="1302" t="s">
        <v>2600</v>
      </c>
    </row>
    <row r="1245" spans="1:10" ht="15">
      <c r="A1245" s="1268" t="s">
        <v>64</v>
      </c>
      <c r="B1245" s="1268" t="s">
        <v>1675</v>
      </c>
      <c r="C1245" s="1269">
        <v>1232000000</v>
      </c>
      <c r="D1245" s="1269">
        <v>1170000000</v>
      </c>
      <c r="E1245" s="1270">
        <v>30</v>
      </c>
      <c r="F1245" s="1270">
        <v>12</v>
      </c>
      <c r="G1245" s="1270">
        <v>0</v>
      </c>
      <c r="H1245" s="1270">
        <v>12</v>
      </c>
      <c r="I1245" s="1271">
        <v>42430</v>
      </c>
      <c r="J1245" s="1302" t="s">
        <v>2600</v>
      </c>
    </row>
    <row r="1246" spans="1:10" ht="30">
      <c r="A1246" s="1268" t="s">
        <v>1185</v>
      </c>
      <c r="B1246" s="1268" t="s">
        <v>1733</v>
      </c>
      <c r="C1246" s="1269">
        <v>3467000000</v>
      </c>
      <c r="D1246" s="1269">
        <v>3292500000</v>
      </c>
      <c r="E1246" s="1270">
        <v>79</v>
      </c>
      <c r="F1246" s="1270">
        <v>65</v>
      </c>
      <c r="G1246" s="1270">
        <v>8</v>
      </c>
      <c r="H1246" s="1270">
        <v>73</v>
      </c>
      <c r="I1246" s="1271">
        <v>42430</v>
      </c>
    </row>
    <row r="1247" spans="1:10" ht="15">
      <c r="A1247" s="1268" t="s">
        <v>1186</v>
      </c>
      <c r="B1247" s="1268" t="s">
        <v>1734</v>
      </c>
      <c r="C1247" s="1269">
        <v>3577000000</v>
      </c>
      <c r="D1247" s="1269">
        <v>3398400000</v>
      </c>
      <c r="E1247" s="1270">
        <v>140</v>
      </c>
      <c r="F1247" s="1270">
        <v>55</v>
      </c>
      <c r="G1247" s="1270">
        <v>0</v>
      </c>
      <c r="H1247" s="1270">
        <v>55</v>
      </c>
      <c r="I1247" s="1271">
        <v>42430</v>
      </c>
    </row>
    <row r="1248" spans="1:10" ht="15">
      <c r="A1248" s="1268" t="s">
        <v>1187</v>
      </c>
      <c r="B1248" s="1268" t="s">
        <v>1735</v>
      </c>
      <c r="C1248" s="1269">
        <v>3120000000</v>
      </c>
      <c r="D1248" s="1269">
        <v>2964000000</v>
      </c>
      <c r="E1248" s="1270">
        <v>140</v>
      </c>
      <c r="F1248" s="1270">
        <v>56</v>
      </c>
      <c r="G1248" s="1270">
        <v>4</v>
      </c>
      <c r="H1248" s="1270">
        <v>60</v>
      </c>
      <c r="I1248" s="1271">
        <v>42430</v>
      </c>
    </row>
    <row r="1249" spans="1:9" ht="15">
      <c r="A1249" s="1268" t="s">
        <v>1188</v>
      </c>
      <c r="B1249" s="1268" t="s">
        <v>1736</v>
      </c>
      <c r="C1249" s="1269">
        <v>1958000000</v>
      </c>
      <c r="D1249" s="1269">
        <v>1860000000</v>
      </c>
      <c r="E1249" s="1270">
        <v>66</v>
      </c>
      <c r="F1249" s="1270">
        <v>48</v>
      </c>
      <c r="G1249" s="1270">
        <v>0</v>
      </c>
      <c r="H1249" s="1270">
        <v>48</v>
      </c>
      <c r="I1249" s="1271">
        <v>42430</v>
      </c>
    </row>
    <row r="1250" spans="1:9" ht="15">
      <c r="A1250" s="1268" t="s">
        <v>1190</v>
      </c>
      <c r="B1250" s="1268" t="s">
        <v>1738</v>
      </c>
      <c r="C1250" s="1269">
        <v>3979000000</v>
      </c>
      <c r="D1250" s="1269">
        <v>3780000000</v>
      </c>
      <c r="E1250" s="1270">
        <v>68</v>
      </c>
      <c r="F1250" s="1270">
        <v>48</v>
      </c>
      <c r="G1250" s="1270">
        <v>0</v>
      </c>
      <c r="H1250" s="1270">
        <v>48</v>
      </c>
      <c r="I1250" s="1271">
        <v>42430</v>
      </c>
    </row>
    <row r="1251" spans="1:9" ht="15">
      <c r="A1251" s="1268" t="s">
        <v>1191</v>
      </c>
      <c r="B1251" s="1268" t="s">
        <v>1739</v>
      </c>
      <c r="C1251" s="1269">
        <v>824000000</v>
      </c>
      <c r="D1251" s="1269">
        <v>783000000</v>
      </c>
      <c r="E1251" s="1270">
        <v>41</v>
      </c>
      <c r="F1251" s="1270">
        <v>26</v>
      </c>
      <c r="G1251" s="1270">
        <v>4</v>
      </c>
      <c r="H1251" s="1270">
        <v>30</v>
      </c>
      <c r="I1251" s="1271">
        <v>42430</v>
      </c>
    </row>
    <row r="1252" spans="1:9" ht="15">
      <c r="A1252" s="1268" t="s">
        <v>1192</v>
      </c>
      <c r="B1252" s="1268" t="s">
        <v>1740</v>
      </c>
      <c r="C1252" s="1269">
        <v>1263000000</v>
      </c>
      <c r="D1252" s="1269">
        <v>1200000000</v>
      </c>
      <c r="E1252" s="1270">
        <v>19</v>
      </c>
      <c r="F1252" s="1270">
        <v>12</v>
      </c>
      <c r="G1252" s="1270">
        <v>0</v>
      </c>
      <c r="H1252" s="1270">
        <v>12</v>
      </c>
      <c r="I1252" s="1271">
        <v>42430</v>
      </c>
    </row>
    <row r="1253" spans="1:9" ht="15">
      <c r="A1253" s="1268" t="s">
        <v>2545</v>
      </c>
      <c r="B1253" s="1268" t="s">
        <v>1741</v>
      </c>
      <c r="C1253" s="1269">
        <v>1611000000</v>
      </c>
      <c r="D1253" s="1269">
        <v>1530000000</v>
      </c>
      <c r="E1253" s="1270">
        <v>42</v>
      </c>
      <c r="F1253" s="1270">
        <v>12</v>
      </c>
      <c r="G1253" s="1270">
        <v>0</v>
      </c>
      <c r="H1253" s="1270">
        <v>12</v>
      </c>
      <c r="I1253" s="1271">
        <v>42430</v>
      </c>
    </row>
    <row r="1254" spans="1:9" ht="15">
      <c r="A1254" s="1268" t="s">
        <v>1194</v>
      </c>
      <c r="B1254" s="1268" t="s">
        <v>1742</v>
      </c>
      <c r="C1254" s="1269">
        <v>1042000000</v>
      </c>
      <c r="D1254" s="1269">
        <v>990000000</v>
      </c>
      <c r="E1254" s="1270">
        <v>14</v>
      </c>
      <c r="F1254" s="1270">
        <v>12</v>
      </c>
      <c r="G1254" s="1270">
        <v>0</v>
      </c>
      <c r="H1254" s="1270">
        <v>12</v>
      </c>
      <c r="I1254" s="1271">
        <v>42430</v>
      </c>
    </row>
    <row r="1255" spans="1:9" ht="30">
      <c r="A1255" s="1268" t="s">
        <v>1195</v>
      </c>
      <c r="B1255" s="1268" t="s">
        <v>1743</v>
      </c>
      <c r="C1255" s="1269">
        <v>1511000000</v>
      </c>
      <c r="D1255" s="1269">
        <v>1435000000.0000002</v>
      </c>
      <c r="E1255" s="1270">
        <v>63</v>
      </c>
      <c r="F1255" s="1270">
        <v>18</v>
      </c>
      <c r="G1255" s="1270">
        <v>0</v>
      </c>
      <c r="H1255" s="1270">
        <v>18</v>
      </c>
      <c r="I1255" s="1271">
        <v>42430</v>
      </c>
    </row>
    <row r="1256" spans="1:9" ht="15">
      <c r="A1256" s="1268" t="s">
        <v>1196</v>
      </c>
      <c r="B1256" s="1268" t="s">
        <v>1744</v>
      </c>
      <c r="C1256" s="1269">
        <v>8337000000</v>
      </c>
      <c r="D1256" s="1269">
        <v>7921500000</v>
      </c>
      <c r="E1256" s="1270">
        <v>145</v>
      </c>
      <c r="F1256" s="1270">
        <v>77</v>
      </c>
      <c r="G1256" s="1270">
        <v>0</v>
      </c>
      <c r="H1256" s="1270">
        <v>77</v>
      </c>
      <c r="I1256" s="1271">
        <v>42430</v>
      </c>
    </row>
    <row r="1257" spans="1:9" ht="15">
      <c r="A1257" s="1268" t="s">
        <v>1197</v>
      </c>
      <c r="B1257" s="1268" t="s">
        <v>1745</v>
      </c>
      <c r="C1257" s="1269">
        <v>737000000</v>
      </c>
      <c r="D1257" s="1269">
        <v>700000000</v>
      </c>
      <c r="E1257" s="1270">
        <v>24</v>
      </c>
      <c r="F1257" s="1270">
        <v>12</v>
      </c>
      <c r="G1257" s="1270">
        <v>0</v>
      </c>
      <c r="H1257" s="1270">
        <v>12</v>
      </c>
      <c r="I1257" s="1271">
        <v>42430</v>
      </c>
    </row>
    <row r="1258" spans="1:9" ht="15">
      <c r="A1258" s="1268" t="s">
        <v>1316</v>
      </c>
      <c r="B1258" s="1268" t="s">
        <v>1746</v>
      </c>
      <c r="C1258" s="1269">
        <v>1431000000</v>
      </c>
      <c r="D1258" s="1269">
        <v>1360300000</v>
      </c>
      <c r="E1258" s="1270">
        <v>83</v>
      </c>
      <c r="F1258" s="1270">
        <v>36</v>
      </c>
      <c r="G1258" s="1270">
        <v>0</v>
      </c>
      <c r="H1258" s="1270">
        <v>36</v>
      </c>
      <c r="I1258" s="1271">
        <v>42430</v>
      </c>
    </row>
    <row r="1259" spans="1:9" ht="15">
      <c r="A1259" s="1268" t="s">
        <v>1199</v>
      </c>
      <c r="B1259" s="1268" t="s">
        <v>1747</v>
      </c>
      <c r="C1259" s="1269">
        <v>568000000</v>
      </c>
      <c r="D1259" s="1269">
        <v>540000000</v>
      </c>
      <c r="E1259" s="1270">
        <v>21</v>
      </c>
      <c r="F1259" s="1270">
        <v>15</v>
      </c>
      <c r="G1259" s="1270">
        <v>0</v>
      </c>
      <c r="H1259" s="1270">
        <v>15</v>
      </c>
      <c r="I1259" s="1271">
        <v>42430</v>
      </c>
    </row>
    <row r="1260" spans="1:9" ht="15">
      <c r="A1260" s="1268" t="s">
        <v>1317</v>
      </c>
      <c r="B1260" s="1268" t="s">
        <v>1748</v>
      </c>
      <c r="C1260" s="1269">
        <v>686000000</v>
      </c>
      <c r="D1260" s="1269">
        <v>652000000</v>
      </c>
      <c r="E1260" s="1270">
        <v>38</v>
      </c>
      <c r="F1260" s="1270">
        <v>15</v>
      </c>
      <c r="G1260" s="1270">
        <v>0</v>
      </c>
      <c r="H1260" s="1270">
        <v>15</v>
      </c>
      <c r="I1260" s="1271">
        <v>42430</v>
      </c>
    </row>
    <row r="1261" spans="1:9" ht="15">
      <c r="A1261" s="1268" t="s">
        <v>1318</v>
      </c>
      <c r="B1261" s="1268" t="s">
        <v>1749</v>
      </c>
      <c r="C1261" s="1269">
        <v>568000000</v>
      </c>
      <c r="D1261" s="1269">
        <v>540000000</v>
      </c>
      <c r="E1261" s="1270">
        <v>34</v>
      </c>
      <c r="F1261" s="1270">
        <v>12</v>
      </c>
      <c r="G1261" s="1270">
        <v>0</v>
      </c>
      <c r="H1261" s="1270">
        <v>12</v>
      </c>
      <c r="I1261" s="1271">
        <v>42430</v>
      </c>
    </row>
    <row r="1262" spans="1:9" ht="15">
      <c r="A1262" s="1268" t="s">
        <v>1945</v>
      </c>
      <c r="B1262" s="1268" t="s">
        <v>1946</v>
      </c>
      <c r="C1262" s="1269">
        <v>568000000</v>
      </c>
      <c r="D1262" s="1269">
        <v>540000000</v>
      </c>
      <c r="E1262" s="1270">
        <v>35</v>
      </c>
      <c r="F1262" s="1270">
        <v>15</v>
      </c>
      <c r="G1262" s="1270">
        <v>0</v>
      </c>
      <c r="H1262" s="1270">
        <v>15</v>
      </c>
      <c r="I1262" s="1271">
        <v>42430</v>
      </c>
    </row>
    <row r="1263" spans="1:9" ht="15">
      <c r="A1263" s="1268" t="s">
        <v>2115</v>
      </c>
      <c r="B1263" s="1268" t="s">
        <v>2116</v>
      </c>
      <c r="C1263" s="1269">
        <v>737000000</v>
      </c>
      <c r="D1263" s="1269">
        <v>700000000</v>
      </c>
      <c r="E1263" s="1270">
        <v>44</v>
      </c>
      <c r="F1263" s="1270">
        <v>15</v>
      </c>
      <c r="G1263" s="1270">
        <v>0</v>
      </c>
      <c r="H1263" s="1270">
        <v>15</v>
      </c>
      <c r="I1263" s="1271">
        <v>42430</v>
      </c>
    </row>
    <row r="1264" spans="1:9" ht="15">
      <c r="A1264" s="1268" t="s">
        <v>2113</v>
      </c>
      <c r="B1264" s="1268" t="s">
        <v>2114</v>
      </c>
      <c r="C1264" s="1269">
        <v>1038000000</v>
      </c>
      <c r="D1264" s="1269">
        <v>986600000</v>
      </c>
      <c r="E1264" s="1270">
        <v>57</v>
      </c>
      <c r="F1264" s="1270">
        <v>24</v>
      </c>
      <c r="G1264" s="1270">
        <v>0</v>
      </c>
      <c r="H1264" s="1270">
        <v>24</v>
      </c>
      <c r="I1264" s="1271">
        <v>42430</v>
      </c>
    </row>
    <row r="1265" spans="1:11" ht="15">
      <c r="A1265" s="1268" t="s">
        <v>2331</v>
      </c>
      <c r="B1265" s="1268" t="s">
        <v>2332</v>
      </c>
      <c r="C1265" s="1269">
        <v>481000000</v>
      </c>
      <c r="D1265" s="1269">
        <v>457400000</v>
      </c>
      <c r="E1265" s="1270">
        <v>29</v>
      </c>
      <c r="F1265" s="1270">
        <v>12</v>
      </c>
      <c r="G1265" s="1270">
        <v>0</v>
      </c>
      <c r="H1265" s="1270">
        <v>12</v>
      </c>
      <c r="I1265" s="1271">
        <v>42430</v>
      </c>
    </row>
    <row r="1266" spans="1:11" ht="15">
      <c r="A1266" s="1268" t="s">
        <v>2459</v>
      </c>
      <c r="B1266" s="1268" t="s">
        <v>2460</v>
      </c>
      <c r="C1266" s="1269">
        <v>947000000</v>
      </c>
      <c r="D1266" s="1269">
        <v>900000000</v>
      </c>
      <c r="E1266" s="1270">
        <v>34</v>
      </c>
      <c r="F1266" s="1270">
        <v>15</v>
      </c>
      <c r="G1266" s="1270">
        <v>0</v>
      </c>
      <c r="H1266" s="1270">
        <v>15</v>
      </c>
      <c r="I1266" s="1271">
        <v>42430</v>
      </c>
    </row>
    <row r="1269" spans="1:11">
      <c r="A1269" s="1317" t="s">
        <v>2781</v>
      </c>
    </row>
    <row r="1270" spans="1:11" ht="15">
      <c r="A1270" s="1267" t="s">
        <v>1007</v>
      </c>
      <c r="B1270" s="1267" t="s">
        <v>1008</v>
      </c>
      <c r="C1270" s="1267" t="s">
        <v>1</v>
      </c>
      <c r="D1270" s="1267" t="s">
        <v>2</v>
      </c>
      <c r="E1270" s="1267" t="s">
        <v>1006</v>
      </c>
      <c r="F1270" s="1267" t="s">
        <v>1005</v>
      </c>
      <c r="G1270" s="1267" t="s">
        <v>1004</v>
      </c>
      <c r="H1270" s="1267" t="s">
        <v>1003</v>
      </c>
      <c r="I1270" s="1267" t="s">
        <v>1058</v>
      </c>
    </row>
    <row r="1271" spans="1:11" ht="15">
      <c r="A1271" s="1268" t="s">
        <v>698</v>
      </c>
      <c r="B1271" s="1268" t="s">
        <v>1731</v>
      </c>
      <c r="C1271" s="1269">
        <v>7886000000</v>
      </c>
      <c r="D1271" s="1269">
        <v>7492000000</v>
      </c>
      <c r="E1271" s="1270">
        <v>343</v>
      </c>
      <c r="F1271" s="1270">
        <v>157</v>
      </c>
      <c r="G1271" s="1270">
        <v>3</v>
      </c>
      <c r="H1271" s="1270">
        <v>160</v>
      </c>
      <c r="I1271" s="1271">
        <v>42461</v>
      </c>
      <c r="J1271" s="1318" t="s">
        <v>2600</v>
      </c>
      <c r="K1271" s="1147" t="e">
        <f>VLOOKUP(A1271,Target!$E$100:$K$162,7,0)</f>
        <v>#N/A</v>
      </c>
    </row>
    <row r="1272" spans="1:11" ht="15">
      <c r="A1272" s="1268" t="s">
        <v>377</v>
      </c>
      <c r="B1272" s="1268" t="s">
        <v>1732</v>
      </c>
      <c r="C1272" s="1269">
        <v>4069000000</v>
      </c>
      <c r="D1272" s="1269">
        <v>3866000000</v>
      </c>
      <c r="E1272" s="1270">
        <v>143</v>
      </c>
      <c r="F1272" s="1270">
        <v>54</v>
      </c>
      <c r="G1272" s="1270">
        <v>0</v>
      </c>
      <c r="H1272" s="1270">
        <v>54</v>
      </c>
      <c r="I1272" s="1271">
        <v>42461</v>
      </c>
      <c r="J1272" s="1318" t="s">
        <v>2600</v>
      </c>
      <c r="K1272" s="1147" t="e">
        <f>VLOOKUP(A1272,Target!$E$100:$K$162,7,0)</f>
        <v>#N/A</v>
      </c>
    </row>
    <row r="1273" spans="1:11" ht="15">
      <c r="A1273" s="1268" t="s">
        <v>1942</v>
      </c>
      <c r="B1273" s="1268" t="s">
        <v>1944</v>
      </c>
      <c r="C1273" s="1269">
        <v>526000000</v>
      </c>
      <c r="D1273" s="1269">
        <v>500000000</v>
      </c>
      <c r="E1273" s="1270">
        <v>41</v>
      </c>
      <c r="F1273" s="1270">
        <v>15</v>
      </c>
      <c r="G1273" s="1270">
        <v>0</v>
      </c>
      <c r="H1273" s="1270">
        <v>15</v>
      </c>
      <c r="I1273" s="1271">
        <v>42461</v>
      </c>
      <c r="J1273" s="1318" t="s">
        <v>2600</v>
      </c>
      <c r="K1273" s="1147" t="e">
        <f>VLOOKUP(A1273,Target!$E$100:$K$162,7,0)</f>
        <v>#N/A</v>
      </c>
    </row>
    <row r="1274" spans="1:11" ht="15">
      <c r="A1274" s="1268" t="s">
        <v>2108</v>
      </c>
      <c r="B1274" s="1268" t="s">
        <v>2109</v>
      </c>
      <c r="C1274" s="1269">
        <v>3062000000</v>
      </c>
      <c r="D1274" s="1269">
        <v>2910000000</v>
      </c>
      <c r="E1274" s="1270">
        <v>136</v>
      </c>
      <c r="F1274" s="1270">
        <v>60</v>
      </c>
      <c r="G1274" s="1270">
        <v>0</v>
      </c>
      <c r="H1274" s="1270">
        <v>60</v>
      </c>
      <c r="I1274" s="1271">
        <v>42461</v>
      </c>
      <c r="J1274" s="1318" t="s">
        <v>2600</v>
      </c>
      <c r="K1274" s="1147" t="e">
        <f>VLOOKUP(A1274,Target!$E$100:$K$162,7,0)</f>
        <v>#N/A</v>
      </c>
    </row>
    <row r="1275" spans="1:11" ht="15">
      <c r="A1275" s="1268" t="s">
        <v>2110</v>
      </c>
      <c r="B1275" s="1268" t="s">
        <v>2111</v>
      </c>
      <c r="C1275" s="1269">
        <v>2558000000</v>
      </c>
      <c r="D1275" s="1269">
        <v>2430000000</v>
      </c>
      <c r="E1275" s="1270">
        <v>113</v>
      </c>
      <c r="F1275" s="1270">
        <v>48</v>
      </c>
      <c r="G1275" s="1270">
        <v>0</v>
      </c>
      <c r="H1275" s="1270">
        <v>48</v>
      </c>
      <c r="I1275" s="1271">
        <v>42461</v>
      </c>
      <c r="J1275" s="1318" t="s">
        <v>2600</v>
      </c>
      <c r="K1275" s="1147" t="e">
        <f>VLOOKUP(A1275,Target!$E$100:$K$162,7,0)</f>
        <v>#N/A</v>
      </c>
    </row>
    <row r="1276" spans="1:11" ht="15">
      <c r="A1276" s="1268" t="s">
        <v>1056</v>
      </c>
      <c r="B1276" s="1268" t="s">
        <v>1057</v>
      </c>
      <c r="C1276" s="1269">
        <v>40816000000</v>
      </c>
      <c r="D1276" s="1269">
        <v>38776000000</v>
      </c>
      <c r="E1276" s="1270">
        <v>1384</v>
      </c>
      <c r="F1276" s="1270">
        <v>621</v>
      </c>
      <c r="G1276" s="1270">
        <v>17</v>
      </c>
      <c r="H1276" s="1270">
        <v>638</v>
      </c>
      <c r="I1276" s="1271">
        <v>42461</v>
      </c>
      <c r="J1276" s="1318" t="s">
        <v>2600</v>
      </c>
      <c r="K1276" s="1147" t="e">
        <f>VLOOKUP(A1276,Target!$E$100:$K$162,7,0)</f>
        <v>#N/A</v>
      </c>
    </row>
    <row r="1277" spans="1:11" ht="30">
      <c r="A1277" s="1268" t="s">
        <v>1185</v>
      </c>
      <c r="B1277" s="1268" t="s">
        <v>1733</v>
      </c>
      <c r="C1277" s="1269">
        <v>3348000000</v>
      </c>
      <c r="D1277" s="1269">
        <v>3179500000</v>
      </c>
      <c r="E1277" s="1270">
        <v>100</v>
      </c>
      <c r="F1277" s="1270">
        <v>67</v>
      </c>
      <c r="G1277" s="1270">
        <v>11</v>
      </c>
      <c r="H1277" s="1270">
        <v>78</v>
      </c>
      <c r="I1277" s="1271">
        <v>42461</v>
      </c>
      <c r="J1277" s="1318" t="s">
        <v>2600</v>
      </c>
      <c r="K1277" s="1147" t="e">
        <f>VLOOKUP(A1277,Target!$E$100:$K$162,7,0)</f>
        <v>#N/A</v>
      </c>
    </row>
    <row r="1278" spans="1:11" ht="15">
      <c r="A1278" s="1268" t="s">
        <v>1186</v>
      </c>
      <c r="B1278" s="1268" t="s">
        <v>1734</v>
      </c>
      <c r="C1278" s="1269">
        <v>3855000000</v>
      </c>
      <c r="D1278" s="1269">
        <v>3662000000</v>
      </c>
      <c r="E1278" s="1270">
        <v>146</v>
      </c>
      <c r="F1278" s="1270">
        <v>60</v>
      </c>
      <c r="G1278" s="1270">
        <v>0</v>
      </c>
      <c r="H1278" s="1270">
        <v>60</v>
      </c>
      <c r="I1278" s="1271">
        <v>42461</v>
      </c>
      <c r="J1278" s="1318" t="s">
        <v>2600</v>
      </c>
      <c r="K1278" s="1147" t="e">
        <f>VLOOKUP(A1278,Target!$E$100:$K$162,7,0)</f>
        <v>#N/A</v>
      </c>
    </row>
    <row r="1279" spans="1:11" ht="15">
      <c r="A1279" s="1268" t="s">
        <v>1187</v>
      </c>
      <c r="B1279" s="1268" t="s">
        <v>1735</v>
      </c>
      <c r="C1279" s="1269">
        <v>3376000000</v>
      </c>
      <c r="D1279" s="1269">
        <v>3207000000</v>
      </c>
      <c r="E1279" s="1270">
        <v>129</v>
      </c>
      <c r="F1279" s="1270">
        <v>45</v>
      </c>
      <c r="G1279" s="1270">
        <v>3</v>
      </c>
      <c r="H1279" s="1270">
        <v>48</v>
      </c>
      <c r="I1279" s="1271">
        <v>42461</v>
      </c>
      <c r="J1279" s="1318" t="s">
        <v>2600</v>
      </c>
      <c r="K1279" s="1147" t="e">
        <f>VLOOKUP(A1279,Target!$E$100:$K$162,7,0)</f>
        <v>#N/A</v>
      </c>
    </row>
    <row r="1280" spans="1:11" ht="15">
      <c r="A1280" s="1268" t="s">
        <v>1188</v>
      </c>
      <c r="B1280" s="1268" t="s">
        <v>1736</v>
      </c>
      <c r="C1280" s="1269">
        <v>3515000000</v>
      </c>
      <c r="D1280" s="1269">
        <v>3340000000</v>
      </c>
      <c r="E1280" s="1270">
        <v>81</v>
      </c>
      <c r="F1280" s="1270">
        <v>48</v>
      </c>
      <c r="G1280" s="1270">
        <v>0</v>
      </c>
      <c r="H1280" s="1270">
        <v>48</v>
      </c>
      <c r="I1280" s="1271">
        <v>42461</v>
      </c>
      <c r="J1280" s="1318" t="s">
        <v>2600</v>
      </c>
      <c r="K1280" s="1147" t="e">
        <f>VLOOKUP(A1280,Target!$E$100:$K$162,7,0)</f>
        <v>#N/A</v>
      </c>
    </row>
    <row r="1281" spans="1:11" ht="15">
      <c r="A1281" s="1268" t="s">
        <v>1190</v>
      </c>
      <c r="B1281" s="1268" t="s">
        <v>1738</v>
      </c>
      <c r="C1281" s="1269">
        <v>2631000000</v>
      </c>
      <c r="D1281" s="1269">
        <v>2500000000</v>
      </c>
      <c r="E1281" s="1270">
        <v>72</v>
      </c>
      <c r="F1281" s="1270">
        <v>36</v>
      </c>
      <c r="G1281" s="1270">
        <v>0</v>
      </c>
      <c r="H1281" s="1270">
        <v>36</v>
      </c>
      <c r="I1281" s="1271">
        <v>42461</v>
      </c>
      <c r="J1281" s="1318" t="s">
        <v>2600</v>
      </c>
      <c r="K1281" s="1147" t="e">
        <f>VLOOKUP(A1281,Target!$E$100:$K$162,7,0)</f>
        <v>#N/A</v>
      </c>
    </row>
    <row r="1282" spans="1:11" ht="15">
      <c r="A1282" s="1268" t="s">
        <v>1191</v>
      </c>
      <c r="B1282" s="1268" t="s">
        <v>1739</v>
      </c>
      <c r="C1282" s="1269">
        <v>1529000000</v>
      </c>
      <c r="D1282" s="1269">
        <v>1452000000</v>
      </c>
      <c r="E1282" s="1270">
        <v>59</v>
      </c>
      <c r="F1282" s="1270">
        <v>37</v>
      </c>
      <c r="G1282" s="1270">
        <v>3</v>
      </c>
      <c r="H1282" s="1270">
        <v>40</v>
      </c>
      <c r="I1282" s="1271">
        <v>42461</v>
      </c>
      <c r="J1282" s="1318" t="s">
        <v>2600</v>
      </c>
      <c r="K1282" s="1147" t="e">
        <f>VLOOKUP(A1282,Target!$E$100:$K$162,7,0)</f>
        <v>#N/A</v>
      </c>
    </row>
    <row r="1283" spans="1:11" ht="15">
      <c r="A1283" s="1268" t="s">
        <v>1192</v>
      </c>
      <c r="B1283" s="1268" t="s">
        <v>1740</v>
      </c>
      <c r="C1283" s="1269">
        <v>1579000000</v>
      </c>
      <c r="D1283" s="1269">
        <v>1500000000</v>
      </c>
      <c r="E1283" s="1270">
        <v>23</v>
      </c>
      <c r="F1283" s="1270">
        <v>12</v>
      </c>
      <c r="G1283" s="1270">
        <v>0</v>
      </c>
      <c r="H1283" s="1270">
        <v>12</v>
      </c>
      <c r="I1283" s="1271">
        <v>42461</v>
      </c>
      <c r="J1283" s="1318" t="s">
        <v>2600</v>
      </c>
      <c r="K1283" s="1147" t="e">
        <f>VLOOKUP(A1283,Target!$E$100:$K$162,7,0)</f>
        <v>#N/A</v>
      </c>
    </row>
    <row r="1284" spans="1:11" ht="15">
      <c r="A1284" s="1268" t="s">
        <v>2545</v>
      </c>
      <c r="B1284" s="1268" t="s">
        <v>1741</v>
      </c>
      <c r="C1284" s="1269">
        <v>1227000000</v>
      </c>
      <c r="D1284" s="1269">
        <v>1166000000</v>
      </c>
      <c r="E1284" s="1270">
        <v>47</v>
      </c>
      <c r="F1284" s="1270">
        <v>12</v>
      </c>
      <c r="G1284" s="1270">
        <v>0</v>
      </c>
      <c r="H1284" s="1270">
        <v>12</v>
      </c>
      <c r="I1284" s="1271">
        <v>42461</v>
      </c>
      <c r="J1284" s="1318" t="s">
        <v>2600</v>
      </c>
      <c r="K1284" s="1147" t="e">
        <f>VLOOKUP(A1284,Target!$E$100:$K$162,7,0)</f>
        <v>#N/A</v>
      </c>
    </row>
    <row r="1285" spans="1:11" ht="15">
      <c r="A1285" s="1268" t="s">
        <v>1194</v>
      </c>
      <c r="B1285" s="1268" t="s">
        <v>1742</v>
      </c>
      <c r="C1285" s="1269">
        <v>1211000000</v>
      </c>
      <c r="D1285" s="1269">
        <v>1150000000</v>
      </c>
      <c r="E1285" s="1270">
        <v>18</v>
      </c>
      <c r="F1285" s="1270">
        <v>12</v>
      </c>
      <c r="G1285" s="1270">
        <v>0</v>
      </c>
      <c r="H1285" s="1270">
        <v>12</v>
      </c>
      <c r="I1285" s="1271">
        <v>42461</v>
      </c>
      <c r="J1285" s="1318" t="s">
        <v>2600</v>
      </c>
      <c r="K1285" s="1147" t="e">
        <f>VLOOKUP(A1285,Target!$E$100:$K$162,7,0)</f>
        <v>#N/A</v>
      </c>
    </row>
    <row r="1286" spans="1:11" ht="30">
      <c r="A1286" s="1268" t="s">
        <v>1195</v>
      </c>
      <c r="B1286" s="1268" t="s">
        <v>1743</v>
      </c>
      <c r="C1286" s="1269">
        <v>1641000000</v>
      </c>
      <c r="D1286" s="1269">
        <v>1559000000</v>
      </c>
      <c r="E1286" s="1270">
        <v>68</v>
      </c>
      <c r="F1286" s="1270">
        <v>25</v>
      </c>
      <c r="G1286" s="1270">
        <v>0</v>
      </c>
      <c r="H1286" s="1270">
        <v>25</v>
      </c>
      <c r="I1286" s="1271">
        <v>42461</v>
      </c>
      <c r="J1286" s="1318" t="s">
        <v>2600</v>
      </c>
      <c r="K1286" s="1147" t="e">
        <f>VLOOKUP(A1286,Target!$E$100:$K$162,7,0)</f>
        <v>#N/A</v>
      </c>
    </row>
    <row r="1287" spans="1:11" ht="15">
      <c r="A1287" s="1268" t="s">
        <v>1196</v>
      </c>
      <c r="B1287" s="1268" t="s">
        <v>1744</v>
      </c>
      <c r="C1287" s="1269">
        <v>6379000000</v>
      </c>
      <c r="D1287" s="1269">
        <v>6060500000</v>
      </c>
      <c r="E1287" s="1270">
        <v>176</v>
      </c>
      <c r="F1287" s="1270">
        <v>78</v>
      </c>
      <c r="G1287" s="1270">
        <v>0</v>
      </c>
      <c r="H1287" s="1270">
        <v>78</v>
      </c>
      <c r="I1287" s="1271">
        <v>42461</v>
      </c>
      <c r="J1287" s="1318" t="s">
        <v>2600</v>
      </c>
      <c r="K1287" s="1147" t="e">
        <f>VLOOKUP(A1287,Target!$E$100:$K$162,7,0)</f>
        <v>#N/A</v>
      </c>
    </row>
    <row r="1288" spans="1:11" ht="15">
      <c r="A1288" s="1268" t="s">
        <v>1461</v>
      </c>
      <c r="B1288" s="1268" t="s">
        <v>1715</v>
      </c>
      <c r="C1288" s="1269">
        <v>962000000</v>
      </c>
      <c r="D1288" s="1269">
        <v>914000000</v>
      </c>
      <c r="E1288" s="1270">
        <v>35</v>
      </c>
      <c r="F1288" s="1270">
        <v>12</v>
      </c>
      <c r="G1288" s="1270">
        <v>0</v>
      </c>
      <c r="H1288" s="1270">
        <v>12</v>
      </c>
      <c r="I1288" s="1271">
        <v>42461</v>
      </c>
      <c r="K1288" s="1147">
        <f>VLOOKUP(A1288,Target!$E$100:$K$162,7,0)</f>
        <v>35</v>
      </c>
    </row>
    <row r="1289" spans="1:11" ht="15">
      <c r="A1289" s="1268" t="s">
        <v>1464</v>
      </c>
      <c r="B1289" s="1268" t="s">
        <v>1717</v>
      </c>
      <c r="C1289" s="1269">
        <v>737000000</v>
      </c>
      <c r="D1289" s="1269">
        <v>700000000</v>
      </c>
      <c r="E1289" s="1270">
        <v>35</v>
      </c>
      <c r="F1289" s="1270">
        <v>12</v>
      </c>
      <c r="G1289" s="1270">
        <v>0</v>
      </c>
      <c r="H1289" s="1270">
        <v>12</v>
      </c>
      <c r="I1289" s="1271">
        <v>42461</v>
      </c>
      <c r="K1289" s="1147">
        <f>VLOOKUP(A1289,Target!$E$100:$K$162,7,0)</f>
        <v>35</v>
      </c>
    </row>
    <row r="1290" spans="1:11" ht="15">
      <c r="A1290" s="1268" t="s">
        <v>1466</v>
      </c>
      <c r="B1290" s="1268" t="s">
        <v>1718</v>
      </c>
      <c r="C1290" s="1269">
        <v>716000000</v>
      </c>
      <c r="D1290" s="1269">
        <v>680000000</v>
      </c>
      <c r="E1290" s="1270">
        <v>30</v>
      </c>
      <c r="F1290" s="1270">
        <v>12</v>
      </c>
      <c r="G1290" s="1270">
        <v>0</v>
      </c>
      <c r="H1290" s="1270">
        <v>12</v>
      </c>
      <c r="I1290" s="1271">
        <v>42461</v>
      </c>
      <c r="K1290" s="1147">
        <f>VLOOKUP(A1290,Target!$E$100:$K$162,7,0)</f>
        <v>30</v>
      </c>
    </row>
    <row r="1291" spans="1:11" ht="15">
      <c r="A1291" s="1268" t="s">
        <v>1940</v>
      </c>
      <c r="B1291" s="1268" t="s">
        <v>1941</v>
      </c>
      <c r="C1291" s="1269">
        <v>526000000</v>
      </c>
      <c r="D1291" s="1269">
        <v>500000000</v>
      </c>
      <c r="E1291" s="1270">
        <v>41</v>
      </c>
      <c r="F1291" s="1270">
        <v>15</v>
      </c>
      <c r="G1291" s="1270">
        <v>0</v>
      </c>
      <c r="H1291" s="1270">
        <v>15</v>
      </c>
      <c r="I1291" s="1271">
        <v>42461</v>
      </c>
      <c r="K1291" s="1147">
        <f>VLOOKUP(A1291,Target!$E$100:$K$162,7,0)</f>
        <v>41</v>
      </c>
    </row>
    <row r="1292" spans="1:11" ht="15">
      <c r="A1292" s="1268" t="s">
        <v>2542</v>
      </c>
      <c r="B1292" s="1268" t="s">
        <v>2597</v>
      </c>
      <c r="C1292" s="1269">
        <v>321000000</v>
      </c>
      <c r="D1292" s="1269">
        <v>304500000</v>
      </c>
      <c r="E1292" s="1270">
        <v>8</v>
      </c>
      <c r="F1292" s="1270">
        <v>11</v>
      </c>
      <c r="G1292" s="1270">
        <v>4</v>
      </c>
      <c r="H1292" s="1270">
        <v>15</v>
      </c>
      <c r="I1292" s="1271">
        <v>42461</v>
      </c>
      <c r="K1292" s="1147">
        <f>VLOOKUP(A1292,Target!$E$100:$K$162,7,0)</f>
        <v>8</v>
      </c>
    </row>
    <row r="1293" spans="1:11" ht="15">
      <c r="A1293" s="1268" t="s">
        <v>2541</v>
      </c>
      <c r="B1293" s="1268" t="s">
        <v>2598</v>
      </c>
      <c r="C1293" s="1269">
        <v>232000000</v>
      </c>
      <c r="D1293" s="1269">
        <v>220500000</v>
      </c>
      <c r="E1293" s="1270">
        <v>5</v>
      </c>
      <c r="F1293" s="1270">
        <v>9</v>
      </c>
      <c r="G1293" s="1270">
        <v>3</v>
      </c>
      <c r="H1293" s="1270">
        <v>12</v>
      </c>
      <c r="I1293" s="1271">
        <v>42461</v>
      </c>
      <c r="K1293" s="1147">
        <f>VLOOKUP(A1293,Target!$E$100:$K$162,7,0)</f>
        <v>5</v>
      </c>
    </row>
    <row r="1294" spans="1:11" ht="15">
      <c r="A1294" s="1268" t="s">
        <v>2543</v>
      </c>
      <c r="B1294" s="1268" t="s">
        <v>2599</v>
      </c>
      <c r="C1294" s="1269">
        <v>321000000</v>
      </c>
      <c r="D1294" s="1269">
        <v>304500000</v>
      </c>
      <c r="E1294" s="1270">
        <v>8</v>
      </c>
      <c r="F1294" s="1270">
        <v>11</v>
      </c>
      <c r="G1294" s="1270">
        <v>4</v>
      </c>
      <c r="H1294" s="1270">
        <v>15</v>
      </c>
      <c r="I1294" s="1271">
        <v>42461</v>
      </c>
      <c r="K1294" s="1147">
        <f>VLOOKUP(A1294,Target!$E$100:$K$162,7,0)</f>
        <v>8</v>
      </c>
    </row>
    <row r="1295" spans="1:11" ht="15">
      <c r="A1295" s="1268" t="s">
        <v>2593</v>
      </c>
      <c r="B1295" s="1268" t="s">
        <v>2595</v>
      </c>
      <c r="C1295" s="1269">
        <v>213000000</v>
      </c>
      <c r="D1295" s="1269">
        <v>202000000</v>
      </c>
      <c r="E1295" s="1270">
        <v>10</v>
      </c>
      <c r="F1295" s="1270">
        <v>15</v>
      </c>
      <c r="G1295" s="1270">
        <v>3</v>
      </c>
      <c r="H1295" s="1270">
        <v>18</v>
      </c>
      <c r="I1295" s="1271">
        <v>42461</v>
      </c>
      <c r="K1295" s="1147">
        <f>VLOOKUP(A1295,Target!$E$100:$K$162,7,0)</f>
        <v>10</v>
      </c>
    </row>
    <row r="1296" spans="1:11" ht="15">
      <c r="A1296" s="1268" t="s">
        <v>2591</v>
      </c>
      <c r="B1296" s="1268" t="s">
        <v>2596</v>
      </c>
      <c r="C1296" s="1269">
        <v>213000000</v>
      </c>
      <c r="D1296" s="1269">
        <v>202000000</v>
      </c>
      <c r="E1296" s="1270">
        <v>10</v>
      </c>
      <c r="F1296" s="1270">
        <v>15</v>
      </c>
      <c r="G1296" s="1270">
        <v>3</v>
      </c>
      <c r="H1296" s="1270">
        <v>18</v>
      </c>
      <c r="I1296" s="1271">
        <v>42461</v>
      </c>
      <c r="K1296" s="1147">
        <f>VLOOKUP(A1296,Target!$E$100:$K$162,7,0)</f>
        <v>10</v>
      </c>
    </row>
    <row r="1297" spans="1:11" ht="15">
      <c r="A1297" s="1268" t="s">
        <v>2779</v>
      </c>
      <c r="B1297" s="1268" t="s">
        <v>2782</v>
      </c>
      <c r="C1297" s="1269">
        <v>0</v>
      </c>
      <c r="D1297" s="1269">
        <v>0</v>
      </c>
      <c r="E1297" s="1270">
        <v>0</v>
      </c>
      <c r="F1297" s="1270">
        <v>0</v>
      </c>
      <c r="G1297" s="1270">
        <v>0</v>
      </c>
      <c r="H1297" s="1270">
        <v>0</v>
      </c>
      <c r="I1297" s="1271">
        <v>42461</v>
      </c>
      <c r="K1297" s="1147">
        <f>VLOOKUP(A1297,Target!$E$100:$K$162,7,0)</f>
        <v>0</v>
      </c>
    </row>
    <row r="1298" spans="1:11" ht="15">
      <c r="A1298" s="1268" t="s">
        <v>2783</v>
      </c>
      <c r="B1298" s="1268" t="s">
        <v>2784</v>
      </c>
      <c r="C1298" s="1269">
        <v>0</v>
      </c>
      <c r="D1298" s="1269">
        <v>0</v>
      </c>
      <c r="E1298" s="1270">
        <v>0</v>
      </c>
      <c r="F1298" s="1270">
        <v>0</v>
      </c>
      <c r="G1298" s="1270">
        <v>0</v>
      </c>
      <c r="H1298" s="1270">
        <v>0</v>
      </c>
      <c r="I1298" s="1271">
        <v>42461</v>
      </c>
      <c r="K1298" s="1147">
        <f>VLOOKUP(A1298,Target!$E$100:$K$162,7,0)</f>
        <v>0</v>
      </c>
    </row>
    <row r="1299" spans="1:11" ht="15">
      <c r="A1299" s="1268" t="s">
        <v>1046</v>
      </c>
      <c r="B1299" s="1268" t="s">
        <v>1720</v>
      </c>
      <c r="C1299" s="1269">
        <v>3842000000</v>
      </c>
      <c r="D1299" s="1269">
        <v>3650000000</v>
      </c>
      <c r="E1299" s="1270">
        <v>90</v>
      </c>
      <c r="F1299" s="1270">
        <v>48</v>
      </c>
      <c r="G1299" s="1270">
        <v>0</v>
      </c>
      <c r="H1299" s="1270">
        <v>48</v>
      </c>
      <c r="I1299" s="1271">
        <v>42461</v>
      </c>
      <c r="J1299" s="1318" t="s">
        <v>2600</v>
      </c>
      <c r="K1299" s="1147" t="e">
        <f>VLOOKUP(A1299,Target!$E$100:$K$162,7,0)</f>
        <v>#N/A</v>
      </c>
    </row>
    <row r="1300" spans="1:11" ht="15">
      <c r="A1300" s="1268" t="s">
        <v>1047</v>
      </c>
      <c r="B1300" s="1268" t="s">
        <v>1721</v>
      </c>
      <c r="C1300" s="1269">
        <v>4655000000</v>
      </c>
      <c r="D1300" s="1269">
        <v>4422000000</v>
      </c>
      <c r="E1300" s="1270">
        <v>190</v>
      </c>
      <c r="F1300" s="1270">
        <v>72</v>
      </c>
      <c r="G1300" s="1270">
        <v>0</v>
      </c>
      <c r="H1300" s="1270">
        <v>72</v>
      </c>
      <c r="I1300" s="1271">
        <v>42461</v>
      </c>
      <c r="J1300" s="1318" t="s">
        <v>2600</v>
      </c>
      <c r="K1300" s="1147" t="e">
        <f>VLOOKUP(A1300,Target!$E$100:$K$162,7,0)</f>
        <v>#N/A</v>
      </c>
    </row>
    <row r="1301" spans="1:11" ht="15">
      <c r="A1301" s="1268" t="s">
        <v>1048</v>
      </c>
      <c r="B1301" s="1268" t="s">
        <v>1722</v>
      </c>
      <c r="C1301" s="1269">
        <v>5017000000</v>
      </c>
      <c r="D1301" s="1269">
        <v>4766000000</v>
      </c>
      <c r="E1301" s="1270">
        <v>197</v>
      </c>
      <c r="F1301" s="1270">
        <v>70</v>
      </c>
      <c r="G1301" s="1270">
        <v>3</v>
      </c>
      <c r="H1301" s="1270">
        <v>73</v>
      </c>
      <c r="I1301" s="1271">
        <v>42461</v>
      </c>
      <c r="J1301" s="1318" t="s">
        <v>2600</v>
      </c>
      <c r="K1301" s="1147" t="e">
        <f>VLOOKUP(A1301,Target!$E$100:$K$162,7,0)</f>
        <v>#N/A</v>
      </c>
    </row>
    <row r="1302" spans="1:11" ht="15">
      <c r="A1302" s="1268" t="s">
        <v>1049</v>
      </c>
      <c r="B1302" s="1268" t="s">
        <v>1723</v>
      </c>
      <c r="C1302" s="1269">
        <v>5094000000</v>
      </c>
      <c r="D1302" s="1269">
        <v>4840000000</v>
      </c>
      <c r="E1302" s="1270">
        <v>104</v>
      </c>
      <c r="F1302" s="1270">
        <v>60</v>
      </c>
      <c r="G1302" s="1270">
        <v>0</v>
      </c>
      <c r="H1302" s="1270">
        <v>60</v>
      </c>
      <c r="I1302" s="1271">
        <v>42461</v>
      </c>
      <c r="J1302" s="1318" t="s">
        <v>2600</v>
      </c>
      <c r="K1302" s="1147" t="e">
        <f>VLOOKUP(A1302,Target!$E$100:$K$162,7,0)</f>
        <v>#N/A</v>
      </c>
    </row>
    <row r="1303" spans="1:11" ht="15">
      <c r="A1303" s="1268" t="s">
        <v>1051</v>
      </c>
      <c r="B1303" s="1268" t="s">
        <v>1724</v>
      </c>
      <c r="C1303" s="1269">
        <v>2266000000</v>
      </c>
      <c r="D1303" s="1269">
        <v>2152000000</v>
      </c>
      <c r="E1303" s="1270">
        <v>94</v>
      </c>
      <c r="F1303" s="1270">
        <v>49</v>
      </c>
      <c r="G1303" s="1270">
        <v>3</v>
      </c>
      <c r="H1303" s="1270">
        <v>52</v>
      </c>
      <c r="I1303" s="1271">
        <v>42461</v>
      </c>
      <c r="J1303" s="1318" t="s">
        <v>2600</v>
      </c>
      <c r="K1303" s="1147" t="e">
        <f>VLOOKUP(A1303,Target!$E$100:$K$162,7,0)</f>
        <v>#N/A</v>
      </c>
    </row>
    <row r="1304" spans="1:11" ht="15">
      <c r="A1304" s="1268" t="s">
        <v>1052</v>
      </c>
      <c r="B1304" s="1268" t="s">
        <v>1725</v>
      </c>
      <c r="C1304" s="1269">
        <v>1227000000</v>
      </c>
      <c r="D1304" s="1269">
        <v>1166000000</v>
      </c>
      <c r="E1304" s="1270">
        <v>47</v>
      </c>
      <c r="F1304" s="1270">
        <v>12</v>
      </c>
      <c r="G1304" s="1270">
        <v>0</v>
      </c>
      <c r="H1304" s="1270">
        <v>12</v>
      </c>
      <c r="I1304" s="1271">
        <v>42461</v>
      </c>
      <c r="J1304" s="1318" t="s">
        <v>2600</v>
      </c>
      <c r="K1304" s="1147" t="e">
        <f>VLOOKUP(A1304,Target!$E$100:$K$162,7,0)</f>
        <v>#N/A</v>
      </c>
    </row>
    <row r="1305" spans="1:11" ht="15">
      <c r="A1305" s="1268" t="s">
        <v>1569</v>
      </c>
      <c r="B1305" s="1268" t="s">
        <v>1726</v>
      </c>
      <c r="C1305" s="1269">
        <v>1053000000</v>
      </c>
      <c r="D1305" s="1269">
        <v>1000000000</v>
      </c>
      <c r="E1305" s="1270">
        <v>29</v>
      </c>
      <c r="F1305" s="1270">
        <v>12</v>
      </c>
      <c r="G1305" s="1270">
        <v>0</v>
      </c>
      <c r="H1305" s="1270">
        <v>12</v>
      </c>
      <c r="I1305" s="1271">
        <v>42461</v>
      </c>
      <c r="J1305" s="1318" t="s">
        <v>2600</v>
      </c>
      <c r="K1305" s="1147" t="e">
        <f>VLOOKUP(A1305,Target!$E$100:$K$162,7,0)</f>
        <v>#N/A</v>
      </c>
    </row>
    <row r="1306" spans="1:11" ht="15">
      <c r="A1306" s="1268" t="s">
        <v>1053</v>
      </c>
      <c r="B1306" s="1268" t="s">
        <v>1727</v>
      </c>
      <c r="C1306" s="1269">
        <v>9727000000</v>
      </c>
      <c r="D1306" s="1269">
        <v>9240000000</v>
      </c>
      <c r="E1306" s="1270">
        <v>276</v>
      </c>
      <c r="F1306" s="1270">
        <v>145</v>
      </c>
      <c r="G1306" s="1270">
        <v>11</v>
      </c>
      <c r="H1306" s="1270">
        <v>156</v>
      </c>
      <c r="I1306" s="1271">
        <v>42461</v>
      </c>
      <c r="J1306" s="1318" t="s">
        <v>2600</v>
      </c>
      <c r="K1306" s="1147" t="e">
        <f>VLOOKUP(A1306,Target!$E$100:$K$162,7,0)</f>
        <v>#N/A</v>
      </c>
    </row>
    <row r="1307" spans="1:11" ht="15">
      <c r="A1307" s="1268" t="s">
        <v>1054</v>
      </c>
      <c r="B1307" s="1268" t="s">
        <v>1728</v>
      </c>
      <c r="C1307" s="1269">
        <v>1789000000</v>
      </c>
      <c r="D1307" s="1269">
        <v>1700000000</v>
      </c>
      <c r="E1307" s="1270">
        <v>67</v>
      </c>
      <c r="F1307" s="1270">
        <v>30</v>
      </c>
      <c r="G1307" s="1270">
        <v>0</v>
      </c>
      <c r="H1307" s="1270">
        <v>30</v>
      </c>
      <c r="I1307" s="1271">
        <v>42461</v>
      </c>
      <c r="J1307" s="1318" t="s">
        <v>2600</v>
      </c>
      <c r="K1307" s="1147" t="e">
        <f>VLOOKUP(A1307,Target!$E$100:$K$162,7,0)</f>
        <v>#N/A</v>
      </c>
    </row>
    <row r="1308" spans="1:11" ht="15">
      <c r="A1308" s="1268" t="s">
        <v>2112</v>
      </c>
      <c r="B1308" s="1268" t="s">
        <v>1943</v>
      </c>
      <c r="C1308" s="1269">
        <v>526000000</v>
      </c>
      <c r="D1308" s="1269">
        <v>500000000</v>
      </c>
      <c r="E1308" s="1270">
        <v>41</v>
      </c>
      <c r="F1308" s="1270">
        <v>15</v>
      </c>
      <c r="G1308" s="1270">
        <v>0</v>
      </c>
      <c r="H1308" s="1270">
        <v>15</v>
      </c>
      <c r="I1308" s="1271">
        <v>42461</v>
      </c>
      <c r="J1308" s="1318" t="s">
        <v>2600</v>
      </c>
      <c r="K1308" s="1147" t="e">
        <f>VLOOKUP(A1308,Target!$E$100:$K$162,7,0)</f>
        <v>#N/A</v>
      </c>
    </row>
    <row r="1309" spans="1:11" ht="15">
      <c r="A1309" s="1268" t="s">
        <v>697</v>
      </c>
      <c r="B1309" s="1268" t="s">
        <v>1729</v>
      </c>
      <c r="C1309" s="1269">
        <v>18663000000</v>
      </c>
      <c r="D1309" s="1269">
        <v>17730000000</v>
      </c>
      <c r="E1309" s="1270">
        <v>470</v>
      </c>
      <c r="F1309" s="1270">
        <v>253</v>
      </c>
      <c r="G1309" s="1270">
        <v>11</v>
      </c>
      <c r="H1309" s="1270">
        <v>264</v>
      </c>
      <c r="I1309" s="1271">
        <v>42461</v>
      </c>
      <c r="J1309" s="1318" t="s">
        <v>2600</v>
      </c>
      <c r="K1309" s="1147" t="e">
        <f>VLOOKUP(A1309,Target!$E$100:$K$162,7,0)</f>
        <v>#N/A</v>
      </c>
    </row>
    <row r="1310" spans="1:11" ht="15">
      <c r="A1310" s="1268" t="s">
        <v>699</v>
      </c>
      <c r="B1310" s="1268" t="s">
        <v>1730</v>
      </c>
      <c r="C1310" s="1269">
        <v>9672000000</v>
      </c>
      <c r="D1310" s="1269">
        <v>9188000000</v>
      </c>
      <c r="E1310" s="1270">
        <v>387</v>
      </c>
      <c r="F1310" s="1270">
        <v>142</v>
      </c>
      <c r="G1310" s="1270">
        <v>3</v>
      </c>
      <c r="H1310" s="1270">
        <v>145</v>
      </c>
      <c r="I1310" s="1271">
        <v>42461</v>
      </c>
      <c r="J1310" s="1318" t="s">
        <v>2600</v>
      </c>
      <c r="K1310" s="1147" t="e">
        <f>VLOOKUP(A1310,Target!$E$100:$K$162,7,0)</f>
        <v>#N/A</v>
      </c>
    </row>
    <row r="1311" spans="1:11" ht="15">
      <c r="A1311" s="1292" t="s">
        <v>35</v>
      </c>
      <c r="B1311" s="1268" t="s">
        <v>1674</v>
      </c>
      <c r="C1311" s="1269">
        <v>842000000</v>
      </c>
      <c r="D1311" s="1269">
        <v>800000000</v>
      </c>
      <c r="E1311" s="1270">
        <v>17</v>
      </c>
      <c r="F1311" s="1270">
        <v>12</v>
      </c>
      <c r="G1311" s="1270">
        <v>0</v>
      </c>
      <c r="H1311" s="1270">
        <v>12</v>
      </c>
      <c r="I1311" s="1271">
        <v>42461</v>
      </c>
      <c r="K1311" s="1147">
        <f>VLOOKUP(A1311,Target!$E$100:$K$162,7,0)</f>
        <v>17</v>
      </c>
    </row>
    <row r="1312" spans="1:11" ht="15">
      <c r="A1312" s="1268" t="s">
        <v>64</v>
      </c>
      <c r="B1312" s="1268" t="s">
        <v>1675</v>
      </c>
      <c r="C1312" s="1269">
        <v>1053000000</v>
      </c>
      <c r="D1312" s="1269">
        <v>1000000000</v>
      </c>
      <c r="E1312" s="1270">
        <v>35</v>
      </c>
      <c r="F1312" s="1270">
        <v>12</v>
      </c>
      <c r="G1312" s="1270">
        <v>0</v>
      </c>
      <c r="H1312" s="1270">
        <v>12</v>
      </c>
      <c r="I1312" s="1271">
        <v>42461</v>
      </c>
      <c r="K1312" s="1147">
        <f>VLOOKUP(A1312,Target!$E$100:$K$162,7,0)</f>
        <v>35</v>
      </c>
    </row>
    <row r="1313" spans="1:11" ht="15">
      <c r="A1313" s="1268" t="s">
        <v>131</v>
      </c>
      <c r="B1313" s="1268" t="s">
        <v>1676</v>
      </c>
      <c r="C1313" s="1269">
        <v>1119000000</v>
      </c>
      <c r="D1313" s="1269">
        <v>1063000000</v>
      </c>
      <c r="E1313" s="1270">
        <v>34</v>
      </c>
      <c r="F1313" s="1270">
        <v>0</v>
      </c>
      <c r="G1313" s="1270">
        <v>0</v>
      </c>
      <c r="H1313" s="1270">
        <v>0</v>
      </c>
      <c r="I1313" s="1271">
        <v>42461</v>
      </c>
      <c r="K1313" s="1147">
        <f>VLOOKUP(A1313,Target!$E$100:$K$162,7,0)</f>
        <v>34</v>
      </c>
    </row>
    <row r="1314" spans="1:11" ht="15">
      <c r="A1314" s="1268" t="s">
        <v>136</v>
      </c>
      <c r="B1314" s="1268" t="s">
        <v>1677</v>
      </c>
      <c r="C1314" s="1269">
        <v>921000000</v>
      </c>
      <c r="D1314" s="1269">
        <v>875000000</v>
      </c>
      <c r="E1314" s="1270">
        <v>34</v>
      </c>
      <c r="F1314" s="1270">
        <v>11</v>
      </c>
      <c r="G1314" s="1270">
        <v>0</v>
      </c>
      <c r="H1314" s="1270">
        <v>11</v>
      </c>
      <c r="I1314" s="1271">
        <v>42461</v>
      </c>
      <c r="K1314" s="1147">
        <f>VLOOKUP(A1314,Target!$E$100:$K$162,7,0)</f>
        <v>34</v>
      </c>
    </row>
    <row r="1315" spans="1:11" ht="15">
      <c r="A1315" s="1268" t="s">
        <v>133</v>
      </c>
      <c r="B1315" s="1268" t="s">
        <v>1678</v>
      </c>
      <c r="C1315" s="1269">
        <v>1298000000</v>
      </c>
      <c r="D1315" s="1269">
        <v>1233000000</v>
      </c>
      <c r="E1315" s="1270">
        <v>53</v>
      </c>
      <c r="F1315" s="1270">
        <v>17</v>
      </c>
      <c r="G1315" s="1270">
        <v>0</v>
      </c>
      <c r="H1315" s="1270">
        <v>17</v>
      </c>
      <c r="I1315" s="1271">
        <v>42461</v>
      </c>
      <c r="K1315" s="1147">
        <f>VLOOKUP(A1315,Target!$E$100:$K$162,7,0)</f>
        <v>53</v>
      </c>
    </row>
    <row r="1316" spans="1:11" ht="15">
      <c r="A1316" s="1268" t="s">
        <v>130</v>
      </c>
      <c r="B1316" s="1268" t="s">
        <v>1679</v>
      </c>
      <c r="C1316" s="1269">
        <v>1641000000</v>
      </c>
      <c r="D1316" s="1269">
        <v>1559000000</v>
      </c>
      <c r="E1316" s="1270">
        <v>68</v>
      </c>
      <c r="F1316" s="1270">
        <v>25</v>
      </c>
      <c r="G1316" s="1270">
        <v>0</v>
      </c>
      <c r="H1316" s="1270">
        <v>25</v>
      </c>
      <c r="I1316" s="1271">
        <v>42461</v>
      </c>
      <c r="K1316" s="1147">
        <f>VLOOKUP(A1316,Target!$E$100:$K$162,7,0)</f>
        <v>68</v>
      </c>
    </row>
    <row r="1317" spans="1:11" ht="15">
      <c r="A1317" s="1268" t="s">
        <v>138</v>
      </c>
      <c r="B1317" s="1268" t="s">
        <v>1680</v>
      </c>
      <c r="C1317" s="1269">
        <v>737000000</v>
      </c>
      <c r="D1317" s="1269">
        <v>700000000</v>
      </c>
      <c r="E1317" s="1270">
        <v>27</v>
      </c>
      <c r="F1317" s="1270">
        <v>12</v>
      </c>
      <c r="G1317" s="1270">
        <v>0</v>
      </c>
      <c r="H1317" s="1270">
        <v>12</v>
      </c>
      <c r="I1317" s="1271">
        <v>42461</v>
      </c>
      <c r="K1317" s="1147">
        <f>VLOOKUP(A1317,Target!$E$100:$K$162,7,0)</f>
        <v>27</v>
      </c>
    </row>
    <row r="1318" spans="1:11" ht="15">
      <c r="A1318" s="1268" t="s">
        <v>572</v>
      </c>
      <c r="B1318" s="1268" t="s">
        <v>1682</v>
      </c>
      <c r="C1318" s="1269">
        <v>500000000</v>
      </c>
      <c r="D1318" s="1269">
        <v>475000000</v>
      </c>
      <c r="E1318" s="1270">
        <v>24</v>
      </c>
      <c r="F1318" s="1270">
        <v>15</v>
      </c>
      <c r="G1318" s="1270">
        <v>0</v>
      </c>
      <c r="H1318" s="1270">
        <v>15</v>
      </c>
      <c r="I1318" s="1271">
        <v>42461</v>
      </c>
      <c r="K1318" s="1147">
        <f>VLOOKUP(A1318,Target!$E$100:$K$162,7,0)</f>
        <v>24</v>
      </c>
    </row>
    <row r="1319" spans="1:11" ht="15">
      <c r="A1319" s="1268" t="s">
        <v>540</v>
      </c>
      <c r="B1319" s="1268" t="s">
        <v>1683</v>
      </c>
      <c r="C1319" s="1269">
        <v>968000000</v>
      </c>
      <c r="D1319" s="1269">
        <v>920000000</v>
      </c>
      <c r="E1319" s="1270">
        <v>20</v>
      </c>
      <c r="F1319" s="1270">
        <v>12</v>
      </c>
      <c r="G1319" s="1270">
        <v>0</v>
      </c>
      <c r="H1319" s="1270">
        <v>12</v>
      </c>
      <c r="I1319" s="1271">
        <v>42461</v>
      </c>
      <c r="K1319" s="1147">
        <f>VLOOKUP(A1319,Target!$E$100:$K$162,7,0)</f>
        <v>20</v>
      </c>
    </row>
    <row r="1320" spans="1:11" ht="15">
      <c r="A1320" s="1268" t="s">
        <v>561</v>
      </c>
      <c r="B1320" s="1268" t="s">
        <v>1684</v>
      </c>
      <c r="C1320" s="1269">
        <v>737000000</v>
      </c>
      <c r="D1320" s="1269">
        <v>700000000</v>
      </c>
      <c r="E1320" s="1270">
        <v>15</v>
      </c>
      <c r="F1320" s="1270">
        <v>12</v>
      </c>
      <c r="G1320" s="1270">
        <v>0</v>
      </c>
      <c r="H1320" s="1270">
        <v>12</v>
      </c>
      <c r="I1320" s="1271">
        <v>42461</v>
      </c>
      <c r="K1320" s="1147">
        <f>VLOOKUP(A1320,Target!$E$100:$K$162,7,0)</f>
        <v>15</v>
      </c>
    </row>
    <row r="1321" spans="1:11" ht="15">
      <c r="A1321" s="1268" t="s">
        <v>571</v>
      </c>
      <c r="B1321" s="1268" t="s">
        <v>1685</v>
      </c>
      <c r="C1321" s="1269">
        <v>800000000</v>
      </c>
      <c r="D1321" s="1269">
        <v>760000000</v>
      </c>
      <c r="E1321" s="1270">
        <v>44</v>
      </c>
      <c r="F1321" s="1270">
        <v>12</v>
      </c>
      <c r="G1321" s="1270">
        <v>0</v>
      </c>
      <c r="H1321" s="1270">
        <v>12</v>
      </c>
      <c r="I1321" s="1271">
        <v>42461</v>
      </c>
      <c r="K1321" s="1147">
        <f>VLOOKUP(A1321,Target!$E$100:$K$162,7,0)</f>
        <v>44</v>
      </c>
    </row>
    <row r="1322" spans="1:11" ht="15">
      <c r="A1322" s="1268" t="s">
        <v>559</v>
      </c>
      <c r="B1322" s="1268" t="s">
        <v>1686</v>
      </c>
      <c r="C1322" s="1269">
        <v>737000000</v>
      </c>
      <c r="D1322" s="1269">
        <v>700000000</v>
      </c>
      <c r="E1322" s="1270">
        <v>20</v>
      </c>
      <c r="F1322" s="1270">
        <v>12</v>
      </c>
      <c r="G1322" s="1270">
        <v>0</v>
      </c>
      <c r="H1322" s="1270">
        <v>12</v>
      </c>
      <c r="I1322" s="1271">
        <v>42461</v>
      </c>
      <c r="K1322" s="1147">
        <f>VLOOKUP(A1322,Target!$E$100:$K$162,7,0)</f>
        <v>20</v>
      </c>
    </row>
    <row r="1323" spans="1:11" ht="15">
      <c r="A1323" s="1268" t="s">
        <v>570</v>
      </c>
      <c r="B1323" s="1268" t="s">
        <v>1687</v>
      </c>
      <c r="C1323" s="1269">
        <v>1136000000</v>
      </c>
      <c r="D1323" s="1269">
        <v>1079000000</v>
      </c>
      <c r="E1323" s="1270">
        <v>35</v>
      </c>
      <c r="F1323" s="1270">
        <v>17</v>
      </c>
      <c r="G1323" s="1270">
        <v>0</v>
      </c>
      <c r="H1323" s="1270">
        <v>17</v>
      </c>
      <c r="I1323" s="1271">
        <v>42461</v>
      </c>
      <c r="K1323" s="1147">
        <f>VLOOKUP(A1323,Target!$E$100:$K$162,7,0)</f>
        <v>35</v>
      </c>
    </row>
    <row r="1324" spans="1:11" ht="15">
      <c r="A1324" s="1268" t="s">
        <v>560</v>
      </c>
      <c r="B1324" s="1268" t="s">
        <v>1688</v>
      </c>
      <c r="C1324" s="1269">
        <v>842000000</v>
      </c>
      <c r="D1324" s="1269">
        <v>800000000</v>
      </c>
      <c r="E1324" s="1270">
        <v>25</v>
      </c>
      <c r="F1324" s="1270">
        <v>12</v>
      </c>
      <c r="G1324" s="1270">
        <v>0</v>
      </c>
      <c r="H1324" s="1270">
        <v>12</v>
      </c>
      <c r="I1324" s="1271">
        <v>42461</v>
      </c>
      <c r="K1324" s="1147">
        <f>VLOOKUP(A1324,Target!$E$100:$K$162,7,0)</f>
        <v>25</v>
      </c>
    </row>
    <row r="1325" spans="1:11" ht="15">
      <c r="A1325" s="1268" t="s">
        <v>553</v>
      </c>
      <c r="B1325" s="1268" t="s">
        <v>1689</v>
      </c>
      <c r="C1325" s="1269">
        <v>842000000</v>
      </c>
      <c r="D1325" s="1269">
        <v>800000000</v>
      </c>
      <c r="E1325" s="1270">
        <v>25</v>
      </c>
      <c r="F1325" s="1270">
        <v>12</v>
      </c>
      <c r="G1325" s="1270">
        <v>0</v>
      </c>
      <c r="H1325" s="1270">
        <v>12</v>
      </c>
      <c r="I1325" s="1271">
        <v>42461</v>
      </c>
      <c r="K1325" s="1147">
        <f>VLOOKUP(A1325,Target!$E$100:$K$162,7,0)</f>
        <v>25</v>
      </c>
    </row>
    <row r="1326" spans="1:11" ht="15">
      <c r="A1326" s="1268" t="s">
        <v>645</v>
      </c>
      <c r="B1326" s="1268" t="s">
        <v>1690</v>
      </c>
      <c r="C1326" s="1269">
        <v>947000000</v>
      </c>
      <c r="D1326" s="1269">
        <v>900000000</v>
      </c>
      <c r="E1326" s="1270">
        <v>29</v>
      </c>
      <c r="F1326" s="1270">
        <v>12</v>
      </c>
      <c r="G1326" s="1270">
        <v>0</v>
      </c>
      <c r="H1326" s="1270">
        <v>12</v>
      </c>
      <c r="I1326" s="1271">
        <v>42461</v>
      </c>
      <c r="K1326" s="1147">
        <f>VLOOKUP(A1326,Target!$E$100:$K$162,7,0)</f>
        <v>29</v>
      </c>
    </row>
    <row r="1327" spans="1:11" ht="15">
      <c r="A1327" s="1268" t="s">
        <v>608</v>
      </c>
      <c r="B1327" s="1268" t="s">
        <v>1691</v>
      </c>
      <c r="C1327" s="1269">
        <v>474000000</v>
      </c>
      <c r="D1327" s="1269">
        <v>450000000</v>
      </c>
      <c r="E1327" s="1270">
        <v>18</v>
      </c>
      <c r="F1327" s="1270">
        <v>11</v>
      </c>
      <c r="G1327" s="1270">
        <v>0</v>
      </c>
      <c r="H1327" s="1270">
        <v>11</v>
      </c>
      <c r="I1327" s="1271">
        <v>42461</v>
      </c>
      <c r="K1327" s="1147">
        <f>VLOOKUP(A1327,Target!$E$100:$K$162,7,0)</f>
        <v>18</v>
      </c>
    </row>
    <row r="1328" spans="1:11" ht="15">
      <c r="A1328" s="1268" t="s">
        <v>644</v>
      </c>
      <c r="B1328" s="1268" t="s">
        <v>1693</v>
      </c>
      <c r="C1328" s="1269">
        <v>1579000000</v>
      </c>
      <c r="D1328" s="1269">
        <v>1500000000</v>
      </c>
      <c r="E1328" s="1270">
        <v>23</v>
      </c>
      <c r="F1328" s="1270">
        <v>12</v>
      </c>
      <c r="G1328" s="1270">
        <v>0</v>
      </c>
      <c r="H1328" s="1270">
        <v>12</v>
      </c>
      <c r="I1328" s="1271">
        <v>42461</v>
      </c>
      <c r="K1328" s="1147">
        <f>VLOOKUP(A1328,Target!$E$100:$K$162,7,0)</f>
        <v>23</v>
      </c>
    </row>
    <row r="1329" spans="1:11" ht="15">
      <c r="A1329" s="1268" t="s">
        <v>643</v>
      </c>
      <c r="B1329" s="1268" t="s">
        <v>1694</v>
      </c>
      <c r="C1329" s="1269">
        <v>1227000000</v>
      </c>
      <c r="D1329" s="1269">
        <v>1166000000</v>
      </c>
      <c r="E1329" s="1270">
        <v>47</v>
      </c>
      <c r="F1329" s="1270">
        <v>12</v>
      </c>
      <c r="G1329" s="1270">
        <v>0</v>
      </c>
      <c r="H1329" s="1270">
        <v>12</v>
      </c>
      <c r="I1329" s="1271">
        <v>42461</v>
      </c>
      <c r="K1329" s="1147">
        <f>VLOOKUP(A1329,Target!$E$100:$K$162,7,0)</f>
        <v>47</v>
      </c>
    </row>
    <row r="1330" spans="1:11" ht="15">
      <c r="A1330" s="1268" t="s">
        <v>702</v>
      </c>
      <c r="B1330" s="1268" t="s">
        <v>1695</v>
      </c>
      <c r="C1330" s="1269">
        <v>1211000000</v>
      </c>
      <c r="D1330" s="1269">
        <v>1150000000</v>
      </c>
      <c r="E1330" s="1270">
        <v>18</v>
      </c>
      <c r="F1330" s="1270">
        <v>12</v>
      </c>
      <c r="G1330" s="1270">
        <v>0</v>
      </c>
      <c r="H1330" s="1270">
        <v>12</v>
      </c>
      <c r="I1330" s="1271">
        <v>42461</v>
      </c>
      <c r="K1330" s="1147">
        <f>VLOOKUP(A1330,Target!$E$100:$K$162,7,0)</f>
        <v>18</v>
      </c>
    </row>
    <row r="1331" spans="1:11" ht="15">
      <c r="A1331" s="1268" t="s">
        <v>700</v>
      </c>
      <c r="B1331" s="1268" t="s">
        <v>1696</v>
      </c>
      <c r="C1331" s="1269">
        <v>842000000</v>
      </c>
      <c r="D1331" s="1269">
        <v>800000000</v>
      </c>
      <c r="E1331" s="1270">
        <v>18</v>
      </c>
      <c r="F1331" s="1270">
        <v>12</v>
      </c>
      <c r="G1331" s="1270">
        <v>0</v>
      </c>
      <c r="H1331" s="1270">
        <v>12</v>
      </c>
      <c r="I1331" s="1271">
        <v>42461</v>
      </c>
      <c r="K1331" s="1147">
        <f>VLOOKUP(A1331,Target!$E$100:$K$162,7,0)</f>
        <v>18</v>
      </c>
    </row>
    <row r="1332" spans="1:11" ht="15">
      <c r="A1332" s="1268" t="s">
        <v>703</v>
      </c>
      <c r="B1332" s="1268" t="s">
        <v>1697</v>
      </c>
      <c r="C1332" s="1269">
        <v>842000000</v>
      </c>
      <c r="D1332" s="1269">
        <v>800000000</v>
      </c>
      <c r="E1332" s="1270">
        <v>31</v>
      </c>
      <c r="F1332" s="1270">
        <v>11</v>
      </c>
      <c r="G1332" s="1270">
        <v>0</v>
      </c>
      <c r="H1332" s="1270">
        <v>11</v>
      </c>
      <c r="I1332" s="1271">
        <v>42461</v>
      </c>
      <c r="K1332" s="1147">
        <f>VLOOKUP(A1332,Target!$E$100:$K$162,7,0)</f>
        <v>31</v>
      </c>
    </row>
    <row r="1333" spans="1:11" ht="15">
      <c r="A1333" s="1268" t="s">
        <v>728</v>
      </c>
      <c r="B1333" s="1268" t="s">
        <v>1698</v>
      </c>
      <c r="C1333" s="1269">
        <v>842000000</v>
      </c>
      <c r="D1333" s="1269">
        <v>800000000</v>
      </c>
      <c r="E1333" s="1270">
        <v>36</v>
      </c>
      <c r="F1333" s="1270">
        <v>15</v>
      </c>
      <c r="G1333" s="1270">
        <v>0</v>
      </c>
      <c r="H1333" s="1270">
        <v>15</v>
      </c>
      <c r="I1333" s="1271">
        <v>42461</v>
      </c>
      <c r="K1333" s="1147">
        <f>VLOOKUP(A1333,Target!$E$100:$K$162,7,0)</f>
        <v>36</v>
      </c>
    </row>
    <row r="1334" spans="1:11" ht="15">
      <c r="A1334" s="1268" t="s">
        <v>806</v>
      </c>
      <c r="B1334" s="1268" t="s">
        <v>1699</v>
      </c>
      <c r="C1334" s="1269">
        <v>968000000</v>
      </c>
      <c r="D1334" s="1269">
        <v>920000000</v>
      </c>
      <c r="E1334" s="1270">
        <v>21</v>
      </c>
      <c r="F1334" s="1270">
        <v>12</v>
      </c>
      <c r="G1334" s="1270">
        <v>0</v>
      </c>
      <c r="H1334" s="1270">
        <v>12</v>
      </c>
      <c r="I1334" s="1271">
        <v>42461</v>
      </c>
      <c r="K1334" s="1147">
        <f>VLOOKUP(A1334,Target!$E$100:$K$162,7,0)</f>
        <v>21</v>
      </c>
    </row>
    <row r="1335" spans="1:11" ht="15">
      <c r="A1335" s="1268" t="s">
        <v>804</v>
      </c>
      <c r="B1335" s="1268" t="s">
        <v>1700</v>
      </c>
      <c r="C1335" s="1269">
        <v>842000000</v>
      </c>
      <c r="D1335" s="1269">
        <v>800000000</v>
      </c>
      <c r="E1335" s="1270">
        <v>34</v>
      </c>
      <c r="F1335" s="1270">
        <v>12</v>
      </c>
      <c r="G1335" s="1270">
        <v>0</v>
      </c>
      <c r="H1335" s="1270">
        <v>12</v>
      </c>
      <c r="I1335" s="1271">
        <v>42461</v>
      </c>
      <c r="K1335" s="1147">
        <f>VLOOKUP(A1335,Target!$E$100:$K$162,7,0)</f>
        <v>34</v>
      </c>
    </row>
    <row r="1336" spans="1:11" ht="15">
      <c r="A1336" s="1268" t="s">
        <v>803</v>
      </c>
      <c r="B1336" s="1268" t="s">
        <v>1701</v>
      </c>
      <c r="C1336" s="1269">
        <v>842000000</v>
      </c>
      <c r="D1336" s="1269">
        <v>800000000</v>
      </c>
      <c r="E1336" s="1270">
        <v>30</v>
      </c>
      <c r="F1336" s="1270">
        <v>12</v>
      </c>
      <c r="G1336" s="1270">
        <v>0</v>
      </c>
      <c r="H1336" s="1270">
        <v>12</v>
      </c>
      <c r="I1336" s="1271">
        <v>42461</v>
      </c>
      <c r="K1336" s="1147">
        <f>VLOOKUP(A1336,Target!$E$100:$K$162,7,0)</f>
        <v>30</v>
      </c>
    </row>
    <row r="1337" spans="1:11" ht="15">
      <c r="A1337" s="1268" t="s">
        <v>801</v>
      </c>
      <c r="B1337" s="1268" t="s">
        <v>1702</v>
      </c>
      <c r="C1337" s="1269">
        <v>1263000000</v>
      </c>
      <c r="D1337" s="1269">
        <v>1200000000</v>
      </c>
      <c r="E1337" s="1270">
        <v>20</v>
      </c>
      <c r="F1337" s="1270">
        <v>12</v>
      </c>
      <c r="G1337" s="1270">
        <v>0</v>
      </c>
      <c r="H1337" s="1270">
        <v>12</v>
      </c>
      <c r="I1337" s="1271">
        <v>42461</v>
      </c>
      <c r="K1337" s="1147">
        <f>VLOOKUP(A1337,Target!$E$100:$K$162,7,0)</f>
        <v>20</v>
      </c>
    </row>
    <row r="1338" spans="1:11" ht="15">
      <c r="A1338" s="1268" t="s">
        <v>849</v>
      </c>
      <c r="B1338" s="1268" t="s">
        <v>1703</v>
      </c>
      <c r="C1338" s="1269">
        <v>1053000000</v>
      </c>
      <c r="D1338" s="1269">
        <v>1000000000</v>
      </c>
      <c r="E1338" s="1270">
        <v>29</v>
      </c>
      <c r="F1338" s="1270">
        <v>12</v>
      </c>
      <c r="G1338" s="1270">
        <v>0</v>
      </c>
      <c r="H1338" s="1270">
        <v>12</v>
      </c>
      <c r="I1338" s="1271">
        <v>42461</v>
      </c>
      <c r="K1338" s="1147">
        <f>VLOOKUP(A1338,Target!$E$100:$K$162,7,0)</f>
        <v>29</v>
      </c>
    </row>
    <row r="1339" spans="1:11" ht="15">
      <c r="A1339" s="1268" t="s">
        <v>1002</v>
      </c>
      <c r="B1339" s="1268" t="s">
        <v>1704</v>
      </c>
      <c r="C1339" s="1269">
        <v>842000000</v>
      </c>
      <c r="D1339" s="1269">
        <v>800000000</v>
      </c>
      <c r="E1339" s="1270">
        <v>39</v>
      </c>
      <c r="F1339" s="1270">
        <v>15</v>
      </c>
      <c r="G1339" s="1270">
        <v>0</v>
      </c>
      <c r="H1339" s="1270">
        <v>15</v>
      </c>
      <c r="I1339" s="1271">
        <v>42461</v>
      </c>
      <c r="K1339" s="1147">
        <f>VLOOKUP(A1339,Target!$E$100:$K$162,7,0)</f>
        <v>39</v>
      </c>
    </row>
    <row r="1340" spans="1:11" ht="15">
      <c r="A1340" s="1268" t="s">
        <v>913</v>
      </c>
      <c r="B1340" s="1268" t="s">
        <v>1705</v>
      </c>
      <c r="C1340" s="1269">
        <v>789000000</v>
      </c>
      <c r="D1340" s="1269">
        <v>750000000</v>
      </c>
      <c r="E1340" s="1270">
        <v>37</v>
      </c>
      <c r="F1340" s="1270">
        <v>15</v>
      </c>
      <c r="G1340" s="1270">
        <v>0</v>
      </c>
      <c r="H1340" s="1270">
        <v>15</v>
      </c>
      <c r="I1340" s="1271">
        <v>42461</v>
      </c>
      <c r="K1340" s="1147">
        <f>VLOOKUP(A1340,Target!$E$100:$K$162,7,0)</f>
        <v>37</v>
      </c>
    </row>
    <row r="1341" spans="1:11" ht="15">
      <c r="A1341" s="1268" t="s">
        <v>1001</v>
      </c>
      <c r="B1341" s="1268" t="s">
        <v>1706</v>
      </c>
      <c r="C1341" s="1269">
        <v>589000000</v>
      </c>
      <c r="D1341" s="1269">
        <v>560000000</v>
      </c>
      <c r="E1341" s="1270">
        <v>20</v>
      </c>
      <c r="F1341" s="1270">
        <v>15</v>
      </c>
      <c r="G1341" s="1270">
        <v>0</v>
      </c>
      <c r="H1341" s="1270">
        <v>15</v>
      </c>
      <c r="I1341" s="1271">
        <v>42461</v>
      </c>
      <c r="K1341" s="1147">
        <f>VLOOKUP(A1341,Target!$E$100:$K$162,7,0)</f>
        <v>20</v>
      </c>
    </row>
    <row r="1342" spans="1:11" ht="15">
      <c r="A1342" s="1268" t="s">
        <v>1000</v>
      </c>
      <c r="B1342" s="1268" t="s">
        <v>1707</v>
      </c>
      <c r="C1342" s="1269">
        <v>947000000</v>
      </c>
      <c r="D1342" s="1269">
        <v>900000000</v>
      </c>
      <c r="E1342" s="1270">
        <v>41</v>
      </c>
      <c r="F1342" s="1270">
        <v>15</v>
      </c>
      <c r="G1342" s="1270">
        <v>0</v>
      </c>
      <c r="H1342" s="1270">
        <v>15</v>
      </c>
      <c r="I1342" s="1271">
        <v>42461</v>
      </c>
      <c r="J1342" s="1318"/>
      <c r="K1342" s="1147">
        <f>VLOOKUP(A1342,Target!$E$100:$K$162,7,0)</f>
        <v>41</v>
      </c>
    </row>
    <row r="1343" spans="1:11" ht="15">
      <c r="A1343" s="1268" t="s">
        <v>999</v>
      </c>
      <c r="B1343" s="1268" t="s">
        <v>1708</v>
      </c>
      <c r="C1343" s="1269">
        <v>842000000</v>
      </c>
      <c r="D1343" s="1269">
        <v>800000000</v>
      </c>
      <c r="E1343" s="1270">
        <v>26</v>
      </c>
      <c r="F1343" s="1270">
        <v>15</v>
      </c>
      <c r="G1343" s="1270">
        <v>0</v>
      </c>
      <c r="H1343" s="1270">
        <v>15</v>
      </c>
      <c r="I1343" s="1271">
        <v>42461</v>
      </c>
      <c r="J1343" s="1318"/>
      <c r="K1343" s="1147">
        <f>VLOOKUP(A1343,Target!$E$100:$K$162,7,0)</f>
        <v>26</v>
      </c>
    </row>
    <row r="1344" spans="1:11" ht="15">
      <c r="A1344" s="1268" t="s">
        <v>998</v>
      </c>
      <c r="B1344" s="1268" t="s">
        <v>1709</v>
      </c>
      <c r="C1344" s="1269">
        <v>1000000000</v>
      </c>
      <c r="D1344" s="1269">
        <v>950000000</v>
      </c>
      <c r="E1344" s="1270">
        <v>47</v>
      </c>
      <c r="F1344" s="1270">
        <v>21</v>
      </c>
      <c r="G1344" s="1270">
        <v>0</v>
      </c>
      <c r="H1344" s="1270">
        <v>21</v>
      </c>
      <c r="I1344" s="1271">
        <v>42461</v>
      </c>
      <c r="K1344" s="1147">
        <f>VLOOKUP(A1344,Target!$E$100:$K$162,7,0)</f>
        <v>47</v>
      </c>
    </row>
    <row r="1345" spans="1:11" ht="15">
      <c r="A1345" s="1268" t="s">
        <v>997</v>
      </c>
      <c r="B1345" s="1268" t="s">
        <v>1710</v>
      </c>
      <c r="C1345" s="1269">
        <v>947000000</v>
      </c>
      <c r="D1345" s="1269">
        <v>900000000</v>
      </c>
      <c r="E1345" s="1270">
        <v>26</v>
      </c>
      <c r="F1345" s="1270">
        <v>12</v>
      </c>
      <c r="G1345" s="1270">
        <v>0</v>
      </c>
      <c r="H1345" s="1270">
        <v>12</v>
      </c>
      <c r="I1345" s="1271">
        <v>42461</v>
      </c>
      <c r="K1345" s="1147">
        <f>VLOOKUP(A1345,Target!$E$100:$K$162,7,0)</f>
        <v>26</v>
      </c>
    </row>
    <row r="1346" spans="1:11" ht="15">
      <c r="A1346" s="1268" t="s">
        <v>1313</v>
      </c>
      <c r="B1346" s="1268" t="s">
        <v>1711</v>
      </c>
      <c r="C1346" s="1269">
        <v>842000000</v>
      </c>
      <c r="D1346" s="1269">
        <v>800000000</v>
      </c>
      <c r="E1346" s="1270">
        <v>40</v>
      </c>
      <c r="F1346" s="1270">
        <v>15</v>
      </c>
      <c r="G1346" s="1270">
        <v>0</v>
      </c>
      <c r="H1346" s="1270">
        <v>15</v>
      </c>
      <c r="I1346" s="1271">
        <v>42461</v>
      </c>
      <c r="K1346" s="1147">
        <f>VLOOKUP(A1346,Target!$E$100:$K$162,7,0)</f>
        <v>40</v>
      </c>
    </row>
    <row r="1347" spans="1:11" ht="15">
      <c r="A1347" s="1268" t="s">
        <v>1457</v>
      </c>
      <c r="B1347" s="1268" t="s">
        <v>1712</v>
      </c>
      <c r="C1347" s="1269">
        <v>684000000</v>
      </c>
      <c r="D1347" s="1269">
        <v>650000000</v>
      </c>
      <c r="E1347" s="1270">
        <v>17</v>
      </c>
      <c r="F1347" s="1270">
        <v>12</v>
      </c>
      <c r="G1347" s="1270">
        <v>0</v>
      </c>
      <c r="H1347" s="1270">
        <v>12</v>
      </c>
      <c r="I1347" s="1271">
        <v>42461</v>
      </c>
      <c r="K1347" s="1147">
        <f>VLOOKUP(A1347,Target!$E$100:$K$162,7,0)</f>
        <v>17</v>
      </c>
    </row>
    <row r="1348" spans="1:11" ht="15">
      <c r="A1348" s="1268" t="s">
        <v>1312</v>
      </c>
      <c r="B1348" s="1268" t="s">
        <v>1713</v>
      </c>
      <c r="C1348" s="1269">
        <v>906000000</v>
      </c>
      <c r="D1348" s="1269">
        <v>860500000</v>
      </c>
      <c r="E1348" s="1270">
        <v>29</v>
      </c>
      <c r="F1348" s="1270">
        <v>6</v>
      </c>
      <c r="G1348" s="1270">
        <v>0</v>
      </c>
      <c r="H1348" s="1270">
        <v>6</v>
      </c>
      <c r="I1348" s="1271">
        <v>42461</v>
      </c>
      <c r="K1348" s="1147">
        <f>VLOOKUP(A1348,Target!$E$100:$K$162,7,0)</f>
        <v>29</v>
      </c>
    </row>
    <row r="1349" spans="1:11" ht="15">
      <c r="A1349" s="1268" t="s">
        <v>1462</v>
      </c>
      <c r="B1349" s="1268" t="s">
        <v>1714</v>
      </c>
      <c r="C1349" s="1269">
        <v>1082000000</v>
      </c>
      <c r="D1349" s="1269">
        <v>1028000000</v>
      </c>
      <c r="E1349" s="1270">
        <v>50</v>
      </c>
      <c r="F1349" s="1270">
        <v>18</v>
      </c>
      <c r="G1349" s="1270">
        <v>0</v>
      </c>
      <c r="H1349" s="1270">
        <v>18</v>
      </c>
      <c r="I1349" s="1271">
        <v>42461</v>
      </c>
      <c r="K1349" s="1147">
        <f>VLOOKUP(A1349,Target!$E$100:$K$162,7,0)</f>
        <v>50</v>
      </c>
    </row>
    <row r="1350" spans="1:11" ht="15">
      <c r="A1350" s="1268" t="s">
        <v>1197</v>
      </c>
      <c r="B1350" s="1268" t="s">
        <v>1745</v>
      </c>
      <c r="C1350" s="1269">
        <v>1053000000</v>
      </c>
      <c r="D1350" s="1269">
        <v>1000000000</v>
      </c>
      <c r="E1350" s="1270">
        <v>29</v>
      </c>
      <c r="F1350" s="1270">
        <v>12</v>
      </c>
      <c r="G1350" s="1270">
        <v>0</v>
      </c>
      <c r="H1350" s="1270">
        <v>12</v>
      </c>
      <c r="I1350" s="1271">
        <v>42461</v>
      </c>
      <c r="J1350" s="1318" t="s">
        <v>2600</v>
      </c>
      <c r="K1350" s="1147" t="e">
        <f>VLOOKUP(A1350,Target!$E$100:$K$162,7,0)</f>
        <v>#N/A</v>
      </c>
    </row>
    <row r="1351" spans="1:11" ht="15">
      <c r="A1351" s="1268" t="s">
        <v>1316</v>
      </c>
      <c r="B1351" s="1268" t="s">
        <v>1746</v>
      </c>
      <c r="C1351" s="1269">
        <v>2220000000</v>
      </c>
      <c r="D1351" s="1269">
        <v>2110000000</v>
      </c>
      <c r="E1351" s="1270">
        <v>96</v>
      </c>
      <c r="F1351" s="1270">
        <v>45</v>
      </c>
      <c r="G1351" s="1270">
        <v>0</v>
      </c>
      <c r="H1351" s="1270">
        <v>45</v>
      </c>
      <c r="I1351" s="1271">
        <v>42461</v>
      </c>
      <c r="J1351" s="1318" t="s">
        <v>2600</v>
      </c>
      <c r="K1351" s="1147" t="e">
        <f>VLOOKUP(A1351,Target!$E$100:$K$162,7,0)</f>
        <v>#N/A</v>
      </c>
    </row>
    <row r="1352" spans="1:11" ht="15">
      <c r="A1352" s="1268" t="s">
        <v>1199</v>
      </c>
      <c r="B1352" s="1268" t="s">
        <v>1747</v>
      </c>
      <c r="C1352" s="1269">
        <v>842000000</v>
      </c>
      <c r="D1352" s="1269">
        <v>800000000</v>
      </c>
      <c r="E1352" s="1270">
        <v>26</v>
      </c>
      <c r="F1352" s="1270">
        <v>15</v>
      </c>
      <c r="G1352" s="1270">
        <v>0</v>
      </c>
      <c r="H1352" s="1270">
        <v>15</v>
      </c>
      <c r="I1352" s="1271">
        <v>42461</v>
      </c>
      <c r="J1352" s="1318" t="s">
        <v>2600</v>
      </c>
      <c r="K1352" s="1147" t="e">
        <f>VLOOKUP(A1352,Target!$E$100:$K$162,7,0)</f>
        <v>#N/A</v>
      </c>
    </row>
    <row r="1353" spans="1:11" ht="15">
      <c r="A1353" s="1268" t="s">
        <v>1317</v>
      </c>
      <c r="B1353" s="1268" t="s">
        <v>1748</v>
      </c>
      <c r="C1353" s="1269">
        <v>1000000000</v>
      </c>
      <c r="D1353" s="1269">
        <v>950000000</v>
      </c>
      <c r="E1353" s="1270">
        <v>47</v>
      </c>
      <c r="F1353" s="1270">
        <v>21</v>
      </c>
      <c r="G1353" s="1270">
        <v>0</v>
      </c>
      <c r="H1353" s="1270">
        <v>21</v>
      </c>
      <c r="I1353" s="1271">
        <v>42461</v>
      </c>
      <c r="J1353" s="1318" t="s">
        <v>2600</v>
      </c>
      <c r="K1353" s="1147" t="e">
        <f>VLOOKUP(A1353,Target!$E$100:$K$162,7,0)</f>
        <v>#N/A</v>
      </c>
    </row>
    <row r="1354" spans="1:11" ht="15">
      <c r="A1354" s="1268" t="s">
        <v>1318</v>
      </c>
      <c r="B1354" s="1268" t="s">
        <v>1749</v>
      </c>
      <c r="C1354" s="1269">
        <v>842000000</v>
      </c>
      <c r="D1354" s="1269">
        <v>800000000</v>
      </c>
      <c r="E1354" s="1270">
        <v>40</v>
      </c>
      <c r="F1354" s="1270">
        <v>15</v>
      </c>
      <c r="G1354" s="1270">
        <v>0</v>
      </c>
      <c r="H1354" s="1270">
        <v>15</v>
      </c>
      <c r="I1354" s="1271">
        <v>42461</v>
      </c>
      <c r="J1354" s="1318" t="s">
        <v>2600</v>
      </c>
      <c r="K1354" s="1147" t="e">
        <f>VLOOKUP(A1354,Target!$E$100:$K$162,7,0)</f>
        <v>#N/A</v>
      </c>
    </row>
    <row r="1355" spans="1:11" ht="15">
      <c r="A1355" s="1268" t="s">
        <v>1945</v>
      </c>
      <c r="B1355" s="1268" t="s">
        <v>1946</v>
      </c>
      <c r="C1355" s="1269">
        <v>526000000</v>
      </c>
      <c r="D1355" s="1269">
        <v>500000000</v>
      </c>
      <c r="E1355" s="1270">
        <v>41</v>
      </c>
      <c r="F1355" s="1270">
        <v>15</v>
      </c>
      <c r="G1355" s="1270">
        <v>0</v>
      </c>
      <c r="H1355" s="1270">
        <v>15</v>
      </c>
      <c r="I1355" s="1271">
        <v>42461</v>
      </c>
      <c r="J1355" s="1318" t="s">
        <v>2600</v>
      </c>
      <c r="K1355" s="1147" t="e">
        <f>VLOOKUP(A1355,Target!$E$100:$K$162,7,0)</f>
        <v>#N/A</v>
      </c>
    </row>
    <row r="1356" spans="1:11" ht="15">
      <c r="A1356" s="1268" t="s">
        <v>2115</v>
      </c>
      <c r="B1356" s="1268" t="s">
        <v>2116</v>
      </c>
      <c r="C1356" s="1269">
        <v>800000000</v>
      </c>
      <c r="D1356" s="1269">
        <v>760000000</v>
      </c>
      <c r="E1356" s="1270">
        <v>44</v>
      </c>
      <c r="F1356" s="1270">
        <v>12</v>
      </c>
      <c r="G1356" s="1270">
        <v>0</v>
      </c>
      <c r="H1356" s="1270">
        <v>12</v>
      </c>
      <c r="I1356" s="1271">
        <v>42461</v>
      </c>
      <c r="J1356" s="1318" t="s">
        <v>2600</v>
      </c>
      <c r="K1356" s="1147" t="e">
        <f>VLOOKUP(A1356,Target!$E$100:$K$162,7,0)</f>
        <v>#N/A</v>
      </c>
    </row>
    <row r="1357" spans="1:11" ht="15">
      <c r="A1357" s="1268" t="s">
        <v>2113</v>
      </c>
      <c r="B1357" s="1268" t="s">
        <v>2114</v>
      </c>
      <c r="C1357" s="1269">
        <v>1558000000</v>
      </c>
      <c r="D1357" s="1269">
        <v>1480000000</v>
      </c>
      <c r="E1357" s="1270">
        <v>66</v>
      </c>
      <c r="F1357" s="1270">
        <v>27</v>
      </c>
      <c r="G1357" s="1270">
        <v>0</v>
      </c>
      <c r="H1357" s="1270">
        <v>27</v>
      </c>
      <c r="I1357" s="1271">
        <v>42461</v>
      </c>
      <c r="J1357" s="1318" t="s">
        <v>2600</v>
      </c>
      <c r="K1357" s="1147" t="e">
        <f>VLOOKUP(A1357,Target!$E$100:$K$162,7,0)</f>
        <v>#N/A</v>
      </c>
    </row>
    <row r="1358" spans="1:11" ht="15">
      <c r="A1358" s="1268" t="s">
        <v>2331</v>
      </c>
      <c r="B1358" s="1268" t="s">
        <v>2332</v>
      </c>
      <c r="C1358" s="1269">
        <v>737000000</v>
      </c>
      <c r="D1358" s="1269">
        <v>700000000</v>
      </c>
      <c r="E1358" s="1270">
        <v>35</v>
      </c>
      <c r="F1358" s="1270">
        <v>12</v>
      </c>
      <c r="G1358" s="1270">
        <v>0</v>
      </c>
      <c r="H1358" s="1270">
        <v>12</v>
      </c>
      <c r="I1358" s="1271">
        <v>42461</v>
      </c>
      <c r="J1358" s="1318" t="s">
        <v>2600</v>
      </c>
      <c r="K1358" s="1147" t="e">
        <f>VLOOKUP(A1358,Target!$E$100:$K$162,7,0)</f>
        <v>#N/A</v>
      </c>
    </row>
    <row r="1359" spans="1:11" ht="15">
      <c r="A1359" s="1268" t="s">
        <v>2459</v>
      </c>
      <c r="B1359" s="1268" t="s">
        <v>2460</v>
      </c>
      <c r="C1359" s="1269">
        <v>947000000</v>
      </c>
      <c r="D1359" s="1269">
        <v>900000000</v>
      </c>
      <c r="E1359" s="1270">
        <v>41</v>
      </c>
      <c r="F1359" s="1270">
        <v>15</v>
      </c>
      <c r="G1359" s="1270">
        <v>0</v>
      </c>
      <c r="H1359" s="1270">
        <v>15</v>
      </c>
      <c r="I1359" s="1271">
        <v>42461</v>
      </c>
      <c r="J1359" s="1318" t="s">
        <v>2600</v>
      </c>
      <c r="K1359" s="1147" t="e">
        <f>VLOOKUP(A1359,Target!$E$100:$K$162,7,0)</f>
        <v>#N/A</v>
      </c>
    </row>
    <row r="1362" spans="1:10">
      <c r="A1362" s="1326" t="s">
        <v>3058</v>
      </c>
    </row>
    <row r="1363" spans="1:10" ht="15">
      <c r="A1363" s="1327" t="s">
        <v>1007</v>
      </c>
      <c r="B1363" s="1327" t="s">
        <v>1008</v>
      </c>
      <c r="C1363" s="1327" t="s">
        <v>1</v>
      </c>
      <c r="D1363" s="1327" t="s">
        <v>2</v>
      </c>
      <c r="E1363" s="1327" t="s">
        <v>1006</v>
      </c>
      <c r="F1363" s="1327" t="s">
        <v>1005</v>
      </c>
      <c r="G1363" s="1327" t="s">
        <v>1004</v>
      </c>
      <c r="H1363" s="1327" t="s">
        <v>1003</v>
      </c>
      <c r="I1363" s="1327" t="s">
        <v>1058</v>
      </c>
    </row>
    <row r="1364" spans="1:10" ht="15">
      <c r="A1364" s="1328" t="s">
        <v>35</v>
      </c>
      <c r="B1364" s="1328" t="s">
        <v>1674</v>
      </c>
      <c r="C1364" s="1329">
        <v>737000000</v>
      </c>
      <c r="D1364" s="1329">
        <v>700000000.00000012</v>
      </c>
      <c r="E1364" s="1330">
        <v>19</v>
      </c>
      <c r="F1364" s="1330">
        <v>12</v>
      </c>
      <c r="G1364" s="1330">
        <v>0</v>
      </c>
      <c r="H1364" s="1330">
        <v>12</v>
      </c>
      <c r="I1364" s="1331">
        <v>42491</v>
      </c>
      <c r="J1364" s="1147" t="s">
        <v>35</v>
      </c>
    </row>
    <row r="1365" spans="1:10" ht="15">
      <c r="A1365" s="1328" t="s">
        <v>64</v>
      </c>
      <c r="B1365" s="1328" t="s">
        <v>1675</v>
      </c>
      <c r="C1365" s="1329">
        <v>947000000</v>
      </c>
      <c r="D1365" s="1329">
        <v>900000000.00000012</v>
      </c>
      <c r="E1365" s="1330">
        <v>36</v>
      </c>
      <c r="F1365" s="1330">
        <v>12</v>
      </c>
      <c r="G1365" s="1330">
        <v>0</v>
      </c>
      <c r="H1365" s="1330">
        <v>12</v>
      </c>
      <c r="I1365" s="1331">
        <v>42491</v>
      </c>
      <c r="J1365" s="1147" t="s">
        <v>64</v>
      </c>
    </row>
    <row r="1366" spans="1:10" ht="15">
      <c r="A1366" s="1328" t="s">
        <v>131</v>
      </c>
      <c r="B1366" s="1328" t="s">
        <v>1676</v>
      </c>
      <c r="C1366" s="1329">
        <v>1304000000</v>
      </c>
      <c r="D1366" s="1329">
        <v>1238500000</v>
      </c>
      <c r="E1366" s="1330">
        <v>44</v>
      </c>
      <c r="F1366" s="1330">
        <v>24</v>
      </c>
      <c r="G1366" s="1330">
        <v>14</v>
      </c>
      <c r="H1366" s="1330">
        <v>38</v>
      </c>
      <c r="I1366" s="1331">
        <v>42491</v>
      </c>
      <c r="J1366" s="1147" t="s">
        <v>131</v>
      </c>
    </row>
    <row r="1367" spans="1:10" ht="15">
      <c r="A1367" s="1328" t="s">
        <v>3053</v>
      </c>
      <c r="B1367" s="1328" t="s">
        <v>1677</v>
      </c>
      <c r="C1367" s="1329">
        <v>929000000</v>
      </c>
      <c r="D1367" s="1329">
        <v>882500000</v>
      </c>
      <c r="E1367" s="1330">
        <v>32</v>
      </c>
      <c r="F1367" s="1330">
        <v>9</v>
      </c>
      <c r="G1367" s="1330">
        <v>0</v>
      </c>
      <c r="H1367" s="1330">
        <v>9</v>
      </c>
      <c r="I1367" s="1331">
        <v>42491</v>
      </c>
      <c r="J1367" s="1147" t="s">
        <v>3053</v>
      </c>
    </row>
    <row r="1368" spans="1:10" ht="15">
      <c r="A1368" s="1328" t="s">
        <v>133</v>
      </c>
      <c r="B1368" s="1328" t="s">
        <v>1678</v>
      </c>
      <c r="C1368" s="1329">
        <v>1309000000</v>
      </c>
      <c r="D1368" s="1329">
        <v>1243500000</v>
      </c>
      <c r="E1368" s="1330">
        <v>49</v>
      </c>
      <c r="F1368" s="1330">
        <v>15</v>
      </c>
      <c r="G1368" s="1330">
        <v>0</v>
      </c>
      <c r="H1368" s="1330">
        <v>15</v>
      </c>
      <c r="I1368" s="1331">
        <v>42491</v>
      </c>
      <c r="J1368" s="1147" t="s">
        <v>133</v>
      </c>
    </row>
    <row r="1369" spans="1:10" ht="15">
      <c r="A1369" s="1328" t="s">
        <v>3056</v>
      </c>
      <c r="B1369" s="1328" t="s">
        <v>1679</v>
      </c>
      <c r="C1369" s="1329">
        <v>1611000000</v>
      </c>
      <c r="D1369" s="1329">
        <v>1530500000</v>
      </c>
      <c r="E1369" s="1330">
        <v>63</v>
      </c>
      <c r="F1369" s="1330">
        <v>20</v>
      </c>
      <c r="G1369" s="1330">
        <v>0</v>
      </c>
      <c r="H1369" s="1330">
        <v>20</v>
      </c>
      <c r="I1369" s="1331">
        <v>42491</v>
      </c>
      <c r="J1369" s="1147" t="s">
        <v>3056</v>
      </c>
    </row>
    <row r="1370" spans="1:10" ht="15">
      <c r="A1370" s="1328" t="s">
        <v>138</v>
      </c>
      <c r="B1370" s="1328" t="s">
        <v>1680</v>
      </c>
      <c r="C1370" s="1329">
        <v>684000000</v>
      </c>
      <c r="D1370" s="1329">
        <v>650000000.00000012</v>
      </c>
      <c r="E1370" s="1330">
        <v>28</v>
      </c>
      <c r="F1370" s="1330">
        <v>12</v>
      </c>
      <c r="G1370" s="1330">
        <v>0</v>
      </c>
      <c r="H1370" s="1330">
        <v>12</v>
      </c>
      <c r="I1370" s="1331">
        <v>42491</v>
      </c>
      <c r="J1370" s="1147" t="s">
        <v>138</v>
      </c>
    </row>
    <row r="1371" spans="1:10" ht="15">
      <c r="A1371" s="1328" t="s">
        <v>3054</v>
      </c>
      <c r="B1371" s="1328" t="s">
        <v>1682</v>
      </c>
      <c r="C1371" s="1329">
        <v>658000000</v>
      </c>
      <c r="D1371" s="1329">
        <v>625500000</v>
      </c>
      <c r="E1371" s="1330">
        <v>36</v>
      </c>
      <c r="F1371" s="1330">
        <v>49</v>
      </c>
      <c r="G1371" s="1330">
        <v>0</v>
      </c>
      <c r="H1371" s="1330">
        <v>49</v>
      </c>
      <c r="I1371" s="1331">
        <v>42491</v>
      </c>
      <c r="J1371" s="1147" t="s">
        <v>3054</v>
      </c>
    </row>
    <row r="1372" spans="1:10" ht="15">
      <c r="A1372" s="1328" t="s">
        <v>540</v>
      </c>
      <c r="B1372" s="1328" t="s">
        <v>1683</v>
      </c>
      <c r="C1372" s="1329">
        <v>737000000</v>
      </c>
      <c r="D1372" s="1329">
        <v>700000000</v>
      </c>
      <c r="E1372" s="1330">
        <v>22</v>
      </c>
      <c r="F1372" s="1330">
        <v>12</v>
      </c>
      <c r="G1372" s="1330">
        <v>0</v>
      </c>
      <c r="H1372" s="1330">
        <v>12</v>
      </c>
      <c r="I1372" s="1331">
        <v>42491</v>
      </c>
      <c r="J1372" s="1147" t="s">
        <v>540</v>
      </c>
    </row>
    <row r="1373" spans="1:10" ht="15">
      <c r="A1373" s="1328" t="s">
        <v>561</v>
      </c>
      <c r="B1373" s="1328" t="s">
        <v>1684</v>
      </c>
      <c r="C1373" s="1329">
        <v>821000000</v>
      </c>
      <c r="D1373" s="1329">
        <v>780000000</v>
      </c>
      <c r="E1373" s="1330">
        <v>18</v>
      </c>
      <c r="F1373" s="1330">
        <v>12</v>
      </c>
      <c r="G1373" s="1330">
        <v>0</v>
      </c>
      <c r="H1373" s="1330">
        <v>12</v>
      </c>
      <c r="I1373" s="1331">
        <v>42491</v>
      </c>
      <c r="J1373" s="1147" t="s">
        <v>561</v>
      </c>
    </row>
    <row r="1374" spans="1:10" ht="15">
      <c r="A1374" s="1328" t="s">
        <v>3057</v>
      </c>
      <c r="B1374" s="1328" t="s">
        <v>1685</v>
      </c>
      <c r="C1374" s="1329">
        <v>821000000</v>
      </c>
      <c r="D1374" s="1329">
        <v>780000000</v>
      </c>
      <c r="E1374" s="1330">
        <v>41</v>
      </c>
      <c r="F1374" s="1330">
        <v>14</v>
      </c>
      <c r="G1374" s="1330">
        <v>0</v>
      </c>
      <c r="H1374" s="1330">
        <v>14</v>
      </c>
      <c r="I1374" s="1331">
        <v>42491</v>
      </c>
      <c r="J1374" s="1147" t="s">
        <v>3057</v>
      </c>
    </row>
    <row r="1375" spans="1:10" ht="15">
      <c r="A1375" s="1328" t="s">
        <v>559</v>
      </c>
      <c r="B1375" s="1328" t="s">
        <v>1686</v>
      </c>
      <c r="C1375" s="1329">
        <v>684000000</v>
      </c>
      <c r="D1375" s="1329">
        <v>650000000.00000012</v>
      </c>
      <c r="E1375" s="1330">
        <v>22</v>
      </c>
      <c r="F1375" s="1330">
        <v>12</v>
      </c>
      <c r="G1375" s="1330">
        <v>0</v>
      </c>
      <c r="H1375" s="1330">
        <v>12</v>
      </c>
      <c r="I1375" s="1331">
        <v>42491</v>
      </c>
      <c r="J1375" s="1147" t="s">
        <v>559</v>
      </c>
    </row>
    <row r="1376" spans="1:10" ht="15">
      <c r="A1376" s="1328" t="s">
        <v>570</v>
      </c>
      <c r="B1376" s="1328" t="s">
        <v>1687</v>
      </c>
      <c r="C1376" s="1329">
        <v>1137000000</v>
      </c>
      <c r="D1376" s="1329">
        <v>1080500000</v>
      </c>
      <c r="E1376" s="1330">
        <v>33</v>
      </c>
      <c r="F1376" s="1330">
        <v>15</v>
      </c>
      <c r="G1376" s="1330">
        <v>0</v>
      </c>
      <c r="H1376" s="1330">
        <v>15</v>
      </c>
      <c r="I1376" s="1331">
        <v>42491</v>
      </c>
      <c r="J1376" s="1147" t="s">
        <v>570</v>
      </c>
    </row>
    <row r="1377" spans="1:10" ht="15">
      <c r="A1377" s="1328" t="s">
        <v>560</v>
      </c>
      <c r="B1377" s="1328" t="s">
        <v>1688</v>
      </c>
      <c r="C1377" s="1329">
        <v>684000000</v>
      </c>
      <c r="D1377" s="1329">
        <v>650000000</v>
      </c>
      <c r="E1377" s="1330">
        <v>27</v>
      </c>
      <c r="F1377" s="1330">
        <v>12</v>
      </c>
      <c r="G1377" s="1330">
        <v>0</v>
      </c>
      <c r="H1377" s="1330">
        <v>12</v>
      </c>
      <c r="I1377" s="1331">
        <v>42491</v>
      </c>
      <c r="J1377" s="1147" t="s">
        <v>560</v>
      </c>
    </row>
    <row r="1378" spans="1:10" ht="15">
      <c r="A1378" s="1328" t="s">
        <v>553</v>
      </c>
      <c r="B1378" s="1328" t="s">
        <v>1689</v>
      </c>
      <c r="C1378" s="1329">
        <v>737000000</v>
      </c>
      <c r="D1378" s="1329">
        <v>700000000.00000012</v>
      </c>
      <c r="E1378" s="1330">
        <v>27</v>
      </c>
      <c r="F1378" s="1330">
        <v>12</v>
      </c>
      <c r="G1378" s="1330">
        <v>0</v>
      </c>
      <c r="H1378" s="1330">
        <v>12</v>
      </c>
      <c r="I1378" s="1331">
        <v>42491</v>
      </c>
      <c r="J1378" s="1147" t="s">
        <v>553</v>
      </c>
    </row>
    <row r="1379" spans="1:10" ht="15">
      <c r="A1379" s="1328" t="s">
        <v>645</v>
      </c>
      <c r="B1379" s="1328" t="s">
        <v>1690</v>
      </c>
      <c r="C1379" s="1329">
        <v>947000000</v>
      </c>
      <c r="D1379" s="1329">
        <v>900000000.00000012</v>
      </c>
      <c r="E1379" s="1330">
        <v>31</v>
      </c>
      <c r="F1379" s="1330">
        <v>12</v>
      </c>
      <c r="G1379" s="1330">
        <v>0</v>
      </c>
      <c r="H1379" s="1330">
        <v>12</v>
      </c>
      <c r="I1379" s="1331">
        <v>42491</v>
      </c>
      <c r="J1379" s="1147" t="s">
        <v>645</v>
      </c>
    </row>
    <row r="1380" spans="1:10" ht="15">
      <c r="A1380" s="1328" t="s">
        <v>608</v>
      </c>
      <c r="B1380" s="1328" t="s">
        <v>1691</v>
      </c>
      <c r="C1380" s="1329">
        <v>0</v>
      </c>
      <c r="D1380" s="1329">
        <v>0</v>
      </c>
      <c r="E1380" s="1330">
        <v>0</v>
      </c>
      <c r="F1380" s="1330">
        <v>0</v>
      </c>
      <c r="G1380" s="1330">
        <v>0</v>
      </c>
      <c r="H1380" s="1330">
        <v>0</v>
      </c>
      <c r="I1380" s="1331">
        <v>42491</v>
      </c>
      <c r="J1380" s="1147" t="s">
        <v>608</v>
      </c>
    </row>
    <row r="1381" spans="1:10" ht="15">
      <c r="A1381" s="1328" t="s">
        <v>644</v>
      </c>
      <c r="B1381" s="1328" t="s">
        <v>1693</v>
      </c>
      <c r="C1381" s="1329">
        <v>1895000000</v>
      </c>
      <c r="D1381" s="1329">
        <v>1800000000</v>
      </c>
      <c r="E1381" s="1330">
        <v>25</v>
      </c>
      <c r="F1381" s="1330">
        <v>12</v>
      </c>
      <c r="G1381" s="1330">
        <v>0</v>
      </c>
      <c r="H1381" s="1330">
        <v>12</v>
      </c>
      <c r="I1381" s="1331">
        <v>42491</v>
      </c>
      <c r="J1381" s="1147" t="s">
        <v>644</v>
      </c>
    </row>
    <row r="1382" spans="1:10" ht="15">
      <c r="A1382" s="1328" t="s">
        <v>643</v>
      </c>
      <c r="B1382" s="1328" t="s">
        <v>1694</v>
      </c>
      <c r="C1382" s="1329">
        <v>1263000000</v>
      </c>
      <c r="D1382" s="1329">
        <v>1200000000</v>
      </c>
      <c r="E1382" s="1330">
        <v>47</v>
      </c>
      <c r="F1382" s="1330">
        <v>12</v>
      </c>
      <c r="G1382" s="1330">
        <v>0</v>
      </c>
      <c r="H1382" s="1330">
        <v>12</v>
      </c>
      <c r="I1382" s="1331">
        <v>42491</v>
      </c>
      <c r="J1382" s="1147" t="s">
        <v>643</v>
      </c>
    </row>
    <row r="1383" spans="1:10" ht="15">
      <c r="A1383" s="1328" t="s">
        <v>702</v>
      </c>
      <c r="B1383" s="1328" t="s">
        <v>1695</v>
      </c>
      <c r="C1383" s="1329">
        <v>1500000000</v>
      </c>
      <c r="D1383" s="1329">
        <v>1425000000</v>
      </c>
      <c r="E1383" s="1330">
        <v>20</v>
      </c>
      <c r="F1383" s="1330">
        <v>12</v>
      </c>
      <c r="G1383" s="1330">
        <v>0</v>
      </c>
      <c r="H1383" s="1330">
        <v>12</v>
      </c>
      <c r="I1383" s="1331">
        <v>42491</v>
      </c>
      <c r="J1383" s="1147" t="s">
        <v>702</v>
      </c>
    </row>
    <row r="1384" spans="1:10" ht="15">
      <c r="A1384" s="1328" t="s">
        <v>700</v>
      </c>
      <c r="B1384" s="1328" t="s">
        <v>1696</v>
      </c>
      <c r="C1384" s="1329">
        <v>737000000</v>
      </c>
      <c r="D1384" s="1329">
        <v>700000000.00000012</v>
      </c>
      <c r="E1384" s="1330">
        <v>21</v>
      </c>
      <c r="F1384" s="1330">
        <v>12</v>
      </c>
      <c r="G1384" s="1330">
        <v>0</v>
      </c>
      <c r="H1384" s="1330">
        <v>12</v>
      </c>
      <c r="I1384" s="1331">
        <v>42491</v>
      </c>
      <c r="J1384" s="1147" t="s">
        <v>700</v>
      </c>
    </row>
    <row r="1385" spans="1:10" ht="15">
      <c r="A1385" s="1328" t="s">
        <v>703</v>
      </c>
      <c r="B1385" s="1328" t="s">
        <v>1697</v>
      </c>
      <c r="C1385" s="1329">
        <v>674000000</v>
      </c>
      <c r="D1385" s="1329">
        <v>640000000</v>
      </c>
      <c r="E1385" s="1330">
        <v>29</v>
      </c>
      <c r="F1385" s="1330">
        <v>9</v>
      </c>
      <c r="G1385" s="1330">
        <v>0</v>
      </c>
      <c r="H1385" s="1330">
        <v>9</v>
      </c>
      <c r="I1385" s="1331">
        <v>42491</v>
      </c>
      <c r="J1385" s="1147" t="s">
        <v>703</v>
      </c>
    </row>
    <row r="1386" spans="1:10" ht="15">
      <c r="A1386" s="1328" t="s">
        <v>728</v>
      </c>
      <c r="B1386" s="1328" t="s">
        <v>1698</v>
      </c>
      <c r="C1386" s="1329">
        <v>674000000</v>
      </c>
      <c r="D1386" s="1329">
        <v>640000000</v>
      </c>
      <c r="E1386" s="1330">
        <v>34</v>
      </c>
      <c r="F1386" s="1330">
        <v>12</v>
      </c>
      <c r="G1386" s="1330">
        <v>0</v>
      </c>
      <c r="H1386" s="1330">
        <v>12</v>
      </c>
      <c r="I1386" s="1331">
        <v>42491</v>
      </c>
      <c r="J1386" s="1147" t="s">
        <v>728</v>
      </c>
    </row>
    <row r="1387" spans="1:10" ht="15">
      <c r="A1387" s="1328" t="s">
        <v>806</v>
      </c>
      <c r="B1387" s="1328" t="s">
        <v>1699</v>
      </c>
      <c r="C1387" s="1329">
        <v>737000000</v>
      </c>
      <c r="D1387" s="1329">
        <v>700000000</v>
      </c>
      <c r="E1387" s="1330">
        <v>23</v>
      </c>
      <c r="F1387" s="1330">
        <v>12</v>
      </c>
      <c r="G1387" s="1330">
        <v>0</v>
      </c>
      <c r="H1387" s="1330">
        <v>12</v>
      </c>
      <c r="I1387" s="1331">
        <v>42491</v>
      </c>
      <c r="J1387" s="1147" t="s">
        <v>806</v>
      </c>
    </row>
    <row r="1388" spans="1:10" ht="15">
      <c r="A1388" s="1328" t="s">
        <v>804</v>
      </c>
      <c r="B1388" s="1328" t="s">
        <v>1700</v>
      </c>
      <c r="C1388" s="1329">
        <v>737000000</v>
      </c>
      <c r="D1388" s="1329">
        <v>700000000.00000012</v>
      </c>
      <c r="E1388" s="1330">
        <v>34</v>
      </c>
      <c r="F1388" s="1330">
        <v>12</v>
      </c>
      <c r="G1388" s="1330">
        <v>0</v>
      </c>
      <c r="H1388" s="1330">
        <v>12</v>
      </c>
      <c r="I1388" s="1331">
        <v>42491</v>
      </c>
      <c r="J1388" s="1147" t="s">
        <v>804</v>
      </c>
    </row>
    <row r="1389" spans="1:10" ht="15">
      <c r="A1389" s="1328" t="s">
        <v>803</v>
      </c>
      <c r="B1389" s="1328" t="s">
        <v>1701</v>
      </c>
      <c r="C1389" s="1329">
        <v>737000000</v>
      </c>
      <c r="D1389" s="1329">
        <v>700000000.00000012</v>
      </c>
      <c r="E1389" s="1330">
        <v>31</v>
      </c>
      <c r="F1389" s="1330">
        <v>12</v>
      </c>
      <c r="G1389" s="1330">
        <v>0</v>
      </c>
      <c r="H1389" s="1330">
        <v>12</v>
      </c>
      <c r="I1389" s="1331">
        <v>42491</v>
      </c>
      <c r="J1389" s="1147" t="s">
        <v>803</v>
      </c>
    </row>
    <row r="1390" spans="1:10" ht="15">
      <c r="A1390" s="1328" t="s">
        <v>801</v>
      </c>
      <c r="B1390" s="1328" t="s">
        <v>1702</v>
      </c>
      <c r="C1390" s="1329">
        <v>1053000000</v>
      </c>
      <c r="D1390" s="1329">
        <v>1000000000.0000001</v>
      </c>
      <c r="E1390" s="1330">
        <v>22</v>
      </c>
      <c r="F1390" s="1330">
        <v>12</v>
      </c>
      <c r="G1390" s="1330">
        <v>0</v>
      </c>
      <c r="H1390" s="1330">
        <v>12</v>
      </c>
      <c r="I1390" s="1331">
        <v>42491</v>
      </c>
      <c r="J1390" s="1147" t="s">
        <v>801</v>
      </c>
    </row>
    <row r="1391" spans="1:10" ht="15">
      <c r="A1391" s="1328" t="s">
        <v>849</v>
      </c>
      <c r="B1391" s="1328" t="s">
        <v>1703</v>
      </c>
      <c r="C1391" s="1329">
        <v>1684000000</v>
      </c>
      <c r="D1391" s="1329">
        <v>1600000000</v>
      </c>
      <c r="E1391" s="1330">
        <v>30</v>
      </c>
      <c r="F1391" s="1330">
        <v>12</v>
      </c>
      <c r="G1391" s="1330">
        <v>0</v>
      </c>
      <c r="H1391" s="1330">
        <v>12</v>
      </c>
      <c r="I1391" s="1331">
        <v>42491</v>
      </c>
      <c r="J1391" s="1147" t="s">
        <v>849</v>
      </c>
    </row>
    <row r="1392" spans="1:10" ht="15">
      <c r="A1392" s="1328" t="s">
        <v>1002</v>
      </c>
      <c r="B1392" s="1328" t="s">
        <v>1704</v>
      </c>
      <c r="C1392" s="1329">
        <v>663000000</v>
      </c>
      <c r="D1392" s="1329">
        <v>630000000</v>
      </c>
      <c r="E1392" s="1330">
        <v>37</v>
      </c>
      <c r="F1392" s="1330">
        <v>9</v>
      </c>
      <c r="G1392" s="1330">
        <v>0</v>
      </c>
      <c r="H1392" s="1330">
        <v>9</v>
      </c>
      <c r="I1392" s="1331">
        <v>42491</v>
      </c>
      <c r="J1392" s="1147" t="s">
        <v>1002</v>
      </c>
    </row>
    <row r="1393" spans="1:10" ht="15">
      <c r="A1393" s="1328" t="s">
        <v>913</v>
      </c>
      <c r="B1393" s="1328" t="s">
        <v>1705</v>
      </c>
      <c r="C1393" s="1329">
        <v>589000000</v>
      </c>
      <c r="D1393" s="1329">
        <v>560000000</v>
      </c>
      <c r="E1393" s="1330">
        <v>35</v>
      </c>
      <c r="F1393" s="1330">
        <v>9</v>
      </c>
      <c r="G1393" s="1330">
        <v>0</v>
      </c>
      <c r="H1393" s="1330">
        <v>9</v>
      </c>
      <c r="I1393" s="1331">
        <v>42491</v>
      </c>
      <c r="J1393" s="1147" t="s">
        <v>913</v>
      </c>
    </row>
    <row r="1394" spans="1:10" ht="15">
      <c r="A1394" s="1328" t="s">
        <v>1001</v>
      </c>
      <c r="B1394" s="1328" t="s">
        <v>1706</v>
      </c>
      <c r="C1394" s="1329">
        <v>432000000</v>
      </c>
      <c r="D1394" s="1329">
        <v>410000000</v>
      </c>
      <c r="E1394" s="1330">
        <v>19</v>
      </c>
      <c r="F1394" s="1330">
        <v>9</v>
      </c>
      <c r="G1394" s="1330">
        <v>0</v>
      </c>
      <c r="H1394" s="1330">
        <v>9</v>
      </c>
      <c r="I1394" s="1331">
        <v>42491</v>
      </c>
      <c r="J1394" s="1147" t="s">
        <v>1001</v>
      </c>
    </row>
    <row r="1395" spans="1:10" ht="15">
      <c r="A1395" s="1328" t="s">
        <v>1000</v>
      </c>
      <c r="B1395" s="1328" t="s">
        <v>1707</v>
      </c>
      <c r="C1395" s="1329">
        <v>789000000</v>
      </c>
      <c r="D1395" s="1329">
        <v>750000000.00000012</v>
      </c>
      <c r="E1395" s="1330">
        <v>42</v>
      </c>
      <c r="F1395" s="1330">
        <v>15</v>
      </c>
      <c r="G1395" s="1330">
        <v>0</v>
      </c>
      <c r="H1395" s="1330">
        <v>15</v>
      </c>
      <c r="I1395" s="1331">
        <v>42491</v>
      </c>
      <c r="J1395" s="1147" t="s">
        <v>1000</v>
      </c>
    </row>
    <row r="1396" spans="1:10" ht="15">
      <c r="A1396" s="1328" t="s">
        <v>999</v>
      </c>
      <c r="B1396" s="1328" t="s">
        <v>1708</v>
      </c>
      <c r="C1396" s="1329">
        <v>484000000</v>
      </c>
      <c r="D1396" s="1329">
        <v>460000000</v>
      </c>
      <c r="E1396" s="1330">
        <v>29</v>
      </c>
      <c r="F1396" s="1330">
        <v>15</v>
      </c>
      <c r="G1396" s="1330">
        <v>0</v>
      </c>
      <c r="H1396" s="1330">
        <v>15</v>
      </c>
      <c r="I1396" s="1331">
        <v>42491</v>
      </c>
      <c r="J1396" s="1147" t="s">
        <v>999</v>
      </c>
    </row>
    <row r="1397" spans="1:10" ht="15">
      <c r="A1397" s="1328" t="s">
        <v>998</v>
      </c>
      <c r="B1397" s="1328" t="s">
        <v>1709</v>
      </c>
      <c r="C1397" s="1329">
        <v>811000000</v>
      </c>
      <c r="D1397" s="1329">
        <v>770000000</v>
      </c>
      <c r="E1397" s="1330">
        <v>44</v>
      </c>
      <c r="F1397" s="1330">
        <v>12</v>
      </c>
      <c r="G1397" s="1330">
        <v>0</v>
      </c>
      <c r="H1397" s="1330">
        <v>12</v>
      </c>
      <c r="I1397" s="1331">
        <v>42491</v>
      </c>
      <c r="J1397" s="1147" t="s">
        <v>998</v>
      </c>
    </row>
    <row r="1398" spans="1:10" ht="15">
      <c r="A1398" s="1328" t="s">
        <v>997</v>
      </c>
      <c r="B1398" s="1328" t="s">
        <v>1710</v>
      </c>
      <c r="C1398" s="1329">
        <v>789000000</v>
      </c>
      <c r="D1398" s="1329">
        <v>750000000.00000012</v>
      </c>
      <c r="E1398" s="1330">
        <v>27</v>
      </c>
      <c r="F1398" s="1330">
        <v>12</v>
      </c>
      <c r="G1398" s="1330">
        <v>0</v>
      </c>
      <c r="H1398" s="1330">
        <v>12</v>
      </c>
      <c r="I1398" s="1331">
        <v>42491</v>
      </c>
      <c r="J1398" s="1147" t="s">
        <v>997</v>
      </c>
    </row>
    <row r="1399" spans="1:10" ht="15">
      <c r="A1399" s="1328" t="s">
        <v>1313</v>
      </c>
      <c r="B1399" s="1328" t="s">
        <v>1711</v>
      </c>
      <c r="C1399" s="1329">
        <v>663000000</v>
      </c>
      <c r="D1399" s="1329">
        <v>630000000</v>
      </c>
      <c r="E1399" s="1330">
        <v>37</v>
      </c>
      <c r="F1399" s="1330">
        <v>9</v>
      </c>
      <c r="G1399" s="1330">
        <v>0</v>
      </c>
      <c r="H1399" s="1330">
        <v>9</v>
      </c>
      <c r="I1399" s="1331">
        <v>42491</v>
      </c>
      <c r="J1399" s="1147" t="s">
        <v>1313</v>
      </c>
    </row>
    <row r="1400" spans="1:10" ht="15">
      <c r="A1400" s="1328" t="s">
        <v>1457</v>
      </c>
      <c r="B1400" s="1328" t="s">
        <v>1712</v>
      </c>
      <c r="C1400" s="1329">
        <v>632000000</v>
      </c>
      <c r="D1400" s="1329">
        <v>600000000</v>
      </c>
      <c r="E1400" s="1330">
        <v>19</v>
      </c>
      <c r="F1400" s="1330">
        <v>12</v>
      </c>
      <c r="G1400" s="1330">
        <v>0</v>
      </c>
      <c r="H1400" s="1330">
        <v>12</v>
      </c>
      <c r="I1400" s="1331">
        <v>42491</v>
      </c>
      <c r="J1400" s="1147" t="s">
        <v>1457</v>
      </c>
    </row>
    <row r="1401" spans="1:10" ht="15">
      <c r="A1401" s="1328" t="s">
        <v>1312</v>
      </c>
      <c r="B1401" s="1328" t="s">
        <v>1713</v>
      </c>
      <c r="C1401" s="1329">
        <v>811000000</v>
      </c>
      <c r="D1401" s="1329">
        <v>770000000</v>
      </c>
      <c r="E1401" s="1330">
        <v>29</v>
      </c>
      <c r="F1401" s="1330">
        <v>6</v>
      </c>
      <c r="G1401" s="1330">
        <v>0</v>
      </c>
      <c r="H1401" s="1330">
        <v>6</v>
      </c>
      <c r="I1401" s="1331">
        <v>42491</v>
      </c>
      <c r="J1401" s="1147" t="s">
        <v>1312</v>
      </c>
    </row>
    <row r="1402" spans="1:10" ht="15">
      <c r="A1402" s="1328" t="s">
        <v>1462</v>
      </c>
      <c r="B1402" s="1328" t="s">
        <v>1714</v>
      </c>
      <c r="C1402" s="1329">
        <v>1101000000</v>
      </c>
      <c r="D1402" s="1329">
        <v>1046000000</v>
      </c>
      <c r="E1402" s="1330">
        <v>46</v>
      </c>
      <c r="F1402" s="1330">
        <v>22</v>
      </c>
      <c r="G1402" s="1330">
        <v>0</v>
      </c>
      <c r="H1402" s="1330">
        <v>22</v>
      </c>
      <c r="I1402" s="1331">
        <v>42491</v>
      </c>
      <c r="J1402" s="1147" t="s">
        <v>1462</v>
      </c>
    </row>
    <row r="1403" spans="1:10" ht="15">
      <c r="A1403" s="1328" t="s">
        <v>1461</v>
      </c>
      <c r="B1403" s="1328" t="s">
        <v>1715</v>
      </c>
      <c r="C1403" s="1329">
        <v>1003000000</v>
      </c>
      <c r="D1403" s="1329">
        <v>953000000</v>
      </c>
      <c r="E1403" s="1330">
        <v>33</v>
      </c>
      <c r="F1403" s="1330">
        <v>11</v>
      </c>
      <c r="G1403" s="1330">
        <v>0</v>
      </c>
      <c r="H1403" s="1330">
        <v>11</v>
      </c>
      <c r="I1403" s="1331">
        <v>42491</v>
      </c>
      <c r="J1403" s="1147" t="s">
        <v>1461</v>
      </c>
    </row>
    <row r="1404" spans="1:10" ht="15">
      <c r="A1404" s="1328" t="s">
        <v>1464</v>
      </c>
      <c r="B1404" s="1328" t="s">
        <v>1717</v>
      </c>
      <c r="C1404" s="1329">
        <v>632000000</v>
      </c>
      <c r="D1404" s="1329">
        <v>600000000</v>
      </c>
      <c r="E1404" s="1330">
        <v>33</v>
      </c>
      <c r="F1404" s="1330">
        <v>14</v>
      </c>
      <c r="G1404" s="1330">
        <v>0</v>
      </c>
      <c r="H1404" s="1330">
        <v>14</v>
      </c>
      <c r="I1404" s="1331">
        <v>42491</v>
      </c>
      <c r="J1404" s="1147" t="s">
        <v>1464</v>
      </c>
    </row>
    <row r="1405" spans="1:10" ht="15">
      <c r="A1405" s="1328" t="s">
        <v>1466</v>
      </c>
      <c r="B1405" s="1328" t="s">
        <v>1718</v>
      </c>
      <c r="C1405" s="1329">
        <v>558000000</v>
      </c>
      <c r="D1405" s="1329">
        <v>530000000</v>
      </c>
      <c r="E1405" s="1330">
        <v>28</v>
      </c>
      <c r="F1405" s="1330">
        <v>12</v>
      </c>
      <c r="G1405" s="1330">
        <v>0</v>
      </c>
      <c r="H1405" s="1330">
        <v>12</v>
      </c>
      <c r="I1405" s="1331">
        <v>42491</v>
      </c>
      <c r="J1405" s="1147" t="s">
        <v>1466</v>
      </c>
    </row>
    <row r="1406" spans="1:10" ht="15">
      <c r="A1406" s="1328" t="s">
        <v>1940</v>
      </c>
      <c r="B1406" s="1328" t="s">
        <v>1941</v>
      </c>
      <c r="C1406" s="1329">
        <v>442000000</v>
      </c>
      <c r="D1406" s="1329">
        <v>420000000.00000006</v>
      </c>
      <c r="E1406" s="1330">
        <v>43</v>
      </c>
      <c r="F1406" s="1330">
        <v>15</v>
      </c>
      <c r="G1406" s="1330">
        <v>0</v>
      </c>
      <c r="H1406" s="1330">
        <v>15</v>
      </c>
      <c r="I1406" s="1331">
        <v>42491</v>
      </c>
      <c r="J1406" s="1147" t="s">
        <v>1940</v>
      </c>
    </row>
    <row r="1407" spans="1:10" ht="15">
      <c r="A1407" s="1328" t="s">
        <v>2542</v>
      </c>
      <c r="B1407" s="1328" t="s">
        <v>2597</v>
      </c>
      <c r="C1407" s="1329">
        <v>366000000</v>
      </c>
      <c r="D1407" s="1329">
        <v>348000000</v>
      </c>
      <c r="E1407" s="1330">
        <v>9</v>
      </c>
      <c r="F1407" s="1330">
        <v>11</v>
      </c>
      <c r="G1407" s="1330">
        <v>3</v>
      </c>
      <c r="H1407" s="1330">
        <v>14</v>
      </c>
      <c r="I1407" s="1331">
        <v>42491</v>
      </c>
      <c r="J1407" s="1147" t="s">
        <v>2542</v>
      </c>
    </row>
    <row r="1408" spans="1:10" ht="15">
      <c r="A1408" s="1328" t="s">
        <v>2541</v>
      </c>
      <c r="B1408" s="1328" t="s">
        <v>2598</v>
      </c>
      <c r="C1408" s="1329">
        <v>265000000</v>
      </c>
      <c r="D1408" s="1329">
        <v>252000000</v>
      </c>
      <c r="E1408" s="1330">
        <v>8</v>
      </c>
      <c r="F1408" s="1330">
        <v>10</v>
      </c>
      <c r="G1408" s="1330">
        <v>2</v>
      </c>
      <c r="H1408" s="1330">
        <v>12</v>
      </c>
      <c r="I1408" s="1331">
        <v>42491</v>
      </c>
      <c r="J1408" s="1147" t="s">
        <v>2541</v>
      </c>
    </row>
    <row r="1409" spans="1:10" ht="15">
      <c r="A1409" s="1328" t="s">
        <v>2543</v>
      </c>
      <c r="B1409" s="1328" t="s">
        <v>2599</v>
      </c>
      <c r="C1409" s="1329">
        <v>366000000</v>
      </c>
      <c r="D1409" s="1329">
        <v>348000000</v>
      </c>
      <c r="E1409" s="1330">
        <v>9</v>
      </c>
      <c r="F1409" s="1330">
        <v>11</v>
      </c>
      <c r="G1409" s="1330">
        <v>3</v>
      </c>
      <c r="H1409" s="1330">
        <v>14</v>
      </c>
      <c r="I1409" s="1331">
        <v>42491</v>
      </c>
      <c r="J1409" s="1147" t="s">
        <v>2543</v>
      </c>
    </row>
    <row r="1410" spans="1:10" ht="15">
      <c r="A1410" s="1328" t="s">
        <v>2593</v>
      </c>
      <c r="B1410" s="1328" t="s">
        <v>2595</v>
      </c>
      <c r="C1410" s="1329">
        <v>299000000</v>
      </c>
      <c r="D1410" s="1329">
        <v>284000000</v>
      </c>
      <c r="E1410" s="1330">
        <v>14</v>
      </c>
      <c r="F1410" s="1330">
        <v>15</v>
      </c>
      <c r="G1410" s="1330">
        <v>4</v>
      </c>
      <c r="H1410" s="1330">
        <v>19</v>
      </c>
      <c r="I1410" s="1331">
        <v>42491</v>
      </c>
      <c r="J1410" s="1147" t="s">
        <v>2593</v>
      </c>
    </row>
    <row r="1411" spans="1:10" ht="15">
      <c r="A1411" s="1328" t="s">
        <v>2591</v>
      </c>
      <c r="B1411" s="1328" t="s">
        <v>2596</v>
      </c>
      <c r="C1411" s="1329">
        <v>299000000</v>
      </c>
      <c r="D1411" s="1329">
        <v>284000000</v>
      </c>
      <c r="E1411" s="1330">
        <v>14</v>
      </c>
      <c r="F1411" s="1330">
        <v>15</v>
      </c>
      <c r="G1411" s="1330">
        <v>4</v>
      </c>
      <c r="H1411" s="1330">
        <v>19</v>
      </c>
      <c r="I1411" s="1331">
        <v>42491</v>
      </c>
      <c r="J1411" s="1147" t="s">
        <v>2591</v>
      </c>
    </row>
    <row r="1412" spans="1:10" ht="15">
      <c r="A1412" s="1328" t="s">
        <v>2779</v>
      </c>
      <c r="B1412" s="1328" t="s">
        <v>2782</v>
      </c>
      <c r="C1412" s="1329">
        <v>93000000</v>
      </c>
      <c r="D1412" s="1329">
        <v>88000000</v>
      </c>
      <c r="E1412" s="1330">
        <v>2</v>
      </c>
      <c r="F1412" s="1330">
        <v>10</v>
      </c>
      <c r="G1412" s="1330">
        <v>5</v>
      </c>
      <c r="H1412" s="1330">
        <v>15</v>
      </c>
      <c r="I1412" s="1331">
        <v>42491</v>
      </c>
      <c r="J1412" s="1147" t="s">
        <v>2779</v>
      </c>
    </row>
    <row r="1413" spans="1:10" ht="15">
      <c r="A1413" s="1328" t="s">
        <v>2783</v>
      </c>
      <c r="B1413" s="1328" t="s">
        <v>2784</v>
      </c>
      <c r="C1413" s="1329">
        <v>0</v>
      </c>
      <c r="D1413" s="1329">
        <v>0</v>
      </c>
      <c r="E1413" s="1330">
        <v>0</v>
      </c>
      <c r="F1413" s="1330">
        <v>0</v>
      </c>
      <c r="G1413" s="1330">
        <v>0</v>
      </c>
      <c r="H1413" s="1330">
        <v>0</v>
      </c>
      <c r="I1413" s="1331">
        <v>42491</v>
      </c>
      <c r="J1413" s="1147" t="e">
        <v>#N/A</v>
      </c>
    </row>
    <row r="1414" spans="1:10" ht="15">
      <c r="A1414" s="1328" t="s">
        <v>3051</v>
      </c>
      <c r="B1414" s="1328" t="s">
        <v>3059</v>
      </c>
      <c r="C1414" s="1329">
        <v>104000000</v>
      </c>
      <c r="D1414" s="1329">
        <v>99000000</v>
      </c>
      <c r="E1414" s="1330">
        <v>3</v>
      </c>
      <c r="F1414" s="1330">
        <v>14</v>
      </c>
      <c r="G1414" s="1330">
        <v>5</v>
      </c>
      <c r="H1414" s="1330">
        <v>19</v>
      </c>
      <c r="I1414" s="1331">
        <v>42491</v>
      </c>
      <c r="J1414" s="1147" t="s">
        <v>3051</v>
      </c>
    </row>
    <row r="1415" spans="1:10" ht="15">
      <c r="A1415" s="1328" t="s">
        <v>1046</v>
      </c>
      <c r="B1415" s="1328" t="s">
        <v>1720</v>
      </c>
      <c r="C1415" s="1329">
        <v>3921000000</v>
      </c>
      <c r="D1415" s="1329">
        <v>3725000000</v>
      </c>
      <c r="E1415" s="1330">
        <v>99</v>
      </c>
      <c r="F1415" s="1330">
        <v>48</v>
      </c>
      <c r="G1415" s="1330">
        <v>0</v>
      </c>
      <c r="H1415" s="1330">
        <v>48</v>
      </c>
      <c r="I1415" s="1331">
        <v>42491</v>
      </c>
      <c r="J1415" s="1147" t="e">
        <v>#N/A</v>
      </c>
    </row>
    <row r="1416" spans="1:10" ht="15">
      <c r="A1416" s="1328" t="s">
        <v>1047</v>
      </c>
      <c r="B1416" s="1328" t="s">
        <v>1721</v>
      </c>
      <c r="C1416" s="1329">
        <v>4854000000</v>
      </c>
      <c r="D1416" s="1329">
        <v>4612000000</v>
      </c>
      <c r="E1416" s="1330">
        <v>191</v>
      </c>
      <c r="F1416" s="1330">
        <v>102</v>
      </c>
      <c r="G1416" s="1330">
        <v>0</v>
      </c>
      <c r="H1416" s="1330">
        <v>102</v>
      </c>
      <c r="I1416" s="1331">
        <v>42491</v>
      </c>
      <c r="J1416" s="1147" t="e">
        <v>#N/A</v>
      </c>
    </row>
    <row r="1417" spans="1:10" ht="15">
      <c r="A1417" s="1328" t="s">
        <v>1048</v>
      </c>
      <c r="B1417" s="1328" t="s">
        <v>1722</v>
      </c>
      <c r="C1417" s="1329">
        <v>5318000000</v>
      </c>
      <c r="D1417" s="1329">
        <v>5052000000</v>
      </c>
      <c r="E1417" s="1330">
        <v>200</v>
      </c>
      <c r="F1417" s="1330">
        <v>92</v>
      </c>
      <c r="G1417" s="1330">
        <v>18</v>
      </c>
      <c r="H1417" s="1330">
        <v>110</v>
      </c>
      <c r="I1417" s="1331">
        <v>42491</v>
      </c>
      <c r="J1417" s="1147" t="e">
        <v>#N/A</v>
      </c>
    </row>
    <row r="1418" spans="1:10" ht="15">
      <c r="A1418" s="1328" t="s">
        <v>1049</v>
      </c>
      <c r="B1418" s="1328" t="s">
        <v>1723</v>
      </c>
      <c r="C1418" s="1329">
        <v>5071000000</v>
      </c>
      <c r="D1418" s="1329">
        <v>4817000000</v>
      </c>
      <c r="E1418" s="1330">
        <v>120</v>
      </c>
      <c r="F1418" s="1330">
        <v>84</v>
      </c>
      <c r="G1418" s="1330">
        <v>10</v>
      </c>
      <c r="H1418" s="1330">
        <v>94</v>
      </c>
      <c r="I1418" s="1331">
        <v>42491</v>
      </c>
      <c r="J1418" s="1147" t="e">
        <v>#N/A</v>
      </c>
    </row>
    <row r="1419" spans="1:10" ht="15">
      <c r="A1419" s="1328" t="s">
        <v>1051</v>
      </c>
      <c r="B1419" s="1328" t="s">
        <v>1724</v>
      </c>
      <c r="C1419" s="1329">
        <v>1926000000</v>
      </c>
      <c r="D1419" s="1329">
        <v>1830000000</v>
      </c>
      <c r="E1419" s="1330">
        <v>76</v>
      </c>
      <c r="F1419" s="1330">
        <v>38</v>
      </c>
      <c r="G1419" s="1330">
        <v>4</v>
      </c>
      <c r="H1419" s="1330">
        <v>42</v>
      </c>
      <c r="I1419" s="1331">
        <v>42491</v>
      </c>
      <c r="J1419" s="1147" t="e">
        <v>#N/A</v>
      </c>
    </row>
    <row r="1420" spans="1:10" ht="15">
      <c r="A1420" s="1328" t="s">
        <v>1052</v>
      </c>
      <c r="B1420" s="1328" t="s">
        <v>1725</v>
      </c>
      <c r="C1420" s="1329">
        <v>1263000000</v>
      </c>
      <c r="D1420" s="1329">
        <v>1200000000</v>
      </c>
      <c r="E1420" s="1330">
        <v>47</v>
      </c>
      <c r="F1420" s="1330">
        <v>12</v>
      </c>
      <c r="G1420" s="1330">
        <v>0</v>
      </c>
      <c r="H1420" s="1330">
        <v>12</v>
      </c>
      <c r="I1420" s="1331">
        <v>42491</v>
      </c>
      <c r="J1420" s="1147" t="e">
        <v>#N/A</v>
      </c>
    </row>
    <row r="1421" spans="1:10" ht="15">
      <c r="A1421" s="1328" t="s">
        <v>1569</v>
      </c>
      <c r="B1421" s="1328" t="s">
        <v>1726</v>
      </c>
      <c r="C1421" s="1329">
        <v>1684000000</v>
      </c>
      <c r="D1421" s="1329">
        <v>1600000000</v>
      </c>
      <c r="E1421" s="1330">
        <v>30</v>
      </c>
      <c r="F1421" s="1330">
        <v>12</v>
      </c>
      <c r="G1421" s="1330">
        <v>0</v>
      </c>
      <c r="H1421" s="1330">
        <v>12</v>
      </c>
      <c r="I1421" s="1331">
        <v>42491</v>
      </c>
      <c r="J1421" s="1147" t="e">
        <v>#N/A</v>
      </c>
    </row>
    <row r="1422" spans="1:10" ht="15">
      <c r="A1422" s="1328" t="s">
        <v>1053</v>
      </c>
      <c r="B1422" s="1328" t="s">
        <v>1727</v>
      </c>
      <c r="C1422" s="1329">
        <v>8808000000</v>
      </c>
      <c r="D1422" s="1329">
        <v>8368000000.0000019</v>
      </c>
      <c r="E1422" s="1330">
        <v>293</v>
      </c>
      <c r="F1422" s="1330">
        <v>146</v>
      </c>
      <c r="G1422" s="1330">
        <v>8</v>
      </c>
      <c r="H1422" s="1330">
        <v>154</v>
      </c>
      <c r="I1422" s="1331">
        <v>42491</v>
      </c>
      <c r="J1422" s="1147" t="e">
        <v>#N/A</v>
      </c>
    </row>
    <row r="1423" spans="1:10" ht="15">
      <c r="A1423" s="1328" t="s">
        <v>1054</v>
      </c>
      <c r="B1423" s="1328" t="s">
        <v>1728</v>
      </c>
      <c r="C1423" s="1329">
        <v>1273000000</v>
      </c>
      <c r="D1423" s="1329">
        <v>1210000000</v>
      </c>
      <c r="E1423" s="1330">
        <v>71</v>
      </c>
      <c r="F1423" s="1330">
        <v>30</v>
      </c>
      <c r="G1423" s="1330">
        <v>0</v>
      </c>
      <c r="H1423" s="1330">
        <v>30</v>
      </c>
      <c r="I1423" s="1331">
        <v>42491</v>
      </c>
      <c r="J1423" s="1147" t="e">
        <v>#N/A</v>
      </c>
    </row>
    <row r="1424" spans="1:10" ht="15">
      <c r="A1424" s="1328" t="s">
        <v>2112</v>
      </c>
      <c r="B1424" s="1328" t="s">
        <v>1943</v>
      </c>
      <c r="C1424" s="1329">
        <v>442000000</v>
      </c>
      <c r="D1424" s="1329">
        <v>420000000.00000006</v>
      </c>
      <c r="E1424" s="1330">
        <v>43</v>
      </c>
      <c r="F1424" s="1330">
        <v>15</v>
      </c>
      <c r="G1424" s="1330">
        <v>0</v>
      </c>
      <c r="H1424" s="1330">
        <v>15</v>
      </c>
      <c r="I1424" s="1331">
        <v>42491</v>
      </c>
      <c r="J1424" s="1147" t="e">
        <v>#N/A</v>
      </c>
    </row>
    <row r="1425" spans="1:10" ht="15">
      <c r="A1425" s="1328" t="s">
        <v>697</v>
      </c>
      <c r="B1425" s="1328" t="s">
        <v>1729</v>
      </c>
      <c r="C1425" s="1329">
        <v>17800000000</v>
      </c>
      <c r="D1425" s="1329">
        <v>16910000000</v>
      </c>
      <c r="E1425" s="1330">
        <v>512</v>
      </c>
      <c r="F1425" s="1330">
        <v>278</v>
      </c>
      <c r="G1425" s="1330">
        <v>18</v>
      </c>
      <c r="H1425" s="1330">
        <v>296</v>
      </c>
      <c r="I1425" s="1331">
        <v>42491</v>
      </c>
      <c r="J1425" s="1147" t="e">
        <v>#N/A</v>
      </c>
    </row>
    <row r="1426" spans="1:10" ht="15">
      <c r="A1426" s="1328" t="s">
        <v>699</v>
      </c>
      <c r="B1426" s="1328" t="s">
        <v>1730</v>
      </c>
      <c r="C1426" s="1329">
        <v>10172000000</v>
      </c>
      <c r="D1426" s="1329">
        <v>9664000000</v>
      </c>
      <c r="E1426" s="1330">
        <v>391</v>
      </c>
      <c r="F1426" s="1330">
        <v>194</v>
      </c>
      <c r="G1426" s="1330">
        <v>18</v>
      </c>
      <c r="H1426" s="1330">
        <v>212</v>
      </c>
      <c r="I1426" s="1331">
        <v>42491</v>
      </c>
      <c r="J1426" s="1147" t="e">
        <v>#N/A</v>
      </c>
    </row>
    <row r="1427" spans="1:10" ht="15">
      <c r="A1427" s="1328" t="s">
        <v>698</v>
      </c>
      <c r="B1427" s="1328" t="s">
        <v>1731</v>
      </c>
      <c r="C1427" s="1329">
        <v>5873000000</v>
      </c>
      <c r="D1427" s="1329">
        <v>5578000000</v>
      </c>
      <c r="E1427" s="1330">
        <v>304</v>
      </c>
      <c r="F1427" s="1330">
        <v>108</v>
      </c>
      <c r="G1427" s="1330">
        <v>4</v>
      </c>
      <c r="H1427" s="1330">
        <v>112</v>
      </c>
      <c r="I1427" s="1331">
        <v>42491</v>
      </c>
      <c r="J1427" s="1147" t="e">
        <v>#N/A</v>
      </c>
    </row>
    <row r="1428" spans="1:10" ht="15">
      <c r="A1428" s="1328" t="s">
        <v>377</v>
      </c>
      <c r="B1428" s="1328" t="s">
        <v>1732</v>
      </c>
      <c r="C1428" s="1329">
        <v>2947000000</v>
      </c>
      <c r="D1428" s="1329">
        <v>2800000000</v>
      </c>
      <c r="E1428" s="1330">
        <v>77</v>
      </c>
      <c r="F1428" s="1330">
        <v>24</v>
      </c>
      <c r="G1428" s="1330">
        <v>0</v>
      </c>
      <c r="H1428" s="1330">
        <v>24</v>
      </c>
      <c r="I1428" s="1331">
        <v>42491</v>
      </c>
      <c r="J1428" s="1147" t="e">
        <v>#N/A</v>
      </c>
    </row>
    <row r="1429" spans="1:10" ht="15">
      <c r="A1429" s="1328" t="s">
        <v>1942</v>
      </c>
      <c r="B1429" s="1328" t="s">
        <v>1944</v>
      </c>
      <c r="C1429" s="1329">
        <v>442000000</v>
      </c>
      <c r="D1429" s="1329">
        <v>420000000.00000006</v>
      </c>
      <c r="E1429" s="1330">
        <v>43</v>
      </c>
      <c r="F1429" s="1330">
        <v>15</v>
      </c>
      <c r="G1429" s="1330">
        <v>0</v>
      </c>
      <c r="H1429" s="1330">
        <v>15</v>
      </c>
      <c r="I1429" s="1331">
        <v>42491</v>
      </c>
      <c r="J1429" s="1147" t="e">
        <v>#N/A</v>
      </c>
    </row>
    <row r="1430" spans="1:10" ht="15">
      <c r="A1430" s="1328" t="s">
        <v>2108</v>
      </c>
      <c r="B1430" s="1328" t="s">
        <v>2109</v>
      </c>
      <c r="C1430" s="1329">
        <v>2347000000</v>
      </c>
      <c r="D1430" s="1329">
        <v>2230000000</v>
      </c>
      <c r="E1430" s="1330">
        <v>128</v>
      </c>
      <c r="F1430" s="1330">
        <v>36</v>
      </c>
      <c r="G1430" s="1330">
        <v>0</v>
      </c>
      <c r="H1430" s="1330">
        <v>36</v>
      </c>
      <c r="I1430" s="1331">
        <v>42491</v>
      </c>
      <c r="J1430" s="1147" t="e">
        <v>#N/A</v>
      </c>
    </row>
    <row r="1431" spans="1:10" ht="15">
      <c r="A1431" s="1328" t="s">
        <v>2110</v>
      </c>
      <c r="B1431" s="1328" t="s">
        <v>2111</v>
      </c>
      <c r="C1431" s="1329">
        <v>2043000000</v>
      </c>
      <c r="D1431" s="1329">
        <v>1940000000</v>
      </c>
      <c r="E1431" s="1330">
        <v>106</v>
      </c>
      <c r="F1431" s="1330">
        <v>36</v>
      </c>
      <c r="G1431" s="1330">
        <v>0</v>
      </c>
      <c r="H1431" s="1330">
        <v>36</v>
      </c>
      <c r="I1431" s="1331">
        <v>42491</v>
      </c>
      <c r="J1431" s="1147" t="e">
        <v>#N/A</v>
      </c>
    </row>
    <row r="1432" spans="1:10" ht="15">
      <c r="A1432" s="1328" t="s">
        <v>3060</v>
      </c>
      <c r="B1432" s="1328" t="s">
        <v>3061</v>
      </c>
      <c r="C1432" s="1329">
        <v>1273000000</v>
      </c>
      <c r="D1432" s="1329">
        <v>1210000000</v>
      </c>
      <c r="E1432" s="1330">
        <v>71</v>
      </c>
      <c r="F1432" s="1330">
        <v>30</v>
      </c>
      <c r="G1432" s="1330">
        <v>0</v>
      </c>
      <c r="H1432" s="1330">
        <v>30</v>
      </c>
      <c r="I1432" s="1331">
        <v>42491</v>
      </c>
      <c r="J1432" s="1147" t="e">
        <v>#N/A</v>
      </c>
    </row>
    <row r="1433" spans="1:10" ht="15">
      <c r="A1433" s="1328" t="s">
        <v>1056</v>
      </c>
      <c r="B1433" s="1328" t="s">
        <v>1057</v>
      </c>
      <c r="C1433" s="1329">
        <v>38507000000</v>
      </c>
      <c r="D1433" s="1329">
        <v>36582000000</v>
      </c>
      <c r="E1433" s="1330">
        <v>1398</v>
      </c>
      <c r="F1433" s="1330">
        <v>649</v>
      </c>
      <c r="G1433" s="1330">
        <v>40</v>
      </c>
      <c r="H1433" s="1330">
        <v>689</v>
      </c>
      <c r="I1433" s="1331">
        <v>42491</v>
      </c>
      <c r="J1433" s="1147" t="e">
        <v>#N/A</v>
      </c>
    </row>
    <row r="1434" spans="1:10" ht="30">
      <c r="A1434" s="1328" t="s">
        <v>1185</v>
      </c>
      <c r="B1434" s="1328" t="s">
        <v>1733</v>
      </c>
      <c r="C1434" s="1329">
        <v>3260000000</v>
      </c>
      <c r="D1434" s="1329">
        <v>3098000000</v>
      </c>
      <c r="E1434" s="1330">
        <v>109</v>
      </c>
      <c r="F1434" s="1330">
        <v>68</v>
      </c>
      <c r="G1434" s="1330">
        <v>8</v>
      </c>
      <c r="H1434" s="1330">
        <v>76</v>
      </c>
      <c r="I1434" s="1331">
        <v>42491</v>
      </c>
      <c r="J1434" s="1147" t="e">
        <v>#N/A</v>
      </c>
    </row>
    <row r="1435" spans="1:10" ht="15">
      <c r="A1435" s="1328" t="s">
        <v>1186</v>
      </c>
      <c r="B1435" s="1328" t="s">
        <v>1734</v>
      </c>
      <c r="C1435" s="1329">
        <v>4033000000</v>
      </c>
      <c r="D1435" s="1329">
        <v>3832000000</v>
      </c>
      <c r="E1435" s="1330">
        <v>150</v>
      </c>
      <c r="F1435" s="1330">
        <v>88</v>
      </c>
      <c r="G1435" s="1330">
        <v>0</v>
      </c>
      <c r="H1435" s="1330">
        <v>88</v>
      </c>
      <c r="I1435" s="1331">
        <v>42491</v>
      </c>
      <c r="J1435" s="1147" t="e">
        <v>#N/A</v>
      </c>
    </row>
    <row r="1436" spans="1:10" ht="15">
      <c r="A1436" s="1328" t="s">
        <v>1187</v>
      </c>
      <c r="B1436" s="1328" t="s">
        <v>1735</v>
      </c>
      <c r="C1436" s="1329">
        <v>3707000000</v>
      </c>
      <c r="D1436" s="1329">
        <v>3521500000</v>
      </c>
      <c r="E1436" s="1330">
        <v>137</v>
      </c>
      <c r="F1436" s="1330">
        <v>72</v>
      </c>
      <c r="G1436" s="1330">
        <v>18</v>
      </c>
      <c r="H1436" s="1330">
        <v>90</v>
      </c>
      <c r="I1436" s="1331">
        <v>42491</v>
      </c>
      <c r="J1436" s="1147" t="e">
        <v>#N/A</v>
      </c>
    </row>
    <row r="1437" spans="1:10" ht="15">
      <c r="A1437" s="1328" t="s">
        <v>1188</v>
      </c>
      <c r="B1437" s="1328" t="s">
        <v>1736</v>
      </c>
      <c r="C1437" s="1329">
        <v>3176000000</v>
      </c>
      <c r="D1437" s="1329">
        <v>3017000000</v>
      </c>
      <c r="E1437" s="1330">
        <v>95</v>
      </c>
      <c r="F1437" s="1330">
        <v>72</v>
      </c>
      <c r="G1437" s="1330">
        <v>10</v>
      </c>
      <c r="H1437" s="1330">
        <v>82</v>
      </c>
      <c r="I1437" s="1331">
        <v>42491</v>
      </c>
      <c r="J1437" s="1147" t="e">
        <v>#N/A</v>
      </c>
    </row>
    <row r="1438" spans="1:10" ht="15">
      <c r="A1438" s="1328" t="s">
        <v>1190</v>
      </c>
      <c r="B1438" s="1328" t="s">
        <v>1738</v>
      </c>
      <c r="C1438" s="1329">
        <v>2421000000</v>
      </c>
      <c r="D1438" s="1329">
        <v>2300000000.0000005</v>
      </c>
      <c r="E1438" s="1330">
        <v>79</v>
      </c>
      <c r="F1438" s="1330">
        <v>36</v>
      </c>
      <c r="G1438" s="1330">
        <v>0</v>
      </c>
      <c r="H1438" s="1330">
        <v>36</v>
      </c>
      <c r="I1438" s="1331">
        <v>42491</v>
      </c>
      <c r="J1438" s="1147" t="e">
        <v>#N/A</v>
      </c>
    </row>
    <row r="1439" spans="1:10" ht="15">
      <c r="A1439" s="1328" t="s">
        <v>1191</v>
      </c>
      <c r="B1439" s="1328" t="s">
        <v>1739</v>
      </c>
      <c r="C1439" s="1329">
        <v>973000000</v>
      </c>
      <c r="D1439" s="1329">
        <v>924000000</v>
      </c>
      <c r="E1439" s="1330">
        <v>43</v>
      </c>
      <c r="F1439" s="1330">
        <v>24</v>
      </c>
      <c r="G1439" s="1330">
        <v>4</v>
      </c>
      <c r="H1439" s="1330">
        <v>28</v>
      </c>
      <c r="I1439" s="1331">
        <v>42491</v>
      </c>
      <c r="J1439" s="1147" t="e">
        <v>#N/A</v>
      </c>
    </row>
    <row r="1440" spans="1:10" ht="15">
      <c r="A1440" s="1328" t="s">
        <v>1192</v>
      </c>
      <c r="B1440" s="1328" t="s">
        <v>1740</v>
      </c>
      <c r="C1440" s="1329">
        <v>1895000000</v>
      </c>
      <c r="D1440" s="1329">
        <v>1800000000</v>
      </c>
      <c r="E1440" s="1330">
        <v>25</v>
      </c>
      <c r="F1440" s="1330">
        <v>12</v>
      </c>
      <c r="G1440" s="1330">
        <v>0</v>
      </c>
      <c r="H1440" s="1330">
        <v>12</v>
      </c>
      <c r="I1440" s="1331">
        <v>42491</v>
      </c>
      <c r="J1440" s="1147" t="e">
        <v>#N/A</v>
      </c>
    </row>
    <row r="1441" spans="1:10" ht="15">
      <c r="A1441" s="1328" t="s">
        <v>2545</v>
      </c>
      <c r="B1441" s="1328" t="s">
        <v>1741</v>
      </c>
      <c r="C1441" s="1329">
        <v>1263000000</v>
      </c>
      <c r="D1441" s="1329">
        <v>1200000000</v>
      </c>
      <c r="E1441" s="1330">
        <v>47</v>
      </c>
      <c r="F1441" s="1330">
        <v>12</v>
      </c>
      <c r="G1441" s="1330">
        <v>0</v>
      </c>
      <c r="H1441" s="1330">
        <v>12</v>
      </c>
      <c r="I1441" s="1331">
        <v>42491</v>
      </c>
      <c r="J1441" s="1147" t="e">
        <v>#N/A</v>
      </c>
    </row>
    <row r="1442" spans="1:10" ht="15">
      <c r="A1442" s="1328" t="s">
        <v>1194</v>
      </c>
      <c r="B1442" s="1328" t="s">
        <v>1742</v>
      </c>
      <c r="C1442" s="1329">
        <v>1500000000</v>
      </c>
      <c r="D1442" s="1329">
        <v>1425000000</v>
      </c>
      <c r="E1442" s="1330">
        <v>20</v>
      </c>
      <c r="F1442" s="1330">
        <v>12</v>
      </c>
      <c r="G1442" s="1330">
        <v>0</v>
      </c>
      <c r="H1442" s="1330">
        <v>12</v>
      </c>
      <c r="I1442" s="1331">
        <v>42491</v>
      </c>
      <c r="J1442" s="1147" t="e">
        <v>#N/A</v>
      </c>
    </row>
    <row r="1443" spans="1:10" ht="15">
      <c r="A1443" s="1328" t="s">
        <v>3062</v>
      </c>
      <c r="B1443" s="1328" t="s">
        <v>1743</v>
      </c>
      <c r="C1443" s="1329">
        <v>1611000000</v>
      </c>
      <c r="D1443" s="1329">
        <v>1530500000</v>
      </c>
      <c r="E1443" s="1330">
        <v>63</v>
      </c>
      <c r="F1443" s="1330">
        <v>20</v>
      </c>
      <c r="G1443" s="1330">
        <v>0</v>
      </c>
      <c r="H1443" s="1330">
        <v>20</v>
      </c>
      <c r="I1443" s="1331">
        <v>42491</v>
      </c>
      <c r="J1443" s="1147" t="e">
        <v>#N/A</v>
      </c>
    </row>
    <row r="1444" spans="1:10" ht="15">
      <c r="A1444" s="1328" t="s">
        <v>1196</v>
      </c>
      <c r="B1444" s="1328" t="s">
        <v>1744</v>
      </c>
      <c r="C1444" s="1329">
        <v>5548000000</v>
      </c>
      <c r="D1444" s="1329">
        <v>5270000000.000001</v>
      </c>
      <c r="E1444" s="1330">
        <v>184</v>
      </c>
      <c r="F1444" s="1330">
        <v>78</v>
      </c>
      <c r="G1444" s="1330">
        <v>0</v>
      </c>
      <c r="H1444" s="1330">
        <v>78</v>
      </c>
      <c r="I1444" s="1331">
        <v>42491</v>
      </c>
      <c r="J1444" s="1147" t="e">
        <v>#N/A</v>
      </c>
    </row>
    <row r="1445" spans="1:10" ht="15">
      <c r="A1445" s="1328" t="s">
        <v>1197</v>
      </c>
      <c r="B1445" s="1328" t="s">
        <v>1745</v>
      </c>
      <c r="C1445" s="1329">
        <v>1684000000</v>
      </c>
      <c r="D1445" s="1329">
        <v>1600000000</v>
      </c>
      <c r="E1445" s="1330">
        <v>30</v>
      </c>
      <c r="F1445" s="1330">
        <v>12</v>
      </c>
      <c r="G1445" s="1330">
        <v>0</v>
      </c>
      <c r="H1445" s="1330">
        <v>12</v>
      </c>
      <c r="I1445" s="1331">
        <v>42491</v>
      </c>
      <c r="J1445" s="1147" t="e">
        <v>#N/A</v>
      </c>
    </row>
    <row r="1446" spans="1:10" ht="15">
      <c r="A1446" s="1328" t="s">
        <v>1316</v>
      </c>
      <c r="B1446" s="1328" t="s">
        <v>1746</v>
      </c>
      <c r="C1446" s="1329">
        <v>1684000000</v>
      </c>
      <c r="D1446" s="1329">
        <v>1600000000</v>
      </c>
      <c r="E1446" s="1330">
        <v>91</v>
      </c>
      <c r="F1446" s="1330">
        <v>27</v>
      </c>
      <c r="G1446" s="1330">
        <v>0</v>
      </c>
      <c r="H1446" s="1330">
        <v>27</v>
      </c>
      <c r="I1446" s="1331">
        <v>42491</v>
      </c>
      <c r="J1446" s="1147" t="e">
        <v>#N/A</v>
      </c>
    </row>
    <row r="1447" spans="1:10" ht="15">
      <c r="A1447" s="1328" t="s">
        <v>1199</v>
      </c>
      <c r="B1447" s="1328" t="s">
        <v>1747</v>
      </c>
      <c r="C1447" s="1329">
        <v>484000000</v>
      </c>
      <c r="D1447" s="1329">
        <v>460000000</v>
      </c>
      <c r="E1447" s="1330">
        <v>29</v>
      </c>
      <c r="F1447" s="1330">
        <v>15</v>
      </c>
      <c r="G1447" s="1330">
        <v>0</v>
      </c>
      <c r="H1447" s="1330">
        <v>15</v>
      </c>
      <c r="I1447" s="1331">
        <v>42491</v>
      </c>
      <c r="J1447" s="1147" t="e">
        <v>#N/A</v>
      </c>
    </row>
    <row r="1448" spans="1:10" ht="15">
      <c r="A1448" s="1328" t="s">
        <v>1317</v>
      </c>
      <c r="B1448" s="1328" t="s">
        <v>1748</v>
      </c>
      <c r="C1448" s="1329">
        <v>811000000</v>
      </c>
      <c r="D1448" s="1329">
        <v>770000000</v>
      </c>
      <c r="E1448" s="1330">
        <v>44</v>
      </c>
      <c r="F1448" s="1330">
        <v>12</v>
      </c>
      <c r="G1448" s="1330">
        <v>0</v>
      </c>
      <c r="H1448" s="1330">
        <v>12</v>
      </c>
      <c r="I1448" s="1331">
        <v>42491</v>
      </c>
      <c r="J1448" s="1147" t="e">
        <v>#N/A</v>
      </c>
    </row>
    <row r="1449" spans="1:10" ht="15">
      <c r="A1449" s="1328" t="s">
        <v>1318</v>
      </c>
      <c r="B1449" s="1328" t="s">
        <v>1749</v>
      </c>
      <c r="C1449" s="1329">
        <v>663000000</v>
      </c>
      <c r="D1449" s="1329">
        <v>630000000</v>
      </c>
      <c r="E1449" s="1330">
        <v>37</v>
      </c>
      <c r="F1449" s="1330">
        <v>9</v>
      </c>
      <c r="G1449" s="1330">
        <v>0</v>
      </c>
      <c r="H1449" s="1330">
        <v>9</v>
      </c>
      <c r="I1449" s="1331">
        <v>42491</v>
      </c>
      <c r="J1449" s="1147" t="e">
        <v>#N/A</v>
      </c>
    </row>
    <row r="1450" spans="1:10" ht="15">
      <c r="A1450" s="1328" t="s">
        <v>1945</v>
      </c>
      <c r="B1450" s="1328" t="s">
        <v>1946</v>
      </c>
      <c r="C1450" s="1329">
        <v>442000000</v>
      </c>
      <c r="D1450" s="1329">
        <v>420000000.00000006</v>
      </c>
      <c r="E1450" s="1330">
        <v>43</v>
      </c>
      <c r="F1450" s="1330">
        <v>15</v>
      </c>
      <c r="G1450" s="1330">
        <v>0</v>
      </c>
      <c r="H1450" s="1330">
        <v>15</v>
      </c>
      <c r="I1450" s="1331">
        <v>42491</v>
      </c>
      <c r="J1450" s="1147" t="e">
        <v>#N/A</v>
      </c>
    </row>
    <row r="1451" spans="1:10" ht="15">
      <c r="A1451" s="1328" t="s">
        <v>2115</v>
      </c>
      <c r="B1451" s="1328" t="s">
        <v>2116</v>
      </c>
      <c r="C1451" s="1329">
        <v>821000000</v>
      </c>
      <c r="D1451" s="1329">
        <v>780000000</v>
      </c>
      <c r="E1451" s="1330">
        <v>41</v>
      </c>
      <c r="F1451" s="1330">
        <v>14</v>
      </c>
      <c r="G1451" s="1330">
        <v>0</v>
      </c>
      <c r="H1451" s="1330">
        <v>14</v>
      </c>
      <c r="I1451" s="1331">
        <v>42491</v>
      </c>
      <c r="J1451" s="1147" t="e">
        <v>#N/A</v>
      </c>
    </row>
    <row r="1452" spans="1:10" ht="15">
      <c r="A1452" s="1328" t="s">
        <v>2113</v>
      </c>
      <c r="B1452" s="1328" t="s">
        <v>2114</v>
      </c>
      <c r="C1452" s="1329">
        <v>1232000000</v>
      </c>
      <c r="D1452" s="1329">
        <v>1170000000</v>
      </c>
      <c r="E1452" s="1330">
        <v>62</v>
      </c>
      <c r="F1452" s="1330">
        <v>24</v>
      </c>
      <c r="G1452" s="1330">
        <v>0</v>
      </c>
      <c r="H1452" s="1330">
        <v>24</v>
      </c>
      <c r="I1452" s="1331">
        <v>42491</v>
      </c>
      <c r="J1452" s="1147" t="e">
        <v>#N/A</v>
      </c>
    </row>
    <row r="1453" spans="1:10" ht="15">
      <c r="A1453" s="1328" t="s">
        <v>2331</v>
      </c>
      <c r="B1453" s="1328" t="s">
        <v>2332</v>
      </c>
      <c r="C1453" s="1329">
        <v>632000000</v>
      </c>
      <c r="D1453" s="1329">
        <v>600000000</v>
      </c>
      <c r="E1453" s="1330">
        <v>33</v>
      </c>
      <c r="F1453" s="1330">
        <v>14</v>
      </c>
      <c r="G1453" s="1330">
        <v>0</v>
      </c>
      <c r="H1453" s="1330">
        <v>14</v>
      </c>
      <c r="I1453" s="1331">
        <v>42491</v>
      </c>
      <c r="J1453" s="1147" t="e">
        <v>#N/A</v>
      </c>
    </row>
    <row r="1454" spans="1:10" ht="15">
      <c r="A1454" s="1328" t="s">
        <v>2459</v>
      </c>
      <c r="B1454" s="1328" t="s">
        <v>2460</v>
      </c>
      <c r="C1454" s="1329">
        <v>789000000</v>
      </c>
      <c r="D1454" s="1329">
        <v>750000000.00000012</v>
      </c>
      <c r="E1454" s="1330">
        <v>42</v>
      </c>
      <c r="F1454" s="1330">
        <v>15</v>
      </c>
      <c r="G1454" s="1330">
        <v>0</v>
      </c>
      <c r="H1454" s="1330">
        <v>15</v>
      </c>
      <c r="I1454" s="1331">
        <v>42491</v>
      </c>
      <c r="J1454" s="1147" t="e">
        <v>#N/A</v>
      </c>
    </row>
    <row r="1456" spans="1:10" ht="15">
      <c r="A1456" s="1334" t="s">
        <v>1007</v>
      </c>
      <c r="B1456" s="1334" t="s">
        <v>1008</v>
      </c>
      <c r="C1456" s="1334" t="s">
        <v>1</v>
      </c>
      <c r="D1456" s="1334" t="s">
        <v>2</v>
      </c>
      <c r="E1456" s="1334" t="s">
        <v>1006</v>
      </c>
      <c r="F1456" s="1334" t="s">
        <v>1003</v>
      </c>
      <c r="G1456" s="1334" t="s">
        <v>1004</v>
      </c>
      <c r="H1456" s="1334" t="s">
        <v>1005</v>
      </c>
      <c r="I1456" s="1334" t="s">
        <v>1058</v>
      </c>
    </row>
    <row r="1457" spans="1:10" ht="15">
      <c r="A1457" s="1335" t="s">
        <v>3397</v>
      </c>
      <c r="B1457" s="1335" t="s">
        <v>1944</v>
      </c>
      <c r="C1457" s="1336">
        <v>737000000</v>
      </c>
      <c r="D1457" s="1336">
        <v>700000000</v>
      </c>
      <c r="E1457" s="1337">
        <v>47</v>
      </c>
      <c r="F1457" s="1337">
        <v>48</v>
      </c>
      <c r="G1457" s="1338"/>
      <c r="H1457" s="1338"/>
      <c r="I1457" s="1339">
        <v>42522</v>
      </c>
      <c r="J1457" s="1147" t="e">
        <f>VLOOKUP(A1457,#REF!,2,0)</f>
        <v>#REF!</v>
      </c>
    </row>
    <row r="1458" spans="1:10" ht="15">
      <c r="A1458" s="1335" t="s">
        <v>1052</v>
      </c>
      <c r="B1458" s="1335" t="s">
        <v>1729</v>
      </c>
      <c r="C1458" s="1336">
        <v>24238000000</v>
      </c>
      <c r="D1458" s="1336">
        <v>23027000000</v>
      </c>
      <c r="E1458" s="1337">
        <v>611</v>
      </c>
      <c r="F1458" s="1337">
        <v>544</v>
      </c>
      <c r="G1458" s="1338"/>
      <c r="H1458" s="1338"/>
      <c r="I1458" s="1339">
        <v>42522</v>
      </c>
      <c r="J1458" s="1147" t="e">
        <f>VLOOKUP(A1458,#REF!,2,0)</f>
        <v>#REF!</v>
      </c>
    </row>
    <row r="1459" spans="1:10" ht="15">
      <c r="A1459" s="1335" t="s">
        <v>1569</v>
      </c>
      <c r="B1459" s="1335" t="s">
        <v>1732</v>
      </c>
      <c r="C1459" s="1336">
        <v>3263000000</v>
      </c>
      <c r="D1459" s="1336">
        <v>3100000000</v>
      </c>
      <c r="E1459" s="1337">
        <v>84</v>
      </c>
      <c r="F1459" s="1337">
        <v>74</v>
      </c>
      <c r="G1459" s="1338"/>
      <c r="H1459" s="1338"/>
      <c r="I1459" s="1339">
        <v>42522</v>
      </c>
      <c r="J1459" s="1147" t="e">
        <f>VLOOKUP(A1459,#REF!,2,0)</f>
        <v>#REF!</v>
      </c>
    </row>
    <row r="1460" spans="1:10" ht="15">
      <c r="A1460" s="1335" t="s">
        <v>3396</v>
      </c>
      <c r="B1460" s="1335" t="s">
        <v>3061</v>
      </c>
      <c r="C1460" s="1336">
        <v>1526000000</v>
      </c>
      <c r="D1460" s="1336">
        <v>1450000000</v>
      </c>
      <c r="E1460" s="1337">
        <v>79</v>
      </c>
      <c r="F1460" s="1337">
        <v>66</v>
      </c>
      <c r="G1460" s="1338"/>
      <c r="H1460" s="1338"/>
      <c r="I1460" s="1339">
        <v>42522</v>
      </c>
      <c r="J1460" s="1147" t="e">
        <f>VLOOKUP(A1460,#REF!,2,0)</f>
        <v>#REF!</v>
      </c>
    </row>
    <row r="1461" spans="1:10" ht="15">
      <c r="A1461" s="1335" t="s">
        <v>3399</v>
      </c>
      <c r="B1461" s="1335" t="s">
        <v>1730</v>
      </c>
      <c r="C1461" s="1336">
        <v>15034000000</v>
      </c>
      <c r="D1461" s="1336">
        <v>14037500000</v>
      </c>
      <c r="E1461" s="1337">
        <v>547</v>
      </c>
      <c r="F1461" s="1337">
        <v>400</v>
      </c>
      <c r="G1461" s="1338"/>
      <c r="H1461" s="1338"/>
      <c r="I1461" s="1339">
        <v>42522</v>
      </c>
      <c r="J1461" s="1147" t="e">
        <f>VLOOKUP(A1461,#REF!,2,0)</f>
        <v>#REF!</v>
      </c>
    </row>
    <row r="1462" spans="1:10" ht="15">
      <c r="A1462" s="1335" t="s">
        <v>3398</v>
      </c>
      <c r="B1462" s="1335" t="s">
        <v>1731</v>
      </c>
      <c r="C1462" s="1336">
        <v>8890000000</v>
      </c>
      <c r="D1462" s="1336">
        <v>8487000000</v>
      </c>
      <c r="E1462" s="1337">
        <v>433</v>
      </c>
      <c r="F1462" s="1337">
        <v>410</v>
      </c>
      <c r="G1462" s="1338"/>
      <c r="H1462" s="1338"/>
      <c r="I1462" s="1339">
        <v>42522</v>
      </c>
      <c r="J1462" s="1147" t="e">
        <f>VLOOKUP(A1462,#REF!,2,0)</f>
        <v>#REF!</v>
      </c>
    </row>
    <row r="1463" spans="1:10" ht="15">
      <c r="A1463" s="1335" t="s">
        <v>3414</v>
      </c>
      <c r="B1463" s="1335" t="s">
        <v>3415</v>
      </c>
      <c r="C1463" s="1336">
        <v>2295000000</v>
      </c>
      <c r="D1463" s="1336">
        <v>2180000000</v>
      </c>
      <c r="E1463" s="1337">
        <v>69</v>
      </c>
      <c r="F1463" s="1337">
        <v>62</v>
      </c>
      <c r="G1463" s="1338"/>
      <c r="H1463" s="1338"/>
      <c r="I1463" s="1339">
        <v>42522</v>
      </c>
      <c r="J1463" s="1147" t="e">
        <f>VLOOKUP(A1463,#REF!,2,0)</f>
        <v>#REF!</v>
      </c>
    </row>
    <row r="1464" spans="1:10" ht="15">
      <c r="A1464" s="1335" t="s">
        <v>3416</v>
      </c>
      <c r="B1464" s="1335" t="s">
        <v>3417</v>
      </c>
      <c r="C1464" s="1336">
        <v>8875000000</v>
      </c>
      <c r="D1464" s="1336">
        <v>8432000000</v>
      </c>
      <c r="E1464" s="1337">
        <v>212</v>
      </c>
      <c r="F1464" s="1337">
        <v>151</v>
      </c>
      <c r="G1464" s="1338"/>
      <c r="H1464" s="1338"/>
      <c r="I1464" s="1339">
        <v>42522</v>
      </c>
      <c r="J1464" s="1147" t="e">
        <f>VLOOKUP(A1464,#REF!,2,0)</f>
        <v>#REF!</v>
      </c>
    </row>
    <row r="1465" spans="1:10" ht="15">
      <c r="A1465" s="1335" t="s">
        <v>3418</v>
      </c>
      <c r="B1465" s="1335" t="s">
        <v>3419</v>
      </c>
      <c r="C1465" s="1336">
        <v>5542000000</v>
      </c>
      <c r="D1465" s="1336">
        <v>5265000000</v>
      </c>
      <c r="E1465" s="1337">
        <v>139</v>
      </c>
      <c r="F1465" s="1337">
        <v>149</v>
      </c>
      <c r="G1465" s="1338"/>
      <c r="H1465" s="1338"/>
      <c r="I1465" s="1339">
        <v>42522</v>
      </c>
      <c r="J1465" s="1147" t="e">
        <f>VLOOKUP(A1465,#REF!,2,0)</f>
        <v>#REF!</v>
      </c>
    </row>
    <row r="1466" spans="1:10" ht="15">
      <c r="A1466" s="1335" t="s">
        <v>3420</v>
      </c>
      <c r="B1466" s="1335" t="s">
        <v>3421</v>
      </c>
      <c r="C1466" s="1336">
        <v>3474000000</v>
      </c>
      <c r="D1466" s="1336">
        <v>3300000000</v>
      </c>
      <c r="E1466" s="1337">
        <v>83</v>
      </c>
      <c r="F1466" s="1337">
        <v>83</v>
      </c>
      <c r="G1466" s="1338"/>
      <c r="H1466" s="1338"/>
      <c r="I1466" s="1339">
        <v>42522</v>
      </c>
      <c r="J1466" s="1147" t="e">
        <f>VLOOKUP(A1466,#REF!,2,0)</f>
        <v>#REF!</v>
      </c>
    </row>
    <row r="1467" spans="1:10" ht="15">
      <c r="A1467" s="1335" t="s">
        <v>3422</v>
      </c>
      <c r="B1467" s="1335" t="s">
        <v>3423</v>
      </c>
      <c r="C1467" s="1336">
        <v>4052000000</v>
      </c>
      <c r="D1467" s="1336">
        <v>3850000000</v>
      </c>
      <c r="E1467" s="1337">
        <v>108</v>
      </c>
      <c r="F1467" s="1337">
        <v>99</v>
      </c>
      <c r="G1467" s="1338"/>
      <c r="H1467" s="1338"/>
      <c r="I1467" s="1339">
        <v>42522</v>
      </c>
      <c r="J1467" s="1147" t="e">
        <f>VLOOKUP(A1467,#REF!,2,0)</f>
        <v>#REF!</v>
      </c>
    </row>
    <row r="1468" spans="1:10" ht="15">
      <c r="A1468" s="1335" t="s">
        <v>3424</v>
      </c>
      <c r="B1468" s="1335" t="s">
        <v>1725</v>
      </c>
      <c r="C1468" s="1336">
        <v>1368000000</v>
      </c>
      <c r="D1468" s="1336">
        <v>1300000000</v>
      </c>
      <c r="E1468" s="1337">
        <v>51</v>
      </c>
      <c r="F1468" s="1337">
        <v>40</v>
      </c>
      <c r="G1468" s="1338"/>
      <c r="H1468" s="1338"/>
      <c r="I1468" s="1339">
        <v>42522</v>
      </c>
      <c r="J1468" s="1147" t="e">
        <f>VLOOKUP(A1468,#REF!,2,0)</f>
        <v>#REF!</v>
      </c>
    </row>
    <row r="1469" spans="1:10" ht="15">
      <c r="A1469" s="1335" t="s">
        <v>3425</v>
      </c>
      <c r="B1469" s="1335" t="s">
        <v>1726</v>
      </c>
      <c r="C1469" s="1336">
        <v>1895000000</v>
      </c>
      <c r="D1469" s="1336">
        <v>1800000000</v>
      </c>
      <c r="E1469" s="1337">
        <v>33</v>
      </c>
      <c r="F1469" s="1337">
        <v>34</v>
      </c>
      <c r="G1469" s="1338"/>
      <c r="H1469" s="1338"/>
      <c r="I1469" s="1339">
        <v>42522</v>
      </c>
      <c r="J1469" s="1147" t="e">
        <f>VLOOKUP(A1469,#REF!,2,0)</f>
        <v>#REF!</v>
      </c>
    </row>
    <row r="1470" spans="1:10" ht="15">
      <c r="A1470" s="1335" t="s">
        <v>3426</v>
      </c>
      <c r="B1470" s="1335" t="s">
        <v>1728</v>
      </c>
      <c r="C1470" s="1336">
        <v>1526000000</v>
      </c>
      <c r="D1470" s="1336">
        <v>1450000000</v>
      </c>
      <c r="E1470" s="1337">
        <v>79</v>
      </c>
      <c r="F1470" s="1337">
        <v>66</v>
      </c>
      <c r="G1470" s="1338"/>
      <c r="H1470" s="1338"/>
      <c r="I1470" s="1339">
        <v>42522</v>
      </c>
      <c r="J1470" s="1147" t="e">
        <f>VLOOKUP(A1470,#REF!,2,0)</f>
        <v>#REF!</v>
      </c>
    </row>
    <row r="1471" spans="1:10" ht="15">
      <c r="A1471" s="1335" t="s">
        <v>3427</v>
      </c>
      <c r="B1471" s="1335" t="s">
        <v>1943</v>
      </c>
      <c r="C1471" s="1336">
        <v>737000000</v>
      </c>
      <c r="D1471" s="1336">
        <v>700000000</v>
      </c>
      <c r="E1471" s="1337">
        <v>47</v>
      </c>
      <c r="F1471" s="1337">
        <v>48</v>
      </c>
      <c r="G1471" s="1338"/>
      <c r="H1471" s="1338"/>
      <c r="I1471" s="1339">
        <v>42522</v>
      </c>
      <c r="J1471" s="1147" t="e">
        <f>VLOOKUP(A1471,#REF!,2,0)</f>
        <v>#REF!</v>
      </c>
    </row>
    <row r="1472" spans="1:10" ht="15">
      <c r="A1472" s="1335" t="s">
        <v>3428</v>
      </c>
      <c r="B1472" s="1335" t="s">
        <v>3429</v>
      </c>
      <c r="C1472" s="1336">
        <v>5856000000</v>
      </c>
      <c r="D1472" s="1336">
        <v>5488500000</v>
      </c>
      <c r="E1472" s="1337">
        <v>196</v>
      </c>
      <c r="F1472" s="1337">
        <v>140</v>
      </c>
      <c r="G1472" s="1338"/>
      <c r="H1472" s="1338"/>
      <c r="I1472" s="1339">
        <v>42522</v>
      </c>
      <c r="J1472" s="1147" t="e">
        <f>VLOOKUP(A1472,#REF!,2,0)</f>
        <v>#REF!</v>
      </c>
    </row>
    <row r="1473" spans="1:10" ht="15">
      <c r="A1473" s="1335" t="s">
        <v>3430</v>
      </c>
      <c r="B1473" s="1335" t="s">
        <v>3431</v>
      </c>
      <c r="C1473" s="1336">
        <v>3328000000</v>
      </c>
      <c r="D1473" s="1336">
        <v>3161500000</v>
      </c>
      <c r="E1473" s="1337">
        <v>118</v>
      </c>
      <c r="F1473" s="1337">
        <v>45</v>
      </c>
      <c r="G1473" s="1338"/>
      <c r="H1473" s="1338"/>
      <c r="I1473" s="1339">
        <v>42522</v>
      </c>
      <c r="J1473" s="1147" t="e">
        <f>VLOOKUP(A1473,#REF!,2,0)</f>
        <v>#REF!</v>
      </c>
    </row>
    <row r="1474" spans="1:10" ht="15">
      <c r="A1474" s="1335" t="s">
        <v>3432</v>
      </c>
      <c r="B1474" s="1335" t="s">
        <v>3433</v>
      </c>
      <c r="C1474" s="1336">
        <v>2059000000</v>
      </c>
      <c r="D1474" s="1336">
        <v>1786000000</v>
      </c>
      <c r="E1474" s="1337">
        <v>73</v>
      </c>
      <c r="F1474" s="1337">
        <v>85</v>
      </c>
      <c r="G1474" s="1338"/>
      <c r="H1474" s="1338"/>
      <c r="I1474" s="1339">
        <v>42522</v>
      </c>
      <c r="J1474" s="1147" t="e">
        <f>VLOOKUP(A1474,#REF!,2,0)</f>
        <v>#REF!</v>
      </c>
    </row>
    <row r="1475" spans="1:10" ht="15">
      <c r="A1475" s="1335" t="s">
        <v>3434</v>
      </c>
      <c r="B1475" s="1335" t="s">
        <v>1724</v>
      </c>
      <c r="C1475" s="1336">
        <v>2964000000</v>
      </c>
      <c r="D1475" s="1336">
        <v>2856000000</v>
      </c>
      <c r="E1475" s="1337">
        <v>116</v>
      </c>
      <c r="F1475" s="1337">
        <v>200</v>
      </c>
      <c r="G1475" s="1338"/>
      <c r="H1475" s="1338"/>
      <c r="I1475" s="1339">
        <v>42522</v>
      </c>
      <c r="J1475" s="1147" t="e">
        <f>VLOOKUP(A1475,#REF!,2,0)</f>
        <v>#REF!</v>
      </c>
    </row>
    <row r="1476" spans="1:10" ht="15">
      <c r="A1476" s="1335" t="s">
        <v>3435</v>
      </c>
      <c r="B1476" s="1335" t="s">
        <v>2109</v>
      </c>
      <c r="C1476" s="1336">
        <v>3169000000</v>
      </c>
      <c r="D1476" s="1336">
        <v>3011000000</v>
      </c>
      <c r="E1476" s="1337">
        <v>173</v>
      </c>
      <c r="F1476" s="1337">
        <v>120</v>
      </c>
      <c r="G1476" s="1338"/>
      <c r="H1476" s="1338"/>
      <c r="I1476" s="1339">
        <v>42522</v>
      </c>
      <c r="J1476" s="1147" t="e">
        <f>VLOOKUP(A1476,#REF!,2,0)</f>
        <v>#REF!</v>
      </c>
    </row>
    <row r="1477" spans="1:10" ht="15">
      <c r="A1477" s="1335" t="s">
        <v>3436</v>
      </c>
      <c r="B1477" s="1335" t="s">
        <v>2111</v>
      </c>
      <c r="C1477" s="1336">
        <v>2757000000</v>
      </c>
      <c r="D1477" s="1336">
        <v>2620000000</v>
      </c>
      <c r="E1477" s="1337">
        <v>144</v>
      </c>
      <c r="F1477" s="1337">
        <v>90</v>
      </c>
      <c r="G1477" s="1338"/>
      <c r="H1477" s="1338"/>
      <c r="I1477" s="1339">
        <v>42522</v>
      </c>
      <c r="J1477" s="1147" t="e">
        <f>VLOOKUP(A1477,#REF!,2,0)</f>
        <v>#REF!</v>
      </c>
    </row>
    <row r="1478" spans="1:10" ht="15">
      <c r="A1478" s="1335" t="s">
        <v>3437</v>
      </c>
      <c r="B1478" s="1335" t="s">
        <v>3438</v>
      </c>
      <c r="C1478" s="1336">
        <v>3791000000</v>
      </c>
      <c r="D1478" s="1336">
        <v>3601500000</v>
      </c>
      <c r="E1478" s="1337">
        <v>160</v>
      </c>
      <c r="F1478" s="1337">
        <v>130</v>
      </c>
      <c r="G1478" s="1338"/>
      <c r="H1478" s="1338"/>
      <c r="I1478" s="1339">
        <v>42522</v>
      </c>
      <c r="J1478" s="1147" t="e">
        <f>VLOOKUP(A1478,#REF!,2,0)</f>
        <v>#REF!</v>
      </c>
    </row>
    <row r="1479" spans="1:10" ht="15">
      <c r="A1479" s="1335" t="s">
        <v>1457</v>
      </c>
      <c r="B1479" s="1335" t="s">
        <v>1712</v>
      </c>
      <c r="C1479" s="1336">
        <v>821000000</v>
      </c>
      <c r="D1479" s="1336">
        <v>780000000</v>
      </c>
      <c r="E1479" s="1337">
        <v>23</v>
      </c>
      <c r="F1479" s="1337">
        <v>18</v>
      </c>
      <c r="G1479" s="1338"/>
      <c r="H1479" s="1338"/>
      <c r="I1479" s="1339">
        <v>42522</v>
      </c>
      <c r="J1479" s="1147" t="e">
        <f>VLOOKUP(A1479,#REF!,2,0)</f>
        <v>#REF!</v>
      </c>
    </row>
    <row r="1480" spans="1:10" ht="15">
      <c r="A1480" s="1335" t="s">
        <v>997</v>
      </c>
      <c r="B1480" s="1335" t="s">
        <v>1710</v>
      </c>
      <c r="C1480" s="1336">
        <v>1105000000</v>
      </c>
      <c r="D1480" s="1336">
        <v>1050000000</v>
      </c>
      <c r="E1480" s="1337">
        <v>31</v>
      </c>
      <c r="F1480" s="1337">
        <v>26</v>
      </c>
      <c r="G1480" s="1338"/>
      <c r="H1480" s="1338"/>
      <c r="I1480" s="1339">
        <v>42522</v>
      </c>
      <c r="J1480" s="1147" t="e">
        <f>VLOOKUP(A1480,#REF!,2,0)</f>
        <v>#REF!</v>
      </c>
    </row>
    <row r="1481" spans="1:10" ht="15">
      <c r="A1481" s="1335" t="s">
        <v>998</v>
      </c>
      <c r="B1481" s="1335" t="s">
        <v>1709</v>
      </c>
      <c r="C1481" s="1336">
        <v>1105000000</v>
      </c>
      <c r="D1481" s="1336">
        <v>1050000000</v>
      </c>
      <c r="E1481" s="1337">
        <v>60</v>
      </c>
      <c r="F1481" s="1337">
        <v>30</v>
      </c>
      <c r="G1481" s="1338"/>
      <c r="H1481" s="1338"/>
      <c r="I1481" s="1339">
        <v>42522</v>
      </c>
      <c r="J1481" s="1147" t="e">
        <f>VLOOKUP(A1481,#REF!,2,0)</f>
        <v>#REF!</v>
      </c>
    </row>
    <row r="1482" spans="1:10" ht="15">
      <c r="A1482" s="1335" t="s">
        <v>1313</v>
      </c>
      <c r="B1482" s="1335" t="s">
        <v>1711</v>
      </c>
      <c r="C1482" s="1336">
        <v>900000000</v>
      </c>
      <c r="D1482" s="1336">
        <v>855000000</v>
      </c>
      <c r="E1482" s="1337">
        <v>50</v>
      </c>
      <c r="F1482" s="1337">
        <v>30</v>
      </c>
      <c r="G1482" s="1338"/>
      <c r="H1482" s="1338"/>
      <c r="I1482" s="1339">
        <v>42522</v>
      </c>
      <c r="J1482" s="1147" t="e">
        <f>VLOOKUP(A1482,#REF!,2,0)</f>
        <v>#REF!</v>
      </c>
    </row>
    <row r="1483" spans="1:10" ht="15">
      <c r="A1483" s="1335" t="s">
        <v>1001</v>
      </c>
      <c r="B1483" s="1335" t="s">
        <v>1706</v>
      </c>
      <c r="C1483" s="1336">
        <v>580000000</v>
      </c>
      <c r="D1483" s="1336">
        <v>551000000</v>
      </c>
      <c r="E1483" s="1337">
        <v>26</v>
      </c>
      <c r="F1483" s="1337">
        <v>20</v>
      </c>
      <c r="G1483" s="1338"/>
      <c r="H1483" s="1338"/>
      <c r="I1483" s="1339">
        <v>42522</v>
      </c>
      <c r="J1483" s="1147" t="e">
        <f>VLOOKUP(A1483,#REF!,2,0)</f>
        <v>#REF!</v>
      </c>
    </row>
    <row r="1484" spans="1:10" ht="15">
      <c r="A1484" s="1335" t="s">
        <v>801</v>
      </c>
      <c r="B1484" s="1335" t="s">
        <v>1702</v>
      </c>
      <c r="C1484" s="1336">
        <v>1474000000</v>
      </c>
      <c r="D1484" s="1336">
        <v>1400000000</v>
      </c>
      <c r="E1484" s="1337">
        <v>26</v>
      </c>
      <c r="F1484" s="1337">
        <v>22</v>
      </c>
      <c r="G1484" s="1338"/>
      <c r="H1484" s="1338"/>
      <c r="I1484" s="1339">
        <v>42522</v>
      </c>
      <c r="J1484" s="1147" t="e">
        <f>VLOOKUP(A1484,#REF!,2,0)</f>
        <v>#REF!</v>
      </c>
    </row>
    <row r="1485" spans="1:10" ht="15">
      <c r="A1485" s="1335" t="s">
        <v>560</v>
      </c>
      <c r="B1485" s="1335" t="s">
        <v>1688</v>
      </c>
      <c r="C1485" s="1336">
        <v>1894000000</v>
      </c>
      <c r="D1485" s="1336">
        <v>1800000000</v>
      </c>
      <c r="E1485" s="1337">
        <v>55</v>
      </c>
      <c r="F1485" s="1337">
        <v>12</v>
      </c>
      <c r="G1485" s="1338"/>
      <c r="H1485" s="1338"/>
      <c r="I1485" s="1339">
        <v>42522</v>
      </c>
      <c r="J1485" s="1147" t="e">
        <f>VLOOKUP(A1485,#REF!,2,0)</f>
        <v>#REF!</v>
      </c>
    </row>
    <row r="1486" spans="1:10" ht="15">
      <c r="A1486" s="1335" t="s">
        <v>2783</v>
      </c>
      <c r="B1486" s="1335" t="s">
        <v>2784</v>
      </c>
      <c r="C1486" s="1336">
        <v>500000000</v>
      </c>
      <c r="D1486" s="1336">
        <v>475000000</v>
      </c>
      <c r="E1486" s="1337">
        <v>11</v>
      </c>
      <c r="F1486" s="1337">
        <v>21</v>
      </c>
      <c r="G1486" s="1338"/>
      <c r="H1486" s="1338"/>
      <c r="I1486" s="1339">
        <v>42522</v>
      </c>
      <c r="J1486" s="1147" t="e">
        <f>VLOOKUP(A1486,#REF!,2,0)</f>
        <v>#REF!</v>
      </c>
    </row>
    <row r="1487" spans="1:10" ht="15">
      <c r="A1487" s="1335" t="s">
        <v>1940</v>
      </c>
      <c r="B1487" s="1335" t="s">
        <v>1941</v>
      </c>
      <c r="C1487" s="1336">
        <v>737000000</v>
      </c>
      <c r="D1487" s="1336">
        <v>700000000</v>
      </c>
      <c r="E1487" s="1337">
        <v>47</v>
      </c>
      <c r="F1487" s="1337">
        <v>48</v>
      </c>
      <c r="G1487" s="1338"/>
      <c r="H1487" s="1338"/>
      <c r="I1487" s="1339">
        <v>42522</v>
      </c>
      <c r="J1487" s="1147" t="e">
        <f>VLOOKUP(A1487,#REF!,2,0)</f>
        <v>#REF!</v>
      </c>
    </row>
    <row r="1488" spans="1:10" ht="15">
      <c r="A1488" s="1335" t="s">
        <v>133</v>
      </c>
      <c r="B1488" s="1335" t="s">
        <v>1678</v>
      </c>
      <c r="C1488" s="1336">
        <v>1730000000</v>
      </c>
      <c r="D1488" s="1336">
        <v>1643500000</v>
      </c>
      <c r="E1488" s="1337">
        <v>67</v>
      </c>
      <c r="F1488" s="1337">
        <v>70</v>
      </c>
      <c r="G1488" s="1338"/>
      <c r="H1488" s="1338"/>
      <c r="I1488" s="1339">
        <v>42522</v>
      </c>
      <c r="J1488" s="1147" t="e">
        <f>VLOOKUP(A1488,#REF!,2,0)</f>
        <v>#REF!</v>
      </c>
    </row>
    <row r="1489" spans="1:10" ht="15">
      <c r="A1489" s="1335" t="s">
        <v>3401</v>
      </c>
      <c r="B1489" s="1335" t="s">
        <v>3439</v>
      </c>
      <c r="C1489" s="1336">
        <v>500000000</v>
      </c>
      <c r="D1489" s="1336">
        <v>400000000</v>
      </c>
      <c r="E1489" s="1337">
        <v>10</v>
      </c>
      <c r="F1489" s="1337">
        <v>20</v>
      </c>
      <c r="G1489" s="1338"/>
      <c r="H1489" s="1338"/>
      <c r="I1489" s="1339">
        <v>42522</v>
      </c>
      <c r="J1489" s="1147" t="e">
        <f>VLOOKUP(A1489,#REF!,2,0)</f>
        <v>#REF!</v>
      </c>
    </row>
    <row r="1490" spans="1:10" ht="15">
      <c r="A1490" s="1335" t="s">
        <v>3051</v>
      </c>
      <c r="B1490" s="1335" t="s">
        <v>3059</v>
      </c>
      <c r="C1490" s="1336">
        <v>226000000</v>
      </c>
      <c r="D1490" s="1336">
        <v>215000000</v>
      </c>
      <c r="E1490" s="1337">
        <v>8</v>
      </c>
      <c r="F1490" s="1337">
        <v>20</v>
      </c>
      <c r="G1490" s="1338"/>
      <c r="H1490" s="1338"/>
      <c r="I1490" s="1339">
        <v>42522</v>
      </c>
      <c r="J1490" s="1147" t="e">
        <f>VLOOKUP(A1490,#REF!,2,0)</f>
        <v>#REF!</v>
      </c>
    </row>
    <row r="1491" spans="1:10" ht="15">
      <c r="A1491" s="1335" t="s">
        <v>3403</v>
      </c>
      <c r="B1491" s="1335" t="s">
        <v>1687</v>
      </c>
      <c r="C1491" s="1336">
        <v>1158000000</v>
      </c>
      <c r="D1491" s="1336">
        <v>1100000000</v>
      </c>
      <c r="E1491" s="1337">
        <v>12</v>
      </c>
      <c r="F1491" s="1337">
        <v>25</v>
      </c>
      <c r="G1491" s="1338"/>
      <c r="H1491" s="1338"/>
      <c r="I1491" s="1339">
        <v>42522</v>
      </c>
      <c r="J1491" s="1147" t="e">
        <f>VLOOKUP(A1491,#REF!,2,0)</f>
        <v>#REF!</v>
      </c>
    </row>
    <row r="1492" spans="1:10" ht="15">
      <c r="A1492" s="1335" t="s">
        <v>2591</v>
      </c>
      <c r="B1492" s="1335" t="s">
        <v>2596</v>
      </c>
      <c r="C1492" s="1336">
        <v>475000000</v>
      </c>
      <c r="D1492" s="1336">
        <v>451000000</v>
      </c>
      <c r="E1492" s="1337">
        <v>23</v>
      </c>
      <c r="F1492" s="1337">
        <v>130</v>
      </c>
      <c r="G1492" s="1338"/>
      <c r="H1492" s="1338"/>
      <c r="I1492" s="1339">
        <v>42522</v>
      </c>
      <c r="J1492" s="1147" t="e">
        <f>VLOOKUP(A1492,#REF!,2,0)</f>
        <v>#REF!</v>
      </c>
    </row>
    <row r="1493" spans="1:10" ht="15">
      <c r="A1493" s="1335" t="s">
        <v>2779</v>
      </c>
      <c r="B1493" s="1335" t="s">
        <v>2782</v>
      </c>
      <c r="C1493" s="1336">
        <v>207000000</v>
      </c>
      <c r="D1493" s="1336">
        <v>197000000</v>
      </c>
      <c r="E1493" s="1337">
        <v>7</v>
      </c>
      <c r="F1493" s="1337">
        <v>18</v>
      </c>
      <c r="G1493" s="1338"/>
      <c r="H1493" s="1338"/>
      <c r="I1493" s="1339">
        <v>42522</v>
      </c>
      <c r="J1493" s="1147" t="e">
        <f>VLOOKUP(A1493,#REF!,2,0)</f>
        <v>#REF!</v>
      </c>
    </row>
    <row r="1494" spans="1:10" ht="15">
      <c r="A1494" s="1335" t="s">
        <v>913</v>
      </c>
      <c r="B1494" s="1335" t="s">
        <v>1705</v>
      </c>
      <c r="C1494" s="1336">
        <v>789000000</v>
      </c>
      <c r="D1494" s="1336">
        <v>750000000</v>
      </c>
      <c r="E1494" s="1337">
        <v>47</v>
      </c>
      <c r="F1494" s="1337">
        <v>30</v>
      </c>
      <c r="G1494" s="1338"/>
      <c r="H1494" s="1338"/>
      <c r="I1494" s="1339">
        <v>42522</v>
      </c>
      <c r="J1494" s="1147" t="e">
        <f>VLOOKUP(A1494,#REF!,2,0)</f>
        <v>#REF!</v>
      </c>
    </row>
    <row r="1495" spans="1:10" ht="15">
      <c r="A1495" s="1335" t="s">
        <v>728</v>
      </c>
      <c r="B1495" s="1335" t="s">
        <v>1698</v>
      </c>
      <c r="C1495" s="1336">
        <v>905000000</v>
      </c>
      <c r="D1495" s="1336">
        <v>860000000</v>
      </c>
      <c r="E1495" s="1337">
        <v>46</v>
      </c>
      <c r="F1495" s="1337">
        <v>20</v>
      </c>
      <c r="G1495" s="1338"/>
      <c r="H1495" s="1338"/>
      <c r="I1495" s="1339">
        <v>42522</v>
      </c>
      <c r="J1495" s="1147" t="e">
        <f>VLOOKUP(A1495,#REF!,2,0)</f>
        <v>#REF!</v>
      </c>
    </row>
    <row r="1496" spans="1:10" ht="15">
      <c r="A1496" s="1335" t="s">
        <v>803</v>
      </c>
      <c r="B1496" s="1335" t="s">
        <v>1701</v>
      </c>
      <c r="C1496" s="1336">
        <v>979000000</v>
      </c>
      <c r="D1496" s="1336">
        <v>930000000</v>
      </c>
      <c r="E1496" s="1337">
        <v>35</v>
      </c>
      <c r="F1496" s="1337">
        <v>34</v>
      </c>
      <c r="G1496" s="1338"/>
      <c r="H1496" s="1338"/>
      <c r="I1496" s="1339">
        <v>42522</v>
      </c>
      <c r="J1496" s="1147" t="e">
        <f>VLOOKUP(A1496,#REF!,2,0)</f>
        <v>#REF!</v>
      </c>
    </row>
    <row r="1497" spans="1:10" ht="15">
      <c r="A1497" s="1335" t="s">
        <v>3053</v>
      </c>
      <c r="B1497" s="1335" t="s">
        <v>1677</v>
      </c>
      <c r="C1497" s="1336">
        <v>1234000000</v>
      </c>
      <c r="D1497" s="1336">
        <v>1172500000</v>
      </c>
      <c r="E1497" s="1337">
        <v>44</v>
      </c>
      <c r="F1497" s="1337">
        <v>13</v>
      </c>
      <c r="G1497" s="1338"/>
      <c r="H1497" s="1338"/>
      <c r="I1497" s="1339">
        <v>42522</v>
      </c>
      <c r="J1497" s="1147" t="e">
        <f>VLOOKUP(A1497,#REF!,2,0)</f>
        <v>#REF!</v>
      </c>
    </row>
    <row r="1498" spans="1:10" ht="15">
      <c r="A1498" s="1335" t="s">
        <v>3054</v>
      </c>
      <c r="B1498" s="1335" t="s">
        <v>1682</v>
      </c>
      <c r="C1498" s="1336">
        <v>1234000000</v>
      </c>
      <c r="D1498" s="1336">
        <v>1172500000</v>
      </c>
      <c r="E1498" s="1337">
        <v>63</v>
      </c>
      <c r="F1498" s="1337">
        <v>12</v>
      </c>
      <c r="G1498" s="1338"/>
      <c r="H1498" s="1338"/>
      <c r="I1498" s="1339">
        <v>42522</v>
      </c>
      <c r="J1498" s="1147" t="e">
        <f>VLOOKUP(A1498,#REF!,2,0)</f>
        <v>#REF!</v>
      </c>
    </row>
    <row r="1499" spans="1:10" ht="15">
      <c r="A1499" s="1335" t="s">
        <v>553</v>
      </c>
      <c r="B1499" s="1335" t="s">
        <v>1689</v>
      </c>
      <c r="C1499" s="1336">
        <v>979000000</v>
      </c>
      <c r="D1499" s="1336">
        <v>930000000</v>
      </c>
      <c r="E1499" s="1337">
        <v>30</v>
      </c>
      <c r="F1499" s="1337">
        <v>20</v>
      </c>
      <c r="G1499" s="1338"/>
      <c r="H1499" s="1338"/>
      <c r="I1499" s="1339">
        <v>42522</v>
      </c>
      <c r="J1499" s="1147" t="e">
        <f>VLOOKUP(A1499,#REF!,2,0)</f>
        <v>#REF!</v>
      </c>
    </row>
    <row r="1500" spans="1:10" ht="15">
      <c r="A1500" s="1335" t="s">
        <v>64</v>
      </c>
      <c r="B1500" s="1335" t="s">
        <v>1675</v>
      </c>
      <c r="C1500" s="1336">
        <v>2158000000</v>
      </c>
      <c r="D1500" s="1336">
        <v>2050000000</v>
      </c>
      <c r="E1500" s="1337">
        <v>71</v>
      </c>
      <c r="F1500" s="1337">
        <v>71</v>
      </c>
      <c r="G1500" s="1338"/>
      <c r="H1500" s="1338"/>
      <c r="I1500" s="1339">
        <v>42522</v>
      </c>
      <c r="J1500" s="1147" t="e">
        <f>VLOOKUP(A1500,#REF!,2,0)</f>
        <v>#REF!</v>
      </c>
    </row>
    <row r="1501" spans="1:10" ht="15">
      <c r="A1501" s="1335" t="s">
        <v>643</v>
      </c>
      <c r="B1501" s="1335" t="s">
        <v>1694</v>
      </c>
      <c r="C1501" s="1336">
        <v>1368000000</v>
      </c>
      <c r="D1501" s="1336">
        <v>1300000000</v>
      </c>
      <c r="E1501" s="1337">
        <v>51</v>
      </c>
      <c r="F1501" s="1337">
        <v>40</v>
      </c>
      <c r="G1501" s="1338"/>
      <c r="H1501" s="1338"/>
      <c r="I1501" s="1339">
        <v>42522</v>
      </c>
      <c r="J1501" s="1147" t="e">
        <f>VLOOKUP(A1501,#REF!,2,0)</f>
        <v>#REF!</v>
      </c>
    </row>
    <row r="1502" spans="1:10" ht="15">
      <c r="A1502" s="1335" t="s">
        <v>644</v>
      </c>
      <c r="B1502" s="1335" t="s">
        <v>1693</v>
      </c>
      <c r="C1502" s="1336">
        <v>3143000000</v>
      </c>
      <c r="D1502" s="1336">
        <v>2985000000</v>
      </c>
      <c r="E1502" s="1337">
        <v>50</v>
      </c>
      <c r="F1502" s="1337">
        <v>27</v>
      </c>
      <c r="G1502" s="1338"/>
      <c r="H1502" s="1338"/>
      <c r="I1502" s="1339">
        <v>42522</v>
      </c>
      <c r="J1502" s="1147" t="e">
        <f>VLOOKUP(A1502,#REF!,2,0)</f>
        <v>#REF!</v>
      </c>
    </row>
    <row r="1503" spans="1:10" ht="15">
      <c r="A1503" s="1335" t="s">
        <v>702</v>
      </c>
      <c r="B1503" s="1335" t="s">
        <v>1695</v>
      </c>
      <c r="C1503" s="1336">
        <v>2763000000</v>
      </c>
      <c r="D1503" s="1336">
        <v>2625000000</v>
      </c>
      <c r="E1503" s="1337">
        <v>55</v>
      </c>
      <c r="F1503" s="1337">
        <v>73</v>
      </c>
      <c r="G1503" s="1338"/>
      <c r="H1503" s="1338"/>
      <c r="I1503" s="1339">
        <v>42522</v>
      </c>
      <c r="J1503" s="1147" t="e">
        <f>VLOOKUP(A1503,#REF!,2,0)</f>
        <v>#REF!</v>
      </c>
    </row>
    <row r="1504" spans="1:10" ht="15">
      <c r="A1504" s="1335" t="s">
        <v>849</v>
      </c>
      <c r="B1504" s="1335" t="s">
        <v>1703</v>
      </c>
      <c r="C1504" s="1336">
        <v>1895000000</v>
      </c>
      <c r="D1504" s="1336">
        <v>1800000000</v>
      </c>
      <c r="E1504" s="1337">
        <v>33</v>
      </c>
      <c r="F1504" s="1337">
        <v>34</v>
      </c>
      <c r="G1504" s="1338"/>
      <c r="H1504" s="1338"/>
      <c r="I1504" s="1339">
        <v>42522</v>
      </c>
      <c r="J1504" s="1147" t="e">
        <f>VLOOKUP(A1504,#REF!,2,0)</f>
        <v>#REF!</v>
      </c>
    </row>
    <row r="1505" spans="1:10" ht="15">
      <c r="A1505" s="1335" t="s">
        <v>804</v>
      </c>
      <c r="B1505" s="1335" t="s">
        <v>1700</v>
      </c>
      <c r="C1505" s="1336">
        <v>979000000</v>
      </c>
      <c r="D1505" s="1336">
        <v>930000000</v>
      </c>
      <c r="E1505" s="1337">
        <v>38</v>
      </c>
      <c r="F1505" s="1337">
        <v>45</v>
      </c>
      <c r="G1505" s="1338"/>
      <c r="H1505" s="1338"/>
      <c r="I1505" s="1339">
        <v>42522</v>
      </c>
      <c r="J1505" s="1147" t="e">
        <f>VLOOKUP(A1505,#REF!,2,0)</f>
        <v>#REF!</v>
      </c>
    </row>
    <row r="1506" spans="1:10" ht="15">
      <c r="A1506" s="1335" t="s">
        <v>999</v>
      </c>
      <c r="B1506" s="1335" t="s">
        <v>1708</v>
      </c>
      <c r="C1506" s="1336">
        <v>526000000</v>
      </c>
      <c r="D1506" s="1336">
        <v>500000000</v>
      </c>
      <c r="E1506" s="1337">
        <v>33</v>
      </c>
      <c r="F1506" s="1337">
        <v>26</v>
      </c>
      <c r="G1506" s="1338"/>
      <c r="H1506" s="1338"/>
      <c r="I1506" s="1339">
        <v>42522</v>
      </c>
      <c r="J1506" s="1147" t="e">
        <f>VLOOKUP(A1506,#REF!,2,0)</f>
        <v>#REF!</v>
      </c>
    </row>
    <row r="1507" spans="1:10" ht="15">
      <c r="A1507" s="1335" t="s">
        <v>1000</v>
      </c>
      <c r="B1507" s="1335" t="s">
        <v>1707</v>
      </c>
      <c r="C1507" s="1336">
        <v>1000000000</v>
      </c>
      <c r="D1507" s="1336">
        <v>950000000</v>
      </c>
      <c r="E1507" s="1337">
        <v>46</v>
      </c>
      <c r="F1507" s="1337">
        <v>40</v>
      </c>
      <c r="G1507" s="1338"/>
      <c r="H1507" s="1338"/>
      <c r="I1507" s="1339">
        <v>42522</v>
      </c>
      <c r="J1507" s="1147" t="e">
        <f>VLOOKUP(A1507,#REF!,2,0)</f>
        <v>#REF!</v>
      </c>
    </row>
    <row r="1508" spans="1:10" ht="15">
      <c r="A1508" s="1335" t="s">
        <v>3055</v>
      </c>
      <c r="B1508" s="1335" t="s">
        <v>3440</v>
      </c>
      <c r="C1508" s="1336">
        <v>800000000</v>
      </c>
      <c r="D1508" s="1336">
        <v>800000000</v>
      </c>
      <c r="E1508" s="1337">
        <v>10</v>
      </c>
      <c r="F1508" s="1337">
        <v>20</v>
      </c>
      <c r="G1508" s="1338"/>
      <c r="H1508" s="1338"/>
      <c r="I1508" s="1339">
        <v>42522</v>
      </c>
      <c r="J1508" s="1147" t="e">
        <f>VLOOKUP(A1508,#REF!,2,0)</f>
        <v>#REF!</v>
      </c>
    </row>
    <row r="1509" spans="1:10" ht="15">
      <c r="A1509" s="1335" t="s">
        <v>35</v>
      </c>
      <c r="B1509" s="1335" t="s">
        <v>1674</v>
      </c>
      <c r="C1509" s="1336">
        <v>979000000</v>
      </c>
      <c r="D1509" s="1336">
        <v>930000000</v>
      </c>
      <c r="E1509" s="1337">
        <v>23</v>
      </c>
      <c r="F1509" s="1337">
        <v>13</v>
      </c>
      <c r="G1509" s="1338"/>
      <c r="H1509" s="1338"/>
      <c r="I1509" s="1339">
        <v>42522</v>
      </c>
      <c r="J1509" s="1147" t="e">
        <f>VLOOKUP(A1509,#REF!,2,0)</f>
        <v>#REF!</v>
      </c>
    </row>
    <row r="1510" spans="1:10" ht="15">
      <c r="A1510" s="1335" t="s">
        <v>645</v>
      </c>
      <c r="B1510" s="1335" t="s">
        <v>1690</v>
      </c>
      <c r="C1510" s="1336">
        <v>1316000000</v>
      </c>
      <c r="D1510" s="1336">
        <v>1250000000</v>
      </c>
      <c r="E1510" s="1337">
        <v>34</v>
      </c>
      <c r="F1510" s="1337">
        <v>28</v>
      </c>
      <c r="G1510" s="1338"/>
      <c r="H1510" s="1338"/>
      <c r="I1510" s="1339">
        <v>42522</v>
      </c>
      <c r="J1510" s="1147" t="e">
        <f>VLOOKUP(A1510,#REF!,2,0)</f>
        <v>#REF!</v>
      </c>
    </row>
    <row r="1511" spans="1:10" ht="15">
      <c r="A1511" s="1335" t="s">
        <v>1464</v>
      </c>
      <c r="B1511" s="1335" t="s">
        <v>1717</v>
      </c>
      <c r="C1511" s="1336">
        <v>789000000</v>
      </c>
      <c r="D1511" s="1336">
        <v>750000000</v>
      </c>
      <c r="E1511" s="1337">
        <v>44</v>
      </c>
      <c r="F1511" s="1337">
        <v>30</v>
      </c>
      <c r="G1511" s="1338"/>
      <c r="H1511" s="1338"/>
      <c r="I1511" s="1339">
        <v>42522</v>
      </c>
      <c r="J1511" s="1147" t="e">
        <f>VLOOKUP(A1511,#REF!,2,0)</f>
        <v>#REF!</v>
      </c>
    </row>
    <row r="1512" spans="1:10" ht="15">
      <c r="A1512" s="1335" t="s">
        <v>703</v>
      </c>
      <c r="B1512" s="1335" t="s">
        <v>1697</v>
      </c>
      <c r="C1512" s="1336">
        <v>900000000</v>
      </c>
      <c r="D1512" s="1336">
        <v>855000000</v>
      </c>
      <c r="E1512" s="1337">
        <v>39</v>
      </c>
      <c r="F1512" s="1337">
        <v>20</v>
      </c>
      <c r="G1512" s="1338"/>
      <c r="H1512" s="1338"/>
      <c r="I1512" s="1339">
        <v>42522</v>
      </c>
      <c r="J1512" s="1147" t="e">
        <f>VLOOKUP(A1512,#REF!,2,0)</f>
        <v>#REF!</v>
      </c>
    </row>
    <row r="1513" spans="1:10" ht="15">
      <c r="A1513" s="1335" t="s">
        <v>3400</v>
      </c>
      <c r="B1513" s="1335" t="s">
        <v>2598</v>
      </c>
      <c r="C1513" s="1336">
        <v>1210000000</v>
      </c>
      <c r="D1513" s="1336">
        <v>1150000000</v>
      </c>
      <c r="E1513" s="1337">
        <v>24</v>
      </c>
      <c r="F1513" s="1337">
        <v>15</v>
      </c>
      <c r="G1513" s="1338"/>
      <c r="H1513" s="1338"/>
      <c r="I1513" s="1339">
        <v>42522</v>
      </c>
      <c r="J1513" s="1147" t="e">
        <f>VLOOKUP(A1513,#REF!,2,0)</f>
        <v>#REF!</v>
      </c>
    </row>
    <row r="1514" spans="1:10" ht="15">
      <c r="A1514" s="1335" t="s">
        <v>700</v>
      </c>
      <c r="B1514" s="1335" t="s">
        <v>1696</v>
      </c>
      <c r="C1514" s="1336">
        <v>979000000</v>
      </c>
      <c r="D1514" s="1336">
        <v>930000000</v>
      </c>
      <c r="E1514" s="1337">
        <v>24</v>
      </c>
      <c r="F1514" s="1337">
        <v>18</v>
      </c>
      <c r="G1514" s="1338"/>
      <c r="H1514" s="1338"/>
      <c r="I1514" s="1339">
        <v>42522</v>
      </c>
      <c r="J1514" s="1147" t="e">
        <f>VLOOKUP(A1514,#REF!,2,0)</f>
        <v>#REF!</v>
      </c>
    </row>
    <row r="1515" spans="1:10" ht="15">
      <c r="A1515" s="1335" t="s">
        <v>1461</v>
      </c>
      <c r="B1515" s="1335" t="s">
        <v>1715</v>
      </c>
      <c r="C1515" s="1336">
        <v>1361000000</v>
      </c>
      <c r="D1515" s="1336">
        <v>1293000000</v>
      </c>
      <c r="E1515" s="1337">
        <v>44</v>
      </c>
      <c r="F1515" s="1337">
        <v>20</v>
      </c>
      <c r="G1515" s="1338"/>
      <c r="H1515" s="1338"/>
      <c r="I1515" s="1339">
        <v>42522</v>
      </c>
      <c r="J1515" s="1147" t="e">
        <f>VLOOKUP(A1515,#REF!,2,0)</f>
        <v>#REF!</v>
      </c>
    </row>
    <row r="1516" spans="1:10" ht="15">
      <c r="A1516" s="1335" t="s">
        <v>3405</v>
      </c>
      <c r="B1516" s="1335" t="s">
        <v>3441</v>
      </c>
      <c r="C1516" s="1336">
        <v>300000000</v>
      </c>
      <c r="D1516" s="1336">
        <v>200000000</v>
      </c>
      <c r="E1516" s="1337">
        <v>5</v>
      </c>
      <c r="F1516" s="1337">
        <v>10</v>
      </c>
      <c r="G1516" s="1338"/>
      <c r="H1516" s="1338"/>
      <c r="I1516" s="1339">
        <v>42522</v>
      </c>
      <c r="J1516" s="1147" t="e">
        <f>VLOOKUP(A1516,#REF!,2,0)</f>
        <v>#REF!</v>
      </c>
    </row>
    <row r="1517" spans="1:10" ht="15">
      <c r="A1517" s="1335" t="s">
        <v>131</v>
      </c>
      <c r="B1517" s="1335" t="s">
        <v>1676</v>
      </c>
      <c r="C1517" s="1336">
        <v>1967000000</v>
      </c>
      <c r="D1517" s="1336">
        <v>1868500000</v>
      </c>
      <c r="E1517" s="1337">
        <v>74</v>
      </c>
      <c r="F1517" s="1337">
        <v>25</v>
      </c>
      <c r="G1517" s="1338"/>
      <c r="H1517" s="1338"/>
      <c r="I1517" s="1339">
        <v>42522</v>
      </c>
      <c r="J1517" s="1147" t="e">
        <f>VLOOKUP(A1517,#REF!,2,0)</f>
        <v>#REF!</v>
      </c>
    </row>
    <row r="1518" spans="1:10" ht="15">
      <c r="A1518" s="1335" t="s">
        <v>2542</v>
      </c>
      <c r="B1518" s="1335" t="s">
        <v>2597</v>
      </c>
      <c r="C1518" s="1336">
        <v>684000000</v>
      </c>
      <c r="D1518" s="1336">
        <v>650000000</v>
      </c>
      <c r="E1518" s="1337">
        <v>13</v>
      </c>
      <c r="F1518" s="1337">
        <v>13</v>
      </c>
      <c r="G1518" s="1338"/>
      <c r="H1518" s="1338"/>
      <c r="I1518" s="1339">
        <v>42522</v>
      </c>
      <c r="J1518" s="1147" t="e">
        <f>VLOOKUP(A1518,#REF!,2,0)</f>
        <v>#REF!</v>
      </c>
    </row>
    <row r="1519" spans="1:10" ht="15">
      <c r="A1519" s="1335" t="s">
        <v>3407</v>
      </c>
      <c r="B1519" s="1335" t="s">
        <v>3442</v>
      </c>
      <c r="C1519" s="1336">
        <v>300000000</v>
      </c>
      <c r="D1519" s="1336">
        <v>200000000</v>
      </c>
      <c r="E1519" s="1337">
        <v>5</v>
      </c>
      <c r="F1519" s="1337">
        <v>10</v>
      </c>
      <c r="G1519" s="1338"/>
      <c r="H1519" s="1338"/>
      <c r="I1519" s="1339">
        <v>42522</v>
      </c>
      <c r="J1519" s="1147" t="e">
        <f>VLOOKUP(A1519,#REF!,2,0)</f>
        <v>#REF!</v>
      </c>
    </row>
    <row r="1520" spans="1:10" ht="15">
      <c r="A1520" s="1335" t="s">
        <v>1462</v>
      </c>
      <c r="B1520" s="1335" t="s">
        <v>1714</v>
      </c>
      <c r="C1520" s="1336">
        <v>1459000000</v>
      </c>
      <c r="D1520" s="1336">
        <v>1386000000</v>
      </c>
      <c r="E1520" s="1337">
        <v>63</v>
      </c>
      <c r="F1520" s="1337">
        <v>65</v>
      </c>
      <c r="G1520" s="1338"/>
      <c r="H1520" s="1338"/>
      <c r="I1520" s="1339">
        <v>42522</v>
      </c>
      <c r="J1520" s="1147" t="e">
        <f>VLOOKUP(A1520,#REF!,2,0)</f>
        <v>#REF!</v>
      </c>
    </row>
    <row r="1521" spans="1:10" ht="15">
      <c r="A1521" s="1335" t="s">
        <v>3056</v>
      </c>
      <c r="B1521" s="1335" t="s">
        <v>1679</v>
      </c>
      <c r="C1521" s="1336">
        <v>2190000000</v>
      </c>
      <c r="D1521" s="1336">
        <v>2080500000</v>
      </c>
      <c r="E1521" s="1337">
        <v>81</v>
      </c>
      <c r="F1521" s="1337">
        <v>40</v>
      </c>
      <c r="G1521" s="1338"/>
      <c r="H1521" s="1338"/>
      <c r="I1521" s="1339">
        <v>42522</v>
      </c>
      <c r="J1521" s="1147" t="e">
        <f>VLOOKUP(A1521,#REF!,2,0)</f>
        <v>#REF!</v>
      </c>
    </row>
    <row r="1522" spans="1:10" ht="15">
      <c r="A1522" s="1335" t="s">
        <v>3057</v>
      </c>
      <c r="B1522" s="1335" t="s">
        <v>1685</v>
      </c>
      <c r="C1522" s="1336">
        <v>1126000000</v>
      </c>
      <c r="D1522" s="1336">
        <v>1070000000</v>
      </c>
      <c r="E1522" s="1337">
        <v>56</v>
      </c>
      <c r="F1522" s="1337">
        <v>25</v>
      </c>
      <c r="G1522" s="1338"/>
      <c r="H1522" s="1338"/>
      <c r="I1522" s="1339">
        <v>42522</v>
      </c>
      <c r="J1522" s="1147" t="e">
        <f>VLOOKUP(A1522,#REF!,2,0)</f>
        <v>#REF!</v>
      </c>
    </row>
    <row r="1523" spans="1:10" ht="15">
      <c r="A1523" s="1335" t="s">
        <v>2593</v>
      </c>
      <c r="B1523" s="1335" t="s">
        <v>2595</v>
      </c>
      <c r="C1523" s="1336">
        <v>475000000</v>
      </c>
      <c r="D1523" s="1336">
        <v>451000000</v>
      </c>
      <c r="E1523" s="1337">
        <v>23</v>
      </c>
      <c r="F1523" s="1337">
        <v>65</v>
      </c>
      <c r="G1523" s="1338"/>
      <c r="H1523" s="1338"/>
      <c r="I1523" s="1339">
        <v>42522</v>
      </c>
      <c r="J1523" s="1147" t="e">
        <f>VLOOKUP(A1523,#REF!,2,0)</f>
        <v>#REF!</v>
      </c>
    </row>
    <row r="1524" spans="1:10" ht="15">
      <c r="A1524" s="1335" t="s">
        <v>1466</v>
      </c>
      <c r="B1524" s="1335" t="s">
        <v>1718</v>
      </c>
      <c r="C1524" s="1336">
        <v>747000000</v>
      </c>
      <c r="D1524" s="1336">
        <v>710000000</v>
      </c>
      <c r="E1524" s="1337">
        <v>38</v>
      </c>
      <c r="F1524" s="1337">
        <v>40</v>
      </c>
      <c r="G1524" s="1338"/>
      <c r="H1524" s="1338"/>
      <c r="I1524" s="1339">
        <v>42522</v>
      </c>
      <c r="J1524" s="1147" t="e">
        <f>VLOOKUP(A1524,#REF!,2,0)</f>
        <v>#REF!</v>
      </c>
    </row>
    <row r="1525" spans="1:10" ht="15">
      <c r="A1525" s="1335" t="s">
        <v>1002</v>
      </c>
      <c r="B1525" s="1335" t="s">
        <v>1704</v>
      </c>
      <c r="C1525" s="1336">
        <v>900000000</v>
      </c>
      <c r="D1525" s="1336">
        <v>855000000</v>
      </c>
      <c r="E1525" s="1337">
        <v>50</v>
      </c>
      <c r="F1525" s="1337">
        <v>40</v>
      </c>
      <c r="G1525" s="1338"/>
      <c r="H1525" s="1338"/>
      <c r="I1525" s="1339">
        <v>42522</v>
      </c>
      <c r="J1525" s="1147" t="e">
        <f>VLOOKUP(A1525,#REF!,2,0)</f>
        <v>#REF!</v>
      </c>
    </row>
    <row r="1526" spans="1:10" ht="15">
      <c r="A1526" s="1335" t="s">
        <v>806</v>
      </c>
      <c r="B1526" s="1335" t="s">
        <v>1699</v>
      </c>
      <c r="C1526" s="1336">
        <v>947000000</v>
      </c>
      <c r="D1526" s="1336">
        <v>900000000</v>
      </c>
      <c r="E1526" s="1337">
        <v>27</v>
      </c>
      <c r="F1526" s="1337">
        <v>15</v>
      </c>
      <c r="G1526" s="1338"/>
      <c r="H1526" s="1338"/>
      <c r="I1526" s="1339">
        <v>42522</v>
      </c>
      <c r="J1526" s="1147" t="e">
        <f>VLOOKUP(A1526,#REF!,2,0)</f>
        <v>#REF!</v>
      </c>
    </row>
    <row r="1527" spans="1:10" ht="15">
      <c r="A1527" s="1335" t="s">
        <v>559</v>
      </c>
      <c r="B1527" s="1335" t="s">
        <v>1686</v>
      </c>
      <c r="C1527" s="1336">
        <v>895000000</v>
      </c>
      <c r="D1527" s="1336">
        <v>850000000</v>
      </c>
      <c r="E1527" s="1337">
        <v>26</v>
      </c>
      <c r="F1527" s="1337">
        <v>35</v>
      </c>
      <c r="G1527" s="1338"/>
      <c r="H1527" s="1338"/>
      <c r="I1527" s="1339">
        <v>42522</v>
      </c>
      <c r="J1527" s="1147" t="e">
        <f>VLOOKUP(A1527,#REF!,2,0)</f>
        <v>#REF!</v>
      </c>
    </row>
    <row r="1528" spans="1:10" ht="30">
      <c r="A1528" s="1335" t="s">
        <v>1185</v>
      </c>
      <c r="B1528" s="1335" t="s">
        <v>1733</v>
      </c>
      <c r="C1528" s="1336">
        <v>4052000000</v>
      </c>
      <c r="D1528" s="1336">
        <v>3850000000</v>
      </c>
      <c r="E1528" s="1337">
        <v>108</v>
      </c>
      <c r="F1528" s="1337">
        <v>99</v>
      </c>
      <c r="G1528" s="1338"/>
      <c r="H1528" s="1338"/>
      <c r="I1528" s="1339">
        <v>42522</v>
      </c>
      <c r="J1528" s="1147" t="e">
        <f>VLOOKUP(A1528,#REF!,2,0)</f>
        <v>#REF!</v>
      </c>
    </row>
    <row r="1529" spans="1:10" ht="15">
      <c r="A1529" s="1335" t="s">
        <v>1186</v>
      </c>
      <c r="B1529" s="1335" t="s">
        <v>1734</v>
      </c>
      <c r="C1529" s="1336">
        <v>5856000000</v>
      </c>
      <c r="D1529" s="1336">
        <v>5488500000</v>
      </c>
      <c r="E1529" s="1337">
        <v>196</v>
      </c>
      <c r="F1529" s="1337">
        <v>140</v>
      </c>
      <c r="G1529" s="1338"/>
      <c r="H1529" s="1338"/>
      <c r="I1529" s="1339">
        <v>42522</v>
      </c>
      <c r="J1529" s="1147" t="e">
        <f>VLOOKUP(A1529,#REF!,2,0)</f>
        <v>#REF!</v>
      </c>
    </row>
    <row r="1530" spans="1:10" ht="15">
      <c r="A1530" s="1335" t="s">
        <v>1187</v>
      </c>
      <c r="B1530" s="1335" t="s">
        <v>1735</v>
      </c>
      <c r="C1530" s="1336">
        <v>3328000000</v>
      </c>
      <c r="D1530" s="1336">
        <v>3161500000</v>
      </c>
      <c r="E1530" s="1337">
        <v>118</v>
      </c>
      <c r="F1530" s="1337">
        <v>45</v>
      </c>
      <c r="G1530" s="1338"/>
      <c r="H1530" s="1338"/>
      <c r="I1530" s="1339">
        <v>42522</v>
      </c>
      <c r="J1530" s="1147" t="e">
        <f>VLOOKUP(A1530,#REF!,2,0)</f>
        <v>#REF!</v>
      </c>
    </row>
    <row r="1531" spans="1:10" ht="15">
      <c r="A1531" s="1335" t="s">
        <v>1188</v>
      </c>
      <c r="B1531" s="1335" t="s">
        <v>1736</v>
      </c>
      <c r="C1531" s="1336">
        <v>5732000000</v>
      </c>
      <c r="D1531" s="1336">
        <v>5447000000</v>
      </c>
      <c r="E1531" s="1337">
        <v>162</v>
      </c>
      <c r="F1531" s="1337">
        <v>124</v>
      </c>
      <c r="G1531" s="1338"/>
      <c r="H1531" s="1338"/>
      <c r="I1531" s="1339">
        <v>42522</v>
      </c>
      <c r="J1531" s="1147" t="e">
        <f>VLOOKUP(A1531,#REF!,2,0)</f>
        <v>#REF!</v>
      </c>
    </row>
    <row r="1532" spans="1:10" ht="15">
      <c r="A1532" s="1335" t="s">
        <v>1190</v>
      </c>
      <c r="B1532" s="1335" t="s">
        <v>1738</v>
      </c>
      <c r="C1532" s="1336">
        <v>2295000000</v>
      </c>
      <c r="D1532" s="1336">
        <v>2180000000</v>
      </c>
      <c r="E1532" s="1337">
        <v>69</v>
      </c>
      <c r="F1532" s="1337">
        <v>62</v>
      </c>
      <c r="G1532" s="1338"/>
      <c r="H1532" s="1338"/>
      <c r="I1532" s="1339">
        <v>42522</v>
      </c>
      <c r="J1532" s="1147" t="e">
        <f>VLOOKUP(A1532,#REF!,2,0)</f>
        <v>#REF!</v>
      </c>
    </row>
    <row r="1533" spans="1:10" ht="15">
      <c r="A1533" s="1335" t="s">
        <v>1191</v>
      </c>
      <c r="B1533" s="1335" t="s">
        <v>1739</v>
      </c>
      <c r="C1533" s="1336">
        <v>2175000000</v>
      </c>
      <c r="D1533" s="1336">
        <v>2106000000</v>
      </c>
      <c r="E1533" s="1337">
        <v>72</v>
      </c>
      <c r="F1533" s="1337">
        <v>170</v>
      </c>
      <c r="G1533" s="1338"/>
      <c r="H1533" s="1338"/>
      <c r="I1533" s="1339">
        <v>42522</v>
      </c>
      <c r="J1533" s="1147" t="e">
        <f>VLOOKUP(A1533,#REF!,2,0)</f>
        <v>#REF!</v>
      </c>
    </row>
    <row r="1534" spans="1:10" ht="15">
      <c r="A1534" s="1335" t="s">
        <v>2545</v>
      </c>
      <c r="B1534" s="1335" t="s">
        <v>1741</v>
      </c>
      <c r="C1534" s="1336">
        <v>1368000000</v>
      </c>
      <c r="D1534" s="1336">
        <v>1300000000</v>
      </c>
      <c r="E1534" s="1337">
        <v>51</v>
      </c>
      <c r="F1534" s="1337">
        <v>40</v>
      </c>
      <c r="G1534" s="1338"/>
      <c r="H1534" s="1338"/>
      <c r="I1534" s="1339">
        <v>42522</v>
      </c>
      <c r="J1534" s="1147" t="e">
        <f>VLOOKUP(A1534,#REF!,2,0)</f>
        <v>#REF!</v>
      </c>
    </row>
    <row r="1535" spans="1:10" ht="15">
      <c r="A1535" s="1335" t="s">
        <v>1194</v>
      </c>
      <c r="B1535" s="1335" t="s">
        <v>1742</v>
      </c>
      <c r="C1535" s="1336">
        <v>2763000000</v>
      </c>
      <c r="D1535" s="1336">
        <v>2625000000</v>
      </c>
      <c r="E1535" s="1337">
        <v>55</v>
      </c>
      <c r="F1535" s="1337">
        <v>73</v>
      </c>
      <c r="G1535" s="1338"/>
      <c r="H1535" s="1338"/>
      <c r="I1535" s="1339">
        <v>42522</v>
      </c>
      <c r="J1535" s="1147" t="e">
        <f>VLOOKUP(A1535,#REF!,2,0)</f>
        <v>#REF!</v>
      </c>
    </row>
    <row r="1536" spans="1:10" ht="15">
      <c r="A1536" s="1335" t="s">
        <v>3062</v>
      </c>
      <c r="B1536" s="1335" t="s">
        <v>1743</v>
      </c>
      <c r="C1536" s="1336">
        <v>2190000000</v>
      </c>
      <c r="D1536" s="1336">
        <v>2080500000</v>
      </c>
      <c r="E1536" s="1337">
        <v>81</v>
      </c>
      <c r="F1536" s="1337">
        <v>40</v>
      </c>
      <c r="G1536" s="1338"/>
      <c r="H1536" s="1338"/>
      <c r="I1536" s="1339">
        <v>42522</v>
      </c>
      <c r="J1536" s="1147" t="e">
        <f>VLOOKUP(A1536,#REF!,2,0)</f>
        <v>#REF!</v>
      </c>
    </row>
    <row r="1537" spans="1:10" ht="15">
      <c r="A1537" s="1335" t="s">
        <v>1196</v>
      </c>
      <c r="B1537" s="1335" t="s">
        <v>1744</v>
      </c>
      <c r="C1537" s="1336">
        <v>3474000000</v>
      </c>
      <c r="D1537" s="1336">
        <v>3300000000</v>
      </c>
      <c r="E1537" s="1337">
        <v>83</v>
      </c>
      <c r="F1537" s="1337">
        <v>83</v>
      </c>
      <c r="G1537" s="1338"/>
      <c r="H1537" s="1338"/>
      <c r="I1537" s="1339">
        <v>42522</v>
      </c>
      <c r="J1537" s="1147" t="e">
        <f>VLOOKUP(A1537,#REF!,2,0)</f>
        <v>#REF!</v>
      </c>
    </row>
    <row r="1538" spans="1:10" ht="15">
      <c r="A1538" s="1335" t="s">
        <v>1197</v>
      </c>
      <c r="B1538" s="1335" t="s">
        <v>1745</v>
      </c>
      <c r="C1538" s="1336">
        <v>1895000000</v>
      </c>
      <c r="D1538" s="1336">
        <v>1800000000</v>
      </c>
      <c r="E1538" s="1337">
        <v>33</v>
      </c>
      <c r="F1538" s="1337">
        <v>34</v>
      </c>
      <c r="G1538" s="1338"/>
      <c r="H1538" s="1338"/>
      <c r="I1538" s="1339">
        <v>42522</v>
      </c>
      <c r="J1538" s="1147" t="e">
        <f>VLOOKUP(A1538,#REF!,2,0)</f>
        <v>#REF!</v>
      </c>
    </row>
    <row r="1539" spans="1:10" ht="15">
      <c r="A1539" s="1335" t="s">
        <v>1316</v>
      </c>
      <c r="B1539" s="1335" t="s">
        <v>1746</v>
      </c>
      <c r="C1539" s="1336">
        <v>2269000000</v>
      </c>
      <c r="D1539" s="1336">
        <v>2156000000</v>
      </c>
      <c r="E1539" s="1337">
        <v>123</v>
      </c>
      <c r="F1539" s="1337">
        <v>90</v>
      </c>
      <c r="G1539" s="1338"/>
      <c r="H1539" s="1338"/>
      <c r="I1539" s="1339">
        <v>42522</v>
      </c>
      <c r="J1539" s="1147" t="e">
        <f>VLOOKUP(A1539,#REF!,2,0)</f>
        <v>#REF!</v>
      </c>
    </row>
    <row r="1540" spans="1:10" ht="15">
      <c r="A1540" s="1335" t="s">
        <v>1199</v>
      </c>
      <c r="B1540" s="1335" t="s">
        <v>1747</v>
      </c>
      <c r="C1540" s="1336">
        <v>526000000</v>
      </c>
      <c r="D1540" s="1336">
        <v>500000000</v>
      </c>
      <c r="E1540" s="1337">
        <v>33</v>
      </c>
      <c r="F1540" s="1337">
        <v>26</v>
      </c>
      <c r="G1540" s="1338"/>
      <c r="H1540" s="1338"/>
      <c r="I1540" s="1339">
        <v>42522</v>
      </c>
      <c r="J1540" s="1147" t="e">
        <f>VLOOKUP(A1540,#REF!,2,0)</f>
        <v>#REF!</v>
      </c>
    </row>
    <row r="1541" spans="1:10" ht="15">
      <c r="A1541" s="1335" t="s">
        <v>1317</v>
      </c>
      <c r="B1541" s="1335" t="s">
        <v>1748</v>
      </c>
      <c r="C1541" s="1336">
        <v>1105000000</v>
      </c>
      <c r="D1541" s="1336">
        <v>1050000000</v>
      </c>
      <c r="E1541" s="1337">
        <v>60</v>
      </c>
      <c r="F1541" s="1337">
        <v>30</v>
      </c>
      <c r="G1541" s="1338"/>
      <c r="H1541" s="1338"/>
      <c r="I1541" s="1339">
        <v>42522</v>
      </c>
      <c r="J1541" s="1147" t="e">
        <f>VLOOKUP(A1541,#REF!,2,0)</f>
        <v>#REF!</v>
      </c>
    </row>
    <row r="1542" spans="1:10" ht="15">
      <c r="A1542" s="1335" t="s">
        <v>1318</v>
      </c>
      <c r="B1542" s="1335" t="s">
        <v>1749</v>
      </c>
      <c r="C1542" s="1336">
        <v>900000000</v>
      </c>
      <c r="D1542" s="1336">
        <v>855000000</v>
      </c>
      <c r="E1542" s="1337">
        <v>50</v>
      </c>
      <c r="F1542" s="1337">
        <v>30</v>
      </c>
      <c r="G1542" s="1338"/>
      <c r="H1542" s="1338"/>
      <c r="I1542" s="1339">
        <v>42522</v>
      </c>
      <c r="J1542" s="1147" t="e">
        <f>VLOOKUP(A1542,#REF!,2,0)</f>
        <v>#REF!</v>
      </c>
    </row>
    <row r="1543" spans="1:10" ht="15">
      <c r="A1543" s="1335" t="s">
        <v>1945</v>
      </c>
      <c r="B1543" s="1335" t="s">
        <v>1946</v>
      </c>
      <c r="C1543" s="1336">
        <v>737000000</v>
      </c>
      <c r="D1543" s="1336">
        <v>700000000</v>
      </c>
      <c r="E1543" s="1337">
        <v>47</v>
      </c>
      <c r="F1543" s="1337">
        <v>48</v>
      </c>
      <c r="G1543" s="1338"/>
      <c r="H1543" s="1338"/>
      <c r="I1543" s="1339">
        <v>42522</v>
      </c>
      <c r="J1543" s="1147" t="e">
        <f>VLOOKUP(A1543,#REF!,2,0)</f>
        <v>#REF!</v>
      </c>
    </row>
    <row r="1544" spans="1:10" ht="15">
      <c r="A1544" s="1335" t="s">
        <v>2115</v>
      </c>
      <c r="B1544" s="1335" t="s">
        <v>2116</v>
      </c>
      <c r="C1544" s="1336">
        <v>1126000000</v>
      </c>
      <c r="D1544" s="1336">
        <v>1070000000</v>
      </c>
      <c r="E1544" s="1337">
        <v>56</v>
      </c>
      <c r="F1544" s="1337">
        <v>25</v>
      </c>
      <c r="G1544" s="1338"/>
      <c r="H1544" s="1338"/>
      <c r="I1544" s="1339">
        <v>42522</v>
      </c>
      <c r="J1544" s="1147" t="e">
        <f>VLOOKUP(A1544,#REF!,2,0)</f>
        <v>#REF!</v>
      </c>
    </row>
    <row r="1545" spans="1:10" ht="15">
      <c r="A1545" s="1335" t="s">
        <v>2113</v>
      </c>
      <c r="B1545" s="1335" t="s">
        <v>2114</v>
      </c>
      <c r="C1545" s="1336">
        <v>1652000000</v>
      </c>
      <c r="D1545" s="1336">
        <v>1570000000</v>
      </c>
      <c r="E1545" s="1337">
        <v>84</v>
      </c>
      <c r="F1545" s="1337">
        <v>60</v>
      </c>
      <c r="G1545" s="1338"/>
      <c r="H1545" s="1338"/>
      <c r="I1545" s="1339">
        <v>42522</v>
      </c>
      <c r="J1545" s="1147" t="e">
        <f>VLOOKUP(A1545,#REF!,2,0)</f>
        <v>#REF!</v>
      </c>
    </row>
    <row r="1546" spans="1:10" ht="15">
      <c r="A1546" s="1335" t="s">
        <v>2331</v>
      </c>
      <c r="B1546" s="1335" t="s">
        <v>2332</v>
      </c>
      <c r="C1546" s="1336">
        <v>789000000</v>
      </c>
      <c r="D1546" s="1336">
        <v>750000000</v>
      </c>
      <c r="E1546" s="1337">
        <v>44</v>
      </c>
      <c r="F1546" s="1337">
        <v>30</v>
      </c>
      <c r="G1546" s="1338"/>
      <c r="H1546" s="1338"/>
      <c r="I1546" s="1339">
        <v>42522</v>
      </c>
      <c r="J1546" s="1147" t="e">
        <f>VLOOKUP(A1546,#REF!,2,0)</f>
        <v>#REF!</v>
      </c>
    </row>
    <row r="1547" spans="1:10" ht="15">
      <c r="A1547" s="1335" t="s">
        <v>2459</v>
      </c>
      <c r="B1547" s="1335" t="s">
        <v>2460</v>
      </c>
      <c r="C1547" s="1336">
        <v>1000000000</v>
      </c>
      <c r="D1547" s="1336">
        <v>950000000</v>
      </c>
      <c r="E1547" s="1337">
        <v>46</v>
      </c>
      <c r="F1547" s="1337">
        <v>40</v>
      </c>
      <c r="G1547" s="1338"/>
      <c r="H1547" s="1338"/>
      <c r="I1547" s="1339">
        <v>42522</v>
      </c>
      <c r="J1547" s="1147" t="e">
        <f>VLOOKUP(A1547,#REF!,2,0)</f>
        <v>#REF!</v>
      </c>
    </row>
    <row r="1548" spans="1:10" ht="15">
      <c r="A1548" s="1335" t="s">
        <v>3443</v>
      </c>
      <c r="B1548" s="1335" t="s">
        <v>3444</v>
      </c>
      <c r="C1548" s="1336">
        <v>2779000000</v>
      </c>
      <c r="D1548" s="1336">
        <v>2640000000</v>
      </c>
      <c r="E1548" s="1337">
        <v>84</v>
      </c>
      <c r="F1548" s="1337">
        <v>76</v>
      </c>
      <c r="G1548" s="1338"/>
      <c r="H1548" s="1338"/>
      <c r="I1548" s="1339">
        <v>42522</v>
      </c>
      <c r="J1548" s="1147" t="e">
        <f>VLOOKUP(A1548,#REF!,2,0)</f>
        <v>#REF!</v>
      </c>
    </row>
    <row r="1549" spans="1:10" ht="15">
      <c r="A1549" s="1335" t="s">
        <v>3445</v>
      </c>
      <c r="B1549" s="1335" t="s">
        <v>3446</v>
      </c>
      <c r="C1549" s="1336">
        <v>2059000000</v>
      </c>
      <c r="D1549" s="1336">
        <v>1786000000</v>
      </c>
      <c r="E1549" s="1337">
        <v>73</v>
      </c>
      <c r="F1549" s="1337">
        <v>85</v>
      </c>
      <c r="G1549" s="1338"/>
      <c r="H1549" s="1338"/>
      <c r="I1549" s="1339">
        <v>42522</v>
      </c>
      <c r="J1549" s="1147" t="e">
        <f>VLOOKUP(A1549,#REF!,2,0)</f>
        <v>#REF!</v>
      </c>
    </row>
    <row r="1550" spans="1:10" ht="15">
      <c r="A1550" s="1335" t="s">
        <v>3447</v>
      </c>
      <c r="B1550" s="1335" t="s">
        <v>3448</v>
      </c>
      <c r="C1550" s="1336">
        <v>475000000</v>
      </c>
      <c r="D1550" s="1336">
        <v>451000000</v>
      </c>
      <c r="E1550" s="1337">
        <v>23</v>
      </c>
      <c r="F1550" s="1337">
        <v>65</v>
      </c>
      <c r="G1550" s="1338"/>
      <c r="H1550" s="1338"/>
      <c r="I1550" s="1339">
        <v>42522</v>
      </c>
      <c r="J1550" s="1147" t="e">
        <f>VLOOKUP(A1550,#REF!,2,0)</f>
        <v>#REF!</v>
      </c>
    </row>
    <row r="1551" spans="1:10" ht="30">
      <c r="A1551" s="1335" t="s">
        <v>3449</v>
      </c>
      <c r="B1551" s="1335" t="s">
        <v>3450</v>
      </c>
      <c r="C1551" s="1336">
        <v>3143000000</v>
      </c>
      <c r="D1551" s="1336">
        <v>2985000000</v>
      </c>
      <c r="E1551" s="1337">
        <v>50</v>
      </c>
      <c r="F1551" s="1337">
        <v>27</v>
      </c>
      <c r="G1551" s="1338"/>
      <c r="H1551" s="1338"/>
      <c r="I1551" s="1339">
        <v>42522</v>
      </c>
      <c r="J1551" s="1147" t="e">
        <f>VLOOKUP(A1551,#REF!,2,0)</f>
        <v>#REF!</v>
      </c>
    </row>
    <row r="1552" spans="1:10" ht="15">
      <c r="A1552" s="1335" t="s">
        <v>1056</v>
      </c>
      <c r="B1552" s="1335" t="s">
        <v>1057</v>
      </c>
      <c r="C1552" s="1336">
        <v>53688000000</v>
      </c>
      <c r="D1552" s="1336">
        <v>50801500000</v>
      </c>
      <c r="E1552" s="1337">
        <v>1801</v>
      </c>
      <c r="F1552" s="1337">
        <v>1542</v>
      </c>
      <c r="G1552" s="1338"/>
      <c r="H1552" s="1338"/>
      <c r="I1552" s="1339">
        <v>42522</v>
      </c>
      <c r="J1552" s="1147" t="e">
        <f>VLOOKUP(A1552,#REF!,2,0)</f>
        <v>#REF!</v>
      </c>
    </row>
  </sheetData>
  <autoFilter ref="A1456:T1552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S114"/>
  <sheetViews>
    <sheetView showGridLines="0" workbookViewId="0"/>
  </sheetViews>
  <sheetFormatPr defaultColWidth="9.140625" defaultRowHeight="12.75"/>
  <cols>
    <col min="1" max="1" width="32.42578125" style="738" customWidth="1"/>
    <col min="2" max="2" width="13.5703125" style="738" customWidth="1"/>
    <col min="3" max="3" width="37.85546875" style="738" customWidth="1"/>
    <col min="4" max="4" width="15.7109375" style="738" bestFit="1" customWidth="1"/>
    <col min="5" max="5" width="13.7109375" style="738" bestFit="1" customWidth="1"/>
    <col min="6" max="6" width="16" style="738" bestFit="1" customWidth="1"/>
    <col min="7" max="7" width="13.140625" style="738" customWidth="1"/>
    <col min="8" max="17" width="4.7109375" style="738" customWidth="1"/>
    <col min="18" max="16384" width="9.140625" style="738"/>
  </cols>
  <sheetData>
    <row r="1" spans="1:18" s="763" customFormat="1">
      <c r="A1" s="763" t="s">
        <v>535</v>
      </c>
      <c r="B1" s="763" t="s">
        <v>7</v>
      </c>
      <c r="C1" s="763" t="s">
        <v>536</v>
      </c>
      <c r="D1" s="763" t="s">
        <v>537</v>
      </c>
      <c r="E1" s="763" t="s">
        <v>538</v>
      </c>
      <c r="F1" s="763" t="s">
        <v>539</v>
      </c>
      <c r="G1" s="763" t="s">
        <v>23</v>
      </c>
      <c r="H1" s="763" t="s">
        <v>24</v>
      </c>
      <c r="I1" s="763" t="s">
        <v>25</v>
      </c>
      <c r="J1" s="763" t="s">
        <v>26</v>
      </c>
      <c r="K1" s="763" t="s">
        <v>27</v>
      </c>
      <c r="L1" s="763" t="s">
        <v>28</v>
      </c>
      <c r="M1" s="763" t="s">
        <v>29</v>
      </c>
      <c r="N1" s="763" t="s">
        <v>30</v>
      </c>
      <c r="O1" s="763" t="s">
        <v>31</v>
      </c>
      <c r="P1" s="763" t="s">
        <v>32</v>
      </c>
      <c r="Q1" s="763" t="s">
        <v>33</v>
      </c>
      <c r="R1" s="1150" t="s">
        <v>1044</v>
      </c>
    </row>
    <row r="2" spans="1:18">
      <c r="A2" s="787" t="s">
        <v>488</v>
      </c>
      <c r="B2" s="787" t="s">
        <v>697</v>
      </c>
      <c r="C2" s="788" t="s">
        <v>65</v>
      </c>
      <c r="D2" s="789" t="s">
        <v>64</v>
      </c>
      <c r="E2" s="789">
        <v>201301</v>
      </c>
      <c r="F2" s="745">
        <v>13</v>
      </c>
      <c r="G2" s="745">
        <v>14</v>
      </c>
      <c r="H2" s="745">
        <v>15</v>
      </c>
      <c r="I2" s="745">
        <v>16</v>
      </c>
      <c r="J2" s="745">
        <v>17</v>
      </c>
      <c r="K2" s="745">
        <v>18</v>
      </c>
      <c r="L2" s="745">
        <v>19</v>
      </c>
      <c r="M2" s="745">
        <v>20</v>
      </c>
      <c r="N2" s="745">
        <v>21</v>
      </c>
      <c r="O2" s="745">
        <v>22</v>
      </c>
      <c r="P2" s="745">
        <v>23</v>
      </c>
      <c r="Q2" s="745">
        <v>24</v>
      </c>
    </row>
    <row r="3" spans="1:18">
      <c r="A3" s="787" t="s">
        <v>489</v>
      </c>
      <c r="B3" s="787" t="s">
        <v>1052</v>
      </c>
      <c r="C3" s="788" t="s">
        <v>397</v>
      </c>
      <c r="D3" s="789" t="s">
        <v>542</v>
      </c>
      <c r="E3" s="789">
        <v>201312</v>
      </c>
      <c r="F3" s="745">
        <v>2</v>
      </c>
      <c r="G3" s="745">
        <v>3</v>
      </c>
      <c r="H3" s="745">
        <v>4</v>
      </c>
      <c r="I3" s="745">
        <v>5</v>
      </c>
      <c r="J3" s="745">
        <v>6</v>
      </c>
      <c r="K3" s="745">
        <v>7</v>
      </c>
      <c r="L3" s="745">
        <v>8</v>
      </c>
      <c r="M3" s="745">
        <v>9</v>
      </c>
      <c r="N3" s="745">
        <v>10</v>
      </c>
      <c r="O3" s="745">
        <v>11</v>
      </c>
      <c r="P3" s="745">
        <v>12</v>
      </c>
      <c r="Q3" s="745">
        <v>13</v>
      </c>
    </row>
    <row r="4" spans="1:18">
      <c r="A4" s="787" t="s">
        <v>490</v>
      </c>
      <c r="B4" s="787" t="s">
        <v>1052</v>
      </c>
      <c r="C4" s="788" t="s">
        <v>145</v>
      </c>
      <c r="D4" s="789" t="s">
        <v>138</v>
      </c>
      <c r="E4" s="789">
        <v>201303</v>
      </c>
      <c r="F4" s="745">
        <v>11</v>
      </c>
      <c r="G4" s="745">
        <v>12</v>
      </c>
      <c r="H4" s="745">
        <v>13</v>
      </c>
      <c r="I4" s="790">
        <v>22</v>
      </c>
      <c r="J4" s="790">
        <v>23</v>
      </c>
      <c r="K4" s="790">
        <v>24</v>
      </c>
      <c r="L4" s="790">
        <v>25</v>
      </c>
      <c r="M4" s="790">
        <v>26</v>
      </c>
      <c r="N4" s="790">
        <v>27</v>
      </c>
      <c r="O4" s="790">
        <v>28</v>
      </c>
      <c r="P4" s="790">
        <v>29</v>
      </c>
      <c r="Q4" s="790">
        <v>30</v>
      </c>
    </row>
    <row r="5" spans="1:18">
      <c r="A5" s="787" t="s">
        <v>491</v>
      </c>
      <c r="B5" s="787" t="s">
        <v>1052</v>
      </c>
      <c r="C5" s="788" t="s">
        <v>9</v>
      </c>
      <c r="D5" s="789" t="s">
        <v>35</v>
      </c>
      <c r="E5" s="789">
        <v>201207</v>
      </c>
      <c r="F5" s="745">
        <v>19</v>
      </c>
      <c r="G5" s="745">
        <v>20</v>
      </c>
      <c r="H5" s="745">
        <v>21</v>
      </c>
      <c r="I5" s="745">
        <v>22</v>
      </c>
      <c r="J5" s="745">
        <v>23</v>
      </c>
      <c r="K5" s="745">
        <v>24</v>
      </c>
      <c r="L5" s="745">
        <v>25</v>
      </c>
      <c r="M5" s="745">
        <v>26</v>
      </c>
      <c r="N5" s="745">
        <v>27</v>
      </c>
      <c r="O5" s="745">
        <v>28</v>
      </c>
      <c r="P5" s="745">
        <v>29</v>
      </c>
      <c r="Q5" s="745">
        <v>30</v>
      </c>
    </row>
    <row r="6" spans="1:18">
      <c r="A6" s="787" t="s">
        <v>543</v>
      </c>
      <c r="B6" s="787" t="s">
        <v>1052</v>
      </c>
      <c r="C6" s="788" t="s">
        <v>541</v>
      </c>
      <c r="D6" s="789" t="s">
        <v>540</v>
      </c>
      <c r="E6" s="789">
        <v>201403</v>
      </c>
      <c r="F6" s="745">
        <v>0</v>
      </c>
      <c r="G6" s="745">
        <v>0</v>
      </c>
      <c r="H6" s="745">
        <v>1</v>
      </c>
      <c r="I6" s="745">
        <f>H6+1</f>
        <v>2</v>
      </c>
      <c r="J6" s="745">
        <f t="shared" ref="J6:Q6" si="0">I6+1</f>
        <v>3</v>
      </c>
      <c r="K6" s="745">
        <f t="shared" si="0"/>
        <v>4</v>
      </c>
      <c r="L6" s="745">
        <f t="shared" si="0"/>
        <v>5</v>
      </c>
      <c r="M6" s="745">
        <f t="shared" si="0"/>
        <v>6</v>
      </c>
      <c r="N6" s="745">
        <f t="shared" si="0"/>
        <v>7</v>
      </c>
      <c r="O6" s="745">
        <f t="shared" si="0"/>
        <v>8</v>
      </c>
      <c r="P6" s="745">
        <f t="shared" si="0"/>
        <v>9</v>
      </c>
      <c r="Q6" s="745">
        <f t="shared" si="0"/>
        <v>10</v>
      </c>
    </row>
    <row r="7" spans="1:18">
      <c r="A7" s="791" t="s">
        <v>562</v>
      </c>
      <c r="B7" s="791" t="s">
        <v>1052</v>
      </c>
      <c r="C7" s="788" t="s">
        <v>552</v>
      </c>
      <c r="D7" s="788" t="s">
        <v>553</v>
      </c>
      <c r="E7" s="789">
        <v>201404</v>
      </c>
      <c r="F7" s="745">
        <v>0</v>
      </c>
      <c r="G7" s="745">
        <v>0</v>
      </c>
      <c r="H7" s="745">
        <v>0</v>
      </c>
      <c r="I7" s="745">
        <v>1</v>
      </c>
      <c r="J7" s="745">
        <v>2</v>
      </c>
      <c r="K7" s="745">
        <v>3</v>
      </c>
      <c r="L7" s="745">
        <v>4</v>
      </c>
      <c r="M7" s="745">
        <v>5</v>
      </c>
      <c r="N7" s="745">
        <v>6</v>
      </c>
      <c r="O7" s="745">
        <v>7</v>
      </c>
      <c r="P7" s="745">
        <v>8</v>
      </c>
      <c r="Q7" s="745">
        <v>9</v>
      </c>
    </row>
    <row r="8" spans="1:18">
      <c r="A8" s="791" t="s">
        <v>564</v>
      </c>
      <c r="B8" s="791" t="s">
        <v>1052</v>
      </c>
      <c r="C8" s="788" t="s">
        <v>555</v>
      </c>
      <c r="D8" s="788" t="s">
        <v>559</v>
      </c>
      <c r="E8" s="789">
        <v>201404</v>
      </c>
      <c r="F8" s="745">
        <v>0</v>
      </c>
      <c r="G8" s="745">
        <v>0</v>
      </c>
      <c r="H8" s="745">
        <v>0</v>
      </c>
      <c r="I8" s="745">
        <v>1</v>
      </c>
      <c r="J8" s="745">
        <v>2</v>
      </c>
      <c r="K8" s="745">
        <v>3</v>
      </c>
      <c r="L8" s="745">
        <v>4</v>
      </c>
      <c r="M8" s="745">
        <v>5</v>
      </c>
      <c r="N8" s="745">
        <v>6</v>
      </c>
      <c r="O8" s="745">
        <v>7</v>
      </c>
      <c r="P8" s="745">
        <v>8</v>
      </c>
      <c r="Q8" s="745">
        <v>9</v>
      </c>
    </row>
    <row r="9" spans="1:18">
      <c r="A9" s="791" t="s">
        <v>565</v>
      </c>
      <c r="B9" s="791" t="s">
        <v>1052</v>
      </c>
      <c r="C9" s="788" t="s">
        <v>556</v>
      </c>
      <c r="D9" s="788" t="s">
        <v>560</v>
      </c>
      <c r="E9" s="789">
        <v>201404</v>
      </c>
      <c r="F9" s="745">
        <v>0</v>
      </c>
      <c r="G9" s="745">
        <v>0</v>
      </c>
      <c r="H9" s="745">
        <v>0</v>
      </c>
      <c r="I9" s="745">
        <v>1</v>
      </c>
      <c r="J9" s="745">
        <v>2</v>
      </c>
      <c r="K9" s="745">
        <v>3</v>
      </c>
      <c r="L9" s="745">
        <v>4</v>
      </c>
      <c r="M9" s="745">
        <v>5</v>
      </c>
      <c r="N9" s="745">
        <v>6</v>
      </c>
      <c r="O9" s="745">
        <v>7</v>
      </c>
      <c r="P9" s="745">
        <v>8</v>
      </c>
      <c r="Q9" s="745">
        <v>9</v>
      </c>
    </row>
    <row r="10" spans="1:18">
      <c r="A10" s="791" t="s">
        <v>1672</v>
      </c>
      <c r="B10" s="791" t="s">
        <v>1052</v>
      </c>
      <c r="C10" s="788" t="s">
        <v>1671</v>
      </c>
      <c r="D10" s="788" t="s">
        <v>561</v>
      </c>
      <c r="E10" s="789">
        <v>201403</v>
      </c>
      <c r="F10" s="745">
        <v>0</v>
      </c>
      <c r="G10" s="745">
        <v>0</v>
      </c>
      <c r="H10" s="745">
        <v>1</v>
      </c>
      <c r="I10" s="745">
        <v>2</v>
      </c>
      <c r="J10" s="745">
        <v>3</v>
      </c>
      <c r="K10" s="745">
        <v>4</v>
      </c>
      <c r="L10" s="745">
        <v>5</v>
      </c>
      <c r="M10" s="745">
        <v>6</v>
      </c>
      <c r="N10" s="745">
        <v>7</v>
      </c>
      <c r="O10" s="745">
        <v>8</v>
      </c>
      <c r="P10" s="745">
        <v>9</v>
      </c>
      <c r="Q10" s="745">
        <v>10</v>
      </c>
    </row>
    <row r="11" spans="1:18">
      <c r="A11" s="792" t="s">
        <v>649</v>
      </c>
      <c r="B11" s="791" t="s">
        <v>1052</v>
      </c>
      <c r="C11" s="788" t="s">
        <v>695</v>
      </c>
      <c r="D11" s="788" t="s">
        <v>644</v>
      </c>
      <c r="E11" s="789">
        <v>201405</v>
      </c>
      <c r="F11" s="745">
        <v>0</v>
      </c>
      <c r="G11" s="745">
        <v>0</v>
      </c>
      <c r="H11" s="745">
        <v>0</v>
      </c>
      <c r="I11" s="745">
        <v>0</v>
      </c>
      <c r="J11" s="745">
        <v>1</v>
      </c>
      <c r="K11" s="745">
        <v>2</v>
      </c>
      <c r="L11" s="745">
        <v>3</v>
      </c>
      <c r="M11" s="745">
        <v>4</v>
      </c>
      <c r="N11" s="745">
        <v>5</v>
      </c>
      <c r="O11" s="745">
        <v>6</v>
      </c>
      <c r="P11" s="745">
        <v>7</v>
      </c>
      <c r="Q11" s="745">
        <v>8</v>
      </c>
    </row>
    <row r="12" spans="1:18">
      <c r="A12" s="792" t="s">
        <v>640</v>
      </c>
      <c r="B12" s="791" t="s">
        <v>1052</v>
      </c>
      <c r="C12" s="788" t="s">
        <v>606</v>
      </c>
      <c r="D12" s="788" t="s">
        <v>645</v>
      </c>
      <c r="E12" s="793">
        <v>201405</v>
      </c>
      <c r="F12" s="745">
        <v>0</v>
      </c>
      <c r="G12" s="745">
        <v>0</v>
      </c>
      <c r="H12" s="745">
        <v>0</v>
      </c>
      <c r="I12" s="745">
        <v>0</v>
      </c>
      <c r="J12" s="745">
        <v>1</v>
      </c>
      <c r="K12" s="745">
        <v>2</v>
      </c>
      <c r="L12" s="745">
        <v>3</v>
      </c>
      <c r="M12" s="745">
        <v>4</v>
      </c>
      <c r="N12" s="745">
        <v>5</v>
      </c>
      <c r="O12" s="745">
        <v>6</v>
      </c>
      <c r="P12" s="745">
        <v>7</v>
      </c>
      <c r="Q12" s="745">
        <v>8</v>
      </c>
    </row>
    <row r="13" spans="1:18" ht="12.95" customHeight="1">
      <c r="A13" s="792" t="s">
        <v>1661</v>
      </c>
      <c r="B13" s="791" t="s">
        <v>1569</v>
      </c>
      <c r="C13" s="788" t="s">
        <v>1660</v>
      </c>
      <c r="D13" s="788" t="s">
        <v>643</v>
      </c>
      <c r="E13" s="793">
        <v>201405</v>
      </c>
      <c r="F13" s="745">
        <v>0</v>
      </c>
      <c r="G13" s="745">
        <v>0</v>
      </c>
      <c r="H13" s="745">
        <v>0</v>
      </c>
      <c r="I13" s="745">
        <v>0</v>
      </c>
      <c r="J13" s="745">
        <v>1</v>
      </c>
      <c r="K13" s="745">
        <v>2</v>
      </c>
      <c r="L13" s="745">
        <v>3</v>
      </c>
      <c r="M13" s="745">
        <v>4</v>
      </c>
      <c r="N13" s="745">
        <v>5</v>
      </c>
      <c r="O13" s="745">
        <v>6</v>
      </c>
      <c r="P13" s="745">
        <v>7</v>
      </c>
      <c r="Q13" s="745">
        <v>8</v>
      </c>
    </row>
    <row r="14" spans="1:18" ht="12.95" customHeight="1">
      <c r="A14" s="792" t="s">
        <v>1062</v>
      </c>
      <c r="B14" s="791" t="s">
        <v>377</v>
      </c>
      <c r="C14" s="788" t="s">
        <v>2780</v>
      </c>
      <c r="D14" s="788" t="s">
        <v>999</v>
      </c>
      <c r="E14" s="1161">
        <v>201501</v>
      </c>
      <c r="F14" s="745">
        <v>0</v>
      </c>
      <c r="G14" s="745">
        <v>0</v>
      </c>
      <c r="H14" s="745">
        <v>0</v>
      </c>
      <c r="I14" s="745">
        <v>0</v>
      </c>
      <c r="J14" s="745">
        <v>0</v>
      </c>
      <c r="K14" s="745">
        <v>0</v>
      </c>
      <c r="L14" s="745">
        <v>0</v>
      </c>
      <c r="M14" s="745">
        <v>0</v>
      </c>
      <c r="N14" s="745">
        <v>0</v>
      </c>
      <c r="O14" s="745">
        <v>0</v>
      </c>
      <c r="P14" s="745">
        <v>0</v>
      </c>
      <c r="Q14" s="745">
        <v>0</v>
      </c>
      <c r="R14" s="745">
        <v>1</v>
      </c>
    </row>
    <row r="15" spans="1:18" ht="12.95" customHeight="1">
      <c r="A15" s="792" t="s">
        <v>1063</v>
      </c>
      <c r="B15" s="791" t="s">
        <v>3396</v>
      </c>
      <c r="C15" s="788" t="s">
        <v>1061</v>
      </c>
      <c r="D15" s="788" t="s">
        <v>1000</v>
      </c>
      <c r="E15" s="1161">
        <v>201501</v>
      </c>
      <c r="F15" s="745">
        <v>0</v>
      </c>
      <c r="G15" s="745">
        <v>0</v>
      </c>
      <c r="H15" s="745">
        <v>0</v>
      </c>
      <c r="I15" s="745">
        <v>0</v>
      </c>
      <c r="J15" s="745">
        <v>0</v>
      </c>
      <c r="K15" s="745">
        <v>0</v>
      </c>
      <c r="L15" s="745">
        <v>0</v>
      </c>
      <c r="M15" s="745">
        <v>0</v>
      </c>
      <c r="N15" s="745">
        <v>0</v>
      </c>
      <c r="O15" s="745">
        <v>0</v>
      </c>
      <c r="P15" s="745">
        <v>0</v>
      </c>
      <c r="Q15" s="745">
        <v>0</v>
      </c>
      <c r="R15" s="745">
        <v>1</v>
      </c>
    </row>
    <row r="16" spans="1:18">
      <c r="A16" s="792" t="s">
        <v>705</v>
      </c>
      <c r="B16" s="791" t="s">
        <v>1052</v>
      </c>
      <c r="C16" s="788" t="s">
        <v>701</v>
      </c>
      <c r="D16" s="788" t="s">
        <v>700</v>
      </c>
      <c r="E16" s="793">
        <v>201406</v>
      </c>
      <c r="F16" s="745">
        <v>0</v>
      </c>
      <c r="G16" s="745">
        <v>0</v>
      </c>
      <c r="H16" s="745">
        <v>0</v>
      </c>
      <c r="I16" s="745">
        <v>0</v>
      </c>
      <c r="J16" s="745">
        <v>0</v>
      </c>
      <c r="K16" s="745">
        <v>1</v>
      </c>
      <c r="L16" s="745">
        <v>2</v>
      </c>
      <c r="M16" s="745">
        <v>3</v>
      </c>
      <c r="N16" s="745">
        <v>4</v>
      </c>
      <c r="O16" s="745">
        <v>5</v>
      </c>
      <c r="P16" s="745">
        <v>6</v>
      </c>
      <c r="Q16" s="745">
        <v>7</v>
      </c>
    </row>
    <row r="17" spans="1:19">
      <c r="A17" s="792" t="s">
        <v>1663</v>
      </c>
      <c r="B17" s="791" t="s">
        <v>1052</v>
      </c>
      <c r="C17" s="788" t="s">
        <v>1662</v>
      </c>
      <c r="D17" s="788" t="s">
        <v>702</v>
      </c>
      <c r="E17" s="793">
        <v>201407</v>
      </c>
      <c r="F17" s="745">
        <v>0</v>
      </c>
      <c r="G17" s="745">
        <v>0</v>
      </c>
      <c r="H17" s="745">
        <v>0</v>
      </c>
      <c r="I17" s="745">
        <v>0</v>
      </c>
      <c r="J17" s="745">
        <v>0</v>
      </c>
      <c r="K17" s="745">
        <v>0</v>
      </c>
      <c r="L17" s="745">
        <v>1</v>
      </c>
      <c r="M17" s="745">
        <v>2</v>
      </c>
      <c r="N17" s="745">
        <v>3</v>
      </c>
      <c r="O17" s="745">
        <v>4</v>
      </c>
      <c r="P17" s="745">
        <v>5</v>
      </c>
      <c r="Q17" s="745">
        <v>6</v>
      </c>
    </row>
    <row r="18" spans="1:19">
      <c r="A18" s="792" t="s">
        <v>994</v>
      </c>
      <c r="B18" s="791" t="s">
        <v>1052</v>
      </c>
      <c r="C18" s="788" t="s">
        <v>912</v>
      </c>
      <c r="D18" s="788" t="s">
        <v>803</v>
      </c>
      <c r="E18" s="793">
        <v>201410</v>
      </c>
      <c r="F18" s="745">
        <v>0</v>
      </c>
      <c r="G18" s="745">
        <v>0</v>
      </c>
      <c r="H18" s="745">
        <v>0</v>
      </c>
      <c r="I18" s="745">
        <v>0</v>
      </c>
      <c r="J18" s="745">
        <v>0</v>
      </c>
      <c r="K18" s="745">
        <v>0</v>
      </c>
      <c r="L18" s="745">
        <v>0</v>
      </c>
      <c r="M18" s="745">
        <v>0</v>
      </c>
      <c r="N18" s="745">
        <v>0</v>
      </c>
      <c r="O18" s="745">
        <v>1</v>
      </c>
      <c r="P18" s="745">
        <v>2</v>
      </c>
      <c r="Q18" s="745">
        <v>3</v>
      </c>
    </row>
    <row r="19" spans="1:19">
      <c r="A19" s="792" t="s">
        <v>809</v>
      </c>
      <c r="B19" s="791" t="s">
        <v>1052</v>
      </c>
      <c r="C19" s="788" t="s">
        <v>802</v>
      </c>
      <c r="D19" s="788" t="s">
        <v>801</v>
      </c>
      <c r="E19" s="793">
        <v>201410</v>
      </c>
      <c r="F19" s="745">
        <v>0</v>
      </c>
      <c r="G19" s="745">
        <v>0</v>
      </c>
      <c r="H19" s="745">
        <v>0</v>
      </c>
      <c r="I19" s="745">
        <v>0</v>
      </c>
      <c r="J19" s="745">
        <v>0</v>
      </c>
      <c r="K19" s="745">
        <v>0</v>
      </c>
      <c r="L19" s="745">
        <v>0</v>
      </c>
      <c r="M19" s="745">
        <v>0</v>
      </c>
      <c r="N19" s="745">
        <v>0</v>
      </c>
      <c r="O19" s="745">
        <v>1</v>
      </c>
      <c r="P19" s="745">
        <v>2</v>
      </c>
      <c r="Q19" s="745">
        <v>3</v>
      </c>
    </row>
    <row r="20" spans="1:19">
      <c r="A20" s="792" t="s">
        <v>808</v>
      </c>
      <c r="B20" s="791" t="s">
        <v>1052</v>
      </c>
      <c r="C20" s="788" t="s">
        <v>805</v>
      </c>
      <c r="D20" s="788" t="s">
        <v>804</v>
      </c>
      <c r="E20" s="793">
        <v>201410</v>
      </c>
      <c r="F20" s="745">
        <v>0</v>
      </c>
      <c r="G20" s="745">
        <v>0</v>
      </c>
      <c r="H20" s="745">
        <v>0</v>
      </c>
      <c r="I20" s="745">
        <v>0</v>
      </c>
      <c r="J20" s="745">
        <v>0</v>
      </c>
      <c r="K20" s="745">
        <v>0</v>
      </c>
      <c r="L20" s="745">
        <v>0</v>
      </c>
      <c r="M20" s="745">
        <v>0</v>
      </c>
      <c r="N20" s="745">
        <v>0</v>
      </c>
      <c r="O20" s="745">
        <v>1</v>
      </c>
      <c r="P20" s="745">
        <v>2</v>
      </c>
      <c r="Q20" s="745">
        <v>3</v>
      </c>
    </row>
    <row r="21" spans="1:19" ht="15">
      <c r="A21" s="792" t="s">
        <v>1182</v>
      </c>
      <c r="B21" s="791" t="s">
        <v>1052</v>
      </c>
      <c r="C21" s="788" t="s">
        <v>1180</v>
      </c>
      <c r="D21" s="788" t="s">
        <v>997</v>
      </c>
      <c r="E21" s="1159">
        <v>201502</v>
      </c>
      <c r="F21" s="745">
        <v>0</v>
      </c>
      <c r="G21" s="745">
        <v>0</v>
      </c>
      <c r="H21" s="745">
        <v>0</v>
      </c>
      <c r="I21" s="745">
        <v>0</v>
      </c>
      <c r="J21" s="745">
        <v>0</v>
      </c>
      <c r="K21" s="745">
        <v>0</v>
      </c>
      <c r="L21" s="745">
        <v>0</v>
      </c>
      <c r="M21" s="745">
        <v>0</v>
      </c>
      <c r="N21" s="745">
        <v>0</v>
      </c>
      <c r="O21" s="745">
        <v>0</v>
      </c>
      <c r="P21" s="745">
        <v>0</v>
      </c>
      <c r="Q21" s="745">
        <v>0</v>
      </c>
      <c r="R21" s="745">
        <v>0</v>
      </c>
      <c r="S21" s="745">
        <v>1</v>
      </c>
    </row>
    <row r="22" spans="1:19" ht="15">
      <c r="A22" s="792" t="s">
        <v>1471</v>
      </c>
      <c r="B22" s="791" t="s">
        <v>1052</v>
      </c>
      <c r="C22" s="198" t="s">
        <v>1458</v>
      </c>
      <c r="D22" s="788" t="s">
        <v>1457</v>
      </c>
      <c r="E22" s="1159">
        <v>201504</v>
      </c>
      <c r="F22" s="745"/>
      <c r="G22" s="745"/>
      <c r="H22" s="745"/>
      <c r="I22" s="745"/>
      <c r="J22" s="745"/>
      <c r="K22" s="745"/>
      <c r="L22" s="745"/>
      <c r="M22" s="745"/>
      <c r="N22" s="745"/>
      <c r="O22" s="745"/>
      <c r="P22" s="745"/>
      <c r="Q22" s="745"/>
      <c r="R22" s="745"/>
      <c r="S22" s="745"/>
    </row>
    <row r="23" spans="1:19" ht="15">
      <c r="A23" s="792" t="s">
        <v>1666</v>
      </c>
      <c r="B23" s="791" t="s">
        <v>1052</v>
      </c>
      <c r="C23" s="788" t="s">
        <v>1665</v>
      </c>
      <c r="D23" s="788" t="s">
        <v>1312</v>
      </c>
      <c r="E23" s="1159">
        <v>201504</v>
      </c>
      <c r="F23" s="745"/>
      <c r="G23" s="745"/>
      <c r="H23" s="745"/>
      <c r="I23" s="745"/>
      <c r="J23" s="745"/>
      <c r="K23" s="745"/>
      <c r="L23" s="745"/>
      <c r="M23" s="745"/>
      <c r="N23" s="745"/>
      <c r="O23" s="745"/>
      <c r="P23" s="745"/>
      <c r="Q23" s="745"/>
      <c r="R23" s="745"/>
      <c r="S23" s="745"/>
    </row>
    <row r="24" spans="1:19" ht="15">
      <c r="A24" s="792" t="s">
        <v>1565</v>
      </c>
      <c r="B24" s="791" t="s">
        <v>1052</v>
      </c>
      <c r="C24" s="788" t="s">
        <v>1460</v>
      </c>
      <c r="D24" s="788" t="s">
        <v>1459</v>
      </c>
      <c r="E24" s="1220">
        <v>201506</v>
      </c>
      <c r="F24" s="745"/>
      <c r="G24" s="745"/>
      <c r="H24" s="745"/>
      <c r="I24" s="745"/>
      <c r="J24" s="745"/>
      <c r="K24" s="745"/>
      <c r="L24" s="745"/>
      <c r="M24" s="745"/>
      <c r="N24" s="745"/>
      <c r="O24" s="745"/>
      <c r="P24" s="745"/>
      <c r="Q24" s="745"/>
      <c r="R24" s="745"/>
      <c r="S24" s="745"/>
    </row>
    <row r="25" spans="1:19" ht="15">
      <c r="A25" s="792" t="s">
        <v>1566</v>
      </c>
      <c r="B25" s="791" t="s">
        <v>1052</v>
      </c>
      <c r="C25" s="788" t="s">
        <v>1564</v>
      </c>
      <c r="D25" s="788" t="s">
        <v>1563</v>
      </c>
      <c r="E25" s="1220">
        <v>201506</v>
      </c>
      <c r="F25" s="745"/>
      <c r="G25" s="745"/>
      <c r="H25" s="745"/>
      <c r="I25" s="745"/>
      <c r="J25" s="745"/>
      <c r="K25" s="745"/>
      <c r="L25" s="745"/>
      <c r="M25" s="745"/>
      <c r="N25" s="745"/>
      <c r="O25" s="745"/>
      <c r="P25" s="745"/>
      <c r="Q25" s="745"/>
      <c r="R25" s="745"/>
      <c r="S25" s="745"/>
    </row>
    <row r="26" spans="1:19">
      <c r="A26" s="792" t="s">
        <v>851</v>
      </c>
      <c r="B26" s="791" t="s">
        <v>1569</v>
      </c>
      <c r="C26" s="788" t="s">
        <v>850</v>
      </c>
      <c r="D26" s="788" t="s">
        <v>849</v>
      </c>
      <c r="E26" s="793">
        <v>201411</v>
      </c>
      <c r="F26" s="745">
        <v>0</v>
      </c>
      <c r="G26" s="745">
        <v>0</v>
      </c>
      <c r="H26" s="745">
        <v>0</v>
      </c>
      <c r="I26" s="745">
        <v>0</v>
      </c>
      <c r="J26" s="745">
        <v>0</v>
      </c>
      <c r="K26" s="745">
        <v>0</v>
      </c>
      <c r="L26" s="745">
        <v>0</v>
      </c>
      <c r="M26" s="745">
        <v>0</v>
      </c>
      <c r="N26" s="745">
        <v>0</v>
      </c>
      <c r="O26" s="745">
        <v>0</v>
      </c>
      <c r="P26" s="745">
        <v>1</v>
      </c>
      <c r="Q26" s="745">
        <v>0</v>
      </c>
    </row>
    <row r="27" spans="1:19">
      <c r="A27" s="792" t="s">
        <v>810</v>
      </c>
      <c r="B27" s="791" t="s">
        <v>697</v>
      </c>
      <c r="C27" s="788" t="s">
        <v>807</v>
      </c>
      <c r="D27" s="788" t="s">
        <v>806</v>
      </c>
      <c r="E27" s="793">
        <v>201409</v>
      </c>
      <c r="F27" s="745">
        <v>0</v>
      </c>
      <c r="G27" s="745">
        <v>0</v>
      </c>
      <c r="H27" s="745">
        <v>0</v>
      </c>
      <c r="I27" s="745">
        <v>0</v>
      </c>
      <c r="J27" s="745">
        <v>0</v>
      </c>
      <c r="K27" s="745">
        <v>0</v>
      </c>
      <c r="L27" s="745">
        <v>0</v>
      </c>
      <c r="M27" s="745">
        <v>0</v>
      </c>
      <c r="N27" s="745">
        <v>1</v>
      </c>
      <c r="O27" s="745">
        <v>2</v>
      </c>
      <c r="P27" s="745">
        <v>3</v>
      </c>
      <c r="Q27" s="745">
        <v>4</v>
      </c>
    </row>
    <row r="28" spans="1:19">
      <c r="A28" s="792" t="s">
        <v>1947</v>
      </c>
      <c r="B28" s="791" t="s">
        <v>3397</v>
      </c>
      <c r="C28" s="788" t="s">
        <v>1948</v>
      </c>
      <c r="D28" s="788" t="s">
        <v>1940</v>
      </c>
      <c r="E28" s="793">
        <v>201509</v>
      </c>
      <c r="F28" s="745"/>
      <c r="G28" s="745"/>
      <c r="H28" s="745"/>
      <c r="I28" s="745"/>
      <c r="J28" s="745"/>
      <c r="K28" s="745"/>
      <c r="L28" s="745"/>
      <c r="M28" s="745"/>
      <c r="N28" s="745"/>
      <c r="O28" s="745"/>
      <c r="P28" s="745"/>
      <c r="Q28" s="745"/>
    </row>
    <row r="29" spans="1:19">
      <c r="A29" s="794" t="s">
        <v>706</v>
      </c>
      <c r="B29" s="794" t="s">
        <v>3398</v>
      </c>
      <c r="C29" s="1118" t="s">
        <v>704</v>
      </c>
      <c r="D29" s="1118" t="s">
        <v>703</v>
      </c>
      <c r="E29" s="793">
        <v>201407</v>
      </c>
      <c r="F29" s="745">
        <v>0</v>
      </c>
      <c r="G29" s="745">
        <v>0</v>
      </c>
      <c r="H29" s="745">
        <v>0</v>
      </c>
      <c r="I29" s="745">
        <v>0</v>
      </c>
      <c r="J29" s="745">
        <v>0</v>
      </c>
      <c r="K29" s="745">
        <v>0</v>
      </c>
      <c r="L29" s="745">
        <v>1</v>
      </c>
      <c r="M29" s="745">
        <v>2</v>
      </c>
      <c r="N29" s="745">
        <v>3</v>
      </c>
      <c r="O29" s="745">
        <v>4</v>
      </c>
      <c r="P29" s="745">
        <v>5</v>
      </c>
      <c r="Q29" s="745">
        <v>6</v>
      </c>
    </row>
    <row r="30" spans="1:19">
      <c r="A30" s="794" t="s">
        <v>641</v>
      </c>
      <c r="B30" s="794" t="s">
        <v>3398</v>
      </c>
      <c r="C30" s="796" t="s">
        <v>607</v>
      </c>
      <c r="D30" s="796" t="s">
        <v>608</v>
      </c>
      <c r="E30" s="798">
        <v>201405</v>
      </c>
      <c r="F30" s="790">
        <v>0</v>
      </c>
      <c r="G30" s="790">
        <v>0</v>
      </c>
      <c r="H30" s="790">
        <v>0</v>
      </c>
      <c r="I30" s="790">
        <v>0</v>
      </c>
      <c r="J30" s="790">
        <v>1</v>
      </c>
      <c r="K30" s="790">
        <v>2</v>
      </c>
      <c r="L30" s="790">
        <v>3</v>
      </c>
      <c r="M30" s="790">
        <v>4</v>
      </c>
      <c r="N30" s="790">
        <v>5</v>
      </c>
      <c r="O30" s="790">
        <v>6</v>
      </c>
      <c r="P30" s="790">
        <v>7</v>
      </c>
      <c r="Q30" s="790">
        <v>8</v>
      </c>
    </row>
    <row r="31" spans="1:19" s="790" customFormat="1">
      <c r="A31" s="794" t="s">
        <v>574</v>
      </c>
      <c r="B31" s="795" t="s">
        <v>3399</v>
      </c>
      <c r="C31" s="796" t="s">
        <v>566</v>
      </c>
      <c r="D31" s="796" t="s">
        <v>570</v>
      </c>
      <c r="E31" s="797">
        <v>201403</v>
      </c>
      <c r="F31" s="790">
        <v>0</v>
      </c>
      <c r="G31" s="790">
        <v>0</v>
      </c>
      <c r="H31" s="790">
        <v>1</v>
      </c>
      <c r="I31" s="790">
        <v>2</v>
      </c>
      <c r="J31" s="790">
        <v>3</v>
      </c>
      <c r="K31" s="790">
        <v>4</v>
      </c>
      <c r="L31" s="790">
        <v>5</v>
      </c>
      <c r="M31" s="790">
        <v>6</v>
      </c>
      <c r="N31" s="790">
        <v>7</v>
      </c>
      <c r="O31" s="790">
        <v>8</v>
      </c>
      <c r="P31" s="790">
        <v>9</v>
      </c>
      <c r="Q31" s="790">
        <v>10</v>
      </c>
    </row>
    <row r="32" spans="1:19" s="790" customFormat="1">
      <c r="A32" s="794" t="s">
        <v>575</v>
      </c>
      <c r="B32" s="795" t="s">
        <v>3399</v>
      </c>
      <c r="C32" s="796" t="s">
        <v>567</v>
      </c>
      <c r="D32" s="796" t="s">
        <v>571</v>
      </c>
      <c r="E32" s="797">
        <v>201403</v>
      </c>
      <c r="F32" s="790">
        <v>0</v>
      </c>
      <c r="G32" s="790">
        <v>0</v>
      </c>
      <c r="H32" s="790">
        <v>1</v>
      </c>
      <c r="I32" s="790">
        <v>2</v>
      </c>
      <c r="J32" s="790">
        <v>3</v>
      </c>
      <c r="K32" s="790">
        <v>4</v>
      </c>
      <c r="L32" s="790">
        <v>5</v>
      </c>
      <c r="M32" s="790">
        <v>6</v>
      </c>
      <c r="N32" s="790">
        <v>7</v>
      </c>
      <c r="O32" s="790">
        <v>8</v>
      </c>
      <c r="P32" s="790">
        <v>9</v>
      </c>
      <c r="Q32" s="790">
        <v>10</v>
      </c>
    </row>
    <row r="33" spans="1:19" s="790" customFormat="1">
      <c r="A33" s="794" t="s">
        <v>2328</v>
      </c>
      <c r="B33" s="795" t="s">
        <v>3399</v>
      </c>
      <c r="C33" s="796" t="s">
        <v>1844</v>
      </c>
      <c r="D33" s="796" t="s">
        <v>572</v>
      </c>
      <c r="E33" s="797">
        <v>201403</v>
      </c>
      <c r="F33" s="790">
        <v>0</v>
      </c>
      <c r="G33" s="790">
        <v>0</v>
      </c>
      <c r="H33" s="790">
        <v>1</v>
      </c>
      <c r="I33" s="790">
        <v>2</v>
      </c>
      <c r="J33" s="790">
        <v>3</v>
      </c>
      <c r="K33" s="790">
        <v>4</v>
      </c>
      <c r="L33" s="790">
        <v>5</v>
      </c>
      <c r="M33" s="790">
        <v>6</v>
      </c>
      <c r="N33" s="790">
        <v>7</v>
      </c>
      <c r="O33" s="790">
        <v>8</v>
      </c>
      <c r="P33" s="790">
        <v>9</v>
      </c>
      <c r="Q33" s="790">
        <v>10</v>
      </c>
    </row>
    <row r="34" spans="1:19" s="790" customFormat="1">
      <c r="A34" s="795" t="s">
        <v>492</v>
      </c>
      <c r="B34" s="795" t="s">
        <v>3399</v>
      </c>
      <c r="C34" s="796" t="s">
        <v>142</v>
      </c>
      <c r="D34" s="797" t="s">
        <v>133</v>
      </c>
      <c r="E34" s="797">
        <v>201303</v>
      </c>
      <c r="F34" s="790">
        <v>11</v>
      </c>
      <c r="G34" s="790">
        <v>12</v>
      </c>
      <c r="H34" s="790">
        <v>13</v>
      </c>
      <c r="I34" s="790">
        <v>14</v>
      </c>
      <c r="J34" s="790">
        <v>15</v>
      </c>
      <c r="K34" s="790">
        <v>16</v>
      </c>
      <c r="L34" s="790">
        <v>17</v>
      </c>
      <c r="M34" s="790">
        <v>18</v>
      </c>
      <c r="N34" s="790">
        <v>19</v>
      </c>
      <c r="O34" s="790">
        <v>20</v>
      </c>
      <c r="P34" s="790">
        <v>21</v>
      </c>
      <c r="Q34" s="790">
        <v>22</v>
      </c>
    </row>
    <row r="35" spans="1:19" s="790" customFormat="1">
      <c r="A35" s="795" t="s">
        <v>493</v>
      </c>
      <c r="B35" s="795" t="s">
        <v>3399</v>
      </c>
      <c r="C35" s="796" t="s">
        <v>141</v>
      </c>
      <c r="D35" s="797" t="s">
        <v>136</v>
      </c>
      <c r="E35" s="797">
        <v>201303</v>
      </c>
      <c r="F35" s="790">
        <v>11</v>
      </c>
      <c r="G35" s="790">
        <v>12</v>
      </c>
      <c r="H35" s="790">
        <v>13</v>
      </c>
      <c r="I35" s="790">
        <v>14</v>
      </c>
      <c r="J35" s="790">
        <v>15</v>
      </c>
      <c r="K35" s="790">
        <v>16</v>
      </c>
      <c r="L35" s="790">
        <v>17</v>
      </c>
      <c r="M35" s="790">
        <v>18</v>
      </c>
      <c r="N35" s="790">
        <v>19</v>
      </c>
      <c r="O35" s="790">
        <v>20</v>
      </c>
      <c r="P35" s="790">
        <v>21</v>
      </c>
      <c r="Q35" s="790">
        <v>22</v>
      </c>
    </row>
    <row r="36" spans="1:19" s="790" customFormat="1">
      <c r="A36" s="795" t="s">
        <v>494</v>
      </c>
      <c r="B36" s="795" t="s">
        <v>699</v>
      </c>
      <c r="C36" s="796" t="s">
        <v>140</v>
      </c>
      <c r="D36" s="797" t="s">
        <v>131</v>
      </c>
      <c r="E36" s="797">
        <v>201303</v>
      </c>
      <c r="F36" s="790">
        <v>11</v>
      </c>
      <c r="G36" s="790">
        <v>12</v>
      </c>
      <c r="H36" s="790">
        <v>13</v>
      </c>
      <c r="I36" s="790">
        <v>14</v>
      </c>
      <c r="J36" s="790">
        <v>15</v>
      </c>
      <c r="K36" s="790">
        <v>16</v>
      </c>
      <c r="L36" s="790">
        <v>17</v>
      </c>
      <c r="M36" s="790">
        <v>18</v>
      </c>
      <c r="N36" s="790">
        <v>19</v>
      </c>
      <c r="O36" s="790">
        <v>20</v>
      </c>
      <c r="P36" s="790">
        <v>21</v>
      </c>
      <c r="Q36" s="790">
        <v>22</v>
      </c>
    </row>
    <row r="37" spans="1:19" s="790" customFormat="1">
      <c r="A37" s="795" t="s">
        <v>495</v>
      </c>
      <c r="B37" s="795" t="s">
        <v>3399</v>
      </c>
      <c r="C37" s="796" t="s">
        <v>139</v>
      </c>
      <c r="D37" s="797" t="s">
        <v>130</v>
      </c>
      <c r="E37" s="797">
        <v>201303</v>
      </c>
      <c r="F37" s="790">
        <v>11</v>
      </c>
      <c r="G37" s="790">
        <v>12</v>
      </c>
      <c r="H37" s="790">
        <v>13</v>
      </c>
      <c r="I37" s="790">
        <v>14</v>
      </c>
      <c r="J37" s="790">
        <v>15</v>
      </c>
      <c r="K37" s="790">
        <v>16</v>
      </c>
      <c r="L37" s="790">
        <v>17</v>
      </c>
      <c r="M37" s="790">
        <v>18</v>
      </c>
      <c r="N37" s="790">
        <v>19</v>
      </c>
      <c r="O37" s="790">
        <v>20</v>
      </c>
      <c r="P37" s="790">
        <v>21</v>
      </c>
      <c r="Q37" s="790">
        <v>22</v>
      </c>
    </row>
    <row r="38" spans="1:19" s="790" customFormat="1" ht="13.5">
      <c r="A38" s="795" t="s">
        <v>1468</v>
      </c>
      <c r="B38" s="795" t="s">
        <v>3399</v>
      </c>
      <c r="C38" s="198" t="s">
        <v>926</v>
      </c>
      <c r="D38" s="797" t="s">
        <v>1461</v>
      </c>
      <c r="E38" s="797">
        <v>201505</v>
      </c>
    </row>
    <row r="39" spans="1:19" s="790" customFormat="1" ht="13.5">
      <c r="A39" s="795" t="s">
        <v>1469</v>
      </c>
      <c r="B39" s="795" t="s">
        <v>3399</v>
      </c>
      <c r="C39" s="198" t="s">
        <v>1463</v>
      </c>
      <c r="D39" s="797" t="s">
        <v>1462</v>
      </c>
      <c r="E39" s="797">
        <v>201505</v>
      </c>
    </row>
    <row r="40" spans="1:19" s="790" customFormat="1" ht="13.5">
      <c r="A40" s="795" t="s">
        <v>1470</v>
      </c>
      <c r="B40" s="794" t="s">
        <v>3398</v>
      </c>
      <c r="C40" s="198" t="s">
        <v>1467</v>
      </c>
      <c r="D40" s="797" t="s">
        <v>1466</v>
      </c>
      <c r="E40" s="797">
        <v>201505</v>
      </c>
    </row>
    <row r="41" spans="1:19" s="790" customFormat="1">
      <c r="A41" s="795" t="s">
        <v>1183</v>
      </c>
      <c r="B41" s="794" t="s">
        <v>3398</v>
      </c>
      <c r="C41" s="796" t="s">
        <v>1059</v>
      </c>
      <c r="D41" s="797" t="s">
        <v>1001</v>
      </c>
      <c r="E41" s="1191">
        <v>201504</v>
      </c>
    </row>
    <row r="42" spans="1:19" s="790" customFormat="1">
      <c r="A42" s="795" t="s">
        <v>1243</v>
      </c>
      <c r="B42" s="794" t="s">
        <v>3398</v>
      </c>
      <c r="C42" s="796" t="s">
        <v>1242</v>
      </c>
      <c r="D42" s="797" t="s">
        <v>913</v>
      </c>
      <c r="E42" s="1190">
        <v>201502</v>
      </c>
      <c r="F42" s="790">
        <v>0</v>
      </c>
      <c r="G42" s="790">
        <v>0</v>
      </c>
      <c r="H42" s="790">
        <v>0</v>
      </c>
      <c r="I42" s="790">
        <v>0</v>
      </c>
      <c r="J42" s="790">
        <v>0</v>
      </c>
      <c r="K42" s="790">
        <v>0</v>
      </c>
      <c r="L42" s="790">
        <v>0</v>
      </c>
      <c r="M42" s="790">
        <v>0</v>
      </c>
      <c r="N42" s="790">
        <v>0</v>
      </c>
      <c r="O42" s="790">
        <v>0</v>
      </c>
      <c r="P42" s="790">
        <v>0</v>
      </c>
      <c r="Q42" s="790">
        <v>0</v>
      </c>
      <c r="R42" s="790">
        <v>0</v>
      </c>
      <c r="S42" s="790">
        <v>1</v>
      </c>
    </row>
    <row r="43" spans="1:19" s="790" customFormat="1" ht="15">
      <c r="A43" s="795" t="s">
        <v>1567</v>
      </c>
      <c r="B43" s="794" t="s">
        <v>3398</v>
      </c>
      <c r="C43" s="796" t="s">
        <v>1465</v>
      </c>
      <c r="D43" s="797" t="s">
        <v>1464</v>
      </c>
      <c r="E43" s="1220">
        <v>201506</v>
      </c>
    </row>
    <row r="44" spans="1:19" s="790" customFormat="1" ht="15">
      <c r="A44" s="795" t="s">
        <v>3064</v>
      </c>
      <c r="B44" s="794" t="s">
        <v>1052</v>
      </c>
      <c r="C44" s="796" t="s">
        <v>3052</v>
      </c>
      <c r="D44" s="797" t="s">
        <v>3051</v>
      </c>
      <c r="E44" s="1220">
        <v>201605</v>
      </c>
    </row>
    <row r="45" spans="1:19" s="790" customFormat="1" ht="15">
      <c r="A45" s="795" t="s">
        <v>3065</v>
      </c>
      <c r="B45" s="794" t="s">
        <v>1052</v>
      </c>
      <c r="C45" s="796" t="s">
        <v>1304</v>
      </c>
      <c r="D45" s="797" t="s">
        <v>2779</v>
      </c>
      <c r="E45" s="1220">
        <v>201605</v>
      </c>
    </row>
    <row r="46" spans="1:19" s="790" customFormat="1" ht="15">
      <c r="A46" s="795" t="s">
        <v>3066</v>
      </c>
      <c r="B46" s="794" t="s">
        <v>3399</v>
      </c>
      <c r="C46" s="796" t="s">
        <v>3067</v>
      </c>
      <c r="D46" s="797" t="s">
        <v>3053</v>
      </c>
      <c r="E46" s="1220">
        <v>201605</v>
      </c>
    </row>
    <row r="47" spans="1:19" s="790" customFormat="1" ht="15">
      <c r="A47" s="795" t="s">
        <v>3068</v>
      </c>
      <c r="B47" s="794" t="s">
        <v>3399</v>
      </c>
      <c r="C47" s="796" t="s">
        <v>3063</v>
      </c>
      <c r="D47" s="797" t="s">
        <v>3054</v>
      </c>
      <c r="E47" s="1220">
        <v>201605</v>
      </c>
    </row>
    <row r="48" spans="1:19" s="790" customFormat="1" ht="15">
      <c r="A48" s="795" t="s">
        <v>3071</v>
      </c>
      <c r="B48" s="794" t="s">
        <v>3398</v>
      </c>
      <c r="C48" s="796" t="s">
        <v>3072</v>
      </c>
      <c r="D48" s="797" t="s">
        <v>3055</v>
      </c>
      <c r="E48" s="1220">
        <v>201605</v>
      </c>
    </row>
    <row r="49" spans="1:19" s="790" customFormat="1" ht="15">
      <c r="A49" s="795" t="s">
        <v>3069</v>
      </c>
      <c r="B49" s="794" t="s">
        <v>3399</v>
      </c>
      <c r="C49" s="796" t="s">
        <v>3073</v>
      </c>
      <c r="D49" s="797" t="s">
        <v>3056</v>
      </c>
      <c r="E49" s="1220">
        <v>201605</v>
      </c>
    </row>
    <row r="50" spans="1:19" s="790" customFormat="1" ht="15">
      <c r="A50" s="795" t="s">
        <v>3070</v>
      </c>
      <c r="B50" s="794" t="s">
        <v>3399</v>
      </c>
      <c r="C50" s="796" t="s">
        <v>3074</v>
      </c>
      <c r="D50" s="797" t="s">
        <v>3057</v>
      </c>
      <c r="E50" s="1220">
        <v>201605</v>
      </c>
    </row>
    <row r="51" spans="1:19" s="790" customFormat="1">
      <c r="A51" s="795" t="s">
        <v>1315</v>
      </c>
      <c r="B51" s="794" t="s">
        <v>3398</v>
      </c>
      <c r="C51" s="796" t="s">
        <v>1314</v>
      </c>
      <c r="D51" s="797" t="s">
        <v>1313</v>
      </c>
      <c r="E51" s="1161">
        <v>201504</v>
      </c>
    </row>
    <row r="52" spans="1:19" s="790" customFormat="1">
      <c r="A52" s="795" t="s">
        <v>1184</v>
      </c>
      <c r="B52" s="794" t="s">
        <v>3398</v>
      </c>
      <c r="C52" s="796" t="s">
        <v>1181</v>
      </c>
      <c r="D52" s="797" t="s">
        <v>1002</v>
      </c>
      <c r="E52" s="1161">
        <v>201502</v>
      </c>
      <c r="F52" s="790">
        <v>0</v>
      </c>
      <c r="G52" s="790">
        <v>0</v>
      </c>
      <c r="H52" s="790">
        <v>0</v>
      </c>
      <c r="I52" s="790">
        <v>0</v>
      </c>
      <c r="J52" s="790">
        <v>0</v>
      </c>
      <c r="K52" s="790">
        <v>0</v>
      </c>
      <c r="L52" s="790">
        <v>0</v>
      </c>
      <c r="M52" s="790">
        <v>0</v>
      </c>
      <c r="N52" s="790">
        <v>0</v>
      </c>
      <c r="O52" s="790">
        <v>0</v>
      </c>
      <c r="P52" s="790">
        <v>0</v>
      </c>
      <c r="Q52" s="790">
        <v>0</v>
      </c>
      <c r="R52" s="790">
        <v>0</v>
      </c>
      <c r="S52" s="790">
        <v>1</v>
      </c>
    </row>
    <row r="53" spans="1:19">
      <c r="A53" s="794" t="s">
        <v>1669</v>
      </c>
      <c r="B53" s="794" t="s">
        <v>3398</v>
      </c>
      <c r="C53" s="796" t="s">
        <v>1667</v>
      </c>
      <c r="D53" s="797" t="s">
        <v>728</v>
      </c>
      <c r="E53" s="793">
        <v>201407</v>
      </c>
      <c r="F53" s="790">
        <v>0</v>
      </c>
      <c r="G53" s="790">
        <v>0</v>
      </c>
      <c r="H53" s="790">
        <v>0</v>
      </c>
      <c r="I53" s="790">
        <v>0</v>
      </c>
      <c r="J53" s="790">
        <v>0</v>
      </c>
      <c r="K53" s="790">
        <v>0</v>
      </c>
      <c r="L53" s="790">
        <v>1</v>
      </c>
      <c r="M53" s="790">
        <v>2</v>
      </c>
      <c r="N53" s="790">
        <v>3</v>
      </c>
      <c r="O53" s="790">
        <v>4</v>
      </c>
      <c r="P53" s="790">
        <v>5</v>
      </c>
      <c r="Q53" s="790">
        <v>6</v>
      </c>
    </row>
    <row r="54" spans="1:19">
      <c r="A54" s="794" t="s">
        <v>1670</v>
      </c>
      <c r="B54" s="794" t="s">
        <v>3398</v>
      </c>
      <c r="C54" s="796" t="s">
        <v>1668</v>
      </c>
      <c r="D54" s="797" t="s">
        <v>998</v>
      </c>
      <c r="E54" s="1161">
        <v>201501</v>
      </c>
      <c r="F54" s="790">
        <v>0</v>
      </c>
      <c r="G54" s="790">
        <v>0</v>
      </c>
      <c r="H54" s="790">
        <v>0</v>
      </c>
      <c r="I54" s="790">
        <v>0</v>
      </c>
      <c r="J54" s="790">
        <v>0</v>
      </c>
      <c r="K54" s="790">
        <v>0</v>
      </c>
      <c r="L54" s="790">
        <v>0</v>
      </c>
      <c r="M54" s="790">
        <v>0</v>
      </c>
      <c r="N54" s="790">
        <v>0</v>
      </c>
      <c r="O54" s="790">
        <v>0</v>
      </c>
      <c r="P54" s="790">
        <v>0</v>
      </c>
      <c r="Q54" s="790">
        <v>0</v>
      </c>
      <c r="R54" s="790">
        <v>1</v>
      </c>
    </row>
    <row r="55" spans="1:19">
      <c r="A55" s="794" t="s">
        <v>2774</v>
      </c>
      <c r="B55" s="794" t="s">
        <v>1052</v>
      </c>
      <c r="C55" s="742" t="s">
        <v>2588</v>
      </c>
      <c r="D55" s="742" t="s">
        <v>3400</v>
      </c>
      <c r="E55" s="742">
        <v>201603</v>
      </c>
      <c r="F55" s="746"/>
    </row>
    <row r="56" spans="1:19">
      <c r="A56" s="794" t="s">
        <v>2775</v>
      </c>
      <c r="B56" s="794" t="s">
        <v>1052</v>
      </c>
      <c r="C56" s="738" t="s">
        <v>2589</v>
      </c>
      <c r="D56" s="738" t="s">
        <v>2542</v>
      </c>
      <c r="E56" s="742">
        <v>201603</v>
      </c>
    </row>
    <row r="57" spans="1:19">
      <c r="A57" s="794" t="s">
        <v>2776</v>
      </c>
      <c r="B57" s="794" t="s">
        <v>1052</v>
      </c>
      <c r="C57" s="738" t="s">
        <v>2590</v>
      </c>
      <c r="D57" s="738" t="s">
        <v>2543</v>
      </c>
      <c r="E57" s="742">
        <v>201603</v>
      </c>
    </row>
    <row r="58" spans="1:19">
      <c r="A58" s="794" t="s">
        <v>3410</v>
      </c>
      <c r="B58" s="794" t="s">
        <v>1052</v>
      </c>
      <c r="C58" s="738" t="s">
        <v>3411</v>
      </c>
      <c r="D58" s="738" t="s">
        <v>2783</v>
      </c>
      <c r="E58" s="742">
        <v>201606</v>
      </c>
    </row>
    <row r="59" spans="1:19">
      <c r="A59" s="794" t="s">
        <v>3451</v>
      </c>
      <c r="B59" s="794" t="s">
        <v>1052</v>
      </c>
      <c r="C59" s="738" t="s">
        <v>3413</v>
      </c>
      <c r="D59" s="738" t="s">
        <v>702</v>
      </c>
      <c r="E59" s="742">
        <v>201606</v>
      </c>
    </row>
    <row r="60" spans="1:19">
      <c r="A60" s="787" t="s">
        <v>3459</v>
      </c>
      <c r="B60" s="787" t="s">
        <v>1052</v>
      </c>
      <c r="C60" s="788" t="s">
        <v>3412</v>
      </c>
      <c r="D60" s="789" t="s">
        <v>64</v>
      </c>
      <c r="E60" s="789">
        <v>201606</v>
      </c>
    </row>
    <row r="61" spans="1:19">
      <c r="A61" s="794" t="s">
        <v>3460</v>
      </c>
      <c r="B61" s="794" t="s">
        <v>1052</v>
      </c>
      <c r="C61" s="738" t="s">
        <v>3458</v>
      </c>
      <c r="D61" s="738" t="s">
        <v>806</v>
      </c>
      <c r="E61" s="742">
        <v>201606</v>
      </c>
    </row>
    <row r="62" spans="1:19">
      <c r="A62" s="794" t="s">
        <v>3457</v>
      </c>
      <c r="B62" s="794" t="s">
        <v>3399</v>
      </c>
      <c r="C62" s="738" t="s">
        <v>3456</v>
      </c>
      <c r="D62" s="738" t="s">
        <v>131</v>
      </c>
      <c r="E62" s="742">
        <v>201606</v>
      </c>
      <c r="F62" s="738">
        <v>11</v>
      </c>
      <c r="G62" s="738">
        <v>12</v>
      </c>
      <c r="H62" s="738">
        <v>13</v>
      </c>
      <c r="I62" s="738">
        <v>14</v>
      </c>
      <c r="J62" s="738">
        <v>15</v>
      </c>
      <c r="K62" s="738">
        <v>16</v>
      </c>
      <c r="L62" s="738">
        <v>17</v>
      </c>
      <c r="M62" s="738">
        <v>18</v>
      </c>
      <c r="N62" s="738">
        <v>19</v>
      </c>
      <c r="O62" s="738">
        <v>20</v>
      </c>
      <c r="P62" s="738">
        <v>21</v>
      </c>
      <c r="Q62" s="738">
        <v>22</v>
      </c>
    </row>
    <row r="63" spans="1:19">
      <c r="A63" s="794" t="s">
        <v>3452</v>
      </c>
      <c r="B63" s="794" t="s">
        <v>3399</v>
      </c>
      <c r="C63" s="738" t="s">
        <v>3402</v>
      </c>
      <c r="D63" s="738" t="s">
        <v>3401</v>
      </c>
      <c r="E63" s="742">
        <v>201606</v>
      </c>
    </row>
    <row r="64" spans="1:19">
      <c r="A64" s="794" t="s">
        <v>3453</v>
      </c>
      <c r="B64" s="794" t="s">
        <v>3399</v>
      </c>
      <c r="C64" s="738" t="s">
        <v>3404</v>
      </c>
      <c r="D64" s="738" t="s">
        <v>3403</v>
      </c>
      <c r="E64" s="742">
        <v>201606</v>
      </c>
    </row>
    <row r="65" spans="1:5">
      <c r="A65" s="794" t="s">
        <v>3454</v>
      </c>
      <c r="B65" s="794" t="s">
        <v>3399</v>
      </c>
      <c r="C65" s="738" t="s">
        <v>3406</v>
      </c>
      <c r="D65" s="738" t="s">
        <v>3405</v>
      </c>
      <c r="E65" s="742">
        <v>201606</v>
      </c>
    </row>
    <row r="66" spans="1:5">
      <c r="A66" s="794" t="s">
        <v>3455</v>
      </c>
      <c r="B66" s="794" t="s">
        <v>3399</v>
      </c>
      <c r="C66" s="738" t="s">
        <v>3408</v>
      </c>
      <c r="D66" s="738" t="s">
        <v>3407</v>
      </c>
      <c r="E66" s="742">
        <v>201606</v>
      </c>
    </row>
    <row r="67" spans="1:5">
      <c r="A67" s="794" t="s">
        <v>2777</v>
      </c>
      <c r="B67" s="794" t="s">
        <v>3398</v>
      </c>
      <c r="C67" s="738" t="s">
        <v>2592</v>
      </c>
      <c r="D67" s="738" t="s">
        <v>2591</v>
      </c>
      <c r="E67" s="742">
        <v>201603</v>
      </c>
    </row>
    <row r="68" spans="1:5">
      <c r="A68" s="794" t="s">
        <v>2778</v>
      </c>
      <c r="B68" s="794" t="s">
        <v>3399</v>
      </c>
      <c r="C68" s="738" t="s">
        <v>2594</v>
      </c>
      <c r="D68" s="789" t="s">
        <v>2593</v>
      </c>
      <c r="E68" s="742">
        <v>201603</v>
      </c>
    </row>
    <row r="69" spans="1:5" ht="13.5">
      <c r="A69" s="198"/>
      <c r="B69" s="198"/>
      <c r="D69" s="789"/>
      <c r="E69" s="788"/>
    </row>
    <row r="70" spans="1:5" ht="13.5">
      <c r="A70" s="196"/>
      <c r="B70" s="196"/>
      <c r="D70" s="789"/>
      <c r="E70" s="788"/>
    </row>
    <row r="71" spans="1:5" ht="13.5">
      <c r="A71" s="198"/>
      <c r="B71" s="198"/>
      <c r="D71" s="789"/>
      <c r="E71" s="788"/>
    </row>
    <row r="72" spans="1:5" ht="13.5">
      <c r="A72" s="196"/>
      <c r="B72" s="196"/>
      <c r="D72" s="789"/>
      <c r="E72" s="788"/>
    </row>
    <row r="73" spans="1:5" ht="13.5">
      <c r="A73" s="198"/>
      <c r="B73" s="198"/>
      <c r="D73" s="788"/>
      <c r="E73" s="788"/>
    </row>
    <row r="74" spans="1:5" ht="13.5">
      <c r="A74" s="196"/>
      <c r="B74" s="196"/>
      <c r="D74" s="788"/>
      <c r="E74" s="788"/>
    </row>
    <row r="75" spans="1:5" ht="13.5">
      <c r="A75" s="198"/>
      <c r="B75" s="198"/>
      <c r="D75" s="788"/>
      <c r="E75" s="788"/>
    </row>
    <row r="76" spans="1:5" ht="13.5">
      <c r="A76" s="196"/>
      <c r="B76" s="196"/>
      <c r="D76" s="788"/>
      <c r="E76" s="788"/>
    </row>
    <row r="77" spans="1:5" ht="13.5">
      <c r="A77" s="198"/>
      <c r="B77" s="198"/>
      <c r="D77" s="788"/>
      <c r="E77" s="788"/>
    </row>
    <row r="78" spans="1:5" ht="13.5">
      <c r="A78" s="196"/>
      <c r="B78" s="196"/>
      <c r="D78" s="788"/>
      <c r="E78" s="788"/>
    </row>
    <row r="79" spans="1:5" ht="13.5">
      <c r="A79" s="198"/>
      <c r="B79" s="198"/>
      <c r="D79" s="788"/>
      <c r="E79" s="788"/>
    </row>
    <row r="80" spans="1:5" ht="13.5">
      <c r="A80" s="196"/>
      <c r="B80" s="196"/>
      <c r="D80" s="788"/>
      <c r="E80" s="788"/>
    </row>
    <row r="81" spans="1:5" ht="13.5">
      <c r="A81" s="198"/>
      <c r="B81" s="198"/>
      <c r="D81" s="788"/>
      <c r="E81" s="788"/>
    </row>
    <row r="82" spans="1:5" ht="13.5">
      <c r="A82" s="196"/>
      <c r="B82" s="196"/>
      <c r="D82" s="788"/>
      <c r="E82" s="788"/>
    </row>
    <row r="83" spans="1:5" ht="13.5">
      <c r="A83" s="198"/>
      <c r="B83" s="198"/>
      <c r="D83" s="788"/>
      <c r="E83" s="788"/>
    </row>
    <row r="84" spans="1:5" ht="13.5">
      <c r="A84" s="196"/>
      <c r="B84" s="196"/>
      <c r="D84" s="788"/>
      <c r="E84" s="788"/>
    </row>
    <row r="85" spans="1:5" ht="13.5">
      <c r="A85" s="198"/>
      <c r="B85" s="198"/>
      <c r="D85" s="788"/>
      <c r="E85" s="788"/>
    </row>
    <row r="86" spans="1:5" ht="13.5">
      <c r="A86" s="196"/>
      <c r="B86" s="196"/>
      <c r="D86" s="788"/>
      <c r="E86" s="788"/>
    </row>
    <row r="87" spans="1:5" ht="13.5">
      <c r="A87" s="198"/>
      <c r="B87" s="198"/>
      <c r="D87" s="788"/>
      <c r="E87" s="788"/>
    </row>
    <row r="88" spans="1:5" ht="13.5">
      <c r="A88" s="196"/>
      <c r="B88" s="196"/>
      <c r="D88" s="788"/>
      <c r="E88" s="198"/>
    </row>
    <row r="89" spans="1:5" ht="13.5">
      <c r="A89" s="198"/>
      <c r="B89" s="198"/>
      <c r="D89" s="788"/>
      <c r="E89" s="788"/>
    </row>
    <row r="90" spans="1:5" ht="13.5">
      <c r="A90" s="196"/>
      <c r="B90" s="196"/>
      <c r="D90" s="788"/>
      <c r="E90" s="788"/>
    </row>
    <row r="91" spans="1:5" ht="13.5">
      <c r="A91" s="198"/>
      <c r="B91" s="198"/>
      <c r="D91" s="788"/>
      <c r="E91" s="788"/>
    </row>
    <row r="92" spans="1:5" ht="13.5">
      <c r="A92" s="196"/>
      <c r="B92" s="196"/>
      <c r="D92" s="788"/>
      <c r="E92" s="788"/>
    </row>
    <row r="93" spans="1:5" ht="13.5">
      <c r="A93" s="198"/>
      <c r="B93" s="198"/>
      <c r="D93" s="788"/>
      <c r="E93" s="788"/>
    </row>
    <row r="94" spans="1:5" ht="13.5">
      <c r="A94" s="196"/>
      <c r="B94" s="196"/>
      <c r="D94" s="788"/>
      <c r="E94" s="788"/>
    </row>
    <row r="95" spans="1:5" ht="13.5">
      <c r="A95" s="198"/>
      <c r="B95" s="198"/>
      <c r="D95" s="1118"/>
      <c r="E95" s="1118"/>
    </row>
    <row r="96" spans="1:5" ht="13.5">
      <c r="A96" s="196"/>
      <c r="B96" s="196"/>
      <c r="D96" s="796"/>
      <c r="E96" s="796"/>
    </row>
    <row r="97" spans="1:5" ht="13.5">
      <c r="A97" s="198"/>
      <c r="B97" s="198"/>
      <c r="D97" s="796"/>
      <c r="E97" s="796"/>
    </row>
    <row r="98" spans="1:5" ht="13.5">
      <c r="A98" s="196"/>
      <c r="B98" s="196"/>
      <c r="D98" s="796"/>
      <c r="E98" s="796"/>
    </row>
    <row r="99" spans="1:5" ht="13.5">
      <c r="A99" s="198"/>
      <c r="B99" s="198"/>
      <c r="D99" s="796"/>
      <c r="E99" s="796"/>
    </row>
    <row r="100" spans="1:5" ht="13.5">
      <c r="A100" s="196"/>
      <c r="B100" s="196"/>
      <c r="D100" s="797"/>
      <c r="E100" s="796"/>
    </row>
    <row r="101" spans="1:5" ht="13.5">
      <c r="A101" s="198"/>
      <c r="B101" s="198"/>
      <c r="D101" s="797"/>
      <c r="E101" s="796"/>
    </row>
    <row r="102" spans="1:5" ht="13.5">
      <c r="A102" s="196"/>
      <c r="B102" s="196"/>
      <c r="D102" s="797"/>
      <c r="E102" s="796"/>
    </row>
    <row r="103" spans="1:5" ht="13.5">
      <c r="A103" s="198"/>
      <c r="B103" s="198"/>
      <c r="D103" s="797"/>
      <c r="E103" s="796"/>
    </row>
    <row r="104" spans="1:5" ht="13.5">
      <c r="A104" s="196"/>
      <c r="B104" s="196"/>
      <c r="D104" s="797"/>
      <c r="E104" s="198"/>
    </row>
    <row r="105" spans="1:5" ht="13.5">
      <c r="A105" s="198"/>
      <c r="B105" s="198"/>
      <c r="D105" s="797"/>
      <c r="E105" s="198"/>
    </row>
    <row r="106" spans="1:5" ht="13.5">
      <c r="A106" s="196"/>
      <c r="B106" s="196"/>
      <c r="D106" s="797"/>
      <c r="E106" s="198"/>
    </row>
    <row r="107" spans="1:5" ht="13.5">
      <c r="A107" s="198"/>
      <c r="B107" s="198"/>
      <c r="D107" s="797"/>
      <c r="E107" s="796"/>
    </row>
    <row r="108" spans="1:5" ht="13.5">
      <c r="A108" s="196"/>
      <c r="B108" s="196"/>
      <c r="D108" s="797"/>
      <c r="E108" s="796"/>
    </row>
    <row r="109" spans="1:5" ht="13.5">
      <c r="A109" s="198"/>
      <c r="B109" s="198"/>
      <c r="D109" s="797"/>
      <c r="E109" s="796"/>
    </row>
    <row r="110" spans="1:5" ht="13.5">
      <c r="A110" s="196"/>
      <c r="B110" s="196"/>
      <c r="D110" s="797"/>
      <c r="E110" s="796"/>
    </row>
    <row r="111" spans="1:5" ht="13.5">
      <c r="A111" s="198"/>
      <c r="B111" s="198"/>
      <c r="D111" s="797"/>
      <c r="E111" s="796"/>
    </row>
    <row r="112" spans="1:5" ht="13.5">
      <c r="A112" s="196"/>
      <c r="B112" s="196"/>
      <c r="D112" s="797"/>
      <c r="E112" s="796"/>
    </row>
    <row r="113" spans="1:5" ht="13.5">
      <c r="A113" s="198"/>
      <c r="B113" s="198"/>
      <c r="D113" s="797"/>
      <c r="E113" s="796"/>
    </row>
    <row r="114" spans="1:5" ht="13.5">
      <c r="A114" s="196"/>
      <c r="B114" s="196"/>
    </row>
  </sheetData>
  <autoFilter ref="A1:S54"/>
  <conditionalFormatting sqref="D1:D59 D61:D1048576">
    <cfRule type="duplicateValues" dxfId="128" priority="4"/>
  </conditionalFormatting>
  <conditionalFormatting sqref="C60">
    <cfRule type="duplicateValues" dxfId="127" priority="3"/>
  </conditionalFormatting>
  <conditionalFormatting sqref="A60">
    <cfRule type="duplicateValues" dxfId="126" priority="2"/>
  </conditionalFormatting>
  <conditionalFormatting sqref="D60">
    <cfRule type="duplicateValues" dxfId="125" priority="1"/>
  </conditionalFormatting>
  <conditionalFormatting sqref="C2:C59 C61:C68">
    <cfRule type="duplicateValues" dxfId="124" priority="49385"/>
  </conditionalFormatting>
  <conditionalFormatting sqref="A2:A59 A61:A68">
    <cfRule type="duplicateValues" dxfId="123" priority="49388"/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S228"/>
  <sheetViews>
    <sheetView zoomScale="71" zoomScaleNormal="71" workbookViewId="0">
      <selection activeCell="H246" sqref="H246"/>
    </sheetView>
  </sheetViews>
  <sheetFormatPr defaultRowHeight="14.25"/>
  <cols>
    <col min="1" max="1" width="33.28515625" style="1151" customWidth="1"/>
    <col min="2" max="2" width="33.5703125" style="1151" bestFit="1" customWidth="1"/>
    <col min="4" max="4" width="36.42578125" customWidth="1"/>
    <col min="5" max="5" width="20.7109375" customWidth="1"/>
    <col min="6" max="6" width="37" customWidth="1"/>
    <col min="7" max="7" width="8.7109375" style="1147"/>
    <col min="8" max="8" width="8.5703125" customWidth="1"/>
    <col min="9" max="9" width="12.85546875" bestFit="1" customWidth="1"/>
    <col min="10" max="10" width="11.85546875" customWidth="1"/>
    <col min="11" max="12" width="12.140625" bestFit="1" customWidth="1"/>
    <col min="13" max="13" width="12.5703125" bestFit="1" customWidth="1"/>
    <col min="14" max="14" width="12.85546875" bestFit="1" customWidth="1"/>
    <col min="15" max="19" width="8" customWidth="1"/>
    <col min="20" max="20" width="16.42578125" bestFit="1" customWidth="1"/>
  </cols>
  <sheetData>
    <row r="1" spans="1:19">
      <c r="E1" s="1149">
        <f>MONTH(Cover!G5)</f>
        <v>2</v>
      </c>
      <c r="H1" s="1149">
        <v>1</v>
      </c>
      <c r="I1" s="1149">
        <v>2</v>
      </c>
      <c r="J1" s="1149">
        <v>3</v>
      </c>
      <c r="K1" s="1149">
        <v>4</v>
      </c>
      <c r="L1" s="1149">
        <v>5</v>
      </c>
      <c r="M1" s="1149">
        <v>6</v>
      </c>
      <c r="N1" s="1149">
        <v>7</v>
      </c>
      <c r="O1" s="1149">
        <v>8</v>
      </c>
      <c r="P1" s="1149">
        <v>9</v>
      </c>
      <c r="Q1" s="1149">
        <v>10</v>
      </c>
      <c r="R1" s="1149">
        <v>11</v>
      </c>
      <c r="S1" s="1149">
        <v>12</v>
      </c>
    </row>
    <row r="2" spans="1:19">
      <c r="A2" s="788"/>
      <c r="B2" s="1152"/>
      <c r="D2" s="1203" t="s">
        <v>1043</v>
      </c>
      <c r="E2" s="1204" t="s">
        <v>1007</v>
      </c>
      <c r="F2" s="903" t="s">
        <v>468</v>
      </c>
      <c r="G2" s="1155" t="s">
        <v>117</v>
      </c>
      <c r="H2" s="152" t="s">
        <v>995</v>
      </c>
      <c r="I2" s="111" t="s">
        <v>23</v>
      </c>
      <c r="J2" s="111" t="s">
        <v>24</v>
      </c>
      <c r="K2" s="111" t="s">
        <v>25</v>
      </c>
      <c r="L2" s="111" t="s">
        <v>26</v>
      </c>
      <c r="M2" s="111" t="s">
        <v>27</v>
      </c>
      <c r="N2" s="111" t="s">
        <v>28</v>
      </c>
      <c r="O2" s="111" t="s">
        <v>29</v>
      </c>
      <c r="P2" s="111" t="s">
        <v>30</v>
      </c>
      <c r="Q2" s="111" t="s">
        <v>31</v>
      </c>
      <c r="R2" s="111" t="s">
        <v>32</v>
      </c>
      <c r="S2" s="111" t="s">
        <v>33</v>
      </c>
    </row>
    <row r="3" spans="1:19">
      <c r="A3" s="788"/>
      <c r="B3" s="1152"/>
      <c r="D3" s="1186" t="str">
        <f t="shared" ref="D3:D35" si="0">INDEX(A:A,MATCH(E3,B:B,0))</f>
        <v>NGUYỄN THU HẰNG</v>
      </c>
      <c r="E3" s="1205" t="s">
        <v>35</v>
      </c>
      <c r="G3" s="1147">
        <f>SUMIF($H$1:$S$1,"&lt;="&amp;$E$1,$H3:$S3)</f>
        <v>2</v>
      </c>
      <c r="H3" s="1147">
        <f>VLOOKUP(Target!E3,TargetTeam!B:H,7,0)</f>
        <v>2</v>
      </c>
    </row>
    <row r="4" spans="1:19">
      <c r="A4" s="788"/>
      <c r="B4" s="1152"/>
      <c r="D4" s="1186" t="str">
        <f t="shared" si="0"/>
        <v>NGUYỄN THỊ LAN ANH</v>
      </c>
      <c r="E4" s="1205" t="s">
        <v>64</v>
      </c>
      <c r="G4" s="1147">
        <f t="shared" ref="G4:G42" si="1">SUMIF($H$1:$S$1,"&lt;="&amp;$E$1,$H4:$S4)</f>
        <v>2</v>
      </c>
      <c r="H4" s="1147">
        <f>VLOOKUP(Target!E4,TargetTeam!B:H,7,0)</f>
        <v>2</v>
      </c>
    </row>
    <row r="5" spans="1:19">
      <c r="A5" s="788"/>
      <c r="B5" s="1152"/>
      <c r="D5" s="1186" t="str">
        <f t="shared" si="0"/>
        <v>MAI QUỐC HUY</v>
      </c>
      <c r="E5" s="1205" t="s">
        <v>131</v>
      </c>
      <c r="G5" s="1147">
        <f t="shared" si="1"/>
        <v>0</v>
      </c>
      <c r="H5" s="1147">
        <f>VLOOKUP(Target!E5,TargetTeam!B:H,7,0)</f>
        <v>0</v>
      </c>
    </row>
    <row r="6" spans="1:19">
      <c r="A6" s="788"/>
      <c r="B6" s="1152"/>
      <c r="D6" s="1186" t="str">
        <f t="shared" si="0"/>
        <v>NGUYỄN THỊ BÌNH</v>
      </c>
      <c r="E6" s="1205" t="s">
        <v>136</v>
      </c>
      <c r="G6" s="1147">
        <f t="shared" si="1"/>
        <v>0</v>
      </c>
      <c r="H6" s="1147">
        <f>VLOOKUP(Target!E6,TargetTeam!B:H,7,0)</f>
        <v>0</v>
      </c>
    </row>
    <row r="7" spans="1:19">
      <c r="A7" s="788"/>
      <c r="B7" s="1152"/>
      <c r="D7" s="1186" t="str">
        <f t="shared" si="0"/>
        <v>LÊ THANH HUYỀN</v>
      </c>
      <c r="E7" s="1205" t="s">
        <v>133</v>
      </c>
      <c r="G7" s="1147">
        <f t="shared" si="1"/>
        <v>0</v>
      </c>
      <c r="H7" s="1147">
        <f>VLOOKUP(Target!E7,TargetTeam!B:H,7,0)</f>
        <v>0</v>
      </c>
    </row>
    <row r="8" spans="1:19">
      <c r="A8" s="788"/>
      <c r="B8" s="1181"/>
      <c r="D8" s="1186" t="str">
        <f t="shared" si="0"/>
        <v>NGUYỄN VĂN CÔNG</v>
      </c>
      <c r="E8" s="1205" t="s">
        <v>130</v>
      </c>
      <c r="G8" s="1147">
        <f t="shared" si="1"/>
        <v>1</v>
      </c>
      <c r="H8" s="1147">
        <f>VLOOKUP(Target!E8,TargetTeam!B:H,7,0)</f>
        <v>1</v>
      </c>
    </row>
    <row r="9" spans="1:19">
      <c r="A9" s="788"/>
      <c r="B9" s="1181"/>
      <c r="D9" s="1186" t="str">
        <f t="shared" si="0"/>
        <v>NGUYỄN HỮU NGHIỆM</v>
      </c>
      <c r="E9" s="1205" t="s">
        <v>138</v>
      </c>
      <c r="G9" s="1147">
        <f t="shared" si="1"/>
        <v>2</v>
      </c>
      <c r="H9" s="1147">
        <f>VLOOKUP(Target!E9,TargetTeam!B:H,7,0)</f>
        <v>2</v>
      </c>
    </row>
    <row r="10" spans="1:19">
      <c r="A10" s="788"/>
      <c r="B10" s="1181"/>
      <c r="D10" s="1186" t="str">
        <f t="shared" si="0"/>
        <v>NGUYỄN VĂN HẠNH</v>
      </c>
      <c r="E10" s="1205" t="s">
        <v>542</v>
      </c>
      <c r="G10" s="1147">
        <f t="shared" si="1"/>
        <v>2</v>
      </c>
      <c r="H10" s="1147">
        <f>VLOOKUP(Target!E10,TargetTeam!B:H,7,0)</f>
        <v>2</v>
      </c>
    </row>
    <row r="11" spans="1:19">
      <c r="A11" s="788"/>
      <c r="B11" s="1181"/>
      <c r="D11" s="1186" t="str">
        <f t="shared" si="0"/>
        <v>ĐỖ KIM HẠNH</v>
      </c>
      <c r="E11" s="1205" t="s">
        <v>572</v>
      </c>
      <c r="G11" s="1147">
        <f t="shared" si="1"/>
        <v>0</v>
      </c>
      <c r="H11" s="1147">
        <f>VLOOKUP(Target!E11,TargetTeam!B:H,7,0)</f>
        <v>0</v>
      </c>
    </row>
    <row r="12" spans="1:19">
      <c r="A12" s="788"/>
      <c r="B12" s="1181"/>
      <c r="D12" s="1186" t="str">
        <f t="shared" si="0"/>
        <v>NGUYỄN VĂN VŨ - OCEAN</v>
      </c>
      <c r="E12" s="1205" t="s">
        <v>471</v>
      </c>
      <c r="G12" s="1147">
        <f t="shared" si="1"/>
        <v>2</v>
      </c>
      <c r="H12" s="1147">
        <f>VLOOKUP(Target!E12,TargetTeam!B:H,7,0)</f>
        <v>2</v>
      </c>
    </row>
    <row r="13" spans="1:19">
      <c r="A13" s="788"/>
      <c r="B13" s="1181"/>
      <c r="D13" s="1186" t="str">
        <f t="shared" si="0"/>
        <v>NGUYỄN THỊ KIM HỒNG</v>
      </c>
      <c r="E13" s="1205" t="s">
        <v>540</v>
      </c>
      <c r="G13" s="1147">
        <f t="shared" si="1"/>
        <v>2</v>
      </c>
      <c r="H13" s="1147">
        <f>VLOOKUP(Target!E13,TargetTeam!B:H,7,0)</f>
        <v>2</v>
      </c>
    </row>
    <row r="14" spans="1:19">
      <c r="A14" s="788"/>
      <c r="B14" s="1181"/>
      <c r="D14" s="1186" t="str">
        <f t="shared" si="0"/>
        <v>HỒNG KHÁNH HƯNG - DRAGON</v>
      </c>
      <c r="E14" s="1205" t="s">
        <v>561</v>
      </c>
      <c r="G14" s="1147">
        <f t="shared" si="1"/>
        <v>2</v>
      </c>
      <c r="H14" s="1147">
        <f>VLOOKUP(Target!E14,TargetTeam!B:H,7,0)</f>
        <v>2</v>
      </c>
    </row>
    <row r="15" spans="1:19">
      <c r="A15" s="788"/>
      <c r="B15" s="1181"/>
      <c r="D15" s="1186" t="str">
        <f t="shared" si="0"/>
        <v>CHU THỊ ÁI THƯƠNG</v>
      </c>
      <c r="E15" s="1205" t="s">
        <v>571</v>
      </c>
      <c r="G15" s="1147">
        <f t="shared" si="1"/>
        <v>0</v>
      </c>
      <c r="H15" s="1147">
        <f>VLOOKUP(Target!E15,TargetTeam!B:H,7,0)</f>
        <v>0</v>
      </c>
    </row>
    <row r="16" spans="1:19">
      <c r="A16" s="788"/>
      <c r="B16" s="1181"/>
      <c r="D16" s="1186" t="str">
        <f t="shared" si="0"/>
        <v>NGUYỄN QUÝ NHÂN</v>
      </c>
      <c r="E16" s="1205" t="s">
        <v>559</v>
      </c>
      <c r="G16" s="1147">
        <f t="shared" si="1"/>
        <v>2</v>
      </c>
      <c r="H16" s="1147">
        <f>VLOOKUP(Target!E16,TargetTeam!B:H,7,0)</f>
        <v>2</v>
      </c>
    </row>
    <row r="17" spans="1:8">
      <c r="A17" s="788"/>
      <c r="B17" s="1181"/>
      <c r="D17" s="1186" t="e">
        <f t="shared" si="0"/>
        <v>#N/A</v>
      </c>
      <c r="E17" s="1205" t="s">
        <v>558</v>
      </c>
      <c r="G17" s="1147">
        <f t="shared" si="1"/>
        <v>2</v>
      </c>
      <c r="H17" s="1147">
        <f>VLOOKUP(Target!E17,TargetTeam!B:H,7,0)</f>
        <v>2</v>
      </c>
    </row>
    <row r="18" spans="1:8">
      <c r="A18" s="788"/>
      <c r="B18" s="1181"/>
      <c r="D18" s="1186" t="str">
        <f t="shared" si="0"/>
        <v>NGUYỄN THỊ ĐÀO</v>
      </c>
      <c r="E18" s="1205" t="s">
        <v>570</v>
      </c>
      <c r="G18" s="1147">
        <f t="shared" si="1"/>
        <v>0</v>
      </c>
      <c r="H18" s="1147">
        <f>VLOOKUP(Target!E18,TargetTeam!B:H,7,0)</f>
        <v>0</v>
      </c>
    </row>
    <row r="19" spans="1:8">
      <c r="A19" s="788"/>
      <c r="B19" s="1181"/>
      <c r="D19" s="1186" t="e">
        <f t="shared" si="0"/>
        <v>#N/A</v>
      </c>
      <c r="E19" s="1205" t="s">
        <v>573</v>
      </c>
      <c r="G19" s="1147">
        <f t="shared" si="1"/>
        <v>0</v>
      </c>
      <c r="H19" s="1147">
        <f>VLOOKUP(Target!E19,TargetTeam!B:H,7,0)</f>
        <v>0</v>
      </c>
    </row>
    <row r="20" spans="1:8">
      <c r="A20" s="788"/>
      <c r="B20" s="1181"/>
      <c r="D20" s="1186" t="str">
        <f t="shared" si="0"/>
        <v>PHẠM THÀNH TRÍ</v>
      </c>
      <c r="E20" s="1205" t="s">
        <v>560</v>
      </c>
      <c r="G20" s="1147">
        <f t="shared" si="1"/>
        <v>2</v>
      </c>
      <c r="H20" s="1147">
        <f>VLOOKUP(Target!E20,TargetTeam!B:H,7,0)</f>
        <v>2</v>
      </c>
    </row>
    <row r="21" spans="1:8">
      <c r="A21" s="788"/>
      <c r="B21" s="1181"/>
      <c r="D21" s="1186" t="str">
        <f t="shared" si="0"/>
        <v>LÊ THỊ HỒNG LĨNH</v>
      </c>
      <c r="E21" s="1205" t="s">
        <v>553</v>
      </c>
      <c r="G21" s="1147">
        <f t="shared" si="1"/>
        <v>2</v>
      </c>
      <c r="H21" s="1147">
        <f>VLOOKUP(Target!E21,TargetTeam!B:H,7,0)</f>
        <v>2</v>
      </c>
    </row>
    <row r="22" spans="1:8">
      <c r="A22" s="788"/>
      <c r="B22" s="1181"/>
      <c r="D22" s="1186" t="str">
        <f t="shared" si="0"/>
        <v>NGUYỄN THỊ PHƯƠNG TRINH</v>
      </c>
      <c r="E22" s="1205" t="s">
        <v>645</v>
      </c>
      <c r="G22" s="1147">
        <f t="shared" si="1"/>
        <v>2</v>
      </c>
      <c r="H22" s="1147">
        <f>VLOOKUP(Target!E22,TargetTeam!B:H,7,0)</f>
        <v>2</v>
      </c>
    </row>
    <row r="23" spans="1:8">
      <c r="A23" s="1118"/>
      <c r="B23" s="1182"/>
      <c r="D23" s="1186" t="str">
        <f t="shared" si="0"/>
        <v>NGUYỄN THỊ NGỌC LAN</v>
      </c>
      <c r="E23" s="1205" t="s">
        <v>608</v>
      </c>
      <c r="G23" s="1147">
        <f t="shared" si="1"/>
        <v>0</v>
      </c>
      <c r="H23" s="1147">
        <f>VLOOKUP(Target!E23,TargetTeam!B:H,7,0)</f>
        <v>0</v>
      </c>
    </row>
    <row r="24" spans="1:8">
      <c r="A24" s="796"/>
      <c r="B24" s="1183"/>
      <c r="D24" s="1186" t="str">
        <f t="shared" si="0"/>
        <v>NGUYỄN THỊ LAN ANH - HAN</v>
      </c>
      <c r="E24" s="1205" t="s">
        <v>646</v>
      </c>
      <c r="G24" s="1147">
        <f t="shared" si="1"/>
        <v>0</v>
      </c>
      <c r="H24" s="1147">
        <f>VLOOKUP(Target!E24,TargetTeam!B:H,7,0)</f>
        <v>0</v>
      </c>
    </row>
    <row r="25" spans="1:8">
      <c r="A25" s="796"/>
      <c r="B25" s="1183"/>
      <c r="D25" s="1186" t="str">
        <f t="shared" si="0"/>
        <v>HỒNG KHÁNH HƯNG - MDRT HCM</v>
      </c>
      <c r="E25" s="1205" t="s">
        <v>644</v>
      </c>
      <c r="G25" s="1147">
        <f t="shared" si="1"/>
        <v>2</v>
      </c>
      <c r="H25" s="1147">
        <f>VLOOKUP(Target!E25,TargetTeam!B:H,7,0)</f>
        <v>2</v>
      </c>
    </row>
    <row r="26" spans="1:8">
      <c r="A26" s="796"/>
      <c r="B26" s="1183"/>
      <c r="D26" s="1186" t="str">
        <f t="shared" si="0"/>
        <v>NGUYỄN VĂN VŨ - MDRT BH</v>
      </c>
      <c r="E26" s="1205" t="s">
        <v>643</v>
      </c>
      <c r="G26" s="1147">
        <f t="shared" si="1"/>
        <v>2</v>
      </c>
      <c r="H26" s="1147">
        <f>VLOOKUP(Target!E26,TargetTeam!B:H,7,0)</f>
        <v>2</v>
      </c>
    </row>
    <row r="27" spans="1:8">
      <c r="A27" s="796"/>
      <c r="B27" s="1183"/>
      <c r="D27" s="1186" t="str">
        <f t="shared" si="0"/>
        <v>NGUYỄN VĂN VŨ - MDRT HCM2</v>
      </c>
      <c r="E27" s="1205" t="s">
        <v>702</v>
      </c>
      <c r="G27" s="1147">
        <f t="shared" si="1"/>
        <v>2</v>
      </c>
      <c r="H27" s="1147">
        <f>VLOOKUP(Target!E27,TargetTeam!B:H,7,0)</f>
        <v>2</v>
      </c>
    </row>
    <row r="28" spans="1:8">
      <c r="A28" s="796"/>
      <c r="B28" s="1183"/>
      <c r="D28" s="1186" t="str">
        <f t="shared" si="0"/>
        <v>ĐỖ THỊ THANH THÚY</v>
      </c>
      <c r="E28" s="1205" t="s">
        <v>700</v>
      </c>
      <c r="G28" s="1147">
        <f t="shared" si="1"/>
        <v>2</v>
      </c>
      <c r="H28" s="1147">
        <f>VLOOKUP(Target!E28,TargetTeam!B:H,7,0)</f>
        <v>2</v>
      </c>
    </row>
    <row r="29" spans="1:8">
      <c r="A29" s="796"/>
      <c r="B29" s="1153"/>
      <c r="D29" s="1186" t="str">
        <f t="shared" si="0"/>
        <v>NGUYỄN THỊ KIM CHUNG</v>
      </c>
      <c r="E29" s="1205" t="s">
        <v>703</v>
      </c>
      <c r="G29" s="1147">
        <f t="shared" si="1"/>
        <v>0</v>
      </c>
      <c r="H29" s="1147">
        <f>VLOOKUP(Target!E29,TargetTeam!B:H,7,0)</f>
        <v>0</v>
      </c>
    </row>
    <row r="30" spans="1:8">
      <c r="A30" s="796"/>
      <c r="B30" s="1153"/>
      <c r="D30" s="1186" t="str">
        <f t="shared" si="0"/>
        <v>NGUYỄN VĂN NINH - HẢI ĐĂNG</v>
      </c>
      <c r="E30" s="1205" t="s">
        <v>728</v>
      </c>
      <c r="G30" s="1147">
        <f t="shared" si="1"/>
        <v>0</v>
      </c>
      <c r="H30" s="1147">
        <f>VLOOKUP(Target!E30,TargetTeam!B:H,7,0)</f>
        <v>0</v>
      </c>
    </row>
    <row r="31" spans="1:8">
      <c r="A31" s="796"/>
      <c r="B31" s="1153"/>
      <c r="D31" s="1186" t="str">
        <f t="shared" si="0"/>
        <v>PHẠM THỊ THANH TRÚC</v>
      </c>
      <c r="E31" s="1205" t="s">
        <v>806</v>
      </c>
      <c r="G31" s="1147">
        <f t="shared" si="1"/>
        <v>2</v>
      </c>
      <c r="H31" s="1147">
        <f>VLOOKUP(Target!E31,TargetTeam!B:H,7,0)</f>
        <v>2</v>
      </c>
    </row>
    <row r="32" spans="1:8">
      <c r="A32" s="796"/>
      <c r="B32" s="1153"/>
      <c r="D32" s="1186" t="str">
        <f t="shared" si="0"/>
        <v>TRẦN THỊ THÚY HẰNG</v>
      </c>
      <c r="E32" s="1205" t="s">
        <v>804</v>
      </c>
      <c r="G32" s="1147">
        <f t="shared" si="1"/>
        <v>2</v>
      </c>
      <c r="H32" s="1147">
        <f>VLOOKUP(Target!E32,TargetTeam!B:H,7,0)</f>
        <v>2</v>
      </c>
    </row>
    <row r="33" spans="1:19">
      <c r="A33" s="1118"/>
      <c r="B33" s="1182"/>
      <c r="D33" s="1186" t="str">
        <f t="shared" si="0"/>
        <v>TRƯƠNG THỊ THU TRÂM</v>
      </c>
      <c r="E33" s="1205" t="s">
        <v>803</v>
      </c>
      <c r="G33" s="1147">
        <f t="shared" si="1"/>
        <v>2</v>
      </c>
      <c r="H33" s="1147">
        <f>VLOOKUP(Target!E33,TargetTeam!B:H,7,0)</f>
        <v>2</v>
      </c>
    </row>
    <row r="34" spans="1:19">
      <c r="A34" s="796"/>
      <c r="B34" s="1153"/>
      <c r="D34" s="1186" t="str">
        <f t="shared" si="0"/>
        <v>HOÀNG NGUYỆT HẰNG</v>
      </c>
      <c r="E34" s="1205" t="s">
        <v>801</v>
      </c>
      <c r="G34" s="1147">
        <f t="shared" si="1"/>
        <v>2</v>
      </c>
      <c r="H34" s="1147">
        <f>VLOOKUP(Target!E34,TargetTeam!B:H,7,0)</f>
        <v>2</v>
      </c>
    </row>
    <row r="35" spans="1:19">
      <c r="A35" s="1154"/>
      <c r="D35" s="1186" t="str">
        <f t="shared" si="0"/>
        <v>HỒNG KHÁNH HƯNG - MDRT VT</v>
      </c>
      <c r="E35" s="1205" t="s">
        <v>849</v>
      </c>
      <c r="G35" s="1147">
        <f t="shared" si="1"/>
        <v>5</v>
      </c>
      <c r="H35" s="1147">
        <f>VLOOKUP(Target!E35,TargetTeam!B:H,7,0)</f>
        <v>5</v>
      </c>
    </row>
    <row r="36" spans="1:19">
      <c r="A36" s="1154"/>
      <c r="D36" s="1186" t="e">
        <f>VLOOKUP(E36,$A$45:$B$82,2,0)</f>
        <v>#N/A</v>
      </c>
      <c r="E36" s="1205" t="s">
        <v>1002</v>
      </c>
      <c r="G36" s="1147">
        <f t="shared" si="1"/>
        <v>2</v>
      </c>
      <c r="H36" s="1147">
        <f>VLOOKUP(Target!E36,TargetTeam!B:H,7,0)</f>
        <v>2</v>
      </c>
    </row>
    <row r="37" spans="1:19">
      <c r="A37" s="1154"/>
      <c r="D37" s="1206" t="s">
        <v>1242</v>
      </c>
      <c r="E37" s="1205" t="s">
        <v>913</v>
      </c>
      <c r="G37" s="1147">
        <f t="shared" si="1"/>
        <v>0</v>
      </c>
      <c r="H37" s="1147">
        <f>VLOOKUP(Target!E37,TargetTeam!B:H,7,0)</f>
        <v>0</v>
      </c>
    </row>
    <row r="38" spans="1:19">
      <c r="A38" s="1154"/>
      <c r="D38" s="1207" t="s">
        <v>1059</v>
      </c>
      <c r="E38" s="1205" t="s">
        <v>1001</v>
      </c>
      <c r="G38" s="1147">
        <f t="shared" si="1"/>
        <v>3</v>
      </c>
      <c r="H38" s="1147">
        <f>VLOOKUP(Target!E38,TargetTeam!B:H,7,0)</f>
        <v>3</v>
      </c>
    </row>
    <row r="39" spans="1:19" ht="17.25" customHeight="1">
      <c r="A39" s="1154"/>
      <c r="D39" s="1208" t="e">
        <f>VLOOKUP(E39,$A$45:$B$82,2,0)</f>
        <v>#N/A</v>
      </c>
      <c r="E39" s="1205" t="s">
        <v>1000</v>
      </c>
      <c r="G39" s="1147">
        <f t="shared" si="1"/>
        <v>5</v>
      </c>
      <c r="H39" s="1147">
        <f>VLOOKUP(Target!E39,TargetTeam!B:H,7,0)</f>
        <v>5</v>
      </c>
    </row>
    <row r="40" spans="1:19" ht="15" customHeight="1">
      <c r="A40" s="1154"/>
      <c r="D40" s="1208" t="e">
        <f>VLOOKUP(E40,$A$45:$B$82,2,0)</f>
        <v>#N/A</v>
      </c>
      <c r="E40" s="1205" t="s">
        <v>999</v>
      </c>
      <c r="G40" s="1147">
        <f t="shared" si="1"/>
        <v>5</v>
      </c>
      <c r="H40" s="1147">
        <f>VLOOKUP(Target!E40,TargetTeam!B:H,7,0)</f>
        <v>5</v>
      </c>
    </row>
    <row r="41" spans="1:19" ht="12.75" customHeight="1">
      <c r="A41" s="1154"/>
      <c r="D41" s="1208" t="e">
        <f>VLOOKUP(E41,$A$45:$B$82,2,0)</f>
        <v>#N/A</v>
      </c>
      <c r="E41" s="1205" t="s">
        <v>998</v>
      </c>
      <c r="G41" s="1147">
        <f t="shared" si="1"/>
        <v>0</v>
      </c>
      <c r="H41" s="1147">
        <f>VLOOKUP(Target!E41,TargetTeam!B:H,7,0)</f>
        <v>0</v>
      </c>
    </row>
    <row r="42" spans="1:19" ht="10.5" customHeight="1">
      <c r="D42" s="1208" t="e">
        <f>VLOOKUP(E42,$A$45:$B$82,2,0)</f>
        <v>#N/A</v>
      </c>
      <c r="E42" s="1205" t="s">
        <v>997</v>
      </c>
      <c r="G42" s="1147">
        <f t="shared" si="1"/>
        <v>2</v>
      </c>
      <c r="H42" s="1147">
        <f>VLOOKUP(Target!E42,TargetTeam!B:H,7,0)</f>
        <v>2</v>
      </c>
    </row>
    <row r="43" spans="1:19" ht="15.75" customHeight="1">
      <c r="E43" s="1147"/>
      <c r="F43" s="1147"/>
      <c r="H43" s="1147"/>
      <c r="M43" t="s">
        <v>3461</v>
      </c>
    </row>
    <row r="44" spans="1:19">
      <c r="A44" s="763" t="s">
        <v>536</v>
      </c>
      <c r="B44" s="763" t="s">
        <v>496</v>
      </c>
      <c r="E44" s="1149">
        <f>E1</f>
        <v>2</v>
      </c>
      <c r="H44" s="1149">
        <v>1</v>
      </c>
      <c r="I44" s="1149">
        <v>2</v>
      </c>
      <c r="J44" s="1149">
        <v>3</v>
      </c>
      <c r="K44" s="1149">
        <v>4</v>
      </c>
      <c r="L44" s="1149">
        <v>5</v>
      </c>
      <c r="M44" s="1149">
        <v>6</v>
      </c>
      <c r="N44" s="1149">
        <v>7</v>
      </c>
      <c r="O44" s="1149">
        <v>8</v>
      </c>
      <c r="P44" s="1149">
        <v>9</v>
      </c>
      <c r="Q44" s="1149">
        <v>10</v>
      </c>
      <c r="R44" s="1149">
        <v>11</v>
      </c>
      <c r="S44" s="1149">
        <v>12</v>
      </c>
    </row>
    <row r="45" spans="1:19">
      <c r="A45" s="788" t="s">
        <v>65</v>
      </c>
      <c r="B45" s="789" t="s">
        <v>64</v>
      </c>
      <c r="E45" s="1147" t="s">
        <v>1007</v>
      </c>
      <c r="F45" s="903" t="s">
        <v>484</v>
      </c>
      <c r="G45" s="1189" t="s">
        <v>117</v>
      </c>
      <c r="H45" s="152" t="s">
        <v>2444</v>
      </c>
      <c r="I45" s="111" t="s">
        <v>23</v>
      </c>
      <c r="J45" s="111" t="s">
        <v>24</v>
      </c>
      <c r="K45" s="111" t="s">
        <v>25</v>
      </c>
      <c r="L45" s="111" t="s">
        <v>26</v>
      </c>
      <c r="M45" s="111" t="s">
        <v>27</v>
      </c>
      <c r="N45" s="111" t="s">
        <v>28</v>
      </c>
      <c r="O45" s="111" t="s">
        <v>29</v>
      </c>
      <c r="P45" s="111" t="s">
        <v>30</v>
      </c>
      <c r="Q45" s="111" t="s">
        <v>31</v>
      </c>
      <c r="R45" s="111" t="s">
        <v>32</v>
      </c>
      <c r="S45" s="111" t="s">
        <v>33</v>
      </c>
    </row>
    <row r="46" spans="1:19">
      <c r="A46" s="788" t="s">
        <v>397</v>
      </c>
      <c r="B46" s="789" t="s">
        <v>542</v>
      </c>
      <c r="D46" s="1225" t="str">
        <f t="shared" ref="D46:D77" si="2">INDEX(A:A,MATCH(E46,B:B,0))</f>
        <v>NGUYỄN THU HẰNG</v>
      </c>
      <c r="E46" s="1226" t="s">
        <v>35</v>
      </c>
      <c r="G46" s="1147">
        <f>SUMIF($H$44:$S$44,"="&amp;$E$44,$H46:$S46)</f>
        <v>48</v>
      </c>
      <c r="H46" s="1177">
        <v>46</v>
      </c>
      <c r="I46" s="1177">
        <v>48</v>
      </c>
      <c r="J46" s="1177">
        <v>58</v>
      </c>
      <c r="K46" s="1177">
        <v>66</v>
      </c>
      <c r="L46" s="1177">
        <f>VLOOKUP(E46,[24]MP!$A$5:$G$66,7,0)</f>
        <v>73</v>
      </c>
      <c r="M46" s="1177"/>
      <c r="N46" s="1177"/>
      <c r="O46" s="1177"/>
      <c r="P46" s="1177"/>
      <c r="Q46" s="1177"/>
      <c r="R46" s="1177"/>
      <c r="S46" s="1177"/>
    </row>
    <row r="47" spans="1:19">
      <c r="A47" s="788" t="s">
        <v>145</v>
      </c>
      <c r="B47" s="789" t="s">
        <v>138</v>
      </c>
      <c r="D47" s="1225" t="str">
        <f t="shared" si="2"/>
        <v>NGUYỄN THỊ LAN ANH</v>
      </c>
      <c r="E47" s="1226" t="s">
        <v>64</v>
      </c>
      <c r="G47" s="1147">
        <f>SUMIF($H$44:$S$44,"="&amp;$E$44,$H47:$S47)</f>
        <v>116</v>
      </c>
      <c r="H47" s="1177">
        <v>114</v>
      </c>
      <c r="I47" s="1177">
        <v>116</v>
      </c>
      <c r="J47" s="1177">
        <v>123</v>
      </c>
      <c r="K47" s="1177">
        <v>126</v>
      </c>
      <c r="L47" s="1177">
        <f>VLOOKUP(E47,[24]MP!$A$5:$G$66,7,0)</f>
        <v>129</v>
      </c>
      <c r="M47" s="1177"/>
      <c r="N47" s="1177"/>
      <c r="O47" s="1177"/>
      <c r="P47" s="1177"/>
      <c r="Q47" s="1177"/>
      <c r="R47" s="1177"/>
      <c r="S47" s="1177"/>
    </row>
    <row r="48" spans="1:19">
      <c r="A48" s="788" t="s">
        <v>1664</v>
      </c>
      <c r="B48" s="789" t="s">
        <v>471</v>
      </c>
      <c r="D48" s="1225" t="str">
        <f t="shared" si="2"/>
        <v>MAI QUỐC HUY</v>
      </c>
      <c r="E48" s="1226" t="s">
        <v>131</v>
      </c>
      <c r="G48" s="1147">
        <f>SUMIF($H$44:$S$44,"="&amp;$E$44,$H48:$S48)</f>
        <v>107</v>
      </c>
      <c r="H48" s="1177">
        <v>104</v>
      </c>
      <c r="I48" s="1177">
        <v>107</v>
      </c>
      <c r="J48" s="1177">
        <v>93</v>
      </c>
      <c r="K48" s="1177">
        <v>84</v>
      </c>
      <c r="L48" s="1177">
        <f>VLOOKUP(E48,[24]MP!$A$5:$G$66,7,0)</f>
        <v>120</v>
      </c>
      <c r="M48" s="1177"/>
      <c r="N48" s="1177"/>
      <c r="O48" s="1177"/>
      <c r="P48" s="1177"/>
      <c r="Q48" s="1177"/>
      <c r="R48" s="1177"/>
      <c r="S48" s="1177"/>
    </row>
    <row r="49" spans="1:19">
      <c r="A49" s="788" t="s">
        <v>9</v>
      </c>
      <c r="B49" s="789" t="s">
        <v>35</v>
      </c>
      <c r="D49" s="1225" t="str">
        <f t="shared" si="2"/>
        <v>NGUYỄN THỊ BÌNH</v>
      </c>
      <c r="E49" s="1226" t="s">
        <v>136</v>
      </c>
      <c r="G49" s="1147">
        <f>SUMIF($H$44:$S$44,"="&amp;$E$44,$H49:$S49)</f>
        <v>102</v>
      </c>
      <c r="H49" s="1177">
        <v>105</v>
      </c>
      <c r="I49" s="1177">
        <v>102</v>
      </c>
      <c r="J49" s="1177">
        <v>106</v>
      </c>
      <c r="K49" s="1177">
        <v>112</v>
      </c>
      <c r="L49" s="1177">
        <f>VLOOKUP(E49,[24]MP!$A$5:$G$66,7,0)</f>
        <v>115</v>
      </c>
      <c r="M49" s="1177"/>
      <c r="N49" s="1177"/>
      <c r="O49" s="1177"/>
      <c r="P49" s="1177"/>
      <c r="Q49" s="1177"/>
      <c r="R49" s="1177"/>
      <c r="S49" s="1177"/>
    </row>
    <row r="50" spans="1:19">
      <c r="A50" s="788" t="s">
        <v>541</v>
      </c>
      <c r="B50" s="789" t="s">
        <v>540</v>
      </c>
      <c r="D50" s="1225" t="str">
        <f t="shared" si="2"/>
        <v>LÊ THANH HUYỀN</v>
      </c>
      <c r="E50" s="1226" t="s">
        <v>133</v>
      </c>
      <c r="G50" s="1147">
        <f t="shared" ref="G50:G97" si="3">SUMIF($H$44:$S$44,"="&amp;$E$44,$H50:$S50)</f>
        <v>133</v>
      </c>
      <c r="H50" s="1177">
        <v>148</v>
      </c>
      <c r="I50" s="1177">
        <v>133</v>
      </c>
      <c r="J50" s="1177">
        <v>153</v>
      </c>
      <c r="K50" s="1177">
        <v>164</v>
      </c>
      <c r="L50" s="1177">
        <f>VLOOKUP(E50,[24]MP!$A$5:$G$66,7,0)</f>
        <v>171</v>
      </c>
      <c r="M50" s="1177"/>
      <c r="N50" s="1177"/>
      <c r="O50" s="1177"/>
      <c r="P50" s="1177"/>
      <c r="Q50" s="1177"/>
      <c r="R50" s="1177"/>
      <c r="S50" s="1177"/>
    </row>
    <row r="51" spans="1:19">
      <c r="A51" s="788" t="s">
        <v>552</v>
      </c>
      <c r="B51" s="788" t="s">
        <v>553</v>
      </c>
      <c r="D51" s="1225" t="str">
        <f t="shared" si="2"/>
        <v>NGUYỄN VĂN CÔNG</v>
      </c>
      <c r="E51" s="1226" t="s">
        <v>130</v>
      </c>
      <c r="G51" s="1147">
        <f t="shared" si="3"/>
        <v>191</v>
      </c>
      <c r="H51" s="1177">
        <v>205</v>
      </c>
      <c r="I51" s="1177">
        <v>191</v>
      </c>
      <c r="J51" s="1177">
        <v>194</v>
      </c>
      <c r="K51" s="1177">
        <v>204</v>
      </c>
      <c r="L51" s="1177">
        <f>VLOOKUP(E51,[24]MP!$A$5:$G$66,7,0)</f>
        <v>214</v>
      </c>
      <c r="M51" s="1177"/>
      <c r="N51" s="1177"/>
      <c r="O51" s="1177"/>
      <c r="P51" s="1177"/>
      <c r="Q51" s="1177"/>
      <c r="R51" s="1177"/>
      <c r="S51" s="1177"/>
    </row>
    <row r="52" spans="1:19">
      <c r="A52" s="788" t="s">
        <v>555</v>
      </c>
      <c r="B52" s="788" t="s">
        <v>559</v>
      </c>
      <c r="D52" s="1225" t="str">
        <f t="shared" si="2"/>
        <v>NGUYỄN HỮU NGHIỆM</v>
      </c>
      <c r="E52" s="1226" t="s">
        <v>138</v>
      </c>
      <c r="G52" s="1147">
        <f t="shared" si="3"/>
        <v>84</v>
      </c>
      <c r="H52" s="1177">
        <v>82</v>
      </c>
      <c r="I52" s="1177">
        <v>84</v>
      </c>
      <c r="J52" s="1177">
        <v>93</v>
      </c>
      <c r="K52" s="1177">
        <v>99</v>
      </c>
      <c r="L52" s="1177">
        <f>VLOOKUP(E52,[24]MP!$A$5:$G$66,7,0)</f>
        <v>104</v>
      </c>
      <c r="M52" s="1177"/>
      <c r="N52" s="1177"/>
      <c r="O52" s="1177"/>
      <c r="P52" s="1177"/>
      <c r="Q52" s="1177"/>
      <c r="R52" s="1177"/>
      <c r="S52" s="1177"/>
    </row>
    <row r="53" spans="1:19">
      <c r="A53" s="788" t="s">
        <v>556</v>
      </c>
      <c r="B53" s="788" t="s">
        <v>560</v>
      </c>
      <c r="D53" s="1225" t="str">
        <f t="shared" si="2"/>
        <v>ĐẶNG THỊ THU THỦY</v>
      </c>
      <c r="E53" s="1282" t="s">
        <v>1457</v>
      </c>
      <c r="G53" s="1147">
        <f t="shared" si="3"/>
        <v>46</v>
      </c>
      <c r="H53" s="1177">
        <v>44</v>
      </c>
      <c r="I53" s="1177">
        <v>46</v>
      </c>
      <c r="J53" s="1177">
        <v>56</v>
      </c>
      <c r="K53" s="1177">
        <v>64</v>
      </c>
      <c r="L53" s="1177">
        <f>VLOOKUP(E53,[24]MP!$A$5:$G$66,7,0)</f>
        <v>72</v>
      </c>
      <c r="M53" s="1177"/>
      <c r="N53" s="1177"/>
      <c r="O53" s="1177"/>
      <c r="P53" s="1177"/>
      <c r="Q53" s="1177"/>
      <c r="R53" s="1177"/>
      <c r="S53" s="1177"/>
    </row>
    <row r="54" spans="1:19">
      <c r="A54" s="788" t="s">
        <v>1671</v>
      </c>
      <c r="B54" s="788" t="s">
        <v>561</v>
      </c>
      <c r="D54" s="1225" t="str">
        <f t="shared" si="2"/>
        <v>ĐỖ KIM HẠNH</v>
      </c>
      <c r="E54" s="1226" t="s">
        <v>572</v>
      </c>
      <c r="G54" s="1147">
        <f t="shared" si="3"/>
        <v>45</v>
      </c>
      <c r="H54" s="1177">
        <v>48</v>
      </c>
      <c r="I54" s="1177">
        <v>45</v>
      </c>
      <c r="J54" s="1177">
        <v>54</v>
      </c>
      <c r="K54" s="1177">
        <v>68</v>
      </c>
      <c r="L54" s="1177">
        <f>VLOOKUP(E54,[24]MP!$A$5:$G$66,7,0)</f>
        <v>118</v>
      </c>
      <c r="M54" s="1177"/>
      <c r="N54" s="1177"/>
      <c r="O54" s="1177"/>
      <c r="P54" s="1177"/>
      <c r="Q54" s="1177"/>
      <c r="R54" s="1177"/>
      <c r="S54" s="1177"/>
    </row>
    <row r="55" spans="1:19">
      <c r="A55" s="788" t="s">
        <v>695</v>
      </c>
      <c r="B55" s="788" t="s">
        <v>644</v>
      </c>
      <c r="D55" s="1225" t="str">
        <f t="shared" si="2"/>
        <v>NGUYỄN VĂN VŨ - THE SUN</v>
      </c>
      <c r="E55" s="1282" t="s">
        <v>1312</v>
      </c>
      <c r="G55" s="1147">
        <f t="shared" si="3"/>
        <v>61</v>
      </c>
      <c r="H55" s="1177">
        <v>59</v>
      </c>
      <c r="I55" s="1177">
        <v>61</v>
      </c>
      <c r="J55" s="1177">
        <v>106</v>
      </c>
      <c r="K55" s="1177">
        <v>105</v>
      </c>
      <c r="L55" s="1177">
        <f>VLOOKUP(E55,[24]MP!$A$5:$G$66,7,0)</f>
        <v>104</v>
      </c>
      <c r="M55" s="1177"/>
      <c r="N55" s="1177"/>
      <c r="O55" s="1177"/>
      <c r="P55" s="1177"/>
      <c r="Q55" s="1177"/>
      <c r="R55" s="1177"/>
      <c r="S55" s="1177"/>
    </row>
    <row r="56" spans="1:19">
      <c r="A56" s="788" t="s">
        <v>606</v>
      </c>
      <c r="B56" s="788" t="s">
        <v>645</v>
      </c>
      <c r="D56" s="1225" t="str">
        <f t="shared" si="2"/>
        <v>NGUYỄN THỊ KIM HỒNG</v>
      </c>
      <c r="E56" s="1226" t="s">
        <v>540</v>
      </c>
      <c r="G56" s="1147">
        <f t="shared" si="3"/>
        <v>58</v>
      </c>
      <c r="H56" s="1177">
        <v>56</v>
      </c>
      <c r="I56" s="1177">
        <v>58</v>
      </c>
      <c r="J56" s="1177">
        <v>68</v>
      </c>
      <c r="K56" s="1177">
        <v>75</v>
      </c>
      <c r="L56" s="1177">
        <f>VLOOKUP(E56,[24]MP!$A$5:$G$66,7,0)</f>
        <v>82</v>
      </c>
      <c r="M56" s="1177"/>
      <c r="N56" s="1177"/>
      <c r="O56" s="1177"/>
      <c r="P56" s="1177"/>
      <c r="Q56" s="1177"/>
      <c r="R56" s="1177"/>
      <c r="S56" s="1177"/>
    </row>
    <row r="57" spans="1:19">
      <c r="A57" s="788" t="s">
        <v>1660</v>
      </c>
      <c r="B57" s="788" t="s">
        <v>643</v>
      </c>
      <c r="D57" s="1225" t="str">
        <f t="shared" si="2"/>
        <v>HỒNG KHÁNH HƯNG - DRAGON</v>
      </c>
      <c r="E57" s="1226" t="s">
        <v>561</v>
      </c>
      <c r="G57" s="1147">
        <f t="shared" si="3"/>
        <v>41</v>
      </c>
      <c r="H57" s="1177">
        <v>39</v>
      </c>
      <c r="I57" s="1177">
        <v>41</v>
      </c>
      <c r="J57" s="1177">
        <v>51</v>
      </c>
      <c r="K57" s="1177">
        <v>59</v>
      </c>
      <c r="L57" s="1177">
        <f>VLOOKUP(E57,[24]MP!$A$5:$G$66,7,0)</f>
        <v>67</v>
      </c>
      <c r="M57" s="1177"/>
      <c r="N57" s="1177"/>
      <c r="O57" s="1177"/>
      <c r="P57" s="1177"/>
      <c r="Q57" s="1177"/>
      <c r="R57" s="1177"/>
      <c r="S57" s="1177"/>
    </row>
    <row r="58" spans="1:19">
      <c r="A58" s="788" t="s">
        <v>1060</v>
      </c>
      <c r="B58" s="788" t="s">
        <v>999</v>
      </c>
      <c r="D58" s="1225" t="str">
        <f t="shared" si="2"/>
        <v>CHU THỊ ÁI THƯƠNG</v>
      </c>
      <c r="E58" s="1226" t="s">
        <v>571</v>
      </c>
      <c r="G58" s="1147">
        <f t="shared" si="3"/>
        <v>144</v>
      </c>
      <c r="H58" s="1177">
        <v>147</v>
      </c>
      <c r="I58" s="1177">
        <v>144</v>
      </c>
      <c r="J58" s="1177">
        <v>153</v>
      </c>
      <c r="K58" s="1177">
        <v>159</v>
      </c>
      <c r="L58" s="1177">
        <f>VLOOKUP(E58,[24]MP!$A$5:$G$66,7,0)</f>
        <v>167</v>
      </c>
      <c r="M58" s="1177"/>
      <c r="N58" s="1177"/>
      <c r="O58" s="1177"/>
      <c r="P58" s="1177"/>
      <c r="Q58" s="1177"/>
      <c r="R58" s="1177"/>
      <c r="S58" s="1177"/>
    </row>
    <row r="59" spans="1:19">
      <c r="A59" s="788" t="s">
        <v>1061</v>
      </c>
      <c r="B59" s="788" t="s">
        <v>1000</v>
      </c>
      <c r="D59" s="1225" t="str">
        <f t="shared" si="2"/>
        <v>NGUYỄN QUÝ NHÂN</v>
      </c>
      <c r="E59" s="1226" t="s">
        <v>559</v>
      </c>
      <c r="G59" s="1147">
        <f t="shared" si="3"/>
        <v>59</v>
      </c>
      <c r="H59" s="1177">
        <v>57</v>
      </c>
      <c r="I59" s="1177">
        <v>59</v>
      </c>
      <c r="J59" s="1177">
        <v>69</v>
      </c>
      <c r="K59" s="1177">
        <v>76</v>
      </c>
      <c r="L59" s="1177">
        <f>VLOOKUP(E59,[24]MP!$A$5:$G$66,7,0)</f>
        <v>83</v>
      </c>
      <c r="M59" s="1177"/>
      <c r="N59" s="1177"/>
      <c r="O59" s="1177"/>
      <c r="P59" s="1177"/>
      <c r="Q59" s="1177"/>
      <c r="R59" s="1177"/>
      <c r="S59" s="1177"/>
    </row>
    <row r="60" spans="1:19">
      <c r="A60" s="788" t="s">
        <v>701</v>
      </c>
      <c r="B60" s="788" t="s">
        <v>700</v>
      </c>
      <c r="D60" s="1225" t="str">
        <f t="shared" si="2"/>
        <v>NGUYỄN VĂN PHÚ</v>
      </c>
      <c r="E60" s="1282" t="s">
        <v>1459</v>
      </c>
      <c r="G60" s="1147">
        <f t="shared" si="3"/>
        <v>44</v>
      </c>
      <c r="H60" s="1177">
        <v>42</v>
      </c>
      <c r="I60" s="1177">
        <v>44</v>
      </c>
      <c r="J60" s="1177">
        <v>0</v>
      </c>
      <c r="K60" s="1177">
        <v>0</v>
      </c>
      <c r="L60" s="1177">
        <f>VLOOKUP(E60,[24]MP!$A$5:$G$66,7,0)</f>
        <v>0</v>
      </c>
      <c r="M60" s="1177"/>
      <c r="N60" s="1177"/>
      <c r="O60" s="1177"/>
      <c r="P60" s="1177"/>
      <c r="Q60" s="1177"/>
      <c r="R60" s="1177"/>
      <c r="S60" s="1177"/>
    </row>
    <row r="61" spans="1:19">
      <c r="A61" s="788" t="s">
        <v>1662</v>
      </c>
      <c r="B61" s="788" t="s">
        <v>702</v>
      </c>
      <c r="D61" s="1225" t="str">
        <f t="shared" si="2"/>
        <v>NGUYỄN THỊ ĐÀO</v>
      </c>
      <c r="E61" s="1226" t="s">
        <v>570</v>
      </c>
      <c r="G61" s="1147">
        <f t="shared" si="3"/>
        <v>103</v>
      </c>
      <c r="H61" s="1177">
        <v>101</v>
      </c>
      <c r="I61" s="1177">
        <v>103</v>
      </c>
      <c r="J61" s="1177">
        <v>103</v>
      </c>
      <c r="K61" s="1177">
        <v>124</v>
      </c>
      <c r="L61" s="1177">
        <f>VLOOKUP(E61,[24]MP!$A$5:$G$66,7,0)</f>
        <v>131</v>
      </c>
      <c r="M61" s="1177"/>
      <c r="N61" s="1177"/>
      <c r="O61" s="1177"/>
      <c r="P61" s="1177"/>
      <c r="Q61" s="1177"/>
      <c r="R61" s="1177"/>
      <c r="S61" s="1177"/>
    </row>
    <row r="62" spans="1:19">
      <c r="A62" s="788" t="s">
        <v>912</v>
      </c>
      <c r="B62" s="788" t="s">
        <v>803</v>
      </c>
      <c r="D62" s="1225" t="str">
        <f t="shared" si="2"/>
        <v>QUÁCH CẨM TÚ</v>
      </c>
      <c r="E62" s="1282" t="s">
        <v>1563</v>
      </c>
      <c r="G62" s="1147">
        <f t="shared" si="3"/>
        <v>28</v>
      </c>
      <c r="H62" s="1177">
        <v>26</v>
      </c>
      <c r="I62" s="1177">
        <v>28</v>
      </c>
      <c r="J62" s="1177">
        <v>39</v>
      </c>
      <c r="K62" s="1177">
        <v>0</v>
      </c>
      <c r="L62" s="1177">
        <f>VLOOKUP(E62,[24]MP!$A$5:$G$66,7,0)</f>
        <v>0</v>
      </c>
      <c r="M62" s="1177"/>
      <c r="N62" s="1177"/>
      <c r="O62" s="1177"/>
      <c r="P62" s="1177"/>
      <c r="Q62" s="1177"/>
      <c r="R62" s="1177"/>
      <c r="S62" s="1177"/>
    </row>
    <row r="63" spans="1:19">
      <c r="A63" s="788" t="s">
        <v>802</v>
      </c>
      <c r="B63" s="788" t="s">
        <v>801</v>
      </c>
      <c r="D63" s="1225" t="str">
        <f t="shared" si="2"/>
        <v>PHẠM THÀNH TRÍ</v>
      </c>
      <c r="E63" s="1226" t="s">
        <v>560</v>
      </c>
      <c r="G63" s="1147">
        <f t="shared" si="3"/>
        <v>79</v>
      </c>
      <c r="H63" s="1177">
        <v>77</v>
      </c>
      <c r="I63" s="1177">
        <v>79</v>
      </c>
      <c r="J63" s="1177">
        <v>88</v>
      </c>
      <c r="K63" s="1177">
        <v>94</v>
      </c>
      <c r="L63" s="1177">
        <f>VLOOKUP(E63,[24]MP!$A$5:$G$66,7,0)</f>
        <v>99</v>
      </c>
      <c r="M63" s="1177"/>
      <c r="N63" s="1177"/>
      <c r="O63" s="1177"/>
      <c r="P63" s="1177"/>
      <c r="Q63" s="1177"/>
      <c r="R63" s="1177"/>
      <c r="S63" s="1177"/>
    </row>
    <row r="64" spans="1:19">
      <c r="A64" s="788" t="s">
        <v>805</v>
      </c>
      <c r="B64" s="788" t="s">
        <v>804</v>
      </c>
      <c r="D64" s="1225" t="str">
        <f t="shared" si="2"/>
        <v>LÊ THỊ HỒNG LĨNH</v>
      </c>
      <c r="E64" s="1226" t="s">
        <v>553</v>
      </c>
      <c r="G64" s="1147">
        <f t="shared" si="3"/>
        <v>78</v>
      </c>
      <c r="H64" s="1177">
        <v>76</v>
      </c>
      <c r="I64" s="1177">
        <v>78</v>
      </c>
      <c r="J64" s="1177">
        <v>87</v>
      </c>
      <c r="K64" s="1177">
        <v>93</v>
      </c>
      <c r="L64" s="1177">
        <f>VLOOKUP(E64,[24]MP!$A$5:$G$66,7,0)</f>
        <v>98</v>
      </c>
      <c r="M64" s="1177"/>
      <c r="N64" s="1177"/>
      <c r="O64" s="1177"/>
      <c r="P64" s="1177"/>
      <c r="Q64" s="1177"/>
      <c r="R64" s="1177"/>
      <c r="S64" s="1177"/>
    </row>
    <row r="65" spans="1:19">
      <c r="A65" s="788" t="s">
        <v>1180</v>
      </c>
      <c r="B65" s="788" t="s">
        <v>997</v>
      </c>
      <c r="D65" s="1225" t="str">
        <f t="shared" si="2"/>
        <v>NGUYỄN THỊ PHƯƠNG TRINH</v>
      </c>
      <c r="E65" s="1226" t="s">
        <v>645</v>
      </c>
      <c r="G65" s="1147">
        <f t="shared" si="3"/>
        <v>94</v>
      </c>
      <c r="H65" s="1177">
        <v>92</v>
      </c>
      <c r="I65" s="1177">
        <v>94</v>
      </c>
      <c r="J65" s="1177">
        <v>102</v>
      </c>
      <c r="K65" s="1177">
        <v>107</v>
      </c>
      <c r="L65" s="1177">
        <f>VLOOKUP(E65,[24]MP!$A$5:$G$66,7,0)</f>
        <v>111</v>
      </c>
      <c r="M65" s="1177"/>
      <c r="N65" s="1177"/>
      <c r="O65" s="1177"/>
      <c r="P65" s="1177"/>
      <c r="Q65" s="1177"/>
      <c r="R65" s="1177"/>
      <c r="S65" s="1177"/>
    </row>
    <row r="66" spans="1:19">
      <c r="A66" s="198" t="s">
        <v>1458</v>
      </c>
      <c r="B66" s="788" t="s">
        <v>1457</v>
      </c>
      <c r="D66" s="1225" t="str">
        <f t="shared" si="2"/>
        <v>NGUYỄN THỊ NGỌC LAN</v>
      </c>
      <c r="E66" s="1226" t="s">
        <v>608</v>
      </c>
      <c r="G66" s="1147">
        <f t="shared" si="3"/>
        <v>38</v>
      </c>
      <c r="H66" s="1177">
        <v>37</v>
      </c>
      <c r="I66" s="1177">
        <v>38</v>
      </c>
      <c r="J66" s="1177">
        <v>33</v>
      </c>
      <c r="K66" s="1177">
        <v>50</v>
      </c>
      <c r="L66" s="1177">
        <f>VLOOKUP(E66,[24]MP!$A$5:$G$66,7,0)</f>
        <v>0</v>
      </c>
      <c r="M66" s="1177"/>
      <c r="N66" s="1177"/>
      <c r="O66" s="1177"/>
      <c r="P66" s="1177"/>
      <c r="Q66" s="1177"/>
      <c r="R66" s="1177"/>
      <c r="S66" s="1177"/>
    </row>
    <row r="67" spans="1:19">
      <c r="A67" s="788" t="s">
        <v>1665</v>
      </c>
      <c r="B67" s="788" t="s">
        <v>1312</v>
      </c>
      <c r="D67" s="1225" t="str">
        <f t="shared" si="2"/>
        <v>NGUYỄN THỊ HOÀNG YẾN</v>
      </c>
      <c r="E67" s="1282" t="s">
        <v>1461</v>
      </c>
      <c r="G67" s="1147">
        <f t="shared" si="3"/>
        <v>126</v>
      </c>
      <c r="H67" s="1177">
        <v>135</v>
      </c>
      <c r="I67" s="1177">
        <v>126</v>
      </c>
      <c r="J67" s="1177">
        <v>123</v>
      </c>
      <c r="K67" s="1177">
        <v>127</v>
      </c>
      <c r="L67" s="1177">
        <f>VLOOKUP(E67,[24]MP!$A$5:$G$66,7,0)</f>
        <v>128</v>
      </c>
      <c r="M67" s="1177"/>
      <c r="N67" s="1177"/>
      <c r="O67" s="1177"/>
      <c r="P67" s="1177"/>
      <c r="Q67" s="1177"/>
      <c r="R67" s="1177"/>
      <c r="S67" s="1177"/>
    </row>
    <row r="68" spans="1:19">
      <c r="A68" s="788" t="s">
        <v>1460</v>
      </c>
      <c r="B68" s="788" t="s">
        <v>1459</v>
      </c>
      <c r="D68" s="1225" t="str">
        <f t="shared" si="2"/>
        <v>HỒNG KHÁNH HƯNG - MDRT HCM</v>
      </c>
      <c r="E68" s="1226" t="s">
        <v>644</v>
      </c>
      <c r="G68" s="1147">
        <f t="shared" si="3"/>
        <v>71</v>
      </c>
      <c r="H68" s="1177">
        <v>69</v>
      </c>
      <c r="I68" s="1177">
        <v>71</v>
      </c>
      <c r="J68" s="1177">
        <v>80</v>
      </c>
      <c r="K68" s="1177">
        <v>86</v>
      </c>
      <c r="L68" s="1177">
        <f>VLOOKUP(E68,[24]MP!$A$5:$G$66,7,0)</f>
        <v>92</v>
      </c>
      <c r="M68" s="1177"/>
      <c r="N68" s="1177"/>
      <c r="O68" s="1177"/>
      <c r="P68" s="1177"/>
      <c r="Q68" s="1177"/>
      <c r="R68" s="1177"/>
      <c r="S68" s="1177"/>
    </row>
    <row r="69" spans="1:19">
      <c r="A69" s="788" t="s">
        <v>1564</v>
      </c>
      <c r="B69" s="788" t="s">
        <v>1563</v>
      </c>
      <c r="D69" s="1225" t="str">
        <f t="shared" si="2"/>
        <v>NGUYỄN VĂN VŨ - MDRT BH</v>
      </c>
      <c r="E69" s="1226" t="s">
        <v>643</v>
      </c>
      <c r="G69" s="1147">
        <f t="shared" si="3"/>
        <v>164</v>
      </c>
      <c r="H69" s="1177">
        <v>162</v>
      </c>
      <c r="I69" s="1177">
        <v>164</v>
      </c>
      <c r="J69" s="1177">
        <v>169</v>
      </c>
      <c r="K69" s="1177">
        <v>169</v>
      </c>
      <c r="L69" s="1177">
        <f>VLOOKUP(E69,[24]MP!$A$5:$G$66,7,0)</f>
        <v>169</v>
      </c>
      <c r="M69" s="1177"/>
      <c r="N69" s="1177"/>
      <c r="O69" s="1177"/>
      <c r="P69" s="1177"/>
      <c r="Q69" s="1177"/>
      <c r="R69" s="1177"/>
      <c r="S69" s="1177"/>
    </row>
    <row r="70" spans="1:19">
      <c r="A70" s="788" t="s">
        <v>850</v>
      </c>
      <c r="B70" s="788" t="s">
        <v>849</v>
      </c>
      <c r="D70" s="1225" t="str">
        <f t="shared" si="2"/>
        <v>NGUYỄN VĂN VŨ - MDRT HCM2</v>
      </c>
      <c r="E70" s="1226" t="s">
        <v>702</v>
      </c>
      <c r="G70" s="1147">
        <f t="shared" si="3"/>
        <v>50</v>
      </c>
      <c r="H70" s="1177">
        <v>48</v>
      </c>
      <c r="I70" s="1177">
        <v>50</v>
      </c>
      <c r="J70" s="1177">
        <v>60</v>
      </c>
      <c r="K70" s="1177">
        <v>68</v>
      </c>
      <c r="L70" s="1177">
        <f>VLOOKUP(E70,[24]MP!$A$5:$G$66,7,0)</f>
        <v>75</v>
      </c>
      <c r="M70" s="1177"/>
      <c r="N70" s="1177"/>
      <c r="O70" s="1177"/>
      <c r="P70" s="1177"/>
      <c r="Q70" s="1177"/>
      <c r="R70" s="1177"/>
      <c r="S70" s="1177"/>
    </row>
    <row r="71" spans="1:19">
      <c r="A71" s="788" t="s">
        <v>807</v>
      </c>
      <c r="B71" s="788" t="s">
        <v>806</v>
      </c>
      <c r="D71" s="1225" t="str">
        <f t="shared" si="2"/>
        <v>ĐỖ THỊ THANH THÚY</v>
      </c>
      <c r="E71" s="1226" t="s">
        <v>700</v>
      </c>
      <c r="G71" s="1147">
        <f t="shared" si="3"/>
        <v>52</v>
      </c>
      <c r="H71" s="1177">
        <v>50</v>
      </c>
      <c r="I71" s="1177">
        <v>52</v>
      </c>
      <c r="J71" s="1177">
        <v>62</v>
      </c>
      <c r="K71" s="1177">
        <v>70</v>
      </c>
      <c r="L71" s="1177">
        <f>VLOOKUP(E71,[24]MP!$A$5:$G$66,7,0)</f>
        <v>77</v>
      </c>
      <c r="M71" s="1177"/>
      <c r="N71" s="1177"/>
      <c r="O71" s="1177"/>
      <c r="P71" s="1177"/>
      <c r="Q71" s="1177"/>
      <c r="R71" s="1177"/>
      <c r="S71" s="1177"/>
    </row>
    <row r="72" spans="1:19">
      <c r="A72" s="1118" t="s">
        <v>704</v>
      </c>
      <c r="B72" s="1118" t="s">
        <v>703</v>
      </c>
      <c r="D72" s="1225" t="str">
        <f t="shared" si="2"/>
        <v>NGUYỄN THỊ KIM CHUNG</v>
      </c>
      <c r="E72" s="1226" t="s">
        <v>703</v>
      </c>
      <c r="G72" s="1147">
        <f t="shared" si="3"/>
        <v>92</v>
      </c>
      <c r="H72" s="1177">
        <v>102</v>
      </c>
      <c r="I72" s="1177">
        <v>92</v>
      </c>
      <c r="J72" s="1177">
        <v>92</v>
      </c>
      <c r="K72" s="1177">
        <v>95</v>
      </c>
      <c r="L72" s="1177">
        <f>VLOOKUP(E72,[24]MP!$A$5:$G$66,7,0)</f>
        <v>99</v>
      </c>
      <c r="M72" s="1177"/>
      <c r="N72" s="1177"/>
      <c r="O72" s="1177"/>
      <c r="P72" s="1177"/>
      <c r="Q72" s="1177"/>
      <c r="R72" s="1177"/>
      <c r="S72" s="1177"/>
    </row>
    <row r="73" spans="1:19">
      <c r="A73" s="796" t="s">
        <v>607</v>
      </c>
      <c r="B73" s="796" t="s">
        <v>608</v>
      </c>
      <c r="D73" s="1225" t="str">
        <f t="shared" si="2"/>
        <v>NGUYỄN VĂN NINH - HẢI ĐĂNG</v>
      </c>
      <c r="E73" s="1226" t="s">
        <v>728</v>
      </c>
      <c r="G73" s="1147">
        <f t="shared" si="3"/>
        <v>95</v>
      </c>
      <c r="H73" s="1177">
        <v>98</v>
      </c>
      <c r="I73" s="1177">
        <v>95</v>
      </c>
      <c r="J73" s="1177">
        <v>97</v>
      </c>
      <c r="K73" s="1177">
        <v>108</v>
      </c>
      <c r="L73" s="1177">
        <f>VLOOKUP(E73,[24]MP!$A$5:$G$66,7,0)</f>
        <v>112</v>
      </c>
      <c r="M73" s="1177"/>
      <c r="N73" s="1177"/>
      <c r="O73" s="1177"/>
      <c r="P73" s="1177"/>
      <c r="Q73" s="1177"/>
      <c r="R73" s="1177"/>
      <c r="S73" s="1177"/>
    </row>
    <row r="74" spans="1:19">
      <c r="A74" s="796" t="s">
        <v>566</v>
      </c>
      <c r="B74" s="796" t="s">
        <v>570</v>
      </c>
      <c r="D74" s="1225" t="str">
        <f t="shared" si="2"/>
        <v>PHẠM THỊ THANH TRÚC</v>
      </c>
      <c r="E74" s="1226" t="s">
        <v>806</v>
      </c>
      <c r="G74" s="1147">
        <f t="shared" si="3"/>
        <v>63</v>
      </c>
      <c r="H74" s="1177">
        <v>61</v>
      </c>
      <c r="I74" s="1177">
        <v>63</v>
      </c>
      <c r="J74" s="1177">
        <v>72</v>
      </c>
      <c r="K74" s="1177">
        <v>79</v>
      </c>
      <c r="L74" s="1177">
        <f>VLOOKUP(E74,[24]MP!$A$5:$G$66,7,0)</f>
        <v>85</v>
      </c>
      <c r="M74" s="1177"/>
      <c r="N74" s="1177"/>
      <c r="O74" s="1177"/>
      <c r="P74" s="1177"/>
      <c r="Q74" s="1177"/>
      <c r="R74" s="1177"/>
      <c r="S74" s="1177"/>
    </row>
    <row r="75" spans="1:19">
      <c r="A75" s="796" t="s">
        <v>567</v>
      </c>
      <c r="B75" s="796" t="s">
        <v>571</v>
      </c>
      <c r="D75" s="1225" t="str">
        <f t="shared" si="2"/>
        <v>TRẦN THỊ THÚY HẰNG</v>
      </c>
      <c r="E75" s="1226" t="s">
        <v>804</v>
      </c>
      <c r="G75" s="1147">
        <f t="shared" si="3"/>
        <v>110</v>
      </c>
      <c r="H75" s="1177">
        <v>108</v>
      </c>
      <c r="I75" s="1177">
        <v>110</v>
      </c>
      <c r="J75" s="1177">
        <v>118</v>
      </c>
      <c r="K75" s="1177">
        <v>122</v>
      </c>
      <c r="L75" s="1177">
        <f>VLOOKUP(E75,[24]MP!$A$5:$G$66,7,0)</f>
        <v>125</v>
      </c>
      <c r="M75" s="1177"/>
      <c r="N75" s="1177"/>
      <c r="O75" s="1177"/>
      <c r="P75" s="1177"/>
      <c r="Q75" s="1177"/>
      <c r="R75" s="1177"/>
      <c r="S75" s="1177"/>
    </row>
    <row r="76" spans="1:19">
      <c r="A76" s="796" t="s">
        <v>1844</v>
      </c>
      <c r="B76" s="796" t="s">
        <v>572</v>
      </c>
      <c r="D76" s="1225" t="str">
        <f t="shared" si="2"/>
        <v>TRƯƠNG THỊ THU TRÂM</v>
      </c>
      <c r="E76" s="1226" t="s">
        <v>803</v>
      </c>
      <c r="G76" s="1147">
        <f t="shared" si="3"/>
        <v>96</v>
      </c>
      <c r="H76" s="1177">
        <v>94</v>
      </c>
      <c r="I76" s="1177">
        <v>96</v>
      </c>
      <c r="J76" s="1177">
        <v>104</v>
      </c>
      <c r="K76" s="1177">
        <v>109</v>
      </c>
      <c r="L76" s="1177">
        <f>VLOOKUP(E76,[24]MP!$A$5:$G$66,7,0)</f>
        <v>113</v>
      </c>
      <c r="M76" s="1177"/>
      <c r="N76" s="1177"/>
      <c r="O76" s="1177"/>
      <c r="P76" s="1177"/>
      <c r="Q76" s="1177"/>
      <c r="R76" s="1177"/>
      <c r="S76" s="1177"/>
    </row>
    <row r="77" spans="1:19">
      <c r="A77" s="796" t="s">
        <v>142</v>
      </c>
      <c r="B77" s="797" t="s">
        <v>133</v>
      </c>
      <c r="D77" s="1225" t="str">
        <f t="shared" si="2"/>
        <v>HOÀNG NGUYỆT HẰNG</v>
      </c>
      <c r="E77" s="1226" t="s">
        <v>801</v>
      </c>
      <c r="G77" s="1147">
        <f t="shared" si="3"/>
        <v>60</v>
      </c>
      <c r="H77" s="1177">
        <v>58</v>
      </c>
      <c r="I77" s="1177">
        <v>60</v>
      </c>
      <c r="J77" s="1177">
        <v>70</v>
      </c>
      <c r="K77" s="1177">
        <v>77</v>
      </c>
      <c r="L77" s="1177">
        <f>VLOOKUP(E77,[24]MP!$A$5:$G$66,7,0)</f>
        <v>84</v>
      </c>
      <c r="M77" s="1177"/>
      <c r="N77" s="1177"/>
      <c r="O77" s="1177"/>
      <c r="P77" s="1177"/>
      <c r="Q77" s="1177"/>
      <c r="R77" s="1177"/>
      <c r="S77" s="1177"/>
    </row>
    <row r="78" spans="1:19">
      <c r="A78" s="796" t="s">
        <v>141</v>
      </c>
      <c r="B78" s="797" t="s">
        <v>136</v>
      </c>
      <c r="D78" s="1225" t="str">
        <f t="shared" ref="D78:D97" si="4">INDEX(A:A,MATCH(E78,B:B,0))</f>
        <v>HỒNG KHÁNH HƯNG - MDRT VT</v>
      </c>
      <c r="E78" s="1226" t="s">
        <v>849</v>
      </c>
      <c r="G78" s="1147">
        <f t="shared" si="3"/>
        <v>91</v>
      </c>
      <c r="H78" s="1177">
        <v>89</v>
      </c>
      <c r="I78" s="1177">
        <v>91</v>
      </c>
      <c r="J78" s="1177">
        <v>99</v>
      </c>
      <c r="K78" s="1177">
        <v>104</v>
      </c>
      <c r="L78" s="1177">
        <f>VLOOKUP(E78,[24]MP!$A$5:$G$66,7,0)</f>
        <v>109</v>
      </c>
      <c r="M78" s="1177"/>
      <c r="N78" s="1177"/>
      <c r="O78" s="1177"/>
      <c r="P78" s="1177"/>
      <c r="Q78" s="1177"/>
      <c r="R78" s="1177"/>
      <c r="S78" s="1177"/>
    </row>
    <row r="79" spans="1:19">
      <c r="A79" s="796" t="s">
        <v>140</v>
      </c>
      <c r="B79" s="797" t="s">
        <v>131</v>
      </c>
      <c r="D79" s="1225" t="str">
        <f t="shared" si="4"/>
        <v>LÊ THỊ THƠI</v>
      </c>
      <c r="E79" s="1228" t="s">
        <v>1002</v>
      </c>
      <c r="G79" s="1147">
        <f t="shared" si="3"/>
        <v>123</v>
      </c>
      <c r="H79" s="1177">
        <v>122</v>
      </c>
      <c r="I79" s="1177">
        <v>123</v>
      </c>
      <c r="J79" s="1177">
        <v>121</v>
      </c>
      <c r="K79" s="1177">
        <v>140</v>
      </c>
      <c r="L79" s="1177">
        <f>VLOOKUP(E79,[24]MP!$A$5:$G$66,7,0)</f>
        <v>143</v>
      </c>
      <c r="M79" s="1177"/>
      <c r="N79" s="1177"/>
      <c r="O79" s="1177"/>
      <c r="P79" s="1177"/>
      <c r="Q79" s="1177"/>
      <c r="R79" s="1177"/>
      <c r="S79" s="1177"/>
    </row>
    <row r="80" spans="1:19">
      <c r="A80" s="796" t="s">
        <v>139</v>
      </c>
      <c r="B80" s="797" t="s">
        <v>130</v>
      </c>
      <c r="D80" s="1225" t="str">
        <f t="shared" si="4"/>
        <v>VŨ THỊ LỆ HẰNG</v>
      </c>
      <c r="E80" s="1226" t="s">
        <v>913</v>
      </c>
      <c r="G80" s="1147">
        <f t="shared" si="3"/>
        <v>105</v>
      </c>
      <c r="H80" s="1177">
        <v>104</v>
      </c>
      <c r="I80" s="1177">
        <v>105</v>
      </c>
      <c r="J80" s="1177">
        <v>113</v>
      </c>
      <c r="K80" s="1177">
        <v>122</v>
      </c>
      <c r="L80" s="1177">
        <f>VLOOKUP(E80,[24]MP!$A$5:$G$66,7,0)</f>
        <v>125</v>
      </c>
      <c r="M80" s="1177"/>
      <c r="N80" s="1177"/>
      <c r="O80" s="1177"/>
      <c r="P80" s="1177"/>
      <c r="Q80" s="1177"/>
      <c r="R80" s="1177"/>
      <c r="S80" s="1177"/>
    </row>
    <row r="81" spans="1:19">
      <c r="A81" s="198" t="s">
        <v>926</v>
      </c>
      <c r="B81" s="797" t="s">
        <v>1461</v>
      </c>
      <c r="D81" s="1225" t="str">
        <f t="shared" si="4"/>
        <v>NGUYỄN THỊ HỒNG</v>
      </c>
      <c r="E81" s="1227" t="s">
        <v>1001</v>
      </c>
      <c r="G81" s="1147">
        <f t="shared" si="3"/>
        <v>62</v>
      </c>
      <c r="H81" s="1177">
        <v>61</v>
      </c>
      <c r="I81" s="1177">
        <v>62</v>
      </c>
      <c r="J81" s="1177">
        <v>70</v>
      </c>
      <c r="K81" s="1177">
        <v>79</v>
      </c>
      <c r="L81" s="1177">
        <f>VLOOKUP(E81,[24]MP!$A$5:$G$66,7,0)</f>
        <v>82</v>
      </c>
      <c r="M81" s="1177"/>
      <c r="N81" s="1177"/>
      <c r="O81" s="1177"/>
      <c r="P81" s="1177"/>
      <c r="Q81" s="1177"/>
      <c r="R81" s="1177"/>
      <c r="S81" s="1177"/>
    </row>
    <row r="82" spans="1:19">
      <c r="A82" s="198" t="s">
        <v>1463</v>
      </c>
      <c r="B82" s="797" t="s">
        <v>1462</v>
      </c>
      <c r="D82" s="1225" t="str">
        <f t="shared" si="4"/>
        <v>NGUYỄN HỮU HIỀN</v>
      </c>
      <c r="E82" s="1226" t="s">
        <v>1000</v>
      </c>
      <c r="G82" s="1147">
        <f t="shared" si="3"/>
        <v>133</v>
      </c>
      <c r="H82" s="1177">
        <v>129</v>
      </c>
      <c r="I82" s="1177">
        <v>133</v>
      </c>
      <c r="J82" s="1177">
        <v>143</v>
      </c>
      <c r="K82" s="1177">
        <v>148</v>
      </c>
      <c r="L82" s="1177">
        <f>VLOOKUP(E82,[24]MP!$A$5:$G$66,7,0)</f>
        <v>153</v>
      </c>
      <c r="M82" s="1177"/>
      <c r="N82" s="1177"/>
      <c r="O82" s="1177"/>
      <c r="P82" s="1177"/>
      <c r="Q82" s="1177"/>
      <c r="R82" s="1177"/>
      <c r="S82" s="1177"/>
    </row>
    <row r="83" spans="1:19">
      <c r="A83" s="198" t="s">
        <v>1467</v>
      </c>
      <c r="B83" s="797" t="s">
        <v>1466</v>
      </c>
      <c r="D83" s="1225" t="str">
        <f t="shared" si="4"/>
        <v>NGUYỄN TRẦN QUỐC TOẢN</v>
      </c>
      <c r="E83" s="1226" t="s">
        <v>999</v>
      </c>
      <c r="G83" s="1147">
        <f t="shared" si="3"/>
        <v>78</v>
      </c>
      <c r="H83" s="1177">
        <v>74</v>
      </c>
      <c r="I83" s="1177">
        <v>78</v>
      </c>
      <c r="J83" s="1177">
        <v>90</v>
      </c>
      <c r="K83" s="1177">
        <v>99</v>
      </c>
      <c r="L83" s="1177">
        <f>VLOOKUP(E83,[24]MP!$A$5:$G$66,7,0)</f>
        <v>107</v>
      </c>
      <c r="M83" s="1177"/>
      <c r="N83" s="1177"/>
      <c r="O83" s="1177"/>
      <c r="P83" s="1177"/>
      <c r="Q83" s="1177"/>
      <c r="R83" s="1177"/>
      <c r="S83" s="1177"/>
    </row>
    <row r="84" spans="1:19">
      <c r="A84" s="796" t="s">
        <v>1059</v>
      </c>
      <c r="B84" s="797" t="s">
        <v>1001</v>
      </c>
      <c r="D84" s="1225" t="str">
        <f t="shared" si="4"/>
        <v>NGUYỄN VĂN NINH - BÌNH MINH</v>
      </c>
      <c r="E84" s="1226" t="s">
        <v>998</v>
      </c>
      <c r="G84" s="1147">
        <f t="shared" si="3"/>
        <v>113</v>
      </c>
      <c r="H84" s="1177">
        <v>123</v>
      </c>
      <c r="I84" s="1177">
        <v>113</v>
      </c>
      <c r="J84" s="1177">
        <v>124</v>
      </c>
      <c r="K84" s="1177">
        <v>139</v>
      </c>
      <c r="L84" s="1177">
        <f>VLOOKUP(E84,[24]MP!$A$5:$G$66,7,0)</f>
        <v>143</v>
      </c>
      <c r="M84" s="1177"/>
      <c r="N84" s="1177"/>
      <c r="O84" s="1177"/>
      <c r="P84" s="1177"/>
      <c r="Q84" s="1177"/>
      <c r="R84" s="1177"/>
      <c r="S84" s="1177"/>
    </row>
    <row r="85" spans="1:19">
      <c r="A85" s="796" t="s">
        <v>1242</v>
      </c>
      <c r="B85" s="797" t="s">
        <v>913</v>
      </c>
      <c r="D85" s="1225" t="str">
        <f t="shared" si="4"/>
        <v>LƯƠNG HỮU PHÚC</v>
      </c>
      <c r="E85" s="1226" t="s">
        <v>997</v>
      </c>
      <c r="G85" s="1147">
        <f t="shared" si="3"/>
        <v>80</v>
      </c>
      <c r="H85" s="1177">
        <v>78</v>
      </c>
      <c r="I85" s="1177">
        <v>80</v>
      </c>
      <c r="J85" s="1177">
        <v>89</v>
      </c>
      <c r="K85" s="1177">
        <v>95</v>
      </c>
      <c r="L85" s="1177">
        <f>VLOOKUP(E85,[24]MP!$A$5:$G$66,7,0)</f>
        <v>100</v>
      </c>
      <c r="M85" s="1177"/>
      <c r="N85" s="1177"/>
      <c r="O85" s="1177"/>
      <c r="P85" s="1177"/>
      <c r="Q85" s="1177"/>
      <c r="R85" s="1177"/>
      <c r="S85" s="1177"/>
    </row>
    <row r="86" spans="1:19">
      <c r="A86" s="1245" t="s">
        <v>1948</v>
      </c>
      <c r="B86" s="1246" t="s">
        <v>1940</v>
      </c>
      <c r="D86" s="1225" t="str">
        <f t="shared" si="4"/>
        <v>PHAN THỊ THANH LAN</v>
      </c>
      <c r="E86" s="1247" t="s">
        <v>1940</v>
      </c>
      <c r="G86" s="1147">
        <f t="shared" si="3"/>
        <v>135</v>
      </c>
      <c r="H86" s="1177">
        <v>131</v>
      </c>
      <c r="I86" s="1177">
        <v>135</v>
      </c>
      <c r="J86" s="1177">
        <v>145</v>
      </c>
      <c r="K86" s="1177">
        <v>150</v>
      </c>
      <c r="L86" s="1177">
        <f>VLOOKUP(E86,[24]MP!$A$5:$G$66,7,0)</f>
        <v>155</v>
      </c>
      <c r="M86" s="1177"/>
      <c r="N86" s="1177"/>
      <c r="O86" s="1177"/>
      <c r="P86" s="1177"/>
      <c r="Q86" s="1177"/>
      <c r="R86" s="1177"/>
      <c r="S86" s="1177"/>
    </row>
    <row r="87" spans="1:19">
      <c r="A87" s="1245" t="s">
        <v>2588</v>
      </c>
      <c r="B87" s="1246" t="s">
        <v>2541</v>
      </c>
      <c r="D87" s="1225" t="str">
        <f t="shared" si="4"/>
        <v>NGUYỄN VĂN HUỆ</v>
      </c>
      <c r="E87" s="1225" t="s">
        <v>1462</v>
      </c>
      <c r="G87" s="1147">
        <f t="shared" si="3"/>
        <v>204</v>
      </c>
      <c r="H87" s="1177">
        <v>223</v>
      </c>
      <c r="I87" s="1177">
        <v>204</v>
      </c>
      <c r="J87" s="1177">
        <v>207</v>
      </c>
      <c r="K87" s="1177">
        <v>213</v>
      </c>
      <c r="L87" s="1177">
        <f>VLOOKUP(E87,[24]MP!$A$5:$G$66,7,0)</f>
        <v>217</v>
      </c>
      <c r="M87" s="1177"/>
      <c r="N87" s="1177"/>
      <c r="O87" s="1177"/>
      <c r="P87" s="1177"/>
      <c r="Q87" s="1177"/>
      <c r="R87" s="1177"/>
      <c r="S87" s="1177"/>
    </row>
    <row r="88" spans="1:19">
      <c r="A88" s="1245" t="s">
        <v>2589</v>
      </c>
      <c r="B88" s="1246" t="s">
        <v>2542</v>
      </c>
      <c r="D88" s="1225" t="str">
        <f t="shared" si="4"/>
        <v>NGUYỄN PHƯỚC LẬP</v>
      </c>
      <c r="E88" s="1225" t="s">
        <v>2541</v>
      </c>
      <c r="G88" s="1147">
        <f t="shared" si="3"/>
        <v>0</v>
      </c>
      <c r="H88" s="1177">
        <v>0</v>
      </c>
      <c r="I88" s="1177">
        <v>0</v>
      </c>
      <c r="J88" s="1177">
        <v>11</v>
      </c>
      <c r="K88" s="1177">
        <v>23</v>
      </c>
      <c r="L88" s="1177">
        <f>VLOOKUP(E88,[24]MP!$A$5:$G$66,7,0)</f>
        <v>33</v>
      </c>
      <c r="M88" s="1298"/>
      <c r="N88" s="1298"/>
      <c r="O88" s="1298"/>
      <c r="P88" s="1298"/>
      <c r="Q88" s="1298"/>
      <c r="R88" s="1298"/>
      <c r="S88" s="1298"/>
    </row>
    <row r="89" spans="1:19">
      <c r="A89" s="1245" t="s">
        <v>1304</v>
      </c>
      <c r="B89" s="1246" t="s">
        <v>2779</v>
      </c>
      <c r="D89" s="1225" t="str">
        <f t="shared" si="4"/>
        <v>TRẦN HOÀNG NGÂN KHÁNH</v>
      </c>
      <c r="E89" s="1225" t="s">
        <v>2542</v>
      </c>
      <c r="G89" s="1147">
        <f t="shared" si="3"/>
        <v>0</v>
      </c>
      <c r="H89" s="1177">
        <v>0</v>
      </c>
      <c r="I89" s="1177">
        <v>0</v>
      </c>
      <c r="J89" s="1177">
        <v>13</v>
      </c>
      <c r="K89" s="1177">
        <v>28</v>
      </c>
      <c r="L89" s="1177">
        <f>VLOOKUP(E89,[24]MP!$A$5:$G$66,7,0)</f>
        <v>39</v>
      </c>
      <c r="M89" s="1298"/>
      <c r="N89" s="1298"/>
      <c r="O89" s="1298"/>
      <c r="P89" s="1298"/>
      <c r="Q89" s="1298"/>
      <c r="R89" s="1298"/>
      <c r="S89" s="1298"/>
    </row>
    <row r="90" spans="1:19">
      <c r="A90" s="1245" t="s">
        <v>3052</v>
      </c>
      <c r="B90" s="1246" t="s">
        <v>3051</v>
      </c>
      <c r="D90" s="1225" t="str">
        <f t="shared" si="4"/>
        <v>BÙI THỊ KIM LIÊN</v>
      </c>
      <c r="E90" s="1225" t="s">
        <v>2779</v>
      </c>
      <c r="H90" s="1298"/>
      <c r="I90" s="1298"/>
      <c r="J90" s="1298"/>
      <c r="K90" s="1298"/>
      <c r="L90" s="1177">
        <f>VLOOKUP(E90,[24]MP!$A$5:$G$66,7,0)</f>
        <v>15</v>
      </c>
      <c r="M90" s="1298"/>
      <c r="N90" s="1298"/>
      <c r="O90" s="1298"/>
      <c r="P90" s="1298"/>
      <c r="Q90" s="1298"/>
      <c r="R90" s="1298"/>
      <c r="S90" s="1298"/>
    </row>
    <row r="91" spans="1:19">
      <c r="A91" s="1245"/>
      <c r="B91" s="1246"/>
      <c r="D91" s="1225" t="str">
        <f t="shared" si="4"/>
        <v>NGUYỄN DUY SƠN</v>
      </c>
      <c r="E91" s="1225" t="s">
        <v>3051</v>
      </c>
      <c r="H91" s="1298"/>
      <c r="I91" s="1298"/>
      <c r="J91" s="1298"/>
      <c r="K91" s="1298"/>
      <c r="L91" s="1177">
        <f>VLOOKUP(E91,[24]MP!$A$5:$G$66,7,0)</f>
        <v>18</v>
      </c>
      <c r="M91" s="1298"/>
      <c r="N91" s="1298"/>
      <c r="O91" s="1298"/>
      <c r="P91" s="1298"/>
      <c r="Q91" s="1298"/>
      <c r="R91" s="1298"/>
      <c r="S91" s="1298"/>
    </row>
    <row r="92" spans="1:19">
      <c r="A92" s="1245"/>
      <c r="B92" s="1246"/>
      <c r="D92" s="1225" t="str">
        <f t="shared" si="4"/>
        <v>PHẠM TẤN PHÁT</v>
      </c>
      <c r="E92" s="1225" t="s">
        <v>2543</v>
      </c>
      <c r="G92" s="1147">
        <f t="shared" si="3"/>
        <v>0</v>
      </c>
      <c r="H92" s="1177">
        <v>0</v>
      </c>
      <c r="I92" s="1177">
        <v>0</v>
      </c>
      <c r="J92" s="1177">
        <v>13</v>
      </c>
      <c r="K92" s="1177">
        <v>28</v>
      </c>
      <c r="L92" s="1177">
        <f>VLOOKUP(E92,[24]MP!$A$5:$G$66,7,0)</f>
        <v>39</v>
      </c>
      <c r="M92" s="1298"/>
      <c r="N92" s="1298"/>
      <c r="O92" s="1298"/>
      <c r="P92" s="1298"/>
      <c r="Q92" s="1298"/>
      <c r="R92" s="1298"/>
      <c r="S92" s="1298"/>
    </row>
    <row r="93" spans="1:19">
      <c r="A93" s="1245"/>
      <c r="B93" s="1246"/>
      <c r="D93" s="1225" t="str">
        <f t="shared" si="4"/>
        <v>LƯƠNG THU HƯƠNG</v>
      </c>
      <c r="E93" s="1225" t="s">
        <v>2591</v>
      </c>
      <c r="G93" s="1147">
        <f t="shared" si="3"/>
        <v>0</v>
      </c>
      <c r="H93" s="1177">
        <v>0</v>
      </c>
      <c r="I93" s="1177">
        <v>0</v>
      </c>
      <c r="J93" s="1177">
        <v>20</v>
      </c>
      <c r="K93" s="1177">
        <v>38</v>
      </c>
      <c r="L93" s="1177">
        <v>57</v>
      </c>
      <c r="M93" s="1298"/>
      <c r="N93" s="1298"/>
      <c r="O93" s="1298"/>
      <c r="P93" s="1298"/>
      <c r="Q93" s="1298"/>
      <c r="R93" s="1298"/>
      <c r="S93" s="1298"/>
    </row>
    <row r="94" spans="1:19">
      <c r="A94" s="1245" t="s">
        <v>2590</v>
      </c>
      <c r="B94" s="1246" t="s">
        <v>2543</v>
      </c>
      <c r="D94" s="1225" t="str">
        <f t="shared" si="4"/>
        <v>NGUYỄN ĐÌNH TÙNG</v>
      </c>
      <c r="E94" s="1225" t="s">
        <v>2593</v>
      </c>
      <c r="G94" s="1147">
        <f t="shared" si="3"/>
        <v>0</v>
      </c>
      <c r="H94" s="1177">
        <v>0</v>
      </c>
      <c r="I94" s="1177">
        <v>0</v>
      </c>
      <c r="J94" s="1177">
        <v>20</v>
      </c>
      <c r="K94" s="1177">
        <v>38</v>
      </c>
      <c r="L94" s="1177">
        <f>VLOOKUP(E94,[24]MP!$A$5:$G$66,7,0)</f>
        <v>57</v>
      </c>
      <c r="M94" s="1298"/>
      <c r="N94" s="1298"/>
      <c r="O94" s="1298"/>
      <c r="P94" s="1298"/>
      <c r="Q94" s="1298"/>
      <c r="R94" s="1298"/>
      <c r="S94" s="1298"/>
    </row>
    <row r="95" spans="1:19">
      <c r="A95" s="1245" t="s">
        <v>2592</v>
      </c>
      <c r="B95" s="1246" t="s">
        <v>2591</v>
      </c>
      <c r="D95" s="1225" t="str">
        <f t="shared" si="4"/>
        <v>ĐINH THỊ KIM LIÊN</v>
      </c>
      <c r="E95" s="1225" t="s">
        <v>1466</v>
      </c>
      <c r="G95" s="1147">
        <f t="shared" si="3"/>
        <v>89</v>
      </c>
      <c r="H95" s="1177">
        <v>91</v>
      </c>
      <c r="I95" s="1177">
        <v>89</v>
      </c>
      <c r="J95" s="1177">
        <v>97</v>
      </c>
      <c r="K95" s="1177">
        <v>103</v>
      </c>
      <c r="L95" s="1177">
        <f>VLOOKUP(E95,[24]MP!$A$5:$G$66,7,0)</f>
        <v>109</v>
      </c>
      <c r="M95" s="1177"/>
      <c r="N95" s="1177"/>
      <c r="O95" s="1177"/>
      <c r="P95" s="1177"/>
      <c r="Q95" s="1177"/>
      <c r="R95" s="1177"/>
      <c r="S95" s="1177"/>
    </row>
    <row r="96" spans="1:19">
      <c r="A96" s="1245" t="s">
        <v>2594</v>
      </c>
      <c r="B96" s="1246" t="s">
        <v>2593</v>
      </c>
      <c r="D96" s="1225" t="str">
        <f t="shared" si="4"/>
        <v>ĐỖ THỊ MƠ</v>
      </c>
      <c r="E96" s="1225" t="s">
        <v>1313</v>
      </c>
      <c r="G96" s="1147">
        <f t="shared" si="3"/>
        <v>112</v>
      </c>
      <c r="H96" s="1177">
        <v>111</v>
      </c>
      <c r="I96" s="1177">
        <v>112</v>
      </c>
      <c r="J96" s="1177">
        <v>120</v>
      </c>
      <c r="K96" s="1177">
        <v>129</v>
      </c>
      <c r="L96" s="1177">
        <f>VLOOKUP(E96,[24]MP!$A$5:$G$66,7,0)</f>
        <v>132</v>
      </c>
      <c r="M96" s="1177"/>
      <c r="N96" s="1177"/>
      <c r="O96" s="1177"/>
      <c r="P96" s="1177"/>
      <c r="Q96" s="1177"/>
      <c r="R96" s="1177"/>
      <c r="S96" s="1177"/>
    </row>
    <row r="97" spans="1:19">
      <c r="A97" s="796" t="s">
        <v>1465</v>
      </c>
      <c r="B97" s="797" t="s">
        <v>1464</v>
      </c>
      <c r="D97" s="1225" t="str">
        <f t="shared" si="4"/>
        <v>LƯU THỊ OANH</v>
      </c>
      <c r="E97" s="1225" t="s">
        <v>1464</v>
      </c>
      <c r="G97" s="1147">
        <f t="shared" si="3"/>
        <v>120</v>
      </c>
      <c r="H97" s="1177">
        <v>129</v>
      </c>
      <c r="I97" s="1177">
        <v>120</v>
      </c>
      <c r="J97" s="1177">
        <v>120</v>
      </c>
      <c r="K97" s="1177">
        <v>124</v>
      </c>
      <c r="L97" s="1177">
        <f>VLOOKUP(E97,[24]MP!$A$5:$G$66,7,0)</f>
        <v>128</v>
      </c>
      <c r="M97" s="1177"/>
      <c r="N97" s="1177"/>
      <c r="O97" s="1177"/>
      <c r="P97" s="1177"/>
      <c r="Q97" s="1177"/>
      <c r="R97" s="1177"/>
      <c r="S97" s="1177"/>
    </row>
    <row r="98" spans="1:19">
      <c r="A98" s="796" t="s">
        <v>1314</v>
      </c>
      <c r="B98" s="797" t="s">
        <v>1313</v>
      </c>
      <c r="E98" s="1149">
        <f>E1</f>
        <v>2</v>
      </c>
      <c r="H98" s="1149">
        <v>1</v>
      </c>
      <c r="I98" s="1149">
        <v>2</v>
      </c>
      <c r="J98" s="1149">
        <v>3</v>
      </c>
      <c r="K98" s="1149">
        <v>4</v>
      </c>
      <c r="L98" s="1149">
        <v>5</v>
      </c>
      <c r="M98" s="1149">
        <v>6</v>
      </c>
      <c r="N98" s="1149">
        <v>7</v>
      </c>
      <c r="O98" s="1149">
        <v>8</v>
      </c>
      <c r="P98" s="1149">
        <v>9</v>
      </c>
      <c r="Q98" s="1149">
        <v>10</v>
      </c>
      <c r="R98" s="1149">
        <v>11</v>
      </c>
      <c r="S98" s="1149">
        <v>12</v>
      </c>
    </row>
    <row r="99" spans="1:19" ht="15" thickBot="1">
      <c r="A99" s="796" t="s">
        <v>1181</v>
      </c>
      <c r="B99" s="797" t="s">
        <v>1002</v>
      </c>
      <c r="E99" s="1147" t="s">
        <v>1007</v>
      </c>
      <c r="F99" s="903" t="s">
        <v>465</v>
      </c>
      <c r="G99" s="1155" t="s">
        <v>117</v>
      </c>
      <c r="H99" s="152" t="s">
        <v>2444</v>
      </c>
      <c r="I99" s="111" t="s">
        <v>23</v>
      </c>
      <c r="J99" s="111" t="s">
        <v>24</v>
      </c>
      <c r="K99" s="111" t="s">
        <v>25</v>
      </c>
      <c r="L99" s="111" t="s">
        <v>26</v>
      </c>
      <c r="M99" s="111" t="s">
        <v>27</v>
      </c>
      <c r="N99" s="111" t="s">
        <v>28</v>
      </c>
      <c r="O99" s="111" t="s">
        <v>29</v>
      </c>
      <c r="P99" s="111" t="s">
        <v>30</v>
      </c>
      <c r="Q99" s="111" t="s">
        <v>31</v>
      </c>
      <c r="R99" s="111" t="s">
        <v>32</v>
      </c>
      <c r="S99" s="111" t="s">
        <v>33</v>
      </c>
    </row>
    <row r="100" spans="1:19" ht="15" thickBot="1">
      <c r="A100" s="796" t="s">
        <v>1667</v>
      </c>
      <c r="B100" s="797" t="s">
        <v>728</v>
      </c>
      <c r="D100" s="1222" t="str">
        <f>INDEX(A:A,MATCH(E100,B:B,0))</f>
        <v>NGUYỄN THU HẰNG</v>
      </c>
      <c r="E100" s="1223" t="s">
        <v>35</v>
      </c>
      <c r="G100" s="1147">
        <f t="shared" ref="G100:G147" si="5">SUMIF($H$98:$S$98,"&lt;="&amp;$E$44,$H100:$S100)</f>
        <v>20</v>
      </c>
      <c r="H100" s="1185">
        <v>13</v>
      </c>
      <c r="I100" s="1185">
        <v>7</v>
      </c>
      <c r="J100" s="1185">
        <v>13</v>
      </c>
      <c r="K100" s="1185">
        <f>IF(ISNA(VLOOKUP(E100,TargetTeam!$A$1270:$I$1359,5,0)),0,VLOOKUP(E100,TargetTeam!$A$1270:$I$1359,5,0))</f>
        <v>17</v>
      </c>
      <c r="L100" s="1185">
        <f>IF(ISNA(VLOOKUP(E100,TargetTeam!$A$1363:$I$1454,5,0)),0,VLOOKUP(E100,TargetTeam!$A$1363:$I$1454,5,0))</f>
        <v>19</v>
      </c>
      <c r="M100" s="1185">
        <f>IF(ISNA(VLOOKUP(E100,TargetTeam!$A$1456:$I$1552,5,0)),0,VLOOKUP(E100,TargetTeam!$A$1456:$I$1552,5,0))</f>
        <v>23</v>
      </c>
      <c r="N100" s="1185"/>
      <c r="O100" s="1185"/>
      <c r="P100" s="1185"/>
      <c r="Q100" s="1185"/>
      <c r="R100" s="1185"/>
      <c r="S100" s="1185"/>
    </row>
    <row r="101" spans="1:19" ht="15" thickBot="1">
      <c r="A101" s="796" t="s">
        <v>1668</v>
      </c>
      <c r="B101" s="797" t="s">
        <v>998</v>
      </c>
      <c r="D101" s="1222" t="s">
        <v>3412</v>
      </c>
      <c r="E101" s="1223" t="s">
        <v>64</v>
      </c>
      <c r="G101" s="1147">
        <f t="shared" si="5"/>
        <v>51</v>
      </c>
      <c r="H101" s="1185">
        <v>34</v>
      </c>
      <c r="I101" s="1185">
        <v>17</v>
      </c>
      <c r="J101" s="1185">
        <v>30</v>
      </c>
      <c r="K101" s="1185">
        <f>IF(ISNA(VLOOKUP(E101,TargetTeam!$A$1270:$I$1359,5,0)),0,VLOOKUP(E101,TargetTeam!$A$1270:$I$1359,5,0))</f>
        <v>35</v>
      </c>
      <c r="L101" s="1185">
        <f>IF(ISNA(VLOOKUP(E101,TargetTeam!$A$1363:$I$1454,5,0)),0,VLOOKUP(E101,TargetTeam!$A$1363:$I$1454,5,0))</f>
        <v>36</v>
      </c>
      <c r="M101" s="1185">
        <f>IF(ISNA(VLOOKUP(E101,TargetTeam!$A$1456:$I$1552,5,0)),0,VLOOKUP(E101,TargetTeam!$A$1456:$I$1552,5,0))</f>
        <v>71</v>
      </c>
      <c r="N101" s="1185"/>
      <c r="O101" s="1185"/>
      <c r="P101" s="1185"/>
      <c r="Q101" s="1185"/>
      <c r="R101" s="1185"/>
      <c r="S101" s="1185"/>
    </row>
    <row r="102" spans="1:19" ht="15" thickBot="1">
      <c r="A102" s="796" t="s">
        <v>696</v>
      </c>
      <c r="B102" s="797" t="s">
        <v>646</v>
      </c>
      <c r="D102" s="1222" t="s">
        <v>3456</v>
      </c>
      <c r="E102" s="1223" t="s">
        <v>131</v>
      </c>
      <c r="G102" s="1147">
        <f t="shared" si="5"/>
        <v>45</v>
      </c>
      <c r="H102" s="1185">
        <v>24</v>
      </c>
      <c r="I102" s="1185">
        <v>21</v>
      </c>
      <c r="J102" s="1185">
        <v>24</v>
      </c>
      <c r="K102" s="1185">
        <f>IF(ISNA(VLOOKUP(E102,TargetTeam!$A$1270:$I$1359,5,0)),0,VLOOKUP(E102,TargetTeam!$A$1270:$I$1359,5,0))</f>
        <v>34</v>
      </c>
      <c r="L102" s="1185">
        <f>IF(ISNA(VLOOKUP(E102,TargetTeam!$A$1363:$I$1454,5,0)),0,VLOOKUP(E102,TargetTeam!$A$1363:$I$1454,5,0))</f>
        <v>44</v>
      </c>
      <c r="M102" s="1185">
        <f>IF(ISNA(VLOOKUP(E102,TargetTeam!$A$1456:$I$1552,5,0)),0,VLOOKUP(E102,TargetTeam!$A$1456:$I$1552,5,0))</f>
        <v>74</v>
      </c>
      <c r="N102" s="1185"/>
      <c r="O102" s="1185"/>
      <c r="P102" s="1185"/>
      <c r="Q102" s="1185"/>
      <c r="R102" s="1185"/>
      <c r="S102" s="1185"/>
    </row>
    <row r="103" spans="1:19" ht="15" thickBot="1">
      <c r="D103" s="1222" t="str">
        <f t="shared" ref="D103:D123" si="6">INDEX(A:A,MATCH(E103,B:B,0))</f>
        <v>NGUYỄN THỊ BÌNH</v>
      </c>
      <c r="E103" s="1223" t="s">
        <v>136</v>
      </c>
      <c r="G103" s="1147">
        <f t="shared" si="5"/>
        <v>43</v>
      </c>
      <c r="H103" s="1185">
        <v>22</v>
      </c>
      <c r="I103" s="1185">
        <v>21</v>
      </c>
      <c r="J103" s="1185">
        <v>21</v>
      </c>
      <c r="K103" s="1185">
        <f>IF(ISNA(VLOOKUP(E103,TargetTeam!$A$1270:$I$1359,5,0)),0,VLOOKUP(E103,TargetTeam!$A$1270:$I$1359,5,0))</f>
        <v>34</v>
      </c>
      <c r="L103" s="1185">
        <f>IF(ISNA(VLOOKUP(E103,TargetTeam!$A$1363:$I$1454,5,0)),0,VLOOKUP(E103,TargetTeam!$A$1363:$I$1454,5,0))</f>
        <v>0</v>
      </c>
      <c r="M103" s="1185">
        <f>IF(ISNA(VLOOKUP(E103,TargetTeam!$A$1456:$I$1552,5,0)),0,VLOOKUP(E103,TargetTeam!$A$1456:$I$1552,5,0))</f>
        <v>0</v>
      </c>
      <c r="N103" s="1185"/>
      <c r="O103" s="1185"/>
      <c r="P103" s="1185"/>
      <c r="Q103" s="1185"/>
      <c r="R103" s="1185"/>
      <c r="S103" s="1185"/>
    </row>
    <row r="104" spans="1:19" ht="15" thickBot="1">
      <c r="D104" s="1222" t="str">
        <f t="shared" si="6"/>
        <v>LÊ THANH HUYỀN</v>
      </c>
      <c r="E104" s="1223" t="s">
        <v>133</v>
      </c>
      <c r="G104" s="1147">
        <f t="shared" si="5"/>
        <v>68</v>
      </c>
      <c r="H104" s="1185">
        <v>32</v>
      </c>
      <c r="I104" s="1185">
        <v>36</v>
      </c>
      <c r="J104" s="1185">
        <v>57</v>
      </c>
      <c r="K104" s="1185">
        <f>IF(ISNA(VLOOKUP(E104,TargetTeam!$A$1270:$I$1359,5,0)),0,VLOOKUP(E104,TargetTeam!$A$1270:$I$1359,5,0))</f>
        <v>53</v>
      </c>
      <c r="L104" s="1185">
        <f>IF(ISNA(VLOOKUP(E104,TargetTeam!$A$1363:$I$1454,5,0)),0,VLOOKUP(E104,TargetTeam!$A$1363:$I$1454,5,0))</f>
        <v>49</v>
      </c>
      <c r="M104" s="1185">
        <f>IF(ISNA(VLOOKUP(E104,TargetTeam!$A$1456:$I$1552,5,0)),0,VLOOKUP(E104,TargetTeam!$A$1456:$I$1552,5,0))</f>
        <v>67</v>
      </c>
      <c r="N104" s="1185"/>
      <c r="O104" s="1185"/>
      <c r="P104" s="1185"/>
      <c r="Q104" s="1185"/>
      <c r="R104" s="1185"/>
      <c r="S104" s="1185"/>
    </row>
    <row r="105" spans="1:19" ht="15" thickBot="1">
      <c r="D105" s="1222" t="str">
        <f t="shared" si="6"/>
        <v>NGUYỄN VĂN CÔNG</v>
      </c>
      <c r="E105" s="1223" t="s">
        <v>130</v>
      </c>
      <c r="G105" s="1147">
        <f t="shared" si="5"/>
        <v>77</v>
      </c>
      <c r="H105" s="1185">
        <v>41</v>
      </c>
      <c r="I105" s="1185">
        <v>36</v>
      </c>
      <c r="J105" s="1185">
        <v>63</v>
      </c>
      <c r="K105" s="1185">
        <f>IF(ISNA(VLOOKUP(E105,TargetTeam!$A$1270:$I$1359,5,0)),0,VLOOKUP(E105,TargetTeam!$A$1270:$I$1359,5,0))</f>
        <v>68</v>
      </c>
      <c r="L105" s="1185">
        <f>IF(ISNA(VLOOKUP(E105,TargetTeam!$A$1363:$I$1454,5,0)),0,VLOOKUP(E105,TargetTeam!$A$1363:$I$1454,5,0))</f>
        <v>0</v>
      </c>
      <c r="M105" s="1185">
        <f>IF(ISNA(VLOOKUP(E105,TargetTeam!$A$1456:$I$1552,5,0)),0,VLOOKUP(E105,TargetTeam!$A$1456:$I$1552,5,0))</f>
        <v>0</v>
      </c>
      <c r="N105" s="1185"/>
      <c r="O105" s="1185"/>
      <c r="P105" s="1185"/>
      <c r="Q105" s="1185"/>
      <c r="R105" s="1185"/>
      <c r="S105" s="1185"/>
    </row>
    <row r="106" spans="1:19" ht="15" thickBot="1">
      <c r="D106" s="1222" t="str">
        <f t="shared" si="6"/>
        <v>NGUYỄN HỮU NGHIỆM</v>
      </c>
      <c r="E106" s="1223" t="s">
        <v>138</v>
      </c>
      <c r="G106" s="1147">
        <f t="shared" si="5"/>
        <v>36</v>
      </c>
      <c r="H106" s="1185">
        <v>24</v>
      </c>
      <c r="I106" s="1185">
        <v>12</v>
      </c>
      <c r="J106" s="1185">
        <v>22</v>
      </c>
      <c r="K106" s="1185">
        <f>IF(ISNA(VLOOKUP(E106,TargetTeam!$A$1270:$I$1359,5,0)),0,VLOOKUP(E106,TargetTeam!$A$1270:$I$1359,5,0))</f>
        <v>27</v>
      </c>
      <c r="L106" s="1185">
        <f>IF(ISNA(VLOOKUP(E106,TargetTeam!$A$1363:$I$1454,5,0)),0,VLOOKUP(E106,TargetTeam!$A$1363:$I$1454,5,0))</f>
        <v>28</v>
      </c>
      <c r="M106" s="1185">
        <f>IF(ISNA(VLOOKUP(E106,TargetTeam!$A$1456:$I$1552,5,0)),0,VLOOKUP(E106,TargetTeam!$A$1456:$I$1552,5,0))</f>
        <v>0</v>
      </c>
      <c r="N106" s="1185"/>
      <c r="O106" s="1185"/>
      <c r="P106" s="1185"/>
      <c r="Q106" s="1185"/>
      <c r="R106" s="1185"/>
      <c r="S106" s="1185"/>
    </row>
    <row r="107" spans="1:19" ht="15" thickBot="1">
      <c r="D107" s="1222" t="str">
        <f t="shared" si="6"/>
        <v>ĐẶNG THỊ THU THỦY</v>
      </c>
      <c r="E107" s="1223" t="s">
        <v>1457</v>
      </c>
      <c r="G107" s="1147">
        <f t="shared" si="5"/>
        <v>20</v>
      </c>
      <c r="H107" s="1185">
        <v>13</v>
      </c>
      <c r="I107" s="1185">
        <v>7</v>
      </c>
      <c r="J107" s="1185">
        <v>13</v>
      </c>
      <c r="K107" s="1185">
        <f>IF(ISNA(VLOOKUP(E107,TargetTeam!$A$1270:$I$1359,5,0)),0,VLOOKUP(E107,TargetTeam!$A$1270:$I$1359,5,0))</f>
        <v>17</v>
      </c>
      <c r="L107" s="1185">
        <f>IF(ISNA(VLOOKUP(E107,TargetTeam!$A$1363:$I$1454,5,0)),0,VLOOKUP(E107,TargetTeam!$A$1363:$I$1454,5,0))</f>
        <v>19</v>
      </c>
      <c r="M107" s="1185">
        <f>IF(ISNA(VLOOKUP(E107,TargetTeam!$A$1456:$I$1552,5,0)),0,VLOOKUP(E107,TargetTeam!$A$1456:$I$1552,5,0))</f>
        <v>23</v>
      </c>
      <c r="N107" s="1185"/>
      <c r="O107" s="1185"/>
      <c r="P107" s="1185"/>
      <c r="Q107" s="1185"/>
      <c r="R107" s="1185"/>
      <c r="S107" s="1185"/>
    </row>
    <row r="108" spans="1:19" ht="15" thickBot="1">
      <c r="D108" s="1222" t="str">
        <f t="shared" si="6"/>
        <v>ĐỖ KIM HẠNH</v>
      </c>
      <c r="E108" s="1223" t="s">
        <v>572</v>
      </c>
      <c r="G108" s="1147">
        <f t="shared" si="5"/>
        <v>23</v>
      </c>
      <c r="H108" s="1185">
        <v>13</v>
      </c>
      <c r="I108" s="1185">
        <v>10</v>
      </c>
      <c r="J108" s="1185">
        <v>22</v>
      </c>
      <c r="K108" s="1185">
        <f>IF(ISNA(VLOOKUP(E108,TargetTeam!$A$1270:$I$1359,5,0)),0,VLOOKUP(E108,TargetTeam!$A$1270:$I$1359,5,0))</f>
        <v>24</v>
      </c>
      <c r="L108" s="1185">
        <f>IF(ISNA(VLOOKUP(E108,TargetTeam!$A$1363:$I$1454,5,0)),0,VLOOKUP(E108,TargetTeam!$A$1363:$I$1454,5,0))</f>
        <v>0</v>
      </c>
      <c r="M108" s="1185">
        <f>IF(ISNA(VLOOKUP(E108,TargetTeam!$A$1456:$I$1552,5,0)),0,VLOOKUP(E108,TargetTeam!$A$1456:$I$1552,5,0))</f>
        <v>0</v>
      </c>
      <c r="N108" s="1185"/>
      <c r="O108" s="1185"/>
      <c r="P108" s="1185"/>
      <c r="Q108" s="1185"/>
      <c r="R108" s="1185"/>
      <c r="S108" s="1185"/>
    </row>
    <row r="109" spans="1:19" ht="15" thickBot="1">
      <c r="D109" s="1222" t="str">
        <f t="shared" si="6"/>
        <v>NGUYỄN VĂN VŨ - THE SUN</v>
      </c>
      <c r="E109" s="1226" t="s">
        <v>1312</v>
      </c>
      <c r="G109" s="1147">
        <f t="shared" si="5"/>
        <v>32</v>
      </c>
      <c r="H109" s="1185">
        <v>17</v>
      </c>
      <c r="I109" s="1185">
        <v>15</v>
      </c>
      <c r="J109" s="1185">
        <v>26</v>
      </c>
      <c r="K109" s="1185">
        <f>IF(ISNA(VLOOKUP(E109,TargetTeam!$A$1270:$I$1359,5,0)),0,VLOOKUP(E109,TargetTeam!$A$1270:$I$1359,5,0))</f>
        <v>29</v>
      </c>
      <c r="L109" s="1185">
        <f>IF(ISNA(VLOOKUP(E109,TargetTeam!$A$1363:$I$1454,5,0)),0,VLOOKUP(E109,TargetTeam!$A$1363:$I$1454,5,0))</f>
        <v>29</v>
      </c>
      <c r="M109" s="1185">
        <f>IF(ISNA(VLOOKUP(E109,TargetTeam!$A$1456:$I$1552,5,0)),0,VLOOKUP(E109,TargetTeam!$A$1456:$I$1552,5,0))</f>
        <v>0</v>
      </c>
      <c r="N109" s="1185"/>
      <c r="O109" s="1185"/>
      <c r="P109" s="1185"/>
      <c r="Q109" s="1185"/>
      <c r="R109" s="1185"/>
      <c r="S109" s="1185"/>
    </row>
    <row r="110" spans="1:19" ht="15" thickBot="1">
      <c r="D110" s="1222" t="str">
        <f t="shared" si="6"/>
        <v>NGUYỄN THỊ KIM HỒNG</v>
      </c>
      <c r="E110" s="1223" t="s">
        <v>540</v>
      </c>
      <c r="G110" s="1147">
        <f t="shared" si="5"/>
        <v>24</v>
      </c>
      <c r="H110" s="1185">
        <v>16</v>
      </c>
      <c r="I110" s="1185">
        <v>8</v>
      </c>
      <c r="J110" s="1185">
        <v>16</v>
      </c>
      <c r="K110" s="1185">
        <f>IF(ISNA(VLOOKUP(E110,TargetTeam!$A$1270:$I$1359,5,0)),0,VLOOKUP(E110,TargetTeam!$A$1270:$I$1359,5,0))</f>
        <v>20</v>
      </c>
      <c r="L110" s="1185">
        <f>IF(ISNA(VLOOKUP(E110,TargetTeam!$A$1363:$I$1454,5,0)),0,VLOOKUP(E110,TargetTeam!$A$1363:$I$1454,5,0))</f>
        <v>22</v>
      </c>
      <c r="M110" s="1185">
        <f>IF(ISNA(VLOOKUP(E110,TargetTeam!$A$1456:$I$1552,5,0)),0,VLOOKUP(E110,TargetTeam!$A$1456:$I$1552,5,0))</f>
        <v>0</v>
      </c>
      <c r="N110" s="1185"/>
      <c r="O110" s="1185"/>
      <c r="P110" s="1185"/>
      <c r="Q110" s="1185"/>
      <c r="R110" s="1185"/>
      <c r="S110" s="1185"/>
    </row>
    <row r="111" spans="1:19" ht="15" thickBot="1">
      <c r="D111" s="1222" t="str">
        <f t="shared" si="6"/>
        <v>HỒNG KHÁNH HƯNG - DRAGON</v>
      </c>
      <c r="E111" s="1223" t="s">
        <v>561</v>
      </c>
      <c r="G111" s="1147">
        <f t="shared" si="5"/>
        <v>17</v>
      </c>
      <c r="H111" s="1185">
        <v>11</v>
      </c>
      <c r="I111" s="1185">
        <v>6</v>
      </c>
      <c r="J111" s="1185">
        <v>12</v>
      </c>
      <c r="K111" s="1185">
        <f>IF(ISNA(VLOOKUP(E111,TargetTeam!$A$1270:$I$1359,5,0)),0,VLOOKUP(E111,TargetTeam!$A$1270:$I$1359,5,0))</f>
        <v>15</v>
      </c>
      <c r="L111" s="1185">
        <f>IF(ISNA(VLOOKUP(E111,TargetTeam!$A$1363:$I$1454,5,0)),0,VLOOKUP(E111,TargetTeam!$A$1363:$I$1454,5,0))</f>
        <v>18</v>
      </c>
      <c r="M111" s="1185">
        <f>IF(ISNA(VLOOKUP(E111,TargetTeam!$A$1456:$I$1552,5,0)),0,VLOOKUP(E111,TargetTeam!$A$1456:$I$1552,5,0))</f>
        <v>0</v>
      </c>
      <c r="N111" s="1185"/>
      <c r="O111" s="1185"/>
      <c r="P111" s="1185"/>
      <c r="Q111" s="1185"/>
      <c r="R111" s="1185"/>
      <c r="S111" s="1185"/>
    </row>
    <row r="112" spans="1:19" ht="15" thickBot="1">
      <c r="D112" s="1222" t="str">
        <f t="shared" si="6"/>
        <v>CHU THỊ ÁI THƯƠNG</v>
      </c>
      <c r="E112" s="1223" t="s">
        <v>571</v>
      </c>
      <c r="G112" s="1147">
        <f t="shared" si="5"/>
        <v>53</v>
      </c>
      <c r="H112" s="1185">
        <v>29</v>
      </c>
      <c r="I112" s="1185">
        <v>24</v>
      </c>
      <c r="J112" s="1185">
        <v>44</v>
      </c>
      <c r="K112" s="1185">
        <f>IF(ISNA(VLOOKUP(E112,TargetTeam!$A$1270:$I$1359,5,0)),0,VLOOKUP(E112,TargetTeam!$A$1270:$I$1359,5,0))</f>
        <v>44</v>
      </c>
      <c r="L112" s="1185">
        <f>IF(ISNA(VLOOKUP(E112,TargetTeam!$A$1363:$I$1454,5,0)),0,VLOOKUP(E112,TargetTeam!$A$1363:$I$1454,5,0))</f>
        <v>0</v>
      </c>
      <c r="M112" s="1185">
        <f>IF(ISNA(VLOOKUP(E112,TargetTeam!$A$1456:$I$1552,5,0)),0,VLOOKUP(E112,TargetTeam!$A$1456:$I$1552,5,0))</f>
        <v>0</v>
      </c>
      <c r="N112" s="1185"/>
      <c r="O112" s="1185"/>
      <c r="P112" s="1185"/>
      <c r="Q112" s="1185"/>
      <c r="R112" s="1185"/>
      <c r="S112" s="1185"/>
    </row>
    <row r="113" spans="4:19" ht="15" thickBot="1">
      <c r="D113" s="1222" t="str">
        <f t="shared" si="6"/>
        <v>NGUYỄN QUÝ NHÂN</v>
      </c>
      <c r="E113" s="1223" t="s">
        <v>559</v>
      </c>
      <c r="G113" s="1147">
        <f t="shared" si="5"/>
        <v>25</v>
      </c>
      <c r="H113" s="1185">
        <v>16</v>
      </c>
      <c r="I113" s="1185">
        <v>9</v>
      </c>
      <c r="J113" s="1185">
        <v>16</v>
      </c>
      <c r="K113" s="1185">
        <f>IF(ISNA(VLOOKUP(E113,TargetTeam!$A$1270:$I$1359,5,0)),0,VLOOKUP(E113,TargetTeam!$A$1270:$I$1359,5,0))</f>
        <v>20</v>
      </c>
      <c r="L113" s="1185">
        <f>IF(ISNA(VLOOKUP(E113,TargetTeam!$A$1363:$I$1454,5,0)),0,VLOOKUP(E113,TargetTeam!$A$1363:$I$1454,5,0))</f>
        <v>22</v>
      </c>
      <c r="M113" s="1185">
        <f>IF(ISNA(VLOOKUP(E113,TargetTeam!$A$1456:$I$1552,5,0)),0,VLOOKUP(E113,TargetTeam!$A$1456:$I$1552,5,0))</f>
        <v>26</v>
      </c>
      <c r="N113" s="1185"/>
      <c r="O113" s="1185"/>
      <c r="P113" s="1185"/>
      <c r="Q113" s="1185"/>
      <c r="R113" s="1185"/>
      <c r="S113" s="1185"/>
    </row>
    <row r="114" spans="4:19" ht="15" thickBot="1">
      <c r="D114" s="1222" t="str">
        <f t="shared" si="6"/>
        <v>NGUYỄN VĂN PHÚ</v>
      </c>
      <c r="E114" s="1223" t="s">
        <v>1459</v>
      </c>
      <c r="G114" s="1147">
        <f t="shared" si="5"/>
        <v>12</v>
      </c>
      <c r="H114" s="1185">
        <v>12</v>
      </c>
      <c r="I114" s="1185">
        <v>0</v>
      </c>
      <c r="J114" s="1185">
        <v>0</v>
      </c>
      <c r="K114" s="1185">
        <f>IF(ISNA(VLOOKUP(E114,TargetTeam!$A$1270:$I$1359,5,0)),0,VLOOKUP(E114,TargetTeam!$A$1270:$I$1359,5,0))</f>
        <v>0</v>
      </c>
      <c r="L114" s="1185">
        <f>IF(ISNA(VLOOKUP(E114,TargetTeam!$A$1363:$I$1454,5,0)),0,VLOOKUP(E114,TargetTeam!$A$1363:$I$1454,5,0))</f>
        <v>0</v>
      </c>
      <c r="M114" s="1185">
        <f>IF(ISNA(VLOOKUP(E114,TargetTeam!$A$1456:$I$1552,5,0)),0,VLOOKUP(E114,TargetTeam!$A$1456:$I$1552,5,0))</f>
        <v>0</v>
      </c>
      <c r="N114" s="1185"/>
      <c r="O114" s="1185"/>
      <c r="P114" s="1185"/>
      <c r="Q114" s="1185"/>
      <c r="R114" s="1185"/>
      <c r="S114" s="1185"/>
    </row>
    <row r="115" spans="4:19" ht="15" thickBot="1">
      <c r="D115" s="1222" t="str">
        <f t="shared" si="6"/>
        <v>NGUYỄN THỊ ĐÀO</v>
      </c>
      <c r="E115" s="1223" t="s">
        <v>570</v>
      </c>
      <c r="G115" s="1147">
        <f t="shared" si="5"/>
        <v>48</v>
      </c>
      <c r="H115" s="1185">
        <v>24</v>
      </c>
      <c r="I115" s="1185">
        <v>24</v>
      </c>
      <c r="J115" s="1185">
        <v>40</v>
      </c>
      <c r="K115" s="1185">
        <f>IF(ISNA(VLOOKUP(E115,TargetTeam!$A$1270:$I$1359,5,0)),0,VLOOKUP(E115,TargetTeam!$A$1270:$I$1359,5,0))</f>
        <v>35</v>
      </c>
      <c r="L115" s="1185">
        <f>IF(ISNA(VLOOKUP(E115,TargetTeam!$A$1363:$I$1454,5,0)),0,VLOOKUP(E115,TargetTeam!$A$1363:$I$1454,5,0))</f>
        <v>33</v>
      </c>
      <c r="M115" s="1185">
        <f>IF(ISNA(VLOOKUP(E115,TargetTeam!$A$1456:$I$1552,5,0)),0,VLOOKUP(E115,TargetTeam!$A$1456:$I$1552,5,0))</f>
        <v>0</v>
      </c>
      <c r="N115" s="1185"/>
      <c r="O115" s="1185"/>
      <c r="P115" s="1185"/>
      <c r="Q115" s="1185"/>
      <c r="R115" s="1185"/>
      <c r="S115" s="1185"/>
    </row>
    <row r="116" spans="4:19" ht="15" thickBot="1">
      <c r="D116" s="1222" t="str">
        <f t="shared" si="6"/>
        <v>QUÁCH CẨM TÚ</v>
      </c>
      <c r="E116" s="1223" t="s">
        <v>1563</v>
      </c>
      <c r="G116" s="1147">
        <f t="shared" si="5"/>
        <v>11</v>
      </c>
      <c r="H116" s="1185">
        <v>7</v>
      </c>
      <c r="I116" s="1185">
        <v>4</v>
      </c>
      <c r="J116" s="1185">
        <v>8</v>
      </c>
      <c r="K116" s="1185">
        <f>IF(ISNA(VLOOKUP(E116,TargetTeam!$A$1270:$I$1359,5,0)),0,VLOOKUP(E116,TargetTeam!$A$1270:$I$1359,5,0))</f>
        <v>0</v>
      </c>
      <c r="L116" s="1185">
        <f>IF(ISNA(VLOOKUP(E116,TargetTeam!$A$1363:$I$1454,5,0)),0,VLOOKUP(E116,TargetTeam!$A$1363:$I$1454,5,0))</f>
        <v>0</v>
      </c>
      <c r="M116" s="1185">
        <f>IF(ISNA(VLOOKUP(E116,TargetTeam!$A$1456:$I$1552,5,0)),0,VLOOKUP(E116,TargetTeam!$A$1456:$I$1552,5,0))</f>
        <v>0</v>
      </c>
      <c r="N116" s="1185"/>
      <c r="O116" s="1185"/>
      <c r="P116" s="1185"/>
      <c r="Q116" s="1185"/>
      <c r="R116" s="1185"/>
      <c r="S116" s="1185"/>
    </row>
    <row r="117" spans="4:19" ht="15" thickBot="1">
      <c r="D117" s="1222" t="str">
        <f t="shared" si="6"/>
        <v>PHẠM THÀNH TRÍ</v>
      </c>
      <c r="E117" s="1223" t="s">
        <v>560</v>
      </c>
      <c r="G117" s="1147">
        <f t="shared" si="5"/>
        <v>35</v>
      </c>
      <c r="H117" s="1185">
        <v>23</v>
      </c>
      <c r="I117" s="1185">
        <v>12</v>
      </c>
      <c r="J117" s="1185">
        <v>21</v>
      </c>
      <c r="K117" s="1185">
        <f>IF(ISNA(VLOOKUP(E117,TargetTeam!$A$1270:$I$1359,5,0)),0,VLOOKUP(E117,TargetTeam!$A$1270:$I$1359,5,0))</f>
        <v>25</v>
      </c>
      <c r="L117" s="1185">
        <f>IF(ISNA(VLOOKUP(E117,TargetTeam!$A$1363:$I$1454,5,0)),0,VLOOKUP(E117,TargetTeam!$A$1363:$I$1454,5,0))</f>
        <v>27</v>
      </c>
      <c r="M117" s="1185">
        <f>IF(ISNA(VLOOKUP(E117,TargetTeam!$A$1456:$I$1552,5,0)),0,VLOOKUP(E117,TargetTeam!$A$1456:$I$1552,5,0))</f>
        <v>55</v>
      </c>
      <c r="N117" s="1185"/>
      <c r="O117" s="1185"/>
      <c r="P117" s="1185"/>
      <c r="Q117" s="1185"/>
      <c r="R117" s="1185"/>
      <c r="S117" s="1185"/>
    </row>
    <row r="118" spans="4:19" ht="15" thickBot="1">
      <c r="D118" s="1222" t="str">
        <f t="shared" si="6"/>
        <v>LÊ THỊ HỒNG LĨNH</v>
      </c>
      <c r="E118" s="1223" t="s">
        <v>553</v>
      </c>
      <c r="G118" s="1147">
        <f t="shared" si="5"/>
        <v>33</v>
      </c>
      <c r="H118" s="1185">
        <v>22</v>
      </c>
      <c r="I118" s="1185">
        <v>11</v>
      </c>
      <c r="J118" s="1185">
        <v>21</v>
      </c>
      <c r="K118" s="1185">
        <f>IF(ISNA(VLOOKUP(E118,TargetTeam!$A$1270:$I$1359,5,0)),0,VLOOKUP(E118,TargetTeam!$A$1270:$I$1359,5,0))</f>
        <v>25</v>
      </c>
      <c r="L118" s="1185">
        <f>IF(ISNA(VLOOKUP(E118,TargetTeam!$A$1363:$I$1454,5,0)),0,VLOOKUP(E118,TargetTeam!$A$1363:$I$1454,5,0))</f>
        <v>27</v>
      </c>
      <c r="M118" s="1185">
        <f>IF(ISNA(VLOOKUP(E118,TargetTeam!$A$1456:$I$1552,5,0)),0,VLOOKUP(E118,TargetTeam!$A$1456:$I$1552,5,0))</f>
        <v>30</v>
      </c>
      <c r="N118" s="1185"/>
      <c r="O118" s="1185"/>
      <c r="P118" s="1185"/>
      <c r="Q118" s="1185"/>
      <c r="R118" s="1185"/>
      <c r="S118" s="1185"/>
    </row>
    <row r="119" spans="4:19" ht="15" thickBot="1">
      <c r="D119" s="1222" t="str">
        <f t="shared" si="6"/>
        <v>NGUYỄN THỊ PHƯƠNG TRINH</v>
      </c>
      <c r="E119" s="1223" t="s">
        <v>645</v>
      </c>
      <c r="G119" s="1147">
        <f t="shared" si="5"/>
        <v>41</v>
      </c>
      <c r="H119" s="1185">
        <v>27</v>
      </c>
      <c r="I119" s="1185">
        <v>14</v>
      </c>
      <c r="J119" s="1185">
        <v>25</v>
      </c>
      <c r="K119" s="1185">
        <f>IF(ISNA(VLOOKUP(E119,TargetTeam!$A$1270:$I$1359,5,0)),0,VLOOKUP(E119,TargetTeam!$A$1270:$I$1359,5,0))</f>
        <v>29</v>
      </c>
      <c r="L119" s="1185">
        <f>IF(ISNA(VLOOKUP(E119,TargetTeam!$A$1363:$I$1454,5,0)),0,VLOOKUP(E119,TargetTeam!$A$1363:$I$1454,5,0))</f>
        <v>31</v>
      </c>
      <c r="M119" s="1185">
        <f>IF(ISNA(VLOOKUP(E119,TargetTeam!$A$1456:$I$1552,5,0)),0,VLOOKUP(E119,TargetTeam!$A$1456:$I$1552,5,0))</f>
        <v>34</v>
      </c>
      <c r="N119" s="1185"/>
      <c r="O119" s="1185"/>
      <c r="P119" s="1185"/>
      <c r="Q119" s="1185"/>
      <c r="R119" s="1185"/>
      <c r="S119" s="1185"/>
    </row>
    <row r="120" spans="4:19" ht="15" thickBot="1">
      <c r="D120" s="1222" t="str">
        <f t="shared" si="6"/>
        <v>NGUYỄN THỊ NGỌC LAN</v>
      </c>
      <c r="E120" s="1223" t="s">
        <v>608</v>
      </c>
      <c r="G120" s="1147">
        <f t="shared" si="5"/>
        <v>14</v>
      </c>
      <c r="H120" s="1185">
        <v>9</v>
      </c>
      <c r="I120" s="1185">
        <v>5</v>
      </c>
      <c r="J120" s="1185">
        <v>9</v>
      </c>
      <c r="K120" s="1185">
        <f>IF(ISNA(VLOOKUP(E120,TargetTeam!$A$1270:$I$1359,5,0)),0,VLOOKUP(E120,TargetTeam!$A$1270:$I$1359,5,0))</f>
        <v>18</v>
      </c>
      <c r="L120" s="1185">
        <f>IF(ISNA(VLOOKUP(E120,TargetTeam!$A$1363:$I$1454,5,0)),0,VLOOKUP(E120,TargetTeam!$A$1363:$I$1454,5,0))</f>
        <v>0</v>
      </c>
      <c r="M120" s="1185">
        <f>IF(ISNA(VLOOKUP(E120,TargetTeam!$A$1456:$I$1552,5,0)),0,VLOOKUP(E120,TargetTeam!$A$1456:$I$1552,5,0))</f>
        <v>0</v>
      </c>
      <c r="N120" s="1185"/>
      <c r="O120" s="1185"/>
      <c r="P120" s="1185"/>
      <c r="Q120" s="1185"/>
      <c r="R120" s="1185"/>
      <c r="S120" s="1185"/>
    </row>
    <row r="121" spans="4:19" ht="15" thickBot="1">
      <c r="D121" s="1222" t="str">
        <f t="shared" si="6"/>
        <v>NGUYỄN THỊ HOÀNG YẾN</v>
      </c>
      <c r="E121" s="1223" t="s">
        <v>1461</v>
      </c>
      <c r="G121" s="1147">
        <f t="shared" si="5"/>
        <v>47</v>
      </c>
      <c r="H121" s="1185">
        <v>24</v>
      </c>
      <c r="I121" s="1185">
        <v>23</v>
      </c>
      <c r="J121" s="1185">
        <v>42</v>
      </c>
      <c r="K121" s="1185">
        <f>IF(ISNA(VLOOKUP(E121,TargetTeam!$A$1270:$I$1359,5,0)),0,VLOOKUP(E121,TargetTeam!$A$1270:$I$1359,5,0))</f>
        <v>35</v>
      </c>
      <c r="L121" s="1185">
        <f>IF(ISNA(VLOOKUP(E121,TargetTeam!$A$1363:$I$1454,5,0)),0,VLOOKUP(E121,TargetTeam!$A$1363:$I$1454,5,0))</f>
        <v>33</v>
      </c>
      <c r="M121" s="1185">
        <f>IF(ISNA(VLOOKUP(E121,TargetTeam!$A$1456:$I$1552,5,0)),0,VLOOKUP(E121,TargetTeam!$A$1456:$I$1552,5,0))</f>
        <v>44</v>
      </c>
      <c r="N121" s="1185"/>
      <c r="O121" s="1185"/>
      <c r="P121" s="1185"/>
      <c r="Q121" s="1185"/>
      <c r="R121" s="1185"/>
      <c r="S121" s="1185"/>
    </row>
    <row r="122" spans="4:19" ht="15" thickBot="1">
      <c r="D122" s="1222" t="str">
        <f t="shared" si="6"/>
        <v>HỒNG KHÁNH HƯNG - MDRT HCM</v>
      </c>
      <c r="E122" s="1223" t="s">
        <v>644</v>
      </c>
      <c r="G122" s="1147">
        <f t="shared" si="5"/>
        <v>30</v>
      </c>
      <c r="H122" s="1185">
        <v>20</v>
      </c>
      <c r="I122" s="1185">
        <v>10</v>
      </c>
      <c r="J122" s="1185">
        <v>19</v>
      </c>
      <c r="K122" s="1185">
        <f>IF(ISNA(VLOOKUP(E122,TargetTeam!$A$1270:$I$1359,5,0)),0,VLOOKUP(E122,TargetTeam!$A$1270:$I$1359,5,0))</f>
        <v>23</v>
      </c>
      <c r="L122" s="1185">
        <f>IF(ISNA(VLOOKUP(E122,TargetTeam!$A$1363:$I$1454,5,0)),0,VLOOKUP(E122,TargetTeam!$A$1363:$I$1454,5,0))</f>
        <v>25</v>
      </c>
      <c r="M122" s="1185">
        <f>IF(ISNA(VLOOKUP(E122,TargetTeam!$A$1456:$I$1552,5,0)),0,VLOOKUP(E122,TargetTeam!$A$1456:$I$1552,5,0))</f>
        <v>50</v>
      </c>
      <c r="N122" s="1185"/>
      <c r="O122" s="1185"/>
      <c r="P122" s="1185"/>
      <c r="Q122" s="1185"/>
      <c r="R122" s="1185"/>
      <c r="S122" s="1185"/>
    </row>
    <row r="123" spans="4:19" ht="15" thickBot="1">
      <c r="D123" s="1222" t="str">
        <f t="shared" si="6"/>
        <v>NGUYỄN VĂN VŨ - MDRT BH</v>
      </c>
      <c r="E123" s="1223" t="s">
        <v>643</v>
      </c>
      <c r="G123" s="1147">
        <f t="shared" si="5"/>
        <v>74</v>
      </c>
      <c r="H123" s="1185">
        <v>49</v>
      </c>
      <c r="I123" s="1185">
        <v>25</v>
      </c>
      <c r="J123" s="1185">
        <v>42</v>
      </c>
      <c r="K123" s="1185">
        <f>IF(ISNA(VLOOKUP(E123,TargetTeam!$A$1270:$I$1359,5,0)),0,VLOOKUP(E123,TargetTeam!$A$1270:$I$1359,5,0))</f>
        <v>47</v>
      </c>
      <c r="L123" s="1185">
        <f>IF(ISNA(VLOOKUP(E123,TargetTeam!$A$1363:$I$1454,5,0)),0,VLOOKUP(E123,TargetTeam!$A$1363:$I$1454,5,0))</f>
        <v>47</v>
      </c>
      <c r="M123" s="1185">
        <f>IF(ISNA(VLOOKUP(E123,TargetTeam!$A$1456:$I$1552,5,0)),0,VLOOKUP(E123,TargetTeam!$A$1456:$I$1552,5,0))</f>
        <v>51</v>
      </c>
      <c r="N123" s="1185"/>
      <c r="O123" s="1185"/>
      <c r="P123" s="1185"/>
      <c r="Q123" s="1185"/>
      <c r="R123" s="1185"/>
      <c r="S123" s="1185"/>
    </row>
    <row r="124" spans="4:19" ht="15" thickBot="1">
      <c r="D124" s="1222" t="s">
        <v>3413</v>
      </c>
      <c r="E124" s="1223" t="s">
        <v>702</v>
      </c>
      <c r="G124" s="1147">
        <f t="shared" si="5"/>
        <v>21</v>
      </c>
      <c r="H124" s="1185">
        <v>14</v>
      </c>
      <c r="I124" s="1185">
        <v>7</v>
      </c>
      <c r="J124" s="1185">
        <v>14</v>
      </c>
      <c r="K124" s="1185">
        <f>IF(ISNA(VLOOKUP(E124,TargetTeam!$A$1270:$I$1359,5,0)),0,VLOOKUP(E124,TargetTeam!$A$1270:$I$1359,5,0))</f>
        <v>18</v>
      </c>
      <c r="L124" s="1185">
        <f>IF(ISNA(VLOOKUP(E124,TargetTeam!$A$1363:$I$1454,5,0)),0,VLOOKUP(E124,TargetTeam!$A$1363:$I$1454,5,0))</f>
        <v>20</v>
      </c>
      <c r="M124" s="1185">
        <f>IF(ISNA(VLOOKUP(E124,TargetTeam!$A$1456:$I$1552,5,0)),0,VLOOKUP(E124,TargetTeam!$A$1456:$I$1552,5,0))</f>
        <v>55</v>
      </c>
      <c r="N124" s="1185"/>
      <c r="O124" s="1185"/>
      <c r="P124" s="1185"/>
      <c r="Q124" s="1185"/>
      <c r="R124" s="1185"/>
      <c r="S124" s="1185"/>
    </row>
    <row r="125" spans="4:19" ht="15" thickBot="1">
      <c r="D125" s="1222" t="str">
        <f>INDEX(A:A,MATCH(E125,B:B,0))</f>
        <v>ĐỖ THỊ THANH THÚY</v>
      </c>
      <c r="E125" s="1223" t="s">
        <v>700</v>
      </c>
      <c r="G125" s="1147">
        <f t="shared" si="5"/>
        <v>22</v>
      </c>
      <c r="H125" s="1185">
        <v>14</v>
      </c>
      <c r="I125" s="1185">
        <v>8</v>
      </c>
      <c r="J125" s="1185">
        <v>14</v>
      </c>
      <c r="K125" s="1185">
        <f>IF(ISNA(VLOOKUP(E125,TargetTeam!$A$1270:$I$1359,5,0)),0,VLOOKUP(E125,TargetTeam!$A$1270:$I$1359,5,0))</f>
        <v>18</v>
      </c>
      <c r="L125" s="1185">
        <f>IF(ISNA(VLOOKUP(E125,TargetTeam!$A$1363:$I$1454,5,0)),0,VLOOKUP(E125,TargetTeam!$A$1363:$I$1454,5,0))</f>
        <v>21</v>
      </c>
      <c r="M125" s="1185">
        <f>IF(ISNA(VLOOKUP(E125,TargetTeam!$A$1456:$I$1552,5,0)),0,VLOOKUP(E125,TargetTeam!$A$1456:$I$1552,5,0))</f>
        <v>24</v>
      </c>
      <c r="N125" s="1185"/>
      <c r="O125" s="1185"/>
      <c r="P125" s="1185"/>
      <c r="Q125" s="1185"/>
      <c r="R125" s="1185"/>
      <c r="S125" s="1185"/>
    </row>
    <row r="126" spans="4:19" ht="15" thickBot="1">
      <c r="D126" s="1222" t="str">
        <f>INDEX(A:A,MATCH(E126,B:B,0))</f>
        <v>NGUYỄN THỊ KIM CHUNG</v>
      </c>
      <c r="E126" s="1223" t="s">
        <v>703</v>
      </c>
      <c r="G126" s="1147">
        <f t="shared" si="5"/>
        <v>33</v>
      </c>
      <c r="H126" s="1185">
        <v>21</v>
      </c>
      <c r="I126" s="1185">
        <v>12</v>
      </c>
      <c r="J126" s="1185">
        <v>27</v>
      </c>
      <c r="K126" s="1185">
        <f>IF(ISNA(VLOOKUP(E126,TargetTeam!$A$1270:$I$1359,5,0)),0,VLOOKUP(E126,TargetTeam!$A$1270:$I$1359,5,0))</f>
        <v>31</v>
      </c>
      <c r="L126" s="1185">
        <f>IF(ISNA(VLOOKUP(E126,TargetTeam!$A$1363:$I$1454,5,0)),0,VLOOKUP(E126,TargetTeam!$A$1363:$I$1454,5,0))</f>
        <v>29</v>
      </c>
      <c r="M126" s="1185">
        <f>IF(ISNA(VLOOKUP(E126,TargetTeam!$A$1456:$I$1552,5,0)),0,VLOOKUP(E126,TargetTeam!$A$1456:$I$1552,5,0))</f>
        <v>39</v>
      </c>
      <c r="N126" s="1185"/>
      <c r="O126" s="1185"/>
      <c r="P126" s="1185"/>
      <c r="Q126" s="1185"/>
      <c r="R126" s="1185"/>
      <c r="S126" s="1185"/>
    </row>
    <row r="127" spans="4:19" ht="15" thickBot="1">
      <c r="D127" s="1222" t="str">
        <f>INDEX(A:A,MATCH(E127,B:B,0))</f>
        <v>NGUYỄN VĂN NINH - HẢI ĐĂNG</v>
      </c>
      <c r="E127" s="1223" t="s">
        <v>728</v>
      </c>
      <c r="G127" s="1147">
        <f t="shared" si="5"/>
        <v>35</v>
      </c>
      <c r="H127" s="1185">
        <v>23</v>
      </c>
      <c r="I127" s="1185">
        <v>12</v>
      </c>
      <c r="J127" s="1185">
        <v>29</v>
      </c>
      <c r="K127" s="1185">
        <f>IF(ISNA(VLOOKUP(E127,TargetTeam!$A$1270:$I$1359,5,0)),0,VLOOKUP(E127,TargetTeam!$A$1270:$I$1359,5,0))</f>
        <v>36</v>
      </c>
      <c r="L127" s="1185">
        <f>IF(ISNA(VLOOKUP(E127,TargetTeam!$A$1363:$I$1454,5,0)),0,VLOOKUP(E127,TargetTeam!$A$1363:$I$1454,5,0))</f>
        <v>34</v>
      </c>
      <c r="M127" s="1185">
        <f>IF(ISNA(VLOOKUP(E127,TargetTeam!$A$1456:$I$1552,5,0)),0,VLOOKUP(E127,TargetTeam!$A$1456:$I$1552,5,0))</f>
        <v>46</v>
      </c>
      <c r="N127" s="1185"/>
      <c r="O127" s="1185"/>
      <c r="P127" s="1185"/>
      <c r="Q127" s="1185"/>
      <c r="R127" s="1185"/>
      <c r="S127" s="1185"/>
    </row>
    <row r="128" spans="4:19" ht="15" thickBot="1">
      <c r="D128" s="1222" t="s">
        <v>3458</v>
      </c>
      <c r="E128" s="1223" t="s">
        <v>806</v>
      </c>
      <c r="G128" s="1147">
        <f t="shared" si="5"/>
        <v>27</v>
      </c>
      <c r="H128" s="1185">
        <v>18</v>
      </c>
      <c r="I128" s="1185">
        <v>9</v>
      </c>
      <c r="J128" s="1185">
        <v>17</v>
      </c>
      <c r="K128" s="1185">
        <f>IF(ISNA(VLOOKUP(E128,TargetTeam!$A$1270:$I$1359,5,0)),0,VLOOKUP(E128,TargetTeam!$A$1270:$I$1359,5,0))</f>
        <v>21</v>
      </c>
      <c r="L128" s="1185">
        <f>IF(ISNA(VLOOKUP(E128,TargetTeam!$A$1363:$I$1454,5,0)),0,VLOOKUP(E128,TargetTeam!$A$1363:$I$1454,5,0))</f>
        <v>23</v>
      </c>
      <c r="M128" s="1185">
        <f>IF(ISNA(VLOOKUP(E128,TargetTeam!$A$1456:$I$1552,5,0)),0,VLOOKUP(E128,TargetTeam!$A$1456:$I$1552,5,0))</f>
        <v>27</v>
      </c>
      <c r="N128" s="1185"/>
      <c r="O128" s="1185"/>
      <c r="P128" s="1185"/>
      <c r="Q128" s="1185"/>
      <c r="R128" s="1185"/>
      <c r="S128" s="1185"/>
    </row>
    <row r="129" spans="4:19" ht="15" thickBot="1">
      <c r="D129" s="1222" t="str">
        <f t="shared" ref="D129:D136" si="7">INDEX(A:A,MATCH(E129,B:B,0))</f>
        <v>TRẦN THỊ THÚY HẰNG</v>
      </c>
      <c r="E129" s="1223" t="s">
        <v>804</v>
      </c>
      <c r="G129" s="1147">
        <f t="shared" si="5"/>
        <v>48</v>
      </c>
      <c r="H129" s="1185">
        <v>32</v>
      </c>
      <c r="I129" s="1185">
        <v>16</v>
      </c>
      <c r="J129" s="1185">
        <v>28</v>
      </c>
      <c r="K129" s="1185">
        <f>IF(ISNA(VLOOKUP(E129,TargetTeam!$A$1270:$I$1359,5,0)),0,VLOOKUP(E129,TargetTeam!$A$1270:$I$1359,5,0))</f>
        <v>34</v>
      </c>
      <c r="L129" s="1185">
        <f>IF(ISNA(VLOOKUP(E129,TargetTeam!$A$1363:$I$1454,5,0)),0,VLOOKUP(E129,TargetTeam!$A$1363:$I$1454,5,0))</f>
        <v>34</v>
      </c>
      <c r="M129" s="1185">
        <f>IF(ISNA(VLOOKUP(E129,TargetTeam!$A$1456:$I$1552,5,0)),0,VLOOKUP(E129,TargetTeam!$A$1456:$I$1552,5,0))</f>
        <v>38</v>
      </c>
      <c r="N129" s="1185"/>
      <c r="O129" s="1185"/>
      <c r="P129" s="1185"/>
      <c r="Q129" s="1185"/>
      <c r="R129" s="1185"/>
      <c r="S129" s="1185"/>
    </row>
    <row r="130" spans="4:19" ht="15" thickBot="1">
      <c r="D130" s="1222" t="str">
        <f t="shared" si="7"/>
        <v>TRƯƠNG THỊ THU TRÂM</v>
      </c>
      <c r="E130" s="1223" t="s">
        <v>803</v>
      </c>
      <c r="G130" s="1147">
        <f t="shared" si="5"/>
        <v>42</v>
      </c>
      <c r="H130" s="1185">
        <v>28</v>
      </c>
      <c r="I130" s="1185">
        <v>14</v>
      </c>
      <c r="J130" s="1185">
        <v>25</v>
      </c>
      <c r="K130" s="1185">
        <f>IF(ISNA(VLOOKUP(E130,TargetTeam!$A$1270:$I$1359,5,0)),0,VLOOKUP(E130,TargetTeam!$A$1270:$I$1359,5,0))</f>
        <v>30</v>
      </c>
      <c r="L130" s="1185">
        <f>IF(ISNA(VLOOKUP(E130,TargetTeam!$A$1363:$I$1454,5,0)),0,VLOOKUP(E130,TargetTeam!$A$1363:$I$1454,5,0))</f>
        <v>31</v>
      </c>
      <c r="M130" s="1185">
        <f>IF(ISNA(VLOOKUP(E130,TargetTeam!$A$1456:$I$1552,5,0)),0,VLOOKUP(E130,TargetTeam!$A$1456:$I$1552,5,0))</f>
        <v>35</v>
      </c>
      <c r="N130" s="1185"/>
      <c r="O130" s="1185"/>
      <c r="P130" s="1185"/>
      <c r="Q130" s="1185"/>
      <c r="R130" s="1185"/>
      <c r="S130" s="1185"/>
    </row>
    <row r="131" spans="4:19" ht="15" thickBot="1">
      <c r="D131" s="1222" t="str">
        <f t="shared" si="7"/>
        <v>HOÀNG NGUYỆT HẰNG</v>
      </c>
      <c r="E131" s="1223" t="s">
        <v>801</v>
      </c>
      <c r="G131" s="1147">
        <f t="shared" si="5"/>
        <v>26</v>
      </c>
      <c r="H131" s="1185">
        <v>17</v>
      </c>
      <c r="I131" s="1185">
        <v>9</v>
      </c>
      <c r="J131" s="1185">
        <v>16</v>
      </c>
      <c r="K131" s="1185">
        <f>IF(ISNA(VLOOKUP(E131,TargetTeam!$A$1270:$I$1359,5,0)),0,VLOOKUP(E131,TargetTeam!$A$1270:$I$1359,5,0))</f>
        <v>20</v>
      </c>
      <c r="L131" s="1185">
        <f>IF(ISNA(VLOOKUP(E131,TargetTeam!$A$1363:$I$1454,5,0)),0,VLOOKUP(E131,TargetTeam!$A$1363:$I$1454,5,0))</f>
        <v>22</v>
      </c>
      <c r="M131" s="1185">
        <f>IF(ISNA(VLOOKUP(E131,TargetTeam!$A$1456:$I$1552,5,0)),0,VLOOKUP(E131,TargetTeam!$A$1456:$I$1552,5,0))</f>
        <v>26</v>
      </c>
      <c r="N131" s="1185"/>
      <c r="O131" s="1185"/>
      <c r="P131" s="1185"/>
      <c r="Q131" s="1185"/>
      <c r="R131" s="1185"/>
      <c r="S131" s="1185"/>
    </row>
    <row r="132" spans="4:19" ht="15" thickBot="1">
      <c r="D132" s="1222" t="str">
        <f t="shared" si="7"/>
        <v>HỒNG KHÁNH HƯNG - MDRT VT</v>
      </c>
      <c r="E132" s="1223" t="s">
        <v>849</v>
      </c>
      <c r="G132" s="1147">
        <f t="shared" si="5"/>
        <v>39</v>
      </c>
      <c r="H132" s="1185">
        <v>26</v>
      </c>
      <c r="I132" s="1185">
        <v>13</v>
      </c>
      <c r="J132" s="1185">
        <v>24</v>
      </c>
      <c r="K132" s="1185">
        <f>IF(ISNA(VLOOKUP(E132,TargetTeam!$A$1270:$I$1359,5,0)),0,VLOOKUP(E132,TargetTeam!$A$1270:$I$1359,5,0))</f>
        <v>29</v>
      </c>
      <c r="L132" s="1185">
        <f>IF(ISNA(VLOOKUP(E132,TargetTeam!$A$1363:$I$1454,5,0)),0,VLOOKUP(E132,TargetTeam!$A$1363:$I$1454,5,0))</f>
        <v>30</v>
      </c>
      <c r="M132" s="1185">
        <f>IF(ISNA(VLOOKUP(E132,TargetTeam!$A$1456:$I$1552,5,0)),0,VLOOKUP(E132,TargetTeam!$A$1456:$I$1552,5,0))</f>
        <v>33</v>
      </c>
      <c r="N132" s="1185"/>
      <c r="O132" s="1185"/>
      <c r="P132" s="1185"/>
      <c r="Q132" s="1185"/>
      <c r="R132" s="1185"/>
      <c r="S132" s="1185"/>
    </row>
    <row r="133" spans="4:19" ht="15" thickBot="1">
      <c r="D133" s="1222" t="str">
        <f t="shared" si="7"/>
        <v>LÊ THỊ THƠI</v>
      </c>
      <c r="E133" s="1223" t="s">
        <v>1002</v>
      </c>
      <c r="G133" s="1147">
        <f t="shared" si="5"/>
        <v>40</v>
      </c>
      <c r="H133" s="1185">
        <v>26</v>
      </c>
      <c r="I133" s="1185">
        <v>14</v>
      </c>
      <c r="J133" s="1185">
        <v>34</v>
      </c>
      <c r="K133" s="1185">
        <f>IF(ISNA(VLOOKUP(E133,TargetTeam!$A$1270:$I$1359,5,0)),0,VLOOKUP(E133,TargetTeam!$A$1270:$I$1359,5,0))</f>
        <v>39</v>
      </c>
      <c r="L133" s="1185">
        <f>IF(ISNA(VLOOKUP(E133,TargetTeam!$A$1363:$I$1454,5,0)),0,VLOOKUP(E133,TargetTeam!$A$1363:$I$1454,5,0))</f>
        <v>37</v>
      </c>
      <c r="M133" s="1185">
        <f>IF(ISNA(VLOOKUP(E133,TargetTeam!$A$1456:$I$1552,5,0)),0,VLOOKUP(E133,TargetTeam!$A$1456:$I$1552,5,0))</f>
        <v>50</v>
      </c>
      <c r="N133" s="1185"/>
      <c r="O133" s="1185"/>
      <c r="P133" s="1185"/>
      <c r="Q133" s="1185"/>
      <c r="R133" s="1185"/>
      <c r="S133" s="1185"/>
    </row>
    <row r="134" spans="4:19" ht="15" thickBot="1">
      <c r="D134" s="1222" t="str">
        <f t="shared" si="7"/>
        <v>VŨ THỊ LỆ HẰNG</v>
      </c>
      <c r="E134" s="1223" t="s">
        <v>913</v>
      </c>
      <c r="G134" s="1147">
        <f t="shared" si="5"/>
        <v>36</v>
      </c>
      <c r="H134" s="1185">
        <v>23</v>
      </c>
      <c r="I134" s="1185">
        <v>13</v>
      </c>
      <c r="J134" s="1185">
        <v>30</v>
      </c>
      <c r="K134" s="1185">
        <f>IF(ISNA(VLOOKUP(E134,TargetTeam!$A$1270:$I$1359,5,0)),0,VLOOKUP(E134,TargetTeam!$A$1270:$I$1359,5,0))</f>
        <v>37</v>
      </c>
      <c r="L134" s="1185">
        <f>IF(ISNA(VLOOKUP(E134,TargetTeam!$A$1363:$I$1454,5,0)),0,VLOOKUP(E134,TargetTeam!$A$1363:$I$1454,5,0))</f>
        <v>35</v>
      </c>
      <c r="M134" s="1185">
        <f>IF(ISNA(VLOOKUP(E134,TargetTeam!$A$1456:$I$1552,5,0)),0,VLOOKUP(E134,TargetTeam!$A$1456:$I$1552,5,0))</f>
        <v>47</v>
      </c>
      <c r="N134" s="1185"/>
      <c r="O134" s="1185"/>
      <c r="P134" s="1185"/>
      <c r="Q134" s="1185"/>
      <c r="R134" s="1185"/>
      <c r="S134" s="1185"/>
    </row>
    <row r="135" spans="4:19" ht="15" thickBot="1">
      <c r="D135" s="1222" t="str">
        <f t="shared" si="7"/>
        <v>NGUYỄN THỊ HỒNG</v>
      </c>
      <c r="E135" s="1332" t="s">
        <v>1001</v>
      </c>
      <c r="G135" s="1147">
        <f t="shared" si="5"/>
        <v>23</v>
      </c>
      <c r="H135" s="1185">
        <v>15</v>
      </c>
      <c r="I135" s="1185">
        <v>8</v>
      </c>
      <c r="J135" s="1185">
        <v>19</v>
      </c>
      <c r="K135" s="1185">
        <f>IF(ISNA(VLOOKUP(E135,TargetTeam!$A$1270:$I$1359,5,0)),0,VLOOKUP(E135,TargetTeam!$A$1270:$I$1359,5,0))</f>
        <v>20</v>
      </c>
      <c r="L135" s="1185">
        <f>IF(ISNA(VLOOKUP(E135,TargetTeam!$A$1363:$I$1454,5,0)),0,VLOOKUP(E135,TargetTeam!$A$1363:$I$1454,5,0))</f>
        <v>19</v>
      </c>
      <c r="M135" s="1185">
        <f>IF(ISNA(VLOOKUP(E135,TargetTeam!$A$1456:$I$1552,5,0)),0,VLOOKUP(E135,TargetTeam!$A$1456:$I$1552,5,0))</f>
        <v>26</v>
      </c>
      <c r="N135" s="1185"/>
      <c r="O135" s="1185"/>
      <c r="P135" s="1185"/>
      <c r="Q135" s="1185"/>
      <c r="R135" s="1185"/>
      <c r="S135" s="1185"/>
    </row>
    <row r="136" spans="4:19" ht="15" thickBot="1">
      <c r="D136" s="1222" t="str">
        <f t="shared" si="7"/>
        <v>NGUYỄN HỮU HIỀN</v>
      </c>
      <c r="E136" s="1223" t="s">
        <v>1000</v>
      </c>
      <c r="G136" s="1147">
        <f t="shared" si="5"/>
        <v>57</v>
      </c>
      <c r="H136" s="1185">
        <v>38</v>
      </c>
      <c r="I136" s="1185">
        <v>19</v>
      </c>
      <c r="J136" s="1185">
        <v>34</v>
      </c>
      <c r="K136" s="1185">
        <f>IF(ISNA(VLOOKUP(E136,TargetTeam!$A$1270:$I$1359,5,0)),0,VLOOKUP(E136,TargetTeam!$A$1270:$I$1359,5,0))</f>
        <v>41</v>
      </c>
      <c r="L136" s="1185">
        <f>IF(ISNA(VLOOKUP(E136,TargetTeam!$A$1363:$I$1454,5,0)),0,VLOOKUP(E136,TargetTeam!$A$1363:$I$1454,5,0))</f>
        <v>42</v>
      </c>
      <c r="M136" s="1185">
        <f>IF(ISNA(VLOOKUP(E136,TargetTeam!$A$1456:$I$1552,5,0)),0,VLOOKUP(E136,TargetTeam!$A$1456:$I$1552,5,0))</f>
        <v>46</v>
      </c>
      <c r="N136" s="1185"/>
      <c r="O136" s="1185"/>
      <c r="P136" s="1185"/>
      <c r="Q136" s="1185"/>
      <c r="R136" s="1185"/>
      <c r="S136" s="1185"/>
    </row>
    <row r="137" spans="4:19" ht="15" thickBot="1">
      <c r="D137" s="1222" t="s">
        <v>2780</v>
      </c>
      <c r="E137" s="1223" t="s">
        <v>999</v>
      </c>
      <c r="G137" s="1147">
        <f t="shared" si="5"/>
        <v>32</v>
      </c>
      <c r="H137" s="1185">
        <v>21</v>
      </c>
      <c r="I137" s="1185">
        <v>11</v>
      </c>
      <c r="J137" s="1185">
        <v>21</v>
      </c>
      <c r="K137" s="1185">
        <f>IF(ISNA(VLOOKUP(E137,TargetTeam!$A$1270:$I$1359,5,0)),0,VLOOKUP(E137,TargetTeam!$A$1270:$I$1359,5,0))</f>
        <v>26</v>
      </c>
      <c r="L137" s="1185">
        <f>IF(ISNA(VLOOKUP(E137,TargetTeam!$A$1363:$I$1454,5,0)),0,VLOOKUP(E137,TargetTeam!$A$1363:$I$1454,5,0))</f>
        <v>29</v>
      </c>
      <c r="M137" s="1185">
        <f>IF(ISNA(VLOOKUP(E137,TargetTeam!$A$1456:$I$1552,5,0)),0,VLOOKUP(E137,TargetTeam!$A$1456:$I$1552,5,0))</f>
        <v>33</v>
      </c>
      <c r="N137" s="1185"/>
      <c r="O137" s="1185"/>
      <c r="P137" s="1185"/>
      <c r="Q137" s="1185"/>
      <c r="R137" s="1185"/>
      <c r="S137" s="1185"/>
    </row>
    <row r="138" spans="4:19" ht="15" thickBot="1">
      <c r="D138" s="1222" t="str">
        <f>INDEX(A:A,MATCH(E138,B:B,0))</f>
        <v>NGUYỄN VĂN NINH - BÌNH MINH</v>
      </c>
      <c r="E138" s="1223" t="s">
        <v>998</v>
      </c>
      <c r="G138" s="1147">
        <f t="shared" si="5"/>
        <v>45</v>
      </c>
      <c r="H138" s="1185">
        <v>29</v>
      </c>
      <c r="I138" s="1185">
        <v>16</v>
      </c>
      <c r="J138" s="1185">
        <v>38</v>
      </c>
      <c r="K138" s="1185">
        <f>IF(ISNA(VLOOKUP(E138,TargetTeam!$A$1270:$I$1359,5,0)),0,VLOOKUP(E138,TargetTeam!$A$1270:$I$1359,5,0))</f>
        <v>47</v>
      </c>
      <c r="L138" s="1185">
        <f>IF(ISNA(VLOOKUP(E138,TargetTeam!$A$1363:$I$1454,5,0)),0,VLOOKUP(E138,TargetTeam!$A$1363:$I$1454,5,0))</f>
        <v>44</v>
      </c>
      <c r="M138" s="1185">
        <f>IF(ISNA(VLOOKUP(E138,TargetTeam!$A$1456:$I$1552,5,0)),0,VLOOKUP(E138,TargetTeam!$A$1456:$I$1552,5,0))</f>
        <v>60</v>
      </c>
      <c r="N138" s="1185"/>
      <c r="O138" s="1185"/>
      <c r="P138" s="1185"/>
      <c r="Q138" s="1185"/>
      <c r="R138" s="1185"/>
      <c r="S138" s="1185"/>
    </row>
    <row r="139" spans="4:19" ht="15" thickBot="1">
      <c r="D139" s="1222" t="str">
        <f>INDEX(A:A,MATCH(E139,B:B,0))</f>
        <v>LƯƠNG HỮU PHÚC</v>
      </c>
      <c r="E139" s="1223" t="s">
        <v>997</v>
      </c>
      <c r="G139" s="1147">
        <f t="shared" si="5"/>
        <v>35</v>
      </c>
      <c r="H139" s="1185">
        <v>23</v>
      </c>
      <c r="I139" s="1185">
        <v>12</v>
      </c>
      <c r="J139" s="1185">
        <v>21</v>
      </c>
      <c r="K139" s="1185">
        <f>IF(ISNA(VLOOKUP(E139,TargetTeam!$A$1270:$I$1359,5,0)),0,VLOOKUP(E139,TargetTeam!$A$1270:$I$1359,5,0))</f>
        <v>26</v>
      </c>
      <c r="L139" s="1185">
        <f>IF(ISNA(VLOOKUP(E139,TargetTeam!$A$1363:$I$1454,5,0)),0,VLOOKUP(E139,TargetTeam!$A$1363:$I$1454,5,0))</f>
        <v>27</v>
      </c>
      <c r="M139" s="1185">
        <f>IF(ISNA(VLOOKUP(E139,TargetTeam!$A$1456:$I$1552,5,0)),0,VLOOKUP(E139,TargetTeam!$A$1456:$I$1552,5,0))</f>
        <v>31</v>
      </c>
      <c r="N139" s="1185"/>
      <c r="O139" s="1185"/>
      <c r="P139" s="1185"/>
      <c r="Q139" s="1185"/>
      <c r="R139" s="1185"/>
      <c r="S139" s="1185"/>
    </row>
    <row r="140" spans="4:19" ht="15" thickBot="1">
      <c r="D140" s="1222" t="s">
        <v>3052</v>
      </c>
      <c r="E140" s="1223" t="s">
        <v>3051</v>
      </c>
      <c r="G140" s="1147">
        <f t="shared" si="5"/>
        <v>0</v>
      </c>
      <c r="H140" s="1185"/>
      <c r="I140" s="1185"/>
      <c r="J140" s="1185"/>
      <c r="K140" s="1185"/>
      <c r="L140" s="1185">
        <f>IF(ISNA(VLOOKUP(E140,TargetTeam!$A$1363:$I$1454,5,0)),0,VLOOKUP(E140,TargetTeam!$A$1363:$I$1454,5,0))</f>
        <v>3</v>
      </c>
      <c r="M140" s="1185">
        <f>IF(ISNA(VLOOKUP(E140,TargetTeam!$A$1456:$I$1552,5,0)),0,VLOOKUP(E140,TargetTeam!$A$1456:$I$1552,5,0))</f>
        <v>8</v>
      </c>
      <c r="N140" s="1185"/>
      <c r="O140" s="1185"/>
      <c r="P140" s="1185"/>
      <c r="Q140" s="1185"/>
      <c r="R140" s="1185"/>
      <c r="S140" s="1185"/>
    </row>
    <row r="141" spans="4:19" ht="15" thickBot="1">
      <c r="D141" s="1222" t="s">
        <v>1304</v>
      </c>
      <c r="E141" s="1223" t="s">
        <v>2779</v>
      </c>
      <c r="G141" s="1147">
        <f t="shared" si="5"/>
        <v>0</v>
      </c>
      <c r="H141" s="1185"/>
      <c r="I141" s="1185"/>
      <c r="J141" s="1185"/>
      <c r="K141" s="1185"/>
      <c r="L141" s="1185">
        <f>IF(ISNA(VLOOKUP(E141,TargetTeam!$A$1363:$I$1454,5,0)),0,VLOOKUP(E141,TargetTeam!$A$1363:$I$1454,5,0))</f>
        <v>2</v>
      </c>
      <c r="M141" s="1185">
        <f>IF(ISNA(VLOOKUP(E141,TargetTeam!$A$1456:$I$1552,5,0)),0,VLOOKUP(E141,TargetTeam!$A$1456:$I$1552,5,0))</f>
        <v>7</v>
      </c>
      <c r="N141" s="1185"/>
      <c r="O141" s="1185"/>
      <c r="P141" s="1185"/>
      <c r="Q141" s="1185"/>
      <c r="R141" s="1185"/>
      <c r="S141" s="1185"/>
    </row>
    <row r="142" spans="4:19" ht="15" thickBot="1">
      <c r="D142" s="1222" t="s">
        <v>3067</v>
      </c>
      <c r="E142" s="1223" t="s">
        <v>3053</v>
      </c>
      <c r="G142" s="1147">
        <f t="shared" si="5"/>
        <v>0</v>
      </c>
      <c r="H142" s="1185"/>
      <c r="I142" s="1185"/>
      <c r="J142" s="1185"/>
      <c r="K142" s="1185"/>
      <c r="L142" s="1185">
        <f>IF(ISNA(VLOOKUP(E142,TargetTeam!$A$1363:$I$1454,5,0)),0,VLOOKUP(E142,TargetTeam!$A$1363:$I$1454,5,0))</f>
        <v>32</v>
      </c>
      <c r="M142" s="1185">
        <f>IF(ISNA(VLOOKUP(E142,TargetTeam!$A$1456:$I$1552,5,0)),0,VLOOKUP(E142,TargetTeam!$A$1456:$I$1552,5,0))</f>
        <v>44</v>
      </c>
      <c r="N142" s="1185"/>
      <c r="O142" s="1185"/>
      <c r="P142" s="1185"/>
      <c r="Q142" s="1185"/>
      <c r="R142" s="1185"/>
      <c r="S142" s="1185"/>
    </row>
    <row r="143" spans="4:19" ht="15" thickBot="1">
      <c r="D143" s="1222" t="s">
        <v>3063</v>
      </c>
      <c r="E143" s="1223" t="s">
        <v>3054</v>
      </c>
      <c r="G143" s="1147">
        <f t="shared" si="5"/>
        <v>0</v>
      </c>
      <c r="H143" s="1185"/>
      <c r="I143" s="1185"/>
      <c r="J143" s="1185"/>
      <c r="K143" s="1185"/>
      <c r="L143" s="1185">
        <f>IF(ISNA(VLOOKUP(E143,TargetTeam!$A$1363:$I$1454,5,0)),0,VLOOKUP(E143,TargetTeam!$A$1363:$I$1454,5,0))</f>
        <v>36</v>
      </c>
      <c r="M143" s="1185">
        <f>IF(ISNA(VLOOKUP(E143,TargetTeam!$A$1456:$I$1552,5,0)),0,VLOOKUP(E143,TargetTeam!$A$1456:$I$1552,5,0))</f>
        <v>63</v>
      </c>
      <c r="N143" s="1185"/>
      <c r="O143" s="1185"/>
      <c r="P143" s="1185"/>
      <c r="Q143" s="1185"/>
      <c r="R143" s="1185"/>
      <c r="S143" s="1185"/>
    </row>
    <row r="144" spans="4:19" ht="15" thickBot="1">
      <c r="D144" s="1222" t="s">
        <v>3072</v>
      </c>
      <c r="E144" s="1223" t="s">
        <v>3055</v>
      </c>
      <c r="G144" s="1147">
        <f t="shared" si="5"/>
        <v>0</v>
      </c>
      <c r="H144" s="1185"/>
      <c r="I144" s="1185"/>
      <c r="J144" s="1185"/>
      <c r="K144" s="1185"/>
      <c r="L144" s="1185">
        <f>IF(ISNA(VLOOKUP(E144,TargetTeam!$A$1363:$I$1454,5,0)),0,VLOOKUP(E144,TargetTeam!$A$1363:$I$1454,5,0))</f>
        <v>0</v>
      </c>
      <c r="M144" s="1185">
        <f>IF(ISNA(VLOOKUP(E144,TargetTeam!$A$1456:$I$1552,5,0)),0,VLOOKUP(E144,TargetTeam!$A$1456:$I$1552,5,0))</f>
        <v>10</v>
      </c>
      <c r="N144" s="1185"/>
      <c r="O144" s="1185"/>
      <c r="P144" s="1185"/>
      <c r="Q144" s="1185"/>
      <c r="R144" s="1185"/>
      <c r="S144" s="1185"/>
    </row>
    <row r="145" spans="4:19" ht="15" thickBot="1">
      <c r="D145" s="1222" t="s">
        <v>3073</v>
      </c>
      <c r="E145" s="1223" t="s">
        <v>3056</v>
      </c>
      <c r="G145" s="1147">
        <f t="shared" si="5"/>
        <v>0</v>
      </c>
      <c r="H145" s="1185"/>
      <c r="I145" s="1185"/>
      <c r="J145" s="1185"/>
      <c r="K145" s="1185"/>
      <c r="L145" s="1185">
        <f>IF(ISNA(VLOOKUP(E145,TargetTeam!$A$1363:$I$1454,5,0)),0,VLOOKUP(E145,TargetTeam!$A$1363:$I$1454,5,0))</f>
        <v>63</v>
      </c>
      <c r="M145" s="1185">
        <f>IF(ISNA(VLOOKUP(E145,TargetTeam!$A$1456:$I$1552,5,0)),0,VLOOKUP(E145,TargetTeam!$A$1456:$I$1552,5,0))</f>
        <v>81</v>
      </c>
      <c r="N145" s="1185"/>
      <c r="O145" s="1185"/>
      <c r="P145" s="1185"/>
      <c r="Q145" s="1185"/>
      <c r="R145" s="1185"/>
      <c r="S145" s="1185"/>
    </row>
    <row r="146" spans="4:19" ht="15" thickBot="1">
      <c r="D146" s="1222" t="s">
        <v>3074</v>
      </c>
      <c r="E146" s="1223" t="s">
        <v>3057</v>
      </c>
      <c r="G146" s="1147">
        <f t="shared" si="5"/>
        <v>0</v>
      </c>
      <c r="H146" s="1185"/>
      <c r="I146" s="1185"/>
      <c r="J146" s="1185"/>
      <c r="K146" s="1185"/>
      <c r="L146" s="1185">
        <f>IF(ISNA(VLOOKUP(E146,TargetTeam!$A$1363:$I$1454,5,0)),0,VLOOKUP(E146,TargetTeam!$A$1363:$I$1454,5,0))</f>
        <v>41</v>
      </c>
      <c r="M146" s="1185">
        <f>IF(ISNA(VLOOKUP(E146,TargetTeam!$A$1456:$I$1552,5,0)),0,VLOOKUP(E146,TargetTeam!$A$1456:$I$1552,5,0))</f>
        <v>56</v>
      </c>
      <c r="N146" s="1185"/>
      <c r="O146" s="1185"/>
      <c r="P146" s="1185"/>
      <c r="Q146" s="1185"/>
      <c r="R146" s="1185"/>
      <c r="S146" s="1185"/>
    </row>
    <row r="147" spans="4:19" ht="15" thickBot="1">
      <c r="D147" s="1222" t="str">
        <f t="shared" ref="D147:D152" si="8">INDEX(A:A,MATCH(E147,B:B,0))</f>
        <v>PHAN THỊ THANH LAN</v>
      </c>
      <c r="E147" s="1224" t="s">
        <v>1940</v>
      </c>
      <c r="G147" s="1147">
        <f t="shared" si="5"/>
        <v>59</v>
      </c>
      <c r="H147" s="1185">
        <v>39</v>
      </c>
      <c r="I147" s="1185">
        <v>20</v>
      </c>
      <c r="J147" s="1185">
        <v>35</v>
      </c>
      <c r="K147" s="1185">
        <f>IF(ISNA(VLOOKUP(E147,TargetTeam!$A$1270:$I$1359,5,0)),0,VLOOKUP(E147,TargetTeam!$A$1270:$I$1359,5,0))</f>
        <v>41</v>
      </c>
      <c r="L147" s="1185">
        <f>IF(ISNA(VLOOKUP(E147,TargetTeam!$A$1363:$I$1454,5,0)),0,VLOOKUP(E147,TargetTeam!$A$1363:$I$1454,5,0))</f>
        <v>43</v>
      </c>
      <c r="M147" s="1185">
        <f>IF(ISNA(VLOOKUP(E147,TargetTeam!$A$1456:$I$1552,5,0)),0,VLOOKUP(E147,TargetTeam!$A$1456:$I$1552,5,0))</f>
        <v>47</v>
      </c>
      <c r="N147" s="1185"/>
      <c r="O147" s="1185"/>
      <c r="P147" s="1185"/>
      <c r="Q147" s="1185"/>
      <c r="R147" s="1185"/>
      <c r="S147" s="1185"/>
    </row>
    <row r="148" spans="4:19" ht="15" thickBot="1">
      <c r="D148" s="1222" t="str">
        <f t="shared" si="8"/>
        <v>NGUYỄN VĂN HUỆ</v>
      </c>
      <c r="E148" s="1224" t="s">
        <v>1462</v>
      </c>
      <c r="G148" s="1147">
        <f t="shared" ref="G148:G159" si="9">IF(ISNA(SUMIF($H$98:$S$98,"&lt;="&amp;$E$44,$H148:$S148)),0,SUMIF($H$98:$S$98,"&lt;="&amp;$E$44,$H148:$S148))</f>
        <v>71</v>
      </c>
      <c r="H148" s="1185">
        <v>39</v>
      </c>
      <c r="I148" s="1185">
        <v>32</v>
      </c>
      <c r="J148" s="1185">
        <v>69</v>
      </c>
      <c r="K148" s="1185">
        <f>IF(ISNA(VLOOKUP(E148,TargetTeam!$A$1270:$I$1359,5,0)),0,VLOOKUP(E148,TargetTeam!$A$1270:$I$1359,5,0))</f>
        <v>50</v>
      </c>
      <c r="L148" s="1185">
        <f>IF(ISNA(VLOOKUP(E148,TargetTeam!$A$1363:$I$1454,5,0)),0,VLOOKUP(E148,TargetTeam!$A$1363:$I$1454,5,0))</f>
        <v>46</v>
      </c>
      <c r="M148" s="1185">
        <f>IF(ISNA(VLOOKUP(E148,TargetTeam!$A$1456:$I$1552,5,0)),0,VLOOKUP(E148,TargetTeam!$A$1456:$I$1552,5,0))</f>
        <v>63</v>
      </c>
      <c r="N148" s="1185"/>
      <c r="O148" s="1185"/>
      <c r="P148" s="1185"/>
      <c r="Q148" s="1185"/>
      <c r="R148" s="1185"/>
      <c r="S148" s="1185"/>
    </row>
    <row r="149" spans="4:19" ht="15" thickBot="1">
      <c r="D149" s="1299" t="str">
        <f t="shared" si="8"/>
        <v>NGUYỄN PHƯỚC LẬP</v>
      </c>
      <c r="E149" s="1300" t="s">
        <v>2541</v>
      </c>
      <c r="G149" s="1147">
        <f t="shared" si="9"/>
        <v>0</v>
      </c>
      <c r="H149" s="1185">
        <v>0</v>
      </c>
      <c r="I149" s="1185">
        <v>0</v>
      </c>
      <c r="J149" s="1185">
        <v>4</v>
      </c>
      <c r="K149" s="1185">
        <f>IF(ISNA(VLOOKUP(E149,TargetTeam!$A$1270:$I$1359,5,0)),0,VLOOKUP(E149,TargetTeam!$A$1270:$I$1359,5,0))</f>
        <v>5</v>
      </c>
      <c r="L149" s="1185">
        <f>IF(ISNA(VLOOKUP(E149,TargetTeam!$A$1363:$I$1454,5,0)),0,VLOOKUP(E149,TargetTeam!$A$1363:$I$1454,5,0))</f>
        <v>8</v>
      </c>
      <c r="M149" s="1185">
        <f>IF(ISNA(VLOOKUP(E149,TargetTeam!$A$1456:$I$1552,5,0)),0,VLOOKUP(E149,TargetTeam!$A$1456:$I$1552,5,0))</f>
        <v>0</v>
      </c>
      <c r="N149" s="1185"/>
      <c r="O149" s="1185"/>
      <c r="P149" s="1185"/>
      <c r="Q149" s="1185"/>
      <c r="R149" s="1185"/>
      <c r="S149" s="1185"/>
    </row>
    <row r="150" spans="4:19" ht="15" thickBot="1">
      <c r="D150" s="1299" t="str">
        <f t="shared" si="8"/>
        <v>TRẦN HOÀNG NGÂN KHÁNH</v>
      </c>
      <c r="E150" s="1300" t="s">
        <v>2542</v>
      </c>
      <c r="G150" s="1147">
        <f t="shared" si="9"/>
        <v>0</v>
      </c>
      <c r="H150" s="1185">
        <v>0</v>
      </c>
      <c r="I150" s="1185">
        <v>0</v>
      </c>
      <c r="J150" s="1185">
        <v>5</v>
      </c>
      <c r="K150" s="1185">
        <f>IF(ISNA(VLOOKUP(E150,TargetTeam!$A$1270:$I$1359,5,0)),0,VLOOKUP(E150,TargetTeam!$A$1270:$I$1359,5,0))</f>
        <v>8</v>
      </c>
      <c r="L150" s="1185">
        <f>IF(ISNA(VLOOKUP(E150,TargetTeam!$A$1363:$I$1454,5,0)),0,VLOOKUP(E150,TargetTeam!$A$1363:$I$1454,5,0))</f>
        <v>9</v>
      </c>
      <c r="M150" s="1185">
        <f>IF(ISNA(VLOOKUP(E150,TargetTeam!$A$1456:$I$1552,5,0)),0,VLOOKUP(E150,TargetTeam!$A$1456:$I$1552,5,0))</f>
        <v>13</v>
      </c>
      <c r="N150" s="1185"/>
      <c r="O150" s="1185"/>
      <c r="P150" s="1185"/>
      <c r="Q150" s="1185"/>
      <c r="R150" s="1185"/>
      <c r="S150" s="1185"/>
    </row>
    <row r="151" spans="4:19" ht="15" thickBot="1">
      <c r="D151" s="1299" t="str">
        <f t="shared" si="8"/>
        <v>PHẠM TẤN PHÁT</v>
      </c>
      <c r="E151" s="1300" t="s">
        <v>2543</v>
      </c>
      <c r="G151" s="1147">
        <f t="shared" si="9"/>
        <v>0</v>
      </c>
      <c r="H151" s="1185">
        <v>0</v>
      </c>
      <c r="I151" s="1185">
        <v>0</v>
      </c>
      <c r="J151" s="1185">
        <v>5</v>
      </c>
      <c r="K151" s="1185">
        <f>IF(ISNA(VLOOKUP(E151,TargetTeam!$A$1270:$I$1359,5,0)),0,VLOOKUP(E151,TargetTeam!$A$1270:$I$1359,5,0))</f>
        <v>8</v>
      </c>
      <c r="L151" s="1185">
        <f>IF(ISNA(VLOOKUP(E151,TargetTeam!$A$1363:$I$1454,5,0)),0,VLOOKUP(E151,TargetTeam!$A$1363:$I$1454,5,0))</f>
        <v>9</v>
      </c>
      <c r="M151" s="1185">
        <f>IF(ISNA(VLOOKUP(E151,TargetTeam!$A$1456:$I$1552,5,0)),0,VLOOKUP(E151,TargetTeam!$A$1456:$I$1552,5,0))</f>
        <v>0</v>
      </c>
      <c r="N151" s="1185"/>
      <c r="O151" s="1185"/>
      <c r="P151" s="1185"/>
      <c r="Q151" s="1185"/>
      <c r="R151" s="1185"/>
      <c r="S151" s="1185"/>
    </row>
    <row r="152" spans="4:19" ht="15" thickBot="1">
      <c r="D152" s="1299" t="str">
        <f t="shared" si="8"/>
        <v>LƯƠNG THU HƯƠNG</v>
      </c>
      <c r="E152" s="1300" t="s">
        <v>2591</v>
      </c>
      <c r="G152" s="1147">
        <f t="shared" si="9"/>
        <v>0</v>
      </c>
      <c r="H152" s="1185">
        <v>0</v>
      </c>
      <c r="I152" s="1185">
        <v>0</v>
      </c>
      <c r="J152" s="1185">
        <v>5</v>
      </c>
      <c r="K152" s="1185">
        <f>IF(ISNA(VLOOKUP(E152,TargetTeam!$A$1270:$I$1359,5,0)),0,VLOOKUP(E152,TargetTeam!$A$1270:$I$1359,5,0))</f>
        <v>10</v>
      </c>
      <c r="L152" s="1185">
        <f>IF(ISNA(VLOOKUP(E152,TargetTeam!$A$1363:$I$1454,5,0)),0,VLOOKUP(E152,TargetTeam!$A$1363:$I$1454,5,0))</f>
        <v>14</v>
      </c>
      <c r="M152" s="1185">
        <f>IF(ISNA(VLOOKUP(E152,TargetTeam!$A$1456:$I$1552,5,0)),0,VLOOKUP(E152,TargetTeam!$A$1456:$I$1552,5,0))</f>
        <v>23</v>
      </c>
      <c r="N152" s="1185"/>
      <c r="O152" s="1185"/>
      <c r="P152" s="1185"/>
      <c r="Q152" s="1185"/>
      <c r="R152" s="1185"/>
      <c r="S152" s="1185"/>
    </row>
    <row r="153" spans="4:19" ht="15" thickBot="1">
      <c r="D153" s="1299" t="s">
        <v>3411</v>
      </c>
      <c r="E153" s="1300" t="s">
        <v>2783</v>
      </c>
      <c r="H153" s="1185"/>
      <c r="I153" s="1185"/>
      <c r="J153" s="1185"/>
      <c r="K153" s="1185"/>
      <c r="L153" s="1185"/>
      <c r="M153" s="1185">
        <f>IF(ISNA(VLOOKUP(E153,TargetTeam!$A$1456:$I$1552,5,0)),0,VLOOKUP(E153,TargetTeam!$A$1456:$I$1552,5,0))</f>
        <v>11</v>
      </c>
      <c r="N153" s="1185"/>
      <c r="O153" s="1185"/>
      <c r="P153" s="1185"/>
      <c r="Q153" s="1185"/>
      <c r="R153" s="1185"/>
      <c r="S153" s="1185"/>
    </row>
    <row r="154" spans="4:19" ht="15" thickBot="1">
      <c r="D154" s="1299" t="s">
        <v>2588</v>
      </c>
      <c r="E154" s="1300" t="s">
        <v>3400</v>
      </c>
      <c r="H154" s="1185"/>
      <c r="I154" s="1185"/>
      <c r="J154" s="1185"/>
      <c r="K154" s="1185"/>
      <c r="L154" s="1185"/>
      <c r="M154" s="1185">
        <f>IF(ISNA(VLOOKUP(E154,TargetTeam!$A$1456:$I$1552,5,0)),0,VLOOKUP(E154,TargetTeam!$A$1456:$I$1552,5,0))</f>
        <v>24</v>
      </c>
      <c r="N154" s="1185"/>
      <c r="O154" s="1185"/>
      <c r="P154" s="1185"/>
      <c r="Q154" s="1185"/>
      <c r="R154" s="1185"/>
      <c r="S154" s="1185"/>
    </row>
    <row r="155" spans="4:19" ht="15" thickBot="1">
      <c r="D155" s="1299" t="s">
        <v>3402</v>
      </c>
      <c r="E155" s="1300" t="s">
        <v>3401</v>
      </c>
      <c r="H155" s="1185"/>
      <c r="I155" s="1185"/>
      <c r="J155" s="1185"/>
      <c r="K155" s="1185"/>
      <c r="L155" s="1185"/>
      <c r="M155" s="1185">
        <f>IF(ISNA(VLOOKUP(E155,TargetTeam!$A$1456:$I$1552,5,0)),0,VLOOKUP(E155,TargetTeam!$A$1456:$I$1552,5,0))</f>
        <v>10</v>
      </c>
      <c r="N155" s="1185"/>
      <c r="O155" s="1185"/>
      <c r="P155" s="1185"/>
      <c r="Q155" s="1185"/>
      <c r="R155" s="1185"/>
      <c r="S155" s="1185"/>
    </row>
    <row r="156" spans="4:19" ht="15" thickBot="1">
      <c r="D156" s="1299" t="s">
        <v>3404</v>
      </c>
      <c r="E156" s="1300" t="s">
        <v>3403</v>
      </c>
      <c r="H156" s="1185"/>
      <c r="I156" s="1185"/>
      <c r="J156" s="1185"/>
      <c r="K156" s="1185"/>
      <c r="L156" s="1185"/>
      <c r="M156" s="1185">
        <f>IF(ISNA(VLOOKUP(E156,TargetTeam!$A$1456:$I$1552,5,0)),0,VLOOKUP(E156,TargetTeam!$A$1456:$I$1552,5,0))</f>
        <v>12</v>
      </c>
      <c r="N156" s="1185"/>
      <c r="O156" s="1185"/>
      <c r="P156" s="1185"/>
      <c r="Q156" s="1185"/>
      <c r="R156" s="1185"/>
      <c r="S156" s="1185"/>
    </row>
    <row r="157" spans="4:19" ht="15" thickBot="1">
      <c r="D157" s="1299" t="s">
        <v>3406</v>
      </c>
      <c r="E157" s="1300" t="s">
        <v>3405</v>
      </c>
      <c r="H157" s="1185"/>
      <c r="I157" s="1185"/>
      <c r="J157" s="1185"/>
      <c r="K157" s="1185"/>
      <c r="L157" s="1185"/>
      <c r="M157" s="1185">
        <f>IF(ISNA(VLOOKUP(E157,TargetTeam!$A$1456:$I$1552,5,0)),0,VLOOKUP(E157,TargetTeam!$A$1456:$I$1552,5,0))</f>
        <v>5</v>
      </c>
      <c r="N157" s="1185"/>
      <c r="O157" s="1185"/>
      <c r="P157" s="1185"/>
      <c r="Q157" s="1185"/>
      <c r="R157" s="1185"/>
      <c r="S157" s="1185"/>
    </row>
    <row r="158" spans="4:19" ht="15" thickBot="1">
      <c r="D158" s="1299" t="s">
        <v>3408</v>
      </c>
      <c r="E158" s="1300" t="s">
        <v>3407</v>
      </c>
      <c r="H158" s="1185"/>
      <c r="I158" s="1185"/>
      <c r="J158" s="1185"/>
      <c r="K158" s="1185"/>
      <c r="L158" s="1185"/>
      <c r="M158" s="1185">
        <f>IF(ISNA(VLOOKUP(E158,TargetTeam!$A$1456:$I$1552,5,0)),0,VLOOKUP(E158,TargetTeam!$A$1456:$I$1552,5,0))</f>
        <v>5</v>
      </c>
      <c r="N158" s="1185"/>
      <c r="O158" s="1185"/>
      <c r="P158" s="1185"/>
      <c r="Q158" s="1185"/>
      <c r="R158" s="1185"/>
      <c r="S158" s="1185"/>
    </row>
    <row r="159" spans="4:19" ht="15.75" thickBot="1">
      <c r="D159" s="1299" t="str">
        <f>INDEX(A:A,MATCH(E159,B:B,0))</f>
        <v>NGUYỄN ĐÌNH TÙNG</v>
      </c>
      <c r="E159" s="1301" t="s">
        <v>2593</v>
      </c>
      <c r="G159" s="1147">
        <f t="shared" si="9"/>
        <v>0</v>
      </c>
      <c r="H159" s="1185">
        <v>0</v>
      </c>
      <c r="I159" s="1185">
        <v>0</v>
      </c>
      <c r="J159" s="1185">
        <v>5</v>
      </c>
      <c r="K159" s="1185">
        <f>IF(ISNA(VLOOKUP(E159,TargetTeam!$A$1270:$I$1359,5,0)),0,VLOOKUP(E159,TargetTeam!$A$1270:$I$1359,5,0))</f>
        <v>10</v>
      </c>
      <c r="L159" s="1185">
        <f>IF(ISNA(VLOOKUP(E159,TargetTeam!$A$1363:$I$1454,5,0)),0,VLOOKUP(E159,TargetTeam!$A$1363:$I$1454,5,0))</f>
        <v>14</v>
      </c>
      <c r="M159" s="1185">
        <f>IF(ISNA(VLOOKUP(E159,TargetTeam!$A$1456:$I$1552,5,0)),0,VLOOKUP(E159,TargetTeam!$A$1456:$I$1552,5,0))</f>
        <v>23</v>
      </c>
      <c r="N159" s="1185"/>
      <c r="O159" s="1185"/>
      <c r="P159" s="1185"/>
      <c r="Q159" s="1185"/>
      <c r="R159" s="1185"/>
      <c r="S159" s="1185"/>
    </row>
    <row r="160" spans="4:19" ht="15" thickBot="1">
      <c r="D160" s="1222" t="str">
        <f>INDEX(A:A,MATCH(E160,B:B,0))</f>
        <v>ĐINH THỊ KIM LIÊN</v>
      </c>
      <c r="E160" s="1224" t="s">
        <v>1466</v>
      </c>
      <c r="G160" s="1147">
        <f>SUMIF($H$98:$S$98,"&lt;="&amp;$E$44,$H160:$S160)</f>
        <v>34</v>
      </c>
      <c r="H160" s="1185">
        <v>22</v>
      </c>
      <c r="I160" s="1185">
        <v>12</v>
      </c>
      <c r="J160" s="1185">
        <v>28</v>
      </c>
      <c r="K160" s="1185">
        <f>IF(ISNA(VLOOKUP(E160,TargetTeam!$A$1270:$I$1359,5,0)),0,VLOOKUP(E160,TargetTeam!$A$1270:$I$1359,5,0))</f>
        <v>30</v>
      </c>
      <c r="L160" s="1185">
        <f>IF(ISNA(VLOOKUP(E160,TargetTeam!$A$1363:$I$1454,5,0)),0,VLOOKUP(E160,TargetTeam!$A$1363:$I$1454,5,0))</f>
        <v>28</v>
      </c>
      <c r="M160" s="1185">
        <f>IF(ISNA(VLOOKUP(E160,TargetTeam!$A$1456:$I$1552,5,0)),0,VLOOKUP(E160,TargetTeam!$A$1456:$I$1552,5,0))</f>
        <v>38</v>
      </c>
      <c r="N160" s="1185"/>
      <c r="O160" s="1185"/>
      <c r="P160" s="1185"/>
      <c r="Q160" s="1185"/>
      <c r="R160" s="1185"/>
      <c r="S160" s="1185"/>
    </row>
    <row r="161" spans="4:19" ht="15" thickBot="1">
      <c r="D161" s="1222" t="str">
        <f>INDEX(A:A,MATCH(E161,B:B,0))</f>
        <v>ĐỖ THỊ MƠ</v>
      </c>
      <c r="E161" s="1224" t="s">
        <v>1313</v>
      </c>
      <c r="G161" s="1147">
        <f>SUMIF($H$98:$S$98,"&lt;="&amp;$E$44,$H161:$S161)</f>
        <v>40</v>
      </c>
      <c r="H161" s="1185">
        <v>26</v>
      </c>
      <c r="I161" s="1185">
        <v>14</v>
      </c>
      <c r="J161" s="1185">
        <v>34</v>
      </c>
      <c r="K161" s="1185">
        <f>IF(ISNA(VLOOKUP(E161,TargetTeam!$A$1270:$I$1359,5,0)),0,VLOOKUP(E161,TargetTeam!$A$1270:$I$1359,5,0))</f>
        <v>40</v>
      </c>
      <c r="L161" s="1185">
        <f>IF(ISNA(VLOOKUP(E161,TargetTeam!$A$1363:$I$1454,5,0)),0,VLOOKUP(E161,TargetTeam!$A$1363:$I$1454,5,0))</f>
        <v>37</v>
      </c>
      <c r="M161" s="1185">
        <f>IF(ISNA(VLOOKUP(E161,TargetTeam!$A$1456:$I$1552,5,0)),0,VLOOKUP(E161,TargetTeam!$A$1456:$I$1552,5,0))</f>
        <v>50</v>
      </c>
      <c r="N161" s="1185"/>
      <c r="O161" s="1185"/>
      <c r="P161" s="1185"/>
      <c r="Q161" s="1185"/>
      <c r="R161" s="1185"/>
      <c r="S161" s="1185"/>
    </row>
    <row r="162" spans="4:19" ht="15" thickBot="1">
      <c r="D162" s="1222" t="str">
        <f>INDEX(A:A,MATCH(E162,B:B,0))</f>
        <v>LƯU THỊ OANH</v>
      </c>
      <c r="E162" s="1224" t="s">
        <v>1464</v>
      </c>
      <c r="G162" s="1147">
        <f>SUMIF($H$98:$S$98,"&lt;="&amp;$E$44,$H162:$S162)</f>
        <v>34</v>
      </c>
      <c r="H162" s="1185">
        <v>22</v>
      </c>
      <c r="I162" s="1185">
        <v>12</v>
      </c>
      <c r="J162" s="1185">
        <v>29</v>
      </c>
      <c r="K162" s="1185">
        <f>IF(ISNA(VLOOKUP(E162,TargetTeam!$A$1270:$I$1359,5,0)),0,VLOOKUP(E162,TargetTeam!$A$1270:$I$1359,5,0))</f>
        <v>35</v>
      </c>
      <c r="L162" s="1185">
        <f>IF(ISNA(VLOOKUP(E162,TargetTeam!$A$1363:$I$1454,5,0)),0,VLOOKUP(E162,TargetTeam!$A$1363:$I$1454,5,0))</f>
        <v>33</v>
      </c>
      <c r="M162" s="1185">
        <f>IF(ISNA(VLOOKUP(E162,TargetTeam!$A$1456:$I$1552,5,0)),0,VLOOKUP(E162,TargetTeam!$A$1456:$I$1552,5,0))</f>
        <v>44</v>
      </c>
      <c r="N162" s="1185"/>
      <c r="O162" s="1185"/>
      <c r="P162" s="1185"/>
      <c r="Q162" s="1185"/>
      <c r="R162" s="1185"/>
      <c r="S162" s="1185"/>
    </row>
    <row r="163" spans="4:19" ht="13.5" customHeight="1">
      <c r="E163" s="1147"/>
    </row>
    <row r="164" spans="4:19">
      <c r="E164" s="1149">
        <f>E98</f>
        <v>2</v>
      </c>
      <c r="H164" s="1149">
        <v>1</v>
      </c>
      <c r="I164" s="1149">
        <v>2</v>
      </c>
      <c r="J164" s="1149">
        <v>3</v>
      </c>
      <c r="K164" s="1149">
        <v>4</v>
      </c>
      <c r="L164" s="1149">
        <v>5</v>
      </c>
      <c r="M164" s="1149">
        <v>6</v>
      </c>
      <c r="N164" s="1149">
        <v>7</v>
      </c>
      <c r="O164" s="1149">
        <v>8</v>
      </c>
      <c r="P164" s="1149">
        <v>9</v>
      </c>
      <c r="Q164" s="1149">
        <v>10</v>
      </c>
      <c r="R164" s="1149">
        <v>11</v>
      </c>
      <c r="S164" s="1149">
        <v>12</v>
      </c>
    </row>
    <row r="165" spans="4:19">
      <c r="E165" s="1147" t="s">
        <v>1007</v>
      </c>
      <c r="F165" s="904" t="s">
        <v>432</v>
      </c>
      <c r="G165" s="1155" t="s">
        <v>117</v>
      </c>
      <c r="H165" s="152" t="s">
        <v>2444</v>
      </c>
      <c r="I165" s="111" t="s">
        <v>23</v>
      </c>
      <c r="J165" s="111" t="s">
        <v>24</v>
      </c>
      <c r="K165" s="111" t="s">
        <v>25</v>
      </c>
      <c r="L165" s="111" t="s">
        <v>26</v>
      </c>
      <c r="M165" s="111" t="s">
        <v>27</v>
      </c>
      <c r="N165" s="111" t="s">
        <v>28</v>
      </c>
      <c r="O165" s="111" t="s">
        <v>29</v>
      </c>
      <c r="P165" s="111" t="s">
        <v>30</v>
      </c>
      <c r="Q165" s="111" t="s">
        <v>31</v>
      </c>
      <c r="R165" s="111" t="s">
        <v>32</v>
      </c>
      <c r="S165" s="111" t="s">
        <v>33</v>
      </c>
    </row>
    <row r="166" spans="4:19">
      <c r="D166" s="1209" t="s">
        <v>9</v>
      </c>
      <c r="E166" s="1210" t="s">
        <v>35</v>
      </c>
      <c r="G166" s="1147">
        <f t="shared" ref="G166:G212" si="10">SUMIF($H$164:$S$164,"&lt;="&amp;$E$44,$H166:$S166)</f>
        <v>500</v>
      </c>
      <c r="H166" s="1177">
        <f>(IF(ISNA(VLOOKUP(E166,TargetTeam!$A$1002:$I$1086,4,0)),0,VLOOKUP(E166,TargetTeam!$A$1002:$I$1086,4,0)))/1000000</f>
        <v>300</v>
      </c>
      <c r="I166" s="1177">
        <f>(IF(ISNA(VLOOKUP(E166,TargetTeam!$A$1091:$D$1174,4,0)),0,VLOOKUP(E166,TargetTeam!$A$1091:$D$1174,4,0)))/1000000</f>
        <v>200</v>
      </c>
      <c r="J166" s="1177">
        <f>(IF(ISNA(VLOOKUP(E166,TargetTeam!$A$1178:$I$1266,4,0)),0,VLOOKUP(E166,TargetTeam!$A$1178:$I$1266,4,0)))/1000000</f>
        <v>900</v>
      </c>
      <c r="K166" s="1177">
        <f>(IF(ISNA(VLOOKUP(E166,TargetTeam!$A$1270:$I$1359,4,0)),0,VLOOKUP(E166,TargetTeam!$A$1270:$I$1359,4,0)))/1000000</f>
        <v>800</v>
      </c>
      <c r="L166" s="1177">
        <f>(IF(ISNA(VLOOKUP(E166,TargetTeam!$A$1363:$I$1414,4,0)),0,VLOOKUP(E166,TargetTeam!$A$1363:$I$1414,4,0)))/1000000</f>
        <v>700.00000000000011</v>
      </c>
      <c r="M166" s="1177">
        <f>(IF(ISNA(VLOOKUP(E166,TargetTeam!$A$1456:$I$1552,4,0)),0,VLOOKUP(E166,TargetTeam!$A$1456:$I$1552,4,0)))/1000000</f>
        <v>930</v>
      </c>
      <c r="N166" s="1177"/>
      <c r="O166" s="1177"/>
      <c r="P166" s="1177"/>
      <c r="Q166" s="1177"/>
      <c r="R166" s="1177"/>
      <c r="S166" s="1177"/>
    </row>
    <row r="167" spans="4:19">
      <c r="D167" s="1209" t="s">
        <v>3412</v>
      </c>
      <c r="E167" s="1210" t="s">
        <v>64</v>
      </c>
      <c r="G167" s="1147">
        <f t="shared" si="10"/>
        <v>650</v>
      </c>
      <c r="H167" s="1177">
        <f>(IF(ISNA(VLOOKUP(E167,TargetTeam!$A$1002:$I$1086,4,0)),0,VLOOKUP(E167,TargetTeam!$A$1002:$I$1086,4,0)))/1000000</f>
        <v>390</v>
      </c>
      <c r="I167" s="1177">
        <f>(IF(ISNA(VLOOKUP(E167,TargetTeam!$A$1091:$D$1174,4,0)),0,VLOOKUP(E167,TargetTeam!$A$1091:$D$1174,4,0)))/1000000</f>
        <v>260</v>
      </c>
      <c r="J167" s="1177">
        <f>(IF(ISNA(VLOOKUP(E167,TargetTeam!$A$1178:$I$1266,4,0)),0,VLOOKUP(E167,TargetTeam!$A$1178:$I$1266,4,0)))/1000000</f>
        <v>1170</v>
      </c>
      <c r="K167" s="1177">
        <f>(IF(ISNA(VLOOKUP(E167,TargetTeam!$A$1270:$I$1359,4,0)),0,VLOOKUP(E167,TargetTeam!$A$1270:$I$1359,4,0)))/1000000</f>
        <v>1000</v>
      </c>
      <c r="L167" s="1177">
        <f>(IF(ISNA(VLOOKUP(E167,TargetTeam!$A$1363:$I$1414,4,0)),0,VLOOKUP(E167,TargetTeam!$A$1363:$I$1414,4,0)))/1000000</f>
        <v>900.00000000000011</v>
      </c>
      <c r="M167" s="1177">
        <f>(IF(ISNA(VLOOKUP(E167,TargetTeam!$A$1456:$I$1552,4,0)),0,VLOOKUP(E167,TargetTeam!$A$1456:$I$1552,4,0)))/1000000</f>
        <v>2050</v>
      </c>
      <c r="N167" s="1177"/>
      <c r="O167" s="1177"/>
      <c r="P167" s="1177"/>
      <c r="Q167" s="1177"/>
      <c r="R167" s="1177"/>
      <c r="S167" s="1177"/>
    </row>
    <row r="168" spans="4:19">
      <c r="D168" s="1209" t="s">
        <v>3456</v>
      </c>
      <c r="E168" s="1210" t="s">
        <v>131</v>
      </c>
      <c r="G168" s="1147">
        <f t="shared" si="10"/>
        <v>1178.2</v>
      </c>
      <c r="H168" s="1177">
        <f>(IF(ISNA(VLOOKUP(E168,TargetTeam!$A$1002:$I$1086,4,0)),0,VLOOKUP(E168,TargetTeam!$A$1002:$I$1086,4,0)))/1000000</f>
        <v>673.1</v>
      </c>
      <c r="I168" s="1177">
        <f>(IF(ISNA(VLOOKUP(E168,TargetTeam!$A$1091:$D$1174,4,0)),0,VLOOKUP(E168,TargetTeam!$A$1091:$D$1174,4,0)))/1000000</f>
        <v>505.1</v>
      </c>
      <c r="J168" s="1177">
        <f>(IF(ISNA(VLOOKUP(E168,TargetTeam!$A$1178:$I$1266,4,0)),0,VLOOKUP(E168,TargetTeam!$A$1178:$I$1266,4,0)))/1000000</f>
        <v>1059</v>
      </c>
      <c r="K168" s="1177">
        <f>(IF(ISNA(VLOOKUP(E168,TargetTeam!$A$1270:$I$1359,4,0)),0,VLOOKUP(E168,TargetTeam!$A$1270:$I$1359,4,0)))/1000000</f>
        <v>1063</v>
      </c>
      <c r="L168" s="1177">
        <f>(IF(ISNA(VLOOKUP(E168,TargetTeam!$A$1363:$I$1414,4,0)),0,VLOOKUP(E168,TargetTeam!$A$1363:$I$1414,4,0)))/1000000</f>
        <v>1238.5</v>
      </c>
      <c r="M168" s="1177">
        <f>(IF(ISNA(VLOOKUP(E168,TargetTeam!$A$1456:$I$1552,4,0)),0,VLOOKUP(E168,TargetTeam!$A$1456:$I$1552,4,0)))/1000000</f>
        <v>1868.5</v>
      </c>
      <c r="N168" s="1177"/>
      <c r="O168" s="1177"/>
      <c r="P168" s="1177"/>
      <c r="Q168" s="1177"/>
      <c r="R168" s="1177"/>
      <c r="S168" s="1177"/>
    </row>
    <row r="169" spans="4:19">
      <c r="D169" s="1209" t="s">
        <v>141</v>
      </c>
      <c r="E169" s="1210" t="s">
        <v>136</v>
      </c>
      <c r="G169" s="1147">
        <f t="shared" si="10"/>
        <v>690</v>
      </c>
      <c r="H169" s="1177">
        <f>(IF(ISNA(VLOOKUP(E169,TargetTeam!$A$1002:$I$1086,4,0)),0,VLOOKUP(E169,TargetTeam!$A$1002:$I$1086,4,0)))/1000000</f>
        <v>345</v>
      </c>
      <c r="I169" s="1177">
        <f>(IF(ISNA(VLOOKUP(E169,TargetTeam!$A$1091:$D$1174,4,0)),0,VLOOKUP(E169,TargetTeam!$A$1091:$D$1174,4,0)))/1000000</f>
        <v>345</v>
      </c>
      <c r="J169" s="1177">
        <f>(IF(ISNA(VLOOKUP(E169,TargetTeam!$A$1178:$I$1266,4,0)),0,VLOOKUP(E169,TargetTeam!$A$1178:$I$1266,4,0)))/1000000</f>
        <v>805</v>
      </c>
      <c r="K169" s="1177">
        <f>(IF(ISNA(VLOOKUP(E169,TargetTeam!$A$1270:$I$1359,4,0)),0,VLOOKUP(E169,TargetTeam!$A$1270:$I$1359,4,0)))/1000000</f>
        <v>875</v>
      </c>
      <c r="L169" s="1177">
        <f>(IF(ISNA(VLOOKUP(E169,TargetTeam!$A$1363:$I$1414,4,0)),0,VLOOKUP(E169,TargetTeam!$A$1363:$I$1414,4,0)))/1000000</f>
        <v>0</v>
      </c>
      <c r="M169" s="1177">
        <f>(IF(ISNA(VLOOKUP(E169,TargetTeam!$A$1456:$I$1552,4,0)),0,VLOOKUP(E169,TargetTeam!$A$1456:$I$1552,4,0)))/1000000</f>
        <v>0</v>
      </c>
      <c r="N169" s="1177"/>
      <c r="O169" s="1177"/>
      <c r="P169" s="1177"/>
      <c r="Q169" s="1177"/>
      <c r="R169" s="1177"/>
      <c r="S169" s="1177"/>
    </row>
    <row r="170" spans="4:19">
      <c r="D170" s="1209" t="s">
        <v>142</v>
      </c>
      <c r="E170" s="1210" t="s">
        <v>133</v>
      </c>
      <c r="G170" s="1147">
        <f t="shared" si="10"/>
        <v>972</v>
      </c>
      <c r="H170" s="1177">
        <f>(IF(ISNA(VLOOKUP(E170,TargetTeam!$A$1002:$I$1086,4,0)),0,VLOOKUP(E170,TargetTeam!$A$1002:$I$1086,4,0)))/1000000</f>
        <v>486</v>
      </c>
      <c r="I170" s="1177">
        <f>(IF(ISNA(VLOOKUP(E170,TargetTeam!$A$1091:$D$1174,4,0)),0,VLOOKUP(E170,TargetTeam!$A$1091:$D$1174,4,0)))/1000000</f>
        <v>486</v>
      </c>
      <c r="J170" s="1177">
        <f>(IF(ISNA(VLOOKUP(E170,TargetTeam!$A$1178:$I$1266,4,0)),0,VLOOKUP(E170,TargetTeam!$A$1178:$I$1266,4,0)))/1000000</f>
        <v>1134</v>
      </c>
      <c r="K170" s="1177">
        <f>(IF(ISNA(VLOOKUP(E170,TargetTeam!$A$1270:$I$1359,4,0)),0,VLOOKUP(E170,TargetTeam!$A$1270:$I$1359,4,0)))/1000000</f>
        <v>1233</v>
      </c>
      <c r="L170" s="1177">
        <f>(IF(ISNA(VLOOKUP(E170,TargetTeam!$A$1363:$I$1414,4,0)),0,VLOOKUP(E170,TargetTeam!$A$1363:$I$1414,4,0)))/1000000</f>
        <v>1243.5</v>
      </c>
      <c r="M170" s="1177">
        <f>(IF(ISNA(VLOOKUP(E170,TargetTeam!$A$1456:$I$1552,4,0)),0,VLOOKUP(E170,TargetTeam!$A$1456:$I$1552,4,0)))/1000000</f>
        <v>1643.5</v>
      </c>
      <c r="N170" s="1177"/>
      <c r="O170" s="1177"/>
      <c r="P170" s="1177"/>
      <c r="Q170" s="1177"/>
      <c r="R170" s="1177"/>
      <c r="S170" s="1177"/>
    </row>
    <row r="171" spans="4:19">
      <c r="D171" s="1209" t="s">
        <v>139</v>
      </c>
      <c r="E171" s="1210" t="s">
        <v>130</v>
      </c>
      <c r="G171" s="1147">
        <f t="shared" si="10"/>
        <v>1230</v>
      </c>
      <c r="H171" s="1177">
        <f>(IF(ISNA(VLOOKUP(E171,TargetTeam!$A$1002:$I$1086,4,0)),0,VLOOKUP(E171,TargetTeam!$A$1002:$I$1086,4,0)))/1000000</f>
        <v>615</v>
      </c>
      <c r="I171" s="1177">
        <f>(IF(ISNA(VLOOKUP(E171,TargetTeam!$A$1091:$D$1174,4,0)),0,VLOOKUP(E171,TargetTeam!$A$1091:$D$1174,4,0)))/1000000</f>
        <v>615</v>
      </c>
      <c r="J171" s="1177">
        <f>(IF(ISNA(VLOOKUP(E171,TargetTeam!$A$1178:$I$1266,4,0)),0,VLOOKUP(E171,TargetTeam!$A$1178:$I$1266,4,0)))/1000000</f>
        <v>1435.0000000000002</v>
      </c>
      <c r="K171" s="1177">
        <f>(IF(ISNA(VLOOKUP(E171,TargetTeam!$A$1270:$I$1359,4,0)),0,VLOOKUP(E171,TargetTeam!$A$1270:$I$1359,4,0)))/1000000</f>
        <v>1559</v>
      </c>
      <c r="L171" s="1177">
        <f>(IF(ISNA(VLOOKUP(E171,TargetTeam!$A$1363:$I$1414,4,0)),0,VLOOKUP(E171,TargetTeam!$A$1363:$I$1414,4,0)))/1000000</f>
        <v>0</v>
      </c>
      <c r="M171" s="1177">
        <f>(IF(ISNA(VLOOKUP(E171,TargetTeam!$A$1456:$I$1552,4,0)),0,VLOOKUP(E171,TargetTeam!$A$1456:$I$1552,4,0)))/1000000</f>
        <v>0</v>
      </c>
      <c r="N171" s="1177"/>
      <c r="O171" s="1177"/>
      <c r="P171" s="1177"/>
      <c r="Q171" s="1177"/>
      <c r="R171" s="1177"/>
      <c r="S171" s="1177"/>
    </row>
    <row r="172" spans="4:19">
      <c r="D172" s="1209" t="s">
        <v>145</v>
      </c>
      <c r="E172" s="1210" t="s">
        <v>138</v>
      </c>
      <c r="G172" s="1147">
        <f t="shared" si="10"/>
        <v>450</v>
      </c>
      <c r="H172" s="1177">
        <f>(IF(ISNA(VLOOKUP(E172,TargetTeam!$A$1002:$I$1086,4,0)),0,VLOOKUP(E172,TargetTeam!$A$1002:$I$1086,4,0)))/1000000</f>
        <v>270</v>
      </c>
      <c r="I172" s="1177">
        <f>(IF(ISNA(VLOOKUP(E172,TargetTeam!$A$1091:$D$1174,4,0)),0,VLOOKUP(E172,TargetTeam!$A$1091:$D$1174,4,0)))/1000000</f>
        <v>180</v>
      </c>
      <c r="J172" s="1177">
        <f>(IF(ISNA(VLOOKUP(E172,TargetTeam!$A$1178:$I$1266,4,0)),0,VLOOKUP(E172,TargetTeam!$A$1178:$I$1266,4,0)))/1000000</f>
        <v>810</v>
      </c>
      <c r="K172" s="1177">
        <f>(IF(ISNA(VLOOKUP(E172,TargetTeam!$A$1270:$I$1359,4,0)),0,VLOOKUP(E172,TargetTeam!$A$1270:$I$1359,4,0)))/1000000</f>
        <v>700</v>
      </c>
      <c r="L172" s="1177">
        <f>(IF(ISNA(VLOOKUP(E172,TargetTeam!$A$1363:$I$1414,4,0)),0,VLOOKUP(E172,TargetTeam!$A$1363:$I$1414,4,0)))/1000000</f>
        <v>650.00000000000011</v>
      </c>
      <c r="M172" s="1177">
        <f>(IF(ISNA(VLOOKUP(E172,TargetTeam!$A$1456:$I$1552,4,0)),0,VLOOKUP(E172,TargetTeam!$A$1456:$I$1552,4,0)))/1000000</f>
        <v>0</v>
      </c>
      <c r="N172" s="1177"/>
      <c r="O172" s="1177"/>
      <c r="P172" s="1177"/>
      <c r="Q172" s="1177"/>
      <c r="R172" s="1177"/>
      <c r="S172" s="1177"/>
    </row>
    <row r="173" spans="4:19">
      <c r="D173" s="1209" t="s">
        <v>1458</v>
      </c>
      <c r="E173" s="1210" t="s">
        <v>1457</v>
      </c>
      <c r="G173" s="1147">
        <f t="shared" si="10"/>
        <v>400</v>
      </c>
      <c r="H173" s="1177">
        <f>(IF(ISNA(VLOOKUP(E173,TargetTeam!$A$1002:$I$1086,4,0)),0,VLOOKUP(E173,TargetTeam!$A$1002:$I$1086,4,0)))/1000000</f>
        <v>240</v>
      </c>
      <c r="I173" s="1177">
        <f>(IF(ISNA(VLOOKUP(E173,TargetTeam!$A$1091:$D$1174,4,0)),0,VLOOKUP(E173,TargetTeam!$A$1091:$D$1174,4,0)))/1000000</f>
        <v>160</v>
      </c>
      <c r="J173" s="1177">
        <f>(IF(ISNA(VLOOKUP(E173,TargetTeam!$A$1178:$I$1266,4,0)),0,VLOOKUP(E173,TargetTeam!$A$1178:$I$1266,4,0)))/1000000</f>
        <v>720</v>
      </c>
      <c r="K173" s="1177">
        <f>(IF(ISNA(VLOOKUP(E173,TargetTeam!$A$1270:$I$1359,4,0)),0,VLOOKUP(E173,TargetTeam!$A$1270:$I$1359,4,0)))/1000000</f>
        <v>650</v>
      </c>
      <c r="L173" s="1177">
        <f>(IF(ISNA(VLOOKUP(E173,TargetTeam!$A$1363:$I$1414,4,0)),0,VLOOKUP(E173,TargetTeam!$A$1363:$I$1414,4,0)))/1000000</f>
        <v>600</v>
      </c>
      <c r="M173" s="1177">
        <f>(IF(ISNA(VLOOKUP(E173,TargetTeam!$A$1456:$I$1552,4,0)),0,VLOOKUP(E173,TargetTeam!$A$1456:$I$1552,4,0)))/1000000</f>
        <v>780</v>
      </c>
      <c r="N173" s="1177"/>
      <c r="O173" s="1177"/>
      <c r="P173" s="1177"/>
      <c r="Q173" s="1177"/>
      <c r="R173" s="1177"/>
      <c r="S173" s="1177"/>
    </row>
    <row r="174" spans="4:19">
      <c r="D174" s="1209" t="s">
        <v>1844</v>
      </c>
      <c r="E174" s="1210" t="s">
        <v>572</v>
      </c>
      <c r="G174" s="1147">
        <f t="shared" si="10"/>
        <v>443.4</v>
      </c>
      <c r="H174" s="1177">
        <f>(IF(ISNA(VLOOKUP(E174,TargetTeam!$A$1002:$I$1086,4,0)),0,VLOOKUP(E174,TargetTeam!$A$1002:$I$1086,4,0)))/1000000</f>
        <v>253.2</v>
      </c>
      <c r="I174" s="1177">
        <f>(IF(ISNA(VLOOKUP(E174,TargetTeam!$A$1091:$D$1174,4,0)),0,VLOOKUP(E174,TargetTeam!$A$1091:$D$1174,4,0)))/1000000</f>
        <v>190.2</v>
      </c>
      <c r="J174" s="1177">
        <f>(IF(ISNA(VLOOKUP(E174,TargetTeam!$A$1178:$I$1266,4,0)),0,VLOOKUP(E174,TargetTeam!$A$1178:$I$1266,4,0)))/1000000</f>
        <v>444.4</v>
      </c>
      <c r="K174" s="1177">
        <f>(IF(ISNA(VLOOKUP(E174,TargetTeam!$A$1270:$I$1359,4,0)),0,VLOOKUP(E174,TargetTeam!$A$1270:$I$1359,4,0)))/1000000</f>
        <v>475</v>
      </c>
      <c r="L174" s="1177">
        <f>(IF(ISNA(VLOOKUP(E174,TargetTeam!$A$1363:$I$1414,4,0)),0,VLOOKUP(E174,TargetTeam!$A$1363:$I$1414,4,0)))/1000000</f>
        <v>0</v>
      </c>
      <c r="M174" s="1177">
        <f>(IF(ISNA(VLOOKUP(E174,TargetTeam!$A$1456:$I$1552,4,0)),0,VLOOKUP(E174,TargetTeam!$A$1456:$I$1552,4,0)))/1000000</f>
        <v>0</v>
      </c>
      <c r="N174" s="1177"/>
      <c r="O174" s="1177"/>
      <c r="P174" s="1177"/>
      <c r="Q174" s="1177"/>
      <c r="R174" s="1177"/>
      <c r="S174" s="1177"/>
    </row>
    <row r="175" spans="4:19">
      <c r="D175" s="1209" t="s">
        <v>1665</v>
      </c>
      <c r="E175" s="1226" t="s">
        <v>1312</v>
      </c>
      <c r="G175" s="1147">
        <f t="shared" si="10"/>
        <v>1290</v>
      </c>
      <c r="H175" s="1177">
        <f>(IF(ISNA(VLOOKUP(E175,TargetTeam!$A$1002:$I$1086,4,0)),0,VLOOKUP(E175,TargetTeam!$A$1002:$I$1086,4,0)))/1000000</f>
        <v>678</v>
      </c>
      <c r="I175" s="1177">
        <f>(IF(ISNA(VLOOKUP(E175,TargetTeam!$A$1091:$D$1174,4,0)),0,VLOOKUP(E175,TargetTeam!$A$1091:$D$1174,4,0)))/1000000</f>
        <v>612</v>
      </c>
      <c r="J175" s="1177">
        <f>(IF(ISNA(VLOOKUP(E175,TargetTeam!$A$1178:$I$1266,4,0)),0,VLOOKUP(E175,TargetTeam!$A$1178:$I$1266,4,0)))/1000000</f>
        <v>2161.5</v>
      </c>
      <c r="K175" s="1177">
        <f>(IF(ISNA(VLOOKUP(E175,TargetTeam!$A$1270:$I$1359,4,0)),0,VLOOKUP(E175,TargetTeam!$A$1270:$I$1359,4,0)))/1000000</f>
        <v>860.5</v>
      </c>
      <c r="L175" s="1177">
        <f>(IF(ISNA(VLOOKUP(E175,TargetTeam!$A$1363:$I$1414,4,0)),0,VLOOKUP(E175,TargetTeam!$A$1363:$I$1414,4,0)))/1000000</f>
        <v>770</v>
      </c>
      <c r="M175" s="1177">
        <f>(IF(ISNA(VLOOKUP(E175,TargetTeam!$A$1456:$I$1552,4,0)),0,VLOOKUP(E175,TargetTeam!$A$1456:$I$1552,4,0)))/1000000</f>
        <v>0</v>
      </c>
      <c r="N175" s="1177"/>
      <c r="O175" s="1177"/>
      <c r="P175" s="1177"/>
      <c r="Q175" s="1177"/>
      <c r="R175" s="1177"/>
      <c r="S175" s="1177"/>
    </row>
    <row r="176" spans="4:19">
      <c r="D176" s="1209" t="s">
        <v>541</v>
      </c>
      <c r="E176" s="1210" t="s">
        <v>540</v>
      </c>
      <c r="G176" s="1147">
        <f t="shared" si="10"/>
        <v>600</v>
      </c>
      <c r="H176" s="1177">
        <f>(IF(ISNA(VLOOKUP(E176,TargetTeam!$A$1002:$I$1086,4,0)),0,VLOOKUP(E176,TargetTeam!$A$1002:$I$1086,4,0)))/1000000</f>
        <v>300</v>
      </c>
      <c r="I176" s="1177">
        <f>(IF(ISNA(VLOOKUP(E176,TargetTeam!$A$1091:$D$1174,4,0)),0,VLOOKUP(E176,TargetTeam!$A$1091:$D$1174,4,0)))/1000000</f>
        <v>300</v>
      </c>
      <c r="J176" s="1177">
        <f>(IF(ISNA(VLOOKUP(E176,TargetTeam!$A$1178:$I$1266,4,0)),0,VLOOKUP(E176,TargetTeam!$A$1178:$I$1266,4,0)))/1000000</f>
        <v>450</v>
      </c>
      <c r="K176" s="1177">
        <f>(IF(ISNA(VLOOKUP(E176,TargetTeam!$A$1270:$I$1359,4,0)),0,VLOOKUP(E176,TargetTeam!$A$1270:$I$1359,4,0)))/1000000</f>
        <v>920</v>
      </c>
      <c r="L176" s="1177">
        <f>(IF(ISNA(VLOOKUP(E176,TargetTeam!$A$1363:$I$1414,4,0)),0,VLOOKUP(E176,TargetTeam!$A$1363:$I$1414,4,0)))/1000000</f>
        <v>700</v>
      </c>
      <c r="M176" s="1177">
        <f>(IF(ISNA(VLOOKUP(E176,TargetTeam!$A$1456:$I$1552,4,0)),0,VLOOKUP(E176,TargetTeam!$A$1456:$I$1552,4,0)))/1000000</f>
        <v>0</v>
      </c>
      <c r="N176" s="1177"/>
      <c r="O176" s="1177"/>
      <c r="P176" s="1177"/>
      <c r="Q176" s="1177"/>
      <c r="R176" s="1177"/>
      <c r="S176" s="1177"/>
    </row>
    <row r="177" spans="4:19">
      <c r="D177" s="1209" t="s">
        <v>1671</v>
      </c>
      <c r="E177" s="1210" t="s">
        <v>561</v>
      </c>
      <c r="G177" s="1147">
        <f t="shared" si="10"/>
        <v>290</v>
      </c>
      <c r="H177" s="1177">
        <f>(IF(ISNA(VLOOKUP(E177,TargetTeam!$A$1002:$I$1086,4,0)),0,VLOOKUP(E177,TargetTeam!$A$1002:$I$1086,4,0)))/1000000</f>
        <v>170</v>
      </c>
      <c r="I177" s="1177">
        <f>(IF(ISNA(VLOOKUP(E177,TargetTeam!$A$1091:$D$1174,4,0)),0,VLOOKUP(E177,TargetTeam!$A$1091:$D$1174,4,0)))/1000000</f>
        <v>120</v>
      </c>
      <c r="J177" s="1177">
        <f>(IF(ISNA(VLOOKUP(E177,TargetTeam!$A$1178:$I$1266,4,0)),0,VLOOKUP(E177,TargetTeam!$A$1178:$I$1266,4,0)))/1000000</f>
        <v>310</v>
      </c>
      <c r="K177" s="1177">
        <f>(IF(ISNA(VLOOKUP(E177,TargetTeam!$A$1270:$I$1359,4,0)),0,VLOOKUP(E177,TargetTeam!$A$1270:$I$1359,4,0)))/1000000</f>
        <v>700</v>
      </c>
      <c r="L177" s="1177">
        <f>(IF(ISNA(VLOOKUP(E177,TargetTeam!$A$1363:$I$1414,4,0)),0,VLOOKUP(E177,TargetTeam!$A$1363:$I$1414,4,0)))/1000000</f>
        <v>780</v>
      </c>
      <c r="M177" s="1177">
        <f>(IF(ISNA(VLOOKUP(E177,TargetTeam!$A$1456:$I$1552,4,0)),0,VLOOKUP(E177,TargetTeam!$A$1456:$I$1552,4,0)))/1000000</f>
        <v>0</v>
      </c>
      <c r="N177" s="1177"/>
      <c r="O177" s="1177"/>
      <c r="P177" s="1177"/>
      <c r="Q177" s="1177"/>
      <c r="R177" s="1177"/>
      <c r="S177" s="1177"/>
    </row>
    <row r="178" spans="4:19">
      <c r="D178" s="1209" t="s">
        <v>567</v>
      </c>
      <c r="E178" s="1210" t="s">
        <v>571</v>
      </c>
      <c r="G178" s="1147">
        <f t="shared" si="10"/>
        <v>600</v>
      </c>
      <c r="H178" s="1177">
        <f>(IF(ISNA(VLOOKUP(E178,TargetTeam!$A$1002:$I$1086,4,0)),0,VLOOKUP(E178,TargetTeam!$A$1002:$I$1086,4,0)))/1000000</f>
        <v>300</v>
      </c>
      <c r="I178" s="1177">
        <f>(IF(ISNA(VLOOKUP(E178,TargetTeam!$A$1091:$D$1174,4,0)),0,VLOOKUP(E178,TargetTeam!$A$1091:$D$1174,4,0)))/1000000</f>
        <v>300</v>
      </c>
      <c r="J178" s="1177">
        <f>(IF(ISNA(VLOOKUP(E178,TargetTeam!$A$1178:$I$1266,4,0)),0,VLOOKUP(E178,TargetTeam!$A$1178:$I$1266,4,0)))/1000000</f>
        <v>700</v>
      </c>
      <c r="K178" s="1177">
        <f>(IF(ISNA(VLOOKUP(E178,TargetTeam!$A$1270:$I$1359,4,0)),0,VLOOKUP(E178,TargetTeam!$A$1270:$I$1359,4,0)))/1000000</f>
        <v>760</v>
      </c>
      <c r="L178" s="1177">
        <f>(IF(ISNA(VLOOKUP(E178,TargetTeam!$A$1363:$I$1414,4,0)),0,VLOOKUP(E178,TargetTeam!$A$1363:$I$1414,4,0)))/1000000</f>
        <v>0</v>
      </c>
      <c r="M178" s="1177">
        <f>(IF(ISNA(VLOOKUP(E178,TargetTeam!$A$1456:$I$1552,4,0)),0,VLOOKUP(E178,TargetTeam!$A$1456:$I$1552,4,0)))/1000000</f>
        <v>0</v>
      </c>
      <c r="N178" s="1177"/>
      <c r="O178" s="1177"/>
      <c r="P178" s="1177"/>
      <c r="Q178" s="1177"/>
      <c r="R178" s="1177"/>
      <c r="S178" s="1177"/>
    </row>
    <row r="179" spans="4:19">
      <c r="D179" s="1209" t="s">
        <v>555</v>
      </c>
      <c r="E179" s="1210" t="s">
        <v>559</v>
      </c>
      <c r="G179" s="1147">
        <f t="shared" si="10"/>
        <v>450</v>
      </c>
      <c r="H179" s="1177">
        <f>(IF(ISNA(VLOOKUP(E179,TargetTeam!$A$1002:$I$1086,4,0)),0,VLOOKUP(E179,TargetTeam!$A$1002:$I$1086,4,0)))/1000000</f>
        <v>270</v>
      </c>
      <c r="I179" s="1177">
        <f>(IF(ISNA(VLOOKUP(E179,TargetTeam!$A$1091:$D$1174,4,0)),0,VLOOKUP(E179,TargetTeam!$A$1091:$D$1174,4,0)))/1000000</f>
        <v>180</v>
      </c>
      <c r="J179" s="1177">
        <f>(IF(ISNA(VLOOKUP(E179,TargetTeam!$A$1178:$I$1266,4,0)),0,VLOOKUP(E179,TargetTeam!$A$1178:$I$1266,4,0)))/1000000</f>
        <v>810</v>
      </c>
      <c r="K179" s="1177">
        <f>(IF(ISNA(VLOOKUP(E179,TargetTeam!$A$1270:$I$1359,4,0)),0,VLOOKUP(E179,TargetTeam!$A$1270:$I$1359,4,0)))/1000000</f>
        <v>700</v>
      </c>
      <c r="L179" s="1177">
        <f>(IF(ISNA(VLOOKUP(E179,TargetTeam!$A$1363:$I$1414,4,0)),0,VLOOKUP(E179,TargetTeam!$A$1363:$I$1414,4,0)))/1000000</f>
        <v>650.00000000000011</v>
      </c>
      <c r="M179" s="1177">
        <f>(IF(ISNA(VLOOKUP(E179,TargetTeam!$A$1456:$I$1552,4,0)),0,VLOOKUP(E179,TargetTeam!$A$1456:$I$1552,4,0)))/1000000</f>
        <v>850</v>
      </c>
      <c r="N179" s="1177"/>
      <c r="O179" s="1177"/>
      <c r="P179" s="1177"/>
      <c r="Q179" s="1177"/>
      <c r="R179" s="1177"/>
      <c r="S179" s="1177"/>
    </row>
    <row r="180" spans="4:19">
      <c r="D180" s="1209" t="s">
        <v>1460</v>
      </c>
      <c r="E180" s="1210" t="s">
        <v>1459</v>
      </c>
      <c r="G180" s="1147">
        <f t="shared" si="10"/>
        <v>240</v>
      </c>
      <c r="H180" s="1177">
        <f>(IF(ISNA(VLOOKUP(E180,TargetTeam!$A$1002:$I$1086,4,0)),0,VLOOKUP(E180,TargetTeam!$A$1002:$I$1086,4,0)))/1000000</f>
        <v>240</v>
      </c>
      <c r="I180" s="1177">
        <f>(IF(ISNA(VLOOKUP(E180,TargetTeam!$A$1091:$D$1174,4,0)),0,VLOOKUP(E180,TargetTeam!$A$1091:$D$1174,4,0)))/1000000</f>
        <v>0</v>
      </c>
      <c r="J180" s="1177">
        <f>(IF(ISNA(VLOOKUP(E180,TargetTeam!$A$1178:$I$1266,4,0)),0,VLOOKUP(E180,TargetTeam!$A$1178:$I$1266,4,0)))/1000000</f>
        <v>0</v>
      </c>
      <c r="K180" s="1177">
        <f>(IF(ISNA(VLOOKUP(E180,TargetTeam!$A$1270:$I$1359,4,0)),0,VLOOKUP(E180,TargetTeam!$A$1270:$I$1359,4,0)))/1000000</f>
        <v>0</v>
      </c>
      <c r="L180" s="1177">
        <f>(IF(ISNA(VLOOKUP(E180,TargetTeam!$A$1363:$I$1414,4,0)),0,VLOOKUP(E180,TargetTeam!$A$1363:$I$1414,4,0)))/1000000</f>
        <v>0</v>
      </c>
      <c r="M180" s="1177">
        <f>(IF(ISNA(VLOOKUP(E180,TargetTeam!$A$1456:$I$1552,4,0)),0,VLOOKUP(E180,TargetTeam!$A$1456:$I$1552,4,0)))/1000000</f>
        <v>0</v>
      </c>
      <c r="N180" s="1177"/>
      <c r="O180" s="1177"/>
      <c r="P180" s="1177"/>
      <c r="Q180" s="1177"/>
      <c r="R180" s="1177"/>
      <c r="S180" s="1177"/>
    </row>
    <row r="181" spans="4:19">
      <c r="D181" s="1209" t="s">
        <v>566</v>
      </c>
      <c r="E181" s="1210" t="s">
        <v>570</v>
      </c>
      <c r="G181" s="1147">
        <f t="shared" si="10"/>
        <v>870</v>
      </c>
      <c r="H181" s="1177">
        <f>(IF(ISNA(VLOOKUP(E181,TargetTeam!$A$1002:$I$1086,4,0)),0,VLOOKUP(E181,TargetTeam!$A$1002:$I$1086,4,0)))/1000000</f>
        <v>435</v>
      </c>
      <c r="I181" s="1177">
        <f>(IF(ISNA(VLOOKUP(E181,TargetTeam!$A$1091:$D$1174,4,0)),0,VLOOKUP(E181,TargetTeam!$A$1091:$D$1174,4,0)))/1000000</f>
        <v>435</v>
      </c>
      <c r="J181" s="1177">
        <f>(IF(ISNA(VLOOKUP(E181,TargetTeam!$A$1178:$I$1266,4,0)),0,VLOOKUP(E181,TargetTeam!$A$1178:$I$1266,4,0)))/1000000</f>
        <v>1015.0000000000001</v>
      </c>
      <c r="K181" s="1177">
        <f>(IF(ISNA(VLOOKUP(E181,TargetTeam!$A$1270:$I$1359,4,0)),0,VLOOKUP(E181,TargetTeam!$A$1270:$I$1359,4,0)))/1000000</f>
        <v>1079</v>
      </c>
      <c r="L181" s="1177">
        <f>(IF(ISNA(VLOOKUP(E181,TargetTeam!$A$1363:$I$1414,4,0)),0,VLOOKUP(E181,TargetTeam!$A$1363:$I$1414,4,0)))/1000000</f>
        <v>1080.5</v>
      </c>
      <c r="M181" s="1177">
        <f>(IF(ISNA(VLOOKUP(E181,TargetTeam!$A$1456:$I$1552,4,0)),0,VLOOKUP(E181,TargetTeam!$A$1456:$I$1552,4,0)))/1000000</f>
        <v>0</v>
      </c>
      <c r="N181" s="1177"/>
      <c r="O181" s="1177"/>
      <c r="P181" s="1177"/>
      <c r="Q181" s="1177"/>
      <c r="R181" s="1177"/>
      <c r="S181" s="1177"/>
    </row>
    <row r="182" spans="4:19">
      <c r="D182" s="1209" t="s">
        <v>1564</v>
      </c>
      <c r="E182" s="1210" t="s">
        <v>1563</v>
      </c>
      <c r="G182" s="1147">
        <f t="shared" si="10"/>
        <v>450</v>
      </c>
      <c r="H182" s="1177">
        <f>(IF(ISNA(VLOOKUP(E182,TargetTeam!$A$1002:$I$1086,4,0)),0,VLOOKUP(E182,TargetTeam!$A$1002:$I$1086,4,0)))/1000000</f>
        <v>270</v>
      </c>
      <c r="I182" s="1177">
        <f>(IF(ISNA(VLOOKUP(E182,TargetTeam!$A$1091:$D$1174,4,0)),0,VLOOKUP(E182,TargetTeam!$A$1091:$D$1174,4,0)))/1000000</f>
        <v>180</v>
      </c>
      <c r="J182" s="1177">
        <f>(IF(ISNA(VLOOKUP(E182,TargetTeam!$A$1178:$I$1266,4,0)),0,VLOOKUP(E182,TargetTeam!$A$1178:$I$1266,4,0)))/1000000</f>
        <v>810</v>
      </c>
      <c r="K182" s="1177">
        <f>(IF(ISNA(VLOOKUP(E182,TargetTeam!$A$1270:$I$1359,4,0)),0,VLOOKUP(E182,TargetTeam!$A$1270:$I$1359,4,0)))/1000000</f>
        <v>0</v>
      </c>
      <c r="L182" s="1177">
        <f>(IF(ISNA(VLOOKUP(E182,TargetTeam!$A$1363:$I$1414,4,0)),0,VLOOKUP(E182,TargetTeam!$A$1363:$I$1414,4,0)))/1000000</f>
        <v>0</v>
      </c>
      <c r="M182" s="1177">
        <f>(IF(ISNA(VLOOKUP(E182,TargetTeam!$A$1456:$I$1552,4,0)),0,VLOOKUP(E182,TargetTeam!$A$1456:$I$1552,4,0)))/1000000</f>
        <v>0</v>
      </c>
      <c r="N182" s="1177"/>
      <c r="O182" s="1177"/>
      <c r="P182" s="1177"/>
      <c r="Q182" s="1177"/>
      <c r="R182" s="1177"/>
      <c r="S182" s="1177"/>
    </row>
    <row r="183" spans="4:19">
      <c r="D183" s="1209" t="s">
        <v>556</v>
      </c>
      <c r="E183" s="1210" t="s">
        <v>560</v>
      </c>
      <c r="G183" s="1147">
        <f t="shared" si="10"/>
        <v>350</v>
      </c>
      <c r="H183" s="1177">
        <f>(IF(ISNA(VLOOKUP(E183,TargetTeam!$A$1002:$I$1086,4,0)),0,VLOOKUP(E183,TargetTeam!$A$1002:$I$1086,4,0)))/1000000</f>
        <v>160</v>
      </c>
      <c r="I183" s="1177">
        <f>(IF(ISNA(VLOOKUP(E183,TargetTeam!$A$1091:$D$1174,4,0)),0,VLOOKUP(E183,TargetTeam!$A$1091:$D$1174,4,0)))/1000000</f>
        <v>190</v>
      </c>
      <c r="J183" s="1177">
        <f>(IF(ISNA(VLOOKUP(E183,TargetTeam!$A$1178:$I$1266,4,0)),0,VLOOKUP(E183,TargetTeam!$A$1178:$I$1266,4,0)))/1000000</f>
        <v>500</v>
      </c>
      <c r="K183" s="1177">
        <f>(IF(ISNA(VLOOKUP(E183,TargetTeam!$A$1270:$I$1359,4,0)),0,VLOOKUP(E183,TargetTeam!$A$1270:$I$1359,4,0)))/1000000</f>
        <v>800</v>
      </c>
      <c r="L183" s="1177">
        <f>(IF(ISNA(VLOOKUP(E183,TargetTeam!$A$1363:$I$1414,4,0)),0,VLOOKUP(E183,TargetTeam!$A$1363:$I$1414,4,0)))/1000000</f>
        <v>650</v>
      </c>
      <c r="M183" s="1177">
        <f>(IF(ISNA(VLOOKUP(E183,TargetTeam!$A$1456:$I$1552,4,0)),0,VLOOKUP(E183,TargetTeam!$A$1456:$I$1552,4,0)))/1000000</f>
        <v>1800</v>
      </c>
      <c r="N183" s="1177"/>
      <c r="O183" s="1177"/>
      <c r="P183" s="1177"/>
      <c r="Q183" s="1177"/>
      <c r="R183" s="1177"/>
      <c r="S183" s="1177"/>
    </row>
    <row r="184" spans="4:19">
      <c r="D184" s="1209" t="s">
        <v>552</v>
      </c>
      <c r="E184" s="1210" t="s">
        <v>553</v>
      </c>
      <c r="G184" s="1147">
        <f t="shared" si="10"/>
        <v>500</v>
      </c>
      <c r="H184" s="1177">
        <f>(IF(ISNA(VLOOKUP(E184,TargetTeam!$A$1002:$I$1086,4,0)),0,VLOOKUP(E184,TargetTeam!$A$1002:$I$1086,4,0)))/1000000</f>
        <v>300</v>
      </c>
      <c r="I184" s="1177">
        <f>(IF(ISNA(VLOOKUP(E184,TargetTeam!$A$1091:$D$1174,4,0)),0,VLOOKUP(E184,TargetTeam!$A$1091:$D$1174,4,0)))/1000000</f>
        <v>200</v>
      </c>
      <c r="J184" s="1177">
        <f>(IF(ISNA(VLOOKUP(E184,TargetTeam!$A$1178:$I$1266,4,0)),0,VLOOKUP(E184,TargetTeam!$A$1178:$I$1266,4,0)))/1000000</f>
        <v>900</v>
      </c>
      <c r="K184" s="1177">
        <f>(IF(ISNA(VLOOKUP(E184,TargetTeam!$A$1270:$I$1359,4,0)),0,VLOOKUP(E184,TargetTeam!$A$1270:$I$1359,4,0)))/1000000</f>
        <v>800</v>
      </c>
      <c r="L184" s="1177">
        <f>(IF(ISNA(VLOOKUP(E184,TargetTeam!$A$1363:$I$1414,4,0)),0,VLOOKUP(E184,TargetTeam!$A$1363:$I$1414,4,0)))/1000000</f>
        <v>700.00000000000011</v>
      </c>
      <c r="M184" s="1177">
        <f>(IF(ISNA(VLOOKUP(E184,TargetTeam!$A$1456:$I$1552,4,0)),0,VLOOKUP(E184,TargetTeam!$A$1456:$I$1552,4,0)))/1000000</f>
        <v>930</v>
      </c>
      <c r="N184" s="1177"/>
      <c r="O184" s="1177"/>
      <c r="P184" s="1177"/>
      <c r="Q184" s="1177"/>
      <c r="R184" s="1177"/>
      <c r="S184" s="1177"/>
    </row>
    <row r="185" spans="4:19">
      <c r="D185" s="1209" t="s">
        <v>606</v>
      </c>
      <c r="E185" s="1210" t="s">
        <v>645</v>
      </c>
      <c r="G185" s="1147">
        <f t="shared" si="10"/>
        <v>650</v>
      </c>
      <c r="H185" s="1177">
        <f>(IF(ISNA(VLOOKUP(E185,TargetTeam!$A$1002:$I$1086,4,0)),0,VLOOKUP(E185,TargetTeam!$A$1002:$I$1086,4,0)))/1000000</f>
        <v>390</v>
      </c>
      <c r="I185" s="1177">
        <f>(IF(ISNA(VLOOKUP(E185,TargetTeam!$A$1091:$D$1174,4,0)),0,VLOOKUP(E185,TargetTeam!$A$1091:$D$1174,4,0)))/1000000</f>
        <v>260</v>
      </c>
      <c r="J185" s="1177">
        <f>(IF(ISNA(VLOOKUP(E185,TargetTeam!$A$1178:$I$1266,4,0)),0,VLOOKUP(E185,TargetTeam!$A$1178:$I$1266,4,0)))/1000000</f>
        <v>1170</v>
      </c>
      <c r="K185" s="1177">
        <f>(IF(ISNA(VLOOKUP(E185,TargetTeam!$A$1270:$I$1359,4,0)),0,VLOOKUP(E185,TargetTeam!$A$1270:$I$1359,4,0)))/1000000</f>
        <v>900</v>
      </c>
      <c r="L185" s="1177">
        <f>(IF(ISNA(VLOOKUP(E185,TargetTeam!$A$1363:$I$1414,4,0)),0,VLOOKUP(E185,TargetTeam!$A$1363:$I$1414,4,0)))/1000000</f>
        <v>900.00000000000011</v>
      </c>
      <c r="M185" s="1177">
        <f>(IF(ISNA(VLOOKUP(E185,TargetTeam!$A$1456:$I$1552,4,0)),0,VLOOKUP(E185,TargetTeam!$A$1456:$I$1552,4,0)))/1000000</f>
        <v>1250</v>
      </c>
      <c r="N185" s="1177"/>
      <c r="O185" s="1177"/>
      <c r="P185" s="1177"/>
      <c r="Q185" s="1177"/>
      <c r="R185" s="1177"/>
      <c r="S185" s="1177"/>
    </row>
    <row r="186" spans="4:19">
      <c r="D186" s="1209" t="s">
        <v>607</v>
      </c>
      <c r="E186" s="1210" t="s">
        <v>608</v>
      </c>
      <c r="G186" s="1147">
        <f t="shared" si="10"/>
        <v>242.3</v>
      </c>
      <c r="H186" s="1177">
        <f>(IF(ISNA(VLOOKUP(E186,TargetTeam!$A$1002:$I$1086,4,0)),0,VLOOKUP(E186,TargetTeam!$A$1002:$I$1086,4,0)))/1000000</f>
        <v>161.5</v>
      </c>
      <c r="I186" s="1177">
        <f>(IF(ISNA(VLOOKUP(E186,TargetTeam!$A$1091:$D$1174,4,0)),0,VLOOKUP(E186,TargetTeam!$A$1091:$D$1174,4,0)))/1000000</f>
        <v>80.8</v>
      </c>
      <c r="J186" s="1177">
        <f>(IF(ISNA(VLOOKUP(E186,TargetTeam!$A$1178:$I$1266,4,0)),0,VLOOKUP(E186,TargetTeam!$A$1178:$I$1266,4,0)))/1000000</f>
        <v>123</v>
      </c>
      <c r="K186" s="1177">
        <f>(IF(ISNA(VLOOKUP(E186,TargetTeam!$A$1270:$I$1359,4,0)),0,VLOOKUP(E186,TargetTeam!$A$1270:$I$1359,4,0)))/1000000</f>
        <v>450</v>
      </c>
      <c r="L186" s="1177">
        <f>(IF(ISNA(VLOOKUP(E186,TargetTeam!$A$1363:$I$1414,4,0)),0,VLOOKUP(E186,TargetTeam!$A$1363:$I$1414,4,0)))/1000000</f>
        <v>0</v>
      </c>
      <c r="M186" s="1177">
        <f>(IF(ISNA(VLOOKUP(E186,TargetTeam!$A$1456:$I$1552,4,0)),0,VLOOKUP(E186,TargetTeam!$A$1456:$I$1552,4,0)))/1000000</f>
        <v>0</v>
      </c>
      <c r="N186" s="1177"/>
      <c r="O186" s="1177"/>
      <c r="P186" s="1177"/>
      <c r="Q186" s="1177"/>
      <c r="R186" s="1177"/>
      <c r="S186" s="1177"/>
    </row>
    <row r="187" spans="4:19">
      <c r="D187" s="1209" t="s">
        <v>926</v>
      </c>
      <c r="E187" s="1210" t="s">
        <v>1461</v>
      </c>
      <c r="G187" s="1147">
        <f t="shared" si="10"/>
        <v>720</v>
      </c>
      <c r="H187" s="1177">
        <f>(IF(ISNA(VLOOKUP(E187,TargetTeam!$A$1002:$I$1086,4,0)),0,VLOOKUP(E187,TargetTeam!$A$1002:$I$1086,4,0)))/1000000</f>
        <v>360</v>
      </c>
      <c r="I187" s="1177">
        <f>(IF(ISNA(VLOOKUP(E187,TargetTeam!$A$1091:$D$1174,4,0)),0,VLOOKUP(E187,TargetTeam!$A$1091:$D$1174,4,0)))/1000000</f>
        <v>360</v>
      </c>
      <c r="J187" s="1177">
        <f>(IF(ISNA(VLOOKUP(E187,TargetTeam!$A$1178:$I$1266,4,0)),0,VLOOKUP(E187,TargetTeam!$A$1178:$I$1266,4,0)))/1000000</f>
        <v>840.00000000000011</v>
      </c>
      <c r="K187" s="1177">
        <f>(IF(ISNA(VLOOKUP(E187,TargetTeam!$A$1270:$I$1359,4,0)),0,VLOOKUP(E187,TargetTeam!$A$1270:$I$1359,4,0)))/1000000</f>
        <v>914</v>
      </c>
      <c r="L187" s="1177">
        <f>(IF(ISNA(VLOOKUP(E187,TargetTeam!$A$1363:$I$1414,4,0)),0,VLOOKUP(E187,TargetTeam!$A$1363:$I$1414,4,0)))/1000000</f>
        <v>953</v>
      </c>
      <c r="M187" s="1177">
        <f>(IF(ISNA(VLOOKUP(E187,TargetTeam!$A$1456:$I$1552,4,0)),0,VLOOKUP(E187,TargetTeam!$A$1456:$I$1552,4,0)))/1000000</f>
        <v>1293</v>
      </c>
      <c r="N187" s="1177"/>
      <c r="O187" s="1177"/>
      <c r="P187" s="1177"/>
      <c r="Q187" s="1177"/>
      <c r="R187" s="1177"/>
      <c r="S187" s="1177"/>
    </row>
    <row r="188" spans="4:19">
      <c r="D188" s="1209" t="s">
        <v>695</v>
      </c>
      <c r="E188" s="1210" t="s">
        <v>644</v>
      </c>
      <c r="G188" s="1147">
        <f t="shared" si="10"/>
        <v>1200</v>
      </c>
      <c r="H188" s="1177">
        <f>(IF(ISNA(VLOOKUP(E188,TargetTeam!$A$1002:$I$1086,4,0)),0,VLOOKUP(E188,TargetTeam!$A$1002:$I$1086,4,0)))/1000000</f>
        <v>650</v>
      </c>
      <c r="I188" s="1177">
        <f>(IF(ISNA(VLOOKUP(E188,TargetTeam!$A$1091:$D$1174,4,0)),0,VLOOKUP(E188,TargetTeam!$A$1091:$D$1174,4,0)))/1000000</f>
        <v>550</v>
      </c>
      <c r="J188" s="1177">
        <f>(IF(ISNA(VLOOKUP(E188,TargetTeam!$A$1178:$I$1266,4,0)),0,VLOOKUP(E188,TargetTeam!$A$1178:$I$1266,4,0)))/1000000</f>
        <v>1200</v>
      </c>
      <c r="K188" s="1177">
        <f>(IF(ISNA(VLOOKUP(E188,TargetTeam!$A$1270:$I$1359,4,0)),0,VLOOKUP(E188,TargetTeam!$A$1270:$I$1359,4,0)))/1000000</f>
        <v>1500</v>
      </c>
      <c r="L188" s="1177">
        <f>(IF(ISNA(VLOOKUP(E188,TargetTeam!$A$1363:$I$1414,4,0)),0,VLOOKUP(E188,TargetTeam!$A$1363:$I$1414,4,0)))/1000000</f>
        <v>1800</v>
      </c>
      <c r="M188" s="1177">
        <f>(IF(ISNA(VLOOKUP(E188,TargetTeam!$A$1456:$I$1552,4,0)),0,VLOOKUP(E188,TargetTeam!$A$1456:$I$1552,4,0)))/1000000</f>
        <v>2985</v>
      </c>
      <c r="N188" s="1177"/>
      <c r="O188" s="1177"/>
      <c r="P188" s="1177"/>
      <c r="Q188" s="1177"/>
      <c r="R188" s="1177"/>
      <c r="S188" s="1177"/>
    </row>
    <row r="189" spans="4:19">
      <c r="D189" s="1209" t="s">
        <v>1660</v>
      </c>
      <c r="E189" s="1210" t="s">
        <v>643</v>
      </c>
      <c r="G189" s="1147">
        <f t="shared" si="10"/>
        <v>850</v>
      </c>
      <c r="H189" s="1177">
        <f>(IF(ISNA(VLOOKUP(E189,TargetTeam!$A$1002:$I$1086,4,0)),0,VLOOKUP(E189,TargetTeam!$A$1002:$I$1086,4,0)))/1000000</f>
        <v>510</v>
      </c>
      <c r="I189" s="1177">
        <f>(IF(ISNA(VLOOKUP(E189,TargetTeam!$A$1091:$D$1174,4,0)),0,VLOOKUP(E189,TargetTeam!$A$1091:$D$1174,4,0)))/1000000</f>
        <v>340</v>
      </c>
      <c r="J189" s="1177">
        <f>(IF(ISNA(VLOOKUP(E189,TargetTeam!$A$1178:$I$1266,4,0)),0,VLOOKUP(E189,TargetTeam!$A$1178:$I$1266,4,0)))/1000000</f>
        <v>1530</v>
      </c>
      <c r="K189" s="1177">
        <f>(IF(ISNA(VLOOKUP(E189,TargetTeam!$A$1270:$I$1359,4,0)),0,VLOOKUP(E189,TargetTeam!$A$1270:$I$1359,4,0)))/1000000</f>
        <v>1166</v>
      </c>
      <c r="L189" s="1177">
        <f>(IF(ISNA(VLOOKUP(E189,TargetTeam!$A$1363:$I$1414,4,0)),0,VLOOKUP(E189,TargetTeam!$A$1363:$I$1414,4,0)))/1000000</f>
        <v>1200</v>
      </c>
      <c r="M189" s="1177">
        <f>(IF(ISNA(VLOOKUP(E189,TargetTeam!$A$1456:$I$1552,4,0)),0,VLOOKUP(E189,TargetTeam!$A$1456:$I$1552,4,0)))/1000000</f>
        <v>1300</v>
      </c>
      <c r="N189" s="1177"/>
      <c r="O189" s="1177"/>
      <c r="P189" s="1177"/>
      <c r="Q189" s="1177"/>
      <c r="R189" s="1177"/>
      <c r="S189" s="1177"/>
    </row>
    <row r="190" spans="4:19">
      <c r="D190" s="1209" t="s">
        <v>3413</v>
      </c>
      <c r="E190" s="1210" t="s">
        <v>702</v>
      </c>
      <c r="G190" s="1147">
        <f t="shared" si="10"/>
        <v>550</v>
      </c>
      <c r="H190" s="1177">
        <f>(IF(ISNA(VLOOKUP(E190,TargetTeam!$A$1002:$I$1086,4,0)),0,VLOOKUP(E190,TargetTeam!$A$1002:$I$1086,4,0)))/1000000</f>
        <v>330</v>
      </c>
      <c r="I190" s="1177">
        <f>(IF(ISNA(VLOOKUP(E190,TargetTeam!$A$1091:$D$1174,4,0)),0,VLOOKUP(E190,TargetTeam!$A$1091:$D$1174,4,0)))/1000000</f>
        <v>220</v>
      </c>
      <c r="J190" s="1177">
        <f>(IF(ISNA(VLOOKUP(E190,TargetTeam!$A$1178:$I$1266,4,0)),0,VLOOKUP(E190,TargetTeam!$A$1178:$I$1266,4,0)))/1000000</f>
        <v>990</v>
      </c>
      <c r="K190" s="1177">
        <f>(IF(ISNA(VLOOKUP(E190,TargetTeam!$A$1270:$I$1359,4,0)),0,VLOOKUP(E190,TargetTeam!$A$1270:$I$1359,4,0)))/1000000</f>
        <v>1150</v>
      </c>
      <c r="L190" s="1177">
        <f>(IF(ISNA(VLOOKUP(E190,TargetTeam!$A$1363:$I$1414,4,0)),0,VLOOKUP(E190,TargetTeam!$A$1363:$I$1414,4,0)))/1000000</f>
        <v>1425</v>
      </c>
      <c r="M190" s="1177">
        <f>(IF(ISNA(VLOOKUP(E190,TargetTeam!$A$1456:$I$1552,4,0)),0,VLOOKUP(E190,TargetTeam!$A$1456:$I$1552,4,0)))/1000000</f>
        <v>2625</v>
      </c>
      <c r="N190" s="1177"/>
      <c r="O190" s="1177"/>
      <c r="P190" s="1177"/>
      <c r="Q190" s="1177"/>
      <c r="R190" s="1177"/>
      <c r="S190" s="1177"/>
    </row>
    <row r="191" spans="4:19">
      <c r="D191" s="1209" t="s">
        <v>701</v>
      </c>
      <c r="E191" s="1210" t="s">
        <v>700</v>
      </c>
      <c r="G191" s="1147">
        <f t="shared" si="10"/>
        <v>500</v>
      </c>
      <c r="H191" s="1177">
        <f>(IF(ISNA(VLOOKUP(E191,TargetTeam!$A$1002:$I$1086,4,0)),0,VLOOKUP(E191,TargetTeam!$A$1002:$I$1086,4,0)))/1000000</f>
        <v>300</v>
      </c>
      <c r="I191" s="1177">
        <f>(IF(ISNA(VLOOKUP(E191,TargetTeam!$A$1091:$D$1174,4,0)),0,VLOOKUP(E191,TargetTeam!$A$1091:$D$1174,4,0)))/1000000</f>
        <v>200</v>
      </c>
      <c r="J191" s="1177">
        <f>(IF(ISNA(VLOOKUP(E191,TargetTeam!$A$1178:$I$1266,4,0)),0,VLOOKUP(E191,TargetTeam!$A$1178:$I$1266,4,0)))/1000000</f>
        <v>900</v>
      </c>
      <c r="K191" s="1177">
        <f>(IF(ISNA(VLOOKUP(E191,TargetTeam!$A$1270:$I$1359,4,0)),0,VLOOKUP(E191,TargetTeam!$A$1270:$I$1359,4,0)))/1000000</f>
        <v>800</v>
      </c>
      <c r="L191" s="1177">
        <f>(IF(ISNA(VLOOKUP(E191,TargetTeam!$A$1363:$I$1414,4,0)),0,VLOOKUP(E191,TargetTeam!$A$1363:$I$1414,4,0)))/1000000</f>
        <v>700.00000000000011</v>
      </c>
      <c r="M191" s="1177">
        <f>(IF(ISNA(VLOOKUP(E191,TargetTeam!$A$1456:$I$1552,4,0)),0,VLOOKUP(E191,TargetTeam!$A$1456:$I$1552,4,0)))/1000000</f>
        <v>930</v>
      </c>
      <c r="N191" s="1177"/>
      <c r="O191" s="1177"/>
      <c r="P191" s="1177"/>
      <c r="Q191" s="1177"/>
      <c r="R191" s="1177"/>
      <c r="S191" s="1177"/>
    </row>
    <row r="192" spans="4:19">
      <c r="D192" s="1209" t="s">
        <v>704</v>
      </c>
      <c r="E192" s="1210" t="s">
        <v>703</v>
      </c>
      <c r="G192" s="1147">
        <f t="shared" si="10"/>
        <v>540</v>
      </c>
      <c r="H192" s="1177">
        <f>(IF(ISNA(VLOOKUP(E192,TargetTeam!$A$1002:$I$1086,4,0)),0,VLOOKUP(E192,TargetTeam!$A$1002:$I$1086,4,0)))/1000000</f>
        <v>360</v>
      </c>
      <c r="I192" s="1177">
        <f>(IF(ISNA(VLOOKUP(E192,TargetTeam!$A$1091:$D$1174,4,0)),0,VLOOKUP(E192,TargetTeam!$A$1091:$D$1174,4,0)))/1000000</f>
        <v>180</v>
      </c>
      <c r="J192" s="1177">
        <f>(IF(ISNA(VLOOKUP(E192,TargetTeam!$A$1178:$I$1266,4,0)),0,VLOOKUP(E192,TargetTeam!$A$1178:$I$1266,4,0)))/1000000</f>
        <v>540</v>
      </c>
      <c r="K192" s="1177">
        <f>(IF(ISNA(VLOOKUP(E192,TargetTeam!$A$1270:$I$1359,4,0)),0,VLOOKUP(E192,TargetTeam!$A$1270:$I$1359,4,0)))/1000000</f>
        <v>800</v>
      </c>
      <c r="L192" s="1177">
        <f>(IF(ISNA(VLOOKUP(E192,TargetTeam!$A$1363:$I$1414,4,0)),0,VLOOKUP(E192,TargetTeam!$A$1363:$I$1414,4,0)))/1000000</f>
        <v>640</v>
      </c>
      <c r="M192" s="1177">
        <f>(IF(ISNA(VLOOKUP(E192,TargetTeam!$A$1456:$I$1552,4,0)),0,VLOOKUP(E192,TargetTeam!$A$1456:$I$1552,4,0)))/1000000</f>
        <v>855</v>
      </c>
      <c r="N192" s="1177"/>
      <c r="O192" s="1177"/>
      <c r="P192" s="1177"/>
      <c r="Q192" s="1177"/>
      <c r="R192" s="1177"/>
      <c r="S192" s="1177"/>
    </row>
    <row r="193" spans="1:19">
      <c r="D193" s="1209" t="s">
        <v>1667</v>
      </c>
      <c r="E193" s="1210" t="s">
        <v>728</v>
      </c>
      <c r="G193" s="1147">
        <f t="shared" si="10"/>
        <v>540</v>
      </c>
      <c r="H193" s="1177">
        <f>(IF(ISNA(VLOOKUP(E193,TargetTeam!$A$1002:$I$1086,4,0)),0,VLOOKUP(E193,TargetTeam!$A$1002:$I$1086,4,0)))/1000000</f>
        <v>360</v>
      </c>
      <c r="I193" s="1177">
        <f>(IF(ISNA(VLOOKUP(E193,TargetTeam!$A$1091:$D$1174,4,0)),0,VLOOKUP(E193,TargetTeam!$A$1091:$D$1174,4,0)))/1000000</f>
        <v>180</v>
      </c>
      <c r="J193" s="1177">
        <f>(IF(ISNA(VLOOKUP(E193,TargetTeam!$A$1178:$I$1266,4,0)),0,VLOOKUP(E193,TargetTeam!$A$1178:$I$1266,4,0)))/1000000</f>
        <v>540</v>
      </c>
      <c r="K193" s="1177">
        <f>(IF(ISNA(VLOOKUP(E193,TargetTeam!$A$1270:$I$1359,4,0)),0,VLOOKUP(E193,TargetTeam!$A$1270:$I$1359,4,0)))/1000000</f>
        <v>800</v>
      </c>
      <c r="L193" s="1177">
        <f>(IF(ISNA(VLOOKUP(E193,TargetTeam!$A$1363:$I$1414,4,0)),0,VLOOKUP(E193,TargetTeam!$A$1363:$I$1414,4,0)))/1000000</f>
        <v>640</v>
      </c>
      <c r="M193" s="1177">
        <f>(IF(ISNA(VLOOKUP(E193,TargetTeam!$A$1456:$I$1552,4,0)),0,VLOOKUP(E193,TargetTeam!$A$1456:$I$1552,4,0)))/1000000</f>
        <v>860</v>
      </c>
      <c r="N193" s="1177"/>
      <c r="O193" s="1177"/>
      <c r="P193" s="1177"/>
      <c r="Q193" s="1177"/>
      <c r="R193" s="1177"/>
      <c r="S193" s="1177"/>
    </row>
    <row r="194" spans="1:19">
      <c r="D194" s="1209" t="s">
        <v>3458</v>
      </c>
      <c r="E194" s="1210" t="s">
        <v>806</v>
      </c>
      <c r="G194" s="1147">
        <f t="shared" si="10"/>
        <v>600</v>
      </c>
      <c r="H194" s="1177">
        <f>(IF(ISNA(VLOOKUP(E194,TargetTeam!$A$1002:$I$1086,4,0)),0,VLOOKUP(E194,TargetTeam!$A$1002:$I$1086,4,0)))/1000000</f>
        <v>350</v>
      </c>
      <c r="I194" s="1177">
        <f>(IF(ISNA(VLOOKUP(E194,TargetTeam!$A$1091:$D$1174,4,0)),0,VLOOKUP(E194,TargetTeam!$A$1091:$D$1174,4,0)))/1000000</f>
        <v>250</v>
      </c>
      <c r="J194" s="1177">
        <f>(IF(ISNA(VLOOKUP(E194,TargetTeam!$A$1178:$I$1266,4,0)),0,VLOOKUP(E194,TargetTeam!$A$1178:$I$1266,4,0)))/1000000</f>
        <v>600</v>
      </c>
      <c r="K194" s="1177">
        <f>(IF(ISNA(VLOOKUP(E194,TargetTeam!$A$1270:$I$1359,4,0)),0,VLOOKUP(E194,TargetTeam!$A$1270:$I$1359,4,0)))/1000000</f>
        <v>920</v>
      </c>
      <c r="L194" s="1177">
        <f>(IF(ISNA(VLOOKUP(E194,TargetTeam!$A$1363:$I$1414,4,0)),0,VLOOKUP(E194,TargetTeam!$A$1363:$I$1414,4,0)))/1000000</f>
        <v>700</v>
      </c>
      <c r="M194" s="1177">
        <f>(IF(ISNA(VLOOKUP(E194,TargetTeam!$A$1456:$I$1552,4,0)),0,VLOOKUP(E194,TargetTeam!$A$1456:$I$1552,4,0)))/1000000</f>
        <v>900</v>
      </c>
      <c r="N194" s="1177"/>
      <c r="O194" s="1177"/>
      <c r="P194" s="1177"/>
      <c r="Q194" s="1177"/>
      <c r="R194" s="1177"/>
      <c r="S194" s="1177"/>
    </row>
    <row r="195" spans="1:19">
      <c r="D195" s="1209" t="s">
        <v>805</v>
      </c>
      <c r="E195" s="1210" t="s">
        <v>804</v>
      </c>
      <c r="G195" s="1147">
        <f t="shared" si="10"/>
        <v>500</v>
      </c>
      <c r="H195" s="1177">
        <f>(IF(ISNA(VLOOKUP(E195,TargetTeam!$A$1002:$I$1086,4,0)),0,VLOOKUP(E195,TargetTeam!$A$1002:$I$1086,4,0)))/1000000</f>
        <v>300</v>
      </c>
      <c r="I195" s="1177">
        <f>(IF(ISNA(VLOOKUP(E195,TargetTeam!$A$1091:$D$1174,4,0)),0,VLOOKUP(E195,TargetTeam!$A$1091:$D$1174,4,0)))/1000000</f>
        <v>200</v>
      </c>
      <c r="J195" s="1177">
        <f>(IF(ISNA(VLOOKUP(E195,TargetTeam!$A$1178:$I$1266,4,0)),0,VLOOKUP(E195,TargetTeam!$A$1178:$I$1266,4,0)))/1000000</f>
        <v>900</v>
      </c>
      <c r="K195" s="1177">
        <f>(IF(ISNA(VLOOKUP(E195,TargetTeam!$A$1270:$I$1359,4,0)),0,VLOOKUP(E195,TargetTeam!$A$1270:$I$1359,4,0)))/1000000</f>
        <v>800</v>
      </c>
      <c r="L195" s="1177">
        <f>(IF(ISNA(VLOOKUP(E195,TargetTeam!$A$1363:$I$1414,4,0)),0,VLOOKUP(E195,TargetTeam!$A$1363:$I$1414,4,0)))/1000000</f>
        <v>700.00000000000011</v>
      </c>
      <c r="M195" s="1177">
        <f>(IF(ISNA(VLOOKUP(E195,TargetTeam!$A$1456:$I$1552,4,0)),0,VLOOKUP(E195,TargetTeam!$A$1456:$I$1552,4,0)))/1000000</f>
        <v>930</v>
      </c>
      <c r="N195" s="1177"/>
      <c r="O195" s="1177"/>
      <c r="P195" s="1177"/>
      <c r="Q195" s="1177"/>
      <c r="R195" s="1177"/>
      <c r="S195" s="1177"/>
    </row>
    <row r="196" spans="1:19">
      <c r="D196" s="1209" t="s">
        <v>912</v>
      </c>
      <c r="E196" s="1210" t="s">
        <v>803</v>
      </c>
      <c r="G196" s="1147">
        <f t="shared" si="10"/>
        <v>500</v>
      </c>
      <c r="H196" s="1177">
        <f>(IF(ISNA(VLOOKUP(E196,TargetTeam!$A$1002:$I$1086,4,0)),0,VLOOKUP(E196,TargetTeam!$A$1002:$I$1086,4,0)))/1000000</f>
        <v>300</v>
      </c>
      <c r="I196" s="1177">
        <f>(IF(ISNA(VLOOKUP(E196,TargetTeam!$A$1091:$D$1174,4,0)),0,VLOOKUP(E196,TargetTeam!$A$1091:$D$1174,4,0)))/1000000</f>
        <v>200</v>
      </c>
      <c r="J196" s="1177">
        <f>(IF(ISNA(VLOOKUP(E196,TargetTeam!$A$1178:$I$1266,4,0)),0,VLOOKUP(E196,TargetTeam!$A$1178:$I$1266,4,0)))/1000000</f>
        <v>900</v>
      </c>
      <c r="K196" s="1177">
        <f>(IF(ISNA(VLOOKUP(E196,TargetTeam!$A$1270:$I$1359,4,0)),0,VLOOKUP(E196,TargetTeam!$A$1270:$I$1359,4,0)))/1000000</f>
        <v>800</v>
      </c>
      <c r="L196" s="1177">
        <f>(IF(ISNA(VLOOKUP(E196,TargetTeam!$A$1363:$I$1414,4,0)),0,VLOOKUP(E196,TargetTeam!$A$1363:$I$1414,4,0)))/1000000</f>
        <v>700.00000000000011</v>
      </c>
      <c r="M196" s="1177">
        <f>(IF(ISNA(VLOOKUP(E196,TargetTeam!$A$1456:$I$1552,4,0)),0,VLOOKUP(E196,TargetTeam!$A$1456:$I$1552,4,0)))/1000000</f>
        <v>930</v>
      </c>
      <c r="N196" s="1177"/>
      <c r="O196" s="1177"/>
      <c r="P196" s="1177"/>
      <c r="Q196" s="1177"/>
      <c r="R196" s="1177"/>
      <c r="S196" s="1177"/>
    </row>
    <row r="197" spans="1:19">
      <c r="D197" s="1209" t="s">
        <v>802</v>
      </c>
      <c r="E197" s="1210" t="s">
        <v>801</v>
      </c>
      <c r="G197" s="1147">
        <f t="shared" si="10"/>
        <v>700</v>
      </c>
      <c r="H197" s="1177">
        <f>(IF(ISNA(VLOOKUP(E197,TargetTeam!$A$1002:$I$1086,4,0)),0,VLOOKUP(E197,TargetTeam!$A$1002:$I$1086,4,0)))/1000000</f>
        <v>420</v>
      </c>
      <c r="I197" s="1177">
        <f>(IF(ISNA(VLOOKUP(E197,TargetTeam!$A$1091:$D$1174,4,0)),0,VLOOKUP(E197,TargetTeam!$A$1091:$D$1174,4,0)))/1000000</f>
        <v>280</v>
      </c>
      <c r="J197" s="1177">
        <f>(IF(ISNA(VLOOKUP(E197,TargetTeam!$A$1178:$I$1266,4,0)),0,VLOOKUP(E197,TargetTeam!$A$1178:$I$1266,4,0)))/1000000</f>
        <v>1260</v>
      </c>
      <c r="K197" s="1177">
        <f>(IF(ISNA(VLOOKUP(E197,TargetTeam!$A$1270:$I$1359,4,0)),0,VLOOKUP(E197,TargetTeam!$A$1270:$I$1359,4,0)))/1000000</f>
        <v>1200</v>
      </c>
      <c r="L197" s="1177">
        <f>(IF(ISNA(VLOOKUP(E197,TargetTeam!$A$1363:$I$1414,4,0)),0,VLOOKUP(E197,TargetTeam!$A$1363:$I$1414,4,0)))/1000000</f>
        <v>1000.0000000000001</v>
      </c>
      <c r="M197" s="1177">
        <f>(IF(ISNA(VLOOKUP(E197,TargetTeam!$A$1456:$I$1552,4,0)),0,VLOOKUP(E197,TargetTeam!$A$1456:$I$1552,4,0)))/1000000</f>
        <v>1400</v>
      </c>
      <c r="N197" s="1177"/>
      <c r="O197" s="1177"/>
      <c r="P197" s="1177"/>
      <c r="Q197" s="1177"/>
      <c r="R197" s="1177"/>
      <c r="S197" s="1177"/>
    </row>
    <row r="198" spans="1:19">
      <c r="A198" s="1202"/>
      <c r="B198" s="1202"/>
      <c r="D198" s="1209" t="s">
        <v>850</v>
      </c>
      <c r="E198" s="1210" t="s">
        <v>849</v>
      </c>
      <c r="G198" s="1147">
        <f t="shared" si="10"/>
        <v>600</v>
      </c>
      <c r="H198" s="1177">
        <f>(IF(ISNA(VLOOKUP(E198,TargetTeam!$A$1002:$I$1086,4,0)),0,VLOOKUP(E198,TargetTeam!$A$1002:$I$1086,4,0)))/1000000</f>
        <v>300</v>
      </c>
      <c r="I198" s="1177">
        <f>(IF(ISNA(VLOOKUP(E198,TargetTeam!$A$1091:$D$1174,4,0)),0,VLOOKUP(E198,TargetTeam!$A$1091:$D$1174,4,0)))/1000000</f>
        <v>300</v>
      </c>
      <c r="J198" s="1177">
        <f>(IF(ISNA(VLOOKUP(E198,TargetTeam!$A$1178:$I$1266,4,0)),0,VLOOKUP(E198,TargetTeam!$A$1178:$I$1266,4,0)))/1000000</f>
        <v>700</v>
      </c>
      <c r="K198" s="1177">
        <f>(IF(ISNA(VLOOKUP(E198,TargetTeam!$A$1270:$I$1359,4,0)),0,VLOOKUP(E198,TargetTeam!$A$1270:$I$1359,4,0)))/1000000</f>
        <v>1000</v>
      </c>
      <c r="L198" s="1177">
        <f>(IF(ISNA(VLOOKUP(E198,TargetTeam!$A$1363:$I$1414,4,0)),0,VLOOKUP(E198,TargetTeam!$A$1363:$I$1414,4,0)))/1000000</f>
        <v>1600</v>
      </c>
      <c r="M198" s="1177">
        <f>(IF(ISNA(VLOOKUP(E198,TargetTeam!$A$1456:$I$1552,4,0)),0,VLOOKUP(E198,TargetTeam!$A$1456:$I$1552,4,0)))/1000000</f>
        <v>1800</v>
      </c>
      <c r="N198" s="1177"/>
      <c r="O198" s="1177"/>
      <c r="P198" s="1177"/>
      <c r="Q198" s="1177"/>
      <c r="R198" s="1177"/>
      <c r="S198" s="1177"/>
    </row>
    <row r="199" spans="1:19">
      <c r="D199" s="1209" t="s">
        <v>1181</v>
      </c>
      <c r="E199" s="1209" t="s">
        <v>1002</v>
      </c>
      <c r="G199" s="1147">
        <f t="shared" si="10"/>
        <v>540</v>
      </c>
      <c r="H199" s="1177">
        <f>(IF(ISNA(VLOOKUP(E199,TargetTeam!$A$1002:$I$1086,4,0)),0,VLOOKUP(E199,TargetTeam!$A$1002:$I$1086,4,0)))/1000000</f>
        <v>360</v>
      </c>
      <c r="I199" s="1177">
        <f>(IF(ISNA(VLOOKUP(E199,TargetTeam!$A$1091:$D$1174,4,0)),0,VLOOKUP(E199,TargetTeam!$A$1091:$D$1174,4,0)))/1000000</f>
        <v>180</v>
      </c>
      <c r="J199" s="1177">
        <f>(IF(ISNA(VLOOKUP(E199,TargetTeam!$A$1178:$I$1266,4,0)),0,VLOOKUP(E199,TargetTeam!$A$1178:$I$1266,4,0)))/1000000</f>
        <v>540</v>
      </c>
      <c r="K199" s="1177">
        <f>(IF(ISNA(VLOOKUP(E199,TargetTeam!$A$1270:$I$1359,4,0)),0,VLOOKUP(E199,TargetTeam!$A$1270:$I$1359,4,0)))/1000000</f>
        <v>800</v>
      </c>
      <c r="L199" s="1177">
        <f>(IF(ISNA(VLOOKUP(E199,TargetTeam!$A$1363:$I$1414,4,0)),0,VLOOKUP(E199,TargetTeam!$A$1363:$I$1414,4,0)))/1000000</f>
        <v>630</v>
      </c>
      <c r="M199" s="1177">
        <f>(IF(ISNA(VLOOKUP(E199,TargetTeam!$A$1456:$I$1552,4,0)),0,VLOOKUP(E199,TargetTeam!$A$1456:$I$1552,4,0)))/1000000</f>
        <v>855</v>
      </c>
      <c r="N199" s="1177"/>
      <c r="O199" s="1177"/>
      <c r="P199" s="1177"/>
      <c r="Q199" s="1177"/>
      <c r="R199" s="1177"/>
      <c r="S199" s="1177"/>
    </row>
    <row r="200" spans="1:19">
      <c r="A200" s="1201"/>
      <c r="B200" s="1201"/>
      <c r="D200" s="1209" t="s">
        <v>1242</v>
      </c>
      <c r="E200" s="1209" t="s">
        <v>913</v>
      </c>
      <c r="G200" s="1147">
        <f t="shared" si="10"/>
        <v>472.20000000000005</v>
      </c>
      <c r="H200" s="1177">
        <f>(IF(ISNA(VLOOKUP(E200,TargetTeam!$A$1002:$I$1086,4,0)),0,VLOOKUP(E200,TargetTeam!$A$1002:$I$1086,4,0)))/1000000</f>
        <v>314.8</v>
      </c>
      <c r="I200" s="1177">
        <f>(IF(ISNA(VLOOKUP(E200,TargetTeam!$A$1091:$D$1174,4,0)),0,VLOOKUP(E200,TargetTeam!$A$1091:$D$1174,4,0)))/1000000</f>
        <v>157.4</v>
      </c>
      <c r="J200" s="1177">
        <f>(IF(ISNA(VLOOKUP(E200,TargetTeam!$A$1178:$I$1266,4,0)),0,VLOOKUP(E200,TargetTeam!$A$1178:$I$1266,4,0)))/1000000</f>
        <v>472.3</v>
      </c>
      <c r="K200" s="1177">
        <f>(IF(ISNA(VLOOKUP(E200,TargetTeam!$A$1270:$I$1359,4,0)),0,VLOOKUP(E200,TargetTeam!$A$1270:$I$1359,4,0)))/1000000</f>
        <v>750</v>
      </c>
      <c r="L200" s="1177">
        <f>(IF(ISNA(VLOOKUP(E200,TargetTeam!$A$1363:$I$1414,4,0)),0,VLOOKUP(E200,TargetTeam!$A$1363:$I$1414,4,0)))/1000000</f>
        <v>560</v>
      </c>
      <c r="M200" s="1177">
        <f>(IF(ISNA(VLOOKUP(E200,TargetTeam!$A$1456:$I$1552,4,0)),0,VLOOKUP(E200,TargetTeam!$A$1456:$I$1552,4,0)))/1000000</f>
        <v>750</v>
      </c>
      <c r="N200" s="1177"/>
      <c r="O200" s="1177"/>
      <c r="P200" s="1177"/>
      <c r="Q200" s="1177"/>
      <c r="R200" s="1177"/>
      <c r="S200" s="1177"/>
    </row>
    <row r="201" spans="1:19">
      <c r="A201" s="1201"/>
      <c r="B201" s="1201"/>
      <c r="D201" s="1209" t="s">
        <v>1059</v>
      </c>
      <c r="E201" s="1209" t="s">
        <v>1001</v>
      </c>
      <c r="G201" s="1147">
        <f t="shared" si="10"/>
        <v>348</v>
      </c>
      <c r="H201" s="1177">
        <f>(IF(ISNA(VLOOKUP(E201,TargetTeam!$A$1002:$I$1086,4,0)),0,VLOOKUP(E201,TargetTeam!$A$1002:$I$1086,4,0)))/1000000</f>
        <v>232</v>
      </c>
      <c r="I201" s="1177">
        <f>(IF(ISNA(VLOOKUP(E201,TargetTeam!$A$1091:$D$1174,4,0)),0,VLOOKUP(E201,TargetTeam!$A$1091:$D$1174,4,0)))/1000000</f>
        <v>116</v>
      </c>
      <c r="J201" s="1177">
        <f>(IF(ISNA(VLOOKUP(E201,TargetTeam!$A$1178:$I$1266,4,0)),0,VLOOKUP(E201,TargetTeam!$A$1178:$I$1266,4,0)))/1000000</f>
        <v>348</v>
      </c>
      <c r="K201" s="1177">
        <f>(IF(ISNA(VLOOKUP(E201,TargetTeam!$A$1270:$I$1359,4,0)),0,VLOOKUP(E201,TargetTeam!$A$1270:$I$1359,4,0)))/1000000</f>
        <v>560</v>
      </c>
      <c r="L201" s="1177">
        <f>(IF(ISNA(VLOOKUP(E201,TargetTeam!$A$1363:$I$1414,4,0)),0,VLOOKUP(E201,TargetTeam!$A$1363:$I$1414,4,0)))/1000000</f>
        <v>410</v>
      </c>
      <c r="M201" s="1177">
        <f>(IF(ISNA(VLOOKUP(E201,TargetTeam!$A$1456:$I$1552,4,0)),0,VLOOKUP(E201,TargetTeam!$A$1456:$I$1552,4,0)))/1000000</f>
        <v>551</v>
      </c>
      <c r="N201" s="1177"/>
      <c r="O201" s="1177"/>
      <c r="P201" s="1177"/>
      <c r="Q201" s="1177"/>
      <c r="R201" s="1177"/>
      <c r="S201" s="1177"/>
    </row>
    <row r="202" spans="1:19">
      <c r="A202" s="1201"/>
      <c r="B202" s="1201"/>
      <c r="D202" s="1209" t="s">
        <v>1061</v>
      </c>
      <c r="E202" s="1209" t="s">
        <v>1000</v>
      </c>
      <c r="G202" s="1147">
        <f t="shared" si="10"/>
        <v>500</v>
      </c>
      <c r="H202" s="1177">
        <f>(IF(ISNA(VLOOKUP(E202,TargetTeam!$A$1002:$I$1086,4,0)),0,VLOOKUP(E202,TargetTeam!$A$1002:$I$1086,4,0)))/1000000</f>
        <v>300</v>
      </c>
      <c r="I202" s="1177">
        <f>(IF(ISNA(VLOOKUP(E202,TargetTeam!$A$1091:$D$1174,4,0)),0,VLOOKUP(E202,TargetTeam!$A$1091:$D$1174,4,0)))/1000000</f>
        <v>200</v>
      </c>
      <c r="J202" s="1177">
        <f>(IF(ISNA(VLOOKUP(E202,TargetTeam!$A$1178:$I$1266,4,0)),0,VLOOKUP(E202,TargetTeam!$A$1178:$I$1266,4,0)))/1000000</f>
        <v>900</v>
      </c>
      <c r="K202" s="1177">
        <f>(IF(ISNA(VLOOKUP(E202,TargetTeam!$A$1270:$I$1359,4,0)),0,VLOOKUP(E202,TargetTeam!$A$1270:$I$1359,4,0)))/1000000</f>
        <v>900</v>
      </c>
      <c r="L202" s="1177">
        <f>(IF(ISNA(VLOOKUP(E202,TargetTeam!$A$1363:$I$1414,4,0)),0,VLOOKUP(E202,TargetTeam!$A$1363:$I$1414,4,0)))/1000000</f>
        <v>750.00000000000011</v>
      </c>
      <c r="M202" s="1177">
        <f>(IF(ISNA(VLOOKUP(E202,TargetTeam!$A$1456:$I$1552,4,0)),0,VLOOKUP(E202,TargetTeam!$A$1456:$I$1552,4,0)))/1000000</f>
        <v>950</v>
      </c>
      <c r="N202" s="1177"/>
      <c r="O202" s="1177"/>
      <c r="P202" s="1177"/>
      <c r="Q202" s="1177"/>
      <c r="R202" s="1177"/>
      <c r="S202" s="1177"/>
    </row>
    <row r="203" spans="1:19">
      <c r="A203" s="1201"/>
      <c r="B203" s="1201"/>
      <c r="D203" s="1209" t="s">
        <v>2780</v>
      </c>
      <c r="E203" s="1209" t="s">
        <v>999</v>
      </c>
      <c r="G203" s="1147">
        <f t="shared" si="10"/>
        <v>300</v>
      </c>
      <c r="H203" s="1177">
        <f>(IF(ISNA(VLOOKUP(E203,TargetTeam!$A$1002:$I$1086,4,0)),0,VLOOKUP(E203,TargetTeam!$A$1002:$I$1086,4,0)))/1000000</f>
        <v>180</v>
      </c>
      <c r="I203" s="1177">
        <f>(IF(ISNA(VLOOKUP(E203,TargetTeam!$A$1091:$D$1174,4,0)),0,VLOOKUP(E203,TargetTeam!$A$1091:$D$1174,4,0)))/1000000</f>
        <v>120</v>
      </c>
      <c r="J203" s="1177">
        <f>(IF(ISNA(VLOOKUP(E203,TargetTeam!$A$1178:$I$1266,4,0)),0,VLOOKUP(E203,TargetTeam!$A$1178:$I$1266,4,0)))/1000000</f>
        <v>540</v>
      </c>
      <c r="K203" s="1177">
        <f>(IF(ISNA(VLOOKUP(E203,TargetTeam!$A$1270:$I$1359,4,0)),0,VLOOKUP(E203,TargetTeam!$A$1270:$I$1359,4,0)))/1000000</f>
        <v>800</v>
      </c>
      <c r="L203" s="1177">
        <f>(IF(ISNA(VLOOKUP(E203,TargetTeam!$A$1363:$I$1414,4,0)),0,VLOOKUP(E203,TargetTeam!$A$1363:$I$1414,4,0)))/1000000</f>
        <v>460</v>
      </c>
      <c r="M203" s="1177">
        <f>(IF(ISNA(VLOOKUP(E203,TargetTeam!$A$1456:$I$1552,4,0)),0,VLOOKUP(E203,TargetTeam!$A$1456:$I$1552,4,0)))/1000000</f>
        <v>500</v>
      </c>
      <c r="N203" s="1177"/>
      <c r="O203" s="1177"/>
      <c r="P203" s="1177"/>
      <c r="Q203" s="1177"/>
      <c r="R203" s="1177"/>
      <c r="S203" s="1177"/>
    </row>
    <row r="204" spans="1:19">
      <c r="A204" s="1201"/>
      <c r="B204" s="1201"/>
      <c r="D204" s="1209" t="s">
        <v>1668</v>
      </c>
      <c r="E204" s="1209" t="s">
        <v>998</v>
      </c>
      <c r="G204" s="1147">
        <f t="shared" si="10"/>
        <v>652</v>
      </c>
      <c r="H204" s="1177">
        <f>(IF(ISNA(VLOOKUP(E204,TargetTeam!$A$1002:$I$1086,4,0)),0,VLOOKUP(E204,TargetTeam!$A$1002:$I$1086,4,0)))/1000000</f>
        <v>434.7</v>
      </c>
      <c r="I204" s="1177">
        <f>(IF(ISNA(VLOOKUP(E204,TargetTeam!$A$1091:$D$1174,4,0)),0,VLOOKUP(E204,TargetTeam!$A$1091:$D$1174,4,0)))/1000000</f>
        <v>217.3</v>
      </c>
      <c r="J204" s="1177">
        <f>(IF(ISNA(VLOOKUP(E204,TargetTeam!$A$1178:$I$1266,4,0)),0,VLOOKUP(E204,TargetTeam!$A$1178:$I$1266,4,0)))/1000000</f>
        <v>652</v>
      </c>
      <c r="K204" s="1177">
        <f>(IF(ISNA(VLOOKUP(E204,TargetTeam!$A$1270:$I$1359,4,0)),0,VLOOKUP(E204,TargetTeam!$A$1270:$I$1359,4,0)))/1000000</f>
        <v>950</v>
      </c>
      <c r="L204" s="1177">
        <f>(IF(ISNA(VLOOKUP(E204,TargetTeam!$A$1363:$I$1414,4,0)),0,VLOOKUP(E204,TargetTeam!$A$1363:$I$1414,4,0)))/1000000</f>
        <v>770</v>
      </c>
      <c r="M204" s="1177">
        <f>(IF(ISNA(VLOOKUP(E204,TargetTeam!$A$1456:$I$1552,4,0)),0,VLOOKUP(E204,TargetTeam!$A$1456:$I$1552,4,0)))/1000000</f>
        <v>1050</v>
      </c>
      <c r="N204" s="1298"/>
      <c r="O204" s="1298"/>
      <c r="P204" s="1298"/>
      <c r="Q204" s="1298"/>
      <c r="R204" s="1298"/>
      <c r="S204" s="1298"/>
    </row>
    <row r="205" spans="1:19">
      <c r="A205" s="1201"/>
      <c r="B205" s="1201"/>
      <c r="D205" s="1209" t="s">
        <v>1180</v>
      </c>
      <c r="E205" s="1209" t="s">
        <v>997</v>
      </c>
      <c r="G205" s="1147">
        <f t="shared" si="10"/>
        <v>550</v>
      </c>
      <c r="H205" s="1177">
        <f>(IF(ISNA(VLOOKUP(E205,TargetTeam!$A$1002:$I$1086,4,0)),0,VLOOKUP(E205,TargetTeam!$A$1002:$I$1086,4,0)))/1000000</f>
        <v>330</v>
      </c>
      <c r="I205" s="1177">
        <f>(IF(ISNA(VLOOKUP(E205,TargetTeam!$A$1091:$D$1174,4,0)),0,VLOOKUP(E205,TargetTeam!$A$1091:$D$1174,4,0)))/1000000</f>
        <v>220</v>
      </c>
      <c r="J205" s="1177">
        <f>(IF(ISNA(VLOOKUP(E205,TargetTeam!$A$1178:$I$1266,4,0)),0,VLOOKUP(E205,TargetTeam!$A$1178:$I$1266,4,0)))/1000000</f>
        <v>990</v>
      </c>
      <c r="K205" s="1177">
        <f>(IF(ISNA(VLOOKUP(E205,TargetTeam!$A$1270:$I$1359,4,0)),0,VLOOKUP(E205,TargetTeam!$A$1270:$I$1359,4,0)))/1000000</f>
        <v>900</v>
      </c>
      <c r="L205" s="1177">
        <f>(IF(ISNA(VLOOKUP(E205,TargetTeam!$A$1363:$I$1414,4,0)),0,VLOOKUP(E205,TargetTeam!$A$1363:$I$1414,4,0)))/1000000</f>
        <v>750.00000000000011</v>
      </c>
      <c r="M205" s="1177">
        <f>(IF(ISNA(VLOOKUP(E205,TargetTeam!$A$1456:$I$1552,4,0)),0,VLOOKUP(E205,TargetTeam!$A$1456:$I$1552,4,0)))/1000000</f>
        <v>1050</v>
      </c>
      <c r="N205" s="1298"/>
      <c r="O205" s="1298"/>
      <c r="P205" s="1298"/>
      <c r="Q205" s="1298"/>
      <c r="R205" s="1298"/>
      <c r="S205" s="1298"/>
    </row>
    <row r="206" spans="1:19">
      <c r="A206" s="1201"/>
      <c r="B206" s="1201"/>
      <c r="D206" s="1209" t="s">
        <v>3052</v>
      </c>
      <c r="E206" s="1209" t="s">
        <v>3051</v>
      </c>
      <c r="G206" s="1147">
        <f t="shared" si="10"/>
        <v>0</v>
      </c>
      <c r="H206" s="1298"/>
      <c r="I206" s="1298"/>
      <c r="J206" s="1298"/>
      <c r="K206" s="1298"/>
      <c r="L206" s="1177">
        <f>(IF(ISNA(VLOOKUP(E206,TargetTeam!$A$1363:$I$1414,4,0)),0,VLOOKUP(E206,TargetTeam!$A$1363:$I$1414,4,0)))/1000000</f>
        <v>99</v>
      </c>
      <c r="M206" s="1177">
        <f>(IF(ISNA(VLOOKUP(E206,TargetTeam!$A$1456:$I$1552,4,0)),0,VLOOKUP(E206,TargetTeam!$A$1456:$I$1552,4,0)))/1000000</f>
        <v>215</v>
      </c>
      <c r="N206" s="1298"/>
      <c r="O206" s="1298"/>
      <c r="P206" s="1298"/>
      <c r="Q206" s="1298"/>
      <c r="R206" s="1298"/>
      <c r="S206" s="1298"/>
    </row>
    <row r="207" spans="1:19">
      <c r="A207" s="1201"/>
      <c r="B207" s="1201"/>
      <c r="D207" s="1209" t="s">
        <v>1304</v>
      </c>
      <c r="E207" s="1209" t="s">
        <v>2779</v>
      </c>
      <c r="G207" s="1147">
        <f t="shared" si="10"/>
        <v>0</v>
      </c>
      <c r="H207" s="1298"/>
      <c r="I207" s="1298"/>
      <c r="J207" s="1298"/>
      <c r="K207" s="1298"/>
      <c r="L207" s="1177">
        <f>(IF(ISNA(VLOOKUP(E207,TargetTeam!$A$1363:$I$1414,4,0)),0,VLOOKUP(E207,TargetTeam!$A$1363:$I$1414,4,0)))/1000000</f>
        <v>88</v>
      </c>
      <c r="M207" s="1177">
        <f>(IF(ISNA(VLOOKUP(E207,TargetTeam!$A$1456:$I$1552,4,0)),0,VLOOKUP(E207,TargetTeam!$A$1456:$I$1552,4,0)))/1000000</f>
        <v>197</v>
      </c>
      <c r="N207" s="1298"/>
      <c r="O207" s="1298"/>
      <c r="P207" s="1298"/>
      <c r="Q207" s="1298"/>
      <c r="R207" s="1298"/>
      <c r="S207" s="1298"/>
    </row>
    <row r="208" spans="1:19">
      <c r="A208" s="1201"/>
      <c r="B208" s="1201"/>
      <c r="D208" s="1209" t="s">
        <v>3067</v>
      </c>
      <c r="E208" s="1209" t="s">
        <v>3053</v>
      </c>
      <c r="G208" s="1147">
        <f t="shared" si="10"/>
        <v>0</v>
      </c>
      <c r="H208" s="1298"/>
      <c r="I208" s="1298"/>
      <c r="J208" s="1298"/>
      <c r="K208" s="1298"/>
      <c r="L208" s="1177">
        <f>(IF(ISNA(VLOOKUP(E208,TargetTeam!$A$1363:$I$1414,4,0)),0,VLOOKUP(E208,TargetTeam!$A$1363:$I$1414,4,0)))/1000000</f>
        <v>882.5</v>
      </c>
      <c r="M208" s="1177">
        <f>(IF(ISNA(VLOOKUP(E208,TargetTeam!$A$1456:$I$1552,4,0)),0,VLOOKUP(E208,TargetTeam!$A$1456:$I$1552,4,0)))/1000000</f>
        <v>1172.5</v>
      </c>
      <c r="N208" s="1298"/>
      <c r="O208" s="1298"/>
      <c r="P208" s="1298"/>
      <c r="Q208" s="1298"/>
      <c r="R208" s="1298"/>
      <c r="S208" s="1298"/>
    </row>
    <row r="209" spans="1:19">
      <c r="A209" s="1201"/>
      <c r="B209" s="1201"/>
      <c r="D209" s="1209" t="s">
        <v>3063</v>
      </c>
      <c r="E209" s="1209" t="s">
        <v>3054</v>
      </c>
      <c r="G209" s="1147">
        <f t="shared" si="10"/>
        <v>0</v>
      </c>
      <c r="H209" s="1298"/>
      <c r="I209" s="1298"/>
      <c r="J209" s="1298"/>
      <c r="K209" s="1298"/>
      <c r="L209" s="1177">
        <f>(IF(ISNA(VLOOKUP(E209,TargetTeam!$A$1363:$I$1414,4,0)),0,VLOOKUP(E209,TargetTeam!$A$1363:$I$1414,4,0)))/1000000</f>
        <v>625.5</v>
      </c>
      <c r="M209" s="1177">
        <f>(IF(ISNA(VLOOKUP(E209,TargetTeam!$A$1456:$I$1552,4,0)),0,VLOOKUP(E209,TargetTeam!$A$1456:$I$1552,4,0)))/1000000</f>
        <v>1172.5</v>
      </c>
      <c r="N209" s="1298"/>
      <c r="O209" s="1298"/>
      <c r="P209" s="1298"/>
      <c r="Q209" s="1298"/>
      <c r="R209" s="1298"/>
      <c r="S209" s="1298"/>
    </row>
    <row r="210" spans="1:19">
      <c r="A210" s="1201"/>
      <c r="B210" s="1201"/>
      <c r="D210" s="1209" t="s">
        <v>3072</v>
      </c>
      <c r="E210" s="1209" t="s">
        <v>3055</v>
      </c>
      <c r="G210" s="1147">
        <f t="shared" si="10"/>
        <v>0</v>
      </c>
      <c r="H210" s="1298"/>
      <c r="I210" s="1298"/>
      <c r="J210" s="1298"/>
      <c r="K210" s="1298"/>
      <c r="L210" s="1177">
        <f>(IF(ISNA(VLOOKUP(E210,TargetTeam!$A$1363:$I$1414,4,0)),0,VLOOKUP(E210,TargetTeam!$A$1363:$I$1414,4,0)))/1000000</f>
        <v>0</v>
      </c>
      <c r="M210" s="1177">
        <f>(IF(ISNA(VLOOKUP(E210,TargetTeam!$A$1456:$I$1552,4,0)),0,VLOOKUP(E210,TargetTeam!$A$1456:$I$1552,4,0)))/1000000</f>
        <v>800</v>
      </c>
      <c r="N210" s="1298"/>
      <c r="O210" s="1298"/>
      <c r="P210" s="1298"/>
      <c r="Q210" s="1298"/>
      <c r="R210" s="1298"/>
      <c r="S210" s="1298"/>
    </row>
    <row r="211" spans="1:19">
      <c r="A211" s="1201"/>
      <c r="B211" s="1201"/>
      <c r="D211" s="1209" t="s">
        <v>3073</v>
      </c>
      <c r="E211" s="1209" t="s">
        <v>3056</v>
      </c>
      <c r="G211" s="1147">
        <f t="shared" si="10"/>
        <v>0</v>
      </c>
      <c r="H211" s="1298"/>
      <c r="I211" s="1298"/>
      <c r="J211" s="1298"/>
      <c r="K211" s="1298"/>
      <c r="L211" s="1177">
        <f>(IF(ISNA(VLOOKUP(E211,TargetTeam!$A$1363:$I$1414,4,0)),0,VLOOKUP(E211,TargetTeam!$A$1363:$I$1414,4,0)))/1000000</f>
        <v>1530.5</v>
      </c>
      <c r="M211" s="1177">
        <f>(IF(ISNA(VLOOKUP(E211,TargetTeam!$A$1456:$I$1552,4,0)),0,VLOOKUP(E211,TargetTeam!$A$1456:$I$1552,4,0)))/1000000</f>
        <v>2080.5</v>
      </c>
      <c r="N211" s="1298"/>
      <c r="O211" s="1298"/>
      <c r="P211" s="1298"/>
      <c r="Q211" s="1298"/>
      <c r="R211" s="1298"/>
      <c r="S211" s="1298"/>
    </row>
    <row r="212" spans="1:19">
      <c r="A212" s="1201"/>
      <c r="B212" s="1201"/>
      <c r="D212" s="1209" t="s">
        <v>3074</v>
      </c>
      <c r="E212" s="1209" t="s">
        <v>3057</v>
      </c>
      <c r="G212" s="1147">
        <f t="shared" si="10"/>
        <v>0</v>
      </c>
      <c r="H212" s="1298"/>
      <c r="I212" s="1298"/>
      <c r="J212" s="1298"/>
      <c r="K212" s="1298"/>
      <c r="L212" s="1177">
        <f>(IF(ISNA(VLOOKUP(E212,TargetTeam!$A$1363:$I$1414,4,0)),0,VLOOKUP(E212,TargetTeam!$A$1363:$I$1414,4,0)))/1000000</f>
        <v>780</v>
      </c>
      <c r="M212" s="1177">
        <f>(IF(ISNA(VLOOKUP(E212,TargetTeam!$A$1456:$I$1552,4,0)),0,VLOOKUP(E212,TargetTeam!$A$1456:$I$1552,4,0)))/1000000</f>
        <v>1070</v>
      </c>
      <c r="N212" s="1298"/>
      <c r="O212" s="1298"/>
      <c r="P212" s="1298"/>
      <c r="Q212" s="1298"/>
      <c r="R212" s="1298"/>
      <c r="S212" s="1298"/>
    </row>
    <row r="213" spans="1:19">
      <c r="A213" s="1201"/>
      <c r="B213" s="1201"/>
      <c r="D213" s="1209" t="s">
        <v>1948</v>
      </c>
      <c r="E213" s="1209" t="s">
        <v>1940</v>
      </c>
      <c r="H213" s="1298"/>
      <c r="I213" s="1298"/>
      <c r="J213" s="1298"/>
      <c r="K213" s="1298"/>
      <c r="L213" s="1298"/>
      <c r="M213" s="1177">
        <f>(IF(ISNA(VLOOKUP(E213,TargetTeam!$A$1456:$I$1552,4,0)),0,VLOOKUP(E213,TargetTeam!$A$1456:$I$1552,4,0)))/1000000</f>
        <v>700</v>
      </c>
      <c r="N213" s="1298"/>
      <c r="O213" s="1298"/>
      <c r="P213" s="1298"/>
      <c r="Q213" s="1298"/>
      <c r="R213" s="1298"/>
      <c r="S213" s="1298"/>
    </row>
    <row r="214" spans="1:19">
      <c r="A214" s="1201"/>
      <c r="B214" s="1201"/>
      <c r="D214" s="1209" t="s">
        <v>1463</v>
      </c>
      <c r="E214" s="1209" t="s">
        <v>1462</v>
      </c>
      <c r="H214" s="1298"/>
      <c r="I214" s="1298"/>
      <c r="J214" s="1298"/>
      <c r="K214" s="1298"/>
      <c r="L214" s="1298"/>
      <c r="M214" s="1177">
        <f>(IF(ISNA(VLOOKUP(E214,TargetTeam!$A$1456:$I$1552,4,0)),0,VLOOKUP(E214,TargetTeam!$A$1456:$I$1552,4,0)))/1000000</f>
        <v>1386</v>
      </c>
      <c r="N214" s="1298"/>
      <c r="O214" s="1298"/>
      <c r="P214" s="1298"/>
      <c r="Q214" s="1298"/>
      <c r="R214" s="1298"/>
      <c r="S214" s="1298"/>
    </row>
    <row r="215" spans="1:19">
      <c r="A215" s="1201"/>
      <c r="B215" s="1201"/>
      <c r="D215" s="1209" t="s">
        <v>2588</v>
      </c>
      <c r="E215" s="1209" t="s">
        <v>2541</v>
      </c>
      <c r="H215" s="1298"/>
      <c r="I215" s="1298"/>
      <c r="J215" s="1298"/>
      <c r="K215" s="1298"/>
      <c r="L215" s="1298"/>
      <c r="M215" s="1177">
        <f>(IF(ISNA(VLOOKUP(E215,TargetTeam!$A$1456:$I$1552,4,0)),0,VLOOKUP(E215,TargetTeam!$A$1456:$I$1552,4,0)))/1000000</f>
        <v>0</v>
      </c>
      <c r="N215" s="1298"/>
      <c r="O215" s="1298"/>
      <c r="P215" s="1298"/>
      <c r="Q215" s="1298"/>
      <c r="R215" s="1298"/>
      <c r="S215" s="1298"/>
    </row>
    <row r="216" spans="1:19">
      <c r="A216" s="1201"/>
      <c r="B216" s="1201"/>
      <c r="D216" s="1209" t="s">
        <v>2589</v>
      </c>
      <c r="E216" s="1209" t="s">
        <v>2542</v>
      </c>
      <c r="H216" s="1298"/>
      <c r="I216" s="1298"/>
      <c r="J216" s="1298"/>
      <c r="K216" s="1298"/>
      <c r="L216" s="1298"/>
      <c r="M216" s="1177">
        <f>(IF(ISNA(VLOOKUP(E216,TargetTeam!$A$1456:$I$1552,4,0)),0,VLOOKUP(E216,TargetTeam!$A$1456:$I$1552,4,0)))/1000000</f>
        <v>650</v>
      </c>
      <c r="N216" s="1298"/>
      <c r="O216" s="1298"/>
      <c r="P216" s="1298"/>
      <c r="Q216" s="1298"/>
      <c r="R216" s="1298"/>
      <c r="S216" s="1298"/>
    </row>
    <row r="217" spans="1:19">
      <c r="A217" s="1201"/>
      <c r="B217" s="1201"/>
      <c r="D217" s="1209" t="s">
        <v>2590</v>
      </c>
      <c r="E217" s="1209" t="s">
        <v>2543</v>
      </c>
      <c r="H217" s="1298"/>
      <c r="I217" s="1298"/>
      <c r="J217" s="1298"/>
      <c r="K217" s="1298"/>
      <c r="L217" s="1298"/>
      <c r="M217" s="1177">
        <f>(IF(ISNA(VLOOKUP(E217,TargetTeam!$A$1456:$I$1552,4,0)),0,VLOOKUP(E217,TargetTeam!$A$1456:$I$1552,4,0)))/1000000</f>
        <v>0</v>
      </c>
      <c r="N217" s="1298"/>
      <c r="O217" s="1298"/>
      <c r="P217" s="1298"/>
      <c r="Q217" s="1298"/>
      <c r="R217" s="1298"/>
      <c r="S217" s="1298"/>
    </row>
    <row r="218" spans="1:19">
      <c r="A218" s="1201"/>
      <c r="B218" s="1201"/>
      <c r="D218" s="1209" t="s">
        <v>2592</v>
      </c>
      <c r="E218" s="1209" t="s">
        <v>2591</v>
      </c>
      <c r="H218" s="1298"/>
      <c r="I218" s="1298"/>
      <c r="J218" s="1298"/>
      <c r="K218" s="1298"/>
      <c r="L218" s="1298"/>
      <c r="M218" s="1177">
        <f>(IF(ISNA(VLOOKUP(E218,TargetTeam!$A$1456:$I$1552,4,0)),0,VLOOKUP(E218,TargetTeam!$A$1456:$I$1552,4,0)))/1000000</f>
        <v>451</v>
      </c>
      <c r="N218" s="1298"/>
      <c r="O218" s="1298"/>
      <c r="P218" s="1298"/>
      <c r="Q218" s="1298"/>
      <c r="R218" s="1298"/>
      <c r="S218" s="1298"/>
    </row>
    <row r="219" spans="1:19">
      <c r="A219" s="1201"/>
      <c r="B219" s="1201"/>
      <c r="D219" s="1209" t="s">
        <v>3411</v>
      </c>
      <c r="E219" s="1209" t="s">
        <v>2783</v>
      </c>
      <c r="H219" s="1298"/>
      <c r="I219" s="1298"/>
      <c r="J219" s="1298"/>
      <c r="K219" s="1298"/>
      <c r="L219" s="1298"/>
      <c r="M219" s="1177">
        <f>(IF(ISNA(VLOOKUP(E219,TargetTeam!$A$1456:$I$1552,4,0)),0,VLOOKUP(E219,TargetTeam!$A$1456:$I$1552,4,0)))/1000000</f>
        <v>475</v>
      </c>
      <c r="N219" s="1298"/>
      <c r="O219" s="1298"/>
      <c r="P219" s="1298"/>
      <c r="Q219" s="1298"/>
      <c r="R219" s="1298"/>
      <c r="S219" s="1298"/>
    </row>
    <row r="220" spans="1:19">
      <c r="A220" s="1201"/>
      <c r="B220" s="1201"/>
      <c r="D220" s="1209" t="s">
        <v>2588</v>
      </c>
      <c r="E220" s="1209" t="s">
        <v>3400</v>
      </c>
      <c r="G220" s="1147">
        <f t="shared" ref="G220:G228" si="11">SUMIF($H$164:$S$164,"&lt;="&amp;$E$44,$H220:$S220)</f>
        <v>0</v>
      </c>
      <c r="H220" s="1177">
        <f>(IF(ISNA(VLOOKUP(E220,TargetTeam!$A$1002:$I$1086,4,0)),0,VLOOKUP(E220,TargetTeam!$A$1002:$I$1086,4,0)))/1000000</f>
        <v>0</v>
      </c>
      <c r="I220" s="1177">
        <f>(IF(ISNA(VLOOKUP(E220,TargetTeam!$A$1091:$D$1174,4,0)),0,VLOOKUP(E220,TargetTeam!$A$1091:$D$1174,4,0)))/1000000</f>
        <v>0</v>
      </c>
      <c r="J220" s="1177">
        <f>(IF(ISNA(VLOOKUP(E220,TargetTeam!$A$1178:$I$1266,4,0)),0,VLOOKUP(E220,TargetTeam!$A$1178:$I$1266,4,0)))/1000000</f>
        <v>0</v>
      </c>
      <c r="K220" s="1177">
        <f>(IF(ISNA(VLOOKUP(E220,TargetTeam!$A$1270:$I$1359,4,0)),0,VLOOKUP(E220,TargetTeam!$A$1270:$I$1359,4,0)))/1000000</f>
        <v>0</v>
      </c>
      <c r="L220" s="1177">
        <f>(IF(ISNA(VLOOKUP(E220,TargetTeam!$A$1363:$I$1414,4,0)),0,VLOOKUP(E220,TargetTeam!$A$1363:$I$1414,4,0)))/1000000</f>
        <v>0</v>
      </c>
      <c r="M220" s="1177">
        <f>(IF(ISNA(VLOOKUP(E220,TargetTeam!$A$1456:$I$1552,4,0)),0,VLOOKUP(E220,TargetTeam!$A$1456:$I$1552,4,0)))/1000000</f>
        <v>1150</v>
      </c>
      <c r="N220" s="1298"/>
      <c r="O220" s="1298"/>
      <c r="P220" s="1298"/>
      <c r="Q220" s="1298"/>
      <c r="R220" s="1298"/>
      <c r="S220" s="1298"/>
    </row>
    <row r="221" spans="1:19">
      <c r="A221" s="1201"/>
      <c r="B221" s="1201"/>
      <c r="D221" s="1209" t="s">
        <v>3402</v>
      </c>
      <c r="E221" s="1209" t="s">
        <v>3401</v>
      </c>
      <c r="G221" s="1147">
        <f t="shared" si="11"/>
        <v>0</v>
      </c>
      <c r="H221" s="1177">
        <f>(IF(ISNA(VLOOKUP(E221,TargetTeam!$A$1002:$I$1086,4,0)),0,VLOOKUP(E221,TargetTeam!$A$1002:$I$1086,4,0)))/1000000</f>
        <v>0</v>
      </c>
      <c r="I221" s="1177">
        <f>(IF(ISNA(VLOOKUP(E221,TargetTeam!$A$1091:$D$1174,4,0)),0,VLOOKUP(E221,TargetTeam!$A$1091:$D$1174,4,0)))/1000000</f>
        <v>0</v>
      </c>
      <c r="J221" s="1177">
        <f>(IF(ISNA(VLOOKUP(E221,TargetTeam!$A$1178:$I$1266,4,0)),0,VLOOKUP(E221,TargetTeam!$A$1178:$I$1266,4,0)))/1000000</f>
        <v>0</v>
      </c>
      <c r="K221" s="1177">
        <f>(IF(ISNA(VLOOKUP(E221,TargetTeam!$A$1270:$I$1359,4,0)),0,VLOOKUP(E221,TargetTeam!$A$1270:$I$1359,4,0)))/1000000</f>
        <v>0</v>
      </c>
      <c r="L221" s="1177">
        <f>(IF(ISNA(VLOOKUP(E221,TargetTeam!$A$1363:$I$1414,4,0)),0,VLOOKUP(E221,TargetTeam!$A$1363:$I$1414,4,0)))/1000000</f>
        <v>0</v>
      </c>
      <c r="M221" s="1177">
        <f>(IF(ISNA(VLOOKUP(E221,TargetTeam!$A$1456:$I$1552,4,0)),0,VLOOKUP(E221,TargetTeam!$A$1456:$I$1552,4,0)))/1000000</f>
        <v>400</v>
      </c>
      <c r="N221" s="1298"/>
      <c r="O221" s="1298"/>
      <c r="P221" s="1298"/>
      <c r="Q221" s="1298"/>
      <c r="R221" s="1298"/>
      <c r="S221" s="1298"/>
    </row>
    <row r="222" spans="1:19">
      <c r="A222" s="1201"/>
      <c r="B222" s="1201"/>
      <c r="D222" s="1209" t="s">
        <v>3404</v>
      </c>
      <c r="E222" s="1209" t="s">
        <v>3403</v>
      </c>
      <c r="G222" s="1147">
        <f t="shared" si="11"/>
        <v>0</v>
      </c>
      <c r="H222" s="1177">
        <f>(IF(ISNA(VLOOKUP(E222,TargetTeam!$A$1002:$I$1086,4,0)),0,VLOOKUP(E222,TargetTeam!$A$1002:$I$1086,4,0)))/1000000</f>
        <v>0</v>
      </c>
      <c r="I222" s="1177">
        <f>(IF(ISNA(VLOOKUP(E222,TargetTeam!$A$1091:$D$1174,4,0)),0,VLOOKUP(E222,TargetTeam!$A$1091:$D$1174,4,0)))/1000000</f>
        <v>0</v>
      </c>
      <c r="J222" s="1177">
        <f>(IF(ISNA(VLOOKUP(E222,TargetTeam!$A$1178:$I$1266,4,0)),0,VLOOKUP(E222,TargetTeam!$A$1178:$I$1266,4,0)))/1000000</f>
        <v>0</v>
      </c>
      <c r="K222" s="1177">
        <f>(IF(ISNA(VLOOKUP(E222,TargetTeam!$A$1270:$I$1359,4,0)),0,VLOOKUP(E222,TargetTeam!$A$1270:$I$1359,4,0)))/1000000</f>
        <v>0</v>
      </c>
      <c r="L222" s="1177">
        <f>(IF(ISNA(VLOOKUP(E222,TargetTeam!$A$1363:$I$1414,4,0)),0,VLOOKUP(E222,TargetTeam!$A$1363:$I$1414,4,0)))/1000000</f>
        <v>0</v>
      </c>
      <c r="M222" s="1177">
        <f>(IF(ISNA(VLOOKUP(E222,TargetTeam!$A$1456:$I$1552,4,0)),0,VLOOKUP(E222,TargetTeam!$A$1456:$I$1552,4,0)))/1000000</f>
        <v>1100</v>
      </c>
      <c r="N222" s="1298"/>
      <c r="O222" s="1298"/>
      <c r="P222" s="1298"/>
      <c r="Q222" s="1298"/>
      <c r="R222" s="1298"/>
      <c r="S222" s="1298"/>
    </row>
    <row r="223" spans="1:19">
      <c r="A223" s="1201"/>
      <c r="B223" s="1201"/>
      <c r="D223" s="1209" t="s">
        <v>3406</v>
      </c>
      <c r="E223" s="1209" t="s">
        <v>3405</v>
      </c>
      <c r="G223" s="1147">
        <f t="shared" si="11"/>
        <v>0</v>
      </c>
      <c r="H223" s="1177">
        <f>(IF(ISNA(VLOOKUP(E223,TargetTeam!$A$1002:$I$1086,4,0)),0,VLOOKUP(E223,TargetTeam!$A$1002:$I$1086,4,0)))/1000000</f>
        <v>0</v>
      </c>
      <c r="I223" s="1177">
        <f>(IF(ISNA(VLOOKUP(E223,TargetTeam!$A$1091:$D$1174,4,0)),0,VLOOKUP(E223,TargetTeam!$A$1091:$D$1174,4,0)))/1000000</f>
        <v>0</v>
      </c>
      <c r="J223" s="1177">
        <f>(IF(ISNA(VLOOKUP(E223,TargetTeam!$A$1178:$I$1266,4,0)),0,VLOOKUP(E223,TargetTeam!$A$1178:$I$1266,4,0)))/1000000</f>
        <v>0</v>
      </c>
      <c r="K223" s="1177">
        <f>(IF(ISNA(VLOOKUP(E223,TargetTeam!$A$1270:$I$1359,4,0)),0,VLOOKUP(E223,TargetTeam!$A$1270:$I$1359,4,0)))/1000000</f>
        <v>0</v>
      </c>
      <c r="L223" s="1177">
        <f>(IF(ISNA(VLOOKUP(E223,TargetTeam!$A$1363:$I$1414,4,0)),0,VLOOKUP(E223,TargetTeam!$A$1363:$I$1414,4,0)))/1000000</f>
        <v>0</v>
      </c>
      <c r="M223" s="1177">
        <f>(IF(ISNA(VLOOKUP(E223,TargetTeam!$A$1456:$I$1552,4,0)),0,VLOOKUP(E223,TargetTeam!$A$1456:$I$1552,4,0)))/1000000</f>
        <v>200</v>
      </c>
      <c r="N223" s="1177"/>
      <c r="O223" s="1177"/>
      <c r="P223" s="1177"/>
      <c r="Q223" s="1177"/>
      <c r="R223" s="1177"/>
      <c r="S223" s="1177"/>
    </row>
    <row r="224" spans="1:19">
      <c r="A224" s="1201"/>
      <c r="B224" s="1201"/>
      <c r="D224" s="1209" t="s">
        <v>3408</v>
      </c>
      <c r="E224" s="1209" t="s">
        <v>3407</v>
      </c>
      <c r="G224" s="1147">
        <f t="shared" si="11"/>
        <v>0</v>
      </c>
      <c r="H224" s="1177">
        <f>(IF(ISNA(VLOOKUP(E224,TargetTeam!$A$1002:$I$1086,4,0)),0,VLOOKUP(E224,TargetTeam!$A$1002:$I$1086,4,0)))/1000000</f>
        <v>0</v>
      </c>
      <c r="I224" s="1177">
        <f>(IF(ISNA(VLOOKUP(E224,TargetTeam!$A$1091:$D$1174,4,0)),0,VLOOKUP(E224,TargetTeam!$A$1091:$D$1174,4,0)))/1000000</f>
        <v>0</v>
      </c>
      <c r="J224" s="1177">
        <f>(IF(ISNA(VLOOKUP(E224,TargetTeam!$A$1178:$I$1266,4,0)),0,VLOOKUP(E224,TargetTeam!$A$1178:$I$1266,4,0)))/1000000</f>
        <v>0</v>
      </c>
      <c r="K224" s="1177">
        <f>(IF(ISNA(VLOOKUP(E224,TargetTeam!$A$1270:$I$1359,4,0)),0,VLOOKUP(E224,TargetTeam!$A$1270:$I$1359,4,0)))/1000000</f>
        <v>0</v>
      </c>
      <c r="L224" s="1177">
        <f>(IF(ISNA(VLOOKUP(E224,TargetTeam!$A$1363:$I$1414,4,0)),0,VLOOKUP(E224,TargetTeam!$A$1363:$I$1414,4,0)))/1000000</f>
        <v>0</v>
      </c>
      <c r="M224" s="1177">
        <f>(IF(ISNA(VLOOKUP(E224,TargetTeam!$A$1456:$I$1552,4,0)),0,VLOOKUP(E224,TargetTeam!$A$1456:$I$1552,4,0)))/1000000</f>
        <v>200</v>
      </c>
      <c r="N224" s="1177"/>
      <c r="O224" s="1177"/>
      <c r="P224" s="1177"/>
      <c r="Q224" s="1177"/>
      <c r="R224" s="1177"/>
      <c r="S224" s="1177"/>
    </row>
    <row r="225" spans="1:19">
      <c r="A225" s="1201"/>
      <c r="B225" s="1201"/>
      <c r="D225" s="1209" t="s">
        <v>2594</v>
      </c>
      <c r="E225" s="1209" t="s">
        <v>2593</v>
      </c>
      <c r="G225" s="1147">
        <f t="shared" si="11"/>
        <v>0</v>
      </c>
      <c r="H225" s="1177">
        <f>(IF(ISNA(VLOOKUP(E225,TargetTeam!$A$1002:$I$1086,4,0)),0,VLOOKUP(E225,TargetTeam!$A$1002:$I$1086,4,0)))/1000000</f>
        <v>0</v>
      </c>
      <c r="I225" s="1177">
        <f>(IF(ISNA(VLOOKUP(E225,TargetTeam!$A$1091:$D$1174,4,0)),0,VLOOKUP(E225,TargetTeam!$A$1091:$D$1174,4,0)))/1000000</f>
        <v>0</v>
      </c>
      <c r="J225" s="1177">
        <f>(IF(ISNA(VLOOKUP(E225,TargetTeam!$A$1178:$I$1266,4,0)),0,VLOOKUP(E225,TargetTeam!$A$1178:$I$1266,4,0)))/1000000</f>
        <v>120</v>
      </c>
      <c r="K225" s="1177">
        <f>(IF(ISNA(VLOOKUP(E225,TargetTeam!$A$1270:$I$1359,4,0)),0,VLOOKUP(E225,TargetTeam!$A$1270:$I$1359,4,0)))/1000000</f>
        <v>202</v>
      </c>
      <c r="L225" s="1177">
        <f>(IF(ISNA(VLOOKUP(E225,TargetTeam!$A$1363:$I$1414,4,0)),0,VLOOKUP(E225,TargetTeam!$A$1363:$I$1414,4,0)))/1000000</f>
        <v>284</v>
      </c>
      <c r="M225" s="1177">
        <f>(IF(ISNA(VLOOKUP(E225,TargetTeam!$A$1456:$I$1552,4,0)),0,VLOOKUP(E225,TargetTeam!$A$1456:$I$1552,4,0)))/1000000</f>
        <v>451</v>
      </c>
      <c r="N225" s="1177"/>
      <c r="O225" s="1177"/>
      <c r="P225" s="1177"/>
      <c r="Q225" s="1177"/>
      <c r="R225" s="1177"/>
      <c r="S225" s="1177"/>
    </row>
    <row r="226" spans="1:19">
      <c r="A226" s="1201"/>
      <c r="B226" s="1201"/>
      <c r="D226" s="1209" t="s">
        <v>1467</v>
      </c>
      <c r="E226" s="1209" t="s">
        <v>1466</v>
      </c>
      <c r="G226" s="1147">
        <f t="shared" si="11"/>
        <v>446.6</v>
      </c>
      <c r="H226" s="1177">
        <f>(IF(ISNA(VLOOKUP(E226,TargetTeam!$A$1002:$I$1086,4,0)),0,VLOOKUP(E226,TargetTeam!$A$1002:$I$1086,4,0)))/1000000</f>
        <v>297.7</v>
      </c>
      <c r="I226" s="1177">
        <f>(IF(ISNA(VLOOKUP(E226,TargetTeam!$A$1091:$D$1174,4,0)),0,VLOOKUP(E226,TargetTeam!$A$1091:$D$1174,4,0)))/1000000</f>
        <v>148.9</v>
      </c>
      <c r="J226" s="1177">
        <f>(IF(ISNA(VLOOKUP(E226,TargetTeam!$A$1178:$I$1266,4,0)),0,VLOOKUP(E226,TargetTeam!$A$1178:$I$1266,4,0)))/1000000</f>
        <v>446.6</v>
      </c>
      <c r="K226" s="1177">
        <f>(IF(ISNA(VLOOKUP(E226,TargetTeam!$A$1270:$I$1359,4,0)),0,VLOOKUP(E226,TargetTeam!$A$1270:$I$1359,4,0)))/1000000</f>
        <v>680</v>
      </c>
      <c r="L226" s="1177">
        <f>(IF(ISNA(VLOOKUP(E226,TargetTeam!$A$1363:$I$1414,4,0)),0,VLOOKUP(E226,TargetTeam!$A$1363:$I$1414,4,0)))/1000000</f>
        <v>530</v>
      </c>
      <c r="M226" s="1177">
        <f>(IF(ISNA(VLOOKUP(E226,TargetTeam!$A$1456:$I$1552,4,0)),0,VLOOKUP(E226,TargetTeam!$A$1456:$I$1552,4,0)))/1000000</f>
        <v>710</v>
      </c>
      <c r="N226" s="1177"/>
      <c r="O226" s="1177"/>
      <c r="P226" s="1177"/>
      <c r="Q226" s="1177"/>
      <c r="R226" s="1177"/>
      <c r="S226" s="1177"/>
    </row>
    <row r="227" spans="1:19">
      <c r="A227" s="1201"/>
      <c r="B227" s="1201"/>
      <c r="D227" s="1209" t="s">
        <v>1314</v>
      </c>
      <c r="E227" s="1209" t="s">
        <v>1313</v>
      </c>
      <c r="G227" s="1147">
        <f t="shared" si="11"/>
        <v>540</v>
      </c>
      <c r="H227" s="1177">
        <f>(IF(ISNA(VLOOKUP(E227,TargetTeam!$A$1002:$I$1086,4,0)),0,VLOOKUP(E227,TargetTeam!$A$1002:$I$1086,4,0)))/1000000</f>
        <v>360</v>
      </c>
      <c r="I227" s="1177">
        <f>(IF(ISNA(VLOOKUP(E227,TargetTeam!$A$1091:$D$1174,4,0)),0,VLOOKUP(E227,TargetTeam!$A$1091:$D$1174,4,0)))/1000000</f>
        <v>180</v>
      </c>
      <c r="J227" s="1177">
        <f>(IF(ISNA(VLOOKUP(E227,TargetTeam!$A$1178:$I$1266,4,0)),0,VLOOKUP(E227,TargetTeam!$A$1178:$I$1266,4,0)))/1000000</f>
        <v>540</v>
      </c>
      <c r="K227" s="1177">
        <f>(IF(ISNA(VLOOKUP(E227,TargetTeam!$A$1270:$I$1359,4,0)),0,VLOOKUP(E227,TargetTeam!$A$1270:$I$1359,4,0)))/1000000</f>
        <v>800</v>
      </c>
      <c r="L227" s="1177">
        <f>(IF(ISNA(VLOOKUP(E227,TargetTeam!$A$1363:$I$1414,4,0)),0,VLOOKUP(E227,TargetTeam!$A$1363:$I$1414,4,0)))/1000000</f>
        <v>630</v>
      </c>
      <c r="M227" s="1177">
        <f>(IF(ISNA(VLOOKUP(E227,TargetTeam!$A$1456:$I$1552,4,0)),0,VLOOKUP(E227,TargetTeam!$A$1456:$I$1552,4,0)))/1000000</f>
        <v>855</v>
      </c>
      <c r="N227" s="1177"/>
      <c r="O227" s="1177"/>
      <c r="P227" s="1177"/>
      <c r="Q227" s="1177"/>
      <c r="R227" s="1177"/>
      <c r="S227" s="1177"/>
    </row>
    <row r="228" spans="1:19">
      <c r="A228" s="1201"/>
      <c r="B228" s="1201"/>
      <c r="D228" s="1209" t="s">
        <v>1465</v>
      </c>
      <c r="E228" s="1209" t="s">
        <v>1464</v>
      </c>
      <c r="G228" s="1147">
        <f t="shared" si="11"/>
        <v>457.5</v>
      </c>
      <c r="H228" s="1177">
        <f>(IF(ISNA(VLOOKUP(E228,TargetTeam!$A$1002:$I$1086,4,0)),0,VLOOKUP(E228,TargetTeam!$A$1002:$I$1086,4,0)))/1000000</f>
        <v>305</v>
      </c>
      <c r="I228" s="1177">
        <f>(IF(ISNA(VLOOKUP(E228,TargetTeam!$A$1091:$D$1174,4,0)),0,VLOOKUP(E228,TargetTeam!$A$1091:$D$1174,4,0)))/1000000</f>
        <v>152.5</v>
      </c>
      <c r="J228" s="1177">
        <f>(IF(ISNA(VLOOKUP(E228,TargetTeam!$A$1178:$I$1266,4,0)),0,VLOOKUP(E228,TargetTeam!$A$1178:$I$1266,4,0)))/1000000</f>
        <v>457.4</v>
      </c>
      <c r="K228" s="1177">
        <f>(IF(ISNA(VLOOKUP(E228,TargetTeam!$A$1270:$I$1359,4,0)),0,VLOOKUP(E228,TargetTeam!$A$1270:$I$1359,4,0)))/1000000</f>
        <v>700</v>
      </c>
      <c r="L228" s="1177">
        <f>(IF(ISNA(VLOOKUP(E228,TargetTeam!$A$1363:$I$1414,4,0)),0,VLOOKUP(E228,TargetTeam!$A$1363:$I$1414,4,0)))/1000000</f>
        <v>600</v>
      </c>
      <c r="M228" s="1177">
        <f>(IF(ISNA(VLOOKUP(E228,TargetTeam!$A$1456:$I$1552,4,0)),0,VLOOKUP(E228,TargetTeam!$A$1456:$I$1552,4,0)))/1000000</f>
        <v>750</v>
      </c>
      <c r="N228" s="1177"/>
      <c r="O228" s="1177"/>
      <c r="P228" s="1177"/>
      <c r="Q228" s="1177"/>
      <c r="R228" s="1177"/>
      <c r="S228" s="1177"/>
    </row>
  </sheetData>
  <conditionalFormatting sqref="E100:E162">
    <cfRule type="duplicateValues" dxfId="122" priority="49384"/>
  </conditionalFormatting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00FF"/>
    <pageSetUpPr fitToPage="1"/>
  </sheetPr>
  <dimension ref="B1:X1212"/>
  <sheetViews>
    <sheetView showGridLines="0" zoomScale="90" zoomScaleNormal="90" workbookViewId="0">
      <pane ySplit="7" topLeftCell="A8" activePane="bottomLeft" state="frozen"/>
      <selection pane="bottomLeft" activeCell="D8" sqref="D8:E57"/>
    </sheetView>
  </sheetViews>
  <sheetFormatPr defaultColWidth="9.140625" defaultRowHeight="12.75"/>
  <cols>
    <col min="1" max="1" width="1.28515625" style="738" customWidth="1"/>
    <col min="2" max="2" width="7.5703125" style="738" customWidth="1"/>
    <col min="3" max="3" width="16.28515625" style="738" customWidth="1"/>
    <col min="4" max="4" width="25.85546875" style="738" customWidth="1"/>
    <col min="5" max="5" width="32.28515625" style="941" customWidth="1"/>
    <col min="6" max="6" width="8.140625" style="738" customWidth="1"/>
    <col min="7" max="8" width="9.140625" style="738"/>
    <col min="9" max="9" width="8.85546875" style="738" customWidth="1"/>
    <col min="10" max="10" width="6.85546875" style="738" customWidth="1"/>
    <col min="11" max="11" width="8.140625" style="738" customWidth="1"/>
    <col min="12" max="12" width="9.140625" style="738"/>
    <col min="13" max="13" width="2.7109375" style="738" customWidth="1"/>
    <col min="14" max="14" width="6.28515625" style="738" customWidth="1"/>
    <col min="15" max="15" width="6.85546875" style="738" customWidth="1"/>
    <col min="16" max="16" width="9.140625" style="738"/>
    <col min="17" max="17" width="6.5703125" style="738" customWidth="1"/>
    <col min="18" max="18" width="7" style="738" customWidth="1"/>
    <col min="19" max="19" width="7.85546875" style="738" customWidth="1"/>
    <col min="20" max="20" width="7.28515625" style="738" customWidth="1"/>
    <col min="21" max="21" width="9.140625" style="738"/>
    <col min="22" max="22" width="9.85546875" style="738" customWidth="1"/>
    <col min="23" max="23" width="15.7109375" style="790" customWidth="1"/>
    <col min="24" max="24" width="11.42578125" style="738" customWidth="1"/>
    <col min="25" max="16384" width="9.140625" style="738"/>
  </cols>
  <sheetData>
    <row r="1" spans="2:22">
      <c r="B1" s="998" t="s">
        <v>272</v>
      </c>
      <c r="E1" s="1212"/>
      <c r="K1" s="1000" t="s">
        <v>0</v>
      </c>
    </row>
    <row r="2" spans="2:22">
      <c r="B2" s="737" t="s">
        <v>273</v>
      </c>
    </row>
    <row r="5" spans="2:22">
      <c r="F5" s="1001" t="s">
        <v>262</v>
      </c>
      <c r="N5" s="1001" t="s">
        <v>263</v>
      </c>
    </row>
    <row r="6" spans="2:22" ht="12.75" customHeight="1">
      <c r="B6" s="1002"/>
      <c r="C6" s="1003"/>
      <c r="D6" s="1004"/>
      <c r="E6" s="1005"/>
      <c r="F6" s="1006"/>
      <c r="G6" s="27" t="s">
        <v>157</v>
      </c>
      <c r="H6" s="26"/>
      <c r="I6" s="1007"/>
      <c r="J6" s="1007"/>
      <c r="K6" s="26"/>
      <c r="L6" s="28"/>
      <c r="N6" s="1008" t="s">
        <v>63</v>
      </c>
      <c r="O6" s="1007"/>
      <c r="P6" s="1007"/>
      <c r="Q6" s="1009"/>
      <c r="R6" s="1006"/>
      <c r="S6" s="1008" t="s">
        <v>152</v>
      </c>
      <c r="T6" s="1007"/>
      <c r="U6" s="1007"/>
      <c r="V6" s="1009"/>
    </row>
    <row r="7" spans="2:22" ht="36">
      <c r="B7" s="1010" t="s">
        <v>261</v>
      </c>
      <c r="C7" s="1011" t="s">
        <v>7</v>
      </c>
      <c r="D7" s="1012" t="s">
        <v>265</v>
      </c>
      <c r="E7" s="1213" t="s">
        <v>266</v>
      </c>
      <c r="F7" s="1013" t="s">
        <v>293</v>
      </c>
      <c r="G7" s="30" t="s">
        <v>259</v>
      </c>
      <c r="H7" s="69" t="s">
        <v>260</v>
      </c>
      <c r="I7" s="1014" t="s">
        <v>34</v>
      </c>
      <c r="J7" s="77" t="s">
        <v>13</v>
      </c>
      <c r="K7" s="173" t="s">
        <v>6</v>
      </c>
      <c r="L7" s="31" t="s">
        <v>14</v>
      </c>
      <c r="M7" s="738" t="s">
        <v>299</v>
      </c>
      <c r="N7" s="1015" t="s">
        <v>10</v>
      </c>
      <c r="O7" s="1016" t="s">
        <v>155</v>
      </c>
      <c r="P7" s="1017" t="s">
        <v>278</v>
      </c>
      <c r="Q7" s="1018" t="s">
        <v>279</v>
      </c>
      <c r="R7" s="1019" t="s">
        <v>264</v>
      </c>
      <c r="S7" s="1015" t="s">
        <v>153</v>
      </c>
      <c r="T7" s="1020" t="s">
        <v>154</v>
      </c>
      <c r="U7" s="1021" t="s">
        <v>174</v>
      </c>
      <c r="V7" s="1020" t="s">
        <v>173</v>
      </c>
    </row>
    <row r="8" spans="2:22" ht="13.5">
      <c r="B8" s="1128">
        <v>201606</v>
      </c>
      <c r="C8" s="197" t="s">
        <v>377</v>
      </c>
      <c r="D8" s="198" t="s">
        <v>1457</v>
      </c>
      <c r="E8" s="198" t="s">
        <v>1458</v>
      </c>
      <c r="F8" s="298">
        <v>2186.9289999999996</v>
      </c>
      <c r="G8" s="210">
        <v>574.96699999999998</v>
      </c>
      <c r="H8" s="208">
        <v>546.24099999999999</v>
      </c>
      <c r="I8" s="202">
        <v>25</v>
      </c>
      <c r="J8" s="411">
        <v>0.33333299999999999</v>
      </c>
      <c r="K8" s="413">
        <v>14.742743589744</v>
      </c>
      <c r="L8" s="276">
        <v>1.56</v>
      </c>
      <c r="M8" s="17" t="s">
        <v>172</v>
      </c>
      <c r="N8" s="205">
        <v>73</v>
      </c>
      <c r="O8" s="206">
        <v>58</v>
      </c>
      <c r="P8" s="206">
        <v>10</v>
      </c>
      <c r="Q8" s="241">
        <v>5</v>
      </c>
      <c r="R8" s="270">
        <v>13</v>
      </c>
      <c r="S8" s="210"/>
      <c r="T8" s="228">
        <v>9</v>
      </c>
      <c r="U8" s="208">
        <v>7</v>
      </c>
      <c r="V8" s="209">
        <v>0.46666666666666667</v>
      </c>
    </row>
    <row r="9" spans="2:22" ht="13.5">
      <c r="B9" s="1128">
        <v>201606</v>
      </c>
      <c r="C9" s="195" t="s">
        <v>377</v>
      </c>
      <c r="D9" s="196" t="s">
        <v>997</v>
      </c>
      <c r="E9" s="196" t="s">
        <v>1180</v>
      </c>
      <c r="F9" s="299">
        <v>2217.506000000003</v>
      </c>
      <c r="G9" s="50">
        <v>739.70100000000002</v>
      </c>
      <c r="H9" s="166">
        <v>536.28800000000001</v>
      </c>
      <c r="I9" s="68">
        <v>21</v>
      </c>
      <c r="J9" s="410">
        <v>0.25609799999999999</v>
      </c>
      <c r="K9" s="412">
        <v>19.991918918919001</v>
      </c>
      <c r="L9" s="277">
        <v>1.7619050000000001</v>
      </c>
      <c r="M9" s="17" t="s">
        <v>172</v>
      </c>
      <c r="N9" s="22">
        <v>74</v>
      </c>
      <c r="O9" s="20">
        <v>56</v>
      </c>
      <c r="P9" s="20">
        <v>16</v>
      </c>
      <c r="Q9" s="240">
        <v>2</v>
      </c>
      <c r="R9" s="269">
        <v>16</v>
      </c>
      <c r="S9" s="50"/>
      <c r="T9" s="227"/>
      <c r="U9" s="172"/>
      <c r="V9" s="278"/>
    </row>
    <row r="10" spans="2:22" ht="13.5">
      <c r="B10" s="1128">
        <v>201606</v>
      </c>
      <c r="C10" s="197" t="s">
        <v>377</v>
      </c>
      <c r="D10" s="198" t="s">
        <v>801</v>
      </c>
      <c r="E10" s="198" t="s">
        <v>802</v>
      </c>
      <c r="F10" s="298">
        <v>7701.032000000012</v>
      </c>
      <c r="G10" s="210">
        <v>1332.008</v>
      </c>
      <c r="H10" s="208">
        <v>1268.518</v>
      </c>
      <c r="I10" s="202">
        <v>20</v>
      </c>
      <c r="J10" s="411">
        <v>0.25641000000000003</v>
      </c>
      <c r="K10" s="413">
        <v>21.142984126984</v>
      </c>
      <c r="L10" s="276">
        <v>3.15</v>
      </c>
      <c r="M10" s="17" t="s">
        <v>172</v>
      </c>
      <c r="N10" s="205">
        <v>79</v>
      </c>
      <c r="O10" s="206">
        <v>61</v>
      </c>
      <c r="P10" s="206">
        <v>14</v>
      </c>
      <c r="Q10" s="241">
        <v>4</v>
      </c>
      <c r="R10" s="270">
        <v>0</v>
      </c>
      <c r="S10" s="210"/>
      <c r="T10" s="228">
        <v>2</v>
      </c>
      <c r="U10" s="208">
        <v>2</v>
      </c>
      <c r="V10" s="209">
        <v>0.1111111111111111</v>
      </c>
    </row>
    <row r="11" spans="2:22" ht="13.5">
      <c r="B11" s="1128">
        <v>201606</v>
      </c>
      <c r="C11" s="195" t="s">
        <v>377</v>
      </c>
      <c r="D11" s="196" t="s">
        <v>560</v>
      </c>
      <c r="E11" s="196" t="s">
        <v>556</v>
      </c>
      <c r="F11" s="299">
        <v>1855.4740000000004</v>
      </c>
      <c r="G11" s="50">
        <v>510.798</v>
      </c>
      <c r="H11" s="166">
        <v>481.166</v>
      </c>
      <c r="I11" s="68">
        <v>19</v>
      </c>
      <c r="J11" s="410">
        <v>0.17431199999999999</v>
      </c>
      <c r="K11" s="412">
        <v>20.431920000000002</v>
      </c>
      <c r="L11" s="277">
        <v>1.3157890000000001</v>
      </c>
      <c r="M11" s="17" t="s">
        <v>172</v>
      </c>
      <c r="N11" s="22">
        <v>105</v>
      </c>
      <c r="O11" s="20">
        <v>81</v>
      </c>
      <c r="P11" s="20">
        <v>16</v>
      </c>
      <c r="Q11" s="240">
        <v>8</v>
      </c>
      <c r="R11" s="269">
        <v>16</v>
      </c>
      <c r="S11" s="50"/>
      <c r="T11" s="227">
        <v>7</v>
      </c>
      <c r="U11" s="172">
        <v>6</v>
      </c>
      <c r="V11" s="278">
        <v>0.25</v>
      </c>
    </row>
    <row r="12" spans="2:22" ht="13.5">
      <c r="B12" s="1128">
        <v>201606</v>
      </c>
      <c r="C12" s="197" t="s">
        <v>377</v>
      </c>
      <c r="D12" s="198" t="s">
        <v>2783</v>
      </c>
      <c r="E12" s="198" t="s">
        <v>3411</v>
      </c>
      <c r="F12" s="298">
        <v>10.333</v>
      </c>
      <c r="G12" s="210">
        <v>10.333</v>
      </c>
      <c r="H12" s="208">
        <v>10.333</v>
      </c>
      <c r="I12" s="202">
        <v>1</v>
      </c>
      <c r="J12" s="411">
        <v>0.125</v>
      </c>
      <c r="K12" s="413">
        <v>10.333</v>
      </c>
      <c r="L12" s="276">
        <v>1</v>
      </c>
      <c r="M12" s="17" t="s">
        <v>172</v>
      </c>
      <c r="N12" s="205">
        <v>16</v>
      </c>
      <c r="O12" s="206">
        <v>5</v>
      </c>
      <c r="P12" s="206">
        <v>11</v>
      </c>
      <c r="Q12" s="241">
        <v>0</v>
      </c>
      <c r="R12" s="270">
        <v>0</v>
      </c>
      <c r="S12" s="210">
        <v>11</v>
      </c>
      <c r="T12" s="228">
        <v>5</v>
      </c>
      <c r="U12" s="208">
        <v>3</v>
      </c>
      <c r="V12" s="209">
        <v>0.27272727272727271</v>
      </c>
    </row>
    <row r="13" spans="2:22" ht="13.5">
      <c r="B13" s="1128">
        <v>201606</v>
      </c>
      <c r="C13" s="195" t="s">
        <v>377</v>
      </c>
      <c r="D13" s="196" t="s">
        <v>3051</v>
      </c>
      <c r="E13" s="196" t="s">
        <v>3052</v>
      </c>
      <c r="F13" s="299">
        <v>158.59100000000001</v>
      </c>
      <c r="G13" s="50">
        <v>158.59100000000001</v>
      </c>
      <c r="H13" s="166">
        <v>158.59100000000001</v>
      </c>
      <c r="I13" s="68">
        <v>11</v>
      </c>
      <c r="J13" s="410">
        <v>0.53658499999999998</v>
      </c>
      <c r="K13" s="412">
        <v>12.199307692307999</v>
      </c>
      <c r="L13" s="277">
        <v>1.181818</v>
      </c>
      <c r="M13" s="17" t="s">
        <v>172</v>
      </c>
      <c r="N13" s="22">
        <v>37</v>
      </c>
      <c r="O13" s="20">
        <v>28</v>
      </c>
      <c r="P13" s="20">
        <v>9</v>
      </c>
      <c r="Q13" s="240">
        <v>0</v>
      </c>
      <c r="R13" s="269">
        <v>0</v>
      </c>
      <c r="S13" s="50">
        <v>7</v>
      </c>
      <c r="T13" s="227">
        <v>26</v>
      </c>
      <c r="U13" s="172">
        <v>9</v>
      </c>
      <c r="V13" s="278">
        <v>1</v>
      </c>
    </row>
    <row r="14" spans="2:22" ht="13.5">
      <c r="B14" s="1128">
        <v>201606</v>
      </c>
      <c r="C14" s="197" t="s">
        <v>377</v>
      </c>
      <c r="D14" s="198" t="s">
        <v>2779</v>
      </c>
      <c r="E14" s="198" t="s">
        <v>1304</v>
      </c>
      <c r="F14" s="298">
        <v>312.45299999999992</v>
      </c>
      <c r="G14" s="210">
        <v>265.37599999999998</v>
      </c>
      <c r="H14" s="208">
        <v>265.37599999999998</v>
      </c>
      <c r="I14" s="202">
        <v>8</v>
      </c>
      <c r="J14" s="411">
        <v>0.59259300000000004</v>
      </c>
      <c r="K14" s="413">
        <v>16.585999999999999</v>
      </c>
      <c r="L14" s="276">
        <v>2</v>
      </c>
      <c r="M14" s="17" t="s">
        <v>172</v>
      </c>
      <c r="N14" s="205">
        <v>20</v>
      </c>
      <c r="O14" s="206">
        <v>13</v>
      </c>
      <c r="P14" s="206">
        <v>7</v>
      </c>
      <c r="Q14" s="241">
        <v>0</v>
      </c>
      <c r="R14" s="270">
        <v>0</v>
      </c>
      <c r="S14" s="210">
        <v>3</v>
      </c>
      <c r="T14" s="228">
        <v>10</v>
      </c>
      <c r="U14" s="208">
        <v>5</v>
      </c>
      <c r="V14" s="209">
        <v>0.7142857142857143</v>
      </c>
    </row>
    <row r="15" spans="2:22" ht="13.5">
      <c r="B15" s="1128">
        <v>201606</v>
      </c>
      <c r="C15" s="195" t="s">
        <v>377</v>
      </c>
      <c r="D15" s="196" t="s">
        <v>803</v>
      </c>
      <c r="E15" s="196" t="s">
        <v>912</v>
      </c>
      <c r="F15" s="299">
        <v>4837.782000000002</v>
      </c>
      <c r="G15" s="50">
        <v>1535.374</v>
      </c>
      <c r="H15" s="166">
        <v>1387.337</v>
      </c>
      <c r="I15" s="68">
        <v>47</v>
      </c>
      <c r="J15" s="410">
        <v>0.42152499999999998</v>
      </c>
      <c r="K15" s="412">
        <v>18.724073170731998</v>
      </c>
      <c r="L15" s="277">
        <v>1.7446809999999999</v>
      </c>
      <c r="M15" s="17" t="s">
        <v>172</v>
      </c>
      <c r="N15" s="22">
        <v>113</v>
      </c>
      <c r="O15" s="20">
        <v>83</v>
      </c>
      <c r="P15" s="20">
        <v>24</v>
      </c>
      <c r="Q15" s="240">
        <v>6</v>
      </c>
      <c r="R15" s="269">
        <v>15</v>
      </c>
      <c r="S15" s="50">
        <v>3</v>
      </c>
      <c r="T15" s="227">
        <v>14</v>
      </c>
      <c r="U15" s="172">
        <v>9</v>
      </c>
      <c r="V15" s="278">
        <v>0.3</v>
      </c>
    </row>
    <row r="16" spans="2:22" ht="13.5">
      <c r="B16" s="1128">
        <v>201606</v>
      </c>
      <c r="C16" s="197" t="s">
        <v>377</v>
      </c>
      <c r="D16" s="198" t="s">
        <v>553</v>
      </c>
      <c r="E16" s="198" t="s">
        <v>552</v>
      </c>
      <c r="F16" s="298">
        <v>3426.2690000000025</v>
      </c>
      <c r="G16" s="210">
        <v>1177.068</v>
      </c>
      <c r="H16" s="208">
        <v>1113.047</v>
      </c>
      <c r="I16" s="202">
        <v>29</v>
      </c>
      <c r="J16" s="411">
        <v>0.320442</v>
      </c>
      <c r="K16" s="413">
        <v>24.52225</v>
      </c>
      <c r="L16" s="276">
        <v>1.6551720000000001</v>
      </c>
      <c r="M16" s="17" t="s">
        <v>172</v>
      </c>
      <c r="N16" s="205">
        <v>90</v>
      </c>
      <c r="O16" s="206">
        <v>73</v>
      </c>
      <c r="P16" s="206">
        <v>15</v>
      </c>
      <c r="Q16" s="241">
        <v>2</v>
      </c>
      <c r="R16" s="270">
        <v>10</v>
      </c>
      <c r="S16" s="210"/>
      <c r="T16" s="228">
        <v>9</v>
      </c>
      <c r="U16" s="208">
        <v>7</v>
      </c>
      <c r="V16" s="209">
        <v>0.41176470588235292</v>
      </c>
    </row>
    <row r="17" spans="2:22" ht="13.5">
      <c r="B17" s="1128">
        <v>201606</v>
      </c>
      <c r="C17" s="195" t="s">
        <v>377</v>
      </c>
      <c r="D17" s="196" t="s">
        <v>64</v>
      </c>
      <c r="E17" s="196" t="s">
        <v>3412</v>
      </c>
      <c r="F17" s="299">
        <v>4854.2650000000003</v>
      </c>
      <c r="G17" s="50">
        <v>1505.5170000000001</v>
      </c>
      <c r="H17" s="166">
        <v>1486.4190000000001</v>
      </c>
      <c r="I17" s="68">
        <v>64</v>
      </c>
      <c r="J17" s="410">
        <v>0.314496</v>
      </c>
      <c r="K17" s="412">
        <v>14.906108910891</v>
      </c>
      <c r="L17" s="277">
        <v>1.578125</v>
      </c>
      <c r="M17" s="17" t="s">
        <v>172</v>
      </c>
      <c r="N17" s="22">
        <v>212</v>
      </c>
      <c r="O17" s="20">
        <v>153</v>
      </c>
      <c r="P17" s="20">
        <v>45</v>
      </c>
      <c r="Q17" s="240">
        <v>14</v>
      </c>
      <c r="R17" s="269">
        <v>0</v>
      </c>
      <c r="S17" s="50">
        <v>1</v>
      </c>
      <c r="T17" s="227">
        <v>15</v>
      </c>
      <c r="U17" s="172">
        <v>8</v>
      </c>
      <c r="V17" s="278">
        <v>0.13559322033898305</v>
      </c>
    </row>
    <row r="18" spans="2:22" ht="13.5">
      <c r="B18" s="1128">
        <v>201606</v>
      </c>
      <c r="C18" s="197" t="s">
        <v>377</v>
      </c>
      <c r="D18" s="198" t="s">
        <v>138</v>
      </c>
      <c r="E18" s="198" t="s">
        <v>145</v>
      </c>
      <c r="F18" s="298">
        <v>895.00800000000027</v>
      </c>
      <c r="G18" s="210">
        <v>0</v>
      </c>
      <c r="H18" s="208">
        <v>0</v>
      </c>
      <c r="I18" s="202">
        <v>0</v>
      </c>
      <c r="J18" s="411">
        <v>0</v>
      </c>
      <c r="K18" s="413">
        <v>0</v>
      </c>
      <c r="L18" s="276">
        <v>0</v>
      </c>
      <c r="M18" s="17" t="s">
        <v>172</v>
      </c>
      <c r="N18" s="205">
        <v>0</v>
      </c>
      <c r="O18" s="206">
        <v>0</v>
      </c>
      <c r="P18" s="206">
        <v>0</v>
      </c>
      <c r="Q18" s="241">
        <v>0</v>
      </c>
      <c r="R18" s="270">
        <v>0</v>
      </c>
      <c r="S18" s="210"/>
      <c r="T18" s="228"/>
      <c r="U18" s="208"/>
      <c r="V18" s="209"/>
    </row>
    <row r="19" spans="2:22" ht="13.5">
      <c r="B19" s="1128">
        <v>201606</v>
      </c>
      <c r="C19" s="195" t="s">
        <v>377</v>
      </c>
      <c r="D19" s="196" t="s">
        <v>643</v>
      </c>
      <c r="E19" s="196" t="s">
        <v>1660</v>
      </c>
      <c r="F19" s="299">
        <v>2735.6049999999973</v>
      </c>
      <c r="G19" s="50">
        <v>499.14600000000002</v>
      </c>
      <c r="H19" s="166">
        <v>451.34500000000003</v>
      </c>
      <c r="I19" s="68">
        <v>22</v>
      </c>
      <c r="J19" s="410">
        <v>0.15331</v>
      </c>
      <c r="K19" s="412">
        <v>13.135421052632001</v>
      </c>
      <c r="L19" s="277">
        <v>1.7272730000000001</v>
      </c>
      <c r="M19" s="17" t="s">
        <v>172</v>
      </c>
      <c r="N19" s="22">
        <v>130</v>
      </c>
      <c r="O19" s="20">
        <v>95</v>
      </c>
      <c r="P19" s="20">
        <v>30</v>
      </c>
      <c r="Q19" s="240">
        <v>5</v>
      </c>
      <c r="R19" s="269">
        <v>45</v>
      </c>
      <c r="S19" s="50">
        <v>2</v>
      </c>
      <c r="T19" s="227">
        <v>15</v>
      </c>
      <c r="U19" s="172">
        <v>10</v>
      </c>
      <c r="V19" s="278">
        <v>0.2857142857142857</v>
      </c>
    </row>
    <row r="20" spans="2:22" ht="13.5">
      <c r="B20" s="1128">
        <v>201606</v>
      </c>
      <c r="C20" s="197" t="s">
        <v>377</v>
      </c>
      <c r="D20" s="198" t="s">
        <v>644</v>
      </c>
      <c r="E20" s="198" t="s">
        <v>695</v>
      </c>
      <c r="F20" s="298">
        <v>7169.7289999999848</v>
      </c>
      <c r="G20" s="210">
        <v>798.47900000000004</v>
      </c>
      <c r="H20" s="208">
        <v>1200.298</v>
      </c>
      <c r="I20" s="202">
        <v>33</v>
      </c>
      <c r="J20" s="411">
        <v>0.47142899999999999</v>
      </c>
      <c r="K20" s="413">
        <v>19.475097560976</v>
      </c>
      <c r="L20" s="276">
        <v>1.242424</v>
      </c>
      <c r="M20" s="17" t="s">
        <v>172</v>
      </c>
      <c r="N20" s="205">
        <v>67</v>
      </c>
      <c r="O20" s="206">
        <v>47</v>
      </c>
      <c r="P20" s="206">
        <v>15</v>
      </c>
      <c r="Q20" s="241">
        <v>5</v>
      </c>
      <c r="R20" s="270">
        <v>10</v>
      </c>
      <c r="S20" s="210">
        <v>1</v>
      </c>
      <c r="T20" s="228">
        <v>3</v>
      </c>
      <c r="U20" s="208">
        <v>2</v>
      </c>
      <c r="V20" s="209">
        <v>0.1</v>
      </c>
    </row>
    <row r="21" spans="2:22" ht="13.5">
      <c r="B21" s="1128">
        <v>201606</v>
      </c>
      <c r="C21" s="195" t="s">
        <v>377</v>
      </c>
      <c r="D21" s="196" t="s">
        <v>702</v>
      </c>
      <c r="E21" s="196" t="s">
        <v>3413</v>
      </c>
      <c r="F21" s="299">
        <v>3666.7984999999958</v>
      </c>
      <c r="G21" s="50">
        <v>1407.2650000000001</v>
      </c>
      <c r="H21" s="166">
        <v>1322.62</v>
      </c>
      <c r="I21" s="68">
        <v>42</v>
      </c>
      <c r="J21" s="410">
        <v>0.221636</v>
      </c>
      <c r="K21" s="412">
        <v>18.276168831169002</v>
      </c>
      <c r="L21" s="277">
        <v>1.8333330000000001</v>
      </c>
      <c r="M21" s="17" t="s">
        <v>172</v>
      </c>
      <c r="N21" s="22">
        <v>184</v>
      </c>
      <c r="O21" s="20">
        <v>137</v>
      </c>
      <c r="P21" s="20">
        <v>38</v>
      </c>
      <c r="Q21" s="240">
        <v>9</v>
      </c>
      <c r="R21" s="269">
        <v>27</v>
      </c>
      <c r="S21" s="50">
        <v>2</v>
      </c>
      <c r="T21" s="227">
        <v>14</v>
      </c>
      <c r="U21" s="172">
        <v>12</v>
      </c>
      <c r="V21" s="278">
        <v>0.25531914893617019</v>
      </c>
    </row>
    <row r="22" spans="2:22" ht="13.5">
      <c r="B22" s="1128">
        <v>201606</v>
      </c>
      <c r="C22" s="197" t="s">
        <v>377</v>
      </c>
      <c r="D22" s="198" t="s">
        <v>849</v>
      </c>
      <c r="E22" s="198" t="s">
        <v>850</v>
      </c>
      <c r="F22" s="298">
        <v>4542.4530000000041</v>
      </c>
      <c r="G22" s="210">
        <v>686.08100000000002</v>
      </c>
      <c r="H22" s="208">
        <v>678.98099999999999</v>
      </c>
      <c r="I22" s="202">
        <v>23</v>
      </c>
      <c r="J22" s="411">
        <v>0.24598900000000001</v>
      </c>
      <c r="K22" s="413">
        <v>15.955372093023</v>
      </c>
      <c r="L22" s="276">
        <v>1.8695649999999999</v>
      </c>
      <c r="M22" s="17" t="s">
        <v>172</v>
      </c>
      <c r="N22" s="205">
        <v>89</v>
      </c>
      <c r="O22" s="206">
        <v>62</v>
      </c>
      <c r="P22" s="206">
        <v>21</v>
      </c>
      <c r="Q22" s="241">
        <v>6</v>
      </c>
      <c r="R22" s="270">
        <v>18</v>
      </c>
      <c r="S22" s="210">
        <v>1</v>
      </c>
      <c r="T22" s="228">
        <v>8</v>
      </c>
      <c r="U22" s="208">
        <v>6</v>
      </c>
      <c r="V22" s="209">
        <v>0.22222222222222221</v>
      </c>
    </row>
    <row r="23" spans="2:22" ht="13.5">
      <c r="B23" s="1128">
        <v>201606</v>
      </c>
      <c r="C23" s="195" t="s">
        <v>377</v>
      </c>
      <c r="D23" s="196" t="s">
        <v>804</v>
      </c>
      <c r="E23" s="196" t="s">
        <v>805</v>
      </c>
      <c r="F23" s="299">
        <v>5999.9890000000032</v>
      </c>
      <c r="G23" s="50">
        <v>1297.329</v>
      </c>
      <c r="H23" s="166">
        <v>1247.241</v>
      </c>
      <c r="I23" s="68">
        <v>43</v>
      </c>
      <c r="J23" s="410">
        <v>0.34538200000000002</v>
      </c>
      <c r="K23" s="412">
        <v>16.848428571429</v>
      </c>
      <c r="L23" s="277">
        <v>1.7906979999999999</v>
      </c>
      <c r="M23" s="17" t="s">
        <v>172</v>
      </c>
      <c r="N23" s="22">
        <v>119</v>
      </c>
      <c r="O23" s="20">
        <v>88</v>
      </c>
      <c r="P23" s="20">
        <v>27</v>
      </c>
      <c r="Q23" s="240">
        <v>4</v>
      </c>
      <c r="R23" s="269">
        <v>16</v>
      </c>
      <c r="S23" s="50"/>
      <c r="T23" s="227">
        <v>5</v>
      </c>
      <c r="U23" s="172">
        <v>5</v>
      </c>
      <c r="V23" s="278">
        <v>0.16129032258064516</v>
      </c>
    </row>
    <row r="24" spans="2:22" ht="13.5">
      <c r="B24" s="1128">
        <v>201606</v>
      </c>
      <c r="C24" s="197" t="s">
        <v>377</v>
      </c>
      <c r="D24" s="198" t="s">
        <v>999</v>
      </c>
      <c r="E24" s="198" t="s">
        <v>2780</v>
      </c>
      <c r="F24" s="298">
        <v>1476.3120000000006</v>
      </c>
      <c r="G24" s="210">
        <v>523.95600000000002</v>
      </c>
      <c r="H24" s="208">
        <v>440.34899999999999</v>
      </c>
      <c r="I24" s="202">
        <v>16</v>
      </c>
      <c r="J24" s="411">
        <v>0.16494800000000001</v>
      </c>
      <c r="K24" s="413">
        <v>13.788315789474</v>
      </c>
      <c r="L24" s="276">
        <v>2.375</v>
      </c>
      <c r="M24" s="17" t="s">
        <v>172</v>
      </c>
      <c r="N24" s="205">
        <v>112</v>
      </c>
      <c r="O24" s="206">
        <v>85</v>
      </c>
      <c r="P24" s="206">
        <v>26</v>
      </c>
      <c r="Q24" s="241">
        <v>1</v>
      </c>
      <c r="R24" s="270">
        <v>0</v>
      </c>
      <c r="S24" s="210">
        <v>5</v>
      </c>
      <c r="T24" s="228">
        <v>25</v>
      </c>
      <c r="U24" s="208">
        <v>8</v>
      </c>
      <c r="V24" s="209">
        <v>0.29629629629629628</v>
      </c>
    </row>
    <row r="25" spans="2:22" ht="13.5">
      <c r="B25" s="1128">
        <v>201606</v>
      </c>
      <c r="C25" s="195" t="s">
        <v>377</v>
      </c>
      <c r="D25" s="196" t="s">
        <v>1000</v>
      </c>
      <c r="E25" s="196" t="s">
        <v>1061</v>
      </c>
      <c r="F25" s="299">
        <v>2493.5300000000016</v>
      </c>
      <c r="G25" s="50">
        <v>321.334</v>
      </c>
      <c r="H25" s="166">
        <v>328.67899999999997</v>
      </c>
      <c r="I25" s="68">
        <v>14</v>
      </c>
      <c r="J25" s="410">
        <v>0.100719</v>
      </c>
      <c r="K25" s="412">
        <v>13.388916666666999</v>
      </c>
      <c r="L25" s="277">
        <v>1.714286</v>
      </c>
      <c r="M25" s="17" t="s">
        <v>172</v>
      </c>
      <c r="N25" s="22">
        <v>146</v>
      </c>
      <c r="O25" s="20">
        <v>117</v>
      </c>
      <c r="P25" s="20">
        <v>27</v>
      </c>
      <c r="Q25" s="240">
        <v>2</v>
      </c>
      <c r="R25" s="269">
        <v>0</v>
      </c>
      <c r="S25" s="50">
        <v>3</v>
      </c>
      <c r="T25" s="227">
        <v>11</v>
      </c>
      <c r="U25" s="172">
        <v>5</v>
      </c>
      <c r="V25" s="278">
        <v>0.17241379310344829</v>
      </c>
    </row>
    <row r="26" spans="2:22" ht="13.5">
      <c r="B26" s="1128">
        <v>201606</v>
      </c>
      <c r="C26" s="197" t="s">
        <v>377</v>
      </c>
      <c r="D26" s="198" t="s">
        <v>3400</v>
      </c>
      <c r="E26" s="198" t="s">
        <v>2588</v>
      </c>
      <c r="F26" s="298">
        <v>43.616999999999997</v>
      </c>
      <c r="G26" s="210">
        <v>62.118000000000002</v>
      </c>
      <c r="H26" s="208">
        <v>43.616999999999997</v>
      </c>
      <c r="I26" s="202">
        <v>3</v>
      </c>
      <c r="J26" s="411">
        <v>8.9552000000000007E-2</v>
      </c>
      <c r="K26" s="413">
        <v>15.529500000000001</v>
      </c>
      <c r="L26" s="276">
        <v>1.3333330000000001</v>
      </c>
      <c r="M26" s="17" t="s">
        <v>172</v>
      </c>
      <c r="N26" s="205">
        <v>34</v>
      </c>
      <c r="O26" s="206">
        <v>25</v>
      </c>
      <c r="P26" s="206">
        <v>9</v>
      </c>
      <c r="Q26" s="241">
        <v>0</v>
      </c>
      <c r="R26" s="270">
        <v>1</v>
      </c>
      <c r="S26" s="210"/>
      <c r="T26" s="228">
        <v>2</v>
      </c>
      <c r="U26" s="208">
        <v>2</v>
      </c>
      <c r="V26" s="209">
        <v>0.22222222222222221</v>
      </c>
    </row>
    <row r="27" spans="2:22" ht="13.5">
      <c r="B27" s="1128">
        <v>201606</v>
      </c>
      <c r="C27" s="195" t="s">
        <v>377</v>
      </c>
      <c r="D27" s="196" t="s">
        <v>35</v>
      </c>
      <c r="E27" s="196" t="s">
        <v>9</v>
      </c>
      <c r="F27" s="299">
        <v>2685.022999999996</v>
      </c>
      <c r="G27" s="50">
        <v>462.25599999999997</v>
      </c>
      <c r="H27" s="166">
        <v>569.96900000000005</v>
      </c>
      <c r="I27" s="68">
        <v>15</v>
      </c>
      <c r="J27" s="410">
        <v>0.33707900000000002</v>
      </c>
      <c r="K27" s="412">
        <v>19.260666666666999</v>
      </c>
      <c r="L27" s="277">
        <v>1.6</v>
      </c>
      <c r="M27" s="17" t="s">
        <v>172</v>
      </c>
      <c r="N27" s="22">
        <v>44</v>
      </c>
      <c r="O27" s="20">
        <v>34</v>
      </c>
      <c r="P27" s="20">
        <v>8</v>
      </c>
      <c r="Q27" s="240">
        <v>2</v>
      </c>
      <c r="R27" s="269">
        <v>3</v>
      </c>
      <c r="S27" s="50"/>
      <c r="T27" s="227">
        <v>2</v>
      </c>
      <c r="U27" s="172">
        <v>2</v>
      </c>
      <c r="V27" s="278">
        <v>0.2</v>
      </c>
    </row>
    <row r="28" spans="2:22" ht="13.5">
      <c r="B28" s="1128">
        <v>201606</v>
      </c>
      <c r="C28" s="197" t="s">
        <v>377</v>
      </c>
      <c r="D28" s="198" t="s">
        <v>645</v>
      </c>
      <c r="E28" s="198" t="s">
        <v>606</v>
      </c>
      <c r="F28" s="298">
        <v>4463.144999999995</v>
      </c>
      <c r="G28" s="210">
        <v>671.61500000000001</v>
      </c>
      <c r="H28" s="208">
        <v>653.42399999999998</v>
      </c>
      <c r="I28" s="202">
        <v>22</v>
      </c>
      <c r="J28" s="411">
        <v>0.22334999999999999</v>
      </c>
      <c r="K28" s="413">
        <v>19.189</v>
      </c>
      <c r="L28" s="276">
        <v>1.5909089999999999</v>
      </c>
      <c r="M28" s="17" t="s">
        <v>172</v>
      </c>
      <c r="N28" s="205">
        <v>101</v>
      </c>
      <c r="O28" s="206">
        <v>81</v>
      </c>
      <c r="P28" s="206">
        <v>16</v>
      </c>
      <c r="Q28" s="241">
        <v>4</v>
      </c>
      <c r="R28" s="270">
        <v>7</v>
      </c>
      <c r="S28" s="210"/>
      <c r="T28" s="228">
        <v>12</v>
      </c>
      <c r="U28" s="208">
        <v>5</v>
      </c>
      <c r="V28" s="209">
        <v>0.25</v>
      </c>
    </row>
    <row r="29" spans="2:22" ht="13.5">
      <c r="B29" s="1128">
        <v>201606</v>
      </c>
      <c r="C29" s="195" t="s">
        <v>377</v>
      </c>
      <c r="D29" s="196" t="s">
        <v>700</v>
      </c>
      <c r="E29" s="196" t="s">
        <v>701</v>
      </c>
      <c r="F29" s="299">
        <v>2066.8139999999994</v>
      </c>
      <c r="G29" s="50">
        <v>242.988</v>
      </c>
      <c r="H29" s="166">
        <v>234.74199999999999</v>
      </c>
      <c r="I29" s="68">
        <v>16</v>
      </c>
      <c r="J29" s="410">
        <v>0.25600000000000001</v>
      </c>
      <c r="K29" s="412">
        <v>13.499333333333</v>
      </c>
      <c r="L29" s="277">
        <v>1.125</v>
      </c>
      <c r="M29" s="17" t="s">
        <v>172</v>
      </c>
      <c r="N29" s="22">
        <v>67</v>
      </c>
      <c r="O29" s="20">
        <v>54</v>
      </c>
      <c r="P29" s="20">
        <v>12</v>
      </c>
      <c r="Q29" s="240">
        <v>1</v>
      </c>
      <c r="R29" s="269">
        <v>1</v>
      </c>
      <c r="S29" s="50"/>
      <c r="T29" s="227">
        <v>10</v>
      </c>
      <c r="U29" s="172">
        <v>6</v>
      </c>
      <c r="V29" s="278">
        <v>0.46153846153846156</v>
      </c>
    </row>
    <row r="30" spans="2:22" ht="13.5">
      <c r="B30" s="1128">
        <v>201606</v>
      </c>
      <c r="C30" s="197" t="s">
        <v>377</v>
      </c>
      <c r="D30" s="198" t="s">
        <v>2542</v>
      </c>
      <c r="E30" s="198" t="s">
        <v>2589</v>
      </c>
      <c r="F30" s="298">
        <v>1756.0449999999985</v>
      </c>
      <c r="G30" s="210">
        <v>392.62799999999999</v>
      </c>
      <c r="H30" s="208">
        <v>458.673</v>
      </c>
      <c r="I30" s="202">
        <v>15</v>
      </c>
      <c r="J30" s="411">
        <v>0.32608700000000002</v>
      </c>
      <c r="K30" s="413">
        <v>13.0876</v>
      </c>
      <c r="L30" s="276">
        <v>2</v>
      </c>
      <c r="M30" s="17" t="s">
        <v>172</v>
      </c>
      <c r="N30" s="205">
        <v>51</v>
      </c>
      <c r="O30" s="206">
        <v>35</v>
      </c>
      <c r="P30" s="206">
        <v>16</v>
      </c>
      <c r="Q30" s="241">
        <v>0</v>
      </c>
      <c r="R30" s="270">
        <v>0</v>
      </c>
      <c r="S30" s="210">
        <v>3</v>
      </c>
      <c r="T30" s="228">
        <v>7</v>
      </c>
      <c r="U30" s="208">
        <v>5</v>
      </c>
      <c r="V30" s="209">
        <v>0.3125</v>
      </c>
    </row>
    <row r="31" spans="2:22" ht="13.5">
      <c r="B31" s="1128">
        <v>201606</v>
      </c>
      <c r="C31" s="195" t="s">
        <v>377</v>
      </c>
      <c r="D31" s="196" t="s">
        <v>806</v>
      </c>
      <c r="E31" s="196" t="s">
        <v>3458</v>
      </c>
      <c r="F31" s="299">
        <v>829.31099999999981</v>
      </c>
      <c r="G31" s="50">
        <v>50.512</v>
      </c>
      <c r="H31" s="166">
        <v>50.512</v>
      </c>
      <c r="I31" s="68">
        <v>0</v>
      </c>
      <c r="J31" s="410">
        <v>0</v>
      </c>
      <c r="K31" s="412">
        <v>16.837333333333</v>
      </c>
      <c r="L31" s="277">
        <v>0</v>
      </c>
      <c r="M31" s="17" t="s">
        <v>172</v>
      </c>
      <c r="N31" s="22">
        <v>38</v>
      </c>
      <c r="O31" s="20">
        <v>31</v>
      </c>
      <c r="P31" s="20">
        <v>6</v>
      </c>
      <c r="Q31" s="240">
        <v>1</v>
      </c>
      <c r="R31" s="269">
        <v>5</v>
      </c>
      <c r="S31" s="50"/>
      <c r="T31" s="227">
        <v>5</v>
      </c>
      <c r="U31" s="172">
        <v>2</v>
      </c>
      <c r="V31" s="278">
        <v>0.2857142857142857</v>
      </c>
    </row>
    <row r="32" spans="2:22" ht="13.5">
      <c r="B32" s="1128">
        <v>201606</v>
      </c>
      <c r="C32" s="197" t="s">
        <v>377</v>
      </c>
      <c r="D32" s="198" t="s">
        <v>559</v>
      </c>
      <c r="E32" s="198" t="s">
        <v>555</v>
      </c>
      <c r="F32" s="298">
        <v>1462.3760000000016</v>
      </c>
      <c r="G32" s="210">
        <v>235.13200000000001</v>
      </c>
      <c r="H32" s="208">
        <v>217.5746</v>
      </c>
      <c r="I32" s="202">
        <v>9</v>
      </c>
      <c r="J32" s="411">
        <v>8.4506999999999999E-2</v>
      </c>
      <c r="K32" s="413">
        <v>14.69575</v>
      </c>
      <c r="L32" s="276">
        <v>1.7777780000000001</v>
      </c>
      <c r="M32" s="17" t="s">
        <v>172</v>
      </c>
      <c r="N32" s="205">
        <v>113</v>
      </c>
      <c r="O32" s="206">
        <v>83</v>
      </c>
      <c r="P32" s="206">
        <v>28</v>
      </c>
      <c r="Q32" s="241">
        <v>2</v>
      </c>
      <c r="R32" s="270">
        <v>1</v>
      </c>
      <c r="S32" s="210">
        <v>2</v>
      </c>
      <c r="T32" s="228">
        <v>12</v>
      </c>
      <c r="U32" s="208">
        <v>11</v>
      </c>
      <c r="V32" s="209">
        <v>0.36666666666666664</v>
      </c>
    </row>
    <row r="33" spans="2:22" ht="13.5">
      <c r="B33" s="1128">
        <v>201606</v>
      </c>
      <c r="C33" s="195" t="s">
        <v>378</v>
      </c>
      <c r="D33" s="196" t="s">
        <v>998</v>
      </c>
      <c r="E33" s="196" t="s">
        <v>1668</v>
      </c>
      <c r="F33" s="299">
        <v>2666.0100000000048</v>
      </c>
      <c r="G33" s="50">
        <v>958.04899999999998</v>
      </c>
      <c r="H33" s="166">
        <v>915.053</v>
      </c>
      <c r="I33" s="68">
        <v>48</v>
      </c>
      <c r="J33" s="410">
        <v>0.33103399999999999</v>
      </c>
      <c r="K33" s="412">
        <v>12.282679487178999</v>
      </c>
      <c r="L33" s="277">
        <v>1.625</v>
      </c>
      <c r="M33" s="17" t="s">
        <v>172</v>
      </c>
      <c r="N33" s="22">
        <v>161</v>
      </c>
      <c r="O33" s="20">
        <v>131</v>
      </c>
      <c r="P33" s="20">
        <v>23</v>
      </c>
      <c r="Q33" s="240">
        <v>7</v>
      </c>
      <c r="R33" s="269">
        <v>13</v>
      </c>
      <c r="S33" s="50">
        <v>2</v>
      </c>
      <c r="T33" s="227">
        <v>42</v>
      </c>
      <c r="U33" s="172">
        <v>15</v>
      </c>
      <c r="V33" s="278">
        <v>0.5</v>
      </c>
    </row>
    <row r="34" spans="2:22" ht="13.5">
      <c r="B34" s="1128">
        <v>201606</v>
      </c>
      <c r="C34" s="197" t="s">
        <v>378</v>
      </c>
      <c r="D34" s="198" t="s">
        <v>1313</v>
      </c>
      <c r="E34" s="198" t="s">
        <v>1314</v>
      </c>
      <c r="F34" s="298">
        <v>2942.377</v>
      </c>
      <c r="G34" s="210">
        <v>1205.9970000000001</v>
      </c>
      <c r="H34" s="208">
        <v>1216.098</v>
      </c>
      <c r="I34" s="202">
        <v>47</v>
      </c>
      <c r="J34" s="411">
        <v>0.35205999999999998</v>
      </c>
      <c r="K34" s="413">
        <v>11.940564356435999</v>
      </c>
      <c r="L34" s="276">
        <v>2.148936</v>
      </c>
      <c r="M34" s="17" t="s">
        <v>172</v>
      </c>
      <c r="N34" s="205">
        <v>150</v>
      </c>
      <c r="O34" s="206">
        <v>122</v>
      </c>
      <c r="P34" s="206">
        <v>22</v>
      </c>
      <c r="Q34" s="241">
        <v>6</v>
      </c>
      <c r="R34" s="270">
        <v>10</v>
      </c>
      <c r="S34" s="210">
        <v>4</v>
      </c>
      <c r="T34" s="228">
        <v>38</v>
      </c>
      <c r="U34" s="208">
        <v>13</v>
      </c>
      <c r="V34" s="209">
        <v>0.4642857142857143</v>
      </c>
    </row>
    <row r="35" spans="2:22" ht="13.5">
      <c r="B35" s="1128">
        <v>201606</v>
      </c>
      <c r="C35" s="195" t="s">
        <v>378</v>
      </c>
      <c r="D35" s="196" t="s">
        <v>1001</v>
      </c>
      <c r="E35" s="196" t="s">
        <v>1059</v>
      </c>
      <c r="F35" s="299">
        <v>693.26699999999983</v>
      </c>
      <c r="G35" s="50">
        <v>48.64</v>
      </c>
      <c r="H35" s="166">
        <v>48.64</v>
      </c>
      <c r="I35" s="68">
        <v>5</v>
      </c>
      <c r="J35" s="410">
        <v>8.6957000000000007E-2</v>
      </c>
      <c r="K35" s="412">
        <v>9.7279999999999998</v>
      </c>
      <c r="L35" s="277">
        <v>1</v>
      </c>
      <c r="M35" s="17" t="s">
        <v>172</v>
      </c>
      <c r="N35" s="22">
        <v>59</v>
      </c>
      <c r="O35" s="20">
        <v>44</v>
      </c>
      <c r="P35" s="20">
        <v>10</v>
      </c>
      <c r="Q35" s="240">
        <v>5</v>
      </c>
      <c r="R35" s="269">
        <v>1</v>
      </c>
      <c r="S35" s="50"/>
      <c r="T35" s="227">
        <v>4</v>
      </c>
      <c r="U35" s="172">
        <v>3</v>
      </c>
      <c r="V35" s="278">
        <v>0.2</v>
      </c>
    </row>
    <row r="36" spans="2:22" ht="13.5">
      <c r="B36" s="1128">
        <v>201606</v>
      </c>
      <c r="C36" s="197" t="s">
        <v>378</v>
      </c>
      <c r="D36" s="198" t="s">
        <v>133</v>
      </c>
      <c r="E36" s="198" t="s">
        <v>142</v>
      </c>
      <c r="F36" s="298">
        <v>11463.231000000071</v>
      </c>
      <c r="G36" s="210">
        <v>3542.4749999999999</v>
      </c>
      <c r="H36" s="208">
        <v>3483.86</v>
      </c>
      <c r="I36" s="202">
        <v>151</v>
      </c>
      <c r="J36" s="411">
        <v>0.54316500000000001</v>
      </c>
      <c r="K36" s="413">
        <v>13.730523255813999</v>
      </c>
      <c r="L36" s="276">
        <v>1.708609</v>
      </c>
      <c r="M36" s="17" t="s">
        <v>172</v>
      </c>
      <c r="N36" s="205">
        <v>357</v>
      </c>
      <c r="O36" s="206">
        <v>259</v>
      </c>
      <c r="P36" s="206">
        <v>92</v>
      </c>
      <c r="Q36" s="241">
        <v>6</v>
      </c>
      <c r="R36" s="270">
        <v>31</v>
      </c>
      <c r="S36" s="210">
        <v>42</v>
      </c>
      <c r="T36" s="228">
        <v>147</v>
      </c>
      <c r="U36" s="208">
        <v>58</v>
      </c>
      <c r="V36" s="209">
        <v>0.59183673469387754</v>
      </c>
    </row>
    <row r="37" spans="2:22" ht="13.5">
      <c r="B37" s="1128">
        <v>201606</v>
      </c>
      <c r="C37" s="195" t="s">
        <v>378</v>
      </c>
      <c r="D37" s="196" t="s">
        <v>3401</v>
      </c>
      <c r="E37" s="196" t="s">
        <v>3402</v>
      </c>
      <c r="F37" s="299">
        <v>441.66499999999991</v>
      </c>
      <c r="G37" s="50">
        <v>426.976</v>
      </c>
      <c r="H37" s="166">
        <v>441.66500000000002</v>
      </c>
      <c r="I37" s="68">
        <v>11</v>
      </c>
      <c r="J37" s="410">
        <v>0.44</v>
      </c>
      <c r="K37" s="412">
        <v>19.408000000000001</v>
      </c>
      <c r="L37" s="277">
        <v>2</v>
      </c>
      <c r="M37" s="17" t="s">
        <v>172</v>
      </c>
      <c r="N37" s="22">
        <v>27</v>
      </c>
      <c r="O37" s="20">
        <v>19</v>
      </c>
      <c r="P37" s="20">
        <v>7</v>
      </c>
      <c r="Q37" s="240">
        <v>1</v>
      </c>
      <c r="R37" s="269">
        <v>1</v>
      </c>
      <c r="S37" s="50"/>
      <c r="T37" s="227">
        <v>5</v>
      </c>
      <c r="U37" s="172">
        <v>3</v>
      </c>
      <c r="V37" s="278">
        <v>0.375</v>
      </c>
    </row>
    <row r="38" spans="2:22" ht="13.5">
      <c r="B38" s="1128">
        <v>201606</v>
      </c>
      <c r="C38" s="197" t="s">
        <v>378</v>
      </c>
      <c r="D38" s="198" t="s">
        <v>3403</v>
      </c>
      <c r="E38" s="198" t="s">
        <v>3404</v>
      </c>
      <c r="F38" s="298">
        <v>1283.739</v>
      </c>
      <c r="G38" s="210">
        <v>1342.8489999999999</v>
      </c>
      <c r="H38" s="208">
        <v>1283.806</v>
      </c>
      <c r="I38" s="202">
        <v>44</v>
      </c>
      <c r="J38" s="411">
        <v>0.43137300000000001</v>
      </c>
      <c r="K38" s="413">
        <v>16.376207317073</v>
      </c>
      <c r="L38" s="276">
        <v>1.8636360000000001</v>
      </c>
      <c r="M38" s="17" t="s">
        <v>172</v>
      </c>
      <c r="N38" s="205">
        <v>98</v>
      </c>
      <c r="O38" s="206">
        <v>80</v>
      </c>
      <c r="P38" s="206">
        <v>17</v>
      </c>
      <c r="Q38" s="241">
        <v>1</v>
      </c>
      <c r="R38" s="270">
        <v>20</v>
      </c>
      <c r="S38" s="210"/>
      <c r="T38" s="228">
        <v>12</v>
      </c>
      <c r="U38" s="208">
        <v>9</v>
      </c>
      <c r="V38" s="209">
        <v>0.5</v>
      </c>
    </row>
    <row r="39" spans="2:22" ht="13.5">
      <c r="B39" s="1128">
        <v>201606</v>
      </c>
      <c r="C39" s="195" t="s">
        <v>378</v>
      </c>
      <c r="D39" s="196" t="s">
        <v>2591</v>
      </c>
      <c r="E39" s="196" t="s">
        <v>2592</v>
      </c>
      <c r="F39" s="299">
        <v>2047.1469999999968</v>
      </c>
      <c r="G39" s="50">
        <v>1578.2139999999999</v>
      </c>
      <c r="H39" s="166">
        <v>1557.5930000000001</v>
      </c>
      <c r="I39" s="68">
        <v>58</v>
      </c>
      <c r="J39" s="410">
        <v>0.45136199999999999</v>
      </c>
      <c r="K39" s="412">
        <v>13.151783333333</v>
      </c>
      <c r="L39" s="277">
        <v>2.0689660000000001</v>
      </c>
      <c r="M39" s="17" t="s">
        <v>172</v>
      </c>
      <c r="N39" s="22">
        <v>177</v>
      </c>
      <c r="O39" s="20">
        <v>121</v>
      </c>
      <c r="P39" s="20">
        <v>52</v>
      </c>
      <c r="Q39" s="240">
        <v>4</v>
      </c>
      <c r="R39" s="269">
        <v>3</v>
      </c>
      <c r="S39" s="50">
        <v>27</v>
      </c>
      <c r="T39" s="227">
        <v>73</v>
      </c>
      <c r="U39" s="172">
        <v>28</v>
      </c>
      <c r="V39" s="278">
        <v>0.5</v>
      </c>
    </row>
    <row r="40" spans="2:22" ht="13.5">
      <c r="B40" s="1128">
        <v>201606</v>
      </c>
      <c r="C40" s="197" t="s">
        <v>378</v>
      </c>
      <c r="D40" s="198" t="s">
        <v>913</v>
      </c>
      <c r="E40" s="198" t="s">
        <v>1242</v>
      </c>
      <c r="F40" s="298">
        <v>2578.6390000000019</v>
      </c>
      <c r="G40" s="210">
        <v>769.69600000000003</v>
      </c>
      <c r="H40" s="208">
        <v>771.81399999999996</v>
      </c>
      <c r="I40" s="202">
        <v>32</v>
      </c>
      <c r="J40" s="411">
        <v>0.27826099999999998</v>
      </c>
      <c r="K40" s="413">
        <v>12.0265</v>
      </c>
      <c r="L40" s="276">
        <v>2</v>
      </c>
      <c r="M40" s="17" t="s">
        <v>172</v>
      </c>
      <c r="N40" s="205">
        <v>126</v>
      </c>
      <c r="O40" s="206">
        <v>107</v>
      </c>
      <c r="P40" s="206">
        <v>13</v>
      </c>
      <c r="Q40" s="241">
        <v>6</v>
      </c>
      <c r="R40" s="270">
        <v>0</v>
      </c>
      <c r="S40" s="210"/>
      <c r="T40" s="228">
        <v>22</v>
      </c>
      <c r="U40" s="208">
        <v>8</v>
      </c>
      <c r="V40" s="209">
        <v>0.42105263157894735</v>
      </c>
    </row>
    <row r="41" spans="2:22" ht="13.5">
      <c r="B41" s="1128">
        <v>201606</v>
      </c>
      <c r="C41" s="195" t="s">
        <v>378</v>
      </c>
      <c r="D41" s="196" t="s">
        <v>728</v>
      </c>
      <c r="E41" s="196" t="s">
        <v>1667</v>
      </c>
      <c r="F41" s="299">
        <v>2892.7589999999991</v>
      </c>
      <c r="G41" s="50">
        <v>563.45799999999997</v>
      </c>
      <c r="H41" s="166">
        <v>553.12199999999996</v>
      </c>
      <c r="I41" s="68">
        <v>23</v>
      </c>
      <c r="J41" s="410">
        <v>0.29113899999999998</v>
      </c>
      <c r="K41" s="412">
        <v>16.098800000000001</v>
      </c>
      <c r="L41" s="277">
        <v>1.521739</v>
      </c>
      <c r="M41" s="17" t="s">
        <v>172</v>
      </c>
      <c r="N41" s="22">
        <v>79</v>
      </c>
      <c r="O41" s="20">
        <v>59</v>
      </c>
      <c r="P41" s="20">
        <v>19</v>
      </c>
      <c r="Q41" s="240">
        <v>1</v>
      </c>
      <c r="R41" s="269">
        <v>11</v>
      </c>
      <c r="S41" s="50">
        <v>2</v>
      </c>
      <c r="T41" s="227">
        <v>9</v>
      </c>
      <c r="U41" s="172">
        <v>5</v>
      </c>
      <c r="V41" s="278">
        <v>0.25</v>
      </c>
    </row>
    <row r="42" spans="2:22" ht="13.5">
      <c r="B42" s="1128">
        <v>201606</v>
      </c>
      <c r="C42" s="197" t="s">
        <v>378</v>
      </c>
      <c r="D42" s="198" t="s">
        <v>3053</v>
      </c>
      <c r="E42" s="198" t="s">
        <v>3067</v>
      </c>
      <c r="F42" s="298">
        <v>1736.6599999999992</v>
      </c>
      <c r="G42" s="210">
        <v>976.98900000000003</v>
      </c>
      <c r="H42" s="208">
        <v>963.947</v>
      </c>
      <c r="I42" s="202">
        <v>24</v>
      </c>
      <c r="J42" s="411">
        <v>0.16724700000000001</v>
      </c>
      <c r="K42" s="413">
        <v>18.092388888889001</v>
      </c>
      <c r="L42" s="276">
        <v>2.25</v>
      </c>
      <c r="M42" s="17" t="s">
        <v>172</v>
      </c>
      <c r="N42" s="205">
        <v>146</v>
      </c>
      <c r="O42" s="206">
        <v>123</v>
      </c>
      <c r="P42" s="206">
        <v>18</v>
      </c>
      <c r="Q42" s="241">
        <v>5</v>
      </c>
      <c r="R42" s="270">
        <v>3</v>
      </c>
      <c r="S42" s="210"/>
      <c r="T42" s="228">
        <v>8</v>
      </c>
      <c r="U42" s="208">
        <v>4</v>
      </c>
      <c r="V42" s="209">
        <v>0.17391304347826086</v>
      </c>
    </row>
    <row r="43" spans="2:22" ht="13.5">
      <c r="B43" s="1128">
        <v>201606</v>
      </c>
      <c r="C43" s="195" t="s">
        <v>378</v>
      </c>
      <c r="D43" s="196" t="s">
        <v>3054</v>
      </c>
      <c r="E43" s="196" t="s">
        <v>3063</v>
      </c>
      <c r="F43" s="299">
        <v>561.02800000000002</v>
      </c>
      <c r="G43" s="50">
        <v>119.273</v>
      </c>
      <c r="H43" s="166">
        <v>103.80200000000001</v>
      </c>
      <c r="I43" s="68">
        <v>7</v>
      </c>
      <c r="J43" s="410">
        <v>0.19178100000000001</v>
      </c>
      <c r="K43" s="412">
        <v>17.039000000000001</v>
      </c>
      <c r="L43" s="277">
        <v>1</v>
      </c>
      <c r="M43" s="17" t="s">
        <v>172</v>
      </c>
      <c r="N43" s="22">
        <v>37</v>
      </c>
      <c r="O43" s="20">
        <v>27</v>
      </c>
      <c r="P43" s="20">
        <v>8</v>
      </c>
      <c r="Q43" s="240">
        <v>2</v>
      </c>
      <c r="R43" s="269">
        <v>1</v>
      </c>
      <c r="S43" s="50"/>
      <c r="T43" s="227">
        <v>2</v>
      </c>
      <c r="U43" s="172">
        <v>2</v>
      </c>
      <c r="V43" s="278">
        <v>0.2</v>
      </c>
    </row>
    <row r="44" spans="2:22" ht="13.5">
      <c r="B44" s="1128">
        <v>201606</v>
      </c>
      <c r="C44" s="197" t="s">
        <v>378</v>
      </c>
      <c r="D44" s="198" t="s">
        <v>3055</v>
      </c>
      <c r="E44" s="198" t="s">
        <v>3072</v>
      </c>
      <c r="F44" s="298">
        <v>776.16499999999985</v>
      </c>
      <c r="G44" s="210">
        <v>379.58699999999999</v>
      </c>
      <c r="H44" s="208">
        <v>379.58699999999999</v>
      </c>
      <c r="I44" s="202">
        <v>15</v>
      </c>
      <c r="J44" s="411">
        <v>0.352941</v>
      </c>
      <c r="K44" s="413">
        <v>15.183479999999999</v>
      </c>
      <c r="L44" s="276">
        <v>1.6666669999999999</v>
      </c>
      <c r="M44" s="17" t="s">
        <v>172</v>
      </c>
      <c r="N44" s="205">
        <v>61</v>
      </c>
      <c r="O44" s="206">
        <v>48</v>
      </c>
      <c r="P44" s="206">
        <v>13</v>
      </c>
      <c r="Q44" s="241">
        <v>0</v>
      </c>
      <c r="R44" s="270">
        <v>0</v>
      </c>
      <c r="S44" s="210">
        <v>6</v>
      </c>
      <c r="T44" s="228">
        <v>31</v>
      </c>
      <c r="U44" s="208">
        <v>10</v>
      </c>
      <c r="V44" s="209">
        <v>0.76923076923076927</v>
      </c>
    </row>
    <row r="45" spans="2:22" ht="13.5">
      <c r="B45" s="1128">
        <v>201606</v>
      </c>
      <c r="C45" s="195" t="s">
        <v>378</v>
      </c>
      <c r="D45" s="196" t="s">
        <v>1464</v>
      </c>
      <c r="E45" s="196" t="s">
        <v>1465</v>
      </c>
      <c r="F45" s="299">
        <v>2957.7619999999984</v>
      </c>
      <c r="G45" s="50">
        <v>762.16899999999998</v>
      </c>
      <c r="H45" s="166">
        <v>747.78</v>
      </c>
      <c r="I45" s="68">
        <v>33</v>
      </c>
      <c r="J45" s="410">
        <v>0.23321600000000001</v>
      </c>
      <c r="K45" s="412">
        <v>14.380547169810999</v>
      </c>
      <c r="L45" s="277">
        <v>1.606061</v>
      </c>
      <c r="M45" s="17" t="s">
        <v>172</v>
      </c>
      <c r="N45" s="22">
        <v>161</v>
      </c>
      <c r="O45" s="20">
        <v>113</v>
      </c>
      <c r="P45" s="20">
        <v>43</v>
      </c>
      <c r="Q45" s="240">
        <v>5</v>
      </c>
      <c r="R45" s="269">
        <v>3</v>
      </c>
      <c r="S45" s="50">
        <v>10</v>
      </c>
      <c r="T45" s="227">
        <v>32</v>
      </c>
      <c r="U45" s="172">
        <v>17</v>
      </c>
      <c r="V45" s="278">
        <v>0.35416666666666669</v>
      </c>
    </row>
    <row r="46" spans="2:22" ht="13.5">
      <c r="B46" s="1128">
        <v>201606</v>
      </c>
      <c r="C46" s="197" t="s">
        <v>378</v>
      </c>
      <c r="D46" s="198" t="s">
        <v>703</v>
      </c>
      <c r="E46" s="198" t="s">
        <v>704</v>
      </c>
      <c r="F46" s="298">
        <v>4249.350000000004</v>
      </c>
      <c r="G46" s="210">
        <v>1311.703</v>
      </c>
      <c r="H46" s="208">
        <v>1237.49</v>
      </c>
      <c r="I46" s="202">
        <v>63</v>
      </c>
      <c r="J46" s="411">
        <v>0.368421</v>
      </c>
      <c r="K46" s="413">
        <v>15.077045977011</v>
      </c>
      <c r="L46" s="276">
        <v>1.380952</v>
      </c>
      <c r="M46" s="17" t="s">
        <v>172</v>
      </c>
      <c r="N46" s="205">
        <v>177</v>
      </c>
      <c r="O46" s="206">
        <v>144</v>
      </c>
      <c r="P46" s="206">
        <v>24</v>
      </c>
      <c r="Q46" s="241">
        <v>9</v>
      </c>
      <c r="R46" s="270">
        <v>19</v>
      </c>
      <c r="S46" s="210">
        <v>2</v>
      </c>
      <c r="T46" s="228">
        <v>29</v>
      </c>
      <c r="U46" s="208">
        <v>18</v>
      </c>
      <c r="V46" s="209">
        <v>0.54545454545454541</v>
      </c>
    </row>
    <row r="47" spans="2:22" ht="13.5">
      <c r="B47" s="1128">
        <v>201606</v>
      </c>
      <c r="C47" s="195" t="s">
        <v>378</v>
      </c>
      <c r="D47" s="196" t="s">
        <v>1461</v>
      </c>
      <c r="E47" s="196" t="s">
        <v>926</v>
      </c>
      <c r="F47" s="299">
        <v>7331.7510000000166</v>
      </c>
      <c r="G47" s="50">
        <v>1757.2809999999999</v>
      </c>
      <c r="H47" s="166">
        <v>1766.6079999999999</v>
      </c>
      <c r="I47" s="68">
        <v>67</v>
      </c>
      <c r="J47" s="410">
        <v>0.31381700000000001</v>
      </c>
      <c r="K47" s="412">
        <v>19.100880434783001</v>
      </c>
      <c r="L47" s="277">
        <v>1.3731340000000001</v>
      </c>
      <c r="M47" s="17" t="s">
        <v>172</v>
      </c>
      <c r="N47" s="22">
        <v>218</v>
      </c>
      <c r="O47" s="20">
        <v>168</v>
      </c>
      <c r="P47" s="20">
        <v>40</v>
      </c>
      <c r="Q47" s="240">
        <v>10</v>
      </c>
      <c r="R47" s="269">
        <v>6</v>
      </c>
      <c r="S47" s="50">
        <v>1</v>
      </c>
      <c r="T47" s="227">
        <v>14</v>
      </c>
      <c r="U47" s="172">
        <v>11</v>
      </c>
      <c r="V47" s="278">
        <v>0.22</v>
      </c>
    </row>
    <row r="48" spans="2:22" ht="13.5">
      <c r="B48" s="1128">
        <v>201606</v>
      </c>
      <c r="C48" s="197" t="s">
        <v>378</v>
      </c>
      <c r="D48" s="198" t="s">
        <v>3405</v>
      </c>
      <c r="E48" s="198" t="s">
        <v>3406</v>
      </c>
      <c r="F48" s="298">
        <v>78.289000000000016</v>
      </c>
      <c r="G48" s="210">
        <v>78.289000000000001</v>
      </c>
      <c r="H48" s="208">
        <v>78.289000000000001</v>
      </c>
      <c r="I48" s="202">
        <v>6</v>
      </c>
      <c r="J48" s="411">
        <v>1.0909089999999999</v>
      </c>
      <c r="K48" s="413">
        <v>11.184142857143</v>
      </c>
      <c r="L48" s="276">
        <v>1.1666669999999999</v>
      </c>
      <c r="M48" s="17" t="s">
        <v>172</v>
      </c>
      <c r="N48" s="205">
        <v>11</v>
      </c>
      <c r="O48" s="206">
        <v>4</v>
      </c>
      <c r="P48" s="206">
        <v>7</v>
      </c>
      <c r="Q48" s="241">
        <v>0</v>
      </c>
      <c r="R48" s="270">
        <v>0</v>
      </c>
      <c r="S48" s="210">
        <v>7</v>
      </c>
      <c r="T48" s="228">
        <v>4</v>
      </c>
      <c r="U48" s="208">
        <v>2</v>
      </c>
      <c r="V48" s="209">
        <v>0.2857142857142857</v>
      </c>
    </row>
    <row r="49" spans="2:22" ht="13.5">
      <c r="B49" s="1128">
        <v>201606</v>
      </c>
      <c r="C49" s="195" t="s">
        <v>378</v>
      </c>
      <c r="D49" s="196" t="s">
        <v>131</v>
      </c>
      <c r="E49" s="196" t="s">
        <v>3456</v>
      </c>
      <c r="F49" s="299">
        <v>3003.4859999999994</v>
      </c>
      <c r="G49" s="50">
        <v>508.39400000000001</v>
      </c>
      <c r="H49" s="166">
        <v>495.87099999999998</v>
      </c>
      <c r="I49" s="68">
        <v>22</v>
      </c>
      <c r="J49" s="410">
        <v>0.26666699999999999</v>
      </c>
      <c r="K49" s="412">
        <v>19.553615384615</v>
      </c>
      <c r="L49" s="277">
        <v>1.181818</v>
      </c>
      <c r="M49" s="17" t="s">
        <v>172</v>
      </c>
      <c r="N49" s="22">
        <v>89</v>
      </c>
      <c r="O49" s="20">
        <v>66</v>
      </c>
      <c r="P49" s="20">
        <v>18</v>
      </c>
      <c r="Q49" s="240">
        <v>5</v>
      </c>
      <c r="R49" s="269">
        <v>4</v>
      </c>
      <c r="S49" s="50"/>
      <c r="T49" s="227">
        <v>17</v>
      </c>
      <c r="U49" s="172">
        <v>9</v>
      </c>
      <c r="V49" s="278">
        <v>0.39130434782608697</v>
      </c>
    </row>
    <row r="50" spans="2:22" ht="13.5">
      <c r="B50" s="1128">
        <v>201606</v>
      </c>
      <c r="C50" s="197" t="s">
        <v>378</v>
      </c>
      <c r="D50" s="198" t="s">
        <v>3407</v>
      </c>
      <c r="E50" s="198" t="s">
        <v>3408</v>
      </c>
      <c r="F50" s="298">
        <v>95.767999999999986</v>
      </c>
      <c r="G50" s="210">
        <v>95.768000000000001</v>
      </c>
      <c r="H50" s="208">
        <v>95.768000000000001</v>
      </c>
      <c r="I50" s="202">
        <v>3</v>
      </c>
      <c r="J50" s="411">
        <v>0.352941</v>
      </c>
      <c r="K50" s="413">
        <v>19.153600000000001</v>
      </c>
      <c r="L50" s="276">
        <v>1.6666669999999999</v>
      </c>
      <c r="M50" s="17" t="s">
        <v>172</v>
      </c>
      <c r="N50" s="205">
        <v>17</v>
      </c>
      <c r="O50" s="206">
        <v>9</v>
      </c>
      <c r="P50" s="206">
        <v>8</v>
      </c>
      <c r="Q50" s="241">
        <v>0</v>
      </c>
      <c r="R50" s="270">
        <v>0</v>
      </c>
      <c r="S50" s="210">
        <v>8</v>
      </c>
      <c r="T50" s="228">
        <v>9</v>
      </c>
      <c r="U50" s="208">
        <v>4</v>
      </c>
      <c r="V50" s="209">
        <v>0.5</v>
      </c>
    </row>
    <row r="51" spans="2:22" ht="13.5">
      <c r="B51" s="1128">
        <v>201606</v>
      </c>
      <c r="C51" s="195" t="s">
        <v>378</v>
      </c>
      <c r="D51" s="196" t="s">
        <v>1462</v>
      </c>
      <c r="E51" s="196" t="s">
        <v>1463</v>
      </c>
      <c r="F51" s="299">
        <v>7435.2280000000328</v>
      </c>
      <c r="G51" s="50">
        <v>2510.7710000000002</v>
      </c>
      <c r="H51" s="166">
        <v>2495.9659999999999</v>
      </c>
      <c r="I51" s="68">
        <v>109</v>
      </c>
      <c r="J51" s="410">
        <v>0.36152600000000001</v>
      </c>
      <c r="K51" s="412">
        <v>12.616939698492001</v>
      </c>
      <c r="L51" s="277">
        <v>1.825688</v>
      </c>
      <c r="M51" s="17" t="s">
        <v>172</v>
      </c>
      <c r="N51" s="22">
        <v>332</v>
      </c>
      <c r="O51" s="20">
        <v>276</v>
      </c>
      <c r="P51" s="20">
        <v>52</v>
      </c>
      <c r="Q51" s="240">
        <v>4</v>
      </c>
      <c r="R51" s="269">
        <v>2</v>
      </c>
      <c r="S51" s="50">
        <v>5</v>
      </c>
      <c r="T51" s="227">
        <v>58</v>
      </c>
      <c r="U51" s="172">
        <v>29</v>
      </c>
      <c r="V51" s="278">
        <v>0.5178571428571429</v>
      </c>
    </row>
    <row r="52" spans="2:22" ht="13.5">
      <c r="B52" s="1128">
        <v>201606</v>
      </c>
      <c r="C52" s="197" t="s">
        <v>378</v>
      </c>
      <c r="D52" s="198" t="s">
        <v>3056</v>
      </c>
      <c r="E52" s="198" t="s">
        <v>3073</v>
      </c>
      <c r="F52" s="298">
        <v>2822.8449999999984</v>
      </c>
      <c r="G52" s="210">
        <v>2150.2350000000001</v>
      </c>
      <c r="H52" s="208">
        <v>2141.9769999999999</v>
      </c>
      <c r="I52" s="202">
        <v>79</v>
      </c>
      <c r="J52" s="411">
        <v>0.34649099999999999</v>
      </c>
      <c r="K52" s="413">
        <v>14.528614864865</v>
      </c>
      <c r="L52" s="276">
        <v>1.873418</v>
      </c>
      <c r="M52" s="17" t="s">
        <v>172</v>
      </c>
      <c r="N52" s="205">
        <v>239</v>
      </c>
      <c r="O52" s="206">
        <v>199</v>
      </c>
      <c r="P52" s="206">
        <v>32</v>
      </c>
      <c r="Q52" s="241">
        <v>8</v>
      </c>
      <c r="R52" s="270">
        <v>34</v>
      </c>
      <c r="S52" s="210">
        <v>2</v>
      </c>
      <c r="T52" s="228">
        <v>53</v>
      </c>
      <c r="U52" s="208">
        <v>17</v>
      </c>
      <c r="V52" s="209">
        <v>0.42499999999999999</v>
      </c>
    </row>
    <row r="53" spans="2:22" ht="13.5">
      <c r="B53" s="1128">
        <v>201606</v>
      </c>
      <c r="C53" s="195" t="s">
        <v>378</v>
      </c>
      <c r="D53" s="196" t="s">
        <v>3057</v>
      </c>
      <c r="E53" s="196" t="s">
        <v>3074</v>
      </c>
      <c r="F53" s="299">
        <v>1717.1049999999996</v>
      </c>
      <c r="G53" s="50">
        <v>1212.5609999999999</v>
      </c>
      <c r="H53" s="166">
        <v>1195.617</v>
      </c>
      <c r="I53" s="68">
        <v>86</v>
      </c>
      <c r="J53" s="410">
        <v>0.37554599999999999</v>
      </c>
      <c r="K53" s="412">
        <v>10.826437500000001</v>
      </c>
      <c r="L53" s="277">
        <v>1.3023260000000001</v>
      </c>
      <c r="M53" s="17" t="s">
        <v>172</v>
      </c>
      <c r="N53" s="22">
        <v>287</v>
      </c>
      <c r="O53" s="20">
        <v>247</v>
      </c>
      <c r="P53" s="20">
        <v>33</v>
      </c>
      <c r="Q53" s="240">
        <v>7</v>
      </c>
      <c r="R53" s="269">
        <v>11</v>
      </c>
      <c r="S53" s="50">
        <v>4</v>
      </c>
      <c r="T53" s="227">
        <v>123</v>
      </c>
      <c r="U53" s="172">
        <v>21</v>
      </c>
      <c r="V53" s="278">
        <v>0.52500000000000002</v>
      </c>
    </row>
    <row r="54" spans="2:22" ht="13.5">
      <c r="B54" s="1128">
        <v>201606</v>
      </c>
      <c r="C54" s="197" t="s">
        <v>378</v>
      </c>
      <c r="D54" s="198" t="s">
        <v>2593</v>
      </c>
      <c r="E54" s="198" t="s">
        <v>2594</v>
      </c>
      <c r="F54" s="298">
        <v>1698.7800000000007</v>
      </c>
      <c r="G54" s="210">
        <v>804.88</v>
      </c>
      <c r="H54" s="208">
        <v>769.25300000000004</v>
      </c>
      <c r="I54" s="202">
        <v>49</v>
      </c>
      <c r="J54" s="411">
        <v>0.31715199999999999</v>
      </c>
      <c r="K54" s="413">
        <v>14.120701754386001</v>
      </c>
      <c r="L54" s="276">
        <v>1.163265</v>
      </c>
      <c r="M54" s="17" t="s">
        <v>172</v>
      </c>
      <c r="N54" s="205">
        <v>181</v>
      </c>
      <c r="O54" s="206">
        <v>124</v>
      </c>
      <c r="P54" s="206">
        <v>54</v>
      </c>
      <c r="Q54" s="241">
        <v>3</v>
      </c>
      <c r="R54" s="270">
        <v>0</v>
      </c>
      <c r="S54" s="210">
        <v>14</v>
      </c>
      <c r="T54" s="228">
        <v>39</v>
      </c>
      <c r="U54" s="208">
        <v>20</v>
      </c>
      <c r="V54" s="209">
        <v>0.35087719298245612</v>
      </c>
    </row>
    <row r="55" spans="2:22" ht="13.5">
      <c r="B55" s="1128">
        <v>201606</v>
      </c>
      <c r="C55" s="195" t="s">
        <v>378</v>
      </c>
      <c r="D55" s="196" t="s">
        <v>1466</v>
      </c>
      <c r="E55" s="196" t="s">
        <v>1467</v>
      </c>
      <c r="F55" s="299">
        <v>3078.8009999999995</v>
      </c>
      <c r="G55" s="50">
        <v>524.12199999999996</v>
      </c>
      <c r="H55" s="166">
        <v>530.41</v>
      </c>
      <c r="I55" s="68">
        <v>32</v>
      </c>
      <c r="J55" s="410">
        <v>0.26890799999999998</v>
      </c>
      <c r="K55" s="412">
        <v>12.479095238095001</v>
      </c>
      <c r="L55" s="277">
        <v>1.3125</v>
      </c>
      <c r="M55" s="17" t="s">
        <v>172</v>
      </c>
      <c r="N55" s="22">
        <v>140</v>
      </c>
      <c r="O55" s="20">
        <v>120</v>
      </c>
      <c r="P55" s="20">
        <v>14</v>
      </c>
      <c r="Q55" s="240">
        <v>6</v>
      </c>
      <c r="R55" s="269">
        <v>2</v>
      </c>
      <c r="S55" s="50">
        <v>1</v>
      </c>
      <c r="T55" s="227">
        <v>43</v>
      </c>
      <c r="U55" s="172">
        <v>12</v>
      </c>
      <c r="V55" s="278">
        <v>0.6</v>
      </c>
    </row>
    <row r="56" spans="2:22" ht="13.5">
      <c r="B56" s="1128">
        <v>201606</v>
      </c>
      <c r="C56" s="197" t="s">
        <v>378</v>
      </c>
      <c r="D56" s="198" t="s">
        <v>1002</v>
      </c>
      <c r="E56" s="198" t="s">
        <v>1181</v>
      </c>
      <c r="F56" s="298">
        <v>3768.3300000000017</v>
      </c>
      <c r="G56" s="210">
        <v>1069.184</v>
      </c>
      <c r="H56" s="208">
        <v>1055.0640000000001</v>
      </c>
      <c r="I56" s="202">
        <v>51</v>
      </c>
      <c r="J56" s="411">
        <v>0.269841</v>
      </c>
      <c r="K56" s="413">
        <v>13.199802469135999</v>
      </c>
      <c r="L56" s="276">
        <v>1.5882350000000001</v>
      </c>
      <c r="M56" s="17" t="s">
        <v>172</v>
      </c>
      <c r="N56" s="205">
        <v>196</v>
      </c>
      <c r="O56" s="206">
        <v>156</v>
      </c>
      <c r="P56" s="206">
        <v>26</v>
      </c>
      <c r="Q56" s="241">
        <v>14</v>
      </c>
      <c r="R56" s="270">
        <v>25</v>
      </c>
      <c r="S56" s="210"/>
      <c r="T56" s="228">
        <v>37</v>
      </c>
      <c r="U56" s="208">
        <v>20</v>
      </c>
      <c r="V56" s="209">
        <v>0.5</v>
      </c>
    </row>
    <row r="57" spans="2:22" ht="13.5">
      <c r="B57" s="1128">
        <v>201606</v>
      </c>
      <c r="C57" s="195" t="s">
        <v>3409</v>
      </c>
      <c r="D57" s="196" t="s">
        <v>1940</v>
      </c>
      <c r="E57" s="196" t="s">
        <v>1948</v>
      </c>
      <c r="F57" s="299">
        <v>5623.2680000000073</v>
      </c>
      <c r="G57" s="50">
        <v>2012.6880000000001</v>
      </c>
      <c r="H57" s="166">
        <v>1987.713</v>
      </c>
      <c r="I57" s="68">
        <v>64</v>
      </c>
      <c r="J57" s="410">
        <v>0.38323400000000002</v>
      </c>
      <c r="K57" s="412">
        <v>14.908799999999999</v>
      </c>
      <c r="L57" s="277">
        <v>2.109375</v>
      </c>
      <c r="M57" s="17" t="s">
        <v>172</v>
      </c>
      <c r="N57" s="22">
        <v>181</v>
      </c>
      <c r="O57" s="20">
        <v>145</v>
      </c>
      <c r="P57" s="20">
        <v>33</v>
      </c>
      <c r="Q57" s="240">
        <v>3</v>
      </c>
      <c r="R57" s="269">
        <v>15</v>
      </c>
      <c r="S57" s="50"/>
      <c r="T57" s="227">
        <v>43</v>
      </c>
      <c r="U57" s="172">
        <v>18</v>
      </c>
      <c r="V57" s="278">
        <v>0.5</v>
      </c>
    </row>
    <row r="58" spans="2:22" ht="13.5">
      <c r="B58" s="1128">
        <v>201605</v>
      </c>
      <c r="C58" s="197" t="s">
        <v>377</v>
      </c>
      <c r="D58" s="198" t="s">
        <v>1457</v>
      </c>
      <c r="E58" s="198" t="s">
        <v>1458</v>
      </c>
      <c r="F58" s="298">
        <v>1640.6880000000008</v>
      </c>
      <c r="G58" s="210">
        <v>166.25299999999999</v>
      </c>
      <c r="H58" s="208">
        <v>178.047</v>
      </c>
      <c r="I58" s="202">
        <v>6</v>
      </c>
      <c r="J58" s="411">
        <v>0.08</v>
      </c>
      <c r="K58" s="413">
        <v>23.750428571428998</v>
      </c>
      <c r="L58" s="276">
        <v>1.1666669999999999</v>
      </c>
      <c r="M58" s="17" t="s">
        <v>172</v>
      </c>
      <c r="N58" s="205">
        <v>77</v>
      </c>
      <c r="O58" s="206">
        <v>62</v>
      </c>
      <c r="P58" s="206">
        <v>10</v>
      </c>
      <c r="Q58" s="241">
        <v>5</v>
      </c>
      <c r="R58" s="270">
        <v>0</v>
      </c>
      <c r="S58" s="210"/>
      <c r="T58" s="228">
        <v>4</v>
      </c>
      <c r="U58" s="208">
        <v>3</v>
      </c>
      <c r="V58" s="209">
        <v>0.2</v>
      </c>
    </row>
    <row r="59" spans="2:22" ht="13.5">
      <c r="B59" s="1128">
        <v>201605</v>
      </c>
      <c r="C59" s="195" t="s">
        <v>377</v>
      </c>
      <c r="D59" s="196" t="s">
        <v>997</v>
      </c>
      <c r="E59" s="196" t="s">
        <v>1180</v>
      </c>
      <c r="F59" s="299">
        <v>1681.2180000000014</v>
      </c>
      <c r="G59" s="50">
        <v>298.827</v>
      </c>
      <c r="H59" s="166">
        <v>439.05900000000003</v>
      </c>
      <c r="I59" s="68">
        <v>13</v>
      </c>
      <c r="J59" s="410">
        <v>0.14444399999999999</v>
      </c>
      <c r="K59" s="412">
        <v>14.229857142857</v>
      </c>
      <c r="L59" s="277">
        <v>1.6153850000000001</v>
      </c>
      <c r="M59" s="17" t="s">
        <v>172</v>
      </c>
      <c r="N59" s="22">
        <v>90</v>
      </c>
      <c r="O59" s="20">
        <v>69</v>
      </c>
      <c r="P59" s="20">
        <v>17</v>
      </c>
      <c r="Q59" s="240">
        <v>4</v>
      </c>
      <c r="R59" s="269">
        <v>0</v>
      </c>
      <c r="S59" s="50"/>
      <c r="T59" s="227"/>
      <c r="U59" s="172"/>
      <c r="V59" s="278"/>
    </row>
    <row r="60" spans="2:22" ht="13.5">
      <c r="B60" s="1128">
        <v>201605</v>
      </c>
      <c r="C60" s="197" t="s">
        <v>377</v>
      </c>
      <c r="D60" s="198" t="s">
        <v>801</v>
      </c>
      <c r="E60" s="198" t="s">
        <v>802</v>
      </c>
      <c r="F60" s="298">
        <v>6432.5140000000092</v>
      </c>
      <c r="G60" s="210">
        <v>1229.896</v>
      </c>
      <c r="H60" s="208">
        <v>1258.635</v>
      </c>
      <c r="I60" s="202">
        <v>16</v>
      </c>
      <c r="J60" s="411">
        <v>0.21052599999999999</v>
      </c>
      <c r="K60" s="413">
        <v>33.240432432432002</v>
      </c>
      <c r="L60" s="276">
        <v>2.3125</v>
      </c>
      <c r="M60" s="17" t="s">
        <v>172</v>
      </c>
      <c r="N60" s="205">
        <v>77</v>
      </c>
      <c r="O60" s="206">
        <v>58</v>
      </c>
      <c r="P60" s="206">
        <v>14</v>
      </c>
      <c r="Q60" s="241">
        <v>5</v>
      </c>
      <c r="R60" s="270">
        <v>0</v>
      </c>
      <c r="S60" s="210"/>
      <c r="T60" s="228">
        <v>2</v>
      </c>
      <c r="U60" s="208">
        <v>2</v>
      </c>
      <c r="V60" s="209">
        <v>0.10526315789473684</v>
      </c>
    </row>
    <row r="61" spans="2:22" ht="13.5">
      <c r="B61" s="1128">
        <v>201605</v>
      </c>
      <c r="C61" s="195" t="s">
        <v>377</v>
      </c>
      <c r="D61" s="196" t="s">
        <v>560</v>
      </c>
      <c r="E61" s="196" t="s">
        <v>556</v>
      </c>
      <c r="F61" s="299">
        <v>1374.308</v>
      </c>
      <c r="G61" s="50">
        <v>327.90499999999997</v>
      </c>
      <c r="H61" s="166">
        <v>287.48899999999998</v>
      </c>
      <c r="I61" s="68">
        <v>9</v>
      </c>
      <c r="J61" s="410">
        <v>8.4905999999999995E-2</v>
      </c>
      <c r="K61" s="412">
        <v>27.325416666667</v>
      </c>
      <c r="L61" s="277">
        <v>1.3333330000000001</v>
      </c>
      <c r="M61" s="17" t="s">
        <v>172</v>
      </c>
      <c r="N61" s="22">
        <v>107</v>
      </c>
      <c r="O61" s="20">
        <v>83</v>
      </c>
      <c r="P61" s="20">
        <v>17</v>
      </c>
      <c r="Q61" s="240">
        <v>7</v>
      </c>
      <c r="R61" s="269">
        <v>2</v>
      </c>
      <c r="S61" s="50">
        <v>1</v>
      </c>
      <c r="T61" s="227">
        <v>3</v>
      </c>
      <c r="U61" s="172">
        <v>2</v>
      </c>
      <c r="V61" s="278">
        <v>8.3333333333333329E-2</v>
      </c>
    </row>
    <row r="62" spans="2:22" ht="13.5">
      <c r="B62" s="1128">
        <v>201605</v>
      </c>
      <c r="C62" s="197" t="s">
        <v>377</v>
      </c>
      <c r="D62" s="198" t="s">
        <v>3051</v>
      </c>
      <c r="E62" s="198" t="s">
        <v>3052</v>
      </c>
      <c r="F62" s="298"/>
      <c r="G62" s="210">
        <v>0</v>
      </c>
      <c r="H62" s="208">
        <v>0</v>
      </c>
      <c r="I62" s="202">
        <v>0</v>
      </c>
      <c r="J62" s="411">
        <v>0</v>
      </c>
      <c r="K62" s="413">
        <v>0</v>
      </c>
      <c r="L62" s="276">
        <v>0</v>
      </c>
      <c r="M62" s="17" t="s">
        <v>172</v>
      </c>
      <c r="N62" s="205">
        <v>4</v>
      </c>
      <c r="O62" s="206">
        <v>2</v>
      </c>
      <c r="P62" s="206">
        <v>2</v>
      </c>
      <c r="Q62" s="241">
        <v>0</v>
      </c>
      <c r="R62" s="270">
        <v>0</v>
      </c>
      <c r="S62" s="210">
        <v>2</v>
      </c>
      <c r="T62" s="228">
        <v>2</v>
      </c>
      <c r="U62" s="208">
        <v>1</v>
      </c>
      <c r="V62" s="209">
        <v>0.5</v>
      </c>
    </row>
    <row r="63" spans="2:22" ht="13.5">
      <c r="B63" s="1128">
        <v>201605</v>
      </c>
      <c r="C63" s="195" t="s">
        <v>377</v>
      </c>
      <c r="D63" s="196" t="s">
        <v>2779</v>
      </c>
      <c r="E63" s="196" t="s">
        <v>1304</v>
      </c>
      <c r="F63" s="299">
        <v>47.076999999999998</v>
      </c>
      <c r="G63" s="50">
        <v>47.076999999999998</v>
      </c>
      <c r="H63" s="166">
        <v>47.076999999999998</v>
      </c>
      <c r="I63" s="68">
        <v>4</v>
      </c>
      <c r="J63" s="410">
        <v>1.142857</v>
      </c>
      <c r="K63" s="412">
        <v>11.76925</v>
      </c>
      <c r="L63" s="277">
        <v>1</v>
      </c>
      <c r="M63" s="17" t="s">
        <v>172</v>
      </c>
      <c r="N63" s="22">
        <v>7</v>
      </c>
      <c r="O63" s="20">
        <v>4</v>
      </c>
      <c r="P63" s="20">
        <v>3</v>
      </c>
      <c r="Q63" s="240">
        <v>0</v>
      </c>
      <c r="R63" s="269">
        <v>0</v>
      </c>
      <c r="S63" s="50">
        <v>3</v>
      </c>
      <c r="T63" s="227">
        <v>4</v>
      </c>
      <c r="U63" s="172">
        <v>3</v>
      </c>
      <c r="V63" s="278">
        <v>1</v>
      </c>
    </row>
    <row r="64" spans="2:22" ht="13.5">
      <c r="B64" s="1128">
        <v>201605</v>
      </c>
      <c r="C64" s="197" t="s">
        <v>377</v>
      </c>
      <c r="D64" s="198" t="s">
        <v>803</v>
      </c>
      <c r="E64" s="198" t="s">
        <v>912</v>
      </c>
      <c r="F64" s="298">
        <v>3450.4449999999961</v>
      </c>
      <c r="G64" s="210">
        <v>637.87800000000004</v>
      </c>
      <c r="H64" s="208">
        <v>652.54300000000001</v>
      </c>
      <c r="I64" s="202">
        <v>24</v>
      </c>
      <c r="J64" s="411">
        <v>0.217195</v>
      </c>
      <c r="K64" s="413">
        <v>18.225085714285999</v>
      </c>
      <c r="L64" s="276">
        <v>1.4583330000000001</v>
      </c>
      <c r="M64" s="17" t="s">
        <v>172</v>
      </c>
      <c r="N64" s="205">
        <v>111</v>
      </c>
      <c r="O64" s="206">
        <v>83</v>
      </c>
      <c r="P64" s="206">
        <v>22</v>
      </c>
      <c r="Q64" s="241">
        <v>6</v>
      </c>
      <c r="R64" s="270">
        <v>8</v>
      </c>
      <c r="S64" s="210">
        <v>1</v>
      </c>
      <c r="T64" s="228">
        <v>8</v>
      </c>
      <c r="U64" s="208">
        <v>6</v>
      </c>
      <c r="V64" s="209">
        <v>0.21428571428571427</v>
      </c>
    </row>
    <row r="65" spans="2:22" ht="13.5">
      <c r="B65" s="1128">
        <v>201605</v>
      </c>
      <c r="C65" s="195" t="s">
        <v>377</v>
      </c>
      <c r="D65" s="196" t="s">
        <v>553</v>
      </c>
      <c r="E65" s="196" t="s">
        <v>552</v>
      </c>
      <c r="F65" s="299">
        <v>2313.2219999999993</v>
      </c>
      <c r="G65" s="50">
        <v>505.18900000000002</v>
      </c>
      <c r="H65" s="166">
        <v>492.529</v>
      </c>
      <c r="I65" s="68">
        <v>21</v>
      </c>
      <c r="J65" s="410">
        <v>0.24277499999999999</v>
      </c>
      <c r="K65" s="412">
        <v>16.296419354838999</v>
      </c>
      <c r="L65" s="277">
        <v>1.4761899999999999</v>
      </c>
      <c r="M65" s="17" t="s">
        <v>172</v>
      </c>
      <c r="N65" s="22">
        <v>91</v>
      </c>
      <c r="O65" s="20">
        <v>74</v>
      </c>
      <c r="P65" s="20">
        <v>16</v>
      </c>
      <c r="Q65" s="240">
        <v>1</v>
      </c>
      <c r="R65" s="269">
        <v>0</v>
      </c>
      <c r="S65" s="50">
        <v>1</v>
      </c>
      <c r="T65" s="227">
        <v>8</v>
      </c>
      <c r="U65" s="172">
        <v>7</v>
      </c>
      <c r="V65" s="278">
        <v>0.41176470588235292</v>
      </c>
    </row>
    <row r="66" spans="2:22" ht="13.5">
      <c r="B66" s="1128">
        <v>201605</v>
      </c>
      <c r="C66" s="197" t="s">
        <v>377</v>
      </c>
      <c r="D66" s="198" t="s">
        <v>64</v>
      </c>
      <c r="E66" s="198" t="s">
        <v>65</v>
      </c>
      <c r="F66" s="298">
        <v>3367.8459999999955</v>
      </c>
      <c r="G66" s="210">
        <v>431.77499999999998</v>
      </c>
      <c r="H66" s="208">
        <v>432.298</v>
      </c>
      <c r="I66" s="202">
        <v>19</v>
      </c>
      <c r="J66" s="411">
        <v>0.154472</v>
      </c>
      <c r="K66" s="413">
        <v>17.990625000000001</v>
      </c>
      <c r="L66" s="276">
        <v>1.263158</v>
      </c>
      <c r="M66" s="17" t="s">
        <v>172</v>
      </c>
      <c r="N66" s="205">
        <v>127</v>
      </c>
      <c r="O66" s="206">
        <v>92</v>
      </c>
      <c r="P66" s="206">
        <v>28</v>
      </c>
      <c r="Q66" s="241">
        <v>7</v>
      </c>
      <c r="R66" s="270">
        <v>0</v>
      </c>
      <c r="S66" s="210"/>
      <c r="T66" s="228">
        <v>8</v>
      </c>
      <c r="U66" s="208">
        <v>6</v>
      </c>
      <c r="V66" s="209">
        <v>0.17142857142857143</v>
      </c>
    </row>
    <row r="67" spans="2:22" ht="13.5">
      <c r="B67" s="1128">
        <v>201605</v>
      </c>
      <c r="C67" s="195" t="s">
        <v>377</v>
      </c>
      <c r="D67" s="196" t="s">
        <v>138</v>
      </c>
      <c r="E67" s="196" t="s">
        <v>145</v>
      </c>
      <c r="F67" s="299">
        <v>895.00800000000027</v>
      </c>
      <c r="G67" s="50">
        <v>221.63</v>
      </c>
      <c r="H67" s="166">
        <v>221.18600000000001</v>
      </c>
      <c r="I67" s="68">
        <v>10</v>
      </c>
      <c r="J67" s="410">
        <v>0.141844</v>
      </c>
      <c r="K67" s="412">
        <v>12.312777777777999</v>
      </c>
      <c r="L67" s="277">
        <v>1.8</v>
      </c>
      <c r="M67" s="17" t="s">
        <v>172</v>
      </c>
      <c r="N67" s="22">
        <v>69</v>
      </c>
      <c r="O67" s="20">
        <v>46</v>
      </c>
      <c r="P67" s="20">
        <v>16</v>
      </c>
      <c r="Q67" s="240">
        <v>7</v>
      </c>
      <c r="R67" s="269">
        <v>4</v>
      </c>
      <c r="S67" s="50"/>
      <c r="T67" s="227"/>
      <c r="U67" s="172"/>
      <c r="V67" s="278"/>
    </row>
    <row r="68" spans="2:22" ht="13.5">
      <c r="B68" s="1128">
        <v>201605</v>
      </c>
      <c r="C68" s="197" t="s">
        <v>377</v>
      </c>
      <c r="D68" s="198" t="s">
        <v>643</v>
      </c>
      <c r="E68" s="198" t="s">
        <v>1660</v>
      </c>
      <c r="F68" s="298">
        <v>2284.2599999999975</v>
      </c>
      <c r="G68" s="210">
        <v>393.77499999999998</v>
      </c>
      <c r="H68" s="208">
        <v>419.70100000000002</v>
      </c>
      <c r="I68" s="202">
        <v>17</v>
      </c>
      <c r="J68" s="411">
        <v>0.104615</v>
      </c>
      <c r="K68" s="413">
        <v>14.063392857143</v>
      </c>
      <c r="L68" s="276">
        <v>1.6470590000000001</v>
      </c>
      <c r="M68" s="17" t="s">
        <v>172</v>
      </c>
      <c r="N68" s="205">
        <v>157</v>
      </c>
      <c r="O68" s="206">
        <v>125</v>
      </c>
      <c r="P68" s="206">
        <v>28</v>
      </c>
      <c r="Q68" s="241">
        <v>4</v>
      </c>
      <c r="R68" s="270">
        <v>16</v>
      </c>
      <c r="S68" s="210"/>
      <c r="T68" s="228">
        <v>5</v>
      </c>
      <c r="U68" s="208">
        <v>4</v>
      </c>
      <c r="V68" s="209">
        <v>0.125</v>
      </c>
    </row>
    <row r="69" spans="2:22" ht="13.5">
      <c r="B69" s="1128">
        <v>201605</v>
      </c>
      <c r="C69" s="195" t="s">
        <v>377</v>
      </c>
      <c r="D69" s="196" t="s">
        <v>644</v>
      </c>
      <c r="E69" s="196" t="s">
        <v>695</v>
      </c>
      <c r="F69" s="299">
        <v>5969.4309999999823</v>
      </c>
      <c r="G69" s="50">
        <v>795.03399999999999</v>
      </c>
      <c r="H69" s="166">
        <v>930.45899999999995</v>
      </c>
      <c r="I69" s="68">
        <v>16</v>
      </c>
      <c r="J69" s="410">
        <v>0.19875799999999999</v>
      </c>
      <c r="K69" s="412">
        <v>28.394071428570999</v>
      </c>
      <c r="L69" s="277">
        <v>1.75</v>
      </c>
      <c r="M69" s="17" t="s">
        <v>172</v>
      </c>
      <c r="N69" s="22">
        <v>73</v>
      </c>
      <c r="O69" s="20">
        <v>51</v>
      </c>
      <c r="P69" s="20">
        <v>17</v>
      </c>
      <c r="Q69" s="240">
        <v>5</v>
      </c>
      <c r="R69" s="269">
        <v>21</v>
      </c>
      <c r="S69" s="50">
        <v>1</v>
      </c>
      <c r="T69" s="227">
        <v>3</v>
      </c>
      <c r="U69" s="172">
        <v>3</v>
      </c>
      <c r="V69" s="278">
        <v>0.13636363636363635</v>
      </c>
    </row>
    <row r="70" spans="2:22" ht="13.5">
      <c r="B70" s="1128">
        <v>201605</v>
      </c>
      <c r="C70" s="197" t="s">
        <v>377</v>
      </c>
      <c r="D70" s="198" t="s">
        <v>702</v>
      </c>
      <c r="E70" s="198" t="s">
        <v>1662</v>
      </c>
      <c r="F70" s="298">
        <v>2344.1784999999982</v>
      </c>
      <c r="G70" s="210">
        <v>577.84500000000003</v>
      </c>
      <c r="H70" s="208">
        <v>531.14</v>
      </c>
      <c r="I70" s="202">
        <v>25</v>
      </c>
      <c r="J70" s="411">
        <v>0.20325199999999999</v>
      </c>
      <c r="K70" s="413">
        <v>15.617432432432</v>
      </c>
      <c r="L70" s="276">
        <v>1.48</v>
      </c>
      <c r="M70" s="17" t="s">
        <v>172</v>
      </c>
      <c r="N70" s="205">
        <v>124</v>
      </c>
      <c r="O70" s="206">
        <v>92</v>
      </c>
      <c r="P70" s="206">
        <v>23</v>
      </c>
      <c r="Q70" s="241">
        <v>9</v>
      </c>
      <c r="R70" s="270">
        <v>5</v>
      </c>
      <c r="S70" s="210">
        <v>1</v>
      </c>
      <c r="T70" s="228">
        <v>6</v>
      </c>
      <c r="U70" s="208">
        <v>5</v>
      </c>
      <c r="V70" s="209">
        <v>0.15625</v>
      </c>
    </row>
    <row r="71" spans="2:22" ht="13.5">
      <c r="B71" s="1128">
        <v>201605</v>
      </c>
      <c r="C71" s="195" t="s">
        <v>377</v>
      </c>
      <c r="D71" s="196" t="s">
        <v>849</v>
      </c>
      <c r="E71" s="196" t="s">
        <v>850</v>
      </c>
      <c r="F71" s="299">
        <v>3863.4719999999984</v>
      </c>
      <c r="G71" s="50">
        <v>792.91300000000001</v>
      </c>
      <c r="H71" s="166">
        <v>706.75099999999998</v>
      </c>
      <c r="I71" s="68">
        <v>24</v>
      </c>
      <c r="J71" s="410">
        <v>0.25</v>
      </c>
      <c r="K71" s="412">
        <v>18.439837209302002</v>
      </c>
      <c r="L71" s="277">
        <v>1.7916669999999999</v>
      </c>
      <c r="M71" s="17" t="s">
        <v>172</v>
      </c>
      <c r="N71" s="22">
        <v>98</v>
      </c>
      <c r="O71" s="20">
        <v>70</v>
      </c>
      <c r="P71" s="20">
        <v>21</v>
      </c>
      <c r="Q71" s="240">
        <v>7</v>
      </c>
      <c r="R71" s="269">
        <v>0</v>
      </c>
      <c r="S71" s="50"/>
      <c r="T71" s="227">
        <v>4</v>
      </c>
      <c r="U71" s="172">
        <v>3</v>
      </c>
      <c r="V71" s="278">
        <v>0.10714285714285714</v>
      </c>
    </row>
    <row r="72" spans="2:22" ht="13.5">
      <c r="B72" s="1128">
        <v>201605</v>
      </c>
      <c r="C72" s="197" t="s">
        <v>377</v>
      </c>
      <c r="D72" s="198" t="s">
        <v>804</v>
      </c>
      <c r="E72" s="198" t="s">
        <v>805</v>
      </c>
      <c r="F72" s="298">
        <v>4752.7480000000032</v>
      </c>
      <c r="G72" s="210">
        <v>1361.23</v>
      </c>
      <c r="H72" s="208">
        <v>1293.077</v>
      </c>
      <c r="I72" s="202">
        <v>37</v>
      </c>
      <c r="J72" s="411">
        <v>0.30578499999999997</v>
      </c>
      <c r="K72" s="413">
        <v>19.446142857142998</v>
      </c>
      <c r="L72" s="276">
        <v>1.8918919999999999</v>
      </c>
      <c r="M72" s="17" t="s">
        <v>172</v>
      </c>
      <c r="N72" s="205">
        <v>130</v>
      </c>
      <c r="O72" s="206">
        <v>93</v>
      </c>
      <c r="P72" s="206">
        <v>30</v>
      </c>
      <c r="Q72" s="241">
        <v>7</v>
      </c>
      <c r="R72" s="270">
        <v>2</v>
      </c>
      <c r="S72" s="210">
        <v>3</v>
      </c>
      <c r="T72" s="228">
        <v>16</v>
      </c>
      <c r="U72" s="208">
        <v>11</v>
      </c>
      <c r="V72" s="209">
        <v>0.29729729729729731</v>
      </c>
    </row>
    <row r="73" spans="2:22" ht="13.5">
      <c r="B73" s="1128">
        <v>201605</v>
      </c>
      <c r="C73" s="195" t="s">
        <v>377</v>
      </c>
      <c r="D73" s="196" t="s">
        <v>999</v>
      </c>
      <c r="E73" s="196" t="s">
        <v>2780</v>
      </c>
      <c r="F73" s="299">
        <v>1035.9629999999995</v>
      </c>
      <c r="G73" s="50">
        <v>424.57799999999997</v>
      </c>
      <c r="H73" s="166">
        <v>428.06200000000001</v>
      </c>
      <c r="I73" s="68">
        <v>20</v>
      </c>
      <c r="J73" s="410">
        <v>0.27397300000000002</v>
      </c>
      <c r="K73" s="412">
        <v>14.640620689655</v>
      </c>
      <c r="L73" s="277">
        <v>1.45</v>
      </c>
      <c r="M73" s="17" t="s">
        <v>172</v>
      </c>
      <c r="N73" s="22">
        <v>82</v>
      </c>
      <c r="O73" s="20">
        <v>61</v>
      </c>
      <c r="P73" s="20">
        <v>20</v>
      </c>
      <c r="Q73" s="240">
        <v>1</v>
      </c>
      <c r="R73" s="269">
        <v>1</v>
      </c>
      <c r="S73" s="50">
        <v>1</v>
      </c>
      <c r="T73" s="227">
        <v>18</v>
      </c>
      <c r="U73" s="172">
        <v>8</v>
      </c>
      <c r="V73" s="278">
        <v>0.38095238095238093</v>
      </c>
    </row>
    <row r="74" spans="2:22" ht="13.5">
      <c r="B74" s="1128">
        <v>201605</v>
      </c>
      <c r="C74" s="197" t="s">
        <v>377</v>
      </c>
      <c r="D74" s="198" t="s">
        <v>1000</v>
      </c>
      <c r="E74" s="198" t="s">
        <v>1061</v>
      </c>
      <c r="F74" s="298">
        <v>2164.8510000000001</v>
      </c>
      <c r="G74" s="210">
        <v>412.56299999999999</v>
      </c>
      <c r="H74" s="208">
        <v>412.01</v>
      </c>
      <c r="I74" s="202">
        <v>12</v>
      </c>
      <c r="J74" s="411">
        <v>8.6957000000000007E-2</v>
      </c>
      <c r="K74" s="413">
        <v>22.920166666667001</v>
      </c>
      <c r="L74" s="276">
        <v>1.5</v>
      </c>
      <c r="M74" s="17" t="s">
        <v>172</v>
      </c>
      <c r="N74" s="205">
        <v>132</v>
      </c>
      <c r="O74" s="206">
        <v>100</v>
      </c>
      <c r="P74" s="206">
        <v>29</v>
      </c>
      <c r="Q74" s="241">
        <v>3</v>
      </c>
      <c r="R74" s="270">
        <v>16</v>
      </c>
      <c r="S74" s="210"/>
      <c r="T74" s="228">
        <v>4</v>
      </c>
      <c r="U74" s="208">
        <v>1</v>
      </c>
      <c r="V74" s="209">
        <v>3.125E-2</v>
      </c>
    </row>
    <row r="75" spans="2:22" ht="13.5">
      <c r="B75" s="1128">
        <v>201605</v>
      </c>
      <c r="C75" s="195" t="s">
        <v>377</v>
      </c>
      <c r="D75" s="196" t="s">
        <v>35</v>
      </c>
      <c r="E75" s="196" t="s">
        <v>9</v>
      </c>
      <c r="F75" s="299">
        <v>2115.0539999999974</v>
      </c>
      <c r="G75" s="50">
        <v>404.17899999999997</v>
      </c>
      <c r="H75" s="166">
        <v>403.41800000000001</v>
      </c>
      <c r="I75" s="68">
        <v>11</v>
      </c>
      <c r="J75" s="410">
        <v>0.24444399999999999</v>
      </c>
      <c r="K75" s="412">
        <v>23.775235294117998</v>
      </c>
      <c r="L75" s="277">
        <v>1.545455</v>
      </c>
      <c r="M75" s="17" t="s">
        <v>172</v>
      </c>
      <c r="N75" s="22">
        <v>45</v>
      </c>
      <c r="O75" s="20">
        <v>35</v>
      </c>
      <c r="P75" s="20">
        <v>8</v>
      </c>
      <c r="Q75" s="240">
        <v>2</v>
      </c>
      <c r="R75" s="269">
        <v>2</v>
      </c>
      <c r="S75" s="50"/>
      <c r="T75" s="227">
        <v>2</v>
      </c>
      <c r="U75" s="172">
        <v>1</v>
      </c>
      <c r="V75" s="278">
        <v>0.1</v>
      </c>
    </row>
    <row r="76" spans="2:22" ht="13.5">
      <c r="B76" s="1128">
        <v>201605</v>
      </c>
      <c r="C76" s="197" t="s">
        <v>377</v>
      </c>
      <c r="D76" s="198" t="s">
        <v>645</v>
      </c>
      <c r="E76" s="198" t="s">
        <v>606</v>
      </c>
      <c r="F76" s="298">
        <v>3809.7209999999918</v>
      </c>
      <c r="G76" s="210">
        <v>258.22199999999998</v>
      </c>
      <c r="H76" s="208">
        <v>222.376</v>
      </c>
      <c r="I76" s="202">
        <v>13</v>
      </c>
      <c r="J76" s="411">
        <v>0.134715</v>
      </c>
      <c r="K76" s="413">
        <v>12.911099999999999</v>
      </c>
      <c r="L76" s="276">
        <v>1.538462</v>
      </c>
      <c r="M76" s="17" t="s">
        <v>172</v>
      </c>
      <c r="N76" s="205">
        <v>96</v>
      </c>
      <c r="O76" s="206">
        <v>73</v>
      </c>
      <c r="P76" s="206">
        <v>17</v>
      </c>
      <c r="Q76" s="241">
        <v>6</v>
      </c>
      <c r="R76" s="270">
        <v>7</v>
      </c>
      <c r="S76" s="210"/>
      <c r="T76" s="228">
        <v>5</v>
      </c>
      <c r="U76" s="208">
        <v>4</v>
      </c>
      <c r="V76" s="209">
        <v>0.17391304347826086</v>
      </c>
    </row>
    <row r="77" spans="2:22" ht="13.5">
      <c r="B77" s="1128">
        <v>201605</v>
      </c>
      <c r="C77" s="195" t="s">
        <v>377</v>
      </c>
      <c r="D77" s="196" t="s">
        <v>2541</v>
      </c>
      <c r="E77" s="196" t="s">
        <v>2588</v>
      </c>
      <c r="F77" s="299">
        <v>638.10499999999979</v>
      </c>
      <c r="G77" s="50">
        <v>381.87299999999999</v>
      </c>
      <c r="H77" s="166">
        <v>351.69299999999998</v>
      </c>
      <c r="I77" s="68">
        <v>9</v>
      </c>
      <c r="J77" s="410">
        <v>0.52941199999999999</v>
      </c>
      <c r="K77" s="412">
        <v>31.822749999999999</v>
      </c>
      <c r="L77" s="277">
        <v>1.3333330000000001</v>
      </c>
      <c r="M77" s="17" t="s">
        <v>172</v>
      </c>
      <c r="N77" s="22">
        <v>19</v>
      </c>
      <c r="O77" s="20">
        <v>13</v>
      </c>
      <c r="P77" s="20">
        <v>6</v>
      </c>
      <c r="Q77" s="240">
        <v>0</v>
      </c>
      <c r="R77" s="269">
        <v>0</v>
      </c>
      <c r="S77" s="50">
        <v>1</v>
      </c>
      <c r="T77" s="227">
        <v>3</v>
      </c>
      <c r="U77" s="172">
        <v>3</v>
      </c>
      <c r="V77" s="278">
        <v>0.5</v>
      </c>
    </row>
    <row r="78" spans="2:22" ht="13.5">
      <c r="B78" s="1128">
        <v>201605</v>
      </c>
      <c r="C78" s="197" t="s">
        <v>377</v>
      </c>
      <c r="D78" s="198" t="s">
        <v>700</v>
      </c>
      <c r="E78" s="198" t="s">
        <v>701</v>
      </c>
      <c r="F78" s="298">
        <v>1832.0719999999997</v>
      </c>
      <c r="G78" s="210">
        <v>529.20000000000005</v>
      </c>
      <c r="H78" s="208">
        <v>461.45499999999998</v>
      </c>
      <c r="I78" s="202">
        <v>11</v>
      </c>
      <c r="J78" s="411">
        <v>0.203704</v>
      </c>
      <c r="K78" s="413">
        <v>26.46</v>
      </c>
      <c r="L78" s="276">
        <v>1.818182</v>
      </c>
      <c r="M78" s="17" t="s">
        <v>172</v>
      </c>
      <c r="N78" s="205">
        <v>58</v>
      </c>
      <c r="O78" s="206">
        <v>43</v>
      </c>
      <c r="P78" s="206">
        <v>14</v>
      </c>
      <c r="Q78" s="241">
        <v>1</v>
      </c>
      <c r="R78" s="270">
        <v>0</v>
      </c>
      <c r="S78" s="210"/>
      <c r="T78" s="228">
        <v>8</v>
      </c>
      <c r="U78" s="208">
        <v>5</v>
      </c>
      <c r="V78" s="209">
        <v>0.33333333333333331</v>
      </c>
    </row>
    <row r="79" spans="2:22" ht="13.5">
      <c r="B79" s="1128">
        <v>201605</v>
      </c>
      <c r="C79" s="195" t="s">
        <v>377</v>
      </c>
      <c r="D79" s="196" t="s">
        <v>2542</v>
      </c>
      <c r="E79" s="196" t="s">
        <v>2589</v>
      </c>
      <c r="F79" s="299">
        <v>1297.3719999999998</v>
      </c>
      <c r="G79" s="50">
        <v>886.59500000000003</v>
      </c>
      <c r="H79" s="166">
        <v>757.06600000000003</v>
      </c>
      <c r="I79" s="68">
        <v>15</v>
      </c>
      <c r="J79" s="410">
        <v>0.42857099999999998</v>
      </c>
      <c r="K79" s="412">
        <v>38.547608695652002</v>
      </c>
      <c r="L79" s="277">
        <v>1.5333330000000001</v>
      </c>
      <c r="M79" s="17" t="s">
        <v>172</v>
      </c>
      <c r="N79" s="22">
        <v>39</v>
      </c>
      <c r="O79" s="20">
        <v>28</v>
      </c>
      <c r="P79" s="20">
        <v>11</v>
      </c>
      <c r="Q79" s="240">
        <v>0</v>
      </c>
      <c r="R79" s="269">
        <v>0</v>
      </c>
      <c r="S79" s="50">
        <v>1</v>
      </c>
      <c r="T79" s="227">
        <v>7</v>
      </c>
      <c r="U79" s="172">
        <v>6</v>
      </c>
      <c r="V79" s="278">
        <v>0.54545454545454541</v>
      </c>
    </row>
    <row r="80" spans="2:22" ht="13.5">
      <c r="B80" s="1128">
        <v>201605</v>
      </c>
      <c r="C80" s="197" t="s">
        <v>377</v>
      </c>
      <c r="D80" s="198" t="s">
        <v>1312</v>
      </c>
      <c r="E80" s="198" t="s">
        <v>1665</v>
      </c>
      <c r="F80" s="298">
        <v>1579.6459999999995</v>
      </c>
      <c r="G80" s="210">
        <v>756.11500000000001</v>
      </c>
      <c r="H80" s="208">
        <v>730.726</v>
      </c>
      <c r="I80" s="202">
        <v>16</v>
      </c>
      <c r="J80" s="411">
        <v>0.225352</v>
      </c>
      <c r="K80" s="413">
        <v>23.62859375</v>
      </c>
      <c r="L80" s="276">
        <v>2</v>
      </c>
      <c r="M80" s="17" t="s">
        <v>172</v>
      </c>
      <c r="N80" s="205">
        <v>71</v>
      </c>
      <c r="O80" s="206">
        <v>44</v>
      </c>
      <c r="P80" s="206">
        <v>25</v>
      </c>
      <c r="Q80" s="241">
        <v>2</v>
      </c>
      <c r="R80" s="270">
        <v>10</v>
      </c>
      <c r="S80" s="210">
        <v>4</v>
      </c>
      <c r="T80" s="228">
        <v>6</v>
      </c>
      <c r="U80" s="208">
        <v>5</v>
      </c>
      <c r="V80" s="209">
        <v>0.18518518518518517</v>
      </c>
    </row>
    <row r="81" spans="2:22" ht="13.5">
      <c r="B81" s="1128">
        <v>201605</v>
      </c>
      <c r="C81" s="195" t="s">
        <v>377</v>
      </c>
      <c r="D81" s="196" t="s">
        <v>2543</v>
      </c>
      <c r="E81" s="196" t="s">
        <v>2590</v>
      </c>
      <c r="F81" s="299">
        <v>247.41800000000001</v>
      </c>
      <c r="G81" s="50">
        <v>127.925</v>
      </c>
      <c r="H81" s="166">
        <v>127.925</v>
      </c>
      <c r="I81" s="68">
        <v>1</v>
      </c>
      <c r="J81" s="410">
        <v>7.1429000000000006E-2</v>
      </c>
      <c r="K81" s="412">
        <v>42.641666666667</v>
      </c>
      <c r="L81" s="277">
        <v>3</v>
      </c>
      <c r="M81" s="17" t="s">
        <v>172</v>
      </c>
      <c r="N81" s="22">
        <v>16</v>
      </c>
      <c r="O81" s="20">
        <v>9</v>
      </c>
      <c r="P81" s="20">
        <v>7</v>
      </c>
      <c r="Q81" s="240">
        <v>0</v>
      </c>
      <c r="R81" s="269">
        <v>0</v>
      </c>
      <c r="S81" s="50">
        <v>2</v>
      </c>
      <c r="T81" s="227">
        <v>2</v>
      </c>
      <c r="U81" s="172">
        <v>1</v>
      </c>
      <c r="V81" s="278">
        <v>0.14285714285714285</v>
      </c>
    </row>
    <row r="82" spans="2:22" ht="13.5">
      <c r="B82" s="1128">
        <v>201605</v>
      </c>
      <c r="C82" s="197" t="s">
        <v>377</v>
      </c>
      <c r="D82" s="198" t="s">
        <v>806</v>
      </c>
      <c r="E82" s="198" t="s">
        <v>807</v>
      </c>
      <c r="F82" s="298">
        <v>778.79899999999975</v>
      </c>
      <c r="G82" s="210">
        <v>104.325</v>
      </c>
      <c r="H82" s="208">
        <v>104.325</v>
      </c>
      <c r="I82" s="202">
        <v>3</v>
      </c>
      <c r="J82" s="411">
        <v>6.25E-2</v>
      </c>
      <c r="K82" s="413">
        <v>34.774999999999999</v>
      </c>
      <c r="L82" s="276">
        <v>1</v>
      </c>
      <c r="M82" s="17" t="s">
        <v>172</v>
      </c>
      <c r="N82" s="205">
        <v>44</v>
      </c>
      <c r="O82" s="206">
        <v>32</v>
      </c>
      <c r="P82" s="206">
        <v>10</v>
      </c>
      <c r="Q82" s="241">
        <v>2</v>
      </c>
      <c r="R82" s="270">
        <v>8</v>
      </c>
      <c r="S82" s="210"/>
      <c r="T82" s="228"/>
      <c r="U82" s="208"/>
      <c r="V82" s="209"/>
    </row>
    <row r="83" spans="2:22" ht="13.5">
      <c r="B83" s="1128">
        <v>201605</v>
      </c>
      <c r="C83" s="195" t="s">
        <v>377</v>
      </c>
      <c r="D83" s="196" t="s">
        <v>559</v>
      </c>
      <c r="E83" s="196" t="s">
        <v>555</v>
      </c>
      <c r="F83" s="299">
        <v>1244.8014000000012</v>
      </c>
      <c r="G83" s="50">
        <v>639.01599999999996</v>
      </c>
      <c r="H83" s="166">
        <v>409.899</v>
      </c>
      <c r="I83" s="68">
        <v>20</v>
      </c>
      <c r="J83" s="410">
        <v>0.235294</v>
      </c>
      <c r="K83" s="412">
        <v>20.613419354838999</v>
      </c>
      <c r="L83" s="277">
        <v>1.55</v>
      </c>
      <c r="M83" s="17" t="s">
        <v>172</v>
      </c>
      <c r="N83" s="22">
        <v>100</v>
      </c>
      <c r="O83" s="20">
        <v>71</v>
      </c>
      <c r="P83" s="20">
        <v>27</v>
      </c>
      <c r="Q83" s="240">
        <v>2</v>
      </c>
      <c r="R83" s="269">
        <v>3</v>
      </c>
      <c r="S83" s="50">
        <v>11</v>
      </c>
      <c r="T83" s="227">
        <v>22</v>
      </c>
      <c r="U83" s="172">
        <v>12</v>
      </c>
      <c r="V83" s="278">
        <v>0.41379310344827586</v>
      </c>
    </row>
    <row r="84" spans="2:22" ht="13.5">
      <c r="B84" s="1128">
        <v>201605</v>
      </c>
      <c r="C84" s="197" t="s">
        <v>378</v>
      </c>
      <c r="D84" s="198" t="s">
        <v>998</v>
      </c>
      <c r="E84" s="198" t="s">
        <v>1668</v>
      </c>
      <c r="F84" s="298">
        <v>1750.9570000000006</v>
      </c>
      <c r="G84" s="210">
        <v>472.95600000000002</v>
      </c>
      <c r="H84" s="208">
        <v>463.18799999999999</v>
      </c>
      <c r="I84" s="202">
        <v>22</v>
      </c>
      <c r="J84" s="411">
        <v>0.19730900000000001</v>
      </c>
      <c r="K84" s="413">
        <v>11.8239</v>
      </c>
      <c r="L84" s="276">
        <v>1.818182</v>
      </c>
      <c r="M84" s="17" t="s">
        <v>172</v>
      </c>
      <c r="N84" s="205">
        <v>111</v>
      </c>
      <c r="O84" s="206">
        <v>91</v>
      </c>
      <c r="P84" s="206">
        <v>15</v>
      </c>
      <c r="Q84" s="241">
        <v>5</v>
      </c>
      <c r="R84" s="270">
        <v>16</v>
      </c>
      <c r="S84" s="210">
        <v>2</v>
      </c>
      <c r="T84" s="228">
        <v>13</v>
      </c>
      <c r="U84" s="208">
        <v>5</v>
      </c>
      <c r="V84" s="209">
        <v>0.25</v>
      </c>
    </row>
    <row r="85" spans="2:22" ht="13.5">
      <c r="B85" s="1128">
        <v>201605</v>
      </c>
      <c r="C85" s="195" t="s">
        <v>378</v>
      </c>
      <c r="D85" s="196" t="s">
        <v>1313</v>
      </c>
      <c r="E85" s="196" t="s">
        <v>1314</v>
      </c>
      <c r="F85" s="299">
        <v>1726.2790000000002</v>
      </c>
      <c r="G85" s="50">
        <v>440.93599999999998</v>
      </c>
      <c r="H85" s="166">
        <v>448.32900000000001</v>
      </c>
      <c r="I85" s="68">
        <v>27</v>
      </c>
      <c r="J85" s="410">
        <v>0.24107100000000001</v>
      </c>
      <c r="K85" s="412">
        <v>12.248222222222001</v>
      </c>
      <c r="L85" s="277">
        <v>1.3333330000000001</v>
      </c>
      <c r="M85" s="17" t="s">
        <v>172</v>
      </c>
      <c r="N85" s="22">
        <v>117</v>
      </c>
      <c r="O85" s="20">
        <v>92</v>
      </c>
      <c r="P85" s="20">
        <v>18</v>
      </c>
      <c r="Q85" s="240">
        <v>7</v>
      </c>
      <c r="R85" s="269">
        <v>11</v>
      </c>
      <c r="S85" s="50">
        <v>1</v>
      </c>
      <c r="T85" s="227">
        <v>20</v>
      </c>
      <c r="U85" s="172">
        <v>9</v>
      </c>
      <c r="V85" s="278">
        <v>0.36</v>
      </c>
    </row>
    <row r="86" spans="2:22" ht="13.5">
      <c r="B86" s="1128">
        <v>201605</v>
      </c>
      <c r="C86" s="197" t="s">
        <v>378</v>
      </c>
      <c r="D86" s="198" t="s">
        <v>1001</v>
      </c>
      <c r="E86" s="198" t="s">
        <v>1059</v>
      </c>
      <c r="F86" s="298">
        <v>644.62699999999995</v>
      </c>
      <c r="G86" s="210">
        <v>120.18899999999999</v>
      </c>
      <c r="H86" s="208">
        <v>112.76300000000001</v>
      </c>
      <c r="I86" s="202">
        <v>8</v>
      </c>
      <c r="J86" s="411">
        <v>0.137931</v>
      </c>
      <c r="K86" s="413">
        <v>10.926272727273</v>
      </c>
      <c r="L86" s="276">
        <v>1.375</v>
      </c>
      <c r="M86" s="17" t="s">
        <v>172</v>
      </c>
      <c r="N86" s="205">
        <v>56</v>
      </c>
      <c r="O86" s="206">
        <v>41</v>
      </c>
      <c r="P86" s="206">
        <v>10</v>
      </c>
      <c r="Q86" s="241">
        <v>5</v>
      </c>
      <c r="R86" s="270">
        <v>6</v>
      </c>
      <c r="S86" s="210"/>
      <c r="T86" s="228">
        <v>2</v>
      </c>
      <c r="U86" s="208">
        <v>2</v>
      </c>
      <c r="V86" s="209">
        <v>0.13333333333333333</v>
      </c>
    </row>
    <row r="87" spans="2:22" ht="13.5">
      <c r="B87" s="1128">
        <v>201605</v>
      </c>
      <c r="C87" s="195" t="s">
        <v>378</v>
      </c>
      <c r="D87" s="196" t="s">
        <v>133</v>
      </c>
      <c r="E87" s="196" t="s">
        <v>142</v>
      </c>
      <c r="F87" s="299">
        <v>7979.3710000000119</v>
      </c>
      <c r="G87" s="50">
        <v>1615.85</v>
      </c>
      <c r="H87" s="166">
        <v>1513.48</v>
      </c>
      <c r="I87" s="68">
        <v>71</v>
      </c>
      <c r="J87" s="410">
        <v>0.38586999999999999</v>
      </c>
      <c r="K87" s="412">
        <v>16.488265306121999</v>
      </c>
      <c r="L87" s="277">
        <v>1.380282</v>
      </c>
      <c r="M87" s="17" t="s">
        <v>172</v>
      </c>
      <c r="N87" s="22">
        <v>223</v>
      </c>
      <c r="O87" s="20">
        <v>149</v>
      </c>
      <c r="P87" s="20">
        <v>66</v>
      </c>
      <c r="Q87" s="240">
        <v>8</v>
      </c>
      <c r="R87" s="269">
        <v>6</v>
      </c>
      <c r="S87" s="50">
        <v>21</v>
      </c>
      <c r="T87" s="227">
        <v>63</v>
      </c>
      <c r="U87" s="172">
        <v>30</v>
      </c>
      <c r="V87" s="278">
        <v>0.40540540540540543</v>
      </c>
    </row>
    <row r="88" spans="2:22" ht="13.5">
      <c r="B88" s="1128">
        <v>201605</v>
      </c>
      <c r="C88" s="197" t="s">
        <v>378</v>
      </c>
      <c r="D88" s="198" t="s">
        <v>570</v>
      </c>
      <c r="E88" s="198" t="s">
        <v>566</v>
      </c>
      <c r="F88" s="298">
        <v>3292.3139999999994</v>
      </c>
      <c r="G88" s="210">
        <v>568.28399999999999</v>
      </c>
      <c r="H88" s="208">
        <v>660.524</v>
      </c>
      <c r="I88" s="202">
        <v>26</v>
      </c>
      <c r="J88" s="411">
        <v>0.25</v>
      </c>
      <c r="K88" s="413">
        <v>15.359027027027</v>
      </c>
      <c r="L88" s="276">
        <v>1.4230769999999999</v>
      </c>
      <c r="M88" s="17" t="s">
        <v>172</v>
      </c>
      <c r="N88" s="205">
        <v>106</v>
      </c>
      <c r="O88" s="206">
        <v>85</v>
      </c>
      <c r="P88" s="206">
        <v>19</v>
      </c>
      <c r="Q88" s="241">
        <v>2</v>
      </c>
      <c r="R88" s="270">
        <v>3</v>
      </c>
      <c r="S88" s="210"/>
      <c r="T88" s="228">
        <v>7</v>
      </c>
      <c r="U88" s="208">
        <v>5</v>
      </c>
      <c r="V88" s="209">
        <v>0.23809523809523808</v>
      </c>
    </row>
    <row r="89" spans="2:22" ht="13.5">
      <c r="B89" s="1128">
        <v>201605</v>
      </c>
      <c r="C89" s="195" t="s">
        <v>378</v>
      </c>
      <c r="D89" s="196" t="s">
        <v>608</v>
      </c>
      <c r="E89" s="196" t="s">
        <v>607</v>
      </c>
      <c r="F89" s="299">
        <v>1024.1310000000001</v>
      </c>
      <c r="G89" s="50">
        <v>285.48099999999999</v>
      </c>
      <c r="H89" s="166">
        <v>256.09399999999999</v>
      </c>
      <c r="I89" s="68">
        <v>11</v>
      </c>
      <c r="J89" s="410">
        <v>0.41509400000000002</v>
      </c>
      <c r="K89" s="412">
        <v>20.391500000000001</v>
      </c>
      <c r="L89" s="277">
        <v>1.2727269999999999</v>
      </c>
      <c r="M89" s="17" t="s">
        <v>172</v>
      </c>
      <c r="N89" s="22">
        <v>27</v>
      </c>
      <c r="O89" s="20">
        <v>20</v>
      </c>
      <c r="P89" s="20">
        <v>4</v>
      </c>
      <c r="Q89" s="240">
        <v>3</v>
      </c>
      <c r="R89" s="269">
        <v>1</v>
      </c>
      <c r="S89" s="50"/>
      <c r="T89" s="227">
        <v>2</v>
      </c>
      <c r="U89" s="172">
        <v>2</v>
      </c>
      <c r="V89" s="278">
        <v>0.2857142857142857</v>
      </c>
    </row>
    <row r="90" spans="2:22" ht="13.5">
      <c r="B90" s="1128">
        <v>201605</v>
      </c>
      <c r="C90" s="197" t="s">
        <v>378</v>
      </c>
      <c r="D90" s="198" t="s">
        <v>2591</v>
      </c>
      <c r="E90" s="198" t="s">
        <v>2592</v>
      </c>
      <c r="F90" s="298">
        <v>489.55400000000003</v>
      </c>
      <c r="G90" s="210">
        <v>228.47300000000001</v>
      </c>
      <c r="H90" s="208">
        <v>228.47300000000001</v>
      </c>
      <c r="I90" s="202">
        <v>11</v>
      </c>
      <c r="J90" s="411">
        <v>0.29729699999999998</v>
      </c>
      <c r="K90" s="413">
        <v>17.574846153846</v>
      </c>
      <c r="L90" s="276">
        <v>1.181818</v>
      </c>
      <c r="M90" s="17" t="s">
        <v>172</v>
      </c>
      <c r="N90" s="205">
        <v>53</v>
      </c>
      <c r="O90" s="206">
        <v>32</v>
      </c>
      <c r="P90" s="206">
        <v>21</v>
      </c>
      <c r="Q90" s="241">
        <v>0</v>
      </c>
      <c r="R90" s="270">
        <v>0</v>
      </c>
      <c r="S90" s="210">
        <v>10</v>
      </c>
      <c r="T90" s="228">
        <v>22</v>
      </c>
      <c r="U90" s="208">
        <v>9</v>
      </c>
      <c r="V90" s="209">
        <v>0.42857142857142855</v>
      </c>
    </row>
    <row r="91" spans="2:22" ht="13.5">
      <c r="B91" s="1128">
        <v>201605</v>
      </c>
      <c r="C91" s="195" t="s">
        <v>378</v>
      </c>
      <c r="D91" s="196" t="s">
        <v>913</v>
      </c>
      <c r="E91" s="196" t="s">
        <v>1242</v>
      </c>
      <c r="F91" s="299">
        <v>1806.8250000000005</v>
      </c>
      <c r="G91" s="50">
        <v>612.62099999999998</v>
      </c>
      <c r="H91" s="166">
        <v>608.27499999999998</v>
      </c>
      <c r="I91" s="68">
        <v>26</v>
      </c>
      <c r="J91" s="410">
        <v>0.25490200000000002</v>
      </c>
      <c r="K91" s="412">
        <v>12.7629375</v>
      </c>
      <c r="L91" s="277">
        <v>1.8461540000000001</v>
      </c>
      <c r="M91" s="17" t="s">
        <v>172</v>
      </c>
      <c r="N91" s="22">
        <v>104</v>
      </c>
      <c r="O91" s="20">
        <v>86</v>
      </c>
      <c r="P91" s="20">
        <v>12</v>
      </c>
      <c r="Q91" s="240">
        <v>6</v>
      </c>
      <c r="R91" s="269">
        <v>1</v>
      </c>
      <c r="S91" s="50"/>
      <c r="T91" s="227">
        <v>5</v>
      </c>
      <c r="U91" s="172">
        <v>5</v>
      </c>
      <c r="V91" s="278">
        <v>0.27777777777777779</v>
      </c>
    </row>
    <row r="92" spans="2:22" ht="13.5">
      <c r="B92" s="1128">
        <v>201605</v>
      </c>
      <c r="C92" s="197" t="s">
        <v>378</v>
      </c>
      <c r="D92" s="198" t="s">
        <v>728</v>
      </c>
      <c r="E92" s="198" t="s">
        <v>1667</v>
      </c>
      <c r="F92" s="298">
        <v>2339.6370000000011</v>
      </c>
      <c r="G92" s="210">
        <v>589.529</v>
      </c>
      <c r="H92" s="208">
        <v>580.36300000000006</v>
      </c>
      <c r="I92" s="202">
        <v>40</v>
      </c>
      <c r="J92" s="411">
        <v>0.31128400000000001</v>
      </c>
      <c r="K92" s="413">
        <v>12.815847826086999</v>
      </c>
      <c r="L92" s="276">
        <v>1.1499999999999999</v>
      </c>
      <c r="M92" s="17" t="s">
        <v>172</v>
      </c>
      <c r="N92" s="205">
        <v>141</v>
      </c>
      <c r="O92" s="206">
        <v>106</v>
      </c>
      <c r="P92" s="206">
        <v>31</v>
      </c>
      <c r="Q92" s="241">
        <v>4</v>
      </c>
      <c r="R92" s="270">
        <v>8</v>
      </c>
      <c r="S92" s="210">
        <v>4</v>
      </c>
      <c r="T92" s="228">
        <v>29</v>
      </c>
      <c r="U92" s="208">
        <v>18</v>
      </c>
      <c r="V92" s="209">
        <v>0.51428571428571423</v>
      </c>
    </row>
    <row r="93" spans="2:22" ht="13.5">
      <c r="B93" s="1128">
        <v>201605</v>
      </c>
      <c r="C93" s="195" t="s">
        <v>378</v>
      </c>
      <c r="D93" s="196" t="s">
        <v>3053</v>
      </c>
      <c r="E93" s="196" t="s">
        <v>3067</v>
      </c>
      <c r="F93" s="299">
        <v>757.62999999999988</v>
      </c>
      <c r="G93" s="50">
        <v>922.74099999999999</v>
      </c>
      <c r="H93" s="166">
        <v>898.84799999999996</v>
      </c>
      <c r="I93" s="68">
        <v>25</v>
      </c>
      <c r="J93" s="410">
        <v>0.17605599999999999</v>
      </c>
      <c r="K93" s="412">
        <v>17.745019230769</v>
      </c>
      <c r="L93" s="277">
        <v>2.08</v>
      </c>
      <c r="M93" s="17" t="s">
        <v>172</v>
      </c>
      <c r="N93" s="22">
        <v>141</v>
      </c>
      <c r="O93" s="20">
        <v>115</v>
      </c>
      <c r="P93" s="20">
        <v>19</v>
      </c>
      <c r="Q93" s="240">
        <v>7</v>
      </c>
      <c r="R93" s="269">
        <v>9</v>
      </c>
      <c r="S93" s="50"/>
      <c r="T93" s="227">
        <v>6</v>
      </c>
      <c r="U93" s="172">
        <v>4</v>
      </c>
      <c r="V93" s="278">
        <v>0.15384615384615385</v>
      </c>
    </row>
    <row r="94" spans="2:22" ht="13.5">
      <c r="B94" s="1128">
        <v>201605</v>
      </c>
      <c r="C94" s="197" t="s">
        <v>378</v>
      </c>
      <c r="D94" s="198" t="s">
        <v>3054</v>
      </c>
      <c r="E94" s="198" t="s">
        <v>3063</v>
      </c>
      <c r="F94" s="298">
        <v>457.22600000000006</v>
      </c>
      <c r="G94" s="210">
        <v>465.19</v>
      </c>
      <c r="H94" s="208">
        <v>465.19</v>
      </c>
      <c r="I94" s="202">
        <v>5</v>
      </c>
      <c r="J94" s="411">
        <v>0.140845</v>
      </c>
      <c r="K94" s="413">
        <v>66.455714285713995</v>
      </c>
      <c r="L94" s="276">
        <v>1.4</v>
      </c>
      <c r="M94" s="17" t="s">
        <v>172</v>
      </c>
      <c r="N94" s="205">
        <v>36</v>
      </c>
      <c r="O94" s="206">
        <v>26</v>
      </c>
      <c r="P94" s="206">
        <v>8</v>
      </c>
      <c r="Q94" s="241">
        <v>2</v>
      </c>
      <c r="R94" s="270">
        <v>0</v>
      </c>
      <c r="S94" s="210"/>
      <c r="T94" s="228">
        <v>1</v>
      </c>
      <c r="U94" s="208">
        <v>1</v>
      </c>
      <c r="V94" s="209">
        <v>0.1</v>
      </c>
    </row>
    <row r="95" spans="2:22" ht="13.5">
      <c r="B95" s="1128">
        <v>201605</v>
      </c>
      <c r="C95" s="195" t="s">
        <v>378</v>
      </c>
      <c r="D95" s="196" t="s">
        <v>3055</v>
      </c>
      <c r="E95" s="196" t="s">
        <v>3072</v>
      </c>
      <c r="F95" s="299">
        <v>396.57799999999997</v>
      </c>
      <c r="G95" s="50">
        <v>396.57799999999997</v>
      </c>
      <c r="H95" s="166">
        <v>396.57799999999997</v>
      </c>
      <c r="I95" s="68">
        <v>8</v>
      </c>
      <c r="J95" s="410">
        <v>0.66666700000000001</v>
      </c>
      <c r="K95" s="412">
        <v>30.506</v>
      </c>
      <c r="L95" s="277">
        <v>1.625</v>
      </c>
      <c r="M95" s="17" t="s">
        <v>172</v>
      </c>
      <c r="N95" s="22">
        <v>24</v>
      </c>
      <c r="O95" s="20">
        <v>17</v>
      </c>
      <c r="P95" s="20">
        <v>7</v>
      </c>
      <c r="Q95" s="240">
        <v>0</v>
      </c>
      <c r="R95" s="269">
        <v>0</v>
      </c>
      <c r="S95" s="50">
        <v>7</v>
      </c>
      <c r="T95" s="227">
        <v>17</v>
      </c>
      <c r="U95" s="172">
        <v>4</v>
      </c>
      <c r="V95" s="278">
        <v>0.5714285714285714</v>
      </c>
    </row>
    <row r="96" spans="2:22" ht="13.5">
      <c r="B96" s="1128">
        <v>201605</v>
      </c>
      <c r="C96" s="197" t="s">
        <v>378</v>
      </c>
      <c r="D96" s="198" t="s">
        <v>1464</v>
      </c>
      <c r="E96" s="198" t="s">
        <v>1465</v>
      </c>
      <c r="F96" s="298">
        <v>2209.9819999999986</v>
      </c>
      <c r="G96" s="210">
        <v>434.14499999999998</v>
      </c>
      <c r="H96" s="208">
        <v>429.6</v>
      </c>
      <c r="I96" s="202">
        <v>20</v>
      </c>
      <c r="J96" s="411">
        <v>0.17467199999999999</v>
      </c>
      <c r="K96" s="413">
        <v>12.404142857143</v>
      </c>
      <c r="L96" s="276">
        <v>1.75</v>
      </c>
      <c r="M96" s="17" t="s">
        <v>172</v>
      </c>
      <c r="N96" s="205">
        <v>122</v>
      </c>
      <c r="O96" s="206">
        <v>84</v>
      </c>
      <c r="P96" s="206">
        <v>34</v>
      </c>
      <c r="Q96" s="241">
        <v>4</v>
      </c>
      <c r="R96" s="270">
        <v>10</v>
      </c>
      <c r="S96" s="210">
        <v>10</v>
      </c>
      <c r="T96" s="228">
        <v>15</v>
      </c>
      <c r="U96" s="208">
        <v>9</v>
      </c>
      <c r="V96" s="209">
        <v>0.23684210526315788</v>
      </c>
    </row>
    <row r="97" spans="2:22" ht="13.5">
      <c r="B97" s="1128">
        <v>201605</v>
      </c>
      <c r="C97" s="195" t="s">
        <v>378</v>
      </c>
      <c r="D97" s="196" t="s">
        <v>703</v>
      </c>
      <c r="E97" s="196" t="s">
        <v>704</v>
      </c>
      <c r="F97" s="299">
        <v>3011.8600000000015</v>
      </c>
      <c r="G97" s="50">
        <v>916.96400000000006</v>
      </c>
      <c r="H97" s="166">
        <v>884.21</v>
      </c>
      <c r="I97" s="68">
        <v>49</v>
      </c>
      <c r="J97" s="410">
        <v>0.32450299999999999</v>
      </c>
      <c r="K97" s="412">
        <v>13.484764705882</v>
      </c>
      <c r="L97" s="277">
        <v>1.3877550000000001</v>
      </c>
      <c r="M97" s="17" t="s">
        <v>172</v>
      </c>
      <c r="N97" s="22">
        <v>165</v>
      </c>
      <c r="O97" s="20">
        <v>133</v>
      </c>
      <c r="P97" s="20">
        <v>23</v>
      </c>
      <c r="Q97" s="240">
        <v>9</v>
      </c>
      <c r="R97" s="269">
        <v>11</v>
      </c>
      <c r="S97" s="50">
        <v>2</v>
      </c>
      <c r="T97" s="227">
        <v>37</v>
      </c>
      <c r="U97" s="172">
        <v>17</v>
      </c>
      <c r="V97" s="278">
        <v>0.53125</v>
      </c>
    </row>
    <row r="98" spans="2:22" ht="13.5">
      <c r="B98" s="1128">
        <v>201605</v>
      </c>
      <c r="C98" s="197" t="s">
        <v>378</v>
      </c>
      <c r="D98" s="198" t="s">
        <v>1461</v>
      </c>
      <c r="E98" s="198" t="s">
        <v>926</v>
      </c>
      <c r="F98" s="298">
        <v>5565.1430000000055</v>
      </c>
      <c r="G98" s="210">
        <v>1410.7840000000001</v>
      </c>
      <c r="H98" s="208">
        <v>1383.203</v>
      </c>
      <c r="I98" s="202">
        <v>66</v>
      </c>
      <c r="J98" s="411">
        <v>0.32195099999999999</v>
      </c>
      <c r="K98" s="413">
        <v>18.32187012987</v>
      </c>
      <c r="L98" s="276">
        <v>1.1666669999999999</v>
      </c>
      <c r="M98" s="17" t="s">
        <v>172</v>
      </c>
      <c r="N98" s="205">
        <v>209</v>
      </c>
      <c r="O98" s="206">
        <v>161</v>
      </c>
      <c r="P98" s="206">
        <v>39</v>
      </c>
      <c r="Q98" s="241">
        <v>9</v>
      </c>
      <c r="R98" s="270">
        <v>25</v>
      </c>
      <c r="S98" s="210">
        <v>2</v>
      </c>
      <c r="T98" s="228">
        <v>31</v>
      </c>
      <c r="U98" s="208">
        <v>16</v>
      </c>
      <c r="V98" s="209">
        <v>0.33333333333333331</v>
      </c>
    </row>
    <row r="99" spans="2:22" ht="13.5">
      <c r="B99" s="1128">
        <v>201605</v>
      </c>
      <c r="C99" s="195" t="s">
        <v>378</v>
      </c>
      <c r="D99" s="196" t="s">
        <v>131</v>
      </c>
      <c r="E99" s="196" t="s">
        <v>140</v>
      </c>
      <c r="F99" s="299">
        <v>2507.6149999999998</v>
      </c>
      <c r="G99" s="50">
        <v>651.04399999999998</v>
      </c>
      <c r="H99" s="166">
        <v>550.97799999999995</v>
      </c>
      <c r="I99" s="68">
        <v>20</v>
      </c>
      <c r="J99" s="410">
        <v>0.261438</v>
      </c>
      <c r="K99" s="412">
        <v>23.251571428571001</v>
      </c>
      <c r="L99" s="277">
        <v>1.4</v>
      </c>
      <c r="M99" s="17" t="s">
        <v>172</v>
      </c>
      <c r="N99" s="22">
        <v>76</v>
      </c>
      <c r="O99" s="20">
        <v>52</v>
      </c>
      <c r="P99" s="20">
        <v>19</v>
      </c>
      <c r="Q99" s="240">
        <v>5</v>
      </c>
      <c r="R99" s="269">
        <v>5</v>
      </c>
      <c r="S99" s="50">
        <v>1</v>
      </c>
      <c r="T99" s="227">
        <v>3</v>
      </c>
      <c r="U99" s="172">
        <v>3</v>
      </c>
      <c r="V99" s="278">
        <v>0.125</v>
      </c>
    </row>
    <row r="100" spans="2:22" ht="13.5">
      <c r="B100" s="1128">
        <v>201605</v>
      </c>
      <c r="C100" s="197" t="s">
        <v>378</v>
      </c>
      <c r="D100" s="198" t="s">
        <v>1462</v>
      </c>
      <c r="E100" s="198" t="s">
        <v>1463</v>
      </c>
      <c r="F100" s="298">
        <v>4939.2620000000097</v>
      </c>
      <c r="G100" s="210">
        <v>1438.029</v>
      </c>
      <c r="H100" s="208">
        <v>1438.029</v>
      </c>
      <c r="I100" s="202">
        <v>65</v>
      </c>
      <c r="J100" s="411">
        <v>0.24904200000000001</v>
      </c>
      <c r="K100" s="413">
        <v>14.38029</v>
      </c>
      <c r="L100" s="276">
        <v>1.538462</v>
      </c>
      <c r="M100" s="17" t="s">
        <v>172</v>
      </c>
      <c r="N100" s="205">
        <v>271</v>
      </c>
      <c r="O100" s="206">
        <v>210</v>
      </c>
      <c r="P100" s="206">
        <v>57</v>
      </c>
      <c r="Q100" s="241">
        <v>4</v>
      </c>
      <c r="R100" s="270">
        <v>16</v>
      </c>
      <c r="S100" s="210">
        <v>6</v>
      </c>
      <c r="T100" s="228">
        <v>30</v>
      </c>
      <c r="U100" s="208">
        <v>18</v>
      </c>
      <c r="V100" s="209">
        <v>0.29508196721311475</v>
      </c>
    </row>
    <row r="101" spans="2:22" ht="13.5">
      <c r="B101" s="1128">
        <v>201605</v>
      </c>
      <c r="C101" s="195" t="s">
        <v>378</v>
      </c>
      <c r="D101" s="196" t="s">
        <v>3056</v>
      </c>
      <c r="E101" s="196" t="s">
        <v>3073</v>
      </c>
      <c r="F101" s="299">
        <v>680.86800000000017</v>
      </c>
      <c r="G101" s="50">
        <v>750.99099999999999</v>
      </c>
      <c r="H101" s="166">
        <v>750.99099999999999</v>
      </c>
      <c r="I101" s="68">
        <v>40</v>
      </c>
      <c r="J101" s="410">
        <v>0.18779299999999999</v>
      </c>
      <c r="K101" s="412">
        <v>13.907240740740999</v>
      </c>
      <c r="L101" s="277">
        <v>1.35</v>
      </c>
      <c r="M101" s="17" t="s">
        <v>172</v>
      </c>
      <c r="N101" s="22">
        <v>217</v>
      </c>
      <c r="O101" s="20">
        <v>173</v>
      </c>
      <c r="P101" s="20">
        <v>33</v>
      </c>
      <c r="Q101" s="240">
        <v>11</v>
      </c>
      <c r="R101" s="269">
        <v>24</v>
      </c>
      <c r="S101" s="50">
        <v>2</v>
      </c>
      <c r="T101" s="227">
        <v>29</v>
      </c>
      <c r="U101" s="172">
        <v>15</v>
      </c>
      <c r="V101" s="278">
        <v>0.34090909090909088</v>
      </c>
    </row>
    <row r="102" spans="2:22" ht="13.5">
      <c r="B102" s="1128">
        <v>201605</v>
      </c>
      <c r="C102" s="197" t="s">
        <v>378</v>
      </c>
      <c r="D102" s="198" t="s">
        <v>3057</v>
      </c>
      <c r="E102" s="198" t="s">
        <v>3074</v>
      </c>
      <c r="F102" s="298">
        <v>521.48799999999983</v>
      </c>
      <c r="G102" s="210">
        <v>512.779</v>
      </c>
      <c r="H102" s="208">
        <v>508.88600000000002</v>
      </c>
      <c r="I102" s="202">
        <v>34</v>
      </c>
      <c r="J102" s="411">
        <v>0.22666700000000001</v>
      </c>
      <c r="K102" s="413">
        <v>11.147369565217</v>
      </c>
      <c r="L102" s="276">
        <v>1.3529409999999999</v>
      </c>
      <c r="M102" s="17" t="s">
        <v>172</v>
      </c>
      <c r="N102" s="205">
        <v>169</v>
      </c>
      <c r="O102" s="206">
        <v>135</v>
      </c>
      <c r="P102" s="206">
        <v>28</v>
      </c>
      <c r="Q102" s="241">
        <v>6</v>
      </c>
      <c r="R102" s="270">
        <v>14</v>
      </c>
      <c r="S102" s="210">
        <v>7</v>
      </c>
      <c r="T102" s="228">
        <v>45</v>
      </c>
      <c r="U102" s="208">
        <v>15</v>
      </c>
      <c r="V102" s="209">
        <v>0.44117647058823528</v>
      </c>
    </row>
    <row r="103" spans="2:22" ht="13.5">
      <c r="B103" s="1128">
        <v>201605</v>
      </c>
      <c r="C103" s="195" t="s">
        <v>378</v>
      </c>
      <c r="D103" s="196" t="s">
        <v>2593</v>
      </c>
      <c r="E103" s="196" t="s">
        <v>2594</v>
      </c>
      <c r="F103" s="299">
        <v>929.52700000000004</v>
      </c>
      <c r="G103" s="50">
        <v>517.4</v>
      </c>
      <c r="H103" s="166">
        <v>500.72199999999998</v>
      </c>
      <c r="I103" s="68">
        <v>28</v>
      </c>
      <c r="J103" s="410">
        <v>0.39436599999999999</v>
      </c>
      <c r="K103" s="412">
        <v>11.759090909091</v>
      </c>
      <c r="L103" s="277">
        <v>1.571429</v>
      </c>
      <c r="M103" s="17" t="s">
        <v>172</v>
      </c>
      <c r="N103" s="22">
        <v>85</v>
      </c>
      <c r="O103" s="20">
        <v>51</v>
      </c>
      <c r="P103" s="20">
        <v>34</v>
      </c>
      <c r="Q103" s="240">
        <v>0</v>
      </c>
      <c r="R103" s="269">
        <v>0</v>
      </c>
      <c r="S103" s="50">
        <v>5</v>
      </c>
      <c r="T103" s="227">
        <v>23</v>
      </c>
      <c r="U103" s="172">
        <v>12</v>
      </c>
      <c r="V103" s="278">
        <v>0.35294117647058826</v>
      </c>
    </row>
    <row r="104" spans="2:22" ht="13.5">
      <c r="B104" s="1128">
        <v>201605</v>
      </c>
      <c r="C104" s="197" t="s">
        <v>378</v>
      </c>
      <c r="D104" s="198" t="s">
        <v>1466</v>
      </c>
      <c r="E104" s="198" t="s">
        <v>1467</v>
      </c>
      <c r="F104" s="298">
        <v>2548.3910000000001</v>
      </c>
      <c r="G104" s="210">
        <v>551.09</v>
      </c>
      <c r="H104" s="208">
        <v>571.67999999999995</v>
      </c>
      <c r="I104" s="202">
        <v>28</v>
      </c>
      <c r="J104" s="411">
        <v>0.31111100000000003</v>
      </c>
      <c r="K104" s="413">
        <v>12.524772727273</v>
      </c>
      <c r="L104" s="276">
        <v>1.571429</v>
      </c>
      <c r="M104" s="17" t="s">
        <v>172</v>
      </c>
      <c r="N104" s="205">
        <v>98</v>
      </c>
      <c r="O104" s="206">
        <v>79</v>
      </c>
      <c r="P104" s="206">
        <v>14</v>
      </c>
      <c r="Q104" s="241">
        <v>5</v>
      </c>
      <c r="R104" s="270">
        <v>10</v>
      </c>
      <c r="S104" s="210">
        <v>6</v>
      </c>
      <c r="T104" s="228">
        <v>20</v>
      </c>
      <c r="U104" s="208">
        <v>9</v>
      </c>
      <c r="V104" s="209">
        <v>0.47368421052631576</v>
      </c>
    </row>
    <row r="105" spans="2:22" ht="13.5">
      <c r="B105" s="1128">
        <v>201605</v>
      </c>
      <c r="C105" s="195" t="s">
        <v>378</v>
      </c>
      <c r="D105" s="196" t="s">
        <v>1002</v>
      </c>
      <c r="E105" s="196" t="s">
        <v>1181</v>
      </c>
      <c r="F105" s="299">
        <v>2713.2660000000005</v>
      </c>
      <c r="G105" s="50">
        <v>562.49699999999996</v>
      </c>
      <c r="H105" s="166">
        <v>567.66800000000001</v>
      </c>
      <c r="I105" s="68">
        <v>35</v>
      </c>
      <c r="J105" s="410">
        <v>0.20114899999999999</v>
      </c>
      <c r="K105" s="412">
        <v>12.228195652174</v>
      </c>
      <c r="L105" s="277">
        <v>1.3142860000000001</v>
      </c>
      <c r="M105" s="17" t="s">
        <v>172</v>
      </c>
      <c r="N105" s="22">
        <v>182</v>
      </c>
      <c r="O105" s="20">
        <v>142</v>
      </c>
      <c r="P105" s="20">
        <v>28</v>
      </c>
      <c r="Q105" s="240">
        <v>12</v>
      </c>
      <c r="R105" s="269">
        <v>14</v>
      </c>
      <c r="S105" s="50">
        <v>4</v>
      </c>
      <c r="T105" s="227">
        <v>26</v>
      </c>
      <c r="U105" s="172">
        <v>16</v>
      </c>
      <c r="V105" s="278">
        <v>0.4</v>
      </c>
    </row>
    <row r="106" spans="2:22" ht="13.5">
      <c r="B106" s="1128">
        <v>201605</v>
      </c>
      <c r="C106" s="197" t="s">
        <v>1942</v>
      </c>
      <c r="D106" s="198" t="s">
        <v>1940</v>
      </c>
      <c r="E106" s="198" t="s">
        <v>1948</v>
      </c>
      <c r="F106" s="298">
        <v>3635.5549999999944</v>
      </c>
      <c r="G106" s="210">
        <v>972.12199999999996</v>
      </c>
      <c r="H106" s="208">
        <v>948.24300000000005</v>
      </c>
      <c r="I106" s="202">
        <v>53</v>
      </c>
      <c r="J106" s="411">
        <v>0.356902</v>
      </c>
      <c r="K106" s="413">
        <v>13.887457142857</v>
      </c>
      <c r="L106" s="276">
        <v>1.3207549999999999</v>
      </c>
      <c r="M106" s="17" t="s">
        <v>172</v>
      </c>
      <c r="N106" s="205">
        <v>153</v>
      </c>
      <c r="O106" s="206">
        <v>114</v>
      </c>
      <c r="P106" s="206">
        <v>37</v>
      </c>
      <c r="Q106" s="241">
        <v>2</v>
      </c>
      <c r="R106" s="270">
        <v>21</v>
      </c>
      <c r="S106" s="210">
        <v>7</v>
      </c>
      <c r="T106" s="228">
        <v>23</v>
      </c>
      <c r="U106" s="208">
        <v>7</v>
      </c>
      <c r="V106" s="209">
        <v>0.17948717948717949</v>
      </c>
    </row>
    <row r="107" spans="2:22" ht="13.5">
      <c r="B107" s="1128">
        <v>201604</v>
      </c>
      <c r="C107" s="197" t="s">
        <v>377</v>
      </c>
      <c r="D107" s="198" t="s">
        <v>1457</v>
      </c>
      <c r="E107" s="198" t="s">
        <v>1458</v>
      </c>
      <c r="F107" s="298">
        <v>1462.6410000000001</v>
      </c>
      <c r="G107" s="210">
        <v>668.97199999999998</v>
      </c>
      <c r="H107" s="208">
        <v>637.029</v>
      </c>
      <c r="I107" s="202">
        <v>15</v>
      </c>
      <c r="J107" s="411">
        <v>0.21582699999999999</v>
      </c>
      <c r="K107" s="413">
        <v>24.776740740741001</v>
      </c>
      <c r="L107" s="276">
        <v>1.8</v>
      </c>
      <c r="M107" s="17" t="s">
        <v>172</v>
      </c>
      <c r="N107" s="205">
        <v>73</v>
      </c>
      <c r="O107" s="206">
        <v>58</v>
      </c>
      <c r="P107" s="206">
        <v>10</v>
      </c>
      <c r="Q107" s="241">
        <v>5</v>
      </c>
      <c r="R107" s="270">
        <v>0</v>
      </c>
      <c r="S107" s="210"/>
      <c r="T107" s="228">
        <v>7</v>
      </c>
      <c r="U107" s="208">
        <v>5</v>
      </c>
      <c r="V107" s="209">
        <v>0.33333333333333331</v>
      </c>
    </row>
    <row r="108" spans="2:22" ht="13.5">
      <c r="B108" s="1128">
        <v>201604</v>
      </c>
      <c r="C108" s="195" t="s">
        <v>377</v>
      </c>
      <c r="D108" s="196" t="s">
        <v>997</v>
      </c>
      <c r="E108" s="196" t="s">
        <v>1180</v>
      </c>
      <c r="F108" s="299">
        <v>1242.1590000000008</v>
      </c>
      <c r="G108" s="50">
        <v>674.25</v>
      </c>
      <c r="H108" s="166">
        <v>390.904</v>
      </c>
      <c r="I108" s="68">
        <v>14</v>
      </c>
      <c r="J108" s="410">
        <v>0.157303</v>
      </c>
      <c r="K108" s="412">
        <v>22.475000000000001</v>
      </c>
      <c r="L108" s="277">
        <v>2.1428569999999998</v>
      </c>
      <c r="M108" s="17" t="s">
        <v>172</v>
      </c>
      <c r="N108" s="22">
        <v>90</v>
      </c>
      <c r="O108" s="20">
        <v>69</v>
      </c>
      <c r="P108" s="20">
        <v>17</v>
      </c>
      <c r="Q108" s="240">
        <v>4</v>
      </c>
      <c r="R108" s="269">
        <v>1</v>
      </c>
      <c r="S108" s="50"/>
      <c r="T108" s="227">
        <v>3</v>
      </c>
      <c r="U108" s="172">
        <v>3</v>
      </c>
      <c r="V108" s="278">
        <v>0.14285714285714285</v>
      </c>
    </row>
    <row r="109" spans="2:22" ht="13.5">
      <c r="B109" s="1128">
        <v>201604</v>
      </c>
      <c r="C109" s="197" t="s">
        <v>377</v>
      </c>
      <c r="D109" s="198" t="s">
        <v>801</v>
      </c>
      <c r="E109" s="198" t="s">
        <v>802</v>
      </c>
      <c r="F109" s="298">
        <v>5173.8790000000008</v>
      </c>
      <c r="G109" s="210">
        <v>4394.04</v>
      </c>
      <c r="H109" s="208">
        <v>4353.7740000000003</v>
      </c>
      <c r="I109" s="202">
        <v>19</v>
      </c>
      <c r="J109" s="411">
        <v>0.29230800000000001</v>
      </c>
      <c r="K109" s="413">
        <v>33.800307692308003</v>
      </c>
      <c r="L109" s="276">
        <v>6.8421050000000001</v>
      </c>
      <c r="M109" s="17" t="s">
        <v>172</v>
      </c>
      <c r="N109" s="205">
        <v>75</v>
      </c>
      <c r="O109" s="206">
        <v>58</v>
      </c>
      <c r="P109" s="206">
        <v>14</v>
      </c>
      <c r="Q109" s="241">
        <v>3</v>
      </c>
      <c r="R109" s="270">
        <v>0</v>
      </c>
      <c r="S109" s="210"/>
      <c r="T109" s="228">
        <v>19</v>
      </c>
      <c r="U109" s="208">
        <v>6</v>
      </c>
      <c r="V109" s="209">
        <v>0.35294117647058826</v>
      </c>
    </row>
    <row r="110" spans="2:22" ht="13.5">
      <c r="B110" s="1128">
        <v>201604</v>
      </c>
      <c r="C110" s="195" t="s">
        <v>377</v>
      </c>
      <c r="D110" s="196" t="s">
        <v>560</v>
      </c>
      <c r="E110" s="196" t="s">
        <v>556</v>
      </c>
      <c r="F110" s="299">
        <v>1086.8189999999995</v>
      </c>
      <c r="G110" s="50">
        <v>169.785</v>
      </c>
      <c r="H110" s="166">
        <v>174.785</v>
      </c>
      <c r="I110" s="68">
        <v>7</v>
      </c>
      <c r="J110" s="410">
        <v>0.110236</v>
      </c>
      <c r="K110" s="412">
        <v>14.14875</v>
      </c>
      <c r="L110" s="277">
        <v>1.714286</v>
      </c>
      <c r="M110" s="17" t="s">
        <v>172</v>
      </c>
      <c r="N110" s="22">
        <v>64</v>
      </c>
      <c r="O110" s="20">
        <v>49</v>
      </c>
      <c r="P110" s="20">
        <v>14</v>
      </c>
      <c r="Q110" s="240">
        <v>1</v>
      </c>
      <c r="R110" s="269">
        <v>0</v>
      </c>
      <c r="S110" s="50"/>
      <c r="T110" s="227">
        <v>1</v>
      </c>
      <c r="U110" s="172">
        <v>1</v>
      </c>
      <c r="V110" s="278">
        <v>6.6666666666666666E-2</v>
      </c>
    </row>
    <row r="111" spans="2:22" ht="13.5">
      <c r="B111" s="1128">
        <v>201604</v>
      </c>
      <c r="C111" s="197" t="s">
        <v>377</v>
      </c>
      <c r="D111" s="198" t="s">
        <v>561</v>
      </c>
      <c r="E111" s="198" t="s">
        <v>1671</v>
      </c>
      <c r="F111" s="298">
        <v>177.90199999999996</v>
      </c>
      <c r="G111" s="210">
        <v>0</v>
      </c>
      <c r="H111" s="208">
        <v>15.488</v>
      </c>
      <c r="I111" s="202">
        <v>0</v>
      </c>
      <c r="J111" s="411">
        <v>0</v>
      </c>
      <c r="K111" s="413">
        <v>0</v>
      </c>
      <c r="L111" s="276">
        <v>0</v>
      </c>
      <c r="M111" s="17" t="s">
        <v>172</v>
      </c>
      <c r="N111" s="205">
        <v>28</v>
      </c>
      <c r="O111" s="206">
        <v>18</v>
      </c>
      <c r="P111" s="206">
        <v>8</v>
      </c>
      <c r="Q111" s="241">
        <v>2</v>
      </c>
      <c r="R111" s="270">
        <v>2</v>
      </c>
      <c r="S111" s="210"/>
      <c r="T111" s="228"/>
      <c r="U111" s="208"/>
      <c r="V111" s="209"/>
    </row>
    <row r="112" spans="2:22" ht="13.5">
      <c r="B112" s="1128">
        <v>201604</v>
      </c>
      <c r="C112" s="195" t="s">
        <v>377</v>
      </c>
      <c r="D112" s="196" t="s">
        <v>803</v>
      </c>
      <c r="E112" s="196" t="s">
        <v>912</v>
      </c>
      <c r="F112" s="299">
        <v>2797.9019999999987</v>
      </c>
      <c r="G112" s="50">
        <v>1338.482</v>
      </c>
      <c r="H112" s="166">
        <v>1290.8209999999999</v>
      </c>
      <c r="I112" s="68">
        <v>26</v>
      </c>
      <c r="J112" s="410">
        <v>0.245283</v>
      </c>
      <c r="K112" s="412">
        <v>23.077275862069001</v>
      </c>
      <c r="L112" s="277">
        <v>2.230769</v>
      </c>
      <c r="M112" s="17" t="s">
        <v>172</v>
      </c>
      <c r="N112" s="22">
        <v>110</v>
      </c>
      <c r="O112" s="20">
        <v>85</v>
      </c>
      <c r="P112" s="20">
        <v>21</v>
      </c>
      <c r="Q112" s="240">
        <v>4</v>
      </c>
      <c r="R112" s="269">
        <v>8</v>
      </c>
      <c r="S112" s="50"/>
      <c r="T112" s="227">
        <v>15</v>
      </c>
      <c r="U112" s="172">
        <v>9</v>
      </c>
      <c r="V112" s="278">
        <v>0.36</v>
      </c>
    </row>
    <row r="113" spans="2:22" ht="13.5">
      <c r="B113" s="1128">
        <v>201604</v>
      </c>
      <c r="C113" s="197" t="s">
        <v>377</v>
      </c>
      <c r="D113" s="198" t="s">
        <v>553</v>
      </c>
      <c r="E113" s="198" t="s">
        <v>552</v>
      </c>
      <c r="F113" s="298">
        <v>1820.6929999999993</v>
      </c>
      <c r="G113" s="210">
        <v>529.71100000000001</v>
      </c>
      <c r="H113" s="208">
        <v>566.90599999999995</v>
      </c>
      <c r="I113" s="202">
        <v>27</v>
      </c>
      <c r="J113" s="411">
        <v>0.31395299999999998</v>
      </c>
      <c r="K113" s="413">
        <v>14.714194444444001</v>
      </c>
      <c r="L113" s="276">
        <v>1.3333330000000001</v>
      </c>
      <c r="M113" s="17" t="s">
        <v>172</v>
      </c>
      <c r="N113" s="205">
        <v>82</v>
      </c>
      <c r="O113" s="206">
        <v>66</v>
      </c>
      <c r="P113" s="206">
        <v>15</v>
      </c>
      <c r="Q113" s="241">
        <v>1</v>
      </c>
      <c r="R113" s="270">
        <v>19</v>
      </c>
      <c r="S113" s="210"/>
      <c r="T113" s="228">
        <v>11</v>
      </c>
      <c r="U113" s="208">
        <v>8</v>
      </c>
      <c r="V113" s="209">
        <v>0.5</v>
      </c>
    </row>
    <row r="114" spans="2:22" ht="13.5">
      <c r="B114" s="1128">
        <v>201604</v>
      </c>
      <c r="C114" s="195" t="s">
        <v>377</v>
      </c>
      <c r="D114" s="196" t="s">
        <v>64</v>
      </c>
      <c r="E114" s="196" t="s">
        <v>65</v>
      </c>
      <c r="F114" s="299">
        <v>2935.5479999999966</v>
      </c>
      <c r="G114" s="50">
        <v>952.572</v>
      </c>
      <c r="H114" s="166">
        <v>940.85599999999999</v>
      </c>
      <c r="I114" s="68">
        <v>34</v>
      </c>
      <c r="J114" s="410">
        <v>0.28215800000000002</v>
      </c>
      <c r="K114" s="412">
        <v>19.051439999999999</v>
      </c>
      <c r="L114" s="277">
        <v>1.470588</v>
      </c>
      <c r="M114" s="17" t="s">
        <v>172</v>
      </c>
      <c r="N114" s="22">
        <v>119</v>
      </c>
      <c r="O114" s="20">
        <v>86</v>
      </c>
      <c r="P114" s="20">
        <v>26</v>
      </c>
      <c r="Q114" s="240">
        <v>7</v>
      </c>
      <c r="R114" s="269">
        <v>18</v>
      </c>
      <c r="S114" s="50">
        <v>1</v>
      </c>
      <c r="T114" s="227">
        <v>14</v>
      </c>
      <c r="U114" s="172">
        <v>7</v>
      </c>
      <c r="V114" s="278">
        <v>0.21212121212121213</v>
      </c>
    </row>
    <row r="115" spans="2:22" ht="13.5">
      <c r="B115" s="1128">
        <v>201604</v>
      </c>
      <c r="C115" s="197" t="s">
        <v>377</v>
      </c>
      <c r="D115" s="198" t="s">
        <v>138</v>
      </c>
      <c r="E115" s="198" t="s">
        <v>145</v>
      </c>
      <c r="F115" s="298">
        <v>673.82200000000023</v>
      </c>
      <c r="G115" s="210">
        <v>191.15899999999999</v>
      </c>
      <c r="H115" s="208">
        <v>196.9</v>
      </c>
      <c r="I115" s="202">
        <v>13</v>
      </c>
      <c r="J115" s="411">
        <v>0.17808199999999999</v>
      </c>
      <c r="K115" s="413">
        <v>12.743933333333</v>
      </c>
      <c r="L115" s="276">
        <v>1.1538459999999999</v>
      </c>
      <c r="M115" s="17" t="s">
        <v>172</v>
      </c>
      <c r="N115" s="205">
        <v>72</v>
      </c>
      <c r="O115" s="206">
        <v>49</v>
      </c>
      <c r="P115" s="206">
        <v>16</v>
      </c>
      <c r="Q115" s="241">
        <v>7</v>
      </c>
      <c r="R115" s="270">
        <v>6</v>
      </c>
      <c r="S115" s="210">
        <v>1</v>
      </c>
      <c r="T115" s="228">
        <v>3</v>
      </c>
      <c r="U115" s="208">
        <v>2</v>
      </c>
      <c r="V115" s="209">
        <v>8.6956521739130432E-2</v>
      </c>
    </row>
    <row r="116" spans="2:22" ht="13.5">
      <c r="B116" s="1128">
        <v>201604</v>
      </c>
      <c r="C116" s="195" t="s">
        <v>377</v>
      </c>
      <c r="D116" s="196" t="s">
        <v>643</v>
      </c>
      <c r="E116" s="196" t="s">
        <v>1660</v>
      </c>
      <c r="F116" s="299">
        <v>1864.5589999999982</v>
      </c>
      <c r="G116" s="50">
        <v>424.46199999999999</v>
      </c>
      <c r="H116" s="166">
        <v>452.24799999999999</v>
      </c>
      <c r="I116" s="68">
        <v>25</v>
      </c>
      <c r="J116" s="410">
        <v>0.14577300000000001</v>
      </c>
      <c r="K116" s="412">
        <v>13.692322580645001</v>
      </c>
      <c r="L116" s="277">
        <v>1.24</v>
      </c>
      <c r="M116" s="17" t="s">
        <v>172</v>
      </c>
      <c r="N116" s="22">
        <v>168</v>
      </c>
      <c r="O116" s="20">
        <v>136</v>
      </c>
      <c r="P116" s="20">
        <v>28</v>
      </c>
      <c r="Q116" s="240">
        <v>4</v>
      </c>
      <c r="R116" s="269">
        <v>19</v>
      </c>
      <c r="S116" s="50"/>
      <c r="T116" s="227">
        <v>12</v>
      </c>
      <c r="U116" s="172">
        <v>6</v>
      </c>
      <c r="V116" s="278">
        <v>0.1875</v>
      </c>
    </row>
    <row r="117" spans="2:22" ht="13.5">
      <c r="B117" s="1128">
        <v>201604</v>
      </c>
      <c r="C117" s="197" t="s">
        <v>377</v>
      </c>
      <c r="D117" s="198" t="s">
        <v>644</v>
      </c>
      <c r="E117" s="198" t="s">
        <v>695</v>
      </c>
      <c r="F117" s="298">
        <v>5038.9719999999779</v>
      </c>
      <c r="G117" s="210">
        <v>895.36800000000005</v>
      </c>
      <c r="H117" s="208">
        <v>900.01800000000003</v>
      </c>
      <c r="I117" s="202">
        <v>16</v>
      </c>
      <c r="J117" s="411">
        <v>0.25396800000000003</v>
      </c>
      <c r="K117" s="413">
        <v>33.161777777777999</v>
      </c>
      <c r="L117" s="276">
        <v>1.6875</v>
      </c>
      <c r="M117" s="17" t="s">
        <v>172</v>
      </c>
      <c r="N117" s="205">
        <v>60</v>
      </c>
      <c r="O117" s="206">
        <v>44</v>
      </c>
      <c r="P117" s="206">
        <v>13</v>
      </c>
      <c r="Q117" s="241">
        <v>3</v>
      </c>
      <c r="R117" s="270">
        <v>6</v>
      </c>
      <c r="S117" s="210"/>
      <c r="T117" s="228"/>
      <c r="U117" s="208"/>
      <c r="V117" s="209"/>
    </row>
    <row r="118" spans="2:22" ht="13.5">
      <c r="B118" s="1128">
        <v>201604</v>
      </c>
      <c r="C118" s="195" t="s">
        <v>377</v>
      </c>
      <c r="D118" s="196" t="s">
        <v>702</v>
      </c>
      <c r="E118" s="196" t="s">
        <v>1662</v>
      </c>
      <c r="F118" s="299">
        <v>1813.0384999999997</v>
      </c>
      <c r="G118" s="50">
        <v>620.50300000000004</v>
      </c>
      <c r="H118" s="166">
        <v>655.34550000000002</v>
      </c>
      <c r="I118" s="68">
        <v>17</v>
      </c>
      <c r="J118" s="410">
        <v>0.144068</v>
      </c>
      <c r="K118" s="412">
        <v>24.820119999999999</v>
      </c>
      <c r="L118" s="277">
        <v>1.470588</v>
      </c>
      <c r="M118" s="17" t="s">
        <v>172</v>
      </c>
      <c r="N118" s="22">
        <v>122</v>
      </c>
      <c r="O118" s="20">
        <v>90</v>
      </c>
      <c r="P118" s="20">
        <v>24</v>
      </c>
      <c r="Q118" s="240">
        <v>8</v>
      </c>
      <c r="R118" s="269">
        <v>4</v>
      </c>
      <c r="S118" s="50"/>
      <c r="T118" s="227">
        <v>12</v>
      </c>
      <c r="U118" s="172">
        <v>7</v>
      </c>
      <c r="V118" s="278">
        <v>0.21875</v>
      </c>
    </row>
    <row r="119" spans="2:22" ht="13.5">
      <c r="B119" s="1128">
        <v>201604</v>
      </c>
      <c r="C119" s="197" t="s">
        <v>377</v>
      </c>
      <c r="D119" s="198" t="s">
        <v>849</v>
      </c>
      <c r="E119" s="198" t="s">
        <v>850</v>
      </c>
      <c r="F119" s="298">
        <v>3156.7209999999991</v>
      </c>
      <c r="G119" s="210">
        <v>963.96</v>
      </c>
      <c r="H119" s="208">
        <v>991.68799999999999</v>
      </c>
      <c r="I119" s="202">
        <v>27</v>
      </c>
      <c r="J119" s="411">
        <v>0.28723399999999999</v>
      </c>
      <c r="K119" s="413">
        <v>19.672653061223997</v>
      </c>
      <c r="L119" s="276">
        <v>1.8148150000000001</v>
      </c>
      <c r="M119" s="17" t="s">
        <v>172</v>
      </c>
      <c r="N119" s="205">
        <v>94</v>
      </c>
      <c r="O119" s="206">
        <v>67</v>
      </c>
      <c r="P119" s="206">
        <v>21</v>
      </c>
      <c r="Q119" s="241">
        <v>6</v>
      </c>
      <c r="R119" s="270">
        <v>11</v>
      </c>
      <c r="S119" s="210"/>
      <c r="T119" s="228">
        <v>10</v>
      </c>
      <c r="U119" s="208">
        <v>8</v>
      </c>
      <c r="V119" s="209">
        <v>0.29629629629629628</v>
      </c>
    </row>
    <row r="120" spans="2:22" ht="13.5">
      <c r="B120" s="1128">
        <v>201604</v>
      </c>
      <c r="C120" s="195" t="s">
        <v>377</v>
      </c>
      <c r="D120" s="196" t="s">
        <v>804</v>
      </c>
      <c r="E120" s="196" t="s">
        <v>805</v>
      </c>
      <c r="F120" s="299">
        <v>3459.6709999999971</v>
      </c>
      <c r="G120" s="50">
        <v>1233.8309999999999</v>
      </c>
      <c r="H120" s="166">
        <v>1240.527</v>
      </c>
      <c r="I120" s="68">
        <v>32</v>
      </c>
      <c r="J120" s="410">
        <v>0.27234000000000003</v>
      </c>
      <c r="K120" s="412">
        <v>19.584619047619</v>
      </c>
      <c r="L120" s="277">
        <v>1.96875</v>
      </c>
      <c r="M120" s="17" t="s">
        <v>172</v>
      </c>
      <c r="N120" s="22">
        <v>112</v>
      </c>
      <c r="O120" s="20">
        <v>76</v>
      </c>
      <c r="P120" s="20">
        <v>28</v>
      </c>
      <c r="Q120" s="240">
        <v>8</v>
      </c>
      <c r="R120" s="269">
        <v>24</v>
      </c>
      <c r="S120" s="50">
        <v>1</v>
      </c>
      <c r="T120" s="227">
        <v>12</v>
      </c>
      <c r="U120" s="172">
        <v>8</v>
      </c>
      <c r="V120" s="278">
        <v>0.22222222222222221</v>
      </c>
    </row>
    <row r="121" spans="2:22" ht="13.5">
      <c r="B121" s="1128">
        <v>201604</v>
      </c>
      <c r="C121" s="197" t="s">
        <v>377</v>
      </c>
      <c r="D121" s="198" t="s">
        <v>999</v>
      </c>
      <c r="E121" s="198" t="s">
        <v>1060</v>
      </c>
      <c r="F121" s="298">
        <v>607.90099999999984</v>
      </c>
      <c r="G121" s="210">
        <v>237.471</v>
      </c>
      <c r="H121" s="208">
        <v>226.53700000000001</v>
      </c>
      <c r="I121" s="202">
        <v>13</v>
      </c>
      <c r="J121" s="411">
        <v>0.213115</v>
      </c>
      <c r="K121" s="413">
        <v>13.968882352941002</v>
      </c>
      <c r="L121" s="276">
        <v>1.3076920000000001</v>
      </c>
      <c r="M121" s="17" t="s">
        <v>172</v>
      </c>
      <c r="N121" s="205">
        <v>64</v>
      </c>
      <c r="O121" s="206">
        <v>44</v>
      </c>
      <c r="P121" s="206">
        <v>19</v>
      </c>
      <c r="Q121" s="241">
        <v>1</v>
      </c>
      <c r="R121" s="270">
        <v>2</v>
      </c>
      <c r="S121" s="210">
        <v>1</v>
      </c>
      <c r="T121" s="228">
        <v>7</v>
      </c>
      <c r="U121" s="208">
        <v>5</v>
      </c>
      <c r="V121" s="209">
        <v>0.25</v>
      </c>
    </row>
    <row r="122" spans="2:22" ht="13.5">
      <c r="B122" s="1128">
        <v>201604</v>
      </c>
      <c r="C122" s="195" t="s">
        <v>377</v>
      </c>
      <c r="D122" s="196" t="s">
        <v>1000</v>
      </c>
      <c r="E122" s="196" t="s">
        <v>1061</v>
      </c>
      <c r="F122" s="299">
        <v>1752.8410000000006</v>
      </c>
      <c r="G122" s="50">
        <v>871.447</v>
      </c>
      <c r="H122" s="166">
        <v>870.803</v>
      </c>
      <c r="I122" s="68">
        <v>15</v>
      </c>
      <c r="J122" s="410">
        <v>0.108303</v>
      </c>
      <c r="K122" s="412">
        <v>31.123107142857002</v>
      </c>
      <c r="L122" s="277">
        <v>1.8666670000000001</v>
      </c>
      <c r="M122" s="17" t="s">
        <v>172</v>
      </c>
      <c r="N122" s="22">
        <v>144</v>
      </c>
      <c r="O122" s="20">
        <v>112</v>
      </c>
      <c r="P122" s="20">
        <v>29</v>
      </c>
      <c r="Q122" s="240">
        <v>3</v>
      </c>
      <c r="R122" s="269">
        <v>0</v>
      </c>
      <c r="S122" s="50">
        <v>2</v>
      </c>
      <c r="T122" s="227">
        <v>9</v>
      </c>
      <c r="U122" s="172">
        <v>7</v>
      </c>
      <c r="V122" s="278">
        <v>0.21875</v>
      </c>
    </row>
    <row r="123" spans="2:22" ht="13.5">
      <c r="B123" s="1128">
        <v>201604</v>
      </c>
      <c r="C123" s="197" t="s">
        <v>377</v>
      </c>
      <c r="D123" s="198" t="s">
        <v>540</v>
      </c>
      <c r="E123" s="198" t="s">
        <v>541</v>
      </c>
      <c r="F123" s="298">
        <v>343.35099999999994</v>
      </c>
      <c r="G123" s="210">
        <v>-17.853999999999999</v>
      </c>
      <c r="H123" s="208">
        <v>-17.853999999999999</v>
      </c>
      <c r="I123" s="202">
        <v>4</v>
      </c>
      <c r="J123" s="411">
        <v>7.2071999999999997E-2</v>
      </c>
      <c r="K123" s="413">
        <v>-8.9269999999999996</v>
      </c>
      <c r="L123" s="276">
        <v>0.5</v>
      </c>
      <c r="M123" s="17" t="s">
        <v>172</v>
      </c>
      <c r="N123" s="205">
        <v>56</v>
      </c>
      <c r="O123" s="206">
        <v>35</v>
      </c>
      <c r="P123" s="206">
        <v>10</v>
      </c>
      <c r="Q123" s="241">
        <v>11</v>
      </c>
      <c r="R123" s="270">
        <v>0</v>
      </c>
      <c r="S123" s="210"/>
      <c r="T123" s="228">
        <v>1</v>
      </c>
      <c r="U123" s="208">
        <v>1</v>
      </c>
      <c r="V123" s="209">
        <v>4.7619047619047616E-2</v>
      </c>
    </row>
    <row r="124" spans="2:22" ht="13.5">
      <c r="B124" s="1128">
        <v>201604</v>
      </c>
      <c r="C124" s="195" t="s">
        <v>377</v>
      </c>
      <c r="D124" s="196" t="s">
        <v>35</v>
      </c>
      <c r="E124" s="196" t="s">
        <v>9</v>
      </c>
      <c r="F124" s="299">
        <v>1711.6359999999991</v>
      </c>
      <c r="G124" s="50">
        <v>360.68900000000002</v>
      </c>
      <c r="H124" s="166">
        <v>321.48500000000001</v>
      </c>
      <c r="I124" s="68">
        <v>4</v>
      </c>
      <c r="J124" s="410">
        <v>8.7912000000000004E-2</v>
      </c>
      <c r="K124" s="412">
        <v>21.216999999999999</v>
      </c>
      <c r="L124" s="277">
        <v>4.25</v>
      </c>
      <c r="M124" s="17" t="s">
        <v>172</v>
      </c>
      <c r="N124" s="22">
        <v>45</v>
      </c>
      <c r="O124" s="20">
        <v>34</v>
      </c>
      <c r="P124" s="20">
        <v>9</v>
      </c>
      <c r="Q124" s="240">
        <v>2</v>
      </c>
      <c r="R124" s="269">
        <v>2</v>
      </c>
      <c r="S124" s="50"/>
      <c r="T124" s="227">
        <v>1</v>
      </c>
      <c r="U124" s="172">
        <v>1</v>
      </c>
      <c r="V124" s="278">
        <v>9.0909090909090912E-2</v>
      </c>
    </row>
    <row r="125" spans="2:22" ht="13.5">
      <c r="B125" s="1128">
        <v>201604</v>
      </c>
      <c r="C125" s="197" t="s">
        <v>377</v>
      </c>
      <c r="D125" s="198" t="s">
        <v>645</v>
      </c>
      <c r="E125" s="198" t="s">
        <v>606</v>
      </c>
      <c r="F125" s="298">
        <v>3587.3449999999925</v>
      </c>
      <c r="G125" s="210">
        <v>837.524</v>
      </c>
      <c r="H125" s="208">
        <v>858.80100000000004</v>
      </c>
      <c r="I125" s="202">
        <v>22</v>
      </c>
      <c r="J125" s="411">
        <v>0.22680400000000001</v>
      </c>
      <c r="K125" s="413">
        <v>27.016903225806001</v>
      </c>
      <c r="L125" s="276">
        <v>1.4090910000000001</v>
      </c>
      <c r="M125" s="17" t="s">
        <v>172</v>
      </c>
      <c r="N125" s="205">
        <v>98</v>
      </c>
      <c r="O125" s="206">
        <v>74</v>
      </c>
      <c r="P125" s="206">
        <v>18</v>
      </c>
      <c r="Q125" s="241">
        <v>6</v>
      </c>
      <c r="R125" s="270">
        <v>5</v>
      </c>
      <c r="S125" s="210"/>
      <c r="T125" s="228">
        <v>5</v>
      </c>
      <c r="U125" s="208">
        <v>5</v>
      </c>
      <c r="V125" s="209">
        <v>0.20833333333333334</v>
      </c>
    </row>
    <row r="126" spans="2:22" ht="13.5">
      <c r="B126" s="1128">
        <v>201604</v>
      </c>
      <c r="C126" s="195" t="s">
        <v>377</v>
      </c>
      <c r="D126" s="196" t="s">
        <v>2541</v>
      </c>
      <c r="E126" s="196" t="s">
        <v>2588</v>
      </c>
      <c r="F126" s="299">
        <v>286.41199999999992</v>
      </c>
      <c r="G126" s="50">
        <v>128.167</v>
      </c>
      <c r="H126" s="166">
        <v>128.041</v>
      </c>
      <c r="I126" s="68">
        <v>5</v>
      </c>
      <c r="J126" s="410">
        <v>0.33333299999999999</v>
      </c>
      <c r="K126" s="412">
        <v>18.309571428571001</v>
      </c>
      <c r="L126" s="277">
        <v>1.4</v>
      </c>
      <c r="M126" s="17" t="s">
        <v>172</v>
      </c>
      <c r="N126" s="22">
        <v>15</v>
      </c>
      <c r="O126" s="20">
        <v>10</v>
      </c>
      <c r="P126" s="20">
        <v>5</v>
      </c>
      <c r="Q126" s="240">
        <v>0</v>
      </c>
      <c r="R126" s="269">
        <v>0</v>
      </c>
      <c r="S126" s="50"/>
      <c r="T126" s="227"/>
      <c r="U126" s="172"/>
      <c r="V126" s="278"/>
    </row>
    <row r="127" spans="2:22" ht="13.5">
      <c r="B127" s="1128">
        <v>201604</v>
      </c>
      <c r="C127" s="197" t="s">
        <v>377</v>
      </c>
      <c r="D127" s="198" t="s">
        <v>700</v>
      </c>
      <c r="E127" s="198" t="s">
        <v>701</v>
      </c>
      <c r="F127" s="298">
        <v>1370.617</v>
      </c>
      <c r="G127" s="210">
        <v>629.745</v>
      </c>
      <c r="H127" s="208">
        <v>650.13699999999994</v>
      </c>
      <c r="I127" s="202">
        <v>7</v>
      </c>
      <c r="J127" s="411">
        <v>0.14583299999999999</v>
      </c>
      <c r="K127" s="413">
        <v>52.478749999999998</v>
      </c>
      <c r="L127" s="276">
        <v>1.714286</v>
      </c>
      <c r="M127" s="17" t="s">
        <v>172</v>
      </c>
      <c r="N127" s="205">
        <v>50</v>
      </c>
      <c r="O127" s="206">
        <v>35</v>
      </c>
      <c r="P127" s="206">
        <v>14</v>
      </c>
      <c r="Q127" s="241">
        <v>1</v>
      </c>
      <c r="R127" s="270">
        <v>0</v>
      </c>
      <c r="S127" s="210">
        <v>1</v>
      </c>
      <c r="T127" s="228">
        <v>3</v>
      </c>
      <c r="U127" s="208">
        <v>3</v>
      </c>
      <c r="V127" s="209">
        <v>0.2</v>
      </c>
    </row>
    <row r="128" spans="2:22" ht="13.5">
      <c r="B128" s="1128">
        <v>201604</v>
      </c>
      <c r="C128" s="195" t="s">
        <v>377</v>
      </c>
      <c r="D128" s="196" t="s">
        <v>2542</v>
      </c>
      <c r="E128" s="196" t="s">
        <v>2589</v>
      </c>
      <c r="F128" s="299">
        <v>540.30599999999981</v>
      </c>
      <c r="G128" s="50">
        <v>498.94799999999998</v>
      </c>
      <c r="H128" s="166">
        <v>314.077</v>
      </c>
      <c r="I128" s="68">
        <v>11</v>
      </c>
      <c r="J128" s="410">
        <v>0.45833299999999999</v>
      </c>
      <c r="K128" s="412">
        <v>20.7895</v>
      </c>
      <c r="L128" s="277">
        <v>2.1818179999999998</v>
      </c>
      <c r="M128" s="17" t="s">
        <v>172</v>
      </c>
      <c r="N128" s="22">
        <v>31</v>
      </c>
      <c r="O128" s="20">
        <v>21</v>
      </c>
      <c r="P128" s="20">
        <v>10</v>
      </c>
      <c r="Q128" s="240">
        <v>0</v>
      </c>
      <c r="R128" s="269">
        <v>0</v>
      </c>
      <c r="S128" s="50">
        <v>4</v>
      </c>
      <c r="T128" s="227">
        <v>10</v>
      </c>
      <c r="U128" s="172">
        <v>5</v>
      </c>
      <c r="V128" s="278">
        <v>0.5</v>
      </c>
    </row>
    <row r="129" spans="2:22" ht="13.5">
      <c r="B129" s="1128">
        <v>201604</v>
      </c>
      <c r="C129" s="197" t="s">
        <v>377</v>
      </c>
      <c r="D129" s="198" t="s">
        <v>1312</v>
      </c>
      <c r="E129" s="198" t="s">
        <v>1665</v>
      </c>
      <c r="F129" s="298">
        <v>848.91999999999962</v>
      </c>
      <c r="G129" s="210">
        <v>402.84800000000001</v>
      </c>
      <c r="H129" s="208">
        <v>393.548</v>
      </c>
      <c r="I129" s="202">
        <v>10</v>
      </c>
      <c r="J129" s="411">
        <v>0.14388500000000001</v>
      </c>
      <c r="K129" s="413">
        <v>21.202526315789001</v>
      </c>
      <c r="L129" s="276">
        <v>1.9</v>
      </c>
      <c r="M129" s="17" t="s">
        <v>172</v>
      </c>
      <c r="N129" s="205">
        <v>71</v>
      </c>
      <c r="O129" s="206">
        <v>48</v>
      </c>
      <c r="P129" s="206">
        <v>21</v>
      </c>
      <c r="Q129" s="241">
        <v>2</v>
      </c>
      <c r="R129" s="270">
        <v>9</v>
      </c>
      <c r="S129" s="210">
        <v>2</v>
      </c>
      <c r="T129" s="228">
        <v>10</v>
      </c>
      <c r="U129" s="208">
        <v>4</v>
      </c>
      <c r="V129" s="209">
        <v>0.17391304347826086</v>
      </c>
    </row>
    <row r="130" spans="2:22" ht="13.5">
      <c r="B130" s="1128">
        <v>201604</v>
      </c>
      <c r="C130" s="195" t="s">
        <v>377</v>
      </c>
      <c r="D130" s="196" t="s">
        <v>2543</v>
      </c>
      <c r="E130" s="196" t="s">
        <v>2590</v>
      </c>
      <c r="F130" s="299">
        <v>119.49300000000001</v>
      </c>
      <c r="G130" s="50">
        <v>53.063000000000002</v>
      </c>
      <c r="H130" s="166">
        <v>53.063000000000002</v>
      </c>
      <c r="I130" s="68">
        <v>1</v>
      </c>
      <c r="J130" s="410">
        <v>9.5238000000000003E-2</v>
      </c>
      <c r="K130" s="412">
        <v>53.063000000000002</v>
      </c>
      <c r="L130" s="277">
        <v>1</v>
      </c>
      <c r="M130" s="17" t="s">
        <v>172</v>
      </c>
      <c r="N130" s="22">
        <v>12</v>
      </c>
      <c r="O130" s="20">
        <v>7</v>
      </c>
      <c r="P130" s="20">
        <v>5</v>
      </c>
      <c r="Q130" s="240">
        <v>0</v>
      </c>
      <c r="R130" s="269">
        <v>0</v>
      </c>
      <c r="S130" s="50">
        <v>2</v>
      </c>
      <c r="T130" s="227">
        <v>1</v>
      </c>
      <c r="U130" s="172">
        <v>1</v>
      </c>
      <c r="V130" s="278">
        <v>0.2</v>
      </c>
    </row>
    <row r="131" spans="2:22" ht="13.5">
      <c r="B131" s="1128">
        <v>201604</v>
      </c>
      <c r="C131" s="197" t="s">
        <v>377</v>
      </c>
      <c r="D131" s="198" t="s">
        <v>542</v>
      </c>
      <c r="E131" s="198" t="s">
        <v>397</v>
      </c>
      <c r="F131" s="298">
        <v>111.14800000000002</v>
      </c>
      <c r="G131" s="210">
        <v>0</v>
      </c>
      <c r="H131" s="208">
        <v>0</v>
      </c>
      <c r="I131" s="202">
        <v>0</v>
      </c>
      <c r="J131" s="411">
        <v>0</v>
      </c>
      <c r="K131" s="413">
        <v>0</v>
      </c>
      <c r="L131" s="276">
        <v>0</v>
      </c>
      <c r="M131" s="17" t="s">
        <v>172</v>
      </c>
      <c r="N131" s="205">
        <v>0</v>
      </c>
      <c r="O131" s="206">
        <v>0</v>
      </c>
      <c r="P131" s="206">
        <v>0</v>
      </c>
      <c r="Q131" s="241">
        <v>0</v>
      </c>
      <c r="R131" s="270">
        <v>0</v>
      </c>
      <c r="S131" s="210"/>
      <c r="T131" s="228"/>
      <c r="U131" s="208"/>
      <c r="V131" s="209"/>
    </row>
    <row r="132" spans="2:22" ht="13.5">
      <c r="B132" s="1128">
        <v>201604</v>
      </c>
      <c r="C132" s="195" t="s">
        <v>377</v>
      </c>
      <c r="D132" s="196" t="s">
        <v>806</v>
      </c>
      <c r="E132" s="196" t="s">
        <v>807</v>
      </c>
      <c r="F132" s="299">
        <v>674.47399999999971</v>
      </c>
      <c r="G132" s="50">
        <v>129.49199999999999</v>
      </c>
      <c r="H132" s="166">
        <v>141.67599999999999</v>
      </c>
      <c r="I132" s="68">
        <v>5</v>
      </c>
      <c r="J132" s="410">
        <v>9.3457999999999999E-2</v>
      </c>
      <c r="K132" s="412">
        <v>18.498857142857002</v>
      </c>
      <c r="L132" s="277">
        <v>1.4</v>
      </c>
      <c r="M132" s="17" t="s">
        <v>172</v>
      </c>
      <c r="N132" s="22">
        <v>52</v>
      </c>
      <c r="O132" s="20">
        <v>40</v>
      </c>
      <c r="P132" s="20">
        <v>10</v>
      </c>
      <c r="Q132" s="240">
        <v>2</v>
      </c>
      <c r="R132" s="269">
        <v>5</v>
      </c>
      <c r="S132" s="50"/>
      <c r="T132" s="227">
        <v>2</v>
      </c>
      <c r="U132" s="172">
        <v>2</v>
      </c>
      <c r="V132" s="278">
        <v>0.16666666666666666</v>
      </c>
    </row>
    <row r="133" spans="2:22" ht="13.5">
      <c r="B133" s="1128">
        <v>201604</v>
      </c>
      <c r="C133" s="197" t="s">
        <v>377</v>
      </c>
      <c r="D133" s="198" t="s">
        <v>559</v>
      </c>
      <c r="E133" s="198" t="s">
        <v>555</v>
      </c>
      <c r="F133" s="298">
        <v>834.90240000000074</v>
      </c>
      <c r="G133" s="210">
        <v>236.90899999999999</v>
      </c>
      <c r="H133" s="208">
        <v>227.214</v>
      </c>
      <c r="I133" s="202">
        <v>13</v>
      </c>
      <c r="J133" s="411">
        <v>0.20155000000000001</v>
      </c>
      <c r="K133" s="413">
        <v>13.935823529412</v>
      </c>
      <c r="L133" s="276">
        <v>1.3076920000000001</v>
      </c>
      <c r="M133" s="17" t="s">
        <v>172</v>
      </c>
      <c r="N133" s="205">
        <v>70</v>
      </c>
      <c r="O133" s="206">
        <v>51</v>
      </c>
      <c r="P133" s="206">
        <v>17</v>
      </c>
      <c r="Q133" s="241">
        <v>2</v>
      </c>
      <c r="R133" s="270">
        <v>0</v>
      </c>
      <c r="S133" s="210">
        <v>1</v>
      </c>
      <c r="T133" s="228">
        <v>10</v>
      </c>
      <c r="U133" s="208">
        <v>5</v>
      </c>
      <c r="V133" s="209">
        <v>0.26315789473684209</v>
      </c>
    </row>
    <row r="134" spans="2:22" ht="13.5">
      <c r="B134" s="1128">
        <v>201604</v>
      </c>
      <c r="C134" s="195" t="s">
        <v>378</v>
      </c>
      <c r="D134" s="196" t="s">
        <v>998</v>
      </c>
      <c r="E134" s="196" t="s">
        <v>1668</v>
      </c>
      <c r="F134" s="299">
        <v>1287.7690000000007</v>
      </c>
      <c r="G134" s="50">
        <v>267.59899999999999</v>
      </c>
      <c r="H134" s="166">
        <v>281.209</v>
      </c>
      <c r="I134" s="68">
        <v>19</v>
      </c>
      <c r="J134" s="410">
        <v>0.16309000000000001</v>
      </c>
      <c r="K134" s="412">
        <v>11.634739130434999</v>
      </c>
      <c r="L134" s="277">
        <v>1.210526</v>
      </c>
      <c r="M134" s="17" t="s">
        <v>172</v>
      </c>
      <c r="N134" s="22">
        <v>112</v>
      </c>
      <c r="O134" s="20">
        <v>87</v>
      </c>
      <c r="P134" s="20">
        <v>19</v>
      </c>
      <c r="Q134" s="240">
        <v>6</v>
      </c>
      <c r="R134" s="269">
        <v>13</v>
      </c>
      <c r="S134" s="50"/>
      <c r="T134" s="227">
        <v>4</v>
      </c>
      <c r="U134" s="172">
        <v>3</v>
      </c>
      <c r="V134" s="278">
        <v>0.12</v>
      </c>
    </row>
    <row r="135" spans="2:22" ht="13.5">
      <c r="B135" s="1128">
        <v>201604</v>
      </c>
      <c r="C135" s="197" t="s">
        <v>378</v>
      </c>
      <c r="D135" s="198" t="s">
        <v>1313</v>
      </c>
      <c r="E135" s="198" t="s">
        <v>1314</v>
      </c>
      <c r="F135" s="298">
        <v>1277.9500000000003</v>
      </c>
      <c r="G135" s="210">
        <v>364.79500000000002</v>
      </c>
      <c r="H135" s="208">
        <v>346.42599999999999</v>
      </c>
      <c r="I135" s="202">
        <v>22</v>
      </c>
      <c r="J135" s="411">
        <v>0.20091300000000001</v>
      </c>
      <c r="K135" s="413">
        <v>11.39984375</v>
      </c>
      <c r="L135" s="276">
        <v>1.454545</v>
      </c>
      <c r="M135" s="17" t="s">
        <v>172</v>
      </c>
      <c r="N135" s="205">
        <v>107</v>
      </c>
      <c r="O135" s="206">
        <v>82</v>
      </c>
      <c r="P135" s="206">
        <v>19</v>
      </c>
      <c r="Q135" s="241">
        <v>6</v>
      </c>
      <c r="R135" s="270">
        <v>13</v>
      </c>
      <c r="S135" s="210">
        <v>1</v>
      </c>
      <c r="T135" s="228">
        <v>7</v>
      </c>
      <c r="U135" s="208">
        <v>5</v>
      </c>
      <c r="V135" s="209">
        <v>0.2</v>
      </c>
    </row>
    <row r="136" spans="2:22" ht="13.5">
      <c r="B136" s="1128">
        <v>201604</v>
      </c>
      <c r="C136" s="195" t="s">
        <v>378</v>
      </c>
      <c r="D136" s="196" t="s">
        <v>1001</v>
      </c>
      <c r="E136" s="196" t="s">
        <v>1059</v>
      </c>
      <c r="F136" s="299">
        <v>531.86399999999992</v>
      </c>
      <c r="G136" s="50">
        <v>114.49299999999999</v>
      </c>
      <c r="H136" s="166">
        <v>106.604</v>
      </c>
      <c r="I136" s="68">
        <v>7</v>
      </c>
      <c r="J136" s="410">
        <v>0.11666700000000001</v>
      </c>
      <c r="K136" s="412">
        <v>14.311624999999999</v>
      </c>
      <c r="L136" s="277">
        <v>1.142857</v>
      </c>
      <c r="M136" s="17" t="s">
        <v>172</v>
      </c>
      <c r="N136" s="22">
        <v>60</v>
      </c>
      <c r="O136" s="20">
        <v>43</v>
      </c>
      <c r="P136" s="20">
        <v>13</v>
      </c>
      <c r="Q136" s="240">
        <v>4</v>
      </c>
      <c r="R136" s="269">
        <v>7</v>
      </c>
      <c r="S136" s="50"/>
      <c r="T136" s="227">
        <v>7</v>
      </c>
      <c r="U136" s="172">
        <v>3</v>
      </c>
      <c r="V136" s="278">
        <v>0.17647058823529413</v>
      </c>
    </row>
    <row r="137" spans="2:22" ht="13.5">
      <c r="B137" s="1128">
        <v>201604</v>
      </c>
      <c r="C137" s="197" t="s">
        <v>378</v>
      </c>
      <c r="D137" s="198" t="s">
        <v>572</v>
      </c>
      <c r="E137" s="198" t="s">
        <v>1844</v>
      </c>
      <c r="F137" s="298">
        <v>660.71500000000003</v>
      </c>
      <c r="G137" s="210">
        <v>143.04900000000001</v>
      </c>
      <c r="H137" s="208">
        <v>136.92099999999999</v>
      </c>
      <c r="I137" s="202">
        <v>6</v>
      </c>
      <c r="J137" s="411">
        <v>0.17910400000000001</v>
      </c>
      <c r="K137" s="413">
        <v>23.8415</v>
      </c>
      <c r="L137" s="276">
        <v>1</v>
      </c>
      <c r="M137" s="17" t="s">
        <v>172</v>
      </c>
      <c r="N137" s="205">
        <v>34</v>
      </c>
      <c r="O137" s="206">
        <v>24</v>
      </c>
      <c r="P137" s="206">
        <v>8</v>
      </c>
      <c r="Q137" s="241">
        <v>2</v>
      </c>
      <c r="R137" s="270">
        <v>0</v>
      </c>
      <c r="S137" s="210"/>
      <c r="T137" s="228">
        <v>1</v>
      </c>
      <c r="U137" s="208">
        <v>1</v>
      </c>
      <c r="V137" s="209">
        <v>0.1</v>
      </c>
    </row>
    <row r="138" spans="2:22" ht="13.5">
      <c r="B138" s="1128">
        <v>201604</v>
      </c>
      <c r="C138" s="195" t="s">
        <v>378</v>
      </c>
      <c r="D138" s="196" t="s">
        <v>133</v>
      </c>
      <c r="E138" s="196" t="s">
        <v>142</v>
      </c>
      <c r="F138" s="299">
        <v>6465.8909999999996</v>
      </c>
      <c r="G138" s="50">
        <v>3297.424</v>
      </c>
      <c r="H138" s="166">
        <v>3321.268</v>
      </c>
      <c r="I138" s="68">
        <v>38</v>
      </c>
      <c r="J138" s="410">
        <v>0.26760600000000001</v>
      </c>
      <c r="K138" s="412">
        <v>91.595111111110995</v>
      </c>
      <c r="L138" s="277">
        <v>0.94736799999999999</v>
      </c>
      <c r="M138" s="17" t="s">
        <v>172</v>
      </c>
      <c r="N138" s="22">
        <v>145</v>
      </c>
      <c r="O138" s="20">
        <v>90</v>
      </c>
      <c r="P138" s="20">
        <v>50</v>
      </c>
      <c r="Q138" s="240">
        <v>5</v>
      </c>
      <c r="R138" s="269">
        <v>28</v>
      </c>
      <c r="S138" s="50">
        <v>13</v>
      </c>
      <c r="T138" s="227">
        <v>20</v>
      </c>
      <c r="U138" s="172">
        <v>10</v>
      </c>
      <c r="V138" s="278">
        <v>0.18181818181818182</v>
      </c>
    </row>
    <row r="139" spans="2:22" ht="13.5">
      <c r="B139" s="1128">
        <v>201604</v>
      </c>
      <c r="C139" s="197" t="s">
        <v>378</v>
      </c>
      <c r="D139" s="198" t="s">
        <v>570</v>
      </c>
      <c r="E139" s="198" t="s">
        <v>566</v>
      </c>
      <c r="F139" s="298">
        <v>2631.7899999999991</v>
      </c>
      <c r="G139" s="210">
        <v>288.77699999999999</v>
      </c>
      <c r="H139" s="208">
        <v>461.89400000000001</v>
      </c>
      <c r="I139" s="202">
        <v>17</v>
      </c>
      <c r="J139" s="411">
        <v>0.16037699999999999</v>
      </c>
      <c r="K139" s="413">
        <v>14.43885</v>
      </c>
      <c r="L139" s="276">
        <v>1.176471</v>
      </c>
      <c r="M139" s="17" t="s">
        <v>172</v>
      </c>
      <c r="N139" s="205">
        <v>102</v>
      </c>
      <c r="O139" s="206">
        <v>79</v>
      </c>
      <c r="P139" s="206">
        <v>21</v>
      </c>
      <c r="Q139" s="241">
        <v>2</v>
      </c>
      <c r="R139" s="270">
        <v>15</v>
      </c>
      <c r="S139" s="210"/>
      <c r="T139" s="228">
        <v>7</v>
      </c>
      <c r="U139" s="208">
        <v>6</v>
      </c>
      <c r="V139" s="209">
        <v>0.2608695652173913</v>
      </c>
    </row>
    <row r="140" spans="2:22" ht="13.5">
      <c r="B140" s="1128">
        <v>201604</v>
      </c>
      <c r="C140" s="195" t="s">
        <v>378</v>
      </c>
      <c r="D140" s="196" t="s">
        <v>608</v>
      </c>
      <c r="E140" s="196" t="s">
        <v>607</v>
      </c>
      <c r="F140" s="299">
        <v>768.03700000000015</v>
      </c>
      <c r="G140" s="50">
        <v>219.49700000000001</v>
      </c>
      <c r="H140" s="166">
        <v>225.2</v>
      </c>
      <c r="I140" s="68">
        <v>5</v>
      </c>
      <c r="J140" s="410">
        <v>0.18181800000000001</v>
      </c>
      <c r="K140" s="412">
        <v>18.291416666667001</v>
      </c>
      <c r="L140" s="277">
        <v>2.4</v>
      </c>
      <c r="M140" s="17" t="s">
        <v>172</v>
      </c>
      <c r="N140" s="22">
        <v>26</v>
      </c>
      <c r="O140" s="20">
        <v>19</v>
      </c>
      <c r="P140" s="20">
        <v>4</v>
      </c>
      <c r="Q140" s="240">
        <v>3</v>
      </c>
      <c r="R140" s="269">
        <v>4</v>
      </c>
      <c r="S140" s="50"/>
      <c r="T140" s="227">
        <v>1</v>
      </c>
      <c r="U140" s="172">
        <v>1</v>
      </c>
      <c r="V140" s="278">
        <v>0.14285714285714285</v>
      </c>
    </row>
    <row r="141" spans="2:22" ht="13.5">
      <c r="B141" s="1128">
        <v>201604</v>
      </c>
      <c r="C141" s="197" t="s">
        <v>378</v>
      </c>
      <c r="D141" s="198" t="s">
        <v>2591</v>
      </c>
      <c r="E141" s="198" t="s">
        <v>2592</v>
      </c>
      <c r="F141" s="298">
        <v>261.08100000000007</v>
      </c>
      <c r="G141" s="210">
        <v>223.215</v>
      </c>
      <c r="H141" s="208">
        <v>223.215</v>
      </c>
      <c r="I141" s="202">
        <v>7</v>
      </c>
      <c r="J141" s="411">
        <v>0.4375</v>
      </c>
      <c r="K141" s="413">
        <v>24.801666666667</v>
      </c>
      <c r="L141" s="276">
        <v>1.285714</v>
      </c>
      <c r="M141" s="17" t="s">
        <v>172</v>
      </c>
      <c r="N141" s="205">
        <v>21</v>
      </c>
      <c r="O141" s="206">
        <v>10</v>
      </c>
      <c r="P141" s="206">
        <v>11</v>
      </c>
      <c r="Q141" s="241">
        <v>0</v>
      </c>
      <c r="R141" s="270">
        <v>0</v>
      </c>
      <c r="S141" s="210">
        <v>5</v>
      </c>
      <c r="T141" s="228">
        <v>5</v>
      </c>
      <c r="U141" s="208">
        <v>4</v>
      </c>
      <c r="V141" s="209">
        <v>0.36363636363636365</v>
      </c>
    </row>
    <row r="142" spans="2:22" ht="13.5">
      <c r="B142" s="1128">
        <v>201604</v>
      </c>
      <c r="C142" s="195" t="s">
        <v>378</v>
      </c>
      <c r="D142" s="196" t="s">
        <v>913</v>
      </c>
      <c r="E142" s="196" t="s">
        <v>1242</v>
      </c>
      <c r="F142" s="299">
        <v>1198.5500000000004</v>
      </c>
      <c r="G142" s="50">
        <v>227.72499999999999</v>
      </c>
      <c r="H142" s="166">
        <v>248.71600000000001</v>
      </c>
      <c r="I142" s="68">
        <v>15</v>
      </c>
      <c r="J142" s="410">
        <v>0.143541</v>
      </c>
      <c r="K142" s="412">
        <v>14.2328125</v>
      </c>
      <c r="L142" s="277">
        <v>1.066667</v>
      </c>
      <c r="M142" s="17" t="s">
        <v>172</v>
      </c>
      <c r="N142" s="22">
        <v>100</v>
      </c>
      <c r="O142" s="20">
        <v>83</v>
      </c>
      <c r="P142" s="20">
        <v>12</v>
      </c>
      <c r="Q142" s="240">
        <v>5</v>
      </c>
      <c r="R142" s="269">
        <v>19</v>
      </c>
      <c r="S142" s="50"/>
      <c r="T142" s="227">
        <v>10</v>
      </c>
      <c r="U142" s="172">
        <v>6</v>
      </c>
      <c r="V142" s="278">
        <v>0.35294117647058826</v>
      </c>
    </row>
    <row r="143" spans="2:22" ht="13.5">
      <c r="B143" s="1128">
        <v>201604</v>
      </c>
      <c r="C143" s="197" t="s">
        <v>378</v>
      </c>
      <c r="D143" s="198" t="s">
        <v>728</v>
      </c>
      <c r="E143" s="198" t="s">
        <v>1667</v>
      </c>
      <c r="F143" s="298">
        <v>1759.2739999999992</v>
      </c>
      <c r="G143" s="210">
        <v>361.37200000000001</v>
      </c>
      <c r="H143" s="208">
        <v>361.37200000000001</v>
      </c>
      <c r="I143" s="202">
        <v>24</v>
      </c>
      <c r="J143" s="411">
        <v>0.206009</v>
      </c>
      <c r="K143" s="413">
        <v>12.461103448276001</v>
      </c>
      <c r="L143" s="276">
        <v>1.2083330000000001</v>
      </c>
      <c r="M143" s="17" t="s">
        <v>172</v>
      </c>
      <c r="N143" s="205">
        <v>116</v>
      </c>
      <c r="O143" s="206">
        <v>83</v>
      </c>
      <c r="P143" s="206">
        <v>29</v>
      </c>
      <c r="Q143" s="241">
        <v>4</v>
      </c>
      <c r="R143" s="270">
        <v>11</v>
      </c>
      <c r="S143" s="210"/>
      <c r="T143" s="228">
        <v>9</v>
      </c>
      <c r="U143" s="208">
        <v>5</v>
      </c>
      <c r="V143" s="209">
        <v>0.15151515151515152</v>
      </c>
    </row>
    <row r="144" spans="2:22" ht="13.5">
      <c r="B144" s="1128">
        <v>201604</v>
      </c>
      <c r="C144" s="195" t="s">
        <v>378</v>
      </c>
      <c r="D144" s="196" t="s">
        <v>136</v>
      </c>
      <c r="E144" s="196" t="s">
        <v>141</v>
      </c>
      <c r="F144" s="299">
        <v>3355.2529999999979</v>
      </c>
      <c r="G144" s="50">
        <v>724.55700000000002</v>
      </c>
      <c r="H144" s="166">
        <v>722.67600000000004</v>
      </c>
      <c r="I144" s="68">
        <v>19</v>
      </c>
      <c r="J144" s="410">
        <v>0.139706</v>
      </c>
      <c r="K144" s="412">
        <v>18.578384615385001</v>
      </c>
      <c r="L144" s="277">
        <v>2.052632</v>
      </c>
      <c r="M144" s="17" t="s">
        <v>172</v>
      </c>
      <c r="N144" s="22">
        <v>143</v>
      </c>
      <c r="O144" s="20">
        <v>116</v>
      </c>
      <c r="P144" s="20">
        <v>20</v>
      </c>
      <c r="Q144" s="240">
        <v>7</v>
      </c>
      <c r="R144" s="269">
        <v>0</v>
      </c>
      <c r="S144" s="50"/>
      <c r="T144" s="227">
        <v>14</v>
      </c>
      <c r="U144" s="172">
        <v>9</v>
      </c>
      <c r="V144" s="278">
        <v>0.33333333333333331</v>
      </c>
    </row>
    <row r="145" spans="2:22" ht="13.5">
      <c r="B145" s="1128">
        <v>201604</v>
      </c>
      <c r="C145" s="197" t="s">
        <v>378</v>
      </c>
      <c r="D145" s="198" t="s">
        <v>571</v>
      </c>
      <c r="E145" s="198" t="s">
        <v>567</v>
      </c>
      <c r="F145" s="298">
        <v>1439.9089999999994</v>
      </c>
      <c r="G145" s="210">
        <v>496.85399999999998</v>
      </c>
      <c r="H145" s="208">
        <v>496.85399999999998</v>
      </c>
      <c r="I145" s="202">
        <v>31</v>
      </c>
      <c r="J145" s="411">
        <v>0.23754800000000001</v>
      </c>
      <c r="K145" s="413">
        <v>11.554744186047001</v>
      </c>
      <c r="L145" s="276">
        <v>1.387097</v>
      </c>
      <c r="M145" s="17" t="s">
        <v>172</v>
      </c>
      <c r="N145" s="205">
        <v>132</v>
      </c>
      <c r="O145" s="206">
        <v>102</v>
      </c>
      <c r="P145" s="206">
        <v>24</v>
      </c>
      <c r="Q145" s="241">
        <v>6</v>
      </c>
      <c r="R145" s="270">
        <v>20</v>
      </c>
      <c r="S145" s="210">
        <v>2</v>
      </c>
      <c r="T145" s="228">
        <v>21</v>
      </c>
      <c r="U145" s="208">
        <v>8</v>
      </c>
      <c r="V145" s="209">
        <v>0.26666666666666666</v>
      </c>
    </row>
    <row r="146" spans="2:22" ht="13.5">
      <c r="B146" s="1128">
        <v>201604</v>
      </c>
      <c r="C146" s="195" t="s">
        <v>378</v>
      </c>
      <c r="D146" s="196" t="s">
        <v>1464</v>
      </c>
      <c r="E146" s="196" t="s">
        <v>1465</v>
      </c>
      <c r="F146" s="299">
        <v>1780.3819999999987</v>
      </c>
      <c r="G146" s="50">
        <v>372.322</v>
      </c>
      <c r="H146" s="166">
        <v>362.26100000000002</v>
      </c>
      <c r="I146" s="68">
        <v>29</v>
      </c>
      <c r="J146" s="410">
        <v>0.237705</v>
      </c>
      <c r="K146" s="412">
        <v>12.010387096774</v>
      </c>
      <c r="L146" s="277">
        <v>1.0689660000000001</v>
      </c>
      <c r="M146" s="17" t="s">
        <v>172</v>
      </c>
      <c r="N146" s="22">
        <v>107</v>
      </c>
      <c r="O146" s="20">
        <v>76</v>
      </c>
      <c r="P146" s="20">
        <v>28</v>
      </c>
      <c r="Q146" s="240">
        <v>3</v>
      </c>
      <c r="R146" s="269">
        <v>38</v>
      </c>
      <c r="S146" s="50">
        <v>2</v>
      </c>
      <c r="T146" s="227">
        <v>6</v>
      </c>
      <c r="U146" s="172">
        <v>4</v>
      </c>
      <c r="V146" s="278">
        <v>0.12903225806451613</v>
      </c>
    </row>
    <row r="147" spans="2:22" ht="13.5">
      <c r="B147" s="1128">
        <v>201604</v>
      </c>
      <c r="C147" s="197" t="s">
        <v>378</v>
      </c>
      <c r="D147" s="198" t="s">
        <v>573</v>
      </c>
      <c r="E147" s="198" t="s">
        <v>569</v>
      </c>
      <c r="F147" s="298"/>
      <c r="G147" s="210">
        <v>0</v>
      </c>
      <c r="H147" s="208">
        <v>0</v>
      </c>
      <c r="I147" s="202">
        <v>0</v>
      </c>
      <c r="J147" s="411">
        <v>0</v>
      </c>
      <c r="K147" s="413">
        <v>0</v>
      </c>
      <c r="L147" s="276">
        <v>0</v>
      </c>
      <c r="M147" s="17" t="s">
        <v>172</v>
      </c>
      <c r="N147" s="205">
        <v>0</v>
      </c>
      <c r="O147" s="206">
        <v>0</v>
      </c>
      <c r="P147" s="206">
        <v>0</v>
      </c>
      <c r="Q147" s="241">
        <v>0</v>
      </c>
      <c r="R147" s="270">
        <v>0</v>
      </c>
      <c r="S147" s="210"/>
      <c r="T147" s="228"/>
      <c r="U147" s="208"/>
      <c r="V147" s="209"/>
    </row>
    <row r="148" spans="2:22" ht="13.5">
      <c r="B148" s="1128">
        <v>201604</v>
      </c>
      <c r="C148" s="195" t="s">
        <v>378</v>
      </c>
      <c r="D148" s="196" t="s">
        <v>703</v>
      </c>
      <c r="E148" s="196" t="s">
        <v>704</v>
      </c>
      <c r="F148" s="299">
        <v>2127.6499999999983</v>
      </c>
      <c r="G148" s="50">
        <v>725.25300000000004</v>
      </c>
      <c r="H148" s="166">
        <v>734.60500000000002</v>
      </c>
      <c r="I148" s="68">
        <v>42</v>
      </c>
      <c r="J148" s="410">
        <v>0.33466099999999999</v>
      </c>
      <c r="K148" s="412">
        <v>14.220647058824001</v>
      </c>
      <c r="L148" s="277">
        <v>1.214286</v>
      </c>
      <c r="M148" s="17" t="s">
        <v>172</v>
      </c>
      <c r="N148" s="22">
        <v>137</v>
      </c>
      <c r="O148" s="20">
        <v>108</v>
      </c>
      <c r="P148" s="20">
        <v>21</v>
      </c>
      <c r="Q148" s="240">
        <v>8</v>
      </c>
      <c r="R148" s="269">
        <v>10</v>
      </c>
      <c r="S148" s="50">
        <v>2</v>
      </c>
      <c r="T148" s="227">
        <v>30</v>
      </c>
      <c r="U148" s="172">
        <v>13</v>
      </c>
      <c r="V148" s="278">
        <v>0.44827586206896552</v>
      </c>
    </row>
    <row r="149" spans="2:22" ht="13.5">
      <c r="B149" s="1128">
        <v>201604</v>
      </c>
      <c r="C149" s="197" t="s">
        <v>378</v>
      </c>
      <c r="D149" s="198" t="s">
        <v>1461</v>
      </c>
      <c r="E149" s="198" t="s">
        <v>926</v>
      </c>
      <c r="F149" s="298">
        <v>4181.9399999999951</v>
      </c>
      <c r="G149" s="210">
        <v>1074.213</v>
      </c>
      <c r="H149" s="208">
        <v>1133.3710000000001</v>
      </c>
      <c r="I149" s="202">
        <v>70</v>
      </c>
      <c r="J149" s="411">
        <v>0.374332</v>
      </c>
      <c r="K149" s="413">
        <v>14.516391891891999</v>
      </c>
      <c r="L149" s="276">
        <v>1.0571429999999999</v>
      </c>
      <c r="M149" s="17" t="s">
        <v>172</v>
      </c>
      <c r="N149" s="205">
        <v>201</v>
      </c>
      <c r="O149" s="206">
        <v>151</v>
      </c>
      <c r="P149" s="206">
        <v>41</v>
      </c>
      <c r="Q149" s="241">
        <v>9</v>
      </c>
      <c r="R149" s="270">
        <v>5</v>
      </c>
      <c r="S149" s="210">
        <v>1</v>
      </c>
      <c r="T149" s="228">
        <v>32</v>
      </c>
      <c r="U149" s="208">
        <v>17</v>
      </c>
      <c r="V149" s="209">
        <v>0.34</v>
      </c>
    </row>
    <row r="150" spans="2:22" ht="13.5">
      <c r="B150" s="1128">
        <v>201604</v>
      </c>
      <c r="C150" s="195" t="s">
        <v>378</v>
      </c>
      <c r="D150" s="196" t="s">
        <v>131</v>
      </c>
      <c r="E150" s="196" t="s">
        <v>140</v>
      </c>
      <c r="F150" s="299">
        <v>1956.6369999999995</v>
      </c>
      <c r="G150" s="50">
        <v>514.28800000000001</v>
      </c>
      <c r="H150" s="166">
        <v>519.05600000000004</v>
      </c>
      <c r="I150" s="68">
        <v>23</v>
      </c>
      <c r="J150" s="410">
        <v>0.30065399999999998</v>
      </c>
      <c r="K150" s="412">
        <v>17.142933333333001</v>
      </c>
      <c r="L150" s="277">
        <v>1.3043480000000001</v>
      </c>
      <c r="M150" s="17" t="s">
        <v>172</v>
      </c>
      <c r="N150" s="22">
        <v>77</v>
      </c>
      <c r="O150" s="20">
        <v>54</v>
      </c>
      <c r="P150" s="20">
        <v>18</v>
      </c>
      <c r="Q150" s="240">
        <v>5</v>
      </c>
      <c r="R150" s="269">
        <v>7</v>
      </c>
      <c r="S150" s="50"/>
      <c r="T150" s="227">
        <v>5</v>
      </c>
      <c r="U150" s="172">
        <v>4</v>
      </c>
      <c r="V150" s="278">
        <v>0.17391304347826086</v>
      </c>
    </row>
    <row r="151" spans="2:22" ht="13.5">
      <c r="B151" s="1128">
        <v>201604</v>
      </c>
      <c r="C151" s="197" t="s">
        <v>378</v>
      </c>
      <c r="D151" s="198" t="s">
        <v>1462</v>
      </c>
      <c r="E151" s="198" t="s">
        <v>1463</v>
      </c>
      <c r="F151" s="298">
        <v>3501.2330000000061</v>
      </c>
      <c r="G151" s="210">
        <v>1031.68</v>
      </c>
      <c r="H151" s="208">
        <v>1012.753</v>
      </c>
      <c r="I151" s="202">
        <v>71</v>
      </c>
      <c r="J151" s="411">
        <v>0.31140400000000001</v>
      </c>
      <c r="K151" s="413">
        <v>11.996279069767001</v>
      </c>
      <c r="L151" s="276">
        <v>1.211268</v>
      </c>
      <c r="M151" s="17" t="s">
        <v>172</v>
      </c>
      <c r="N151" s="205">
        <v>251</v>
      </c>
      <c r="O151" s="206">
        <v>195</v>
      </c>
      <c r="P151" s="206">
        <v>52</v>
      </c>
      <c r="Q151" s="241">
        <v>4</v>
      </c>
      <c r="R151" s="270">
        <v>0</v>
      </c>
      <c r="S151" s="210">
        <v>5</v>
      </c>
      <c r="T151" s="228">
        <v>41</v>
      </c>
      <c r="U151" s="208">
        <v>17</v>
      </c>
      <c r="V151" s="209">
        <v>0.30357142857142855</v>
      </c>
    </row>
    <row r="152" spans="2:22" ht="13.5">
      <c r="B152" s="1128">
        <v>201604</v>
      </c>
      <c r="C152" s="195" t="s">
        <v>378</v>
      </c>
      <c r="D152" s="196" t="s">
        <v>130</v>
      </c>
      <c r="E152" s="196" t="s">
        <v>139</v>
      </c>
      <c r="F152" s="299">
        <v>2760.6639999999979</v>
      </c>
      <c r="G152" s="50">
        <v>499.25200000000001</v>
      </c>
      <c r="H152" s="166">
        <v>499.25200000000001</v>
      </c>
      <c r="I152" s="68">
        <v>29</v>
      </c>
      <c r="J152" s="410">
        <v>0.14043600000000001</v>
      </c>
      <c r="K152" s="412">
        <v>13.493297297297001</v>
      </c>
      <c r="L152" s="277">
        <v>1.2758620000000001</v>
      </c>
      <c r="M152" s="17" t="s">
        <v>172</v>
      </c>
      <c r="N152" s="22">
        <v>209</v>
      </c>
      <c r="O152" s="20">
        <v>165</v>
      </c>
      <c r="P152" s="20">
        <v>33</v>
      </c>
      <c r="Q152" s="240">
        <v>11</v>
      </c>
      <c r="R152" s="269">
        <v>22</v>
      </c>
      <c r="S152" s="50">
        <v>3</v>
      </c>
      <c r="T152" s="227">
        <v>24</v>
      </c>
      <c r="U152" s="172">
        <v>13</v>
      </c>
      <c r="V152" s="278">
        <v>0.29545454545454547</v>
      </c>
    </row>
    <row r="153" spans="2:22" ht="13.5">
      <c r="B153" s="1128">
        <v>201604</v>
      </c>
      <c r="C153" s="197" t="s">
        <v>378</v>
      </c>
      <c r="D153" s="198" t="s">
        <v>2593</v>
      </c>
      <c r="E153" s="198" t="s">
        <v>2594</v>
      </c>
      <c r="F153" s="298">
        <v>428.80500000000006</v>
      </c>
      <c r="G153" s="210">
        <v>334.565</v>
      </c>
      <c r="H153" s="208">
        <v>304.43900000000002</v>
      </c>
      <c r="I153" s="202">
        <v>17</v>
      </c>
      <c r="J153" s="411">
        <v>0.49275400000000003</v>
      </c>
      <c r="K153" s="413">
        <v>13.3826</v>
      </c>
      <c r="L153" s="276">
        <v>1.470588</v>
      </c>
      <c r="M153" s="17" t="s">
        <v>172</v>
      </c>
      <c r="N153" s="205">
        <v>57</v>
      </c>
      <c r="O153" s="206">
        <v>28</v>
      </c>
      <c r="P153" s="206">
        <v>29</v>
      </c>
      <c r="Q153" s="241">
        <v>0</v>
      </c>
      <c r="R153" s="270">
        <v>0</v>
      </c>
      <c r="S153" s="210">
        <v>23</v>
      </c>
      <c r="T153" s="228">
        <v>22</v>
      </c>
      <c r="U153" s="208">
        <v>10</v>
      </c>
      <c r="V153" s="209">
        <v>0.34482758620689657</v>
      </c>
    </row>
    <row r="154" spans="2:22" ht="13.5">
      <c r="B154" s="1128">
        <v>201604</v>
      </c>
      <c r="C154" s="195" t="s">
        <v>378</v>
      </c>
      <c r="D154" s="196" t="s">
        <v>1466</v>
      </c>
      <c r="E154" s="196" t="s">
        <v>1467</v>
      </c>
      <c r="F154" s="299">
        <v>1976.7109999999993</v>
      </c>
      <c r="G154" s="50">
        <v>695.29600000000005</v>
      </c>
      <c r="H154" s="166">
        <v>714.67700000000002</v>
      </c>
      <c r="I154" s="68">
        <v>22</v>
      </c>
      <c r="J154" s="410">
        <v>0.261905</v>
      </c>
      <c r="K154" s="412">
        <v>19.313777777778</v>
      </c>
      <c r="L154" s="277">
        <v>1.6363639999999999</v>
      </c>
      <c r="M154" s="17" t="s">
        <v>172</v>
      </c>
      <c r="N154" s="22">
        <v>82</v>
      </c>
      <c r="O154" s="20">
        <v>67</v>
      </c>
      <c r="P154" s="20">
        <v>8</v>
      </c>
      <c r="Q154" s="240">
        <v>7</v>
      </c>
      <c r="R154" s="269">
        <v>5</v>
      </c>
      <c r="S154" s="50"/>
      <c r="T154" s="227">
        <v>1</v>
      </c>
      <c r="U154" s="172">
        <v>1</v>
      </c>
      <c r="V154" s="278">
        <v>6.6666666666666666E-2</v>
      </c>
    </row>
    <row r="155" spans="2:22" ht="13.5">
      <c r="B155" s="1128">
        <v>201604</v>
      </c>
      <c r="C155" s="197" t="s">
        <v>378</v>
      </c>
      <c r="D155" s="198" t="s">
        <v>1002</v>
      </c>
      <c r="E155" s="198" t="s">
        <v>1181</v>
      </c>
      <c r="F155" s="298">
        <v>2145.597999999999</v>
      </c>
      <c r="G155" s="210">
        <v>579.33000000000004</v>
      </c>
      <c r="H155" s="208">
        <v>574.95600000000002</v>
      </c>
      <c r="I155" s="202">
        <v>40</v>
      </c>
      <c r="J155" s="411">
        <v>0.25078400000000001</v>
      </c>
      <c r="K155" s="413">
        <v>10.930754716980999</v>
      </c>
      <c r="L155" s="276">
        <v>1.325</v>
      </c>
      <c r="M155" s="17" t="s">
        <v>172</v>
      </c>
      <c r="N155" s="205">
        <v>166</v>
      </c>
      <c r="O155" s="206">
        <v>130</v>
      </c>
      <c r="P155" s="206">
        <v>23</v>
      </c>
      <c r="Q155" s="241">
        <v>13</v>
      </c>
      <c r="R155" s="270">
        <v>2</v>
      </c>
      <c r="S155" s="210"/>
      <c r="T155" s="228">
        <v>15</v>
      </c>
      <c r="U155" s="208">
        <v>9</v>
      </c>
      <c r="V155" s="209">
        <v>0.25</v>
      </c>
    </row>
    <row r="156" spans="2:22" ht="13.5">
      <c r="B156" s="1128">
        <v>201604</v>
      </c>
      <c r="C156" s="195" t="s">
        <v>1942</v>
      </c>
      <c r="D156" s="196" t="s">
        <v>1940</v>
      </c>
      <c r="E156" s="196" t="s">
        <v>1948</v>
      </c>
      <c r="F156" s="299">
        <v>2687.3119999999967</v>
      </c>
      <c r="G156" s="50">
        <v>903.96100000000001</v>
      </c>
      <c r="H156" s="166">
        <v>863.00199999999995</v>
      </c>
      <c r="I156" s="68">
        <v>44</v>
      </c>
      <c r="J156" s="410">
        <v>0.30137000000000003</v>
      </c>
      <c r="K156" s="412">
        <v>12.215689189189</v>
      </c>
      <c r="L156" s="277">
        <v>1.681818</v>
      </c>
      <c r="M156" s="17" t="s">
        <v>172</v>
      </c>
      <c r="N156" s="22">
        <v>144</v>
      </c>
      <c r="O156" s="20">
        <v>112</v>
      </c>
      <c r="P156" s="20">
        <v>31</v>
      </c>
      <c r="Q156" s="240">
        <v>1</v>
      </c>
      <c r="R156" s="269">
        <v>16</v>
      </c>
      <c r="S156" s="50">
        <v>1</v>
      </c>
      <c r="T156" s="227">
        <v>11</v>
      </c>
      <c r="U156" s="172">
        <v>8</v>
      </c>
      <c r="V156" s="278">
        <v>0.25</v>
      </c>
    </row>
    <row r="157" spans="2:22" ht="13.5">
      <c r="B157" s="1128">
        <v>201603</v>
      </c>
      <c r="C157" s="197" t="s">
        <v>377</v>
      </c>
      <c r="D157" s="198" t="s">
        <v>1457</v>
      </c>
      <c r="E157" s="198" t="s">
        <v>1458</v>
      </c>
      <c r="F157" s="298">
        <v>825.61200000000008</v>
      </c>
      <c r="G157" s="210">
        <v>369.601</v>
      </c>
      <c r="H157" s="208">
        <v>381.54199999999997</v>
      </c>
      <c r="I157" s="202">
        <v>9</v>
      </c>
      <c r="J157" s="411">
        <v>0.15789500000000001</v>
      </c>
      <c r="K157" s="413">
        <v>23.1000625</v>
      </c>
      <c r="L157" s="276">
        <v>1.7777780000000001</v>
      </c>
      <c r="M157" s="17" t="s">
        <v>172</v>
      </c>
      <c r="N157" s="205">
        <v>66</v>
      </c>
      <c r="O157" s="206">
        <v>54</v>
      </c>
      <c r="P157" s="206">
        <v>7</v>
      </c>
      <c r="Q157" s="241">
        <v>5</v>
      </c>
      <c r="R157" s="270">
        <v>0</v>
      </c>
      <c r="S157" s="210"/>
      <c r="T157" s="228">
        <v>18</v>
      </c>
      <c r="U157" s="208">
        <v>9</v>
      </c>
      <c r="V157" s="209">
        <v>0.75</v>
      </c>
    </row>
    <row r="158" spans="2:22" ht="13.5">
      <c r="B158" s="1128">
        <v>201603</v>
      </c>
      <c r="C158" s="195" t="s">
        <v>377</v>
      </c>
      <c r="D158" s="196" t="s">
        <v>997</v>
      </c>
      <c r="E158" s="196" t="s">
        <v>1180</v>
      </c>
      <c r="F158" s="299">
        <v>851.25500000000045</v>
      </c>
      <c r="G158" s="50">
        <v>540.91600000000005</v>
      </c>
      <c r="H158" s="166">
        <v>534.82100000000003</v>
      </c>
      <c r="I158" s="68">
        <v>19</v>
      </c>
      <c r="J158" s="410">
        <v>0.222222</v>
      </c>
      <c r="K158" s="412">
        <v>20.033925925925999</v>
      </c>
      <c r="L158" s="277">
        <v>1.4210529999999999</v>
      </c>
      <c r="M158" s="17" t="s">
        <v>172</v>
      </c>
      <c r="N158" s="22">
        <v>88</v>
      </c>
      <c r="O158" s="20">
        <v>67</v>
      </c>
      <c r="P158" s="20">
        <v>16</v>
      </c>
      <c r="Q158" s="240">
        <v>5</v>
      </c>
      <c r="R158" s="269">
        <v>5</v>
      </c>
      <c r="S158" s="50"/>
      <c r="T158" s="227">
        <v>10</v>
      </c>
      <c r="U158" s="172">
        <v>7</v>
      </c>
      <c r="V158" s="278">
        <v>0.33333333333333331</v>
      </c>
    </row>
    <row r="159" spans="2:22" ht="13.5">
      <c r="B159" s="1128">
        <v>201603</v>
      </c>
      <c r="C159" s="197" t="s">
        <v>377</v>
      </c>
      <c r="D159" s="198" t="s">
        <v>801</v>
      </c>
      <c r="E159" s="198" t="s">
        <v>802</v>
      </c>
      <c r="F159" s="298">
        <v>820.10499999999968</v>
      </c>
      <c r="G159" s="210">
        <v>658.16300000000001</v>
      </c>
      <c r="H159" s="208">
        <v>638.51900000000001</v>
      </c>
      <c r="I159" s="202">
        <v>10</v>
      </c>
      <c r="J159" s="411">
        <v>0.18348600000000001</v>
      </c>
      <c r="K159" s="413">
        <v>21.231064516128999</v>
      </c>
      <c r="L159" s="276">
        <v>3.1</v>
      </c>
      <c r="M159" s="17" t="s">
        <v>172</v>
      </c>
      <c r="N159" s="205">
        <v>55</v>
      </c>
      <c r="O159" s="206">
        <v>38</v>
      </c>
      <c r="P159" s="206">
        <v>13</v>
      </c>
      <c r="Q159" s="241">
        <v>4</v>
      </c>
      <c r="R159" s="270">
        <v>0</v>
      </c>
      <c r="S159" s="210"/>
      <c r="T159" s="228">
        <v>1</v>
      </c>
      <c r="U159" s="208">
        <v>1</v>
      </c>
      <c r="V159" s="209">
        <v>5.8823529411764705E-2</v>
      </c>
    </row>
    <row r="160" spans="2:22" ht="13.5">
      <c r="B160" s="1128">
        <v>201603</v>
      </c>
      <c r="C160" s="195" t="s">
        <v>377</v>
      </c>
      <c r="D160" s="196" t="s">
        <v>560</v>
      </c>
      <c r="E160" s="196" t="s">
        <v>556</v>
      </c>
      <c r="F160" s="299">
        <v>912.03399999999976</v>
      </c>
      <c r="G160" s="50">
        <v>752.29499999999996</v>
      </c>
      <c r="H160" s="166">
        <v>668.952</v>
      </c>
      <c r="I160" s="68">
        <v>12</v>
      </c>
      <c r="J160" s="410">
        <v>0.19512199999999999</v>
      </c>
      <c r="K160" s="412">
        <v>25.941206896552</v>
      </c>
      <c r="L160" s="277">
        <v>2.4166669999999999</v>
      </c>
      <c r="M160" s="17" t="s">
        <v>172</v>
      </c>
      <c r="N160" s="22">
        <v>63</v>
      </c>
      <c r="O160" s="20">
        <v>48</v>
      </c>
      <c r="P160" s="20">
        <v>14</v>
      </c>
      <c r="Q160" s="240">
        <v>1</v>
      </c>
      <c r="R160" s="269">
        <v>0</v>
      </c>
      <c r="S160" s="50"/>
      <c r="T160" s="227">
        <v>3</v>
      </c>
      <c r="U160" s="172">
        <v>2</v>
      </c>
      <c r="V160" s="278">
        <v>0.13333333333333333</v>
      </c>
    </row>
    <row r="161" spans="2:22" ht="13.5">
      <c r="B161" s="1128">
        <v>201603</v>
      </c>
      <c r="C161" s="197" t="s">
        <v>377</v>
      </c>
      <c r="D161" s="198" t="s">
        <v>561</v>
      </c>
      <c r="E161" s="198" t="s">
        <v>1671</v>
      </c>
      <c r="F161" s="298">
        <v>162.41400000000002</v>
      </c>
      <c r="G161" s="210">
        <v>23.414000000000001</v>
      </c>
      <c r="H161" s="208">
        <v>73.287999999999997</v>
      </c>
      <c r="I161" s="202">
        <v>2</v>
      </c>
      <c r="J161" s="411">
        <v>6.8966E-2</v>
      </c>
      <c r="K161" s="413">
        <v>11.707000000000001</v>
      </c>
      <c r="L161" s="276">
        <v>1</v>
      </c>
      <c r="M161" s="17" t="s">
        <v>172</v>
      </c>
      <c r="N161" s="205">
        <v>29</v>
      </c>
      <c r="O161" s="206">
        <v>19</v>
      </c>
      <c r="P161" s="206">
        <v>8</v>
      </c>
      <c r="Q161" s="241">
        <v>2</v>
      </c>
      <c r="R161" s="270">
        <v>0</v>
      </c>
      <c r="S161" s="210"/>
      <c r="T161" s="228"/>
      <c r="U161" s="208"/>
      <c r="V161" s="209"/>
    </row>
    <row r="162" spans="2:22" ht="13.5">
      <c r="B162" s="1128">
        <v>201603</v>
      </c>
      <c r="C162" s="195" t="s">
        <v>377</v>
      </c>
      <c r="D162" s="196" t="s">
        <v>803</v>
      </c>
      <c r="E162" s="196" t="s">
        <v>912</v>
      </c>
      <c r="F162" s="299">
        <v>1507.0809999999974</v>
      </c>
      <c r="G162" s="50">
        <v>940.17600000000004</v>
      </c>
      <c r="H162" s="166">
        <v>982.75099999999998</v>
      </c>
      <c r="I162" s="68">
        <v>23</v>
      </c>
      <c r="J162" s="410">
        <v>0.240838</v>
      </c>
      <c r="K162" s="412">
        <v>23.5044</v>
      </c>
      <c r="L162" s="277">
        <v>1.7391300000000001</v>
      </c>
      <c r="M162" s="17" t="s">
        <v>172</v>
      </c>
      <c r="N162" s="22">
        <v>102</v>
      </c>
      <c r="O162" s="20">
        <v>79</v>
      </c>
      <c r="P162" s="20">
        <v>21</v>
      </c>
      <c r="Q162" s="240">
        <v>2</v>
      </c>
      <c r="R162" s="269">
        <v>6</v>
      </c>
      <c r="S162" s="50"/>
      <c r="T162" s="227">
        <v>19</v>
      </c>
      <c r="U162" s="172">
        <v>11</v>
      </c>
      <c r="V162" s="278">
        <v>0.47826086956521741</v>
      </c>
    </row>
    <row r="163" spans="2:22" ht="13.5">
      <c r="B163" s="1128">
        <v>201603</v>
      </c>
      <c r="C163" s="197" t="s">
        <v>377</v>
      </c>
      <c r="D163" s="198" t="s">
        <v>553</v>
      </c>
      <c r="E163" s="198" t="s">
        <v>552</v>
      </c>
      <c r="F163" s="298">
        <v>1253.787</v>
      </c>
      <c r="G163" s="210">
        <v>769.32899999999995</v>
      </c>
      <c r="H163" s="208">
        <v>750.19799999999998</v>
      </c>
      <c r="I163" s="202">
        <v>24</v>
      </c>
      <c r="J163" s="411">
        <v>0.28571400000000002</v>
      </c>
      <c r="K163" s="413">
        <v>16.724543478261001</v>
      </c>
      <c r="L163" s="276">
        <v>1.9166669999999999</v>
      </c>
      <c r="M163" s="17" t="s">
        <v>172</v>
      </c>
      <c r="N163" s="205">
        <v>90</v>
      </c>
      <c r="O163" s="206">
        <v>75</v>
      </c>
      <c r="P163" s="206">
        <v>15</v>
      </c>
      <c r="Q163" s="241">
        <v>0</v>
      </c>
      <c r="R163" s="270">
        <v>7</v>
      </c>
      <c r="S163" s="210"/>
      <c r="T163" s="228">
        <v>19</v>
      </c>
      <c r="U163" s="208">
        <v>9</v>
      </c>
      <c r="V163" s="209">
        <v>0.6</v>
      </c>
    </row>
    <row r="164" spans="2:22" ht="13.5">
      <c r="B164" s="1128">
        <v>201603</v>
      </c>
      <c r="C164" s="195" t="s">
        <v>377</v>
      </c>
      <c r="D164" s="196" t="s">
        <v>64</v>
      </c>
      <c r="E164" s="196" t="s">
        <v>65</v>
      </c>
      <c r="F164" s="299">
        <v>1994.6919999999964</v>
      </c>
      <c r="G164" s="50">
        <v>1043.941</v>
      </c>
      <c r="H164" s="166">
        <v>1023.149</v>
      </c>
      <c r="I164" s="68">
        <v>29</v>
      </c>
      <c r="J164" s="410">
        <v>0.24576300000000001</v>
      </c>
      <c r="K164" s="412">
        <v>20.075788461537996</v>
      </c>
      <c r="L164" s="277">
        <v>1.7931029999999999</v>
      </c>
      <c r="M164" s="17" t="s">
        <v>172</v>
      </c>
      <c r="N164" s="22">
        <v>122</v>
      </c>
      <c r="O164" s="20">
        <v>91</v>
      </c>
      <c r="P164" s="20">
        <v>25</v>
      </c>
      <c r="Q164" s="240">
        <v>6</v>
      </c>
      <c r="R164" s="269">
        <v>9</v>
      </c>
      <c r="S164" s="50"/>
      <c r="T164" s="227">
        <v>17</v>
      </c>
      <c r="U164" s="172">
        <v>11</v>
      </c>
      <c r="V164" s="278">
        <v>0.35483870967741937</v>
      </c>
    </row>
    <row r="165" spans="2:22" ht="13.5">
      <c r="B165" s="1128">
        <v>201603</v>
      </c>
      <c r="C165" s="197" t="s">
        <v>377</v>
      </c>
      <c r="D165" s="198" t="s">
        <v>138</v>
      </c>
      <c r="E165" s="198" t="s">
        <v>145</v>
      </c>
      <c r="F165" s="298">
        <v>476.92199999999991</v>
      </c>
      <c r="G165" s="210">
        <v>178.70599999999999</v>
      </c>
      <c r="H165" s="208">
        <v>178.70599999999999</v>
      </c>
      <c r="I165" s="202">
        <v>13</v>
      </c>
      <c r="J165" s="411">
        <v>0.16883100000000001</v>
      </c>
      <c r="K165" s="413">
        <v>11.913733333333001</v>
      </c>
      <c r="L165" s="276">
        <v>1.1538459999999999</v>
      </c>
      <c r="M165" s="17" t="s">
        <v>172</v>
      </c>
      <c r="N165" s="205">
        <v>74</v>
      </c>
      <c r="O165" s="206">
        <v>53</v>
      </c>
      <c r="P165" s="206">
        <v>15</v>
      </c>
      <c r="Q165" s="241">
        <v>6</v>
      </c>
      <c r="R165" s="270">
        <v>15</v>
      </c>
      <c r="S165" s="210"/>
      <c r="T165" s="228">
        <v>9</v>
      </c>
      <c r="U165" s="208">
        <v>5</v>
      </c>
      <c r="V165" s="209">
        <v>0.23809523809523808</v>
      </c>
    </row>
    <row r="166" spans="2:22" ht="13.5">
      <c r="B166" s="1128">
        <v>201603</v>
      </c>
      <c r="C166" s="195" t="s">
        <v>377</v>
      </c>
      <c r="D166" s="196" t="s">
        <v>643</v>
      </c>
      <c r="E166" s="196" t="s">
        <v>1660</v>
      </c>
      <c r="F166" s="299">
        <v>1412.3109999999986</v>
      </c>
      <c r="G166" s="50">
        <v>1150.675</v>
      </c>
      <c r="H166" s="166">
        <v>1004.793</v>
      </c>
      <c r="I166" s="68">
        <v>34</v>
      </c>
      <c r="J166" s="410">
        <v>0.203593</v>
      </c>
      <c r="K166" s="412">
        <v>19.502966101695002</v>
      </c>
      <c r="L166" s="277">
        <v>1.7352939999999999</v>
      </c>
      <c r="M166" s="17" t="s">
        <v>172</v>
      </c>
      <c r="N166" s="22">
        <v>175</v>
      </c>
      <c r="O166" s="20">
        <v>144</v>
      </c>
      <c r="P166" s="20">
        <v>28</v>
      </c>
      <c r="Q166" s="240">
        <v>3</v>
      </c>
      <c r="R166" s="269">
        <v>8</v>
      </c>
      <c r="S166" s="50">
        <v>1</v>
      </c>
      <c r="T166" s="227">
        <v>23</v>
      </c>
      <c r="U166" s="172">
        <v>7</v>
      </c>
      <c r="V166" s="278">
        <v>0.22580645161290322</v>
      </c>
    </row>
    <row r="167" spans="2:22" ht="13.5">
      <c r="B167" s="1128">
        <v>201603</v>
      </c>
      <c r="C167" s="197" t="s">
        <v>377</v>
      </c>
      <c r="D167" s="198" t="s">
        <v>644</v>
      </c>
      <c r="E167" s="198" t="s">
        <v>695</v>
      </c>
      <c r="F167" s="298">
        <v>4138.9539999999542</v>
      </c>
      <c r="G167" s="210">
        <v>2467.297</v>
      </c>
      <c r="H167" s="208">
        <v>2223.3200000000002</v>
      </c>
      <c r="I167" s="202">
        <v>38</v>
      </c>
      <c r="J167" s="411">
        <v>0.58015300000000003</v>
      </c>
      <c r="K167" s="413">
        <v>35.757927536232003</v>
      </c>
      <c r="L167" s="276">
        <v>1.8157890000000001</v>
      </c>
      <c r="M167" s="17" t="s">
        <v>172</v>
      </c>
      <c r="N167" s="205">
        <v>66</v>
      </c>
      <c r="O167" s="206">
        <v>51</v>
      </c>
      <c r="P167" s="206">
        <v>13</v>
      </c>
      <c r="Q167" s="241">
        <v>2</v>
      </c>
      <c r="R167" s="270">
        <v>7</v>
      </c>
      <c r="S167" s="210"/>
      <c r="T167" s="228">
        <v>7</v>
      </c>
      <c r="U167" s="208">
        <v>4</v>
      </c>
      <c r="V167" s="209">
        <v>0.26666666666666666</v>
      </c>
    </row>
    <row r="168" spans="2:22" ht="13.5">
      <c r="B168" s="1128">
        <v>201603</v>
      </c>
      <c r="C168" s="195" t="s">
        <v>377</v>
      </c>
      <c r="D168" s="196" t="s">
        <v>702</v>
      </c>
      <c r="E168" s="196" t="s">
        <v>1662</v>
      </c>
      <c r="F168" s="299">
        <v>1157.6929999999993</v>
      </c>
      <c r="G168" s="50">
        <v>407.61399999999998</v>
      </c>
      <c r="H168" s="166">
        <v>424.99900000000002</v>
      </c>
      <c r="I168" s="68">
        <v>13</v>
      </c>
      <c r="J168" s="410">
        <v>0.30232599999999998</v>
      </c>
      <c r="K168" s="412">
        <v>21.453368421053</v>
      </c>
      <c r="L168" s="277">
        <v>1.461538</v>
      </c>
      <c r="M168" s="17" t="s">
        <v>172</v>
      </c>
      <c r="N168" s="22">
        <v>42</v>
      </c>
      <c r="O168" s="20">
        <v>30</v>
      </c>
      <c r="P168" s="20">
        <v>10</v>
      </c>
      <c r="Q168" s="240">
        <v>2</v>
      </c>
      <c r="R168" s="269">
        <v>6</v>
      </c>
      <c r="S168" s="50"/>
      <c r="T168" s="227">
        <v>4</v>
      </c>
      <c r="U168" s="172">
        <v>3</v>
      </c>
      <c r="V168" s="278">
        <v>0.25</v>
      </c>
    </row>
    <row r="169" spans="2:22" ht="13.5">
      <c r="B169" s="1128">
        <v>201603</v>
      </c>
      <c r="C169" s="197" t="s">
        <v>377</v>
      </c>
      <c r="D169" s="198" t="s">
        <v>849</v>
      </c>
      <c r="E169" s="198" t="s">
        <v>850</v>
      </c>
      <c r="F169" s="298">
        <v>2165.032999999999</v>
      </c>
      <c r="G169" s="210">
        <v>1111.904</v>
      </c>
      <c r="H169" s="208">
        <v>1085.1369999999999</v>
      </c>
      <c r="I169" s="202">
        <v>23</v>
      </c>
      <c r="J169" s="411">
        <v>0.26136399999999999</v>
      </c>
      <c r="K169" s="413">
        <v>16.595582089552</v>
      </c>
      <c r="L169" s="276">
        <v>2.913043</v>
      </c>
      <c r="M169" s="17" t="s">
        <v>172</v>
      </c>
      <c r="N169" s="205">
        <v>96</v>
      </c>
      <c r="O169" s="206">
        <v>69</v>
      </c>
      <c r="P169" s="206">
        <v>22</v>
      </c>
      <c r="Q169" s="241">
        <v>5</v>
      </c>
      <c r="R169" s="270">
        <v>2</v>
      </c>
      <c r="S169" s="210">
        <v>2</v>
      </c>
      <c r="T169" s="228">
        <v>16</v>
      </c>
      <c r="U169" s="208">
        <v>8</v>
      </c>
      <c r="V169" s="209">
        <v>0.29629629629629628</v>
      </c>
    </row>
    <row r="170" spans="2:22" ht="13.5">
      <c r="B170" s="1128">
        <v>201603</v>
      </c>
      <c r="C170" s="195" t="s">
        <v>377</v>
      </c>
      <c r="D170" s="196" t="s">
        <v>804</v>
      </c>
      <c r="E170" s="196" t="s">
        <v>805</v>
      </c>
      <c r="F170" s="299">
        <v>2219.143999999997</v>
      </c>
      <c r="G170" s="50">
        <v>1293.4760000000001</v>
      </c>
      <c r="H170" s="166">
        <v>1281</v>
      </c>
      <c r="I170" s="68">
        <v>30</v>
      </c>
      <c r="J170" s="410">
        <v>0.25210100000000002</v>
      </c>
      <c r="K170" s="412">
        <v>20.862516129032002</v>
      </c>
      <c r="L170" s="277">
        <v>2.0666669999999998</v>
      </c>
      <c r="M170" s="17" t="s">
        <v>172</v>
      </c>
      <c r="N170" s="22">
        <v>123</v>
      </c>
      <c r="O170" s="20">
        <v>92</v>
      </c>
      <c r="P170" s="20">
        <v>26</v>
      </c>
      <c r="Q170" s="240">
        <v>5</v>
      </c>
      <c r="R170" s="269">
        <v>13</v>
      </c>
      <c r="S170" s="50">
        <v>1</v>
      </c>
      <c r="T170" s="227">
        <v>20</v>
      </c>
      <c r="U170" s="172">
        <v>13</v>
      </c>
      <c r="V170" s="278">
        <v>0.41935483870967744</v>
      </c>
    </row>
    <row r="171" spans="2:22" ht="13.5">
      <c r="B171" s="1128">
        <v>201603</v>
      </c>
      <c r="C171" s="197" t="s">
        <v>377</v>
      </c>
      <c r="D171" s="198" t="s">
        <v>999</v>
      </c>
      <c r="E171" s="198" t="s">
        <v>1060</v>
      </c>
      <c r="F171" s="298">
        <v>381.36399999999998</v>
      </c>
      <c r="G171" s="210">
        <v>228.762</v>
      </c>
      <c r="H171" s="208">
        <v>245.959</v>
      </c>
      <c r="I171" s="202">
        <v>6</v>
      </c>
      <c r="J171" s="411">
        <v>0.108108</v>
      </c>
      <c r="K171" s="413">
        <v>17.597076923076997</v>
      </c>
      <c r="L171" s="276">
        <v>2.1666669999999999</v>
      </c>
      <c r="M171" s="17" t="s">
        <v>172</v>
      </c>
      <c r="N171" s="205">
        <v>58</v>
      </c>
      <c r="O171" s="206">
        <v>37</v>
      </c>
      <c r="P171" s="206">
        <v>20</v>
      </c>
      <c r="Q171" s="241">
        <v>1</v>
      </c>
      <c r="R171" s="270">
        <v>14</v>
      </c>
      <c r="S171" s="210">
        <v>8</v>
      </c>
      <c r="T171" s="228">
        <v>11</v>
      </c>
      <c r="U171" s="208">
        <v>7</v>
      </c>
      <c r="V171" s="209">
        <v>0.33333333333333331</v>
      </c>
    </row>
    <row r="172" spans="2:22" ht="13.5">
      <c r="B172" s="1128">
        <v>201603</v>
      </c>
      <c r="C172" s="195" t="s">
        <v>377</v>
      </c>
      <c r="D172" s="196" t="s">
        <v>1000</v>
      </c>
      <c r="E172" s="196" t="s">
        <v>1061</v>
      </c>
      <c r="F172" s="299">
        <v>882.03799999999978</v>
      </c>
      <c r="G172" s="50">
        <v>501.92099999999999</v>
      </c>
      <c r="H172" s="166">
        <v>493.98200000000003</v>
      </c>
      <c r="I172" s="68">
        <v>16</v>
      </c>
      <c r="J172" s="410">
        <v>0.118519</v>
      </c>
      <c r="K172" s="412">
        <v>19.304653846154</v>
      </c>
      <c r="L172" s="277">
        <v>1.625</v>
      </c>
      <c r="M172" s="17" t="s">
        <v>172</v>
      </c>
      <c r="N172" s="22">
        <v>133</v>
      </c>
      <c r="O172" s="20">
        <v>102</v>
      </c>
      <c r="P172" s="20">
        <v>28</v>
      </c>
      <c r="Q172" s="240">
        <v>3</v>
      </c>
      <c r="R172" s="269">
        <v>17</v>
      </c>
      <c r="S172" s="50"/>
      <c r="T172" s="227">
        <v>13</v>
      </c>
      <c r="U172" s="172">
        <v>4</v>
      </c>
      <c r="V172" s="278">
        <v>0.12903225806451613</v>
      </c>
    </row>
    <row r="173" spans="2:22" ht="13.5">
      <c r="B173" s="1128">
        <v>201603</v>
      </c>
      <c r="C173" s="197" t="s">
        <v>377</v>
      </c>
      <c r="D173" s="198" t="s">
        <v>540</v>
      </c>
      <c r="E173" s="198" t="s">
        <v>541</v>
      </c>
      <c r="F173" s="298">
        <v>361.20499999999993</v>
      </c>
      <c r="G173" s="210">
        <v>247.85400000000001</v>
      </c>
      <c r="H173" s="208">
        <v>254.667</v>
      </c>
      <c r="I173" s="202">
        <v>9</v>
      </c>
      <c r="J173" s="411">
        <v>0.16822400000000001</v>
      </c>
      <c r="K173" s="413">
        <v>17.703857142857</v>
      </c>
      <c r="L173" s="276">
        <v>1.5555559999999999</v>
      </c>
      <c r="M173" s="17" t="s">
        <v>172</v>
      </c>
      <c r="N173" s="205">
        <v>55</v>
      </c>
      <c r="O173" s="206">
        <v>34</v>
      </c>
      <c r="P173" s="206">
        <v>10</v>
      </c>
      <c r="Q173" s="241">
        <v>11</v>
      </c>
      <c r="R173" s="270">
        <v>2</v>
      </c>
      <c r="S173" s="210"/>
      <c r="T173" s="228">
        <v>5</v>
      </c>
      <c r="U173" s="208">
        <v>4</v>
      </c>
      <c r="V173" s="209">
        <v>0.19047619047619047</v>
      </c>
    </row>
    <row r="174" spans="2:22" ht="13.5">
      <c r="B174" s="1128">
        <v>201603</v>
      </c>
      <c r="C174" s="195" t="s">
        <v>377</v>
      </c>
      <c r="D174" s="196" t="s">
        <v>35</v>
      </c>
      <c r="E174" s="196" t="s">
        <v>9</v>
      </c>
      <c r="F174" s="299">
        <v>1390.1509999999994</v>
      </c>
      <c r="G174" s="50">
        <v>379.84500000000003</v>
      </c>
      <c r="H174" s="166">
        <v>409.86399999999998</v>
      </c>
      <c r="I174" s="68">
        <v>11</v>
      </c>
      <c r="J174" s="410">
        <v>0.24719099999999999</v>
      </c>
      <c r="K174" s="412">
        <v>15.1938</v>
      </c>
      <c r="L174" s="277">
        <v>2.2727270000000002</v>
      </c>
      <c r="M174" s="17" t="s">
        <v>172</v>
      </c>
      <c r="N174" s="22">
        <v>46</v>
      </c>
      <c r="O174" s="20">
        <v>34</v>
      </c>
      <c r="P174" s="20">
        <v>10</v>
      </c>
      <c r="Q174" s="240">
        <v>2</v>
      </c>
      <c r="R174" s="269">
        <v>1</v>
      </c>
      <c r="S174" s="50"/>
      <c r="T174" s="227">
        <v>4</v>
      </c>
      <c r="U174" s="172">
        <v>2</v>
      </c>
      <c r="V174" s="278">
        <v>0.16666666666666666</v>
      </c>
    </row>
    <row r="175" spans="2:22" ht="13.5">
      <c r="B175" s="1128">
        <v>201603</v>
      </c>
      <c r="C175" s="197" t="s">
        <v>377</v>
      </c>
      <c r="D175" s="198" t="s">
        <v>645</v>
      </c>
      <c r="E175" s="198" t="s">
        <v>606</v>
      </c>
      <c r="F175" s="298">
        <v>2728.5439999999944</v>
      </c>
      <c r="G175" s="210">
        <v>1300.4259999999999</v>
      </c>
      <c r="H175" s="208">
        <v>1209.99</v>
      </c>
      <c r="I175" s="202">
        <v>25</v>
      </c>
      <c r="J175" s="411">
        <v>0.27933000000000002</v>
      </c>
      <c r="K175" s="413">
        <v>25.498549019607999</v>
      </c>
      <c r="L175" s="276">
        <v>2.04</v>
      </c>
      <c r="M175" s="17" t="s">
        <v>172</v>
      </c>
      <c r="N175" s="205">
        <v>98</v>
      </c>
      <c r="O175" s="206">
        <v>73</v>
      </c>
      <c r="P175" s="206">
        <v>18</v>
      </c>
      <c r="Q175" s="241">
        <v>7</v>
      </c>
      <c r="R175" s="270">
        <v>3</v>
      </c>
      <c r="S175" s="210">
        <v>2</v>
      </c>
      <c r="T175" s="228">
        <v>16</v>
      </c>
      <c r="U175" s="208">
        <v>8</v>
      </c>
      <c r="V175" s="209">
        <v>0.32</v>
      </c>
    </row>
    <row r="176" spans="2:22" ht="13.5">
      <c r="B176" s="1128">
        <v>201603</v>
      </c>
      <c r="C176" s="195" t="s">
        <v>377</v>
      </c>
      <c r="D176" s="196" t="s">
        <v>2541</v>
      </c>
      <c r="E176" s="196" t="s">
        <v>2588</v>
      </c>
      <c r="F176" s="299">
        <v>158.37100000000001</v>
      </c>
      <c r="G176" s="50">
        <v>193.87700000000001</v>
      </c>
      <c r="H176" s="166">
        <v>158.37100000000001</v>
      </c>
      <c r="I176" s="68">
        <v>8</v>
      </c>
      <c r="J176" s="410">
        <v>1.066667</v>
      </c>
      <c r="K176" s="412">
        <v>16.156416666666999</v>
      </c>
      <c r="L176" s="277">
        <v>1.5</v>
      </c>
      <c r="M176" s="17" t="s">
        <v>172</v>
      </c>
      <c r="N176" s="22">
        <v>15</v>
      </c>
      <c r="O176" s="20">
        <v>10</v>
      </c>
      <c r="P176" s="20">
        <v>5</v>
      </c>
      <c r="Q176" s="240">
        <v>0</v>
      </c>
      <c r="R176" s="269">
        <v>0</v>
      </c>
      <c r="S176" s="50">
        <v>5</v>
      </c>
      <c r="T176" s="227">
        <v>10</v>
      </c>
      <c r="U176" s="172">
        <v>5</v>
      </c>
      <c r="V176" s="278">
        <v>1</v>
      </c>
    </row>
    <row r="177" spans="2:22" ht="13.5">
      <c r="B177" s="1128">
        <v>201603</v>
      </c>
      <c r="C177" s="197" t="s">
        <v>377</v>
      </c>
      <c r="D177" s="198" t="s">
        <v>700</v>
      </c>
      <c r="E177" s="198" t="s">
        <v>701</v>
      </c>
      <c r="F177" s="298">
        <v>720.48000000000013</v>
      </c>
      <c r="G177" s="210">
        <v>387.30799999999999</v>
      </c>
      <c r="H177" s="208">
        <v>439.428</v>
      </c>
      <c r="I177" s="202">
        <v>12</v>
      </c>
      <c r="J177" s="411">
        <v>0.25806499999999999</v>
      </c>
      <c r="K177" s="413">
        <v>21.517111111110999</v>
      </c>
      <c r="L177" s="276">
        <v>1.5</v>
      </c>
      <c r="M177" s="17" t="s">
        <v>172</v>
      </c>
      <c r="N177" s="205">
        <v>46</v>
      </c>
      <c r="O177" s="206">
        <v>32</v>
      </c>
      <c r="P177" s="206">
        <v>13</v>
      </c>
      <c r="Q177" s="241">
        <v>1</v>
      </c>
      <c r="R177" s="270">
        <v>6</v>
      </c>
      <c r="S177" s="210">
        <v>1</v>
      </c>
      <c r="T177" s="228">
        <v>4</v>
      </c>
      <c r="U177" s="208">
        <v>2</v>
      </c>
      <c r="V177" s="209">
        <v>0.14285714285714285</v>
      </c>
    </row>
    <row r="178" spans="2:22" ht="13.5">
      <c r="B178" s="1128">
        <v>201603</v>
      </c>
      <c r="C178" s="195" t="s">
        <v>377</v>
      </c>
      <c r="D178" s="196" t="s">
        <v>2542</v>
      </c>
      <c r="E178" s="196" t="s">
        <v>2589</v>
      </c>
      <c r="F178" s="299">
        <v>226.22900000000004</v>
      </c>
      <c r="G178" s="50">
        <v>387.08699999999999</v>
      </c>
      <c r="H178" s="166">
        <v>226.22900000000001</v>
      </c>
      <c r="I178" s="68">
        <v>8</v>
      </c>
      <c r="J178" s="410">
        <v>0.94117600000000001</v>
      </c>
      <c r="K178" s="412">
        <v>20.373000000000001</v>
      </c>
      <c r="L178" s="277">
        <v>2.375</v>
      </c>
      <c r="M178" s="17" t="s">
        <v>172</v>
      </c>
      <c r="N178" s="22">
        <v>17</v>
      </c>
      <c r="O178" s="20">
        <v>11</v>
      </c>
      <c r="P178" s="20">
        <v>6</v>
      </c>
      <c r="Q178" s="240">
        <v>0</v>
      </c>
      <c r="R178" s="269">
        <v>0</v>
      </c>
      <c r="S178" s="50">
        <v>6</v>
      </c>
      <c r="T178" s="227">
        <v>11</v>
      </c>
      <c r="U178" s="172">
        <v>5</v>
      </c>
      <c r="V178" s="278">
        <v>0.83333333333333337</v>
      </c>
    </row>
    <row r="179" spans="2:22" ht="13.5">
      <c r="B179" s="1128">
        <v>201603</v>
      </c>
      <c r="C179" s="197" t="s">
        <v>377</v>
      </c>
      <c r="D179" s="198" t="s">
        <v>1312</v>
      </c>
      <c r="E179" s="198" t="s">
        <v>1665</v>
      </c>
      <c r="F179" s="298">
        <v>455.37199999999996</v>
      </c>
      <c r="G179" s="210">
        <v>242.18299999999999</v>
      </c>
      <c r="H179" s="208">
        <v>271.88499999999999</v>
      </c>
      <c r="I179" s="202">
        <v>4</v>
      </c>
      <c r="J179" s="411">
        <v>5.1612999999999999E-2</v>
      </c>
      <c r="K179" s="413">
        <v>30.272874999999999</v>
      </c>
      <c r="L179" s="276">
        <v>2</v>
      </c>
      <c r="M179" s="17" t="s">
        <v>172</v>
      </c>
      <c r="N179" s="205">
        <v>68</v>
      </c>
      <c r="O179" s="206">
        <v>48</v>
      </c>
      <c r="P179" s="206">
        <v>19</v>
      </c>
      <c r="Q179" s="241">
        <v>1</v>
      </c>
      <c r="R179" s="270">
        <v>25</v>
      </c>
      <c r="S179" s="210">
        <v>1</v>
      </c>
      <c r="T179" s="228">
        <v>5</v>
      </c>
      <c r="U179" s="208">
        <v>3</v>
      </c>
      <c r="V179" s="209">
        <v>0.15</v>
      </c>
    </row>
    <row r="180" spans="2:22" ht="13.5">
      <c r="B180" s="1128">
        <v>201603</v>
      </c>
      <c r="C180" s="195" t="s">
        <v>377</v>
      </c>
      <c r="D180" s="196" t="s">
        <v>2543</v>
      </c>
      <c r="E180" s="196" t="s">
        <v>2590</v>
      </c>
      <c r="F180" s="299">
        <v>66.430000000000007</v>
      </c>
      <c r="G180" s="50">
        <v>66.430000000000007</v>
      </c>
      <c r="H180" s="166">
        <v>66.430000000000007</v>
      </c>
      <c r="I180" s="68">
        <v>2</v>
      </c>
      <c r="J180" s="410">
        <v>0.44444400000000001</v>
      </c>
      <c r="K180" s="412">
        <v>33.215000000000003</v>
      </c>
      <c r="L180" s="277">
        <v>1</v>
      </c>
      <c r="M180" s="17" t="s">
        <v>172</v>
      </c>
      <c r="N180" s="22">
        <v>9</v>
      </c>
      <c r="O180" s="20">
        <v>6</v>
      </c>
      <c r="P180" s="20">
        <v>3</v>
      </c>
      <c r="Q180" s="240">
        <v>0</v>
      </c>
      <c r="R180" s="269">
        <v>0</v>
      </c>
      <c r="S180" s="50">
        <v>3</v>
      </c>
      <c r="T180" s="227">
        <v>5</v>
      </c>
      <c r="U180" s="172">
        <v>2</v>
      </c>
      <c r="V180" s="278">
        <v>0.66666666666666663</v>
      </c>
    </row>
    <row r="181" spans="2:22" ht="13.5">
      <c r="B181" s="1128">
        <v>201603</v>
      </c>
      <c r="C181" s="197" t="s">
        <v>377</v>
      </c>
      <c r="D181" s="198" t="s">
        <v>1563</v>
      </c>
      <c r="E181" s="198" t="s">
        <v>1564</v>
      </c>
      <c r="F181" s="298">
        <v>532.94000000000005</v>
      </c>
      <c r="G181" s="210">
        <v>388.56700000000001</v>
      </c>
      <c r="H181" s="208">
        <v>331.5</v>
      </c>
      <c r="I181" s="202">
        <v>16</v>
      </c>
      <c r="J181" s="411">
        <v>0.21768699999999999</v>
      </c>
      <c r="K181" s="413">
        <v>12.952233333333</v>
      </c>
      <c r="L181" s="276">
        <v>1.875</v>
      </c>
      <c r="M181" s="17" t="s">
        <v>172</v>
      </c>
      <c r="N181" s="205">
        <v>70</v>
      </c>
      <c r="O181" s="206">
        <v>51</v>
      </c>
      <c r="P181" s="206">
        <v>14</v>
      </c>
      <c r="Q181" s="241">
        <v>5</v>
      </c>
      <c r="R181" s="270">
        <v>13</v>
      </c>
      <c r="S181" s="210"/>
      <c r="T181" s="228">
        <v>6</v>
      </c>
      <c r="U181" s="208">
        <v>4</v>
      </c>
      <c r="V181" s="209">
        <v>0.21052631578947367</v>
      </c>
    </row>
    <row r="182" spans="2:22" ht="13.5">
      <c r="B182" s="1128">
        <v>201603</v>
      </c>
      <c r="C182" s="195" t="s">
        <v>377</v>
      </c>
      <c r="D182" s="196" t="s">
        <v>542</v>
      </c>
      <c r="E182" s="196" t="s">
        <v>397</v>
      </c>
      <c r="F182" s="299">
        <v>111.14800000000002</v>
      </c>
      <c r="G182" s="50">
        <v>0</v>
      </c>
      <c r="H182" s="166">
        <v>0</v>
      </c>
      <c r="I182" s="68">
        <v>0</v>
      </c>
      <c r="J182" s="410">
        <v>0</v>
      </c>
      <c r="K182" s="412">
        <v>0</v>
      </c>
      <c r="L182" s="277">
        <v>0</v>
      </c>
      <c r="M182" s="17" t="s">
        <v>172</v>
      </c>
      <c r="N182" s="22">
        <v>0</v>
      </c>
      <c r="O182" s="20">
        <v>0</v>
      </c>
      <c r="P182" s="20">
        <v>0</v>
      </c>
      <c r="Q182" s="240">
        <v>0</v>
      </c>
      <c r="R182" s="269">
        <v>0</v>
      </c>
      <c r="S182" s="50"/>
      <c r="T182" s="227"/>
      <c r="U182" s="172"/>
      <c r="V182" s="278"/>
    </row>
    <row r="183" spans="2:22" ht="13.5">
      <c r="B183" s="1128">
        <v>201603</v>
      </c>
      <c r="C183" s="197" t="s">
        <v>377</v>
      </c>
      <c r="D183" s="198" t="s">
        <v>806</v>
      </c>
      <c r="E183" s="198" t="s">
        <v>807</v>
      </c>
      <c r="F183" s="298">
        <v>532.79799999999977</v>
      </c>
      <c r="G183" s="210">
        <v>286.67500000000001</v>
      </c>
      <c r="H183" s="208">
        <v>244.10300000000001</v>
      </c>
      <c r="I183" s="202">
        <v>7</v>
      </c>
      <c r="J183" s="411">
        <v>0.127273</v>
      </c>
      <c r="K183" s="413">
        <v>15.088157894737</v>
      </c>
      <c r="L183" s="276">
        <v>2.714286</v>
      </c>
      <c r="M183" s="17" t="s">
        <v>172</v>
      </c>
      <c r="N183" s="205">
        <v>55</v>
      </c>
      <c r="O183" s="206">
        <v>39</v>
      </c>
      <c r="P183" s="206">
        <v>13</v>
      </c>
      <c r="Q183" s="241">
        <v>3</v>
      </c>
      <c r="R183" s="270">
        <v>0</v>
      </c>
      <c r="S183" s="210"/>
      <c r="T183" s="228"/>
      <c r="U183" s="208"/>
      <c r="V183" s="209"/>
    </row>
    <row r="184" spans="2:22" ht="13.5">
      <c r="B184" s="1128">
        <v>201603</v>
      </c>
      <c r="C184" s="195" t="s">
        <v>377</v>
      </c>
      <c r="D184" s="196" t="s">
        <v>559</v>
      </c>
      <c r="E184" s="196" t="s">
        <v>555</v>
      </c>
      <c r="F184" s="299">
        <v>607.68840000000034</v>
      </c>
      <c r="G184" s="50">
        <v>317.12200000000001</v>
      </c>
      <c r="H184" s="166">
        <v>334.54469999999998</v>
      </c>
      <c r="I184" s="68">
        <v>10</v>
      </c>
      <c r="J184" s="410">
        <v>0.17543900000000001</v>
      </c>
      <c r="K184" s="412">
        <v>17.617888888888999</v>
      </c>
      <c r="L184" s="277">
        <v>1.8</v>
      </c>
      <c r="M184" s="17" t="s">
        <v>172</v>
      </c>
      <c r="N184" s="22">
        <v>59</v>
      </c>
      <c r="O184" s="20">
        <v>41</v>
      </c>
      <c r="P184" s="20">
        <v>16</v>
      </c>
      <c r="Q184" s="240">
        <v>2</v>
      </c>
      <c r="R184" s="269">
        <v>7</v>
      </c>
      <c r="S184" s="50">
        <v>2</v>
      </c>
      <c r="T184" s="227">
        <v>9</v>
      </c>
      <c r="U184" s="172">
        <v>7</v>
      </c>
      <c r="V184" s="278">
        <v>0.3888888888888889</v>
      </c>
    </row>
    <row r="185" spans="2:22" ht="13.5">
      <c r="B185" s="1128">
        <v>201603</v>
      </c>
      <c r="C185" s="197" t="s">
        <v>378</v>
      </c>
      <c r="D185" s="198" t="s">
        <v>998</v>
      </c>
      <c r="E185" s="198" t="s">
        <v>1668</v>
      </c>
      <c r="F185" s="298">
        <v>1006.5600000000002</v>
      </c>
      <c r="G185" s="210">
        <v>480.72500000000002</v>
      </c>
      <c r="H185" s="208">
        <v>487.24400000000003</v>
      </c>
      <c r="I185" s="202">
        <v>24</v>
      </c>
      <c r="J185" s="411">
        <v>0.19672100000000001</v>
      </c>
      <c r="K185" s="413">
        <v>13.734999999999999</v>
      </c>
      <c r="L185" s="276">
        <v>1.4583330000000001</v>
      </c>
      <c r="M185" s="17" t="s">
        <v>172</v>
      </c>
      <c r="N185" s="205">
        <v>121</v>
      </c>
      <c r="O185" s="206">
        <v>95</v>
      </c>
      <c r="P185" s="206">
        <v>19</v>
      </c>
      <c r="Q185" s="241">
        <v>7</v>
      </c>
      <c r="R185" s="270">
        <v>22</v>
      </c>
      <c r="S185" s="210">
        <v>1</v>
      </c>
      <c r="T185" s="228">
        <v>19</v>
      </c>
      <c r="U185" s="208">
        <v>8</v>
      </c>
      <c r="V185" s="209">
        <v>0.30769230769230771</v>
      </c>
    </row>
    <row r="186" spans="2:22" ht="13.5">
      <c r="B186" s="1128">
        <v>201603</v>
      </c>
      <c r="C186" s="195" t="s">
        <v>378</v>
      </c>
      <c r="D186" s="196" t="s">
        <v>1313</v>
      </c>
      <c r="E186" s="196" t="s">
        <v>1314</v>
      </c>
      <c r="F186" s="299">
        <v>931.524</v>
      </c>
      <c r="G186" s="50">
        <v>642.64099999999996</v>
      </c>
      <c r="H186" s="166">
        <v>638.92399999999998</v>
      </c>
      <c r="I186" s="68">
        <v>29</v>
      </c>
      <c r="J186" s="410">
        <v>0.25550699999999998</v>
      </c>
      <c r="K186" s="412">
        <v>13.115122448979999</v>
      </c>
      <c r="L186" s="277">
        <v>1.6896549999999999</v>
      </c>
      <c r="M186" s="17" t="s">
        <v>172</v>
      </c>
      <c r="N186" s="22">
        <v>112</v>
      </c>
      <c r="O186" s="20">
        <v>87</v>
      </c>
      <c r="P186" s="20">
        <v>18</v>
      </c>
      <c r="Q186" s="240">
        <v>7</v>
      </c>
      <c r="R186" s="269">
        <v>15</v>
      </c>
      <c r="S186" s="50"/>
      <c r="T186" s="227">
        <v>12</v>
      </c>
      <c r="U186" s="172">
        <v>8</v>
      </c>
      <c r="V186" s="278">
        <v>0.32</v>
      </c>
    </row>
    <row r="187" spans="2:22" ht="13.5">
      <c r="B187" s="1128">
        <v>201603</v>
      </c>
      <c r="C187" s="197" t="s">
        <v>378</v>
      </c>
      <c r="D187" s="198" t="s">
        <v>1001</v>
      </c>
      <c r="E187" s="198" t="s">
        <v>1059</v>
      </c>
      <c r="F187" s="298">
        <v>425.25999999999993</v>
      </c>
      <c r="G187" s="210">
        <v>222.589</v>
      </c>
      <c r="H187" s="208">
        <v>222.589</v>
      </c>
      <c r="I187" s="202">
        <v>12</v>
      </c>
      <c r="J187" s="411">
        <v>0.20869599999999999</v>
      </c>
      <c r="K187" s="413">
        <v>13.093470588235</v>
      </c>
      <c r="L187" s="276">
        <v>1.4166669999999999</v>
      </c>
      <c r="M187" s="17" t="s">
        <v>172</v>
      </c>
      <c r="N187" s="205">
        <v>60</v>
      </c>
      <c r="O187" s="206">
        <v>42</v>
      </c>
      <c r="P187" s="206">
        <v>14</v>
      </c>
      <c r="Q187" s="241">
        <v>4</v>
      </c>
      <c r="R187" s="270">
        <v>0</v>
      </c>
      <c r="S187" s="210">
        <v>1</v>
      </c>
      <c r="T187" s="228">
        <v>4</v>
      </c>
      <c r="U187" s="208">
        <v>3</v>
      </c>
      <c r="V187" s="209">
        <v>0.16666666666666666</v>
      </c>
    </row>
    <row r="188" spans="2:22" ht="13.5">
      <c r="B188" s="1128">
        <v>201603</v>
      </c>
      <c r="C188" s="195" t="s">
        <v>378</v>
      </c>
      <c r="D188" s="196" t="s">
        <v>572</v>
      </c>
      <c r="E188" s="196" t="s">
        <v>1844</v>
      </c>
      <c r="F188" s="299">
        <v>523.79399999999998</v>
      </c>
      <c r="G188" s="50">
        <v>238.536</v>
      </c>
      <c r="H188" s="166">
        <v>252.74100000000001</v>
      </c>
      <c r="I188" s="68">
        <v>8</v>
      </c>
      <c r="J188" s="410">
        <v>0.24615400000000001</v>
      </c>
      <c r="K188" s="412">
        <v>14.031529411765</v>
      </c>
      <c r="L188" s="277">
        <v>2.125</v>
      </c>
      <c r="M188" s="17" t="s">
        <v>172</v>
      </c>
      <c r="N188" s="22">
        <v>33</v>
      </c>
      <c r="O188" s="20">
        <v>23</v>
      </c>
      <c r="P188" s="20">
        <v>8</v>
      </c>
      <c r="Q188" s="240">
        <v>2</v>
      </c>
      <c r="R188" s="269">
        <v>5</v>
      </c>
      <c r="S188" s="50"/>
      <c r="T188" s="227">
        <v>6</v>
      </c>
      <c r="U188" s="172">
        <v>3</v>
      </c>
      <c r="V188" s="278">
        <v>0.3</v>
      </c>
    </row>
    <row r="189" spans="2:22" ht="13.5">
      <c r="B189" s="1128">
        <v>201603</v>
      </c>
      <c r="C189" s="197" t="s">
        <v>378</v>
      </c>
      <c r="D189" s="198" t="s">
        <v>133</v>
      </c>
      <c r="E189" s="198" t="s">
        <v>142</v>
      </c>
      <c r="F189" s="298">
        <v>3144.623</v>
      </c>
      <c r="G189" s="210">
        <v>1811.2639999999999</v>
      </c>
      <c r="H189" s="208">
        <v>1750.4960000000001</v>
      </c>
      <c r="I189" s="202">
        <v>73</v>
      </c>
      <c r="J189" s="411">
        <v>0.51773000000000002</v>
      </c>
      <c r="K189" s="413">
        <v>15.349694915254</v>
      </c>
      <c r="L189" s="276">
        <v>1.616438</v>
      </c>
      <c r="M189" s="17" t="s">
        <v>172</v>
      </c>
      <c r="N189" s="205">
        <v>139</v>
      </c>
      <c r="O189" s="206">
        <v>94</v>
      </c>
      <c r="P189" s="206">
        <v>41</v>
      </c>
      <c r="Q189" s="241">
        <v>4</v>
      </c>
      <c r="R189" s="270">
        <v>17</v>
      </c>
      <c r="S189" s="210"/>
      <c r="T189" s="228">
        <v>12</v>
      </c>
      <c r="U189" s="208">
        <v>8</v>
      </c>
      <c r="V189" s="209">
        <v>0.17777777777777778</v>
      </c>
    </row>
    <row r="190" spans="2:22" ht="13.5">
      <c r="B190" s="1128">
        <v>201603</v>
      </c>
      <c r="C190" s="195" t="s">
        <v>378</v>
      </c>
      <c r="D190" s="196" t="s">
        <v>570</v>
      </c>
      <c r="E190" s="196" t="s">
        <v>566</v>
      </c>
      <c r="F190" s="299">
        <v>2169.8959999999993</v>
      </c>
      <c r="G190" s="50">
        <v>1299.336</v>
      </c>
      <c r="H190" s="166">
        <v>1085.3409999999999</v>
      </c>
      <c r="I190" s="68">
        <v>30</v>
      </c>
      <c r="J190" s="410">
        <v>0.301508</v>
      </c>
      <c r="K190" s="412">
        <v>19.686909090909001</v>
      </c>
      <c r="L190" s="277">
        <v>2.2000000000000002</v>
      </c>
      <c r="M190" s="17" t="s">
        <v>172</v>
      </c>
      <c r="N190" s="22">
        <v>110</v>
      </c>
      <c r="O190" s="20">
        <v>85</v>
      </c>
      <c r="P190" s="20">
        <v>22</v>
      </c>
      <c r="Q190" s="240">
        <v>3</v>
      </c>
      <c r="R190" s="269">
        <v>0</v>
      </c>
      <c r="S190" s="50">
        <v>1</v>
      </c>
      <c r="T190" s="227">
        <v>18</v>
      </c>
      <c r="U190" s="172">
        <v>13</v>
      </c>
      <c r="V190" s="278">
        <v>0.52</v>
      </c>
    </row>
    <row r="191" spans="2:22" ht="13.5">
      <c r="B191" s="1128">
        <v>201603</v>
      </c>
      <c r="C191" s="197" t="s">
        <v>378</v>
      </c>
      <c r="D191" s="198" t="s">
        <v>608</v>
      </c>
      <c r="E191" s="198" t="s">
        <v>607</v>
      </c>
      <c r="F191" s="298">
        <v>542.83699999999999</v>
      </c>
      <c r="G191" s="210">
        <v>101.02</v>
      </c>
      <c r="H191" s="208">
        <v>90.72</v>
      </c>
      <c r="I191" s="202">
        <v>4</v>
      </c>
      <c r="J191" s="411">
        <v>0.137931</v>
      </c>
      <c r="K191" s="413">
        <v>20.204000000000001</v>
      </c>
      <c r="L191" s="276">
        <v>1.25</v>
      </c>
      <c r="M191" s="17" t="s">
        <v>172</v>
      </c>
      <c r="N191" s="205">
        <v>29</v>
      </c>
      <c r="O191" s="206">
        <v>22</v>
      </c>
      <c r="P191" s="206">
        <v>4</v>
      </c>
      <c r="Q191" s="241">
        <v>3</v>
      </c>
      <c r="R191" s="270">
        <v>2</v>
      </c>
      <c r="S191" s="210"/>
      <c r="T191" s="228">
        <v>1</v>
      </c>
      <c r="U191" s="208">
        <v>1</v>
      </c>
      <c r="V191" s="209">
        <v>0.14285714285714285</v>
      </c>
    </row>
    <row r="192" spans="2:22" ht="13.5">
      <c r="B192" s="1128">
        <v>201603</v>
      </c>
      <c r="C192" s="195" t="s">
        <v>378</v>
      </c>
      <c r="D192" s="196" t="s">
        <v>2591</v>
      </c>
      <c r="E192" s="196" t="s">
        <v>2592</v>
      </c>
      <c r="F192" s="299">
        <v>37.866</v>
      </c>
      <c r="G192" s="50">
        <v>37.866</v>
      </c>
      <c r="H192" s="166">
        <v>37.866</v>
      </c>
      <c r="I192" s="68">
        <v>3</v>
      </c>
      <c r="J192" s="410">
        <v>0.54545500000000002</v>
      </c>
      <c r="K192" s="412">
        <v>12.622</v>
      </c>
      <c r="L192" s="277">
        <v>1</v>
      </c>
      <c r="M192" s="17" t="s">
        <v>172</v>
      </c>
      <c r="N192" s="22">
        <v>11</v>
      </c>
      <c r="O192" s="20">
        <v>5</v>
      </c>
      <c r="P192" s="20">
        <v>6</v>
      </c>
      <c r="Q192" s="240">
        <v>0</v>
      </c>
      <c r="R192" s="269">
        <v>0</v>
      </c>
      <c r="S192" s="50">
        <v>6</v>
      </c>
      <c r="T192" s="227">
        <v>5</v>
      </c>
      <c r="U192" s="172">
        <v>2</v>
      </c>
      <c r="V192" s="278">
        <v>0.33333333333333331</v>
      </c>
    </row>
    <row r="193" spans="2:22" ht="13.5">
      <c r="B193" s="1128">
        <v>201603</v>
      </c>
      <c r="C193" s="197" t="s">
        <v>378</v>
      </c>
      <c r="D193" s="198" t="s">
        <v>913</v>
      </c>
      <c r="E193" s="198" t="s">
        <v>1242</v>
      </c>
      <c r="F193" s="298">
        <v>949.83399999999972</v>
      </c>
      <c r="G193" s="210">
        <v>544.39499999999998</v>
      </c>
      <c r="H193" s="208">
        <v>533.16300000000001</v>
      </c>
      <c r="I193" s="202">
        <v>21</v>
      </c>
      <c r="J193" s="411">
        <v>0.197183</v>
      </c>
      <c r="K193" s="413">
        <v>11.582872340426</v>
      </c>
      <c r="L193" s="276">
        <v>2.2380949999999999</v>
      </c>
      <c r="M193" s="17" t="s">
        <v>172</v>
      </c>
      <c r="N193" s="205">
        <v>109</v>
      </c>
      <c r="O193" s="206">
        <v>94</v>
      </c>
      <c r="P193" s="206">
        <v>13</v>
      </c>
      <c r="Q193" s="241">
        <v>2</v>
      </c>
      <c r="R193" s="270">
        <v>12</v>
      </c>
      <c r="S193" s="210"/>
      <c r="T193" s="228">
        <v>17</v>
      </c>
      <c r="U193" s="208">
        <v>8</v>
      </c>
      <c r="V193" s="209">
        <v>0.53333333333333333</v>
      </c>
    </row>
    <row r="194" spans="2:22" ht="13.5">
      <c r="B194" s="1128">
        <v>201603</v>
      </c>
      <c r="C194" s="195" t="s">
        <v>378</v>
      </c>
      <c r="D194" s="196" t="s">
        <v>728</v>
      </c>
      <c r="E194" s="196" t="s">
        <v>1667</v>
      </c>
      <c r="F194" s="299">
        <v>1397.902</v>
      </c>
      <c r="G194" s="50">
        <v>626.68299999999999</v>
      </c>
      <c r="H194" s="166">
        <v>635.04200000000003</v>
      </c>
      <c r="I194" s="68">
        <v>31</v>
      </c>
      <c r="J194" s="410">
        <v>0.27802700000000002</v>
      </c>
      <c r="K194" s="412">
        <v>13.333680851064001</v>
      </c>
      <c r="L194" s="277">
        <v>1.5161290000000001</v>
      </c>
      <c r="M194" s="17" t="s">
        <v>172</v>
      </c>
      <c r="N194" s="22">
        <v>117</v>
      </c>
      <c r="O194" s="20">
        <v>83</v>
      </c>
      <c r="P194" s="20">
        <v>31</v>
      </c>
      <c r="Q194" s="240">
        <v>3</v>
      </c>
      <c r="R194" s="269">
        <v>14</v>
      </c>
      <c r="S194" s="50">
        <v>8</v>
      </c>
      <c r="T194" s="227">
        <v>17</v>
      </c>
      <c r="U194" s="172">
        <v>12</v>
      </c>
      <c r="V194" s="278">
        <v>0.35294117647058826</v>
      </c>
    </row>
    <row r="195" spans="2:22" ht="13.5">
      <c r="B195" s="1128">
        <v>201603</v>
      </c>
      <c r="C195" s="197" t="s">
        <v>378</v>
      </c>
      <c r="D195" s="198" t="s">
        <v>136</v>
      </c>
      <c r="E195" s="198" t="s">
        <v>141</v>
      </c>
      <c r="F195" s="298">
        <v>2632.5769999999993</v>
      </c>
      <c r="G195" s="210">
        <v>1572.942</v>
      </c>
      <c r="H195" s="208">
        <v>1554.8530000000001</v>
      </c>
      <c r="I195" s="202">
        <v>46</v>
      </c>
      <c r="J195" s="411">
        <v>0.37398399999999998</v>
      </c>
      <c r="K195" s="413">
        <v>20.427818181818001</v>
      </c>
      <c r="L195" s="276">
        <v>1.673913</v>
      </c>
      <c r="M195" s="17" t="s">
        <v>172</v>
      </c>
      <c r="N195" s="205">
        <v>129</v>
      </c>
      <c r="O195" s="206">
        <v>104</v>
      </c>
      <c r="P195" s="206">
        <v>20</v>
      </c>
      <c r="Q195" s="241">
        <v>5</v>
      </c>
      <c r="R195" s="270">
        <v>8</v>
      </c>
      <c r="S195" s="210">
        <v>1</v>
      </c>
      <c r="T195" s="228">
        <v>19</v>
      </c>
      <c r="U195" s="208">
        <v>10</v>
      </c>
      <c r="V195" s="209">
        <v>0.4</v>
      </c>
    </row>
    <row r="196" spans="2:22" ht="13.5">
      <c r="B196" s="1128">
        <v>201603</v>
      </c>
      <c r="C196" s="195" t="s">
        <v>378</v>
      </c>
      <c r="D196" s="196" t="s">
        <v>571</v>
      </c>
      <c r="E196" s="196" t="s">
        <v>567</v>
      </c>
      <c r="F196" s="299">
        <v>943.05500000000052</v>
      </c>
      <c r="G196" s="50">
        <v>356.32299999999998</v>
      </c>
      <c r="H196" s="166">
        <v>356.32299999999998</v>
      </c>
      <c r="I196" s="68">
        <v>20</v>
      </c>
      <c r="J196" s="410">
        <v>0.16460900000000001</v>
      </c>
      <c r="K196" s="412">
        <v>11.877433333333</v>
      </c>
      <c r="L196" s="277">
        <v>1.5</v>
      </c>
      <c r="M196" s="17" t="s">
        <v>172</v>
      </c>
      <c r="N196" s="22">
        <v>129</v>
      </c>
      <c r="O196" s="20">
        <v>102</v>
      </c>
      <c r="P196" s="20">
        <v>23</v>
      </c>
      <c r="Q196" s="240">
        <v>4</v>
      </c>
      <c r="R196" s="269">
        <v>14</v>
      </c>
      <c r="S196" s="50">
        <v>1</v>
      </c>
      <c r="T196" s="227">
        <v>28</v>
      </c>
      <c r="U196" s="172">
        <v>15</v>
      </c>
      <c r="V196" s="278">
        <v>0.55555555555555558</v>
      </c>
    </row>
    <row r="197" spans="2:22" ht="13.5">
      <c r="B197" s="1128">
        <v>201603</v>
      </c>
      <c r="C197" s="197" t="s">
        <v>378</v>
      </c>
      <c r="D197" s="198" t="s">
        <v>1464</v>
      </c>
      <c r="E197" s="198" t="s">
        <v>1465</v>
      </c>
      <c r="F197" s="298">
        <v>1418.1209999999992</v>
      </c>
      <c r="G197" s="210">
        <v>790.07899999999995</v>
      </c>
      <c r="H197" s="208">
        <v>769.93399999999997</v>
      </c>
      <c r="I197" s="202">
        <v>32</v>
      </c>
      <c r="J197" s="411">
        <v>0.22939100000000001</v>
      </c>
      <c r="K197" s="413">
        <v>14.907150943396001</v>
      </c>
      <c r="L197" s="276">
        <v>1.65625</v>
      </c>
      <c r="M197" s="17" t="s">
        <v>172</v>
      </c>
      <c r="N197" s="205">
        <v>137</v>
      </c>
      <c r="O197" s="206">
        <v>102</v>
      </c>
      <c r="P197" s="206">
        <v>32</v>
      </c>
      <c r="Q197" s="241">
        <v>3</v>
      </c>
      <c r="R197" s="270">
        <v>23</v>
      </c>
      <c r="S197" s="210">
        <v>2</v>
      </c>
      <c r="T197" s="228">
        <v>16</v>
      </c>
      <c r="U197" s="208">
        <v>10</v>
      </c>
      <c r="V197" s="209">
        <v>0.2857142857142857</v>
      </c>
    </row>
    <row r="198" spans="2:22" ht="13.5">
      <c r="B198" s="1128">
        <v>201603</v>
      </c>
      <c r="C198" s="195" t="s">
        <v>378</v>
      </c>
      <c r="D198" s="196" t="s">
        <v>573</v>
      </c>
      <c r="E198" s="196" t="s">
        <v>569</v>
      </c>
      <c r="F198" s="299"/>
      <c r="G198" s="50">
        <v>0</v>
      </c>
      <c r="H198" s="166">
        <v>0</v>
      </c>
      <c r="I198" s="68">
        <v>0</v>
      </c>
      <c r="J198" s="410">
        <v>0</v>
      </c>
      <c r="K198" s="412">
        <v>0</v>
      </c>
      <c r="L198" s="277">
        <v>0</v>
      </c>
      <c r="M198" s="17" t="s">
        <v>172</v>
      </c>
      <c r="N198" s="22">
        <v>0</v>
      </c>
      <c r="O198" s="20">
        <v>0</v>
      </c>
      <c r="P198" s="20">
        <v>0</v>
      </c>
      <c r="Q198" s="240">
        <v>0</v>
      </c>
      <c r="R198" s="269">
        <v>0</v>
      </c>
      <c r="S198" s="50"/>
      <c r="T198" s="227"/>
      <c r="U198" s="172"/>
      <c r="V198" s="278"/>
    </row>
    <row r="199" spans="2:22" ht="13.5">
      <c r="B199" s="1128">
        <v>201603</v>
      </c>
      <c r="C199" s="197" t="s">
        <v>378</v>
      </c>
      <c r="D199" s="198" t="s">
        <v>703</v>
      </c>
      <c r="E199" s="198" t="s">
        <v>704</v>
      </c>
      <c r="F199" s="298">
        <v>1393.0449999999994</v>
      </c>
      <c r="G199" s="210">
        <v>897.54499999999996</v>
      </c>
      <c r="H199" s="208">
        <v>872.58299999999997</v>
      </c>
      <c r="I199" s="202">
        <v>40</v>
      </c>
      <c r="J199" s="411">
        <v>0.38461499999999998</v>
      </c>
      <c r="K199" s="413">
        <v>13.808384615385</v>
      </c>
      <c r="L199" s="276">
        <v>1.625</v>
      </c>
      <c r="M199" s="17" t="s">
        <v>172</v>
      </c>
      <c r="N199" s="205">
        <v>114</v>
      </c>
      <c r="O199" s="206">
        <v>90</v>
      </c>
      <c r="P199" s="206">
        <v>19</v>
      </c>
      <c r="Q199" s="241">
        <v>5</v>
      </c>
      <c r="R199" s="270">
        <v>3</v>
      </c>
      <c r="S199" s="210"/>
      <c r="T199" s="228">
        <v>23</v>
      </c>
      <c r="U199" s="208">
        <v>12</v>
      </c>
      <c r="V199" s="209">
        <v>0.5</v>
      </c>
    </row>
    <row r="200" spans="2:22" ht="13.5">
      <c r="B200" s="1128">
        <v>201603</v>
      </c>
      <c r="C200" s="195" t="s">
        <v>378</v>
      </c>
      <c r="D200" s="196" t="s">
        <v>1461</v>
      </c>
      <c r="E200" s="196" t="s">
        <v>926</v>
      </c>
      <c r="F200" s="299">
        <v>3048.5690000000009</v>
      </c>
      <c r="G200" s="50">
        <v>1789.7380000000001</v>
      </c>
      <c r="H200" s="166">
        <v>1760.4449999999999</v>
      </c>
      <c r="I200" s="68">
        <v>66</v>
      </c>
      <c r="J200" s="410">
        <v>0.411215</v>
      </c>
      <c r="K200" s="412">
        <v>18.450907216495001</v>
      </c>
      <c r="L200" s="277">
        <v>1.469697</v>
      </c>
      <c r="M200" s="17" t="s">
        <v>172</v>
      </c>
      <c r="N200" s="22">
        <v>173</v>
      </c>
      <c r="O200" s="20">
        <v>128</v>
      </c>
      <c r="P200" s="20">
        <v>38</v>
      </c>
      <c r="Q200" s="240">
        <v>7</v>
      </c>
      <c r="R200" s="269">
        <v>6</v>
      </c>
      <c r="S200" s="50">
        <v>4</v>
      </c>
      <c r="T200" s="227">
        <v>27</v>
      </c>
      <c r="U200" s="172">
        <v>16</v>
      </c>
      <c r="V200" s="278">
        <v>0.35555555555555557</v>
      </c>
    </row>
    <row r="201" spans="2:22" ht="13.5">
      <c r="B201" s="1128">
        <v>201603</v>
      </c>
      <c r="C201" s="197" t="s">
        <v>378</v>
      </c>
      <c r="D201" s="198" t="s">
        <v>131</v>
      </c>
      <c r="E201" s="198" t="s">
        <v>140</v>
      </c>
      <c r="F201" s="298">
        <v>1437.5809999999994</v>
      </c>
      <c r="G201" s="210">
        <v>655.45699999999999</v>
      </c>
      <c r="H201" s="208">
        <v>644.58399999999995</v>
      </c>
      <c r="I201" s="202">
        <v>25</v>
      </c>
      <c r="J201" s="411">
        <v>0.32894699999999999</v>
      </c>
      <c r="K201" s="413">
        <v>19.862333333333002</v>
      </c>
      <c r="L201" s="276">
        <v>1.32</v>
      </c>
      <c r="M201" s="17" t="s">
        <v>172</v>
      </c>
      <c r="N201" s="205">
        <v>76</v>
      </c>
      <c r="O201" s="206">
        <v>55</v>
      </c>
      <c r="P201" s="206">
        <v>19</v>
      </c>
      <c r="Q201" s="241">
        <v>2</v>
      </c>
      <c r="R201" s="270">
        <v>8</v>
      </c>
      <c r="S201" s="210"/>
      <c r="T201" s="228">
        <v>8</v>
      </c>
      <c r="U201" s="208">
        <v>5</v>
      </c>
      <c r="V201" s="209">
        <v>0.23809523809523808</v>
      </c>
    </row>
    <row r="202" spans="2:22" ht="13.5">
      <c r="B202" s="1128">
        <v>201603</v>
      </c>
      <c r="C202" s="195" t="s">
        <v>378</v>
      </c>
      <c r="D202" s="196" t="s">
        <v>1462</v>
      </c>
      <c r="E202" s="196" t="s">
        <v>1463</v>
      </c>
      <c r="F202" s="299">
        <v>2488.48</v>
      </c>
      <c r="G202" s="50">
        <v>1404.0119999999999</v>
      </c>
      <c r="H202" s="166">
        <v>1388.596</v>
      </c>
      <c r="I202" s="68">
        <v>70</v>
      </c>
      <c r="J202" s="410">
        <v>0.33898299999999998</v>
      </c>
      <c r="K202" s="412">
        <v>12.000102564102999</v>
      </c>
      <c r="L202" s="277">
        <v>1.6714290000000001</v>
      </c>
      <c r="M202" s="17" t="s">
        <v>172</v>
      </c>
      <c r="N202" s="22">
        <v>205</v>
      </c>
      <c r="O202" s="20">
        <v>154</v>
      </c>
      <c r="P202" s="20">
        <v>50</v>
      </c>
      <c r="Q202" s="240">
        <v>1</v>
      </c>
      <c r="R202" s="269">
        <v>37</v>
      </c>
      <c r="S202" s="50"/>
      <c r="T202" s="227">
        <v>34</v>
      </c>
      <c r="U202" s="172">
        <v>22</v>
      </c>
      <c r="V202" s="278">
        <v>0.43137254901960786</v>
      </c>
    </row>
    <row r="203" spans="2:22" ht="13.5">
      <c r="B203" s="1128">
        <v>201603</v>
      </c>
      <c r="C203" s="197" t="s">
        <v>378</v>
      </c>
      <c r="D203" s="198" t="s">
        <v>130</v>
      </c>
      <c r="E203" s="198" t="s">
        <v>139</v>
      </c>
      <c r="F203" s="298">
        <v>2261.411999999998</v>
      </c>
      <c r="G203" s="210">
        <v>1341.242</v>
      </c>
      <c r="H203" s="208">
        <v>1343.6089999999999</v>
      </c>
      <c r="I203" s="202">
        <v>50</v>
      </c>
      <c r="J203" s="411">
        <v>0.238095</v>
      </c>
      <c r="K203" s="413">
        <v>14.738923076922999</v>
      </c>
      <c r="L203" s="276">
        <v>1.82</v>
      </c>
      <c r="M203" s="17" t="s">
        <v>172</v>
      </c>
      <c r="N203" s="205">
        <v>204</v>
      </c>
      <c r="O203" s="206">
        <v>162</v>
      </c>
      <c r="P203" s="206">
        <v>32</v>
      </c>
      <c r="Q203" s="241">
        <v>10</v>
      </c>
      <c r="R203" s="270">
        <v>28</v>
      </c>
      <c r="S203" s="210"/>
      <c r="T203" s="228">
        <v>16</v>
      </c>
      <c r="U203" s="208">
        <v>9</v>
      </c>
      <c r="V203" s="209">
        <v>0.21428571428571427</v>
      </c>
    </row>
    <row r="204" spans="2:22" ht="13.5">
      <c r="B204" s="1128">
        <v>201603</v>
      </c>
      <c r="C204" s="195" t="s">
        <v>378</v>
      </c>
      <c r="D204" s="196" t="s">
        <v>2593</v>
      </c>
      <c r="E204" s="196" t="s">
        <v>2594</v>
      </c>
      <c r="F204" s="299">
        <v>124.366</v>
      </c>
      <c r="G204" s="50">
        <v>124.366</v>
      </c>
      <c r="H204" s="166">
        <v>124.366</v>
      </c>
      <c r="I204" s="68">
        <v>4</v>
      </c>
      <c r="J204" s="410">
        <v>0.66666700000000001</v>
      </c>
      <c r="K204" s="412">
        <v>20.727666666666998</v>
      </c>
      <c r="L204" s="277">
        <v>1.5</v>
      </c>
      <c r="M204" s="17" t="s">
        <v>172</v>
      </c>
      <c r="N204" s="22">
        <v>12</v>
      </c>
      <c r="O204" s="20">
        <v>6</v>
      </c>
      <c r="P204" s="20">
        <v>6</v>
      </c>
      <c r="Q204" s="240">
        <v>0</v>
      </c>
      <c r="R204" s="269">
        <v>0</v>
      </c>
      <c r="S204" s="50">
        <v>5</v>
      </c>
      <c r="T204" s="227">
        <v>6</v>
      </c>
      <c r="U204" s="172">
        <v>2</v>
      </c>
      <c r="V204" s="278">
        <v>0.33333333333333331</v>
      </c>
    </row>
    <row r="205" spans="2:22" ht="13.5">
      <c r="B205" s="1128">
        <v>201603</v>
      </c>
      <c r="C205" s="197" t="s">
        <v>378</v>
      </c>
      <c r="D205" s="198" t="s">
        <v>1466</v>
      </c>
      <c r="E205" s="198" t="s">
        <v>1467</v>
      </c>
      <c r="F205" s="298">
        <v>1262.0340000000001</v>
      </c>
      <c r="G205" s="210">
        <v>561.17499999999995</v>
      </c>
      <c r="H205" s="208">
        <v>625.33199999999999</v>
      </c>
      <c r="I205" s="202">
        <v>24</v>
      </c>
      <c r="J205" s="411">
        <v>0.275862</v>
      </c>
      <c r="K205" s="413">
        <v>17.536718749999999</v>
      </c>
      <c r="L205" s="276">
        <v>1.3333330000000001</v>
      </c>
      <c r="M205" s="17" t="s">
        <v>172</v>
      </c>
      <c r="N205" s="205">
        <v>86</v>
      </c>
      <c r="O205" s="206">
        <v>74</v>
      </c>
      <c r="P205" s="206">
        <v>8</v>
      </c>
      <c r="Q205" s="241">
        <v>4</v>
      </c>
      <c r="R205" s="270">
        <v>17</v>
      </c>
      <c r="S205" s="210"/>
      <c r="T205" s="228">
        <v>15</v>
      </c>
      <c r="U205" s="208">
        <v>5</v>
      </c>
      <c r="V205" s="209">
        <v>0.41666666666666669</v>
      </c>
    </row>
    <row r="206" spans="2:22" ht="13.5">
      <c r="B206" s="1128">
        <v>201603</v>
      </c>
      <c r="C206" s="195" t="s">
        <v>378</v>
      </c>
      <c r="D206" s="196" t="s">
        <v>1002</v>
      </c>
      <c r="E206" s="196" t="s">
        <v>1181</v>
      </c>
      <c r="F206" s="299">
        <v>1570.6419999999989</v>
      </c>
      <c r="G206" s="50">
        <v>859.22900000000004</v>
      </c>
      <c r="H206" s="166">
        <v>849.50099999999998</v>
      </c>
      <c r="I206" s="68">
        <v>43</v>
      </c>
      <c r="J206" s="410">
        <v>0.302817</v>
      </c>
      <c r="K206" s="412">
        <v>11.611202702702998</v>
      </c>
      <c r="L206" s="277">
        <v>1.7209300000000001</v>
      </c>
      <c r="M206" s="17" t="s">
        <v>172</v>
      </c>
      <c r="N206" s="22">
        <v>153</v>
      </c>
      <c r="O206" s="20">
        <v>119</v>
      </c>
      <c r="P206" s="20">
        <v>23</v>
      </c>
      <c r="Q206" s="240">
        <v>11</v>
      </c>
      <c r="R206" s="269">
        <v>9</v>
      </c>
      <c r="S206" s="50">
        <v>1</v>
      </c>
      <c r="T206" s="227">
        <v>30</v>
      </c>
      <c r="U206" s="172">
        <v>12</v>
      </c>
      <c r="V206" s="278">
        <v>0.35294117647058826</v>
      </c>
    </row>
    <row r="207" spans="2:22" ht="13.5">
      <c r="B207" s="1128">
        <v>201603</v>
      </c>
      <c r="C207" s="197" t="s">
        <v>1942</v>
      </c>
      <c r="D207" s="198" t="s">
        <v>1940</v>
      </c>
      <c r="E207" s="198" t="s">
        <v>1948</v>
      </c>
      <c r="F207" s="298">
        <v>1824.309999999999</v>
      </c>
      <c r="G207" s="210">
        <v>1185.201</v>
      </c>
      <c r="H207" s="208">
        <v>1179.587</v>
      </c>
      <c r="I207" s="202">
        <v>48</v>
      </c>
      <c r="J207" s="411">
        <v>0.32107000000000002</v>
      </c>
      <c r="K207" s="413">
        <v>13.781406976744</v>
      </c>
      <c r="L207" s="276">
        <v>1.7916669999999999</v>
      </c>
      <c r="M207" s="17" t="s">
        <v>172</v>
      </c>
      <c r="N207" s="205">
        <v>148</v>
      </c>
      <c r="O207" s="206">
        <v>117</v>
      </c>
      <c r="P207" s="206">
        <v>31</v>
      </c>
      <c r="Q207" s="241">
        <v>0</v>
      </c>
      <c r="R207" s="270">
        <v>27</v>
      </c>
      <c r="S207" s="210">
        <v>2</v>
      </c>
      <c r="T207" s="228">
        <v>22</v>
      </c>
      <c r="U207" s="208">
        <v>11</v>
      </c>
      <c r="V207" s="209">
        <v>0.35483870967741937</v>
      </c>
    </row>
    <row r="208" spans="2:22" ht="13.5">
      <c r="B208" s="1128">
        <v>201602</v>
      </c>
      <c r="C208" s="197" t="s">
        <v>377</v>
      </c>
      <c r="D208" s="198" t="s">
        <v>1457</v>
      </c>
      <c r="E208" s="198" t="s">
        <v>1458</v>
      </c>
      <c r="F208" s="298">
        <v>444.07000000000011</v>
      </c>
      <c r="G208" s="210">
        <v>272.50299999999999</v>
      </c>
      <c r="H208" s="208">
        <v>287.29899999999998</v>
      </c>
      <c r="I208" s="202">
        <v>8</v>
      </c>
      <c r="J208" s="411">
        <v>0.17391300000000001</v>
      </c>
      <c r="K208" s="413">
        <v>20.961769230769001</v>
      </c>
      <c r="L208" s="276">
        <v>1.625</v>
      </c>
      <c r="M208" s="17" t="s">
        <v>172</v>
      </c>
      <c r="N208" s="205">
        <v>48</v>
      </c>
      <c r="O208" s="206">
        <v>36</v>
      </c>
      <c r="P208" s="206">
        <v>7</v>
      </c>
      <c r="Q208" s="241">
        <v>5</v>
      </c>
      <c r="R208" s="270">
        <v>0</v>
      </c>
      <c r="S208" s="210"/>
      <c r="T208" s="228">
        <v>4</v>
      </c>
      <c r="U208" s="208">
        <v>3</v>
      </c>
      <c r="V208" s="209">
        <v>0.25</v>
      </c>
    </row>
    <row r="209" spans="2:22" ht="13.5">
      <c r="B209" s="1128">
        <v>201602</v>
      </c>
      <c r="C209" s="195" t="s">
        <v>377</v>
      </c>
      <c r="D209" s="196" t="s">
        <v>997</v>
      </c>
      <c r="E209" s="196" t="s">
        <v>1180</v>
      </c>
      <c r="F209" s="299">
        <v>316.43400000000008</v>
      </c>
      <c r="G209" s="50">
        <v>134.042</v>
      </c>
      <c r="H209" s="166">
        <v>106.67</v>
      </c>
      <c r="I209" s="68">
        <v>7</v>
      </c>
      <c r="J209" s="410">
        <v>8.5889999999999994E-2</v>
      </c>
      <c r="K209" s="412">
        <v>14.893555555555999</v>
      </c>
      <c r="L209" s="277">
        <v>1.285714</v>
      </c>
      <c r="M209" s="17" t="s">
        <v>172</v>
      </c>
      <c r="N209" s="22">
        <v>83</v>
      </c>
      <c r="O209" s="20">
        <v>62</v>
      </c>
      <c r="P209" s="20">
        <v>16</v>
      </c>
      <c r="Q209" s="240">
        <v>5</v>
      </c>
      <c r="R209" s="269">
        <v>0</v>
      </c>
      <c r="S209" s="50"/>
      <c r="T209" s="227">
        <v>3</v>
      </c>
      <c r="U209" s="172">
        <v>2</v>
      </c>
      <c r="V209" s="278">
        <v>9.5238095238095233E-2</v>
      </c>
    </row>
    <row r="210" spans="2:22" ht="13.5">
      <c r="B210" s="1128">
        <v>201602</v>
      </c>
      <c r="C210" s="197" t="s">
        <v>377</v>
      </c>
      <c r="D210" s="198" t="s">
        <v>801</v>
      </c>
      <c r="E210" s="198" t="s">
        <v>802</v>
      </c>
      <c r="F210" s="298">
        <v>181.58600000000001</v>
      </c>
      <c r="G210" s="210">
        <v>139.94</v>
      </c>
      <c r="H210" s="208">
        <v>181.387</v>
      </c>
      <c r="I210" s="202">
        <v>14</v>
      </c>
      <c r="J210" s="411">
        <v>0.25925900000000002</v>
      </c>
      <c r="K210" s="413">
        <v>9.9957142857140013</v>
      </c>
      <c r="L210" s="276">
        <v>1</v>
      </c>
      <c r="M210" s="17" t="s">
        <v>172</v>
      </c>
      <c r="N210" s="205">
        <v>54</v>
      </c>
      <c r="O210" s="206">
        <v>39</v>
      </c>
      <c r="P210" s="206">
        <v>13</v>
      </c>
      <c r="Q210" s="241">
        <v>2</v>
      </c>
      <c r="R210" s="270">
        <v>0</v>
      </c>
      <c r="S210" s="210"/>
      <c r="T210" s="228"/>
      <c r="U210" s="208"/>
      <c r="V210" s="209"/>
    </row>
    <row r="211" spans="2:22" ht="13.5">
      <c r="B211" s="1128">
        <v>201602</v>
      </c>
      <c r="C211" s="195" t="s">
        <v>377</v>
      </c>
      <c r="D211" s="196" t="s">
        <v>560</v>
      </c>
      <c r="E211" s="196" t="s">
        <v>556</v>
      </c>
      <c r="F211" s="299">
        <v>243.08200000000008</v>
      </c>
      <c r="G211" s="50">
        <v>84.35</v>
      </c>
      <c r="H211" s="166">
        <v>48.066000000000003</v>
      </c>
      <c r="I211" s="68">
        <v>4</v>
      </c>
      <c r="J211" s="410">
        <v>6.0606E-2</v>
      </c>
      <c r="K211" s="412">
        <v>28.116666666667001</v>
      </c>
      <c r="L211" s="277">
        <v>0.75</v>
      </c>
      <c r="M211" s="17" t="s">
        <v>172</v>
      </c>
      <c r="N211" s="22">
        <v>60</v>
      </c>
      <c r="O211" s="20">
        <v>45</v>
      </c>
      <c r="P211" s="20">
        <v>14</v>
      </c>
      <c r="Q211" s="240">
        <v>1</v>
      </c>
      <c r="R211" s="269">
        <v>12</v>
      </c>
      <c r="S211" s="50"/>
      <c r="T211" s="227"/>
      <c r="U211" s="172"/>
      <c r="V211" s="278"/>
    </row>
    <row r="212" spans="2:22" ht="13.5">
      <c r="B212" s="1128">
        <v>201602</v>
      </c>
      <c r="C212" s="197" t="s">
        <v>377</v>
      </c>
      <c r="D212" s="198" t="s">
        <v>561</v>
      </c>
      <c r="E212" s="198" t="s">
        <v>1671</v>
      </c>
      <c r="F212" s="298">
        <v>89.125999999999976</v>
      </c>
      <c r="G212" s="210">
        <v>33.340000000000003</v>
      </c>
      <c r="H212" s="208">
        <v>50.095999999999997</v>
      </c>
      <c r="I212" s="202">
        <v>2</v>
      </c>
      <c r="J212" s="411">
        <v>6.7796999999999996E-2</v>
      </c>
      <c r="K212" s="413">
        <v>11.113333333333001</v>
      </c>
      <c r="L212" s="276">
        <v>1.5</v>
      </c>
      <c r="M212" s="17" t="s">
        <v>172</v>
      </c>
      <c r="N212" s="205">
        <v>29</v>
      </c>
      <c r="O212" s="206">
        <v>19</v>
      </c>
      <c r="P212" s="206">
        <v>8</v>
      </c>
      <c r="Q212" s="241">
        <v>2</v>
      </c>
      <c r="R212" s="270">
        <v>1</v>
      </c>
      <c r="S212" s="210"/>
      <c r="T212" s="228"/>
      <c r="U212" s="208"/>
      <c r="V212" s="209"/>
    </row>
    <row r="213" spans="2:22" ht="13.5">
      <c r="B213" s="1128">
        <v>201602</v>
      </c>
      <c r="C213" s="195" t="s">
        <v>377</v>
      </c>
      <c r="D213" s="196" t="s">
        <v>803</v>
      </c>
      <c r="E213" s="196" t="s">
        <v>912</v>
      </c>
      <c r="F213" s="299">
        <v>524.32999999999993</v>
      </c>
      <c r="G213" s="50">
        <v>215.52699999999999</v>
      </c>
      <c r="H213" s="166">
        <v>211.126</v>
      </c>
      <c r="I213" s="68">
        <v>11</v>
      </c>
      <c r="J213" s="410">
        <v>0.122905</v>
      </c>
      <c r="K213" s="412">
        <v>17.960583333333002</v>
      </c>
      <c r="L213" s="277">
        <v>1.0909089999999999</v>
      </c>
      <c r="M213" s="17" t="s">
        <v>172</v>
      </c>
      <c r="N213" s="22">
        <v>89</v>
      </c>
      <c r="O213" s="20">
        <v>66</v>
      </c>
      <c r="P213" s="20">
        <v>21</v>
      </c>
      <c r="Q213" s="240">
        <v>2</v>
      </c>
      <c r="R213" s="269">
        <v>5</v>
      </c>
      <c r="S213" s="50"/>
      <c r="T213" s="227">
        <v>4</v>
      </c>
      <c r="U213" s="172">
        <v>3</v>
      </c>
      <c r="V213" s="278">
        <v>0.13043478260869565</v>
      </c>
    </row>
    <row r="214" spans="2:22" ht="13.5">
      <c r="B214" s="1128">
        <v>201602</v>
      </c>
      <c r="C214" s="197" t="s">
        <v>377</v>
      </c>
      <c r="D214" s="198" t="s">
        <v>553</v>
      </c>
      <c r="E214" s="198" t="s">
        <v>552</v>
      </c>
      <c r="F214" s="298">
        <v>503.589</v>
      </c>
      <c r="G214" s="210">
        <v>222.452</v>
      </c>
      <c r="H214" s="208">
        <v>217.47200000000001</v>
      </c>
      <c r="I214" s="202">
        <v>16</v>
      </c>
      <c r="J214" s="411">
        <v>0.207792</v>
      </c>
      <c r="K214" s="413">
        <v>10.592952380952001</v>
      </c>
      <c r="L214" s="276">
        <v>1.3125</v>
      </c>
      <c r="M214" s="17" t="s">
        <v>172</v>
      </c>
      <c r="N214" s="205">
        <v>78</v>
      </c>
      <c r="O214" s="206">
        <v>62</v>
      </c>
      <c r="P214" s="206">
        <v>16</v>
      </c>
      <c r="Q214" s="241">
        <v>0</v>
      </c>
      <c r="R214" s="270">
        <v>1</v>
      </c>
      <c r="S214" s="210"/>
      <c r="T214" s="228">
        <v>3</v>
      </c>
      <c r="U214" s="208">
        <v>3</v>
      </c>
      <c r="V214" s="209">
        <v>0.1875</v>
      </c>
    </row>
    <row r="215" spans="2:22" ht="13.5">
      <c r="B215" s="1128">
        <v>201602</v>
      </c>
      <c r="C215" s="195" t="s">
        <v>377</v>
      </c>
      <c r="D215" s="196" t="s">
        <v>64</v>
      </c>
      <c r="E215" s="196" t="s">
        <v>65</v>
      </c>
      <c r="F215" s="299">
        <v>971.54299999999989</v>
      </c>
      <c r="G215" s="50">
        <v>631.66899999999998</v>
      </c>
      <c r="H215" s="166">
        <v>657.08199999999999</v>
      </c>
      <c r="I215" s="68">
        <v>16</v>
      </c>
      <c r="J215" s="410">
        <v>0.141593</v>
      </c>
      <c r="K215" s="412">
        <v>19.739656249999999</v>
      </c>
      <c r="L215" s="277">
        <v>2</v>
      </c>
      <c r="M215" s="17" t="s">
        <v>172</v>
      </c>
      <c r="N215" s="22">
        <v>114</v>
      </c>
      <c r="O215" s="20">
        <v>84</v>
      </c>
      <c r="P215" s="20">
        <v>24</v>
      </c>
      <c r="Q215" s="240">
        <v>6</v>
      </c>
      <c r="R215" s="269">
        <v>3</v>
      </c>
      <c r="S215" s="50"/>
      <c r="T215" s="227">
        <v>4</v>
      </c>
      <c r="U215" s="172">
        <v>4</v>
      </c>
      <c r="V215" s="278">
        <v>0.13333333333333333</v>
      </c>
    </row>
    <row r="216" spans="2:22" ht="13.5">
      <c r="B216" s="1128">
        <v>201602</v>
      </c>
      <c r="C216" s="197" t="s">
        <v>377</v>
      </c>
      <c r="D216" s="198" t="s">
        <v>138</v>
      </c>
      <c r="E216" s="198" t="s">
        <v>145</v>
      </c>
      <c r="F216" s="298">
        <v>298.21599999999995</v>
      </c>
      <c r="G216" s="210">
        <v>108.402</v>
      </c>
      <c r="H216" s="208">
        <v>107.49299999999999</v>
      </c>
      <c r="I216" s="202">
        <v>8</v>
      </c>
      <c r="J216" s="411">
        <v>0.100629</v>
      </c>
      <c r="K216" s="413">
        <v>12.044666666667</v>
      </c>
      <c r="L216" s="276">
        <v>1.125</v>
      </c>
      <c r="M216" s="17" t="s">
        <v>172</v>
      </c>
      <c r="N216" s="205">
        <v>80</v>
      </c>
      <c r="O216" s="206">
        <v>59</v>
      </c>
      <c r="P216" s="206">
        <v>15</v>
      </c>
      <c r="Q216" s="241">
        <v>6</v>
      </c>
      <c r="R216" s="270">
        <v>0</v>
      </c>
      <c r="S216" s="210"/>
      <c r="T216" s="228">
        <v>1</v>
      </c>
      <c r="U216" s="208">
        <v>1</v>
      </c>
      <c r="V216" s="209">
        <v>4.7619047619047616E-2</v>
      </c>
    </row>
    <row r="217" spans="2:22" ht="13.5">
      <c r="B217" s="1128">
        <v>201602</v>
      </c>
      <c r="C217" s="195" t="s">
        <v>377</v>
      </c>
      <c r="D217" s="196" t="s">
        <v>643</v>
      </c>
      <c r="E217" s="196" t="s">
        <v>1660</v>
      </c>
      <c r="F217" s="299">
        <v>407.51799999999986</v>
      </c>
      <c r="G217" s="50">
        <v>122.489</v>
      </c>
      <c r="H217" s="166">
        <v>176.072</v>
      </c>
      <c r="I217" s="68">
        <v>10</v>
      </c>
      <c r="J217" s="410">
        <v>6.3492000000000007E-2</v>
      </c>
      <c r="K217" s="412">
        <v>10.207416666666999</v>
      </c>
      <c r="L217" s="277">
        <v>1.2</v>
      </c>
      <c r="M217" s="17" t="s">
        <v>172</v>
      </c>
      <c r="N217" s="22">
        <v>159</v>
      </c>
      <c r="O217" s="20">
        <v>129</v>
      </c>
      <c r="P217" s="20">
        <v>27</v>
      </c>
      <c r="Q217" s="240">
        <v>3</v>
      </c>
      <c r="R217" s="269">
        <v>0</v>
      </c>
      <c r="S217" s="50"/>
      <c r="T217" s="227">
        <v>3</v>
      </c>
      <c r="U217" s="172">
        <v>1</v>
      </c>
      <c r="V217" s="278">
        <v>3.3333333333333333E-2</v>
      </c>
    </row>
    <row r="218" spans="2:22" ht="13.5">
      <c r="B218" s="1128">
        <v>201602</v>
      </c>
      <c r="C218" s="197" t="s">
        <v>377</v>
      </c>
      <c r="D218" s="198" t="s">
        <v>644</v>
      </c>
      <c r="E218" s="198" t="s">
        <v>695</v>
      </c>
      <c r="F218" s="298">
        <v>1915.633999999972</v>
      </c>
      <c r="G218" s="210">
        <v>856.221</v>
      </c>
      <c r="H218" s="208">
        <v>838.41600000000005</v>
      </c>
      <c r="I218" s="202">
        <v>11</v>
      </c>
      <c r="J218" s="411">
        <v>0.162963</v>
      </c>
      <c r="K218" s="413">
        <v>53.5138125</v>
      </c>
      <c r="L218" s="276">
        <v>1.454545</v>
      </c>
      <c r="M218" s="17" t="s">
        <v>172</v>
      </c>
      <c r="N218" s="205">
        <v>65</v>
      </c>
      <c r="O218" s="206">
        <v>50</v>
      </c>
      <c r="P218" s="206">
        <v>13</v>
      </c>
      <c r="Q218" s="241">
        <v>2</v>
      </c>
      <c r="R218" s="270">
        <v>6</v>
      </c>
      <c r="S218" s="210"/>
      <c r="T218" s="228">
        <v>1</v>
      </c>
      <c r="U218" s="208">
        <v>1</v>
      </c>
      <c r="V218" s="209">
        <v>6.6666666666666666E-2</v>
      </c>
    </row>
    <row r="219" spans="2:22" ht="13.5">
      <c r="B219" s="1128">
        <v>201602</v>
      </c>
      <c r="C219" s="195" t="s">
        <v>377</v>
      </c>
      <c r="D219" s="196" t="s">
        <v>702</v>
      </c>
      <c r="E219" s="196" t="s">
        <v>1662</v>
      </c>
      <c r="F219" s="299">
        <v>732.69399999999973</v>
      </c>
      <c r="G219" s="50">
        <v>401.84899999999999</v>
      </c>
      <c r="H219" s="166">
        <v>426.62200000000001</v>
      </c>
      <c r="I219" s="68">
        <v>8</v>
      </c>
      <c r="J219" s="410">
        <v>0.18181800000000001</v>
      </c>
      <c r="K219" s="412">
        <v>30.911461538462003</v>
      </c>
      <c r="L219" s="277">
        <v>1.625</v>
      </c>
      <c r="M219" s="17" t="s">
        <v>172</v>
      </c>
      <c r="N219" s="22">
        <v>44</v>
      </c>
      <c r="O219" s="20">
        <v>31</v>
      </c>
      <c r="P219" s="20">
        <v>11</v>
      </c>
      <c r="Q219" s="240">
        <v>2</v>
      </c>
      <c r="R219" s="269">
        <v>0</v>
      </c>
      <c r="S219" s="50"/>
      <c r="T219" s="227"/>
      <c r="U219" s="172"/>
      <c r="V219" s="278"/>
    </row>
    <row r="220" spans="2:22" ht="13.5">
      <c r="B220" s="1128">
        <v>201602</v>
      </c>
      <c r="C220" s="197" t="s">
        <v>377</v>
      </c>
      <c r="D220" s="198" t="s">
        <v>849</v>
      </c>
      <c r="E220" s="198" t="s">
        <v>850</v>
      </c>
      <c r="F220" s="298">
        <v>1079.8959999999995</v>
      </c>
      <c r="G220" s="210">
        <v>637.85400000000004</v>
      </c>
      <c r="H220" s="208">
        <v>620.20699999999999</v>
      </c>
      <c r="I220" s="202">
        <v>14</v>
      </c>
      <c r="J220" s="411">
        <v>0.16666700000000001</v>
      </c>
      <c r="K220" s="413">
        <v>19.932937500000001</v>
      </c>
      <c r="L220" s="276">
        <v>2.285714</v>
      </c>
      <c r="M220" s="17" t="s">
        <v>172</v>
      </c>
      <c r="N220" s="205">
        <v>80</v>
      </c>
      <c r="O220" s="206">
        <v>55</v>
      </c>
      <c r="P220" s="206">
        <v>19</v>
      </c>
      <c r="Q220" s="241">
        <v>6</v>
      </c>
      <c r="R220" s="270">
        <v>10</v>
      </c>
      <c r="S220" s="210"/>
      <c r="T220" s="228">
        <v>2</v>
      </c>
      <c r="U220" s="208">
        <v>1</v>
      </c>
      <c r="V220" s="209">
        <v>0.04</v>
      </c>
    </row>
    <row r="221" spans="2:22" ht="13.5">
      <c r="B221" s="1128">
        <v>201602</v>
      </c>
      <c r="C221" s="195" t="s">
        <v>377</v>
      </c>
      <c r="D221" s="196" t="s">
        <v>804</v>
      </c>
      <c r="E221" s="196" t="s">
        <v>805</v>
      </c>
      <c r="F221" s="299">
        <v>938.14399999999898</v>
      </c>
      <c r="G221" s="50">
        <v>426.78399999999999</v>
      </c>
      <c r="H221" s="166">
        <v>431.541</v>
      </c>
      <c r="I221" s="68">
        <v>16</v>
      </c>
      <c r="J221" s="410">
        <v>0.141593</v>
      </c>
      <c r="K221" s="412">
        <v>15.242285714286</v>
      </c>
      <c r="L221" s="277">
        <v>1.75</v>
      </c>
      <c r="M221" s="17" t="s">
        <v>172</v>
      </c>
      <c r="N221" s="22">
        <v>115</v>
      </c>
      <c r="O221" s="20">
        <v>85</v>
      </c>
      <c r="P221" s="20">
        <v>25</v>
      </c>
      <c r="Q221" s="240">
        <v>5</v>
      </c>
      <c r="R221" s="269">
        <v>0</v>
      </c>
      <c r="S221" s="50"/>
      <c r="T221" s="227">
        <v>4</v>
      </c>
      <c r="U221" s="172">
        <v>4</v>
      </c>
      <c r="V221" s="278">
        <v>0.13333333333333333</v>
      </c>
    </row>
    <row r="222" spans="2:22" ht="13.5">
      <c r="B222" s="1128">
        <v>201602</v>
      </c>
      <c r="C222" s="197" t="s">
        <v>377</v>
      </c>
      <c r="D222" s="198" t="s">
        <v>999</v>
      </c>
      <c r="E222" s="198" t="s">
        <v>1060</v>
      </c>
      <c r="F222" s="298">
        <v>135.40499999999997</v>
      </c>
      <c r="G222" s="210">
        <v>52.198999999999998</v>
      </c>
      <c r="H222" s="208">
        <v>66.100999999999999</v>
      </c>
      <c r="I222" s="202">
        <v>3</v>
      </c>
      <c r="J222" s="411">
        <v>5.4053999999999998E-2</v>
      </c>
      <c r="K222" s="413">
        <v>13.04975</v>
      </c>
      <c r="L222" s="276">
        <v>1.3333330000000001</v>
      </c>
      <c r="M222" s="17" t="s">
        <v>172</v>
      </c>
      <c r="N222" s="205">
        <v>53</v>
      </c>
      <c r="O222" s="206">
        <v>38</v>
      </c>
      <c r="P222" s="206">
        <v>15</v>
      </c>
      <c r="Q222" s="241">
        <v>0</v>
      </c>
      <c r="R222" s="270">
        <v>5</v>
      </c>
      <c r="S222" s="210"/>
      <c r="T222" s="228">
        <v>3</v>
      </c>
      <c r="U222" s="208">
        <v>1</v>
      </c>
      <c r="V222" s="209">
        <v>6.6666666666666666E-2</v>
      </c>
    </row>
    <row r="223" spans="2:22" ht="13.5">
      <c r="B223" s="1128">
        <v>201602</v>
      </c>
      <c r="C223" s="195" t="s">
        <v>377</v>
      </c>
      <c r="D223" s="196" t="s">
        <v>1000</v>
      </c>
      <c r="E223" s="196" t="s">
        <v>1061</v>
      </c>
      <c r="F223" s="299">
        <v>388.05599999999993</v>
      </c>
      <c r="G223" s="50">
        <v>242.70500000000001</v>
      </c>
      <c r="H223" s="166">
        <v>261.637</v>
      </c>
      <c r="I223" s="68">
        <v>20</v>
      </c>
      <c r="J223" s="410">
        <v>0.143369</v>
      </c>
      <c r="K223" s="412">
        <v>10.112708333333</v>
      </c>
      <c r="L223" s="277">
        <v>1.2</v>
      </c>
      <c r="M223" s="17" t="s">
        <v>172</v>
      </c>
      <c r="N223" s="22">
        <v>137</v>
      </c>
      <c r="O223" s="20">
        <v>105</v>
      </c>
      <c r="P223" s="20">
        <v>29</v>
      </c>
      <c r="Q223" s="240">
        <v>3</v>
      </c>
      <c r="R223" s="269">
        <v>7</v>
      </c>
      <c r="S223" s="50">
        <v>2</v>
      </c>
      <c r="T223" s="227">
        <v>11</v>
      </c>
      <c r="U223" s="172">
        <v>7</v>
      </c>
      <c r="V223" s="278">
        <v>0.21875</v>
      </c>
    </row>
    <row r="224" spans="2:22" ht="13.5">
      <c r="B224" s="1128">
        <v>201602</v>
      </c>
      <c r="C224" s="197" t="s">
        <v>377</v>
      </c>
      <c r="D224" s="198" t="s">
        <v>540</v>
      </c>
      <c r="E224" s="198" t="s">
        <v>541</v>
      </c>
      <c r="F224" s="298">
        <v>106.53799999999995</v>
      </c>
      <c r="G224" s="210">
        <v>0</v>
      </c>
      <c r="H224" s="208">
        <v>5.4720000000000004</v>
      </c>
      <c r="I224" s="202">
        <v>0</v>
      </c>
      <c r="J224" s="411">
        <v>0</v>
      </c>
      <c r="K224" s="413">
        <v>0</v>
      </c>
      <c r="L224" s="276">
        <v>0</v>
      </c>
      <c r="M224" s="17" t="s">
        <v>172</v>
      </c>
      <c r="N224" s="205">
        <v>52</v>
      </c>
      <c r="O224" s="206">
        <v>31</v>
      </c>
      <c r="P224" s="206">
        <v>10</v>
      </c>
      <c r="Q224" s="241">
        <v>11</v>
      </c>
      <c r="R224" s="270">
        <v>3</v>
      </c>
      <c r="S224" s="210"/>
      <c r="T224" s="228">
        <v>1</v>
      </c>
      <c r="U224" s="208">
        <v>1</v>
      </c>
      <c r="V224" s="209">
        <v>4.7619047619047616E-2</v>
      </c>
    </row>
    <row r="225" spans="2:22" ht="13.5">
      <c r="B225" s="1128">
        <v>201602</v>
      </c>
      <c r="C225" s="195" t="s">
        <v>377</v>
      </c>
      <c r="D225" s="196" t="s">
        <v>35</v>
      </c>
      <c r="E225" s="196" t="s">
        <v>9</v>
      </c>
      <c r="F225" s="299">
        <v>980.28700000000026</v>
      </c>
      <c r="G225" s="50">
        <v>854.274</v>
      </c>
      <c r="H225" s="166">
        <v>757.07299999999998</v>
      </c>
      <c r="I225" s="68">
        <v>7</v>
      </c>
      <c r="J225" s="410">
        <v>0.16470599999999999</v>
      </c>
      <c r="K225" s="412">
        <v>71.189499999999995</v>
      </c>
      <c r="L225" s="277">
        <v>1.714286</v>
      </c>
      <c r="M225" s="17" t="s">
        <v>172</v>
      </c>
      <c r="N225" s="22">
        <v>43</v>
      </c>
      <c r="O225" s="20">
        <v>31</v>
      </c>
      <c r="P225" s="20">
        <v>10</v>
      </c>
      <c r="Q225" s="240">
        <v>2</v>
      </c>
      <c r="R225" s="269">
        <v>0</v>
      </c>
      <c r="S225" s="50"/>
      <c r="T225" s="227">
        <v>1</v>
      </c>
      <c r="U225" s="172">
        <v>1</v>
      </c>
      <c r="V225" s="278">
        <v>8.3333333333333329E-2</v>
      </c>
    </row>
    <row r="226" spans="2:22" ht="13.5">
      <c r="B226" s="1128">
        <v>201602</v>
      </c>
      <c r="C226" s="197" t="s">
        <v>377</v>
      </c>
      <c r="D226" s="198" t="s">
        <v>645</v>
      </c>
      <c r="E226" s="198" t="s">
        <v>606</v>
      </c>
      <c r="F226" s="298">
        <v>1518.5539999999996</v>
      </c>
      <c r="G226" s="210">
        <v>464.52600000000001</v>
      </c>
      <c r="H226" s="208">
        <v>665.87099999999998</v>
      </c>
      <c r="I226" s="202">
        <v>6</v>
      </c>
      <c r="J226" s="411">
        <v>7.2727E-2</v>
      </c>
      <c r="K226" s="413">
        <v>58.065750000000001</v>
      </c>
      <c r="L226" s="276">
        <v>1.3333330000000001</v>
      </c>
      <c r="M226" s="17" t="s">
        <v>172</v>
      </c>
      <c r="N226" s="205">
        <v>83</v>
      </c>
      <c r="O226" s="206">
        <v>60</v>
      </c>
      <c r="P226" s="206">
        <v>16</v>
      </c>
      <c r="Q226" s="241">
        <v>7</v>
      </c>
      <c r="R226" s="270">
        <v>2</v>
      </c>
      <c r="S226" s="210"/>
      <c r="T226" s="228">
        <v>1</v>
      </c>
      <c r="U226" s="208">
        <v>1</v>
      </c>
      <c r="V226" s="209">
        <v>4.3478260869565216E-2</v>
      </c>
    </row>
    <row r="227" spans="2:22" ht="13.5">
      <c r="B227" s="1128">
        <v>201602</v>
      </c>
      <c r="C227" s="195" t="s">
        <v>377</v>
      </c>
      <c r="D227" s="196" t="s">
        <v>700</v>
      </c>
      <c r="E227" s="196" t="s">
        <v>701</v>
      </c>
      <c r="F227" s="299">
        <v>281.05200000000008</v>
      </c>
      <c r="G227" s="50">
        <v>196.404</v>
      </c>
      <c r="H227" s="166">
        <v>202.39599999999999</v>
      </c>
      <c r="I227" s="68">
        <v>9</v>
      </c>
      <c r="J227" s="410">
        <v>0.193548</v>
      </c>
      <c r="K227" s="412">
        <v>17.854909090909</v>
      </c>
      <c r="L227" s="277">
        <v>1.2222219999999999</v>
      </c>
      <c r="M227" s="17" t="s">
        <v>172</v>
      </c>
      <c r="N227" s="22">
        <v>47</v>
      </c>
      <c r="O227" s="20">
        <v>34</v>
      </c>
      <c r="P227" s="20">
        <v>12</v>
      </c>
      <c r="Q227" s="240">
        <v>1</v>
      </c>
      <c r="R227" s="269">
        <v>0</v>
      </c>
      <c r="S227" s="50"/>
      <c r="T227" s="227">
        <v>1</v>
      </c>
      <c r="U227" s="172">
        <v>1</v>
      </c>
      <c r="V227" s="278">
        <v>7.6923076923076927E-2</v>
      </c>
    </row>
    <row r="228" spans="2:22" ht="13.5">
      <c r="B228" s="1128">
        <v>201602</v>
      </c>
      <c r="C228" s="197" t="s">
        <v>377</v>
      </c>
      <c r="D228" s="198" t="s">
        <v>1312</v>
      </c>
      <c r="E228" s="198" t="s">
        <v>1665</v>
      </c>
      <c r="F228" s="298">
        <v>183.48700000000002</v>
      </c>
      <c r="G228" s="210">
        <v>97.075000000000003</v>
      </c>
      <c r="H228" s="208">
        <v>104.009</v>
      </c>
      <c r="I228" s="202">
        <v>5</v>
      </c>
      <c r="J228" s="411">
        <v>5.7471000000000001E-2</v>
      </c>
      <c r="K228" s="413">
        <v>12.134375</v>
      </c>
      <c r="L228" s="276">
        <v>1.6</v>
      </c>
      <c r="M228" s="17" t="s">
        <v>172</v>
      </c>
      <c r="N228" s="205">
        <v>87</v>
      </c>
      <c r="O228" s="206">
        <v>67</v>
      </c>
      <c r="P228" s="206">
        <v>19</v>
      </c>
      <c r="Q228" s="241">
        <v>1</v>
      </c>
      <c r="R228" s="270">
        <v>0</v>
      </c>
      <c r="S228" s="210"/>
      <c r="T228" s="228"/>
      <c r="U228" s="208"/>
      <c r="V228" s="209"/>
    </row>
    <row r="229" spans="2:22" ht="13.5">
      <c r="B229" s="1128">
        <v>201602</v>
      </c>
      <c r="C229" s="195" t="s">
        <v>377</v>
      </c>
      <c r="D229" s="196" t="s">
        <v>1563</v>
      </c>
      <c r="E229" s="196" t="s">
        <v>1564</v>
      </c>
      <c r="F229" s="299">
        <v>201.44000000000005</v>
      </c>
      <c r="G229" s="50">
        <v>87.13</v>
      </c>
      <c r="H229" s="166">
        <v>125.354</v>
      </c>
      <c r="I229" s="68">
        <v>6</v>
      </c>
      <c r="J229" s="410">
        <v>7.6923000000000005E-2</v>
      </c>
      <c r="K229" s="412">
        <v>10.891249999999999</v>
      </c>
      <c r="L229" s="277">
        <v>1.3333330000000001</v>
      </c>
      <c r="M229" s="17" t="s">
        <v>172</v>
      </c>
      <c r="N229" s="22">
        <v>77</v>
      </c>
      <c r="O229" s="20">
        <v>58</v>
      </c>
      <c r="P229" s="20">
        <v>15</v>
      </c>
      <c r="Q229" s="240">
        <v>4</v>
      </c>
      <c r="R229" s="269">
        <v>2</v>
      </c>
      <c r="S229" s="50"/>
      <c r="T229" s="227"/>
      <c r="U229" s="172"/>
      <c r="V229" s="278"/>
    </row>
    <row r="230" spans="2:22" ht="13.5">
      <c r="B230" s="1128">
        <v>201602</v>
      </c>
      <c r="C230" s="197" t="s">
        <v>377</v>
      </c>
      <c r="D230" s="198" t="s">
        <v>542</v>
      </c>
      <c r="E230" s="198" t="s">
        <v>397</v>
      </c>
      <c r="F230" s="298">
        <v>111.14800000000002</v>
      </c>
      <c r="G230" s="210">
        <v>0</v>
      </c>
      <c r="H230" s="208">
        <v>0</v>
      </c>
      <c r="I230" s="202">
        <v>0</v>
      </c>
      <c r="J230" s="411">
        <v>0</v>
      </c>
      <c r="K230" s="413">
        <v>0</v>
      </c>
      <c r="L230" s="276">
        <v>0</v>
      </c>
      <c r="M230" s="17" t="s">
        <v>172</v>
      </c>
      <c r="N230" s="205">
        <v>0</v>
      </c>
      <c r="O230" s="206">
        <v>0</v>
      </c>
      <c r="P230" s="206">
        <v>0</v>
      </c>
      <c r="Q230" s="241">
        <v>0</v>
      </c>
      <c r="R230" s="270">
        <v>0</v>
      </c>
      <c r="S230" s="210"/>
      <c r="T230" s="228"/>
      <c r="U230" s="208"/>
      <c r="V230" s="209"/>
    </row>
    <row r="231" spans="2:22" ht="13.5">
      <c r="B231" s="1128">
        <v>201602</v>
      </c>
      <c r="C231" s="195" t="s">
        <v>377</v>
      </c>
      <c r="D231" s="196" t="s">
        <v>806</v>
      </c>
      <c r="E231" s="196" t="s">
        <v>807</v>
      </c>
      <c r="F231" s="299">
        <v>288.69500000000011</v>
      </c>
      <c r="G231" s="50">
        <v>81.863</v>
      </c>
      <c r="H231" s="166">
        <v>89.656999999999996</v>
      </c>
      <c r="I231" s="68">
        <v>4</v>
      </c>
      <c r="J231" s="410">
        <v>7.0795999999999998E-2</v>
      </c>
      <c r="K231" s="412">
        <v>11.694714285714001</v>
      </c>
      <c r="L231" s="277">
        <v>1.75</v>
      </c>
      <c r="M231" s="17" t="s">
        <v>172</v>
      </c>
      <c r="N231" s="22">
        <v>55</v>
      </c>
      <c r="O231" s="20">
        <v>40</v>
      </c>
      <c r="P231" s="20">
        <v>13</v>
      </c>
      <c r="Q231" s="240">
        <v>2</v>
      </c>
      <c r="R231" s="269">
        <v>5</v>
      </c>
      <c r="S231" s="50"/>
      <c r="T231" s="227">
        <v>2</v>
      </c>
      <c r="U231" s="172">
        <v>1</v>
      </c>
      <c r="V231" s="278">
        <v>6.6666666666666666E-2</v>
      </c>
    </row>
    <row r="232" spans="2:22" ht="13.5">
      <c r="B232" s="1128">
        <v>201602</v>
      </c>
      <c r="C232" s="197" t="s">
        <v>377</v>
      </c>
      <c r="D232" s="198" t="s">
        <v>559</v>
      </c>
      <c r="E232" s="198" t="s">
        <v>555</v>
      </c>
      <c r="F232" s="298">
        <v>273.14370000000025</v>
      </c>
      <c r="G232" s="210">
        <v>156.858</v>
      </c>
      <c r="H232" s="208">
        <v>162.57</v>
      </c>
      <c r="I232" s="202">
        <v>9</v>
      </c>
      <c r="J232" s="411">
        <v>0.16666700000000001</v>
      </c>
      <c r="K232" s="413">
        <v>13.0715</v>
      </c>
      <c r="L232" s="276">
        <v>1.3333330000000001</v>
      </c>
      <c r="M232" s="17" t="s">
        <v>172</v>
      </c>
      <c r="N232" s="205">
        <v>55</v>
      </c>
      <c r="O232" s="206">
        <v>40</v>
      </c>
      <c r="P232" s="206">
        <v>14</v>
      </c>
      <c r="Q232" s="241">
        <v>1</v>
      </c>
      <c r="R232" s="270">
        <v>0</v>
      </c>
      <c r="S232" s="210"/>
      <c r="T232" s="228">
        <v>2</v>
      </c>
      <c r="U232" s="208">
        <v>1</v>
      </c>
      <c r="V232" s="209">
        <v>6.6666666666666666E-2</v>
      </c>
    </row>
    <row r="233" spans="2:22" ht="13.5">
      <c r="B233" s="1128">
        <v>201602</v>
      </c>
      <c r="C233" s="195" t="s">
        <v>378</v>
      </c>
      <c r="D233" s="196" t="s">
        <v>998</v>
      </c>
      <c r="E233" s="196" t="s">
        <v>1668</v>
      </c>
      <c r="F233" s="299">
        <v>519.31600000000003</v>
      </c>
      <c r="G233" s="50">
        <v>319.00799999999998</v>
      </c>
      <c r="H233" s="166">
        <v>315.17</v>
      </c>
      <c r="I233" s="68">
        <v>19</v>
      </c>
      <c r="J233" s="410">
        <v>0.151394</v>
      </c>
      <c r="K233" s="412">
        <v>11.815111111110999</v>
      </c>
      <c r="L233" s="277">
        <v>1.4210529999999999</v>
      </c>
      <c r="M233" s="17" t="s">
        <v>172</v>
      </c>
      <c r="N233" s="22">
        <v>123</v>
      </c>
      <c r="O233" s="20">
        <v>96</v>
      </c>
      <c r="P233" s="20">
        <v>20</v>
      </c>
      <c r="Q233" s="240">
        <v>7</v>
      </c>
      <c r="R233" s="269">
        <v>11</v>
      </c>
      <c r="S233" s="50"/>
      <c r="T233" s="227">
        <v>6</v>
      </c>
      <c r="U233" s="172">
        <v>6</v>
      </c>
      <c r="V233" s="278">
        <v>0.22222222222222221</v>
      </c>
    </row>
    <row r="234" spans="2:22" ht="13.5">
      <c r="B234" s="1128">
        <v>201602</v>
      </c>
      <c r="C234" s="197" t="s">
        <v>378</v>
      </c>
      <c r="D234" s="198" t="s">
        <v>1313</v>
      </c>
      <c r="E234" s="198" t="s">
        <v>1314</v>
      </c>
      <c r="F234" s="298">
        <v>292.60000000000002</v>
      </c>
      <c r="G234" s="210">
        <v>73.406000000000006</v>
      </c>
      <c r="H234" s="208">
        <v>76.832999999999998</v>
      </c>
      <c r="I234" s="202">
        <v>10</v>
      </c>
      <c r="J234" s="411">
        <v>8.9286000000000004E-2</v>
      </c>
      <c r="K234" s="413">
        <v>10.486571428571001</v>
      </c>
      <c r="L234" s="276">
        <v>0.7</v>
      </c>
      <c r="M234" s="17" t="s">
        <v>172</v>
      </c>
      <c r="N234" s="205">
        <v>115</v>
      </c>
      <c r="O234" s="206">
        <v>90</v>
      </c>
      <c r="P234" s="206">
        <v>18</v>
      </c>
      <c r="Q234" s="241">
        <v>7</v>
      </c>
      <c r="R234" s="270">
        <v>0</v>
      </c>
      <c r="S234" s="210"/>
      <c r="T234" s="228">
        <v>6</v>
      </c>
      <c r="U234" s="208">
        <v>6</v>
      </c>
      <c r="V234" s="209">
        <v>0.24</v>
      </c>
    </row>
    <row r="235" spans="2:22" ht="13.5">
      <c r="B235" s="1128">
        <v>201602</v>
      </c>
      <c r="C235" s="195" t="s">
        <v>378</v>
      </c>
      <c r="D235" s="196" t="s">
        <v>1001</v>
      </c>
      <c r="E235" s="196" t="s">
        <v>1059</v>
      </c>
      <c r="F235" s="299">
        <v>202.67099999999999</v>
      </c>
      <c r="G235" s="50">
        <v>112.203</v>
      </c>
      <c r="H235" s="166">
        <v>112.203</v>
      </c>
      <c r="I235" s="68">
        <v>10</v>
      </c>
      <c r="J235" s="410">
        <v>0.18018000000000001</v>
      </c>
      <c r="K235" s="412">
        <v>11.2203</v>
      </c>
      <c r="L235" s="277">
        <v>1</v>
      </c>
      <c r="M235" s="17" t="s">
        <v>172</v>
      </c>
      <c r="N235" s="22">
        <v>55</v>
      </c>
      <c r="O235" s="20">
        <v>38</v>
      </c>
      <c r="P235" s="20">
        <v>13</v>
      </c>
      <c r="Q235" s="240">
        <v>4</v>
      </c>
      <c r="R235" s="269">
        <v>3</v>
      </c>
      <c r="S235" s="50">
        <v>1</v>
      </c>
      <c r="T235" s="227">
        <v>2</v>
      </c>
      <c r="U235" s="172">
        <v>2</v>
      </c>
      <c r="V235" s="278">
        <v>0.11764705882352941</v>
      </c>
    </row>
    <row r="236" spans="2:22" ht="13.5">
      <c r="B236" s="1128">
        <v>201602</v>
      </c>
      <c r="C236" s="197" t="s">
        <v>378</v>
      </c>
      <c r="D236" s="198" t="s">
        <v>572</v>
      </c>
      <c r="E236" s="198" t="s">
        <v>1844</v>
      </c>
      <c r="F236" s="298">
        <v>271.05300000000005</v>
      </c>
      <c r="G236" s="210">
        <v>188.95</v>
      </c>
      <c r="H236" s="208">
        <v>210.63200000000001</v>
      </c>
      <c r="I236" s="202">
        <v>7</v>
      </c>
      <c r="J236" s="411">
        <v>0.202899</v>
      </c>
      <c r="K236" s="413">
        <v>15.745833333333001</v>
      </c>
      <c r="L236" s="276">
        <v>1.714286</v>
      </c>
      <c r="M236" s="17" t="s">
        <v>172</v>
      </c>
      <c r="N236" s="205">
        <v>32</v>
      </c>
      <c r="O236" s="206">
        <v>22</v>
      </c>
      <c r="P236" s="206">
        <v>8</v>
      </c>
      <c r="Q236" s="241">
        <v>2</v>
      </c>
      <c r="R236" s="270">
        <v>5</v>
      </c>
      <c r="S236" s="210"/>
      <c r="T236" s="228">
        <v>1</v>
      </c>
      <c r="U236" s="208">
        <v>1</v>
      </c>
      <c r="V236" s="209">
        <v>0.1</v>
      </c>
    </row>
    <row r="237" spans="2:22" ht="13.5">
      <c r="B237" s="1128">
        <v>201602</v>
      </c>
      <c r="C237" s="195" t="s">
        <v>378</v>
      </c>
      <c r="D237" s="196" t="s">
        <v>133</v>
      </c>
      <c r="E237" s="196" t="s">
        <v>142</v>
      </c>
      <c r="F237" s="299">
        <v>1394.127</v>
      </c>
      <c r="G237" s="50">
        <v>619.72699999999998</v>
      </c>
      <c r="H237" s="166">
        <v>614.04399999999998</v>
      </c>
      <c r="I237" s="68">
        <v>14</v>
      </c>
      <c r="J237" s="410">
        <v>8.9172000000000001E-2</v>
      </c>
      <c r="K237" s="412">
        <v>28.169409090908999</v>
      </c>
      <c r="L237" s="277">
        <v>1.571429</v>
      </c>
      <c r="M237" s="17" t="s">
        <v>172</v>
      </c>
      <c r="N237" s="22">
        <v>143</v>
      </c>
      <c r="O237" s="20">
        <v>97</v>
      </c>
      <c r="P237" s="20">
        <v>43</v>
      </c>
      <c r="Q237" s="240">
        <v>3</v>
      </c>
      <c r="R237" s="269">
        <v>29</v>
      </c>
      <c r="S237" s="50">
        <v>1</v>
      </c>
      <c r="T237" s="227">
        <v>2</v>
      </c>
      <c r="U237" s="172">
        <v>2</v>
      </c>
      <c r="V237" s="278">
        <v>4.3478260869565216E-2</v>
      </c>
    </row>
    <row r="238" spans="2:22" ht="13.5">
      <c r="B238" s="1128">
        <v>201602</v>
      </c>
      <c r="C238" s="197" t="s">
        <v>378</v>
      </c>
      <c r="D238" s="198" t="s">
        <v>570</v>
      </c>
      <c r="E238" s="198" t="s">
        <v>566</v>
      </c>
      <c r="F238" s="298">
        <v>1084.5549999999992</v>
      </c>
      <c r="G238" s="210">
        <v>439.69299999999998</v>
      </c>
      <c r="H238" s="208">
        <v>450.10399999999998</v>
      </c>
      <c r="I238" s="202">
        <v>23</v>
      </c>
      <c r="J238" s="411">
        <v>0.247312</v>
      </c>
      <c r="K238" s="413">
        <v>15.161827586207</v>
      </c>
      <c r="L238" s="276">
        <v>1.2608699999999999</v>
      </c>
      <c r="M238" s="17" t="s">
        <v>172</v>
      </c>
      <c r="N238" s="205">
        <v>89</v>
      </c>
      <c r="O238" s="206">
        <v>65</v>
      </c>
      <c r="P238" s="206">
        <v>21</v>
      </c>
      <c r="Q238" s="241">
        <v>3</v>
      </c>
      <c r="R238" s="270">
        <v>15</v>
      </c>
      <c r="S238" s="210"/>
      <c r="T238" s="228">
        <v>7</v>
      </c>
      <c r="U238" s="208">
        <v>4</v>
      </c>
      <c r="V238" s="209">
        <v>0.16666666666666666</v>
      </c>
    </row>
    <row r="239" spans="2:22" ht="13.5">
      <c r="B239" s="1128">
        <v>201602</v>
      </c>
      <c r="C239" s="195" t="s">
        <v>378</v>
      </c>
      <c r="D239" s="196" t="s">
        <v>608</v>
      </c>
      <c r="E239" s="196" t="s">
        <v>607</v>
      </c>
      <c r="F239" s="299">
        <v>452.11699999999985</v>
      </c>
      <c r="G239" s="50">
        <v>262.62700000000001</v>
      </c>
      <c r="H239" s="166">
        <v>256.315</v>
      </c>
      <c r="I239" s="68">
        <v>8</v>
      </c>
      <c r="J239" s="410">
        <v>0.25396800000000003</v>
      </c>
      <c r="K239" s="412">
        <v>32.828375000000001</v>
      </c>
      <c r="L239" s="277">
        <v>1</v>
      </c>
      <c r="M239" s="17" t="s">
        <v>172</v>
      </c>
      <c r="N239" s="22">
        <v>29</v>
      </c>
      <c r="O239" s="20">
        <v>23</v>
      </c>
      <c r="P239" s="20">
        <v>4</v>
      </c>
      <c r="Q239" s="240">
        <v>2</v>
      </c>
      <c r="R239" s="269">
        <v>13</v>
      </c>
      <c r="S239" s="50"/>
      <c r="T239" s="227">
        <v>8</v>
      </c>
      <c r="U239" s="172">
        <v>4</v>
      </c>
      <c r="V239" s="278">
        <v>0.66666666666666663</v>
      </c>
    </row>
    <row r="240" spans="2:22" ht="13.5">
      <c r="B240" s="1128">
        <v>201602</v>
      </c>
      <c r="C240" s="197" t="s">
        <v>378</v>
      </c>
      <c r="D240" s="198" t="s">
        <v>913</v>
      </c>
      <c r="E240" s="198" t="s">
        <v>1242</v>
      </c>
      <c r="F240" s="298">
        <v>416.67099999999999</v>
      </c>
      <c r="G240" s="210">
        <v>192.24299999999999</v>
      </c>
      <c r="H240" s="208">
        <v>192.24299999999999</v>
      </c>
      <c r="I240" s="202">
        <v>14</v>
      </c>
      <c r="J240" s="411">
        <v>0.13658500000000001</v>
      </c>
      <c r="K240" s="413">
        <v>12.0151875</v>
      </c>
      <c r="L240" s="276">
        <v>1.142857</v>
      </c>
      <c r="M240" s="17" t="s">
        <v>172</v>
      </c>
      <c r="N240" s="205">
        <v>104</v>
      </c>
      <c r="O240" s="206">
        <v>89</v>
      </c>
      <c r="P240" s="206">
        <v>14</v>
      </c>
      <c r="Q240" s="241">
        <v>1</v>
      </c>
      <c r="R240" s="270">
        <v>0</v>
      </c>
      <c r="S240" s="210"/>
      <c r="T240" s="228">
        <v>3</v>
      </c>
      <c r="U240" s="208">
        <v>3</v>
      </c>
      <c r="V240" s="209">
        <v>0.2</v>
      </c>
    </row>
    <row r="241" spans="2:22" ht="13.5">
      <c r="B241" s="1128">
        <v>201602</v>
      </c>
      <c r="C241" s="195" t="s">
        <v>378</v>
      </c>
      <c r="D241" s="196" t="s">
        <v>728</v>
      </c>
      <c r="E241" s="196" t="s">
        <v>1667</v>
      </c>
      <c r="F241" s="299">
        <v>762.86000000000047</v>
      </c>
      <c r="G241" s="50">
        <v>364.42399999999998</v>
      </c>
      <c r="H241" s="166">
        <v>351.63099999999997</v>
      </c>
      <c r="I241" s="68">
        <v>25</v>
      </c>
      <c r="J241" s="410">
        <v>0.22935800000000001</v>
      </c>
      <c r="K241" s="412">
        <v>13.015142857142999</v>
      </c>
      <c r="L241" s="277">
        <v>1.1200000000000001</v>
      </c>
      <c r="M241" s="17" t="s">
        <v>172</v>
      </c>
      <c r="N241" s="22">
        <v>106</v>
      </c>
      <c r="O241" s="20">
        <v>78</v>
      </c>
      <c r="P241" s="20">
        <v>25</v>
      </c>
      <c r="Q241" s="240">
        <v>3</v>
      </c>
      <c r="R241" s="269">
        <v>12</v>
      </c>
      <c r="S241" s="50"/>
      <c r="T241" s="227">
        <v>7</v>
      </c>
      <c r="U241" s="172">
        <v>3</v>
      </c>
      <c r="V241" s="278">
        <v>0.10714285714285714</v>
      </c>
    </row>
    <row r="242" spans="2:22" ht="13.5">
      <c r="B242" s="1128">
        <v>201602</v>
      </c>
      <c r="C242" s="197" t="s">
        <v>378</v>
      </c>
      <c r="D242" s="198" t="s">
        <v>136</v>
      </c>
      <c r="E242" s="198" t="s">
        <v>141</v>
      </c>
      <c r="F242" s="298">
        <v>1077.7239999999999</v>
      </c>
      <c r="G242" s="210">
        <v>475.76400000000001</v>
      </c>
      <c r="H242" s="208">
        <v>471.505</v>
      </c>
      <c r="I242" s="202">
        <v>22</v>
      </c>
      <c r="J242" s="411">
        <v>0.18884100000000001</v>
      </c>
      <c r="K242" s="413">
        <v>12.858486486485999</v>
      </c>
      <c r="L242" s="276">
        <v>1.681818</v>
      </c>
      <c r="M242" s="17" t="s">
        <v>172</v>
      </c>
      <c r="N242" s="205">
        <v>117</v>
      </c>
      <c r="O242" s="206">
        <v>94</v>
      </c>
      <c r="P242" s="206">
        <v>19</v>
      </c>
      <c r="Q242" s="241">
        <v>4</v>
      </c>
      <c r="R242" s="270">
        <v>4</v>
      </c>
      <c r="S242" s="210"/>
      <c r="T242" s="228">
        <v>6</v>
      </c>
      <c r="U242" s="208">
        <v>6</v>
      </c>
      <c r="V242" s="209">
        <v>0.2608695652173913</v>
      </c>
    </row>
    <row r="243" spans="2:22" ht="13.5">
      <c r="B243" s="1128">
        <v>201602</v>
      </c>
      <c r="C243" s="195" t="s">
        <v>378</v>
      </c>
      <c r="D243" s="196" t="s">
        <v>571</v>
      </c>
      <c r="E243" s="196" t="s">
        <v>567</v>
      </c>
      <c r="F243" s="299">
        <v>586.73200000000031</v>
      </c>
      <c r="G243" s="50">
        <v>100.346</v>
      </c>
      <c r="H243" s="166">
        <v>114.38</v>
      </c>
      <c r="I243" s="68">
        <v>8</v>
      </c>
      <c r="J243" s="410">
        <v>6.7511000000000002E-2</v>
      </c>
      <c r="K243" s="412">
        <v>10.034599999999999</v>
      </c>
      <c r="L243" s="277">
        <v>1.25</v>
      </c>
      <c r="M243" s="17" t="s">
        <v>172</v>
      </c>
      <c r="N243" s="22">
        <v>114</v>
      </c>
      <c r="O243" s="20">
        <v>87</v>
      </c>
      <c r="P243" s="20">
        <v>23</v>
      </c>
      <c r="Q243" s="240">
        <v>4</v>
      </c>
      <c r="R243" s="269">
        <v>9</v>
      </c>
      <c r="S243" s="50"/>
      <c r="T243" s="227"/>
      <c r="U243" s="172"/>
      <c r="V243" s="278"/>
    </row>
    <row r="244" spans="2:22" ht="13.5">
      <c r="B244" s="1128">
        <v>201602</v>
      </c>
      <c r="C244" s="197" t="s">
        <v>378</v>
      </c>
      <c r="D244" s="198" t="s">
        <v>1464</v>
      </c>
      <c r="E244" s="198" t="s">
        <v>1465</v>
      </c>
      <c r="F244" s="298">
        <v>648.1869999999999</v>
      </c>
      <c r="G244" s="210">
        <v>263.45400000000001</v>
      </c>
      <c r="H244" s="208">
        <v>259.41800000000001</v>
      </c>
      <c r="I244" s="202">
        <v>23</v>
      </c>
      <c r="J244" s="411">
        <v>0.16254399999999999</v>
      </c>
      <c r="K244" s="413">
        <v>10.97725</v>
      </c>
      <c r="L244" s="276">
        <v>1.0434779999999999</v>
      </c>
      <c r="M244" s="17" t="s">
        <v>172</v>
      </c>
      <c r="N244" s="205">
        <v>142</v>
      </c>
      <c r="O244" s="206">
        <v>112</v>
      </c>
      <c r="P244" s="206">
        <v>30</v>
      </c>
      <c r="Q244" s="241">
        <v>0</v>
      </c>
      <c r="R244" s="270">
        <v>0</v>
      </c>
      <c r="S244" s="210"/>
      <c r="T244" s="228">
        <v>1</v>
      </c>
      <c r="U244" s="208">
        <v>1</v>
      </c>
      <c r="V244" s="209">
        <v>3.3333333333333333E-2</v>
      </c>
    </row>
    <row r="245" spans="2:22" ht="13.5">
      <c r="B245" s="1128">
        <v>201602</v>
      </c>
      <c r="C245" s="195" t="s">
        <v>378</v>
      </c>
      <c r="D245" s="196" t="s">
        <v>573</v>
      </c>
      <c r="E245" s="196" t="s">
        <v>569</v>
      </c>
      <c r="F245" s="299"/>
      <c r="G245" s="50">
        <v>0</v>
      </c>
      <c r="H245" s="166">
        <v>0</v>
      </c>
      <c r="I245" s="68">
        <v>0</v>
      </c>
      <c r="J245" s="410">
        <v>0</v>
      </c>
      <c r="K245" s="412">
        <v>0</v>
      </c>
      <c r="L245" s="277">
        <v>0</v>
      </c>
      <c r="M245" s="17" t="s">
        <v>172</v>
      </c>
      <c r="N245" s="22">
        <v>0</v>
      </c>
      <c r="O245" s="20">
        <v>0</v>
      </c>
      <c r="P245" s="20">
        <v>0</v>
      </c>
      <c r="Q245" s="240">
        <v>0</v>
      </c>
      <c r="R245" s="269">
        <v>0</v>
      </c>
      <c r="S245" s="50"/>
      <c r="T245" s="227"/>
      <c r="U245" s="172"/>
      <c r="V245" s="278"/>
    </row>
    <row r="246" spans="2:22" ht="13.5">
      <c r="B246" s="1128">
        <v>201602</v>
      </c>
      <c r="C246" s="197" t="s">
        <v>378</v>
      </c>
      <c r="D246" s="198" t="s">
        <v>703</v>
      </c>
      <c r="E246" s="198" t="s">
        <v>704</v>
      </c>
      <c r="F246" s="298">
        <v>520.46199999999976</v>
      </c>
      <c r="G246" s="210">
        <v>381.983</v>
      </c>
      <c r="H246" s="208">
        <v>348.78300000000002</v>
      </c>
      <c r="I246" s="202">
        <v>27</v>
      </c>
      <c r="J246" s="411">
        <v>0.28571400000000002</v>
      </c>
      <c r="K246" s="413">
        <v>11.93696875</v>
      </c>
      <c r="L246" s="276">
        <v>1.1851849999999999</v>
      </c>
      <c r="M246" s="17" t="s">
        <v>172</v>
      </c>
      <c r="N246" s="205">
        <v>94</v>
      </c>
      <c r="O246" s="206">
        <v>70</v>
      </c>
      <c r="P246" s="206">
        <v>19</v>
      </c>
      <c r="Q246" s="241">
        <v>5</v>
      </c>
      <c r="R246" s="270">
        <v>14</v>
      </c>
      <c r="S246" s="210">
        <v>2</v>
      </c>
      <c r="T246" s="228">
        <v>10</v>
      </c>
      <c r="U246" s="208">
        <v>6</v>
      </c>
      <c r="V246" s="209">
        <v>0.25</v>
      </c>
    </row>
    <row r="247" spans="2:22" ht="13.5">
      <c r="B247" s="1128">
        <v>201602</v>
      </c>
      <c r="C247" s="195" t="s">
        <v>378</v>
      </c>
      <c r="D247" s="196" t="s">
        <v>1461</v>
      </c>
      <c r="E247" s="196" t="s">
        <v>926</v>
      </c>
      <c r="F247" s="299">
        <v>1288.1239999999996</v>
      </c>
      <c r="G247" s="50">
        <v>721.33</v>
      </c>
      <c r="H247" s="166">
        <v>597.12</v>
      </c>
      <c r="I247" s="68">
        <v>37</v>
      </c>
      <c r="J247" s="410">
        <v>0.25964900000000002</v>
      </c>
      <c r="K247" s="412">
        <v>18.033249999999999</v>
      </c>
      <c r="L247" s="277">
        <v>1.081081</v>
      </c>
      <c r="M247" s="17" t="s">
        <v>172</v>
      </c>
      <c r="N247" s="22">
        <v>148</v>
      </c>
      <c r="O247" s="20">
        <v>107</v>
      </c>
      <c r="P247" s="20">
        <v>34</v>
      </c>
      <c r="Q247" s="240">
        <v>7</v>
      </c>
      <c r="R247" s="269">
        <v>4</v>
      </c>
      <c r="S247" s="50"/>
      <c r="T247" s="227">
        <v>15</v>
      </c>
      <c r="U247" s="172">
        <v>10</v>
      </c>
      <c r="V247" s="278">
        <v>0.24390243902439024</v>
      </c>
    </row>
    <row r="248" spans="2:22" ht="13.5">
      <c r="B248" s="1128">
        <v>201602</v>
      </c>
      <c r="C248" s="197" t="s">
        <v>378</v>
      </c>
      <c r="D248" s="198" t="s">
        <v>131</v>
      </c>
      <c r="E248" s="198" t="s">
        <v>140</v>
      </c>
      <c r="F248" s="298">
        <v>792.99699999999984</v>
      </c>
      <c r="G248" s="210">
        <v>491.13299999999998</v>
      </c>
      <c r="H248" s="208">
        <v>491.13299999999998</v>
      </c>
      <c r="I248" s="202">
        <v>18</v>
      </c>
      <c r="J248" s="411">
        <v>0.244898</v>
      </c>
      <c r="K248" s="413">
        <v>20.463875000000002</v>
      </c>
      <c r="L248" s="276">
        <v>1.3333330000000001</v>
      </c>
      <c r="M248" s="17" t="s">
        <v>172</v>
      </c>
      <c r="N248" s="205">
        <v>76</v>
      </c>
      <c r="O248" s="206">
        <v>55</v>
      </c>
      <c r="P248" s="206">
        <v>19</v>
      </c>
      <c r="Q248" s="241">
        <v>2</v>
      </c>
      <c r="R248" s="270">
        <v>0</v>
      </c>
      <c r="S248" s="210"/>
      <c r="T248" s="228">
        <v>5</v>
      </c>
      <c r="U248" s="208">
        <v>4</v>
      </c>
      <c r="V248" s="209">
        <v>0.19047619047619047</v>
      </c>
    </row>
    <row r="249" spans="2:22" ht="13.5">
      <c r="B249" s="1128">
        <v>201602</v>
      </c>
      <c r="C249" s="195" t="s">
        <v>378</v>
      </c>
      <c r="D249" s="196" t="s">
        <v>1462</v>
      </c>
      <c r="E249" s="196" t="s">
        <v>1463</v>
      </c>
      <c r="F249" s="299">
        <v>1099.8839999999998</v>
      </c>
      <c r="G249" s="50">
        <v>643.08900000000006</v>
      </c>
      <c r="H249" s="166">
        <v>643.08900000000006</v>
      </c>
      <c r="I249" s="68">
        <v>44</v>
      </c>
      <c r="J249" s="410">
        <v>0.205128</v>
      </c>
      <c r="K249" s="412">
        <v>11.087741379310001</v>
      </c>
      <c r="L249" s="277">
        <v>1.318182</v>
      </c>
      <c r="M249" s="17" t="s">
        <v>172</v>
      </c>
      <c r="N249" s="22">
        <v>208</v>
      </c>
      <c r="O249" s="20">
        <v>154</v>
      </c>
      <c r="P249" s="20">
        <v>53</v>
      </c>
      <c r="Q249" s="240">
        <v>1</v>
      </c>
      <c r="R249" s="269">
        <v>20</v>
      </c>
      <c r="S249" s="50">
        <v>2</v>
      </c>
      <c r="T249" s="227">
        <v>5</v>
      </c>
      <c r="U249" s="172">
        <v>3</v>
      </c>
      <c r="V249" s="278">
        <v>5.5555555555555552E-2</v>
      </c>
    </row>
    <row r="250" spans="2:22" ht="13.5">
      <c r="B250" s="1128">
        <v>201602</v>
      </c>
      <c r="C250" s="197" t="s">
        <v>378</v>
      </c>
      <c r="D250" s="198" t="s">
        <v>130</v>
      </c>
      <c r="E250" s="198" t="s">
        <v>139</v>
      </c>
      <c r="F250" s="298">
        <v>917.80300000000011</v>
      </c>
      <c r="G250" s="210">
        <v>469.13200000000001</v>
      </c>
      <c r="H250" s="208">
        <v>469.13200000000001</v>
      </c>
      <c r="I250" s="202">
        <v>29</v>
      </c>
      <c r="J250" s="411">
        <v>0.123667</v>
      </c>
      <c r="K250" s="413">
        <v>13.403771428571</v>
      </c>
      <c r="L250" s="276">
        <v>1.2068970000000001</v>
      </c>
      <c r="M250" s="17" t="s">
        <v>172</v>
      </c>
      <c r="N250" s="205">
        <v>216</v>
      </c>
      <c r="O250" s="206">
        <v>170</v>
      </c>
      <c r="P250" s="206">
        <v>36</v>
      </c>
      <c r="Q250" s="241">
        <v>10</v>
      </c>
      <c r="R250" s="270">
        <v>39</v>
      </c>
      <c r="S250" s="210">
        <v>1</v>
      </c>
      <c r="T250" s="228">
        <v>1</v>
      </c>
      <c r="U250" s="208">
        <v>1</v>
      </c>
      <c r="V250" s="209">
        <v>2.1739130434782608E-2</v>
      </c>
    </row>
    <row r="251" spans="2:22" ht="13.5">
      <c r="B251" s="1128">
        <v>201602</v>
      </c>
      <c r="C251" s="195" t="s">
        <v>378</v>
      </c>
      <c r="D251" s="196" t="s">
        <v>1466</v>
      </c>
      <c r="E251" s="196" t="s">
        <v>1467</v>
      </c>
      <c r="F251" s="299">
        <v>636.70200000000023</v>
      </c>
      <c r="G251" s="50">
        <v>535.97799999999995</v>
      </c>
      <c r="H251" s="166">
        <v>513.98800000000006</v>
      </c>
      <c r="I251" s="68">
        <v>30</v>
      </c>
      <c r="J251" s="410">
        <v>0.3125</v>
      </c>
      <c r="K251" s="412">
        <v>14.888277777777999</v>
      </c>
      <c r="L251" s="277">
        <v>1.2</v>
      </c>
      <c r="M251" s="17" t="s">
        <v>172</v>
      </c>
      <c r="N251" s="22">
        <v>88</v>
      </c>
      <c r="O251" s="20">
        <v>75</v>
      </c>
      <c r="P251" s="20">
        <v>10</v>
      </c>
      <c r="Q251" s="240">
        <v>3</v>
      </c>
      <c r="R251" s="269">
        <v>28</v>
      </c>
      <c r="S251" s="50">
        <v>1</v>
      </c>
      <c r="T251" s="227">
        <v>10</v>
      </c>
      <c r="U251" s="172">
        <v>5</v>
      </c>
      <c r="V251" s="278">
        <v>0.38461538461538464</v>
      </c>
    </row>
    <row r="252" spans="2:22" ht="13.5">
      <c r="B252" s="1128">
        <v>201602</v>
      </c>
      <c r="C252" s="197" t="s">
        <v>378</v>
      </c>
      <c r="D252" s="198" t="s">
        <v>1002</v>
      </c>
      <c r="E252" s="198" t="s">
        <v>1181</v>
      </c>
      <c r="F252" s="298">
        <v>721.14099999999985</v>
      </c>
      <c r="G252" s="210">
        <v>319.38799999999998</v>
      </c>
      <c r="H252" s="208">
        <v>315.01499999999999</v>
      </c>
      <c r="I252" s="202">
        <v>19</v>
      </c>
      <c r="J252" s="411">
        <v>0.152</v>
      </c>
      <c r="K252" s="413">
        <v>11.406714285714001</v>
      </c>
      <c r="L252" s="276">
        <v>1.473684</v>
      </c>
      <c r="M252" s="17" t="s">
        <v>172</v>
      </c>
      <c r="N252" s="205">
        <v>131</v>
      </c>
      <c r="O252" s="206">
        <v>99</v>
      </c>
      <c r="P252" s="206">
        <v>22</v>
      </c>
      <c r="Q252" s="241">
        <v>10</v>
      </c>
      <c r="R252" s="270">
        <v>8</v>
      </c>
      <c r="S252" s="210"/>
      <c r="T252" s="228">
        <v>20</v>
      </c>
      <c r="U252" s="208">
        <v>8</v>
      </c>
      <c r="V252" s="209">
        <v>0.25</v>
      </c>
    </row>
    <row r="253" spans="2:22" ht="13.5">
      <c r="B253" s="1128">
        <v>201602</v>
      </c>
      <c r="C253" s="195" t="s">
        <v>1942</v>
      </c>
      <c r="D253" s="196" t="s">
        <v>1940</v>
      </c>
      <c r="E253" s="196" t="s">
        <v>1948</v>
      </c>
      <c r="F253" s="299">
        <v>644.72300000000007</v>
      </c>
      <c r="G253" s="50">
        <v>278.97899999999998</v>
      </c>
      <c r="H253" s="166">
        <v>290.21199999999999</v>
      </c>
      <c r="I253" s="68">
        <v>19</v>
      </c>
      <c r="J253" s="410">
        <v>0.129693</v>
      </c>
      <c r="K253" s="412">
        <v>12.12952173913</v>
      </c>
      <c r="L253" s="277">
        <v>1.210526</v>
      </c>
      <c r="M253" s="17" t="s">
        <v>172</v>
      </c>
      <c r="N253" s="22">
        <v>151</v>
      </c>
      <c r="O253" s="20">
        <v>117</v>
      </c>
      <c r="P253" s="20">
        <v>34</v>
      </c>
      <c r="Q253" s="240">
        <v>0</v>
      </c>
      <c r="R253" s="269">
        <v>11</v>
      </c>
      <c r="S253" s="50"/>
      <c r="T253" s="227">
        <v>20</v>
      </c>
      <c r="U253" s="172">
        <v>11</v>
      </c>
      <c r="V253" s="278">
        <v>0.3235294117647059</v>
      </c>
    </row>
    <row r="254" spans="2:22" ht="13.5">
      <c r="B254" s="1128">
        <v>201601</v>
      </c>
      <c r="C254" s="197" t="s">
        <v>377</v>
      </c>
      <c r="D254" s="198" t="s">
        <v>1457</v>
      </c>
      <c r="E254" s="198" t="s">
        <v>1458</v>
      </c>
      <c r="F254" s="298">
        <v>156.77100000000004</v>
      </c>
      <c r="G254" s="210">
        <v>191.27099999999999</v>
      </c>
      <c r="H254" s="208">
        <v>156.77099999999999</v>
      </c>
      <c r="I254" s="202">
        <v>11</v>
      </c>
      <c r="J254" s="411">
        <v>0.261905</v>
      </c>
      <c r="K254" s="413">
        <v>12.7514</v>
      </c>
      <c r="L254" s="276">
        <v>1.3636360000000001</v>
      </c>
      <c r="M254" s="17" t="s">
        <v>172</v>
      </c>
      <c r="N254" s="205">
        <v>44</v>
      </c>
      <c r="O254" s="206">
        <v>34</v>
      </c>
      <c r="P254" s="206">
        <v>7</v>
      </c>
      <c r="Q254" s="241">
        <v>3</v>
      </c>
      <c r="R254" s="270">
        <v>0</v>
      </c>
      <c r="S254" s="210"/>
      <c r="T254" s="228">
        <v>4</v>
      </c>
      <c r="U254" s="208">
        <v>3</v>
      </c>
      <c r="V254" s="209">
        <v>0.3</v>
      </c>
    </row>
    <row r="255" spans="2:22" ht="13.5">
      <c r="B255" s="1128">
        <v>201601</v>
      </c>
      <c r="C255" s="195" t="s">
        <v>377</v>
      </c>
      <c r="D255" s="196" t="s">
        <v>997</v>
      </c>
      <c r="E255" s="196" t="s">
        <v>1180</v>
      </c>
      <c r="F255" s="299">
        <v>209.76400000000001</v>
      </c>
      <c r="G255" s="50">
        <v>95.385999999999996</v>
      </c>
      <c r="H255" s="166">
        <v>209.76400000000001</v>
      </c>
      <c r="I255" s="68">
        <v>10</v>
      </c>
      <c r="J255" s="410">
        <v>0.12903200000000001</v>
      </c>
      <c r="K255" s="412">
        <v>5.9616249999999997</v>
      </c>
      <c r="L255" s="277">
        <v>1.6</v>
      </c>
      <c r="M255" s="17" t="s">
        <v>172</v>
      </c>
      <c r="N255" s="22">
        <v>80</v>
      </c>
      <c r="O255" s="20">
        <v>59</v>
      </c>
      <c r="P255" s="20">
        <v>16</v>
      </c>
      <c r="Q255" s="240">
        <v>5</v>
      </c>
      <c r="R255" s="269">
        <v>0</v>
      </c>
      <c r="S255" s="50"/>
      <c r="T255" s="227">
        <v>5</v>
      </c>
      <c r="U255" s="172">
        <v>5</v>
      </c>
      <c r="V255" s="278">
        <v>0.23809523809523808</v>
      </c>
    </row>
    <row r="256" spans="2:22" ht="13.5">
      <c r="B256" s="1128">
        <v>201601</v>
      </c>
      <c r="C256" s="197" t="s">
        <v>377</v>
      </c>
      <c r="D256" s="198" t="s">
        <v>801</v>
      </c>
      <c r="E256" s="198" t="s">
        <v>802</v>
      </c>
      <c r="F256" s="298">
        <v>0.19900000000001228</v>
      </c>
      <c r="G256" s="210">
        <v>-37.966999999999999</v>
      </c>
      <c r="H256" s="208">
        <v>0.19900000000000001</v>
      </c>
      <c r="I256" s="202">
        <v>1</v>
      </c>
      <c r="J256" s="411">
        <v>1.8519000000000001E-2</v>
      </c>
      <c r="K256" s="413">
        <v>0</v>
      </c>
      <c r="L256" s="276">
        <v>0</v>
      </c>
      <c r="M256" s="17" t="s">
        <v>172</v>
      </c>
      <c r="N256" s="205">
        <v>54</v>
      </c>
      <c r="O256" s="206">
        <v>39</v>
      </c>
      <c r="P256" s="206">
        <v>13</v>
      </c>
      <c r="Q256" s="241">
        <v>2</v>
      </c>
      <c r="R256" s="270">
        <v>0</v>
      </c>
      <c r="S256" s="210"/>
      <c r="T256" s="228"/>
      <c r="U256" s="208"/>
      <c r="V256" s="209"/>
    </row>
    <row r="257" spans="2:22" ht="13.5">
      <c r="B257" s="1128">
        <v>201601</v>
      </c>
      <c r="C257" s="195" t="s">
        <v>377</v>
      </c>
      <c r="D257" s="196" t="s">
        <v>560</v>
      </c>
      <c r="E257" s="196" t="s">
        <v>556</v>
      </c>
      <c r="F257" s="299">
        <v>195.01600000000005</v>
      </c>
      <c r="G257" s="50">
        <v>146.23099999999999</v>
      </c>
      <c r="H257" s="166">
        <v>195.01599999999999</v>
      </c>
      <c r="I257" s="68">
        <v>6</v>
      </c>
      <c r="J257" s="410">
        <v>8.2192000000000001E-2</v>
      </c>
      <c r="K257" s="412">
        <v>18.278874999999999</v>
      </c>
      <c r="L257" s="277">
        <v>1.3333330000000001</v>
      </c>
      <c r="M257" s="17" t="s">
        <v>172</v>
      </c>
      <c r="N257" s="22">
        <v>72</v>
      </c>
      <c r="O257" s="20">
        <v>52</v>
      </c>
      <c r="P257" s="20">
        <v>19</v>
      </c>
      <c r="Q257" s="240">
        <v>1</v>
      </c>
      <c r="R257" s="269">
        <v>4</v>
      </c>
      <c r="S257" s="50"/>
      <c r="T257" s="227">
        <v>2</v>
      </c>
      <c r="U257" s="172">
        <v>2</v>
      </c>
      <c r="V257" s="278">
        <v>0.1</v>
      </c>
    </row>
    <row r="258" spans="2:22" ht="13.5">
      <c r="B258" s="1128">
        <v>201601</v>
      </c>
      <c r="C258" s="197" t="s">
        <v>377</v>
      </c>
      <c r="D258" s="198" t="s">
        <v>561</v>
      </c>
      <c r="E258" s="198" t="s">
        <v>1671</v>
      </c>
      <c r="F258" s="298">
        <v>39.03</v>
      </c>
      <c r="G258" s="210">
        <v>-0.50800000000000001</v>
      </c>
      <c r="H258" s="208">
        <v>39.03</v>
      </c>
      <c r="I258" s="202">
        <v>0</v>
      </c>
      <c r="J258" s="411">
        <v>0</v>
      </c>
      <c r="K258" s="413">
        <v>-0.50800000000000001</v>
      </c>
      <c r="L258" s="276">
        <v>0</v>
      </c>
      <c r="M258" s="17" t="s">
        <v>172</v>
      </c>
      <c r="N258" s="205">
        <v>30</v>
      </c>
      <c r="O258" s="206">
        <v>19</v>
      </c>
      <c r="P258" s="206">
        <v>9</v>
      </c>
      <c r="Q258" s="241">
        <v>2</v>
      </c>
      <c r="R258" s="270">
        <v>4</v>
      </c>
      <c r="S258" s="210"/>
      <c r="T258" s="228"/>
      <c r="U258" s="208"/>
      <c r="V258" s="209"/>
    </row>
    <row r="259" spans="2:22" ht="13.5">
      <c r="B259" s="1128">
        <v>201601</v>
      </c>
      <c r="C259" s="195" t="s">
        <v>377</v>
      </c>
      <c r="D259" s="196" t="s">
        <v>803</v>
      </c>
      <c r="E259" s="196" t="s">
        <v>912</v>
      </c>
      <c r="F259" s="299">
        <v>313.20400000000006</v>
      </c>
      <c r="G259" s="50">
        <v>239.898</v>
      </c>
      <c r="H259" s="166">
        <v>313.20400000000001</v>
      </c>
      <c r="I259" s="68">
        <v>14</v>
      </c>
      <c r="J259" s="410">
        <v>0.15384600000000001</v>
      </c>
      <c r="K259" s="412">
        <v>15.9932</v>
      </c>
      <c r="L259" s="277">
        <v>1.071429</v>
      </c>
      <c r="M259" s="17" t="s">
        <v>172</v>
      </c>
      <c r="N259" s="22">
        <v>90</v>
      </c>
      <c r="O259" s="20">
        <v>64</v>
      </c>
      <c r="P259" s="20">
        <v>24</v>
      </c>
      <c r="Q259" s="240">
        <v>2</v>
      </c>
      <c r="R259" s="269">
        <v>6</v>
      </c>
      <c r="S259" s="50"/>
      <c r="T259" s="227">
        <v>4</v>
      </c>
      <c r="U259" s="172">
        <v>3</v>
      </c>
      <c r="V259" s="278">
        <v>0.11538461538461539</v>
      </c>
    </row>
    <row r="260" spans="2:22" ht="13.5">
      <c r="B260" s="1128">
        <v>201601</v>
      </c>
      <c r="C260" s="197" t="s">
        <v>377</v>
      </c>
      <c r="D260" s="198" t="s">
        <v>553</v>
      </c>
      <c r="E260" s="198" t="s">
        <v>552</v>
      </c>
      <c r="F260" s="298">
        <v>286.11699999999996</v>
      </c>
      <c r="G260" s="210">
        <v>281.06</v>
      </c>
      <c r="H260" s="208">
        <v>286.11700000000002</v>
      </c>
      <c r="I260" s="202">
        <v>14</v>
      </c>
      <c r="J260" s="411">
        <v>0.187919</v>
      </c>
      <c r="K260" s="413">
        <v>14.792631578947001</v>
      </c>
      <c r="L260" s="276">
        <v>1.357143</v>
      </c>
      <c r="M260" s="17" t="s">
        <v>172</v>
      </c>
      <c r="N260" s="205">
        <v>76</v>
      </c>
      <c r="O260" s="206">
        <v>59</v>
      </c>
      <c r="P260" s="206">
        <v>17</v>
      </c>
      <c r="Q260" s="241">
        <v>0</v>
      </c>
      <c r="R260" s="270">
        <v>5</v>
      </c>
      <c r="S260" s="210">
        <v>1</v>
      </c>
      <c r="T260" s="228">
        <v>7</v>
      </c>
      <c r="U260" s="208">
        <v>4</v>
      </c>
      <c r="V260" s="209">
        <v>0.23529411764705882</v>
      </c>
    </row>
    <row r="261" spans="2:22" ht="13.5">
      <c r="B261" s="1128">
        <v>201601</v>
      </c>
      <c r="C261" s="195" t="s">
        <v>377</v>
      </c>
      <c r="D261" s="196" t="s">
        <v>64</v>
      </c>
      <c r="E261" s="196" t="s">
        <v>65</v>
      </c>
      <c r="F261" s="299">
        <v>314.46099999999996</v>
      </c>
      <c r="G261" s="50">
        <v>309.00599999999997</v>
      </c>
      <c r="H261" s="166">
        <v>314.46100000000001</v>
      </c>
      <c r="I261" s="68">
        <v>13</v>
      </c>
      <c r="J261" s="410">
        <v>0.116592</v>
      </c>
      <c r="K261" s="412">
        <v>17.167000000000002</v>
      </c>
      <c r="L261" s="277">
        <v>1.3846149999999999</v>
      </c>
      <c r="M261" s="17" t="s">
        <v>172</v>
      </c>
      <c r="N261" s="22">
        <v>113</v>
      </c>
      <c r="O261" s="20">
        <v>79</v>
      </c>
      <c r="P261" s="20">
        <v>28</v>
      </c>
      <c r="Q261" s="240">
        <v>6</v>
      </c>
      <c r="R261" s="269">
        <v>0</v>
      </c>
      <c r="S261" s="50"/>
      <c r="T261" s="227">
        <v>1</v>
      </c>
      <c r="U261" s="172">
        <v>1</v>
      </c>
      <c r="V261" s="278">
        <v>2.9411764705882353E-2</v>
      </c>
    </row>
    <row r="262" spans="2:22" ht="13.5">
      <c r="B262" s="1128">
        <v>201601</v>
      </c>
      <c r="C262" s="197" t="s">
        <v>377</v>
      </c>
      <c r="D262" s="198" t="s">
        <v>138</v>
      </c>
      <c r="E262" s="198" t="s">
        <v>145</v>
      </c>
      <c r="F262" s="298">
        <v>190.72299999999998</v>
      </c>
      <c r="G262" s="210">
        <v>215.108</v>
      </c>
      <c r="H262" s="208">
        <v>190.72300000000001</v>
      </c>
      <c r="I262" s="202">
        <v>11</v>
      </c>
      <c r="J262" s="411">
        <v>0.139241</v>
      </c>
      <c r="K262" s="413">
        <v>15.364857142857</v>
      </c>
      <c r="L262" s="276">
        <v>1.2727269999999999</v>
      </c>
      <c r="M262" s="17" t="s">
        <v>172</v>
      </c>
      <c r="N262" s="205">
        <v>79</v>
      </c>
      <c r="O262" s="206">
        <v>58</v>
      </c>
      <c r="P262" s="206">
        <v>15</v>
      </c>
      <c r="Q262" s="241">
        <v>6</v>
      </c>
      <c r="R262" s="270">
        <v>0</v>
      </c>
      <c r="S262" s="210"/>
      <c r="T262" s="228"/>
      <c r="U262" s="208"/>
      <c r="V262" s="209"/>
    </row>
    <row r="263" spans="2:22" ht="13.5">
      <c r="B263" s="1128">
        <v>201601</v>
      </c>
      <c r="C263" s="195" t="s">
        <v>377</v>
      </c>
      <c r="D263" s="196" t="s">
        <v>643</v>
      </c>
      <c r="E263" s="196" t="s">
        <v>1660</v>
      </c>
      <c r="F263" s="299">
        <v>231.44599999999994</v>
      </c>
      <c r="G263" s="50">
        <v>244.071</v>
      </c>
      <c r="H263" s="166">
        <v>231.446</v>
      </c>
      <c r="I263" s="68">
        <v>14</v>
      </c>
      <c r="J263" s="410">
        <v>8.7774000000000005E-2</v>
      </c>
      <c r="K263" s="412">
        <v>14.357117647058999</v>
      </c>
      <c r="L263" s="277">
        <v>1.214286</v>
      </c>
      <c r="M263" s="17" t="s">
        <v>172</v>
      </c>
      <c r="N263" s="22">
        <v>156</v>
      </c>
      <c r="O263" s="20">
        <v>125</v>
      </c>
      <c r="P263" s="20">
        <v>28</v>
      </c>
      <c r="Q263" s="240">
        <v>3</v>
      </c>
      <c r="R263" s="269">
        <v>8</v>
      </c>
      <c r="S263" s="50"/>
      <c r="T263" s="227">
        <v>1</v>
      </c>
      <c r="U263" s="172">
        <v>1</v>
      </c>
      <c r="V263" s="278">
        <v>3.2258064516129031E-2</v>
      </c>
    </row>
    <row r="264" spans="2:22" ht="13.5">
      <c r="B264" s="1128">
        <v>201601</v>
      </c>
      <c r="C264" s="197" t="s">
        <v>377</v>
      </c>
      <c r="D264" s="198" t="s">
        <v>644</v>
      </c>
      <c r="E264" s="198" t="s">
        <v>695</v>
      </c>
      <c r="F264" s="298">
        <v>1077.2180000000001</v>
      </c>
      <c r="G264" s="210">
        <v>1163.5229999999999</v>
      </c>
      <c r="H264" s="208">
        <v>1077.2180000000001</v>
      </c>
      <c r="I264" s="202">
        <v>18</v>
      </c>
      <c r="J264" s="411">
        <v>0.264706</v>
      </c>
      <c r="K264" s="413">
        <v>40.121482758620999</v>
      </c>
      <c r="L264" s="276">
        <v>1.611111</v>
      </c>
      <c r="M264" s="17" t="s">
        <v>172</v>
      </c>
      <c r="N264" s="205">
        <v>70</v>
      </c>
      <c r="O264" s="206">
        <v>54</v>
      </c>
      <c r="P264" s="206">
        <v>14</v>
      </c>
      <c r="Q264" s="241">
        <v>2</v>
      </c>
      <c r="R264" s="270">
        <v>0</v>
      </c>
      <c r="S264" s="210">
        <v>1</v>
      </c>
      <c r="T264" s="228">
        <v>3</v>
      </c>
      <c r="U264" s="208">
        <v>3</v>
      </c>
      <c r="V264" s="209">
        <v>0.1875</v>
      </c>
    </row>
    <row r="265" spans="2:22" ht="13.5">
      <c r="B265" s="1128">
        <v>201601</v>
      </c>
      <c r="C265" s="195" t="s">
        <v>377</v>
      </c>
      <c r="D265" s="196" t="s">
        <v>702</v>
      </c>
      <c r="E265" s="196" t="s">
        <v>1662</v>
      </c>
      <c r="F265" s="299">
        <v>306.072</v>
      </c>
      <c r="G265" s="50">
        <v>304.73099999999999</v>
      </c>
      <c r="H265" s="166">
        <v>306.072</v>
      </c>
      <c r="I265" s="68">
        <v>6</v>
      </c>
      <c r="J265" s="410">
        <v>0.13636400000000001</v>
      </c>
      <c r="K265" s="412">
        <v>23.440846153846</v>
      </c>
      <c r="L265" s="277">
        <v>2.1666669999999999</v>
      </c>
      <c r="M265" s="17" t="s">
        <v>172</v>
      </c>
      <c r="N265" s="22">
        <v>44</v>
      </c>
      <c r="O265" s="20">
        <v>31</v>
      </c>
      <c r="P265" s="20">
        <v>11</v>
      </c>
      <c r="Q265" s="240">
        <v>2</v>
      </c>
      <c r="R265" s="269">
        <v>0</v>
      </c>
      <c r="S265" s="50"/>
      <c r="T265" s="227"/>
      <c r="U265" s="172"/>
      <c r="V265" s="278"/>
    </row>
    <row r="266" spans="2:22" ht="13.5">
      <c r="B266" s="1128">
        <v>201601</v>
      </c>
      <c r="C266" s="197" t="s">
        <v>377</v>
      </c>
      <c r="D266" s="198" t="s">
        <v>849</v>
      </c>
      <c r="E266" s="198" t="s">
        <v>850</v>
      </c>
      <c r="F266" s="298">
        <v>459.68899999999985</v>
      </c>
      <c r="G266" s="210">
        <v>416.66399999999999</v>
      </c>
      <c r="H266" s="208">
        <v>459.68900000000002</v>
      </c>
      <c r="I266" s="202">
        <v>13</v>
      </c>
      <c r="J266" s="411">
        <v>0.149425</v>
      </c>
      <c r="K266" s="413">
        <v>18.115826086957</v>
      </c>
      <c r="L266" s="276">
        <v>1.769231</v>
      </c>
      <c r="M266" s="17" t="s">
        <v>172</v>
      </c>
      <c r="N266" s="205">
        <v>88</v>
      </c>
      <c r="O266" s="206">
        <v>63</v>
      </c>
      <c r="P266" s="206">
        <v>20</v>
      </c>
      <c r="Q266" s="241">
        <v>5</v>
      </c>
      <c r="R266" s="270">
        <v>2</v>
      </c>
      <c r="S266" s="210"/>
      <c r="T266" s="228">
        <v>4</v>
      </c>
      <c r="U266" s="208">
        <v>4</v>
      </c>
      <c r="V266" s="209">
        <v>0.16</v>
      </c>
    </row>
    <row r="267" spans="2:22" ht="13.5">
      <c r="B267" s="1128">
        <v>201601</v>
      </c>
      <c r="C267" s="195" t="s">
        <v>377</v>
      </c>
      <c r="D267" s="196" t="s">
        <v>804</v>
      </c>
      <c r="E267" s="196" t="s">
        <v>805</v>
      </c>
      <c r="F267" s="299">
        <v>506.60300000000007</v>
      </c>
      <c r="G267" s="50">
        <v>524.72199999999998</v>
      </c>
      <c r="H267" s="166">
        <v>506.60300000000001</v>
      </c>
      <c r="I267" s="68">
        <v>21</v>
      </c>
      <c r="J267" s="410">
        <v>0.193548</v>
      </c>
      <c r="K267" s="412">
        <v>18.740071428571</v>
      </c>
      <c r="L267" s="277">
        <v>1.3333330000000001</v>
      </c>
      <c r="M267" s="17" t="s">
        <v>172</v>
      </c>
      <c r="N267" s="22">
        <v>111</v>
      </c>
      <c r="O267" s="20">
        <v>81</v>
      </c>
      <c r="P267" s="20">
        <v>25</v>
      </c>
      <c r="Q267" s="240">
        <v>5</v>
      </c>
      <c r="R267" s="269">
        <v>0</v>
      </c>
      <c r="S267" s="50"/>
      <c r="T267" s="227">
        <v>5</v>
      </c>
      <c r="U267" s="172">
        <v>5</v>
      </c>
      <c r="V267" s="278">
        <v>0.16666666666666666</v>
      </c>
    </row>
    <row r="268" spans="2:22" ht="13.5">
      <c r="B268" s="1128">
        <v>201601</v>
      </c>
      <c r="C268" s="197" t="s">
        <v>377</v>
      </c>
      <c r="D268" s="198" t="s">
        <v>999</v>
      </c>
      <c r="E268" s="198" t="s">
        <v>1060</v>
      </c>
      <c r="F268" s="298">
        <v>69.304000000000002</v>
      </c>
      <c r="G268" s="210">
        <v>64.233999999999995</v>
      </c>
      <c r="H268" s="208">
        <v>69.304000000000002</v>
      </c>
      <c r="I268" s="202">
        <v>3</v>
      </c>
      <c r="J268" s="411">
        <v>4.9180000000000001E-2</v>
      </c>
      <c r="K268" s="413">
        <v>10.705666666667</v>
      </c>
      <c r="L268" s="276">
        <v>2</v>
      </c>
      <c r="M268" s="17" t="s">
        <v>172</v>
      </c>
      <c r="N268" s="205">
        <v>55</v>
      </c>
      <c r="O268" s="206">
        <v>40</v>
      </c>
      <c r="P268" s="206">
        <v>15</v>
      </c>
      <c r="Q268" s="241">
        <v>0</v>
      </c>
      <c r="R268" s="270">
        <v>12</v>
      </c>
      <c r="S268" s="210"/>
      <c r="T268" s="228"/>
      <c r="U268" s="208"/>
      <c r="V268" s="209"/>
    </row>
    <row r="269" spans="2:22" ht="13.5">
      <c r="B269" s="1128">
        <v>201601</v>
      </c>
      <c r="C269" s="195" t="s">
        <v>377</v>
      </c>
      <c r="D269" s="196" t="s">
        <v>1000</v>
      </c>
      <c r="E269" s="196" t="s">
        <v>1061</v>
      </c>
      <c r="F269" s="299">
        <v>126.41899999999995</v>
      </c>
      <c r="G269" s="50">
        <v>140.28700000000001</v>
      </c>
      <c r="H269" s="166">
        <v>126.419</v>
      </c>
      <c r="I269" s="68">
        <v>12</v>
      </c>
      <c r="J269" s="410">
        <v>9.4488000000000003E-2</v>
      </c>
      <c r="K269" s="412">
        <v>12.753363636364</v>
      </c>
      <c r="L269" s="277">
        <v>0.91666700000000001</v>
      </c>
      <c r="M269" s="17" t="s">
        <v>172</v>
      </c>
      <c r="N269" s="22">
        <v>130</v>
      </c>
      <c r="O269" s="20">
        <v>99</v>
      </c>
      <c r="P269" s="20">
        <v>28</v>
      </c>
      <c r="Q269" s="240">
        <v>3</v>
      </c>
      <c r="R269" s="269">
        <v>0</v>
      </c>
      <c r="S269" s="50">
        <v>1</v>
      </c>
      <c r="T269" s="227">
        <v>5</v>
      </c>
      <c r="U269" s="172">
        <v>4</v>
      </c>
      <c r="V269" s="278">
        <v>0.12903225806451613</v>
      </c>
    </row>
    <row r="270" spans="2:22" ht="13.5">
      <c r="B270" s="1128">
        <v>201601</v>
      </c>
      <c r="C270" s="197" t="s">
        <v>377</v>
      </c>
      <c r="D270" s="198" t="s">
        <v>540</v>
      </c>
      <c r="E270" s="198" t="s">
        <v>541</v>
      </c>
      <c r="F270" s="298">
        <v>101.06599999999996</v>
      </c>
      <c r="G270" s="210">
        <v>102.34</v>
      </c>
      <c r="H270" s="208">
        <v>101.066</v>
      </c>
      <c r="I270" s="202">
        <v>5</v>
      </c>
      <c r="J270" s="411">
        <v>9.4339999999999993E-2</v>
      </c>
      <c r="K270" s="413">
        <v>10.234</v>
      </c>
      <c r="L270" s="276">
        <v>2</v>
      </c>
      <c r="M270" s="17" t="s">
        <v>172</v>
      </c>
      <c r="N270" s="205">
        <v>54</v>
      </c>
      <c r="O270" s="206">
        <v>33</v>
      </c>
      <c r="P270" s="206">
        <v>10</v>
      </c>
      <c r="Q270" s="241">
        <v>11</v>
      </c>
      <c r="R270" s="270">
        <v>0</v>
      </c>
      <c r="S270" s="210"/>
      <c r="T270" s="228">
        <v>2</v>
      </c>
      <c r="U270" s="208">
        <v>2</v>
      </c>
      <c r="V270" s="209">
        <v>9.5238095238095233E-2</v>
      </c>
    </row>
    <row r="271" spans="2:22" ht="13.5">
      <c r="B271" s="1128">
        <v>201601</v>
      </c>
      <c r="C271" s="195" t="s">
        <v>377</v>
      </c>
      <c r="D271" s="196" t="s">
        <v>1459</v>
      </c>
      <c r="E271" s="196" t="s">
        <v>1460</v>
      </c>
      <c r="F271" s="299">
        <v>90.447000000000017</v>
      </c>
      <c r="G271" s="50">
        <v>90.447000000000003</v>
      </c>
      <c r="H271" s="166">
        <v>90.447000000000003</v>
      </c>
      <c r="I271" s="68">
        <v>4</v>
      </c>
      <c r="J271" s="410">
        <v>0.112676</v>
      </c>
      <c r="K271" s="412">
        <v>18.089400000000001</v>
      </c>
      <c r="L271" s="277">
        <v>1.25</v>
      </c>
      <c r="M271" s="17" t="s">
        <v>172</v>
      </c>
      <c r="N271" s="22">
        <v>34</v>
      </c>
      <c r="O271" s="20">
        <v>28</v>
      </c>
      <c r="P271" s="20">
        <v>5</v>
      </c>
      <c r="Q271" s="240">
        <v>1</v>
      </c>
      <c r="R271" s="269">
        <v>4</v>
      </c>
      <c r="S271" s="50"/>
      <c r="T271" s="227">
        <v>1</v>
      </c>
      <c r="U271" s="172">
        <v>1</v>
      </c>
      <c r="V271" s="278">
        <v>0.16666666666666666</v>
      </c>
    </row>
    <row r="272" spans="2:22" ht="13.5">
      <c r="B272" s="1128">
        <v>201601</v>
      </c>
      <c r="C272" s="197" t="s">
        <v>377</v>
      </c>
      <c r="D272" s="198" t="s">
        <v>35</v>
      </c>
      <c r="E272" s="198" t="s">
        <v>9</v>
      </c>
      <c r="F272" s="298">
        <v>223.2140000000002</v>
      </c>
      <c r="G272" s="210">
        <v>139.161</v>
      </c>
      <c r="H272" s="208">
        <v>223.214</v>
      </c>
      <c r="I272" s="202">
        <v>5</v>
      </c>
      <c r="J272" s="411">
        <v>0.119048</v>
      </c>
      <c r="K272" s="413">
        <v>19.880142857142999</v>
      </c>
      <c r="L272" s="276">
        <v>1.4</v>
      </c>
      <c r="M272" s="17" t="s">
        <v>172</v>
      </c>
      <c r="N272" s="205">
        <v>42</v>
      </c>
      <c r="O272" s="206">
        <v>30</v>
      </c>
      <c r="P272" s="206">
        <v>10</v>
      </c>
      <c r="Q272" s="241">
        <v>2</v>
      </c>
      <c r="R272" s="270">
        <v>0</v>
      </c>
      <c r="S272" s="210"/>
      <c r="T272" s="228"/>
      <c r="U272" s="208"/>
      <c r="V272" s="209"/>
    </row>
    <row r="273" spans="2:22" ht="13.5">
      <c r="B273" s="1128">
        <v>201601</v>
      </c>
      <c r="C273" s="195" t="s">
        <v>377</v>
      </c>
      <c r="D273" s="196" t="s">
        <v>645</v>
      </c>
      <c r="E273" s="196" t="s">
        <v>606</v>
      </c>
      <c r="F273" s="299">
        <v>852.68300000000011</v>
      </c>
      <c r="G273" s="50">
        <v>393.02800000000002</v>
      </c>
      <c r="H273" s="166">
        <v>852.68299999999999</v>
      </c>
      <c r="I273" s="68">
        <v>12</v>
      </c>
      <c r="J273" s="410">
        <v>0.13953499999999999</v>
      </c>
      <c r="K273" s="412">
        <v>18.715619047619001</v>
      </c>
      <c r="L273" s="277">
        <v>1.75</v>
      </c>
      <c r="M273" s="17" t="s">
        <v>172</v>
      </c>
      <c r="N273" s="22">
        <v>84</v>
      </c>
      <c r="O273" s="20">
        <v>60</v>
      </c>
      <c r="P273" s="20">
        <v>16</v>
      </c>
      <c r="Q273" s="240">
        <v>8</v>
      </c>
      <c r="R273" s="269">
        <v>7</v>
      </c>
      <c r="S273" s="50"/>
      <c r="T273" s="227">
        <v>1</v>
      </c>
      <c r="U273" s="172">
        <v>1</v>
      </c>
      <c r="V273" s="278">
        <v>4.1666666666666664E-2</v>
      </c>
    </row>
    <row r="274" spans="2:22" ht="13.5">
      <c r="B274" s="1128">
        <v>201601</v>
      </c>
      <c r="C274" s="197" t="s">
        <v>377</v>
      </c>
      <c r="D274" s="198" t="s">
        <v>700</v>
      </c>
      <c r="E274" s="198" t="s">
        <v>701</v>
      </c>
      <c r="F274" s="298">
        <v>78.656000000000006</v>
      </c>
      <c r="G274" s="210">
        <v>25.24</v>
      </c>
      <c r="H274" s="208">
        <v>78.656000000000006</v>
      </c>
      <c r="I274" s="202">
        <v>3</v>
      </c>
      <c r="J274" s="411">
        <v>6.5216999999999997E-2</v>
      </c>
      <c r="K274" s="413">
        <v>12.62</v>
      </c>
      <c r="L274" s="276">
        <v>0.66666700000000001</v>
      </c>
      <c r="M274" s="17" t="s">
        <v>172</v>
      </c>
      <c r="N274" s="205">
        <v>46</v>
      </c>
      <c r="O274" s="206">
        <v>33</v>
      </c>
      <c r="P274" s="206">
        <v>12</v>
      </c>
      <c r="Q274" s="241">
        <v>1</v>
      </c>
      <c r="R274" s="270">
        <v>0</v>
      </c>
      <c r="S274" s="210"/>
      <c r="T274" s="228"/>
      <c r="U274" s="208"/>
      <c r="V274" s="209"/>
    </row>
    <row r="275" spans="2:22" ht="13.5">
      <c r="B275" s="1128">
        <v>201601</v>
      </c>
      <c r="C275" s="195" t="s">
        <v>377</v>
      </c>
      <c r="D275" s="196" t="s">
        <v>1312</v>
      </c>
      <c r="E275" s="196" t="s">
        <v>1665</v>
      </c>
      <c r="F275" s="299">
        <v>79.47799999999998</v>
      </c>
      <c r="G275" s="50">
        <v>79.477999999999994</v>
      </c>
      <c r="H275" s="166">
        <v>79.477999999999994</v>
      </c>
      <c r="I275" s="68">
        <v>4</v>
      </c>
      <c r="J275" s="410">
        <v>7.2727E-2</v>
      </c>
      <c r="K275" s="412">
        <v>11.353999999999999</v>
      </c>
      <c r="L275" s="277">
        <v>1.75</v>
      </c>
      <c r="M275" s="17" t="s">
        <v>172</v>
      </c>
      <c r="N275" s="22">
        <v>55</v>
      </c>
      <c r="O275" s="20">
        <v>39</v>
      </c>
      <c r="P275" s="20">
        <v>15</v>
      </c>
      <c r="Q275" s="240">
        <v>1</v>
      </c>
      <c r="R275" s="269">
        <v>0</v>
      </c>
      <c r="S275" s="50"/>
      <c r="T275" s="227"/>
      <c r="U275" s="172"/>
      <c r="V275" s="278"/>
    </row>
    <row r="276" spans="2:22" ht="13.5">
      <c r="B276" s="1128">
        <v>201601</v>
      </c>
      <c r="C276" s="197" t="s">
        <v>377</v>
      </c>
      <c r="D276" s="198" t="s">
        <v>1563</v>
      </c>
      <c r="E276" s="198" t="s">
        <v>1564</v>
      </c>
      <c r="F276" s="298">
        <v>76.085999999999984</v>
      </c>
      <c r="G276" s="210">
        <v>84.533000000000001</v>
      </c>
      <c r="H276" s="208">
        <v>76.085999999999999</v>
      </c>
      <c r="I276" s="202">
        <v>1</v>
      </c>
      <c r="J276" s="411">
        <v>0.05</v>
      </c>
      <c r="K276" s="413">
        <v>21.13325</v>
      </c>
      <c r="L276" s="276">
        <v>4</v>
      </c>
      <c r="M276" s="17" t="s">
        <v>172</v>
      </c>
      <c r="N276" s="205">
        <v>19</v>
      </c>
      <c r="O276" s="206">
        <v>15</v>
      </c>
      <c r="P276" s="206">
        <v>4</v>
      </c>
      <c r="Q276" s="241">
        <v>0</v>
      </c>
      <c r="R276" s="270">
        <v>3</v>
      </c>
      <c r="S276" s="210"/>
      <c r="T276" s="228">
        <v>1</v>
      </c>
      <c r="U276" s="208">
        <v>1</v>
      </c>
      <c r="V276" s="209">
        <v>0.25</v>
      </c>
    </row>
    <row r="277" spans="2:22" ht="13.5">
      <c r="B277" s="1128">
        <v>201601</v>
      </c>
      <c r="C277" s="195" t="s">
        <v>377</v>
      </c>
      <c r="D277" s="196" t="s">
        <v>542</v>
      </c>
      <c r="E277" s="196" t="s">
        <v>397</v>
      </c>
      <c r="F277" s="299">
        <v>111.14800000000002</v>
      </c>
      <c r="G277" s="50">
        <v>100.74</v>
      </c>
      <c r="H277" s="166">
        <v>111.148</v>
      </c>
      <c r="I277" s="68">
        <v>3</v>
      </c>
      <c r="J277" s="410">
        <v>0.05</v>
      </c>
      <c r="K277" s="412">
        <v>14.391428571429</v>
      </c>
      <c r="L277" s="277">
        <v>2.3333330000000001</v>
      </c>
      <c r="M277" s="17" t="s">
        <v>172</v>
      </c>
      <c r="N277" s="22">
        <v>60</v>
      </c>
      <c r="O277" s="20">
        <v>45</v>
      </c>
      <c r="P277" s="20">
        <v>11</v>
      </c>
      <c r="Q277" s="240">
        <v>4</v>
      </c>
      <c r="R277" s="269">
        <v>0</v>
      </c>
      <c r="S277" s="50"/>
      <c r="T277" s="227"/>
      <c r="U277" s="172"/>
      <c r="V277" s="278"/>
    </row>
    <row r="278" spans="2:22" ht="13.5">
      <c r="B278" s="1128">
        <v>201601</v>
      </c>
      <c r="C278" s="197" t="s">
        <v>377</v>
      </c>
      <c r="D278" s="198" t="s">
        <v>806</v>
      </c>
      <c r="E278" s="198" t="s">
        <v>807</v>
      </c>
      <c r="F278" s="298">
        <v>199.03800000000001</v>
      </c>
      <c r="G278" s="210">
        <v>183.774</v>
      </c>
      <c r="H278" s="208">
        <v>199.03800000000001</v>
      </c>
      <c r="I278" s="202">
        <v>10</v>
      </c>
      <c r="J278" s="411">
        <v>0.17391300000000001</v>
      </c>
      <c r="K278" s="413">
        <v>15.314500000000001</v>
      </c>
      <c r="L278" s="276">
        <v>1.2</v>
      </c>
      <c r="M278" s="17" t="s">
        <v>172</v>
      </c>
      <c r="N278" s="205">
        <v>58</v>
      </c>
      <c r="O278" s="206">
        <v>44</v>
      </c>
      <c r="P278" s="206">
        <v>13</v>
      </c>
      <c r="Q278" s="241">
        <v>1</v>
      </c>
      <c r="R278" s="270">
        <v>0</v>
      </c>
      <c r="S278" s="210"/>
      <c r="T278" s="228">
        <v>1</v>
      </c>
      <c r="U278" s="208">
        <v>1</v>
      </c>
      <c r="V278" s="209">
        <v>7.1428571428571425E-2</v>
      </c>
    </row>
    <row r="279" spans="2:22" ht="13.5">
      <c r="B279" s="1128">
        <v>201601</v>
      </c>
      <c r="C279" s="195" t="s">
        <v>377</v>
      </c>
      <c r="D279" s="196" t="s">
        <v>559</v>
      </c>
      <c r="E279" s="196" t="s">
        <v>555</v>
      </c>
      <c r="F279" s="299">
        <v>110.57370000000007</v>
      </c>
      <c r="G279" s="50">
        <v>160.613</v>
      </c>
      <c r="H279" s="166">
        <v>110.5737</v>
      </c>
      <c r="I279" s="68">
        <v>6</v>
      </c>
      <c r="J279" s="410">
        <v>0.113208</v>
      </c>
      <c r="K279" s="412">
        <v>11.472357142857</v>
      </c>
      <c r="L279" s="277">
        <v>2.3333330000000001</v>
      </c>
      <c r="M279" s="17" t="s">
        <v>172</v>
      </c>
      <c r="N279" s="22">
        <v>53</v>
      </c>
      <c r="O279" s="20">
        <v>38</v>
      </c>
      <c r="P279" s="20">
        <v>14</v>
      </c>
      <c r="Q279" s="240">
        <v>1</v>
      </c>
      <c r="R279" s="269">
        <v>3</v>
      </c>
      <c r="S279" s="50"/>
      <c r="T279" s="227">
        <v>3</v>
      </c>
      <c r="U279" s="172">
        <v>2</v>
      </c>
      <c r="V279" s="278">
        <v>0.13333333333333333</v>
      </c>
    </row>
    <row r="280" spans="2:22" ht="13.5">
      <c r="B280" s="1128">
        <v>201601</v>
      </c>
      <c r="C280" s="197" t="s">
        <v>378</v>
      </c>
      <c r="D280" s="198" t="s">
        <v>998</v>
      </c>
      <c r="E280" s="198" t="s">
        <v>1668</v>
      </c>
      <c r="F280" s="298">
        <v>204.14599999999996</v>
      </c>
      <c r="G280" s="210">
        <v>204.14599999999999</v>
      </c>
      <c r="H280" s="208">
        <v>204.14599999999999</v>
      </c>
      <c r="I280" s="202">
        <v>13</v>
      </c>
      <c r="J280" s="411">
        <v>9.5940999999999999E-2</v>
      </c>
      <c r="K280" s="413">
        <v>11.341444444444001</v>
      </c>
      <c r="L280" s="276">
        <v>1.3846149999999999</v>
      </c>
      <c r="M280" s="17" t="s">
        <v>172</v>
      </c>
      <c r="N280" s="205">
        <v>128</v>
      </c>
      <c r="O280" s="206">
        <v>97</v>
      </c>
      <c r="P280" s="206">
        <v>23</v>
      </c>
      <c r="Q280" s="241">
        <v>8</v>
      </c>
      <c r="R280" s="270">
        <v>24</v>
      </c>
      <c r="S280" s="210"/>
      <c r="T280" s="228">
        <v>9</v>
      </c>
      <c r="U280" s="208">
        <v>6</v>
      </c>
      <c r="V280" s="209">
        <v>0.19354838709677419</v>
      </c>
    </row>
    <row r="281" spans="2:22" ht="13.5">
      <c r="B281" s="1128">
        <v>201601</v>
      </c>
      <c r="C281" s="195" t="s">
        <v>378</v>
      </c>
      <c r="D281" s="196" t="s">
        <v>1313</v>
      </c>
      <c r="E281" s="196" t="s">
        <v>1314</v>
      </c>
      <c r="F281" s="299">
        <v>215.76700000000011</v>
      </c>
      <c r="G281" s="50">
        <v>226.20500000000001</v>
      </c>
      <c r="H281" s="166">
        <v>215.767</v>
      </c>
      <c r="I281" s="68">
        <v>17</v>
      </c>
      <c r="J281" s="410">
        <v>0.15740699999999999</v>
      </c>
      <c r="K281" s="412">
        <v>12.566944444444001</v>
      </c>
      <c r="L281" s="277">
        <v>1.058824</v>
      </c>
      <c r="M281" s="17" t="s">
        <v>172</v>
      </c>
      <c r="N281" s="22">
        <v>109</v>
      </c>
      <c r="O281" s="20">
        <v>84</v>
      </c>
      <c r="P281" s="20">
        <v>18</v>
      </c>
      <c r="Q281" s="240">
        <v>7</v>
      </c>
      <c r="R281" s="269">
        <v>1</v>
      </c>
      <c r="S281" s="50"/>
      <c r="T281" s="227">
        <v>3</v>
      </c>
      <c r="U281" s="172">
        <v>2</v>
      </c>
      <c r="V281" s="278">
        <v>0.08</v>
      </c>
    </row>
    <row r="282" spans="2:22" ht="13.5">
      <c r="B282" s="1128">
        <v>201601</v>
      </c>
      <c r="C282" s="197" t="s">
        <v>378</v>
      </c>
      <c r="D282" s="198" t="s">
        <v>1001</v>
      </c>
      <c r="E282" s="198" t="s">
        <v>1059</v>
      </c>
      <c r="F282" s="298">
        <v>90.468000000000004</v>
      </c>
      <c r="G282" s="210">
        <v>90.468000000000004</v>
      </c>
      <c r="H282" s="208">
        <v>90.468000000000004</v>
      </c>
      <c r="I282" s="202">
        <v>8</v>
      </c>
      <c r="J282" s="411">
        <v>0.148148</v>
      </c>
      <c r="K282" s="413">
        <v>11.3085</v>
      </c>
      <c r="L282" s="276">
        <v>1</v>
      </c>
      <c r="M282" s="17" t="s">
        <v>172</v>
      </c>
      <c r="N282" s="205">
        <v>55</v>
      </c>
      <c r="O282" s="206">
        <v>39</v>
      </c>
      <c r="P282" s="206">
        <v>12</v>
      </c>
      <c r="Q282" s="241">
        <v>4</v>
      </c>
      <c r="R282" s="270">
        <v>0</v>
      </c>
      <c r="S282" s="210"/>
      <c r="T282" s="228">
        <v>2</v>
      </c>
      <c r="U282" s="208">
        <v>2</v>
      </c>
      <c r="V282" s="209">
        <v>0.125</v>
      </c>
    </row>
    <row r="283" spans="2:22" ht="13.5">
      <c r="B283" s="1128">
        <v>201601</v>
      </c>
      <c r="C283" s="195" t="s">
        <v>378</v>
      </c>
      <c r="D283" s="196" t="s">
        <v>572</v>
      </c>
      <c r="E283" s="196" t="s">
        <v>1844</v>
      </c>
      <c r="F283" s="299">
        <v>60.420999999999999</v>
      </c>
      <c r="G283" s="50">
        <v>87.096000000000004</v>
      </c>
      <c r="H283" s="166">
        <v>60.420999999999999</v>
      </c>
      <c r="I283" s="68">
        <v>3</v>
      </c>
      <c r="J283" s="410">
        <v>8.5713999999999999E-2</v>
      </c>
      <c r="K283" s="412">
        <v>14.516</v>
      </c>
      <c r="L283" s="277">
        <v>2</v>
      </c>
      <c r="M283" s="17" t="s">
        <v>172</v>
      </c>
      <c r="N283" s="22">
        <v>36</v>
      </c>
      <c r="O283" s="20">
        <v>25</v>
      </c>
      <c r="P283" s="20">
        <v>9</v>
      </c>
      <c r="Q283" s="240">
        <v>2</v>
      </c>
      <c r="R283" s="269">
        <v>0</v>
      </c>
      <c r="S283" s="50"/>
      <c r="T283" s="227">
        <v>2</v>
      </c>
      <c r="U283" s="172">
        <v>1</v>
      </c>
      <c r="V283" s="278">
        <v>9.0909090909090912E-2</v>
      </c>
    </row>
    <row r="284" spans="2:22" ht="13.5">
      <c r="B284" s="1128">
        <v>201601</v>
      </c>
      <c r="C284" s="197" t="s">
        <v>378</v>
      </c>
      <c r="D284" s="198" t="s">
        <v>133</v>
      </c>
      <c r="E284" s="198" t="s">
        <v>142</v>
      </c>
      <c r="F284" s="298">
        <v>780.08299999999997</v>
      </c>
      <c r="G284" s="210">
        <v>740.63699999999994</v>
      </c>
      <c r="H284" s="208">
        <v>780.08299999999997</v>
      </c>
      <c r="I284" s="202">
        <v>26</v>
      </c>
      <c r="J284" s="411">
        <v>0.15757599999999999</v>
      </c>
      <c r="K284" s="413">
        <v>21.161057142857</v>
      </c>
      <c r="L284" s="276">
        <v>1.3461540000000001</v>
      </c>
      <c r="M284" s="17" t="s">
        <v>172</v>
      </c>
      <c r="N284" s="205">
        <v>169</v>
      </c>
      <c r="O284" s="206">
        <v>125</v>
      </c>
      <c r="P284" s="206">
        <v>43</v>
      </c>
      <c r="Q284" s="241">
        <v>1</v>
      </c>
      <c r="R284" s="270">
        <v>1</v>
      </c>
      <c r="S284" s="210">
        <v>2</v>
      </c>
      <c r="T284" s="228">
        <v>7</v>
      </c>
      <c r="U284" s="208">
        <v>4</v>
      </c>
      <c r="V284" s="209">
        <v>9.0909090909090912E-2</v>
      </c>
    </row>
    <row r="285" spans="2:22" ht="13.5">
      <c r="B285" s="1128">
        <v>201601</v>
      </c>
      <c r="C285" s="195" t="s">
        <v>378</v>
      </c>
      <c r="D285" s="196" t="s">
        <v>570</v>
      </c>
      <c r="E285" s="196" t="s">
        <v>566</v>
      </c>
      <c r="F285" s="299">
        <v>634.45099999999991</v>
      </c>
      <c r="G285" s="50">
        <v>348.90600000000001</v>
      </c>
      <c r="H285" s="166">
        <v>634.45100000000002</v>
      </c>
      <c r="I285" s="68">
        <v>13</v>
      </c>
      <c r="J285" s="410">
        <v>0.134715</v>
      </c>
      <c r="K285" s="412">
        <v>19.383666666667001</v>
      </c>
      <c r="L285" s="277">
        <v>1.3846149999999999</v>
      </c>
      <c r="M285" s="17" t="s">
        <v>172</v>
      </c>
      <c r="N285" s="22">
        <v>97</v>
      </c>
      <c r="O285" s="20">
        <v>72</v>
      </c>
      <c r="P285" s="20">
        <v>22</v>
      </c>
      <c r="Q285" s="240">
        <v>3</v>
      </c>
      <c r="R285" s="269">
        <v>0</v>
      </c>
      <c r="S285" s="50"/>
      <c r="T285" s="227">
        <v>1</v>
      </c>
      <c r="U285" s="172">
        <v>1</v>
      </c>
      <c r="V285" s="278">
        <v>0.04</v>
      </c>
    </row>
    <row r="286" spans="2:22" ht="13.5">
      <c r="B286" s="1128">
        <v>201601</v>
      </c>
      <c r="C286" s="197" t="s">
        <v>378</v>
      </c>
      <c r="D286" s="198" t="s">
        <v>608</v>
      </c>
      <c r="E286" s="198" t="s">
        <v>607</v>
      </c>
      <c r="F286" s="298">
        <v>195.80199999999996</v>
      </c>
      <c r="G286" s="210">
        <v>195.80199999999999</v>
      </c>
      <c r="H286" s="208">
        <v>195.80199999999999</v>
      </c>
      <c r="I286" s="202">
        <v>4</v>
      </c>
      <c r="J286" s="411">
        <v>0.121212</v>
      </c>
      <c r="K286" s="413">
        <v>21.755777777778</v>
      </c>
      <c r="L286" s="276">
        <v>2.25</v>
      </c>
      <c r="M286" s="17" t="s">
        <v>172</v>
      </c>
      <c r="N286" s="205">
        <v>34</v>
      </c>
      <c r="O286" s="206">
        <v>28</v>
      </c>
      <c r="P286" s="206">
        <v>5</v>
      </c>
      <c r="Q286" s="241">
        <v>1</v>
      </c>
      <c r="R286" s="270">
        <v>0</v>
      </c>
      <c r="S286" s="210"/>
      <c r="T286" s="228">
        <v>2</v>
      </c>
      <c r="U286" s="208">
        <v>2</v>
      </c>
      <c r="V286" s="209">
        <v>0.33333333333333331</v>
      </c>
    </row>
    <row r="287" spans="2:22" ht="13.5">
      <c r="B287" s="1128">
        <v>201601</v>
      </c>
      <c r="C287" s="195" t="s">
        <v>378</v>
      </c>
      <c r="D287" s="196" t="s">
        <v>913</v>
      </c>
      <c r="E287" s="196" t="s">
        <v>1242</v>
      </c>
      <c r="F287" s="299">
        <v>224.428</v>
      </c>
      <c r="G287" s="50">
        <v>232.22300000000001</v>
      </c>
      <c r="H287" s="166">
        <v>224.428</v>
      </c>
      <c r="I287" s="68">
        <v>13</v>
      </c>
      <c r="J287" s="410">
        <v>0.129353</v>
      </c>
      <c r="K287" s="412">
        <v>13.660176470588</v>
      </c>
      <c r="L287" s="277">
        <v>1.3076920000000001</v>
      </c>
      <c r="M287" s="17" t="s">
        <v>172</v>
      </c>
      <c r="N287" s="22">
        <v>101</v>
      </c>
      <c r="O287" s="20">
        <v>86</v>
      </c>
      <c r="P287" s="20">
        <v>14</v>
      </c>
      <c r="Q287" s="240">
        <v>1</v>
      </c>
      <c r="R287" s="269">
        <v>7</v>
      </c>
      <c r="S287" s="50"/>
      <c r="T287" s="227">
        <v>8</v>
      </c>
      <c r="U287" s="172">
        <v>6</v>
      </c>
      <c r="V287" s="278">
        <v>0.4</v>
      </c>
    </row>
    <row r="288" spans="2:22" ht="13.5">
      <c r="B288" s="1128">
        <v>201601</v>
      </c>
      <c r="C288" s="197" t="s">
        <v>378</v>
      </c>
      <c r="D288" s="198" t="s">
        <v>728</v>
      </c>
      <c r="E288" s="198" t="s">
        <v>1667</v>
      </c>
      <c r="F288" s="298">
        <v>411.2290000000001</v>
      </c>
      <c r="G288" s="210">
        <v>411.22899999999998</v>
      </c>
      <c r="H288" s="208">
        <v>411.22899999999998</v>
      </c>
      <c r="I288" s="202">
        <v>30</v>
      </c>
      <c r="J288" s="411">
        <v>0.26548699999999997</v>
      </c>
      <c r="K288" s="413">
        <v>12.461484848485</v>
      </c>
      <c r="L288" s="276">
        <v>1.1000000000000001</v>
      </c>
      <c r="M288" s="17" t="s">
        <v>172</v>
      </c>
      <c r="N288" s="205">
        <v>111</v>
      </c>
      <c r="O288" s="206">
        <v>81</v>
      </c>
      <c r="P288" s="206">
        <v>26</v>
      </c>
      <c r="Q288" s="241">
        <v>4</v>
      </c>
      <c r="R288" s="270">
        <v>9</v>
      </c>
      <c r="S288" s="210">
        <v>1</v>
      </c>
      <c r="T288" s="228">
        <v>4</v>
      </c>
      <c r="U288" s="208">
        <v>3</v>
      </c>
      <c r="V288" s="209">
        <v>0.1</v>
      </c>
    </row>
    <row r="289" spans="2:22" ht="13.5">
      <c r="B289" s="1128">
        <v>201601</v>
      </c>
      <c r="C289" s="195" t="s">
        <v>378</v>
      </c>
      <c r="D289" s="196" t="s">
        <v>136</v>
      </c>
      <c r="E289" s="196" t="s">
        <v>141</v>
      </c>
      <c r="F289" s="299">
        <v>606.21900000000016</v>
      </c>
      <c r="G289" s="50">
        <v>633.55200000000002</v>
      </c>
      <c r="H289" s="166">
        <v>606.21900000000005</v>
      </c>
      <c r="I289" s="68">
        <v>32</v>
      </c>
      <c r="J289" s="410">
        <v>0.294931</v>
      </c>
      <c r="K289" s="412">
        <v>15.838800000000001</v>
      </c>
      <c r="L289" s="277">
        <v>1.25</v>
      </c>
      <c r="M289" s="17" t="s">
        <v>172</v>
      </c>
      <c r="N289" s="22">
        <v>115</v>
      </c>
      <c r="O289" s="20">
        <v>92</v>
      </c>
      <c r="P289" s="20">
        <v>19</v>
      </c>
      <c r="Q289" s="240">
        <v>4</v>
      </c>
      <c r="R289" s="269">
        <v>1</v>
      </c>
      <c r="S289" s="50">
        <v>1</v>
      </c>
      <c r="T289" s="227">
        <v>13</v>
      </c>
      <c r="U289" s="172">
        <v>9</v>
      </c>
      <c r="V289" s="278">
        <v>0.39130434782608697</v>
      </c>
    </row>
    <row r="290" spans="2:22" ht="13.5">
      <c r="B290" s="1128">
        <v>201601</v>
      </c>
      <c r="C290" s="197" t="s">
        <v>378</v>
      </c>
      <c r="D290" s="198" t="s">
        <v>571</v>
      </c>
      <c r="E290" s="198" t="s">
        <v>567</v>
      </c>
      <c r="F290" s="298">
        <v>472.35200000000015</v>
      </c>
      <c r="G290" s="210">
        <v>588.43499999999995</v>
      </c>
      <c r="H290" s="208">
        <v>472.35199999999998</v>
      </c>
      <c r="I290" s="202">
        <v>41</v>
      </c>
      <c r="J290" s="411">
        <v>0.33064500000000002</v>
      </c>
      <c r="K290" s="413">
        <v>12.519893617020999</v>
      </c>
      <c r="L290" s="276">
        <v>1.1463410000000001</v>
      </c>
      <c r="M290" s="17" t="s">
        <v>172</v>
      </c>
      <c r="N290" s="205">
        <v>123</v>
      </c>
      <c r="O290" s="206">
        <v>98</v>
      </c>
      <c r="P290" s="206">
        <v>23</v>
      </c>
      <c r="Q290" s="241">
        <v>2</v>
      </c>
      <c r="R290" s="270">
        <v>13</v>
      </c>
      <c r="S290" s="210"/>
      <c r="T290" s="228">
        <v>11</v>
      </c>
      <c r="U290" s="208">
        <v>8</v>
      </c>
      <c r="V290" s="209">
        <v>0.32</v>
      </c>
    </row>
    <row r="291" spans="2:22" ht="13.5">
      <c r="B291" s="1128">
        <v>201601</v>
      </c>
      <c r="C291" s="195" t="s">
        <v>378</v>
      </c>
      <c r="D291" s="196" t="s">
        <v>1464</v>
      </c>
      <c r="E291" s="196" t="s">
        <v>1465</v>
      </c>
      <c r="F291" s="299">
        <v>388.76899999999978</v>
      </c>
      <c r="G291" s="50">
        <v>408.89299999999997</v>
      </c>
      <c r="H291" s="166">
        <v>388.76900000000001</v>
      </c>
      <c r="I291" s="68">
        <v>28</v>
      </c>
      <c r="J291" s="410">
        <v>0.21621599999999999</v>
      </c>
      <c r="K291" s="412">
        <v>11.051162162162001</v>
      </c>
      <c r="L291" s="277">
        <v>1.321429</v>
      </c>
      <c r="M291" s="17" t="s">
        <v>172</v>
      </c>
      <c r="N291" s="22">
        <v>141</v>
      </c>
      <c r="O291" s="20">
        <v>111</v>
      </c>
      <c r="P291" s="20">
        <v>30</v>
      </c>
      <c r="Q291" s="240">
        <v>0</v>
      </c>
      <c r="R291" s="269">
        <v>0</v>
      </c>
      <c r="S291" s="50">
        <v>1</v>
      </c>
      <c r="T291" s="227">
        <v>22</v>
      </c>
      <c r="U291" s="172">
        <v>15</v>
      </c>
      <c r="V291" s="278">
        <v>0.5</v>
      </c>
    </row>
    <row r="292" spans="2:22" ht="13.5">
      <c r="B292" s="1128">
        <v>201601</v>
      </c>
      <c r="C292" s="197" t="s">
        <v>378</v>
      </c>
      <c r="D292" s="198" t="s">
        <v>573</v>
      </c>
      <c r="E292" s="198" t="s">
        <v>569</v>
      </c>
      <c r="F292" s="298"/>
      <c r="G292" s="210">
        <v>0</v>
      </c>
      <c r="H292" s="208">
        <v>0</v>
      </c>
      <c r="I292" s="202">
        <v>0</v>
      </c>
      <c r="J292" s="411">
        <v>0</v>
      </c>
      <c r="K292" s="413">
        <v>0</v>
      </c>
      <c r="L292" s="276">
        <v>0</v>
      </c>
      <c r="M292" s="17" t="s">
        <v>172</v>
      </c>
      <c r="N292" s="205">
        <v>0</v>
      </c>
      <c r="O292" s="206">
        <v>0</v>
      </c>
      <c r="P292" s="206">
        <v>0</v>
      </c>
      <c r="Q292" s="241">
        <v>0</v>
      </c>
      <c r="R292" s="270">
        <v>0</v>
      </c>
      <c r="S292" s="210"/>
      <c r="T292" s="228"/>
      <c r="U292" s="208"/>
      <c r="V292" s="209"/>
    </row>
    <row r="293" spans="2:22" ht="13.5">
      <c r="B293" s="1128">
        <v>201601</v>
      </c>
      <c r="C293" s="195" t="s">
        <v>378</v>
      </c>
      <c r="D293" s="196" t="s">
        <v>703</v>
      </c>
      <c r="E293" s="196" t="s">
        <v>704</v>
      </c>
      <c r="F293" s="299">
        <v>171.679</v>
      </c>
      <c r="G293" s="50">
        <v>163.726</v>
      </c>
      <c r="H293" s="166">
        <v>171.679</v>
      </c>
      <c r="I293" s="68">
        <v>15</v>
      </c>
      <c r="J293" s="410">
        <v>0.147783</v>
      </c>
      <c r="K293" s="412">
        <v>10.915066666667</v>
      </c>
      <c r="L293" s="277">
        <v>1</v>
      </c>
      <c r="M293" s="17" t="s">
        <v>172</v>
      </c>
      <c r="N293" s="22">
        <v>95</v>
      </c>
      <c r="O293" s="20">
        <v>75</v>
      </c>
      <c r="P293" s="20">
        <v>17</v>
      </c>
      <c r="Q293" s="240">
        <v>3</v>
      </c>
      <c r="R293" s="269">
        <v>19</v>
      </c>
      <c r="S293" s="50">
        <v>1</v>
      </c>
      <c r="T293" s="227">
        <v>5</v>
      </c>
      <c r="U293" s="172">
        <v>5</v>
      </c>
      <c r="V293" s="278">
        <v>0.25</v>
      </c>
    </row>
    <row r="294" spans="2:22" ht="13.5">
      <c r="B294" s="1128">
        <v>201601</v>
      </c>
      <c r="C294" s="197" t="s">
        <v>378</v>
      </c>
      <c r="D294" s="198" t="s">
        <v>1461</v>
      </c>
      <c r="E294" s="198" t="s">
        <v>926</v>
      </c>
      <c r="F294" s="298">
        <v>691.00399999999991</v>
      </c>
      <c r="G294" s="210">
        <v>773.27700000000004</v>
      </c>
      <c r="H294" s="208">
        <v>691.00400000000002</v>
      </c>
      <c r="I294" s="202">
        <v>46</v>
      </c>
      <c r="J294" s="411">
        <v>0.34328399999999998</v>
      </c>
      <c r="K294" s="413">
        <v>13.566263157895001</v>
      </c>
      <c r="L294" s="276">
        <v>1.2391300000000001</v>
      </c>
      <c r="M294" s="17" t="s">
        <v>172</v>
      </c>
      <c r="N294" s="205">
        <v>137</v>
      </c>
      <c r="O294" s="206">
        <v>95</v>
      </c>
      <c r="P294" s="206">
        <v>35</v>
      </c>
      <c r="Q294" s="241">
        <v>7</v>
      </c>
      <c r="R294" s="270">
        <v>3</v>
      </c>
      <c r="S294" s="210"/>
      <c r="T294" s="228">
        <v>9</v>
      </c>
      <c r="U294" s="208">
        <v>7</v>
      </c>
      <c r="V294" s="209">
        <v>0.16666666666666666</v>
      </c>
    </row>
    <row r="295" spans="2:22" ht="13.5">
      <c r="B295" s="1128">
        <v>201601</v>
      </c>
      <c r="C295" s="195" t="s">
        <v>378</v>
      </c>
      <c r="D295" s="196" t="s">
        <v>131</v>
      </c>
      <c r="E295" s="196" t="s">
        <v>140</v>
      </c>
      <c r="F295" s="299">
        <v>301.86400000000003</v>
      </c>
      <c r="G295" s="50">
        <v>240.24100000000001</v>
      </c>
      <c r="H295" s="166">
        <v>301.86399999999998</v>
      </c>
      <c r="I295" s="68">
        <v>10</v>
      </c>
      <c r="J295" s="410">
        <v>0.14388500000000001</v>
      </c>
      <c r="K295" s="412">
        <v>30.030125000000002</v>
      </c>
      <c r="L295" s="277">
        <v>0.8</v>
      </c>
      <c r="M295" s="17" t="s">
        <v>172</v>
      </c>
      <c r="N295" s="22">
        <v>71</v>
      </c>
      <c r="O295" s="20">
        <v>50</v>
      </c>
      <c r="P295" s="20">
        <v>19</v>
      </c>
      <c r="Q295" s="240">
        <v>2</v>
      </c>
      <c r="R295" s="269">
        <v>0</v>
      </c>
      <c r="S295" s="50"/>
      <c r="T295" s="227">
        <v>3</v>
      </c>
      <c r="U295" s="172">
        <v>3</v>
      </c>
      <c r="V295" s="278">
        <v>0.14285714285714285</v>
      </c>
    </row>
    <row r="296" spans="2:22" ht="13.5">
      <c r="B296" s="1128">
        <v>201601</v>
      </c>
      <c r="C296" s="197" t="s">
        <v>378</v>
      </c>
      <c r="D296" s="198" t="s">
        <v>1462</v>
      </c>
      <c r="E296" s="198" t="s">
        <v>1463</v>
      </c>
      <c r="F296" s="298">
        <v>456.79499999999996</v>
      </c>
      <c r="G296" s="210">
        <v>456.79500000000002</v>
      </c>
      <c r="H296" s="208">
        <v>456.79500000000002</v>
      </c>
      <c r="I296" s="202">
        <v>37</v>
      </c>
      <c r="J296" s="411">
        <v>0.163717</v>
      </c>
      <c r="K296" s="413">
        <v>11.419874999999999</v>
      </c>
      <c r="L296" s="276">
        <v>1.081081</v>
      </c>
      <c r="M296" s="17" t="s">
        <v>172</v>
      </c>
      <c r="N296" s="205">
        <v>221</v>
      </c>
      <c r="O296" s="206">
        <v>167</v>
      </c>
      <c r="P296" s="206">
        <v>53</v>
      </c>
      <c r="Q296" s="241">
        <v>1</v>
      </c>
      <c r="R296" s="270">
        <v>20</v>
      </c>
      <c r="S296" s="210"/>
      <c r="T296" s="228">
        <v>10</v>
      </c>
      <c r="U296" s="208">
        <v>7</v>
      </c>
      <c r="V296" s="209">
        <v>0.12962962962962962</v>
      </c>
    </row>
    <row r="297" spans="2:22" ht="13.5">
      <c r="B297" s="1128">
        <v>201601</v>
      </c>
      <c r="C297" s="195" t="s">
        <v>378</v>
      </c>
      <c r="D297" s="196" t="s">
        <v>130</v>
      </c>
      <c r="E297" s="196" t="s">
        <v>139</v>
      </c>
      <c r="F297" s="299">
        <v>448.67099999999999</v>
      </c>
      <c r="G297" s="50">
        <v>440.55799999999999</v>
      </c>
      <c r="H297" s="166">
        <v>448.67099999999999</v>
      </c>
      <c r="I297" s="68">
        <v>30</v>
      </c>
      <c r="J297" s="410">
        <v>0.119048</v>
      </c>
      <c r="K297" s="412">
        <v>14.211548387096999</v>
      </c>
      <c r="L297" s="277">
        <v>1.0333330000000001</v>
      </c>
      <c r="M297" s="17" t="s">
        <v>172</v>
      </c>
      <c r="N297" s="22">
        <v>253</v>
      </c>
      <c r="O297" s="20">
        <v>211</v>
      </c>
      <c r="P297" s="20">
        <v>35</v>
      </c>
      <c r="Q297" s="240">
        <v>7</v>
      </c>
      <c r="R297" s="269">
        <v>9</v>
      </c>
      <c r="S297" s="50">
        <v>1</v>
      </c>
      <c r="T297" s="227">
        <v>10</v>
      </c>
      <c r="U297" s="172">
        <v>7</v>
      </c>
      <c r="V297" s="278">
        <v>0.16666666666666666</v>
      </c>
    </row>
    <row r="298" spans="2:22" ht="13.5">
      <c r="B298" s="1128">
        <v>201601</v>
      </c>
      <c r="C298" s="197" t="s">
        <v>378</v>
      </c>
      <c r="D298" s="198" t="s">
        <v>1466</v>
      </c>
      <c r="E298" s="198" t="s">
        <v>1467</v>
      </c>
      <c r="F298" s="298">
        <v>122.71399999999996</v>
      </c>
      <c r="G298" s="210">
        <v>116.65</v>
      </c>
      <c r="H298" s="208">
        <v>122.714</v>
      </c>
      <c r="I298" s="202">
        <v>7</v>
      </c>
      <c r="J298" s="411">
        <v>6.7960999999999994E-2</v>
      </c>
      <c r="K298" s="413">
        <v>19.441666666667</v>
      </c>
      <c r="L298" s="276">
        <v>0.85714299999999999</v>
      </c>
      <c r="M298" s="17" t="s">
        <v>172</v>
      </c>
      <c r="N298" s="205">
        <v>104</v>
      </c>
      <c r="O298" s="206">
        <v>91</v>
      </c>
      <c r="P298" s="206">
        <v>10</v>
      </c>
      <c r="Q298" s="241">
        <v>3</v>
      </c>
      <c r="R298" s="270">
        <v>0</v>
      </c>
      <c r="S298" s="210"/>
      <c r="T298" s="228">
        <v>2</v>
      </c>
      <c r="U298" s="208">
        <v>1</v>
      </c>
      <c r="V298" s="209">
        <v>7.6923076923076927E-2</v>
      </c>
    </row>
    <row r="299" spans="2:22" ht="13.5">
      <c r="B299" s="1128">
        <v>201601</v>
      </c>
      <c r="C299" s="195" t="s">
        <v>378</v>
      </c>
      <c r="D299" s="196" t="s">
        <v>1002</v>
      </c>
      <c r="E299" s="196" t="s">
        <v>1181</v>
      </c>
      <c r="F299" s="299">
        <v>406.12599999999998</v>
      </c>
      <c r="G299" s="50">
        <v>416.923</v>
      </c>
      <c r="H299" s="166">
        <v>406.12599999999998</v>
      </c>
      <c r="I299" s="68">
        <v>21</v>
      </c>
      <c r="J299" s="410">
        <v>0.17948700000000001</v>
      </c>
      <c r="K299" s="412">
        <v>16.676919999999999</v>
      </c>
      <c r="L299" s="277">
        <v>1.1904760000000001</v>
      </c>
      <c r="M299" s="17" t="s">
        <v>172</v>
      </c>
      <c r="N299" s="22">
        <v>119</v>
      </c>
      <c r="O299" s="20">
        <v>89</v>
      </c>
      <c r="P299" s="20">
        <v>22</v>
      </c>
      <c r="Q299" s="240">
        <v>8</v>
      </c>
      <c r="R299" s="269">
        <v>0</v>
      </c>
      <c r="S299" s="50">
        <v>1</v>
      </c>
      <c r="T299" s="227">
        <v>3</v>
      </c>
      <c r="U299" s="172">
        <v>2</v>
      </c>
      <c r="V299" s="278">
        <v>6.6666666666666666E-2</v>
      </c>
    </row>
    <row r="300" spans="2:22" ht="13.5">
      <c r="B300" s="1128">
        <v>201601</v>
      </c>
      <c r="C300" s="197" t="s">
        <v>1942</v>
      </c>
      <c r="D300" s="198" t="s">
        <v>1940</v>
      </c>
      <c r="E300" s="198" t="s">
        <v>1948</v>
      </c>
      <c r="F300" s="298">
        <v>354.51099999999997</v>
      </c>
      <c r="G300" s="210">
        <v>405.452</v>
      </c>
      <c r="H300" s="208">
        <v>354.51100000000002</v>
      </c>
      <c r="I300" s="202">
        <v>21</v>
      </c>
      <c r="J300" s="411">
        <v>0.15671599999999999</v>
      </c>
      <c r="K300" s="413">
        <v>15.016740740741</v>
      </c>
      <c r="L300" s="276">
        <v>1.285714</v>
      </c>
      <c r="M300" s="17" t="s">
        <v>172</v>
      </c>
      <c r="N300" s="205">
        <v>142</v>
      </c>
      <c r="O300" s="206">
        <v>108</v>
      </c>
      <c r="P300" s="206">
        <v>34</v>
      </c>
      <c r="Q300" s="241">
        <v>0</v>
      </c>
      <c r="R300" s="270">
        <v>3</v>
      </c>
      <c r="S300" s="210">
        <v>3</v>
      </c>
      <c r="T300" s="228">
        <v>16</v>
      </c>
      <c r="U300" s="208">
        <v>11</v>
      </c>
      <c r="V300" s="209">
        <v>0.3235294117647059</v>
      </c>
    </row>
    <row r="301" spans="2:22" ht="13.5">
      <c r="B301" s="1128">
        <v>201512</v>
      </c>
      <c r="C301" s="195" t="s">
        <v>377</v>
      </c>
      <c r="D301" s="196" t="s">
        <v>1457</v>
      </c>
      <c r="E301" s="196" t="s">
        <v>1458</v>
      </c>
      <c r="F301" s="299">
        <v>2752.5869999999986</v>
      </c>
      <c r="G301" s="50">
        <v>1003.664</v>
      </c>
      <c r="H301" s="166">
        <v>1021.489</v>
      </c>
      <c r="I301" s="68">
        <v>20</v>
      </c>
      <c r="J301" s="410">
        <v>0.54054100000000005</v>
      </c>
      <c r="K301" s="412">
        <v>20.909666666667</v>
      </c>
      <c r="L301" s="277">
        <v>2.4</v>
      </c>
      <c r="M301" s="17" t="s">
        <v>172</v>
      </c>
      <c r="N301" s="22">
        <v>40</v>
      </c>
      <c r="O301" s="20">
        <v>30</v>
      </c>
      <c r="P301" s="20">
        <v>7</v>
      </c>
      <c r="Q301" s="240">
        <v>3</v>
      </c>
      <c r="R301" s="269">
        <v>0</v>
      </c>
      <c r="S301" s="50"/>
      <c r="T301" s="227">
        <v>6</v>
      </c>
      <c r="U301" s="172">
        <v>4</v>
      </c>
      <c r="V301" s="278">
        <v>0.4</v>
      </c>
    </row>
    <row r="302" spans="2:22" ht="13.5">
      <c r="B302" s="1128">
        <v>201512</v>
      </c>
      <c r="C302" s="197" t="s">
        <v>377</v>
      </c>
      <c r="D302" s="198" t="s">
        <v>997</v>
      </c>
      <c r="E302" s="198" t="s">
        <v>1180</v>
      </c>
      <c r="F302" s="298">
        <v>8213.8420000000388</v>
      </c>
      <c r="G302" s="210">
        <v>946.42</v>
      </c>
      <c r="H302" s="208">
        <v>1280.7239999999999</v>
      </c>
      <c r="I302" s="202">
        <v>34</v>
      </c>
      <c r="J302" s="411">
        <v>0.44444400000000001</v>
      </c>
      <c r="K302" s="413">
        <v>18.200384615385001</v>
      </c>
      <c r="L302" s="276">
        <v>1.529412</v>
      </c>
      <c r="M302" s="17" t="s">
        <v>172</v>
      </c>
      <c r="N302" s="205">
        <v>75</v>
      </c>
      <c r="O302" s="206">
        <v>54</v>
      </c>
      <c r="P302" s="206">
        <v>16</v>
      </c>
      <c r="Q302" s="241">
        <v>5</v>
      </c>
      <c r="R302" s="270">
        <v>14</v>
      </c>
      <c r="S302" s="210">
        <v>2</v>
      </c>
      <c r="T302" s="228">
        <v>9</v>
      </c>
      <c r="U302" s="208">
        <v>5</v>
      </c>
      <c r="V302" s="209">
        <v>0.23809523809523808</v>
      </c>
    </row>
    <row r="303" spans="2:22" ht="13.5">
      <c r="B303" s="1128">
        <v>201512</v>
      </c>
      <c r="C303" s="195" t="s">
        <v>377</v>
      </c>
      <c r="D303" s="196" t="s">
        <v>801</v>
      </c>
      <c r="E303" s="196" t="s">
        <v>802</v>
      </c>
      <c r="F303" s="299">
        <v>9471.8790000000099</v>
      </c>
      <c r="G303" s="50">
        <v>2797.998</v>
      </c>
      <c r="H303" s="166">
        <v>2802.6469999999999</v>
      </c>
      <c r="I303" s="68">
        <v>22</v>
      </c>
      <c r="J303" s="410">
        <v>0.41509400000000002</v>
      </c>
      <c r="K303" s="412">
        <v>37.810783783784004</v>
      </c>
      <c r="L303" s="277">
        <v>3.3636360000000001</v>
      </c>
      <c r="M303" s="17" t="s">
        <v>172</v>
      </c>
      <c r="N303" s="22">
        <v>54</v>
      </c>
      <c r="O303" s="20">
        <v>40</v>
      </c>
      <c r="P303" s="20">
        <v>13</v>
      </c>
      <c r="Q303" s="240">
        <v>1</v>
      </c>
      <c r="R303" s="269">
        <v>6</v>
      </c>
      <c r="S303" s="50">
        <v>1</v>
      </c>
      <c r="T303" s="227">
        <v>7</v>
      </c>
      <c r="U303" s="172">
        <v>5</v>
      </c>
      <c r="V303" s="278">
        <v>0.35714285714285715</v>
      </c>
    </row>
    <row r="304" spans="2:22" ht="13.5">
      <c r="B304" s="1128">
        <v>201512</v>
      </c>
      <c r="C304" s="197" t="s">
        <v>377</v>
      </c>
      <c r="D304" s="198" t="s">
        <v>560</v>
      </c>
      <c r="E304" s="198" t="s">
        <v>556</v>
      </c>
      <c r="F304" s="298">
        <v>6348.5950000000121</v>
      </c>
      <c r="G304" s="210">
        <v>1010.614</v>
      </c>
      <c r="H304" s="208">
        <v>986.40300000000002</v>
      </c>
      <c r="I304" s="202">
        <v>24</v>
      </c>
      <c r="J304" s="411">
        <v>0.32</v>
      </c>
      <c r="K304" s="413">
        <v>22.458088888889002</v>
      </c>
      <c r="L304" s="276">
        <v>1.875</v>
      </c>
      <c r="M304" s="17" t="s">
        <v>172</v>
      </c>
      <c r="N304" s="205">
        <v>74</v>
      </c>
      <c r="O304" s="206">
        <v>53</v>
      </c>
      <c r="P304" s="206">
        <v>17</v>
      </c>
      <c r="Q304" s="241">
        <v>4</v>
      </c>
      <c r="R304" s="270">
        <v>7</v>
      </c>
      <c r="S304" s="210"/>
      <c r="T304" s="228">
        <v>5</v>
      </c>
      <c r="U304" s="208">
        <v>4</v>
      </c>
      <c r="V304" s="209">
        <v>0.19047619047619047</v>
      </c>
    </row>
    <row r="305" spans="2:22" ht="13.5">
      <c r="B305" s="1128">
        <v>201512</v>
      </c>
      <c r="C305" s="195" t="s">
        <v>377</v>
      </c>
      <c r="D305" s="196" t="s">
        <v>561</v>
      </c>
      <c r="E305" s="196" t="s">
        <v>1671</v>
      </c>
      <c r="F305" s="299">
        <v>1741.0189999999973</v>
      </c>
      <c r="G305" s="50">
        <v>266.83199999999999</v>
      </c>
      <c r="H305" s="166">
        <v>280.46699999999998</v>
      </c>
      <c r="I305" s="68">
        <v>9</v>
      </c>
      <c r="J305" s="410">
        <v>0.264706</v>
      </c>
      <c r="K305" s="412">
        <v>22.236000000000001</v>
      </c>
      <c r="L305" s="277">
        <v>1.3333330000000001</v>
      </c>
      <c r="M305" s="17" t="s">
        <v>172</v>
      </c>
      <c r="N305" s="22">
        <v>34</v>
      </c>
      <c r="O305" s="20">
        <v>18</v>
      </c>
      <c r="P305" s="20">
        <v>13</v>
      </c>
      <c r="Q305" s="240">
        <v>3</v>
      </c>
      <c r="R305" s="269">
        <v>0</v>
      </c>
      <c r="S305" s="50"/>
      <c r="T305" s="227"/>
      <c r="U305" s="172"/>
      <c r="V305" s="278"/>
    </row>
    <row r="306" spans="2:22" ht="13.5">
      <c r="B306" s="1128">
        <v>201512</v>
      </c>
      <c r="C306" s="197" t="s">
        <v>377</v>
      </c>
      <c r="D306" s="198" t="s">
        <v>803</v>
      </c>
      <c r="E306" s="198" t="s">
        <v>912</v>
      </c>
      <c r="F306" s="298">
        <v>6100.2700000000023</v>
      </c>
      <c r="G306" s="210">
        <v>2247.2710000000002</v>
      </c>
      <c r="H306" s="208">
        <v>2305.9789999999998</v>
      </c>
      <c r="I306" s="202">
        <v>38</v>
      </c>
      <c r="J306" s="411">
        <v>0.43428600000000001</v>
      </c>
      <c r="K306" s="413">
        <v>24.426858695652001</v>
      </c>
      <c r="L306" s="276">
        <v>2.4210530000000001</v>
      </c>
      <c r="M306" s="17" t="s">
        <v>172</v>
      </c>
      <c r="N306" s="205">
        <v>92</v>
      </c>
      <c r="O306" s="206">
        <v>68</v>
      </c>
      <c r="P306" s="206">
        <v>24</v>
      </c>
      <c r="Q306" s="241">
        <v>0</v>
      </c>
      <c r="R306" s="270">
        <v>9</v>
      </c>
      <c r="S306" s="210">
        <v>2</v>
      </c>
      <c r="T306" s="228">
        <v>14</v>
      </c>
      <c r="U306" s="208">
        <v>9</v>
      </c>
      <c r="V306" s="209">
        <v>0.375</v>
      </c>
    </row>
    <row r="307" spans="2:22" ht="13.5">
      <c r="B307" s="1128">
        <v>201512</v>
      </c>
      <c r="C307" s="195" t="s">
        <v>377</v>
      </c>
      <c r="D307" s="196" t="s">
        <v>553</v>
      </c>
      <c r="E307" s="196" t="s">
        <v>552</v>
      </c>
      <c r="F307" s="299">
        <v>8069.0280000000548</v>
      </c>
      <c r="G307" s="50">
        <v>1265.2049999999999</v>
      </c>
      <c r="H307" s="166">
        <v>1393.145</v>
      </c>
      <c r="I307" s="68">
        <v>30</v>
      </c>
      <c r="J307" s="410">
        <v>0.41666700000000001</v>
      </c>
      <c r="K307" s="412">
        <v>19.169772727272999</v>
      </c>
      <c r="L307" s="277">
        <v>2.2000000000000002</v>
      </c>
      <c r="M307" s="17" t="s">
        <v>172</v>
      </c>
      <c r="N307" s="22">
        <v>73</v>
      </c>
      <c r="O307" s="20">
        <v>57</v>
      </c>
      <c r="P307" s="20">
        <v>16</v>
      </c>
      <c r="Q307" s="240">
        <v>0</v>
      </c>
      <c r="R307" s="269">
        <v>9</v>
      </c>
      <c r="S307" s="50"/>
      <c r="T307" s="227">
        <v>9</v>
      </c>
      <c r="U307" s="172">
        <v>6</v>
      </c>
      <c r="V307" s="278">
        <v>0.375</v>
      </c>
    </row>
    <row r="308" spans="2:22" ht="13.5">
      <c r="B308" s="1128">
        <v>201512</v>
      </c>
      <c r="C308" s="197" t="s">
        <v>377</v>
      </c>
      <c r="D308" s="198" t="s">
        <v>64</v>
      </c>
      <c r="E308" s="198" t="s">
        <v>65</v>
      </c>
      <c r="F308" s="298">
        <v>11288.053000000093</v>
      </c>
      <c r="G308" s="210">
        <v>2105.1210000000001</v>
      </c>
      <c r="H308" s="208">
        <v>2062.5039999999999</v>
      </c>
      <c r="I308" s="202">
        <v>50</v>
      </c>
      <c r="J308" s="411">
        <v>0.456621</v>
      </c>
      <c r="K308" s="413">
        <v>19.674028037383</v>
      </c>
      <c r="L308" s="276">
        <v>2.14</v>
      </c>
      <c r="M308" s="17" t="s">
        <v>172</v>
      </c>
      <c r="N308" s="205">
        <v>112</v>
      </c>
      <c r="O308" s="206">
        <v>80</v>
      </c>
      <c r="P308" s="206">
        <v>27</v>
      </c>
      <c r="Q308" s="241">
        <v>5</v>
      </c>
      <c r="R308" s="270">
        <v>6</v>
      </c>
      <c r="S308" s="210"/>
      <c r="T308" s="228">
        <v>9</v>
      </c>
      <c r="U308" s="208">
        <v>7</v>
      </c>
      <c r="V308" s="209">
        <v>0.21875</v>
      </c>
    </row>
    <row r="309" spans="2:22" ht="13.5">
      <c r="B309" s="1128">
        <v>201512</v>
      </c>
      <c r="C309" s="195" t="s">
        <v>377</v>
      </c>
      <c r="D309" s="196" t="s">
        <v>138</v>
      </c>
      <c r="E309" s="196" t="s">
        <v>145</v>
      </c>
      <c r="F309" s="299">
        <v>3817.5139999999974</v>
      </c>
      <c r="G309" s="50">
        <v>513.63300000000004</v>
      </c>
      <c r="H309" s="166">
        <v>539.649</v>
      </c>
      <c r="I309" s="68">
        <v>29</v>
      </c>
      <c r="J309" s="410">
        <v>0.37662299999999999</v>
      </c>
      <c r="K309" s="412">
        <v>11.165934782609002</v>
      </c>
      <c r="L309" s="277">
        <v>1.5862069999999999</v>
      </c>
      <c r="M309" s="17" t="s">
        <v>172</v>
      </c>
      <c r="N309" s="22">
        <v>79</v>
      </c>
      <c r="O309" s="20">
        <v>59</v>
      </c>
      <c r="P309" s="20">
        <v>14</v>
      </c>
      <c r="Q309" s="240">
        <v>6</v>
      </c>
      <c r="R309" s="269">
        <v>7</v>
      </c>
      <c r="S309" s="50"/>
      <c r="T309" s="227">
        <v>11</v>
      </c>
      <c r="U309" s="172">
        <v>8</v>
      </c>
      <c r="V309" s="278">
        <v>0.4</v>
      </c>
    </row>
    <row r="310" spans="2:22" ht="13.5">
      <c r="B310" s="1128">
        <v>201512</v>
      </c>
      <c r="C310" s="197" t="s">
        <v>377</v>
      </c>
      <c r="D310" s="198" t="s">
        <v>643</v>
      </c>
      <c r="E310" s="198" t="s">
        <v>1660</v>
      </c>
      <c r="F310" s="298">
        <v>12758.761000000057</v>
      </c>
      <c r="G310" s="210">
        <v>2234.114</v>
      </c>
      <c r="H310" s="208">
        <v>2219.3440000000001</v>
      </c>
      <c r="I310" s="202">
        <v>48</v>
      </c>
      <c r="J310" s="411">
        <v>0.28656700000000002</v>
      </c>
      <c r="K310" s="413">
        <v>17.454015625</v>
      </c>
      <c r="L310" s="276">
        <v>2.6666669999999999</v>
      </c>
      <c r="M310" s="17" t="s">
        <v>172</v>
      </c>
      <c r="N310" s="205">
        <v>163</v>
      </c>
      <c r="O310" s="206">
        <v>132</v>
      </c>
      <c r="P310" s="206">
        <v>28</v>
      </c>
      <c r="Q310" s="241">
        <v>3</v>
      </c>
      <c r="R310" s="270">
        <v>24</v>
      </c>
      <c r="S310" s="210"/>
      <c r="T310" s="228">
        <v>15</v>
      </c>
      <c r="U310" s="208">
        <v>8</v>
      </c>
      <c r="V310" s="209">
        <v>0.25806451612903225</v>
      </c>
    </row>
    <row r="311" spans="2:22" ht="13.5">
      <c r="B311" s="1128">
        <v>201512</v>
      </c>
      <c r="C311" s="195" t="s">
        <v>377</v>
      </c>
      <c r="D311" s="196" t="s">
        <v>644</v>
      </c>
      <c r="E311" s="196" t="s">
        <v>695</v>
      </c>
      <c r="F311" s="299">
        <v>15796.846000000131</v>
      </c>
      <c r="G311" s="50">
        <v>3274.7040000000002</v>
      </c>
      <c r="H311" s="166">
        <v>3143.1590000000001</v>
      </c>
      <c r="I311" s="68">
        <v>33</v>
      </c>
      <c r="J311" s="410">
        <v>0.5</v>
      </c>
      <c r="K311" s="412">
        <v>34.111499999999999</v>
      </c>
      <c r="L311" s="277">
        <v>2.9090910000000001</v>
      </c>
      <c r="M311" s="17" t="s">
        <v>172</v>
      </c>
      <c r="N311" s="22">
        <v>66</v>
      </c>
      <c r="O311" s="20">
        <v>48</v>
      </c>
      <c r="P311" s="20">
        <v>15</v>
      </c>
      <c r="Q311" s="240">
        <v>3</v>
      </c>
      <c r="R311" s="269">
        <v>14</v>
      </c>
      <c r="S311" s="50">
        <v>1</v>
      </c>
      <c r="T311" s="227">
        <v>13</v>
      </c>
      <c r="U311" s="172">
        <v>5</v>
      </c>
      <c r="V311" s="278">
        <v>0.27777777777777779</v>
      </c>
    </row>
    <row r="312" spans="2:22" ht="13.5">
      <c r="B312" s="1128">
        <v>201512</v>
      </c>
      <c r="C312" s="197" t="s">
        <v>377</v>
      </c>
      <c r="D312" s="198" t="s">
        <v>702</v>
      </c>
      <c r="E312" s="198" t="s">
        <v>1662</v>
      </c>
      <c r="F312" s="298">
        <v>7239.1310000000294</v>
      </c>
      <c r="G312" s="210">
        <v>1606.6880000000001</v>
      </c>
      <c r="H312" s="208">
        <v>1605.2829999999999</v>
      </c>
      <c r="I312" s="202">
        <v>20</v>
      </c>
      <c r="J312" s="411">
        <v>0.449438</v>
      </c>
      <c r="K312" s="413">
        <v>21.422506666667001</v>
      </c>
      <c r="L312" s="276">
        <v>3.75</v>
      </c>
      <c r="M312" s="17" t="s">
        <v>172</v>
      </c>
      <c r="N312" s="205">
        <v>44</v>
      </c>
      <c r="O312" s="206">
        <v>31</v>
      </c>
      <c r="P312" s="206">
        <v>11</v>
      </c>
      <c r="Q312" s="241">
        <v>2</v>
      </c>
      <c r="R312" s="270">
        <v>5</v>
      </c>
      <c r="S312" s="210"/>
      <c r="T312" s="228">
        <v>4</v>
      </c>
      <c r="U312" s="208">
        <v>4</v>
      </c>
      <c r="V312" s="209">
        <v>0.30769230769230771</v>
      </c>
    </row>
    <row r="313" spans="2:22" ht="13.5">
      <c r="B313" s="1128">
        <v>201512</v>
      </c>
      <c r="C313" s="195" t="s">
        <v>377</v>
      </c>
      <c r="D313" s="196" t="s">
        <v>849</v>
      </c>
      <c r="E313" s="196" t="s">
        <v>850</v>
      </c>
      <c r="F313" s="299">
        <v>8601.3600000000242</v>
      </c>
      <c r="G313" s="50">
        <v>1020.942</v>
      </c>
      <c r="H313" s="166">
        <v>1082.798</v>
      </c>
      <c r="I313" s="68">
        <v>34</v>
      </c>
      <c r="J313" s="410">
        <v>0.379888</v>
      </c>
      <c r="K313" s="412">
        <v>16.205428571429</v>
      </c>
      <c r="L313" s="277">
        <v>1.8529409999999999</v>
      </c>
      <c r="M313" s="17" t="s">
        <v>172</v>
      </c>
      <c r="N313" s="22">
        <v>86</v>
      </c>
      <c r="O313" s="20">
        <v>62</v>
      </c>
      <c r="P313" s="20">
        <v>20</v>
      </c>
      <c r="Q313" s="240">
        <v>4</v>
      </c>
      <c r="R313" s="269">
        <v>17</v>
      </c>
      <c r="S313" s="50"/>
      <c r="T313" s="227">
        <v>10</v>
      </c>
      <c r="U313" s="172">
        <v>7</v>
      </c>
      <c r="V313" s="278">
        <v>0.29166666666666669</v>
      </c>
    </row>
    <row r="314" spans="2:22" ht="13.5">
      <c r="B314" s="1128">
        <v>201512</v>
      </c>
      <c r="C314" s="197" t="s">
        <v>377</v>
      </c>
      <c r="D314" s="198" t="s">
        <v>804</v>
      </c>
      <c r="E314" s="198" t="s">
        <v>805</v>
      </c>
      <c r="F314" s="298">
        <v>10113.826000000039</v>
      </c>
      <c r="G314" s="210">
        <v>1548.1110000000001</v>
      </c>
      <c r="H314" s="208">
        <v>1565.26</v>
      </c>
      <c r="I314" s="202">
        <v>44</v>
      </c>
      <c r="J314" s="411">
        <v>0.43137300000000001</v>
      </c>
      <c r="K314" s="413">
        <v>17.394505617977998</v>
      </c>
      <c r="L314" s="276">
        <v>2.0227270000000002</v>
      </c>
      <c r="M314" s="17" t="s">
        <v>172</v>
      </c>
      <c r="N314" s="205">
        <v>106</v>
      </c>
      <c r="O314" s="206">
        <v>78</v>
      </c>
      <c r="P314" s="206">
        <v>23</v>
      </c>
      <c r="Q314" s="241">
        <v>5</v>
      </c>
      <c r="R314" s="270">
        <v>14</v>
      </c>
      <c r="S314" s="210">
        <v>3</v>
      </c>
      <c r="T314" s="228">
        <v>19</v>
      </c>
      <c r="U314" s="208">
        <v>14</v>
      </c>
      <c r="V314" s="209">
        <v>0.5</v>
      </c>
    </row>
    <row r="315" spans="2:22" ht="13.5">
      <c r="B315" s="1128">
        <v>201512</v>
      </c>
      <c r="C315" s="195" t="s">
        <v>377</v>
      </c>
      <c r="D315" s="196" t="s">
        <v>999</v>
      </c>
      <c r="E315" s="196" t="s">
        <v>1060</v>
      </c>
      <c r="F315" s="299">
        <v>2708.8900000000017</v>
      </c>
      <c r="G315" s="50">
        <v>397.048</v>
      </c>
      <c r="H315" s="166">
        <v>410.55200000000002</v>
      </c>
      <c r="I315" s="68">
        <v>9</v>
      </c>
      <c r="J315" s="410">
        <v>0.132353</v>
      </c>
      <c r="K315" s="412">
        <v>15.271076923077</v>
      </c>
      <c r="L315" s="277">
        <v>2.8888889999999998</v>
      </c>
      <c r="M315" s="17" t="s">
        <v>172</v>
      </c>
      <c r="N315" s="22">
        <v>67</v>
      </c>
      <c r="O315" s="20">
        <v>52</v>
      </c>
      <c r="P315" s="20">
        <v>15</v>
      </c>
      <c r="Q315" s="240">
        <v>0</v>
      </c>
      <c r="R315" s="269">
        <v>7</v>
      </c>
      <c r="S315" s="50"/>
      <c r="T315" s="227">
        <v>8</v>
      </c>
      <c r="U315" s="172">
        <v>5</v>
      </c>
      <c r="V315" s="278">
        <v>0.33333333333333331</v>
      </c>
    </row>
    <row r="316" spans="2:22" ht="13.5">
      <c r="B316" s="1128">
        <v>201512</v>
      </c>
      <c r="C316" s="197" t="s">
        <v>377</v>
      </c>
      <c r="D316" s="198" t="s">
        <v>1000</v>
      </c>
      <c r="E316" s="198" t="s">
        <v>1061</v>
      </c>
      <c r="F316" s="298">
        <v>6781.1990000000005</v>
      </c>
      <c r="G316" s="210">
        <v>1361.9459999999999</v>
      </c>
      <c r="H316" s="208">
        <v>1414.0530000000001</v>
      </c>
      <c r="I316" s="202">
        <v>56</v>
      </c>
      <c r="J316" s="411">
        <v>0.493392</v>
      </c>
      <c r="K316" s="413">
        <v>19.182338028168999</v>
      </c>
      <c r="L316" s="276">
        <v>1.267857</v>
      </c>
      <c r="M316" s="17" t="s">
        <v>172</v>
      </c>
      <c r="N316" s="205">
        <v>124</v>
      </c>
      <c r="O316" s="206">
        <v>95</v>
      </c>
      <c r="P316" s="206">
        <v>27</v>
      </c>
      <c r="Q316" s="241">
        <v>2</v>
      </c>
      <c r="R316" s="270">
        <v>15</v>
      </c>
      <c r="S316" s="210">
        <v>6</v>
      </c>
      <c r="T316" s="228">
        <v>32</v>
      </c>
      <c r="U316" s="208">
        <v>11</v>
      </c>
      <c r="V316" s="209">
        <v>0.37931034482758619</v>
      </c>
    </row>
    <row r="317" spans="2:22" ht="13.5">
      <c r="B317" s="1128">
        <v>201512</v>
      </c>
      <c r="C317" s="195" t="s">
        <v>377</v>
      </c>
      <c r="D317" s="196" t="s">
        <v>540</v>
      </c>
      <c r="E317" s="196" t="s">
        <v>541</v>
      </c>
      <c r="F317" s="299">
        <v>3635.4009999999885</v>
      </c>
      <c r="G317" s="50">
        <v>576.29499999999996</v>
      </c>
      <c r="H317" s="166">
        <v>576.50699999999995</v>
      </c>
      <c r="I317" s="68">
        <v>23</v>
      </c>
      <c r="J317" s="410">
        <v>0.44230799999999998</v>
      </c>
      <c r="K317" s="412">
        <v>12.806555555555999</v>
      </c>
      <c r="L317" s="277">
        <v>1.9565220000000001</v>
      </c>
      <c r="M317" s="17" t="s">
        <v>172</v>
      </c>
      <c r="N317" s="22">
        <v>52</v>
      </c>
      <c r="O317" s="20">
        <v>32</v>
      </c>
      <c r="P317" s="20">
        <v>10</v>
      </c>
      <c r="Q317" s="240">
        <v>10</v>
      </c>
      <c r="R317" s="269">
        <v>3</v>
      </c>
      <c r="S317" s="50"/>
      <c r="T317" s="227">
        <v>3</v>
      </c>
      <c r="U317" s="172">
        <v>2</v>
      </c>
      <c r="V317" s="278">
        <v>0.1</v>
      </c>
    </row>
    <row r="318" spans="2:22" ht="13.5">
      <c r="B318" s="1128">
        <v>201512</v>
      </c>
      <c r="C318" s="197" t="s">
        <v>377</v>
      </c>
      <c r="D318" s="198" t="s">
        <v>1459</v>
      </c>
      <c r="E318" s="198" t="s">
        <v>1460</v>
      </c>
      <c r="F318" s="298">
        <v>1456.0289999999998</v>
      </c>
      <c r="G318" s="210">
        <v>482.685</v>
      </c>
      <c r="H318" s="208">
        <v>478.43900000000002</v>
      </c>
      <c r="I318" s="202">
        <v>14</v>
      </c>
      <c r="J318" s="411">
        <v>0.37837799999999999</v>
      </c>
      <c r="K318" s="413">
        <v>19.307400000000001</v>
      </c>
      <c r="L318" s="276">
        <v>1.785714</v>
      </c>
      <c r="M318" s="17" t="s">
        <v>172</v>
      </c>
      <c r="N318" s="205">
        <v>37</v>
      </c>
      <c r="O318" s="206">
        <v>32</v>
      </c>
      <c r="P318" s="206">
        <v>5</v>
      </c>
      <c r="Q318" s="241">
        <v>0</v>
      </c>
      <c r="R318" s="270">
        <v>5</v>
      </c>
      <c r="S318" s="210"/>
      <c r="T318" s="228">
        <v>5</v>
      </c>
      <c r="U318" s="208">
        <v>3</v>
      </c>
      <c r="V318" s="209">
        <v>0.6</v>
      </c>
    </row>
    <row r="319" spans="2:22" ht="13.5">
      <c r="B319" s="1128">
        <v>201512</v>
      </c>
      <c r="C319" s="195" t="s">
        <v>377</v>
      </c>
      <c r="D319" s="196" t="s">
        <v>35</v>
      </c>
      <c r="E319" s="196" t="s">
        <v>9</v>
      </c>
      <c r="F319" s="299">
        <v>6331.3290000000052</v>
      </c>
      <c r="G319" s="50">
        <v>903.16399999999999</v>
      </c>
      <c r="H319" s="166">
        <v>837.51700000000005</v>
      </c>
      <c r="I319" s="68">
        <v>14</v>
      </c>
      <c r="J319" s="410">
        <v>0.33333299999999999</v>
      </c>
      <c r="K319" s="412">
        <v>29.134322580644998</v>
      </c>
      <c r="L319" s="277">
        <v>2.214286</v>
      </c>
      <c r="M319" s="17" t="s">
        <v>172</v>
      </c>
      <c r="N319" s="22">
        <v>42</v>
      </c>
      <c r="O319" s="20">
        <v>30</v>
      </c>
      <c r="P319" s="20">
        <v>10</v>
      </c>
      <c r="Q319" s="240">
        <v>2</v>
      </c>
      <c r="R319" s="269">
        <v>3</v>
      </c>
      <c r="S319" s="50"/>
      <c r="T319" s="227">
        <v>3</v>
      </c>
      <c r="U319" s="172">
        <v>3</v>
      </c>
      <c r="V319" s="278">
        <v>0.25</v>
      </c>
    </row>
    <row r="320" spans="2:22" ht="13.5">
      <c r="B320" s="1128">
        <v>201512</v>
      </c>
      <c r="C320" s="197" t="s">
        <v>377</v>
      </c>
      <c r="D320" s="198" t="s">
        <v>645</v>
      </c>
      <c r="E320" s="198" t="s">
        <v>606</v>
      </c>
      <c r="F320" s="298">
        <v>11337.9450000001</v>
      </c>
      <c r="G320" s="210">
        <v>2737.625</v>
      </c>
      <c r="H320" s="208">
        <v>2031.664</v>
      </c>
      <c r="I320" s="202">
        <v>45</v>
      </c>
      <c r="J320" s="411">
        <v>0.483871</v>
      </c>
      <c r="K320" s="413">
        <v>30.759831460674</v>
      </c>
      <c r="L320" s="276">
        <v>1.977778</v>
      </c>
      <c r="M320" s="17" t="s">
        <v>172</v>
      </c>
      <c r="N320" s="205">
        <v>90</v>
      </c>
      <c r="O320" s="206">
        <v>65</v>
      </c>
      <c r="P320" s="206">
        <v>17</v>
      </c>
      <c r="Q320" s="241">
        <v>8</v>
      </c>
      <c r="R320" s="270">
        <v>24</v>
      </c>
      <c r="S320" s="210"/>
      <c r="T320" s="228">
        <v>16</v>
      </c>
      <c r="U320" s="208">
        <v>7</v>
      </c>
      <c r="V320" s="209">
        <v>0.28000000000000003</v>
      </c>
    </row>
    <row r="321" spans="2:22" ht="13.5">
      <c r="B321" s="1128">
        <v>201512</v>
      </c>
      <c r="C321" s="195" t="s">
        <v>377</v>
      </c>
      <c r="D321" s="196" t="s">
        <v>700</v>
      </c>
      <c r="E321" s="196" t="s">
        <v>701</v>
      </c>
      <c r="F321" s="299">
        <v>6873.9000000000087</v>
      </c>
      <c r="G321" s="50">
        <v>863.06799999999998</v>
      </c>
      <c r="H321" s="166">
        <v>840.50099999999998</v>
      </c>
      <c r="I321" s="68">
        <v>23</v>
      </c>
      <c r="J321" s="410">
        <v>0.43809500000000001</v>
      </c>
      <c r="K321" s="412">
        <v>19.179288888889001</v>
      </c>
      <c r="L321" s="277">
        <v>1.9565220000000001</v>
      </c>
      <c r="M321" s="17" t="s">
        <v>172</v>
      </c>
      <c r="N321" s="22">
        <v>46</v>
      </c>
      <c r="O321" s="20">
        <v>34</v>
      </c>
      <c r="P321" s="20">
        <v>12</v>
      </c>
      <c r="Q321" s="240">
        <v>0</v>
      </c>
      <c r="R321" s="269">
        <v>15</v>
      </c>
      <c r="S321" s="50"/>
      <c r="T321" s="227">
        <v>1</v>
      </c>
      <c r="U321" s="172">
        <v>1</v>
      </c>
      <c r="V321" s="278">
        <v>8.3333333333333329E-2</v>
      </c>
    </row>
    <row r="322" spans="2:22" ht="13.5">
      <c r="B322" s="1128">
        <v>201512</v>
      </c>
      <c r="C322" s="197" t="s">
        <v>377</v>
      </c>
      <c r="D322" s="198" t="s">
        <v>1312</v>
      </c>
      <c r="E322" s="198" t="s">
        <v>1665</v>
      </c>
      <c r="F322" s="298">
        <v>3420.09</v>
      </c>
      <c r="G322" s="210">
        <v>806.34</v>
      </c>
      <c r="H322" s="208">
        <v>816.61199999999997</v>
      </c>
      <c r="I322" s="202">
        <v>25</v>
      </c>
      <c r="J322" s="411">
        <v>0.44642900000000002</v>
      </c>
      <c r="K322" s="413">
        <v>17.918666666667001</v>
      </c>
      <c r="L322" s="276">
        <v>1.8</v>
      </c>
      <c r="M322" s="17" t="s">
        <v>172</v>
      </c>
      <c r="N322" s="205">
        <v>55</v>
      </c>
      <c r="O322" s="206">
        <v>37</v>
      </c>
      <c r="P322" s="206">
        <v>15</v>
      </c>
      <c r="Q322" s="241">
        <v>3</v>
      </c>
      <c r="R322" s="270">
        <v>6</v>
      </c>
      <c r="S322" s="210">
        <v>1</v>
      </c>
      <c r="T322" s="228">
        <v>3</v>
      </c>
      <c r="U322" s="208">
        <v>3</v>
      </c>
      <c r="V322" s="209">
        <v>0.16666666666666666</v>
      </c>
    </row>
    <row r="323" spans="2:22" ht="13.5">
      <c r="B323" s="1128">
        <v>201512</v>
      </c>
      <c r="C323" s="195" t="s">
        <v>377</v>
      </c>
      <c r="D323" s="196" t="s">
        <v>1563</v>
      </c>
      <c r="E323" s="196" t="s">
        <v>1564</v>
      </c>
      <c r="F323" s="299">
        <v>1311.5559999999991</v>
      </c>
      <c r="G323" s="50">
        <v>571.47199999999998</v>
      </c>
      <c r="H323" s="166">
        <v>565.02</v>
      </c>
      <c r="I323" s="68">
        <v>9</v>
      </c>
      <c r="J323" s="410">
        <v>0.40909099999999998</v>
      </c>
      <c r="K323" s="412">
        <v>30.077473684211</v>
      </c>
      <c r="L323" s="277">
        <v>2.1111110000000002</v>
      </c>
      <c r="M323" s="17" t="s">
        <v>172</v>
      </c>
      <c r="N323" s="22">
        <v>21</v>
      </c>
      <c r="O323" s="20">
        <v>17</v>
      </c>
      <c r="P323" s="20">
        <v>4</v>
      </c>
      <c r="Q323" s="240">
        <v>0</v>
      </c>
      <c r="R323" s="269">
        <v>3</v>
      </c>
      <c r="S323" s="50"/>
      <c r="T323" s="227">
        <v>1</v>
      </c>
      <c r="U323" s="172">
        <v>1</v>
      </c>
      <c r="V323" s="278">
        <v>0.25</v>
      </c>
    </row>
    <row r="324" spans="2:22" ht="13.5">
      <c r="B324" s="1128">
        <v>201512</v>
      </c>
      <c r="C324" s="197" t="s">
        <v>377</v>
      </c>
      <c r="D324" s="198" t="s">
        <v>542</v>
      </c>
      <c r="E324" s="198" t="s">
        <v>397</v>
      </c>
      <c r="F324" s="298">
        <v>3531.289499999993</v>
      </c>
      <c r="G324" s="210">
        <v>394.24599999999998</v>
      </c>
      <c r="H324" s="208">
        <v>413.09249999999997</v>
      </c>
      <c r="I324" s="202">
        <v>20</v>
      </c>
      <c r="J324" s="411">
        <v>0.33613399999999999</v>
      </c>
      <c r="K324" s="413">
        <v>13.594689655171999</v>
      </c>
      <c r="L324" s="276">
        <v>1.45</v>
      </c>
      <c r="M324" s="17" t="s">
        <v>172</v>
      </c>
      <c r="N324" s="205">
        <v>60</v>
      </c>
      <c r="O324" s="206">
        <v>45</v>
      </c>
      <c r="P324" s="206">
        <v>10</v>
      </c>
      <c r="Q324" s="241">
        <v>5</v>
      </c>
      <c r="R324" s="270">
        <v>3</v>
      </c>
      <c r="S324" s="210"/>
      <c r="T324" s="228">
        <v>4</v>
      </c>
      <c r="U324" s="208">
        <v>4</v>
      </c>
      <c r="V324" s="209">
        <v>0.26666666666666666</v>
      </c>
    </row>
    <row r="325" spans="2:22" ht="13.5">
      <c r="B325" s="1128">
        <v>201512</v>
      </c>
      <c r="C325" s="195" t="s">
        <v>377</v>
      </c>
      <c r="D325" s="196" t="s">
        <v>806</v>
      </c>
      <c r="E325" s="196" t="s">
        <v>807</v>
      </c>
      <c r="F325" s="299">
        <v>9187.2470000000103</v>
      </c>
      <c r="G325" s="50">
        <v>1336.45</v>
      </c>
      <c r="H325" s="166">
        <v>1385.5350000000001</v>
      </c>
      <c r="I325" s="68">
        <v>20</v>
      </c>
      <c r="J325" s="410">
        <v>0.37735800000000003</v>
      </c>
      <c r="K325" s="412">
        <v>28.435106382979001</v>
      </c>
      <c r="L325" s="277">
        <v>2.35</v>
      </c>
      <c r="M325" s="17" t="s">
        <v>172</v>
      </c>
      <c r="N325" s="22">
        <v>57</v>
      </c>
      <c r="O325" s="20">
        <v>42</v>
      </c>
      <c r="P325" s="20">
        <v>12</v>
      </c>
      <c r="Q325" s="240">
        <v>3</v>
      </c>
      <c r="R325" s="269">
        <v>3</v>
      </c>
      <c r="S325" s="50"/>
      <c r="T325" s="227">
        <v>11</v>
      </c>
      <c r="U325" s="172">
        <v>7</v>
      </c>
      <c r="V325" s="278">
        <v>0.46666666666666667</v>
      </c>
    </row>
    <row r="326" spans="2:22" ht="13.5">
      <c r="B326" s="1128">
        <v>201512</v>
      </c>
      <c r="C326" s="197" t="s">
        <v>377</v>
      </c>
      <c r="D326" s="198" t="s">
        <v>559</v>
      </c>
      <c r="E326" s="198" t="s">
        <v>555</v>
      </c>
      <c r="F326" s="298">
        <v>3891.1259999999888</v>
      </c>
      <c r="G326" s="210">
        <v>630.15</v>
      </c>
      <c r="H326" s="208">
        <v>551.41600000000005</v>
      </c>
      <c r="I326" s="202">
        <v>20</v>
      </c>
      <c r="J326" s="411">
        <v>0.38095200000000001</v>
      </c>
      <c r="K326" s="413">
        <v>16.582894736842</v>
      </c>
      <c r="L326" s="276">
        <v>1.9</v>
      </c>
      <c r="M326" s="17" t="s">
        <v>172</v>
      </c>
      <c r="N326" s="205">
        <v>53</v>
      </c>
      <c r="O326" s="206">
        <v>36</v>
      </c>
      <c r="P326" s="206">
        <v>15</v>
      </c>
      <c r="Q326" s="241">
        <v>2</v>
      </c>
      <c r="R326" s="270">
        <v>10</v>
      </c>
      <c r="S326" s="210">
        <v>3</v>
      </c>
      <c r="T326" s="228">
        <v>8</v>
      </c>
      <c r="U326" s="208">
        <v>5</v>
      </c>
      <c r="V326" s="209">
        <v>0.29411764705882354</v>
      </c>
    </row>
    <row r="327" spans="2:22" ht="13.5">
      <c r="B327" s="1128">
        <v>201512</v>
      </c>
      <c r="C327" s="195" t="s">
        <v>378</v>
      </c>
      <c r="D327" s="196" t="s">
        <v>998</v>
      </c>
      <c r="E327" s="196" t="s">
        <v>1668</v>
      </c>
      <c r="F327" s="299">
        <v>8049.6280000000734</v>
      </c>
      <c r="G327" s="50">
        <v>779.27599999999995</v>
      </c>
      <c r="H327" s="166">
        <v>779.27599999999995</v>
      </c>
      <c r="I327" s="68">
        <v>43</v>
      </c>
      <c r="J327" s="410">
        <v>0.28956199999999999</v>
      </c>
      <c r="K327" s="412">
        <v>14.431037037037001</v>
      </c>
      <c r="L327" s="277">
        <v>1.255814</v>
      </c>
      <c r="M327" s="17" t="s">
        <v>172</v>
      </c>
      <c r="N327" s="22">
        <v>143</v>
      </c>
      <c r="O327" s="20">
        <v>112</v>
      </c>
      <c r="P327" s="20">
        <v>22</v>
      </c>
      <c r="Q327" s="240">
        <v>9</v>
      </c>
      <c r="R327" s="269">
        <v>27</v>
      </c>
      <c r="S327" s="50">
        <v>1</v>
      </c>
      <c r="T327" s="227">
        <v>15</v>
      </c>
      <c r="U327" s="172">
        <v>9</v>
      </c>
      <c r="V327" s="278">
        <v>0.29032258064516131</v>
      </c>
    </row>
    <row r="328" spans="2:22" ht="13.5">
      <c r="B328" s="1128">
        <v>201512</v>
      </c>
      <c r="C328" s="197" t="s">
        <v>378</v>
      </c>
      <c r="D328" s="198" t="s">
        <v>1313</v>
      </c>
      <c r="E328" s="198" t="s">
        <v>1314</v>
      </c>
      <c r="F328" s="298">
        <v>4884.6460000000097</v>
      </c>
      <c r="G328" s="210">
        <v>745.07600000000002</v>
      </c>
      <c r="H328" s="208">
        <v>736.15599999999995</v>
      </c>
      <c r="I328" s="202">
        <v>44</v>
      </c>
      <c r="J328" s="411">
        <v>0.42926799999999998</v>
      </c>
      <c r="K328" s="413">
        <v>11.462707692307999</v>
      </c>
      <c r="L328" s="276">
        <v>1.4772730000000001</v>
      </c>
      <c r="M328" s="17" t="s">
        <v>172</v>
      </c>
      <c r="N328" s="205">
        <v>107</v>
      </c>
      <c r="O328" s="206">
        <v>83</v>
      </c>
      <c r="P328" s="206">
        <v>18</v>
      </c>
      <c r="Q328" s="241">
        <v>6</v>
      </c>
      <c r="R328" s="270">
        <v>9</v>
      </c>
      <c r="S328" s="210">
        <v>1</v>
      </c>
      <c r="T328" s="228">
        <v>17</v>
      </c>
      <c r="U328" s="208">
        <v>12</v>
      </c>
      <c r="V328" s="209">
        <v>0.5</v>
      </c>
    </row>
    <row r="329" spans="2:22" ht="13.5">
      <c r="B329" s="1128">
        <v>201512</v>
      </c>
      <c r="C329" s="195" t="s">
        <v>378</v>
      </c>
      <c r="D329" s="196" t="s">
        <v>1001</v>
      </c>
      <c r="E329" s="196" t="s">
        <v>1059</v>
      </c>
      <c r="F329" s="299">
        <v>2539.645</v>
      </c>
      <c r="G329" s="50">
        <v>298.19600000000003</v>
      </c>
      <c r="H329" s="166">
        <v>311.512</v>
      </c>
      <c r="I329" s="68">
        <v>15</v>
      </c>
      <c r="J329" s="410">
        <v>0.26548699999999997</v>
      </c>
      <c r="K329" s="412">
        <v>13.554363636364</v>
      </c>
      <c r="L329" s="277">
        <v>1.4666669999999999</v>
      </c>
      <c r="M329" s="17" t="s">
        <v>172</v>
      </c>
      <c r="N329" s="22">
        <v>53</v>
      </c>
      <c r="O329" s="20">
        <v>37</v>
      </c>
      <c r="P329" s="20">
        <v>12</v>
      </c>
      <c r="Q329" s="240">
        <v>4</v>
      </c>
      <c r="R329" s="269">
        <v>13</v>
      </c>
      <c r="S329" s="50"/>
      <c r="T329" s="227">
        <v>6</v>
      </c>
      <c r="U329" s="172">
        <v>5</v>
      </c>
      <c r="V329" s="278">
        <v>0.3125</v>
      </c>
    </row>
    <row r="330" spans="2:22" ht="13.5">
      <c r="B330" s="1128">
        <v>201512</v>
      </c>
      <c r="C330" s="197" t="s">
        <v>378</v>
      </c>
      <c r="D330" s="198" t="s">
        <v>572</v>
      </c>
      <c r="E330" s="198" t="s">
        <v>1844</v>
      </c>
      <c r="F330" s="298">
        <v>2880.2529999999983</v>
      </c>
      <c r="G330" s="210">
        <v>411.29899999999998</v>
      </c>
      <c r="H330" s="208">
        <v>400.18799999999999</v>
      </c>
      <c r="I330" s="202">
        <v>11</v>
      </c>
      <c r="J330" s="411">
        <v>0.30137000000000003</v>
      </c>
      <c r="K330" s="413">
        <v>31.638384615385</v>
      </c>
      <c r="L330" s="276">
        <v>1.181818</v>
      </c>
      <c r="M330" s="17" t="s">
        <v>172</v>
      </c>
      <c r="N330" s="205">
        <v>34</v>
      </c>
      <c r="O330" s="206">
        <v>23</v>
      </c>
      <c r="P330" s="206">
        <v>9</v>
      </c>
      <c r="Q330" s="241">
        <v>2</v>
      </c>
      <c r="R330" s="270">
        <v>8</v>
      </c>
      <c r="S330" s="210"/>
      <c r="T330" s="228">
        <v>3</v>
      </c>
      <c r="U330" s="208">
        <v>2</v>
      </c>
      <c r="V330" s="209">
        <v>0.18181818181818182</v>
      </c>
    </row>
    <row r="331" spans="2:22" ht="13.5">
      <c r="B331" s="1128">
        <v>201512</v>
      </c>
      <c r="C331" s="195" t="s">
        <v>378</v>
      </c>
      <c r="D331" s="196" t="s">
        <v>133</v>
      </c>
      <c r="E331" s="196" t="s">
        <v>142</v>
      </c>
      <c r="F331" s="299">
        <v>14743.404000000108</v>
      </c>
      <c r="G331" s="50">
        <v>2359.9369999999999</v>
      </c>
      <c r="H331" s="166">
        <v>2558.8090000000002</v>
      </c>
      <c r="I331" s="68">
        <v>61</v>
      </c>
      <c r="J331" s="410">
        <v>0.38730199999999998</v>
      </c>
      <c r="K331" s="412">
        <v>19.343745901639</v>
      </c>
      <c r="L331" s="277">
        <v>2</v>
      </c>
      <c r="M331" s="17" t="s">
        <v>172</v>
      </c>
      <c r="N331" s="22">
        <v>161</v>
      </c>
      <c r="O331" s="20">
        <v>119</v>
      </c>
      <c r="P331" s="20">
        <v>40</v>
      </c>
      <c r="Q331" s="240">
        <v>2</v>
      </c>
      <c r="R331" s="269">
        <v>9</v>
      </c>
      <c r="S331" s="50">
        <v>2</v>
      </c>
      <c r="T331" s="227">
        <v>14</v>
      </c>
      <c r="U331" s="172">
        <v>10</v>
      </c>
      <c r="V331" s="278">
        <v>0.23809523809523808</v>
      </c>
    </row>
    <row r="332" spans="2:22" ht="13.5">
      <c r="B332" s="1128">
        <v>201512</v>
      </c>
      <c r="C332" s="197" t="s">
        <v>378</v>
      </c>
      <c r="D332" s="198" t="s">
        <v>570</v>
      </c>
      <c r="E332" s="198" t="s">
        <v>566</v>
      </c>
      <c r="F332" s="298">
        <v>11382.064000000002</v>
      </c>
      <c r="G332" s="210">
        <v>3285.6</v>
      </c>
      <c r="H332" s="208">
        <v>2923.7759999999998</v>
      </c>
      <c r="I332" s="202">
        <v>45</v>
      </c>
      <c r="J332" s="411">
        <v>0.483871</v>
      </c>
      <c r="K332" s="413">
        <v>25.668749999999999</v>
      </c>
      <c r="L332" s="276">
        <v>2.8444440000000002</v>
      </c>
      <c r="M332" s="17" t="s">
        <v>172</v>
      </c>
      <c r="N332" s="205">
        <v>96</v>
      </c>
      <c r="O332" s="206">
        <v>71</v>
      </c>
      <c r="P332" s="206">
        <v>22</v>
      </c>
      <c r="Q332" s="241">
        <v>3</v>
      </c>
      <c r="R332" s="270">
        <v>9</v>
      </c>
      <c r="S332" s="210">
        <v>2</v>
      </c>
      <c r="T332" s="228">
        <v>13</v>
      </c>
      <c r="U332" s="208">
        <v>10</v>
      </c>
      <c r="V332" s="209">
        <v>0.4</v>
      </c>
    </row>
    <row r="333" spans="2:22" ht="13.5">
      <c r="B333" s="1128">
        <v>201512</v>
      </c>
      <c r="C333" s="195" t="s">
        <v>378</v>
      </c>
      <c r="D333" s="196" t="s">
        <v>608</v>
      </c>
      <c r="E333" s="196" t="s">
        <v>607</v>
      </c>
      <c r="F333" s="299">
        <v>2532.5849999999996</v>
      </c>
      <c r="G333" s="50">
        <v>99.453000000000003</v>
      </c>
      <c r="H333" s="166">
        <v>110.182</v>
      </c>
      <c r="I333" s="68">
        <v>6</v>
      </c>
      <c r="J333" s="410">
        <v>0.15789500000000001</v>
      </c>
      <c r="K333" s="412">
        <v>19.890599999999999</v>
      </c>
      <c r="L333" s="277">
        <v>0.83333299999999999</v>
      </c>
      <c r="M333" s="17" t="s">
        <v>172</v>
      </c>
      <c r="N333" s="22">
        <v>32</v>
      </c>
      <c r="O333" s="20">
        <v>26</v>
      </c>
      <c r="P333" s="20">
        <v>5</v>
      </c>
      <c r="Q333" s="240">
        <v>1</v>
      </c>
      <c r="R333" s="269">
        <v>15</v>
      </c>
      <c r="S333" s="50"/>
      <c r="T333" s="227">
        <v>3</v>
      </c>
      <c r="U333" s="172">
        <v>2</v>
      </c>
      <c r="V333" s="278">
        <v>0.33333333333333331</v>
      </c>
    </row>
    <row r="334" spans="2:22" ht="13.5">
      <c r="B334" s="1128">
        <v>201512</v>
      </c>
      <c r="C334" s="197" t="s">
        <v>378</v>
      </c>
      <c r="D334" s="198" t="s">
        <v>913</v>
      </c>
      <c r="E334" s="198" t="s">
        <v>1242</v>
      </c>
      <c r="F334" s="298">
        <v>3376.6700000000028</v>
      </c>
      <c r="G334" s="210">
        <v>500.74099999999999</v>
      </c>
      <c r="H334" s="208">
        <v>447.166</v>
      </c>
      <c r="I334" s="202">
        <v>26</v>
      </c>
      <c r="J334" s="411">
        <v>0.25490200000000002</v>
      </c>
      <c r="K334" s="413">
        <v>12.213195121951001</v>
      </c>
      <c r="L334" s="276">
        <v>1.5769230000000001</v>
      </c>
      <c r="M334" s="17" t="s">
        <v>172</v>
      </c>
      <c r="N334" s="205">
        <v>100</v>
      </c>
      <c r="O334" s="206">
        <v>84</v>
      </c>
      <c r="P334" s="206">
        <v>15</v>
      </c>
      <c r="Q334" s="241">
        <v>1</v>
      </c>
      <c r="R334" s="270">
        <v>12</v>
      </c>
      <c r="S334" s="210"/>
      <c r="T334" s="228">
        <v>8</v>
      </c>
      <c r="U334" s="208">
        <v>6</v>
      </c>
      <c r="V334" s="209">
        <v>0.375</v>
      </c>
    </row>
    <row r="335" spans="2:22" ht="13.5">
      <c r="B335" s="1128">
        <v>201512</v>
      </c>
      <c r="C335" s="195" t="s">
        <v>378</v>
      </c>
      <c r="D335" s="196" t="s">
        <v>728</v>
      </c>
      <c r="E335" s="196" t="s">
        <v>1667</v>
      </c>
      <c r="F335" s="299">
        <v>4561.6710000000057</v>
      </c>
      <c r="G335" s="50">
        <v>637.005</v>
      </c>
      <c r="H335" s="166">
        <v>626.92399999999998</v>
      </c>
      <c r="I335" s="68">
        <v>41</v>
      </c>
      <c r="J335" s="410">
        <v>0.38862600000000003</v>
      </c>
      <c r="K335" s="412">
        <v>12.7401</v>
      </c>
      <c r="L335" s="277">
        <v>1.2195119999999999</v>
      </c>
      <c r="M335" s="17" t="s">
        <v>172</v>
      </c>
      <c r="N335" s="22">
        <v>115</v>
      </c>
      <c r="O335" s="20">
        <v>88</v>
      </c>
      <c r="P335" s="20">
        <v>25</v>
      </c>
      <c r="Q335" s="240">
        <v>2</v>
      </c>
      <c r="R335" s="269">
        <v>7</v>
      </c>
      <c r="S335" s="50">
        <v>3</v>
      </c>
      <c r="T335" s="227">
        <v>23</v>
      </c>
      <c r="U335" s="172">
        <v>13</v>
      </c>
      <c r="V335" s="278">
        <v>0.48148148148148145</v>
      </c>
    </row>
    <row r="336" spans="2:22" ht="13.5">
      <c r="B336" s="1128">
        <v>201512</v>
      </c>
      <c r="C336" s="197" t="s">
        <v>378</v>
      </c>
      <c r="D336" s="198" t="s">
        <v>136</v>
      </c>
      <c r="E336" s="198" t="s">
        <v>141</v>
      </c>
      <c r="F336" s="298">
        <v>7944.1650000000363</v>
      </c>
      <c r="G336" s="210">
        <v>1915.3209999999999</v>
      </c>
      <c r="H336" s="208">
        <v>1950.037</v>
      </c>
      <c r="I336" s="202">
        <v>45</v>
      </c>
      <c r="J336" s="411">
        <v>0.45226100000000002</v>
      </c>
      <c r="K336" s="413">
        <v>21.520460674157</v>
      </c>
      <c r="L336" s="276">
        <v>1.977778</v>
      </c>
      <c r="M336" s="17" t="s">
        <v>172</v>
      </c>
      <c r="N336" s="205">
        <v>102</v>
      </c>
      <c r="O336" s="206">
        <v>80</v>
      </c>
      <c r="P336" s="206">
        <v>18</v>
      </c>
      <c r="Q336" s="241">
        <v>4</v>
      </c>
      <c r="R336" s="270">
        <v>4</v>
      </c>
      <c r="S336" s="210">
        <v>1</v>
      </c>
      <c r="T336" s="228">
        <v>8</v>
      </c>
      <c r="U336" s="208">
        <v>8</v>
      </c>
      <c r="V336" s="209">
        <v>0.36363636363636365</v>
      </c>
    </row>
    <row r="337" spans="2:22" ht="13.5">
      <c r="B337" s="1128">
        <v>201512</v>
      </c>
      <c r="C337" s="195" t="s">
        <v>378</v>
      </c>
      <c r="D337" s="196" t="s">
        <v>571</v>
      </c>
      <c r="E337" s="196" t="s">
        <v>567</v>
      </c>
      <c r="F337" s="299">
        <v>6283.7010000000291</v>
      </c>
      <c r="G337" s="50">
        <v>1188.3599999999999</v>
      </c>
      <c r="H337" s="166">
        <v>1165.6469999999999</v>
      </c>
      <c r="I337" s="68">
        <v>37</v>
      </c>
      <c r="J337" s="410">
        <v>0.28352500000000003</v>
      </c>
      <c r="K337" s="412">
        <v>12.916956521739001</v>
      </c>
      <c r="L337" s="277">
        <v>2.4864860000000002</v>
      </c>
      <c r="M337" s="17" t="s">
        <v>172</v>
      </c>
      <c r="N337" s="22">
        <v>125</v>
      </c>
      <c r="O337" s="20">
        <v>101</v>
      </c>
      <c r="P337" s="20">
        <v>22</v>
      </c>
      <c r="Q337" s="240">
        <v>2</v>
      </c>
      <c r="R337" s="269">
        <v>19</v>
      </c>
      <c r="S337" s="50"/>
      <c r="T337" s="227">
        <v>8</v>
      </c>
      <c r="U337" s="172">
        <v>5</v>
      </c>
      <c r="V337" s="278">
        <v>0.20833333333333334</v>
      </c>
    </row>
    <row r="338" spans="2:22" ht="13.5">
      <c r="B338" s="1128">
        <v>201512</v>
      </c>
      <c r="C338" s="197" t="s">
        <v>378</v>
      </c>
      <c r="D338" s="198" t="s">
        <v>1464</v>
      </c>
      <c r="E338" s="198" t="s">
        <v>1465</v>
      </c>
      <c r="F338" s="298">
        <v>2807.2389999999987</v>
      </c>
      <c r="G338" s="210">
        <v>762.67700000000002</v>
      </c>
      <c r="H338" s="208">
        <v>762.67700000000002</v>
      </c>
      <c r="I338" s="202">
        <v>47</v>
      </c>
      <c r="J338" s="411">
        <v>0.39830500000000002</v>
      </c>
      <c r="K338" s="413">
        <v>12.502901639344</v>
      </c>
      <c r="L338" s="276">
        <v>1.2978719999999999</v>
      </c>
      <c r="M338" s="17" t="s">
        <v>172</v>
      </c>
      <c r="N338" s="205">
        <v>118</v>
      </c>
      <c r="O338" s="206">
        <v>89</v>
      </c>
      <c r="P338" s="206">
        <v>29</v>
      </c>
      <c r="Q338" s="241">
        <v>0</v>
      </c>
      <c r="R338" s="270">
        <v>32</v>
      </c>
      <c r="S338" s="210">
        <v>6</v>
      </c>
      <c r="T338" s="228">
        <v>26</v>
      </c>
      <c r="U338" s="208">
        <v>15</v>
      </c>
      <c r="V338" s="209">
        <v>0.51724137931034486</v>
      </c>
    </row>
    <row r="339" spans="2:22" ht="13.5">
      <c r="B339" s="1128">
        <v>201512</v>
      </c>
      <c r="C339" s="195" t="s">
        <v>378</v>
      </c>
      <c r="D339" s="196" t="s">
        <v>573</v>
      </c>
      <c r="E339" s="196" t="s">
        <v>569</v>
      </c>
      <c r="F339" s="299">
        <v>570.25200000000018</v>
      </c>
      <c r="G339" s="50">
        <v>0</v>
      </c>
      <c r="H339" s="166">
        <v>0</v>
      </c>
      <c r="I339" s="68">
        <v>0</v>
      </c>
      <c r="J339" s="410">
        <v>0</v>
      </c>
      <c r="K339" s="412">
        <v>0</v>
      </c>
      <c r="L339" s="277">
        <v>0</v>
      </c>
      <c r="M339" s="17" t="s">
        <v>172</v>
      </c>
      <c r="N339" s="22">
        <v>0</v>
      </c>
      <c r="O339" s="20">
        <v>0</v>
      </c>
      <c r="P339" s="20">
        <v>0</v>
      </c>
      <c r="Q339" s="240">
        <v>0</v>
      </c>
      <c r="R339" s="269">
        <v>0</v>
      </c>
      <c r="S339" s="50"/>
      <c r="T339" s="227"/>
      <c r="U339" s="172"/>
      <c r="V339" s="278"/>
    </row>
    <row r="340" spans="2:22" ht="13.5">
      <c r="B340" s="1128">
        <v>201512</v>
      </c>
      <c r="C340" s="197" t="s">
        <v>378</v>
      </c>
      <c r="D340" s="198" t="s">
        <v>703</v>
      </c>
      <c r="E340" s="198" t="s">
        <v>704</v>
      </c>
      <c r="F340" s="298">
        <v>5248.9790000000085</v>
      </c>
      <c r="G340" s="210">
        <v>789.53899999999999</v>
      </c>
      <c r="H340" s="208">
        <v>776.68899999999996</v>
      </c>
      <c r="I340" s="202">
        <v>28</v>
      </c>
      <c r="J340" s="411">
        <v>0.25806499999999999</v>
      </c>
      <c r="K340" s="413">
        <v>15.79078</v>
      </c>
      <c r="L340" s="276">
        <v>1.785714</v>
      </c>
      <c r="M340" s="17" t="s">
        <v>172</v>
      </c>
      <c r="N340" s="205">
        <v>108</v>
      </c>
      <c r="O340" s="206">
        <v>91</v>
      </c>
      <c r="P340" s="206">
        <v>16</v>
      </c>
      <c r="Q340" s="241">
        <v>1</v>
      </c>
      <c r="R340" s="270">
        <v>12</v>
      </c>
      <c r="S340" s="210"/>
      <c r="T340" s="228">
        <v>11</v>
      </c>
      <c r="U340" s="208">
        <v>7</v>
      </c>
      <c r="V340" s="209">
        <v>0.41176470588235292</v>
      </c>
    </row>
    <row r="341" spans="2:22" ht="13.5">
      <c r="B341" s="1128">
        <v>201512</v>
      </c>
      <c r="C341" s="195" t="s">
        <v>378</v>
      </c>
      <c r="D341" s="196" t="s">
        <v>1461</v>
      </c>
      <c r="E341" s="196" t="s">
        <v>926</v>
      </c>
      <c r="F341" s="299">
        <v>7314.9150000000191</v>
      </c>
      <c r="G341" s="50">
        <v>2193.288</v>
      </c>
      <c r="H341" s="166">
        <v>2169.6320000000001</v>
      </c>
      <c r="I341" s="68">
        <v>71</v>
      </c>
      <c r="J341" s="410">
        <v>0.56799999999999995</v>
      </c>
      <c r="K341" s="412">
        <v>16.009401459854001</v>
      </c>
      <c r="L341" s="277">
        <v>1.9295770000000001</v>
      </c>
      <c r="M341" s="17" t="s">
        <v>172</v>
      </c>
      <c r="N341" s="22">
        <v>131</v>
      </c>
      <c r="O341" s="20">
        <v>91</v>
      </c>
      <c r="P341" s="20">
        <v>35</v>
      </c>
      <c r="Q341" s="240">
        <v>5</v>
      </c>
      <c r="R341" s="269">
        <v>13</v>
      </c>
      <c r="S341" s="50">
        <v>6</v>
      </c>
      <c r="T341" s="227">
        <v>19</v>
      </c>
      <c r="U341" s="172">
        <v>13</v>
      </c>
      <c r="V341" s="278">
        <v>0.32500000000000001</v>
      </c>
    </row>
    <row r="342" spans="2:22" ht="13.5">
      <c r="B342" s="1128">
        <v>201512</v>
      </c>
      <c r="C342" s="197" t="s">
        <v>378</v>
      </c>
      <c r="D342" s="198" t="s">
        <v>131</v>
      </c>
      <c r="E342" s="198" t="s">
        <v>140</v>
      </c>
      <c r="F342" s="298">
        <v>9916.0600000000377</v>
      </c>
      <c r="G342" s="210">
        <v>1943.106</v>
      </c>
      <c r="H342" s="208">
        <v>1932.3979999999999</v>
      </c>
      <c r="I342" s="202">
        <v>27</v>
      </c>
      <c r="J342" s="411">
        <v>0.39416099999999998</v>
      </c>
      <c r="K342" s="413">
        <v>28.160956521738999</v>
      </c>
      <c r="L342" s="276">
        <v>2.5555560000000002</v>
      </c>
      <c r="M342" s="17" t="s">
        <v>172</v>
      </c>
      <c r="N342" s="205">
        <v>68</v>
      </c>
      <c r="O342" s="206">
        <v>48</v>
      </c>
      <c r="P342" s="206">
        <v>19</v>
      </c>
      <c r="Q342" s="241">
        <v>1</v>
      </c>
      <c r="R342" s="270">
        <v>11</v>
      </c>
      <c r="S342" s="210"/>
      <c r="T342" s="228">
        <v>10</v>
      </c>
      <c r="U342" s="208">
        <v>7</v>
      </c>
      <c r="V342" s="209">
        <v>0.35</v>
      </c>
    </row>
    <row r="343" spans="2:22" ht="13.5">
      <c r="B343" s="1128">
        <v>201512</v>
      </c>
      <c r="C343" s="195" t="s">
        <v>378</v>
      </c>
      <c r="D343" s="196" t="s">
        <v>1462</v>
      </c>
      <c r="E343" s="196" t="s">
        <v>1463</v>
      </c>
      <c r="F343" s="299">
        <v>9117.478000000021</v>
      </c>
      <c r="G343" s="50">
        <v>2064.9299999999998</v>
      </c>
      <c r="H343" s="166">
        <v>2064.9299999999998</v>
      </c>
      <c r="I343" s="68">
        <v>93</v>
      </c>
      <c r="J343" s="410">
        <v>0.41150399999999998</v>
      </c>
      <c r="K343" s="412">
        <v>12.146647058824001</v>
      </c>
      <c r="L343" s="277">
        <v>1.8279570000000001</v>
      </c>
      <c r="M343" s="17" t="s">
        <v>172</v>
      </c>
      <c r="N343" s="22">
        <v>231</v>
      </c>
      <c r="O343" s="20">
        <v>173</v>
      </c>
      <c r="P343" s="20">
        <v>57</v>
      </c>
      <c r="Q343" s="240">
        <v>1</v>
      </c>
      <c r="R343" s="269">
        <v>18</v>
      </c>
      <c r="S343" s="50">
        <v>2</v>
      </c>
      <c r="T343" s="227">
        <v>26</v>
      </c>
      <c r="U343" s="172">
        <v>18</v>
      </c>
      <c r="V343" s="278">
        <v>0.31034482758620691</v>
      </c>
    </row>
    <row r="344" spans="2:22" ht="13.5">
      <c r="B344" s="1128">
        <v>201512</v>
      </c>
      <c r="C344" s="197" t="s">
        <v>378</v>
      </c>
      <c r="D344" s="198" t="s">
        <v>130</v>
      </c>
      <c r="E344" s="198" t="s">
        <v>139</v>
      </c>
      <c r="F344" s="298">
        <v>20389.887999999988</v>
      </c>
      <c r="G344" s="210">
        <v>2390.7269999999999</v>
      </c>
      <c r="H344" s="208">
        <v>2419.444</v>
      </c>
      <c r="I344" s="202">
        <v>90</v>
      </c>
      <c r="J344" s="411">
        <v>0.39045600000000003</v>
      </c>
      <c r="K344" s="413">
        <v>18.111568181818001</v>
      </c>
      <c r="L344" s="276">
        <v>1.4666669999999999</v>
      </c>
      <c r="M344" s="17" t="s">
        <v>172</v>
      </c>
      <c r="N344" s="205">
        <v>251</v>
      </c>
      <c r="O344" s="206">
        <v>211</v>
      </c>
      <c r="P344" s="206">
        <v>34</v>
      </c>
      <c r="Q344" s="241">
        <v>6</v>
      </c>
      <c r="R344" s="270">
        <v>7</v>
      </c>
      <c r="S344" s="210">
        <v>5</v>
      </c>
      <c r="T344" s="228">
        <v>43</v>
      </c>
      <c r="U344" s="208">
        <v>22</v>
      </c>
      <c r="V344" s="209">
        <v>0.55000000000000004</v>
      </c>
    </row>
    <row r="345" spans="2:22" ht="13.5">
      <c r="B345" s="1128">
        <v>201512</v>
      </c>
      <c r="C345" s="195" t="s">
        <v>378</v>
      </c>
      <c r="D345" s="196" t="s">
        <v>1466</v>
      </c>
      <c r="E345" s="196" t="s">
        <v>1467</v>
      </c>
      <c r="F345" s="299">
        <v>2650.3720000000012</v>
      </c>
      <c r="G345" s="50">
        <v>671.87300000000005</v>
      </c>
      <c r="H345" s="166">
        <v>665.77099999999996</v>
      </c>
      <c r="I345" s="68">
        <v>34</v>
      </c>
      <c r="J345" s="410">
        <v>0.38418099999999999</v>
      </c>
      <c r="K345" s="412">
        <v>13.997354166667</v>
      </c>
      <c r="L345" s="277">
        <v>1.4117649999999999</v>
      </c>
      <c r="M345" s="17" t="s">
        <v>172</v>
      </c>
      <c r="N345" s="22">
        <v>102</v>
      </c>
      <c r="O345" s="20">
        <v>91</v>
      </c>
      <c r="P345" s="20">
        <v>11</v>
      </c>
      <c r="Q345" s="240">
        <v>0</v>
      </c>
      <c r="R345" s="269">
        <v>16</v>
      </c>
      <c r="S345" s="50">
        <v>1</v>
      </c>
      <c r="T345" s="227">
        <v>42</v>
      </c>
      <c r="U345" s="172">
        <v>7</v>
      </c>
      <c r="V345" s="278">
        <v>0.63636363636363635</v>
      </c>
    </row>
    <row r="346" spans="2:22" ht="13.5">
      <c r="B346" s="1128">
        <v>201512</v>
      </c>
      <c r="C346" s="197" t="s">
        <v>378</v>
      </c>
      <c r="D346" s="198" t="s">
        <v>1002</v>
      </c>
      <c r="E346" s="198" t="s">
        <v>1181</v>
      </c>
      <c r="F346" s="298">
        <v>5749.5760000000055</v>
      </c>
      <c r="G346" s="210">
        <v>1020.511</v>
      </c>
      <c r="H346" s="208">
        <v>994.19</v>
      </c>
      <c r="I346" s="202">
        <v>44</v>
      </c>
      <c r="J346" s="411">
        <v>0.38260899999999998</v>
      </c>
      <c r="K346" s="413">
        <v>12.598901234568</v>
      </c>
      <c r="L346" s="276">
        <v>1.8409089999999999</v>
      </c>
      <c r="M346" s="17" t="s">
        <v>172</v>
      </c>
      <c r="N346" s="205">
        <v>115</v>
      </c>
      <c r="O346" s="206">
        <v>86</v>
      </c>
      <c r="P346" s="206">
        <v>21</v>
      </c>
      <c r="Q346" s="241">
        <v>8</v>
      </c>
      <c r="R346" s="270">
        <v>25</v>
      </c>
      <c r="S346" s="210">
        <v>2</v>
      </c>
      <c r="T346" s="228">
        <v>23</v>
      </c>
      <c r="U346" s="208">
        <v>11</v>
      </c>
      <c r="V346" s="209">
        <v>0.37931034482758619</v>
      </c>
    </row>
    <row r="347" spans="2:22" ht="13.5">
      <c r="B347" s="1128">
        <v>201512</v>
      </c>
      <c r="C347" s="195" t="s">
        <v>1942</v>
      </c>
      <c r="D347" s="196" t="s">
        <v>1940</v>
      </c>
      <c r="E347" s="196" t="s">
        <v>1948</v>
      </c>
      <c r="F347" s="299">
        <v>3059.6239999999966</v>
      </c>
      <c r="G347" s="50">
        <v>1401.248</v>
      </c>
      <c r="H347" s="166">
        <v>1331.3009999999999</v>
      </c>
      <c r="I347" s="68">
        <v>47</v>
      </c>
      <c r="J347" s="410">
        <v>0.38524599999999998</v>
      </c>
      <c r="K347" s="412">
        <v>13.345219047619</v>
      </c>
      <c r="L347" s="277">
        <v>2.2340429999999998</v>
      </c>
      <c r="M347" s="17" t="s">
        <v>172</v>
      </c>
      <c r="N347" s="22">
        <v>126</v>
      </c>
      <c r="O347" s="20">
        <v>95</v>
      </c>
      <c r="P347" s="20">
        <v>31</v>
      </c>
      <c r="Q347" s="240">
        <v>0</v>
      </c>
      <c r="R347" s="269">
        <v>3</v>
      </c>
      <c r="S347" s="50">
        <v>2</v>
      </c>
      <c r="T347" s="227">
        <v>13</v>
      </c>
      <c r="U347" s="172">
        <v>9</v>
      </c>
      <c r="V347" s="278">
        <v>0.29032258064516131</v>
      </c>
    </row>
    <row r="348" spans="2:22" ht="13.5">
      <c r="B348" s="1128">
        <v>201511</v>
      </c>
      <c r="C348" s="197" t="s">
        <v>377</v>
      </c>
      <c r="D348" s="198" t="s">
        <v>1457</v>
      </c>
      <c r="E348" s="198" t="s">
        <v>1458</v>
      </c>
      <c r="F348" s="298">
        <v>1731.098</v>
      </c>
      <c r="G348" s="210">
        <v>484.96199999999999</v>
      </c>
      <c r="H348" s="208">
        <v>495.92700000000002</v>
      </c>
      <c r="I348" s="202">
        <v>14</v>
      </c>
      <c r="J348" s="411">
        <v>0.48275899999999999</v>
      </c>
      <c r="K348" s="413">
        <v>16.165400000000002</v>
      </c>
      <c r="L348" s="276">
        <v>2.1428569999999998</v>
      </c>
      <c r="M348" s="17"/>
      <c r="N348" s="205">
        <v>34</v>
      </c>
      <c r="O348" s="206">
        <v>26</v>
      </c>
      <c r="P348" s="206">
        <v>7</v>
      </c>
      <c r="Q348" s="241">
        <v>1</v>
      </c>
      <c r="R348" s="270">
        <v>0</v>
      </c>
      <c r="S348" s="210"/>
      <c r="T348" s="228">
        <v>10</v>
      </c>
      <c r="U348" s="208">
        <v>6</v>
      </c>
      <c r="V348" s="209">
        <v>0.75</v>
      </c>
    </row>
    <row r="349" spans="2:22" ht="13.5">
      <c r="B349" s="1128">
        <v>201511</v>
      </c>
      <c r="C349" s="195" t="s">
        <v>377</v>
      </c>
      <c r="D349" s="196" t="s">
        <v>997</v>
      </c>
      <c r="E349" s="196" t="s">
        <v>1180</v>
      </c>
      <c r="F349" s="299">
        <v>6933.1180000000204</v>
      </c>
      <c r="G349" s="50">
        <v>1201.6020000000001</v>
      </c>
      <c r="H349" s="166">
        <v>786.01900000000001</v>
      </c>
      <c r="I349" s="68">
        <v>23</v>
      </c>
      <c r="J349" s="410">
        <v>0.31292500000000001</v>
      </c>
      <c r="K349" s="412">
        <v>23.560823529412001</v>
      </c>
      <c r="L349" s="277">
        <v>2.2173910000000001</v>
      </c>
      <c r="M349" s="17"/>
      <c r="N349" s="22">
        <v>78</v>
      </c>
      <c r="O349" s="20">
        <v>59</v>
      </c>
      <c r="P349" s="20">
        <v>14</v>
      </c>
      <c r="Q349" s="240">
        <v>5</v>
      </c>
      <c r="R349" s="269">
        <v>0</v>
      </c>
      <c r="S349" s="50"/>
      <c r="T349" s="227">
        <v>9</v>
      </c>
      <c r="U349" s="172">
        <v>7</v>
      </c>
      <c r="V349" s="278">
        <v>0.36842105263157898</v>
      </c>
    </row>
    <row r="350" spans="2:22" ht="13.5">
      <c r="B350" s="1128">
        <v>201511</v>
      </c>
      <c r="C350" s="197" t="s">
        <v>377</v>
      </c>
      <c r="D350" s="198" t="s">
        <v>801</v>
      </c>
      <c r="E350" s="198" t="s">
        <v>802</v>
      </c>
      <c r="F350" s="298">
        <v>6669.23200000001</v>
      </c>
      <c r="G350" s="210">
        <v>840.66399999999999</v>
      </c>
      <c r="H350" s="208">
        <v>865.76400000000001</v>
      </c>
      <c r="I350" s="202">
        <v>18</v>
      </c>
      <c r="J350" s="411">
        <v>0.38297900000000001</v>
      </c>
      <c r="K350" s="413">
        <v>24.725411764705999</v>
      </c>
      <c r="L350" s="276">
        <v>1.888889</v>
      </c>
      <c r="M350" s="17"/>
      <c r="N350" s="205">
        <v>52</v>
      </c>
      <c r="O350" s="206">
        <v>37</v>
      </c>
      <c r="P350" s="206">
        <v>14</v>
      </c>
      <c r="Q350" s="241">
        <v>1</v>
      </c>
      <c r="R350" s="270">
        <v>2</v>
      </c>
      <c r="S350" s="210">
        <v>1</v>
      </c>
      <c r="T350" s="228">
        <v>11</v>
      </c>
      <c r="U350" s="208">
        <v>6</v>
      </c>
      <c r="V350" s="209">
        <v>0.4</v>
      </c>
    </row>
    <row r="351" spans="2:22" ht="13.5">
      <c r="B351" s="1128">
        <v>201511</v>
      </c>
      <c r="C351" s="195" t="s">
        <v>377</v>
      </c>
      <c r="D351" s="196" t="s">
        <v>560</v>
      </c>
      <c r="E351" s="196" t="s">
        <v>556</v>
      </c>
      <c r="F351" s="299">
        <v>5362.192</v>
      </c>
      <c r="G351" s="50">
        <v>1001.869</v>
      </c>
      <c r="H351" s="166">
        <v>1001.765</v>
      </c>
      <c r="I351" s="68">
        <v>25</v>
      </c>
      <c r="J351" s="410">
        <v>0.33556999999999998</v>
      </c>
      <c r="K351" s="412">
        <v>21.779760869564999</v>
      </c>
      <c r="L351" s="277">
        <v>1.84</v>
      </c>
      <c r="M351" s="17"/>
      <c r="N351" s="22">
        <v>76</v>
      </c>
      <c r="O351" s="20">
        <v>55</v>
      </c>
      <c r="P351" s="20">
        <v>18</v>
      </c>
      <c r="Q351" s="240">
        <v>3</v>
      </c>
      <c r="R351" s="269">
        <v>16</v>
      </c>
      <c r="S351" s="50"/>
      <c r="T351" s="227">
        <v>19</v>
      </c>
      <c r="U351" s="172">
        <v>10</v>
      </c>
      <c r="V351" s="278">
        <v>0.476190476190476</v>
      </c>
    </row>
    <row r="352" spans="2:22" ht="13.5">
      <c r="B352" s="1128">
        <v>201511</v>
      </c>
      <c r="C352" s="197" t="s">
        <v>377</v>
      </c>
      <c r="D352" s="198" t="s">
        <v>561</v>
      </c>
      <c r="E352" s="198" t="s">
        <v>1671</v>
      </c>
      <c r="F352" s="298">
        <v>1460.5519999999999</v>
      </c>
      <c r="G352" s="210">
        <v>204.821</v>
      </c>
      <c r="H352" s="208">
        <v>164.39500000000001</v>
      </c>
      <c r="I352" s="202">
        <v>8</v>
      </c>
      <c r="J352" s="411">
        <v>0.21917800000000001</v>
      </c>
      <c r="K352" s="413">
        <v>18.620090909091001</v>
      </c>
      <c r="L352" s="276">
        <v>1.375</v>
      </c>
      <c r="M352" s="17"/>
      <c r="N352" s="205">
        <v>34</v>
      </c>
      <c r="O352" s="206">
        <v>18</v>
      </c>
      <c r="P352" s="206">
        <v>13</v>
      </c>
      <c r="Q352" s="241">
        <v>3</v>
      </c>
      <c r="R352" s="270">
        <v>6</v>
      </c>
      <c r="S352" s="210"/>
      <c r="T352" s="228">
        <v>1</v>
      </c>
      <c r="U352" s="208">
        <v>1</v>
      </c>
      <c r="V352" s="209">
        <v>6.25E-2</v>
      </c>
    </row>
    <row r="353" spans="2:22" ht="13.5">
      <c r="B353" s="1128">
        <v>201511</v>
      </c>
      <c r="C353" s="195" t="s">
        <v>377</v>
      </c>
      <c r="D353" s="196" t="s">
        <v>803</v>
      </c>
      <c r="E353" s="196" t="s">
        <v>912</v>
      </c>
      <c r="F353" s="299">
        <v>3794.2909999999902</v>
      </c>
      <c r="G353" s="50">
        <v>781.12599999999998</v>
      </c>
      <c r="H353" s="166">
        <v>666.67100000000005</v>
      </c>
      <c r="I353" s="68">
        <v>27</v>
      </c>
      <c r="J353" s="410">
        <v>0.343949</v>
      </c>
      <c r="K353" s="412">
        <v>16.981000000000002</v>
      </c>
      <c r="L353" s="277">
        <v>1.7037040000000001</v>
      </c>
      <c r="M353" s="17"/>
      <c r="N353" s="22">
        <v>85</v>
      </c>
      <c r="O353" s="20">
        <v>62</v>
      </c>
      <c r="P353" s="20">
        <v>23</v>
      </c>
      <c r="Q353" s="240">
        <v>0</v>
      </c>
      <c r="R353" s="269">
        <v>8</v>
      </c>
      <c r="S353" s="50">
        <v>2</v>
      </c>
      <c r="T353" s="227">
        <v>17</v>
      </c>
      <c r="U353" s="172">
        <v>10</v>
      </c>
      <c r="V353" s="278">
        <v>0.434782608695652</v>
      </c>
    </row>
    <row r="354" spans="2:22" ht="13.5">
      <c r="B354" s="1128">
        <v>201511</v>
      </c>
      <c r="C354" s="197" t="s">
        <v>377</v>
      </c>
      <c r="D354" s="198" t="s">
        <v>553</v>
      </c>
      <c r="E354" s="198" t="s">
        <v>552</v>
      </c>
      <c r="F354" s="298">
        <v>6675.8830000000198</v>
      </c>
      <c r="G354" s="210">
        <v>1181.6600000000001</v>
      </c>
      <c r="H354" s="208">
        <v>1167.2349999999999</v>
      </c>
      <c r="I354" s="202">
        <v>30</v>
      </c>
      <c r="J354" s="411">
        <v>0.48</v>
      </c>
      <c r="K354" s="413">
        <v>14.77075</v>
      </c>
      <c r="L354" s="276">
        <v>2.6666669999999999</v>
      </c>
      <c r="M354" s="17"/>
      <c r="N354" s="205">
        <v>71</v>
      </c>
      <c r="O354" s="206">
        <v>52</v>
      </c>
      <c r="P354" s="206">
        <v>19</v>
      </c>
      <c r="Q354" s="241">
        <v>0</v>
      </c>
      <c r="R354" s="270">
        <v>0</v>
      </c>
      <c r="S354" s="210">
        <v>1</v>
      </c>
      <c r="T354" s="228">
        <v>16</v>
      </c>
      <c r="U354" s="208">
        <v>8</v>
      </c>
      <c r="V354" s="209">
        <v>0.42105263157894701</v>
      </c>
    </row>
    <row r="355" spans="2:22" ht="13.5">
      <c r="B355" s="1128">
        <v>201511</v>
      </c>
      <c r="C355" s="195" t="s">
        <v>377</v>
      </c>
      <c r="D355" s="196" t="s">
        <v>64</v>
      </c>
      <c r="E355" s="196" t="s">
        <v>65</v>
      </c>
      <c r="F355" s="299">
        <v>9225.54900000007</v>
      </c>
      <c r="G355" s="50">
        <v>1981.6410000000001</v>
      </c>
      <c r="H355" s="166">
        <v>1912.501</v>
      </c>
      <c r="I355" s="68">
        <v>53</v>
      </c>
      <c r="J355" s="410">
        <v>0.49074099999999998</v>
      </c>
      <c r="K355" s="412">
        <v>18.348527777777999</v>
      </c>
      <c r="L355" s="277">
        <v>2.0377360000000002</v>
      </c>
      <c r="M355" s="17"/>
      <c r="N355" s="22">
        <v>109</v>
      </c>
      <c r="O355" s="20">
        <v>79</v>
      </c>
      <c r="P355" s="20">
        <v>25</v>
      </c>
      <c r="Q355" s="240">
        <v>5</v>
      </c>
      <c r="R355" s="269">
        <v>14</v>
      </c>
      <c r="S355" s="50"/>
      <c r="T355" s="227">
        <v>11</v>
      </c>
      <c r="U355" s="172">
        <v>6</v>
      </c>
      <c r="V355" s="278">
        <v>0.2</v>
      </c>
    </row>
    <row r="356" spans="2:22" ht="13.5">
      <c r="B356" s="1128">
        <v>201511</v>
      </c>
      <c r="C356" s="197" t="s">
        <v>377</v>
      </c>
      <c r="D356" s="198" t="s">
        <v>138</v>
      </c>
      <c r="E356" s="198" t="s">
        <v>145</v>
      </c>
      <c r="F356" s="298">
        <v>3277.8649999999998</v>
      </c>
      <c r="G356" s="210">
        <v>346.19</v>
      </c>
      <c r="H356" s="208">
        <v>350.07100000000003</v>
      </c>
      <c r="I356" s="202">
        <v>19</v>
      </c>
      <c r="J356" s="411">
        <v>0.246753</v>
      </c>
      <c r="K356" s="413">
        <v>13.8476</v>
      </c>
      <c r="L356" s="276">
        <v>1.3157890000000001</v>
      </c>
      <c r="M356" s="17"/>
      <c r="N356" s="205">
        <v>75</v>
      </c>
      <c r="O356" s="206">
        <v>54</v>
      </c>
      <c r="P356" s="206">
        <v>15</v>
      </c>
      <c r="Q356" s="241">
        <v>6</v>
      </c>
      <c r="R356" s="270">
        <v>7</v>
      </c>
      <c r="S356" s="210"/>
      <c r="T356" s="228">
        <v>3</v>
      </c>
      <c r="U356" s="208">
        <v>2</v>
      </c>
      <c r="V356" s="209">
        <v>9.5238095238095205E-2</v>
      </c>
    </row>
    <row r="357" spans="2:22" ht="13.5">
      <c r="B357" s="1128">
        <v>201511</v>
      </c>
      <c r="C357" s="195" t="s">
        <v>377</v>
      </c>
      <c r="D357" s="196" t="s">
        <v>643</v>
      </c>
      <c r="E357" s="196" t="s">
        <v>1660</v>
      </c>
      <c r="F357" s="299">
        <v>10539.416999999999</v>
      </c>
      <c r="G357" s="50">
        <v>1383.346</v>
      </c>
      <c r="H357" s="166">
        <v>1433.5930000000001</v>
      </c>
      <c r="I357" s="68">
        <v>32</v>
      </c>
      <c r="J357" s="410">
        <v>0.18604699999999999</v>
      </c>
      <c r="K357" s="412">
        <v>20.048492753623002</v>
      </c>
      <c r="L357" s="277">
        <v>2.15625</v>
      </c>
      <c r="M357" s="17"/>
      <c r="N357" s="22">
        <v>172</v>
      </c>
      <c r="O357" s="20">
        <v>129</v>
      </c>
      <c r="P357" s="20">
        <v>39</v>
      </c>
      <c r="Q357" s="240">
        <v>4</v>
      </c>
      <c r="R357" s="269">
        <v>19</v>
      </c>
      <c r="S357" s="50">
        <v>1</v>
      </c>
      <c r="T357" s="227">
        <v>17</v>
      </c>
      <c r="U357" s="172">
        <v>11</v>
      </c>
      <c r="V357" s="278">
        <v>0.25581395348837199</v>
      </c>
    </row>
    <row r="358" spans="2:22" ht="13.5">
      <c r="B358" s="1128">
        <v>201511</v>
      </c>
      <c r="C358" s="197" t="s">
        <v>377</v>
      </c>
      <c r="D358" s="198" t="s">
        <v>644</v>
      </c>
      <c r="E358" s="198" t="s">
        <v>695</v>
      </c>
      <c r="F358" s="298">
        <v>12653.6870000001</v>
      </c>
      <c r="G358" s="210">
        <v>1605.855</v>
      </c>
      <c r="H358" s="208">
        <v>1525.731</v>
      </c>
      <c r="I358" s="202">
        <v>27</v>
      </c>
      <c r="J358" s="411">
        <v>0.40298499999999998</v>
      </c>
      <c r="K358" s="413">
        <v>25.900887096773999</v>
      </c>
      <c r="L358" s="276">
        <v>2.2962959999999999</v>
      </c>
      <c r="M358" s="17"/>
      <c r="N358" s="205">
        <v>66</v>
      </c>
      <c r="O358" s="206">
        <v>49</v>
      </c>
      <c r="P358" s="206">
        <v>14</v>
      </c>
      <c r="Q358" s="241">
        <v>3</v>
      </c>
      <c r="R358" s="270">
        <v>13</v>
      </c>
      <c r="S358" s="210">
        <v>2</v>
      </c>
      <c r="T358" s="228">
        <v>9</v>
      </c>
      <c r="U358" s="208">
        <v>5</v>
      </c>
      <c r="V358" s="209">
        <v>0.29411764705882398</v>
      </c>
    </row>
    <row r="359" spans="2:22" ht="13.5">
      <c r="B359" s="1128">
        <v>201511</v>
      </c>
      <c r="C359" s="195" t="s">
        <v>377</v>
      </c>
      <c r="D359" s="196" t="s">
        <v>702</v>
      </c>
      <c r="E359" s="196" t="s">
        <v>1662</v>
      </c>
      <c r="F359" s="299">
        <v>5633.84800000001</v>
      </c>
      <c r="G359" s="50">
        <v>670.822</v>
      </c>
      <c r="H359" s="166">
        <v>690.39200000000005</v>
      </c>
      <c r="I359" s="68">
        <v>16</v>
      </c>
      <c r="J359" s="410">
        <v>0.344086</v>
      </c>
      <c r="K359" s="412">
        <v>19.166342857143</v>
      </c>
      <c r="L359" s="277">
        <v>2.1875</v>
      </c>
      <c r="M359" s="17"/>
      <c r="N359" s="22">
        <v>45</v>
      </c>
      <c r="O359" s="20">
        <v>32</v>
      </c>
      <c r="P359" s="20">
        <v>11</v>
      </c>
      <c r="Q359" s="240">
        <v>2</v>
      </c>
      <c r="R359" s="269">
        <v>4</v>
      </c>
      <c r="S359" s="50"/>
      <c r="T359" s="227">
        <v>1</v>
      </c>
      <c r="U359" s="172">
        <v>1</v>
      </c>
      <c r="V359" s="278">
        <v>7.69230769230769E-2</v>
      </c>
    </row>
    <row r="360" spans="2:22" ht="13.5">
      <c r="B360" s="1128">
        <v>201511</v>
      </c>
      <c r="C360" s="197" t="s">
        <v>377</v>
      </c>
      <c r="D360" s="198" t="s">
        <v>849</v>
      </c>
      <c r="E360" s="198" t="s">
        <v>850</v>
      </c>
      <c r="F360" s="298">
        <v>7518.5620000000099</v>
      </c>
      <c r="G360" s="210">
        <v>981.79300000000001</v>
      </c>
      <c r="H360" s="208">
        <v>1028.6289999999999</v>
      </c>
      <c r="I360" s="202">
        <v>25</v>
      </c>
      <c r="J360" s="411">
        <v>0.26455000000000001</v>
      </c>
      <c r="K360" s="413">
        <v>18.524396226415</v>
      </c>
      <c r="L360" s="276">
        <v>2.12</v>
      </c>
      <c r="M360" s="17"/>
      <c r="N360" s="205">
        <v>93</v>
      </c>
      <c r="O360" s="206">
        <v>68</v>
      </c>
      <c r="P360" s="206">
        <v>19</v>
      </c>
      <c r="Q360" s="241">
        <v>6</v>
      </c>
      <c r="R360" s="270">
        <v>6</v>
      </c>
      <c r="S360" s="210"/>
      <c r="T360" s="228">
        <v>3</v>
      </c>
      <c r="U360" s="208">
        <v>3</v>
      </c>
      <c r="V360" s="209">
        <v>0.12</v>
      </c>
    </row>
    <row r="361" spans="2:22" ht="13.5">
      <c r="B361" s="1128">
        <v>201511</v>
      </c>
      <c r="C361" s="195" t="s">
        <v>377</v>
      </c>
      <c r="D361" s="196" t="s">
        <v>804</v>
      </c>
      <c r="E361" s="196" t="s">
        <v>805</v>
      </c>
      <c r="F361" s="299">
        <v>8548.5660000000098</v>
      </c>
      <c r="G361" s="50">
        <v>1354.847</v>
      </c>
      <c r="H361" s="166">
        <v>1363.963</v>
      </c>
      <c r="I361" s="68">
        <v>38</v>
      </c>
      <c r="J361" s="410">
        <v>0.38383800000000001</v>
      </c>
      <c r="K361" s="412">
        <v>18.817319444443999</v>
      </c>
      <c r="L361" s="277">
        <v>1.8947369999999999</v>
      </c>
      <c r="M361" s="17"/>
      <c r="N361" s="22">
        <v>98</v>
      </c>
      <c r="O361" s="20">
        <v>70</v>
      </c>
      <c r="P361" s="20">
        <v>22</v>
      </c>
      <c r="Q361" s="240">
        <v>6</v>
      </c>
      <c r="R361" s="269">
        <v>14</v>
      </c>
      <c r="S361" s="50">
        <v>1</v>
      </c>
      <c r="T361" s="227">
        <v>11</v>
      </c>
      <c r="U361" s="172">
        <v>8</v>
      </c>
      <c r="V361" s="278">
        <v>0.28571428571428598</v>
      </c>
    </row>
    <row r="362" spans="2:22" ht="13.5">
      <c r="B362" s="1128">
        <v>201511</v>
      </c>
      <c r="C362" s="197" t="s">
        <v>377</v>
      </c>
      <c r="D362" s="198" t="s">
        <v>999</v>
      </c>
      <c r="E362" s="198" t="s">
        <v>1060</v>
      </c>
      <c r="F362" s="298">
        <v>2298.3380000000002</v>
      </c>
      <c r="G362" s="210">
        <v>389.863</v>
      </c>
      <c r="H362" s="208">
        <v>424.24599999999998</v>
      </c>
      <c r="I362" s="202">
        <v>13</v>
      </c>
      <c r="J362" s="411">
        <v>0.195489</v>
      </c>
      <c r="K362" s="413">
        <v>14.43937037037</v>
      </c>
      <c r="L362" s="276">
        <v>2.0769229999999999</v>
      </c>
      <c r="M362" s="17"/>
      <c r="N362" s="205">
        <v>66</v>
      </c>
      <c r="O362" s="206">
        <v>51</v>
      </c>
      <c r="P362" s="206">
        <v>15</v>
      </c>
      <c r="Q362" s="241">
        <v>0</v>
      </c>
      <c r="R362" s="270">
        <v>16</v>
      </c>
      <c r="S362" s="210">
        <v>1</v>
      </c>
      <c r="T362" s="228">
        <v>14</v>
      </c>
      <c r="U362" s="208">
        <v>7</v>
      </c>
      <c r="V362" s="209">
        <v>0.46666666666666701</v>
      </c>
    </row>
    <row r="363" spans="2:22" ht="13.5">
      <c r="B363" s="1128">
        <v>201511</v>
      </c>
      <c r="C363" s="195" t="s">
        <v>377</v>
      </c>
      <c r="D363" s="196" t="s">
        <v>1000</v>
      </c>
      <c r="E363" s="196" t="s">
        <v>1061</v>
      </c>
      <c r="F363" s="299">
        <v>5367.1459999999997</v>
      </c>
      <c r="G363" s="50">
        <v>774.68299999999999</v>
      </c>
      <c r="H363" s="166">
        <v>707.06299999999999</v>
      </c>
      <c r="I363" s="68">
        <v>30</v>
      </c>
      <c r="J363" s="410">
        <v>0.3125</v>
      </c>
      <c r="K363" s="412">
        <v>14.89775</v>
      </c>
      <c r="L363" s="277">
        <v>1.733333</v>
      </c>
      <c r="M363" s="17"/>
      <c r="N363" s="22">
        <v>101</v>
      </c>
      <c r="O363" s="20">
        <v>76</v>
      </c>
      <c r="P363" s="20">
        <v>23</v>
      </c>
      <c r="Q363" s="240">
        <v>2</v>
      </c>
      <c r="R363" s="269">
        <v>19</v>
      </c>
      <c r="S363" s="50">
        <v>3</v>
      </c>
      <c r="T363" s="227">
        <v>26</v>
      </c>
      <c r="U363" s="172">
        <v>11</v>
      </c>
      <c r="V363" s="278">
        <v>0.44</v>
      </c>
    </row>
    <row r="364" spans="2:22" ht="13.5">
      <c r="B364" s="1128">
        <v>201511</v>
      </c>
      <c r="C364" s="197" t="s">
        <v>377</v>
      </c>
      <c r="D364" s="198" t="s">
        <v>540</v>
      </c>
      <c r="E364" s="198" t="s">
        <v>541</v>
      </c>
      <c r="F364" s="298">
        <v>3058.8939999999898</v>
      </c>
      <c r="G364" s="210">
        <v>327.88799999999998</v>
      </c>
      <c r="H364" s="208">
        <v>319.947</v>
      </c>
      <c r="I364" s="202">
        <v>18</v>
      </c>
      <c r="J364" s="411">
        <v>0.375</v>
      </c>
      <c r="K364" s="413">
        <v>11.710285714286</v>
      </c>
      <c r="L364" s="276">
        <v>1.5555559999999999</v>
      </c>
      <c r="M364" s="17"/>
      <c r="N364" s="205">
        <v>52</v>
      </c>
      <c r="O364" s="206">
        <v>35</v>
      </c>
      <c r="P364" s="206">
        <v>10</v>
      </c>
      <c r="Q364" s="241">
        <v>7</v>
      </c>
      <c r="R364" s="270">
        <v>1</v>
      </c>
      <c r="S364" s="210"/>
      <c r="T364" s="228">
        <v>9</v>
      </c>
      <c r="U364" s="208">
        <v>4</v>
      </c>
      <c r="V364" s="209">
        <v>0.23529411764705899</v>
      </c>
    </row>
    <row r="365" spans="2:22" ht="13.5">
      <c r="B365" s="1128">
        <v>201511</v>
      </c>
      <c r="C365" s="195" t="s">
        <v>377</v>
      </c>
      <c r="D365" s="196" t="s">
        <v>1459</v>
      </c>
      <c r="E365" s="196" t="s">
        <v>1460</v>
      </c>
      <c r="F365" s="299">
        <v>977.59</v>
      </c>
      <c r="G365" s="50">
        <v>210.16800000000001</v>
      </c>
      <c r="H365" s="166">
        <v>210.16800000000001</v>
      </c>
      <c r="I365" s="68">
        <v>7</v>
      </c>
      <c r="J365" s="410">
        <v>0.19178100000000001</v>
      </c>
      <c r="K365" s="412">
        <v>14.011200000000001</v>
      </c>
      <c r="L365" s="277">
        <v>2.1428569999999998</v>
      </c>
      <c r="M365" s="17"/>
      <c r="N365" s="22">
        <v>37</v>
      </c>
      <c r="O365" s="20">
        <v>31</v>
      </c>
      <c r="P365" s="20">
        <v>6</v>
      </c>
      <c r="Q365" s="240">
        <v>0</v>
      </c>
      <c r="R365" s="269">
        <v>4</v>
      </c>
      <c r="S365" s="50"/>
      <c r="T365" s="227">
        <v>5</v>
      </c>
      <c r="U365" s="172">
        <v>3</v>
      </c>
      <c r="V365" s="278">
        <v>0.5</v>
      </c>
    </row>
    <row r="366" spans="2:22" ht="13.5">
      <c r="B366" s="1128">
        <v>201511</v>
      </c>
      <c r="C366" s="197" t="s">
        <v>377</v>
      </c>
      <c r="D366" s="198" t="s">
        <v>35</v>
      </c>
      <c r="E366" s="198" t="s">
        <v>9</v>
      </c>
      <c r="F366" s="298">
        <v>5493.8119999999999</v>
      </c>
      <c r="G366" s="210">
        <v>726.58500000000004</v>
      </c>
      <c r="H366" s="208">
        <v>586.36699999999996</v>
      </c>
      <c r="I366" s="202">
        <v>17</v>
      </c>
      <c r="J366" s="411">
        <v>0.4</v>
      </c>
      <c r="K366" s="413">
        <v>23.438225806451999</v>
      </c>
      <c r="L366" s="276">
        <v>1.823529</v>
      </c>
      <c r="M366" s="17"/>
      <c r="N366" s="205">
        <v>42</v>
      </c>
      <c r="O366" s="206">
        <v>29</v>
      </c>
      <c r="P366" s="206">
        <v>11</v>
      </c>
      <c r="Q366" s="241">
        <v>2</v>
      </c>
      <c r="R366" s="270">
        <v>4</v>
      </c>
      <c r="S366" s="210"/>
      <c r="T366" s="228">
        <v>3</v>
      </c>
      <c r="U366" s="208">
        <v>2</v>
      </c>
      <c r="V366" s="209">
        <v>0.15384615384615399</v>
      </c>
    </row>
    <row r="367" spans="2:22" ht="13.5">
      <c r="B367" s="1128">
        <v>201511</v>
      </c>
      <c r="C367" s="195" t="s">
        <v>377</v>
      </c>
      <c r="D367" s="196" t="s">
        <v>645</v>
      </c>
      <c r="E367" s="196" t="s">
        <v>606</v>
      </c>
      <c r="F367" s="299">
        <v>9306.28100000007</v>
      </c>
      <c r="G367" s="50">
        <v>867.94500000000005</v>
      </c>
      <c r="H367" s="166">
        <v>845.27800000000002</v>
      </c>
      <c r="I367" s="68">
        <v>32</v>
      </c>
      <c r="J367" s="410">
        <v>0.33155099999999998</v>
      </c>
      <c r="K367" s="412">
        <v>13.999112903226001</v>
      </c>
      <c r="L367" s="277">
        <v>1.9375</v>
      </c>
      <c r="M367" s="17"/>
      <c r="N367" s="22">
        <v>98</v>
      </c>
      <c r="O367" s="20">
        <v>74</v>
      </c>
      <c r="P367" s="20">
        <v>17</v>
      </c>
      <c r="Q367" s="240">
        <v>7</v>
      </c>
      <c r="R367" s="269">
        <v>6</v>
      </c>
      <c r="S367" s="50"/>
      <c r="T367" s="227">
        <v>14</v>
      </c>
      <c r="U367" s="172">
        <v>8</v>
      </c>
      <c r="V367" s="278">
        <v>0.33333333333333298</v>
      </c>
    </row>
    <row r="368" spans="2:22" ht="13.5">
      <c r="B368" s="1128">
        <v>201511</v>
      </c>
      <c r="C368" s="197" t="s">
        <v>377</v>
      </c>
      <c r="D368" s="198" t="s">
        <v>700</v>
      </c>
      <c r="E368" s="198" t="s">
        <v>701</v>
      </c>
      <c r="F368" s="298">
        <v>6033.3990000000003</v>
      </c>
      <c r="G368" s="210">
        <v>725.27800000000002</v>
      </c>
      <c r="H368" s="208">
        <v>708.43600000000004</v>
      </c>
      <c r="I368" s="202">
        <v>21</v>
      </c>
      <c r="J368" s="411">
        <v>0.32061099999999998</v>
      </c>
      <c r="K368" s="413">
        <v>15.766913043478</v>
      </c>
      <c r="L368" s="276">
        <v>2.1904759999999999</v>
      </c>
      <c r="M368" s="17"/>
      <c r="N368" s="205">
        <v>59</v>
      </c>
      <c r="O368" s="206">
        <v>42</v>
      </c>
      <c r="P368" s="206">
        <v>17</v>
      </c>
      <c r="Q368" s="241">
        <v>0</v>
      </c>
      <c r="R368" s="270">
        <v>21</v>
      </c>
      <c r="S368" s="210"/>
      <c r="T368" s="228">
        <v>8</v>
      </c>
      <c r="U368" s="208">
        <v>4</v>
      </c>
      <c r="V368" s="209">
        <v>0.23529411764705899</v>
      </c>
    </row>
    <row r="369" spans="2:22" ht="13.5">
      <c r="B369" s="1128">
        <v>201511</v>
      </c>
      <c r="C369" s="195" t="s">
        <v>377</v>
      </c>
      <c r="D369" s="196" t="s">
        <v>1312</v>
      </c>
      <c r="E369" s="196" t="s">
        <v>1665</v>
      </c>
      <c r="F369" s="299">
        <v>2603.4780000000001</v>
      </c>
      <c r="G369" s="50">
        <v>597.40899999999999</v>
      </c>
      <c r="H369" s="166">
        <v>597.40899999999999</v>
      </c>
      <c r="I369" s="68">
        <v>19</v>
      </c>
      <c r="J369" s="410">
        <v>0.351852</v>
      </c>
      <c r="K369" s="412">
        <v>18.66903125</v>
      </c>
      <c r="L369" s="277">
        <v>1.6842109999999999</v>
      </c>
      <c r="M369" s="17"/>
      <c r="N369" s="22">
        <v>57</v>
      </c>
      <c r="O369" s="20">
        <v>40</v>
      </c>
      <c r="P369" s="20">
        <v>13</v>
      </c>
      <c r="Q369" s="240">
        <v>4</v>
      </c>
      <c r="R369" s="269">
        <v>6</v>
      </c>
      <c r="S369" s="50">
        <v>1</v>
      </c>
      <c r="T369" s="227">
        <v>11</v>
      </c>
      <c r="U369" s="172">
        <v>5</v>
      </c>
      <c r="V369" s="278">
        <v>0.29411764705882398</v>
      </c>
    </row>
    <row r="370" spans="2:22" ht="13.5">
      <c r="B370" s="1128">
        <v>201511</v>
      </c>
      <c r="C370" s="197" t="s">
        <v>377</v>
      </c>
      <c r="D370" s="198" t="s">
        <v>1563</v>
      </c>
      <c r="E370" s="198" t="s">
        <v>1564</v>
      </c>
      <c r="F370" s="298">
        <v>746.53599999999994</v>
      </c>
      <c r="G370" s="210">
        <v>293.99200000000002</v>
      </c>
      <c r="H370" s="208">
        <v>281.28399999999999</v>
      </c>
      <c r="I370" s="202">
        <v>8</v>
      </c>
      <c r="J370" s="411">
        <v>0.41025600000000001</v>
      </c>
      <c r="K370" s="413">
        <v>17.293647058824</v>
      </c>
      <c r="L370" s="276">
        <v>2.125</v>
      </c>
      <c r="M370" s="17"/>
      <c r="N370" s="205">
        <v>23</v>
      </c>
      <c r="O370" s="206">
        <v>19</v>
      </c>
      <c r="P370" s="206">
        <v>4</v>
      </c>
      <c r="Q370" s="241">
        <v>0</v>
      </c>
      <c r="R370" s="270">
        <v>4</v>
      </c>
      <c r="S370" s="210">
        <v>1</v>
      </c>
      <c r="T370" s="228">
        <v>10</v>
      </c>
      <c r="U370" s="208">
        <v>4</v>
      </c>
      <c r="V370" s="209">
        <v>1</v>
      </c>
    </row>
    <row r="371" spans="2:22" ht="13.5">
      <c r="B371" s="1128">
        <v>201511</v>
      </c>
      <c r="C371" s="195" t="s">
        <v>377</v>
      </c>
      <c r="D371" s="196" t="s">
        <v>542</v>
      </c>
      <c r="E371" s="196" t="s">
        <v>397</v>
      </c>
      <c r="F371" s="299">
        <v>3118.1969999999901</v>
      </c>
      <c r="G371" s="50">
        <v>356.77499999999998</v>
      </c>
      <c r="H371" s="166">
        <v>345.07499999999999</v>
      </c>
      <c r="I371" s="68">
        <v>12</v>
      </c>
      <c r="J371" s="410">
        <v>0.2</v>
      </c>
      <c r="K371" s="412">
        <v>15.511956521739</v>
      </c>
      <c r="L371" s="277">
        <v>1.9166669999999999</v>
      </c>
      <c r="M371" s="17"/>
      <c r="N371" s="22">
        <v>59</v>
      </c>
      <c r="O371" s="20">
        <v>42</v>
      </c>
      <c r="P371" s="20">
        <v>11</v>
      </c>
      <c r="Q371" s="240">
        <v>6</v>
      </c>
      <c r="R371" s="269">
        <v>11</v>
      </c>
      <c r="S371" s="50"/>
      <c r="T371" s="227">
        <v>9</v>
      </c>
      <c r="U371" s="172">
        <v>6</v>
      </c>
      <c r="V371" s="278">
        <v>0.35294117647058798</v>
      </c>
    </row>
    <row r="372" spans="2:22" ht="13.5">
      <c r="B372" s="1128">
        <v>201511</v>
      </c>
      <c r="C372" s="197" t="s">
        <v>377</v>
      </c>
      <c r="D372" s="198" t="s">
        <v>806</v>
      </c>
      <c r="E372" s="198" t="s">
        <v>807</v>
      </c>
      <c r="F372" s="298">
        <v>7801.7120000000104</v>
      </c>
      <c r="G372" s="210">
        <v>696.59799999999996</v>
      </c>
      <c r="H372" s="208">
        <v>693.70899999999995</v>
      </c>
      <c r="I372" s="202">
        <v>19</v>
      </c>
      <c r="J372" s="411">
        <v>0.37623800000000002</v>
      </c>
      <c r="K372" s="413">
        <v>20.488176470588002</v>
      </c>
      <c r="L372" s="276">
        <v>1.789474</v>
      </c>
      <c r="M372" s="17"/>
      <c r="N372" s="205">
        <v>49</v>
      </c>
      <c r="O372" s="206">
        <v>34</v>
      </c>
      <c r="P372" s="206">
        <v>12</v>
      </c>
      <c r="Q372" s="241">
        <v>3</v>
      </c>
      <c r="R372" s="270">
        <v>10</v>
      </c>
      <c r="S372" s="210">
        <v>1</v>
      </c>
      <c r="T372" s="228">
        <v>5</v>
      </c>
      <c r="U372" s="208">
        <v>3</v>
      </c>
      <c r="V372" s="209">
        <v>0.2</v>
      </c>
    </row>
    <row r="373" spans="2:22" ht="13.5">
      <c r="B373" s="1128">
        <v>201511</v>
      </c>
      <c r="C373" s="195" t="s">
        <v>377</v>
      </c>
      <c r="D373" s="196" t="s">
        <v>559</v>
      </c>
      <c r="E373" s="196" t="s">
        <v>555</v>
      </c>
      <c r="F373" s="299">
        <v>3339.70999999999</v>
      </c>
      <c r="G373" s="50">
        <v>477.86099999999999</v>
      </c>
      <c r="H373" s="166">
        <v>437.49700000000001</v>
      </c>
      <c r="I373" s="68">
        <v>20</v>
      </c>
      <c r="J373" s="410">
        <v>0.39215699999999998</v>
      </c>
      <c r="K373" s="412">
        <v>17.066464285714002</v>
      </c>
      <c r="L373" s="277">
        <v>1.4</v>
      </c>
      <c r="M373" s="17"/>
      <c r="N373" s="22">
        <v>52</v>
      </c>
      <c r="O373" s="20">
        <v>37</v>
      </c>
      <c r="P373" s="20">
        <v>13</v>
      </c>
      <c r="Q373" s="240">
        <v>2</v>
      </c>
      <c r="R373" s="269">
        <v>9</v>
      </c>
      <c r="S373" s="50"/>
      <c r="T373" s="227">
        <v>11</v>
      </c>
      <c r="U373" s="172">
        <v>3</v>
      </c>
      <c r="V373" s="278">
        <v>0.2</v>
      </c>
    </row>
    <row r="374" spans="2:22" ht="13.5">
      <c r="B374" s="1128">
        <v>201511</v>
      </c>
      <c r="C374" s="197" t="s">
        <v>378</v>
      </c>
      <c r="D374" s="198" t="s">
        <v>998</v>
      </c>
      <c r="E374" s="198" t="s">
        <v>1668</v>
      </c>
      <c r="F374" s="298">
        <v>7270.3520000000599</v>
      </c>
      <c r="G374" s="210">
        <v>1049.5</v>
      </c>
      <c r="H374" s="208">
        <v>1058.173</v>
      </c>
      <c r="I374" s="202">
        <v>51</v>
      </c>
      <c r="J374" s="411">
        <v>0.32484099999999999</v>
      </c>
      <c r="K374" s="413">
        <v>12.956790123457001</v>
      </c>
      <c r="L374" s="276">
        <v>1.5882350000000001</v>
      </c>
      <c r="M374" s="17"/>
      <c r="N374" s="205">
        <v>154</v>
      </c>
      <c r="O374" s="206">
        <v>114</v>
      </c>
      <c r="P374" s="206">
        <v>30</v>
      </c>
      <c r="Q374" s="241">
        <v>10</v>
      </c>
      <c r="R374" s="270">
        <v>40</v>
      </c>
      <c r="S374" s="210">
        <v>2</v>
      </c>
      <c r="T374" s="228">
        <v>33</v>
      </c>
      <c r="U374" s="208">
        <v>17</v>
      </c>
      <c r="V374" s="209">
        <v>0.42499999999999999</v>
      </c>
    </row>
    <row r="375" spans="2:22" ht="13.5">
      <c r="B375" s="1128">
        <v>201511</v>
      </c>
      <c r="C375" s="195" t="s">
        <v>378</v>
      </c>
      <c r="D375" s="196" t="s">
        <v>1313</v>
      </c>
      <c r="E375" s="196" t="s">
        <v>1314</v>
      </c>
      <c r="F375" s="299">
        <v>4148.49</v>
      </c>
      <c r="G375" s="50">
        <v>1096.6959999999999</v>
      </c>
      <c r="H375" s="166">
        <v>1058.9390000000001</v>
      </c>
      <c r="I375" s="68">
        <v>44</v>
      </c>
      <c r="J375" s="410">
        <v>0.46560800000000002</v>
      </c>
      <c r="K375" s="412">
        <v>13.539456790122999</v>
      </c>
      <c r="L375" s="277">
        <v>1.8409089999999999</v>
      </c>
      <c r="M375" s="17"/>
      <c r="N375" s="22">
        <v>98</v>
      </c>
      <c r="O375" s="20">
        <v>75</v>
      </c>
      <c r="P375" s="20">
        <v>19</v>
      </c>
      <c r="Q375" s="240">
        <v>4</v>
      </c>
      <c r="R375" s="269">
        <v>9</v>
      </c>
      <c r="S375" s="50">
        <v>2</v>
      </c>
      <c r="T375" s="227">
        <v>14</v>
      </c>
      <c r="U375" s="172">
        <v>9</v>
      </c>
      <c r="V375" s="278">
        <v>0.39130434782608697</v>
      </c>
    </row>
    <row r="376" spans="2:22" ht="13.5">
      <c r="B376" s="1128">
        <v>201511</v>
      </c>
      <c r="C376" s="197" t="s">
        <v>378</v>
      </c>
      <c r="D376" s="198" t="s">
        <v>1001</v>
      </c>
      <c r="E376" s="198" t="s">
        <v>1059</v>
      </c>
      <c r="F376" s="298">
        <v>2228.1329999999998</v>
      </c>
      <c r="G376" s="210">
        <v>640.89700000000005</v>
      </c>
      <c r="H376" s="208">
        <v>618.97900000000004</v>
      </c>
      <c r="I376" s="202">
        <v>22</v>
      </c>
      <c r="J376" s="411">
        <v>0.483516</v>
      </c>
      <c r="K376" s="413">
        <v>14.565840909090999</v>
      </c>
      <c r="L376" s="276">
        <v>2</v>
      </c>
      <c r="M376" s="17"/>
      <c r="N376" s="205">
        <v>60</v>
      </c>
      <c r="O376" s="206">
        <v>45</v>
      </c>
      <c r="P376" s="206">
        <v>12</v>
      </c>
      <c r="Q376" s="241">
        <v>3</v>
      </c>
      <c r="R376" s="270">
        <v>0</v>
      </c>
      <c r="S376" s="210">
        <v>4</v>
      </c>
      <c r="T376" s="228">
        <v>25</v>
      </c>
      <c r="U376" s="208">
        <v>10</v>
      </c>
      <c r="V376" s="209">
        <v>0.66666666666666696</v>
      </c>
    </row>
    <row r="377" spans="2:22" ht="13.5">
      <c r="B377" s="1128">
        <v>201511</v>
      </c>
      <c r="C377" s="195" t="s">
        <v>378</v>
      </c>
      <c r="D377" s="196" t="s">
        <v>572</v>
      </c>
      <c r="E377" s="196" t="s">
        <v>1844</v>
      </c>
      <c r="F377" s="299">
        <v>2480.0650000000001</v>
      </c>
      <c r="G377" s="50">
        <v>127.608</v>
      </c>
      <c r="H377" s="166">
        <v>127.608</v>
      </c>
      <c r="I377" s="68">
        <v>9</v>
      </c>
      <c r="J377" s="410">
        <v>0.2</v>
      </c>
      <c r="K377" s="412">
        <v>10.634</v>
      </c>
      <c r="L377" s="277">
        <v>1.3333330000000001</v>
      </c>
      <c r="M377" s="17"/>
      <c r="N377" s="22">
        <v>39</v>
      </c>
      <c r="O377" s="20">
        <v>28</v>
      </c>
      <c r="P377" s="20">
        <v>9</v>
      </c>
      <c r="Q377" s="240">
        <v>2</v>
      </c>
      <c r="R377" s="269">
        <v>14</v>
      </c>
      <c r="S377" s="50"/>
      <c r="T377" s="227">
        <v>2</v>
      </c>
      <c r="U377" s="172">
        <v>2</v>
      </c>
      <c r="V377" s="278">
        <v>0.18181818181818199</v>
      </c>
    </row>
    <row r="378" spans="2:22" ht="13.5">
      <c r="B378" s="1128">
        <v>201511</v>
      </c>
      <c r="C378" s="197" t="s">
        <v>378</v>
      </c>
      <c r="D378" s="198" t="s">
        <v>133</v>
      </c>
      <c r="E378" s="198" t="s">
        <v>142</v>
      </c>
      <c r="F378" s="298">
        <v>12184.595000000099</v>
      </c>
      <c r="G378" s="210">
        <v>1893.711</v>
      </c>
      <c r="H378" s="208">
        <v>1816.9770000000001</v>
      </c>
      <c r="I378" s="202">
        <v>52</v>
      </c>
      <c r="J378" s="411">
        <v>0.37142900000000001</v>
      </c>
      <c r="K378" s="413">
        <v>18.385543689319999</v>
      </c>
      <c r="L378" s="276">
        <v>1.980769</v>
      </c>
      <c r="M378" s="17"/>
      <c r="N378" s="205">
        <v>154</v>
      </c>
      <c r="O378" s="206">
        <v>112</v>
      </c>
      <c r="P378" s="206">
        <v>40</v>
      </c>
      <c r="Q378" s="241">
        <v>2</v>
      </c>
      <c r="R378" s="270">
        <v>4</v>
      </c>
      <c r="S378" s="210">
        <v>3</v>
      </c>
      <c r="T378" s="228">
        <v>29</v>
      </c>
      <c r="U378" s="208">
        <v>11</v>
      </c>
      <c r="V378" s="209">
        <v>0.26190476190476197</v>
      </c>
    </row>
    <row r="379" spans="2:22" ht="13.5">
      <c r="B379" s="1128">
        <v>201511</v>
      </c>
      <c r="C379" s="195" t="s">
        <v>378</v>
      </c>
      <c r="D379" s="196" t="s">
        <v>570</v>
      </c>
      <c r="E379" s="196" t="s">
        <v>566</v>
      </c>
      <c r="F379" s="299">
        <v>8458.2880000000005</v>
      </c>
      <c r="G379" s="50">
        <v>1494.9939999999999</v>
      </c>
      <c r="H379" s="166">
        <v>1515.7460000000001</v>
      </c>
      <c r="I379" s="68">
        <v>36</v>
      </c>
      <c r="J379" s="410">
        <v>0.418605</v>
      </c>
      <c r="K379" s="412">
        <v>17.18383908046</v>
      </c>
      <c r="L379" s="277">
        <v>2.4166669999999999</v>
      </c>
      <c r="M379" s="17"/>
      <c r="N379" s="22">
        <v>90</v>
      </c>
      <c r="O379" s="20">
        <v>65</v>
      </c>
      <c r="P379" s="20">
        <v>22</v>
      </c>
      <c r="Q379" s="240">
        <v>3</v>
      </c>
      <c r="R379" s="269">
        <v>5</v>
      </c>
      <c r="S379" s="50">
        <v>3</v>
      </c>
      <c r="T379" s="227">
        <v>10</v>
      </c>
      <c r="U379" s="172">
        <v>7</v>
      </c>
      <c r="V379" s="278">
        <v>0.28000000000000003</v>
      </c>
    </row>
    <row r="380" spans="2:22" ht="13.5">
      <c r="B380" s="1128">
        <v>201511</v>
      </c>
      <c r="C380" s="197" t="s">
        <v>378</v>
      </c>
      <c r="D380" s="198" t="s">
        <v>608</v>
      </c>
      <c r="E380" s="198" t="s">
        <v>607</v>
      </c>
      <c r="F380" s="298">
        <v>2422.4029999999998</v>
      </c>
      <c r="G380" s="210">
        <v>137.04499999999999</v>
      </c>
      <c r="H380" s="208">
        <v>145.89099999999999</v>
      </c>
      <c r="I380" s="202">
        <v>8</v>
      </c>
      <c r="J380" s="411">
        <v>0.17777799999999999</v>
      </c>
      <c r="K380" s="413">
        <v>13.704499999999999</v>
      </c>
      <c r="L380" s="276">
        <v>1.25</v>
      </c>
      <c r="M380" s="17"/>
      <c r="N380" s="205">
        <v>44</v>
      </c>
      <c r="O380" s="206">
        <v>35</v>
      </c>
      <c r="P380" s="206">
        <v>7</v>
      </c>
      <c r="Q380" s="241">
        <v>2</v>
      </c>
      <c r="R380" s="270">
        <v>7</v>
      </c>
      <c r="S380" s="210"/>
      <c r="T380" s="228">
        <v>5</v>
      </c>
      <c r="U380" s="208">
        <v>3</v>
      </c>
      <c r="V380" s="209">
        <v>0.33333333333333298</v>
      </c>
    </row>
    <row r="381" spans="2:22" ht="13.5">
      <c r="B381" s="1128">
        <v>201511</v>
      </c>
      <c r="C381" s="195" t="s">
        <v>378</v>
      </c>
      <c r="D381" s="196" t="s">
        <v>913</v>
      </c>
      <c r="E381" s="196" t="s">
        <v>1242</v>
      </c>
      <c r="F381" s="299">
        <v>2929.5039999999999</v>
      </c>
      <c r="G381" s="50">
        <v>850.79399999999998</v>
      </c>
      <c r="H381" s="166">
        <v>846.65700000000004</v>
      </c>
      <c r="I381" s="68">
        <v>34</v>
      </c>
      <c r="J381" s="410">
        <v>0.36363600000000001</v>
      </c>
      <c r="K381" s="412">
        <v>11.983014084506999</v>
      </c>
      <c r="L381" s="277">
        <v>2.0882350000000001</v>
      </c>
      <c r="M381" s="17"/>
      <c r="N381" s="22">
        <v>104</v>
      </c>
      <c r="O381" s="20">
        <v>88</v>
      </c>
      <c r="P381" s="20">
        <v>15</v>
      </c>
      <c r="Q381" s="240">
        <v>1</v>
      </c>
      <c r="R381" s="269">
        <v>3</v>
      </c>
      <c r="S381" s="50">
        <v>1</v>
      </c>
      <c r="T381" s="227">
        <v>23</v>
      </c>
      <c r="U381" s="172">
        <v>13</v>
      </c>
      <c r="V381" s="278">
        <v>0.8125</v>
      </c>
    </row>
    <row r="382" spans="2:22" ht="13.5">
      <c r="B382" s="1128">
        <v>201511</v>
      </c>
      <c r="C382" s="197" t="s">
        <v>378</v>
      </c>
      <c r="D382" s="198" t="s">
        <v>728</v>
      </c>
      <c r="E382" s="198" t="s">
        <v>1667</v>
      </c>
      <c r="F382" s="298">
        <v>3934.7469999999998</v>
      </c>
      <c r="G382" s="210">
        <v>522.15899999999999</v>
      </c>
      <c r="H382" s="208">
        <v>522.15899999999999</v>
      </c>
      <c r="I382" s="202">
        <v>32</v>
      </c>
      <c r="J382" s="411">
        <v>0.376471</v>
      </c>
      <c r="K382" s="413">
        <v>12.143232558139999</v>
      </c>
      <c r="L382" s="276">
        <v>1.34375</v>
      </c>
      <c r="M382" s="17"/>
      <c r="N382" s="205">
        <v>96</v>
      </c>
      <c r="O382" s="206">
        <v>71</v>
      </c>
      <c r="P382" s="206">
        <v>22</v>
      </c>
      <c r="Q382" s="241">
        <v>3</v>
      </c>
      <c r="R382" s="270">
        <v>10</v>
      </c>
      <c r="S382" s="210">
        <v>8</v>
      </c>
      <c r="T382" s="228">
        <v>24</v>
      </c>
      <c r="U382" s="208">
        <v>13</v>
      </c>
      <c r="V382" s="209">
        <v>0.52</v>
      </c>
    </row>
    <row r="383" spans="2:22" ht="13.5">
      <c r="B383" s="1128">
        <v>201511</v>
      </c>
      <c r="C383" s="195" t="s">
        <v>378</v>
      </c>
      <c r="D383" s="196" t="s">
        <v>136</v>
      </c>
      <c r="E383" s="196" t="s">
        <v>141</v>
      </c>
      <c r="F383" s="299">
        <v>5994.1280000000197</v>
      </c>
      <c r="G383" s="50">
        <v>1478.6130000000001</v>
      </c>
      <c r="H383" s="166">
        <v>1414.5260000000001</v>
      </c>
      <c r="I383" s="68">
        <v>45</v>
      </c>
      <c r="J383" s="410">
        <v>0.51428600000000002</v>
      </c>
      <c r="K383" s="412">
        <v>16.613629213483001</v>
      </c>
      <c r="L383" s="277">
        <v>1.977778</v>
      </c>
      <c r="M383" s="17"/>
      <c r="N383" s="22">
        <v>97</v>
      </c>
      <c r="O383" s="20">
        <v>78</v>
      </c>
      <c r="P383" s="20">
        <v>17</v>
      </c>
      <c r="Q383" s="240">
        <v>2</v>
      </c>
      <c r="R383" s="269">
        <v>5</v>
      </c>
      <c r="S383" s="50">
        <v>1</v>
      </c>
      <c r="T383" s="227">
        <v>22</v>
      </c>
      <c r="U383" s="172">
        <v>14</v>
      </c>
      <c r="V383" s="278">
        <v>0.73684210526315796</v>
      </c>
    </row>
    <row r="384" spans="2:22" ht="13.5">
      <c r="B384" s="1128">
        <v>201511</v>
      </c>
      <c r="C384" s="197" t="s">
        <v>378</v>
      </c>
      <c r="D384" s="198" t="s">
        <v>571</v>
      </c>
      <c r="E384" s="198" t="s">
        <v>567</v>
      </c>
      <c r="F384" s="298">
        <v>5118.0540000000301</v>
      </c>
      <c r="G384" s="210">
        <v>698.72799999999995</v>
      </c>
      <c r="H384" s="208">
        <v>691.08699999999999</v>
      </c>
      <c r="I384" s="202">
        <v>39</v>
      </c>
      <c r="J384" s="411">
        <v>0.28676499999999999</v>
      </c>
      <c r="K384" s="413">
        <v>10.917624999999999</v>
      </c>
      <c r="L384" s="276">
        <v>1.6410260000000001</v>
      </c>
      <c r="M384" s="17"/>
      <c r="N384" s="205">
        <v>136</v>
      </c>
      <c r="O384" s="206">
        <v>112</v>
      </c>
      <c r="P384" s="206">
        <v>22</v>
      </c>
      <c r="Q384" s="241">
        <v>2</v>
      </c>
      <c r="R384" s="270">
        <v>24</v>
      </c>
      <c r="S384" s="210">
        <v>2</v>
      </c>
      <c r="T384" s="228">
        <v>22</v>
      </c>
      <c r="U384" s="208">
        <v>11</v>
      </c>
      <c r="V384" s="209">
        <v>0.45833333333333298</v>
      </c>
    </row>
    <row r="385" spans="2:22" ht="13.5">
      <c r="B385" s="1128">
        <v>201511</v>
      </c>
      <c r="C385" s="195" t="s">
        <v>378</v>
      </c>
      <c r="D385" s="196" t="s">
        <v>1464</v>
      </c>
      <c r="E385" s="196" t="s">
        <v>1465</v>
      </c>
      <c r="F385" s="299">
        <v>2044.5619999999999</v>
      </c>
      <c r="G385" s="50">
        <v>733.13099999999997</v>
      </c>
      <c r="H385" s="166">
        <v>733.13099999999997</v>
      </c>
      <c r="I385" s="68">
        <v>39</v>
      </c>
      <c r="J385" s="410">
        <v>0.37142900000000001</v>
      </c>
      <c r="K385" s="412">
        <v>13.329654545455</v>
      </c>
      <c r="L385" s="277">
        <v>1.410256</v>
      </c>
      <c r="M385" s="17"/>
      <c r="N385" s="22">
        <v>118</v>
      </c>
      <c r="O385" s="20">
        <v>89</v>
      </c>
      <c r="P385" s="20">
        <v>28</v>
      </c>
      <c r="Q385" s="240">
        <v>1</v>
      </c>
      <c r="R385" s="269">
        <v>25</v>
      </c>
      <c r="S385" s="50">
        <v>9</v>
      </c>
      <c r="T385" s="227">
        <v>42</v>
      </c>
      <c r="U385" s="172">
        <v>20</v>
      </c>
      <c r="V385" s="278">
        <v>0.68965517241379304</v>
      </c>
    </row>
    <row r="386" spans="2:22" ht="13.5">
      <c r="B386" s="1128">
        <v>201511</v>
      </c>
      <c r="C386" s="197" t="s">
        <v>378</v>
      </c>
      <c r="D386" s="198" t="s">
        <v>573</v>
      </c>
      <c r="E386" s="198" t="s">
        <v>569</v>
      </c>
      <c r="F386" s="298">
        <v>570.25199999999995</v>
      </c>
      <c r="G386" s="210">
        <v>0</v>
      </c>
      <c r="H386" s="208">
        <v>0</v>
      </c>
      <c r="I386" s="202">
        <v>0</v>
      </c>
      <c r="J386" s="411">
        <v>0</v>
      </c>
      <c r="K386" s="413">
        <v>0</v>
      </c>
      <c r="L386" s="276">
        <v>0</v>
      </c>
      <c r="M386" s="17"/>
      <c r="N386" s="205">
        <v>0</v>
      </c>
      <c r="O386" s="206">
        <v>0</v>
      </c>
      <c r="P386" s="206">
        <v>0</v>
      </c>
      <c r="Q386" s="241">
        <v>0</v>
      </c>
      <c r="R386" s="270">
        <v>0</v>
      </c>
      <c r="S386" s="210"/>
      <c r="T386" s="228"/>
      <c r="U386" s="208"/>
      <c r="V386" s="209"/>
    </row>
    <row r="387" spans="2:22" ht="13.5">
      <c r="B387" s="1128">
        <v>201511</v>
      </c>
      <c r="C387" s="195" t="s">
        <v>378</v>
      </c>
      <c r="D387" s="196" t="s">
        <v>703</v>
      </c>
      <c r="E387" s="196" t="s">
        <v>704</v>
      </c>
      <c r="F387" s="299">
        <v>4472.29</v>
      </c>
      <c r="G387" s="50">
        <v>1334.963</v>
      </c>
      <c r="H387" s="166">
        <v>1316.1959999999999</v>
      </c>
      <c r="I387" s="68">
        <v>44</v>
      </c>
      <c r="J387" s="410">
        <v>0.44897999999999999</v>
      </c>
      <c r="K387" s="412">
        <v>15.892416666667</v>
      </c>
      <c r="L387" s="277">
        <v>1.9090910000000001</v>
      </c>
      <c r="M387" s="17"/>
      <c r="N387" s="22">
        <v>109</v>
      </c>
      <c r="O387" s="20">
        <v>91</v>
      </c>
      <c r="P387" s="20">
        <v>17</v>
      </c>
      <c r="Q387" s="240">
        <v>1</v>
      </c>
      <c r="R387" s="269">
        <v>8</v>
      </c>
      <c r="S387" s="50">
        <v>1</v>
      </c>
      <c r="T387" s="227">
        <v>29</v>
      </c>
      <c r="U387" s="172">
        <v>9</v>
      </c>
      <c r="V387" s="278">
        <v>0.5</v>
      </c>
    </row>
    <row r="388" spans="2:22" ht="13.5">
      <c r="B388" s="1128">
        <v>201511</v>
      </c>
      <c r="C388" s="197" t="s">
        <v>378</v>
      </c>
      <c r="D388" s="198" t="s">
        <v>1461</v>
      </c>
      <c r="E388" s="198" t="s">
        <v>926</v>
      </c>
      <c r="F388" s="298">
        <v>5145.2830000000104</v>
      </c>
      <c r="G388" s="210">
        <v>1742.0219999999999</v>
      </c>
      <c r="H388" s="208">
        <v>1720.751</v>
      </c>
      <c r="I388" s="202">
        <v>46</v>
      </c>
      <c r="J388" s="411">
        <v>0.43601899999999999</v>
      </c>
      <c r="K388" s="413">
        <v>15.693891891891999</v>
      </c>
      <c r="L388" s="276">
        <v>2.413043</v>
      </c>
      <c r="M388" s="17"/>
      <c r="N388" s="205">
        <v>119</v>
      </c>
      <c r="O388" s="206">
        <v>84</v>
      </c>
      <c r="P388" s="206">
        <v>30</v>
      </c>
      <c r="Q388" s="241">
        <v>5</v>
      </c>
      <c r="R388" s="270">
        <v>5</v>
      </c>
      <c r="S388" s="210">
        <v>3</v>
      </c>
      <c r="T388" s="228">
        <v>29</v>
      </c>
      <c r="U388" s="208">
        <v>16</v>
      </c>
      <c r="V388" s="209">
        <v>0.45714285714285702</v>
      </c>
    </row>
    <row r="389" spans="2:22" ht="13.5">
      <c r="B389" s="1128">
        <v>201511</v>
      </c>
      <c r="C389" s="195" t="s">
        <v>378</v>
      </c>
      <c r="D389" s="196" t="s">
        <v>131</v>
      </c>
      <c r="E389" s="196" t="s">
        <v>140</v>
      </c>
      <c r="F389" s="299">
        <v>7983.6620000000203</v>
      </c>
      <c r="G389" s="50">
        <v>1059.8610000000001</v>
      </c>
      <c r="H389" s="166">
        <v>1059.8610000000001</v>
      </c>
      <c r="I389" s="68">
        <v>27</v>
      </c>
      <c r="J389" s="410">
        <v>0.37241400000000002</v>
      </c>
      <c r="K389" s="412">
        <v>23.552466666667002</v>
      </c>
      <c r="L389" s="277">
        <v>1.6666669999999999</v>
      </c>
      <c r="M389" s="17"/>
      <c r="N389" s="22">
        <v>69</v>
      </c>
      <c r="O389" s="20">
        <v>46</v>
      </c>
      <c r="P389" s="20">
        <v>22</v>
      </c>
      <c r="Q389" s="240">
        <v>1</v>
      </c>
      <c r="R389" s="269">
        <v>10</v>
      </c>
      <c r="S389" s="50"/>
      <c r="T389" s="227">
        <v>3</v>
      </c>
      <c r="U389" s="172">
        <v>3</v>
      </c>
      <c r="V389" s="278">
        <v>0.13043478260869601</v>
      </c>
    </row>
    <row r="390" spans="2:22" ht="13.5">
      <c r="B390" s="1128">
        <v>201511</v>
      </c>
      <c r="C390" s="197" t="s">
        <v>378</v>
      </c>
      <c r="D390" s="198" t="s">
        <v>1462</v>
      </c>
      <c r="E390" s="198" t="s">
        <v>1463</v>
      </c>
      <c r="F390" s="298">
        <v>7052.5480000000198</v>
      </c>
      <c r="G390" s="210">
        <v>2172.9940000000001</v>
      </c>
      <c r="H390" s="208">
        <v>2172.9940000000001</v>
      </c>
      <c r="I390" s="202">
        <v>82</v>
      </c>
      <c r="J390" s="411">
        <v>0.39234400000000003</v>
      </c>
      <c r="K390" s="413">
        <v>12.707567251462001</v>
      </c>
      <c r="L390" s="276">
        <v>2.0853660000000001</v>
      </c>
      <c r="M390" s="17"/>
      <c r="N390" s="205">
        <v>221</v>
      </c>
      <c r="O390" s="206">
        <v>164</v>
      </c>
      <c r="P390" s="206">
        <v>56</v>
      </c>
      <c r="Q390" s="241">
        <v>1</v>
      </c>
      <c r="R390" s="270">
        <v>26</v>
      </c>
      <c r="S390" s="210">
        <v>6</v>
      </c>
      <c r="T390" s="228">
        <v>44</v>
      </c>
      <c r="U390" s="208">
        <v>24</v>
      </c>
      <c r="V390" s="209">
        <v>0.42105263157894701</v>
      </c>
    </row>
    <row r="391" spans="2:22" ht="13.5">
      <c r="B391" s="1128">
        <v>201511</v>
      </c>
      <c r="C391" s="195" t="s">
        <v>378</v>
      </c>
      <c r="D391" s="196" t="s">
        <v>130</v>
      </c>
      <c r="E391" s="196" t="s">
        <v>139</v>
      </c>
      <c r="F391" s="299">
        <v>17970.444</v>
      </c>
      <c r="G391" s="50">
        <v>2178.0770000000002</v>
      </c>
      <c r="H391" s="166">
        <v>2151.5839999999998</v>
      </c>
      <c r="I391" s="68">
        <v>74</v>
      </c>
      <c r="J391" s="410">
        <v>0.38144299999999998</v>
      </c>
      <c r="K391" s="412">
        <v>16.254305970149002</v>
      </c>
      <c r="L391" s="277">
        <v>1.8108109999999999</v>
      </c>
      <c r="M391" s="17"/>
      <c r="N391" s="22">
        <v>210</v>
      </c>
      <c r="O391" s="20">
        <v>177</v>
      </c>
      <c r="P391" s="20">
        <v>29</v>
      </c>
      <c r="Q391" s="240">
        <v>4</v>
      </c>
      <c r="R391" s="269">
        <v>24</v>
      </c>
      <c r="S391" s="50">
        <v>2</v>
      </c>
      <c r="T391" s="227">
        <v>53</v>
      </c>
      <c r="U391" s="172">
        <v>23</v>
      </c>
      <c r="V391" s="278">
        <v>0.69696969696969702</v>
      </c>
    </row>
    <row r="392" spans="2:22" ht="13.5">
      <c r="B392" s="1128">
        <v>201511</v>
      </c>
      <c r="C392" s="197" t="s">
        <v>378</v>
      </c>
      <c r="D392" s="198" t="s">
        <v>1466</v>
      </c>
      <c r="E392" s="198" t="s">
        <v>1467</v>
      </c>
      <c r="F392" s="298">
        <v>1984.6010000000001</v>
      </c>
      <c r="G392" s="210">
        <v>751.15499999999997</v>
      </c>
      <c r="H392" s="208">
        <v>765.20100000000002</v>
      </c>
      <c r="I392" s="202">
        <v>31</v>
      </c>
      <c r="J392" s="411">
        <v>0.42758600000000002</v>
      </c>
      <c r="K392" s="413">
        <v>13.910277777777999</v>
      </c>
      <c r="L392" s="276">
        <v>1.741935</v>
      </c>
      <c r="M392" s="17"/>
      <c r="N392" s="205">
        <v>75</v>
      </c>
      <c r="O392" s="206">
        <v>61</v>
      </c>
      <c r="P392" s="206">
        <v>14</v>
      </c>
      <c r="Q392" s="241">
        <v>0</v>
      </c>
      <c r="R392" s="270">
        <v>19</v>
      </c>
      <c r="S392" s="210">
        <v>2</v>
      </c>
      <c r="T392" s="228">
        <v>22</v>
      </c>
      <c r="U392" s="208">
        <v>4</v>
      </c>
      <c r="V392" s="209">
        <v>0.28571428571428598</v>
      </c>
    </row>
    <row r="393" spans="2:22" ht="13.5">
      <c r="B393" s="1128">
        <v>201511</v>
      </c>
      <c r="C393" s="195" t="s">
        <v>378</v>
      </c>
      <c r="D393" s="196" t="s">
        <v>1002</v>
      </c>
      <c r="E393" s="196" t="s">
        <v>1181</v>
      </c>
      <c r="F393" s="299">
        <v>4755.3860000000004</v>
      </c>
      <c r="G393" s="50">
        <v>1164.866</v>
      </c>
      <c r="H393" s="166">
        <v>1158.336</v>
      </c>
      <c r="I393" s="68">
        <v>40</v>
      </c>
      <c r="J393" s="410">
        <v>0.36866399999999999</v>
      </c>
      <c r="K393" s="412">
        <v>12.134020833333</v>
      </c>
      <c r="L393" s="277">
        <v>2.4</v>
      </c>
      <c r="M393" s="17"/>
      <c r="N393" s="22">
        <v>115</v>
      </c>
      <c r="O393" s="20">
        <v>86</v>
      </c>
      <c r="P393" s="20">
        <v>21</v>
      </c>
      <c r="Q393" s="240">
        <v>8</v>
      </c>
      <c r="R393" s="269">
        <v>6</v>
      </c>
      <c r="S393" s="50"/>
      <c r="T393" s="227">
        <v>17</v>
      </c>
      <c r="U393" s="172">
        <v>12</v>
      </c>
      <c r="V393" s="278">
        <v>0.41379310344827602</v>
      </c>
    </row>
    <row r="394" spans="2:22" ht="13.5">
      <c r="B394" s="1128">
        <v>201511</v>
      </c>
      <c r="C394" s="197" t="s">
        <v>1942</v>
      </c>
      <c r="D394" s="198" t="s">
        <v>1940</v>
      </c>
      <c r="E394" s="198" t="s">
        <v>1948</v>
      </c>
      <c r="F394" s="298">
        <v>1728.3230000000001</v>
      </c>
      <c r="G394" s="210">
        <v>1144.0260000000001</v>
      </c>
      <c r="H394" s="208">
        <v>1136.04</v>
      </c>
      <c r="I394" s="202">
        <v>40</v>
      </c>
      <c r="J394" s="411">
        <v>0.41450799999999999</v>
      </c>
      <c r="K394" s="413">
        <v>12.711399999999999</v>
      </c>
      <c r="L394" s="276">
        <v>2.25</v>
      </c>
      <c r="M394" s="17"/>
      <c r="N394" s="205">
        <v>114</v>
      </c>
      <c r="O394" s="206">
        <v>84</v>
      </c>
      <c r="P394" s="206">
        <v>30</v>
      </c>
      <c r="Q394" s="241">
        <v>0</v>
      </c>
      <c r="R394" s="270">
        <v>0</v>
      </c>
      <c r="S394" s="210">
        <v>3</v>
      </c>
      <c r="T394" s="228">
        <v>32</v>
      </c>
      <c r="U394" s="208">
        <v>22</v>
      </c>
      <c r="V394" s="209">
        <v>0.73333333333333295</v>
      </c>
    </row>
    <row r="395" spans="2:22" ht="13.5">
      <c r="B395" s="1128">
        <v>201510</v>
      </c>
      <c r="C395" s="197" t="s">
        <v>377</v>
      </c>
      <c r="D395" s="198" t="s">
        <v>1457</v>
      </c>
      <c r="E395" s="198" t="s">
        <v>1458</v>
      </c>
      <c r="F395" s="298">
        <v>1235.171</v>
      </c>
      <c r="G395" s="210">
        <v>279.53100000000001</v>
      </c>
      <c r="H395" s="208">
        <v>279.53100000000001</v>
      </c>
      <c r="I395" s="202">
        <v>8</v>
      </c>
      <c r="J395" s="411">
        <v>0.33333299999999999</v>
      </c>
      <c r="K395" s="413">
        <v>25.411909090908999</v>
      </c>
      <c r="L395" s="276">
        <v>1.375</v>
      </c>
      <c r="M395" s="17"/>
      <c r="N395" s="205">
        <v>24</v>
      </c>
      <c r="O395" s="206">
        <v>17</v>
      </c>
      <c r="P395" s="206">
        <v>7</v>
      </c>
      <c r="Q395" s="241">
        <v>0</v>
      </c>
      <c r="R395" s="270">
        <v>3</v>
      </c>
      <c r="S395" s="210"/>
      <c r="T395" s="228">
        <v>3</v>
      </c>
      <c r="U395" s="208">
        <v>3</v>
      </c>
      <c r="V395" s="209">
        <v>0.42857142857142899</v>
      </c>
    </row>
    <row r="396" spans="2:22" ht="13.5">
      <c r="B396" s="1128">
        <v>201510</v>
      </c>
      <c r="C396" s="195" t="s">
        <v>377</v>
      </c>
      <c r="D396" s="196" t="s">
        <v>997</v>
      </c>
      <c r="E396" s="196" t="s">
        <v>1180</v>
      </c>
      <c r="F396" s="299">
        <v>6147.0990000000102</v>
      </c>
      <c r="G396" s="50">
        <v>636.06600000000003</v>
      </c>
      <c r="H396" s="166">
        <v>694.91600000000005</v>
      </c>
      <c r="I396" s="68">
        <v>20</v>
      </c>
      <c r="J396" s="410">
        <v>0.30075200000000002</v>
      </c>
      <c r="K396" s="412">
        <v>18.707823529412</v>
      </c>
      <c r="L396" s="277">
        <v>1.7</v>
      </c>
      <c r="M396" s="17"/>
      <c r="N396" s="22">
        <v>69</v>
      </c>
      <c r="O396" s="20">
        <v>52</v>
      </c>
      <c r="P396" s="20">
        <v>13</v>
      </c>
      <c r="Q396" s="240">
        <v>4</v>
      </c>
      <c r="R396" s="269">
        <v>4</v>
      </c>
      <c r="S396" s="50"/>
      <c r="T396" s="227">
        <v>9</v>
      </c>
      <c r="U396" s="172">
        <v>6</v>
      </c>
      <c r="V396" s="278">
        <v>0.35294117647058798</v>
      </c>
    </row>
    <row r="397" spans="2:22" ht="13.5">
      <c r="B397" s="1128">
        <v>201510</v>
      </c>
      <c r="C397" s="197" t="s">
        <v>377</v>
      </c>
      <c r="D397" s="198" t="s">
        <v>801</v>
      </c>
      <c r="E397" s="198" t="s">
        <v>802</v>
      </c>
      <c r="F397" s="298">
        <v>5803.4679999999998</v>
      </c>
      <c r="G397" s="210">
        <v>1003.913</v>
      </c>
      <c r="H397" s="208">
        <v>1042.079</v>
      </c>
      <c r="I397" s="202">
        <v>13</v>
      </c>
      <c r="J397" s="411">
        <v>0.29885099999999998</v>
      </c>
      <c r="K397" s="413">
        <v>26.418763157895</v>
      </c>
      <c r="L397" s="276">
        <v>2.9230770000000001</v>
      </c>
      <c r="M397" s="17"/>
      <c r="N397" s="205">
        <v>42</v>
      </c>
      <c r="O397" s="206">
        <v>27</v>
      </c>
      <c r="P397" s="206">
        <v>14</v>
      </c>
      <c r="Q397" s="241">
        <v>1</v>
      </c>
      <c r="R397" s="270">
        <v>5</v>
      </c>
      <c r="S397" s="210"/>
      <c r="T397" s="228">
        <v>2</v>
      </c>
      <c r="U397" s="208">
        <v>2</v>
      </c>
      <c r="V397" s="209">
        <v>0.133333333333333</v>
      </c>
    </row>
    <row r="398" spans="2:22" ht="13.5">
      <c r="B398" s="1128">
        <v>201510</v>
      </c>
      <c r="C398" s="195" t="s">
        <v>377</v>
      </c>
      <c r="D398" s="196" t="s">
        <v>560</v>
      </c>
      <c r="E398" s="196" t="s">
        <v>556</v>
      </c>
      <c r="F398" s="299">
        <v>4360.4269999999897</v>
      </c>
      <c r="G398" s="50">
        <v>463.36500000000001</v>
      </c>
      <c r="H398" s="166">
        <v>464.59</v>
      </c>
      <c r="I398" s="68">
        <v>21</v>
      </c>
      <c r="J398" s="410">
        <v>0.30434800000000001</v>
      </c>
      <c r="K398" s="412">
        <v>17.161666666666999</v>
      </c>
      <c r="L398" s="277">
        <v>1.285714</v>
      </c>
      <c r="M398" s="17"/>
      <c r="N398" s="22">
        <v>73</v>
      </c>
      <c r="O398" s="20">
        <v>50</v>
      </c>
      <c r="P398" s="20">
        <v>20</v>
      </c>
      <c r="Q398" s="240">
        <v>3</v>
      </c>
      <c r="R398" s="269">
        <v>5</v>
      </c>
      <c r="S398" s="50">
        <v>4</v>
      </c>
      <c r="T398" s="227">
        <v>9</v>
      </c>
      <c r="U398" s="172">
        <v>6</v>
      </c>
      <c r="V398" s="278">
        <v>0.26086956521739102</v>
      </c>
    </row>
    <row r="399" spans="2:22" ht="13.5">
      <c r="B399" s="1128">
        <v>201510</v>
      </c>
      <c r="C399" s="197" t="s">
        <v>377</v>
      </c>
      <c r="D399" s="198" t="s">
        <v>561</v>
      </c>
      <c r="E399" s="198" t="s">
        <v>1671</v>
      </c>
      <c r="F399" s="298">
        <v>1296.1569999999999</v>
      </c>
      <c r="G399" s="210">
        <v>167.702</v>
      </c>
      <c r="H399" s="208">
        <v>108.685</v>
      </c>
      <c r="I399" s="202">
        <v>7</v>
      </c>
      <c r="J399" s="411">
        <v>0.155556</v>
      </c>
      <c r="K399" s="413">
        <v>18.633555555556001</v>
      </c>
      <c r="L399" s="276">
        <v>1.285714</v>
      </c>
      <c r="M399" s="17"/>
      <c r="N399" s="205">
        <v>39</v>
      </c>
      <c r="O399" s="206">
        <v>23</v>
      </c>
      <c r="P399" s="206">
        <v>13</v>
      </c>
      <c r="Q399" s="241">
        <v>3</v>
      </c>
      <c r="R399" s="270">
        <v>13</v>
      </c>
      <c r="S399" s="210"/>
      <c r="T399" s="228">
        <v>1</v>
      </c>
      <c r="U399" s="208">
        <v>1</v>
      </c>
      <c r="V399" s="209">
        <v>6.25E-2</v>
      </c>
    </row>
    <row r="400" spans="2:22" ht="13.5">
      <c r="B400" s="1128">
        <v>201510</v>
      </c>
      <c r="C400" s="195" t="s">
        <v>377</v>
      </c>
      <c r="D400" s="196" t="s">
        <v>803</v>
      </c>
      <c r="E400" s="196" t="s">
        <v>912</v>
      </c>
      <c r="F400" s="299">
        <v>3127.6199999999899</v>
      </c>
      <c r="G400" s="50">
        <v>288.86</v>
      </c>
      <c r="H400" s="166">
        <v>301.09199999999998</v>
      </c>
      <c r="I400" s="68">
        <v>22</v>
      </c>
      <c r="J400" s="410">
        <v>0.31654700000000002</v>
      </c>
      <c r="K400" s="412">
        <v>12.559130434783</v>
      </c>
      <c r="L400" s="277">
        <v>1.045455</v>
      </c>
      <c r="M400" s="17"/>
      <c r="N400" s="22">
        <v>74</v>
      </c>
      <c r="O400" s="20">
        <v>53</v>
      </c>
      <c r="P400" s="20">
        <v>21</v>
      </c>
      <c r="Q400" s="240">
        <v>0</v>
      </c>
      <c r="R400" s="269">
        <v>2</v>
      </c>
      <c r="S400" s="50">
        <v>1</v>
      </c>
      <c r="T400" s="227">
        <v>7</v>
      </c>
      <c r="U400" s="172">
        <v>6</v>
      </c>
      <c r="V400" s="278">
        <v>0.28571428571428598</v>
      </c>
    </row>
    <row r="401" spans="2:22" ht="13.5">
      <c r="B401" s="1128">
        <v>201510</v>
      </c>
      <c r="C401" s="197" t="s">
        <v>377</v>
      </c>
      <c r="D401" s="198" t="s">
        <v>553</v>
      </c>
      <c r="E401" s="198" t="s">
        <v>552</v>
      </c>
      <c r="F401" s="298">
        <v>5508.6480000000101</v>
      </c>
      <c r="G401" s="210">
        <v>622.59799999999996</v>
      </c>
      <c r="H401" s="208">
        <v>649.52</v>
      </c>
      <c r="I401" s="202">
        <v>20</v>
      </c>
      <c r="J401" s="411">
        <v>0.38834999999999997</v>
      </c>
      <c r="K401" s="413">
        <v>19.456187499999999</v>
      </c>
      <c r="L401" s="276">
        <v>1.6</v>
      </c>
      <c r="M401" s="17"/>
      <c r="N401" s="205">
        <v>54</v>
      </c>
      <c r="O401" s="206">
        <v>36</v>
      </c>
      <c r="P401" s="206">
        <v>18</v>
      </c>
      <c r="Q401" s="241">
        <v>0</v>
      </c>
      <c r="R401" s="270">
        <v>0</v>
      </c>
      <c r="S401" s="210">
        <v>3</v>
      </c>
      <c r="T401" s="228">
        <v>2</v>
      </c>
      <c r="U401" s="208">
        <v>2</v>
      </c>
      <c r="V401" s="209">
        <v>0.11111111111111099</v>
      </c>
    </row>
    <row r="402" spans="2:22" ht="13.5">
      <c r="B402" s="1128">
        <v>201510</v>
      </c>
      <c r="C402" s="195" t="s">
        <v>377</v>
      </c>
      <c r="D402" s="196" t="s">
        <v>64</v>
      </c>
      <c r="E402" s="196" t="s">
        <v>65</v>
      </c>
      <c r="F402" s="299">
        <v>7313.0480000000298</v>
      </c>
      <c r="G402" s="50">
        <v>822.63699999999994</v>
      </c>
      <c r="H402" s="166">
        <v>794.60599999999999</v>
      </c>
      <c r="I402" s="68">
        <v>29</v>
      </c>
      <c r="J402" s="410">
        <v>0.26794299999999999</v>
      </c>
      <c r="K402" s="412">
        <v>20.064317073171001</v>
      </c>
      <c r="L402" s="277">
        <v>1.4137930000000001</v>
      </c>
      <c r="M402" s="17"/>
      <c r="N402" s="22">
        <v>112</v>
      </c>
      <c r="O402" s="20">
        <v>82</v>
      </c>
      <c r="P402" s="20">
        <v>25</v>
      </c>
      <c r="Q402" s="240">
        <v>5</v>
      </c>
      <c r="R402" s="269">
        <v>1</v>
      </c>
      <c r="S402" s="50"/>
      <c r="T402" s="227">
        <v>10</v>
      </c>
      <c r="U402" s="172">
        <v>6</v>
      </c>
      <c r="V402" s="278">
        <v>0.2</v>
      </c>
    </row>
    <row r="403" spans="2:22" ht="13.5">
      <c r="B403" s="1128">
        <v>201510</v>
      </c>
      <c r="C403" s="197" t="s">
        <v>377</v>
      </c>
      <c r="D403" s="198" t="s">
        <v>138</v>
      </c>
      <c r="E403" s="198" t="s">
        <v>145</v>
      </c>
      <c r="F403" s="298">
        <v>2927.7939999999999</v>
      </c>
      <c r="G403" s="210">
        <v>547.41</v>
      </c>
      <c r="H403" s="208">
        <v>521.024</v>
      </c>
      <c r="I403" s="202">
        <v>23</v>
      </c>
      <c r="J403" s="411">
        <v>0.33576600000000001</v>
      </c>
      <c r="K403" s="413">
        <v>15.640285714286</v>
      </c>
      <c r="L403" s="276">
        <v>1.521739</v>
      </c>
      <c r="M403" s="17"/>
      <c r="N403" s="205">
        <v>79</v>
      </c>
      <c r="O403" s="206">
        <v>62</v>
      </c>
      <c r="P403" s="206">
        <v>15</v>
      </c>
      <c r="Q403" s="241">
        <v>2</v>
      </c>
      <c r="R403" s="270">
        <v>0</v>
      </c>
      <c r="S403" s="210">
        <v>1</v>
      </c>
      <c r="T403" s="228">
        <v>20</v>
      </c>
      <c r="U403" s="208">
        <v>9</v>
      </c>
      <c r="V403" s="209">
        <v>0.52941176470588203</v>
      </c>
    </row>
    <row r="404" spans="2:22" ht="13.5">
      <c r="B404" s="1128">
        <v>201510</v>
      </c>
      <c r="C404" s="195" t="s">
        <v>377</v>
      </c>
      <c r="D404" s="196" t="s">
        <v>643</v>
      </c>
      <c r="E404" s="196" t="s">
        <v>1660</v>
      </c>
      <c r="F404" s="299">
        <v>9105.8240000000205</v>
      </c>
      <c r="G404" s="50">
        <v>1472.8710000000001</v>
      </c>
      <c r="H404" s="166">
        <v>1278.6949999999999</v>
      </c>
      <c r="I404" s="68">
        <v>41</v>
      </c>
      <c r="J404" s="410">
        <v>0.23631099999999999</v>
      </c>
      <c r="K404" s="412">
        <v>22.316227272727001</v>
      </c>
      <c r="L404" s="277">
        <v>1.609756</v>
      </c>
      <c r="M404" s="17"/>
      <c r="N404" s="22">
        <v>172</v>
      </c>
      <c r="O404" s="20">
        <v>129</v>
      </c>
      <c r="P404" s="20">
        <v>39</v>
      </c>
      <c r="Q404" s="240">
        <v>4</v>
      </c>
      <c r="R404" s="269">
        <v>9</v>
      </c>
      <c r="S404" s="50">
        <v>1</v>
      </c>
      <c r="T404" s="227">
        <v>5</v>
      </c>
      <c r="U404" s="172">
        <v>4</v>
      </c>
      <c r="V404" s="278">
        <v>9.3023255813953501E-2</v>
      </c>
    </row>
    <row r="405" spans="2:22" ht="13.5">
      <c r="B405" s="1128">
        <v>201510</v>
      </c>
      <c r="C405" s="197" t="s">
        <v>377</v>
      </c>
      <c r="D405" s="198" t="s">
        <v>644</v>
      </c>
      <c r="E405" s="198" t="s">
        <v>695</v>
      </c>
      <c r="F405" s="298">
        <v>11127.9560000001</v>
      </c>
      <c r="G405" s="210">
        <v>940.50900000000001</v>
      </c>
      <c r="H405" s="208">
        <v>882.98699999999997</v>
      </c>
      <c r="I405" s="202">
        <v>20</v>
      </c>
      <c r="J405" s="411">
        <v>0.28169</v>
      </c>
      <c r="K405" s="413">
        <v>26.871685714285999</v>
      </c>
      <c r="L405" s="276">
        <v>1.75</v>
      </c>
      <c r="M405" s="17"/>
      <c r="N405" s="205">
        <v>68</v>
      </c>
      <c r="O405" s="206">
        <v>54</v>
      </c>
      <c r="P405" s="206">
        <v>12</v>
      </c>
      <c r="Q405" s="241">
        <v>2</v>
      </c>
      <c r="R405" s="270">
        <v>9</v>
      </c>
      <c r="S405" s="210"/>
      <c r="T405" s="228">
        <v>3</v>
      </c>
      <c r="U405" s="208">
        <v>3</v>
      </c>
      <c r="V405" s="209">
        <v>0.214285714285714</v>
      </c>
    </row>
    <row r="406" spans="2:22" ht="13.5">
      <c r="B406" s="1128">
        <v>201510</v>
      </c>
      <c r="C406" s="195" t="s">
        <v>377</v>
      </c>
      <c r="D406" s="196" t="s">
        <v>702</v>
      </c>
      <c r="E406" s="196" t="s">
        <v>1662</v>
      </c>
      <c r="F406" s="299">
        <v>4943.4560000000001</v>
      </c>
      <c r="G406" s="50">
        <v>787.21400000000006</v>
      </c>
      <c r="H406" s="166">
        <v>805.66899999999998</v>
      </c>
      <c r="I406" s="68">
        <v>12</v>
      </c>
      <c r="J406" s="410">
        <v>0.25263200000000002</v>
      </c>
      <c r="K406" s="412">
        <v>24.600437500000002</v>
      </c>
      <c r="L406" s="277">
        <v>2.6666669999999999</v>
      </c>
      <c r="M406" s="17"/>
      <c r="N406" s="22">
        <v>48</v>
      </c>
      <c r="O406" s="20">
        <v>35</v>
      </c>
      <c r="P406" s="20">
        <v>11</v>
      </c>
      <c r="Q406" s="240">
        <v>2</v>
      </c>
      <c r="R406" s="269">
        <v>0</v>
      </c>
      <c r="S406" s="50"/>
      <c r="T406" s="227">
        <v>1</v>
      </c>
      <c r="U406" s="172">
        <v>1</v>
      </c>
      <c r="V406" s="278">
        <v>7.69230769230769E-2</v>
      </c>
    </row>
    <row r="407" spans="2:22" ht="13.5">
      <c r="B407" s="1128">
        <v>201510</v>
      </c>
      <c r="C407" s="197" t="s">
        <v>377</v>
      </c>
      <c r="D407" s="198" t="s">
        <v>849</v>
      </c>
      <c r="E407" s="198" t="s">
        <v>850</v>
      </c>
      <c r="F407" s="298">
        <v>6489.93300000001</v>
      </c>
      <c r="G407" s="210">
        <v>913.22900000000004</v>
      </c>
      <c r="H407" s="208">
        <v>907.63300000000004</v>
      </c>
      <c r="I407" s="202">
        <v>31</v>
      </c>
      <c r="J407" s="411">
        <v>0.31794899999999998</v>
      </c>
      <c r="K407" s="413">
        <v>16.021561403509001</v>
      </c>
      <c r="L407" s="276">
        <v>1.8387100000000001</v>
      </c>
      <c r="M407" s="17"/>
      <c r="N407" s="205">
        <v>96</v>
      </c>
      <c r="O407" s="206">
        <v>70</v>
      </c>
      <c r="P407" s="206">
        <v>20</v>
      </c>
      <c r="Q407" s="241">
        <v>6</v>
      </c>
      <c r="R407" s="270">
        <v>3</v>
      </c>
      <c r="S407" s="210"/>
      <c r="T407" s="228"/>
      <c r="U407" s="208"/>
      <c r="V407" s="209"/>
    </row>
    <row r="408" spans="2:22" ht="13.5">
      <c r="B408" s="1128">
        <v>201510</v>
      </c>
      <c r="C408" s="195" t="s">
        <v>377</v>
      </c>
      <c r="D408" s="196" t="s">
        <v>804</v>
      </c>
      <c r="E408" s="196" t="s">
        <v>805</v>
      </c>
      <c r="F408" s="299">
        <v>7184.6030000000101</v>
      </c>
      <c r="G408" s="50">
        <v>849.11</v>
      </c>
      <c r="H408" s="166">
        <v>828.99300000000005</v>
      </c>
      <c r="I408" s="68">
        <v>31</v>
      </c>
      <c r="J408" s="410">
        <v>0.31472099999999997</v>
      </c>
      <c r="K408" s="412">
        <v>17.689791666666999</v>
      </c>
      <c r="L408" s="277">
        <v>1.548387</v>
      </c>
      <c r="M408" s="17"/>
      <c r="N408" s="22">
        <v>100</v>
      </c>
      <c r="O408" s="20">
        <v>69</v>
      </c>
      <c r="P408" s="20">
        <v>25</v>
      </c>
      <c r="Q408" s="240">
        <v>6</v>
      </c>
      <c r="R408" s="269">
        <v>5</v>
      </c>
      <c r="S408" s="50"/>
      <c r="T408" s="227">
        <v>7</v>
      </c>
      <c r="U408" s="172">
        <v>3</v>
      </c>
      <c r="V408" s="278">
        <v>9.6774193548387094E-2</v>
      </c>
    </row>
    <row r="409" spans="2:22" ht="13.5">
      <c r="B409" s="1128">
        <v>201510</v>
      </c>
      <c r="C409" s="197" t="s">
        <v>377</v>
      </c>
      <c r="D409" s="198" t="s">
        <v>999</v>
      </c>
      <c r="E409" s="198" t="s">
        <v>1060</v>
      </c>
      <c r="F409" s="298">
        <v>1874.0920000000001</v>
      </c>
      <c r="G409" s="210">
        <v>123.279</v>
      </c>
      <c r="H409" s="208">
        <v>107.88200000000001</v>
      </c>
      <c r="I409" s="202">
        <v>7</v>
      </c>
      <c r="J409" s="411">
        <v>0.105263</v>
      </c>
      <c r="K409" s="413">
        <v>13.697666666667001</v>
      </c>
      <c r="L409" s="276">
        <v>1.285714</v>
      </c>
      <c r="M409" s="17"/>
      <c r="N409" s="205">
        <v>67</v>
      </c>
      <c r="O409" s="206">
        <v>47</v>
      </c>
      <c r="P409" s="206">
        <v>20</v>
      </c>
      <c r="Q409" s="241">
        <v>0</v>
      </c>
      <c r="R409" s="270">
        <v>2</v>
      </c>
      <c r="S409" s="210"/>
      <c r="T409" s="228">
        <v>3</v>
      </c>
      <c r="U409" s="208">
        <v>3</v>
      </c>
      <c r="V409" s="209">
        <v>0.15</v>
      </c>
    </row>
    <row r="410" spans="2:22" ht="13.5">
      <c r="B410" s="1128">
        <v>201510</v>
      </c>
      <c r="C410" s="195" t="s">
        <v>377</v>
      </c>
      <c r="D410" s="196" t="s">
        <v>1000</v>
      </c>
      <c r="E410" s="196" t="s">
        <v>1061</v>
      </c>
      <c r="F410" s="299">
        <v>4660.0829999999996</v>
      </c>
      <c r="G410" s="50">
        <v>396.83300000000003</v>
      </c>
      <c r="H410" s="166">
        <v>364.565</v>
      </c>
      <c r="I410" s="68">
        <v>23</v>
      </c>
      <c r="J410" s="410">
        <v>0.25555600000000001</v>
      </c>
      <c r="K410" s="412">
        <v>14.172607142857</v>
      </c>
      <c r="L410" s="277">
        <v>1.2173909999999999</v>
      </c>
      <c r="M410" s="17"/>
      <c r="N410" s="22">
        <v>91</v>
      </c>
      <c r="O410" s="20">
        <v>71</v>
      </c>
      <c r="P410" s="20">
        <v>20</v>
      </c>
      <c r="Q410" s="240">
        <v>0</v>
      </c>
      <c r="R410" s="269">
        <v>16</v>
      </c>
      <c r="S410" s="50">
        <v>2</v>
      </c>
      <c r="T410" s="227">
        <v>16</v>
      </c>
      <c r="U410" s="172">
        <v>9</v>
      </c>
      <c r="V410" s="278">
        <v>0.45</v>
      </c>
    </row>
    <row r="411" spans="2:22" ht="13.5">
      <c r="B411" s="1128">
        <v>201510</v>
      </c>
      <c r="C411" s="197" t="s">
        <v>377</v>
      </c>
      <c r="D411" s="198" t="s">
        <v>540</v>
      </c>
      <c r="E411" s="198" t="s">
        <v>541</v>
      </c>
      <c r="F411" s="298">
        <v>2738.9469999999901</v>
      </c>
      <c r="G411" s="210">
        <v>216.90799999999999</v>
      </c>
      <c r="H411" s="208">
        <v>212.68100000000001</v>
      </c>
      <c r="I411" s="202">
        <v>11</v>
      </c>
      <c r="J411" s="411">
        <v>0.24444399999999999</v>
      </c>
      <c r="K411" s="413">
        <v>15.493428571429</v>
      </c>
      <c r="L411" s="276">
        <v>1.2727269999999999</v>
      </c>
      <c r="M411" s="17"/>
      <c r="N411" s="205">
        <v>44</v>
      </c>
      <c r="O411" s="206">
        <v>27</v>
      </c>
      <c r="P411" s="206">
        <v>10</v>
      </c>
      <c r="Q411" s="241">
        <v>7</v>
      </c>
      <c r="R411" s="270">
        <v>4</v>
      </c>
      <c r="S411" s="210"/>
      <c r="T411" s="228">
        <v>1</v>
      </c>
      <c r="U411" s="208">
        <v>1</v>
      </c>
      <c r="V411" s="209">
        <v>5.8823529411764698E-2</v>
      </c>
    </row>
    <row r="412" spans="2:22" ht="13.5">
      <c r="B412" s="1128">
        <v>201510</v>
      </c>
      <c r="C412" s="195" t="s">
        <v>377</v>
      </c>
      <c r="D412" s="196" t="s">
        <v>1459</v>
      </c>
      <c r="E412" s="196" t="s">
        <v>1460</v>
      </c>
      <c r="F412" s="299">
        <v>767.42200000000003</v>
      </c>
      <c r="G412" s="50">
        <v>272.17399999999998</v>
      </c>
      <c r="H412" s="166">
        <v>261.91800000000001</v>
      </c>
      <c r="I412" s="68">
        <v>8</v>
      </c>
      <c r="J412" s="410">
        <v>0.23188400000000001</v>
      </c>
      <c r="K412" s="412">
        <v>27.217400000000001</v>
      </c>
      <c r="L412" s="277">
        <v>1.25</v>
      </c>
      <c r="M412" s="17"/>
      <c r="N412" s="22">
        <v>36</v>
      </c>
      <c r="O412" s="20">
        <v>30</v>
      </c>
      <c r="P412" s="20">
        <v>6</v>
      </c>
      <c r="Q412" s="240">
        <v>0</v>
      </c>
      <c r="R412" s="269">
        <v>0</v>
      </c>
      <c r="S412" s="50"/>
      <c r="T412" s="227">
        <v>3</v>
      </c>
      <c r="U412" s="172">
        <v>2</v>
      </c>
      <c r="V412" s="278">
        <v>0.33333333333333298</v>
      </c>
    </row>
    <row r="413" spans="2:22" ht="13.5">
      <c r="B413" s="1128">
        <v>201510</v>
      </c>
      <c r="C413" s="197" t="s">
        <v>377</v>
      </c>
      <c r="D413" s="198" t="s">
        <v>35</v>
      </c>
      <c r="E413" s="198" t="s">
        <v>9</v>
      </c>
      <c r="F413" s="298">
        <v>4907.4449999999897</v>
      </c>
      <c r="G413" s="210">
        <v>1548.0840000000001</v>
      </c>
      <c r="H413" s="208">
        <v>1528.721</v>
      </c>
      <c r="I413" s="202">
        <v>16</v>
      </c>
      <c r="J413" s="411">
        <v>0.35164800000000002</v>
      </c>
      <c r="K413" s="413">
        <v>64.503500000000003</v>
      </c>
      <c r="L413" s="276">
        <v>1.5</v>
      </c>
      <c r="M413" s="17"/>
      <c r="N413" s="205">
        <v>43</v>
      </c>
      <c r="O413" s="206">
        <v>31</v>
      </c>
      <c r="P413" s="206">
        <v>11</v>
      </c>
      <c r="Q413" s="241">
        <v>1</v>
      </c>
      <c r="R413" s="270">
        <v>7</v>
      </c>
      <c r="S413" s="210"/>
      <c r="T413" s="228">
        <v>2</v>
      </c>
      <c r="U413" s="208">
        <v>2</v>
      </c>
      <c r="V413" s="209">
        <v>0.16666666666666699</v>
      </c>
    </row>
    <row r="414" spans="2:22" ht="13.5">
      <c r="B414" s="1128">
        <v>201510</v>
      </c>
      <c r="C414" s="195" t="s">
        <v>377</v>
      </c>
      <c r="D414" s="196" t="s">
        <v>645</v>
      </c>
      <c r="E414" s="196" t="s">
        <v>606</v>
      </c>
      <c r="F414" s="299">
        <v>8461.0030000000497</v>
      </c>
      <c r="G414" s="50">
        <v>-1618.1610000000001</v>
      </c>
      <c r="H414" s="166">
        <v>-1548.741</v>
      </c>
      <c r="I414" s="68">
        <v>24</v>
      </c>
      <c r="J414" s="410">
        <v>0.26666699999999999</v>
      </c>
      <c r="K414" s="412">
        <v>-55.798655172414001</v>
      </c>
      <c r="L414" s="277">
        <v>1.2083330000000001</v>
      </c>
      <c r="M414" s="17"/>
      <c r="N414" s="22">
        <v>90</v>
      </c>
      <c r="O414" s="20">
        <v>66</v>
      </c>
      <c r="P414" s="20">
        <v>16</v>
      </c>
      <c r="Q414" s="240">
        <v>8</v>
      </c>
      <c r="R414" s="269">
        <v>5</v>
      </c>
      <c r="S414" s="50"/>
      <c r="T414" s="227">
        <v>5</v>
      </c>
      <c r="U414" s="172">
        <v>4</v>
      </c>
      <c r="V414" s="278">
        <v>0.16666666666666699</v>
      </c>
    </row>
    <row r="415" spans="2:22" ht="13.5">
      <c r="B415" s="1128">
        <v>201510</v>
      </c>
      <c r="C415" s="197" t="s">
        <v>377</v>
      </c>
      <c r="D415" s="198" t="s">
        <v>700</v>
      </c>
      <c r="E415" s="198" t="s">
        <v>701</v>
      </c>
      <c r="F415" s="298">
        <v>5324.9629999999997</v>
      </c>
      <c r="G415" s="210">
        <v>342.041</v>
      </c>
      <c r="H415" s="208">
        <v>318.34100000000001</v>
      </c>
      <c r="I415" s="202">
        <v>12</v>
      </c>
      <c r="J415" s="411">
        <v>0.17266200000000001</v>
      </c>
      <c r="K415" s="413">
        <v>21.3775625</v>
      </c>
      <c r="L415" s="276">
        <v>1.3333330000000001</v>
      </c>
      <c r="M415" s="17"/>
      <c r="N415" s="205">
        <v>72</v>
      </c>
      <c r="O415" s="206">
        <v>51</v>
      </c>
      <c r="P415" s="206">
        <v>20</v>
      </c>
      <c r="Q415" s="241">
        <v>1</v>
      </c>
      <c r="R415" s="270">
        <v>2</v>
      </c>
      <c r="S415" s="210"/>
      <c r="T415" s="228">
        <v>7</v>
      </c>
      <c r="U415" s="208">
        <v>6</v>
      </c>
      <c r="V415" s="209">
        <v>0.28571428571428598</v>
      </c>
    </row>
    <row r="416" spans="2:22" ht="13.5">
      <c r="B416" s="1128">
        <v>201510</v>
      </c>
      <c r="C416" s="195" t="s">
        <v>377</v>
      </c>
      <c r="D416" s="196" t="s">
        <v>1312</v>
      </c>
      <c r="E416" s="196" t="s">
        <v>1665</v>
      </c>
      <c r="F416" s="299">
        <v>2006.069</v>
      </c>
      <c r="G416" s="50">
        <v>456.44600000000003</v>
      </c>
      <c r="H416" s="166">
        <v>463.38</v>
      </c>
      <c r="I416" s="68">
        <v>16</v>
      </c>
      <c r="J416" s="410">
        <v>0.35555599999999998</v>
      </c>
      <c r="K416" s="412">
        <v>19.845478260869999</v>
      </c>
      <c r="L416" s="277">
        <v>1.4375</v>
      </c>
      <c r="M416" s="17"/>
      <c r="N416" s="22">
        <v>51</v>
      </c>
      <c r="O416" s="20">
        <v>33</v>
      </c>
      <c r="P416" s="20">
        <v>14</v>
      </c>
      <c r="Q416" s="240">
        <v>4</v>
      </c>
      <c r="R416" s="269">
        <v>3</v>
      </c>
      <c r="S416" s="50">
        <v>3</v>
      </c>
      <c r="T416" s="227">
        <v>12</v>
      </c>
      <c r="U416" s="172">
        <v>7</v>
      </c>
      <c r="V416" s="278">
        <v>0.38888888888888901</v>
      </c>
    </row>
    <row r="417" spans="2:22" ht="13.5">
      <c r="B417" s="1128">
        <v>201510</v>
      </c>
      <c r="C417" s="197" t="s">
        <v>377</v>
      </c>
      <c r="D417" s="198" t="s">
        <v>1563</v>
      </c>
      <c r="E417" s="198" t="s">
        <v>1564</v>
      </c>
      <c r="F417" s="298">
        <v>465.25200000000001</v>
      </c>
      <c r="G417" s="210">
        <v>102.02</v>
      </c>
      <c r="H417" s="208">
        <v>95.070999999999998</v>
      </c>
      <c r="I417" s="202">
        <v>6</v>
      </c>
      <c r="J417" s="411">
        <v>0.375</v>
      </c>
      <c r="K417" s="413">
        <v>17.003333333333</v>
      </c>
      <c r="L417" s="276">
        <v>1</v>
      </c>
      <c r="M417" s="17"/>
      <c r="N417" s="205">
        <v>16</v>
      </c>
      <c r="O417" s="206">
        <v>13</v>
      </c>
      <c r="P417" s="206">
        <v>3</v>
      </c>
      <c r="Q417" s="241">
        <v>0</v>
      </c>
      <c r="R417" s="270">
        <v>1</v>
      </c>
      <c r="S417" s="210"/>
      <c r="T417" s="228">
        <v>1</v>
      </c>
      <c r="U417" s="208">
        <v>1</v>
      </c>
      <c r="V417" s="209">
        <v>0.33333333333333298</v>
      </c>
    </row>
    <row r="418" spans="2:22" ht="13.5">
      <c r="B418" s="1128">
        <v>201510</v>
      </c>
      <c r="C418" s="195" t="s">
        <v>377</v>
      </c>
      <c r="D418" s="196" t="s">
        <v>542</v>
      </c>
      <c r="E418" s="196" t="s">
        <v>397</v>
      </c>
      <c r="F418" s="299">
        <v>2773.1219999999898</v>
      </c>
      <c r="G418" s="50">
        <v>189.727</v>
      </c>
      <c r="H418" s="166">
        <v>247.99600000000001</v>
      </c>
      <c r="I418" s="68">
        <v>19</v>
      </c>
      <c r="J418" s="410">
        <v>0.296875</v>
      </c>
      <c r="K418" s="412">
        <v>9.9856315789470003</v>
      </c>
      <c r="L418" s="277">
        <v>1</v>
      </c>
      <c r="M418" s="17"/>
      <c r="N418" s="22">
        <v>61</v>
      </c>
      <c r="O418" s="20">
        <v>44</v>
      </c>
      <c r="P418" s="20">
        <v>11</v>
      </c>
      <c r="Q418" s="240">
        <v>6</v>
      </c>
      <c r="R418" s="269">
        <v>7</v>
      </c>
      <c r="S418" s="50">
        <v>1</v>
      </c>
      <c r="T418" s="227"/>
      <c r="U418" s="172"/>
      <c r="V418" s="278"/>
    </row>
    <row r="419" spans="2:22" ht="13.5">
      <c r="B419" s="1128">
        <v>201510</v>
      </c>
      <c r="C419" s="197" t="s">
        <v>377</v>
      </c>
      <c r="D419" s="198" t="s">
        <v>806</v>
      </c>
      <c r="E419" s="198" t="s">
        <v>807</v>
      </c>
      <c r="F419" s="298">
        <v>7108.0030000000097</v>
      </c>
      <c r="G419" s="210">
        <v>1257.2059999999999</v>
      </c>
      <c r="H419" s="208">
        <v>1266.73</v>
      </c>
      <c r="I419" s="202">
        <v>16</v>
      </c>
      <c r="J419" s="411">
        <v>0.31068000000000001</v>
      </c>
      <c r="K419" s="413">
        <v>30.66356097561</v>
      </c>
      <c r="L419" s="276">
        <v>2.5625</v>
      </c>
      <c r="M419" s="17"/>
      <c r="N419" s="205">
        <v>52</v>
      </c>
      <c r="O419" s="206">
        <v>36</v>
      </c>
      <c r="P419" s="206">
        <v>12</v>
      </c>
      <c r="Q419" s="241">
        <v>4</v>
      </c>
      <c r="R419" s="270">
        <v>3</v>
      </c>
      <c r="S419" s="210"/>
      <c r="T419" s="228">
        <v>4</v>
      </c>
      <c r="U419" s="208">
        <v>4</v>
      </c>
      <c r="V419" s="209">
        <v>0.25</v>
      </c>
    </row>
    <row r="420" spans="2:22" ht="13.5">
      <c r="B420" s="1128">
        <v>201510</v>
      </c>
      <c r="C420" s="195" t="s">
        <v>377</v>
      </c>
      <c r="D420" s="196" t="s">
        <v>559</v>
      </c>
      <c r="E420" s="196" t="s">
        <v>555</v>
      </c>
      <c r="F420" s="299">
        <v>2902.2129999999902</v>
      </c>
      <c r="G420" s="50">
        <v>251.07</v>
      </c>
      <c r="H420" s="166">
        <v>257.14999999999998</v>
      </c>
      <c r="I420" s="68">
        <v>16</v>
      </c>
      <c r="J420" s="410">
        <v>0.30769200000000002</v>
      </c>
      <c r="K420" s="412">
        <v>13.948333333333</v>
      </c>
      <c r="L420" s="277">
        <v>1.125</v>
      </c>
      <c r="M420" s="17"/>
      <c r="N420" s="22">
        <v>50</v>
      </c>
      <c r="O420" s="20">
        <v>35</v>
      </c>
      <c r="P420" s="20">
        <v>13</v>
      </c>
      <c r="Q420" s="240">
        <v>2</v>
      </c>
      <c r="R420" s="269">
        <v>10</v>
      </c>
      <c r="S420" s="50"/>
      <c r="T420" s="227">
        <v>6</v>
      </c>
      <c r="U420" s="172">
        <v>4</v>
      </c>
      <c r="V420" s="278">
        <v>0.266666666666667</v>
      </c>
    </row>
    <row r="421" spans="2:22" ht="13.5">
      <c r="B421" s="1128">
        <v>201510</v>
      </c>
      <c r="C421" s="197" t="s">
        <v>378</v>
      </c>
      <c r="D421" s="198" t="s">
        <v>998</v>
      </c>
      <c r="E421" s="198" t="s">
        <v>1668</v>
      </c>
      <c r="F421" s="298">
        <v>6212.1790000000501</v>
      </c>
      <c r="G421" s="210">
        <v>472.21</v>
      </c>
      <c r="H421" s="208">
        <v>457.11399999999998</v>
      </c>
      <c r="I421" s="202">
        <v>33</v>
      </c>
      <c r="J421" s="411">
        <v>0.206897</v>
      </c>
      <c r="K421" s="413">
        <v>13.491714285714</v>
      </c>
      <c r="L421" s="276">
        <v>1.0606059999999999</v>
      </c>
      <c r="M421" s="17"/>
      <c r="N421" s="205">
        <v>160</v>
      </c>
      <c r="O421" s="206">
        <v>121</v>
      </c>
      <c r="P421" s="206">
        <v>29</v>
      </c>
      <c r="Q421" s="241">
        <v>10</v>
      </c>
      <c r="R421" s="270">
        <v>13</v>
      </c>
      <c r="S421" s="210">
        <v>2</v>
      </c>
      <c r="T421" s="228">
        <v>12</v>
      </c>
      <c r="U421" s="208">
        <v>10</v>
      </c>
      <c r="V421" s="209">
        <v>0.256410256410256</v>
      </c>
    </row>
    <row r="422" spans="2:22" ht="13.5">
      <c r="B422" s="1128">
        <v>201510</v>
      </c>
      <c r="C422" s="195" t="s">
        <v>378</v>
      </c>
      <c r="D422" s="196" t="s">
        <v>1313</v>
      </c>
      <c r="E422" s="196" t="s">
        <v>1314</v>
      </c>
      <c r="F422" s="299">
        <v>3089.5509999999999</v>
      </c>
      <c r="G422" s="50">
        <v>480.41899999999998</v>
      </c>
      <c r="H422" s="166">
        <v>455.47500000000002</v>
      </c>
      <c r="I422" s="68">
        <v>31</v>
      </c>
      <c r="J422" s="410">
        <v>0.33879799999999999</v>
      </c>
      <c r="K422" s="412">
        <v>11.717536585366</v>
      </c>
      <c r="L422" s="277">
        <v>1.322581</v>
      </c>
      <c r="M422" s="17"/>
      <c r="N422" s="22">
        <v>91</v>
      </c>
      <c r="O422" s="20">
        <v>71</v>
      </c>
      <c r="P422" s="20">
        <v>17</v>
      </c>
      <c r="Q422" s="240">
        <v>3</v>
      </c>
      <c r="R422" s="269">
        <v>14</v>
      </c>
      <c r="S422" s="50">
        <v>1</v>
      </c>
      <c r="T422" s="227">
        <v>12</v>
      </c>
      <c r="U422" s="172">
        <v>8</v>
      </c>
      <c r="V422" s="278">
        <v>0.4</v>
      </c>
    </row>
    <row r="423" spans="2:22" ht="13.5">
      <c r="B423" s="1128">
        <v>201510</v>
      </c>
      <c r="C423" s="197" t="s">
        <v>378</v>
      </c>
      <c r="D423" s="198" t="s">
        <v>1001</v>
      </c>
      <c r="E423" s="198" t="s">
        <v>1059</v>
      </c>
      <c r="F423" s="298">
        <v>1609.154</v>
      </c>
      <c r="G423" s="210">
        <v>322.36900000000003</v>
      </c>
      <c r="H423" s="208">
        <v>318.32</v>
      </c>
      <c r="I423" s="202">
        <v>12</v>
      </c>
      <c r="J423" s="411">
        <v>0.38095200000000001</v>
      </c>
      <c r="K423" s="413">
        <v>23.026357142857002</v>
      </c>
      <c r="L423" s="276">
        <v>1.1666669999999999</v>
      </c>
      <c r="M423" s="17"/>
      <c r="N423" s="205">
        <v>31</v>
      </c>
      <c r="O423" s="206">
        <v>23</v>
      </c>
      <c r="P423" s="206">
        <v>8</v>
      </c>
      <c r="Q423" s="241">
        <v>0</v>
      </c>
      <c r="R423" s="270">
        <v>5</v>
      </c>
      <c r="S423" s="210">
        <v>1</v>
      </c>
      <c r="T423" s="228">
        <v>3</v>
      </c>
      <c r="U423" s="208">
        <v>3</v>
      </c>
      <c r="V423" s="209">
        <v>0.375</v>
      </c>
    </row>
    <row r="424" spans="2:22" ht="13.5">
      <c r="B424" s="1128">
        <v>201510</v>
      </c>
      <c r="C424" s="195" t="s">
        <v>378</v>
      </c>
      <c r="D424" s="196" t="s">
        <v>572</v>
      </c>
      <c r="E424" s="196" t="s">
        <v>1844</v>
      </c>
      <c r="F424" s="299">
        <v>2352.4569999999999</v>
      </c>
      <c r="G424" s="50">
        <v>259.61</v>
      </c>
      <c r="H424" s="166">
        <v>250.714</v>
      </c>
      <c r="I424" s="68">
        <v>7</v>
      </c>
      <c r="J424" s="410">
        <v>0.12844</v>
      </c>
      <c r="K424" s="412">
        <v>37.087142857143</v>
      </c>
      <c r="L424" s="277">
        <v>1</v>
      </c>
      <c r="M424" s="17"/>
      <c r="N424" s="22">
        <v>51</v>
      </c>
      <c r="O424" s="20">
        <v>34</v>
      </c>
      <c r="P424" s="20">
        <v>12</v>
      </c>
      <c r="Q424" s="240">
        <v>5</v>
      </c>
      <c r="R424" s="269">
        <v>7</v>
      </c>
      <c r="S424" s="50"/>
      <c r="T424" s="227"/>
      <c r="U424" s="172"/>
      <c r="V424" s="278"/>
    </row>
    <row r="425" spans="2:22" ht="13.5">
      <c r="B425" s="1128">
        <v>201510</v>
      </c>
      <c r="C425" s="197" t="s">
        <v>378</v>
      </c>
      <c r="D425" s="198" t="s">
        <v>133</v>
      </c>
      <c r="E425" s="198" t="s">
        <v>142</v>
      </c>
      <c r="F425" s="298">
        <v>10367.618</v>
      </c>
      <c r="G425" s="210">
        <v>1070.5630000000001</v>
      </c>
      <c r="H425" s="208">
        <v>998.34699999999998</v>
      </c>
      <c r="I425" s="202">
        <v>65</v>
      </c>
      <c r="J425" s="411">
        <v>0.50387599999999999</v>
      </c>
      <c r="K425" s="413">
        <v>14.665246575342</v>
      </c>
      <c r="L425" s="276">
        <v>1.1230770000000001</v>
      </c>
      <c r="M425" s="17"/>
      <c r="N425" s="205">
        <v>126</v>
      </c>
      <c r="O425" s="206">
        <v>81</v>
      </c>
      <c r="P425" s="206">
        <v>43</v>
      </c>
      <c r="Q425" s="241">
        <v>2</v>
      </c>
      <c r="R425" s="270">
        <v>20</v>
      </c>
      <c r="S425" s="210">
        <v>2</v>
      </c>
      <c r="T425" s="228">
        <v>12</v>
      </c>
      <c r="U425" s="208">
        <v>10</v>
      </c>
      <c r="V425" s="209">
        <v>0.22222222222222199</v>
      </c>
    </row>
    <row r="426" spans="2:22" ht="13.5">
      <c r="B426" s="1128">
        <v>201510</v>
      </c>
      <c r="C426" s="195" t="s">
        <v>378</v>
      </c>
      <c r="D426" s="196" t="s">
        <v>570</v>
      </c>
      <c r="E426" s="196" t="s">
        <v>566</v>
      </c>
      <c r="F426" s="299">
        <v>6942.5420000000004</v>
      </c>
      <c r="G426" s="50">
        <v>772.04100000000005</v>
      </c>
      <c r="H426" s="166">
        <v>752.85199999999998</v>
      </c>
      <c r="I426" s="68">
        <v>31</v>
      </c>
      <c r="J426" s="410">
        <v>0.38036799999999998</v>
      </c>
      <c r="K426" s="412">
        <v>22.058314285714001</v>
      </c>
      <c r="L426" s="277">
        <v>1.129032</v>
      </c>
      <c r="M426" s="17"/>
      <c r="N426" s="22">
        <v>82</v>
      </c>
      <c r="O426" s="20">
        <v>61</v>
      </c>
      <c r="P426" s="20">
        <v>19</v>
      </c>
      <c r="Q426" s="240">
        <v>2</v>
      </c>
      <c r="R426" s="269">
        <v>6</v>
      </c>
      <c r="S426" s="50"/>
      <c r="T426" s="227">
        <v>7</v>
      </c>
      <c r="U426" s="172">
        <v>4</v>
      </c>
      <c r="V426" s="278">
        <v>0.19047619047618999</v>
      </c>
    </row>
    <row r="427" spans="2:22" ht="13.5">
      <c r="B427" s="1128">
        <v>201510</v>
      </c>
      <c r="C427" s="197" t="s">
        <v>378</v>
      </c>
      <c r="D427" s="198" t="s">
        <v>608</v>
      </c>
      <c r="E427" s="198" t="s">
        <v>607</v>
      </c>
      <c r="F427" s="298">
        <v>2276.5120000000002</v>
      </c>
      <c r="G427" s="210">
        <v>296.30599999999998</v>
      </c>
      <c r="H427" s="208">
        <v>328.72899999999998</v>
      </c>
      <c r="I427" s="202">
        <v>13</v>
      </c>
      <c r="J427" s="411">
        <v>0.27083299999999999</v>
      </c>
      <c r="K427" s="413">
        <v>18.519124999999999</v>
      </c>
      <c r="L427" s="276">
        <v>1.230769</v>
      </c>
      <c r="M427" s="17"/>
      <c r="N427" s="205">
        <v>46</v>
      </c>
      <c r="O427" s="206">
        <v>35</v>
      </c>
      <c r="P427" s="206">
        <v>9</v>
      </c>
      <c r="Q427" s="241">
        <v>2</v>
      </c>
      <c r="R427" s="270">
        <v>6</v>
      </c>
      <c r="S427" s="210"/>
      <c r="T427" s="228">
        <v>2</v>
      </c>
      <c r="U427" s="208">
        <v>2</v>
      </c>
      <c r="V427" s="209">
        <v>0.18181818181818199</v>
      </c>
    </row>
    <row r="428" spans="2:22" ht="13.5">
      <c r="B428" s="1128">
        <v>201510</v>
      </c>
      <c r="C428" s="195" t="s">
        <v>378</v>
      </c>
      <c r="D428" s="196" t="s">
        <v>913</v>
      </c>
      <c r="E428" s="196" t="s">
        <v>1242</v>
      </c>
      <c r="F428" s="299">
        <v>2082.8470000000002</v>
      </c>
      <c r="G428" s="50">
        <v>575.45600000000002</v>
      </c>
      <c r="H428" s="166">
        <v>543.59799999999996</v>
      </c>
      <c r="I428" s="68">
        <v>42</v>
      </c>
      <c r="J428" s="410">
        <v>0.52830200000000005</v>
      </c>
      <c r="K428" s="412">
        <v>11.283450980392001</v>
      </c>
      <c r="L428" s="277">
        <v>1.214286</v>
      </c>
      <c r="M428" s="17"/>
      <c r="N428" s="22">
        <v>83</v>
      </c>
      <c r="O428" s="20">
        <v>66</v>
      </c>
      <c r="P428" s="20">
        <v>17</v>
      </c>
      <c r="Q428" s="240">
        <v>0</v>
      </c>
      <c r="R428" s="269">
        <v>7</v>
      </c>
      <c r="S428" s="50"/>
      <c r="T428" s="227">
        <v>14</v>
      </c>
      <c r="U428" s="172">
        <v>10</v>
      </c>
      <c r="V428" s="278">
        <v>0.58823529411764697</v>
      </c>
    </row>
    <row r="429" spans="2:22" ht="13.5">
      <c r="B429" s="1128">
        <v>201510</v>
      </c>
      <c r="C429" s="197" t="s">
        <v>378</v>
      </c>
      <c r="D429" s="198" t="s">
        <v>728</v>
      </c>
      <c r="E429" s="198" t="s">
        <v>1667</v>
      </c>
      <c r="F429" s="298">
        <v>3412.5880000000002</v>
      </c>
      <c r="G429" s="210">
        <v>520.09100000000001</v>
      </c>
      <c r="H429" s="208">
        <v>520.09100000000001</v>
      </c>
      <c r="I429" s="202">
        <v>25</v>
      </c>
      <c r="J429" s="411">
        <v>0.35460999999999998</v>
      </c>
      <c r="K429" s="413">
        <v>13.002274999999999</v>
      </c>
      <c r="L429" s="276">
        <v>1.6</v>
      </c>
      <c r="M429" s="17"/>
      <c r="N429" s="205">
        <v>74</v>
      </c>
      <c r="O429" s="206">
        <v>54</v>
      </c>
      <c r="P429" s="206">
        <v>17</v>
      </c>
      <c r="Q429" s="241">
        <v>3</v>
      </c>
      <c r="R429" s="270">
        <v>5</v>
      </c>
      <c r="S429" s="210">
        <v>3</v>
      </c>
      <c r="T429" s="228">
        <v>9</v>
      </c>
      <c r="U429" s="208">
        <v>6</v>
      </c>
      <c r="V429" s="209">
        <v>0.3</v>
      </c>
    </row>
    <row r="430" spans="2:22" ht="13.5">
      <c r="B430" s="1128">
        <v>201510</v>
      </c>
      <c r="C430" s="195" t="s">
        <v>378</v>
      </c>
      <c r="D430" s="196" t="s">
        <v>136</v>
      </c>
      <c r="E430" s="196" t="s">
        <v>141</v>
      </c>
      <c r="F430" s="299">
        <v>4579.6019999999999</v>
      </c>
      <c r="G430" s="50">
        <v>541.53399999999999</v>
      </c>
      <c r="H430" s="166">
        <v>552.33699999999999</v>
      </c>
      <c r="I430" s="68">
        <v>24</v>
      </c>
      <c r="J430" s="410">
        <v>0.305732</v>
      </c>
      <c r="K430" s="412">
        <v>15.4724</v>
      </c>
      <c r="L430" s="277">
        <v>1.4583330000000001</v>
      </c>
      <c r="M430" s="17"/>
      <c r="N430" s="22">
        <v>78</v>
      </c>
      <c r="O430" s="20">
        <v>60</v>
      </c>
      <c r="P430" s="20">
        <v>16</v>
      </c>
      <c r="Q430" s="240">
        <v>2</v>
      </c>
      <c r="R430" s="269">
        <v>7</v>
      </c>
      <c r="S430" s="50">
        <v>2</v>
      </c>
      <c r="T430" s="227">
        <v>3</v>
      </c>
      <c r="U430" s="172">
        <v>3</v>
      </c>
      <c r="V430" s="278">
        <v>0.16666666666666699</v>
      </c>
    </row>
    <row r="431" spans="2:22" ht="13.5">
      <c r="B431" s="1128">
        <v>201510</v>
      </c>
      <c r="C431" s="197" t="s">
        <v>378</v>
      </c>
      <c r="D431" s="198" t="s">
        <v>571</v>
      </c>
      <c r="E431" s="198" t="s">
        <v>567</v>
      </c>
      <c r="F431" s="298">
        <v>4426.9670000000096</v>
      </c>
      <c r="G431" s="210">
        <v>737.27300000000002</v>
      </c>
      <c r="H431" s="208">
        <v>743.38199999999995</v>
      </c>
      <c r="I431" s="202">
        <v>52</v>
      </c>
      <c r="J431" s="411">
        <v>0.40154400000000001</v>
      </c>
      <c r="K431" s="413">
        <v>11.004074626866</v>
      </c>
      <c r="L431" s="276">
        <v>1.288462</v>
      </c>
      <c r="M431" s="17"/>
      <c r="N431" s="205">
        <v>136</v>
      </c>
      <c r="O431" s="206">
        <v>114</v>
      </c>
      <c r="P431" s="206">
        <v>20</v>
      </c>
      <c r="Q431" s="241">
        <v>2</v>
      </c>
      <c r="R431" s="270">
        <v>10</v>
      </c>
      <c r="S431" s="210">
        <v>3</v>
      </c>
      <c r="T431" s="228">
        <v>20</v>
      </c>
      <c r="U431" s="208">
        <v>11</v>
      </c>
      <c r="V431" s="209">
        <v>0.5</v>
      </c>
    </row>
    <row r="432" spans="2:22" ht="13.5">
      <c r="B432" s="1128">
        <v>201510</v>
      </c>
      <c r="C432" s="195" t="s">
        <v>378</v>
      </c>
      <c r="D432" s="196" t="s">
        <v>1464</v>
      </c>
      <c r="E432" s="196" t="s">
        <v>1465</v>
      </c>
      <c r="F432" s="299">
        <v>1311.431</v>
      </c>
      <c r="G432" s="50">
        <v>365.51600000000002</v>
      </c>
      <c r="H432" s="166">
        <v>365.51600000000002</v>
      </c>
      <c r="I432" s="68">
        <v>25</v>
      </c>
      <c r="J432" s="410">
        <v>0.29585800000000001</v>
      </c>
      <c r="K432" s="412">
        <v>12.603999999999999</v>
      </c>
      <c r="L432" s="277">
        <v>1.1599999999999999</v>
      </c>
      <c r="M432" s="17"/>
      <c r="N432" s="22">
        <v>92</v>
      </c>
      <c r="O432" s="20">
        <v>67</v>
      </c>
      <c r="P432" s="20">
        <v>24</v>
      </c>
      <c r="Q432" s="240">
        <v>1</v>
      </c>
      <c r="R432" s="269">
        <v>0</v>
      </c>
      <c r="S432" s="50"/>
      <c r="T432" s="227">
        <v>15</v>
      </c>
      <c r="U432" s="172">
        <v>13</v>
      </c>
      <c r="V432" s="278">
        <v>0.52</v>
      </c>
    </row>
    <row r="433" spans="2:22" ht="13.5">
      <c r="B433" s="1128">
        <v>201510</v>
      </c>
      <c r="C433" s="197" t="s">
        <v>378</v>
      </c>
      <c r="D433" s="198" t="s">
        <v>573</v>
      </c>
      <c r="E433" s="198"/>
      <c r="F433" s="298">
        <v>570.25199999999995</v>
      </c>
      <c r="G433" s="210">
        <v>0</v>
      </c>
      <c r="H433" s="208">
        <v>0</v>
      </c>
      <c r="I433" s="202">
        <v>0</v>
      </c>
      <c r="J433" s="411">
        <v>0</v>
      </c>
      <c r="K433" s="413">
        <v>0</v>
      </c>
      <c r="L433" s="276">
        <v>0</v>
      </c>
      <c r="M433" s="17"/>
      <c r="N433" s="205">
        <v>0</v>
      </c>
      <c r="O433" s="206">
        <v>0</v>
      </c>
      <c r="P433" s="206">
        <v>0</v>
      </c>
      <c r="Q433" s="241">
        <v>0</v>
      </c>
      <c r="R433" s="270">
        <v>0</v>
      </c>
      <c r="S433" s="210"/>
      <c r="T433" s="228"/>
      <c r="U433" s="208"/>
      <c r="V433" s="209"/>
    </row>
    <row r="434" spans="2:22" ht="13.5">
      <c r="B434" s="1128">
        <v>201510</v>
      </c>
      <c r="C434" s="195" t="s">
        <v>378</v>
      </c>
      <c r="D434" s="196" t="s">
        <v>703</v>
      </c>
      <c r="E434" s="196" t="s">
        <v>704</v>
      </c>
      <c r="F434" s="299">
        <v>3156.0940000000001</v>
      </c>
      <c r="G434" s="50">
        <v>724.63499999999999</v>
      </c>
      <c r="H434" s="166">
        <v>672.65899999999999</v>
      </c>
      <c r="I434" s="68">
        <v>26</v>
      </c>
      <c r="J434" s="410">
        <v>0.34210499999999999</v>
      </c>
      <c r="K434" s="412">
        <v>18.115874999999999</v>
      </c>
      <c r="L434" s="277">
        <v>1.538462</v>
      </c>
      <c r="M434" s="17"/>
      <c r="N434" s="22">
        <v>87</v>
      </c>
      <c r="O434" s="20">
        <v>69</v>
      </c>
      <c r="P434" s="20">
        <v>17</v>
      </c>
      <c r="Q434" s="240">
        <v>1</v>
      </c>
      <c r="R434" s="269">
        <v>4</v>
      </c>
      <c r="S434" s="50">
        <v>3</v>
      </c>
      <c r="T434" s="227">
        <v>23</v>
      </c>
      <c r="U434" s="172">
        <v>9</v>
      </c>
      <c r="V434" s="278">
        <v>0.5</v>
      </c>
    </row>
    <row r="435" spans="2:22" ht="13.5">
      <c r="B435" s="1128">
        <v>201510</v>
      </c>
      <c r="C435" s="197" t="s">
        <v>378</v>
      </c>
      <c r="D435" s="198" t="s">
        <v>1461</v>
      </c>
      <c r="E435" s="198" t="s">
        <v>926</v>
      </c>
      <c r="F435" s="298">
        <v>3424.5320000000002</v>
      </c>
      <c r="G435" s="210">
        <v>789.04600000000005</v>
      </c>
      <c r="H435" s="208">
        <v>756.26700000000005</v>
      </c>
      <c r="I435" s="202">
        <v>34</v>
      </c>
      <c r="J435" s="411">
        <v>0.38202199999999997</v>
      </c>
      <c r="K435" s="413">
        <v>16.788212765956999</v>
      </c>
      <c r="L435" s="276">
        <v>1.3823529999999999</v>
      </c>
      <c r="M435" s="17"/>
      <c r="N435" s="205">
        <v>92</v>
      </c>
      <c r="O435" s="206">
        <v>61</v>
      </c>
      <c r="P435" s="206">
        <v>27</v>
      </c>
      <c r="Q435" s="241">
        <v>4</v>
      </c>
      <c r="R435" s="270">
        <v>4</v>
      </c>
      <c r="S435" s="210">
        <v>1</v>
      </c>
      <c r="T435" s="228">
        <v>9</v>
      </c>
      <c r="U435" s="208">
        <v>6</v>
      </c>
      <c r="V435" s="209">
        <v>0.19354838709677399</v>
      </c>
    </row>
    <row r="436" spans="2:22" ht="13.5">
      <c r="B436" s="1128">
        <v>201510</v>
      </c>
      <c r="C436" s="195" t="s">
        <v>378</v>
      </c>
      <c r="D436" s="196" t="s">
        <v>131</v>
      </c>
      <c r="E436" s="196" t="s">
        <v>140</v>
      </c>
      <c r="F436" s="299">
        <v>6923.8010000000104</v>
      </c>
      <c r="G436" s="50">
        <v>627.11</v>
      </c>
      <c r="H436" s="166">
        <v>642.32399999999996</v>
      </c>
      <c r="I436" s="68">
        <v>24</v>
      </c>
      <c r="J436" s="410">
        <v>0.29447899999999999</v>
      </c>
      <c r="K436" s="412">
        <v>20.229354838710002</v>
      </c>
      <c r="L436" s="277">
        <v>1.2916669999999999</v>
      </c>
      <c r="M436" s="17"/>
      <c r="N436" s="22">
        <v>76</v>
      </c>
      <c r="O436" s="20">
        <v>51</v>
      </c>
      <c r="P436" s="20">
        <v>24</v>
      </c>
      <c r="Q436" s="240">
        <v>1</v>
      </c>
      <c r="R436" s="269">
        <v>14</v>
      </c>
      <c r="S436" s="50"/>
      <c r="T436" s="227">
        <v>3</v>
      </c>
      <c r="U436" s="172">
        <v>3</v>
      </c>
      <c r="V436" s="278">
        <v>0.12</v>
      </c>
    </row>
    <row r="437" spans="2:22" ht="13.5">
      <c r="B437" s="1128">
        <v>201510</v>
      </c>
      <c r="C437" s="197" t="s">
        <v>378</v>
      </c>
      <c r="D437" s="198" t="s">
        <v>1462</v>
      </c>
      <c r="E437" s="198" t="s">
        <v>1463</v>
      </c>
      <c r="F437" s="298">
        <v>4879.5540000000001</v>
      </c>
      <c r="G437" s="210">
        <v>1430.3579999999999</v>
      </c>
      <c r="H437" s="208">
        <v>1430.3579999999999</v>
      </c>
      <c r="I437" s="202">
        <v>80</v>
      </c>
      <c r="J437" s="411">
        <v>0.47619</v>
      </c>
      <c r="K437" s="413">
        <v>12.225282051282001</v>
      </c>
      <c r="L437" s="276">
        <v>1.4624999999999999</v>
      </c>
      <c r="M437" s="17"/>
      <c r="N437" s="205">
        <v>197</v>
      </c>
      <c r="O437" s="206">
        <v>142</v>
      </c>
      <c r="P437" s="206">
        <v>54</v>
      </c>
      <c r="Q437" s="241">
        <v>1</v>
      </c>
      <c r="R437" s="270">
        <v>9</v>
      </c>
      <c r="S437" s="210">
        <v>9</v>
      </c>
      <c r="T437" s="228">
        <v>58</v>
      </c>
      <c r="U437" s="208">
        <v>30</v>
      </c>
      <c r="V437" s="209">
        <v>0.54545454545454497</v>
      </c>
    </row>
    <row r="438" spans="2:22" ht="13.5">
      <c r="B438" s="1128">
        <v>201510</v>
      </c>
      <c r="C438" s="195" t="s">
        <v>378</v>
      </c>
      <c r="D438" s="196" t="s">
        <v>130</v>
      </c>
      <c r="E438" s="196" t="s">
        <v>139</v>
      </c>
      <c r="F438" s="299">
        <v>15818.86</v>
      </c>
      <c r="G438" s="50">
        <v>1140.2940000000001</v>
      </c>
      <c r="H438" s="166">
        <v>1136.299</v>
      </c>
      <c r="I438" s="68">
        <v>65</v>
      </c>
      <c r="J438" s="410">
        <v>0.38461499999999998</v>
      </c>
      <c r="K438" s="412">
        <v>15.003868421052999</v>
      </c>
      <c r="L438" s="277">
        <v>1.1692309999999999</v>
      </c>
      <c r="M438" s="17"/>
      <c r="N438" s="22">
        <v>178</v>
      </c>
      <c r="O438" s="20">
        <v>145</v>
      </c>
      <c r="P438" s="20">
        <v>30</v>
      </c>
      <c r="Q438" s="240">
        <v>3</v>
      </c>
      <c r="R438" s="269">
        <v>12</v>
      </c>
      <c r="S438" s="50">
        <v>4</v>
      </c>
      <c r="T438" s="227">
        <v>26</v>
      </c>
      <c r="U438" s="172">
        <v>15</v>
      </c>
      <c r="V438" s="278">
        <v>0.45454545454545497</v>
      </c>
    </row>
    <row r="439" spans="2:22" ht="13.5">
      <c r="B439" s="1128">
        <v>201510</v>
      </c>
      <c r="C439" s="197" t="s">
        <v>378</v>
      </c>
      <c r="D439" s="198" t="s">
        <v>1466</v>
      </c>
      <c r="E439" s="198" t="s">
        <v>1467</v>
      </c>
      <c r="F439" s="298">
        <v>1219.4000000000001</v>
      </c>
      <c r="G439" s="210">
        <v>285.77800000000002</v>
      </c>
      <c r="H439" s="208">
        <v>247.11600000000001</v>
      </c>
      <c r="I439" s="202">
        <v>15</v>
      </c>
      <c r="J439" s="411">
        <v>0.23255799999999999</v>
      </c>
      <c r="K439" s="413">
        <v>16.810470588234999</v>
      </c>
      <c r="L439" s="276">
        <v>1.1333329999999999</v>
      </c>
      <c r="M439" s="17"/>
      <c r="N439" s="205">
        <v>70</v>
      </c>
      <c r="O439" s="206">
        <v>55</v>
      </c>
      <c r="P439" s="206">
        <v>15</v>
      </c>
      <c r="Q439" s="241">
        <v>0</v>
      </c>
      <c r="R439" s="270">
        <v>0</v>
      </c>
      <c r="S439" s="210">
        <v>2</v>
      </c>
      <c r="T439" s="228">
        <v>9</v>
      </c>
      <c r="U439" s="208">
        <v>6</v>
      </c>
      <c r="V439" s="209">
        <v>0.4</v>
      </c>
    </row>
    <row r="440" spans="2:22" ht="13.5">
      <c r="B440" s="1128">
        <v>201510</v>
      </c>
      <c r="C440" s="195" t="s">
        <v>378</v>
      </c>
      <c r="D440" s="196" t="s">
        <v>1002</v>
      </c>
      <c r="E440" s="196" t="s">
        <v>1181</v>
      </c>
      <c r="F440" s="299">
        <v>3597.05</v>
      </c>
      <c r="G440" s="50">
        <v>513.197</v>
      </c>
      <c r="H440" s="166">
        <v>513.197</v>
      </c>
      <c r="I440" s="68">
        <v>32</v>
      </c>
      <c r="J440" s="410">
        <v>0.30188700000000002</v>
      </c>
      <c r="K440" s="412">
        <v>11.156456521739001</v>
      </c>
      <c r="L440" s="277">
        <v>1.4375</v>
      </c>
      <c r="M440" s="17"/>
      <c r="N440" s="22">
        <v>102</v>
      </c>
      <c r="O440" s="20">
        <v>77</v>
      </c>
      <c r="P440" s="20">
        <v>20</v>
      </c>
      <c r="Q440" s="240">
        <v>5</v>
      </c>
      <c r="R440" s="269">
        <v>17</v>
      </c>
      <c r="S440" s="50"/>
      <c r="T440" s="227">
        <v>9</v>
      </c>
      <c r="U440" s="172">
        <v>8</v>
      </c>
      <c r="V440" s="278">
        <v>0.32</v>
      </c>
    </row>
    <row r="441" spans="2:22" ht="13.5">
      <c r="B441" s="1128">
        <v>201510</v>
      </c>
      <c r="C441" s="197" t="s">
        <v>1942</v>
      </c>
      <c r="D441" s="198" t="s">
        <v>1940</v>
      </c>
      <c r="E441" s="198" t="s">
        <v>1948</v>
      </c>
      <c r="F441" s="298">
        <v>592.28300000000002</v>
      </c>
      <c r="G441" s="210">
        <v>492.64</v>
      </c>
      <c r="H441" s="208">
        <v>468.9</v>
      </c>
      <c r="I441" s="202">
        <v>23</v>
      </c>
      <c r="J441" s="411">
        <v>0.359375</v>
      </c>
      <c r="K441" s="413">
        <v>14.928484848485001</v>
      </c>
      <c r="L441" s="276">
        <v>1.4347829999999999</v>
      </c>
      <c r="M441" s="17"/>
      <c r="N441" s="205">
        <v>79</v>
      </c>
      <c r="O441" s="206">
        <v>52</v>
      </c>
      <c r="P441" s="206">
        <v>27</v>
      </c>
      <c r="Q441" s="241">
        <v>0</v>
      </c>
      <c r="R441" s="270">
        <v>0</v>
      </c>
      <c r="S441" s="210">
        <v>9</v>
      </c>
      <c r="T441" s="228">
        <v>21</v>
      </c>
      <c r="U441" s="208">
        <v>13</v>
      </c>
      <c r="V441" s="209">
        <v>0.48148148148148101</v>
      </c>
    </row>
    <row r="442" spans="2:22" ht="13.5">
      <c r="B442" s="1128">
        <v>201509</v>
      </c>
      <c r="C442" s="197" t="s">
        <v>377</v>
      </c>
      <c r="D442" s="198" t="s">
        <v>1457</v>
      </c>
      <c r="E442" s="198" t="s">
        <v>1458</v>
      </c>
      <c r="F442" s="298">
        <v>955.63999999999896</v>
      </c>
      <c r="G442" s="210">
        <v>285.39299999999997</v>
      </c>
      <c r="H442" s="208">
        <v>285.39299999999997</v>
      </c>
      <c r="I442" s="202">
        <v>11</v>
      </c>
      <c r="J442" s="411">
        <v>0.42307699999999998</v>
      </c>
      <c r="K442" s="413">
        <v>23.78275</v>
      </c>
      <c r="L442" s="276">
        <v>1.0909089999999999</v>
      </c>
      <c r="M442" s="17"/>
      <c r="N442" s="205">
        <v>24</v>
      </c>
      <c r="O442" s="206">
        <v>17</v>
      </c>
      <c r="P442" s="206">
        <v>7</v>
      </c>
      <c r="Q442" s="241">
        <v>0</v>
      </c>
      <c r="R442" s="270">
        <v>4</v>
      </c>
      <c r="S442" s="210"/>
      <c r="T442" s="228"/>
      <c r="U442" s="208"/>
      <c r="V442" s="209"/>
    </row>
    <row r="443" spans="2:22" ht="13.5">
      <c r="B443" s="1128">
        <v>201509</v>
      </c>
      <c r="C443" s="195" t="s">
        <v>377</v>
      </c>
      <c r="D443" s="196" t="s">
        <v>997</v>
      </c>
      <c r="E443" s="196" t="s">
        <v>1180</v>
      </c>
      <c r="F443" s="299">
        <v>5452.18300000001</v>
      </c>
      <c r="G443" s="50">
        <v>953.48</v>
      </c>
      <c r="H443" s="166">
        <v>829.19</v>
      </c>
      <c r="I443" s="68">
        <v>31</v>
      </c>
      <c r="J443" s="410">
        <v>0.49206299999999997</v>
      </c>
      <c r="K443" s="412">
        <v>22.701904761904999</v>
      </c>
      <c r="L443" s="277">
        <v>1.3548389999999999</v>
      </c>
      <c r="M443" s="17"/>
      <c r="N443" s="22">
        <v>64</v>
      </c>
      <c r="O443" s="20">
        <v>48</v>
      </c>
      <c r="P443" s="20">
        <v>13</v>
      </c>
      <c r="Q443" s="240">
        <v>3</v>
      </c>
      <c r="R443" s="269">
        <v>3</v>
      </c>
      <c r="S443" s="50">
        <v>1</v>
      </c>
      <c r="T443" s="227">
        <v>4</v>
      </c>
      <c r="U443" s="172">
        <v>3</v>
      </c>
      <c r="V443" s="278">
        <v>0.1875</v>
      </c>
    </row>
    <row r="444" spans="2:22" ht="13.5">
      <c r="B444" s="1128">
        <v>201509</v>
      </c>
      <c r="C444" s="197" t="s">
        <v>377</v>
      </c>
      <c r="D444" s="198" t="s">
        <v>801</v>
      </c>
      <c r="E444" s="198" t="s">
        <v>802</v>
      </c>
      <c r="F444" s="298">
        <v>4761.3890000000001</v>
      </c>
      <c r="G444" s="210">
        <v>1052.2470000000001</v>
      </c>
      <c r="H444" s="208">
        <v>1056.896</v>
      </c>
      <c r="I444" s="202">
        <v>17</v>
      </c>
      <c r="J444" s="411">
        <v>0.40476200000000001</v>
      </c>
      <c r="K444" s="413">
        <v>31.886272727272999</v>
      </c>
      <c r="L444" s="276">
        <v>1.941176</v>
      </c>
      <c r="M444" s="17"/>
      <c r="N444" s="205">
        <v>45</v>
      </c>
      <c r="O444" s="206">
        <v>30</v>
      </c>
      <c r="P444" s="206">
        <v>14</v>
      </c>
      <c r="Q444" s="241">
        <v>1</v>
      </c>
      <c r="R444" s="270">
        <v>5</v>
      </c>
      <c r="S444" s="210">
        <v>2</v>
      </c>
      <c r="T444" s="228">
        <v>9</v>
      </c>
      <c r="U444" s="208">
        <v>6</v>
      </c>
      <c r="V444" s="209">
        <v>0.4</v>
      </c>
    </row>
    <row r="445" spans="2:22" ht="13.5">
      <c r="B445" s="1128">
        <v>201509</v>
      </c>
      <c r="C445" s="195" t="s">
        <v>377</v>
      </c>
      <c r="D445" s="196" t="s">
        <v>560</v>
      </c>
      <c r="E445" s="196" t="s">
        <v>556</v>
      </c>
      <c r="F445" s="299">
        <v>3895.83699999999</v>
      </c>
      <c r="G445" s="50">
        <v>762.255</v>
      </c>
      <c r="H445" s="166">
        <v>770.83699999999999</v>
      </c>
      <c r="I445" s="68">
        <v>25</v>
      </c>
      <c r="J445" s="410">
        <v>0.38461499999999998</v>
      </c>
      <c r="K445" s="412">
        <v>23.82046875</v>
      </c>
      <c r="L445" s="277">
        <v>1.28</v>
      </c>
      <c r="M445" s="17"/>
      <c r="N445" s="22">
        <v>65</v>
      </c>
      <c r="O445" s="20">
        <v>46</v>
      </c>
      <c r="P445" s="20">
        <v>16</v>
      </c>
      <c r="Q445" s="240">
        <v>3</v>
      </c>
      <c r="R445" s="269">
        <v>5</v>
      </c>
      <c r="S445" s="50">
        <v>1</v>
      </c>
      <c r="T445" s="227">
        <v>4</v>
      </c>
      <c r="U445" s="172">
        <v>3</v>
      </c>
      <c r="V445" s="278">
        <v>0.157894736842105</v>
      </c>
    </row>
    <row r="446" spans="2:22" ht="13.5">
      <c r="B446" s="1128">
        <v>201509</v>
      </c>
      <c r="C446" s="197" t="s">
        <v>377</v>
      </c>
      <c r="D446" s="198" t="s">
        <v>561</v>
      </c>
      <c r="E446" s="198" t="s">
        <v>1671</v>
      </c>
      <c r="F446" s="298">
        <v>1187.472</v>
      </c>
      <c r="G446" s="210">
        <v>204.32</v>
      </c>
      <c r="H446" s="208">
        <v>160.374</v>
      </c>
      <c r="I446" s="202">
        <v>6</v>
      </c>
      <c r="J446" s="411">
        <v>0.105263</v>
      </c>
      <c r="K446" s="413">
        <v>25.54</v>
      </c>
      <c r="L446" s="276">
        <v>1.3333330000000001</v>
      </c>
      <c r="M446" s="17"/>
      <c r="N446" s="205">
        <v>51</v>
      </c>
      <c r="O446" s="206">
        <v>31</v>
      </c>
      <c r="P446" s="206">
        <v>16</v>
      </c>
      <c r="Q446" s="241">
        <v>4</v>
      </c>
      <c r="R446" s="270">
        <v>12</v>
      </c>
      <c r="S446" s="210"/>
      <c r="T446" s="228"/>
      <c r="U446" s="208"/>
      <c r="V446" s="209"/>
    </row>
    <row r="447" spans="2:22" ht="13.5">
      <c r="B447" s="1128">
        <v>201509</v>
      </c>
      <c r="C447" s="195" t="s">
        <v>377</v>
      </c>
      <c r="D447" s="196" t="s">
        <v>803</v>
      </c>
      <c r="E447" s="196" t="s">
        <v>912</v>
      </c>
      <c r="F447" s="299">
        <v>2826.5279999999898</v>
      </c>
      <c r="G447" s="50">
        <v>354.21100000000001</v>
      </c>
      <c r="H447" s="166">
        <v>354.06</v>
      </c>
      <c r="I447" s="68">
        <v>26</v>
      </c>
      <c r="J447" s="410">
        <v>0.39097700000000002</v>
      </c>
      <c r="K447" s="412">
        <v>13.6235</v>
      </c>
      <c r="L447" s="277">
        <v>1</v>
      </c>
      <c r="M447" s="17"/>
      <c r="N447" s="22">
        <v>68</v>
      </c>
      <c r="O447" s="20">
        <v>48</v>
      </c>
      <c r="P447" s="20">
        <v>20</v>
      </c>
      <c r="Q447" s="240">
        <v>0</v>
      </c>
      <c r="R447" s="269">
        <v>9</v>
      </c>
      <c r="S447" s="50">
        <v>1</v>
      </c>
      <c r="T447" s="227">
        <v>7</v>
      </c>
      <c r="U447" s="172">
        <v>6</v>
      </c>
      <c r="V447" s="278">
        <v>0.3</v>
      </c>
    </row>
    <row r="448" spans="2:22" ht="13.5">
      <c r="B448" s="1128">
        <v>201509</v>
      </c>
      <c r="C448" s="197" t="s">
        <v>377</v>
      </c>
      <c r="D448" s="198" t="s">
        <v>553</v>
      </c>
      <c r="E448" s="198" t="s">
        <v>552</v>
      </c>
      <c r="F448" s="298">
        <v>4859.1279999999997</v>
      </c>
      <c r="G448" s="210">
        <v>1023.543</v>
      </c>
      <c r="H448" s="208">
        <v>956.65300000000002</v>
      </c>
      <c r="I448" s="202">
        <v>24</v>
      </c>
      <c r="J448" s="411">
        <v>0.46601900000000002</v>
      </c>
      <c r="K448" s="413">
        <v>18.277553571428999</v>
      </c>
      <c r="L448" s="276">
        <v>2.3333330000000001</v>
      </c>
      <c r="M448" s="17"/>
      <c r="N448" s="205">
        <v>49</v>
      </c>
      <c r="O448" s="206">
        <v>34</v>
      </c>
      <c r="P448" s="206">
        <v>15</v>
      </c>
      <c r="Q448" s="241">
        <v>0</v>
      </c>
      <c r="R448" s="270">
        <v>7</v>
      </c>
      <c r="S448" s="210"/>
      <c r="T448" s="228">
        <v>2</v>
      </c>
      <c r="U448" s="208">
        <v>2</v>
      </c>
      <c r="V448" s="209">
        <v>0.133333333333333</v>
      </c>
    </row>
    <row r="449" spans="2:22" ht="13.5">
      <c r="B449" s="1128">
        <v>201509</v>
      </c>
      <c r="C449" s="195" t="s">
        <v>377</v>
      </c>
      <c r="D449" s="196" t="s">
        <v>64</v>
      </c>
      <c r="E449" s="196" t="s">
        <v>65</v>
      </c>
      <c r="F449" s="299">
        <v>6518.44200000002</v>
      </c>
      <c r="G449" s="50">
        <v>1022.467</v>
      </c>
      <c r="H449" s="166">
        <v>1023.396</v>
      </c>
      <c r="I449" s="68">
        <v>43</v>
      </c>
      <c r="J449" s="410">
        <v>0.42364499999999999</v>
      </c>
      <c r="K449" s="412">
        <v>17.62874137931</v>
      </c>
      <c r="L449" s="277">
        <v>1.3488370000000001</v>
      </c>
      <c r="M449" s="17"/>
      <c r="N449" s="22">
        <v>103</v>
      </c>
      <c r="O449" s="20">
        <v>73</v>
      </c>
      <c r="P449" s="20">
        <v>26</v>
      </c>
      <c r="Q449" s="240">
        <v>4</v>
      </c>
      <c r="R449" s="269">
        <v>12</v>
      </c>
      <c r="S449" s="50"/>
      <c r="T449" s="227">
        <v>9</v>
      </c>
      <c r="U449" s="172">
        <v>6</v>
      </c>
      <c r="V449" s="278">
        <v>0.2</v>
      </c>
    </row>
    <row r="450" spans="2:22" ht="13.5">
      <c r="B450" s="1128">
        <v>201509</v>
      </c>
      <c r="C450" s="197" t="s">
        <v>377</v>
      </c>
      <c r="D450" s="198" t="s">
        <v>138</v>
      </c>
      <c r="E450" s="198" t="s">
        <v>145</v>
      </c>
      <c r="F450" s="298">
        <v>2406.77</v>
      </c>
      <c r="G450" s="210">
        <v>347.13600000000002</v>
      </c>
      <c r="H450" s="208">
        <v>368.892</v>
      </c>
      <c r="I450" s="202">
        <v>24</v>
      </c>
      <c r="J450" s="411">
        <v>0.4</v>
      </c>
      <c r="K450" s="413">
        <v>11.571199999999999</v>
      </c>
      <c r="L450" s="276">
        <v>1.25</v>
      </c>
      <c r="M450" s="17"/>
      <c r="N450" s="205">
        <v>58</v>
      </c>
      <c r="O450" s="206">
        <v>41</v>
      </c>
      <c r="P450" s="206">
        <v>15</v>
      </c>
      <c r="Q450" s="241">
        <v>2</v>
      </c>
      <c r="R450" s="270">
        <v>5</v>
      </c>
      <c r="S450" s="210"/>
      <c r="T450" s="228">
        <v>1</v>
      </c>
      <c r="U450" s="208">
        <v>1</v>
      </c>
      <c r="V450" s="209">
        <v>5.8823529411764698E-2</v>
      </c>
    </row>
    <row r="451" spans="2:22" ht="13.5">
      <c r="B451" s="1128">
        <v>201509</v>
      </c>
      <c r="C451" s="195" t="s">
        <v>377</v>
      </c>
      <c r="D451" s="196" t="s">
        <v>643</v>
      </c>
      <c r="E451" s="196" t="s">
        <v>1660</v>
      </c>
      <c r="F451" s="299">
        <v>7827.1290000000099</v>
      </c>
      <c r="G451" s="50">
        <v>1642.5039999999999</v>
      </c>
      <c r="H451" s="166">
        <v>1616.454</v>
      </c>
      <c r="I451" s="68">
        <v>49</v>
      </c>
      <c r="J451" s="410">
        <v>0.26415100000000002</v>
      </c>
      <c r="K451" s="412">
        <v>21.057743589744</v>
      </c>
      <c r="L451" s="277">
        <v>1.5918369999999999</v>
      </c>
      <c r="M451" s="17"/>
      <c r="N451" s="22">
        <v>175</v>
      </c>
      <c r="O451" s="20">
        <v>132</v>
      </c>
      <c r="P451" s="20">
        <v>39</v>
      </c>
      <c r="Q451" s="240">
        <v>4</v>
      </c>
      <c r="R451" s="269">
        <v>44</v>
      </c>
      <c r="S451" s="50">
        <v>3</v>
      </c>
      <c r="T451" s="227">
        <v>20</v>
      </c>
      <c r="U451" s="172">
        <v>11</v>
      </c>
      <c r="V451" s="278">
        <v>0.25581395348837199</v>
      </c>
    </row>
    <row r="452" spans="2:22" ht="13.5">
      <c r="B452" s="1128">
        <v>201509</v>
      </c>
      <c r="C452" s="197" t="s">
        <v>377</v>
      </c>
      <c r="D452" s="198" t="s">
        <v>644</v>
      </c>
      <c r="E452" s="198" t="s">
        <v>695</v>
      </c>
      <c r="F452" s="298">
        <v>10244.968999999999</v>
      </c>
      <c r="G452" s="210">
        <v>2553.444</v>
      </c>
      <c r="H452" s="208">
        <v>2231.7080000000001</v>
      </c>
      <c r="I452" s="202">
        <v>25</v>
      </c>
      <c r="J452" s="411">
        <v>0.33112599999999998</v>
      </c>
      <c r="K452" s="413">
        <v>50.067529411765001</v>
      </c>
      <c r="L452" s="276">
        <v>2.04</v>
      </c>
      <c r="M452" s="17"/>
      <c r="N452" s="205">
        <v>74</v>
      </c>
      <c r="O452" s="206">
        <v>59</v>
      </c>
      <c r="P452" s="206">
        <v>13</v>
      </c>
      <c r="Q452" s="241">
        <v>2</v>
      </c>
      <c r="R452" s="270">
        <v>8</v>
      </c>
      <c r="S452" s="210"/>
      <c r="T452" s="228">
        <v>4</v>
      </c>
      <c r="U452" s="208">
        <v>1</v>
      </c>
      <c r="V452" s="209">
        <v>6.6666666666666693E-2</v>
      </c>
    </row>
    <row r="453" spans="2:22" ht="13.5">
      <c r="B453" s="1128">
        <v>201509</v>
      </c>
      <c r="C453" s="195" t="s">
        <v>377</v>
      </c>
      <c r="D453" s="196" t="s">
        <v>702</v>
      </c>
      <c r="E453" s="196" t="s">
        <v>1662</v>
      </c>
      <c r="F453" s="299">
        <v>4137.7870000000003</v>
      </c>
      <c r="G453" s="50">
        <v>1072.2660000000001</v>
      </c>
      <c r="H453" s="166">
        <v>1144.758</v>
      </c>
      <c r="I453" s="68">
        <v>23</v>
      </c>
      <c r="J453" s="410">
        <v>0.47916700000000001</v>
      </c>
      <c r="K453" s="412">
        <v>21.024823529412</v>
      </c>
      <c r="L453" s="277">
        <v>2.2173910000000001</v>
      </c>
      <c r="M453" s="17"/>
      <c r="N453" s="22">
        <v>47</v>
      </c>
      <c r="O453" s="20">
        <v>34</v>
      </c>
      <c r="P453" s="20">
        <v>11</v>
      </c>
      <c r="Q453" s="240">
        <v>2</v>
      </c>
      <c r="R453" s="269">
        <v>6</v>
      </c>
      <c r="S453" s="50"/>
      <c r="T453" s="227">
        <v>4</v>
      </c>
      <c r="U453" s="172">
        <v>3</v>
      </c>
      <c r="V453" s="278">
        <v>0.230769230769231</v>
      </c>
    </row>
    <row r="454" spans="2:22" ht="13.5">
      <c r="B454" s="1128">
        <v>201509</v>
      </c>
      <c r="C454" s="197" t="s">
        <v>377</v>
      </c>
      <c r="D454" s="198" t="s">
        <v>849</v>
      </c>
      <c r="E454" s="198" t="s">
        <v>850</v>
      </c>
      <c r="F454" s="298">
        <v>5582.3000000000102</v>
      </c>
      <c r="G454" s="210">
        <v>940.06500000000005</v>
      </c>
      <c r="H454" s="208">
        <v>833.38699999999994</v>
      </c>
      <c r="I454" s="202">
        <v>20</v>
      </c>
      <c r="J454" s="411">
        <v>0.20202000000000001</v>
      </c>
      <c r="K454" s="413">
        <v>16.786874999999998</v>
      </c>
      <c r="L454" s="276">
        <v>2.8</v>
      </c>
      <c r="M454" s="17"/>
      <c r="N454" s="205">
        <v>99</v>
      </c>
      <c r="O454" s="206">
        <v>73</v>
      </c>
      <c r="P454" s="206">
        <v>21</v>
      </c>
      <c r="Q454" s="241">
        <v>5</v>
      </c>
      <c r="R454" s="270">
        <v>12</v>
      </c>
      <c r="S454" s="210"/>
      <c r="T454" s="228">
        <v>12</v>
      </c>
      <c r="U454" s="208">
        <v>8</v>
      </c>
      <c r="V454" s="209">
        <v>0.30769230769230799</v>
      </c>
    </row>
    <row r="455" spans="2:22" ht="13.5">
      <c r="B455" s="1128">
        <v>201509</v>
      </c>
      <c r="C455" s="195" t="s">
        <v>377</v>
      </c>
      <c r="D455" s="196" t="s">
        <v>804</v>
      </c>
      <c r="E455" s="196" t="s">
        <v>805</v>
      </c>
      <c r="F455" s="299">
        <v>6355.61</v>
      </c>
      <c r="G455" s="50">
        <v>956.69500000000005</v>
      </c>
      <c r="H455" s="166">
        <v>881.76400000000001</v>
      </c>
      <c r="I455" s="68">
        <v>38</v>
      </c>
      <c r="J455" s="410">
        <v>0.39583299999999999</v>
      </c>
      <c r="K455" s="412">
        <v>18.758725490195999</v>
      </c>
      <c r="L455" s="277">
        <v>1.3421050000000001</v>
      </c>
      <c r="M455" s="17"/>
      <c r="N455" s="22">
        <v>97</v>
      </c>
      <c r="O455" s="20">
        <v>65</v>
      </c>
      <c r="P455" s="20">
        <v>27</v>
      </c>
      <c r="Q455" s="240">
        <v>5</v>
      </c>
      <c r="R455" s="269">
        <v>11</v>
      </c>
      <c r="S455" s="50">
        <v>2</v>
      </c>
      <c r="T455" s="227">
        <v>11</v>
      </c>
      <c r="U455" s="172">
        <v>8</v>
      </c>
      <c r="V455" s="278">
        <v>0.25</v>
      </c>
    </row>
    <row r="456" spans="2:22" ht="13.5">
      <c r="B456" s="1128">
        <v>201509</v>
      </c>
      <c r="C456" s="197" t="s">
        <v>377</v>
      </c>
      <c r="D456" s="198" t="s">
        <v>999</v>
      </c>
      <c r="E456" s="198" t="s">
        <v>1060</v>
      </c>
      <c r="F456" s="298">
        <v>1766.21</v>
      </c>
      <c r="G456" s="210">
        <v>156.62700000000001</v>
      </c>
      <c r="H456" s="208">
        <v>197.83500000000001</v>
      </c>
      <c r="I456" s="202">
        <v>10</v>
      </c>
      <c r="J456" s="411">
        <v>0.15625</v>
      </c>
      <c r="K456" s="413">
        <v>14.238818181818001</v>
      </c>
      <c r="L456" s="276">
        <v>1.1000000000000001</v>
      </c>
      <c r="M456" s="17"/>
      <c r="N456" s="205">
        <v>66</v>
      </c>
      <c r="O456" s="206">
        <v>46</v>
      </c>
      <c r="P456" s="206">
        <v>20</v>
      </c>
      <c r="Q456" s="241">
        <v>0</v>
      </c>
      <c r="R456" s="270">
        <v>12</v>
      </c>
      <c r="S456" s="210">
        <v>3</v>
      </c>
      <c r="T456" s="228">
        <v>13</v>
      </c>
      <c r="U456" s="208">
        <v>10</v>
      </c>
      <c r="V456" s="209">
        <v>0.5</v>
      </c>
    </row>
    <row r="457" spans="2:22" ht="13.5">
      <c r="B457" s="1128">
        <v>201509</v>
      </c>
      <c r="C457" s="195" t="s">
        <v>377</v>
      </c>
      <c r="D457" s="196" t="s">
        <v>1000</v>
      </c>
      <c r="E457" s="196" t="s">
        <v>1061</v>
      </c>
      <c r="F457" s="299">
        <v>4295.518</v>
      </c>
      <c r="G457" s="50">
        <v>1173.6289999999999</v>
      </c>
      <c r="H457" s="166">
        <v>1190.604</v>
      </c>
      <c r="I457" s="68">
        <v>28</v>
      </c>
      <c r="J457" s="410">
        <v>0.290155</v>
      </c>
      <c r="K457" s="412">
        <v>18.929500000000001</v>
      </c>
      <c r="L457" s="277">
        <v>2.214286</v>
      </c>
      <c r="M457" s="17"/>
      <c r="N457" s="22">
        <v>89</v>
      </c>
      <c r="O457" s="20">
        <v>71</v>
      </c>
      <c r="P457" s="20">
        <v>18</v>
      </c>
      <c r="Q457" s="240">
        <v>0</v>
      </c>
      <c r="R457" s="269">
        <v>21</v>
      </c>
      <c r="S457" s="50"/>
      <c r="T457" s="227">
        <v>6</v>
      </c>
      <c r="U457" s="172">
        <v>5</v>
      </c>
      <c r="V457" s="278">
        <v>0.27777777777777801</v>
      </c>
    </row>
    <row r="458" spans="2:22" ht="13.5">
      <c r="B458" s="1128">
        <v>201509</v>
      </c>
      <c r="C458" s="197" t="s">
        <v>377</v>
      </c>
      <c r="D458" s="198" t="s">
        <v>540</v>
      </c>
      <c r="E458" s="198" t="s">
        <v>541</v>
      </c>
      <c r="F458" s="298">
        <v>2526.2659999999901</v>
      </c>
      <c r="G458" s="210">
        <v>508.99099999999999</v>
      </c>
      <c r="H458" s="208">
        <v>508.01</v>
      </c>
      <c r="I458" s="202">
        <v>21</v>
      </c>
      <c r="J458" s="411">
        <v>0.45161299999999999</v>
      </c>
      <c r="K458" s="413">
        <v>13.051051282051001</v>
      </c>
      <c r="L458" s="276">
        <v>1.857143</v>
      </c>
      <c r="M458" s="17"/>
      <c r="N458" s="205">
        <v>46</v>
      </c>
      <c r="O458" s="206">
        <v>28</v>
      </c>
      <c r="P458" s="206">
        <v>11</v>
      </c>
      <c r="Q458" s="241">
        <v>7</v>
      </c>
      <c r="R458" s="270">
        <v>7</v>
      </c>
      <c r="S458" s="210"/>
      <c r="T458" s="228">
        <v>6</v>
      </c>
      <c r="U458" s="208">
        <v>3</v>
      </c>
      <c r="V458" s="209">
        <v>0.16666666666666699</v>
      </c>
    </row>
    <row r="459" spans="2:22" ht="13.5">
      <c r="B459" s="1128">
        <v>201509</v>
      </c>
      <c r="C459" s="195" t="s">
        <v>377</v>
      </c>
      <c r="D459" s="196" t="s">
        <v>1459</v>
      </c>
      <c r="E459" s="196" t="s">
        <v>1460</v>
      </c>
      <c r="F459" s="299">
        <v>505.50400000000002</v>
      </c>
      <c r="G459" s="50">
        <v>180.441</v>
      </c>
      <c r="H459" s="166">
        <v>158.12299999999999</v>
      </c>
      <c r="I459" s="68">
        <v>8</v>
      </c>
      <c r="J459" s="410">
        <v>0.26666699999999999</v>
      </c>
      <c r="K459" s="412">
        <v>20.048999999999999</v>
      </c>
      <c r="L459" s="277">
        <v>1.125</v>
      </c>
      <c r="M459" s="17"/>
      <c r="N459" s="22">
        <v>33</v>
      </c>
      <c r="O459" s="20">
        <v>27</v>
      </c>
      <c r="P459" s="20">
        <v>6</v>
      </c>
      <c r="Q459" s="240">
        <v>0</v>
      </c>
      <c r="R459" s="269">
        <v>0</v>
      </c>
      <c r="S459" s="50"/>
      <c r="T459" s="227">
        <v>6</v>
      </c>
      <c r="U459" s="172">
        <v>4</v>
      </c>
      <c r="V459" s="278">
        <v>0.66666666666666696</v>
      </c>
    </row>
    <row r="460" spans="2:22" ht="13.5">
      <c r="B460" s="1128">
        <v>201509</v>
      </c>
      <c r="C460" s="197" t="s">
        <v>377</v>
      </c>
      <c r="D460" s="198" t="s">
        <v>35</v>
      </c>
      <c r="E460" s="198" t="s">
        <v>9</v>
      </c>
      <c r="F460" s="298">
        <v>3378.7239999999902</v>
      </c>
      <c r="G460" s="210">
        <v>454.923</v>
      </c>
      <c r="H460" s="208">
        <v>368.88900000000001</v>
      </c>
      <c r="I460" s="202">
        <v>17</v>
      </c>
      <c r="J460" s="411">
        <v>0.35416700000000001</v>
      </c>
      <c r="K460" s="413">
        <v>18.955124999999999</v>
      </c>
      <c r="L460" s="276">
        <v>1.4117649999999999</v>
      </c>
      <c r="M460" s="17"/>
      <c r="N460" s="205">
        <v>48</v>
      </c>
      <c r="O460" s="206">
        <v>36</v>
      </c>
      <c r="P460" s="206">
        <v>11</v>
      </c>
      <c r="Q460" s="241">
        <v>1</v>
      </c>
      <c r="R460" s="270">
        <v>2</v>
      </c>
      <c r="S460" s="210"/>
      <c r="T460" s="228">
        <v>2</v>
      </c>
      <c r="U460" s="208">
        <v>2</v>
      </c>
      <c r="V460" s="209">
        <v>0.16666666666666699</v>
      </c>
    </row>
    <row r="461" spans="2:22" ht="13.5">
      <c r="B461" s="1128">
        <v>201509</v>
      </c>
      <c r="C461" s="195" t="s">
        <v>377</v>
      </c>
      <c r="D461" s="196" t="s">
        <v>645</v>
      </c>
      <c r="E461" s="196" t="s">
        <v>606</v>
      </c>
      <c r="F461" s="299">
        <v>10009.744000000001</v>
      </c>
      <c r="G461" s="50">
        <v>3172.92</v>
      </c>
      <c r="H461" s="166">
        <v>3138.8620000000001</v>
      </c>
      <c r="I461" s="68">
        <v>42</v>
      </c>
      <c r="J461" s="410">
        <v>0.46067399999999997</v>
      </c>
      <c r="K461" s="412">
        <v>52.881999999999998</v>
      </c>
      <c r="L461" s="277">
        <v>1.428571</v>
      </c>
      <c r="M461" s="17"/>
      <c r="N461" s="22">
        <v>90</v>
      </c>
      <c r="O461" s="20">
        <v>70</v>
      </c>
      <c r="P461" s="20">
        <v>16</v>
      </c>
      <c r="Q461" s="240">
        <v>4</v>
      </c>
      <c r="R461" s="269">
        <v>13</v>
      </c>
      <c r="S461" s="50">
        <v>2</v>
      </c>
      <c r="T461" s="227">
        <v>12</v>
      </c>
      <c r="U461" s="172">
        <v>7</v>
      </c>
      <c r="V461" s="278">
        <v>0.35</v>
      </c>
    </row>
    <row r="462" spans="2:22" ht="13.5">
      <c r="B462" s="1128">
        <v>201509</v>
      </c>
      <c r="C462" s="197" t="s">
        <v>377</v>
      </c>
      <c r="D462" s="198" t="s">
        <v>700</v>
      </c>
      <c r="E462" s="198" t="s">
        <v>701</v>
      </c>
      <c r="F462" s="298">
        <v>5006.6220000000003</v>
      </c>
      <c r="G462" s="210">
        <v>687.94799999999998</v>
      </c>
      <c r="H462" s="208">
        <v>683.06700000000001</v>
      </c>
      <c r="I462" s="202">
        <v>24</v>
      </c>
      <c r="J462" s="411">
        <v>0.34782600000000002</v>
      </c>
      <c r="K462" s="413">
        <v>18.593189189189001</v>
      </c>
      <c r="L462" s="276">
        <v>1.5416669999999999</v>
      </c>
      <c r="M462" s="17"/>
      <c r="N462" s="205">
        <v>67</v>
      </c>
      <c r="O462" s="206">
        <v>45</v>
      </c>
      <c r="P462" s="206">
        <v>21</v>
      </c>
      <c r="Q462" s="241">
        <v>1</v>
      </c>
      <c r="R462" s="270">
        <v>11</v>
      </c>
      <c r="S462" s="210">
        <v>1</v>
      </c>
      <c r="T462" s="228">
        <v>6</v>
      </c>
      <c r="U462" s="208">
        <v>4</v>
      </c>
      <c r="V462" s="209">
        <v>0.18181818181818199</v>
      </c>
    </row>
    <row r="463" spans="2:22" ht="13.5">
      <c r="B463" s="1128">
        <v>201509</v>
      </c>
      <c r="C463" s="195" t="s">
        <v>377</v>
      </c>
      <c r="D463" s="196" t="s">
        <v>1312</v>
      </c>
      <c r="E463" s="196" t="s">
        <v>1665</v>
      </c>
      <c r="F463" s="299">
        <v>1542.6890000000001</v>
      </c>
      <c r="G463" s="50">
        <v>312.91399999999999</v>
      </c>
      <c r="H463" s="166">
        <v>312.91399999999999</v>
      </c>
      <c r="I463" s="68">
        <v>15</v>
      </c>
      <c r="J463" s="410">
        <v>0.35714299999999999</v>
      </c>
      <c r="K463" s="412">
        <v>17.384111111111</v>
      </c>
      <c r="L463" s="277">
        <v>1.2</v>
      </c>
      <c r="M463" s="17"/>
      <c r="N463" s="22">
        <v>39</v>
      </c>
      <c r="O463" s="20">
        <v>25</v>
      </c>
      <c r="P463" s="20">
        <v>11</v>
      </c>
      <c r="Q463" s="240">
        <v>3</v>
      </c>
      <c r="R463" s="269">
        <v>14</v>
      </c>
      <c r="S463" s="50">
        <v>1</v>
      </c>
      <c r="T463" s="227">
        <v>7</v>
      </c>
      <c r="U463" s="172">
        <v>5</v>
      </c>
      <c r="V463" s="278">
        <v>0.35714285714285698</v>
      </c>
    </row>
    <row r="464" spans="2:22" ht="13.5">
      <c r="B464" s="1128">
        <v>201509</v>
      </c>
      <c r="C464" s="197" t="s">
        <v>377</v>
      </c>
      <c r="D464" s="198" t="s">
        <v>1563</v>
      </c>
      <c r="E464" s="198" t="s">
        <v>1564</v>
      </c>
      <c r="F464" s="298">
        <v>370.18099999999998</v>
      </c>
      <c r="G464" s="210">
        <v>223.36</v>
      </c>
      <c r="H464" s="208">
        <v>211.75700000000001</v>
      </c>
      <c r="I464" s="202">
        <v>6</v>
      </c>
      <c r="J464" s="411">
        <v>0.375</v>
      </c>
      <c r="K464" s="413">
        <v>20.305454545455</v>
      </c>
      <c r="L464" s="276">
        <v>1.8333330000000001</v>
      </c>
      <c r="M464" s="17"/>
      <c r="N464" s="205">
        <v>16</v>
      </c>
      <c r="O464" s="206">
        <v>13</v>
      </c>
      <c r="P464" s="206">
        <v>3</v>
      </c>
      <c r="Q464" s="241">
        <v>0</v>
      </c>
      <c r="R464" s="270">
        <v>0</v>
      </c>
      <c r="S464" s="210"/>
      <c r="T464" s="228"/>
      <c r="U464" s="208"/>
      <c r="V464" s="209"/>
    </row>
    <row r="465" spans="2:22" ht="13.5">
      <c r="B465" s="1128">
        <v>201509</v>
      </c>
      <c r="C465" s="195" t="s">
        <v>377</v>
      </c>
      <c r="D465" s="196" t="s">
        <v>542</v>
      </c>
      <c r="E465" s="196" t="s">
        <v>397</v>
      </c>
      <c r="F465" s="299">
        <v>2525.1260000000002</v>
      </c>
      <c r="G465" s="50">
        <v>284.75700000000001</v>
      </c>
      <c r="H465" s="166">
        <v>248.756</v>
      </c>
      <c r="I465" s="68">
        <v>22</v>
      </c>
      <c r="J465" s="410">
        <v>0.32352900000000001</v>
      </c>
      <c r="K465" s="412">
        <v>11.390280000000001</v>
      </c>
      <c r="L465" s="277">
        <v>1.1363639999999999</v>
      </c>
      <c r="M465" s="17"/>
      <c r="N465" s="22">
        <v>67</v>
      </c>
      <c r="O465" s="20">
        <v>51</v>
      </c>
      <c r="P465" s="20">
        <v>11</v>
      </c>
      <c r="Q465" s="240">
        <v>5</v>
      </c>
      <c r="R465" s="269">
        <v>9</v>
      </c>
      <c r="S465" s="50"/>
      <c r="T465" s="227">
        <v>7</v>
      </c>
      <c r="U465" s="172">
        <v>5</v>
      </c>
      <c r="V465" s="278">
        <v>0.3125</v>
      </c>
    </row>
    <row r="466" spans="2:22" ht="13.5">
      <c r="B466" s="1128">
        <v>201509</v>
      </c>
      <c r="C466" s="197" t="s">
        <v>377</v>
      </c>
      <c r="D466" s="198" t="s">
        <v>806</v>
      </c>
      <c r="E466" s="198" t="s">
        <v>807</v>
      </c>
      <c r="F466" s="298">
        <v>5841.2730000000001</v>
      </c>
      <c r="G466" s="210">
        <v>1148.1990000000001</v>
      </c>
      <c r="H466" s="208">
        <v>1154.279</v>
      </c>
      <c r="I466" s="202">
        <v>23</v>
      </c>
      <c r="J466" s="411">
        <v>0.446602</v>
      </c>
      <c r="K466" s="413">
        <v>29.440999999999999</v>
      </c>
      <c r="L466" s="276">
        <v>1.6956519999999999</v>
      </c>
      <c r="M466" s="17"/>
      <c r="N466" s="205">
        <v>51</v>
      </c>
      <c r="O466" s="206">
        <v>35</v>
      </c>
      <c r="P466" s="206">
        <v>11</v>
      </c>
      <c r="Q466" s="241">
        <v>5</v>
      </c>
      <c r="R466" s="270">
        <v>3</v>
      </c>
      <c r="S466" s="210"/>
      <c r="T466" s="228">
        <v>2</v>
      </c>
      <c r="U466" s="208">
        <v>2</v>
      </c>
      <c r="V466" s="209">
        <v>0.125</v>
      </c>
    </row>
    <row r="467" spans="2:22" ht="13.5">
      <c r="B467" s="1128">
        <v>201509</v>
      </c>
      <c r="C467" s="195" t="s">
        <v>377</v>
      </c>
      <c r="D467" s="196" t="s">
        <v>559</v>
      </c>
      <c r="E467" s="196" t="s">
        <v>555</v>
      </c>
      <c r="F467" s="299">
        <v>2645.0629999999901</v>
      </c>
      <c r="G467" s="50">
        <v>330.29899999999998</v>
      </c>
      <c r="H467" s="166">
        <v>286.40100000000001</v>
      </c>
      <c r="I467" s="68">
        <v>15</v>
      </c>
      <c r="J467" s="410">
        <v>0.27027000000000001</v>
      </c>
      <c r="K467" s="412">
        <v>18.349944444443999</v>
      </c>
      <c r="L467" s="277">
        <v>1.2</v>
      </c>
      <c r="M467" s="17"/>
      <c r="N467" s="22">
        <v>54</v>
      </c>
      <c r="O467" s="20">
        <v>39</v>
      </c>
      <c r="P467" s="20">
        <v>13</v>
      </c>
      <c r="Q467" s="240">
        <v>2</v>
      </c>
      <c r="R467" s="269">
        <v>8</v>
      </c>
      <c r="S467" s="50"/>
      <c r="T467" s="227">
        <v>5</v>
      </c>
      <c r="U467" s="172">
        <v>2</v>
      </c>
      <c r="V467" s="278">
        <v>0.133333333333333</v>
      </c>
    </row>
    <row r="468" spans="2:22" ht="13.5">
      <c r="B468" s="1128">
        <v>201509</v>
      </c>
      <c r="C468" s="197" t="s">
        <v>378</v>
      </c>
      <c r="D468" s="198" t="s">
        <v>998</v>
      </c>
      <c r="E468" s="198" t="s">
        <v>1668</v>
      </c>
      <c r="F468" s="298">
        <v>5755.0650000000396</v>
      </c>
      <c r="G468" s="210">
        <v>938.32299999999998</v>
      </c>
      <c r="H468" s="208">
        <v>931.68700000000001</v>
      </c>
      <c r="I468" s="202">
        <v>68</v>
      </c>
      <c r="J468" s="411">
        <v>0.454849</v>
      </c>
      <c r="K468" s="413">
        <v>11.170511904762</v>
      </c>
      <c r="L468" s="276">
        <v>1.2352939999999999</v>
      </c>
      <c r="M468" s="17"/>
      <c r="N468" s="205">
        <v>159</v>
      </c>
      <c r="O468" s="206">
        <v>124</v>
      </c>
      <c r="P468" s="206">
        <v>28</v>
      </c>
      <c r="Q468" s="241">
        <v>7</v>
      </c>
      <c r="R468" s="270">
        <v>12</v>
      </c>
      <c r="S468" s="210">
        <v>4</v>
      </c>
      <c r="T468" s="228">
        <v>27</v>
      </c>
      <c r="U468" s="208">
        <v>13</v>
      </c>
      <c r="V468" s="209">
        <v>0.371428571428571</v>
      </c>
    </row>
    <row r="469" spans="2:22" ht="13.5">
      <c r="B469" s="1128">
        <v>201509</v>
      </c>
      <c r="C469" s="195" t="s">
        <v>378</v>
      </c>
      <c r="D469" s="196" t="s">
        <v>1313</v>
      </c>
      <c r="E469" s="196" t="s">
        <v>1314</v>
      </c>
      <c r="F469" s="299">
        <v>2634.076</v>
      </c>
      <c r="G469" s="50">
        <v>692.84299999999996</v>
      </c>
      <c r="H469" s="166">
        <v>692.84299999999996</v>
      </c>
      <c r="I469" s="68">
        <v>40</v>
      </c>
      <c r="J469" s="410">
        <v>0.43478299999999998</v>
      </c>
      <c r="K469" s="412">
        <v>12.372196428571</v>
      </c>
      <c r="L469" s="277">
        <v>1.4</v>
      </c>
      <c r="M469" s="17"/>
      <c r="N469" s="22">
        <v>92</v>
      </c>
      <c r="O469" s="20">
        <v>74</v>
      </c>
      <c r="P469" s="20">
        <v>16</v>
      </c>
      <c r="Q469" s="240">
        <v>2</v>
      </c>
      <c r="R469" s="269">
        <v>9</v>
      </c>
      <c r="S469" s="50"/>
      <c r="T469" s="227">
        <v>9</v>
      </c>
      <c r="U469" s="172">
        <v>6</v>
      </c>
      <c r="V469" s="278">
        <v>0.33333333333333298</v>
      </c>
    </row>
    <row r="470" spans="2:22" ht="13.5">
      <c r="B470" s="1128">
        <v>201509</v>
      </c>
      <c r="C470" s="197" t="s">
        <v>378</v>
      </c>
      <c r="D470" s="198" t="s">
        <v>1001</v>
      </c>
      <c r="E470" s="198" t="s">
        <v>1059</v>
      </c>
      <c r="F470" s="298">
        <v>1290.8340000000001</v>
      </c>
      <c r="G470" s="210">
        <v>542.32100000000003</v>
      </c>
      <c r="H470" s="208">
        <v>542.67899999999997</v>
      </c>
      <c r="I470" s="202">
        <v>17</v>
      </c>
      <c r="J470" s="411">
        <v>0.55737700000000001</v>
      </c>
      <c r="K470" s="413">
        <v>23.579173913043</v>
      </c>
      <c r="L470" s="276">
        <v>1.3529409999999999</v>
      </c>
      <c r="M470" s="17"/>
      <c r="N470" s="205">
        <v>32</v>
      </c>
      <c r="O470" s="206">
        <v>25</v>
      </c>
      <c r="P470" s="206">
        <v>7</v>
      </c>
      <c r="Q470" s="241">
        <v>0</v>
      </c>
      <c r="R470" s="270">
        <v>5</v>
      </c>
      <c r="S470" s="210">
        <v>1</v>
      </c>
      <c r="T470" s="228">
        <v>7</v>
      </c>
      <c r="U470" s="208">
        <v>4</v>
      </c>
      <c r="V470" s="209">
        <v>0.57142857142857095</v>
      </c>
    </row>
    <row r="471" spans="2:22" ht="13.5">
      <c r="B471" s="1128">
        <v>201509</v>
      </c>
      <c r="C471" s="195" t="s">
        <v>378</v>
      </c>
      <c r="D471" s="196" t="s">
        <v>572</v>
      </c>
      <c r="E471" s="196" t="s">
        <v>1844</v>
      </c>
      <c r="F471" s="299">
        <v>2101.7429999999999</v>
      </c>
      <c r="G471" s="50">
        <v>271.26799999999997</v>
      </c>
      <c r="H471" s="166">
        <v>262.005</v>
      </c>
      <c r="I471" s="68">
        <v>16</v>
      </c>
      <c r="J471" s="410">
        <v>0.262295</v>
      </c>
      <c r="K471" s="412">
        <v>14.277263157895</v>
      </c>
      <c r="L471" s="277">
        <v>1.1875</v>
      </c>
      <c r="M471" s="17"/>
      <c r="N471" s="22">
        <v>58</v>
      </c>
      <c r="O471" s="20">
        <v>42</v>
      </c>
      <c r="P471" s="20">
        <v>12</v>
      </c>
      <c r="Q471" s="240">
        <v>4</v>
      </c>
      <c r="R471" s="269">
        <v>11</v>
      </c>
      <c r="S471" s="50"/>
      <c r="T471" s="227">
        <v>6</v>
      </c>
      <c r="U471" s="172">
        <v>4</v>
      </c>
      <c r="V471" s="278">
        <v>0.25</v>
      </c>
    </row>
    <row r="472" spans="2:22" ht="13.5">
      <c r="B472" s="1128">
        <v>201509</v>
      </c>
      <c r="C472" s="197" t="s">
        <v>378</v>
      </c>
      <c r="D472" s="198" t="s">
        <v>133</v>
      </c>
      <c r="E472" s="198" t="s">
        <v>142</v>
      </c>
      <c r="F472" s="298">
        <v>9369.2710000000407</v>
      </c>
      <c r="G472" s="210">
        <v>1639.415</v>
      </c>
      <c r="H472" s="208">
        <v>1703.932</v>
      </c>
      <c r="I472" s="202">
        <v>62</v>
      </c>
      <c r="J472" s="411">
        <v>0.46268700000000001</v>
      </c>
      <c r="K472" s="413">
        <v>16.90118556701</v>
      </c>
      <c r="L472" s="276">
        <v>1.564516</v>
      </c>
      <c r="M472" s="17"/>
      <c r="N472" s="205">
        <v>132</v>
      </c>
      <c r="O472" s="206">
        <v>90</v>
      </c>
      <c r="P472" s="206">
        <v>40</v>
      </c>
      <c r="Q472" s="241">
        <v>2</v>
      </c>
      <c r="R472" s="270">
        <v>27</v>
      </c>
      <c r="S472" s="210">
        <v>8</v>
      </c>
      <c r="T472" s="228">
        <v>15</v>
      </c>
      <c r="U472" s="208">
        <v>10</v>
      </c>
      <c r="V472" s="209">
        <v>0.238095238095238</v>
      </c>
    </row>
    <row r="473" spans="2:22" ht="13.5">
      <c r="B473" s="1128">
        <v>201509</v>
      </c>
      <c r="C473" s="195" t="s">
        <v>378</v>
      </c>
      <c r="D473" s="196" t="s">
        <v>570</v>
      </c>
      <c r="E473" s="196" t="s">
        <v>566</v>
      </c>
      <c r="F473" s="299">
        <v>6189.6900000000096</v>
      </c>
      <c r="G473" s="50">
        <v>1068.789</v>
      </c>
      <c r="H473" s="166">
        <v>1012.1559999999999</v>
      </c>
      <c r="I473" s="68">
        <v>38</v>
      </c>
      <c r="J473" s="410">
        <v>0.45508999999999999</v>
      </c>
      <c r="K473" s="412">
        <v>18.115067796609999</v>
      </c>
      <c r="L473" s="277">
        <v>1.552632</v>
      </c>
      <c r="M473" s="17"/>
      <c r="N473" s="22">
        <v>81</v>
      </c>
      <c r="O473" s="20">
        <v>60</v>
      </c>
      <c r="P473" s="20">
        <v>19</v>
      </c>
      <c r="Q473" s="240">
        <v>2</v>
      </c>
      <c r="R473" s="269">
        <v>19</v>
      </c>
      <c r="S473" s="50">
        <v>2</v>
      </c>
      <c r="T473" s="227">
        <v>12</v>
      </c>
      <c r="U473" s="172">
        <v>8</v>
      </c>
      <c r="V473" s="278">
        <v>0.38095238095238099</v>
      </c>
    </row>
    <row r="474" spans="2:22" ht="13.5">
      <c r="B474" s="1128">
        <v>201509</v>
      </c>
      <c r="C474" s="197" t="s">
        <v>378</v>
      </c>
      <c r="D474" s="198" t="s">
        <v>608</v>
      </c>
      <c r="E474" s="198" t="s">
        <v>607</v>
      </c>
      <c r="F474" s="298">
        <v>1947.7829999999999</v>
      </c>
      <c r="G474" s="210">
        <v>299.73599999999999</v>
      </c>
      <c r="H474" s="208">
        <v>299.73599999999999</v>
      </c>
      <c r="I474" s="202">
        <v>19</v>
      </c>
      <c r="J474" s="411">
        <v>0.38383800000000001</v>
      </c>
      <c r="K474" s="413">
        <v>14.273142857143</v>
      </c>
      <c r="L474" s="276">
        <v>1.1052630000000001</v>
      </c>
      <c r="M474" s="17"/>
      <c r="N474" s="205">
        <v>50</v>
      </c>
      <c r="O474" s="206">
        <v>38</v>
      </c>
      <c r="P474" s="206">
        <v>11</v>
      </c>
      <c r="Q474" s="241">
        <v>1</v>
      </c>
      <c r="R474" s="270">
        <v>4</v>
      </c>
      <c r="S474" s="210"/>
      <c r="T474" s="228">
        <v>5</v>
      </c>
      <c r="U474" s="208">
        <v>3</v>
      </c>
      <c r="V474" s="209">
        <v>0.25</v>
      </c>
    </row>
    <row r="475" spans="2:22" ht="13.5">
      <c r="B475" s="1128">
        <v>201509</v>
      </c>
      <c r="C475" s="195" t="s">
        <v>378</v>
      </c>
      <c r="D475" s="196" t="s">
        <v>913</v>
      </c>
      <c r="E475" s="196" t="s">
        <v>1242</v>
      </c>
      <c r="F475" s="299">
        <v>1539.249</v>
      </c>
      <c r="G475" s="50">
        <v>676.22699999999998</v>
      </c>
      <c r="H475" s="166">
        <v>666.51</v>
      </c>
      <c r="I475" s="68">
        <v>36</v>
      </c>
      <c r="J475" s="410">
        <v>0.47368399999999999</v>
      </c>
      <c r="K475" s="412">
        <v>12.522722222222001</v>
      </c>
      <c r="L475" s="277">
        <v>1.5</v>
      </c>
      <c r="M475" s="17"/>
      <c r="N475" s="22">
        <v>76</v>
      </c>
      <c r="O475" s="20">
        <v>58</v>
      </c>
      <c r="P475" s="20">
        <v>18</v>
      </c>
      <c r="Q475" s="240">
        <v>0</v>
      </c>
      <c r="R475" s="269">
        <v>14</v>
      </c>
      <c r="S475" s="50">
        <v>1</v>
      </c>
      <c r="T475" s="227">
        <v>13</v>
      </c>
      <c r="U475" s="172">
        <v>5</v>
      </c>
      <c r="V475" s="278">
        <v>0.27777777777777801</v>
      </c>
    </row>
    <row r="476" spans="2:22" ht="13.5">
      <c r="B476" s="1128">
        <v>201509</v>
      </c>
      <c r="C476" s="197" t="s">
        <v>378</v>
      </c>
      <c r="D476" s="198" t="s">
        <v>728</v>
      </c>
      <c r="E476" s="198" t="s">
        <v>1667</v>
      </c>
      <c r="F476" s="298">
        <v>2892.4969999999998</v>
      </c>
      <c r="G476" s="210">
        <v>1025.0889999999999</v>
      </c>
      <c r="H476" s="208">
        <v>1016.73</v>
      </c>
      <c r="I476" s="202">
        <v>29</v>
      </c>
      <c r="J476" s="411">
        <v>0.47933900000000002</v>
      </c>
      <c r="K476" s="413">
        <v>22.779755555556001</v>
      </c>
      <c r="L476" s="276">
        <v>1.5517240000000001</v>
      </c>
      <c r="M476" s="17"/>
      <c r="N476" s="205">
        <v>67</v>
      </c>
      <c r="O476" s="206">
        <v>49</v>
      </c>
      <c r="P476" s="206">
        <v>14</v>
      </c>
      <c r="Q476" s="241">
        <v>4</v>
      </c>
      <c r="R476" s="270">
        <v>5</v>
      </c>
      <c r="S476" s="210">
        <v>5</v>
      </c>
      <c r="T476" s="228">
        <v>13</v>
      </c>
      <c r="U476" s="208">
        <v>6</v>
      </c>
      <c r="V476" s="209">
        <v>0.33333333333333298</v>
      </c>
    </row>
    <row r="477" spans="2:22" ht="13.5">
      <c r="B477" s="1128">
        <v>201509</v>
      </c>
      <c r="C477" s="195" t="s">
        <v>378</v>
      </c>
      <c r="D477" s="196" t="s">
        <v>136</v>
      </c>
      <c r="E477" s="196" t="s">
        <v>141</v>
      </c>
      <c r="F477" s="299">
        <v>4027.2649999999999</v>
      </c>
      <c r="G477" s="50">
        <v>1112.395</v>
      </c>
      <c r="H477" s="166">
        <v>1082.645</v>
      </c>
      <c r="I477" s="68">
        <v>43</v>
      </c>
      <c r="J477" s="410">
        <v>0.58108099999999996</v>
      </c>
      <c r="K477" s="412">
        <v>16.602910447761001</v>
      </c>
      <c r="L477" s="277">
        <v>1.5581400000000001</v>
      </c>
      <c r="M477" s="17"/>
      <c r="N477" s="22">
        <v>79</v>
      </c>
      <c r="O477" s="20">
        <v>64</v>
      </c>
      <c r="P477" s="20">
        <v>12</v>
      </c>
      <c r="Q477" s="240">
        <v>3</v>
      </c>
      <c r="R477" s="269">
        <v>6</v>
      </c>
      <c r="S477" s="50">
        <v>2</v>
      </c>
      <c r="T477" s="227">
        <v>14</v>
      </c>
      <c r="U477" s="172">
        <v>6</v>
      </c>
      <c r="V477" s="278">
        <v>0.4</v>
      </c>
    </row>
    <row r="478" spans="2:22" ht="13.5">
      <c r="B478" s="1128">
        <v>201509</v>
      </c>
      <c r="C478" s="197" t="s">
        <v>378</v>
      </c>
      <c r="D478" s="198" t="s">
        <v>571</v>
      </c>
      <c r="E478" s="198" t="s">
        <v>567</v>
      </c>
      <c r="F478" s="298">
        <v>3683.58500000001</v>
      </c>
      <c r="G478" s="210">
        <v>709.31899999999996</v>
      </c>
      <c r="H478" s="208">
        <v>709.31899999999996</v>
      </c>
      <c r="I478" s="202">
        <v>48</v>
      </c>
      <c r="J478" s="411">
        <v>0.40851100000000001</v>
      </c>
      <c r="K478" s="413">
        <v>11.083109374999999</v>
      </c>
      <c r="L478" s="276">
        <v>1.3333330000000001</v>
      </c>
      <c r="M478" s="17"/>
      <c r="N478" s="205">
        <v>123</v>
      </c>
      <c r="O478" s="206">
        <v>103</v>
      </c>
      <c r="P478" s="206">
        <v>19</v>
      </c>
      <c r="Q478" s="241">
        <v>1</v>
      </c>
      <c r="R478" s="270">
        <v>6</v>
      </c>
      <c r="S478" s="210">
        <v>4</v>
      </c>
      <c r="T478" s="228">
        <v>12</v>
      </c>
      <c r="U478" s="208">
        <v>8</v>
      </c>
      <c r="V478" s="209">
        <v>0.4</v>
      </c>
    </row>
    <row r="479" spans="2:22" ht="13.5">
      <c r="B479" s="1128">
        <v>201509</v>
      </c>
      <c r="C479" s="195" t="s">
        <v>378</v>
      </c>
      <c r="D479" s="196" t="s">
        <v>1464</v>
      </c>
      <c r="E479" s="196" t="s">
        <v>1465</v>
      </c>
      <c r="F479" s="299">
        <v>945.91499999999905</v>
      </c>
      <c r="G479" s="50">
        <v>508.94499999999999</v>
      </c>
      <c r="H479" s="166">
        <v>508.94499999999999</v>
      </c>
      <c r="I479" s="68">
        <v>23</v>
      </c>
      <c r="J479" s="410">
        <v>0.35384599999999999</v>
      </c>
      <c r="K479" s="412">
        <v>12.723625</v>
      </c>
      <c r="L479" s="277">
        <v>1.7391300000000001</v>
      </c>
      <c r="M479" s="17"/>
      <c r="N479" s="22">
        <v>77</v>
      </c>
      <c r="O479" s="20">
        <v>52</v>
      </c>
      <c r="P479" s="20">
        <v>24</v>
      </c>
      <c r="Q479" s="240">
        <v>1</v>
      </c>
      <c r="R479" s="269">
        <v>0</v>
      </c>
      <c r="S479" s="50">
        <v>8</v>
      </c>
      <c r="T479" s="227">
        <v>16</v>
      </c>
      <c r="U479" s="172">
        <v>11</v>
      </c>
      <c r="V479" s="278">
        <v>0.44</v>
      </c>
    </row>
    <row r="480" spans="2:22" ht="13.5">
      <c r="B480" s="1128">
        <v>201509</v>
      </c>
      <c r="C480" s="197" t="s">
        <v>378</v>
      </c>
      <c r="D480" s="198" t="s">
        <v>573</v>
      </c>
      <c r="E480" s="198"/>
      <c r="F480" s="298">
        <v>570.25199999999995</v>
      </c>
      <c r="G480" s="210">
        <v>0</v>
      </c>
      <c r="H480" s="208">
        <v>0</v>
      </c>
      <c r="I480" s="202">
        <v>0</v>
      </c>
      <c r="J480" s="411">
        <v>0</v>
      </c>
      <c r="K480" s="413">
        <v>0</v>
      </c>
      <c r="L480" s="276">
        <v>0</v>
      </c>
      <c r="M480" s="17"/>
      <c r="N480" s="205">
        <v>0</v>
      </c>
      <c r="O480" s="206">
        <v>0</v>
      </c>
      <c r="P480" s="206">
        <v>0</v>
      </c>
      <c r="Q480" s="241">
        <v>0</v>
      </c>
      <c r="R480" s="270">
        <v>0</v>
      </c>
      <c r="S480" s="210"/>
      <c r="T480" s="228"/>
      <c r="U480" s="208"/>
      <c r="V480" s="209"/>
    </row>
    <row r="481" spans="2:22" ht="13.5">
      <c r="B481" s="1128">
        <v>201509</v>
      </c>
      <c r="C481" s="195" t="s">
        <v>378</v>
      </c>
      <c r="D481" s="196" t="s">
        <v>703</v>
      </c>
      <c r="E481" s="196" t="s">
        <v>704</v>
      </c>
      <c r="F481" s="299">
        <v>2483.4349999999999</v>
      </c>
      <c r="G481" s="50">
        <v>688.904</v>
      </c>
      <c r="H481" s="166">
        <v>653.05100000000004</v>
      </c>
      <c r="I481" s="68">
        <v>35</v>
      </c>
      <c r="J481" s="410">
        <v>0.59321999999999997</v>
      </c>
      <c r="K481" s="412">
        <v>14.059265306122001</v>
      </c>
      <c r="L481" s="277">
        <v>1.4</v>
      </c>
      <c r="M481" s="17"/>
      <c r="N481" s="22">
        <v>65</v>
      </c>
      <c r="O481" s="20">
        <v>50</v>
      </c>
      <c r="P481" s="20">
        <v>14</v>
      </c>
      <c r="Q481" s="240">
        <v>1</v>
      </c>
      <c r="R481" s="269">
        <v>5</v>
      </c>
      <c r="S481" s="50">
        <v>1</v>
      </c>
      <c r="T481" s="227">
        <v>16</v>
      </c>
      <c r="U481" s="172">
        <v>10</v>
      </c>
      <c r="V481" s="278">
        <v>0.66666666666666696</v>
      </c>
    </row>
    <row r="482" spans="2:22" ht="13.5">
      <c r="B482" s="1128">
        <v>201509</v>
      </c>
      <c r="C482" s="197" t="s">
        <v>378</v>
      </c>
      <c r="D482" s="198" t="s">
        <v>1461</v>
      </c>
      <c r="E482" s="198" t="s">
        <v>926</v>
      </c>
      <c r="F482" s="298">
        <v>2668.2649999999999</v>
      </c>
      <c r="G482" s="210">
        <v>889.85900000000004</v>
      </c>
      <c r="H482" s="208">
        <v>872.94</v>
      </c>
      <c r="I482" s="202">
        <v>42</v>
      </c>
      <c r="J482" s="411">
        <v>0.53164599999999995</v>
      </c>
      <c r="K482" s="413">
        <v>16.78979245283</v>
      </c>
      <c r="L482" s="276">
        <v>1.2619050000000001</v>
      </c>
      <c r="M482" s="17"/>
      <c r="N482" s="205">
        <v>86</v>
      </c>
      <c r="O482" s="206">
        <v>59</v>
      </c>
      <c r="P482" s="206">
        <v>26</v>
      </c>
      <c r="Q482" s="241">
        <v>1</v>
      </c>
      <c r="R482" s="270">
        <v>10</v>
      </c>
      <c r="S482" s="210">
        <v>5</v>
      </c>
      <c r="T482" s="228">
        <v>19</v>
      </c>
      <c r="U482" s="208">
        <v>12</v>
      </c>
      <c r="V482" s="209">
        <v>0.44444444444444398</v>
      </c>
    </row>
    <row r="483" spans="2:22" ht="13.5">
      <c r="B483" s="1128">
        <v>201509</v>
      </c>
      <c r="C483" s="195" t="s">
        <v>378</v>
      </c>
      <c r="D483" s="196" t="s">
        <v>131</v>
      </c>
      <c r="E483" s="196" t="s">
        <v>140</v>
      </c>
      <c r="F483" s="299">
        <v>6281.4770000000099</v>
      </c>
      <c r="G483" s="50">
        <v>1027.261</v>
      </c>
      <c r="H483" s="166">
        <v>1050.5650000000001</v>
      </c>
      <c r="I483" s="68">
        <v>33</v>
      </c>
      <c r="J483" s="410">
        <v>0.36871500000000001</v>
      </c>
      <c r="K483" s="412">
        <v>17.121016666667</v>
      </c>
      <c r="L483" s="277">
        <v>1.818182</v>
      </c>
      <c r="M483" s="17"/>
      <c r="N483" s="22">
        <v>87</v>
      </c>
      <c r="O483" s="20">
        <v>56</v>
      </c>
      <c r="P483" s="20">
        <v>30</v>
      </c>
      <c r="Q483" s="240">
        <v>1</v>
      </c>
      <c r="R483" s="269">
        <v>16</v>
      </c>
      <c r="S483" s="50">
        <v>1</v>
      </c>
      <c r="T483" s="227">
        <v>10</v>
      </c>
      <c r="U483" s="172">
        <v>8</v>
      </c>
      <c r="V483" s="278">
        <v>0.25806451612903197</v>
      </c>
    </row>
    <row r="484" spans="2:22" ht="13.5">
      <c r="B484" s="1128">
        <v>201509</v>
      </c>
      <c r="C484" s="197" t="s">
        <v>378</v>
      </c>
      <c r="D484" s="198" t="s">
        <v>1462</v>
      </c>
      <c r="E484" s="198" t="s">
        <v>1463</v>
      </c>
      <c r="F484" s="298">
        <v>3449.1959999999999</v>
      </c>
      <c r="G484" s="210">
        <v>1419.557</v>
      </c>
      <c r="H484" s="208">
        <v>1419.557</v>
      </c>
      <c r="I484" s="202">
        <v>71</v>
      </c>
      <c r="J484" s="411">
        <v>0.57723599999999997</v>
      </c>
      <c r="K484" s="413">
        <v>12.030144067797</v>
      </c>
      <c r="L484" s="276">
        <v>1.661972</v>
      </c>
      <c r="M484" s="17"/>
      <c r="N484" s="205">
        <v>139</v>
      </c>
      <c r="O484" s="206">
        <v>93</v>
      </c>
      <c r="P484" s="206">
        <v>45</v>
      </c>
      <c r="Q484" s="241">
        <v>1</v>
      </c>
      <c r="R484" s="270">
        <v>12</v>
      </c>
      <c r="S484" s="210">
        <v>18</v>
      </c>
      <c r="T484" s="228">
        <v>26</v>
      </c>
      <c r="U484" s="208">
        <v>18</v>
      </c>
      <c r="V484" s="209">
        <v>0.39130434782608697</v>
      </c>
    </row>
    <row r="485" spans="2:22" ht="13.5">
      <c r="B485" s="1128">
        <v>201509</v>
      </c>
      <c r="C485" s="195" t="s">
        <v>378</v>
      </c>
      <c r="D485" s="196" t="s">
        <v>130</v>
      </c>
      <c r="E485" s="196" t="s">
        <v>139</v>
      </c>
      <c r="F485" s="299">
        <v>14682.561</v>
      </c>
      <c r="G485" s="50">
        <v>2276.018</v>
      </c>
      <c r="H485" s="166">
        <v>2268.1550000000002</v>
      </c>
      <c r="I485" s="68">
        <v>81</v>
      </c>
      <c r="J485" s="410">
        <v>0.54545500000000002</v>
      </c>
      <c r="K485" s="412">
        <v>21.074240740741001</v>
      </c>
      <c r="L485" s="277">
        <v>1.3333330000000001</v>
      </c>
      <c r="M485" s="17"/>
      <c r="N485" s="22">
        <v>160</v>
      </c>
      <c r="O485" s="20">
        <v>128</v>
      </c>
      <c r="P485" s="20">
        <v>28</v>
      </c>
      <c r="Q485" s="240">
        <v>4</v>
      </c>
      <c r="R485" s="269">
        <v>12</v>
      </c>
      <c r="S485" s="50">
        <v>2</v>
      </c>
      <c r="T485" s="227">
        <v>32</v>
      </c>
      <c r="U485" s="172">
        <v>17</v>
      </c>
      <c r="V485" s="278">
        <v>0.53125</v>
      </c>
    </row>
    <row r="486" spans="2:22" ht="13.5">
      <c r="B486" s="1128">
        <v>201509</v>
      </c>
      <c r="C486" s="197" t="s">
        <v>378</v>
      </c>
      <c r="D486" s="198" t="s">
        <v>1466</v>
      </c>
      <c r="E486" s="198" t="s">
        <v>1467</v>
      </c>
      <c r="F486" s="298">
        <v>972.28399999999999</v>
      </c>
      <c r="G486" s="210">
        <v>481.81599999999997</v>
      </c>
      <c r="H486" s="208">
        <v>413.733</v>
      </c>
      <c r="I486" s="202">
        <v>25</v>
      </c>
      <c r="J486" s="411">
        <v>0.46728999999999998</v>
      </c>
      <c r="K486" s="413">
        <v>14.171058823529</v>
      </c>
      <c r="L486" s="276">
        <v>1.36</v>
      </c>
      <c r="M486" s="17"/>
      <c r="N486" s="205">
        <v>59</v>
      </c>
      <c r="O486" s="206">
        <v>46</v>
      </c>
      <c r="P486" s="206">
        <v>13</v>
      </c>
      <c r="Q486" s="241">
        <v>0</v>
      </c>
      <c r="R486" s="270">
        <v>2</v>
      </c>
      <c r="S486" s="210">
        <v>1</v>
      </c>
      <c r="T486" s="228">
        <v>12</v>
      </c>
      <c r="U486" s="208">
        <v>7</v>
      </c>
      <c r="V486" s="209">
        <v>0.53846153846153799</v>
      </c>
    </row>
    <row r="487" spans="2:22" ht="13.5">
      <c r="B487" s="1128">
        <v>201509</v>
      </c>
      <c r="C487" s="195" t="s">
        <v>378</v>
      </c>
      <c r="D487" s="196" t="s">
        <v>1002</v>
      </c>
      <c r="E487" s="196" t="s">
        <v>1181</v>
      </c>
      <c r="F487" s="299">
        <v>3083.8530000000001</v>
      </c>
      <c r="G487" s="50">
        <v>650.46199999999999</v>
      </c>
      <c r="H487" s="166">
        <v>650.46199999999999</v>
      </c>
      <c r="I487" s="68">
        <v>39</v>
      </c>
      <c r="J487" s="410">
        <v>0.36448599999999998</v>
      </c>
      <c r="K487" s="412">
        <v>11.826581818181999</v>
      </c>
      <c r="L487" s="277">
        <v>1.410256</v>
      </c>
      <c r="M487" s="17"/>
      <c r="N487" s="22">
        <v>110</v>
      </c>
      <c r="O487" s="20">
        <v>86</v>
      </c>
      <c r="P487" s="20">
        <v>20</v>
      </c>
      <c r="Q487" s="240">
        <v>4</v>
      </c>
      <c r="R487" s="269">
        <v>17</v>
      </c>
      <c r="S487" s="50">
        <v>4</v>
      </c>
      <c r="T487" s="227">
        <v>19</v>
      </c>
      <c r="U487" s="172">
        <v>14</v>
      </c>
      <c r="V487" s="278">
        <v>0.58333333333333304</v>
      </c>
    </row>
    <row r="488" spans="2:22" ht="13.5">
      <c r="B488" s="1128">
        <v>201509</v>
      </c>
      <c r="C488" s="197" t="s">
        <v>1942</v>
      </c>
      <c r="D488" s="198" t="s">
        <v>1940</v>
      </c>
      <c r="E488" s="198" t="s">
        <v>1948</v>
      </c>
      <c r="F488" s="298">
        <v>123.383</v>
      </c>
      <c r="G488" s="210">
        <v>153.35599999999999</v>
      </c>
      <c r="H488" s="208">
        <v>123.383</v>
      </c>
      <c r="I488" s="202">
        <v>6</v>
      </c>
      <c r="J488" s="411">
        <v>0.244898</v>
      </c>
      <c r="K488" s="413">
        <v>12.779666666667</v>
      </c>
      <c r="L488" s="276">
        <v>2</v>
      </c>
      <c r="M488" s="17"/>
      <c r="N488" s="205">
        <v>49</v>
      </c>
      <c r="O488" s="206">
        <v>31</v>
      </c>
      <c r="P488" s="206">
        <v>18</v>
      </c>
      <c r="Q488" s="241">
        <v>0</v>
      </c>
      <c r="R488" s="270">
        <v>0</v>
      </c>
      <c r="S488" s="210">
        <v>18</v>
      </c>
      <c r="T488" s="228">
        <v>31</v>
      </c>
      <c r="U488" s="208">
        <v>16</v>
      </c>
      <c r="V488" s="209">
        <v>0.88888888888888895</v>
      </c>
    </row>
    <row r="489" spans="2:22" ht="13.5">
      <c r="B489" s="1240">
        <v>201508</v>
      </c>
      <c r="C489" s="197" t="s">
        <v>377</v>
      </c>
      <c r="D489" s="198" t="s">
        <v>1457</v>
      </c>
      <c r="E489" s="198" t="s">
        <v>1458</v>
      </c>
      <c r="F489" s="298">
        <v>670.24699999999996</v>
      </c>
      <c r="G489" s="210">
        <v>198.54900000000001</v>
      </c>
      <c r="H489" s="208">
        <v>159.41999999999999</v>
      </c>
      <c r="I489" s="202">
        <v>9</v>
      </c>
      <c r="J489" s="411">
        <v>0.33333299999999999</v>
      </c>
      <c r="K489" s="413">
        <v>16.545750000000002</v>
      </c>
      <c r="L489" s="276">
        <v>1.3333330000000001</v>
      </c>
      <c r="M489" s="17"/>
      <c r="N489" s="205">
        <v>28</v>
      </c>
      <c r="O489" s="206">
        <v>19</v>
      </c>
      <c r="P489" s="206">
        <v>8</v>
      </c>
      <c r="Q489" s="241">
        <v>1</v>
      </c>
      <c r="R489" s="270">
        <v>0</v>
      </c>
      <c r="S489" s="210"/>
      <c r="T489" s="228">
        <v>2</v>
      </c>
      <c r="U489" s="208">
        <v>2</v>
      </c>
      <c r="V489" s="209">
        <v>0.22222222222222199</v>
      </c>
    </row>
    <row r="490" spans="2:22" ht="13.5">
      <c r="B490" s="1240">
        <v>201508</v>
      </c>
      <c r="C490" s="195" t="s">
        <v>377</v>
      </c>
      <c r="D490" s="196" t="s">
        <v>997</v>
      </c>
      <c r="E490" s="196" t="s">
        <v>1180</v>
      </c>
      <c r="F490" s="299">
        <v>4622.9930000000004</v>
      </c>
      <c r="G490" s="50">
        <v>481.38</v>
      </c>
      <c r="H490" s="166">
        <v>491.80599999999998</v>
      </c>
      <c r="I490" s="68">
        <v>26</v>
      </c>
      <c r="J490" s="410">
        <v>0.42623</v>
      </c>
      <c r="K490" s="412">
        <v>15.043125</v>
      </c>
      <c r="L490" s="277">
        <v>1.230769</v>
      </c>
      <c r="M490" s="17"/>
      <c r="N490" s="22">
        <v>62</v>
      </c>
      <c r="O490" s="20">
        <v>47</v>
      </c>
      <c r="P490" s="20">
        <v>13</v>
      </c>
      <c r="Q490" s="240">
        <v>2</v>
      </c>
      <c r="R490" s="269">
        <v>0</v>
      </c>
      <c r="S490" s="50"/>
      <c r="T490" s="227">
        <v>1</v>
      </c>
      <c r="U490" s="172">
        <v>1</v>
      </c>
      <c r="V490" s="278">
        <v>6.6666666666666693E-2</v>
      </c>
    </row>
    <row r="491" spans="2:22" ht="13.5">
      <c r="B491" s="1240">
        <v>201508</v>
      </c>
      <c r="C491" s="197" t="s">
        <v>377</v>
      </c>
      <c r="D491" s="198" t="s">
        <v>801</v>
      </c>
      <c r="E491" s="198" t="s">
        <v>802</v>
      </c>
      <c r="F491" s="298">
        <v>3704.4929999999999</v>
      </c>
      <c r="G491" s="210">
        <v>141.61099999999999</v>
      </c>
      <c r="H491" s="208">
        <v>175.14699999999999</v>
      </c>
      <c r="I491" s="202">
        <v>8</v>
      </c>
      <c r="J491" s="411">
        <v>0.23188400000000001</v>
      </c>
      <c r="K491" s="413">
        <v>14.161099999999999</v>
      </c>
      <c r="L491" s="276">
        <v>1.25</v>
      </c>
      <c r="M491" s="17"/>
      <c r="N491" s="205">
        <v>39</v>
      </c>
      <c r="O491" s="206">
        <v>26</v>
      </c>
      <c r="P491" s="206">
        <v>12</v>
      </c>
      <c r="Q491" s="241">
        <v>1</v>
      </c>
      <c r="R491" s="270">
        <v>0</v>
      </c>
      <c r="S491" s="210">
        <v>4</v>
      </c>
      <c r="T491" s="228">
        <v>5</v>
      </c>
      <c r="U491" s="208">
        <v>4</v>
      </c>
      <c r="V491" s="209">
        <v>0.30769230769230799</v>
      </c>
    </row>
    <row r="492" spans="2:22" ht="13.5">
      <c r="B492" s="1240">
        <v>201508</v>
      </c>
      <c r="C492" s="195" t="s">
        <v>377</v>
      </c>
      <c r="D492" s="196" t="s">
        <v>560</v>
      </c>
      <c r="E492" s="196" t="s">
        <v>556</v>
      </c>
      <c r="F492" s="299">
        <v>3125</v>
      </c>
      <c r="G492" s="50">
        <v>212.51499999999999</v>
      </c>
      <c r="H492" s="166">
        <v>238.501</v>
      </c>
      <c r="I492" s="68">
        <v>11</v>
      </c>
      <c r="J492" s="410">
        <v>0.18032799999999999</v>
      </c>
      <c r="K492" s="412">
        <v>15.179642857143</v>
      </c>
      <c r="L492" s="277">
        <v>1.2727269999999999</v>
      </c>
      <c r="M492" s="17"/>
      <c r="N492" s="22">
        <v>65</v>
      </c>
      <c r="O492" s="20">
        <v>47</v>
      </c>
      <c r="P492" s="20">
        <v>16</v>
      </c>
      <c r="Q492" s="240">
        <v>2</v>
      </c>
      <c r="R492" s="269">
        <v>5</v>
      </c>
      <c r="S492" s="50">
        <v>3</v>
      </c>
      <c r="T492" s="227">
        <v>10</v>
      </c>
      <c r="U492" s="172">
        <v>7</v>
      </c>
      <c r="V492" s="278">
        <v>0.38888888888888901</v>
      </c>
    </row>
    <row r="493" spans="2:22" ht="13.5">
      <c r="B493" s="1240">
        <v>201508</v>
      </c>
      <c r="C493" s="197" t="s">
        <v>377</v>
      </c>
      <c r="D493" s="198" t="s">
        <v>561</v>
      </c>
      <c r="E493" s="198" t="s">
        <v>1671</v>
      </c>
      <c r="F493" s="298">
        <v>1027.098</v>
      </c>
      <c r="G493" s="210">
        <v>125.866</v>
      </c>
      <c r="H493" s="208">
        <v>121.505</v>
      </c>
      <c r="I493" s="202">
        <v>6</v>
      </c>
      <c r="J493" s="411">
        <v>9.375E-2</v>
      </c>
      <c r="K493" s="413">
        <v>12.586600000000001</v>
      </c>
      <c r="L493" s="276">
        <v>1.6666669999999999</v>
      </c>
      <c r="M493" s="17"/>
      <c r="N493" s="205">
        <v>63</v>
      </c>
      <c r="O493" s="206">
        <v>42</v>
      </c>
      <c r="P493" s="206">
        <v>16</v>
      </c>
      <c r="Q493" s="241">
        <v>5</v>
      </c>
      <c r="R493" s="270">
        <v>5</v>
      </c>
      <c r="S493" s="210"/>
      <c r="T493" s="228">
        <v>3</v>
      </c>
      <c r="U493" s="208">
        <v>2</v>
      </c>
      <c r="V493" s="209">
        <v>9.5238095238095205E-2</v>
      </c>
    </row>
    <row r="494" spans="2:22" ht="13.5">
      <c r="B494" s="1240">
        <v>201508</v>
      </c>
      <c r="C494" s="195" t="s">
        <v>377</v>
      </c>
      <c r="D494" s="196" t="s">
        <v>803</v>
      </c>
      <c r="E494" s="196" t="s">
        <v>912</v>
      </c>
      <c r="F494" s="299">
        <v>2472.4679999999998</v>
      </c>
      <c r="G494" s="50">
        <v>481.74900000000002</v>
      </c>
      <c r="H494" s="166">
        <v>407.11500000000001</v>
      </c>
      <c r="I494" s="68">
        <v>24</v>
      </c>
      <c r="J494" s="410">
        <v>0.36363600000000001</v>
      </c>
      <c r="K494" s="412">
        <v>17.205321428571001</v>
      </c>
      <c r="L494" s="277">
        <v>1.1666669999999999</v>
      </c>
      <c r="M494" s="17"/>
      <c r="N494" s="22">
        <v>69</v>
      </c>
      <c r="O494" s="20">
        <v>49</v>
      </c>
      <c r="P494" s="20">
        <v>20</v>
      </c>
      <c r="Q494" s="240">
        <v>0</v>
      </c>
      <c r="R494" s="269">
        <v>5</v>
      </c>
      <c r="S494" s="50">
        <v>2</v>
      </c>
      <c r="T494" s="227">
        <v>6</v>
      </c>
      <c r="U494" s="172">
        <v>5</v>
      </c>
      <c r="V494" s="278">
        <v>0.25</v>
      </c>
    </row>
    <row r="495" spans="2:22" ht="13.5">
      <c r="B495" s="1240">
        <v>201508</v>
      </c>
      <c r="C495" s="197" t="s">
        <v>377</v>
      </c>
      <c r="D495" s="198" t="s">
        <v>553</v>
      </c>
      <c r="E495" s="198" t="s">
        <v>552</v>
      </c>
      <c r="F495" s="298">
        <v>3902.4749999999999</v>
      </c>
      <c r="G495" s="210">
        <v>449.33699999999999</v>
      </c>
      <c r="H495" s="208">
        <v>436.42700000000002</v>
      </c>
      <c r="I495" s="202">
        <v>13</v>
      </c>
      <c r="J495" s="411">
        <v>0.25</v>
      </c>
      <c r="K495" s="413">
        <v>21.396999999999998</v>
      </c>
      <c r="L495" s="276">
        <v>1.6153850000000001</v>
      </c>
      <c r="M495" s="17"/>
      <c r="N495" s="205">
        <v>54</v>
      </c>
      <c r="O495" s="206">
        <v>38</v>
      </c>
      <c r="P495" s="206">
        <v>16</v>
      </c>
      <c r="Q495" s="241">
        <v>0</v>
      </c>
      <c r="R495" s="270">
        <v>0</v>
      </c>
      <c r="S495" s="210"/>
      <c r="T495" s="228">
        <v>4</v>
      </c>
      <c r="U495" s="208">
        <v>4</v>
      </c>
      <c r="V495" s="209">
        <v>0.25</v>
      </c>
    </row>
    <row r="496" spans="2:22" ht="13.5">
      <c r="B496" s="1240">
        <v>201508</v>
      </c>
      <c r="C496" s="195" t="s">
        <v>377</v>
      </c>
      <c r="D496" s="196" t="s">
        <v>64</v>
      </c>
      <c r="E496" s="196" t="s">
        <v>65</v>
      </c>
      <c r="F496" s="299">
        <v>5495.0460000000103</v>
      </c>
      <c r="G496" s="50">
        <v>659.24599999999998</v>
      </c>
      <c r="H496" s="166">
        <v>683.32500000000005</v>
      </c>
      <c r="I496" s="68">
        <v>31</v>
      </c>
      <c r="J496" s="410">
        <v>0.28985499999999997</v>
      </c>
      <c r="K496" s="412">
        <v>13.454000000000001</v>
      </c>
      <c r="L496" s="277">
        <v>1.5806450000000001</v>
      </c>
      <c r="M496" s="17"/>
      <c r="N496" s="22">
        <v>106</v>
      </c>
      <c r="O496" s="20">
        <v>76</v>
      </c>
      <c r="P496" s="20">
        <v>25</v>
      </c>
      <c r="Q496" s="240">
        <v>5</v>
      </c>
      <c r="R496" s="269">
        <v>11</v>
      </c>
      <c r="S496" s="50"/>
      <c r="T496" s="227">
        <v>10</v>
      </c>
      <c r="U496" s="172">
        <v>7</v>
      </c>
      <c r="V496" s="278">
        <v>0.233333333333333</v>
      </c>
    </row>
    <row r="497" spans="2:22" ht="13.5">
      <c r="B497" s="1240">
        <v>201508</v>
      </c>
      <c r="C497" s="197" t="s">
        <v>377</v>
      </c>
      <c r="D497" s="198" t="s">
        <v>138</v>
      </c>
      <c r="E497" s="198" t="s">
        <v>145</v>
      </c>
      <c r="F497" s="298">
        <v>2037.8779999999999</v>
      </c>
      <c r="G497" s="210">
        <v>269.072</v>
      </c>
      <c r="H497" s="208">
        <v>278.69499999999999</v>
      </c>
      <c r="I497" s="202">
        <v>15</v>
      </c>
      <c r="J497" s="411">
        <v>0.25210100000000002</v>
      </c>
      <c r="K497" s="413">
        <v>13.4536</v>
      </c>
      <c r="L497" s="276">
        <v>1.3333330000000001</v>
      </c>
      <c r="M497" s="17"/>
      <c r="N497" s="205">
        <v>62</v>
      </c>
      <c r="O497" s="206">
        <v>45</v>
      </c>
      <c r="P497" s="206">
        <v>15</v>
      </c>
      <c r="Q497" s="241">
        <v>2</v>
      </c>
      <c r="R497" s="270">
        <v>4</v>
      </c>
      <c r="S497" s="210"/>
      <c r="T497" s="228">
        <v>9</v>
      </c>
      <c r="U497" s="208">
        <v>8</v>
      </c>
      <c r="V497" s="209">
        <v>0.47058823529411797</v>
      </c>
    </row>
    <row r="498" spans="2:22" ht="13.5">
      <c r="B498" s="1240">
        <v>201508</v>
      </c>
      <c r="C498" s="195" t="s">
        <v>377</v>
      </c>
      <c r="D498" s="196" t="s">
        <v>643</v>
      </c>
      <c r="E498" s="196" t="s">
        <v>1660</v>
      </c>
      <c r="F498" s="299">
        <v>6210.6750000000102</v>
      </c>
      <c r="G498" s="50">
        <v>852.71900000000005</v>
      </c>
      <c r="H498" s="166">
        <v>761.11099999999999</v>
      </c>
      <c r="I498" s="68">
        <v>29</v>
      </c>
      <c r="J498" s="410">
        <v>0.149871</v>
      </c>
      <c r="K498" s="412">
        <v>21.864589743589999</v>
      </c>
      <c r="L498" s="277">
        <v>1.3448279999999999</v>
      </c>
      <c r="M498" s="17"/>
      <c r="N498" s="22">
        <v>196</v>
      </c>
      <c r="O498" s="20">
        <v>153</v>
      </c>
      <c r="P498" s="20">
        <v>39</v>
      </c>
      <c r="Q498" s="240">
        <v>4</v>
      </c>
      <c r="R498" s="269">
        <v>18</v>
      </c>
      <c r="S498" s="50">
        <v>1</v>
      </c>
      <c r="T498" s="227">
        <v>21</v>
      </c>
      <c r="U498" s="172">
        <v>13</v>
      </c>
      <c r="V498" s="278">
        <v>0.30232558139534899</v>
      </c>
    </row>
    <row r="499" spans="2:22" ht="13.5">
      <c r="B499" s="1240">
        <v>201508</v>
      </c>
      <c r="C499" s="197" t="s">
        <v>377</v>
      </c>
      <c r="D499" s="198" t="s">
        <v>644</v>
      </c>
      <c r="E499" s="198" t="s">
        <v>695</v>
      </c>
      <c r="F499" s="298">
        <v>8013.2610000000204</v>
      </c>
      <c r="G499" s="210">
        <v>1125.252</v>
      </c>
      <c r="H499" s="208">
        <v>1036.25</v>
      </c>
      <c r="I499" s="202">
        <v>29</v>
      </c>
      <c r="J499" s="411">
        <v>0.38095200000000001</v>
      </c>
      <c r="K499" s="413">
        <v>25.573909090909002</v>
      </c>
      <c r="L499" s="276">
        <v>1.5172410000000001</v>
      </c>
      <c r="M499" s="17"/>
      <c r="N499" s="205">
        <v>77</v>
      </c>
      <c r="O499" s="206">
        <v>62</v>
      </c>
      <c r="P499" s="206">
        <v>13</v>
      </c>
      <c r="Q499" s="241">
        <v>2</v>
      </c>
      <c r="R499" s="270">
        <v>4</v>
      </c>
      <c r="S499" s="210">
        <v>1</v>
      </c>
      <c r="T499" s="228">
        <v>6</v>
      </c>
      <c r="U499" s="208">
        <v>4</v>
      </c>
      <c r="V499" s="209">
        <v>0.266666666666667</v>
      </c>
    </row>
    <row r="500" spans="2:22" ht="13.5">
      <c r="B500" s="1240">
        <v>201508</v>
      </c>
      <c r="C500" s="195" t="s">
        <v>377</v>
      </c>
      <c r="D500" s="196" t="s">
        <v>702</v>
      </c>
      <c r="E500" s="196" t="s">
        <v>1662</v>
      </c>
      <c r="F500" s="299">
        <v>2993.029</v>
      </c>
      <c r="G500" s="50">
        <v>294.59500000000003</v>
      </c>
      <c r="H500" s="166">
        <v>355.82499999999999</v>
      </c>
      <c r="I500" s="68">
        <v>10</v>
      </c>
      <c r="J500" s="410">
        <v>0.215054</v>
      </c>
      <c r="K500" s="412">
        <v>18.412187500000002</v>
      </c>
      <c r="L500" s="277">
        <v>1.6</v>
      </c>
      <c r="M500" s="17"/>
      <c r="N500" s="22">
        <v>49</v>
      </c>
      <c r="O500" s="20">
        <v>36</v>
      </c>
      <c r="P500" s="20">
        <v>11</v>
      </c>
      <c r="Q500" s="240">
        <v>2</v>
      </c>
      <c r="R500" s="269">
        <v>0</v>
      </c>
      <c r="S500" s="50"/>
      <c r="T500" s="227">
        <v>5</v>
      </c>
      <c r="U500" s="172">
        <v>4</v>
      </c>
      <c r="V500" s="278">
        <v>0.30769230769230799</v>
      </c>
    </row>
    <row r="501" spans="2:22" ht="13.5">
      <c r="B501" s="1240">
        <v>201508</v>
      </c>
      <c r="C501" s="197" t="s">
        <v>377</v>
      </c>
      <c r="D501" s="198" t="s">
        <v>849</v>
      </c>
      <c r="E501" s="198" t="s">
        <v>850</v>
      </c>
      <c r="F501" s="298">
        <v>4748.9130000000096</v>
      </c>
      <c r="G501" s="210">
        <v>560.95100000000002</v>
      </c>
      <c r="H501" s="208">
        <v>530.39099999999996</v>
      </c>
      <c r="I501" s="202">
        <v>23</v>
      </c>
      <c r="J501" s="411">
        <v>0.24598900000000001</v>
      </c>
      <c r="K501" s="413">
        <v>15.581972222221999</v>
      </c>
      <c r="L501" s="276">
        <v>1.5652170000000001</v>
      </c>
      <c r="M501" s="17"/>
      <c r="N501" s="205">
        <v>99</v>
      </c>
      <c r="O501" s="206">
        <v>74</v>
      </c>
      <c r="P501" s="206">
        <v>20</v>
      </c>
      <c r="Q501" s="241">
        <v>5</v>
      </c>
      <c r="R501" s="270">
        <v>12</v>
      </c>
      <c r="S501" s="210">
        <v>2</v>
      </c>
      <c r="T501" s="228">
        <v>21</v>
      </c>
      <c r="U501" s="208">
        <v>14</v>
      </c>
      <c r="V501" s="209">
        <v>0.56000000000000005</v>
      </c>
    </row>
    <row r="502" spans="2:22" ht="13.5">
      <c r="B502" s="1240">
        <v>201508</v>
      </c>
      <c r="C502" s="195" t="s">
        <v>377</v>
      </c>
      <c r="D502" s="196" t="s">
        <v>804</v>
      </c>
      <c r="E502" s="196" t="s">
        <v>805</v>
      </c>
      <c r="F502" s="299">
        <v>5473.8459999999995</v>
      </c>
      <c r="G502" s="50">
        <v>994.47</v>
      </c>
      <c r="H502" s="166">
        <v>957.78499999999997</v>
      </c>
      <c r="I502" s="68">
        <v>31</v>
      </c>
      <c r="J502" s="410">
        <v>0.33155099999999998</v>
      </c>
      <c r="K502" s="412">
        <v>18.081272727272999</v>
      </c>
      <c r="L502" s="277">
        <v>1.774194</v>
      </c>
      <c r="M502" s="17"/>
      <c r="N502" s="22">
        <v>95</v>
      </c>
      <c r="O502" s="20">
        <v>66</v>
      </c>
      <c r="P502" s="20">
        <v>26</v>
      </c>
      <c r="Q502" s="240">
        <v>3</v>
      </c>
      <c r="R502" s="269">
        <v>6</v>
      </c>
      <c r="S502" s="50">
        <v>1</v>
      </c>
      <c r="T502" s="227">
        <v>8</v>
      </c>
      <c r="U502" s="172">
        <v>8</v>
      </c>
      <c r="V502" s="278">
        <v>0.27586206896551702</v>
      </c>
    </row>
    <row r="503" spans="2:22" ht="13.5">
      <c r="B503" s="1240">
        <v>201508</v>
      </c>
      <c r="C503" s="197" t="s">
        <v>377</v>
      </c>
      <c r="D503" s="198" t="s">
        <v>999</v>
      </c>
      <c r="E503" s="198" t="s">
        <v>1060</v>
      </c>
      <c r="F503" s="298">
        <v>1568.375</v>
      </c>
      <c r="G503" s="210">
        <v>155.11199999999999</v>
      </c>
      <c r="H503" s="208">
        <v>153.96100000000001</v>
      </c>
      <c r="I503" s="202">
        <v>13</v>
      </c>
      <c r="J503" s="411">
        <v>0.24761900000000001</v>
      </c>
      <c r="K503" s="413">
        <v>11.931692307692</v>
      </c>
      <c r="L503" s="276">
        <v>1</v>
      </c>
      <c r="M503" s="17"/>
      <c r="N503" s="205">
        <v>62</v>
      </c>
      <c r="O503" s="206">
        <v>43</v>
      </c>
      <c r="P503" s="206">
        <v>19</v>
      </c>
      <c r="Q503" s="241">
        <v>0</v>
      </c>
      <c r="R503" s="270">
        <v>0</v>
      </c>
      <c r="S503" s="210">
        <v>5</v>
      </c>
      <c r="T503" s="228">
        <v>14</v>
      </c>
      <c r="U503" s="208">
        <v>9</v>
      </c>
      <c r="V503" s="209">
        <v>0.47368421052631599</v>
      </c>
    </row>
    <row r="504" spans="2:22" ht="13.5">
      <c r="B504" s="1240">
        <v>201508</v>
      </c>
      <c r="C504" s="195" t="s">
        <v>377</v>
      </c>
      <c r="D504" s="196" t="s">
        <v>1000</v>
      </c>
      <c r="E504" s="196" t="s">
        <v>1061</v>
      </c>
      <c r="F504" s="299">
        <v>3104.9140000000002</v>
      </c>
      <c r="G504" s="50">
        <v>410.30200000000002</v>
      </c>
      <c r="H504" s="166">
        <v>382.608</v>
      </c>
      <c r="I504" s="68">
        <v>24</v>
      </c>
      <c r="J504" s="410">
        <v>0.24870500000000001</v>
      </c>
      <c r="K504" s="412">
        <v>10.797421052632</v>
      </c>
      <c r="L504" s="277">
        <v>1.5833330000000001</v>
      </c>
      <c r="M504" s="17"/>
      <c r="N504" s="22">
        <v>104</v>
      </c>
      <c r="O504" s="20">
        <v>80</v>
      </c>
      <c r="P504" s="20">
        <v>24</v>
      </c>
      <c r="Q504" s="240">
        <v>0</v>
      </c>
      <c r="R504" s="269">
        <v>2</v>
      </c>
      <c r="S504" s="50">
        <v>2</v>
      </c>
      <c r="T504" s="227">
        <v>15</v>
      </c>
      <c r="U504" s="172">
        <v>7</v>
      </c>
      <c r="V504" s="278">
        <v>0.29166666666666702</v>
      </c>
    </row>
    <row r="505" spans="2:22" ht="13.5">
      <c r="B505" s="1240">
        <v>201508</v>
      </c>
      <c r="C505" s="197" t="s">
        <v>377</v>
      </c>
      <c r="D505" s="198" t="s">
        <v>540</v>
      </c>
      <c r="E505" s="198" t="s">
        <v>541</v>
      </c>
      <c r="F505" s="298">
        <v>2018.2560000000001</v>
      </c>
      <c r="G505" s="210">
        <v>182.63900000000001</v>
      </c>
      <c r="H505" s="208">
        <v>182.63900000000001</v>
      </c>
      <c r="I505" s="202">
        <v>9</v>
      </c>
      <c r="J505" s="411">
        <v>0.19148899999999999</v>
      </c>
      <c r="K505" s="413">
        <v>13.045642857142999</v>
      </c>
      <c r="L505" s="276">
        <v>1.5555559999999999</v>
      </c>
      <c r="M505" s="17"/>
      <c r="N505" s="205">
        <v>47</v>
      </c>
      <c r="O505" s="206">
        <v>26</v>
      </c>
      <c r="P505" s="206">
        <v>14</v>
      </c>
      <c r="Q505" s="241">
        <v>7</v>
      </c>
      <c r="R505" s="270">
        <v>3</v>
      </c>
      <c r="S505" s="210"/>
      <c r="T505" s="228">
        <v>3</v>
      </c>
      <c r="U505" s="208">
        <v>3</v>
      </c>
      <c r="V505" s="209">
        <v>0.14285714285714299</v>
      </c>
    </row>
    <row r="506" spans="2:22" ht="13.5">
      <c r="B506" s="1240">
        <v>201508</v>
      </c>
      <c r="C506" s="195" t="s">
        <v>377</v>
      </c>
      <c r="D506" s="196" t="s">
        <v>1459</v>
      </c>
      <c r="E506" s="196" t="s">
        <v>1460</v>
      </c>
      <c r="F506" s="299">
        <v>347.38099999999997</v>
      </c>
      <c r="G506" s="50">
        <v>146.101</v>
      </c>
      <c r="H506" s="166">
        <v>140.74600000000001</v>
      </c>
      <c r="I506" s="68">
        <v>10</v>
      </c>
      <c r="J506" s="410">
        <v>0.45454499999999998</v>
      </c>
      <c r="K506" s="412">
        <v>11.238538461538001</v>
      </c>
      <c r="L506" s="277">
        <v>1.3</v>
      </c>
      <c r="M506" s="17"/>
      <c r="N506" s="22">
        <v>27</v>
      </c>
      <c r="O506" s="20">
        <v>21</v>
      </c>
      <c r="P506" s="20">
        <v>6</v>
      </c>
      <c r="Q506" s="240">
        <v>0</v>
      </c>
      <c r="R506" s="269">
        <v>0</v>
      </c>
      <c r="S506" s="50">
        <v>1</v>
      </c>
      <c r="T506" s="227">
        <v>9</v>
      </c>
      <c r="U506" s="172">
        <v>6</v>
      </c>
      <c r="V506" s="278">
        <v>1</v>
      </c>
    </row>
    <row r="507" spans="2:22" ht="13.5">
      <c r="B507" s="1240">
        <v>201508</v>
      </c>
      <c r="C507" s="197" t="s">
        <v>377</v>
      </c>
      <c r="D507" s="198" t="s">
        <v>35</v>
      </c>
      <c r="E507" s="198" t="s">
        <v>9</v>
      </c>
      <c r="F507" s="298">
        <v>3009.83499999999</v>
      </c>
      <c r="G507" s="210">
        <v>309.14299999999997</v>
      </c>
      <c r="H507" s="208">
        <v>302.274</v>
      </c>
      <c r="I507" s="202">
        <v>15</v>
      </c>
      <c r="J507" s="411">
        <v>0.30612200000000001</v>
      </c>
      <c r="K507" s="413">
        <v>16.270684210525999</v>
      </c>
      <c r="L507" s="276">
        <v>1.266667</v>
      </c>
      <c r="M507" s="17"/>
      <c r="N507" s="205">
        <v>48</v>
      </c>
      <c r="O507" s="206">
        <v>36</v>
      </c>
      <c r="P507" s="206">
        <v>11</v>
      </c>
      <c r="Q507" s="241">
        <v>1</v>
      </c>
      <c r="R507" s="270">
        <v>5</v>
      </c>
      <c r="S507" s="210"/>
      <c r="T507" s="228">
        <v>3</v>
      </c>
      <c r="U507" s="208">
        <v>3</v>
      </c>
      <c r="V507" s="209">
        <v>0.25</v>
      </c>
    </row>
    <row r="508" spans="2:22" ht="13.5">
      <c r="B508" s="1240">
        <v>201508</v>
      </c>
      <c r="C508" s="195" t="s">
        <v>377</v>
      </c>
      <c r="D508" s="196" t="s">
        <v>645</v>
      </c>
      <c r="E508" s="196" t="s">
        <v>606</v>
      </c>
      <c r="F508" s="299">
        <v>6870.8820000000296</v>
      </c>
      <c r="G508" s="50">
        <v>535.63699999999994</v>
      </c>
      <c r="H508" s="166">
        <v>542.61500000000001</v>
      </c>
      <c r="I508" s="68">
        <v>17</v>
      </c>
      <c r="J508" s="410">
        <v>0.17977499999999999</v>
      </c>
      <c r="K508" s="412">
        <v>21.42548</v>
      </c>
      <c r="L508" s="277">
        <v>1.470588</v>
      </c>
      <c r="M508" s="17"/>
      <c r="N508" s="22">
        <v>89</v>
      </c>
      <c r="O508" s="20">
        <v>71</v>
      </c>
      <c r="P508" s="20">
        <v>13</v>
      </c>
      <c r="Q508" s="240">
        <v>5</v>
      </c>
      <c r="R508" s="269">
        <v>8</v>
      </c>
      <c r="S508" s="50"/>
      <c r="T508" s="227">
        <v>6</v>
      </c>
      <c r="U508" s="172">
        <v>6</v>
      </c>
      <c r="V508" s="278">
        <v>0.33333333333333298</v>
      </c>
    </row>
    <row r="509" spans="2:22" ht="13.5">
      <c r="B509" s="1240">
        <v>201508</v>
      </c>
      <c r="C509" s="197" t="s">
        <v>377</v>
      </c>
      <c r="D509" s="198" t="s">
        <v>700</v>
      </c>
      <c r="E509" s="198" t="s">
        <v>701</v>
      </c>
      <c r="F509" s="298">
        <v>4323.5549999999903</v>
      </c>
      <c r="G509" s="210">
        <v>419.51499999999999</v>
      </c>
      <c r="H509" s="208">
        <v>354.68900000000002</v>
      </c>
      <c r="I509" s="202">
        <v>17</v>
      </c>
      <c r="J509" s="411">
        <v>0.24285699999999999</v>
      </c>
      <c r="K509" s="413">
        <v>20.975750000000001</v>
      </c>
      <c r="L509" s="276">
        <v>1.176471</v>
      </c>
      <c r="M509" s="17"/>
      <c r="N509" s="205">
        <v>71</v>
      </c>
      <c r="O509" s="206">
        <v>46</v>
      </c>
      <c r="P509" s="206">
        <v>21</v>
      </c>
      <c r="Q509" s="241">
        <v>4</v>
      </c>
      <c r="R509" s="270">
        <v>11</v>
      </c>
      <c r="S509" s="210">
        <v>2</v>
      </c>
      <c r="T509" s="228">
        <v>11</v>
      </c>
      <c r="U509" s="208">
        <v>9</v>
      </c>
      <c r="V509" s="209">
        <v>0.36</v>
      </c>
    </row>
    <row r="510" spans="2:22" ht="13.5">
      <c r="B510" s="1240">
        <v>201508</v>
      </c>
      <c r="C510" s="195" t="s">
        <v>377</v>
      </c>
      <c r="D510" s="196" t="s">
        <v>1312</v>
      </c>
      <c r="E510" s="196" t="s">
        <v>1665</v>
      </c>
      <c r="F510" s="299">
        <v>1229.7750000000001</v>
      </c>
      <c r="G510" s="50">
        <v>397.13200000000001</v>
      </c>
      <c r="H510" s="166">
        <v>390.73200000000003</v>
      </c>
      <c r="I510" s="68">
        <v>10</v>
      </c>
      <c r="J510" s="410">
        <v>0.235294</v>
      </c>
      <c r="K510" s="412">
        <v>22.062888888888999</v>
      </c>
      <c r="L510" s="277">
        <v>1.8</v>
      </c>
      <c r="M510" s="17"/>
      <c r="N510" s="22">
        <v>45</v>
      </c>
      <c r="O510" s="20">
        <v>32</v>
      </c>
      <c r="P510" s="20">
        <v>10</v>
      </c>
      <c r="Q510" s="240">
        <v>3</v>
      </c>
      <c r="R510" s="269">
        <v>4</v>
      </c>
      <c r="S510" s="50"/>
      <c r="T510" s="227">
        <v>9</v>
      </c>
      <c r="U510" s="172">
        <v>6</v>
      </c>
      <c r="V510" s="278">
        <v>0.46153846153846201</v>
      </c>
    </row>
    <row r="511" spans="2:22" ht="13.5">
      <c r="B511" s="1240">
        <v>201508</v>
      </c>
      <c r="C511" s="197" t="s">
        <v>377</v>
      </c>
      <c r="D511" s="198" t="s">
        <v>1563</v>
      </c>
      <c r="E511" s="198" t="s">
        <v>1564</v>
      </c>
      <c r="F511" s="298">
        <v>158.42400000000001</v>
      </c>
      <c r="G511" s="210">
        <v>35.319000000000003</v>
      </c>
      <c r="H511" s="208">
        <v>35.319000000000003</v>
      </c>
      <c r="I511" s="202">
        <v>2</v>
      </c>
      <c r="J511" s="411">
        <v>0.12903200000000001</v>
      </c>
      <c r="K511" s="413">
        <v>17.659500000000001</v>
      </c>
      <c r="L511" s="276">
        <v>1</v>
      </c>
      <c r="M511" s="17"/>
      <c r="N511" s="205">
        <v>16</v>
      </c>
      <c r="O511" s="206">
        <v>13</v>
      </c>
      <c r="P511" s="206">
        <v>3</v>
      </c>
      <c r="Q511" s="241">
        <v>0</v>
      </c>
      <c r="R511" s="270">
        <v>0</v>
      </c>
      <c r="S511" s="210"/>
      <c r="T511" s="228">
        <v>1</v>
      </c>
      <c r="U511" s="208">
        <v>1</v>
      </c>
      <c r="V511" s="209">
        <v>0.33333333333333298</v>
      </c>
    </row>
    <row r="512" spans="2:22" ht="13.5">
      <c r="B512" s="1240">
        <v>201508</v>
      </c>
      <c r="C512" s="195" t="s">
        <v>377</v>
      </c>
      <c r="D512" s="196" t="s">
        <v>542</v>
      </c>
      <c r="E512" s="196" t="s">
        <v>397</v>
      </c>
      <c r="F512" s="299">
        <v>2276.37</v>
      </c>
      <c r="G512" s="50">
        <v>106.655</v>
      </c>
      <c r="H512" s="166">
        <v>128.12100000000001</v>
      </c>
      <c r="I512" s="68">
        <v>11</v>
      </c>
      <c r="J512" s="410">
        <v>0.151724</v>
      </c>
      <c r="K512" s="412">
        <v>9.6959090909089998</v>
      </c>
      <c r="L512" s="277">
        <v>1</v>
      </c>
      <c r="M512" s="17"/>
      <c r="N512" s="22">
        <v>69</v>
      </c>
      <c r="O512" s="20">
        <v>50</v>
      </c>
      <c r="P512" s="20">
        <v>14</v>
      </c>
      <c r="Q512" s="240">
        <v>5</v>
      </c>
      <c r="R512" s="269">
        <v>14</v>
      </c>
      <c r="S512" s="50"/>
      <c r="T512" s="227">
        <v>7</v>
      </c>
      <c r="U512" s="172">
        <v>6</v>
      </c>
      <c r="V512" s="278">
        <v>0.31578947368421101</v>
      </c>
    </row>
    <row r="513" spans="2:22" ht="13.5">
      <c r="B513" s="1240">
        <v>201508</v>
      </c>
      <c r="C513" s="197" t="s">
        <v>377</v>
      </c>
      <c r="D513" s="198" t="s">
        <v>806</v>
      </c>
      <c r="E513" s="198" t="s">
        <v>807</v>
      </c>
      <c r="F513" s="298">
        <v>4686.9939999999997</v>
      </c>
      <c r="G513" s="210">
        <v>209.23699999999999</v>
      </c>
      <c r="H513" s="208">
        <v>200.11699999999999</v>
      </c>
      <c r="I513" s="202">
        <v>12</v>
      </c>
      <c r="J513" s="411">
        <v>0.23300999999999999</v>
      </c>
      <c r="K513" s="413">
        <v>16.095153846153998</v>
      </c>
      <c r="L513" s="276">
        <v>1.0833330000000001</v>
      </c>
      <c r="M513" s="17"/>
      <c r="N513" s="205">
        <v>52</v>
      </c>
      <c r="O513" s="206">
        <v>37</v>
      </c>
      <c r="P513" s="206">
        <v>11</v>
      </c>
      <c r="Q513" s="241">
        <v>4</v>
      </c>
      <c r="R513" s="270">
        <v>6</v>
      </c>
      <c r="S513" s="210"/>
      <c r="T513" s="228">
        <v>7</v>
      </c>
      <c r="U513" s="208">
        <v>5</v>
      </c>
      <c r="V513" s="209">
        <v>0.33333333333333298</v>
      </c>
    </row>
    <row r="514" spans="2:22" ht="13.5">
      <c r="B514" s="1240">
        <v>201508</v>
      </c>
      <c r="C514" s="195" t="s">
        <v>377</v>
      </c>
      <c r="D514" s="196" t="s">
        <v>559</v>
      </c>
      <c r="E514" s="196" t="s">
        <v>555</v>
      </c>
      <c r="F514" s="299">
        <v>2358.6619999999898</v>
      </c>
      <c r="G514" s="50">
        <v>303.31099999999998</v>
      </c>
      <c r="H514" s="166">
        <v>285.798</v>
      </c>
      <c r="I514" s="68">
        <v>19</v>
      </c>
      <c r="J514" s="410">
        <v>0.34234199999999998</v>
      </c>
      <c r="K514" s="412">
        <v>14.443380952381</v>
      </c>
      <c r="L514" s="277">
        <v>1.1052630000000001</v>
      </c>
      <c r="M514" s="17"/>
      <c r="N514" s="22">
        <v>57</v>
      </c>
      <c r="O514" s="20">
        <v>43</v>
      </c>
      <c r="P514" s="20">
        <v>12</v>
      </c>
      <c r="Q514" s="240">
        <v>2</v>
      </c>
      <c r="R514" s="269">
        <v>5</v>
      </c>
      <c r="S514" s="50"/>
      <c r="T514" s="227">
        <v>8</v>
      </c>
      <c r="U514" s="172">
        <v>7</v>
      </c>
      <c r="V514" s="278">
        <v>0.5</v>
      </c>
    </row>
    <row r="515" spans="2:22" ht="13.5">
      <c r="B515" s="1240">
        <v>201508</v>
      </c>
      <c r="C515" s="197" t="s">
        <v>378</v>
      </c>
      <c r="D515" s="198" t="s">
        <v>998</v>
      </c>
      <c r="E515" s="198" t="s">
        <v>1668</v>
      </c>
      <c r="F515" s="298">
        <v>4823.3780000000097</v>
      </c>
      <c r="G515" s="210">
        <v>423.04899999999998</v>
      </c>
      <c r="H515" s="208">
        <v>399.55</v>
      </c>
      <c r="I515" s="202">
        <v>34</v>
      </c>
      <c r="J515" s="411">
        <v>0.24727299999999999</v>
      </c>
      <c r="K515" s="413">
        <v>11.751361111111001</v>
      </c>
      <c r="L515" s="276">
        <v>1.058824</v>
      </c>
      <c r="M515" s="17"/>
      <c r="N515" s="205">
        <v>140</v>
      </c>
      <c r="O515" s="206">
        <v>110</v>
      </c>
      <c r="P515" s="206">
        <v>23</v>
      </c>
      <c r="Q515" s="241">
        <v>7</v>
      </c>
      <c r="R515" s="270">
        <v>0</v>
      </c>
      <c r="S515" s="210">
        <v>1</v>
      </c>
      <c r="T515" s="228">
        <v>4</v>
      </c>
      <c r="U515" s="208">
        <v>4</v>
      </c>
      <c r="V515" s="209">
        <v>0.133333333333333</v>
      </c>
    </row>
    <row r="516" spans="2:22" ht="13.5">
      <c r="B516" s="1240">
        <v>201508</v>
      </c>
      <c r="C516" s="195" t="s">
        <v>378</v>
      </c>
      <c r="D516" s="196" t="s">
        <v>1313</v>
      </c>
      <c r="E516" s="196" t="s">
        <v>1314</v>
      </c>
      <c r="F516" s="299">
        <v>1941.2329999999999</v>
      </c>
      <c r="G516" s="50">
        <v>271.14499999999998</v>
      </c>
      <c r="H516" s="166">
        <v>260.86399999999998</v>
      </c>
      <c r="I516" s="68">
        <v>21</v>
      </c>
      <c r="J516" s="410">
        <v>0.235955</v>
      </c>
      <c r="K516" s="412">
        <v>10.845800000000001</v>
      </c>
      <c r="L516" s="277">
        <v>1.1904760000000001</v>
      </c>
      <c r="M516" s="17"/>
      <c r="N516" s="22">
        <v>92</v>
      </c>
      <c r="O516" s="20">
        <v>76</v>
      </c>
      <c r="P516" s="20">
        <v>16</v>
      </c>
      <c r="Q516" s="240">
        <v>0</v>
      </c>
      <c r="R516" s="269">
        <v>13</v>
      </c>
      <c r="S516" s="50">
        <v>1</v>
      </c>
      <c r="T516" s="227">
        <v>18</v>
      </c>
      <c r="U516" s="172">
        <v>12</v>
      </c>
      <c r="V516" s="278">
        <v>0.75</v>
      </c>
    </row>
    <row r="517" spans="2:22" ht="13.5">
      <c r="B517" s="1240">
        <v>201508</v>
      </c>
      <c r="C517" s="197" t="s">
        <v>378</v>
      </c>
      <c r="D517" s="198" t="s">
        <v>1001</v>
      </c>
      <c r="E517" s="198" t="s">
        <v>1059</v>
      </c>
      <c r="F517" s="298">
        <v>748.15499999999997</v>
      </c>
      <c r="G517" s="210">
        <v>117.72</v>
      </c>
      <c r="H517" s="208">
        <v>106.46899999999999</v>
      </c>
      <c r="I517" s="202">
        <v>6</v>
      </c>
      <c r="J517" s="411">
        <v>0.22641500000000001</v>
      </c>
      <c r="K517" s="413">
        <v>11.772</v>
      </c>
      <c r="L517" s="276">
        <v>1.6666669999999999</v>
      </c>
      <c r="M517" s="17"/>
      <c r="N517" s="205">
        <v>29</v>
      </c>
      <c r="O517" s="206">
        <v>22</v>
      </c>
      <c r="P517" s="206">
        <v>7</v>
      </c>
      <c r="Q517" s="241">
        <v>0</v>
      </c>
      <c r="R517" s="270">
        <v>1</v>
      </c>
      <c r="S517" s="210"/>
      <c r="T517" s="228">
        <v>6</v>
      </c>
      <c r="U517" s="208">
        <v>4</v>
      </c>
      <c r="V517" s="209">
        <v>0.57142857142857095</v>
      </c>
    </row>
    <row r="518" spans="2:22" ht="13.5">
      <c r="B518" s="1240">
        <v>201508</v>
      </c>
      <c r="C518" s="195" t="s">
        <v>378</v>
      </c>
      <c r="D518" s="196" t="s">
        <v>572</v>
      </c>
      <c r="E518" s="196" t="s">
        <v>1844</v>
      </c>
      <c r="F518" s="299">
        <v>1839.7380000000001</v>
      </c>
      <c r="G518" s="50">
        <v>243.768</v>
      </c>
      <c r="H518" s="166">
        <v>237.405</v>
      </c>
      <c r="I518" s="68">
        <v>8</v>
      </c>
      <c r="J518" s="410">
        <v>0.119403</v>
      </c>
      <c r="K518" s="412">
        <v>20.314</v>
      </c>
      <c r="L518" s="277">
        <v>1.5</v>
      </c>
      <c r="M518" s="17"/>
      <c r="N518" s="22">
        <v>63</v>
      </c>
      <c r="O518" s="20">
        <v>46</v>
      </c>
      <c r="P518" s="20">
        <v>13</v>
      </c>
      <c r="Q518" s="240">
        <v>4</v>
      </c>
      <c r="R518" s="269">
        <v>12</v>
      </c>
      <c r="S518" s="50"/>
      <c r="T518" s="227">
        <v>4</v>
      </c>
      <c r="U518" s="172">
        <v>4</v>
      </c>
      <c r="V518" s="278">
        <v>0.23529411764705899</v>
      </c>
    </row>
    <row r="519" spans="2:22" ht="13.5">
      <c r="B519" s="1240">
        <v>201508</v>
      </c>
      <c r="C519" s="197" t="s">
        <v>378</v>
      </c>
      <c r="D519" s="198" t="s">
        <v>133</v>
      </c>
      <c r="E519" s="198" t="s">
        <v>142</v>
      </c>
      <c r="F519" s="298">
        <v>7665.33900000002</v>
      </c>
      <c r="G519" s="210">
        <v>779.322</v>
      </c>
      <c r="H519" s="208">
        <v>745.45299999999997</v>
      </c>
      <c r="I519" s="202">
        <v>43</v>
      </c>
      <c r="J519" s="411">
        <v>0.27741900000000003</v>
      </c>
      <c r="K519" s="413">
        <v>14.169490909091</v>
      </c>
      <c r="L519" s="276">
        <v>1.2790699999999999</v>
      </c>
      <c r="M519" s="17"/>
      <c r="N519" s="205">
        <v>136</v>
      </c>
      <c r="O519" s="206">
        <v>99</v>
      </c>
      <c r="P519" s="206">
        <v>35</v>
      </c>
      <c r="Q519" s="241">
        <v>2</v>
      </c>
      <c r="R519" s="270">
        <v>63</v>
      </c>
      <c r="S519" s="210">
        <v>3</v>
      </c>
      <c r="T519" s="228">
        <v>22</v>
      </c>
      <c r="U519" s="208">
        <v>10</v>
      </c>
      <c r="V519" s="209">
        <v>0.27027027027027001</v>
      </c>
    </row>
    <row r="520" spans="2:22" ht="13.5">
      <c r="B520" s="1240">
        <v>201508</v>
      </c>
      <c r="C520" s="195" t="s">
        <v>378</v>
      </c>
      <c r="D520" s="196" t="s">
        <v>570</v>
      </c>
      <c r="E520" s="196" t="s">
        <v>566</v>
      </c>
      <c r="F520" s="299">
        <v>5177.5339999999997</v>
      </c>
      <c r="G520" s="50">
        <v>242.58600000000001</v>
      </c>
      <c r="H520" s="166">
        <v>288.11599999999999</v>
      </c>
      <c r="I520" s="68">
        <v>16</v>
      </c>
      <c r="J520" s="410">
        <v>0.18390799999999999</v>
      </c>
      <c r="K520" s="412">
        <v>16.1724</v>
      </c>
      <c r="L520" s="277">
        <v>0.9375</v>
      </c>
      <c r="M520" s="17"/>
      <c r="N520" s="22">
        <v>86</v>
      </c>
      <c r="O520" s="20">
        <v>67</v>
      </c>
      <c r="P520" s="20">
        <v>17</v>
      </c>
      <c r="Q520" s="240">
        <v>2</v>
      </c>
      <c r="R520" s="269">
        <v>11</v>
      </c>
      <c r="S520" s="50"/>
      <c r="T520" s="227">
        <v>9</v>
      </c>
      <c r="U520" s="172">
        <v>7</v>
      </c>
      <c r="V520" s="278">
        <v>0.36842105263157898</v>
      </c>
    </row>
    <row r="521" spans="2:22" ht="13.5">
      <c r="B521" s="1240">
        <v>201508</v>
      </c>
      <c r="C521" s="197" t="s">
        <v>378</v>
      </c>
      <c r="D521" s="198" t="s">
        <v>608</v>
      </c>
      <c r="E521" s="198" t="s">
        <v>607</v>
      </c>
      <c r="F521" s="298">
        <v>1648.047</v>
      </c>
      <c r="G521" s="210">
        <v>108.471</v>
      </c>
      <c r="H521" s="208">
        <v>112.89100000000001</v>
      </c>
      <c r="I521" s="202">
        <v>8</v>
      </c>
      <c r="J521" s="411">
        <v>0.158416</v>
      </c>
      <c r="K521" s="413">
        <v>13.558875</v>
      </c>
      <c r="L521" s="276">
        <v>1</v>
      </c>
      <c r="M521" s="17"/>
      <c r="N521" s="205">
        <v>49</v>
      </c>
      <c r="O521" s="206">
        <v>37</v>
      </c>
      <c r="P521" s="206">
        <v>11</v>
      </c>
      <c r="Q521" s="241">
        <v>1</v>
      </c>
      <c r="R521" s="270">
        <v>7</v>
      </c>
      <c r="S521" s="210">
        <v>1</v>
      </c>
      <c r="T521" s="228">
        <v>3</v>
      </c>
      <c r="U521" s="208">
        <v>3</v>
      </c>
      <c r="V521" s="209">
        <v>0.25</v>
      </c>
    </row>
    <row r="522" spans="2:22" ht="13.5">
      <c r="B522" s="1240">
        <v>201508</v>
      </c>
      <c r="C522" s="195" t="s">
        <v>378</v>
      </c>
      <c r="D522" s="196" t="s">
        <v>913</v>
      </c>
      <c r="E522" s="196" t="s">
        <v>1242</v>
      </c>
      <c r="F522" s="299">
        <v>872.73900000000003</v>
      </c>
      <c r="G522" s="50">
        <v>222.364</v>
      </c>
      <c r="H522" s="166">
        <v>218.631</v>
      </c>
      <c r="I522" s="68">
        <v>17</v>
      </c>
      <c r="J522" s="410">
        <v>0.25757600000000003</v>
      </c>
      <c r="K522" s="412">
        <v>11.1182</v>
      </c>
      <c r="L522" s="277">
        <v>1.176471</v>
      </c>
      <c r="M522" s="17"/>
      <c r="N522" s="22">
        <v>76</v>
      </c>
      <c r="O522" s="20">
        <v>58</v>
      </c>
      <c r="P522" s="20">
        <v>18</v>
      </c>
      <c r="Q522" s="240">
        <v>0</v>
      </c>
      <c r="R522" s="269">
        <v>0</v>
      </c>
      <c r="S522" s="50">
        <v>3</v>
      </c>
      <c r="T522" s="227">
        <v>17</v>
      </c>
      <c r="U522" s="172">
        <v>9</v>
      </c>
      <c r="V522" s="278">
        <v>0.5</v>
      </c>
    </row>
    <row r="523" spans="2:22" ht="13.5">
      <c r="B523" s="1240">
        <v>201508</v>
      </c>
      <c r="C523" s="197" t="s">
        <v>378</v>
      </c>
      <c r="D523" s="198" t="s">
        <v>728</v>
      </c>
      <c r="E523" s="198" t="s">
        <v>1667</v>
      </c>
      <c r="F523" s="298">
        <v>1875.7670000000001</v>
      </c>
      <c r="G523" s="210">
        <v>176.67400000000001</v>
      </c>
      <c r="H523" s="208">
        <v>176.67400000000001</v>
      </c>
      <c r="I523" s="202">
        <v>16</v>
      </c>
      <c r="J523" s="411">
        <v>0.30476199999999998</v>
      </c>
      <c r="K523" s="413">
        <v>8.8337000000000003</v>
      </c>
      <c r="L523" s="276">
        <v>1.25</v>
      </c>
      <c r="M523" s="17"/>
      <c r="N523" s="205">
        <v>54</v>
      </c>
      <c r="O523" s="206">
        <v>41</v>
      </c>
      <c r="P523" s="206">
        <v>9</v>
      </c>
      <c r="Q523" s="241">
        <v>4</v>
      </c>
      <c r="R523" s="270">
        <v>4</v>
      </c>
      <c r="S523" s="210">
        <v>2</v>
      </c>
      <c r="T523" s="228">
        <v>5</v>
      </c>
      <c r="U523" s="208">
        <v>3</v>
      </c>
      <c r="V523" s="209">
        <v>0.230769230769231</v>
      </c>
    </row>
    <row r="524" spans="2:22" ht="13.5">
      <c r="B524" s="1240">
        <v>201508</v>
      </c>
      <c r="C524" s="195" t="s">
        <v>378</v>
      </c>
      <c r="D524" s="196" t="s">
        <v>136</v>
      </c>
      <c r="E524" s="196" t="s">
        <v>141</v>
      </c>
      <c r="F524" s="299">
        <v>2944.62</v>
      </c>
      <c r="G524" s="50">
        <v>480.03199999999998</v>
      </c>
      <c r="H524" s="166">
        <v>459.666</v>
      </c>
      <c r="I524" s="68">
        <v>24</v>
      </c>
      <c r="J524" s="410">
        <v>0.375</v>
      </c>
      <c r="K524" s="412">
        <v>15.000999999999999</v>
      </c>
      <c r="L524" s="277">
        <v>1.3333330000000001</v>
      </c>
      <c r="M524" s="17"/>
      <c r="N524" s="22">
        <v>69</v>
      </c>
      <c r="O524" s="20">
        <v>55</v>
      </c>
      <c r="P524" s="20">
        <v>10</v>
      </c>
      <c r="Q524" s="240">
        <v>4</v>
      </c>
      <c r="R524" s="269">
        <v>2</v>
      </c>
      <c r="S524" s="50"/>
      <c r="T524" s="227">
        <v>12</v>
      </c>
      <c r="U524" s="172">
        <v>8</v>
      </c>
      <c r="V524" s="278">
        <v>0.57142857142857095</v>
      </c>
    </row>
    <row r="525" spans="2:22" ht="13.5">
      <c r="B525" s="1240">
        <v>201508</v>
      </c>
      <c r="C525" s="197" t="s">
        <v>378</v>
      </c>
      <c r="D525" s="198" t="s">
        <v>571</v>
      </c>
      <c r="E525" s="198" t="s">
        <v>567</v>
      </c>
      <c r="F525" s="298">
        <v>2974.2660000000001</v>
      </c>
      <c r="G525" s="210">
        <v>226.137</v>
      </c>
      <c r="H525" s="208">
        <v>226.137</v>
      </c>
      <c r="I525" s="202">
        <v>19</v>
      </c>
      <c r="J525" s="411">
        <v>0.18181800000000001</v>
      </c>
      <c r="K525" s="413">
        <v>10.768428571429</v>
      </c>
      <c r="L525" s="276">
        <v>1.1052630000000001</v>
      </c>
      <c r="M525" s="17"/>
      <c r="N525" s="205">
        <v>112</v>
      </c>
      <c r="O525" s="206">
        <v>95</v>
      </c>
      <c r="P525" s="206">
        <v>16</v>
      </c>
      <c r="Q525" s="241">
        <v>1</v>
      </c>
      <c r="R525" s="270">
        <v>3</v>
      </c>
      <c r="S525" s="210"/>
      <c r="T525" s="228">
        <v>18</v>
      </c>
      <c r="U525" s="208">
        <v>7</v>
      </c>
      <c r="V525" s="209">
        <v>0.41176470588235298</v>
      </c>
    </row>
    <row r="526" spans="2:22" ht="13.5">
      <c r="B526" s="1240">
        <v>201508</v>
      </c>
      <c r="C526" s="195" t="s">
        <v>378</v>
      </c>
      <c r="D526" s="196" t="s">
        <v>1464</v>
      </c>
      <c r="E526" s="196" t="s">
        <v>1465</v>
      </c>
      <c r="F526" s="299">
        <v>436.97</v>
      </c>
      <c r="G526" s="50">
        <v>159.32</v>
      </c>
      <c r="H526" s="166">
        <v>159.32</v>
      </c>
      <c r="I526" s="68">
        <v>14</v>
      </c>
      <c r="J526" s="410">
        <v>0.30769200000000002</v>
      </c>
      <c r="K526" s="412">
        <v>13.276666666666999</v>
      </c>
      <c r="L526" s="277">
        <v>0.85714299999999999</v>
      </c>
      <c r="M526" s="17"/>
      <c r="N526" s="22">
        <v>53</v>
      </c>
      <c r="O526" s="20">
        <v>36</v>
      </c>
      <c r="P526" s="20">
        <v>16</v>
      </c>
      <c r="Q526" s="240">
        <v>1</v>
      </c>
      <c r="R526" s="269">
        <v>0</v>
      </c>
      <c r="S526" s="50">
        <v>5</v>
      </c>
      <c r="T526" s="227">
        <v>9</v>
      </c>
      <c r="U526" s="172">
        <v>6</v>
      </c>
      <c r="V526" s="278">
        <v>0.35294117647058798</v>
      </c>
    </row>
    <row r="527" spans="2:22" ht="13.5">
      <c r="B527" s="1240">
        <v>201508</v>
      </c>
      <c r="C527" s="197" t="s">
        <v>378</v>
      </c>
      <c r="D527" s="198" t="s">
        <v>573</v>
      </c>
      <c r="E527" s="198"/>
      <c r="F527" s="298">
        <v>570.25199999999995</v>
      </c>
      <c r="G527" s="210">
        <v>0</v>
      </c>
      <c r="H527" s="208">
        <v>0</v>
      </c>
      <c r="I527" s="202">
        <v>0</v>
      </c>
      <c r="J527" s="411">
        <v>0</v>
      </c>
      <c r="K527" s="413">
        <v>0</v>
      </c>
      <c r="L527" s="276">
        <v>0</v>
      </c>
      <c r="M527" s="17"/>
      <c r="N527" s="205">
        <v>0</v>
      </c>
      <c r="O527" s="206">
        <v>0</v>
      </c>
      <c r="P527" s="206">
        <v>0</v>
      </c>
      <c r="Q527" s="241">
        <v>0</v>
      </c>
      <c r="R527" s="270">
        <v>0</v>
      </c>
      <c r="S527" s="210"/>
      <c r="T527" s="228"/>
      <c r="U527" s="208"/>
      <c r="V527" s="209"/>
    </row>
    <row r="528" spans="2:22" ht="13.5">
      <c r="B528" s="1240">
        <v>201508</v>
      </c>
      <c r="C528" s="195" t="s">
        <v>378</v>
      </c>
      <c r="D528" s="196" t="s">
        <v>703</v>
      </c>
      <c r="E528" s="196" t="s">
        <v>704</v>
      </c>
      <c r="F528" s="299">
        <v>1830.384</v>
      </c>
      <c r="G528" s="50">
        <v>256.55399999999997</v>
      </c>
      <c r="H528" s="166">
        <v>254.125</v>
      </c>
      <c r="I528" s="68">
        <v>17</v>
      </c>
      <c r="J528" s="410">
        <v>0.34</v>
      </c>
      <c r="K528" s="412">
        <v>12.8277</v>
      </c>
      <c r="L528" s="277">
        <v>1.176471</v>
      </c>
      <c r="M528" s="17"/>
      <c r="N528" s="22">
        <v>53</v>
      </c>
      <c r="O528" s="20">
        <v>38</v>
      </c>
      <c r="P528" s="20">
        <v>14</v>
      </c>
      <c r="Q528" s="240">
        <v>1</v>
      </c>
      <c r="R528" s="269">
        <v>4</v>
      </c>
      <c r="S528" s="50">
        <v>3</v>
      </c>
      <c r="T528" s="227">
        <v>7</v>
      </c>
      <c r="U528" s="172">
        <v>4</v>
      </c>
      <c r="V528" s="278">
        <v>0.266666666666667</v>
      </c>
    </row>
    <row r="529" spans="2:22" ht="13.5">
      <c r="B529" s="1240">
        <v>201508</v>
      </c>
      <c r="C529" s="197" t="s">
        <v>378</v>
      </c>
      <c r="D529" s="198" t="s">
        <v>1461</v>
      </c>
      <c r="E529" s="198" t="s">
        <v>926</v>
      </c>
      <c r="F529" s="298">
        <v>1795.325</v>
      </c>
      <c r="G529" s="210">
        <v>586.03599999999994</v>
      </c>
      <c r="H529" s="208">
        <v>556.24400000000003</v>
      </c>
      <c r="I529" s="202">
        <v>19</v>
      </c>
      <c r="J529" s="411">
        <v>0.29921300000000001</v>
      </c>
      <c r="K529" s="413">
        <v>24.418166666666998</v>
      </c>
      <c r="L529" s="276">
        <v>1.263158</v>
      </c>
      <c r="M529" s="17"/>
      <c r="N529" s="205">
        <v>72</v>
      </c>
      <c r="O529" s="206">
        <v>50</v>
      </c>
      <c r="P529" s="206">
        <v>21</v>
      </c>
      <c r="Q529" s="241">
        <v>1</v>
      </c>
      <c r="R529" s="270">
        <v>1</v>
      </c>
      <c r="S529" s="210">
        <v>7</v>
      </c>
      <c r="T529" s="228">
        <v>11</v>
      </c>
      <c r="U529" s="208">
        <v>7</v>
      </c>
      <c r="V529" s="209">
        <v>0.31818181818181801</v>
      </c>
    </row>
    <row r="530" spans="2:22" ht="13.5">
      <c r="B530" s="1240">
        <v>201508</v>
      </c>
      <c r="C530" s="195" t="s">
        <v>378</v>
      </c>
      <c r="D530" s="196" t="s">
        <v>131</v>
      </c>
      <c r="E530" s="196" t="s">
        <v>140</v>
      </c>
      <c r="F530" s="299">
        <v>5230.9120000000003</v>
      </c>
      <c r="G530" s="50">
        <v>540.82899999999995</v>
      </c>
      <c r="H530" s="166">
        <v>525.03700000000003</v>
      </c>
      <c r="I530" s="68">
        <v>26</v>
      </c>
      <c r="J530" s="410">
        <v>0.29545500000000002</v>
      </c>
      <c r="K530" s="412">
        <v>21.63316</v>
      </c>
      <c r="L530" s="277">
        <v>0.961538</v>
      </c>
      <c r="M530" s="17"/>
      <c r="N530" s="22">
        <v>92</v>
      </c>
      <c r="O530" s="20">
        <v>62</v>
      </c>
      <c r="P530" s="20">
        <v>29</v>
      </c>
      <c r="Q530" s="240">
        <v>1</v>
      </c>
      <c r="R530" s="269">
        <v>8</v>
      </c>
      <c r="S530" s="50">
        <v>3</v>
      </c>
      <c r="T530" s="227">
        <v>13</v>
      </c>
      <c r="U530" s="172">
        <v>8</v>
      </c>
      <c r="V530" s="278">
        <v>0.266666666666667</v>
      </c>
    </row>
    <row r="531" spans="2:22" ht="13.5">
      <c r="B531" s="1240">
        <v>201508</v>
      </c>
      <c r="C531" s="197" t="s">
        <v>378</v>
      </c>
      <c r="D531" s="198" t="s">
        <v>1462</v>
      </c>
      <c r="E531" s="198" t="s">
        <v>1463</v>
      </c>
      <c r="F531" s="298">
        <v>2029.6389999999999</v>
      </c>
      <c r="G531" s="210">
        <v>598.24599999999998</v>
      </c>
      <c r="H531" s="208">
        <v>598.24599999999998</v>
      </c>
      <c r="I531" s="202">
        <v>32</v>
      </c>
      <c r="J531" s="411">
        <v>0.344086</v>
      </c>
      <c r="K531" s="413">
        <v>11.287660377358</v>
      </c>
      <c r="L531" s="276">
        <v>1.65625</v>
      </c>
      <c r="M531" s="17"/>
      <c r="N531" s="205">
        <v>107</v>
      </c>
      <c r="O531" s="206">
        <v>80</v>
      </c>
      <c r="P531" s="206">
        <v>27</v>
      </c>
      <c r="Q531" s="241">
        <v>0</v>
      </c>
      <c r="R531" s="270">
        <v>5</v>
      </c>
      <c r="S531" s="210">
        <v>6</v>
      </c>
      <c r="T531" s="228">
        <v>27</v>
      </c>
      <c r="U531" s="208">
        <v>14</v>
      </c>
      <c r="V531" s="209">
        <v>0.51851851851851805</v>
      </c>
    </row>
    <row r="532" spans="2:22" ht="13.5">
      <c r="B532" s="1240">
        <v>201508</v>
      </c>
      <c r="C532" s="195" t="s">
        <v>378</v>
      </c>
      <c r="D532" s="196" t="s">
        <v>130</v>
      </c>
      <c r="E532" s="196" t="s">
        <v>139</v>
      </c>
      <c r="F532" s="299">
        <v>12414.406000000001</v>
      </c>
      <c r="G532" s="50">
        <v>636.85</v>
      </c>
      <c r="H532" s="166">
        <v>636.85</v>
      </c>
      <c r="I532" s="68">
        <v>53</v>
      </c>
      <c r="J532" s="410">
        <v>0.36551699999999998</v>
      </c>
      <c r="K532" s="412">
        <v>13.844565217391001</v>
      </c>
      <c r="L532" s="277">
        <v>0.86792499999999995</v>
      </c>
      <c r="M532" s="17"/>
      <c r="N532" s="22">
        <v>137</v>
      </c>
      <c r="O532" s="20">
        <v>106</v>
      </c>
      <c r="P532" s="20">
        <v>27</v>
      </c>
      <c r="Q532" s="240">
        <v>4</v>
      </c>
      <c r="R532" s="269">
        <v>34</v>
      </c>
      <c r="S532" s="50">
        <v>4</v>
      </c>
      <c r="T532" s="227">
        <v>14</v>
      </c>
      <c r="U532" s="172">
        <v>10</v>
      </c>
      <c r="V532" s="278">
        <v>0.32258064516128998</v>
      </c>
    </row>
    <row r="533" spans="2:22" ht="13.5">
      <c r="B533" s="1240">
        <v>201508</v>
      </c>
      <c r="C533" s="197" t="s">
        <v>378</v>
      </c>
      <c r="D533" s="198" t="s">
        <v>1466</v>
      </c>
      <c r="E533" s="198" t="s">
        <v>1467</v>
      </c>
      <c r="F533" s="298">
        <v>558.55100000000004</v>
      </c>
      <c r="G533" s="210">
        <v>190.42</v>
      </c>
      <c r="H533" s="208">
        <v>116.271</v>
      </c>
      <c r="I533" s="202">
        <v>9</v>
      </c>
      <c r="J533" s="411">
        <v>0.20224700000000001</v>
      </c>
      <c r="K533" s="413">
        <v>21.157777777778001</v>
      </c>
      <c r="L533" s="276">
        <v>1</v>
      </c>
      <c r="M533" s="17"/>
      <c r="N533" s="205">
        <v>48</v>
      </c>
      <c r="O533" s="206">
        <v>36</v>
      </c>
      <c r="P533" s="206">
        <v>12</v>
      </c>
      <c r="Q533" s="241">
        <v>0</v>
      </c>
      <c r="R533" s="270">
        <v>2</v>
      </c>
      <c r="S533" s="210"/>
      <c r="T533" s="228">
        <v>9</v>
      </c>
      <c r="U533" s="208">
        <v>5</v>
      </c>
      <c r="V533" s="209">
        <v>0.41666666666666702</v>
      </c>
    </row>
    <row r="534" spans="2:22" ht="13.5">
      <c r="B534" s="1240">
        <v>201508</v>
      </c>
      <c r="C534" s="195" t="s">
        <v>378</v>
      </c>
      <c r="D534" s="196" t="s">
        <v>1002</v>
      </c>
      <c r="E534" s="196" t="s">
        <v>1181</v>
      </c>
      <c r="F534" s="299">
        <v>2433.3910000000001</v>
      </c>
      <c r="G534" s="50">
        <v>502.49799999999999</v>
      </c>
      <c r="H534" s="166">
        <v>490.83499999999998</v>
      </c>
      <c r="I534" s="68">
        <v>29</v>
      </c>
      <c r="J534" s="410">
        <v>0.29145700000000002</v>
      </c>
      <c r="K534" s="412">
        <v>12.256048780487999</v>
      </c>
      <c r="L534" s="277">
        <v>1.4137930000000001</v>
      </c>
      <c r="M534" s="17"/>
      <c r="N534" s="22">
        <v>104</v>
      </c>
      <c r="O534" s="20">
        <v>85</v>
      </c>
      <c r="P534" s="20">
        <v>15</v>
      </c>
      <c r="Q534" s="240">
        <v>4</v>
      </c>
      <c r="R534" s="269">
        <v>8</v>
      </c>
      <c r="S534" s="50"/>
      <c r="T534" s="227">
        <v>17</v>
      </c>
      <c r="U534" s="172">
        <v>6</v>
      </c>
      <c r="V534" s="278">
        <v>0.31578947368421101</v>
      </c>
    </row>
    <row r="535" spans="2:22" ht="13.5">
      <c r="B535" s="1121">
        <v>201507</v>
      </c>
      <c r="C535" s="197" t="s">
        <v>377</v>
      </c>
      <c r="D535" s="198" t="s">
        <v>1457</v>
      </c>
      <c r="E535" s="198" t="s">
        <v>1458</v>
      </c>
      <c r="F535" s="298">
        <v>510.827</v>
      </c>
      <c r="G535" s="210">
        <v>157.952</v>
      </c>
      <c r="H535" s="208">
        <v>157.952</v>
      </c>
      <c r="I535" s="202">
        <v>7</v>
      </c>
      <c r="J535" s="411">
        <v>0.29787200000000003</v>
      </c>
      <c r="K535" s="413">
        <v>22.564571430000001</v>
      </c>
      <c r="L535" s="276">
        <v>1</v>
      </c>
      <c r="M535" s="17"/>
      <c r="N535" s="205">
        <v>26</v>
      </c>
      <c r="O535" s="206">
        <v>17</v>
      </c>
      <c r="P535" s="206">
        <v>8</v>
      </c>
      <c r="Q535" s="241">
        <v>1</v>
      </c>
      <c r="R535" s="270">
        <v>0</v>
      </c>
      <c r="S535" s="210">
        <v>1</v>
      </c>
      <c r="T535" s="228">
        <v>4</v>
      </c>
      <c r="U535" s="208">
        <v>4</v>
      </c>
      <c r="V535" s="209">
        <v>0.44444444444444398</v>
      </c>
    </row>
    <row r="536" spans="2:22" ht="13.5">
      <c r="B536" s="1121">
        <v>201507</v>
      </c>
      <c r="C536" s="195" t="s">
        <v>377</v>
      </c>
      <c r="D536" s="196" t="s">
        <v>997</v>
      </c>
      <c r="E536" s="196" t="s">
        <v>1180</v>
      </c>
      <c r="F536" s="299">
        <v>4131.1869999999999</v>
      </c>
      <c r="G536" s="50">
        <v>1071.037</v>
      </c>
      <c r="H536" s="166">
        <v>934.13400000000001</v>
      </c>
      <c r="I536" s="68">
        <v>23</v>
      </c>
      <c r="J536" s="410">
        <v>0.39655200000000002</v>
      </c>
      <c r="K536" s="412">
        <v>28.94694595</v>
      </c>
      <c r="L536" s="277">
        <v>1.6086959999999999</v>
      </c>
      <c r="M536" s="17"/>
      <c r="N536" s="22">
        <v>61</v>
      </c>
      <c r="O536" s="20">
        <v>46</v>
      </c>
      <c r="P536" s="20">
        <v>13</v>
      </c>
      <c r="Q536" s="240">
        <v>2</v>
      </c>
      <c r="R536" s="269">
        <v>2</v>
      </c>
      <c r="S536" s="50">
        <v>1</v>
      </c>
      <c r="T536" s="227">
        <v>5</v>
      </c>
      <c r="U536" s="172">
        <v>5</v>
      </c>
      <c r="V536" s="278">
        <v>0.33333333333333298</v>
      </c>
    </row>
    <row r="537" spans="2:22" ht="13.5">
      <c r="B537" s="1121">
        <v>201507</v>
      </c>
      <c r="C537" s="197" t="s">
        <v>377</v>
      </c>
      <c r="D537" s="198" t="s">
        <v>801</v>
      </c>
      <c r="E537" s="198" t="s">
        <v>802</v>
      </c>
      <c r="F537" s="298">
        <v>3529.346</v>
      </c>
      <c r="G537" s="210">
        <v>1090.086</v>
      </c>
      <c r="H537" s="208">
        <v>1084.046</v>
      </c>
      <c r="I537" s="202">
        <v>11</v>
      </c>
      <c r="J537" s="411">
        <v>0.35483900000000002</v>
      </c>
      <c r="K537" s="413">
        <v>33.032909089999997</v>
      </c>
      <c r="L537" s="276">
        <v>3</v>
      </c>
      <c r="M537" s="17"/>
      <c r="N537" s="205">
        <v>30</v>
      </c>
      <c r="O537" s="206">
        <v>21</v>
      </c>
      <c r="P537" s="206">
        <v>8</v>
      </c>
      <c r="Q537" s="241">
        <v>1</v>
      </c>
      <c r="R537" s="270">
        <v>5</v>
      </c>
      <c r="S537" s="210"/>
      <c r="T537" s="228">
        <v>3</v>
      </c>
      <c r="U537" s="208">
        <v>2</v>
      </c>
      <c r="V537" s="209">
        <v>0.22222222222222199</v>
      </c>
    </row>
    <row r="538" spans="2:22" ht="13.5">
      <c r="B538" s="1121">
        <v>201507</v>
      </c>
      <c r="C538" s="195" t="s">
        <v>377</v>
      </c>
      <c r="D538" s="196" t="s">
        <v>560</v>
      </c>
      <c r="E538" s="196" t="s">
        <v>556</v>
      </c>
      <c r="F538" s="299">
        <v>2886.4989999999998</v>
      </c>
      <c r="G538" s="50">
        <v>711.71199999999999</v>
      </c>
      <c r="H538" s="166">
        <v>796.29300000000001</v>
      </c>
      <c r="I538" s="68">
        <v>20</v>
      </c>
      <c r="J538" s="410">
        <v>0.36363600000000001</v>
      </c>
      <c r="K538" s="412">
        <v>20.33462857</v>
      </c>
      <c r="L538" s="277">
        <v>1.75</v>
      </c>
      <c r="M538" s="17"/>
      <c r="N538" s="22">
        <v>57</v>
      </c>
      <c r="O538" s="20">
        <v>42</v>
      </c>
      <c r="P538" s="20">
        <v>13</v>
      </c>
      <c r="Q538" s="240">
        <v>2</v>
      </c>
      <c r="R538" s="269">
        <v>6</v>
      </c>
      <c r="S538" s="50">
        <v>2</v>
      </c>
      <c r="T538" s="227">
        <v>8</v>
      </c>
      <c r="U538" s="172">
        <v>5</v>
      </c>
      <c r="V538" s="278">
        <v>0.33333333333333298</v>
      </c>
    </row>
    <row r="539" spans="2:22" ht="13.5">
      <c r="B539" s="1121">
        <v>201507</v>
      </c>
      <c r="C539" s="197" t="s">
        <v>377</v>
      </c>
      <c r="D539" s="198" t="s">
        <v>561</v>
      </c>
      <c r="E539" s="198" t="s">
        <v>1671</v>
      </c>
      <c r="F539" s="298">
        <v>905.59299999999996</v>
      </c>
      <c r="G539" s="210">
        <v>162.52600000000001</v>
      </c>
      <c r="H539" s="208">
        <v>118.04600000000001</v>
      </c>
      <c r="I539" s="202">
        <v>8</v>
      </c>
      <c r="J539" s="411">
        <v>0.128</v>
      </c>
      <c r="K539" s="413">
        <v>16.252600000000001</v>
      </c>
      <c r="L539" s="276">
        <v>1.25</v>
      </c>
      <c r="M539" s="17"/>
      <c r="N539" s="205">
        <v>65</v>
      </c>
      <c r="O539" s="206">
        <v>43</v>
      </c>
      <c r="P539" s="206">
        <v>17</v>
      </c>
      <c r="Q539" s="241">
        <v>5</v>
      </c>
      <c r="R539" s="270">
        <v>1</v>
      </c>
      <c r="S539" s="210">
        <v>1</v>
      </c>
      <c r="T539" s="228">
        <v>5</v>
      </c>
      <c r="U539" s="208">
        <v>3</v>
      </c>
      <c r="V539" s="209">
        <v>0.13636363636363599</v>
      </c>
    </row>
    <row r="540" spans="2:22" ht="13.5">
      <c r="B540" s="1121">
        <v>201507</v>
      </c>
      <c r="C540" s="195" t="s">
        <v>377</v>
      </c>
      <c r="D540" s="196" t="s">
        <v>803</v>
      </c>
      <c r="E540" s="196" t="s">
        <v>912</v>
      </c>
      <c r="F540" s="299">
        <v>2065.3530000000001</v>
      </c>
      <c r="G540" s="50">
        <v>574.678</v>
      </c>
      <c r="H540" s="166">
        <v>485.49299999999999</v>
      </c>
      <c r="I540" s="68">
        <v>24</v>
      </c>
      <c r="J540" s="410">
        <v>0.36363600000000001</v>
      </c>
      <c r="K540" s="412">
        <v>15.96327778</v>
      </c>
      <c r="L540" s="277">
        <v>1.5</v>
      </c>
      <c r="M540" s="17"/>
      <c r="N540" s="22">
        <v>66</v>
      </c>
      <c r="O540" s="20">
        <v>47</v>
      </c>
      <c r="P540" s="20">
        <v>19</v>
      </c>
      <c r="Q540" s="240">
        <v>0</v>
      </c>
      <c r="R540" s="269">
        <v>16</v>
      </c>
      <c r="S540" s="50">
        <v>1</v>
      </c>
      <c r="T540" s="227">
        <v>14</v>
      </c>
      <c r="U540" s="172">
        <v>9</v>
      </c>
      <c r="V540" s="278">
        <v>0.47368421052631599</v>
      </c>
    </row>
    <row r="541" spans="2:22" ht="13.5">
      <c r="B541" s="1121">
        <v>201507</v>
      </c>
      <c r="C541" s="197" t="s">
        <v>377</v>
      </c>
      <c r="D541" s="198" t="s">
        <v>553</v>
      </c>
      <c r="E541" s="198" t="s">
        <v>552</v>
      </c>
      <c r="F541" s="298">
        <v>3466.0479999999998</v>
      </c>
      <c r="G541" s="210">
        <v>444.33600000000001</v>
      </c>
      <c r="H541" s="208">
        <v>435.64299999999997</v>
      </c>
      <c r="I541" s="202">
        <v>18</v>
      </c>
      <c r="J541" s="411">
        <v>0.38297900000000001</v>
      </c>
      <c r="K541" s="413">
        <v>17.08984615</v>
      </c>
      <c r="L541" s="276">
        <v>1.4444440000000001</v>
      </c>
      <c r="M541" s="17"/>
      <c r="N541" s="205">
        <v>50</v>
      </c>
      <c r="O541" s="206">
        <v>34</v>
      </c>
      <c r="P541" s="206">
        <v>16</v>
      </c>
      <c r="Q541" s="241">
        <v>0</v>
      </c>
      <c r="R541" s="270">
        <v>1</v>
      </c>
      <c r="S541" s="210"/>
      <c r="T541" s="228">
        <v>6</v>
      </c>
      <c r="U541" s="208">
        <v>4</v>
      </c>
      <c r="V541" s="209">
        <v>0.25</v>
      </c>
    </row>
    <row r="542" spans="2:22" ht="13.5">
      <c r="B542" s="1121">
        <v>201507</v>
      </c>
      <c r="C542" s="195" t="s">
        <v>377</v>
      </c>
      <c r="D542" s="196" t="s">
        <v>64</v>
      </c>
      <c r="E542" s="196" t="s">
        <v>65</v>
      </c>
      <c r="F542" s="299">
        <v>4811.7209999999995</v>
      </c>
      <c r="G542" s="50">
        <v>1240.1179999999999</v>
      </c>
      <c r="H542" s="166">
        <v>1235.3699999999999</v>
      </c>
      <c r="I542" s="68">
        <v>40</v>
      </c>
      <c r="J542" s="410">
        <v>0.36199100000000001</v>
      </c>
      <c r="K542" s="412">
        <v>18.789666669999999</v>
      </c>
      <c r="L542" s="277">
        <v>1.65</v>
      </c>
      <c r="M542" s="17"/>
      <c r="N542" s="22">
        <v>107</v>
      </c>
      <c r="O542" s="20">
        <v>78</v>
      </c>
      <c r="P542" s="20">
        <v>26</v>
      </c>
      <c r="Q542" s="240">
        <v>3</v>
      </c>
      <c r="R542" s="269">
        <v>26</v>
      </c>
      <c r="S542" s="50">
        <v>1</v>
      </c>
      <c r="T542" s="227">
        <v>14</v>
      </c>
      <c r="U542" s="172">
        <v>10</v>
      </c>
      <c r="V542" s="278">
        <v>0.34482758620689702</v>
      </c>
    </row>
    <row r="543" spans="2:22" ht="13.5">
      <c r="B543" s="1121">
        <v>201507</v>
      </c>
      <c r="C543" s="197" t="s">
        <v>377</v>
      </c>
      <c r="D543" s="198" t="s">
        <v>138</v>
      </c>
      <c r="E543" s="198" t="s">
        <v>145</v>
      </c>
      <c r="F543" s="298">
        <v>1759.183</v>
      </c>
      <c r="G543" s="210">
        <v>387.63900000000001</v>
      </c>
      <c r="H543" s="208">
        <v>407.8</v>
      </c>
      <c r="I543" s="202">
        <v>28</v>
      </c>
      <c r="J543" s="411">
        <v>0.44444400000000001</v>
      </c>
      <c r="K543" s="413">
        <v>11.40114706</v>
      </c>
      <c r="L543" s="276">
        <v>1.214286</v>
      </c>
      <c r="M543" s="17"/>
      <c r="N543" s="205">
        <v>57</v>
      </c>
      <c r="O543" s="206">
        <v>40</v>
      </c>
      <c r="P543" s="206">
        <v>15</v>
      </c>
      <c r="Q543" s="241">
        <v>2</v>
      </c>
      <c r="R543" s="270">
        <v>18</v>
      </c>
      <c r="S543" s="210"/>
      <c r="T543" s="228">
        <v>5</v>
      </c>
      <c r="U543" s="208">
        <v>4</v>
      </c>
      <c r="V543" s="209">
        <v>0.23529411764705899</v>
      </c>
    </row>
    <row r="544" spans="2:22" ht="13.5">
      <c r="B544" s="1121">
        <v>201507</v>
      </c>
      <c r="C544" s="195" t="s">
        <v>377</v>
      </c>
      <c r="D544" s="196" t="s">
        <v>643</v>
      </c>
      <c r="E544" s="196" t="s">
        <v>1660</v>
      </c>
      <c r="F544" s="299">
        <v>5449.5640000000003</v>
      </c>
      <c r="G544" s="50">
        <v>888.14300000000003</v>
      </c>
      <c r="H544" s="166">
        <v>980.66300000000001</v>
      </c>
      <c r="I544" s="68">
        <v>36</v>
      </c>
      <c r="J544" s="410">
        <v>0.19406999999999999</v>
      </c>
      <c r="K544" s="412">
        <v>21.146261899999999</v>
      </c>
      <c r="L544" s="277">
        <v>1.1666669999999999</v>
      </c>
      <c r="M544" s="17"/>
      <c r="N544" s="22">
        <v>191</v>
      </c>
      <c r="O544" s="20">
        <v>149</v>
      </c>
      <c r="P544" s="20">
        <v>38</v>
      </c>
      <c r="Q544" s="240">
        <v>4</v>
      </c>
      <c r="R544" s="269">
        <v>15</v>
      </c>
      <c r="S544" s="50">
        <v>3</v>
      </c>
      <c r="T544" s="227">
        <v>23</v>
      </c>
      <c r="U544" s="172">
        <v>13</v>
      </c>
      <c r="V544" s="278">
        <v>0.30952380952380998</v>
      </c>
    </row>
    <row r="545" spans="2:22" ht="13.5">
      <c r="B545" s="1121">
        <v>201507</v>
      </c>
      <c r="C545" s="197" t="s">
        <v>377</v>
      </c>
      <c r="D545" s="198" t="s">
        <v>644</v>
      </c>
      <c r="E545" s="198" t="s">
        <v>695</v>
      </c>
      <c r="F545" s="298">
        <v>6977.0110000000104</v>
      </c>
      <c r="G545" s="210">
        <v>1512.5440000000001</v>
      </c>
      <c r="H545" s="208">
        <v>1497.0530000000001</v>
      </c>
      <c r="I545" s="202">
        <v>26</v>
      </c>
      <c r="J545" s="411">
        <v>0.37410100000000002</v>
      </c>
      <c r="K545" s="413">
        <v>32.181787229999998</v>
      </c>
      <c r="L545" s="276">
        <v>1.8076920000000001</v>
      </c>
      <c r="M545" s="17"/>
      <c r="N545" s="205">
        <v>74</v>
      </c>
      <c r="O545" s="206">
        <v>60</v>
      </c>
      <c r="P545" s="206">
        <v>12</v>
      </c>
      <c r="Q545" s="241">
        <v>2</v>
      </c>
      <c r="R545" s="270">
        <v>3</v>
      </c>
      <c r="S545" s="210"/>
      <c r="T545" s="228">
        <v>8</v>
      </c>
      <c r="U545" s="208">
        <v>5</v>
      </c>
      <c r="V545" s="209">
        <v>0.35714285714285698</v>
      </c>
    </row>
    <row r="546" spans="2:22" ht="13.5">
      <c r="B546" s="1121">
        <v>201507</v>
      </c>
      <c r="C546" s="195" t="s">
        <v>377</v>
      </c>
      <c r="D546" s="196" t="s">
        <v>702</v>
      </c>
      <c r="E546" s="196" t="s">
        <v>1662</v>
      </c>
      <c r="F546" s="299">
        <v>2637.2040000000002</v>
      </c>
      <c r="G546" s="50">
        <v>400.75700000000001</v>
      </c>
      <c r="H546" s="166">
        <v>318.19299999999998</v>
      </c>
      <c r="I546" s="68">
        <v>17</v>
      </c>
      <c r="J546" s="410">
        <v>0.42499999999999999</v>
      </c>
      <c r="K546" s="412">
        <v>18.216227270000001</v>
      </c>
      <c r="L546" s="277">
        <v>1.2941180000000001</v>
      </c>
      <c r="M546" s="17"/>
      <c r="N546" s="22">
        <v>44</v>
      </c>
      <c r="O546" s="20">
        <v>31</v>
      </c>
      <c r="P546" s="20">
        <v>11</v>
      </c>
      <c r="Q546" s="240">
        <v>2</v>
      </c>
      <c r="R546" s="269">
        <v>0</v>
      </c>
      <c r="S546" s="50">
        <v>2</v>
      </c>
      <c r="T546" s="227">
        <v>6</v>
      </c>
      <c r="U546" s="172">
        <v>3</v>
      </c>
      <c r="V546" s="278">
        <v>0.230769230769231</v>
      </c>
    </row>
    <row r="547" spans="2:22" ht="13.5">
      <c r="B547" s="1121">
        <v>201507</v>
      </c>
      <c r="C547" s="197" t="s">
        <v>377</v>
      </c>
      <c r="D547" s="198" t="s">
        <v>849</v>
      </c>
      <c r="E547" s="198" t="s">
        <v>850</v>
      </c>
      <c r="F547" s="298">
        <v>4218.5219999999999</v>
      </c>
      <c r="G547" s="210">
        <v>837.16300000000001</v>
      </c>
      <c r="H547" s="208">
        <v>830.58799999999997</v>
      </c>
      <c r="I547" s="202">
        <v>18</v>
      </c>
      <c r="J547" s="411">
        <v>0.21052599999999999</v>
      </c>
      <c r="K547" s="413">
        <v>22.030605260000002</v>
      </c>
      <c r="L547" s="276">
        <v>2.1111110000000002</v>
      </c>
      <c r="M547" s="17"/>
      <c r="N547" s="205">
        <v>88</v>
      </c>
      <c r="O547" s="206">
        <v>66</v>
      </c>
      <c r="P547" s="206">
        <v>18</v>
      </c>
      <c r="Q547" s="241">
        <v>4</v>
      </c>
      <c r="R547" s="270">
        <v>4</v>
      </c>
      <c r="S547" s="210"/>
      <c r="T547" s="228">
        <v>9</v>
      </c>
      <c r="U547" s="208">
        <v>6</v>
      </c>
      <c r="V547" s="209">
        <v>0.27272727272727298</v>
      </c>
    </row>
    <row r="548" spans="2:22" ht="13.5">
      <c r="B548" s="1121">
        <v>201507</v>
      </c>
      <c r="C548" s="195" t="s">
        <v>377</v>
      </c>
      <c r="D548" s="196" t="s">
        <v>804</v>
      </c>
      <c r="E548" s="196" t="s">
        <v>805</v>
      </c>
      <c r="F548" s="299">
        <v>4516.0609999999997</v>
      </c>
      <c r="G548" s="50">
        <v>873.44299999999998</v>
      </c>
      <c r="H548" s="166">
        <v>812.27099999999996</v>
      </c>
      <c r="I548" s="68">
        <v>37</v>
      </c>
      <c r="J548" s="410">
        <v>0.39784900000000001</v>
      </c>
      <c r="K548" s="412">
        <v>16.480056600000001</v>
      </c>
      <c r="L548" s="277">
        <v>1.4324319999999999</v>
      </c>
      <c r="M548" s="17"/>
      <c r="N548" s="22">
        <v>92</v>
      </c>
      <c r="O548" s="20">
        <v>64</v>
      </c>
      <c r="P548" s="20">
        <v>25</v>
      </c>
      <c r="Q548" s="240">
        <v>3</v>
      </c>
      <c r="R548" s="269">
        <v>11</v>
      </c>
      <c r="S548" s="50"/>
      <c r="T548" s="227">
        <v>9</v>
      </c>
      <c r="U548" s="172">
        <v>7</v>
      </c>
      <c r="V548" s="278">
        <v>0.25</v>
      </c>
    </row>
    <row r="549" spans="2:22" ht="13.5">
      <c r="B549" s="1121">
        <v>201507</v>
      </c>
      <c r="C549" s="197" t="s">
        <v>377</v>
      </c>
      <c r="D549" s="198" t="s">
        <v>999</v>
      </c>
      <c r="E549" s="198" t="s">
        <v>1060</v>
      </c>
      <c r="F549" s="298">
        <v>1414.414</v>
      </c>
      <c r="G549" s="210">
        <v>220.16399999999999</v>
      </c>
      <c r="H549" s="208">
        <v>207.91</v>
      </c>
      <c r="I549" s="202">
        <v>16</v>
      </c>
      <c r="J549" s="411">
        <v>0.40506300000000001</v>
      </c>
      <c r="K549" s="413">
        <v>11.587578949999999</v>
      </c>
      <c r="L549" s="276">
        <v>1.1875</v>
      </c>
      <c r="M549" s="17"/>
      <c r="N549" s="205">
        <v>43</v>
      </c>
      <c r="O549" s="206">
        <v>29</v>
      </c>
      <c r="P549" s="206">
        <v>14</v>
      </c>
      <c r="Q549" s="241">
        <v>0</v>
      </c>
      <c r="R549" s="270">
        <v>2</v>
      </c>
      <c r="S549" s="210">
        <v>2</v>
      </c>
      <c r="T549" s="228">
        <v>7</v>
      </c>
      <c r="U549" s="208">
        <v>4</v>
      </c>
      <c r="V549" s="209">
        <v>0.28571428571428598</v>
      </c>
    </row>
    <row r="550" spans="2:22" ht="13.5">
      <c r="B550" s="1121">
        <v>201507</v>
      </c>
      <c r="C550" s="195" t="s">
        <v>377</v>
      </c>
      <c r="D550" s="196" t="s">
        <v>1000</v>
      </c>
      <c r="E550" s="196" t="s">
        <v>1061</v>
      </c>
      <c r="F550" s="299">
        <v>2722.306</v>
      </c>
      <c r="G550" s="50">
        <v>677.529</v>
      </c>
      <c r="H550" s="166">
        <v>650.87400000000002</v>
      </c>
      <c r="I550" s="68">
        <v>28</v>
      </c>
      <c r="J550" s="410">
        <v>0.33734900000000001</v>
      </c>
      <c r="K550" s="412">
        <v>18.311594589999999</v>
      </c>
      <c r="L550" s="277">
        <v>1.321429</v>
      </c>
      <c r="M550" s="17"/>
      <c r="N550" s="22">
        <v>89</v>
      </c>
      <c r="O550" s="20">
        <v>61</v>
      </c>
      <c r="P550" s="20">
        <v>28</v>
      </c>
      <c r="Q550" s="240">
        <v>0</v>
      </c>
      <c r="R550" s="269">
        <v>7</v>
      </c>
      <c r="S550" s="50">
        <v>2</v>
      </c>
      <c r="T550" s="227">
        <v>17</v>
      </c>
      <c r="U550" s="172">
        <v>10</v>
      </c>
      <c r="V550" s="278">
        <v>0.35714285714285698</v>
      </c>
    </row>
    <row r="551" spans="2:22" ht="13.5">
      <c r="B551" s="1121">
        <v>201507</v>
      </c>
      <c r="C551" s="197" t="s">
        <v>377</v>
      </c>
      <c r="D551" s="198" t="s">
        <v>540</v>
      </c>
      <c r="E551" s="198" t="s">
        <v>541</v>
      </c>
      <c r="F551" s="298">
        <v>1835.617</v>
      </c>
      <c r="G551" s="210">
        <v>373.05099999999999</v>
      </c>
      <c r="H551" s="208">
        <v>379.16500000000002</v>
      </c>
      <c r="I551" s="202">
        <v>12</v>
      </c>
      <c r="J551" s="411">
        <v>0.24</v>
      </c>
      <c r="K551" s="413">
        <v>14.922040000000001</v>
      </c>
      <c r="L551" s="276">
        <v>2.0833330000000001</v>
      </c>
      <c r="M551" s="17"/>
      <c r="N551" s="205">
        <v>47</v>
      </c>
      <c r="O551" s="206">
        <v>26</v>
      </c>
      <c r="P551" s="206">
        <v>14</v>
      </c>
      <c r="Q551" s="241">
        <v>7</v>
      </c>
      <c r="R551" s="270">
        <v>8</v>
      </c>
      <c r="S551" s="210"/>
      <c r="T551" s="228">
        <v>2</v>
      </c>
      <c r="U551" s="208">
        <v>2</v>
      </c>
      <c r="V551" s="209">
        <v>9.5238095238095205E-2</v>
      </c>
    </row>
    <row r="552" spans="2:22" ht="13.5">
      <c r="B552" s="1121">
        <v>201507</v>
      </c>
      <c r="C552" s="195" t="s">
        <v>377</v>
      </c>
      <c r="D552" s="196" t="s">
        <v>1459</v>
      </c>
      <c r="E552" s="196" t="s">
        <v>1460</v>
      </c>
      <c r="F552" s="299">
        <v>206.63499999999999</v>
      </c>
      <c r="G552" s="50">
        <v>176.53100000000001</v>
      </c>
      <c r="H552" s="166">
        <v>181.47399999999999</v>
      </c>
      <c r="I552" s="68">
        <v>11</v>
      </c>
      <c r="J552" s="410">
        <v>0.91666700000000001</v>
      </c>
      <c r="K552" s="412">
        <v>11.0331875</v>
      </c>
      <c r="L552" s="277">
        <v>1.454545</v>
      </c>
      <c r="M552" s="17"/>
      <c r="N552" s="22">
        <v>17</v>
      </c>
      <c r="O552" s="20">
        <v>12</v>
      </c>
      <c r="P552" s="20">
        <v>5</v>
      </c>
      <c r="Q552" s="240">
        <v>0</v>
      </c>
      <c r="R552" s="269">
        <v>0</v>
      </c>
      <c r="S552" s="50">
        <v>3</v>
      </c>
      <c r="T552" s="227">
        <v>7</v>
      </c>
      <c r="U552" s="172">
        <v>3</v>
      </c>
      <c r="V552" s="278">
        <v>0.6</v>
      </c>
    </row>
    <row r="553" spans="2:22" ht="13.5">
      <c r="B553" s="1121">
        <v>201507</v>
      </c>
      <c r="C553" s="197" t="s">
        <v>377</v>
      </c>
      <c r="D553" s="198" t="s">
        <v>35</v>
      </c>
      <c r="E553" s="198" t="s">
        <v>9</v>
      </c>
      <c r="F553" s="298">
        <v>2707.5610000000001</v>
      </c>
      <c r="G553" s="210">
        <v>270.755</v>
      </c>
      <c r="H553" s="208">
        <v>261.35700000000003</v>
      </c>
      <c r="I553" s="202">
        <v>14</v>
      </c>
      <c r="J553" s="411">
        <v>0.27722799999999997</v>
      </c>
      <c r="K553" s="413">
        <v>14.250263159999999</v>
      </c>
      <c r="L553" s="276">
        <v>1.357143</v>
      </c>
      <c r="M553" s="17"/>
      <c r="N553" s="205">
        <v>50</v>
      </c>
      <c r="O553" s="206">
        <v>35</v>
      </c>
      <c r="P553" s="206">
        <v>14</v>
      </c>
      <c r="Q553" s="241">
        <v>1</v>
      </c>
      <c r="R553" s="270">
        <v>5</v>
      </c>
      <c r="S553" s="210"/>
      <c r="T553" s="228">
        <v>4</v>
      </c>
      <c r="U553" s="208">
        <v>3</v>
      </c>
      <c r="V553" s="209">
        <v>0.2</v>
      </c>
    </row>
    <row r="554" spans="2:22" ht="13.5">
      <c r="B554" s="1121">
        <v>201507</v>
      </c>
      <c r="C554" s="195" t="s">
        <v>377</v>
      </c>
      <c r="D554" s="196" t="s">
        <v>645</v>
      </c>
      <c r="E554" s="196" t="s">
        <v>606</v>
      </c>
      <c r="F554" s="299">
        <v>6328.2670000000198</v>
      </c>
      <c r="G554" s="50">
        <v>781.89400000000001</v>
      </c>
      <c r="H554" s="166">
        <v>754.202</v>
      </c>
      <c r="I554" s="68">
        <v>26</v>
      </c>
      <c r="J554" s="410">
        <v>0.26738000000000001</v>
      </c>
      <c r="K554" s="412">
        <v>19.547350000000002</v>
      </c>
      <c r="L554" s="277">
        <v>1.538462</v>
      </c>
      <c r="M554" s="17"/>
      <c r="N554" s="22">
        <v>91</v>
      </c>
      <c r="O554" s="20">
        <v>67</v>
      </c>
      <c r="P554" s="20">
        <v>16</v>
      </c>
      <c r="Q554" s="240">
        <v>8</v>
      </c>
      <c r="R554" s="269">
        <v>18</v>
      </c>
      <c r="S554" s="50">
        <v>1</v>
      </c>
      <c r="T554" s="227">
        <v>10</v>
      </c>
      <c r="U554" s="172">
        <v>9</v>
      </c>
      <c r="V554" s="278">
        <v>0.375</v>
      </c>
    </row>
    <row r="555" spans="2:22" ht="13.5">
      <c r="B555" s="1121">
        <v>201507</v>
      </c>
      <c r="C555" s="197" t="s">
        <v>377</v>
      </c>
      <c r="D555" s="198" t="s">
        <v>700</v>
      </c>
      <c r="E555" s="198" t="s">
        <v>701</v>
      </c>
      <c r="F555" s="298">
        <v>3968.86599999999</v>
      </c>
      <c r="G555" s="210">
        <v>429.435</v>
      </c>
      <c r="H555" s="208">
        <v>431.28199999999998</v>
      </c>
      <c r="I555" s="202">
        <v>16</v>
      </c>
      <c r="J555" s="411">
        <v>0.225352</v>
      </c>
      <c r="K555" s="413">
        <v>17.177399999999999</v>
      </c>
      <c r="L555" s="276">
        <v>1.5625</v>
      </c>
      <c r="M555" s="17"/>
      <c r="N555" s="205">
        <v>69</v>
      </c>
      <c r="O555" s="206">
        <v>43</v>
      </c>
      <c r="P555" s="206">
        <v>22</v>
      </c>
      <c r="Q555" s="241">
        <v>4</v>
      </c>
      <c r="R555" s="270">
        <v>14</v>
      </c>
      <c r="S555" s="210">
        <v>3</v>
      </c>
      <c r="T555" s="228">
        <v>7</v>
      </c>
      <c r="U555" s="208">
        <v>6</v>
      </c>
      <c r="V555" s="209">
        <v>0.230769230769231</v>
      </c>
    </row>
    <row r="556" spans="2:22" ht="13.5">
      <c r="B556" s="1121">
        <v>201507</v>
      </c>
      <c r="C556" s="195" t="s">
        <v>377</v>
      </c>
      <c r="D556" s="196" t="s">
        <v>1312</v>
      </c>
      <c r="E556" s="196" t="s">
        <v>1665</v>
      </c>
      <c r="F556" s="299">
        <v>839.04299999999898</v>
      </c>
      <c r="G556" s="50">
        <v>399.80399999999997</v>
      </c>
      <c r="H556" s="166">
        <v>393.73099999999999</v>
      </c>
      <c r="I556" s="68">
        <v>13</v>
      </c>
      <c r="J556" s="410">
        <v>0.35135100000000002</v>
      </c>
      <c r="K556" s="412">
        <v>18.172909090000001</v>
      </c>
      <c r="L556" s="277">
        <v>1.6923079999999999</v>
      </c>
      <c r="M556" s="17"/>
      <c r="N556" s="22">
        <v>40</v>
      </c>
      <c r="O556" s="20">
        <v>25</v>
      </c>
      <c r="P556" s="20">
        <v>12</v>
      </c>
      <c r="Q556" s="240">
        <v>3</v>
      </c>
      <c r="R556" s="269">
        <v>5</v>
      </c>
      <c r="S556" s="50">
        <v>2</v>
      </c>
      <c r="T556" s="227">
        <v>9</v>
      </c>
      <c r="U556" s="172">
        <v>6</v>
      </c>
      <c r="V556" s="278">
        <v>0.4</v>
      </c>
    </row>
    <row r="557" spans="2:22" ht="13.5">
      <c r="B557" s="1121">
        <v>201507</v>
      </c>
      <c r="C557" s="197" t="s">
        <v>377</v>
      </c>
      <c r="D557" s="198" t="s">
        <v>1563</v>
      </c>
      <c r="E557" s="198" t="s">
        <v>1564</v>
      </c>
      <c r="F557" s="298">
        <v>123.105</v>
      </c>
      <c r="G557" s="210">
        <v>163.53</v>
      </c>
      <c r="H557" s="208">
        <v>107.97199999999999</v>
      </c>
      <c r="I557" s="202">
        <v>5</v>
      </c>
      <c r="J557" s="411">
        <v>0.47619</v>
      </c>
      <c r="K557" s="413">
        <v>27.254999999999999</v>
      </c>
      <c r="L557" s="276">
        <v>1.2</v>
      </c>
      <c r="M557" s="17"/>
      <c r="N557" s="205">
        <v>15</v>
      </c>
      <c r="O557" s="206">
        <v>12</v>
      </c>
      <c r="P557" s="206">
        <v>3</v>
      </c>
      <c r="Q557" s="241">
        <v>0</v>
      </c>
      <c r="R557" s="270">
        <v>0</v>
      </c>
      <c r="S557" s="210"/>
      <c r="T557" s="228">
        <v>9</v>
      </c>
      <c r="U557" s="208">
        <v>3</v>
      </c>
      <c r="V557" s="209">
        <v>1</v>
      </c>
    </row>
    <row r="558" spans="2:22" ht="13.5">
      <c r="B558" s="1121">
        <v>201507</v>
      </c>
      <c r="C558" s="195" t="s">
        <v>377</v>
      </c>
      <c r="D558" s="196" t="s">
        <v>542</v>
      </c>
      <c r="E558" s="196" t="s">
        <v>397</v>
      </c>
      <c r="F558" s="299">
        <v>2148.2489999999998</v>
      </c>
      <c r="G558" s="50">
        <v>328.56200000000001</v>
      </c>
      <c r="H558" s="166">
        <v>318.971</v>
      </c>
      <c r="I558" s="68">
        <v>22</v>
      </c>
      <c r="J558" s="410">
        <v>0.28571400000000002</v>
      </c>
      <c r="K558" s="412">
        <v>14.285304350000001</v>
      </c>
      <c r="L558" s="277">
        <v>1.045455</v>
      </c>
      <c r="M558" s="17"/>
      <c r="N558" s="22">
        <v>76</v>
      </c>
      <c r="O558" s="20">
        <v>56</v>
      </c>
      <c r="P558" s="20">
        <v>15</v>
      </c>
      <c r="Q558" s="240">
        <v>5</v>
      </c>
      <c r="R558" s="269">
        <v>12</v>
      </c>
      <c r="S558" s="50"/>
      <c r="T558" s="227">
        <v>10</v>
      </c>
      <c r="U558" s="172">
        <v>9</v>
      </c>
      <c r="V558" s="278">
        <v>0.45</v>
      </c>
    </row>
    <row r="559" spans="2:22" ht="13.5">
      <c r="B559" s="1121">
        <v>201507</v>
      </c>
      <c r="C559" s="197" t="s">
        <v>377</v>
      </c>
      <c r="D559" s="198" t="s">
        <v>806</v>
      </c>
      <c r="E559" s="198" t="s">
        <v>807</v>
      </c>
      <c r="F559" s="298">
        <v>4486.8770000000004</v>
      </c>
      <c r="G559" s="210">
        <v>2149.9180000000001</v>
      </c>
      <c r="H559" s="208">
        <v>2134.125</v>
      </c>
      <c r="I559" s="202">
        <v>23</v>
      </c>
      <c r="J559" s="411">
        <v>0.41071400000000002</v>
      </c>
      <c r="K559" s="413">
        <v>51.18852381</v>
      </c>
      <c r="L559" s="276">
        <v>1.826087</v>
      </c>
      <c r="M559" s="17"/>
      <c r="N559" s="205">
        <v>51</v>
      </c>
      <c r="O559" s="206">
        <v>35</v>
      </c>
      <c r="P559" s="206">
        <v>12</v>
      </c>
      <c r="Q559" s="241">
        <v>4</v>
      </c>
      <c r="R559" s="270">
        <v>12</v>
      </c>
      <c r="S559" s="210"/>
      <c r="T559" s="228">
        <v>2</v>
      </c>
      <c r="U559" s="208">
        <v>2</v>
      </c>
      <c r="V559" s="209">
        <v>0.125</v>
      </c>
    </row>
    <row r="560" spans="2:22" ht="13.5">
      <c r="B560" s="1121">
        <v>201507</v>
      </c>
      <c r="C560" s="195" t="s">
        <v>377</v>
      </c>
      <c r="D560" s="196" t="s">
        <v>559</v>
      </c>
      <c r="E560" s="196" t="s">
        <v>555</v>
      </c>
      <c r="F560" s="299">
        <v>2072.864</v>
      </c>
      <c r="G560" s="50">
        <v>279.23899999999998</v>
      </c>
      <c r="H560" s="166">
        <v>265.24900000000002</v>
      </c>
      <c r="I560" s="68">
        <v>18</v>
      </c>
      <c r="J560" s="410">
        <v>0.30769200000000002</v>
      </c>
      <c r="K560" s="412">
        <v>12.692681820000001</v>
      </c>
      <c r="L560" s="277">
        <v>1.2222219999999999</v>
      </c>
      <c r="M560" s="17"/>
      <c r="N560" s="22">
        <v>54</v>
      </c>
      <c r="O560" s="20">
        <v>40</v>
      </c>
      <c r="P560" s="20">
        <v>12</v>
      </c>
      <c r="Q560" s="240">
        <v>2</v>
      </c>
      <c r="R560" s="269">
        <v>12</v>
      </c>
      <c r="S560" s="50"/>
      <c r="T560" s="227">
        <v>3</v>
      </c>
      <c r="U560" s="172">
        <v>3</v>
      </c>
      <c r="V560" s="278">
        <v>0.214285714285714</v>
      </c>
    </row>
    <row r="561" spans="2:22" ht="13.5">
      <c r="B561" s="1121">
        <v>201507</v>
      </c>
      <c r="C561" s="197" t="s">
        <v>378</v>
      </c>
      <c r="D561" s="198" t="s">
        <v>998</v>
      </c>
      <c r="E561" s="198" t="s">
        <v>1668</v>
      </c>
      <c r="F561" s="298">
        <v>4423.8280000000104</v>
      </c>
      <c r="G561" s="210">
        <v>1256.518</v>
      </c>
      <c r="H561" s="208">
        <v>1244.0440000000001</v>
      </c>
      <c r="I561" s="202">
        <v>66</v>
      </c>
      <c r="J561" s="411">
        <v>0.54320999999999997</v>
      </c>
      <c r="K561" s="413">
        <v>11.9668381</v>
      </c>
      <c r="L561" s="276">
        <v>1.5909089999999999</v>
      </c>
      <c r="M561" s="17"/>
      <c r="N561" s="205">
        <v>135</v>
      </c>
      <c r="O561" s="206">
        <v>102</v>
      </c>
      <c r="P561" s="206">
        <v>25</v>
      </c>
      <c r="Q561" s="241">
        <v>8</v>
      </c>
      <c r="R561" s="270">
        <v>12</v>
      </c>
      <c r="S561" s="210">
        <v>4</v>
      </c>
      <c r="T561" s="228">
        <v>35</v>
      </c>
      <c r="U561" s="208">
        <v>18</v>
      </c>
      <c r="V561" s="209">
        <v>0.54545454545454497</v>
      </c>
    </row>
    <row r="562" spans="2:22" ht="13.5">
      <c r="B562" s="1121">
        <v>201507</v>
      </c>
      <c r="C562" s="195" t="s">
        <v>378</v>
      </c>
      <c r="D562" s="196" t="s">
        <v>1313</v>
      </c>
      <c r="E562" s="196" t="s">
        <v>1314</v>
      </c>
      <c r="F562" s="299">
        <v>1680.3689999999999</v>
      </c>
      <c r="G562" s="50">
        <v>581.72799999999995</v>
      </c>
      <c r="H562" s="166">
        <v>592.87099999999998</v>
      </c>
      <c r="I562" s="68">
        <v>30</v>
      </c>
      <c r="J562" s="410">
        <v>0.34883700000000001</v>
      </c>
      <c r="K562" s="412">
        <v>11.63456</v>
      </c>
      <c r="L562" s="277">
        <v>1.6666669999999999</v>
      </c>
      <c r="M562" s="17"/>
      <c r="N562" s="22">
        <v>86</v>
      </c>
      <c r="O562" s="20">
        <v>70</v>
      </c>
      <c r="P562" s="20">
        <v>16</v>
      </c>
      <c r="Q562" s="240">
        <v>0</v>
      </c>
      <c r="R562" s="269">
        <v>6</v>
      </c>
      <c r="S562" s="50"/>
      <c r="T562" s="227">
        <v>6</v>
      </c>
      <c r="U562" s="172">
        <v>4</v>
      </c>
      <c r="V562" s="278">
        <v>0.25</v>
      </c>
    </row>
    <row r="563" spans="2:22" ht="13.5">
      <c r="B563" s="1121">
        <v>201507</v>
      </c>
      <c r="C563" s="197" t="s">
        <v>378</v>
      </c>
      <c r="D563" s="198" t="s">
        <v>1001</v>
      </c>
      <c r="E563" s="198" t="s">
        <v>1059</v>
      </c>
      <c r="F563" s="298">
        <v>641.68600000000004</v>
      </c>
      <c r="G563" s="210">
        <v>239.29300000000001</v>
      </c>
      <c r="H563" s="208">
        <v>239.29300000000001</v>
      </c>
      <c r="I563" s="202">
        <v>11</v>
      </c>
      <c r="J563" s="411">
        <v>0.45833299999999999</v>
      </c>
      <c r="K563" s="413">
        <v>11.964650000000001</v>
      </c>
      <c r="L563" s="276">
        <v>1.818182</v>
      </c>
      <c r="M563" s="17"/>
      <c r="N563" s="205">
        <v>24</v>
      </c>
      <c r="O563" s="206">
        <v>16</v>
      </c>
      <c r="P563" s="206">
        <v>8</v>
      </c>
      <c r="Q563" s="241">
        <v>0</v>
      </c>
      <c r="R563" s="270">
        <v>2</v>
      </c>
      <c r="S563" s="210"/>
      <c r="T563" s="228">
        <v>2</v>
      </c>
      <c r="U563" s="208">
        <v>1</v>
      </c>
      <c r="V563" s="209">
        <v>0.125</v>
      </c>
    </row>
    <row r="564" spans="2:22" ht="13.5">
      <c r="B564" s="1121">
        <v>201507</v>
      </c>
      <c r="C564" s="195" t="s">
        <v>378</v>
      </c>
      <c r="D564" s="196" t="s">
        <v>572</v>
      </c>
      <c r="E564" s="196" t="s">
        <v>1844</v>
      </c>
      <c r="F564" s="299">
        <v>1602.3330000000001</v>
      </c>
      <c r="G564" s="50">
        <v>211.084</v>
      </c>
      <c r="H564" s="166">
        <v>113.529</v>
      </c>
      <c r="I564" s="68">
        <v>6</v>
      </c>
      <c r="J564" s="410">
        <v>8.5106000000000001E-2</v>
      </c>
      <c r="K564" s="412">
        <v>30.154857140000001</v>
      </c>
      <c r="L564" s="277">
        <v>1.1666669999999999</v>
      </c>
      <c r="M564" s="17"/>
      <c r="N564" s="22">
        <v>71</v>
      </c>
      <c r="O564" s="20">
        <v>48</v>
      </c>
      <c r="P564" s="20">
        <v>19</v>
      </c>
      <c r="Q564" s="240">
        <v>4</v>
      </c>
      <c r="R564" s="269">
        <v>11</v>
      </c>
      <c r="S564" s="50">
        <v>4</v>
      </c>
      <c r="T564" s="227">
        <v>8</v>
      </c>
      <c r="U564" s="172">
        <v>8</v>
      </c>
      <c r="V564" s="278">
        <v>0.34782608695652201</v>
      </c>
    </row>
    <row r="565" spans="2:22" ht="13.5">
      <c r="B565" s="1121">
        <v>201507</v>
      </c>
      <c r="C565" s="197" t="s">
        <v>378</v>
      </c>
      <c r="D565" s="198" t="s">
        <v>133</v>
      </c>
      <c r="E565" s="198" t="s">
        <v>142</v>
      </c>
      <c r="F565" s="298">
        <v>6919.8860000000204</v>
      </c>
      <c r="G565" s="210">
        <v>831.72699999999998</v>
      </c>
      <c r="H565" s="208">
        <v>730.60299999999995</v>
      </c>
      <c r="I565" s="202">
        <v>32</v>
      </c>
      <c r="J565" s="411">
        <v>0.16580300000000001</v>
      </c>
      <c r="K565" s="413">
        <v>23.763628570000002</v>
      </c>
      <c r="L565" s="276">
        <v>1.09375</v>
      </c>
      <c r="M565" s="17"/>
      <c r="N565" s="205">
        <v>174</v>
      </c>
      <c r="O565" s="206">
        <v>121</v>
      </c>
      <c r="P565" s="206">
        <v>51</v>
      </c>
      <c r="Q565" s="241">
        <v>2</v>
      </c>
      <c r="R565" s="270">
        <v>53</v>
      </c>
      <c r="S565" s="210">
        <v>5</v>
      </c>
      <c r="T565" s="228">
        <v>10</v>
      </c>
      <c r="U565" s="208">
        <v>9</v>
      </c>
      <c r="V565" s="209">
        <v>0.169811320754717</v>
      </c>
    </row>
    <row r="566" spans="2:22" ht="13.5">
      <c r="B566" s="1121">
        <v>201507</v>
      </c>
      <c r="C566" s="195" t="s">
        <v>378</v>
      </c>
      <c r="D566" s="196" t="s">
        <v>570</v>
      </c>
      <c r="E566" s="196" t="s">
        <v>566</v>
      </c>
      <c r="F566" s="299">
        <v>4889.4179999999997</v>
      </c>
      <c r="G566" s="50">
        <v>1501.9349999999999</v>
      </c>
      <c r="H566" s="166">
        <v>1444.856</v>
      </c>
      <c r="I566" s="68">
        <v>38</v>
      </c>
      <c r="J566" s="410">
        <v>0.40860200000000002</v>
      </c>
      <c r="K566" s="412">
        <v>21.76717391</v>
      </c>
      <c r="L566" s="277">
        <v>1.8157890000000001</v>
      </c>
      <c r="M566" s="17"/>
      <c r="N566" s="22">
        <v>88</v>
      </c>
      <c r="O566" s="20">
        <v>65</v>
      </c>
      <c r="P566" s="20">
        <v>18</v>
      </c>
      <c r="Q566" s="240">
        <v>5</v>
      </c>
      <c r="R566" s="269">
        <v>22</v>
      </c>
      <c r="S566" s="50">
        <v>1</v>
      </c>
      <c r="T566" s="227">
        <v>11</v>
      </c>
      <c r="U566" s="172">
        <v>7</v>
      </c>
      <c r="V566" s="278">
        <v>0.30434782608695699</v>
      </c>
    </row>
    <row r="567" spans="2:22" ht="13.5">
      <c r="B567" s="1121">
        <v>201507</v>
      </c>
      <c r="C567" s="197" t="s">
        <v>378</v>
      </c>
      <c r="D567" s="198" t="s">
        <v>608</v>
      </c>
      <c r="E567" s="198" t="s">
        <v>607</v>
      </c>
      <c r="F567" s="298">
        <v>1535.1559999999999</v>
      </c>
      <c r="G567" s="210">
        <v>337.05200000000002</v>
      </c>
      <c r="H567" s="208">
        <v>339.416</v>
      </c>
      <c r="I567" s="202">
        <v>21</v>
      </c>
      <c r="J567" s="411">
        <v>0.47191</v>
      </c>
      <c r="K567" s="413">
        <v>13.48208</v>
      </c>
      <c r="L567" s="276">
        <v>1.1904760000000001</v>
      </c>
      <c r="M567" s="17"/>
      <c r="N567" s="205">
        <v>40</v>
      </c>
      <c r="O567" s="206">
        <v>28</v>
      </c>
      <c r="P567" s="206">
        <v>10</v>
      </c>
      <c r="Q567" s="241">
        <v>2</v>
      </c>
      <c r="R567" s="270">
        <v>15</v>
      </c>
      <c r="S567" s="210"/>
      <c r="T567" s="228">
        <v>6</v>
      </c>
      <c r="U567" s="208">
        <v>4</v>
      </c>
      <c r="V567" s="209">
        <v>0.33333333333333298</v>
      </c>
    </row>
    <row r="568" spans="2:22" ht="13.5">
      <c r="B568" s="1121">
        <v>201507</v>
      </c>
      <c r="C568" s="195" t="s">
        <v>378</v>
      </c>
      <c r="D568" s="196" t="s">
        <v>913</v>
      </c>
      <c r="E568" s="196" t="s">
        <v>1242</v>
      </c>
      <c r="F568" s="299">
        <v>654.10799999999995</v>
      </c>
      <c r="G568" s="50">
        <v>190.75899999999999</v>
      </c>
      <c r="H568" s="166">
        <v>190.75899999999999</v>
      </c>
      <c r="I568" s="68">
        <v>14</v>
      </c>
      <c r="J568" s="410">
        <v>0.28000000000000003</v>
      </c>
      <c r="K568" s="412">
        <v>11.22111765</v>
      </c>
      <c r="L568" s="277">
        <v>1.214286</v>
      </c>
      <c r="M568" s="17"/>
      <c r="N568" s="22">
        <v>56</v>
      </c>
      <c r="O568" s="20">
        <v>41</v>
      </c>
      <c r="P568" s="20">
        <v>15</v>
      </c>
      <c r="Q568" s="240">
        <v>0</v>
      </c>
      <c r="R568" s="269">
        <v>10</v>
      </c>
      <c r="S568" s="50">
        <v>4</v>
      </c>
      <c r="T568" s="227">
        <v>18</v>
      </c>
      <c r="U568" s="172">
        <v>8</v>
      </c>
      <c r="V568" s="278">
        <v>0.53333333333333299</v>
      </c>
    </row>
    <row r="569" spans="2:22" ht="13.5">
      <c r="B569" s="1121">
        <v>201507</v>
      </c>
      <c r="C569" s="197" t="s">
        <v>378</v>
      </c>
      <c r="D569" s="198" t="s">
        <v>728</v>
      </c>
      <c r="E569" s="198" t="s">
        <v>1667</v>
      </c>
      <c r="F569" s="298">
        <v>1699.0930000000001</v>
      </c>
      <c r="G569" s="210">
        <v>283.28100000000001</v>
      </c>
      <c r="H569" s="208">
        <v>276.67899999999997</v>
      </c>
      <c r="I569" s="202">
        <v>22</v>
      </c>
      <c r="J569" s="411">
        <v>0.38260899999999998</v>
      </c>
      <c r="K569" s="413">
        <v>10.89542308</v>
      </c>
      <c r="L569" s="276">
        <v>1.181818</v>
      </c>
      <c r="M569" s="17"/>
      <c r="N569" s="205">
        <v>57</v>
      </c>
      <c r="O569" s="206">
        <v>44</v>
      </c>
      <c r="P569" s="206">
        <v>9</v>
      </c>
      <c r="Q569" s="241">
        <v>4</v>
      </c>
      <c r="R569" s="270">
        <v>8</v>
      </c>
      <c r="S569" s="210"/>
      <c r="T569" s="228">
        <v>7</v>
      </c>
      <c r="U569" s="208">
        <v>5</v>
      </c>
      <c r="V569" s="209">
        <v>0.38461538461538503</v>
      </c>
    </row>
    <row r="570" spans="2:22" ht="13.5">
      <c r="B570" s="1121">
        <v>201507</v>
      </c>
      <c r="C570" s="195" t="s">
        <v>378</v>
      </c>
      <c r="D570" s="196" t="s">
        <v>136</v>
      </c>
      <c r="E570" s="196" t="s">
        <v>141</v>
      </c>
      <c r="F570" s="299">
        <v>2484.9540000000002</v>
      </c>
      <c r="G570" s="50">
        <v>604.11400000000003</v>
      </c>
      <c r="H570" s="166">
        <v>604.11400000000003</v>
      </c>
      <c r="I570" s="68">
        <v>22</v>
      </c>
      <c r="J570" s="410">
        <v>0.40366999999999997</v>
      </c>
      <c r="K570" s="412">
        <v>16.780944439999999</v>
      </c>
      <c r="L570" s="277">
        <v>1.6363639999999999</v>
      </c>
      <c r="M570" s="17"/>
      <c r="N570" s="22">
        <v>59</v>
      </c>
      <c r="O570" s="20">
        <v>44</v>
      </c>
      <c r="P570" s="20">
        <v>11</v>
      </c>
      <c r="Q570" s="240">
        <v>4</v>
      </c>
      <c r="R570" s="269">
        <v>9</v>
      </c>
      <c r="S570" s="50">
        <v>3</v>
      </c>
      <c r="T570" s="227">
        <v>15</v>
      </c>
      <c r="U570" s="172">
        <v>8</v>
      </c>
      <c r="V570" s="278">
        <v>0.53333333333333299</v>
      </c>
    </row>
    <row r="571" spans="2:22" ht="13.5">
      <c r="B571" s="1121">
        <v>201507</v>
      </c>
      <c r="C571" s="197" t="s">
        <v>378</v>
      </c>
      <c r="D571" s="198" t="s">
        <v>571</v>
      </c>
      <c r="E571" s="198" t="s">
        <v>567</v>
      </c>
      <c r="F571" s="298">
        <v>2748.1289999999999</v>
      </c>
      <c r="G571" s="210">
        <v>283.77699999999999</v>
      </c>
      <c r="H571" s="208">
        <v>286.88200000000001</v>
      </c>
      <c r="I571" s="202">
        <v>22</v>
      </c>
      <c r="J571" s="411">
        <v>0.20853099999999999</v>
      </c>
      <c r="K571" s="413">
        <v>10.51025926</v>
      </c>
      <c r="L571" s="276">
        <v>1.2272730000000001</v>
      </c>
      <c r="M571" s="17"/>
      <c r="N571" s="205">
        <v>97</v>
      </c>
      <c r="O571" s="206">
        <v>79</v>
      </c>
      <c r="P571" s="206">
        <v>17</v>
      </c>
      <c r="Q571" s="241">
        <v>1</v>
      </c>
      <c r="R571" s="270">
        <v>30</v>
      </c>
      <c r="S571" s="210"/>
      <c r="T571" s="228">
        <v>13</v>
      </c>
      <c r="U571" s="208">
        <v>7</v>
      </c>
      <c r="V571" s="209">
        <v>0.38888888888888901</v>
      </c>
    </row>
    <row r="572" spans="2:22" ht="13.5">
      <c r="B572" s="1121">
        <v>201507</v>
      </c>
      <c r="C572" s="195" t="s">
        <v>378</v>
      </c>
      <c r="D572" s="196" t="s">
        <v>646</v>
      </c>
      <c r="E572" s="196"/>
      <c r="F572" s="299">
        <v>1355.6610000000001</v>
      </c>
      <c r="G572" s="50">
        <v>21.527999999999999</v>
      </c>
      <c r="H572" s="166">
        <v>21.763000000000002</v>
      </c>
      <c r="I572" s="68">
        <v>2</v>
      </c>
      <c r="J572" s="410">
        <v>0.125</v>
      </c>
      <c r="K572" s="412">
        <v>10.763999999999999</v>
      </c>
      <c r="L572" s="277">
        <v>1</v>
      </c>
      <c r="M572" s="17"/>
      <c r="N572" s="22">
        <v>12</v>
      </c>
      <c r="O572" s="20">
        <v>9</v>
      </c>
      <c r="P572" s="20">
        <v>3</v>
      </c>
      <c r="Q572" s="240">
        <v>0</v>
      </c>
      <c r="R572" s="269">
        <v>8</v>
      </c>
      <c r="S572" s="50"/>
      <c r="T572" s="227"/>
      <c r="U572" s="172"/>
      <c r="V572" s="278"/>
    </row>
    <row r="573" spans="2:22" ht="13.5">
      <c r="B573" s="1121">
        <v>201507</v>
      </c>
      <c r="C573" s="197" t="s">
        <v>378</v>
      </c>
      <c r="D573" s="198" t="s">
        <v>1464</v>
      </c>
      <c r="E573" s="198" t="s">
        <v>1465</v>
      </c>
      <c r="F573" s="298">
        <v>277.64999999999998</v>
      </c>
      <c r="G573" s="210">
        <v>203.78200000000001</v>
      </c>
      <c r="H573" s="208">
        <v>203.78200000000001</v>
      </c>
      <c r="I573" s="202">
        <v>10</v>
      </c>
      <c r="J573" s="411">
        <v>0.41666700000000001</v>
      </c>
      <c r="K573" s="413">
        <v>11.98717647</v>
      </c>
      <c r="L573" s="276">
        <v>1.7</v>
      </c>
      <c r="M573" s="17"/>
      <c r="N573" s="205">
        <v>32</v>
      </c>
      <c r="O573" s="206">
        <v>23</v>
      </c>
      <c r="P573" s="206">
        <v>9</v>
      </c>
      <c r="Q573" s="241">
        <v>0</v>
      </c>
      <c r="R573" s="270">
        <v>0</v>
      </c>
      <c r="S573" s="210">
        <v>1</v>
      </c>
      <c r="T573" s="228">
        <v>15</v>
      </c>
      <c r="U573" s="208">
        <v>6</v>
      </c>
      <c r="V573" s="209">
        <v>0.66666666666666696</v>
      </c>
    </row>
    <row r="574" spans="2:22" ht="13.5">
      <c r="B574" s="1121">
        <v>201507</v>
      </c>
      <c r="C574" s="195" t="s">
        <v>378</v>
      </c>
      <c r="D574" s="196" t="s">
        <v>573</v>
      </c>
      <c r="E574" s="196"/>
      <c r="F574" s="299">
        <v>570.25199999999995</v>
      </c>
      <c r="G574" s="50">
        <v>0</v>
      </c>
      <c r="H574" s="166">
        <v>0</v>
      </c>
      <c r="I574" s="68">
        <v>0</v>
      </c>
      <c r="J574" s="410">
        <v>0</v>
      </c>
      <c r="K574" s="412">
        <v>0</v>
      </c>
      <c r="L574" s="277">
        <v>0</v>
      </c>
      <c r="M574" s="17"/>
      <c r="N574" s="22">
        <v>0</v>
      </c>
      <c r="O574" s="20">
        <v>0</v>
      </c>
      <c r="P574" s="20">
        <v>0</v>
      </c>
      <c r="Q574" s="240">
        <v>0</v>
      </c>
      <c r="R574" s="269">
        <v>1</v>
      </c>
      <c r="S574" s="50"/>
      <c r="T574" s="227"/>
      <c r="U574" s="172"/>
      <c r="V574" s="278"/>
    </row>
    <row r="575" spans="2:22" ht="13.5">
      <c r="B575" s="1121">
        <v>201507</v>
      </c>
      <c r="C575" s="197" t="s">
        <v>378</v>
      </c>
      <c r="D575" s="198" t="s">
        <v>703</v>
      </c>
      <c r="E575" s="198" t="s">
        <v>704</v>
      </c>
      <c r="F575" s="298">
        <v>1576.259</v>
      </c>
      <c r="G575" s="210">
        <v>418.49299999999999</v>
      </c>
      <c r="H575" s="208">
        <v>425.42899999999997</v>
      </c>
      <c r="I575" s="202">
        <v>22</v>
      </c>
      <c r="J575" s="411">
        <v>0.46808499999999997</v>
      </c>
      <c r="K575" s="413">
        <v>13.07790625</v>
      </c>
      <c r="L575" s="276">
        <v>1.454545</v>
      </c>
      <c r="M575" s="17"/>
      <c r="N575" s="205">
        <v>47</v>
      </c>
      <c r="O575" s="206">
        <v>34</v>
      </c>
      <c r="P575" s="206">
        <v>12</v>
      </c>
      <c r="Q575" s="241">
        <v>1</v>
      </c>
      <c r="R575" s="270">
        <v>8</v>
      </c>
      <c r="S575" s="210"/>
      <c r="T575" s="228">
        <v>8</v>
      </c>
      <c r="U575" s="208">
        <v>6</v>
      </c>
      <c r="V575" s="209">
        <v>0.46153846153846201</v>
      </c>
    </row>
    <row r="576" spans="2:22" ht="13.5">
      <c r="B576" s="1121">
        <v>201507</v>
      </c>
      <c r="C576" s="195" t="s">
        <v>378</v>
      </c>
      <c r="D576" s="196" t="s">
        <v>1461</v>
      </c>
      <c r="E576" s="196" t="s">
        <v>926</v>
      </c>
      <c r="F576" s="299">
        <v>1239.0809999999999</v>
      </c>
      <c r="G576" s="50">
        <v>545.78700000000003</v>
      </c>
      <c r="H576" s="166">
        <v>558.19899999999996</v>
      </c>
      <c r="I576" s="68">
        <v>25</v>
      </c>
      <c r="J576" s="410">
        <v>0.50505100000000003</v>
      </c>
      <c r="K576" s="412">
        <v>16.052558820000002</v>
      </c>
      <c r="L576" s="277">
        <v>1.36</v>
      </c>
      <c r="M576" s="17"/>
      <c r="N576" s="22">
        <v>55</v>
      </c>
      <c r="O576" s="20">
        <v>40</v>
      </c>
      <c r="P576" s="20">
        <v>14</v>
      </c>
      <c r="Q576" s="240">
        <v>1</v>
      </c>
      <c r="R576" s="269">
        <v>3</v>
      </c>
      <c r="S576" s="50"/>
      <c r="T576" s="227">
        <v>13</v>
      </c>
      <c r="U576" s="172">
        <v>6</v>
      </c>
      <c r="V576" s="278">
        <v>0.4</v>
      </c>
    </row>
    <row r="577" spans="2:22" ht="13.5">
      <c r="B577" s="1121">
        <v>201507</v>
      </c>
      <c r="C577" s="197" t="s">
        <v>378</v>
      </c>
      <c r="D577" s="198" t="s">
        <v>131</v>
      </c>
      <c r="E577" s="198" t="s">
        <v>140</v>
      </c>
      <c r="F577" s="298">
        <v>4705.875</v>
      </c>
      <c r="G577" s="210">
        <v>441.98700000000002</v>
      </c>
      <c r="H577" s="208">
        <v>439.62400000000002</v>
      </c>
      <c r="I577" s="202">
        <v>26</v>
      </c>
      <c r="J577" s="411">
        <v>0.30057800000000001</v>
      </c>
      <c r="K577" s="413">
        <v>16.999500000000001</v>
      </c>
      <c r="L577" s="276">
        <v>1</v>
      </c>
      <c r="M577" s="17"/>
      <c r="N577" s="205">
        <v>84</v>
      </c>
      <c r="O577" s="206">
        <v>53</v>
      </c>
      <c r="P577" s="206">
        <v>29</v>
      </c>
      <c r="Q577" s="241">
        <v>2</v>
      </c>
      <c r="R577" s="270">
        <v>22</v>
      </c>
      <c r="S577" s="210">
        <v>4</v>
      </c>
      <c r="T577" s="228">
        <v>12</v>
      </c>
      <c r="U577" s="208">
        <v>8</v>
      </c>
      <c r="V577" s="209">
        <v>0.25806451612903197</v>
      </c>
    </row>
    <row r="578" spans="2:22" ht="13.5">
      <c r="B578" s="1121">
        <v>201507</v>
      </c>
      <c r="C578" s="195" t="s">
        <v>378</v>
      </c>
      <c r="D578" s="196" t="s">
        <v>1462</v>
      </c>
      <c r="E578" s="196" t="s">
        <v>1463</v>
      </c>
      <c r="F578" s="299">
        <v>1431.393</v>
      </c>
      <c r="G578" s="50">
        <v>656.47699999999998</v>
      </c>
      <c r="H578" s="166">
        <v>656.47699999999998</v>
      </c>
      <c r="I578" s="68">
        <v>33</v>
      </c>
      <c r="J578" s="410">
        <v>0.46478900000000001</v>
      </c>
      <c r="K578" s="412">
        <v>11.126728809999999</v>
      </c>
      <c r="L578" s="277">
        <v>1.787879</v>
      </c>
      <c r="M578" s="17"/>
      <c r="N578" s="22">
        <v>79</v>
      </c>
      <c r="O578" s="20">
        <v>56</v>
      </c>
      <c r="P578" s="20">
        <v>23</v>
      </c>
      <c r="Q578" s="240">
        <v>0</v>
      </c>
      <c r="R578" s="269">
        <v>4</v>
      </c>
      <c r="S578" s="50">
        <v>6</v>
      </c>
      <c r="T578" s="227">
        <v>14</v>
      </c>
      <c r="U578" s="172">
        <v>8</v>
      </c>
      <c r="V578" s="278">
        <v>0.34782608695652201</v>
      </c>
    </row>
    <row r="579" spans="2:22" ht="13.5">
      <c r="B579" s="1121">
        <v>201507</v>
      </c>
      <c r="C579" s="197" t="s">
        <v>378</v>
      </c>
      <c r="D579" s="198" t="s">
        <v>130</v>
      </c>
      <c r="E579" s="198" t="s">
        <v>139</v>
      </c>
      <c r="F579" s="298">
        <v>11777.556</v>
      </c>
      <c r="G579" s="210">
        <v>3140.192</v>
      </c>
      <c r="H579" s="208">
        <v>3118.7869999999998</v>
      </c>
      <c r="I579" s="202">
        <v>56</v>
      </c>
      <c r="J579" s="411">
        <v>0.34891</v>
      </c>
      <c r="K579" s="413">
        <v>37.3832381</v>
      </c>
      <c r="L579" s="276">
        <v>1.5</v>
      </c>
      <c r="M579" s="17"/>
      <c r="N579" s="205">
        <v>153</v>
      </c>
      <c r="O579" s="206">
        <v>123</v>
      </c>
      <c r="P579" s="206">
        <v>25</v>
      </c>
      <c r="Q579" s="241">
        <v>5</v>
      </c>
      <c r="R579" s="270">
        <v>40</v>
      </c>
      <c r="S579" s="210"/>
      <c r="T579" s="228">
        <v>25</v>
      </c>
      <c r="U579" s="208">
        <v>16</v>
      </c>
      <c r="V579" s="209">
        <v>0.53333333333333299</v>
      </c>
    </row>
    <row r="580" spans="2:22" ht="13.5">
      <c r="B580" s="1121">
        <v>201507</v>
      </c>
      <c r="C580" s="195" t="s">
        <v>378</v>
      </c>
      <c r="D580" s="196" t="s">
        <v>1466</v>
      </c>
      <c r="E580" s="196" t="s">
        <v>1467</v>
      </c>
      <c r="F580" s="299">
        <v>442.28</v>
      </c>
      <c r="G580" s="50">
        <v>368.93099999999998</v>
      </c>
      <c r="H580" s="166">
        <v>309.286</v>
      </c>
      <c r="I580" s="68">
        <v>18</v>
      </c>
      <c r="J580" s="410">
        <v>0.51428600000000002</v>
      </c>
      <c r="K580" s="412">
        <v>16.04047826</v>
      </c>
      <c r="L580" s="277">
        <v>1.2777780000000001</v>
      </c>
      <c r="M580" s="17"/>
      <c r="N580" s="22">
        <v>41</v>
      </c>
      <c r="O580" s="20">
        <v>29</v>
      </c>
      <c r="P580" s="20">
        <v>12</v>
      </c>
      <c r="Q580" s="240">
        <v>0</v>
      </c>
      <c r="R580" s="269">
        <v>1</v>
      </c>
      <c r="S580" s="50">
        <v>3</v>
      </c>
      <c r="T580" s="227">
        <v>10</v>
      </c>
      <c r="U580" s="172">
        <v>6</v>
      </c>
      <c r="V580" s="278">
        <v>0.5</v>
      </c>
    </row>
    <row r="581" spans="2:22" ht="13.5">
      <c r="B581" s="1121">
        <v>201507</v>
      </c>
      <c r="C581" s="197" t="s">
        <v>378</v>
      </c>
      <c r="D581" s="198" t="s">
        <v>1002</v>
      </c>
      <c r="E581" s="198" t="s">
        <v>1181</v>
      </c>
      <c r="F581" s="298">
        <v>1942.556</v>
      </c>
      <c r="G581" s="210">
        <v>498.90600000000001</v>
      </c>
      <c r="H581" s="208">
        <v>498.90600000000001</v>
      </c>
      <c r="I581" s="202">
        <v>26</v>
      </c>
      <c r="J581" s="411">
        <v>0.27225100000000002</v>
      </c>
      <c r="K581" s="413">
        <v>13.858499999999999</v>
      </c>
      <c r="L581" s="276">
        <v>1.3846149999999999</v>
      </c>
      <c r="M581" s="17"/>
      <c r="N581" s="205">
        <v>95</v>
      </c>
      <c r="O581" s="206">
        <v>76</v>
      </c>
      <c r="P581" s="206">
        <v>15</v>
      </c>
      <c r="Q581" s="241">
        <v>4</v>
      </c>
      <c r="R581" s="270">
        <v>14</v>
      </c>
      <c r="S581" s="210">
        <v>1</v>
      </c>
      <c r="T581" s="228">
        <v>12</v>
      </c>
      <c r="U581" s="208">
        <v>7</v>
      </c>
      <c r="V581" s="209">
        <v>0.36842105263157898</v>
      </c>
    </row>
    <row r="582" spans="2:22" ht="13.5">
      <c r="B582" s="1128">
        <v>201506</v>
      </c>
      <c r="C582" s="195" t="s">
        <v>377</v>
      </c>
      <c r="D582" s="196" t="s">
        <v>1457</v>
      </c>
      <c r="E582" s="1214" t="s">
        <v>1458</v>
      </c>
      <c r="F582" s="299">
        <v>352.875</v>
      </c>
      <c r="G582" s="50">
        <v>138.053</v>
      </c>
      <c r="H582" s="166">
        <v>138.053</v>
      </c>
      <c r="I582" s="68">
        <v>7</v>
      </c>
      <c r="J582" s="410">
        <v>0.4375</v>
      </c>
      <c r="K582" s="412">
        <v>17.256625</v>
      </c>
      <c r="L582" s="277">
        <v>1.142857</v>
      </c>
      <c r="M582" s="17"/>
      <c r="N582" s="22">
        <v>21</v>
      </c>
      <c r="O582" s="20">
        <v>13</v>
      </c>
      <c r="P582" s="20">
        <v>7</v>
      </c>
      <c r="Q582" s="240">
        <v>1</v>
      </c>
      <c r="R582" s="269">
        <v>0</v>
      </c>
      <c r="S582" s="50">
        <v>3</v>
      </c>
      <c r="T582" s="227">
        <v>7</v>
      </c>
      <c r="U582" s="172">
        <v>5</v>
      </c>
      <c r="V582" s="278">
        <v>0.625</v>
      </c>
    </row>
    <row r="583" spans="2:22" ht="13.5">
      <c r="B583" s="1128">
        <v>201506</v>
      </c>
      <c r="C583" s="197" t="s">
        <v>377</v>
      </c>
      <c r="D583" s="198" t="s">
        <v>997</v>
      </c>
      <c r="E583" s="1215" t="str">
        <f t="shared" ref="E583:E630" si="0">VLOOKUP(D583,$D$631:$E$676,2,0)</f>
        <v>LƯƠNG HỮU PHÚC</v>
      </c>
      <c r="F583" s="298">
        <v>3197.0529999999999</v>
      </c>
      <c r="G583" s="210">
        <v>574.04200000000003</v>
      </c>
      <c r="H583" s="208">
        <v>608.83399999999995</v>
      </c>
      <c r="I583" s="202">
        <v>24</v>
      </c>
      <c r="J583" s="411">
        <v>0.44036700000000001</v>
      </c>
      <c r="K583" s="413">
        <v>17.938812500000001</v>
      </c>
      <c r="L583" s="276">
        <v>1.3333330000000001</v>
      </c>
      <c r="M583" s="17"/>
      <c r="N583" s="205">
        <v>57</v>
      </c>
      <c r="O583" s="206">
        <v>43</v>
      </c>
      <c r="P583" s="206">
        <v>12</v>
      </c>
      <c r="Q583" s="241">
        <v>2</v>
      </c>
      <c r="R583" s="270">
        <v>4</v>
      </c>
      <c r="S583" s="210"/>
      <c r="T583" s="228">
        <v>7</v>
      </c>
      <c r="U583" s="208">
        <v>5</v>
      </c>
      <c r="V583" s="209">
        <v>0.35714285714285698</v>
      </c>
    </row>
    <row r="584" spans="2:22" ht="13.5">
      <c r="B584" s="1128">
        <v>201506</v>
      </c>
      <c r="C584" s="195" t="s">
        <v>377</v>
      </c>
      <c r="D584" s="196" t="s">
        <v>801</v>
      </c>
      <c r="E584" s="1214" t="str">
        <f t="shared" si="0"/>
        <v>HOÀNG NGUYỆT HẰNG</v>
      </c>
      <c r="F584" s="299">
        <v>2445.3000000000002</v>
      </c>
      <c r="G584" s="50">
        <v>627.274</v>
      </c>
      <c r="H584" s="166">
        <v>498.82900000000001</v>
      </c>
      <c r="I584" s="68">
        <v>12</v>
      </c>
      <c r="J584" s="410">
        <v>0.44444400000000001</v>
      </c>
      <c r="K584" s="412">
        <v>27.272782608696001</v>
      </c>
      <c r="L584" s="277">
        <v>1.9166669999999999</v>
      </c>
      <c r="M584" s="17"/>
      <c r="N584" s="22">
        <v>32</v>
      </c>
      <c r="O584" s="20">
        <v>23</v>
      </c>
      <c r="P584" s="20">
        <v>8</v>
      </c>
      <c r="Q584" s="240">
        <v>1</v>
      </c>
      <c r="R584" s="269">
        <v>0</v>
      </c>
      <c r="S584" s="50">
        <v>2</v>
      </c>
      <c r="T584" s="227">
        <v>9</v>
      </c>
      <c r="U584" s="172">
        <v>6</v>
      </c>
      <c r="V584" s="278">
        <v>0.66666666666666696</v>
      </c>
    </row>
    <row r="585" spans="2:22" ht="13.5">
      <c r="B585" s="1128">
        <v>201506</v>
      </c>
      <c r="C585" s="197" t="s">
        <v>377</v>
      </c>
      <c r="D585" s="198" t="s">
        <v>560</v>
      </c>
      <c r="E585" s="1215" t="str">
        <f t="shared" si="0"/>
        <v>PHẠM THÀNH TRÍ</v>
      </c>
      <c r="F585" s="298">
        <v>2090.2060000000001</v>
      </c>
      <c r="G585" s="210">
        <v>858.51099999999997</v>
      </c>
      <c r="H585" s="208">
        <v>877.88</v>
      </c>
      <c r="I585" s="202">
        <v>20</v>
      </c>
      <c r="J585" s="411">
        <v>0.35714299999999999</v>
      </c>
      <c r="K585" s="413">
        <v>22.013102564103001</v>
      </c>
      <c r="L585" s="276">
        <v>1.95</v>
      </c>
      <c r="M585" s="17"/>
      <c r="N585" s="205">
        <v>53</v>
      </c>
      <c r="O585" s="206">
        <v>37</v>
      </c>
      <c r="P585" s="206">
        <v>14</v>
      </c>
      <c r="Q585" s="241">
        <v>2</v>
      </c>
      <c r="R585" s="270">
        <v>10</v>
      </c>
      <c r="S585" s="210"/>
      <c r="T585" s="228">
        <v>4</v>
      </c>
      <c r="U585" s="208">
        <v>4</v>
      </c>
      <c r="V585" s="209">
        <v>0.25</v>
      </c>
    </row>
    <row r="586" spans="2:22" ht="13.5">
      <c r="B586" s="1128">
        <v>201506</v>
      </c>
      <c r="C586" s="195" t="s">
        <v>377</v>
      </c>
      <c r="D586" s="196" t="s">
        <v>561</v>
      </c>
      <c r="E586" s="1214" t="s">
        <v>1671</v>
      </c>
      <c r="F586" s="299">
        <v>787.54700000000003</v>
      </c>
      <c r="G586" s="50">
        <v>341.685</v>
      </c>
      <c r="H586" s="166">
        <v>248.09700000000001</v>
      </c>
      <c r="I586" s="68">
        <v>36</v>
      </c>
      <c r="J586" s="410">
        <v>0.67289699999999997</v>
      </c>
      <c r="K586" s="412">
        <v>10.354090909090999</v>
      </c>
      <c r="L586" s="277">
        <v>0.91666700000000001</v>
      </c>
      <c r="M586" s="17"/>
      <c r="N586" s="22">
        <v>60</v>
      </c>
      <c r="O586" s="20">
        <v>39</v>
      </c>
      <c r="P586" s="20">
        <v>16</v>
      </c>
      <c r="Q586" s="240">
        <v>5</v>
      </c>
      <c r="R586" s="269">
        <v>4</v>
      </c>
      <c r="S586" s="50">
        <v>4</v>
      </c>
      <c r="T586" s="227">
        <v>13</v>
      </c>
      <c r="U586" s="172">
        <v>6</v>
      </c>
      <c r="V586" s="278">
        <v>0.28571428571428598</v>
      </c>
    </row>
    <row r="587" spans="2:22" ht="13.5">
      <c r="B587" s="1128">
        <v>201506</v>
      </c>
      <c r="C587" s="197" t="s">
        <v>377</v>
      </c>
      <c r="D587" s="198" t="s">
        <v>803</v>
      </c>
      <c r="E587" s="1215" t="str">
        <f t="shared" si="0"/>
        <v>TRƯƠNG THỊ THU TRÂM</v>
      </c>
      <c r="F587" s="298">
        <v>1579.86</v>
      </c>
      <c r="G587" s="210">
        <v>354.14600000000002</v>
      </c>
      <c r="H587" s="208">
        <v>327.81799999999998</v>
      </c>
      <c r="I587" s="202">
        <v>17</v>
      </c>
      <c r="J587" s="411">
        <v>0.25954199999999999</v>
      </c>
      <c r="K587" s="413">
        <v>16.864095238095</v>
      </c>
      <c r="L587" s="276">
        <v>1.2352939999999999</v>
      </c>
      <c r="M587" s="17"/>
      <c r="N587" s="205">
        <v>67</v>
      </c>
      <c r="O587" s="206">
        <v>49</v>
      </c>
      <c r="P587" s="206">
        <v>18</v>
      </c>
      <c r="Q587" s="241">
        <v>0</v>
      </c>
      <c r="R587" s="270">
        <v>6</v>
      </c>
      <c r="S587" s="210">
        <v>1</v>
      </c>
      <c r="T587" s="228">
        <v>9</v>
      </c>
      <c r="U587" s="208">
        <v>7</v>
      </c>
      <c r="V587" s="209">
        <v>0.38888888888888901</v>
      </c>
    </row>
    <row r="588" spans="2:22" ht="13.5">
      <c r="B588" s="1128">
        <v>201506</v>
      </c>
      <c r="C588" s="195" t="s">
        <v>377</v>
      </c>
      <c r="D588" s="196" t="s">
        <v>553</v>
      </c>
      <c r="E588" s="1214" t="str">
        <f t="shared" si="0"/>
        <v>LÊ THỊ HỒNG LĨNH</v>
      </c>
      <c r="F588" s="299">
        <v>3030.4050000000002</v>
      </c>
      <c r="G588" s="50">
        <v>1184.115</v>
      </c>
      <c r="H588" s="166">
        <v>1107.576</v>
      </c>
      <c r="I588" s="68">
        <v>18</v>
      </c>
      <c r="J588" s="410">
        <v>0.37113400000000002</v>
      </c>
      <c r="K588" s="412">
        <v>23.682300000000001</v>
      </c>
      <c r="L588" s="277">
        <v>2.7777780000000001</v>
      </c>
      <c r="M588" s="17"/>
      <c r="N588" s="22">
        <v>44</v>
      </c>
      <c r="O588" s="20">
        <v>27</v>
      </c>
      <c r="P588" s="20">
        <v>17</v>
      </c>
      <c r="Q588" s="240">
        <v>0</v>
      </c>
      <c r="R588" s="269">
        <v>14</v>
      </c>
      <c r="S588" s="50"/>
      <c r="T588" s="227">
        <v>5</v>
      </c>
      <c r="U588" s="172">
        <v>4</v>
      </c>
      <c r="V588" s="278">
        <v>0.23529411764705899</v>
      </c>
    </row>
    <row r="589" spans="2:22" ht="13.5">
      <c r="B589" s="1128">
        <v>201506</v>
      </c>
      <c r="C589" s="197" t="s">
        <v>377</v>
      </c>
      <c r="D589" s="198" t="s">
        <v>64</v>
      </c>
      <c r="E589" s="1215" t="str">
        <f t="shared" si="0"/>
        <v>NGUYỄN THỊ LAN ANH</v>
      </c>
      <c r="F589" s="298">
        <v>3576.3510000000001</v>
      </c>
      <c r="G589" s="210">
        <v>1193.971</v>
      </c>
      <c r="H589" s="208">
        <v>1170.3920000000001</v>
      </c>
      <c r="I589" s="202">
        <v>30</v>
      </c>
      <c r="J589" s="411">
        <v>0.36363600000000001</v>
      </c>
      <c r="K589" s="413">
        <v>25.403638297872</v>
      </c>
      <c r="L589" s="276">
        <v>1.566667</v>
      </c>
      <c r="M589" s="17"/>
      <c r="N589" s="205">
        <v>86</v>
      </c>
      <c r="O589" s="206">
        <v>65</v>
      </c>
      <c r="P589" s="206">
        <v>18</v>
      </c>
      <c r="Q589" s="241">
        <v>3</v>
      </c>
      <c r="R589" s="270">
        <v>9</v>
      </c>
      <c r="S589" s="210"/>
      <c r="T589" s="228">
        <v>13</v>
      </c>
      <c r="U589" s="208">
        <v>8</v>
      </c>
      <c r="V589" s="209">
        <v>0.38095238095238099</v>
      </c>
    </row>
    <row r="590" spans="2:22" ht="13.5">
      <c r="B590" s="1128">
        <v>201506</v>
      </c>
      <c r="C590" s="195" t="s">
        <v>377</v>
      </c>
      <c r="D590" s="196" t="s">
        <v>138</v>
      </c>
      <c r="E590" s="1214" t="str">
        <f t="shared" si="0"/>
        <v>NGUYỄN HỮU NGHIỆM</v>
      </c>
      <c r="F590" s="299">
        <v>1351.383</v>
      </c>
      <c r="G590" s="50">
        <v>264.85199999999998</v>
      </c>
      <c r="H590" s="166">
        <v>274.745</v>
      </c>
      <c r="I590" s="68">
        <v>14</v>
      </c>
      <c r="J590" s="410">
        <v>0.224</v>
      </c>
      <c r="K590" s="412">
        <v>17.6568</v>
      </c>
      <c r="L590" s="277">
        <v>1.071429</v>
      </c>
      <c r="M590" s="17"/>
      <c r="N590" s="22">
        <v>69</v>
      </c>
      <c r="O590" s="20">
        <v>52</v>
      </c>
      <c r="P590" s="20">
        <v>15</v>
      </c>
      <c r="Q590" s="240">
        <v>2</v>
      </c>
      <c r="R590" s="269">
        <v>2</v>
      </c>
      <c r="S590" s="50"/>
      <c r="T590" s="227">
        <v>15</v>
      </c>
      <c r="U590" s="172">
        <v>12</v>
      </c>
      <c r="V590" s="278">
        <v>0.70588235294117696</v>
      </c>
    </row>
    <row r="591" spans="2:22" ht="13.5">
      <c r="B591" s="1128">
        <v>201506</v>
      </c>
      <c r="C591" s="197" t="s">
        <v>377</v>
      </c>
      <c r="D591" s="198" t="s">
        <v>643</v>
      </c>
      <c r="E591" s="1215" t="s">
        <v>1660</v>
      </c>
      <c r="F591" s="298">
        <v>4468.9009999999998</v>
      </c>
      <c r="G591" s="210">
        <v>1529.4090000000001</v>
      </c>
      <c r="H591" s="208">
        <v>1396.925</v>
      </c>
      <c r="I591" s="202">
        <v>26</v>
      </c>
      <c r="J591" s="411">
        <v>0.17508399999999999</v>
      </c>
      <c r="K591" s="413">
        <v>33.986866666666998</v>
      </c>
      <c r="L591" s="276">
        <v>1.730769</v>
      </c>
      <c r="M591" s="17"/>
      <c r="N591" s="205">
        <v>140</v>
      </c>
      <c r="O591" s="206">
        <v>107</v>
      </c>
      <c r="P591" s="206">
        <v>31</v>
      </c>
      <c r="Q591" s="241">
        <v>2</v>
      </c>
      <c r="R591" s="270">
        <v>37</v>
      </c>
      <c r="S591" s="210">
        <v>2</v>
      </c>
      <c r="T591" s="228">
        <v>16</v>
      </c>
      <c r="U591" s="208">
        <v>9</v>
      </c>
      <c r="V591" s="209">
        <v>0.27272727272727298</v>
      </c>
    </row>
    <row r="592" spans="2:22" ht="13.5">
      <c r="B592" s="1128">
        <v>201506</v>
      </c>
      <c r="C592" s="195" t="s">
        <v>377</v>
      </c>
      <c r="D592" s="196" t="s">
        <v>644</v>
      </c>
      <c r="E592" s="1214" t="str">
        <f t="shared" si="0"/>
        <v>HỒNG KHÁNH HƯNG - MDRT HCM</v>
      </c>
      <c r="F592" s="299">
        <v>5479.9579999999996</v>
      </c>
      <c r="G592" s="50">
        <v>1250.075</v>
      </c>
      <c r="H592" s="166">
        <v>1300.6969999999999</v>
      </c>
      <c r="I592" s="68">
        <v>30</v>
      </c>
      <c r="J592" s="410">
        <v>0.461538</v>
      </c>
      <c r="K592" s="412">
        <v>27.779444444444</v>
      </c>
      <c r="L592" s="277">
        <v>1.5</v>
      </c>
      <c r="M592" s="17"/>
      <c r="N592" s="22">
        <v>69</v>
      </c>
      <c r="O592" s="20">
        <v>55</v>
      </c>
      <c r="P592" s="20">
        <v>12</v>
      </c>
      <c r="Q592" s="240">
        <v>2</v>
      </c>
      <c r="R592" s="269">
        <v>2</v>
      </c>
      <c r="S592" s="50">
        <v>1</v>
      </c>
      <c r="T592" s="227">
        <v>7</v>
      </c>
      <c r="U592" s="172">
        <v>5</v>
      </c>
      <c r="V592" s="278">
        <v>0.35714285714285698</v>
      </c>
    </row>
    <row r="593" spans="2:22" ht="13.5">
      <c r="B593" s="1128">
        <v>201506</v>
      </c>
      <c r="C593" s="197" t="s">
        <v>377</v>
      </c>
      <c r="D593" s="198" t="s">
        <v>702</v>
      </c>
      <c r="E593" s="1215" t="s">
        <v>1662</v>
      </c>
      <c r="F593" s="298">
        <v>2319.011</v>
      </c>
      <c r="G593" s="210">
        <v>541.21299999999997</v>
      </c>
      <c r="H593" s="208">
        <v>507.05099999999999</v>
      </c>
      <c r="I593" s="202">
        <v>18</v>
      </c>
      <c r="J593" s="411">
        <v>0.48648599999999997</v>
      </c>
      <c r="K593" s="413">
        <v>17.458483870967999</v>
      </c>
      <c r="L593" s="276">
        <v>1.7222219999999999</v>
      </c>
      <c r="M593" s="17"/>
      <c r="N593" s="205">
        <v>36</v>
      </c>
      <c r="O593" s="206">
        <v>25</v>
      </c>
      <c r="P593" s="206">
        <v>9</v>
      </c>
      <c r="Q593" s="241">
        <v>2</v>
      </c>
      <c r="R593" s="270">
        <v>6</v>
      </c>
      <c r="S593" s="210"/>
      <c r="T593" s="228">
        <v>4</v>
      </c>
      <c r="U593" s="208">
        <v>3</v>
      </c>
      <c r="V593" s="209">
        <v>0.27272727272727298</v>
      </c>
    </row>
    <row r="594" spans="2:22" ht="13.5">
      <c r="B594" s="1128">
        <v>201506</v>
      </c>
      <c r="C594" s="195" t="s">
        <v>377</v>
      </c>
      <c r="D594" s="196" t="s">
        <v>849</v>
      </c>
      <c r="E594" s="1214" t="str">
        <f t="shared" si="0"/>
        <v>HỒNG KHÁNH HƯNG - MDRT VT</v>
      </c>
      <c r="F594" s="299">
        <v>3387.9340000000002</v>
      </c>
      <c r="G594" s="50">
        <v>1217.9480000000001</v>
      </c>
      <c r="H594" s="166">
        <v>1096.94</v>
      </c>
      <c r="I594" s="68">
        <v>34</v>
      </c>
      <c r="J594" s="410">
        <v>0.41717799999999999</v>
      </c>
      <c r="K594" s="412">
        <v>17.651420289855</v>
      </c>
      <c r="L594" s="277">
        <v>2.0294120000000002</v>
      </c>
      <c r="M594" s="17"/>
      <c r="N594" s="22">
        <v>83</v>
      </c>
      <c r="O594" s="20">
        <v>57</v>
      </c>
      <c r="P594" s="20">
        <v>18</v>
      </c>
      <c r="Q594" s="240">
        <v>8</v>
      </c>
      <c r="R594" s="269">
        <v>2</v>
      </c>
      <c r="S594" s="50"/>
      <c r="T594" s="227">
        <v>5</v>
      </c>
      <c r="U594" s="172">
        <v>4</v>
      </c>
      <c r="V594" s="278">
        <v>0.15384615384615399</v>
      </c>
    </row>
    <row r="595" spans="2:22" ht="13.5">
      <c r="B595" s="1128">
        <v>201506</v>
      </c>
      <c r="C595" s="197" t="s">
        <v>377</v>
      </c>
      <c r="D595" s="198" t="s">
        <v>804</v>
      </c>
      <c r="E595" s="1215" t="str">
        <f t="shared" si="0"/>
        <v>TRẦN THỊ THÚY HẰNG</v>
      </c>
      <c r="F595" s="298">
        <v>3703.78999999999</v>
      </c>
      <c r="G595" s="210">
        <v>752.56700000000001</v>
      </c>
      <c r="H595" s="208">
        <v>733.024</v>
      </c>
      <c r="I595" s="202">
        <v>30</v>
      </c>
      <c r="J595" s="411">
        <v>0.324324</v>
      </c>
      <c r="K595" s="413">
        <v>16.012063829786999</v>
      </c>
      <c r="L595" s="276">
        <v>1.566667</v>
      </c>
      <c r="M595" s="17"/>
      <c r="N595" s="205">
        <v>94</v>
      </c>
      <c r="O595" s="206">
        <v>65</v>
      </c>
      <c r="P595" s="206">
        <v>25</v>
      </c>
      <c r="Q595" s="241">
        <v>4</v>
      </c>
      <c r="R595" s="270">
        <v>9</v>
      </c>
      <c r="S595" s="210">
        <v>2</v>
      </c>
      <c r="T595" s="228">
        <v>10</v>
      </c>
      <c r="U595" s="208">
        <v>8</v>
      </c>
      <c r="V595" s="209">
        <v>0.27586206896551702</v>
      </c>
    </row>
    <row r="596" spans="2:22" ht="13.5">
      <c r="B596" s="1128">
        <v>201506</v>
      </c>
      <c r="C596" s="195" t="s">
        <v>377</v>
      </c>
      <c r="D596" s="196" t="s">
        <v>999</v>
      </c>
      <c r="E596" s="1214" t="str">
        <f t="shared" si="0"/>
        <v>NGUYỄN TRẦN QUỐC TOẢN</v>
      </c>
      <c r="F596" s="299">
        <v>1206.5039999999999</v>
      </c>
      <c r="G596" s="50">
        <v>390.78300000000002</v>
      </c>
      <c r="H596" s="166">
        <v>360.88200000000001</v>
      </c>
      <c r="I596" s="68">
        <v>15</v>
      </c>
      <c r="J596" s="410">
        <v>0.34883700000000001</v>
      </c>
      <c r="K596" s="412">
        <v>20.567526315788999</v>
      </c>
      <c r="L596" s="277">
        <v>1.266667</v>
      </c>
      <c r="M596" s="17"/>
      <c r="N596" s="22">
        <v>36</v>
      </c>
      <c r="O596" s="20">
        <v>22</v>
      </c>
      <c r="P596" s="20">
        <v>14</v>
      </c>
      <c r="Q596" s="240">
        <v>0</v>
      </c>
      <c r="R596" s="269">
        <v>20</v>
      </c>
      <c r="S596" s="50">
        <v>2</v>
      </c>
      <c r="T596" s="227">
        <v>4</v>
      </c>
      <c r="U596" s="172">
        <v>3</v>
      </c>
      <c r="V596" s="278">
        <v>0.214285714285714</v>
      </c>
    </row>
    <row r="597" spans="2:22" ht="13.5">
      <c r="B597" s="1128">
        <v>201506</v>
      </c>
      <c r="C597" s="197" t="s">
        <v>377</v>
      </c>
      <c r="D597" s="198" t="s">
        <v>1000</v>
      </c>
      <c r="E597" s="1215" t="str">
        <f t="shared" si="0"/>
        <v>NGUYỄN HỮU HIỀN</v>
      </c>
      <c r="F597" s="298">
        <v>2071.4319999999998</v>
      </c>
      <c r="G597" s="210">
        <v>856.73199999999997</v>
      </c>
      <c r="H597" s="208">
        <v>833.07399999999996</v>
      </c>
      <c r="I597" s="202">
        <v>25</v>
      </c>
      <c r="J597" s="411">
        <v>0.390625</v>
      </c>
      <c r="K597" s="413">
        <v>26.772874999999999</v>
      </c>
      <c r="L597" s="276">
        <v>1.28</v>
      </c>
      <c r="M597" s="17"/>
      <c r="N597" s="205">
        <v>77</v>
      </c>
      <c r="O597" s="206">
        <v>50</v>
      </c>
      <c r="P597" s="206">
        <v>26</v>
      </c>
      <c r="Q597" s="241">
        <v>1</v>
      </c>
      <c r="R597" s="270">
        <v>9</v>
      </c>
      <c r="S597" s="210">
        <v>12</v>
      </c>
      <c r="T597" s="228">
        <v>23</v>
      </c>
      <c r="U597" s="208">
        <v>12</v>
      </c>
      <c r="V597" s="209">
        <v>0.44444444444444398</v>
      </c>
    </row>
    <row r="598" spans="2:22" ht="13.5">
      <c r="B598" s="1128">
        <v>201506</v>
      </c>
      <c r="C598" s="195" t="s">
        <v>377</v>
      </c>
      <c r="D598" s="196" t="s">
        <v>540</v>
      </c>
      <c r="E598" s="1214" t="str">
        <f t="shared" si="0"/>
        <v>NGUYỄN THỊ KIM HỒNG</v>
      </c>
      <c r="F598" s="299">
        <v>1456.452</v>
      </c>
      <c r="G598" s="50">
        <v>305.29199999999997</v>
      </c>
      <c r="H598" s="166">
        <v>317.20800000000003</v>
      </c>
      <c r="I598" s="68">
        <v>14</v>
      </c>
      <c r="J598" s="410">
        <v>0.243478</v>
      </c>
      <c r="K598" s="412">
        <v>14.537714285713999</v>
      </c>
      <c r="L598" s="277">
        <v>1.5</v>
      </c>
      <c r="M598" s="17"/>
      <c r="N598" s="22">
        <v>53</v>
      </c>
      <c r="O598" s="20">
        <v>32</v>
      </c>
      <c r="P598" s="20">
        <v>14</v>
      </c>
      <c r="Q598" s="240">
        <v>7</v>
      </c>
      <c r="R598" s="269">
        <v>14</v>
      </c>
      <c r="S598" s="50"/>
      <c r="T598" s="227">
        <v>5</v>
      </c>
      <c r="U598" s="172">
        <v>4</v>
      </c>
      <c r="V598" s="278">
        <v>0.19047619047618999</v>
      </c>
    </row>
    <row r="599" spans="2:22" ht="13.5">
      <c r="B599" s="1128">
        <v>201506</v>
      </c>
      <c r="C599" s="197" t="s">
        <v>377</v>
      </c>
      <c r="D599" s="198" t="s">
        <v>1459</v>
      </c>
      <c r="E599" s="1216" t="s">
        <v>1460</v>
      </c>
      <c r="F599" s="298">
        <v>25.161000000000001</v>
      </c>
      <c r="G599" s="210">
        <v>30.103999999999999</v>
      </c>
      <c r="H599" s="208">
        <v>25.161000000000001</v>
      </c>
      <c r="I599" s="202">
        <v>2</v>
      </c>
      <c r="J599" s="411">
        <v>0.57142899999999996</v>
      </c>
      <c r="K599" s="413">
        <v>15.052</v>
      </c>
      <c r="L599" s="276">
        <v>1</v>
      </c>
      <c r="M599" s="17"/>
      <c r="N599" s="205">
        <v>7</v>
      </c>
      <c r="O599" s="206">
        <v>5</v>
      </c>
      <c r="P599" s="206">
        <v>2</v>
      </c>
      <c r="Q599" s="241">
        <v>0</v>
      </c>
      <c r="R599" s="270">
        <v>0</v>
      </c>
      <c r="S599" s="210">
        <v>2</v>
      </c>
      <c r="T599" s="228">
        <v>5</v>
      </c>
      <c r="U599" s="208">
        <v>2</v>
      </c>
      <c r="V599" s="209">
        <v>1</v>
      </c>
    </row>
    <row r="600" spans="2:22" ht="13.5">
      <c r="B600" s="1128">
        <v>201506</v>
      </c>
      <c r="C600" s="195" t="s">
        <v>377</v>
      </c>
      <c r="D600" s="196" t="s">
        <v>471</v>
      </c>
      <c r="E600" s="1214" t="s">
        <v>1664</v>
      </c>
      <c r="F600" s="299">
        <v>1264.1510000000001</v>
      </c>
      <c r="G600" s="50">
        <v>382.25700000000001</v>
      </c>
      <c r="H600" s="166">
        <v>305.452</v>
      </c>
      <c r="I600" s="68">
        <v>23</v>
      </c>
      <c r="J600" s="410">
        <v>0.328571</v>
      </c>
      <c r="K600" s="412">
        <v>14.702192307692</v>
      </c>
      <c r="L600" s="277">
        <v>1.1304350000000001</v>
      </c>
      <c r="M600" s="17"/>
      <c r="N600" s="22">
        <v>72</v>
      </c>
      <c r="O600" s="20">
        <v>58</v>
      </c>
      <c r="P600" s="20">
        <v>10</v>
      </c>
      <c r="Q600" s="240">
        <v>4</v>
      </c>
      <c r="R600" s="269">
        <v>7</v>
      </c>
      <c r="S600" s="50"/>
      <c r="T600" s="227">
        <v>11</v>
      </c>
      <c r="U600" s="172">
        <v>7</v>
      </c>
      <c r="V600" s="278">
        <v>0.5</v>
      </c>
    </row>
    <row r="601" spans="2:22" ht="13.5">
      <c r="B601" s="1128">
        <v>201506</v>
      </c>
      <c r="C601" s="197" t="s">
        <v>377</v>
      </c>
      <c r="D601" s="198" t="s">
        <v>35</v>
      </c>
      <c r="E601" s="1215" t="str">
        <f t="shared" si="0"/>
        <v>NGUYỄN THU HẰNG</v>
      </c>
      <c r="F601" s="298">
        <v>2446.2040000000002</v>
      </c>
      <c r="G601" s="210">
        <v>438.22500000000002</v>
      </c>
      <c r="H601" s="208">
        <v>421.18200000000002</v>
      </c>
      <c r="I601" s="202">
        <v>15</v>
      </c>
      <c r="J601" s="411">
        <v>0.28301900000000002</v>
      </c>
      <c r="K601" s="413">
        <v>19.919318181817999</v>
      </c>
      <c r="L601" s="276">
        <v>1.4666669999999999</v>
      </c>
      <c r="M601" s="17"/>
      <c r="N601" s="205">
        <v>51</v>
      </c>
      <c r="O601" s="206">
        <v>36</v>
      </c>
      <c r="P601" s="206">
        <v>14</v>
      </c>
      <c r="Q601" s="241">
        <v>1</v>
      </c>
      <c r="R601" s="270">
        <v>7</v>
      </c>
      <c r="S601" s="210"/>
      <c r="T601" s="228">
        <v>4</v>
      </c>
      <c r="U601" s="208">
        <v>3</v>
      </c>
      <c r="V601" s="209">
        <v>0.2</v>
      </c>
    </row>
    <row r="602" spans="2:22" ht="13.5">
      <c r="B602" s="1128">
        <v>201506</v>
      </c>
      <c r="C602" s="195" t="s">
        <v>377</v>
      </c>
      <c r="D602" s="196" t="s">
        <v>645</v>
      </c>
      <c r="E602" s="1214" t="str">
        <f t="shared" si="0"/>
        <v>NGUYỄN THỊ PHƯƠNG TRINH</v>
      </c>
      <c r="F602" s="299">
        <v>5574.0650000000096</v>
      </c>
      <c r="G602" s="50">
        <v>3516.4760000000001</v>
      </c>
      <c r="H602" s="166">
        <v>3550.8890000000001</v>
      </c>
      <c r="I602" s="68">
        <v>37</v>
      </c>
      <c r="J602" s="410">
        <v>0.36815900000000001</v>
      </c>
      <c r="K602" s="412">
        <v>71.764816326531005</v>
      </c>
      <c r="L602" s="277">
        <v>1.3243240000000001</v>
      </c>
      <c r="M602" s="17"/>
      <c r="N602" s="22">
        <v>98</v>
      </c>
      <c r="O602" s="20">
        <v>75</v>
      </c>
      <c r="P602" s="20">
        <v>15</v>
      </c>
      <c r="Q602" s="240">
        <v>8</v>
      </c>
      <c r="R602" s="269">
        <v>16</v>
      </c>
      <c r="S602" s="50"/>
      <c r="T602" s="227">
        <v>9</v>
      </c>
      <c r="U602" s="172">
        <v>7</v>
      </c>
      <c r="V602" s="278">
        <v>0.30434782608695699</v>
      </c>
    </row>
    <row r="603" spans="2:22" ht="13.5">
      <c r="B603" s="1128">
        <v>201506</v>
      </c>
      <c r="C603" s="197" t="s">
        <v>377</v>
      </c>
      <c r="D603" s="198" t="s">
        <v>558</v>
      </c>
      <c r="E603" s="1215" t="str">
        <f t="shared" si="0"/>
        <v>VÕ MẠNH KHA</v>
      </c>
      <c r="F603" s="298">
        <v>841.63700000000097</v>
      </c>
      <c r="G603" s="210">
        <v>20.024000000000001</v>
      </c>
      <c r="H603" s="208">
        <v>20.024000000000001</v>
      </c>
      <c r="I603" s="202">
        <v>0</v>
      </c>
      <c r="J603" s="411">
        <v>0</v>
      </c>
      <c r="K603" s="413">
        <v>20.024000000000001</v>
      </c>
      <c r="L603" s="276">
        <v>0</v>
      </c>
      <c r="M603" s="17"/>
      <c r="N603" s="205">
        <v>1</v>
      </c>
      <c r="O603" s="206">
        <v>0</v>
      </c>
      <c r="P603" s="206">
        <v>1</v>
      </c>
      <c r="Q603" s="241">
        <v>0</v>
      </c>
      <c r="R603" s="270">
        <v>1</v>
      </c>
      <c r="S603" s="210"/>
      <c r="T603" s="228"/>
      <c r="U603" s="208"/>
      <c r="V603" s="209"/>
    </row>
    <row r="604" spans="2:22" ht="13.5">
      <c r="B604" s="1128">
        <v>201506</v>
      </c>
      <c r="C604" s="195" t="s">
        <v>377</v>
      </c>
      <c r="D604" s="196" t="s">
        <v>700</v>
      </c>
      <c r="E604" s="1214" t="str">
        <f t="shared" si="0"/>
        <v>ĐỖ THỊ THANH THÚY</v>
      </c>
      <c r="F604" s="299">
        <v>3537.5839999999898</v>
      </c>
      <c r="G604" s="50">
        <v>737.49400000000003</v>
      </c>
      <c r="H604" s="166">
        <v>646.98299999999995</v>
      </c>
      <c r="I604" s="68">
        <v>31</v>
      </c>
      <c r="J604" s="410">
        <v>0.36257299999999998</v>
      </c>
      <c r="K604" s="412">
        <v>19.407736842104999</v>
      </c>
      <c r="L604" s="277">
        <v>1.225806</v>
      </c>
      <c r="M604" s="17"/>
      <c r="N604" s="22">
        <v>73</v>
      </c>
      <c r="O604" s="20">
        <v>46</v>
      </c>
      <c r="P604" s="20">
        <v>22</v>
      </c>
      <c r="Q604" s="240">
        <v>5</v>
      </c>
      <c r="R604" s="269">
        <v>36</v>
      </c>
      <c r="S604" s="50">
        <v>3</v>
      </c>
      <c r="T604" s="227">
        <v>8</v>
      </c>
      <c r="U604" s="172">
        <v>5</v>
      </c>
      <c r="V604" s="278">
        <v>0.18518518518518501</v>
      </c>
    </row>
    <row r="605" spans="2:22" ht="13.5">
      <c r="B605" s="1128">
        <v>201506</v>
      </c>
      <c r="C605" s="197" t="s">
        <v>377</v>
      </c>
      <c r="D605" s="198" t="s">
        <v>1312</v>
      </c>
      <c r="E605" s="1215" t="s">
        <v>1665</v>
      </c>
      <c r="F605" s="298">
        <v>445.31200000000001</v>
      </c>
      <c r="G605" s="210">
        <v>377.49200000000002</v>
      </c>
      <c r="H605" s="208">
        <v>315.61500000000001</v>
      </c>
      <c r="I605" s="202">
        <v>12</v>
      </c>
      <c r="J605" s="411">
        <v>0.38709700000000002</v>
      </c>
      <c r="K605" s="413">
        <v>17.158727272726999</v>
      </c>
      <c r="L605" s="276">
        <v>1.8333330000000001</v>
      </c>
      <c r="M605" s="17"/>
      <c r="N605" s="205">
        <v>34</v>
      </c>
      <c r="O605" s="206">
        <v>21</v>
      </c>
      <c r="P605" s="206">
        <v>10</v>
      </c>
      <c r="Q605" s="241">
        <v>3</v>
      </c>
      <c r="R605" s="270">
        <v>1</v>
      </c>
      <c r="S605" s="210">
        <v>1</v>
      </c>
      <c r="T605" s="228">
        <v>6</v>
      </c>
      <c r="U605" s="208">
        <v>6</v>
      </c>
      <c r="V605" s="209">
        <v>0.46153846153846201</v>
      </c>
    </row>
    <row r="606" spans="2:22" ht="13.5">
      <c r="B606" s="1128">
        <v>201506</v>
      </c>
      <c r="C606" s="195" t="s">
        <v>377</v>
      </c>
      <c r="D606" s="196" t="s">
        <v>1563</v>
      </c>
      <c r="E606" s="1216" t="s">
        <v>1564</v>
      </c>
      <c r="F606" s="299">
        <v>15.132999999999999</v>
      </c>
      <c r="G606" s="50">
        <v>15.132999999999999</v>
      </c>
      <c r="H606" s="166">
        <v>15.132999999999999</v>
      </c>
      <c r="I606" s="68">
        <v>1</v>
      </c>
      <c r="J606" s="410">
        <v>0.33333299999999999</v>
      </c>
      <c r="K606" s="412">
        <v>15.132999999999999</v>
      </c>
      <c r="L606" s="277">
        <v>1</v>
      </c>
      <c r="M606" s="17"/>
      <c r="N606" s="22">
        <v>6</v>
      </c>
      <c r="O606" s="20">
        <v>3</v>
      </c>
      <c r="P606" s="20">
        <v>3</v>
      </c>
      <c r="Q606" s="240">
        <v>0</v>
      </c>
      <c r="R606" s="269">
        <v>0</v>
      </c>
      <c r="S606" s="50">
        <v>3</v>
      </c>
      <c r="T606" s="227">
        <v>3</v>
      </c>
      <c r="U606" s="172">
        <v>2</v>
      </c>
      <c r="V606" s="278">
        <v>0.66666666666666696</v>
      </c>
    </row>
    <row r="607" spans="2:22" ht="13.5">
      <c r="B607" s="1128">
        <v>201506</v>
      </c>
      <c r="C607" s="197" t="s">
        <v>377</v>
      </c>
      <c r="D607" s="198" t="s">
        <v>542</v>
      </c>
      <c r="E607" s="1215" t="str">
        <f t="shared" si="0"/>
        <v>NGUYỄN VĂN HẠNH</v>
      </c>
      <c r="F607" s="298">
        <v>1829.278</v>
      </c>
      <c r="G607" s="210">
        <v>337.26600000000002</v>
      </c>
      <c r="H607" s="208">
        <v>334.42399999999998</v>
      </c>
      <c r="I607" s="202">
        <v>24</v>
      </c>
      <c r="J607" s="411">
        <v>0.305732</v>
      </c>
      <c r="K607" s="413">
        <v>12.045214285714</v>
      </c>
      <c r="L607" s="276">
        <v>1.1666669999999999</v>
      </c>
      <c r="M607" s="17"/>
      <c r="N607" s="205">
        <v>78</v>
      </c>
      <c r="O607" s="206">
        <v>58</v>
      </c>
      <c r="P607" s="206">
        <v>15</v>
      </c>
      <c r="Q607" s="241">
        <v>5</v>
      </c>
      <c r="R607" s="270">
        <v>10</v>
      </c>
      <c r="S607" s="210"/>
      <c r="T607" s="228">
        <v>9</v>
      </c>
      <c r="U607" s="208">
        <v>6</v>
      </c>
      <c r="V607" s="209">
        <v>0.3</v>
      </c>
    </row>
    <row r="608" spans="2:22" ht="13.5">
      <c r="B608" s="1128">
        <v>201506</v>
      </c>
      <c r="C608" s="195" t="s">
        <v>377</v>
      </c>
      <c r="D608" s="196" t="s">
        <v>806</v>
      </c>
      <c r="E608" s="1214" t="str">
        <f t="shared" si="0"/>
        <v>PHẠM THỊ THANH TRÚC</v>
      </c>
      <c r="F608" s="299">
        <v>2352.752</v>
      </c>
      <c r="G608" s="50">
        <v>211.95599999999999</v>
      </c>
      <c r="H608" s="166">
        <v>192.91900000000001</v>
      </c>
      <c r="I608" s="68">
        <v>14</v>
      </c>
      <c r="J608" s="410">
        <v>0.235294</v>
      </c>
      <c r="K608" s="412">
        <v>13.247249999999999</v>
      </c>
      <c r="L608" s="277">
        <v>1.142857</v>
      </c>
      <c r="M608" s="17"/>
      <c r="N608" s="22">
        <v>61</v>
      </c>
      <c r="O608" s="20">
        <v>45</v>
      </c>
      <c r="P608" s="20">
        <v>12</v>
      </c>
      <c r="Q608" s="240">
        <v>4</v>
      </c>
      <c r="R608" s="269">
        <v>0</v>
      </c>
      <c r="S608" s="50"/>
      <c r="T608" s="227">
        <v>3</v>
      </c>
      <c r="U608" s="172">
        <v>3</v>
      </c>
      <c r="V608" s="278">
        <v>0.1875</v>
      </c>
    </row>
    <row r="609" spans="2:22" ht="13.5">
      <c r="B609" s="1128">
        <v>201506</v>
      </c>
      <c r="C609" s="197" t="s">
        <v>377</v>
      </c>
      <c r="D609" s="198" t="s">
        <v>559</v>
      </c>
      <c r="E609" s="1215" t="str">
        <f t="shared" si="0"/>
        <v>NGUYỄN QUÝ NHÂN</v>
      </c>
      <c r="F609" s="298">
        <v>1807.615</v>
      </c>
      <c r="G609" s="210">
        <v>405.37099999999998</v>
      </c>
      <c r="H609" s="208">
        <v>380.51400000000001</v>
      </c>
      <c r="I609" s="202">
        <v>16</v>
      </c>
      <c r="J609" s="411">
        <v>0.25806499999999999</v>
      </c>
      <c r="K609" s="413">
        <v>16.890458333333001</v>
      </c>
      <c r="L609" s="276">
        <v>1.5</v>
      </c>
      <c r="M609" s="17"/>
      <c r="N609" s="205">
        <v>63</v>
      </c>
      <c r="O609" s="206">
        <v>47</v>
      </c>
      <c r="P609" s="206">
        <v>14</v>
      </c>
      <c r="Q609" s="241">
        <v>2</v>
      </c>
      <c r="R609" s="270">
        <v>4</v>
      </c>
      <c r="S609" s="210"/>
      <c r="T609" s="228">
        <v>6</v>
      </c>
      <c r="U609" s="208">
        <v>3</v>
      </c>
      <c r="V609" s="209">
        <v>0.1875</v>
      </c>
    </row>
    <row r="610" spans="2:22" ht="13.5">
      <c r="B610" s="1128">
        <v>201506</v>
      </c>
      <c r="C610" s="195" t="s">
        <v>378</v>
      </c>
      <c r="D610" s="196" t="s">
        <v>998</v>
      </c>
      <c r="E610" s="1214" t="s">
        <v>1668</v>
      </c>
      <c r="F610" s="299">
        <v>3179.7840000000001</v>
      </c>
      <c r="G610" s="50">
        <v>606.303</v>
      </c>
      <c r="H610" s="166">
        <v>580.20399999999995</v>
      </c>
      <c r="I610" s="68">
        <v>46</v>
      </c>
      <c r="J610" s="410">
        <v>0.38983099999999998</v>
      </c>
      <c r="K610" s="412">
        <v>13.1805</v>
      </c>
      <c r="L610" s="277">
        <v>1</v>
      </c>
      <c r="M610" s="17"/>
      <c r="N610" s="22">
        <v>108</v>
      </c>
      <c r="O610" s="20">
        <v>84</v>
      </c>
      <c r="P610" s="20">
        <v>20</v>
      </c>
      <c r="Q610" s="240">
        <v>4</v>
      </c>
      <c r="R610" s="269">
        <v>30</v>
      </c>
      <c r="S610" s="50"/>
      <c r="T610" s="227">
        <v>10</v>
      </c>
      <c r="U610" s="172">
        <v>7</v>
      </c>
      <c r="V610" s="278">
        <v>0.29166666666666702</v>
      </c>
    </row>
    <row r="611" spans="2:22" ht="13.5">
      <c r="B611" s="1128">
        <v>201506</v>
      </c>
      <c r="C611" s="197" t="s">
        <v>378</v>
      </c>
      <c r="D611" s="198" t="s">
        <v>1313</v>
      </c>
      <c r="E611" s="1215" t="str">
        <f t="shared" si="0"/>
        <v>ĐỖ THỊ MƠ</v>
      </c>
      <c r="F611" s="298">
        <v>1087.498</v>
      </c>
      <c r="G611" s="210">
        <v>460.22800000000001</v>
      </c>
      <c r="H611" s="208">
        <v>449.08499999999998</v>
      </c>
      <c r="I611" s="202">
        <v>26</v>
      </c>
      <c r="J611" s="411">
        <v>0.348993</v>
      </c>
      <c r="K611" s="413">
        <v>11.225073170731999</v>
      </c>
      <c r="L611" s="276">
        <v>1.5769230000000001</v>
      </c>
      <c r="M611" s="17"/>
      <c r="N611" s="205">
        <v>86</v>
      </c>
      <c r="O611" s="206">
        <v>69</v>
      </c>
      <c r="P611" s="206">
        <v>17</v>
      </c>
      <c r="Q611" s="241">
        <v>0</v>
      </c>
      <c r="R611" s="270">
        <v>2</v>
      </c>
      <c r="S611" s="210">
        <v>2</v>
      </c>
      <c r="T611" s="228">
        <v>23</v>
      </c>
      <c r="U611" s="208">
        <v>10</v>
      </c>
      <c r="V611" s="209">
        <v>0.58823529411764697</v>
      </c>
    </row>
    <row r="612" spans="2:22" ht="13.5">
      <c r="B612" s="1128">
        <v>201506</v>
      </c>
      <c r="C612" s="195" t="s">
        <v>378</v>
      </c>
      <c r="D612" s="196" t="s">
        <v>1001</v>
      </c>
      <c r="E612" s="1214" t="str">
        <f t="shared" si="0"/>
        <v>NGUYỄN THỊ HỒNG</v>
      </c>
      <c r="F612" s="299">
        <v>402.39299999999997</v>
      </c>
      <c r="G612" s="50">
        <v>271.54500000000002</v>
      </c>
      <c r="H612" s="166">
        <v>271.54500000000002</v>
      </c>
      <c r="I612" s="68">
        <v>8</v>
      </c>
      <c r="J612" s="410">
        <v>0.44444400000000001</v>
      </c>
      <c r="K612" s="412">
        <v>24.685909090909</v>
      </c>
      <c r="L612" s="277">
        <v>1.375</v>
      </c>
      <c r="M612" s="17"/>
      <c r="N612" s="22">
        <v>24</v>
      </c>
      <c r="O612" s="20">
        <v>16</v>
      </c>
      <c r="P612" s="20">
        <v>8</v>
      </c>
      <c r="Q612" s="240">
        <v>0</v>
      </c>
      <c r="R612" s="269">
        <v>0</v>
      </c>
      <c r="S612" s="50">
        <v>3</v>
      </c>
      <c r="T612" s="227">
        <v>9</v>
      </c>
      <c r="U612" s="172">
        <v>2</v>
      </c>
      <c r="V612" s="278">
        <v>0.25</v>
      </c>
    </row>
    <row r="613" spans="2:22" ht="13.5">
      <c r="B613" s="1128">
        <v>201506</v>
      </c>
      <c r="C613" s="197" t="s">
        <v>378</v>
      </c>
      <c r="D613" s="198" t="s">
        <v>572</v>
      </c>
      <c r="E613" s="196" t="s">
        <v>1844</v>
      </c>
      <c r="F613" s="298">
        <v>1488.8040000000001</v>
      </c>
      <c r="G613" s="210">
        <v>86.183999999999997</v>
      </c>
      <c r="H613" s="208">
        <v>90.182000000000002</v>
      </c>
      <c r="I613" s="202">
        <v>3</v>
      </c>
      <c r="J613" s="411">
        <v>6.8966E-2</v>
      </c>
      <c r="K613" s="413">
        <v>86.183999999999997</v>
      </c>
      <c r="L613" s="276">
        <v>0.33333299999999999</v>
      </c>
      <c r="M613" s="17"/>
      <c r="N613" s="205">
        <v>44</v>
      </c>
      <c r="O613" s="206">
        <v>32</v>
      </c>
      <c r="P613" s="206">
        <v>8</v>
      </c>
      <c r="Q613" s="241">
        <v>4</v>
      </c>
      <c r="R613" s="270">
        <v>0</v>
      </c>
      <c r="S613" s="210"/>
      <c r="T613" s="228">
        <v>1</v>
      </c>
      <c r="U613" s="208">
        <v>1</v>
      </c>
      <c r="V613" s="209">
        <v>8.3333333333333301E-2</v>
      </c>
    </row>
    <row r="614" spans="2:22" ht="13.5">
      <c r="B614" s="1128">
        <v>201506</v>
      </c>
      <c r="C614" s="195" t="s">
        <v>378</v>
      </c>
      <c r="D614" s="196" t="s">
        <v>133</v>
      </c>
      <c r="E614" s="1214" t="str">
        <f t="shared" si="0"/>
        <v>LÊ THANH HUYỀN</v>
      </c>
      <c r="F614" s="299">
        <v>6189.2830000000104</v>
      </c>
      <c r="G614" s="50">
        <v>1124.8309999999999</v>
      </c>
      <c r="H614" s="166">
        <v>988.48599999999999</v>
      </c>
      <c r="I614" s="68">
        <v>64</v>
      </c>
      <c r="J614" s="410">
        <v>0.29767399999999999</v>
      </c>
      <c r="K614" s="412">
        <v>14.060387499999999</v>
      </c>
      <c r="L614" s="277">
        <v>1.25</v>
      </c>
      <c r="M614" s="17"/>
      <c r="N614" s="22">
        <v>212</v>
      </c>
      <c r="O614" s="20">
        <v>157</v>
      </c>
      <c r="P614" s="20">
        <v>54</v>
      </c>
      <c r="Q614" s="240">
        <v>1</v>
      </c>
      <c r="R614" s="269">
        <v>23</v>
      </c>
      <c r="S614" s="50">
        <v>3</v>
      </c>
      <c r="T614" s="227">
        <v>14</v>
      </c>
      <c r="U614" s="172">
        <v>10</v>
      </c>
      <c r="V614" s="278">
        <v>0.18181818181818199</v>
      </c>
    </row>
    <row r="615" spans="2:22" ht="13.5">
      <c r="B615" s="1128">
        <v>201506</v>
      </c>
      <c r="C615" s="197" t="s">
        <v>378</v>
      </c>
      <c r="D615" s="198" t="s">
        <v>570</v>
      </c>
      <c r="E615" s="1215" t="str">
        <f t="shared" si="0"/>
        <v>NGUYỄN THỊ ĐÀO</v>
      </c>
      <c r="F615" s="298">
        <v>3444.5619999999999</v>
      </c>
      <c r="G615" s="210">
        <v>620.25099999999998</v>
      </c>
      <c r="H615" s="208">
        <v>619.19200000000001</v>
      </c>
      <c r="I615" s="202">
        <v>31</v>
      </c>
      <c r="J615" s="411">
        <v>0.30392200000000003</v>
      </c>
      <c r="K615" s="413">
        <v>15.128073170732</v>
      </c>
      <c r="L615" s="276">
        <v>1.322581</v>
      </c>
      <c r="M615" s="17"/>
      <c r="N615" s="205">
        <v>98</v>
      </c>
      <c r="O615" s="206">
        <v>71</v>
      </c>
      <c r="P615" s="206">
        <v>18</v>
      </c>
      <c r="Q615" s="241">
        <v>9</v>
      </c>
      <c r="R615" s="270">
        <v>25</v>
      </c>
      <c r="S615" s="210"/>
      <c r="T615" s="228">
        <v>17</v>
      </c>
      <c r="U615" s="208">
        <v>12</v>
      </c>
      <c r="V615" s="209">
        <v>0.44444444444444398</v>
      </c>
    </row>
    <row r="616" spans="2:22" ht="13.5">
      <c r="B616" s="1128">
        <v>201506</v>
      </c>
      <c r="C616" s="195" t="s">
        <v>378</v>
      </c>
      <c r="D616" s="196" t="s">
        <v>608</v>
      </c>
      <c r="E616" s="1214" t="str">
        <f t="shared" si="0"/>
        <v>NGUYỄN THỊ NGỌC LAN</v>
      </c>
      <c r="F616" s="299">
        <v>1195.74</v>
      </c>
      <c r="G616" s="50">
        <v>184.37</v>
      </c>
      <c r="H616" s="166">
        <v>191.19300000000001</v>
      </c>
      <c r="I616" s="68">
        <v>15</v>
      </c>
      <c r="J616" s="410">
        <v>0.29411799999999999</v>
      </c>
      <c r="K616" s="412">
        <v>12.291333333333</v>
      </c>
      <c r="L616" s="277">
        <v>1</v>
      </c>
      <c r="M616" s="17"/>
      <c r="N616" s="22">
        <v>49</v>
      </c>
      <c r="O616" s="20">
        <v>35</v>
      </c>
      <c r="P616" s="20">
        <v>13</v>
      </c>
      <c r="Q616" s="240">
        <v>1</v>
      </c>
      <c r="R616" s="269">
        <v>11</v>
      </c>
      <c r="S616" s="50">
        <v>1</v>
      </c>
      <c r="T616" s="227">
        <v>6</v>
      </c>
      <c r="U616" s="172">
        <v>5</v>
      </c>
      <c r="V616" s="278">
        <v>0.35714285714285698</v>
      </c>
    </row>
    <row r="617" spans="2:22" ht="13.5">
      <c r="B617" s="1128">
        <v>201506</v>
      </c>
      <c r="C617" s="197" t="s">
        <v>378</v>
      </c>
      <c r="D617" s="198" t="s">
        <v>913</v>
      </c>
      <c r="E617" s="1215" t="str">
        <f t="shared" si="0"/>
        <v>VŨ THỊ LỆ HẰNG</v>
      </c>
      <c r="F617" s="298">
        <v>463.34899999999999</v>
      </c>
      <c r="G617" s="210">
        <v>108.51</v>
      </c>
      <c r="H617" s="208">
        <v>108.51</v>
      </c>
      <c r="I617" s="202">
        <v>10</v>
      </c>
      <c r="J617" s="411">
        <v>0.20833299999999999</v>
      </c>
      <c r="K617" s="413">
        <v>9.8645454545450004</v>
      </c>
      <c r="L617" s="276">
        <v>1.1000000000000001</v>
      </c>
      <c r="M617" s="17"/>
      <c r="N617" s="205">
        <v>44</v>
      </c>
      <c r="O617" s="206">
        <v>32</v>
      </c>
      <c r="P617" s="206">
        <v>11</v>
      </c>
      <c r="Q617" s="241">
        <v>1</v>
      </c>
      <c r="R617" s="270">
        <v>18</v>
      </c>
      <c r="S617" s="210">
        <v>2</v>
      </c>
      <c r="T617" s="228">
        <v>8</v>
      </c>
      <c r="U617" s="208">
        <v>6</v>
      </c>
      <c r="V617" s="209">
        <v>0.5</v>
      </c>
    </row>
    <row r="618" spans="2:22" ht="13.5">
      <c r="B618" s="1128">
        <v>201506</v>
      </c>
      <c r="C618" s="195" t="s">
        <v>378</v>
      </c>
      <c r="D618" s="196" t="s">
        <v>728</v>
      </c>
      <c r="E618" s="1214" t="s">
        <v>1667</v>
      </c>
      <c r="F618" s="299">
        <v>1422.414</v>
      </c>
      <c r="G618" s="50">
        <v>291.33499999999998</v>
      </c>
      <c r="H618" s="166">
        <v>284.80500000000001</v>
      </c>
      <c r="I618" s="68">
        <v>18</v>
      </c>
      <c r="J618" s="410">
        <v>0.29268300000000003</v>
      </c>
      <c r="K618" s="412">
        <v>10.790185185185001</v>
      </c>
      <c r="L618" s="277">
        <v>1.5</v>
      </c>
      <c r="M618" s="17"/>
      <c r="N618" s="22">
        <v>58</v>
      </c>
      <c r="O618" s="20">
        <v>45</v>
      </c>
      <c r="P618" s="20">
        <v>9</v>
      </c>
      <c r="Q618" s="240">
        <v>4</v>
      </c>
      <c r="R618" s="269">
        <v>17</v>
      </c>
      <c r="S618" s="50">
        <v>1</v>
      </c>
      <c r="T618" s="227">
        <v>9</v>
      </c>
      <c r="U618" s="172">
        <v>6</v>
      </c>
      <c r="V618" s="278">
        <v>0.46153846153846201</v>
      </c>
    </row>
    <row r="619" spans="2:22" ht="13.5">
      <c r="B619" s="1128">
        <v>201506</v>
      </c>
      <c r="C619" s="197" t="s">
        <v>378</v>
      </c>
      <c r="D619" s="198" t="s">
        <v>136</v>
      </c>
      <c r="E619" s="1215" t="str">
        <f t="shared" si="0"/>
        <v>NGUYỄN THỊ BÌNH</v>
      </c>
      <c r="F619" s="298">
        <v>1880.84</v>
      </c>
      <c r="G619" s="210">
        <v>629.274</v>
      </c>
      <c r="H619" s="208">
        <v>601.822</v>
      </c>
      <c r="I619" s="202">
        <v>18</v>
      </c>
      <c r="J619" s="411">
        <v>0.36363600000000001</v>
      </c>
      <c r="K619" s="413">
        <v>20.299161290322999</v>
      </c>
      <c r="L619" s="276">
        <v>1.7222219999999999</v>
      </c>
      <c r="M619" s="17"/>
      <c r="N619" s="205">
        <v>50</v>
      </c>
      <c r="O619" s="206">
        <v>38</v>
      </c>
      <c r="P619" s="206">
        <v>8</v>
      </c>
      <c r="Q619" s="241">
        <v>4</v>
      </c>
      <c r="R619" s="270">
        <v>3</v>
      </c>
      <c r="S619" s="210"/>
      <c r="T619" s="228">
        <v>4</v>
      </c>
      <c r="U619" s="208">
        <v>3</v>
      </c>
      <c r="V619" s="209">
        <v>0.25</v>
      </c>
    </row>
    <row r="620" spans="2:22" ht="13.5">
      <c r="B620" s="1128">
        <v>201506</v>
      </c>
      <c r="C620" s="195" t="s">
        <v>378</v>
      </c>
      <c r="D620" s="196" t="s">
        <v>571</v>
      </c>
      <c r="E620" s="1214" t="str">
        <f t="shared" si="0"/>
        <v>CHU THỊ ÁI THƯƠNG</v>
      </c>
      <c r="F620" s="299">
        <v>2461.2469999999998</v>
      </c>
      <c r="G620" s="50">
        <v>481.94499999999999</v>
      </c>
      <c r="H620" s="166">
        <v>488.48399999999998</v>
      </c>
      <c r="I620" s="68">
        <v>26</v>
      </c>
      <c r="J620" s="410">
        <v>0.213115</v>
      </c>
      <c r="K620" s="412">
        <v>13.387361111111</v>
      </c>
      <c r="L620" s="277">
        <v>1.3846149999999999</v>
      </c>
      <c r="M620" s="17"/>
      <c r="N620" s="22">
        <v>113</v>
      </c>
      <c r="O620" s="20">
        <v>92</v>
      </c>
      <c r="P620" s="20">
        <v>18</v>
      </c>
      <c r="Q620" s="240">
        <v>3</v>
      </c>
      <c r="R620" s="269">
        <v>30</v>
      </c>
      <c r="S620" s="50">
        <v>1</v>
      </c>
      <c r="T620" s="227">
        <v>11</v>
      </c>
      <c r="U620" s="172">
        <v>6</v>
      </c>
      <c r="V620" s="278">
        <v>0.28571428571428598</v>
      </c>
    </row>
    <row r="621" spans="2:22" ht="13.5">
      <c r="B621" s="1128">
        <v>201506</v>
      </c>
      <c r="C621" s="197" t="s">
        <v>378</v>
      </c>
      <c r="D621" s="198" t="s">
        <v>646</v>
      </c>
      <c r="E621" s="1215"/>
      <c r="F621" s="298">
        <v>1333.8979999999999</v>
      </c>
      <c r="G621" s="210">
        <v>60.914999999999999</v>
      </c>
      <c r="H621" s="208">
        <v>82.057000000000002</v>
      </c>
      <c r="I621" s="202">
        <v>5</v>
      </c>
      <c r="J621" s="411">
        <v>0.196078</v>
      </c>
      <c r="K621" s="413">
        <v>20.305</v>
      </c>
      <c r="L621" s="276">
        <v>0.6</v>
      </c>
      <c r="M621" s="17"/>
      <c r="N621" s="205">
        <v>20</v>
      </c>
      <c r="O621" s="206">
        <v>12</v>
      </c>
      <c r="P621" s="206">
        <v>7</v>
      </c>
      <c r="Q621" s="241">
        <v>1</v>
      </c>
      <c r="R621" s="270">
        <v>15</v>
      </c>
      <c r="S621" s="210">
        <v>1</v>
      </c>
      <c r="T621" s="228">
        <v>3</v>
      </c>
      <c r="U621" s="208">
        <v>1</v>
      </c>
      <c r="V621" s="209">
        <v>0.125</v>
      </c>
    </row>
    <row r="622" spans="2:22" ht="13.5">
      <c r="B622" s="1128">
        <v>201506</v>
      </c>
      <c r="C622" s="195" t="s">
        <v>378</v>
      </c>
      <c r="D622" s="196" t="s">
        <v>1464</v>
      </c>
      <c r="E622" s="1216" t="s">
        <v>1465</v>
      </c>
      <c r="F622" s="299">
        <v>73.867999999999995</v>
      </c>
      <c r="G622" s="50">
        <v>73.867999999999995</v>
      </c>
      <c r="H622" s="166">
        <v>73.867999999999995</v>
      </c>
      <c r="I622" s="68">
        <v>5</v>
      </c>
      <c r="J622" s="410">
        <v>0.625</v>
      </c>
      <c r="K622" s="412">
        <v>12.311333333333</v>
      </c>
      <c r="L622" s="277">
        <v>1.2</v>
      </c>
      <c r="M622" s="17"/>
      <c r="N622" s="22">
        <v>16</v>
      </c>
      <c r="O622" s="20">
        <v>8</v>
      </c>
      <c r="P622" s="20">
        <v>8</v>
      </c>
      <c r="Q622" s="240">
        <v>0</v>
      </c>
      <c r="R622" s="269">
        <v>0</v>
      </c>
      <c r="S622" s="50">
        <v>8</v>
      </c>
      <c r="T622" s="227">
        <v>8</v>
      </c>
      <c r="U622" s="172">
        <v>5</v>
      </c>
      <c r="V622" s="278">
        <v>0.625</v>
      </c>
    </row>
    <row r="623" spans="2:22" ht="13.5">
      <c r="B623" s="1128">
        <v>201506</v>
      </c>
      <c r="C623" s="197" t="s">
        <v>378</v>
      </c>
      <c r="D623" s="198" t="s">
        <v>573</v>
      </c>
      <c r="E623" s="1215"/>
      <c r="F623" s="298">
        <v>570.25199999999995</v>
      </c>
      <c r="G623" s="210">
        <v>-14.337999999999999</v>
      </c>
      <c r="H623" s="208">
        <v>-14.337999999999999</v>
      </c>
      <c r="I623" s="202">
        <v>2</v>
      </c>
      <c r="J623" s="411">
        <v>7.6923000000000005E-2</v>
      </c>
      <c r="K623" s="413">
        <v>2.8675999999999999</v>
      </c>
      <c r="L623" s="276">
        <v>-2.5</v>
      </c>
      <c r="M623" s="17"/>
      <c r="N623" s="205">
        <v>27</v>
      </c>
      <c r="O623" s="206">
        <v>16</v>
      </c>
      <c r="P623" s="206">
        <v>10</v>
      </c>
      <c r="Q623" s="241">
        <v>1</v>
      </c>
      <c r="R623" s="270">
        <v>0</v>
      </c>
      <c r="S623" s="210"/>
      <c r="T623" s="228">
        <v>2</v>
      </c>
      <c r="U623" s="208">
        <v>2</v>
      </c>
      <c r="V623" s="209">
        <v>0.18181818181818199</v>
      </c>
    </row>
    <row r="624" spans="2:22" ht="13.5">
      <c r="B624" s="1128">
        <v>201506</v>
      </c>
      <c r="C624" s="195" t="s">
        <v>378</v>
      </c>
      <c r="D624" s="196" t="s">
        <v>703</v>
      </c>
      <c r="E624" s="1214" t="str">
        <f t="shared" si="0"/>
        <v>NGUYỄN THỊ KIM CHUNG</v>
      </c>
      <c r="F624" s="299">
        <v>1150.83</v>
      </c>
      <c r="G624" s="50">
        <v>330.97199999999998</v>
      </c>
      <c r="H624" s="166">
        <v>333.30900000000003</v>
      </c>
      <c r="I624" s="68">
        <v>15</v>
      </c>
      <c r="J624" s="410">
        <v>0.34090900000000002</v>
      </c>
      <c r="K624" s="412">
        <v>13.7905</v>
      </c>
      <c r="L624" s="277">
        <v>1.6</v>
      </c>
      <c r="M624" s="17"/>
      <c r="N624" s="22">
        <v>47</v>
      </c>
      <c r="O624" s="20">
        <v>33</v>
      </c>
      <c r="P624" s="20">
        <v>13</v>
      </c>
      <c r="Q624" s="240">
        <v>1</v>
      </c>
      <c r="R624" s="269">
        <v>2</v>
      </c>
      <c r="S624" s="50">
        <v>1</v>
      </c>
      <c r="T624" s="227">
        <v>7</v>
      </c>
      <c r="U624" s="172">
        <v>4</v>
      </c>
      <c r="V624" s="278">
        <v>0.28571428571428598</v>
      </c>
    </row>
    <row r="625" spans="2:22" ht="13.5">
      <c r="B625" s="1128">
        <v>201506</v>
      </c>
      <c r="C625" s="197" t="s">
        <v>378</v>
      </c>
      <c r="D625" s="198" t="s">
        <v>1461</v>
      </c>
      <c r="E625" s="1215" t="s">
        <v>926</v>
      </c>
      <c r="F625" s="298">
        <v>680.88199999999995</v>
      </c>
      <c r="G625" s="210">
        <v>350.75099999999998</v>
      </c>
      <c r="H625" s="208">
        <v>338.78800000000001</v>
      </c>
      <c r="I625" s="202">
        <v>19</v>
      </c>
      <c r="J625" s="411">
        <v>0.493506</v>
      </c>
      <c r="K625" s="413">
        <v>14.03004</v>
      </c>
      <c r="L625" s="276">
        <v>1.3157890000000001</v>
      </c>
      <c r="M625" s="17"/>
      <c r="N625" s="205">
        <v>44</v>
      </c>
      <c r="O625" s="206">
        <v>29</v>
      </c>
      <c r="P625" s="206">
        <v>14</v>
      </c>
      <c r="Q625" s="241">
        <v>1</v>
      </c>
      <c r="R625" s="270">
        <v>1</v>
      </c>
      <c r="S625" s="210">
        <v>4</v>
      </c>
      <c r="T625" s="228">
        <v>8</v>
      </c>
      <c r="U625" s="208">
        <v>6</v>
      </c>
      <c r="V625" s="209">
        <v>0.4</v>
      </c>
    </row>
    <row r="626" spans="2:22" ht="13.5">
      <c r="B626" s="1128">
        <v>201506</v>
      </c>
      <c r="C626" s="195" t="s">
        <v>378</v>
      </c>
      <c r="D626" s="196" t="s">
        <v>131</v>
      </c>
      <c r="E626" s="1214" t="str">
        <f t="shared" si="0"/>
        <v>MAI QUỐC HUY</v>
      </c>
      <c r="F626" s="299">
        <v>4266.2510000000002</v>
      </c>
      <c r="G626" s="50">
        <v>397.28399999999999</v>
      </c>
      <c r="H626" s="166">
        <v>366.00900000000001</v>
      </c>
      <c r="I626" s="68">
        <v>20</v>
      </c>
      <c r="J626" s="410">
        <v>0.23255799999999999</v>
      </c>
      <c r="K626" s="412">
        <v>18.058363636364</v>
      </c>
      <c r="L626" s="277">
        <v>1.1000000000000001</v>
      </c>
      <c r="M626" s="17"/>
      <c r="N626" s="22">
        <v>89</v>
      </c>
      <c r="O626" s="20">
        <v>60</v>
      </c>
      <c r="P626" s="20">
        <v>27</v>
      </c>
      <c r="Q626" s="240">
        <v>2</v>
      </c>
      <c r="R626" s="269">
        <v>14</v>
      </c>
      <c r="S626" s="50">
        <v>4</v>
      </c>
      <c r="T626" s="227">
        <v>16</v>
      </c>
      <c r="U626" s="172">
        <v>8</v>
      </c>
      <c r="V626" s="278">
        <v>0.27586206896551702</v>
      </c>
    </row>
    <row r="627" spans="2:22" ht="13.5">
      <c r="B627" s="1128">
        <v>201506</v>
      </c>
      <c r="C627" s="197" t="s">
        <v>378</v>
      </c>
      <c r="D627" s="198" t="s">
        <v>1462</v>
      </c>
      <c r="E627" s="1215" t="s">
        <v>1463</v>
      </c>
      <c r="F627" s="298">
        <v>774.91600000000005</v>
      </c>
      <c r="G627" s="210">
        <v>456.87400000000002</v>
      </c>
      <c r="H627" s="208">
        <v>456.87400000000002</v>
      </c>
      <c r="I627" s="202">
        <v>27</v>
      </c>
      <c r="J627" s="411">
        <v>0.45378200000000002</v>
      </c>
      <c r="K627" s="413">
        <v>11.143268292683</v>
      </c>
      <c r="L627" s="276">
        <v>1.518519</v>
      </c>
      <c r="M627" s="17"/>
      <c r="N627" s="205">
        <v>63</v>
      </c>
      <c r="O627" s="206">
        <v>46</v>
      </c>
      <c r="P627" s="206">
        <v>17</v>
      </c>
      <c r="Q627" s="241">
        <v>0</v>
      </c>
      <c r="R627" s="270">
        <v>4</v>
      </c>
      <c r="S627" s="210">
        <v>2</v>
      </c>
      <c r="T627" s="228">
        <v>9</v>
      </c>
      <c r="U627" s="208">
        <v>7</v>
      </c>
      <c r="V627" s="209">
        <v>0.41176470588235298</v>
      </c>
    </row>
    <row r="628" spans="2:22" ht="13.5">
      <c r="B628" s="1128">
        <v>201506</v>
      </c>
      <c r="C628" s="195" t="s">
        <v>378</v>
      </c>
      <c r="D628" s="196" t="s">
        <v>130</v>
      </c>
      <c r="E628" s="1214" t="str">
        <f t="shared" si="0"/>
        <v>NGUYỄN VĂN CÔNG</v>
      </c>
      <c r="F628" s="299">
        <v>8658.7690000000002</v>
      </c>
      <c r="G628" s="50">
        <v>1440.67</v>
      </c>
      <c r="H628" s="166">
        <v>1432.557</v>
      </c>
      <c r="I628" s="68">
        <v>60</v>
      </c>
      <c r="J628" s="410">
        <v>0.36036000000000001</v>
      </c>
      <c r="K628" s="412">
        <v>17.569146341463</v>
      </c>
      <c r="L628" s="277">
        <v>1.3666670000000001</v>
      </c>
      <c r="M628" s="17"/>
      <c r="N628" s="22">
        <v>168</v>
      </c>
      <c r="O628" s="20">
        <v>134</v>
      </c>
      <c r="P628" s="20">
        <v>27</v>
      </c>
      <c r="Q628" s="240">
        <v>7</v>
      </c>
      <c r="R628" s="269">
        <v>18</v>
      </c>
      <c r="S628" s="50">
        <v>1</v>
      </c>
      <c r="T628" s="227">
        <v>20</v>
      </c>
      <c r="U628" s="172">
        <v>12</v>
      </c>
      <c r="V628" s="278">
        <v>0.35294117647058798</v>
      </c>
    </row>
    <row r="629" spans="2:22" ht="13.5">
      <c r="B629" s="1128">
        <v>201506</v>
      </c>
      <c r="C629" s="197" t="s">
        <v>378</v>
      </c>
      <c r="D629" s="198" t="s">
        <v>1466</v>
      </c>
      <c r="E629" s="1215" t="s">
        <v>1467</v>
      </c>
      <c r="F629" s="298">
        <v>132.994</v>
      </c>
      <c r="G629" s="210">
        <v>92.450999999999993</v>
      </c>
      <c r="H629" s="208">
        <v>82.531000000000006</v>
      </c>
      <c r="I629" s="202">
        <v>8</v>
      </c>
      <c r="J629" s="411">
        <v>0.4</v>
      </c>
      <c r="K629" s="413">
        <v>13.207285714286</v>
      </c>
      <c r="L629" s="276">
        <v>0.875</v>
      </c>
      <c r="M629" s="17"/>
      <c r="N629" s="205">
        <v>29</v>
      </c>
      <c r="O629" s="206">
        <v>19</v>
      </c>
      <c r="P629" s="206">
        <v>10</v>
      </c>
      <c r="Q629" s="241">
        <v>0</v>
      </c>
      <c r="R629" s="270">
        <v>0</v>
      </c>
      <c r="S629" s="210">
        <v>6</v>
      </c>
      <c r="T629" s="228">
        <v>12</v>
      </c>
      <c r="U629" s="208">
        <v>7</v>
      </c>
      <c r="V629" s="209">
        <v>0.7</v>
      </c>
    </row>
    <row r="630" spans="2:22" ht="13.5">
      <c r="B630" s="1128">
        <v>201506</v>
      </c>
      <c r="C630" s="195" t="s">
        <v>378</v>
      </c>
      <c r="D630" s="196" t="s">
        <v>1002</v>
      </c>
      <c r="E630" s="1214" t="str">
        <f t="shared" si="0"/>
        <v>LÊ THỊ THƠI</v>
      </c>
      <c r="F630" s="299">
        <v>1443.65</v>
      </c>
      <c r="G630" s="50">
        <v>399.11799999999999</v>
      </c>
      <c r="H630" s="166">
        <v>399.11799999999999</v>
      </c>
      <c r="I630" s="68">
        <v>27</v>
      </c>
      <c r="J630" s="410">
        <v>0.28421099999999999</v>
      </c>
      <c r="K630" s="412">
        <v>12.094484848484999</v>
      </c>
      <c r="L630" s="277">
        <v>1.2222219999999999</v>
      </c>
      <c r="M630" s="17"/>
      <c r="N630" s="22">
        <v>96</v>
      </c>
      <c r="O630" s="20">
        <v>77</v>
      </c>
      <c r="P630" s="20">
        <v>14</v>
      </c>
      <c r="Q630" s="240">
        <v>5</v>
      </c>
      <c r="R630" s="269">
        <v>10</v>
      </c>
      <c r="S630" s="50"/>
      <c r="T630" s="227">
        <v>12</v>
      </c>
      <c r="U630" s="172">
        <v>10</v>
      </c>
      <c r="V630" s="278">
        <v>0.52631578947368396</v>
      </c>
    </row>
    <row r="631" spans="2:22" ht="13.5">
      <c r="B631" s="1128">
        <v>201505</v>
      </c>
      <c r="C631" s="195" t="s">
        <v>377</v>
      </c>
      <c r="D631" s="196" t="s">
        <v>1457</v>
      </c>
      <c r="E631" s="1216" t="s">
        <v>1458</v>
      </c>
      <c r="F631" s="299">
        <v>214.822</v>
      </c>
      <c r="G631" s="50">
        <v>248.512</v>
      </c>
      <c r="H631" s="166">
        <v>214.822</v>
      </c>
      <c r="I631" s="68">
        <v>5</v>
      </c>
      <c r="J631" s="410">
        <v>0.58823499999999995</v>
      </c>
      <c r="K631" s="412">
        <v>31.064</v>
      </c>
      <c r="L631" s="277">
        <v>1.6</v>
      </c>
      <c r="M631" s="17" t="s">
        <v>172</v>
      </c>
      <c r="N631" s="22">
        <v>11</v>
      </c>
      <c r="O631" s="20">
        <v>6</v>
      </c>
      <c r="P631" s="20">
        <v>5</v>
      </c>
      <c r="Q631" s="240">
        <v>0</v>
      </c>
      <c r="R631" s="269">
        <v>0</v>
      </c>
      <c r="S631" s="50">
        <v>2</v>
      </c>
      <c r="T631" s="227">
        <v>3</v>
      </c>
      <c r="U631" s="172">
        <v>3</v>
      </c>
      <c r="V631" s="278">
        <v>0.6</v>
      </c>
    </row>
    <row r="632" spans="2:22" ht="13.5">
      <c r="B632" s="1128">
        <v>201505</v>
      </c>
      <c r="C632" s="197" t="s">
        <v>377</v>
      </c>
      <c r="D632" s="198" t="s">
        <v>997</v>
      </c>
      <c r="E632" s="1215" t="str">
        <f t="shared" ref="E632:E676" si="1">VLOOKUP(D632,$D$677:$E$719,2,0)</f>
        <v>LƯƠNG HỮU PHÚC</v>
      </c>
      <c r="F632" s="298">
        <v>2588.2189999999991</v>
      </c>
      <c r="G632" s="210">
        <v>638.31799999999998</v>
      </c>
      <c r="H632" s="208">
        <v>956.79700000000003</v>
      </c>
      <c r="I632" s="202">
        <v>27</v>
      </c>
      <c r="J632" s="411">
        <v>0.47787600000000002</v>
      </c>
      <c r="K632" s="413">
        <v>19.342969696970002</v>
      </c>
      <c r="L632" s="276">
        <v>1.2222219999999999</v>
      </c>
      <c r="M632" s="17" t="s">
        <v>172</v>
      </c>
      <c r="N632" s="205">
        <v>54</v>
      </c>
      <c r="O632" s="206">
        <v>38</v>
      </c>
      <c r="P632" s="206">
        <v>14</v>
      </c>
      <c r="Q632" s="241">
        <v>2</v>
      </c>
      <c r="R632" s="270">
        <v>8</v>
      </c>
      <c r="S632" s="210"/>
      <c r="T632" s="228">
        <v>1</v>
      </c>
      <c r="U632" s="208">
        <v>1</v>
      </c>
      <c r="V632" s="209">
        <v>6.25E-2</v>
      </c>
    </row>
    <row r="633" spans="2:22" ht="13.5">
      <c r="B633" s="1128">
        <v>201505</v>
      </c>
      <c r="C633" s="195" t="s">
        <v>377</v>
      </c>
      <c r="D633" s="196" t="s">
        <v>801</v>
      </c>
      <c r="E633" s="1214" t="str">
        <f t="shared" si="1"/>
        <v>HOÀNG NGUYỆT HẰNG</v>
      </c>
      <c r="F633" s="299">
        <v>1946.4710000000009</v>
      </c>
      <c r="G633" s="50">
        <v>175.58099999999999</v>
      </c>
      <c r="H633" s="166">
        <v>175.58099999999999</v>
      </c>
      <c r="I633" s="68">
        <v>8</v>
      </c>
      <c r="J633" s="410">
        <v>0.33333299999999999</v>
      </c>
      <c r="K633" s="412">
        <v>14.63175</v>
      </c>
      <c r="L633" s="277">
        <v>1.5</v>
      </c>
      <c r="M633" s="17" t="s">
        <v>172</v>
      </c>
      <c r="N633" s="22">
        <v>21</v>
      </c>
      <c r="O633" s="20">
        <v>13</v>
      </c>
      <c r="P633" s="20">
        <v>7</v>
      </c>
      <c r="Q633" s="240">
        <v>1</v>
      </c>
      <c r="R633" s="269">
        <v>8</v>
      </c>
      <c r="S633" s="50"/>
      <c r="T633" s="227">
        <v>1</v>
      </c>
      <c r="U633" s="172">
        <v>1</v>
      </c>
      <c r="V633" s="278">
        <v>0.125</v>
      </c>
    </row>
    <row r="634" spans="2:22" ht="13.5">
      <c r="B634" s="1128">
        <v>201505</v>
      </c>
      <c r="C634" s="197" t="s">
        <v>377</v>
      </c>
      <c r="D634" s="198" t="s">
        <v>560</v>
      </c>
      <c r="E634" s="1215" t="str">
        <f t="shared" si="1"/>
        <v>PHẠM THÀNH TRÍ</v>
      </c>
      <c r="F634" s="298">
        <v>1212.3259999999993</v>
      </c>
      <c r="G634" s="210">
        <v>442.69299999999998</v>
      </c>
      <c r="H634" s="208">
        <v>426.875</v>
      </c>
      <c r="I634" s="202">
        <v>20</v>
      </c>
      <c r="J634" s="411">
        <v>0.31496099999999999</v>
      </c>
      <c r="K634" s="413">
        <v>17.026653846154002</v>
      </c>
      <c r="L634" s="276">
        <v>1.3</v>
      </c>
      <c r="M634" s="17" t="s">
        <v>172</v>
      </c>
      <c r="N634" s="205">
        <v>59</v>
      </c>
      <c r="O634" s="206">
        <v>38</v>
      </c>
      <c r="P634" s="206">
        <v>17</v>
      </c>
      <c r="Q634" s="241">
        <v>4</v>
      </c>
      <c r="R634" s="270">
        <v>25</v>
      </c>
      <c r="S634" s="210">
        <v>4</v>
      </c>
      <c r="T634" s="228">
        <v>12</v>
      </c>
      <c r="U634" s="208">
        <v>6</v>
      </c>
      <c r="V634" s="209">
        <v>0.2857142857142857</v>
      </c>
    </row>
    <row r="635" spans="2:22" ht="13.5">
      <c r="B635" s="1128">
        <v>201505</v>
      </c>
      <c r="C635" s="195" t="s">
        <v>377</v>
      </c>
      <c r="D635" s="196" t="s">
        <v>561</v>
      </c>
      <c r="E635" s="1214" t="s">
        <v>1671</v>
      </c>
      <c r="F635" s="299">
        <v>539.45000000000016</v>
      </c>
      <c r="G635" s="50">
        <v>167.40600000000001</v>
      </c>
      <c r="H635" s="166">
        <v>155.898</v>
      </c>
      <c r="I635" s="68">
        <v>17</v>
      </c>
      <c r="J635" s="410">
        <v>0.346939</v>
      </c>
      <c r="K635" s="412">
        <v>9.8474117647060009</v>
      </c>
      <c r="L635" s="277">
        <v>1</v>
      </c>
      <c r="M635" s="17" t="s">
        <v>172</v>
      </c>
      <c r="N635" s="22">
        <v>47</v>
      </c>
      <c r="O635" s="20">
        <v>28</v>
      </c>
      <c r="P635" s="20">
        <v>14</v>
      </c>
      <c r="Q635" s="240">
        <v>5</v>
      </c>
      <c r="R635" s="269">
        <v>7</v>
      </c>
      <c r="S635" s="50"/>
      <c r="T635" s="227">
        <v>3</v>
      </c>
      <c r="U635" s="172">
        <v>2</v>
      </c>
      <c r="V635" s="278">
        <v>0.10526315789473684</v>
      </c>
    </row>
    <row r="636" spans="2:22" ht="13.5">
      <c r="B636" s="1128">
        <v>201505</v>
      </c>
      <c r="C636" s="197" t="s">
        <v>377</v>
      </c>
      <c r="D636" s="198" t="s">
        <v>803</v>
      </c>
      <c r="E636" s="1215" t="str">
        <f t="shared" si="1"/>
        <v>TRƯƠNG THỊ THU TRÂM</v>
      </c>
      <c r="F636" s="298">
        <v>1252.0419999999999</v>
      </c>
      <c r="G636" s="210">
        <v>321.49900000000002</v>
      </c>
      <c r="H636" s="208">
        <v>296.45800000000003</v>
      </c>
      <c r="I636" s="202">
        <v>19</v>
      </c>
      <c r="J636" s="411">
        <v>0.319328</v>
      </c>
      <c r="K636" s="413">
        <v>14.613590909091</v>
      </c>
      <c r="L636" s="276">
        <v>1.1578949999999999</v>
      </c>
      <c r="M636" s="17" t="s">
        <v>172</v>
      </c>
      <c r="N636" s="205">
        <v>63</v>
      </c>
      <c r="O636" s="206">
        <v>45</v>
      </c>
      <c r="P636" s="206">
        <v>17</v>
      </c>
      <c r="Q636" s="241">
        <v>1</v>
      </c>
      <c r="R636" s="270">
        <v>5</v>
      </c>
      <c r="S636" s="210">
        <v>3</v>
      </c>
      <c r="T636" s="228">
        <v>9</v>
      </c>
      <c r="U636" s="208">
        <v>6</v>
      </c>
      <c r="V636" s="209">
        <v>0.33333333333333331</v>
      </c>
    </row>
    <row r="637" spans="2:22" ht="13.5">
      <c r="B637" s="1128">
        <v>201505</v>
      </c>
      <c r="C637" s="195" t="s">
        <v>377</v>
      </c>
      <c r="D637" s="196" t="s">
        <v>553</v>
      </c>
      <c r="E637" s="1214" t="str">
        <f t="shared" si="1"/>
        <v>LÊ THỊ HỒNG LĨNH</v>
      </c>
      <c r="F637" s="299">
        <v>1922.8289999999977</v>
      </c>
      <c r="G637" s="50">
        <v>542.77300000000002</v>
      </c>
      <c r="H637" s="166">
        <v>540.10299999999995</v>
      </c>
      <c r="I637" s="68">
        <v>20</v>
      </c>
      <c r="J637" s="410">
        <v>0.373832</v>
      </c>
      <c r="K637" s="412">
        <v>18.716310344827999</v>
      </c>
      <c r="L637" s="277">
        <v>1.45</v>
      </c>
      <c r="M637" s="17" t="s">
        <v>172</v>
      </c>
      <c r="N637" s="22">
        <v>53</v>
      </c>
      <c r="O637" s="20">
        <v>35</v>
      </c>
      <c r="P637" s="20">
        <v>18</v>
      </c>
      <c r="Q637" s="240">
        <v>0</v>
      </c>
      <c r="R637" s="269">
        <v>9</v>
      </c>
      <c r="S637" s="50"/>
      <c r="T637" s="227">
        <v>8</v>
      </c>
      <c r="U637" s="172">
        <v>6</v>
      </c>
      <c r="V637" s="278">
        <v>0.33333333333333331</v>
      </c>
    </row>
    <row r="638" spans="2:22" ht="13.5">
      <c r="B638" s="1128">
        <v>201505</v>
      </c>
      <c r="C638" s="197" t="s">
        <v>377</v>
      </c>
      <c r="D638" s="198" t="s">
        <v>64</v>
      </c>
      <c r="E638" s="1215" t="str">
        <f t="shared" si="1"/>
        <v>NGUYỄN THỊ LAN ANH</v>
      </c>
      <c r="F638" s="298">
        <v>2405.9589999999971</v>
      </c>
      <c r="G638" s="210">
        <v>683.66700000000003</v>
      </c>
      <c r="H638" s="208">
        <v>618.702</v>
      </c>
      <c r="I638" s="202">
        <v>28</v>
      </c>
      <c r="J638" s="411">
        <v>0.32748500000000003</v>
      </c>
      <c r="K638" s="413">
        <v>20.107852941176002</v>
      </c>
      <c r="L638" s="276">
        <v>1.214286</v>
      </c>
      <c r="M638" s="17" t="s">
        <v>172</v>
      </c>
      <c r="N638" s="205">
        <v>81</v>
      </c>
      <c r="O638" s="206">
        <v>59</v>
      </c>
      <c r="P638" s="206">
        <v>19</v>
      </c>
      <c r="Q638" s="241">
        <v>3</v>
      </c>
      <c r="R638" s="270">
        <v>17</v>
      </c>
      <c r="S638" s="210">
        <v>1</v>
      </c>
      <c r="T638" s="228">
        <v>6</v>
      </c>
      <c r="U638" s="208">
        <v>5</v>
      </c>
      <c r="V638" s="209">
        <v>0.22727272727272727</v>
      </c>
    </row>
    <row r="639" spans="2:22" ht="13.5">
      <c r="B639" s="1128">
        <v>201505</v>
      </c>
      <c r="C639" s="195" t="s">
        <v>377</v>
      </c>
      <c r="D639" s="196" t="s">
        <v>138</v>
      </c>
      <c r="E639" s="1214" t="str">
        <f t="shared" si="1"/>
        <v>NGUYỄN HỮU NGHIỆM</v>
      </c>
      <c r="F639" s="299">
        <v>1076.6379999999999</v>
      </c>
      <c r="G639" s="50">
        <v>222.26900000000001</v>
      </c>
      <c r="H639" s="166">
        <v>262.01600000000002</v>
      </c>
      <c r="I639" s="68">
        <v>12</v>
      </c>
      <c r="J639" s="410">
        <v>0.22018299999999999</v>
      </c>
      <c r="K639" s="412">
        <v>17.097615384615001</v>
      </c>
      <c r="L639" s="277">
        <v>1.0833330000000001</v>
      </c>
      <c r="M639" s="17" t="s">
        <v>172</v>
      </c>
      <c r="N639" s="22">
        <v>56</v>
      </c>
      <c r="O639" s="20">
        <v>36</v>
      </c>
      <c r="P639" s="20">
        <v>18</v>
      </c>
      <c r="Q639" s="240">
        <v>2</v>
      </c>
      <c r="R639" s="269">
        <v>13</v>
      </c>
      <c r="S639" s="50">
        <v>5</v>
      </c>
      <c r="T639" s="227">
        <v>11</v>
      </c>
      <c r="U639" s="172">
        <v>9</v>
      </c>
      <c r="V639" s="278">
        <v>0.45</v>
      </c>
    </row>
    <row r="640" spans="2:22" ht="13.5">
      <c r="B640" s="1128">
        <v>201505</v>
      </c>
      <c r="C640" s="197" t="s">
        <v>377</v>
      </c>
      <c r="D640" s="198" t="s">
        <v>643</v>
      </c>
      <c r="E640" s="1215" t="s">
        <v>1660</v>
      </c>
      <c r="F640" s="298">
        <v>3071.9759999999983</v>
      </c>
      <c r="G640" s="210">
        <v>525.94200000000001</v>
      </c>
      <c r="H640" s="208">
        <v>638.79600000000005</v>
      </c>
      <c r="I640" s="202">
        <v>14</v>
      </c>
      <c r="J640" s="411">
        <v>9.0615000000000001E-2</v>
      </c>
      <c r="K640" s="413">
        <v>26.2971</v>
      </c>
      <c r="L640" s="276">
        <v>1.428571</v>
      </c>
      <c r="M640" s="17" t="s">
        <v>172</v>
      </c>
      <c r="N640" s="205">
        <v>157</v>
      </c>
      <c r="O640" s="206">
        <v>127</v>
      </c>
      <c r="P640" s="206">
        <v>30</v>
      </c>
      <c r="Q640" s="241">
        <v>0</v>
      </c>
      <c r="R640" s="270">
        <v>12</v>
      </c>
      <c r="S640" s="210">
        <v>4</v>
      </c>
      <c r="T640" s="228">
        <v>13</v>
      </c>
      <c r="U640" s="208">
        <v>9</v>
      </c>
      <c r="V640" s="209">
        <v>0.3</v>
      </c>
    </row>
    <row r="641" spans="2:22" ht="13.5">
      <c r="B641" s="1128">
        <v>201505</v>
      </c>
      <c r="C641" s="195" t="s">
        <v>377</v>
      </c>
      <c r="D641" s="196" t="s">
        <v>644</v>
      </c>
      <c r="E641" s="1214" t="str">
        <f t="shared" si="1"/>
        <v>HỒNG KHÁNH HƯNG - MDRT HCM</v>
      </c>
      <c r="F641" s="299">
        <v>4179.2609999999959</v>
      </c>
      <c r="G641" s="50">
        <v>1604.423</v>
      </c>
      <c r="H641" s="166">
        <v>1486.787</v>
      </c>
      <c r="I641" s="68">
        <v>30</v>
      </c>
      <c r="J641" s="410">
        <v>0.483871</v>
      </c>
      <c r="K641" s="412">
        <v>29.711537037037001</v>
      </c>
      <c r="L641" s="277">
        <v>1.8</v>
      </c>
      <c r="M641" s="17" t="s">
        <v>172</v>
      </c>
      <c r="N641" s="22">
        <v>63</v>
      </c>
      <c r="O641" s="20">
        <v>51</v>
      </c>
      <c r="P641" s="20">
        <v>11</v>
      </c>
      <c r="Q641" s="240">
        <v>1</v>
      </c>
      <c r="R641" s="269">
        <v>10</v>
      </c>
      <c r="S641" s="50">
        <v>2</v>
      </c>
      <c r="T641" s="227">
        <v>10</v>
      </c>
      <c r="U641" s="172">
        <v>4</v>
      </c>
      <c r="V641" s="278">
        <v>0.33333333333333331</v>
      </c>
    </row>
    <row r="642" spans="2:22" ht="13.5">
      <c r="B642" s="1128">
        <v>201505</v>
      </c>
      <c r="C642" s="197" t="s">
        <v>377</v>
      </c>
      <c r="D642" s="198" t="s">
        <v>702</v>
      </c>
      <c r="E642" s="1215" t="s">
        <v>1662</v>
      </c>
      <c r="F642" s="298">
        <v>1811.9599999999998</v>
      </c>
      <c r="G642" s="210">
        <v>492.50299999999999</v>
      </c>
      <c r="H642" s="208">
        <v>439.726</v>
      </c>
      <c r="I642" s="202">
        <v>12</v>
      </c>
      <c r="J642" s="411">
        <v>0.324324</v>
      </c>
      <c r="K642" s="413">
        <v>21.413173913043</v>
      </c>
      <c r="L642" s="276">
        <v>1.9166669999999999</v>
      </c>
      <c r="M642" s="17" t="s">
        <v>172</v>
      </c>
      <c r="N642" s="205">
        <v>38</v>
      </c>
      <c r="O642" s="206">
        <v>25</v>
      </c>
      <c r="P642" s="206">
        <v>11</v>
      </c>
      <c r="Q642" s="241">
        <v>2</v>
      </c>
      <c r="R642" s="270">
        <v>1</v>
      </c>
      <c r="S642" s="210"/>
      <c r="T642" s="228">
        <v>3</v>
      </c>
      <c r="U642" s="208">
        <v>2</v>
      </c>
      <c r="V642" s="209">
        <v>0.15384615384615385</v>
      </c>
    </row>
    <row r="643" spans="2:22" ht="13.5">
      <c r="B643" s="1128">
        <v>201505</v>
      </c>
      <c r="C643" s="195" t="s">
        <v>377</v>
      </c>
      <c r="D643" s="196" t="s">
        <v>849</v>
      </c>
      <c r="E643" s="1214" t="str">
        <f t="shared" si="1"/>
        <v>HỒNG KHÁNH HƯNG - MDRT VT</v>
      </c>
      <c r="F643" s="299">
        <v>2290.993999999997</v>
      </c>
      <c r="G643" s="50">
        <v>829.69899999999996</v>
      </c>
      <c r="H643" s="166">
        <v>745.17200000000003</v>
      </c>
      <c r="I643" s="68">
        <v>27</v>
      </c>
      <c r="J643" s="410">
        <v>0.32142900000000002</v>
      </c>
      <c r="K643" s="412">
        <v>14.816053571428998</v>
      </c>
      <c r="L643" s="277">
        <v>2.074074</v>
      </c>
      <c r="M643" s="17" t="s">
        <v>172</v>
      </c>
      <c r="N643" s="22">
        <v>80</v>
      </c>
      <c r="O643" s="20">
        <v>54</v>
      </c>
      <c r="P643" s="20">
        <v>18</v>
      </c>
      <c r="Q643" s="240">
        <v>8</v>
      </c>
      <c r="R643" s="269">
        <v>22</v>
      </c>
      <c r="S643" s="50">
        <v>1</v>
      </c>
      <c r="T643" s="227">
        <v>13</v>
      </c>
      <c r="U643" s="172">
        <v>8</v>
      </c>
      <c r="V643" s="278">
        <v>0.30769230769230771</v>
      </c>
    </row>
    <row r="644" spans="2:22" ht="13.5">
      <c r="B644" s="1128">
        <v>201505</v>
      </c>
      <c r="C644" s="197" t="s">
        <v>377</v>
      </c>
      <c r="D644" s="198" t="s">
        <v>804</v>
      </c>
      <c r="E644" s="1215" t="str">
        <f t="shared" si="1"/>
        <v>TRẦN THỊ THÚY HẰNG</v>
      </c>
      <c r="F644" s="298">
        <v>2970.7659999999942</v>
      </c>
      <c r="G644" s="210">
        <v>622.88800000000003</v>
      </c>
      <c r="H644" s="208">
        <v>598.84799999999996</v>
      </c>
      <c r="I644" s="202">
        <v>27</v>
      </c>
      <c r="J644" s="411">
        <v>0.29834300000000002</v>
      </c>
      <c r="K644" s="413">
        <v>16.391789473684</v>
      </c>
      <c r="L644" s="276">
        <v>1.4074070000000001</v>
      </c>
      <c r="M644" s="17" t="s">
        <v>172</v>
      </c>
      <c r="N644" s="205">
        <v>91</v>
      </c>
      <c r="O644" s="206">
        <v>63</v>
      </c>
      <c r="P644" s="206">
        <v>25</v>
      </c>
      <c r="Q644" s="241">
        <v>3</v>
      </c>
      <c r="R644" s="270">
        <v>9</v>
      </c>
      <c r="S644" s="210">
        <v>2</v>
      </c>
      <c r="T644" s="228">
        <v>8</v>
      </c>
      <c r="U644" s="208">
        <v>7</v>
      </c>
      <c r="V644" s="209">
        <v>0.25</v>
      </c>
    </row>
    <row r="645" spans="2:22" ht="13.5">
      <c r="B645" s="1128">
        <v>201505</v>
      </c>
      <c r="C645" s="195" t="s">
        <v>377</v>
      </c>
      <c r="D645" s="196" t="s">
        <v>999</v>
      </c>
      <c r="E645" s="1214" t="str">
        <f t="shared" si="1"/>
        <v>NGUYỄN TRẦN QUỐC TOẢN</v>
      </c>
      <c r="F645" s="299">
        <v>845.6219999999995</v>
      </c>
      <c r="G645" s="50">
        <v>234.07</v>
      </c>
      <c r="H645" s="166">
        <v>219</v>
      </c>
      <c r="I645" s="68">
        <v>9</v>
      </c>
      <c r="J645" s="410">
        <v>0.16666700000000001</v>
      </c>
      <c r="K645" s="412">
        <v>16.719285714285999</v>
      </c>
      <c r="L645" s="277">
        <v>1.5555559999999999</v>
      </c>
      <c r="M645" s="17" t="s">
        <v>172</v>
      </c>
      <c r="N645" s="22">
        <v>50</v>
      </c>
      <c r="O645" s="20">
        <v>34</v>
      </c>
      <c r="P645" s="20">
        <v>16</v>
      </c>
      <c r="Q645" s="240">
        <v>0</v>
      </c>
      <c r="R645" s="269">
        <v>17</v>
      </c>
      <c r="S645" s="50">
        <v>2</v>
      </c>
      <c r="T645" s="227">
        <v>7</v>
      </c>
      <c r="U645" s="172">
        <v>5</v>
      </c>
      <c r="V645" s="278">
        <v>0.3125</v>
      </c>
    </row>
    <row r="646" spans="2:22" ht="13.5">
      <c r="B646" s="1128">
        <v>201505</v>
      </c>
      <c r="C646" s="197" t="s">
        <v>377</v>
      </c>
      <c r="D646" s="198" t="s">
        <v>1000</v>
      </c>
      <c r="E646" s="1215" t="str">
        <f t="shared" si="1"/>
        <v>NGUYỄN HỮU HIỀN</v>
      </c>
      <c r="F646" s="298">
        <v>1238.3579999999995</v>
      </c>
      <c r="G646" s="210">
        <v>267.70499999999998</v>
      </c>
      <c r="H646" s="208">
        <v>267.44200000000001</v>
      </c>
      <c r="I646" s="202">
        <v>14</v>
      </c>
      <c r="J646" s="411">
        <v>0.27450999999999998</v>
      </c>
      <c r="K646" s="413">
        <v>11.639347826087</v>
      </c>
      <c r="L646" s="276">
        <v>1.642857</v>
      </c>
      <c r="M646" s="17" t="s">
        <v>172</v>
      </c>
      <c r="N646" s="205">
        <v>51</v>
      </c>
      <c r="O646" s="206">
        <v>35</v>
      </c>
      <c r="P646" s="206">
        <v>15</v>
      </c>
      <c r="Q646" s="241">
        <v>1</v>
      </c>
      <c r="R646" s="270">
        <v>8</v>
      </c>
      <c r="S646" s="210"/>
      <c r="T646" s="228">
        <v>8</v>
      </c>
      <c r="U646" s="208">
        <v>7</v>
      </c>
      <c r="V646" s="209">
        <v>0.4375</v>
      </c>
    </row>
    <row r="647" spans="2:22" ht="13.5">
      <c r="B647" s="1128">
        <v>201505</v>
      </c>
      <c r="C647" s="195" t="s">
        <v>377</v>
      </c>
      <c r="D647" s="196" t="s">
        <v>540</v>
      </c>
      <c r="E647" s="1214" t="str">
        <f t="shared" si="1"/>
        <v>NGUYỄN THỊ KIM HỒNG</v>
      </c>
      <c r="F647" s="299">
        <v>1139.2439999999979</v>
      </c>
      <c r="G647" s="50">
        <v>288.97899999999998</v>
      </c>
      <c r="H647" s="166">
        <v>284.13200000000001</v>
      </c>
      <c r="I647" s="68">
        <v>16</v>
      </c>
      <c r="J647" s="410">
        <v>0.25396800000000003</v>
      </c>
      <c r="K647" s="412">
        <v>12.040791666666999</v>
      </c>
      <c r="L647" s="277">
        <v>1.5</v>
      </c>
      <c r="M647" s="17" t="s">
        <v>172</v>
      </c>
      <c r="N647" s="22">
        <v>62</v>
      </c>
      <c r="O647" s="20">
        <v>37</v>
      </c>
      <c r="P647" s="20">
        <v>19</v>
      </c>
      <c r="Q647" s="240">
        <v>6</v>
      </c>
      <c r="R647" s="269">
        <v>7</v>
      </c>
      <c r="S647" s="50"/>
      <c r="T647" s="227">
        <v>5</v>
      </c>
      <c r="U647" s="172">
        <v>3</v>
      </c>
      <c r="V647" s="278">
        <v>0.12</v>
      </c>
    </row>
    <row r="648" spans="2:22" ht="13.5">
      <c r="B648" s="1128">
        <v>201505</v>
      </c>
      <c r="C648" s="197" t="s">
        <v>377</v>
      </c>
      <c r="D648" s="198" t="s">
        <v>471</v>
      </c>
      <c r="E648" s="1215" t="s">
        <v>1664</v>
      </c>
      <c r="F648" s="298">
        <v>958.69899999999984</v>
      </c>
      <c r="G648" s="210">
        <v>297.33199999999999</v>
      </c>
      <c r="H648" s="208">
        <v>290.12599999999998</v>
      </c>
      <c r="I648" s="202">
        <v>24</v>
      </c>
      <c r="J648" s="411">
        <v>0.30463600000000002</v>
      </c>
      <c r="K648" s="413">
        <v>10.619</v>
      </c>
      <c r="L648" s="276">
        <v>1.1666669999999999</v>
      </c>
      <c r="M648" s="17" t="s">
        <v>172</v>
      </c>
      <c r="N648" s="205">
        <v>68</v>
      </c>
      <c r="O648" s="206">
        <v>53</v>
      </c>
      <c r="P648" s="206">
        <v>11</v>
      </c>
      <c r="Q648" s="241">
        <v>4</v>
      </c>
      <c r="R648" s="270">
        <v>22</v>
      </c>
      <c r="S648" s="210"/>
      <c r="T648" s="228">
        <v>7</v>
      </c>
      <c r="U648" s="208">
        <v>5</v>
      </c>
      <c r="V648" s="209">
        <v>0.33333333333333331</v>
      </c>
    </row>
    <row r="649" spans="2:22" ht="13.5">
      <c r="B649" s="1128">
        <v>201505</v>
      </c>
      <c r="C649" s="195" t="s">
        <v>377</v>
      </c>
      <c r="D649" s="196" t="s">
        <v>35</v>
      </c>
      <c r="E649" s="1214" t="str">
        <f t="shared" si="1"/>
        <v>NGUYỄN THU HẰNG</v>
      </c>
      <c r="F649" s="299">
        <v>2025.0219999999986</v>
      </c>
      <c r="G649" s="50">
        <v>562.65099999999995</v>
      </c>
      <c r="H649" s="166">
        <v>545.601</v>
      </c>
      <c r="I649" s="68">
        <v>20</v>
      </c>
      <c r="J649" s="410">
        <v>0.33613399999999999</v>
      </c>
      <c r="K649" s="412">
        <v>20.094678571429</v>
      </c>
      <c r="L649" s="277">
        <v>1.4</v>
      </c>
      <c r="M649" s="17" t="s">
        <v>172</v>
      </c>
      <c r="N649" s="22">
        <v>54</v>
      </c>
      <c r="O649" s="20">
        <v>38</v>
      </c>
      <c r="P649" s="20">
        <v>15</v>
      </c>
      <c r="Q649" s="240">
        <v>1</v>
      </c>
      <c r="R649" s="269">
        <v>13</v>
      </c>
      <c r="S649" s="50">
        <v>1</v>
      </c>
      <c r="T649" s="227">
        <v>1</v>
      </c>
      <c r="U649" s="172">
        <v>1</v>
      </c>
      <c r="V649" s="278">
        <v>6.25E-2</v>
      </c>
    </row>
    <row r="650" spans="2:22" ht="13.5">
      <c r="B650" s="1128">
        <v>201505</v>
      </c>
      <c r="C650" s="197" t="s">
        <v>377</v>
      </c>
      <c r="D650" s="198" t="s">
        <v>645</v>
      </c>
      <c r="E650" s="1215" t="str">
        <f t="shared" si="1"/>
        <v>NGUYỄN THỊ PHƯƠNG TRINH</v>
      </c>
      <c r="F650" s="298">
        <v>2023.1759999999961</v>
      </c>
      <c r="G650" s="210">
        <v>434.69099999999997</v>
      </c>
      <c r="H650" s="208">
        <v>425.95</v>
      </c>
      <c r="I650" s="202">
        <v>27</v>
      </c>
      <c r="J650" s="411">
        <v>0.256158</v>
      </c>
      <c r="K650" s="413">
        <v>13.172454545454999</v>
      </c>
      <c r="L650" s="276">
        <v>1.2222219999999999</v>
      </c>
      <c r="M650" s="17" t="s">
        <v>172</v>
      </c>
      <c r="N650" s="205">
        <v>105</v>
      </c>
      <c r="O650" s="206">
        <v>82</v>
      </c>
      <c r="P650" s="206">
        <v>14</v>
      </c>
      <c r="Q650" s="241">
        <v>9</v>
      </c>
      <c r="R650" s="270">
        <v>15</v>
      </c>
      <c r="S650" s="210">
        <v>1</v>
      </c>
      <c r="T650" s="228">
        <v>19</v>
      </c>
      <c r="U650" s="208">
        <v>9</v>
      </c>
      <c r="V650" s="209">
        <v>0.39130434782608697</v>
      </c>
    </row>
    <row r="651" spans="2:22" ht="13.5">
      <c r="B651" s="1128">
        <v>201505</v>
      </c>
      <c r="C651" s="195" t="s">
        <v>377</v>
      </c>
      <c r="D651" s="196" t="s">
        <v>558</v>
      </c>
      <c r="E651" s="1214" t="str">
        <f t="shared" si="1"/>
        <v>VÕ MẠNH KHA</v>
      </c>
      <c r="F651" s="299">
        <v>821.61300000000051</v>
      </c>
      <c r="G651" s="50">
        <v>220.63399999999999</v>
      </c>
      <c r="H651" s="166">
        <v>214.19499999999999</v>
      </c>
      <c r="I651" s="68">
        <v>7</v>
      </c>
      <c r="J651" s="410">
        <v>0.117647</v>
      </c>
      <c r="K651" s="412">
        <v>27.579249999999998</v>
      </c>
      <c r="L651" s="277">
        <v>1.142857</v>
      </c>
      <c r="M651" s="17" t="s">
        <v>172</v>
      </c>
      <c r="N651" s="22">
        <v>57</v>
      </c>
      <c r="O651" s="20">
        <v>38</v>
      </c>
      <c r="P651" s="20">
        <v>13</v>
      </c>
      <c r="Q651" s="240">
        <v>6</v>
      </c>
      <c r="R651" s="269">
        <v>6</v>
      </c>
      <c r="S651" s="50"/>
      <c r="T651" s="227">
        <v>1</v>
      </c>
      <c r="U651" s="172">
        <v>1</v>
      </c>
      <c r="V651" s="278">
        <v>5.2631578947368418E-2</v>
      </c>
    </row>
    <row r="652" spans="2:22" ht="13.5">
      <c r="B652" s="1128">
        <v>201505</v>
      </c>
      <c r="C652" s="197" t="s">
        <v>377</v>
      </c>
      <c r="D652" s="198" t="s">
        <v>700</v>
      </c>
      <c r="E652" s="1215" t="str">
        <f t="shared" si="1"/>
        <v>ĐỖ THỊ THANH THÚY</v>
      </c>
      <c r="F652" s="298">
        <v>2890.6009999999956</v>
      </c>
      <c r="G652" s="210">
        <v>548.25699999999995</v>
      </c>
      <c r="H652" s="208">
        <v>438.08</v>
      </c>
      <c r="I652" s="202">
        <v>18</v>
      </c>
      <c r="J652" s="411">
        <v>0.305085</v>
      </c>
      <c r="K652" s="413">
        <v>23.837260869565</v>
      </c>
      <c r="L652" s="276">
        <v>1.2777780000000001</v>
      </c>
      <c r="M652" s="17" t="s">
        <v>172</v>
      </c>
      <c r="N652" s="205">
        <v>61</v>
      </c>
      <c r="O652" s="206">
        <v>45</v>
      </c>
      <c r="P652" s="206">
        <v>13</v>
      </c>
      <c r="Q652" s="241">
        <v>3</v>
      </c>
      <c r="R652" s="270">
        <v>5</v>
      </c>
      <c r="S652" s="210"/>
      <c r="T652" s="228">
        <v>9</v>
      </c>
      <c r="U652" s="208">
        <v>6</v>
      </c>
      <c r="V652" s="209">
        <v>0.375</v>
      </c>
    </row>
    <row r="653" spans="2:22" ht="13.5">
      <c r="B653" s="1128">
        <v>201505</v>
      </c>
      <c r="C653" s="195" t="s">
        <v>377</v>
      </c>
      <c r="D653" s="196" t="s">
        <v>1312</v>
      </c>
      <c r="E653" s="1214" t="s">
        <v>1665</v>
      </c>
      <c r="F653" s="299">
        <v>129.69699999999997</v>
      </c>
      <c r="G653" s="50">
        <v>93.625</v>
      </c>
      <c r="H653" s="166">
        <v>93.625</v>
      </c>
      <c r="I653" s="68">
        <v>8</v>
      </c>
      <c r="J653" s="410">
        <v>0.43243199999999998</v>
      </c>
      <c r="K653" s="412">
        <v>11.703125</v>
      </c>
      <c r="L653" s="277">
        <v>1</v>
      </c>
      <c r="M653" s="17" t="s">
        <v>172</v>
      </c>
      <c r="N653" s="22">
        <v>28</v>
      </c>
      <c r="O653" s="20">
        <v>16</v>
      </c>
      <c r="P653" s="20">
        <v>9</v>
      </c>
      <c r="Q653" s="240">
        <v>3</v>
      </c>
      <c r="R653" s="269">
        <v>0</v>
      </c>
      <c r="S653" s="50">
        <v>7</v>
      </c>
      <c r="T653" s="227">
        <v>12</v>
      </c>
      <c r="U653" s="172">
        <v>7</v>
      </c>
      <c r="V653" s="278">
        <v>0.58333333333333337</v>
      </c>
    </row>
    <row r="654" spans="2:22" ht="13.5">
      <c r="B654" s="1128">
        <v>201505</v>
      </c>
      <c r="C654" s="197" t="s">
        <v>377</v>
      </c>
      <c r="D654" s="198" t="s">
        <v>542</v>
      </c>
      <c r="E654" s="1215" t="str">
        <f t="shared" si="1"/>
        <v>NGUYỄN VĂN HẠNH</v>
      </c>
      <c r="F654" s="298">
        <v>1494.8539999999996</v>
      </c>
      <c r="G654" s="210">
        <v>353.18</v>
      </c>
      <c r="H654" s="208">
        <v>264.58499999999998</v>
      </c>
      <c r="I654" s="202">
        <v>22</v>
      </c>
      <c r="J654" s="411">
        <v>0.258824</v>
      </c>
      <c r="K654" s="413">
        <v>12.178620689655</v>
      </c>
      <c r="L654" s="276">
        <v>1.318182</v>
      </c>
      <c r="M654" s="17" t="s">
        <v>172</v>
      </c>
      <c r="N654" s="205">
        <v>79</v>
      </c>
      <c r="O654" s="206">
        <v>56</v>
      </c>
      <c r="P654" s="206">
        <v>16</v>
      </c>
      <c r="Q654" s="241">
        <v>7</v>
      </c>
      <c r="R654" s="270">
        <v>16</v>
      </c>
      <c r="S654" s="210"/>
      <c r="T654" s="228">
        <v>4</v>
      </c>
      <c r="U654" s="208">
        <v>4</v>
      </c>
      <c r="V654" s="209">
        <v>0.17391304347826086</v>
      </c>
    </row>
    <row r="655" spans="2:22" ht="13.5">
      <c r="B655" s="1128">
        <v>201505</v>
      </c>
      <c r="C655" s="195" t="s">
        <v>377</v>
      </c>
      <c r="D655" s="196" t="s">
        <v>806</v>
      </c>
      <c r="E655" s="1214" t="str">
        <f t="shared" si="1"/>
        <v>PHẠM THỊ THANH TRÚC</v>
      </c>
      <c r="F655" s="299">
        <v>2159.8329999999992</v>
      </c>
      <c r="G655" s="50">
        <v>249.44300000000001</v>
      </c>
      <c r="H655" s="166">
        <v>209.93700000000001</v>
      </c>
      <c r="I655" s="68">
        <v>15</v>
      </c>
      <c r="J655" s="410">
        <v>0.36585400000000001</v>
      </c>
      <c r="K655" s="412">
        <v>11.878238095238</v>
      </c>
      <c r="L655" s="277">
        <v>1.4</v>
      </c>
      <c r="M655" s="17" t="s">
        <v>172</v>
      </c>
      <c r="N655" s="22">
        <v>40</v>
      </c>
      <c r="O655" s="20">
        <v>31</v>
      </c>
      <c r="P655" s="20">
        <v>7</v>
      </c>
      <c r="Q655" s="240">
        <v>2</v>
      </c>
      <c r="R655" s="269">
        <v>4</v>
      </c>
      <c r="S655" s="50"/>
      <c r="T655" s="227">
        <v>2</v>
      </c>
      <c r="U655" s="172">
        <v>2</v>
      </c>
      <c r="V655" s="278">
        <v>0.22222222222222221</v>
      </c>
    </row>
    <row r="656" spans="2:22" ht="13.5">
      <c r="B656" s="1128">
        <v>201505</v>
      </c>
      <c r="C656" s="197" t="s">
        <v>377</v>
      </c>
      <c r="D656" s="198" t="s">
        <v>559</v>
      </c>
      <c r="E656" s="1215" t="str">
        <f t="shared" si="1"/>
        <v>NGUYỄN QUÝ NHÂN</v>
      </c>
      <c r="F656" s="298">
        <v>1427.1009999999962</v>
      </c>
      <c r="G656" s="210">
        <v>288.83600000000001</v>
      </c>
      <c r="H656" s="208">
        <v>291.04000000000002</v>
      </c>
      <c r="I656" s="202">
        <v>22</v>
      </c>
      <c r="J656" s="411">
        <v>0.37606800000000001</v>
      </c>
      <c r="K656" s="413">
        <v>14.441800000000001</v>
      </c>
      <c r="L656" s="276">
        <v>0.90909099999999998</v>
      </c>
      <c r="M656" s="17" t="s">
        <v>172</v>
      </c>
      <c r="N656" s="205">
        <v>61</v>
      </c>
      <c r="O656" s="206">
        <v>42</v>
      </c>
      <c r="P656" s="206">
        <v>17</v>
      </c>
      <c r="Q656" s="241">
        <v>2</v>
      </c>
      <c r="R656" s="270">
        <v>7</v>
      </c>
      <c r="S656" s="210">
        <v>1</v>
      </c>
      <c r="T656" s="228">
        <v>11</v>
      </c>
      <c r="U656" s="208">
        <v>7</v>
      </c>
      <c r="V656" s="209">
        <v>0.36842105263157893</v>
      </c>
    </row>
    <row r="657" spans="2:22" ht="13.5">
      <c r="B657" s="1128">
        <v>201505</v>
      </c>
      <c r="C657" s="195" t="s">
        <v>378</v>
      </c>
      <c r="D657" s="196" t="s">
        <v>998</v>
      </c>
      <c r="E657" s="1214" t="s">
        <v>1668</v>
      </c>
      <c r="F657" s="299">
        <v>2599.5799999999986</v>
      </c>
      <c r="G657" s="50">
        <v>457.423</v>
      </c>
      <c r="H657" s="166">
        <v>462.80399999999997</v>
      </c>
      <c r="I657" s="68">
        <v>21</v>
      </c>
      <c r="J657" s="410">
        <v>0.15849099999999999</v>
      </c>
      <c r="K657" s="412">
        <v>13.861303030302999</v>
      </c>
      <c r="L657" s="277">
        <v>1.571429</v>
      </c>
      <c r="M657" s="17" t="s">
        <v>172</v>
      </c>
      <c r="N657" s="22">
        <v>128</v>
      </c>
      <c r="O657" s="20">
        <v>98</v>
      </c>
      <c r="P657" s="20">
        <v>25</v>
      </c>
      <c r="Q657" s="240">
        <v>5</v>
      </c>
      <c r="R657" s="269">
        <v>48</v>
      </c>
      <c r="S657" s="50">
        <v>5</v>
      </c>
      <c r="T657" s="227">
        <v>34</v>
      </c>
      <c r="U657" s="172">
        <v>19</v>
      </c>
      <c r="V657" s="278">
        <v>0.6333333333333333</v>
      </c>
    </row>
    <row r="658" spans="2:22" ht="13.5">
      <c r="B658" s="1128">
        <v>201505</v>
      </c>
      <c r="C658" s="197" t="s">
        <v>378</v>
      </c>
      <c r="D658" s="198" t="s">
        <v>1313</v>
      </c>
      <c r="E658" s="1215" t="str">
        <f t="shared" si="1"/>
        <v>ĐỖ THỊ MƠ</v>
      </c>
      <c r="F658" s="298">
        <v>638.4129999999999</v>
      </c>
      <c r="G658" s="210">
        <v>444.49700000000001</v>
      </c>
      <c r="H658" s="208">
        <v>444.49700000000001</v>
      </c>
      <c r="I658" s="202">
        <v>22</v>
      </c>
      <c r="J658" s="411">
        <v>0.37606800000000001</v>
      </c>
      <c r="K658" s="413">
        <v>10.583261904762001</v>
      </c>
      <c r="L658" s="276">
        <v>1.9090910000000001</v>
      </c>
      <c r="M658" s="17" t="s">
        <v>172</v>
      </c>
      <c r="N658" s="205">
        <v>63</v>
      </c>
      <c r="O658" s="206">
        <v>48</v>
      </c>
      <c r="P658" s="206">
        <v>15</v>
      </c>
      <c r="Q658" s="241">
        <v>0</v>
      </c>
      <c r="R658" s="270">
        <v>0</v>
      </c>
      <c r="S658" s="210">
        <v>2</v>
      </c>
      <c r="T658" s="228">
        <v>7</v>
      </c>
      <c r="U658" s="208">
        <v>6</v>
      </c>
      <c r="V658" s="209">
        <v>0.4</v>
      </c>
    </row>
    <row r="659" spans="2:22" ht="13.5">
      <c r="B659" s="1128">
        <v>201505</v>
      </c>
      <c r="C659" s="195" t="s">
        <v>378</v>
      </c>
      <c r="D659" s="196" t="s">
        <v>1001</v>
      </c>
      <c r="E659" s="1214" t="str">
        <f t="shared" si="1"/>
        <v>NGUYỄN THỊ HỒNG</v>
      </c>
      <c r="F659" s="299">
        <v>130.84800000000001</v>
      </c>
      <c r="G659" s="50">
        <v>92.700999999999993</v>
      </c>
      <c r="H659" s="166">
        <v>92.700999999999993</v>
      </c>
      <c r="I659" s="68">
        <v>8</v>
      </c>
      <c r="J659" s="410">
        <v>0.72727299999999995</v>
      </c>
      <c r="K659" s="412">
        <v>11.587624999999999</v>
      </c>
      <c r="L659" s="277">
        <v>1</v>
      </c>
      <c r="M659" s="17" t="s">
        <v>172</v>
      </c>
      <c r="N659" s="22">
        <v>12</v>
      </c>
      <c r="O659" s="20">
        <v>7</v>
      </c>
      <c r="P659" s="20">
        <v>5</v>
      </c>
      <c r="Q659" s="240">
        <v>0</v>
      </c>
      <c r="R659" s="269">
        <v>3</v>
      </c>
      <c r="S659" s="50">
        <v>2</v>
      </c>
      <c r="T659" s="227">
        <v>3</v>
      </c>
      <c r="U659" s="172">
        <v>2</v>
      </c>
      <c r="V659" s="278">
        <v>0.4</v>
      </c>
    </row>
    <row r="660" spans="2:22" ht="13.5">
      <c r="B660" s="1128">
        <v>201505</v>
      </c>
      <c r="C660" s="197" t="s">
        <v>378</v>
      </c>
      <c r="D660" s="198" t="s">
        <v>572</v>
      </c>
      <c r="E660" s="196" t="s">
        <v>1844</v>
      </c>
      <c r="F660" s="298">
        <v>1398.6219999999996</v>
      </c>
      <c r="G660" s="210">
        <v>211.64</v>
      </c>
      <c r="H660" s="208">
        <v>222.791</v>
      </c>
      <c r="I660" s="202">
        <v>14</v>
      </c>
      <c r="J660" s="411">
        <v>0.31818200000000002</v>
      </c>
      <c r="K660" s="413">
        <v>11.757777777777999</v>
      </c>
      <c r="L660" s="276">
        <v>1.285714</v>
      </c>
      <c r="M660" s="17" t="s">
        <v>172</v>
      </c>
      <c r="N660" s="205">
        <v>43</v>
      </c>
      <c r="O660" s="206">
        <v>31</v>
      </c>
      <c r="P660" s="206">
        <v>8</v>
      </c>
      <c r="Q660" s="241">
        <v>4</v>
      </c>
      <c r="R660" s="270">
        <v>10</v>
      </c>
      <c r="S660" s="210"/>
      <c r="T660" s="228">
        <v>8</v>
      </c>
      <c r="U660" s="208">
        <v>6</v>
      </c>
      <c r="V660" s="209">
        <v>0.5</v>
      </c>
    </row>
    <row r="661" spans="2:22" ht="13.5">
      <c r="B661" s="1128">
        <v>201505</v>
      </c>
      <c r="C661" s="195" t="s">
        <v>378</v>
      </c>
      <c r="D661" s="196" t="s">
        <v>133</v>
      </c>
      <c r="E661" s="1214" t="str">
        <f t="shared" si="1"/>
        <v>LÊ THANH HUYỀN</v>
      </c>
      <c r="F661" s="299">
        <v>5200.7970000000059</v>
      </c>
      <c r="G661" s="50">
        <v>957.71600000000001</v>
      </c>
      <c r="H661" s="166">
        <v>930.51800000000003</v>
      </c>
      <c r="I661" s="68">
        <v>45</v>
      </c>
      <c r="J661" s="410">
        <v>0.196078</v>
      </c>
      <c r="K661" s="412">
        <v>17.735481481480999</v>
      </c>
      <c r="L661" s="277">
        <v>1.2</v>
      </c>
      <c r="M661" s="17" t="s">
        <v>172</v>
      </c>
      <c r="N661" s="22">
        <v>218</v>
      </c>
      <c r="O661" s="20">
        <v>146</v>
      </c>
      <c r="P661" s="20">
        <v>67</v>
      </c>
      <c r="Q661" s="240">
        <v>5</v>
      </c>
      <c r="R661" s="269">
        <v>50</v>
      </c>
      <c r="S661" s="50">
        <v>4</v>
      </c>
      <c r="T661" s="227">
        <v>23</v>
      </c>
      <c r="U661" s="172">
        <v>18</v>
      </c>
      <c r="V661" s="278">
        <v>0.25</v>
      </c>
    </row>
    <row r="662" spans="2:22" ht="13.5">
      <c r="B662" s="1128">
        <v>201505</v>
      </c>
      <c r="C662" s="197" t="s">
        <v>378</v>
      </c>
      <c r="D662" s="198" t="s">
        <v>570</v>
      </c>
      <c r="E662" s="1215" t="str">
        <f t="shared" si="1"/>
        <v>NGUYỄN THỊ ĐÀO</v>
      </c>
      <c r="F662" s="298">
        <v>2825.3700000000017</v>
      </c>
      <c r="G662" s="210">
        <v>463.65</v>
      </c>
      <c r="H662" s="208">
        <v>469.07499999999999</v>
      </c>
      <c r="I662" s="202">
        <v>30</v>
      </c>
      <c r="J662" s="411">
        <v>0.29126200000000002</v>
      </c>
      <c r="K662" s="413">
        <v>12.879166666666999</v>
      </c>
      <c r="L662" s="276">
        <v>1.2</v>
      </c>
      <c r="M662" s="17" t="s">
        <v>172</v>
      </c>
      <c r="N662" s="205">
        <v>106</v>
      </c>
      <c r="O662" s="206">
        <v>75</v>
      </c>
      <c r="P662" s="206">
        <v>19</v>
      </c>
      <c r="Q662" s="241">
        <v>12</v>
      </c>
      <c r="R662" s="270">
        <v>18</v>
      </c>
      <c r="S662" s="210">
        <v>2</v>
      </c>
      <c r="T662" s="228">
        <v>22</v>
      </c>
      <c r="U662" s="208">
        <v>12</v>
      </c>
      <c r="V662" s="209">
        <v>0.38709677419354838</v>
      </c>
    </row>
    <row r="663" spans="2:22" ht="13.5">
      <c r="B663" s="1128">
        <v>201505</v>
      </c>
      <c r="C663" s="195" t="s">
        <v>378</v>
      </c>
      <c r="D663" s="196" t="s">
        <v>608</v>
      </c>
      <c r="E663" s="1214" t="str">
        <f t="shared" si="1"/>
        <v>NGUYỄN THỊ NGỌC LAN</v>
      </c>
      <c r="F663" s="299">
        <v>1004.5469999999999</v>
      </c>
      <c r="G663" s="50">
        <v>206.18100000000001</v>
      </c>
      <c r="H663" s="166">
        <v>187.017</v>
      </c>
      <c r="I663" s="68">
        <v>14</v>
      </c>
      <c r="J663" s="410">
        <v>0.245614</v>
      </c>
      <c r="K663" s="412">
        <v>12.886312500000001</v>
      </c>
      <c r="L663" s="277">
        <v>1.142857</v>
      </c>
      <c r="M663" s="17" t="s">
        <v>172</v>
      </c>
      <c r="N663" s="22">
        <v>53</v>
      </c>
      <c r="O663" s="20">
        <v>37</v>
      </c>
      <c r="P663" s="20">
        <v>14</v>
      </c>
      <c r="Q663" s="240">
        <v>2</v>
      </c>
      <c r="R663" s="269">
        <v>16</v>
      </c>
      <c r="S663" s="50">
        <v>2</v>
      </c>
      <c r="T663" s="227">
        <v>6</v>
      </c>
      <c r="U663" s="172">
        <v>5</v>
      </c>
      <c r="V663" s="278">
        <v>0.3125</v>
      </c>
    </row>
    <row r="664" spans="2:22" ht="13.5">
      <c r="B664" s="1128">
        <v>201505</v>
      </c>
      <c r="C664" s="197" t="s">
        <v>378</v>
      </c>
      <c r="D664" s="198" t="s">
        <v>913</v>
      </c>
      <c r="E664" s="1215" t="str">
        <f t="shared" si="1"/>
        <v>VŨ THỊ LỆ HẰNG</v>
      </c>
      <c r="F664" s="298">
        <v>354.83899999999994</v>
      </c>
      <c r="G664" s="210">
        <v>170.381</v>
      </c>
      <c r="H664" s="208">
        <v>170.381</v>
      </c>
      <c r="I664" s="202">
        <v>15</v>
      </c>
      <c r="J664" s="411">
        <v>0.32967000000000002</v>
      </c>
      <c r="K664" s="413">
        <v>10.022411764706</v>
      </c>
      <c r="L664" s="276">
        <v>1.1333329999999999</v>
      </c>
      <c r="M664" s="17" t="s">
        <v>172</v>
      </c>
      <c r="N664" s="205">
        <v>52</v>
      </c>
      <c r="O664" s="206">
        <v>40</v>
      </c>
      <c r="P664" s="206">
        <v>11</v>
      </c>
      <c r="Q664" s="241">
        <v>1</v>
      </c>
      <c r="R664" s="270">
        <v>4</v>
      </c>
      <c r="S664" s="210">
        <v>3</v>
      </c>
      <c r="T664" s="228">
        <v>14</v>
      </c>
      <c r="U664" s="208">
        <v>7</v>
      </c>
      <c r="V664" s="209">
        <v>0.58333333333333337</v>
      </c>
    </row>
    <row r="665" spans="2:22" ht="13.5">
      <c r="B665" s="1128">
        <v>201505</v>
      </c>
      <c r="C665" s="195" t="s">
        <v>378</v>
      </c>
      <c r="D665" s="196" t="s">
        <v>728</v>
      </c>
      <c r="E665" s="1214" t="s">
        <v>1667</v>
      </c>
      <c r="F665" s="299">
        <v>1137.6089999999997</v>
      </c>
      <c r="G665" s="50">
        <v>196.78399999999999</v>
      </c>
      <c r="H665" s="166">
        <v>196.78399999999999</v>
      </c>
      <c r="I665" s="68">
        <v>20</v>
      </c>
      <c r="J665" s="410">
        <v>0.25974000000000003</v>
      </c>
      <c r="K665" s="412">
        <v>9.8391999999999999</v>
      </c>
      <c r="L665" s="277">
        <v>1</v>
      </c>
      <c r="M665" s="17" t="s">
        <v>172</v>
      </c>
      <c r="N665" s="22">
        <v>65</v>
      </c>
      <c r="O665" s="20">
        <v>50</v>
      </c>
      <c r="P665" s="20">
        <v>11</v>
      </c>
      <c r="Q665" s="240">
        <v>4</v>
      </c>
      <c r="R665" s="269">
        <v>30</v>
      </c>
      <c r="S665" s="50"/>
      <c r="T665" s="227">
        <v>6</v>
      </c>
      <c r="U665" s="172">
        <v>3</v>
      </c>
      <c r="V665" s="278">
        <v>0.2</v>
      </c>
    </row>
    <row r="666" spans="2:22" ht="13.5">
      <c r="B666" s="1128">
        <v>201505</v>
      </c>
      <c r="C666" s="197" t="s">
        <v>378</v>
      </c>
      <c r="D666" s="198" t="s">
        <v>136</v>
      </c>
      <c r="E666" s="1215" t="str">
        <f t="shared" si="1"/>
        <v>NGUYỄN THỊ BÌNH</v>
      </c>
      <c r="F666" s="298">
        <v>1279.0179999999982</v>
      </c>
      <c r="G666" s="210">
        <v>231.643</v>
      </c>
      <c r="H666" s="208">
        <v>222.32</v>
      </c>
      <c r="I666" s="202">
        <v>16</v>
      </c>
      <c r="J666" s="411">
        <v>0.316832</v>
      </c>
      <c r="K666" s="413">
        <v>15.442866666666999</v>
      </c>
      <c r="L666" s="276">
        <v>0.9375</v>
      </c>
      <c r="M666" s="17" t="s">
        <v>172</v>
      </c>
      <c r="N666" s="205">
        <v>49</v>
      </c>
      <c r="O666" s="206">
        <v>36</v>
      </c>
      <c r="P666" s="206">
        <v>8</v>
      </c>
      <c r="Q666" s="241">
        <v>5</v>
      </c>
      <c r="R666" s="270">
        <v>8</v>
      </c>
      <c r="S666" s="210"/>
      <c r="T666" s="228">
        <v>5</v>
      </c>
      <c r="U666" s="208">
        <v>4</v>
      </c>
      <c r="V666" s="209">
        <v>0.30769230769230771</v>
      </c>
    </row>
    <row r="667" spans="2:22" ht="13.5">
      <c r="B667" s="1128">
        <v>201505</v>
      </c>
      <c r="C667" s="195" t="s">
        <v>378</v>
      </c>
      <c r="D667" s="196" t="s">
        <v>571</v>
      </c>
      <c r="E667" s="1214" t="str">
        <f t="shared" si="1"/>
        <v>CHU THỊ ÁI THƯƠNG</v>
      </c>
      <c r="F667" s="299">
        <v>1972.7629999999983</v>
      </c>
      <c r="G667" s="50">
        <v>384.58699999999999</v>
      </c>
      <c r="H667" s="166">
        <v>390.35</v>
      </c>
      <c r="I667" s="68">
        <v>25</v>
      </c>
      <c r="J667" s="410">
        <v>0.18587400000000001</v>
      </c>
      <c r="K667" s="412">
        <v>10.394243243243</v>
      </c>
      <c r="L667" s="277">
        <v>1.48</v>
      </c>
      <c r="M667" s="17" t="s">
        <v>172</v>
      </c>
      <c r="N667" s="22">
        <v>131</v>
      </c>
      <c r="O667" s="20">
        <v>107</v>
      </c>
      <c r="P667" s="20">
        <v>21</v>
      </c>
      <c r="Q667" s="240">
        <v>3</v>
      </c>
      <c r="R667" s="269">
        <v>19</v>
      </c>
      <c r="S667" s="50"/>
      <c r="T667" s="227">
        <v>12</v>
      </c>
      <c r="U667" s="172">
        <v>6</v>
      </c>
      <c r="V667" s="278">
        <v>0.25</v>
      </c>
    </row>
    <row r="668" spans="2:22" ht="13.5">
      <c r="B668" s="1128">
        <v>201505</v>
      </c>
      <c r="C668" s="197" t="s">
        <v>378</v>
      </c>
      <c r="D668" s="198" t="s">
        <v>646</v>
      </c>
      <c r="E668" s="1215"/>
      <c r="F668" s="298">
        <v>1251.8409999999994</v>
      </c>
      <c r="G668" s="210">
        <v>155.89599999999999</v>
      </c>
      <c r="H668" s="208">
        <v>155.89599999999999</v>
      </c>
      <c r="I668" s="202">
        <v>10</v>
      </c>
      <c r="J668" s="411">
        <v>0.30769200000000002</v>
      </c>
      <c r="K668" s="413">
        <v>14.172363636364</v>
      </c>
      <c r="L668" s="276">
        <v>1.1000000000000001</v>
      </c>
      <c r="M668" s="17" t="s">
        <v>172</v>
      </c>
      <c r="N668" s="205">
        <v>31</v>
      </c>
      <c r="O668" s="206">
        <v>22</v>
      </c>
      <c r="P668" s="206">
        <v>7</v>
      </c>
      <c r="Q668" s="241">
        <v>2</v>
      </c>
      <c r="R668" s="270">
        <v>6</v>
      </c>
      <c r="S668" s="210"/>
      <c r="T668" s="228">
        <v>3</v>
      </c>
      <c r="U668" s="208">
        <v>2</v>
      </c>
      <c r="V668" s="209">
        <v>0.22222222222222221</v>
      </c>
    </row>
    <row r="669" spans="2:22" ht="13.5">
      <c r="B669" s="1128">
        <v>201505</v>
      </c>
      <c r="C669" s="195" t="s">
        <v>378</v>
      </c>
      <c r="D669" s="196" t="s">
        <v>573</v>
      </c>
      <c r="E669" s="1214"/>
      <c r="F669" s="299">
        <v>584.59</v>
      </c>
      <c r="G669" s="50">
        <v>167.429</v>
      </c>
      <c r="H669" s="166">
        <v>174.434</v>
      </c>
      <c r="I669" s="68">
        <v>13</v>
      </c>
      <c r="J669" s="410">
        <v>0.33766200000000002</v>
      </c>
      <c r="K669" s="412">
        <v>11.161933333333</v>
      </c>
      <c r="L669" s="277">
        <v>1.1538459999999999</v>
      </c>
      <c r="M669" s="17" t="s">
        <v>172</v>
      </c>
      <c r="N669" s="22">
        <v>25</v>
      </c>
      <c r="O669" s="20">
        <v>14</v>
      </c>
      <c r="P669" s="20">
        <v>10</v>
      </c>
      <c r="Q669" s="240">
        <v>1</v>
      </c>
      <c r="R669" s="269">
        <v>30</v>
      </c>
      <c r="S669" s="50"/>
      <c r="T669" s="227">
        <v>3</v>
      </c>
      <c r="U669" s="172">
        <v>2</v>
      </c>
      <c r="V669" s="278">
        <v>0.18181818181818182</v>
      </c>
    </row>
    <row r="670" spans="2:22" ht="13.5">
      <c r="B670" s="1128">
        <v>201505</v>
      </c>
      <c r="C670" s="197" t="s">
        <v>378</v>
      </c>
      <c r="D670" s="198" t="s">
        <v>703</v>
      </c>
      <c r="E670" s="1215" t="str">
        <f t="shared" si="1"/>
        <v>NGUYỄN THỊ KIM CHUNG</v>
      </c>
      <c r="F670" s="298">
        <v>817.52099999999962</v>
      </c>
      <c r="G670" s="210">
        <v>197.74100000000001</v>
      </c>
      <c r="H670" s="208">
        <v>191.124</v>
      </c>
      <c r="I670" s="202">
        <v>16</v>
      </c>
      <c r="J670" s="411">
        <v>0.31068000000000001</v>
      </c>
      <c r="K670" s="413">
        <v>10.407421052631999</v>
      </c>
      <c r="L670" s="276">
        <v>1.1875</v>
      </c>
      <c r="M670" s="17" t="s">
        <v>172</v>
      </c>
      <c r="N670" s="205">
        <v>51</v>
      </c>
      <c r="O670" s="206">
        <v>33</v>
      </c>
      <c r="P670" s="206">
        <v>17</v>
      </c>
      <c r="Q670" s="241">
        <v>1</v>
      </c>
      <c r="R670" s="270">
        <v>10</v>
      </c>
      <c r="S670" s="210"/>
      <c r="T670" s="228">
        <v>9</v>
      </c>
      <c r="U670" s="208">
        <v>5</v>
      </c>
      <c r="V670" s="209">
        <v>0.27777777777777779</v>
      </c>
    </row>
    <row r="671" spans="2:22" ht="13.5">
      <c r="B671" s="1128">
        <v>201505</v>
      </c>
      <c r="C671" s="195" t="s">
        <v>378</v>
      </c>
      <c r="D671" s="196" t="s">
        <v>1461</v>
      </c>
      <c r="E671" s="1216" t="s">
        <v>926</v>
      </c>
      <c r="F671" s="299">
        <v>342.09399999999999</v>
      </c>
      <c r="G671" s="50">
        <v>342.09399999999999</v>
      </c>
      <c r="H671" s="166">
        <v>342.09399999999999</v>
      </c>
      <c r="I671" s="68">
        <v>13</v>
      </c>
      <c r="J671" s="410">
        <v>0.55319099999999999</v>
      </c>
      <c r="K671" s="412">
        <v>22.806266666667</v>
      </c>
      <c r="L671" s="277">
        <v>1.1538459999999999</v>
      </c>
      <c r="M671" s="17" t="s">
        <v>172</v>
      </c>
      <c r="N671" s="22">
        <v>33</v>
      </c>
      <c r="O671" s="20">
        <v>22</v>
      </c>
      <c r="P671" s="20">
        <v>10</v>
      </c>
      <c r="Q671" s="240">
        <v>1</v>
      </c>
      <c r="R671" s="269">
        <v>3</v>
      </c>
      <c r="S671" s="50">
        <v>8</v>
      </c>
      <c r="T671" s="227">
        <v>14</v>
      </c>
      <c r="U671" s="172">
        <v>5</v>
      </c>
      <c r="V671" s="278">
        <v>0.45454545454545453</v>
      </c>
    </row>
    <row r="672" spans="2:22" ht="13.5">
      <c r="B672" s="1128">
        <v>201505</v>
      </c>
      <c r="C672" s="197" t="s">
        <v>378</v>
      </c>
      <c r="D672" s="198" t="s">
        <v>131</v>
      </c>
      <c r="E672" s="1214" t="str">
        <f t="shared" si="1"/>
        <v>MAI QUỐC HUY</v>
      </c>
      <c r="F672" s="298">
        <v>3900.2419999999984</v>
      </c>
      <c r="G672" s="210">
        <v>895.71699999999998</v>
      </c>
      <c r="H672" s="208">
        <v>900.39300000000003</v>
      </c>
      <c r="I672" s="202">
        <v>28</v>
      </c>
      <c r="J672" s="411">
        <v>0.36129</v>
      </c>
      <c r="K672" s="413">
        <v>20.357204545455001</v>
      </c>
      <c r="L672" s="276">
        <v>1.571429</v>
      </c>
      <c r="M672" s="17" t="s">
        <v>172</v>
      </c>
      <c r="N672" s="205">
        <v>83</v>
      </c>
      <c r="O672" s="206">
        <v>55</v>
      </c>
      <c r="P672" s="206">
        <v>26</v>
      </c>
      <c r="Q672" s="241">
        <v>2</v>
      </c>
      <c r="R672" s="270">
        <v>5</v>
      </c>
      <c r="S672" s="210">
        <v>4</v>
      </c>
      <c r="T672" s="228">
        <v>12</v>
      </c>
      <c r="U672" s="208">
        <v>9</v>
      </c>
      <c r="V672" s="209">
        <v>0.32142857142857145</v>
      </c>
    </row>
    <row r="673" spans="2:22" ht="13.5">
      <c r="B673" s="1128">
        <v>201505</v>
      </c>
      <c r="C673" s="195" t="s">
        <v>378</v>
      </c>
      <c r="D673" s="196" t="s">
        <v>1462</v>
      </c>
      <c r="E673" s="1216" t="s">
        <v>1463</v>
      </c>
      <c r="F673" s="299">
        <v>318.04200000000009</v>
      </c>
      <c r="G673" s="50">
        <v>318.04199999999997</v>
      </c>
      <c r="H673" s="166">
        <v>318.04199999999997</v>
      </c>
      <c r="I673" s="68">
        <v>25</v>
      </c>
      <c r="J673" s="410">
        <v>0.44642900000000002</v>
      </c>
      <c r="K673" s="412">
        <v>10.966965517240999</v>
      </c>
      <c r="L673" s="277">
        <v>1.1599999999999999</v>
      </c>
      <c r="M673" s="17" t="s">
        <v>172</v>
      </c>
      <c r="N673" s="22">
        <v>56</v>
      </c>
      <c r="O673" s="20">
        <v>39</v>
      </c>
      <c r="P673" s="20">
        <v>17</v>
      </c>
      <c r="Q673" s="240">
        <v>0</v>
      </c>
      <c r="R673" s="269">
        <v>9</v>
      </c>
      <c r="S673" s="50"/>
      <c r="T673" s="227">
        <v>9</v>
      </c>
      <c r="U673" s="172">
        <v>5</v>
      </c>
      <c r="V673" s="278">
        <v>0.29411764705882354</v>
      </c>
    </row>
    <row r="674" spans="2:22" ht="13.5">
      <c r="B674" s="1128">
        <v>201505</v>
      </c>
      <c r="C674" s="197" t="s">
        <v>378</v>
      </c>
      <c r="D674" s="198" t="s">
        <v>130</v>
      </c>
      <c r="E674" s="1214" t="str">
        <f t="shared" si="1"/>
        <v>NGUYỄN VĂN CÔNG</v>
      </c>
      <c r="F674" s="298">
        <v>7226.2119999999977</v>
      </c>
      <c r="G674" s="210">
        <v>959.39800000000002</v>
      </c>
      <c r="H674" s="208">
        <v>959.39800000000002</v>
      </c>
      <c r="I674" s="202">
        <v>53</v>
      </c>
      <c r="J674" s="411">
        <v>0.31268400000000002</v>
      </c>
      <c r="K674" s="413">
        <v>16.541344827586002</v>
      </c>
      <c r="L674" s="276">
        <v>1.0943400000000001</v>
      </c>
      <c r="M674" s="17" t="s">
        <v>172</v>
      </c>
      <c r="N674" s="205">
        <v>165</v>
      </c>
      <c r="O674" s="206">
        <v>127</v>
      </c>
      <c r="P674" s="206">
        <v>30</v>
      </c>
      <c r="Q674" s="241">
        <v>8</v>
      </c>
      <c r="R674" s="270">
        <v>21</v>
      </c>
      <c r="S674" s="210"/>
      <c r="T674" s="228">
        <v>12</v>
      </c>
      <c r="U674" s="208">
        <v>10</v>
      </c>
      <c r="V674" s="209">
        <v>0.26315789473684209</v>
      </c>
    </row>
    <row r="675" spans="2:22" ht="13.5">
      <c r="B675" s="1128">
        <v>201505</v>
      </c>
      <c r="C675" s="195" t="s">
        <v>378</v>
      </c>
      <c r="D675" s="196" t="s">
        <v>1466</v>
      </c>
      <c r="E675" s="1216" t="s">
        <v>1467</v>
      </c>
      <c r="F675" s="299">
        <v>50.463000000000001</v>
      </c>
      <c r="G675" s="50">
        <v>50.463000000000001</v>
      </c>
      <c r="H675" s="166">
        <v>50.463000000000001</v>
      </c>
      <c r="I675" s="68">
        <v>1</v>
      </c>
      <c r="J675" s="410">
        <v>2</v>
      </c>
      <c r="K675" s="412">
        <v>25.2315</v>
      </c>
      <c r="L675" s="277">
        <v>2</v>
      </c>
      <c r="M675" s="17" t="s">
        <v>172</v>
      </c>
      <c r="N675" s="22">
        <v>1</v>
      </c>
      <c r="O675" s="20">
        <v>0</v>
      </c>
      <c r="P675" s="20">
        <v>1</v>
      </c>
      <c r="Q675" s="240">
        <v>0</v>
      </c>
      <c r="R675" s="269">
        <v>0</v>
      </c>
      <c r="S675" s="50">
        <v>1</v>
      </c>
      <c r="T675" s="227"/>
      <c r="U675" s="172"/>
      <c r="V675" s="278"/>
    </row>
    <row r="676" spans="2:22" ht="13.5">
      <c r="B676" s="1128">
        <v>201505</v>
      </c>
      <c r="C676" s="197" t="s">
        <v>378</v>
      </c>
      <c r="D676" s="198" t="s">
        <v>1002</v>
      </c>
      <c r="E676" s="1214" t="str">
        <f t="shared" si="1"/>
        <v>LÊ THỊ THƠI</v>
      </c>
      <c r="F676" s="298">
        <v>1044.5319999999999</v>
      </c>
      <c r="G676" s="210">
        <v>324.69600000000003</v>
      </c>
      <c r="H676" s="208">
        <v>324.69600000000003</v>
      </c>
      <c r="I676" s="202">
        <v>26</v>
      </c>
      <c r="J676" s="411">
        <v>0.29050300000000001</v>
      </c>
      <c r="K676" s="413">
        <v>10.8232</v>
      </c>
      <c r="L676" s="276">
        <v>1.1538459999999999</v>
      </c>
      <c r="M676" s="17" t="s">
        <v>172</v>
      </c>
      <c r="N676" s="205">
        <v>94</v>
      </c>
      <c r="O676" s="206">
        <v>74</v>
      </c>
      <c r="P676" s="206">
        <v>14</v>
      </c>
      <c r="Q676" s="241">
        <v>6</v>
      </c>
      <c r="R676" s="270">
        <v>7</v>
      </c>
      <c r="S676" s="210">
        <v>1</v>
      </c>
      <c r="T676" s="228">
        <v>15</v>
      </c>
      <c r="U676" s="208">
        <v>8</v>
      </c>
      <c r="V676" s="209">
        <v>0.4</v>
      </c>
    </row>
    <row r="677" spans="2:22" ht="13.5">
      <c r="B677" s="1128">
        <v>201504</v>
      </c>
      <c r="C677" s="195" t="s">
        <v>377</v>
      </c>
      <c r="D677" s="196" t="s">
        <v>1457</v>
      </c>
      <c r="E677" s="1216" t="s">
        <v>1458</v>
      </c>
      <c r="F677" s="299">
        <v>17.309000000000001</v>
      </c>
      <c r="G677" s="50">
        <v>17.309000000000001</v>
      </c>
      <c r="H677" s="166">
        <v>17.309000000000001</v>
      </c>
      <c r="I677" s="68">
        <v>1</v>
      </c>
      <c r="J677" s="410">
        <v>0.33333299999999999</v>
      </c>
      <c r="K677" s="412">
        <v>17.309000000000001</v>
      </c>
      <c r="L677" s="277">
        <v>1</v>
      </c>
      <c r="M677" s="17"/>
      <c r="N677" s="22">
        <v>6</v>
      </c>
      <c r="O677" s="20">
        <v>3</v>
      </c>
      <c r="P677" s="20">
        <v>3</v>
      </c>
      <c r="Q677" s="240">
        <v>0</v>
      </c>
      <c r="R677" s="269">
        <v>0</v>
      </c>
      <c r="S677" s="50">
        <v>3</v>
      </c>
      <c r="T677" s="227">
        <v>3</v>
      </c>
      <c r="U677" s="172">
        <v>2</v>
      </c>
      <c r="V677" s="278">
        <v>0.66666666666666696</v>
      </c>
    </row>
    <row r="678" spans="2:22" ht="13.5">
      <c r="B678" s="1128">
        <v>201504</v>
      </c>
      <c r="C678" s="197" t="s">
        <v>377</v>
      </c>
      <c r="D678" s="198" t="s">
        <v>997</v>
      </c>
      <c r="E678" s="1215" t="str">
        <f t="shared" ref="E678:E719" si="2">VLOOKUP(D678,$D$720:$E$759,2,0)</f>
        <v>LƯƠNG HỮU PHÚC</v>
      </c>
      <c r="F678" s="298">
        <v>1631.422</v>
      </c>
      <c r="G678" s="210">
        <v>1046.2750000000001</v>
      </c>
      <c r="H678" s="208">
        <v>897.33399999999995</v>
      </c>
      <c r="I678" s="202">
        <v>17</v>
      </c>
      <c r="J678" s="411">
        <v>0.31481500000000001</v>
      </c>
      <c r="K678" s="413">
        <v>23.778977272727001</v>
      </c>
      <c r="L678" s="276">
        <v>2.5882350000000001</v>
      </c>
      <c r="M678" s="17"/>
      <c r="N678" s="205">
        <v>61</v>
      </c>
      <c r="O678" s="206">
        <v>44</v>
      </c>
      <c r="P678" s="206">
        <v>14</v>
      </c>
      <c r="Q678" s="241">
        <v>3</v>
      </c>
      <c r="R678" s="270">
        <v>2</v>
      </c>
      <c r="S678" s="210">
        <v>4</v>
      </c>
      <c r="T678" s="228">
        <v>10</v>
      </c>
      <c r="U678" s="208">
        <v>5</v>
      </c>
      <c r="V678" s="209">
        <v>0.29411764705882398</v>
      </c>
    </row>
    <row r="679" spans="2:22" ht="13.5">
      <c r="B679" s="1128">
        <v>201504</v>
      </c>
      <c r="C679" s="195" t="s">
        <v>377</v>
      </c>
      <c r="D679" s="196" t="s">
        <v>801</v>
      </c>
      <c r="E679" s="1214" t="str">
        <f t="shared" si="2"/>
        <v>HOÀNG NGUYỆT HẰNG</v>
      </c>
      <c r="F679" s="299">
        <v>1770.89</v>
      </c>
      <c r="G679" s="50">
        <v>543.12800000000004</v>
      </c>
      <c r="H679" s="166">
        <v>418.78699999999998</v>
      </c>
      <c r="I679" s="68">
        <v>8</v>
      </c>
      <c r="J679" s="410">
        <v>0.28070200000000001</v>
      </c>
      <c r="K679" s="412">
        <v>30.173777777778</v>
      </c>
      <c r="L679" s="277">
        <v>2.25</v>
      </c>
      <c r="M679" s="17"/>
      <c r="N679" s="22">
        <v>27</v>
      </c>
      <c r="O679" s="20">
        <v>18</v>
      </c>
      <c r="P679" s="20">
        <v>8</v>
      </c>
      <c r="Q679" s="240">
        <v>1</v>
      </c>
      <c r="R679" s="269">
        <v>6</v>
      </c>
      <c r="S679" s="50"/>
      <c r="T679" s="227">
        <v>3</v>
      </c>
      <c r="U679" s="172">
        <v>3</v>
      </c>
      <c r="V679" s="278">
        <v>0.33333333333333298</v>
      </c>
    </row>
    <row r="680" spans="2:22" ht="13.5">
      <c r="B680" s="1128">
        <v>201504</v>
      </c>
      <c r="C680" s="197" t="s">
        <v>377</v>
      </c>
      <c r="D680" s="198" t="s">
        <v>560</v>
      </c>
      <c r="E680" s="1215" t="str">
        <f t="shared" si="2"/>
        <v>PHẠM THÀNH TRÍ</v>
      </c>
      <c r="F680" s="298">
        <v>785.45100000000002</v>
      </c>
      <c r="G680" s="210">
        <v>244.411</v>
      </c>
      <c r="H680" s="208">
        <v>297.02600000000001</v>
      </c>
      <c r="I680" s="202">
        <v>12</v>
      </c>
      <c r="J680" s="411">
        <v>0.17777799999999999</v>
      </c>
      <c r="K680" s="413">
        <v>18.800846153845999</v>
      </c>
      <c r="L680" s="276">
        <v>1.0833330000000001</v>
      </c>
      <c r="M680" s="17"/>
      <c r="N680" s="205">
        <v>68</v>
      </c>
      <c r="O680" s="206">
        <v>51</v>
      </c>
      <c r="P680" s="206">
        <v>13</v>
      </c>
      <c r="Q680" s="241">
        <v>4</v>
      </c>
      <c r="R680" s="270">
        <v>3</v>
      </c>
      <c r="S680" s="210"/>
      <c r="T680" s="228">
        <v>4</v>
      </c>
      <c r="U680" s="208">
        <v>3</v>
      </c>
      <c r="V680" s="209">
        <v>0.17647058823529399</v>
      </c>
    </row>
    <row r="681" spans="2:22" ht="13.5">
      <c r="B681" s="1128">
        <v>201504</v>
      </c>
      <c r="C681" s="195" t="s">
        <v>377</v>
      </c>
      <c r="D681" s="196" t="s">
        <v>561</v>
      </c>
      <c r="E681" s="1214" t="s">
        <v>1671</v>
      </c>
      <c r="F681" s="299">
        <v>383.55200000000002</v>
      </c>
      <c r="G681" s="50">
        <v>172.24700000000001</v>
      </c>
      <c r="H681" s="166">
        <v>152.59899999999999</v>
      </c>
      <c r="I681" s="68">
        <v>12</v>
      </c>
      <c r="J681" s="410">
        <v>0.23300999999999999</v>
      </c>
      <c r="K681" s="412">
        <v>12.303357142856999</v>
      </c>
      <c r="L681" s="277">
        <v>1.1666669999999999</v>
      </c>
      <c r="M681" s="17"/>
      <c r="N681" s="22">
        <v>51</v>
      </c>
      <c r="O681" s="20">
        <v>31</v>
      </c>
      <c r="P681" s="20">
        <v>15</v>
      </c>
      <c r="Q681" s="240">
        <v>5</v>
      </c>
      <c r="R681" s="269">
        <v>5</v>
      </c>
      <c r="S681" s="50">
        <v>1</v>
      </c>
      <c r="T681" s="227">
        <v>3</v>
      </c>
      <c r="U681" s="172">
        <v>2</v>
      </c>
      <c r="V681" s="278">
        <v>0.1</v>
      </c>
    </row>
    <row r="682" spans="2:22" ht="13.5">
      <c r="B682" s="1128">
        <v>201504</v>
      </c>
      <c r="C682" s="197" t="s">
        <v>377</v>
      </c>
      <c r="D682" s="198" t="s">
        <v>803</v>
      </c>
      <c r="E682" s="1215" t="str">
        <f t="shared" si="2"/>
        <v>TRƯƠNG THỊ THU TRÂM</v>
      </c>
      <c r="F682" s="298">
        <v>955.58399999999995</v>
      </c>
      <c r="G682" s="210">
        <v>283.26900000000001</v>
      </c>
      <c r="H682" s="208">
        <v>250.78200000000001</v>
      </c>
      <c r="I682" s="202">
        <v>16</v>
      </c>
      <c r="J682" s="411">
        <v>0.31372499999999998</v>
      </c>
      <c r="K682" s="413">
        <v>13.489000000000001</v>
      </c>
      <c r="L682" s="276">
        <v>1.3125</v>
      </c>
      <c r="M682" s="17"/>
      <c r="N682" s="205">
        <v>56</v>
      </c>
      <c r="O682" s="206">
        <v>40</v>
      </c>
      <c r="P682" s="206">
        <v>14</v>
      </c>
      <c r="Q682" s="241">
        <v>2</v>
      </c>
      <c r="R682" s="270">
        <v>0</v>
      </c>
      <c r="S682" s="210">
        <v>2</v>
      </c>
      <c r="T682" s="228">
        <v>8</v>
      </c>
      <c r="U682" s="208">
        <v>5</v>
      </c>
      <c r="V682" s="209">
        <v>0.3125</v>
      </c>
    </row>
    <row r="683" spans="2:22" ht="13.5">
      <c r="B683" s="1128">
        <v>201504</v>
      </c>
      <c r="C683" s="195" t="s">
        <v>377</v>
      </c>
      <c r="D683" s="196" t="s">
        <v>553</v>
      </c>
      <c r="E683" s="1214" t="str">
        <f t="shared" si="2"/>
        <v>LÊ THỊ HỒNG LĨNH</v>
      </c>
      <c r="F683" s="299">
        <v>1382.7260000000001</v>
      </c>
      <c r="G683" s="50">
        <v>805.553</v>
      </c>
      <c r="H683" s="166">
        <v>752.79200000000003</v>
      </c>
      <c r="I683" s="68">
        <v>10</v>
      </c>
      <c r="J683" s="410">
        <v>0.21052599999999999</v>
      </c>
      <c r="K683" s="412">
        <v>33.564708333333002</v>
      </c>
      <c r="L683" s="277">
        <v>2.4</v>
      </c>
      <c r="M683" s="17"/>
      <c r="N683" s="22">
        <v>54</v>
      </c>
      <c r="O683" s="20">
        <v>35</v>
      </c>
      <c r="P683" s="20">
        <v>19</v>
      </c>
      <c r="Q683" s="240">
        <v>0</v>
      </c>
      <c r="R683" s="269">
        <v>8</v>
      </c>
      <c r="S683" s="50">
        <v>8</v>
      </c>
      <c r="T683" s="227">
        <v>13</v>
      </c>
      <c r="U683" s="172">
        <v>8</v>
      </c>
      <c r="V683" s="278">
        <v>0.42105263157894701</v>
      </c>
    </row>
    <row r="684" spans="2:22" ht="13.5">
      <c r="B684" s="1128">
        <v>201504</v>
      </c>
      <c r="C684" s="197" t="s">
        <v>377</v>
      </c>
      <c r="D684" s="198" t="s">
        <v>64</v>
      </c>
      <c r="E684" s="1215" t="str">
        <f t="shared" si="2"/>
        <v>NGUYỄN THỊ LAN ANH</v>
      </c>
      <c r="F684" s="298">
        <v>1787.2570000000001</v>
      </c>
      <c r="G684" s="210">
        <v>490.69499999999999</v>
      </c>
      <c r="H684" s="208">
        <v>488.31099999999998</v>
      </c>
      <c r="I684" s="202">
        <v>22</v>
      </c>
      <c r="J684" s="411">
        <v>0.222222</v>
      </c>
      <c r="K684" s="413">
        <v>16.3565</v>
      </c>
      <c r="L684" s="276">
        <v>1.3636360000000001</v>
      </c>
      <c r="M684" s="17"/>
      <c r="N684" s="205">
        <v>91</v>
      </c>
      <c r="O684" s="206">
        <v>69</v>
      </c>
      <c r="P684" s="206">
        <v>19</v>
      </c>
      <c r="Q684" s="241">
        <v>3</v>
      </c>
      <c r="R684" s="270">
        <v>26</v>
      </c>
      <c r="S684" s="210"/>
      <c r="T684" s="228">
        <v>10</v>
      </c>
      <c r="U684" s="208">
        <v>8</v>
      </c>
      <c r="V684" s="209">
        <v>0.36363636363636398</v>
      </c>
    </row>
    <row r="685" spans="2:22" ht="13.5">
      <c r="B685" s="1128">
        <v>201504</v>
      </c>
      <c r="C685" s="195" t="s">
        <v>377</v>
      </c>
      <c r="D685" s="196" t="s">
        <v>138</v>
      </c>
      <c r="E685" s="1214" t="str">
        <f t="shared" si="2"/>
        <v>NGUYỄN HỮU NGHIỆM</v>
      </c>
      <c r="F685" s="299">
        <v>814.62199999999996</v>
      </c>
      <c r="G685" s="50">
        <v>339.02499999999998</v>
      </c>
      <c r="H685" s="166">
        <v>345.07400000000001</v>
      </c>
      <c r="I685" s="68">
        <v>12</v>
      </c>
      <c r="J685" s="410">
        <v>0.242424</v>
      </c>
      <c r="K685" s="412">
        <v>18.834722222221998</v>
      </c>
      <c r="L685" s="277">
        <v>1.5</v>
      </c>
      <c r="M685" s="17"/>
      <c r="N685" s="22">
        <v>53</v>
      </c>
      <c r="O685" s="20">
        <v>38</v>
      </c>
      <c r="P685" s="20">
        <v>13</v>
      </c>
      <c r="Q685" s="240">
        <v>2</v>
      </c>
      <c r="R685" s="269">
        <v>6</v>
      </c>
      <c r="S685" s="50">
        <v>4</v>
      </c>
      <c r="T685" s="227">
        <v>9</v>
      </c>
      <c r="U685" s="172">
        <v>4</v>
      </c>
      <c r="V685" s="278">
        <v>0.266666666666667</v>
      </c>
    </row>
    <row r="686" spans="2:22" ht="13.5">
      <c r="B686" s="1128">
        <v>201504</v>
      </c>
      <c r="C686" s="197" t="s">
        <v>377</v>
      </c>
      <c r="D686" s="198" t="s">
        <v>643</v>
      </c>
      <c r="E686" s="1215" t="s">
        <v>1660</v>
      </c>
      <c r="F686" s="298">
        <v>2433.1799999999998</v>
      </c>
      <c r="G686" s="210">
        <v>1128.5160000000001</v>
      </c>
      <c r="H686" s="208">
        <v>987.28599999999994</v>
      </c>
      <c r="I686" s="202">
        <v>26</v>
      </c>
      <c r="J686" s="411">
        <v>0.18181800000000001</v>
      </c>
      <c r="K686" s="413">
        <v>30.500432432432</v>
      </c>
      <c r="L686" s="276">
        <v>1.4230769999999999</v>
      </c>
      <c r="M686" s="17"/>
      <c r="N686" s="205">
        <v>152</v>
      </c>
      <c r="O686" s="206">
        <v>124</v>
      </c>
      <c r="P686" s="206">
        <v>27</v>
      </c>
      <c r="Q686" s="241">
        <v>1</v>
      </c>
      <c r="R686" s="270">
        <v>5</v>
      </c>
      <c r="S686" s="210">
        <v>5</v>
      </c>
      <c r="T686" s="228">
        <v>29</v>
      </c>
      <c r="U686" s="208">
        <v>14</v>
      </c>
      <c r="V686" s="209">
        <v>0.5</v>
      </c>
    </row>
    <row r="687" spans="2:22" ht="13.5">
      <c r="B687" s="1128">
        <v>201504</v>
      </c>
      <c r="C687" s="195" t="s">
        <v>377</v>
      </c>
      <c r="D687" s="196" t="s">
        <v>644</v>
      </c>
      <c r="E687" s="1214" t="str">
        <f t="shared" si="2"/>
        <v>HỒNG KHÁNH HƯNG - MDRT HCM</v>
      </c>
      <c r="F687" s="299">
        <v>2692.4740000000002</v>
      </c>
      <c r="G687" s="50">
        <v>1268.9739999999999</v>
      </c>
      <c r="H687" s="166">
        <v>1199.7049999999999</v>
      </c>
      <c r="I687" s="68">
        <v>17</v>
      </c>
      <c r="J687" s="410">
        <v>0.30630600000000002</v>
      </c>
      <c r="K687" s="412">
        <v>31.724350000000001</v>
      </c>
      <c r="L687" s="277">
        <v>2.3529409999999999</v>
      </c>
      <c r="M687" s="17"/>
      <c r="N687" s="22">
        <v>61</v>
      </c>
      <c r="O687" s="20">
        <v>51</v>
      </c>
      <c r="P687" s="20">
        <v>9</v>
      </c>
      <c r="Q687" s="240">
        <v>1</v>
      </c>
      <c r="R687" s="269">
        <v>1</v>
      </c>
      <c r="S687" s="50">
        <v>2</v>
      </c>
      <c r="T687" s="227">
        <v>10</v>
      </c>
      <c r="U687" s="172">
        <v>8</v>
      </c>
      <c r="V687" s="278">
        <v>0.8</v>
      </c>
    </row>
    <row r="688" spans="2:22" ht="13.5">
      <c r="B688" s="1128">
        <v>201504</v>
      </c>
      <c r="C688" s="197" t="s">
        <v>377</v>
      </c>
      <c r="D688" s="198" t="s">
        <v>702</v>
      </c>
      <c r="E688" s="1215" t="s">
        <v>1662</v>
      </c>
      <c r="F688" s="298">
        <v>1372.2339999999999</v>
      </c>
      <c r="G688" s="210">
        <v>878.20399999999995</v>
      </c>
      <c r="H688" s="208">
        <v>611.70399999999995</v>
      </c>
      <c r="I688" s="202">
        <v>11</v>
      </c>
      <c r="J688" s="411">
        <v>0.33333299999999999</v>
      </c>
      <c r="K688" s="413">
        <v>24.394555555556</v>
      </c>
      <c r="L688" s="276">
        <v>3.2727270000000002</v>
      </c>
      <c r="M688" s="17"/>
      <c r="N688" s="205">
        <v>36</v>
      </c>
      <c r="O688" s="206">
        <v>23</v>
      </c>
      <c r="P688" s="206">
        <v>11</v>
      </c>
      <c r="Q688" s="241">
        <v>2</v>
      </c>
      <c r="R688" s="270">
        <v>0</v>
      </c>
      <c r="S688" s="210">
        <v>1</v>
      </c>
      <c r="T688" s="228">
        <v>5</v>
      </c>
      <c r="U688" s="208">
        <v>3</v>
      </c>
      <c r="V688" s="209">
        <v>0.230769230769231</v>
      </c>
    </row>
    <row r="689" spans="2:22" ht="13.5">
      <c r="B689" s="1128">
        <v>201504</v>
      </c>
      <c r="C689" s="195" t="s">
        <v>377</v>
      </c>
      <c r="D689" s="196" t="s">
        <v>849</v>
      </c>
      <c r="E689" s="1214" t="str">
        <f t="shared" si="2"/>
        <v>HỒNG KHÁNH HƯNG - MDRT VT</v>
      </c>
      <c r="F689" s="299">
        <v>1545.8219999999999</v>
      </c>
      <c r="G689" s="50">
        <v>875.92</v>
      </c>
      <c r="H689" s="166">
        <v>771.91800000000001</v>
      </c>
      <c r="I689" s="68">
        <v>22</v>
      </c>
      <c r="J689" s="410">
        <v>0.27672999999999998</v>
      </c>
      <c r="K689" s="412">
        <v>15.925818181818</v>
      </c>
      <c r="L689" s="277">
        <v>2.5</v>
      </c>
      <c r="M689" s="17"/>
      <c r="N689" s="22">
        <v>88</v>
      </c>
      <c r="O689" s="20">
        <v>55</v>
      </c>
      <c r="P689" s="20">
        <v>18</v>
      </c>
      <c r="Q689" s="240">
        <v>15</v>
      </c>
      <c r="R689" s="269">
        <v>4</v>
      </c>
      <c r="S689" s="50">
        <v>4</v>
      </c>
      <c r="T689" s="227">
        <v>17</v>
      </c>
      <c r="U689" s="172">
        <v>14</v>
      </c>
      <c r="V689" s="278">
        <v>0.42424242424242398</v>
      </c>
    </row>
    <row r="690" spans="2:22" ht="13.5">
      <c r="B690" s="1128">
        <v>201504</v>
      </c>
      <c r="C690" s="197" t="s">
        <v>377</v>
      </c>
      <c r="D690" s="198" t="s">
        <v>804</v>
      </c>
      <c r="E690" s="1215" t="str">
        <f t="shared" si="2"/>
        <v>TRẦN THỊ THÚY HẰNG</v>
      </c>
      <c r="F690" s="298">
        <v>2371.9180000000001</v>
      </c>
      <c r="G690" s="210">
        <v>1112.8979999999999</v>
      </c>
      <c r="H690" s="208">
        <v>1066.53</v>
      </c>
      <c r="I690" s="202">
        <v>33</v>
      </c>
      <c r="J690" s="411">
        <v>0.43421100000000001</v>
      </c>
      <c r="K690" s="413">
        <v>20.234509090909</v>
      </c>
      <c r="L690" s="276">
        <v>1.6666669999999999</v>
      </c>
      <c r="M690" s="17"/>
      <c r="N690" s="205">
        <v>90</v>
      </c>
      <c r="O690" s="206">
        <v>63</v>
      </c>
      <c r="P690" s="206">
        <v>24</v>
      </c>
      <c r="Q690" s="241">
        <v>3</v>
      </c>
      <c r="R690" s="270">
        <v>1</v>
      </c>
      <c r="S690" s="210">
        <v>7</v>
      </c>
      <c r="T690" s="228">
        <v>22</v>
      </c>
      <c r="U690" s="208">
        <v>14</v>
      </c>
      <c r="V690" s="209">
        <v>0.51851851851851805</v>
      </c>
    </row>
    <row r="691" spans="2:22" ht="13.5">
      <c r="B691" s="1128">
        <v>201504</v>
      </c>
      <c r="C691" s="195" t="s">
        <v>377</v>
      </c>
      <c r="D691" s="196" t="s">
        <v>999</v>
      </c>
      <c r="E691" s="1214" t="str">
        <f t="shared" si="2"/>
        <v>NGUYỄN TRẦN QUỐC TOẢN</v>
      </c>
      <c r="F691" s="299">
        <v>626.62199999999996</v>
      </c>
      <c r="G691" s="50">
        <v>146.744</v>
      </c>
      <c r="H691" s="166">
        <v>121.849</v>
      </c>
      <c r="I691" s="68">
        <v>9</v>
      </c>
      <c r="J691" s="410">
        <v>0.19780200000000001</v>
      </c>
      <c r="K691" s="412">
        <v>13.340363636364</v>
      </c>
      <c r="L691" s="277">
        <v>1.2222219999999999</v>
      </c>
      <c r="M691" s="17"/>
      <c r="N691" s="22">
        <v>58</v>
      </c>
      <c r="O691" s="20">
        <v>42</v>
      </c>
      <c r="P691" s="20">
        <v>16</v>
      </c>
      <c r="Q691" s="240">
        <v>0</v>
      </c>
      <c r="R691" s="269">
        <v>0</v>
      </c>
      <c r="S691" s="50">
        <v>7</v>
      </c>
      <c r="T691" s="227">
        <v>18</v>
      </c>
      <c r="U691" s="172">
        <v>8</v>
      </c>
      <c r="V691" s="278">
        <v>0.5</v>
      </c>
    </row>
    <row r="692" spans="2:22" ht="13.5">
      <c r="B692" s="1128">
        <v>201504</v>
      </c>
      <c r="C692" s="197" t="s">
        <v>377</v>
      </c>
      <c r="D692" s="198" t="s">
        <v>1000</v>
      </c>
      <c r="E692" s="1215" t="str">
        <f t="shared" si="2"/>
        <v>NGUYỄN HỮU HIỀN</v>
      </c>
      <c r="F692" s="298">
        <v>970.91600000000005</v>
      </c>
      <c r="G692" s="210">
        <v>577.98800000000006</v>
      </c>
      <c r="H692" s="208">
        <v>532.76400000000001</v>
      </c>
      <c r="I692" s="202">
        <v>12</v>
      </c>
      <c r="J692" s="411">
        <v>0.27906999999999998</v>
      </c>
      <c r="K692" s="413">
        <v>26.272181818181998</v>
      </c>
      <c r="L692" s="276">
        <v>1.8333330000000001</v>
      </c>
      <c r="M692" s="17"/>
      <c r="N692" s="205">
        <v>51</v>
      </c>
      <c r="O692" s="206">
        <v>35</v>
      </c>
      <c r="P692" s="206">
        <v>15</v>
      </c>
      <c r="Q692" s="241">
        <v>1</v>
      </c>
      <c r="R692" s="270">
        <v>0</v>
      </c>
      <c r="S692" s="210">
        <v>5</v>
      </c>
      <c r="T692" s="228">
        <v>11</v>
      </c>
      <c r="U692" s="208">
        <v>7</v>
      </c>
      <c r="V692" s="209">
        <v>0.4375</v>
      </c>
    </row>
    <row r="693" spans="2:22" ht="13.5">
      <c r="B693" s="1128">
        <v>201504</v>
      </c>
      <c r="C693" s="195" t="s">
        <v>377</v>
      </c>
      <c r="D693" s="196" t="s">
        <v>540</v>
      </c>
      <c r="E693" s="1214" t="str">
        <f t="shared" si="2"/>
        <v>NGUYỄN THỊ KIM HỒNG</v>
      </c>
      <c r="F693" s="299">
        <v>855.11199999999894</v>
      </c>
      <c r="G693" s="50">
        <v>272.20299999999997</v>
      </c>
      <c r="H693" s="166">
        <v>252.03100000000001</v>
      </c>
      <c r="I693" s="68">
        <v>14</v>
      </c>
      <c r="J693" s="410">
        <v>0.21538499999999999</v>
      </c>
      <c r="K693" s="412">
        <v>14.326473684211001</v>
      </c>
      <c r="L693" s="277">
        <v>1.357143</v>
      </c>
      <c r="M693" s="17"/>
      <c r="N693" s="22">
        <v>64</v>
      </c>
      <c r="O693" s="20">
        <v>42</v>
      </c>
      <c r="P693" s="20">
        <v>19</v>
      </c>
      <c r="Q693" s="240">
        <v>3</v>
      </c>
      <c r="R693" s="269">
        <v>10</v>
      </c>
      <c r="S693" s="50">
        <v>1</v>
      </c>
      <c r="T693" s="227">
        <v>7</v>
      </c>
      <c r="U693" s="172">
        <v>5</v>
      </c>
      <c r="V693" s="278">
        <v>0.22727272727272699</v>
      </c>
    </row>
    <row r="694" spans="2:22" ht="13.5">
      <c r="B694" s="1128">
        <v>201504</v>
      </c>
      <c r="C694" s="197" t="s">
        <v>377</v>
      </c>
      <c r="D694" s="198" t="s">
        <v>471</v>
      </c>
      <c r="E694" s="1215" t="s">
        <v>1664</v>
      </c>
      <c r="F694" s="298">
        <v>668.57299999999998</v>
      </c>
      <c r="G694" s="210">
        <v>201.048</v>
      </c>
      <c r="H694" s="208">
        <v>201.91900000000001</v>
      </c>
      <c r="I694" s="202">
        <v>14</v>
      </c>
      <c r="J694" s="411">
        <v>0.16867499999999999</v>
      </c>
      <c r="K694" s="413">
        <v>11.826352941175999</v>
      </c>
      <c r="L694" s="276">
        <v>1.214286</v>
      </c>
      <c r="M694" s="17"/>
      <c r="N694" s="205">
        <v>83</v>
      </c>
      <c r="O694" s="206">
        <v>68</v>
      </c>
      <c r="P694" s="206">
        <v>12</v>
      </c>
      <c r="Q694" s="241">
        <v>3</v>
      </c>
      <c r="R694" s="270">
        <v>5</v>
      </c>
      <c r="S694" s="210"/>
      <c r="T694" s="228">
        <v>5</v>
      </c>
      <c r="U694" s="208">
        <v>4</v>
      </c>
      <c r="V694" s="209">
        <v>0.266666666666667</v>
      </c>
    </row>
    <row r="695" spans="2:22" ht="13.5">
      <c r="B695" s="1128">
        <v>201504</v>
      </c>
      <c r="C695" s="195" t="s">
        <v>377</v>
      </c>
      <c r="D695" s="196" t="s">
        <v>35</v>
      </c>
      <c r="E695" s="1214" t="str">
        <f t="shared" si="2"/>
        <v>NGUYỄN THU HẰNG</v>
      </c>
      <c r="F695" s="299">
        <v>1479.421</v>
      </c>
      <c r="G695" s="50">
        <v>580.71500000000003</v>
      </c>
      <c r="H695" s="166">
        <v>646.53200000000004</v>
      </c>
      <c r="I695" s="68">
        <v>12</v>
      </c>
      <c r="J695" s="410">
        <v>0.17391300000000001</v>
      </c>
      <c r="K695" s="412">
        <v>34.159705882353002</v>
      </c>
      <c r="L695" s="277">
        <v>1.4166669999999999</v>
      </c>
      <c r="M695" s="17"/>
      <c r="N695" s="22">
        <v>65</v>
      </c>
      <c r="O695" s="20">
        <v>51</v>
      </c>
      <c r="P695" s="20">
        <v>14</v>
      </c>
      <c r="Q695" s="240">
        <v>0</v>
      </c>
      <c r="R695" s="269">
        <v>16</v>
      </c>
      <c r="S695" s="50"/>
      <c r="T695" s="227">
        <v>8</v>
      </c>
      <c r="U695" s="172">
        <v>5</v>
      </c>
      <c r="V695" s="278">
        <v>0.35714285714285698</v>
      </c>
    </row>
    <row r="696" spans="2:22" ht="13.5">
      <c r="B696" s="1128">
        <v>201504</v>
      </c>
      <c r="C696" s="197" t="s">
        <v>377</v>
      </c>
      <c r="D696" s="198" t="s">
        <v>645</v>
      </c>
      <c r="E696" s="1215" t="str">
        <f t="shared" si="2"/>
        <v>NGUYỄN THỊ PHƯƠNG TRINH</v>
      </c>
      <c r="F696" s="298">
        <v>1597.2260000000001</v>
      </c>
      <c r="G696" s="210">
        <v>457.68</v>
      </c>
      <c r="H696" s="208">
        <v>509.98700000000002</v>
      </c>
      <c r="I696" s="202">
        <v>21</v>
      </c>
      <c r="J696" s="411">
        <v>0.21649499999999999</v>
      </c>
      <c r="K696" s="413">
        <v>17.603076923077001</v>
      </c>
      <c r="L696" s="276">
        <v>1.2380949999999999</v>
      </c>
      <c r="M696" s="17"/>
      <c r="N696" s="205">
        <v>100</v>
      </c>
      <c r="O696" s="206">
        <v>80</v>
      </c>
      <c r="P696" s="206">
        <v>13</v>
      </c>
      <c r="Q696" s="241">
        <v>7</v>
      </c>
      <c r="R696" s="270">
        <v>16</v>
      </c>
      <c r="S696" s="210">
        <v>3</v>
      </c>
      <c r="T696" s="228">
        <v>17</v>
      </c>
      <c r="U696" s="208">
        <v>9</v>
      </c>
      <c r="V696" s="209">
        <v>0.45</v>
      </c>
    </row>
    <row r="697" spans="2:22" ht="13.5">
      <c r="B697" s="1128">
        <v>201504</v>
      </c>
      <c r="C697" s="195" t="s">
        <v>377</v>
      </c>
      <c r="D697" s="196" t="s">
        <v>558</v>
      </c>
      <c r="E697" s="1214" t="str">
        <f t="shared" si="2"/>
        <v>VÕ MẠNH KHA</v>
      </c>
      <c r="F697" s="299">
        <v>607.41800000000001</v>
      </c>
      <c r="G697" s="50">
        <v>157.62100000000001</v>
      </c>
      <c r="H697" s="166">
        <v>144.59700000000001</v>
      </c>
      <c r="I697" s="68">
        <v>9</v>
      </c>
      <c r="J697" s="410">
        <v>0.15254200000000001</v>
      </c>
      <c r="K697" s="412">
        <v>13.135083333333</v>
      </c>
      <c r="L697" s="277">
        <v>1.3333330000000001</v>
      </c>
      <c r="M697" s="17"/>
      <c r="N697" s="22">
        <v>62</v>
      </c>
      <c r="O697" s="20">
        <v>43</v>
      </c>
      <c r="P697" s="20">
        <v>13</v>
      </c>
      <c r="Q697" s="240">
        <v>6</v>
      </c>
      <c r="R697" s="269">
        <v>0</v>
      </c>
      <c r="S697" s="50"/>
      <c r="T697" s="227">
        <v>6</v>
      </c>
      <c r="U697" s="172">
        <v>5</v>
      </c>
      <c r="V697" s="278">
        <v>0.26315789473684198</v>
      </c>
    </row>
    <row r="698" spans="2:22" ht="13.5">
      <c r="B698" s="1128">
        <v>201504</v>
      </c>
      <c r="C698" s="197" t="s">
        <v>377</v>
      </c>
      <c r="D698" s="198" t="s">
        <v>700</v>
      </c>
      <c r="E698" s="1215" t="str">
        <f t="shared" si="2"/>
        <v>ĐỖ THỊ THANH THÚY</v>
      </c>
      <c r="F698" s="298">
        <v>2452.5210000000002</v>
      </c>
      <c r="G698" s="210">
        <v>1002.033</v>
      </c>
      <c r="H698" s="208">
        <v>1015.316</v>
      </c>
      <c r="I698" s="202">
        <v>21</v>
      </c>
      <c r="J698" s="411">
        <v>0.33871000000000001</v>
      </c>
      <c r="K698" s="413">
        <v>28.629514285713999</v>
      </c>
      <c r="L698" s="276">
        <v>1.6666669999999999</v>
      </c>
      <c r="M698" s="17"/>
      <c r="N698" s="205">
        <v>57</v>
      </c>
      <c r="O698" s="206">
        <v>43</v>
      </c>
      <c r="P698" s="206">
        <v>14</v>
      </c>
      <c r="Q698" s="241">
        <v>0</v>
      </c>
      <c r="R698" s="270">
        <v>18</v>
      </c>
      <c r="S698" s="210">
        <v>1</v>
      </c>
      <c r="T698" s="228">
        <v>7</v>
      </c>
      <c r="U698" s="208">
        <v>5</v>
      </c>
      <c r="V698" s="209">
        <v>0.35714285714285698</v>
      </c>
    </row>
    <row r="699" spans="2:22" ht="13.5">
      <c r="B699" s="1128">
        <v>201504</v>
      </c>
      <c r="C699" s="195" t="s">
        <v>377</v>
      </c>
      <c r="D699" s="196" t="s">
        <v>1312</v>
      </c>
      <c r="E699" s="1214" t="s">
        <v>1665</v>
      </c>
      <c r="F699" s="299">
        <v>36.072000000000003</v>
      </c>
      <c r="G699" s="50">
        <v>36.072000000000003</v>
      </c>
      <c r="H699" s="166">
        <v>36.072000000000003</v>
      </c>
      <c r="I699" s="68">
        <v>2</v>
      </c>
      <c r="J699" s="410">
        <v>0.44444400000000001</v>
      </c>
      <c r="K699" s="412">
        <v>12.023999999999999</v>
      </c>
      <c r="L699" s="277">
        <v>1.5</v>
      </c>
      <c r="M699" s="17"/>
      <c r="N699" s="22">
        <v>9</v>
      </c>
      <c r="O699" s="20">
        <v>4</v>
      </c>
      <c r="P699" s="20">
        <v>5</v>
      </c>
      <c r="Q699" s="240">
        <v>0</v>
      </c>
      <c r="R699" s="269">
        <v>0</v>
      </c>
      <c r="S699" s="50">
        <v>5</v>
      </c>
      <c r="T699" s="227">
        <v>4</v>
      </c>
      <c r="U699" s="172">
        <v>4</v>
      </c>
      <c r="V699" s="278">
        <v>0.8</v>
      </c>
    </row>
    <row r="700" spans="2:22" ht="13.5">
      <c r="B700" s="1128">
        <v>201504</v>
      </c>
      <c r="C700" s="197" t="s">
        <v>377</v>
      </c>
      <c r="D700" s="198" t="s">
        <v>542</v>
      </c>
      <c r="E700" s="1215" t="str">
        <f t="shared" si="2"/>
        <v>NGUYỄN VĂN HẠNH</v>
      </c>
      <c r="F700" s="298">
        <v>1230.269</v>
      </c>
      <c r="G700" s="210">
        <v>467.63400000000001</v>
      </c>
      <c r="H700" s="208">
        <v>397.17599999999999</v>
      </c>
      <c r="I700" s="202">
        <v>30</v>
      </c>
      <c r="J700" s="411">
        <v>0.324324</v>
      </c>
      <c r="K700" s="413">
        <v>12.989833333332999</v>
      </c>
      <c r="L700" s="276">
        <v>1.2</v>
      </c>
      <c r="M700" s="17"/>
      <c r="N700" s="205">
        <v>91</v>
      </c>
      <c r="O700" s="206">
        <v>68</v>
      </c>
      <c r="P700" s="206">
        <v>16</v>
      </c>
      <c r="Q700" s="241">
        <v>7</v>
      </c>
      <c r="R700" s="270">
        <v>11</v>
      </c>
      <c r="S700" s="210">
        <v>1</v>
      </c>
      <c r="T700" s="228">
        <v>7</v>
      </c>
      <c r="U700" s="208">
        <v>6</v>
      </c>
      <c r="V700" s="209">
        <v>0.26086956521739102</v>
      </c>
    </row>
    <row r="701" spans="2:22" ht="13.5">
      <c r="B701" s="1128">
        <v>201504</v>
      </c>
      <c r="C701" s="195" t="s">
        <v>377</v>
      </c>
      <c r="D701" s="196" t="s">
        <v>806</v>
      </c>
      <c r="E701" s="1214" t="str">
        <f t="shared" si="2"/>
        <v>PHẠM THỊ THANH TRÚC</v>
      </c>
      <c r="F701" s="299">
        <v>1949.896</v>
      </c>
      <c r="G701" s="50">
        <v>272.12</v>
      </c>
      <c r="H701" s="166">
        <v>287.54700000000003</v>
      </c>
      <c r="I701" s="68">
        <v>11</v>
      </c>
      <c r="J701" s="410">
        <v>0.27160499999999999</v>
      </c>
      <c r="K701" s="412">
        <v>20.932307692308001</v>
      </c>
      <c r="L701" s="277">
        <v>1.181818</v>
      </c>
      <c r="M701" s="17"/>
      <c r="N701" s="22">
        <v>42</v>
      </c>
      <c r="O701" s="20">
        <v>34</v>
      </c>
      <c r="P701" s="20">
        <v>8</v>
      </c>
      <c r="Q701" s="240">
        <v>0</v>
      </c>
      <c r="R701" s="269">
        <v>5</v>
      </c>
      <c r="S701" s="50"/>
      <c r="T701" s="227">
        <v>8</v>
      </c>
      <c r="U701" s="172">
        <v>4</v>
      </c>
      <c r="V701" s="278">
        <v>0.5</v>
      </c>
    </row>
    <row r="702" spans="2:22" ht="13.5">
      <c r="B702" s="1128">
        <v>201504</v>
      </c>
      <c r="C702" s="197" t="s">
        <v>377</v>
      </c>
      <c r="D702" s="198" t="s">
        <v>559</v>
      </c>
      <c r="E702" s="1215" t="str">
        <f t="shared" si="2"/>
        <v>NGUYỄN QUÝ NHÂN</v>
      </c>
      <c r="F702" s="298">
        <v>1136.0609999999999</v>
      </c>
      <c r="G702" s="210">
        <v>638.89</v>
      </c>
      <c r="H702" s="208">
        <v>607.65899999999999</v>
      </c>
      <c r="I702" s="202">
        <v>27</v>
      </c>
      <c r="J702" s="411">
        <v>0.46551700000000001</v>
      </c>
      <c r="K702" s="413">
        <v>15.582682926828999</v>
      </c>
      <c r="L702" s="276">
        <v>1.518519</v>
      </c>
      <c r="M702" s="17"/>
      <c r="N702" s="205">
        <v>56</v>
      </c>
      <c r="O702" s="206">
        <v>38</v>
      </c>
      <c r="P702" s="206">
        <v>16</v>
      </c>
      <c r="Q702" s="241">
        <v>2</v>
      </c>
      <c r="R702" s="270">
        <v>8</v>
      </c>
      <c r="S702" s="210">
        <v>1</v>
      </c>
      <c r="T702" s="228">
        <v>3</v>
      </c>
      <c r="U702" s="208">
        <v>3</v>
      </c>
      <c r="V702" s="209">
        <v>0.16666666666666699</v>
      </c>
    </row>
    <row r="703" spans="2:22" ht="13.5">
      <c r="B703" s="1128">
        <v>201504</v>
      </c>
      <c r="C703" s="195" t="s">
        <v>378</v>
      </c>
      <c r="D703" s="196" t="s">
        <v>998</v>
      </c>
      <c r="E703" s="1214" t="s">
        <v>1668</v>
      </c>
      <c r="F703" s="299">
        <v>2136.7759999999998</v>
      </c>
      <c r="G703" s="50">
        <v>545.80100000000004</v>
      </c>
      <c r="H703" s="166">
        <v>540.41999999999996</v>
      </c>
      <c r="I703" s="68">
        <v>34</v>
      </c>
      <c r="J703" s="410">
        <v>0.25</v>
      </c>
      <c r="K703" s="412">
        <v>13.312219512195</v>
      </c>
      <c r="L703" s="277">
        <v>1.2058819999999999</v>
      </c>
      <c r="M703" s="17"/>
      <c r="N703" s="22">
        <v>137</v>
      </c>
      <c r="O703" s="20">
        <v>110</v>
      </c>
      <c r="P703" s="20">
        <v>22</v>
      </c>
      <c r="Q703" s="240">
        <v>5</v>
      </c>
      <c r="R703" s="269">
        <v>16</v>
      </c>
      <c r="S703" s="50">
        <v>2</v>
      </c>
      <c r="T703" s="227">
        <v>16</v>
      </c>
      <c r="U703" s="172">
        <v>11</v>
      </c>
      <c r="V703" s="278">
        <v>0.407407407407407</v>
      </c>
    </row>
    <row r="704" spans="2:22" ht="13.5">
      <c r="B704" s="1128">
        <v>201504</v>
      </c>
      <c r="C704" s="197" t="s">
        <v>378</v>
      </c>
      <c r="D704" s="198" t="s">
        <v>1313</v>
      </c>
      <c r="E704" s="1215" t="s">
        <v>1314</v>
      </c>
      <c r="F704" s="298">
        <v>193.916</v>
      </c>
      <c r="G704" s="210">
        <v>193.916</v>
      </c>
      <c r="H704" s="208">
        <v>193.916</v>
      </c>
      <c r="I704" s="202">
        <v>13</v>
      </c>
      <c r="J704" s="411">
        <v>0.48148099999999999</v>
      </c>
      <c r="K704" s="413">
        <v>10.773111111111</v>
      </c>
      <c r="L704" s="276">
        <v>1.3846149999999999</v>
      </c>
      <c r="M704" s="17"/>
      <c r="N704" s="205">
        <v>54</v>
      </c>
      <c r="O704" s="206">
        <v>41</v>
      </c>
      <c r="P704" s="206">
        <v>13</v>
      </c>
      <c r="Q704" s="241">
        <v>0</v>
      </c>
      <c r="R704" s="270">
        <v>0</v>
      </c>
      <c r="S704" s="210">
        <v>13</v>
      </c>
      <c r="T704" s="228">
        <v>41</v>
      </c>
      <c r="U704" s="208">
        <v>13</v>
      </c>
      <c r="V704" s="209">
        <v>1</v>
      </c>
    </row>
    <row r="705" spans="2:22" ht="13.5">
      <c r="B705" s="1128">
        <v>201504</v>
      </c>
      <c r="C705" s="195" t="s">
        <v>378</v>
      </c>
      <c r="D705" s="196" t="s">
        <v>1001</v>
      </c>
      <c r="E705" s="1214" t="str">
        <f t="shared" si="2"/>
        <v>NGUYỄN THỊ HỒNG</v>
      </c>
      <c r="F705" s="299">
        <v>38.146999999999998</v>
      </c>
      <c r="G705" s="50">
        <v>38.146999999999998</v>
      </c>
      <c r="H705" s="166">
        <v>38.146999999999998</v>
      </c>
      <c r="I705" s="68">
        <v>3</v>
      </c>
      <c r="J705" s="410">
        <v>0.352941</v>
      </c>
      <c r="K705" s="412">
        <v>9.5367499999999996</v>
      </c>
      <c r="L705" s="277">
        <v>1.3333330000000001</v>
      </c>
      <c r="M705" s="17"/>
      <c r="N705" s="22">
        <v>10</v>
      </c>
      <c r="O705" s="20">
        <v>7</v>
      </c>
      <c r="P705" s="20">
        <v>3</v>
      </c>
      <c r="Q705" s="240">
        <v>0</v>
      </c>
      <c r="R705" s="269">
        <v>0</v>
      </c>
      <c r="S705" s="50"/>
      <c r="T705" s="227">
        <v>2</v>
      </c>
      <c r="U705" s="172">
        <v>1</v>
      </c>
      <c r="V705" s="278">
        <v>0.33333333333333298</v>
      </c>
    </row>
    <row r="706" spans="2:22" ht="13.5">
      <c r="B706" s="1128">
        <v>201504</v>
      </c>
      <c r="C706" s="197" t="s">
        <v>378</v>
      </c>
      <c r="D706" s="198" t="s">
        <v>572</v>
      </c>
      <c r="E706" s="196" t="s">
        <v>1844</v>
      </c>
      <c r="F706" s="298">
        <v>1175.8309999999999</v>
      </c>
      <c r="G706" s="210">
        <v>355.61200000000002</v>
      </c>
      <c r="H706" s="208">
        <v>321.47500000000002</v>
      </c>
      <c r="I706" s="202">
        <v>6</v>
      </c>
      <c r="J706" s="411">
        <v>0.13333300000000001</v>
      </c>
      <c r="K706" s="413">
        <v>25.400857142856999</v>
      </c>
      <c r="L706" s="276">
        <v>2.3333330000000001</v>
      </c>
      <c r="M706" s="17"/>
      <c r="N706" s="205">
        <v>45</v>
      </c>
      <c r="O706" s="206">
        <v>32</v>
      </c>
      <c r="P706" s="206">
        <v>8</v>
      </c>
      <c r="Q706" s="241">
        <v>5</v>
      </c>
      <c r="R706" s="270">
        <v>3</v>
      </c>
      <c r="S706" s="210">
        <v>1</v>
      </c>
      <c r="T706" s="228">
        <v>1</v>
      </c>
      <c r="U706" s="208">
        <v>1</v>
      </c>
      <c r="V706" s="209">
        <v>7.69230769230769E-2</v>
      </c>
    </row>
    <row r="707" spans="2:22" ht="13.5">
      <c r="B707" s="1128">
        <v>201504</v>
      </c>
      <c r="C707" s="195" t="s">
        <v>378</v>
      </c>
      <c r="D707" s="196" t="s">
        <v>133</v>
      </c>
      <c r="E707" s="1214" t="str">
        <f t="shared" si="2"/>
        <v>LÊ THANH HUYỀN</v>
      </c>
      <c r="F707" s="299">
        <v>4270.2790000000005</v>
      </c>
      <c r="G707" s="50">
        <v>957.34199999999998</v>
      </c>
      <c r="H707" s="166">
        <v>899.404</v>
      </c>
      <c r="I707" s="68">
        <v>45</v>
      </c>
      <c r="J707" s="410">
        <v>0.19736799999999999</v>
      </c>
      <c r="K707" s="412">
        <v>18.063056603774001</v>
      </c>
      <c r="L707" s="277">
        <v>1.177778</v>
      </c>
      <c r="M707" s="17"/>
      <c r="N707" s="22">
        <v>241</v>
      </c>
      <c r="O707" s="20">
        <v>169</v>
      </c>
      <c r="P707" s="20">
        <v>67</v>
      </c>
      <c r="Q707" s="240">
        <v>5</v>
      </c>
      <c r="R707" s="269">
        <v>9</v>
      </c>
      <c r="S707" s="50">
        <v>6</v>
      </c>
      <c r="T707" s="227">
        <v>28</v>
      </c>
      <c r="U707" s="172">
        <v>16</v>
      </c>
      <c r="V707" s="278">
        <v>0.22222222222222199</v>
      </c>
    </row>
    <row r="708" spans="2:22" ht="13.5">
      <c r="B708" s="1128">
        <v>201504</v>
      </c>
      <c r="C708" s="197" t="s">
        <v>378</v>
      </c>
      <c r="D708" s="198" t="s">
        <v>570</v>
      </c>
      <c r="E708" s="1215" t="str">
        <f t="shared" si="2"/>
        <v>NGUYỄN THỊ ĐÀO</v>
      </c>
      <c r="F708" s="298">
        <v>2356.2950000000001</v>
      </c>
      <c r="G708" s="210">
        <v>1424.4659999999999</v>
      </c>
      <c r="H708" s="208">
        <v>1352.268</v>
      </c>
      <c r="I708" s="202">
        <v>31</v>
      </c>
      <c r="J708" s="411">
        <v>0.32124399999999997</v>
      </c>
      <c r="K708" s="413">
        <v>26.876716981131999</v>
      </c>
      <c r="L708" s="276">
        <v>1.7096769999999999</v>
      </c>
      <c r="M708" s="17"/>
      <c r="N708" s="205">
        <v>100</v>
      </c>
      <c r="O708" s="206">
        <v>70</v>
      </c>
      <c r="P708" s="206">
        <v>18</v>
      </c>
      <c r="Q708" s="241">
        <v>12</v>
      </c>
      <c r="R708" s="270">
        <v>16</v>
      </c>
      <c r="S708" s="210">
        <v>3</v>
      </c>
      <c r="T708" s="228">
        <v>20</v>
      </c>
      <c r="U708" s="208">
        <v>11</v>
      </c>
      <c r="V708" s="209">
        <v>0.36666666666666697</v>
      </c>
    </row>
    <row r="709" spans="2:22" ht="13.5">
      <c r="B709" s="1128">
        <v>201504</v>
      </c>
      <c r="C709" s="195" t="s">
        <v>378</v>
      </c>
      <c r="D709" s="196" t="s">
        <v>608</v>
      </c>
      <c r="E709" s="1214" t="str">
        <f t="shared" si="2"/>
        <v>NGUYỄN THỊ NGỌC LAN</v>
      </c>
      <c r="F709" s="299">
        <v>817.53</v>
      </c>
      <c r="G709" s="50">
        <v>447.73599999999999</v>
      </c>
      <c r="H709" s="166">
        <v>428.23200000000003</v>
      </c>
      <c r="I709" s="68">
        <v>11</v>
      </c>
      <c r="J709" s="410">
        <v>0.17599999999999999</v>
      </c>
      <c r="K709" s="412">
        <v>26.337411764706001</v>
      </c>
      <c r="L709" s="277">
        <v>1.545455</v>
      </c>
      <c r="M709" s="17"/>
      <c r="N709" s="22">
        <v>61</v>
      </c>
      <c r="O709" s="20">
        <v>45</v>
      </c>
      <c r="P709" s="20">
        <v>13</v>
      </c>
      <c r="Q709" s="240">
        <v>3</v>
      </c>
      <c r="R709" s="269">
        <v>12</v>
      </c>
      <c r="S709" s="50"/>
      <c r="T709" s="227">
        <v>9</v>
      </c>
      <c r="U709" s="172">
        <v>6</v>
      </c>
      <c r="V709" s="278">
        <v>0.375</v>
      </c>
    </row>
    <row r="710" spans="2:22" ht="13.5">
      <c r="B710" s="1128">
        <v>201504</v>
      </c>
      <c r="C710" s="197" t="s">
        <v>378</v>
      </c>
      <c r="D710" s="198" t="s">
        <v>913</v>
      </c>
      <c r="E710" s="1215" t="str">
        <f t="shared" si="2"/>
        <v>VŨ THỊ LỆ HẰNG</v>
      </c>
      <c r="F710" s="298">
        <v>184.458</v>
      </c>
      <c r="G710" s="210">
        <v>83.224000000000004</v>
      </c>
      <c r="H710" s="208">
        <v>83.224000000000004</v>
      </c>
      <c r="I710" s="202">
        <v>5</v>
      </c>
      <c r="J710" s="411">
        <v>0.147059</v>
      </c>
      <c r="K710" s="413">
        <v>13.870666666667001</v>
      </c>
      <c r="L710" s="276">
        <v>1.2</v>
      </c>
      <c r="M710" s="17"/>
      <c r="N710" s="205">
        <v>39</v>
      </c>
      <c r="O710" s="206">
        <v>30</v>
      </c>
      <c r="P710" s="206">
        <v>8</v>
      </c>
      <c r="Q710" s="241">
        <v>1</v>
      </c>
      <c r="R710" s="270">
        <v>0</v>
      </c>
      <c r="S710" s="210">
        <v>1</v>
      </c>
      <c r="T710" s="228">
        <v>9</v>
      </c>
      <c r="U710" s="208">
        <v>4</v>
      </c>
      <c r="V710" s="209">
        <v>0.44444444444444398</v>
      </c>
    </row>
    <row r="711" spans="2:22" ht="13.5">
      <c r="B711" s="1128">
        <v>201504</v>
      </c>
      <c r="C711" s="195" t="s">
        <v>378</v>
      </c>
      <c r="D711" s="196" t="s">
        <v>728</v>
      </c>
      <c r="E711" s="1214" t="s">
        <v>1667</v>
      </c>
      <c r="F711" s="299">
        <v>940.82500000000005</v>
      </c>
      <c r="G711" s="50">
        <v>198.95500000000001</v>
      </c>
      <c r="H711" s="166">
        <v>205.12200000000001</v>
      </c>
      <c r="I711" s="68">
        <v>14</v>
      </c>
      <c r="J711" s="410">
        <v>0.152174</v>
      </c>
      <c r="K711" s="412">
        <v>11.053055555556</v>
      </c>
      <c r="L711" s="277">
        <v>1.285714</v>
      </c>
      <c r="M711" s="17"/>
      <c r="N711" s="22">
        <v>89</v>
      </c>
      <c r="O711" s="20">
        <v>71</v>
      </c>
      <c r="P711" s="20">
        <v>15</v>
      </c>
      <c r="Q711" s="240">
        <v>3</v>
      </c>
      <c r="R711" s="269">
        <v>14</v>
      </c>
      <c r="S711" s="50"/>
      <c r="T711" s="227">
        <v>8</v>
      </c>
      <c r="U711" s="172">
        <v>5</v>
      </c>
      <c r="V711" s="278">
        <v>0.27777777777777801</v>
      </c>
    </row>
    <row r="712" spans="2:22" ht="13.5">
      <c r="B712" s="1128">
        <v>201504</v>
      </c>
      <c r="C712" s="197" t="s">
        <v>378</v>
      </c>
      <c r="D712" s="198" t="s">
        <v>136</v>
      </c>
      <c r="E712" s="1215" t="str">
        <f t="shared" si="2"/>
        <v>NGUYỄN THỊ BÌNH</v>
      </c>
      <c r="F712" s="298">
        <v>1056.6980000000001</v>
      </c>
      <c r="G712" s="210">
        <v>144.60900000000001</v>
      </c>
      <c r="H712" s="208">
        <v>134.977</v>
      </c>
      <c r="I712" s="202">
        <v>9</v>
      </c>
      <c r="J712" s="411">
        <v>0.17821799999999999</v>
      </c>
      <c r="K712" s="413">
        <v>13.146272727273001</v>
      </c>
      <c r="L712" s="276">
        <v>1.2222219999999999</v>
      </c>
      <c r="M712" s="17"/>
      <c r="N712" s="205">
        <v>52</v>
      </c>
      <c r="O712" s="206">
        <v>39</v>
      </c>
      <c r="P712" s="206">
        <v>7</v>
      </c>
      <c r="Q712" s="241">
        <v>6</v>
      </c>
      <c r="R712" s="270">
        <v>1</v>
      </c>
      <c r="S712" s="210"/>
      <c r="T712" s="228">
        <v>4</v>
      </c>
      <c r="U712" s="208">
        <v>4</v>
      </c>
      <c r="V712" s="209">
        <v>0.30769230769230799</v>
      </c>
    </row>
    <row r="713" spans="2:22" ht="13.5">
      <c r="B713" s="1128">
        <v>201504</v>
      </c>
      <c r="C713" s="195" t="s">
        <v>378</v>
      </c>
      <c r="D713" s="196" t="s">
        <v>571</v>
      </c>
      <c r="E713" s="1214" t="str">
        <f t="shared" si="2"/>
        <v>CHU THỊ ÁI THƯƠNG</v>
      </c>
      <c r="F713" s="299">
        <v>1582.413</v>
      </c>
      <c r="G713" s="50">
        <v>342.87700000000001</v>
      </c>
      <c r="H713" s="166">
        <v>362.233</v>
      </c>
      <c r="I713" s="68">
        <v>24</v>
      </c>
      <c r="J713" s="410">
        <v>0.17910400000000001</v>
      </c>
      <c r="K713" s="412">
        <v>12.699148148148</v>
      </c>
      <c r="L713" s="277">
        <v>1.125</v>
      </c>
      <c r="M713" s="17"/>
      <c r="N713" s="22">
        <v>136</v>
      </c>
      <c r="O713" s="20">
        <v>111</v>
      </c>
      <c r="P713" s="20">
        <v>19</v>
      </c>
      <c r="Q713" s="240">
        <v>6</v>
      </c>
      <c r="R713" s="269">
        <v>0</v>
      </c>
      <c r="S713" s="50"/>
      <c r="T713" s="227">
        <v>4</v>
      </c>
      <c r="U713" s="172">
        <v>4</v>
      </c>
      <c r="V713" s="278">
        <v>0.16</v>
      </c>
    </row>
    <row r="714" spans="2:22" ht="13.5">
      <c r="B714" s="1128">
        <v>201504</v>
      </c>
      <c r="C714" s="197" t="s">
        <v>378</v>
      </c>
      <c r="D714" s="198" t="s">
        <v>646</v>
      </c>
      <c r="E714" s="1215"/>
      <c r="F714" s="298">
        <v>1095.9449999999999</v>
      </c>
      <c r="G714" s="210">
        <v>202.773</v>
      </c>
      <c r="H714" s="208">
        <v>202.773</v>
      </c>
      <c r="I714" s="202">
        <v>8</v>
      </c>
      <c r="J714" s="411">
        <v>0.228571</v>
      </c>
      <c r="K714" s="413">
        <v>13.5182</v>
      </c>
      <c r="L714" s="276">
        <v>1.875</v>
      </c>
      <c r="M714" s="17"/>
      <c r="N714" s="205">
        <v>34</v>
      </c>
      <c r="O714" s="206">
        <v>25</v>
      </c>
      <c r="P714" s="206">
        <v>7</v>
      </c>
      <c r="Q714" s="241">
        <v>2</v>
      </c>
      <c r="R714" s="270">
        <v>2</v>
      </c>
      <c r="S714" s="210"/>
      <c r="T714" s="228"/>
      <c r="U714" s="208"/>
      <c r="V714" s="209"/>
    </row>
    <row r="715" spans="2:22" ht="13.5">
      <c r="B715" s="1128">
        <v>201504</v>
      </c>
      <c r="C715" s="195" t="s">
        <v>378</v>
      </c>
      <c r="D715" s="196" t="s">
        <v>573</v>
      </c>
      <c r="E715" s="1214"/>
      <c r="F715" s="299">
        <v>410.15600000000001</v>
      </c>
      <c r="G715" s="50">
        <v>29.402000000000001</v>
      </c>
      <c r="H715" s="166">
        <v>29.402000000000001</v>
      </c>
      <c r="I715" s="68">
        <v>3</v>
      </c>
      <c r="J715" s="410">
        <v>5.9406E-2</v>
      </c>
      <c r="K715" s="412">
        <v>9.8006666666670004</v>
      </c>
      <c r="L715" s="277">
        <v>1</v>
      </c>
      <c r="M715" s="17"/>
      <c r="N715" s="22">
        <v>52</v>
      </c>
      <c r="O715" s="20">
        <v>41</v>
      </c>
      <c r="P715" s="20">
        <v>10</v>
      </c>
      <c r="Q715" s="240">
        <v>1</v>
      </c>
      <c r="R715" s="269">
        <v>0</v>
      </c>
      <c r="S715" s="50"/>
      <c r="T715" s="227">
        <v>3</v>
      </c>
      <c r="U715" s="172">
        <v>2</v>
      </c>
      <c r="V715" s="278">
        <v>0.18181818181818199</v>
      </c>
    </row>
    <row r="716" spans="2:22" ht="13.5">
      <c r="B716" s="1128">
        <v>201504</v>
      </c>
      <c r="C716" s="197" t="s">
        <v>378</v>
      </c>
      <c r="D716" s="198" t="s">
        <v>703</v>
      </c>
      <c r="E716" s="1215" t="str">
        <f t="shared" si="2"/>
        <v>NGUYỄN THỊ KIM CHUNG</v>
      </c>
      <c r="F716" s="298">
        <v>626.39699999999903</v>
      </c>
      <c r="G716" s="210">
        <v>188.27500000000001</v>
      </c>
      <c r="H716" s="208">
        <v>177.666</v>
      </c>
      <c r="I716" s="202">
        <v>12</v>
      </c>
      <c r="J716" s="411">
        <v>0.235294</v>
      </c>
      <c r="K716" s="413">
        <v>11.074999999999999</v>
      </c>
      <c r="L716" s="276">
        <v>1.4166669999999999</v>
      </c>
      <c r="M716" s="17"/>
      <c r="N716" s="205">
        <v>52</v>
      </c>
      <c r="O716" s="206">
        <v>33</v>
      </c>
      <c r="P716" s="206">
        <v>18</v>
      </c>
      <c r="Q716" s="241">
        <v>1</v>
      </c>
      <c r="R716" s="270">
        <v>7</v>
      </c>
      <c r="S716" s="210">
        <v>3</v>
      </c>
      <c r="T716" s="228">
        <v>6</v>
      </c>
      <c r="U716" s="208">
        <v>4</v>
      </c>
      <c r="V716" s="209">
        <v>0.21052631578947401</v>
      </c>
    </row>
    <row r="717" spans="2:22" ht="13.5">
      <c r="B717" s="1128">
        <v>201504</v>
      </c>
      <c r="C717" s="195" t="s">
        <v>378</v>
      </c>
      <c r="D717" s="196" t="s">
        <v>131</v>
      </c>
      <c r="E717" s="1214" t="str">
        <f t="shared" si="2"/>
        <v>MAI QUỐC HUY</v>
      </c>
      <c r="F717" s="299">
        <v>2999.8490000000002</v>
      </c>
      <c r="G717" s="50">
        <v>1326.404</v>
      </c>
      <c r="H717" s="166">
        <v>1308.2149999999999</v>
      </c>
      <c r="I717" s="68">
        <v>48</v>
      </c>
      <c r="J717" s="410">
        <v>0.37944699999999998</v>
      </c>
      <c r="K717" s="412">
        <v>20.406215384614999</v>
      </c>
      <c r="L717" s="277">
        <v>1.3541669999999999</v>
      </c>
      <c r="M717" s="17"/>
      <c r="N717" s="22">
        <v>142</v>
      </c>
      <c r="O717" s="20">
        <v>97</v>
      </c>
      <c r="P717" s="20">
        <v>43</v>
      </c>
      <c r="Q717" s="240">
        <v>2</v>
      </c>
      <c r="R717" s="269">
        <v>15</v>
      </c>
      <c r="S717" s="50">
        <v>14</v>
      </c>
      <c r="T717" s="227">
        <v>32</v>
      </c>
      <c r="U717" s="172">
        <v>20</v>
      </c>
      <c r="V717" s="278">
        <v>0.44444444444444398</v>
      </c>
    </row>
    <row r="718" spans="2:22" ht="13.5">
      <c r="B718" s="1128">
        <v>201504</v>
      </c>
      <c r="C718" s="197" t="s">
        <v>378</v>
      </c>
      <c r="D718" s="198" t="s">
        <v>130</v>
      </c>
      <c r="E718" s="1215" t="str">
        <f t="shared" si="2"/>
        <v>NGUYỄN VĂN CÔNG</v>
      </c>
      <c r="F718" s="298">
        <v>6266.8140000000003</v>
      </c>
      <c r="G718" s="210">
        <v>3049.8890000000001</v>
      </c>
      <c r="H718" s="208">
        <v>3049.8890000000001</v>
      </c>
      <c r="I718" s="202">
        <v>59</v>
      </c>
      <c r="J718" s="411">
        <v>0.34402300000000002</v>
      </c>
      <c r="K718" s="413">
        <v>28.772537735848999</v>
      </c>
      <c r="L718" s="276">
        <v>1.79661</v>
      </c>
      <c r="M718" s="17"/>
      <c r="N718" s="205">
        <v>174</v>
      </c>
      <c r="O718" s="206">
        <v>140</v>
      </c>
      <c r="P718" s="206">
        <v>29</v>
      </c>
      <c r="Q718" s="241">
        <v>5</v>
      </c>
      <c r="R718" s="270">
        <v>20</v>
      </c>
      <c r="S718" s="210">
        <v>2</v>
      </c>
      <c r="T718" s="228">
        <v>22</v>
      </c>
      <c r="U718" s="208">
        <v>12</v>
      </c>
      <c r="V718" s="209">
        <v>0.35294117647058798</v>
      </c>
    </row>
    <row r="719" spans="2:22" ht="13.5">
      <c r="B719" s="1128">
        <v>201504</v>
      </c>
      <c r="C719" s="195" t="s">
        <v>378</v>
      </c>
      <c r="D719" s="196" t="s">
        <v>1002</v>
      </c>
      <c r="E719" s="1214" t="str">
        <f t="shared" si="2"/>
        <v>LÊ THỊ THƠI</v>
      </c>
      <c r="F719" s="299">
        <v>719.83600000000001</v>
      </c>
      <c r="G719" s="50">
        <v>291.86599999999999</v>
      </c>
      <c r="H719" s="166">
        <v>291.86599999999999</v>
      </c>
      <c r="I719" s="68">
        <v>19</v>
      </c>
      <c r="J719" s="410">
        <v>0.26950400000000002</v>
      </c>
      <c r="K719" s="412">
        <v>12.161083333333</v>
      </c>
      <c r="L719" s="277">
        <v>1.263158</v>
      </c>
      <c r="M719" s="17"/>
      <c r="N719" s="22">
        <v>85</v>
      </c>
      <c r="O719" s="20">
        <v>66</v>
      </c>
      <c r="P719" s="20">
        <v>13</v>
      </c>
      <c r="Q719" s="240">
        <v>6</v>
      </c>
      <c r="R719" s="269">
        <v>0</v>
      </c>
      <c r="S719" s="50">
        <v>4</v>
      </c>
      <c r="T719" s="227">
        <v>25</v>
      </c>
      <c r="U719" s="172">
        <v>15</v>
      </c>
      <c r="V719" s="278">
        <v>0.78947368421052599</v>
      </c>
    </row>
    <row r="720" spans="2:22" ht="13.5">
      <c r="B720" s="1128">
        <v>201503</v>
      </c>
      <c r="C720" s="197" t="s">
        <v>377</v>
      </c>
      <c r="D720" s="198" t="s">
        <v>997</v>
      </c>
      <c r="E720" s="1215" t="str">
        <f t="shared" ref="E720:E743" si="3">VLOOKUP(D720,$D$760:$E$798,2,0)</f>
        <v>LƯƠNG HỮU PHÚC</v>
      </c>
      <c r="F720" s="298">
        <v>734.08799999999997</v>
      </c>
      <c r="G720" s="210">
        <v>842.47699999999998</v>
      </c>
      <c r="H720" s="208">
        <v>524.50400000000002</v>
      </c>
      <c r="I720" s="202">
        <v>15</v>
      </c>
      <c r="J720" s="411">
        <v>0.33707865168539303</v>
      </c>
      <c r="K720" s="413">
        <v>24.070771428571401</v>
      </c>
      <c r="L720" s="276">
        <v>2.3333333333333299</v>
      </c>
      <c r="M720" s="17"/>
      <c r="N720" s="205">
        <v>49</v>
      </c>
      <c r="O720" s="206">
        <v>36</v>
      </c>
      <c r="P720" s="206">
        <v>12</v>
      </c>
      <c r="Q720" s="241">
        <v>1</v>
      </c>
      <c r="R720" s="270">
        <v>0</v>
      </c>
      <c r="S720" s="210"/>
      <c r="T720" s="228">
        <v>8</v>
      </c>
      <c r="U720" s="208">
        <v>5</v>
      </c>
      <c r="V720" s="209">
        <v>0.38461538461538503</v>
      </c>
    </row>
    <row r="721" spans="2:22" ht="13.5">
      <c r="B721" s="1128">
        <v>201503</v>
      </c>
      <c r="C721" s="195" t="s">
        <v>377</v>
      </c>
      <c r="D721" s="196" t="s">
        <v>801</v>
      </c>
      <c r="E721" s="1214" t="str">
        <f t="shared" si="3"/>
        <v>HOÀNG NGUYỆT HẰNG</v>
      </c>
      <c r="F721" s="299">
        <v>1352.1030000000001</v>
      </c>
      <c r="G721" s="50">
        <v>495.12400000000002</v>
      </c>
      <c r="H721" s="166">
        <v>495.12400000000002</v>
      </c>
      <c r="I721" s="68">
        <v>7</v>
      </c>
      <c r="J721" s="410">
        <v>0.24561403508771901</v>
      </c>
      <c r="K721" s="412">
        <v>20.6301666666667</v>
      </c>
      <c r="L721" s="277">
        <v>3.4285714285714302</v>
      </c>
      <c r="M721" s="17"/>
      <c r="N721" s="22">
        <v>30</v>
      </c>
      <c r="O721" s="20">
        <v>21</v>
      </c>
      <c r="P721" s="20">
        <v>8</v>
      </c>
      <c r="Q721" s="240">
        <v>1</v>
      </c>
      <c r="R721" s="269">
        <v>0</v>
      </c>
      <c r="S721" s="50"/>
      <c r="T721" s="227">
        <v>3</v>
      </c>
      <c r="U721" s="172">
        <v>2</v>
      </c>
      <c r="V721" s="278">
        <v>0.22222222222222199</v>
      </c>
    </row>
    <row r="722" spans="2:22" ht="13.5">
      <c r="B722" s="1128">
        <v>201503</v>
      </c>
      <c r="C722" s="197" t="s">
        <v>377</v>
      </c>
      <c r="D722" s="198" t="s">
        <v>560</v>
      </c>
      <c r="E722" s="1215" t="str">
        <f t="shared" si="3"/>
        <v>PHẠM THÀNH TRÍ</v>
      </c>
      <c r="F722" s="298">
        <v>488.42500000000001</v>
      </c>
      <c r="G722" s="210">
        <v>263.41800000000001</v>
      </c>
      <c r="H722" s="208">
        <v>292.17700000000002</v>
      </c>
      <c r="I722" s="202">
        <v>6</v>
      </c>
      <c r="J722" s="411">
        <v>8.7591240875912399E-2</v>
      </c>
      <c r="K722" s="413">
        <v>21.951499999999999</v>
      </c>
      <c r="L722" s="276">
        <v>2</v>
      </c>
      <c r="M722" s="17"/>
      <c r="N722" s="205">
        <v>67</v>
      </c>
      <c r="O722" s="206">
        <v>50</v>
      </c>
      <c r="P722" s="206">
        <v>13</v>
      </c>
      <c r="Q722" s="241">
        <v>4</v>
      </c>
      <c r="R722" s="270">
        <v>9</v>
      </c>
      <c r="S722" s="210">
        <v>2</v>
      </c>
      <c r="T722" s="228">
        <v>4</v>
      </c>
      <c r="U722" s="208">
        <v>3</v>
      </c>
      <c r="V722" s="209">
        <v>0.17647058823529399</v>
      </c>
    </row>
    <row r="723" spans="2:22" ht="13.5">
      <c r="B723" s="1128">
        <v>201503</v>
      </c>
      <c r="C723" s="195" t="s">
        <v>377</v>
      </c>
      <c r="D723" s="196" t="s">
        <v>561</v>
      </c>
      <c r="E723" s="1214" t="s">
        <v>1671</v>
      </c>
      <c r="F723" s="299">
        <v>230.953</v>
      </c>
      <c r="G723" s="50">
        <v>70.212000000000003</v>
      </c>
      <c r="H723" s="166">
        <v>75.278000000000006</v>
      </c>
      <c r="I723" s="68">
        <v>9</v>
      </c>
      <c r="J723" s="410">
        <v>0.17142857142857101</v>
      </c>
      <c r="K723" s="412">
        <v>7.8013333333333303</v>
      </c>
      <c r="L723" s="277">
        <v>1</v>
      </c>
      <c r="M723" s="17"/>
      <c r="N723" s="22">
        <v>52</v>
      </c>
      <c r="O723" s="20">
        <v>33</v>
      </c>
      <c r="P723" s="20">
        <v>14</v>
      </c>
      <c r="Q723" s="240">
        <v>5</v>
      </c>
      <c r="R723" s="269">
        <v>7</v>
      </c>
      <c r="S723" s="50">
        <v>2</v>
      </c>
      <c r="T723" s="227">
        <v>4</v>
      </c>
      <c r="U723" s="172">
        <v>3</v>
      </c>
      <c r="V723" s="278">
        <v>0.157894736842105</v>
      </c>
    </row>
    <row r="724" spans="2:22" ht="13.5">
      <c r="B724" s="1128">
        <v>201503</v>
      </c>
      <c r="C724" s="197" t="s">
        <v>377</v>
      </c>
      <c r="D724" s="198" t="s">
        <v>803</v>
      </c>
      <c r="E724" s="1215" t="str">
        <f t="shared" si="3"/>
        <v>TRƯƠNG THỊ THU TRÂM</v>
      </c>
      <c r="F724" s="298">
        <v>704.80200000000002</v>
      </c>
      <c r="G724" s="210">
        <v>373.94499999999999</v>
      </c>
      <c r="H724" s="208">
        <v>328.29700000000003</v>
      </c>
      <c r="I724" s="202">
        <v>16</v>
      </c>
      <c r="J724" s="411">
        <v>0.415584415584416</v>
      </c>
      <c r="K724" s="413">
        <v>15.5810416666667</v>
      </c>
      <c r="L724" s="276">
        <v>1.5</v>
      </c>
      <c r="M724" s="17"/>
      <c r="N724" s="205">
        <v>46</v>
      </c>
      <c r="O724" s="206">
        <v>32</v>
      </c>
      <c r="P724" s="206">
        <v>12</v>
      </c>
      <c r="Q724" s="241">
        <v>2</v>
      </c>
      <c r="R724" s="270">
        <v>1</v>
      </c>
      <c r="S724" s="210">
        <v>4</v>
      </c>
      <c r="T724" s="228">
        <v>12</v>
      </c>
      <c r="U724" s="208">
        <v>9</v>
      </c>
      <c r="V724" s="209">
        <v>0.64285714285714302</v>
      </c>
    </row>
    <row r="725" spans="2:22" ht="13.5">
      <c r="B725" s="1128">
        <v>201503</v>
      </c>
      <c r="C725" s="195" t="s">
        <v>377</v>
      </c>
      <c r="D725" s="196" t="s">
        <v>553</v>
      </c>
      <c r="E725" s="1214" t="str">
        <f t="shared" si="3"/>
        <v>LÊ THỊ HỒNG LĨNH</v>
      </c>
      <c r="F725" s="299">
        <v>629.93399999999997</v>
      </c>
      <c r="G725" s="50">
        <v>178.25700000000001</v>
      </c>
      <c r="H725" s="166">
        <v>218.136</v>
      </c>
      <c r="I725" s="68">
        <v>5</v>
      </c>
      <c r="J725" s="410">
        <v>0.116279069767442</v>
      </c>
      <c r="K725" s="412">
        <v>17.825700000000001</v>
      </c>
      <c r="L725" s="277">
        <v>2</v>
      </c>
      <c r="M725" s="17"/>
      <c r="N725" s="22">
        <v>41</v>
      </c>
      <c r="O725" s="20">
        <v>30</v>
      </c>
      <c r="P725" s="20">
        <v>11</v>
      </c>
      <c r="Q725" s="240">
        <v>0</v>
      </c>
      <c r="R725" s="269">
        <v>7</v>
      </c>
      <c r="S725" s="50">
        <v>1</v>
      </c>
      <c r="T725" s="227">
        <v>2</v>
      </c>
      <c r="U725" s="172">
        <v>2</v>
      </c>
      <c r="V725" s="278">
        <v>0.18181818181818199</v>
      </c>
    </row>
    <row r="726" spans="2:22" ht="13.5">
      <c r="B726" s="1128">
        <v>201503</v>
      </c>
      <c r="C726" s="197" t="s">
        <v>377</v>
      </c>
      <c r="D726" s="198" t="s">
        <v>64</v>
      </c>
      <c r="E726" s="1215" t="str">
        <f t="shared" si="3"/>
        <v>NGUYỄN THỊ LAN ANH</v>
      </c>
      <c r="F726" s="298">
        <v>1298.9459999999999</v>
      </c>
      <c r="G726" s="210">
        <v>415.66500000000002</v>
      </c>
      <c r="H726" s="208">
        <v>435.05200000000002</v>
      </c>
      <c r="I726" s="202">
        <v>16</v>
      </c>
      <c r="J726" s="411">
        <v>0.14285714285714299</v>
      </c>
      <c r="K726" s="413">
        <v>21.877105263157901</v>
      </c>
      <c r="L726" s="276">
        <v>1.1875</v>
      </c>
      <c r="M726" s="17"/>
      <c r="N726" s="205">
        <v>107</v>
      </c>
      <c r="O726" s="206">
        <v>83</v>
      </c>
      <c r="P726" s="206">
        <v>21</v>
      </c>
      <c r="Q726" s="241">
        <v>3</v>
      </c>
      <c r="R726" s="270">
        <v>14</v>
      </c>
      <c r="S726" s="210">
        <v>1</v>
      </c>
      <c r="T726" s="228">
        <v>3</v>
      </c>
      <c r="U726" s="208">
        <v>2</v>
      </c>
      <c r="V726" s="209">
        <v>8.3333333333333301E-2</v>
      </c>
    </row>
    <row r="727" spans="2:22" ht="13.5">
      <c r="B727" s="1128">
        <v>201503</v>
      </c>
      <c r="C727" s="195" t="s">
        <v>377</v>
      </c>
      <c r="D727" s="196" t="s">
        <v>138</v>
      </c>
      <c r="E727" s="1214" t="str">
        <f t="shared" si="3"/>
        <v>NGUYỄN HỮU NGHIỆM</v>
      </c>
      <c r="F727" s="299">
        <v>469.548</v>
      </c>
      <c r="G727" s="50">
        <v>159.715</v>
      </c>
      <c r="H727" s="166">
        <v>144.44300000000001</v>
      </c>
      <c r="I727" s="68">
        <v>7</v>
      </c>
      <c r="J727" s="410">
        <v>0.15730337078651699</v>
      </c>
      <c r="K727" s="412">
        <v>17.746111111111102</v>
      </c>
      <c r="L727" s="277">
        <v>1.28571428571429</v>
      </c>
      <c r="M727" s="17"/>
      <c r="N727" s="22">
        <v>46</v>
      </c>
      <c r="O727" s="20">
        <v>35</v>
      </c>
      <c r="P727" s="20">
        <v>9</v>
      </c>
      <c r="Q727" s="240">
        <v>2</v>
      </c>
      <c r="R727" s="269">
        <v>0</v>
      </c>
      <c r="S727" s="50">
        <v>1</v>
      </c>
      <c r="T727" s="227">
        <v>2</v>
      </c>
      <c r="U727" s="172">
        <v>2</v>
      </c>
      <c r="V727" s="278">
        <v>0.18181818181818199</v>
      </c>
    </row>
    <row r="728" spans="2:22" ht="13.5">
      <c r="B728" s="1128">
        <v>201503</v>
      </c>
      <c r="C728" s="197" t="s">
        <v>377</v>
      </c>
      <c r="D728" s="198" t="s">
        <v>643</v>
      </c>
      <c r="E728" s="1215" t="s">
        <v>1660</v>
      </c>
      <c r="F728" s="298">
        <v>1445.894</v>
      </c>
      <c r="G728" s="210">
        <v>639.94000000000005</v>
      </c>
      <c r="H728" s="208">
        <v>555.35799999999995</v>
      </c>
      <c r="I728" s="202">
        <v>21</v>
      </c>
      <c r="J728" s="411">
        <v>0.17004048582996001</v>
      </c>
      <c r="K728" s="413">
        <v>20.6432258064516</v>
      </c>
      <c r="L728" s="276">
        <v>1.47619047619048</v>
      </c>
      <c r="M728" s="17"/>
      <c r="N728" s="205">
        <v>123</v>
      </c>
      <c r="O728" s="206">
        <v>97</v>
      </c>
      <c r="P728" s="206">
        <v>25</v>
      </c>
      <c r="Q728" s="241">
        <v>1</v>
      </c>
      <c r="R728" s="270">
        <v>7</v>
      </c>
      <c r="S728" s="210"/>
      <c r="T728" s="228">
        <v>6</v>
      </c>
      <c r="U728" s="208">
        <v>5</v>
      </c>
      <c r="V728" s="209">
        <v>0.19230769230769201</v>
      </c>
    </row>
    <row r="729" spans="2:22" ht="13.5">
      <c r="B729" s="1128">
        <v>201503</v>
      </c>
      <c r="C729" s="195" t="s">
        <v>377</v>
      </c>
      <c r="D729" s="196" t="s">
        <v>644</v>
      </c>
      <c r="E729" s="1214" t="str">
        <f t="shared" si="3"/>
        <v>HỒNG KHÁNH HƯNG - MDRT HCM</v>
      </c>
      <c r="F729" s="299">
        <v>1492.769</v>
      </c>
      <c r="G729" s="50">
        <v>1046.3530000000001</v>
      </c>
      <c r="H729" s="166">
        <v>1124.9749999999999</v>
      </c>
      <c r="I729" s="68">
        <v>19</v>
      </c>
      <c r="J729" s="410">
        <v>0.39175257731958801</v>
      </c>
      <c r="K729" s="412">
        <v>33.753322580645197</v>
      </c>
      <c r="L729" s="277">
        <v>1.6315789473684199</v>
      </c>
      <c r="M729" s="17"/>
      <c r="N729" s="22">
        <v>50</v>
      </c>
      <c r="O729" s="20">
        <v>41</v>
      </c>
      <c r="P729" s="20">
        <v>7</v>
      </c>
      <c r="Q729" s="240">
        <v>2</v>
      </c>
      <c r="R729" s="269">
        <v>9</v>
      </c>
      <c r="S729" s="50">
        <v>2</v>
      </c>
      <c r="T729" s="227">
        <v>10</v>
      </c>
      <c r="U729" s="172">
        <v>5</v>
      </c>
      <c r="V729" s="278">
        <v>0.55555555555555602</v>
      </c>
    </row>
    <row r="730" spans="2:22" ht="13.5">
      <c r="B730" s="1128">
        <v>201503</v>
      </c>
      <c r="C730" s="197" t="s">
        <v>377</v>
      </c>
      <c r="D730" s="198" t="s">
        <v>702</v>
      </c>
      <c r="E730" s="1215" t="s">
        <v>1662</v>
      </c>
      <c r="F730" s="298">
        <v>760.53</v>
      </c>
      <c r="G730" s="210">
        <v>312.45999999999998</v>
      </c>
      <c r="H730" s="208">
        <v>324.04500000000002</v>
      </c>
      <c r="I730" s="202">
        <v>4</v>
      </c>
      <c r="J730" s="411">
        <v>0.13559322033898299</v>
      </c>
      <c r="K730" s="413">
        <v>15.622999999999999</v>
      </c>
      <c r="L730" s="276">
        <v>5</v>
      </c>
      <c r="M730" s="17"/>
      <c r="N730" s="205">
        <v>30</v>
      </c>
      <c r="O730" s="206">
        <v>18</v>
      </c>
      <c r="P730" s="206">
        <v>10</v>
      </c>
      <c r="Q730" s="241">
        <v>2</v>
      </c>
      <c r="R730" s="270">
        <v>4</v>
      </c>
      <c r="S730" s="210">
        <v>3</v>
      </c>
      <c r="T730" s="228">
        <v>2</v>
      </c>
      <c r="U730" s="208">
        <v>2</v>
      </c>
      <c r="V730" s="209">
        <v>0.16666666666666699</v>
      </c>
    </row>
    <row r="731" spans="2:22" ht="13.5">
      <c r="B731" s="1128">
        <v>201503</v>
      </c>
      <c r="C731" s="195" t="s">
        <v>377</v>
      </c>
      <c r="D731" s="196" t="s">
        <v>849</v>
      </c>
      <c r="E731" s="1214" t="str">
        <f t="shared" si="3"/>
        <v>HỒNG KHÁNH HƯNG - MDRT VT</v>
      </c>
      <c r="F731" s="299">
        <v>773.904</v>
      </c>
      <c r="G731" s="50">
        <v>411.483</v>
      </c>
      <c r="H731" s="166">
        <v>361.20299999999997</v>
      </c>
      <c r="I731" s="68">
        <v>18</v>
      </c>
      <c r="J731" s="410">
        <v>0.3</v>
      </c>
      <c r="K731" s="412">
        <v>11.1211621621622</v>
      </c>
      <c r="L731" s="277">
        <v>2.0555555555555598</v>
      </c>
      <c r="M731" s="17"/>
      <c r="N731" s="22">
        <v>71</v>
      </c>
      <c r="O731" s="20">
        <v>41</v>
      </c>
      <c r="P731" s="20">
        <v>16</v>
      </c>
      <c r="Q731" s="240">
        <v>14</v>
      </c>
      <c r="R731" s="269">
        <v>3</v>
      </c>
      <c r="S731" s="50">
        <v>12</v>
      </c>
      <c r="T731" s="227">
        <v>13</v>
      </c>
      <c r="U731" s="172">
        <v>8</v>
      </c>
      <c r="V731" s="278">
        <v>0.266666666666667</v>
      </c>
    </row>
    <row r="732" spans="2:22" ht="13.5">
      <c r="B732" s="1128">
        <v>201503</v>
      </c>
      <c r="C732" s="197" t="s">
        <v>377</v>
      </c>
      <c r="D732" s="198" t="s">
        <v>804</v>
      </c>
      <c r="E732" s="1215" t="str">
        <f t="shared" si="3"/>
        <v>TRẦN THỊ THÚY HẰNG</v>
      </c>
      <c r="F732" s="298">
        <v>1305.3879999999999</v>
      </c>
      <c r="G732" s="210">
        <v>742.73800000000006</v>
      </c>
      <c r="H732" s="208">
        <v>768.93499999999995</v>
      </c>
      <c r="I732" s="202">
        <v>25</v>
      </c>
      <c r="J732" s="411">
        <v>0.49019607843137297</v>
      </c>
      <c r="K732" s="413">
        <v>17.684238095238101</v>
      </c>
      <c r="L732" s="276">
        <v>1.68</v>
      </c>
      <c r="M732" s="17"/>
      <c r="N732" s="205">
        <v>62</v>
      </c>
      <c r="O732" s="206">
        <v>42</v>
      </c>
      <c r="P732" s="206">
        <v>17</v>
      </c>
      <c r="Q732" s="241">
        <v>3</v>
      </c>
      <c r="R732" s="270">
        <v>2</v>
      </c>
      <c r="S732" s="210">
        <v>9</v>
      </c>
      <c r="T732" s="228">
        <v>15</v>
      </c>
      <c r="U732" s="208">
        <v>10</v>
      </c>
      <c r="V732" s="209">
        <v>0.5</v>
      </c>
    </row>
    <row r="733" spans="2:22" ht="13.5">
      <c r="B733" s="1128">
        <v>201503</v>
      </c>
      <c r="C733" s="195" t="s">
        <v>377</v>
      </c>
      <c r="D733" s="196" t="s">
        <v>999</v>
      </c>
      <c r="E733" s="1214" t="str">
        <f t="shared" si="3"/>
        <v>NGUYỄN TRẦN QUỐC TOẢN</v>
      </c>
      <c r="F733" s="299">
        <v>504.77300000000002</v>
      </c>
      <c r="G733" s="50">
        <v>259.07799999999997</v>
      </c>
      <c r="H733" s="166">
        <v>249.74</v>
      </c>
      <c r="I733" s="68">
        <v>5</v>
      </c>
      <c r="J733" s="410">
        <v>0.18181818181818199</v>
      </c>
      <c r="K733" s="412">
        <v>37.0111428571429</v>
      </c>
      <c r="L733" s="277">
        <v>1.4</v>
      </c>
      <c r="M733" s="17"/>
      <c r="N733" s="22">
        <v>33</v>
      </c>
      <c r="O733" s="20">
        <v>23</v>
      </c>
      <c r="P733" s="20">
        <v>9</v>
      </c>
      <c r="Q733" s="240">
        <v>1</v>
      </c>
      <c r="R733" s="269">
        <v>0</v>
      </c>
      <c r="S733" s="50"/>
      <c r="T733" s="227">
        <v>11</v>
      </c>
      <c r="U733" s="172">
        <v>6</v>
      </c>
      <c r="V733" s="278">
        <v>0.6</v>
      </c>
    </row>
    <row r="734" spans="2:22" ht="13.5">
      <c r="B734" s="1128">
        <v>201503</v>
      </c>
      <c r="C734" s="197" t="s">
        <v>377</v>
      </c>
      <c r="D734" s="198" t="s">
        <v>1000</v>
      </c>
      <c r="E734" s="1215" t="str">
        <f t="shared" si="3"/>
        <v>NGUYỄN HỮU HIỀN</v>
      </c>
      <c r="F734" s="298">
        <v>438.15199999999999</v>
      </c>
      <c r="G734" s="210">
        <v>342.59399999999999</v>
      </c>
      <c r="H734" s="208">
        <v>260.24099999999999</v>
      </c>
      <c r="I734" s="202">
        <v>10</v>
      </c>
      <c r="J734" s="411">
        <v>0.36363636363636398</v>
      </c>
      <c r="K734" s="413">
        <v>24.471</v>
      </c>
      <c r="L734" s="276">
        <v>1.4</v>
      </c>
      <c r="M734" s="17"/>
      <c r="N734" s="205">
        <v>35</v>
      </c>
      <c r="O734" s="206">
        <v>23</v>
      </c>
      <c r="P734" s="206">
        <v>10</v>
      </c>
      <c r="Q734" s="241">
        <v>2</v>
      </c>
      <c r="R734" s="270">
        <v>0</v>
      </c>
      <c r="S734" s="210">
        <v>5</v>
      </c>
      <c r="T734" s="228">
        <v>10</v>
      </c>
      <c r="U734" s="208">
        <v>6</v>
      </c>
      <c r="V734" s="209">
        <v>0.5</v>
      </c>
    </row>
    <row r="735" spans="2:22" ht="13.5">
      <c r="B735" s="1128">
        <v>201503</v>
      </c>
      <c r="C735" s="195" t="s">
        <v>377</v>
      </c>
      <c r="D735" s="196" t="s">
        <v>540</v>
      </c>
      <c r="E735" s="1214" t="str">
        <f t="shared" si="3"/>
        <v>NGUYỄN THỊ KIM HỒNG</v>
      </c>
      <c r="F735" s="299">
        <v>603.08100000000002</v>
      </c>
      <c r="G735" s="50">
        <v>189.08600000000001</v>
      </c>
      <c r="H735" s="166">
        <v>186.941</v>
      </c>
      <c r="I735" s="68">
        <v>9</v>
      </c>
      <c r="J735" s="410">
        <v>0.13740458015267201</v>
      </c>
      <c r="K735" s="412">
        <v>12.605733333333299</v>
      </c>
      <c r="L735" s="277">
        <v>1.6666666666666701</v>
      </c>
      <c r="M735" s="17"/>
      <c r="N735" s="22">
        <v>66</v>
      </c>
      <c r="O735" s="20">
        <v>45</v>
      </c>
      <c r="P735" s="20">
        <v>19</v>
      </c>
      <c r="Q735" s="240">
        <v>2</v>
      </c>
      <c r="R735" s="269">
        <v>5</v>
      </c>
      <c r="S735" s="50"/>
      <c r="T735" s="227">
        <v>6</v>
      </c>
      <c r="U735" s="172">
        <v>5</v>
      </c>
      <c r="V735" s="278">
        <v>0.238095238095238</v>
      </c>
    </row>
    <row r="736" spans="2:22" ht="13.5">
      <c r="B736" s="1128">
        <v>201503</v>
      </c>
      <c r="C736" s="197" t="s">
        <v>377</v>
      </c>
      <c r="D736" s="198" t="s">
        <v>471</v>
      </c>
      <c r="E736" s="1215" t="s">
        <v>1664</v>
      </c>
      <c r="F736" s="298">
        <v>466.654</v>
      </c>
      <c r="G736" s="210">
        <v>189.29300000000001</v>
      </c>
      <c r="H736" s="208">
        <v>191.51900000000001</v>
      </c>
      <c r="I736" s="202">
        <v>14</v>
      </c>
      <c r="J736" s="411">
        <v>0.177215189873418</v>
      </c>
      <c r="K736" s="413">
        <v>13.5209285714286</v>
      </c>
      <c r="L736" s="276">
        <v>1</v>
      </c>
      <c r="M736" s="17"/>
      <c r="N736" s="205">
        <v>83</v>
      </c>
      <c r="O736" s="206">
        <v>68</v>
      </c>
      <c r="P736" s="206">
        <v>12</v>
      </c>
      <c r="Q736" s="241">
        <v>3</v>
      </c>
      <c r="R736" s="270">
        <v>18</v>
      </c>
      <c r="S736" s="210">
        <v>4</v>
      </c>
      <c r="T736" s="228">
        <v>22</v>
      </c>
      <c r="U736" s="208">
        <v>10</v>
      </c>
      <c r="V736" s="209">
        <v>0.66666666666666696</v>
      </c>
    </row>
    <row r="737" spans="2:22" ht="13.5">
      <c r="B737" s="1128">
        <v>201503</v>
      </c>
      <c r="C737" s="195" t="s">
        <v>377</v>
      </c>
      <c r="D737" s="196" t="s">
        <v>35</v>
      </c>
      <c r="E737" s="1214" t="str">
        <f t="shared" si="3"/>
        <v>NGUYỄN THU HẰNG</v>
      </c>
      <c r="F737" s="299">
        <v>832.88900000000001</v>
      </c>
      <c r="G737" s="50">
        <v>468.27199999999999</v>
      </c>
      <c r="H737" s="166">
        <v>493.017</v>
      </c>
      <c r="I737" s="68">
        <v>9</v>
      </c>
      <c r="J737" s="410">
        <v>0.125874125874126</v>
      </c>
      <c r="K737" s="412">
        <v>29.266999999999999</v>
      </c>
      <c r="L737" s="277">
        <v>1.7777777777777799</v>
      </c>
      <c r="M737" s="17"/>
      <c r="N737" s="22">
        <v>73</v>
      </c>
      <c r="O737" s="20">
        <v>59</v>
      </c>
      <c r="P737" s="20">
        <v>14</v>
      </c>
      <c r="Q737" s="240">
        <v>0</v>
      </c>
      <c r="R737" s="269">
        <v>4</v>
      </c>
      <c r="S737" s="50"/>
      <c r="T737" s="227">
        <v>7</v>
      </c>
      <c r="U737" s="172">
        <v>4</v>
      </c>
      <c r="V737" s="278">
        <v>0.28571428571428598</v>
      </c>
    </row>
    <row r="738" spans="2:22" ht="13.5">
      <c r="B738" s="1128">
        <v>201503</v>
      </c>
      <c r="C738" s="197" t="s">
        <v>377</v>
      </c>
      <c r="D738" s="198" t="s">
        <v>645</v>
      </c>
      <c r="E738" s="1215" t="str">
        <f t="shared" si="3"/>
        <v>NGUYỄN THỊ PHƯƠNG TRINH</v>
      </c>
      <c r="F738" s="298">
        <v>1087.239</v>
      </c>
      <c r="G738" s="210">
        <v>581.05999999999995</v>
      </c>
      <c r="H738" s="208">
        <v>561.08600000000001</v>
      </c>
      <c r="I738" s="202">
        <v>16</v>
      </c>
      <c r="J738" s="411">
        <v>0.16080402010050299</v>
      </c>
      <c r="K738" s="413">
        <v>17.6078787878788</v>
      </c>
      <c r="L738" s="276">
        <v>2.0625</v>
      </c>
      <c r="M738" s="17"/>
      <c r="N738" s="205">
        <v>96</v>
      </c>
      <c r="O738" s="206">
        <v>79</v>
      </c>
      <c r="P738" s="206">
        <v>10</v>
      </c>
      <c r="Q738" s="241">
        <v>7</v>
      </c>
      <c r="R738" s="270">
        <v>17</v>
      </c>
      <c r="S738" s="210"/>
      <c r="T738" s="228">
        <v>9</v>
      </c>
      <c r="U738" s="208">
        <v>7</v>
      </c>
      <c r="V738" s="209">
        <v>0.41176470588235298</v>
      </c>
    </row>
    <row r="739" spans="2:22" ht="13.5">
      <c r="B739" s="1128">
        <v>201503</v>
      </c>
      <c r="C739" s="195" t="s">
        <v>377</v>
      </c>
      <c r="D739" s="196" t="s">
        <v>558</v>
      </c>
      <c r="E739" s="1214" t="str">
        <f t="shared" si="3"/>
        <v>VÕ MẠNH KHA</v>
      </c>
      <c r="F739" s="299">
        <v>462.82100000000003</v>
      </c>
      <c r="G739" s="50">
        <v>142.40600000000001</v>
      </c>
      <c r="H739" s="166">
        <v>173.887</v>
      </c>
      <c r="I739" s="68">
        <v>7</v>
      </c>
      <c r="J739" s="410">
        <v>0.123893805309735</v>
      </c>
      <c r="K739" s="412">
        <v>20.343714285714299</v>
      </c>
      <c r="L739" s="277">
        <v>1</v>
      </c>
      <c r="M739" s="17"/>
      <c r="N739" s="22">
        <v>56</v>
      </c>
      <c r="O739" s="20">
        <v>37</v>
      </c>
      <c r="P739" s="20">
        <v>13</v>
      </c>
      <c r="Q739" s="240">
        <v>6</v>
      </c>
      <c r="R739" s="269">
        <v>5</v>
      </c>
      <c r="S739" s="50"/>
      <c r="T739" s="227">
        <v>3</v>
      </c>
      <c r="U739" s="172">
        <v>3</v>
      </c>
      <c r="V739" s="278">
        <v>0.157894736842105</v>
      </c>
    </row>
    <row r="740" spans="2:22" ht="13.5">
      <c r="B740" s="1128">
        <v>201503</v>
      </c>
      <c r="C740" s="197" t="s">
        <v>377</v>
      </c>
      <c r="D740" s="198" t="s">
        <v>700</v>
      </c>
      <c r="E740" s="1215" t="str">
        <f t="shared" si="3"/>
        <v>ĐỖ THỊ THANH THÚY</v>
      </c>
      <c r="F740" s="298">
        <v>1437.2049999999999</v>
      </c>
      <c r="G740" s="210">
        <v>658.57899999999995</v>
      </c>
      <c r="H740" s="208">
        <v>664.75</v>
      </c>
      <c r="I740" s="202">
        <v>14</v>
      </c>
      <c r="J740" s="411">
        <v>0.20437956204379601</v>
      </c>
      <c r="K740" s="413">
        <v>20.580593749999998</v>
      </c>
      <c r="L740" s="276">
        <v>2.28571428571429</v>
      </c>
      <c r="M740" s="17"/>
      <c r="N740" s="205">
        <v>67</v>
      </c>
      <c r="O740" s="206">
        <v>49</v>
      </c>
      <c r="P740" s="206">
        <v>16</v>
      </c>
      <c r="Q740" s="241">
        <v>2</v>
      </c>
      <c r="R740" s="270">
        <v>10</v>
      </c>
      <c r="S740" s="210"/>
      <c r="T740" s="228">
        <v>6</v>
      </c>
      <c r="U740" s="208">
        <v>4</v>
      </c>
      <c r="V740" s="209">
        <v>0.22222222222222199</v>
      </c>
    </row>
    <row r="741" spans="2:22" ht="13.5">
      <c r="B741" s="1128">
        <v>201503</v>
      </c>
      <c r="C741" s="195" t="s">
        <v>377</v>
      </c>
      <c r="D741" s="196" t="s">
        <v>542</v>
      </c>
      <c r="E741" s="1214" t="str">
        <f t="shared" si="3"/>
        <v>NGUYỄN VĂN HẠNH</v>
      </c>
      <c r="F741" s="299">
        <v>833.09299999999996</v>
      </c>
      <c r="G741" s="50">
        <v>369.02</v>
      </c>
      <c r="H741" s="166">
        <v>372.35700000000003</v>
      </c>
      <c r="I741" s="68">
        <v>21</v>
      </c>
      <c r="J741" s="410">
        <v>0.22702702702702701</v>
      </c>
      <c r="K741" s="412">
        <v>12.724827586206899</v>
      </c>
      <c r="L741" s="277">
        <v>1.38095238095238</v>
      </c>
      <c r="M741" s="17"/>
      <c r="N741" s="22">
        <v>94</v>
      </c>
      <c r="O741" s="20">
        <v>73</v>
      </c>
      <c r="P741" s="20">
        <v>15</v>
      </c>
      <c r="Q741" s="240">
        <v>6</v>
      </c>
      <c r="R741" s="269">
        <v>9</v>
      </c>
      <c r="S741" s="50">
        <v>1</v>
      </c>
      <c r="T741" s="227">
        <v>11</v>
      </c>
      <c r="U741" s="172">
        <v>7</v>
      </c>
      <c r="V741" s="278">
        <v>0.33333333333333298</v>
      </c>
    </row>
    <row r="742" spans="2:22" ht="13.5">
      <c r="B742" s="1128">
        <v>201503</v>
      </c>
      <c r="C742" s="197" t="s">
        <v>377</v>
      </c>
      <c r="D742" s="198" t="s">
        <v>806</v>
      </c>
      <c r="E742" s="1215" t="str">
        <f t="shared" si="3"/>
        <v>PHẠM THỊ THANH TRÚC</v>
      </c>
      <c r="F742" s="298">
        <v>1662.3489999999999</v>
      </c>
      <c r="G742" s="210">
        <v>1482.248</v>
      </c>
      <c r="H742" s="208">
        <v>1449.76</v>
      </c>
      <c r="I742" s="202">
        <v>19</v>
      </c>
      <c r="J742" s="411">
        <v>0.47499999999999998</v>
      </c>
      <c r="K742" s="413">
        <v>52.937428571428597</v>
      </c>
      <c r="L742" s="276">
        <v>1.4736842105263199</v>
      </c>
      <c r="M742" s="17"/>
      <c r="N742" s="205">
        <v>39</v>
      </c>
      <c r="O742" s="206">
        <v>30</v>
      </c>
      <c r="P742" s="206">
        <v>9</v>
      </c>
      <c r="Q742" s="241">
        <v>0</v>
      </c>
      <c r="R742" s="270">
        <v>5</v>
      </c>
      <c r="S742" s="210"/>
      <c r="T742" s="228">
        <v>3</v>
      </c>
      <c r="U742" s="208">
        <v>2</v>
      </c>
      <c r="V742" s="209">
        <v>0.22222222222222199</v>
      </c>
    </row>
    <row r="743" spans="2:22" ht="13.5">
      <c r="B743" s="1128">
        <v>201503</v>
      </c>
      <c r="C743" s="195" t="s">
        <v>377</v>
      </c>
      <c r="D743" s="196" t="s">
        <v>559</v>
      </c>
      <c r="E743" s="1214" t="str">
        <f t="shared" si="3"/>
        <v>NGUYỄN QUÝ NHÂN</v>
      </c>
      <c r="F743" s="299">
        <v>528.40200000000004</v>
      </c>
      <c r="G743" s="50">
        <v>234.452</v>
      </c>
      <c r="H743" s="166">
        <v>253.523</v>
      </c>
      <c r="I743" s="68">
        <v>14</v>
      </c>
      <c r="J743" s="410">
        <v>0.24347826086956501</v>
      </c>
      <c r="K743" s="412">
        <v>14.65325</v>
      </c>
      <c r="L743" s="277">
        <v>1.1428571428571399</v>
      </c>
      <c r="M743" s="17"/>
      <c r="N743" s="22">
        <v>60</v>
      </c>
      <c r="O743" s="20">
        <v>43</v>
      </c>
      <c r="P743" s="20">
        <v>15</v>
      </c>
      <c r="Q743" s="240">
        <v>2</v>
      </c>
      <c r="R743" s="269">
        <v>4</v>
      </c>
      <c r="S743" s="50">
        <v>3</v>
      </c>
      <c r="T743" s="227">
        <v>6</v>
      </c>
      <c r="U743" s="172">
        <v>3</v>
      </c>
      <c r="V743" s="278">
        <v>0.17647058823529399</v>
      </c>
    </row>
    <row r="744" spans="2:22" ht="13.5">
      <c r="B744" s="1128">
        <v>201503</v>
      </c>
      <c r="C744" s="197" t="s">
        <v>378</v>
      </c>
      <c r="D744" s="198" t="s">
        <v>998</v>
      </c>
      <c r="E744" s="1215" t="s">
        <v>1668</v>
      </c>
      <c r="F744" s="298">
        <v>1596.356</v>
      </c>
      <c r="G744" s="210">
        <v>648.83799999999997</v>
      </c>
      <c r="H744" s="208">
        <v>648.83799999999997</v>
      </c>
      <c r="I744" s="202">
        <v>35</v>
      </c>
      <c r="J744" s="411">
        <v>0.2734375</v>
      </c>
      <c r="K744" s="413">
        <v>13.5174583333333</v>
      </c>
      <c r="L744" s="276">
        <v>1.3714285714285701</v>
      </c>
      <c r="M744" s="17"/>
      <c r="N744" s="205">
        <v>135</v>
      </c>
      <c r="O744" s="206">
        <v>106</v>
      </c>
      <c r="P744" s="206">
        <v>22</v>
      </c>
      <c r="Q744" s="241">
        <v>7</v>
      </c>
      <c r="R744" s="270">
        <v>3</v>
      </c>
      <c r="S744" s="210"/>
      <c r="T744" s="228">
        <v>17</v>
      </c>
      <c r="U744" s="208">
        <v>11</v>
      </c>
      <c r="V744" s="209">
        <v>0.37931034482758602</v>
      </c>
    </row>
    <row r="745" spans="2:22" ht="13.5">
      <c r="B745" s="1128">
        <v>201503</v>
      </c>
      <c r="C745" s="195" t="s">
        <v>378</v>
      </c>
      <c r="D745" s="196" t="s">
        <v>1001</v>
      </c>
      <c r="E745" s="1216" t="s">
        <v>1059</v>
      </c>
      <c r="F745" s="299"/>
      <c r="G745" s="50">
        <v>0</v>
      </c>
      <c r="H745" s="166">
        <v>0</v>
      </c>
      <c r="I745" s="68">
        <v>0</v>
      </c>
      <c r="J745" s="410">
        <v>0</v>
      </c>
      <c r="K745" s="412">
        <v>0</v>
      </c>
      <c r="L745" s="277">
        <v>0</v>
      </c>
      <c r="M745" s="17"/>
      <c r="N745" s="22">
        <v>7</v>
      </c>
      <c r="O745" s="20">
        <v>5</v>
      </c>
      <c r="P745" s="20">
        <v>2</v>
      </c>
      <c r="Q745" s="240">
        <v>0</v>
      </c>
      <c r="R745" s="269">
        <v>1</v>
      </c>
      <c r="S745" s="50">
        <v>3</v>
      </c>
      <c r="T745" s="227">
        <v>5</v>
      </c>
      <c r="U745" s="172">
        <v>2</v>
      </c>
      <c r="V745" s="278">
        <v>1</v>
      </c>
    </row>
    <row r="746" spans="2:22" ht="13.5">
      <c r="B746" s="1128">
        <v>201503</v>
      </c>
      <c r="C746" s="197" t="s">
        <v>378</v>
      </c>
      <c r="D746" s="198" t="s">
        <v>572</v>
      </c>
      <c r="E746" s="196" t="s">
        <v>1844</v>
      </c>
      <c r="F746" s="298">
        <v>854.35599999999999</v>
      </c>
      <c r="G746" s="210">
        <v>443.779</v>
      </c>
      <c r="H746" s="208">
        <v>436.86599999999999</v>
      </c>
      <c r="I746" s="202">
        <v>20</v>
      </c>
      <c r="J746" s="411">
        <v>0.45977011494252901</v>
      </c>
      <c r="K746" s="413">
        <v>13.4478484848485</v>
      </c>
      <c r="L746" s="276">
        <v>1.65</v>
      </c>
      <c r="M746" s="17"/>
      <c r="N746" s="205">
        <v>45</v>
      </c>
      <c r="O746" s="206">
        <v>33</v>
      </c>
      <c r="P746" s="206">
        <v>7</v>
      </c>
      <c r="Q746" s="241">
        <v>5</v>
      </c>
      <c r="R746" s="270">
        <v>4</v>
      </c>
      <c r="S746" s="210">
        <v>2</v>
      </c>
      <c r="T746" s="228">
        <v>5</v>
      </c>
      <c r="U746" s="208">
        <v>4</v>
      </c>
      <c r="V746" s="209">
        <v>0.33333333333333298</v>
      </c>
    </row>
    <row r="747" spans="2:22" ht="13.5">
      <c r="B747" s="1128">
        <v>201503</v>
      </c>
      <c r="C747" s="195" t="s">
        <v>378</v>
      </c>
      <c r="D747" s="196" t="s">
        <v>133</v>
      </c>
      <c r="E747" s="1214" t="str">
        <f>VLOOKUP(D747,$D$760:$E$798,2,0)</f>
        <v>LÊ THANH HUYỀN</v>
      </c>
      <c r="F747" s="299">
        <v>3370.875</v>
      </c>
      <c r="G747" s="50">
        <v>1846.3</v>
      </c>
      <c r="H747" s="166">
        <v>1839.9380000000001</v>
      </c>
      <c r="I747" s="68">
        <v>73</v>
      </c>
      <c r="J747" s="410">
        <v>0.36499999999999999</v>
      </c>
      <c r="K747" s="412">
        <v>17.583809523809499</v>
      </c>
      <c r="L747" s="277">
        <v>1.4383561643835601</v>
      </c>
      <c r="M747" s="17"/>
      <c r="N747" s="22">
        <v>215</v>
      </c>
      <c r="O747" s="20">
        <v>149</v>
      </c>
      <c r="P747" s="20">
        <v>61</v>
      </c>
      <c r="Q747" s="240">
        <v>5</v>
      </c>
      <c r="R747" s="269">
        <v>19</v>
      </c>
      <c r="S747" s="50">
        <v>7</v>
      </c>
      <c r="T747" s="227">
        <v>42</v>
      </c>
      <c r="U747" s="172">
        <v>27</v>
      </c>
      <c r="V747" s="278">
        <v>0.40909090909090901</v>
      </c>
    </row>
    <row r="748" spans="2:22" ht="13.5">
      <c r="B748" s="1128">
        <v>201503</v>
      </c>
      <c r="C748" s="197" t="s">
        <v>378</v>
      </c>
      <c r="D748" s="198" t="s">
        <v>570</v>
      </c>
      <c r="E748" s="1215" t="str">
        <f>VLOOKUP(D748,$D$760:$E$798,2,0)</f>
        <v>NGUYỄN THỊ ĐÀO</v>
      </c>
      <c r="F748" s="298">
        <v>1004.027</v>
      </c>
      <c r="G748" s="210">
        <v>503.75599999999997</v>
      </c>
      <c r="H748" s="208">
        <v>499.57499999999999</v>
      </c>
      <c r="I748" s="202">
        <v>14</v>
      </c>
      <c r="J748" s="411">
        <v>0.155555555555556</v>
      </c>
      <c r="K748" s="413">
        <v>20.15024</v>
      </c>
      <c r="L748" s="276">
        <v>1.78571428571429</v>
      </c>
      <c r="M748" s="17"/>
      <c r="N748" s="205">
        <v>93</v>
      </c>
      <c r="O748" s="206">
        <v>67</v>
      </c>
      <c r="P748" s="206">
        <v>16</v>
      </c>
      <c r="Q748" s="241">
        <v>10</v>
      </c>
      <c r="R748" s="270">
        <v>10</v>
      </c>
      <c r="S748" s="210">
        <v>2</v>
      </c>
      <c r="T748" s="228">
        <v>14</v>
      </c>
      <c r="U748" s="208">
        <v>9</v>
      </c>
      <c r="V748" s="209">
        <v>0.34615384615384598</v>
      </c>
    </row>
    <row r="749" spans="2:22" ht="13.5">
      <c r="B749" s="1128">
        <v>201503</v>
      </c>
      <c r="C749" s="195" t="s">
        <v>378</v>
      </c>
      <c r="D749" s="196" t="s">
        <v>608</v>
      </c>
      <c r="E749" s="1214" t="str">
        <f>VLOOKUP(D749,$D$760:$E$798,2,0)</f>
        <v>NGUYỄN THỊ NGỌC LAN</v>
      </c>
      <c r="F749" s="299">
        <v>389.298</v>
      </c>
      <c r="G749" s="50">
        <v>174.05199999999999</v>
      </c>
      <c r="H749" s="166">
        <v>163.54300000000001</v>
      </c>
      <c r="I749" s="68">
        <v>9</v>
      </c>
      <c r="J749" s="410">
        <v>0.146341463414634</v>
      </c>
      <c r="K749" s="412">
        <v>12.432285714285699</v>
      </c>
      <c r="L749" s="277">
        <v>1.55555555555556</v>
      </c>
      <c r="M749" s="17"/>
      <c r="N749" s="22">
        <v>64</v>
      </c>
      <c r="O749" s="20">
        <v>48</v>
      </c>
      <c r="P749" s="20">
        <v>13</v>
      </c>
      <c r="Q749" s="240">
        <v>3</v>
      </c>
      <c r="R749" s="269">
        <v>4</v>
      </c>
      <c r="S749" s="50"/>
      <c r="T749" s="227">
        <v>9</v>
      </c>
      <c r="U749" s="172">
        <v>6</v>
      </c>
      <c r="V749" s="278">
        <v>0.375</v>
      </c>
    </row>
    <row r="750" spans="2:22" ht="13.5">
      <c r="B750" s="1128">
        <v>201503</v>
      </c>
      <c r="C750" s="197" t="s">
        <v>378</v>
      </c>
      <c r="D750" s="198" t="s">
        <v>913</v>
      </c>
      <c r="E750" s="1216" t="s">
        <v>1242</v>
      </c>
      <c r="F750" s="298">
        <v>101.23399999999999</v>
      </c>
      <c r="G750" s="210">
        <v>38.906999999999996</v>
      </c>
      <c r="H750" s="208">
        <v>38.906999999999996</v>
      </c>
      <c r="I750" s="202">
        <v>4</v>
      </c>
      <c r="J750" s="411">
        <v>0.186046511627907</v>
      </c>
      <c r="K750" s="413">
        <v>9.7267499999999991</v>
      </c>
      <c r="L750" s="276">
        <v>1</v>
      </c>
      <c r="M750" s="17"/>
      <c r="N750" s="205">
        <v>29</v>
      </c>
      <c r="O750" s="206">
        <v>21</v>
      </c>
      <c r="P750" s="206">
        <v>7</v>
      </c>
      <c r="Q750" s="241">
        <v>1</v>
      </c>
      <c r="R750" s="270">
        <v>0</v>
      </c>
      <c r="S750" s="210">
        <v>3</v>
      </c>
      <c r="T750" s="228">
        <v>12</v>
      </c>
      <c r="U750" s="208">
        <v>5</v>
      </c>
      <c r="V750" s="209">
        <v>0.625</v>
      </c>
    </row>
    <row r="751" spans="2:22" ht="13.5">
      <c r="B751" s="1128">
        <v>201503</v>
      </c>
      <c r="C751" s="195" t="s">
        <v>378</v>
      </c>
      <c r="D751" s="196" t="s">
        <v>728</v>
      </c>
      <c r="E751" s="1214" t="s">
        <v>1667</v>
      </c>
      <c r="F751" s="299">
        <v>735.70299999999997</v>
      </c>
      <c r="G751" s="50">
        <v>218.95099999999999</v>
      </c>
      <c r="H751" s="166">
        <v>218.95099999999999</v>
      </c>
      <c r="I751" s="68">
        <v>9</v>
      </c>
      <c r="J751" s="410">
        <v>9.5238095238095205E-2</v>
      </c>
      <c r="K751" s="412">
        <v>12.1639444444444</v>
      </c>
      <c r="L751" s="277">
        <v>2</v>
      </c>
      <c r="M751" s="17"/>
      <c r="N751" s="22">
        <v>95</v>
      </c>
      <c r="O751" s="20">
        <v>74</v>
      </c>
      <c r="P751" s="20">
        <v>18</v>
      </c>
      <c r="Q751" s="240">
        <v>3</v>
      </c>
      <c r="R751" s="269">
        <v>5</v>
      </c>
      <c r="S751" s="50"/>
      <c r="T751" s="227">
        <v>6</v>
      </c>
      <c r="U751" s="172">
        <v>5</v>
      </c>
      <c r="V751" s="278">
        <v>0.238095238095238</v>
      </c>
    </row>
    <row r="752" spans="2:22" ht="13.5">
      <c r="B752" s="1128">
        <v>201503</v>
      </c>
      <c r="C752" s="197" t="s">
        <v>378</v>
      </c>
      <c r="D752" s="198" t="s">
        <v>136</v>
      </c>
      <c r="E752" s="1215" t="str">
        <f t="shared" ref="E752:E759" si="4">VLOOKUP(D752,$D$760:$E$798,2,0)</f>
        <v>NGUYỄN THỊ BÌNH</v>
      </c>
      <c r="F752" s="298">
        <v>921.72099999999898</v>
      </c>
      <c r="G752" s="210">
        <v>342.065</v>
      </c>
      <c r="H752" s="208">
        <v>342.065</v>
      </c>
      <c r="I752" s="202">
        <v>13</v>
      </c>
      <c r="J752" s="411">
        <v>0.26262626262626299</v>
      </c>
      <c r="K752" s="413">
        <v>17.103249999999999</v>
      </c>
      <c r="L752" s="276">
        <v>1.5384615384615401</v>
      </c>
      <c r="M752" s="17"/>
      <c r="N752" s="205">
        <v>49</v>
      </c>
      <c r="O752" s="206">
        <v>36</v>
      </c>
      <c r="P752" s="206">
        <v>7</v>
      </c>
      <c r="Q752" s="241">
        <v>6</v>
      </c>
      <c r="R752" s="270">
        <v>6</v>
      </c>
      <c r="S752" s="210"/>
      <c r="T752" s="228">
        <v>5</v>
      </c>
      <c r="U752" s="208">
        <v>4</v>
      </c>
      <c r="V752" s="209">
        <v>0.30769230769230799</v>
      </c>
    </row>
    <row r="753" spans="2:22" ht="13.5">
      <c r="B753" s="1128">
        <v>201503</v>
      </c>
      <c r="C753" s="195" t="s">
        <v>378</v>
      </c>
      <c r="D753" s="196" t="s">
        <v>571</v>
      </c>
      <c r="E753" s="1214" t="str">
        <f t="shared" si="4"/>
        <v>CHU THỊ ÁI THƯƠNG</v>
      </c>
      <c r="F753" s="299">
        <v>1220.18</v>
      </c>
      <c r="G753" s="50">
        <v>467.41500000000002</v>
      </c>
      <c r="H753" s="166">
        <v>467.41500000000002</v>
      </c>
      <c r="I753" s="68">
        <v>31</v>
      </c>
      <c r="J753" s="410">
        <v>0.28440366972477099</v>
      </c>
      <c r="K753" s="412">
        <v>10.8701162790698</v>
      </c>
      <c r="L753" s="277">
        <v>1.38709677419355</v>
      </c>
      <c r="M753" s="17"/>
      <c r="N753" s="22">
        <v>128</v>
      </c>
      <c r="O753" s="20">
        <v>107</v>
      </c>
      <c r="P753" s="20">
        <v>15</v>
      </c>
      <c r="Q753" s="240">
        <v>6</v>
      </c>
      <c r="R753" s="269">
        <v>11</v>
      </c>
      <c r="S753" s="50">
        <v>1</v>
      </c>
      <c r="T753" s="227">
        <v>48</v>
      </c>
      <c r="U753" s="172">
        <v>16</v>
      </c>
      <c r="V753" s="278">
        <v>0.76190476190476197</v>
      </c>
    </row>
    <row r="754" spans="2:22" ht="13.5">
      <c r="B754" s="1128">
        <v>201503</v>
      </c>
      <c r="C754" s="197" t="s">
        <v>378</v>
      </c>
      <c r="D754" s="198" t="s">
        <v>646</v>
      </c>
      <c r="E754" s="1215"/>
      <c r="F754" s="298">
        <v>893.17200000000003</v>
      </c>
      <c r="G754" s="210">
        <v>470.39400000000001</v>
      </c>
      <c r="H754" s="208">
        <v>458.46300000000002</v>
      </c>
      <c r="I754" s="202">
        <v>7</v>
      </c>
      <c r="J754" s="411">
        <v>0.18918918918918901</v>
      </c>
      <c r="K754" s="413">
        <v>24.757578947368401</v>
      </c>
      <c r="L754" s="276">
        <v>2.71428571428571</v>
      </c>
      <c r="M754" s="17"/>
      <c r="N754" s="205">
        <v>36</v>
      </c>
      <c r="O754" s="206">
        <v>25</v>
      </c>
      <c r="P754" s="206">
        <v>9</v>
      </c>
      <c r="Q754" s="241">
        <v>2</v>
      </c>
      <c r="R754" s="270">
        <v>5</v>
      </c>
      <c r="S754" s="210"/>
      <c r="T754" s="228">
        <v>3</v>
      </c>
      <c r="U754" s="208">
        <v>2</v>
      </c>
      <c r="V754" s="209">
        <v>0.18181818181818199</v>
      </c>
    </row>
    <row r="755" spans="2:22" ht="13.5">
      <c r="B755" s="1128">
        <v>201503</v>
      </c>
      <c r="C755" s="195" t="s">
        <v>378</v>
      </c>
      <c r="D755" s="196" t="s">
        <v>573</v>
      </c>
      <c r="E755" s="1214"/>
      <c r="F755" s="299">
        <v>380.75400000000002</v>
      </c>
      <c r="G755" s="50">
        <v>170.43799999999999</v>
      </c>
      <c r="H755" s="166">
        <v>149.45699999999999</v>
      </c>
      <c r="I755" s="68">
        <v>16</v>
      </c>
      <c r="J755" s="410">
        <v>0.32</v>
      </c>
      <c r="K755" s="412">
        <v>9.4687777777777793</v>
      </c>
      <c r="L755" s="277">
        <v>1.125</v>
      </c>
      <c r="M755" s="17"/>
      <c r="N755" s="22">
        <v>49</v>
      </c>
      <c r="O755" s="20">
        <v>38</v>
      </c>
      <c r="P755" s="20">
        <v>10</v>
      </c>
      <c r="Q755" s="240">
        <v>1</v>
      </c>
      <c r="R755" s="269">
        <v>10</v>
      </c>
      <c r="S755" s="50"/>
      <c r="T755" s="227">
        <v>8</v>
      </c>
      <c r="U755" s="172">
        <v>4</v>
      </c>
      <c r="V755" s="278">
        <v>0.36363636363636398</v>
      </c>
    </row>
    <row r="756" spans="2:22" ht="13.5">
      <c r="B756" s="1128">
        <v>201503</v>
      </c>
      <c r="C756" s="197" t="s">
        <v>378</v>
      </c>
      <c r="D756" s="198" t="s">
        <v>703</v>
      </c>
      <c r="E756" s="1215" t="str">
        <f t="shared" si="4"/>
        <v>NGUYỄN THỊ KIM CHUNG</v>
      </c>
      <c r="F756" s="298">
        <v>448.73099999999999</v>
      </c>
      <c r="G756" s="210">
        <v>131.577</v>
      </c>
      <c r="H756" s="208">
        <v>135.68299999999999</v>
      </c>
      <c r="I756" s="202">
        <v>9</v>
      </c>
      <c r="J756" s="411">
        <v>0.18181818181818199</v>
      </c>
      <c r="K756" s="413">
        <v>11.961545454545501</v>
      </c>
      <c r="L756" s="276">
        <v>1.2222222222222201</v>
      </c>
      <c r="M756" s="17"/>
      <c r="N756" s="205">
        <v>50</v>
      </c>
      <c r="O756" s="206">
        <v>33</v>
      </c>
      <c r="P756" s="206">
        <v>15</v>
      </c>
      <c r="Q756" s="241">
        <v>2</v>
      </c>
      <c r="R756" s="270">
        <v>2</v>
      </c>
      <c r="S756" s="210"/>
      <c r="T756" s="228">
        <v>3</v>
      </c>
      <c r="U756" s="208">
        <v>2</v>
      </c>
      <c r="V756" s="209">
        <v>0.11764705882352899</v>
      </c>
    </row>
    <row r="757" spans="2:22" ht="13.5">
      <c r="B757" s="1128">
        <v>201503</v>
      </c>
      <c r="C757" s="195" t="s">
        <v>378</v>
      </c>
      <c r="D757" s="196" t="s">
        <v>131</v>
      </c>
      <c r="E757" s="1214" t="str">
        <f t="shared" si="4"/>
        <v>MAI QUỐC HUY</v>
      </c>
      <c r="F757" s="299">
        <v>1691.634</v>
      </c>
      <c r="G757" s="50">
        <v>584.697</v>
      </c>
      <c r="H757" s="166">
        <v>565.101</v>
      </c>
      <c r="I757" s="68">
        <v>20</v>
      </c>
      <c r="J757" s="410">
        <v>0.18779342723004699</v>
      </c>
      <c r="K757" s="412">
        <v>17.7180909090909</v>
      </c>
      <c r="L757" s="277">
        <v>1.65</v>
      </c>
      <c r="M757" s="17"/>
      <c r="N757" s="22">
        <v>111</v>
      </c>
      <c r="O757" s="20">
        <v>78</v>
      </c>
      <c r="P757" s="20">
        <v>31</v>
      </c>
      <c r="Q757" s="240">
        <v>2</v>
      </c>
      <c r="R757" s="269">
        <v>6</v>
      </c>
      <c r="S757" s="50">
        <v>4</v>
      </c>
      <c r="T757" s="227">
        <v>11</v>
      </c>
      <c r="U757" s="172">
        <v>8</v>
      </c>
      <c r="V757" s="278">
        <v>0.24242424242424199</v>
      </c>
    </row>
    <row r="758" spans="2:22" ht="13.5">
      <c r="B758" s="1128">
        <v>201503</v>
      </c>
      <c r="C758" s="197" t="s">
        <v>378</v>
      </c>
      <c r="D758" s="198" t="s">
        <v>130</v>
      </c>
      <c r="E758" s="1215" t="str">
        <f t="shared" si="4"/>
        <v>NGUYỄN VĂN CÔNG</v>
      </c>
      <c r="F758" s="298">
        <v>3216.9250000000002</v>
      </c>
      <c r="G758" s="210">
        <v>1943.7329999999999</v>
      </c>
      <c r="H758" s="208">
        <v>1951.306</v>
      </c>
      <c r="I758" s="202">
        <v>61</v>
      </c>
      <c r="J758" s="411">
        <v>0.35362318840579698</v>
      </c>
      <c r="K758" s="413">
        <v>24.604215189873401</v>
      </c>
      <c r="L758" s="276">
        <v>1.29508196721311</v>
      </c>
      <c r="M758" s="17"/>
      <c r="N758" s="205">
        <v>169</v>
      </c>
      <c r="O758" s="206">
        <v>136</v>
      </c>
      <c r="P758" s="206">
        <v>27</v>
      </c>
      <c r="Q758" s="241">
        <v>6</v>
      </c>
      <c r="R758" s="270">
        <v>18</v>
      </c>
      <c r="S758" s="210"/>
      <c r="T758" s="228">
        <v>11</v>
      </c>
      <c r="U758" s="208">
        <v>8</v>
      </c>
      <c r="V758" s="209">
        <v>0.24242424242424199</v>
      </c>
    </row>
    <row r="759" spans="2:22" ht="13.5">
      <c r="B759" s="1128">
        <v>201503</v>
      </c>
      <c r="C759" s="195" t="s">
        <v>378</v>
      </c>
      <c r="D759" s="196" t="s">
        <v>1002</v>
      </c>
      <c r="E759" s="1214" t="str">
        <f t="shared" si="4"/>
        <v>LÊ THỊ THƠI</v>
      </c>
      <c r="F759" s="299">
        <v>427.97</v>
      </c>
      <c r="G759" s="50">
        <v>151.04</v>
      </c>
      <c r="H759" s="166">
        <v>151.04</v>
      </c>
      <c r="I759" s="68">
        <v>15</v>
      </c>
      <c r="J759" s="410">
        <v>0.29411764705882398</v>
      </c>
      <c r="K759" s="412">
        <v>9.44</v>
      </c>
      <c r="L759" s="277">
        <v>1.06666666666667</v>
      </c>
      <c r="M759" s="17"/>
      <c r="N759" s="22">
        <v>56</v>
      </c>
      <c r="O759" s="20">
        <v>41</v>
      </c>
      <c r="P759" s="20">
        <v>9</v>
      </c>
      <c r="Q759" s="240">
        <v>6</v>
      </c>
      <c r="R759" s="269">
        <v>0</v>
      </c>
      <c r="S759" s="50">
        <v>1</v>
      </c>
      <c r="T759" s="227">
        <v>9</v>
      </c>
      <c r="U759" s="172">
        <v>7</v>
      </c>
      <c r="V759" s="278">
        <v>0.46666666666666701</v>
      </c>
    </row>
    <row r="760" spans="2:22" ht="13.5">
      <c r="B760" s="1128">
        <v>201502</v>
      </c>
      <c r="C760" s="197" t="s">
        <v>377</v>
      </c>
      <c r="D760" s="198" t="s">
        <v>997</v>
      </c>
      <c r="E760" s="1215" t="s">
        <v>1180</v>
      </c>
      <c r="F760" s="298">
        <v>209.584</v>
      </c>
      <c r="G760" s="210">
        <v>274.69900000000001</v>
      </c>
      <c r="H760" s="208">
        <v>209.584</v>
      </c>
      <c r="I760" s="202">
        <v>13</v>
      </c>
      <c r="J760" s="411">
        <v>0.337662337662338</v>
      </c>
      <c r="K760" s="413">
        <v>14.4578421052632</v>
      </c>
      <c r="L760" s="276">
        <v>1.4615384615384599</v>
      </c>
      <c r="M760" s="17"/>
      <c r="N760" s="205">
        <v>40</v>
      </c>
      <c r="O760" s="206">
        <v>28</v>
      </c>
      <c r="P760" s="206">
        <v>11</v>
      </c>
      <c r="Q760" s="241">
        <v>1</v>
      </c>
      <c r="R760" s="270">
        <v>0</v>
      </c>
      <c r="S760" s="210">
        <v>1</v>
      </c>
      <c r="T760" s="228">
        <v>2</v>
      </c>
      <c r="U760" s="208">
        <v>2</v>
      </c>
      <c r="V760" s="209">
        <v>0.16666666666666699</v>
      </c>
    </row>
    <row r="761" spans="2:22" ht="13.5">
      <c r="B761" s="1128">
        <v>201502</v>
      </c>
      <c r="C761" s="195" t="s">
        <v>377</v>
      </c>
      <c r="D761" s="196" t="s">
        <v>801</v>
      </c>
      <c r="E761" s="1214" t="str">
        <f t="shared" ref="E761:E788" si="5">VLOOKUP(D761,$D$799:$E$834,2,0)</f>
        <v>HOÀNG NGUYỆT HẰNG</v>
      </c>
      <c r="F761" s="299">
        <v>856.97900000000004</v>
      </c>
      <c r="G761" s="50">
        <v>58.277999999999999</v>
      </c>
      <c r="H761" s="166">
        <v>297.97699999999998</v>
      </c>
      <c r="I761" s="68">
        <v>2</v>
      </c>
      <c r="J761" s="410">
        <v>8.6956521739130405E-2</v>
      </c>
      <c r="K761" s="412">
        <v>19.425999999999998</v>
      </c>
      <c r="L761" s="277">
        <v>1.5</v>
      </c>
      <c r="M761" s="17"/>
      <c r="N761" s="22">
        <v>27</v>
      </c>
      <c r="O761" s="20">
        <v>17</v>
      </c>
      <c r="P761" s="20">
        <v>7</v>
      </c>
      <c r="Q761" s="240">
        <v>3</v>
      </c>
      <c r="R761" s="269">
        <v>0</v>
      </c>
      <c r="S761" s="50">
        <v>5</v>
      </c>
      <c r="T761" s="227">
        <v>3</v>
      </c>
      <c r="U761" s="172">
        <v>2</v>
      </c>
      <c r="V761" s="278">
        <v>0.2</v>
      </c>
    </row>
    <row r="762" spans="2:22" ht="13.5">
      <c r="B762" s="1128">
        <v>201502</v>
      </c>
      <c r="C762" s="197" t="s">
        <v>377</v>
      </c>
      <c r="D762" s="198" t="s">
        <v>560</v>
      </c>
      <c r="E762" s="1215" t="str">
        <f t="shared" si="5"/>
        <v>PHẠM THÀNH TRÍ</v>
      </c>
      <c r="F762" s="298">
        <v>196.24799999999999</v>
      </c>
      <c r="G762" s="210">
        <v>105.967</v>
      </c>
      <c r="H762" s="208">
        <v>89.709000000000003</v>
      </c>
      <c r="I762" s="202">
        <v>6</v>
      </c>
      <c r="J762" s="411">
        <v>8.4507042253521097E-2</v>
      </c>
      <c r="K762" s="413">
        <v>17.661166666666698</v>
      </c>
      <c r="L762" s="276">
        <v>1</v>
      </c>
      <c r="M762" s="17"/>
      <c r="N762" s="205">
        <v>70</v>
      </c>
      <c r="O762" s="206">
        <v>55</v>
      </c>
      <c r="P762" s="206">
        <v>11</v>
      </c>
      <c r="Q762" s="241">
        <v>4</v>
      </c>
      <c r="R762" s="270">
        <v>3</v>
      </c>
      <c r="S762" s="210"/>
      <c r="T762" s="228">
        <v>1</v>
      </c>
      <c r="U762" s="208">
        <v>1</v>
      </c>
      <c r="V762" s="209">
        <v>6.6666666666666693E-2</v>
      </c>
    </row>
    <row r="763" spans="2:22" ht="13.5">
      <c r="B763" s="1128">
        <v>201502</v>
      </c>
      <c r="C763" s="195" t="s">
        <v>377</v>
      </c>
      <c r="D763" s="196" t="s">
        <v>561</v>
      </c>
      <c r="E763" s="1214" t="s">
        <v>1671</v>
      </c>
      <c r="F763" s="299">
        <v>155.67500000000001</v>
      </c>
      <c r="G763" s="50">
        <v>25.61</v>
      </c>
      <c r="H763" s="166">
        <v>56.576999999999998</v>
      </c>
      <c r="I763" s="68">
        <v>3</v>
      </c>
      <c r="J763" s="410">
        <v>5.7142857142857099E-2</v>
      </c>
      <c r="K763" s="412">
        <v>8.5366666666666706</v>
      </c>
      <c r="L763" s="277">
        <v>1</v>
      </c>
      <c r="M763" s="17"/>
      <c r="N763" s="22">
        <v>53</v>
      </c>
      <c r="O763" s="20">
        <v>36</v>
      </c>
      <c r="P763" s="20">
        <v>12</v>
      </c>
      <c r="Q763" s="240">
        <v>5</v>
      </c>
      <c r="R763" s="269">
        <v>1</v>
      </c>
      <c r="S763" s="50"/>
      <c r="T763" s="227">
        <v>2</v>
      </c>
      <c r="U763" s="172">
        <v>2</v>
      </c>
      <c r="V763" s="278">
        <v>0.11764705882352899</v>
      </c>
    </row>
    <row r="764" spans="2:22" ht="13.5">
      <c r="B764" s="1128">
        <v>201502</v>
      </c>
      <c r="C764" s="197" t="s">
        <v>377</v>
      </c>
      <c r="D764" s="198" t="s">
        <v>803</v>
      </c>
      <c r="E764" s="1215" t="str">
        <f t="shared" si="5"/>
        <v>TRƯƠNG THỊ THU TRÂM</v>
      </c>
      <c r="F764" s="298">
        <v>376.505</v>
      </c>
      <c r="G764" s="210">
        <v>207.32599999999999</v>
      </c>
      <c r="H764" s="208">
        <v>174.13499999999999</v>
      </c>
      <c r="I764" s="202">
        <v>11</v>
      </c>
      <c r="J764" s="411">
        <v>0.36666666666666697</v>
      </c>
      <c r="K764" s="413">
        <v>12.957875</v>
      </c>
      <c r="L764" s="276">
        <v>1.4545454545454499</v>
      </c>
      <c r="M764" s="17"/>
      <c r="N764" s="205">
        <v>31</v>
      </c>
      <c r="O764" s="206">
        <v>21</v>
      </c>
      <c r="P764" s="206">
        <v>9</v>
      </c>
      <c r="Q764" s="241">
        <v>1</v>
      </c>
      <c r="R764" s="270">
        <v>0</v>
      </c>
      <c r="S764" s="210"/>
      <c r="T764" s="228">
        <v>2</v>
      </c>
      <c r="U764" s="208">
        <v>2</v>
      </c>
      <c r="V764" s="209">
        <v>0.2</v>
      </c>
    </row>
    <row r="765" spans="2:22" ht="13.5">
      <c r="B765" s="1128">
        <v>201502</v>
      </c>
      <c r="C765" s="195" t="s">
        <v>377</v>
      </c>
      <c r="D765" s="196" t="s">
        <v>553</v>
      </c>
      <c r="E765" s="1214" t="str">
        <f t="shared" si="5"/>
        <v>LÊ THỊ HỒNG LĨNH</v>
      </c>
      <c r="F765" s="299">
        <v>411.798</v>
      </c>
      <c r="G765" s="50">
        <v>244.26300000000001</v>
      </c>
      <c r="H765" s="166">
        <v>265.75900000000001</v>
      </c>
      <c r="I765" s="68">
        <v>5</v>
      </c>
      <c r="J765" s="410">
        <v>0.11111111111111099</v>
      </c>
      <c r="K765" s="412">
        <v>17.447357142857101</v>
      </c>
      <c r="L765" s="277">
        <v>2.8</v>
      </c>
      <c r="M765" s="17"/>
      <c r="N765" s="22">
        <v>45</v>
      </c>
      <c r="O765" s="20">
        <v>33</v>
      </c>
      <c r="P765" s="20">
        <v>12</v>
      </c>
      <c r="Q765" s="240">
        <v>0</v>
      </c>
      <c r="R765" s="269">
        <v>2</v>
      </c>
      <c r="S765" s="50"/>
      <c r="T765" s="227">
        <v>2</v>
      </c>
      <c r="U765" s="172">
        <v>2</v>
      </c>
      <c r="V765" s="278">
        <v>0.16666666666666699</v>
      </c>
    </row>
    <row r="766" spans="2:22" ht="13.5">
      <c r="B766" s="1128">
        <v>201502</v>
      </c>
      <c r="C766" s="197" t="s">
        <v>377</v>
      </c>
      <c r="D766" s="198" t="s">
        <v>64</v>
      </c>
      <c r="E766" s="1215" t="str">
        <f t="shared" si="5"/>
        <v>NGUYỄN THỊ LAN ANH</v>
      </c>
      <c r="F766" s="298">
        <v>863.89400000000001</v>
      </c>
      <c r="G766" s="210">
        <v>394.68299999999999</v>
      </c>
      <c r="H766" s="208">
        <v>366.60500000000002</v>
      </c>
      <c r="I766" s="202">
        <v>19</v>
      </c>
      <c r="J766" s="411">
        <v>0.16239316239316201</v>
      </c>
      <c r="K766" s="413">
        <v>17.940136363636402</v>
      </c>
      <c r="L766" s="276">
        <v>1.15789473684211</v>
      </c>
      <c r="M766" s="17"/>
      <c r="N766" s="205">
        <v>116</v>
      </c>
      <c r="O766" s="206">
        <v>93</v>
      </c>
      <c r="P766" s="206">
        <v>20</v>
      </c>
      <c r="Q766" s="241">
        <v>3</v>
      </c>
      <c r="R766" s="270">
        <v>5</v>
      </c>
      <c r="S766" s="210"/>
      <c r="T766" s="228">
        <v>3</v>
      </c>
      <c r="U766" s="208">
        <v>2</v>
      </c>
      <c r="V766" s="209">
        <v>8.6956521739130405E-2</v>
      </c>
    </row>
    <row r="767" spans="2:22" ht="13.5">
      <c r="B767" s="1128">
        <v>201502</v>
      </c>
      <c r="C767" s="195" t="s">
        <v>377</v>
      </c>
      <c r="D767" s="196" t="s">
        <v>138</v>
      </c>
      <c r="E767" s="1214" t="str">
        <f t="shared" si="5"/>
        <v>NGUYỄN HỮU NGHIỆM</v>
      </c>
      <c r="F767" s="299">
        <v>325.10500000000002</v>
      </c>
      <c r="G767" s="50">
        <v>139.08799999999999</v>
      </c>
      <c r="H767" s="166">
        <v>195.65</v>
      </c>
      <c r="I767" s="68">
        <v>6</v>
      </c>
      <c r="J767" s="410">
        <v>0.12631578947368399</v>
      </c>
      <c r="K767" s="412">
        <v>19.869714285714299</v>
      </c>
      <c r="L767" s="277">
        <v>1.1666666666666701</v>
      </c>
      <c r="M767" s="17"/>
      <c r="N767" s="22">
        <v>43</v>
      </c>
      <c r="O767" s="20">
        <v>32</v>
      </c>
      <c r="P767" s="20">
        <v>10</v>
      </c>
      <c r="Q767" s="240">
        <v>1</v>
      </c>
      <c r="R767" s="269">
        <v>9</v>
      </c>
      <c r="S767" s="50"/>
      <c r="T767" s="227"/>
      <c r="U767" s="172"/>
      <c r="V767" s="278"/>
    </row>
    <row r="768" spans="2:22" ht="13.5">
      <c r="B768" s="1128">
        <v>201502</v>
      </c>
      <c r="C768" s="197" t="s">
        <v>377</v>
      </c>
      <c r="D768" s="198" t="s">
        <v>643</v>
      </c>
      <c r="E768" s="1215" t="s">
        <v>1660</v>
      </c>
      <c r="F768" s="298">
        <v>890.53599999999994</v>
      </c>
      <c r="G768" s="210">
        <v>460.45299999999997</v>
      </c>
      <c r="H768" s="208">
        <v>416.37599999999998</v>
      </c>
      <c r="I768" s="202">
        <v>20</v>
      </c>
      <c r="J768" s="411">
        <v>0.16666666666666699</v>
      </c>
      <c r="K768" s="413">
        <v>17.0538148148148</v>
      </c>
      <c r="L768" s="276">
        <v>1.35</v>
      </c>
      <c r="M768" s="17"/>
      <c r="N768" s="205">
        <v>124</v>
      </c>
      <c r="O768" s="206">
        <v>98</v>
      </c>
      <c r="P768" s="206">
        <v>25</v>
      </c>
      <c r="Q768" s="241">
        <v>1</v>
      </c>
      <c r="R768" s="270">
        <v>0</v>
      </c>
      <c r="S768" s="210">
        <v>3</v>
      </c>
      <c r="T768" s="228">
        <v>5</v>
      </c>
      <c r="U768" s="208">
        <v>2</v>
      </c>
      <c r="V768" s="209">
        <v>7.69230769230769E-2</v>
      </c>
    </row>
    <row r="769" spans="2:22" ht="13.5">
      <c r="B769" s="1128">
        <v>201502</v>
      </c>
      <c r="C769" s="195" t="s">
        <v>377</v>
      </c>
      <c r="D769" s="196" t="s">
        <v>644</v>
      </c>
      <c r="E769" s="1214" t="str">
        <f t="shared" si="5"/>
        <v>HỒNG KHÁNH HƯNG - MDRT HCM</v>
      </c>
      <c r="F769" s="299">
        <v>367.79399999999998</v>
      </c>
      <c r="G769" s="50">
        <v>520.91300000000001</v>
      </c>
      <c r="H769" s="166">
        <v>531.60599999999999</v>
      </c>
      <c r="I769" s="68">
        <v>16</v>
      </c>
      <c r="J769" s="410">
        <v>0.340425531914894</v>
      </c>
      <c r="K769" s="412">
        <v>16.803645161290302</v>
      </c>
      <c r="L769" s="277">
        <v>1.9375</v>
      </c>
      <c r="M769" s="17"/>
      <c r="N769" s="22">
        <v>47</v>
      </c>
      <c r="O769" s="20">
        <v>40</v>
      </c>
      <c r="P769" s="20">
        <v>5</v>
      </c>
      <c r="Q769" s="240">
        <v>2</v>
      </c>
      <c r="R769" s="269">
        <v>0</v>
      </c>
      <c r="S769" s="50"/>
      <c r="T769" s="227"/>
      <c r="U769" s="172"/>
      <c r="V769" s="278"/>
    </row>
    <row r="770" spans="2:22" ht="13.5">
      <c r="B770" s="1128">
        <v>201502</v>
      </c>
      <c r="C770" s="197" t="s">
        <v>377</v>
      </c>
      <c r="D770" s="198" t="s">
        <v>702</v>
      </c>
      <c r="E770" s="1215" t="s">
        <v>1662</v>
      </c>
      <c r="F770" s="298">
        <v>436.48500000000001</v>
      </c>
      <c r="G770" s="210">
        <v>236.82499999999999</v>
      </c>
      <c r="H770" s="208">
        <v>238.90299999999999</v>
      </c>
      <c r="I770" s="202">
        <v>6</v>
      </c>
      <c r="J770" s="411">
        <v>0.21052631578947401</v>
      </c>
      <c r="K770" s="413">
        <v>15.7883333333333</v>
      </c>
      <c r="L770" s="276">
        <v>2.5</v>
      </c>
      <c r="M770" s="17"/>
      <c r="N770" s="205">
        <v>29</v>
      </c>
      <c r="O770" s="206">
        <v>20</v>
      </c>
      <c r="P770" s="206">
        <v>8</v>
      </c>
      <c r="Q770" s="241">
        <v>1</v>
      </c>
      <c r="R770" s="270">
        <v>0</v>
      </c>
      <c r="S770" s="210"/>
      <c r="T770" s="228">
        <v>1</v>
      </c>
      <c r="U770" s="208">
        <v>1</v>
      </c>
      <c r="V770" s="209">
        <v>0.11111111111111099</v>
      </c>
    </row>
    <row r="771" spans="2:22" ht="13.5">
      <c r="B771" s="1128">
        <v>201502</v>
      </c>
      <c r="C771" s="195" t="s">
        <v>377</v>
      </c>
      <c r="D771" s="196" t="s">
        <v>849</v>
      </c>
      <c r="E771" s="1214" t="str">
        <f t="shared" si="5"/>
        <v>HỒNG KHÁNH HƯNG - MDRT VT</v>
      </c>
      <c r="F771" s="299">
        <v>412.70100000000002</v>
      </c>
      <c r="G771" s="50">
        <v>247.17599999999999</v>
      </c>
      <c r="H771" s="166">
        <v>215.79900000000001</v>
      </c>
      <c r="I771" s="68">
        <v>11</v>
      </c>
      <c r="J771" s="410">
        <v>0.22448979591836701</v>
      </c>
      <c r="K771" s="412">
        <v>13.731999999999999</v>
      </c>
      <c r="L771" s="277">
        <v>1.63636363636364</v>
      </c>
      <c r="M771" s="17"/>
      <c r="N771" s="22">
        <v>49</v>
      </c>
      <c r="O771" s="20">
        <v>31</v>
      </c>
      <c r="P771" s="20">
        <v>10</v>
      </c>
      <c r="Q771" s="240">
        <v>8</v>
      </c>
      <c r="R771" s="269">
        <v>1</v>
      </c>
      <c r="S771" s="50">
        <v>1</v>
      </c>
      <c r="T771" s="227"/>
      <c r="U771" s="172"/>
      <c r="V771" s="278"/>
    </row>
    <row r="772" spans="2:22" ht="13.5">
      <c r="B772" s="1128">
        <v>201502</v>
      </c>
      <c r="C772" s="197" t="s">
        <v>377</v>
      </c>
      <c r="D772" s="198" t="s">
        <v>804</v>
      </c>
      <c r="E772" s="1215" t="str">
        <f t="shared" si="5"/>
        <v>TRẦN THỊ THÚY HẰNG</v>
      </c>
      <c r="F772" s="298">
        <v>536.45299999999997</v>
      </c>
      <c r="G772" s="210">
        <v>252.303</v>
      </c>
      <c r="H772" s="208">
        <v>214.71799999999999</v>
      </c>
      <c r="I772" s="202">
        <v>11</v>
      </c>
      <c r="J772" s="411">
        <v>0.28571428571428598</v>
      </c>
      <c r="K772" s="413">
        <v>19.407923076923101</v>
      </c>
      <c r="L772" s="276">
        <v>1.1818181818181801</v>
      </c>
      <c r="M772" s="17"/>
      <c r="N772" s="205">
        <v>40</v>
      </c>
      <c r="O772" s="206">
        <v>29</v>
      </c>
      <c r="P772" s="206">
        <v>9</v>
      </c>
      <c r="Q772" s="241">
        <v>2</v>
      </c>
      <c r="R772" s="270">
        <v>0</v>
      </c>
      <c r="S772" s="210">
        <v>1</v>
      </c>
      <c r="T772" s="228">
        <v>2</v>
      </c>
      <c r="U772" s="208">
        <v>2</v>
      </c>
      <c r="V772" s="209">
        <v>0.18181818181818199</v>
      </c>
    </row>
    <row r="773" spans="2:22" ht="13.5">
      <c r="B773" s="1128">
        <v>201502</v>
      </c>
      <c r="C773" s="195" t="s">
        <v>377</v>
      </c>
      <c r="D773" s="196" t="s">
        <v>999</v>
      </c>
      <c r="E773" s="1214" t="str">
        <f t="shared" si="5"/>
        <v>NGUYỄN TRẦN QUỐC TOẢN</v>
      </c>
      <c r="F773" s="299">
        <v>255.03299999999999</v>
      </c>
      <c r="G773" s="50">
        <v>137.51499999999999</v>
      </c>
      <c r="H773" s="166">
        <v>107.26</v>
      </c>
      <c r="I773" s="68">
        <v>5</v>
      </c>
      <c r="J773" s="410">
        <v>0.28571428571428598</v>
      </c>
      <c r="K773" s="412">
        <v>19.645</v>
      </c>
      <c r="L773" s="277">
        <v>1.4</v>
      </c>
      <c r="M773" s="17"/>
      <c r="N773" s="22">
        <v>22</v>
      </c>
      <c r="O773" s="20">
        <v>12</v>
      </c>
      <c r="P773" s="20">
        <v>9</v>
      </c>
      <c r="Q773" s="240">
        <v>1</v>
      </c>
      <c r="R773" s="269">
        <v>0</v>
      </c>
      <c r="S773" s="50">
        <v>3</v>
      </c>
      <c r="T773" s="227">
        <v>6</v>
      </c>
      <c r="U773" s="172">
        <v>4</v>
      </c>
      <c r="V773" s="278">
        <v>0.4</v>
      </c>
    </row>
    <row r="774" spans="2:22" ht="13.5">
      <c r="B774" s="1128">
        <v>201502</v>
      </c>
      <c r="C774" s="197" t="s">
        <v>377</v>
      </c>
      <c r="D774" s="198" t="s">
        <v>1000</v>
      </c>
      <c r="E774" s="1215" t="str">
        <f t="shared" si="5"/>
        <v>NGUYỄN HỮU HIỀN</v>
      </c>
      <c r="F774" s="298">
        <v>177.911</v>
      </c>
      <c r="G774" s="210">
        <v>120.90300000000001</v>
      </c>
      <c r="H774" s="208">
        <v>120.90300000000001</v>
      </c>
      <c r="I774" s="202">
        <v>3</v>
      </c>
      <c r="J774" s="411">
        <v>0.19354838709677399</v>
      </c>
      <c r="K774" s="413">
        <v>40.301000000000002</v>
      </c>
      <c r="L774" s="276">
        <v>1</v>
      </c>
      <c r="M774" s="17"/>
      <c r="N774" s="205">
        <v>20</v>
      </c>
      <c r="O774" s="206">
        <v>13</v>
      </c>
      <c r="P774" s="206">
        <v>6</v>
      </c>
      <c r="Q774" s="241">
        <v>1</v>
      </c>
      <c r="R774" s="270">
        <v>0</v>
      </c>
      <c r="S774" s="210">
        <v>1</v>
      </c>
      <c r="T774" s="228">
        <v>8</v>
      </c>
      <c r="U774" s="208">
        <v>5</v>
      </c>
      <c r="V774" s="209">
        <v>0.71428571428571397</v>
      </c>
    </row>
    <row r="775" spans="2:22" ht="13.5">
      <c r="B775" s="1128">
        <v>201502</v>
      </c>
      <c r="C775" s="195" t="s">
        <v>377</v>
      </c>
      <c r="D775" s="196" t="s">
        <v>540</v>
      </c>
      <c r="E775" s="1214" t="str">
        <f t="shared" si="5"/>
        <v>NGUYỄN THỊ KIM HỒNG</v>
      </c>
      <c r="F775" s="299">
        <v>416.14</v>
      </c>
      <c r="G775" s="50">
        <v>220.71199999999999</v>
      </c>
      <c r="H775" s="166">
        <v>220.71199999999999</v>
      </c>
      <c r="I775" s="68">
        <v>14</v>
      </c>
      <c r="J775" s="410">
        <v>0.21212121212121199</v>
      </c>
      <c r="K775" s="412">
        <v>11.616421052631599</v>
      </c>
      <c r="L775" s="277">
        <v>1.3571428571428601</v>
      </c>
      <c r="M775" s="17"/>
      <c r="N775" s="22">
        <v>65</v>
      </c>
      <c r="O775" s="20">
        <v>44</v>
      </c>
      <c r="P775" s="20">
        <v>20</v>
      </c>
      <c r="Q775" s="240">
        <v>1</v>
      </c>
      <c r="R775" s="269">
        <v>4</v>
      </c>
      <c r="S775" s="50"/>
      <c r="T775" s="227">
        <v>2</v>
      </c>
      <c r="U775" s="172">
        <v>2</v>
      </c>
      <c r="V775" s="278">
        <v>9.5238095238095205E-2</v>
      </c>
    </row>
    <row r="776" spans="2:22" ht="13.5">
      <c r="B776" s="1128">
        <v>201502</v>
      </c>
      <c r="C776" s="197" t="s">
        <v>377</v>
      </c>
      <c r="D776" s="198" t="s">
        <v>471</v>
      </c>
      <c r="E776" s="1215" t="s">
        <v>1664</v>
      </c>
      <c r="F776" s="298">
        <v>275.13499999999999</v>
      </c>
      <c r="G776" s="210">
        <v>93.158000000000001</v>
      </c>
      <c r="H776" s="208">
        <v>82.378</v>
      </c>
      <c r="I776" s="202">
        <v>6</v>
      </c>
      <c r="J776" s="411">
        <v>7.9470198675496706E-2</v>
      </c>
      <c r="K776" s="413">
        <v>15.5263333333333</v>
      </c>
      <c r="L776" s="276">
        <v>1</v>
      </c>
      <c r="M776" s="17"/>
      <c r="N776" s="205">
        <v>75</v>
      </c>
      <c r="O776" s="206">
        <v>64</v>
      </c>
      <c r="P776" s="206">
        <v>9</v>
      </c>
      <c r="Q776" s="241">
        <v>2</v>
      </c>
      <c r="R776" s="270">
        <v>1</v>
      </c>
      <c r="S776" s="210"/>
      <c r="T776" s="228"/>
      <c r="U776" s="208"/>
      <c r="V776" s="209"/>
    </row>
    <row r="777" spans="2:22" ht="13.5">
      <c r="B777" s="1128">
        <v>201502</v>
      </c>
      <c r="C777" s="195" t="s">
        <v>377</v>
      </c>
      <c r="D777" s="196" t="s">
        <v>35</v>
      </c>
      <c r="E777" s="1214" t="str">
        <f t="shared" si="5"/>
        <v>NGUYỄN THU HẰNG</v>
      </c>
      <c r="F777" s="299">
        <v>339.87200000000001</v>
      </c>
      <c r="G777" s="50">
        <v>120.884</v>
      </c>
      <c r="H777" s="166">
        <v>130.261</v>
      </c>
      <c r="I777" s="68">
        <v>10</v>
      </c>
      <c r="J777" s="410">
        <v>0.13986013986014001</v>
      </c>
      <c r="K777" s="412">
        <v>10.9894545454545</v>
      </c>
      <c r="L777" s="277">
        <v>1.1000000000000001</v>
      </c>
      <c r="M777" s="17"/>
      <c r="N777" s="22">
        <v>70</v>
      </c>
      <c r="O777" s="20">
        <v>56</v>
      </c>
      <c r="P777" s="20">
        <v>14</v>
      </c>
      <c r="Q777" s="240">
        <v>0</v>
      </c>
      <c r="R777" s="269">
        <v>4</v>
      </c>
      <c r="S777" s="50"/>
      <c r="T777" s="227">
        <v>1</v>
      </c>
      <c r="U777" s="172">
        <v>1</v>
      </c>
      <c r="V777" s="278">
        <v>7.1428571428571397E-2</v>
      </c>
    </row>
    <row r="778" spans="2:22" ht="13.5">
      <c r="B778" s="1128">
        <v>201502</v>
      </c>
      <c r="C778" s="197" t="s">
        <v>377</v>
      </c>
      <c r="D778" s="198" t="s">
        <v>645</v>
      </c>
      <c r="E778" s="1215" t="str">
        <f t="shared" si="5"/>
        <v>NGUYỄN THỊ PHƯƠNG TRINH</v>
      </c>
      <c r="F778" s="298">
        <v>526.15300000000002</v>
      </c>
      <c r="G778" s="210">
        <v>225.68199999999999</v>
      </c>
      <c r="H778" s="208">
        <v>308.04500000000002</v>
      </c>
      <c r="I778" s="202">
        <v>11</v>
      </c>
      <c r="J778" s="411">
        <v>0.105769230769231</v>
      </c>
      <c r="K778" s="413">
        <v>14.105124999999999</v>
      </c>
      <c r="L778" s="276">
        <v>1.4545454545454499</v>
      </c>
      <c r="M778" s="17"/>
      <c r="N778" s="205">
        <v>104</v>
      </c>
      <c r="O778" s="206">
        <v>87</v>
      </c>
      <c r="P778" s="206">
        <v>10</v>
      </c>
      <c r="Q778" s="241">
        <v>7</v>
      </c>
      <c r="R778" s="270">
        <v>2</v>
      </c>
      <c r="S778" s="210"/>
      <c r="T778" s="228">
        <v>2</v>
      </c>
      <c r="U778" s="208">
        <v>2</v>
      </c>
      <c r="V778" s="209">
        <v>0.11764705882352899</v>
      </c>
    </row>
    <row r="779" spans="2:22" ht="13.5">
      <c r="B779" s="1128">
        <v>201502</v>
      </c>
      <c r="C779" s="195" t="s">
        <v>377</v>
      </c>
      <c r="D779" s="196" t="s">
        <v>558</v>
      </c>
      <c r="E779" s="1214" t="str">
        <f t="shared" si="5"/>
        <v>VÕ MẠNH KHA</v>
      </c>
      <c r="F779" s="299">
        <v>288.93400000000003</v>
      </c>
      <c r="G779" s="50">
        <v>188.40600000000001</v>
      </c>
      <c r="H779" s="166">
        <v>182.59100000000001</v>
      </c>
      <c r="I779" s="68">
        <v>10</v>
      </c>
      <c r="J779" s="410">
        <v>0.17857142857142899</v>
      </c>
      <c r="K779" s="412">
        <v>13.4575714285714</v>
      </c>
      <c r="L779" s="277">
        <v>1.4</v>
      </c>
      <c r="M779" s="17"/>
      <c r="N779" s="22">
        <v>57</v>
      </c>
      <c r="O779" s="20">
        <v>38</v>
      </c>
      <c r="P779" s="20">
        <v>13</v>
      </c>
      <c r="Q779" s="240">
        <v>6</v>
      </c>
      <c r="R779" s="269">
        <v>1</v>
      </c>
      <c r="S779" s="50"/>
      <c r="T779" s="227">
        <v>3</v>
      </c>
      <c r="U779" s="172">
        <v>1</v>
      </c>
      <c r="V779" s="278">
        <v>5.2631578947368397E-2</v>
      </c>
    </row>
    <row r="780" spans="2:22" ht="13.5">
      <c r="B780" s="1128">
        <v>201502</v>
      </c>
      <c r="C780" s="197" t="s">
        <v>377</v>
      </c>
      <c r="D780" s="198" t="s">
        <v>700</v>
      </c>
      <c r="E780" s="1215" t="str">
        <f t="shared" si="5"/>
        <v>ĐỖ THỊ THANH THÚY</v>
      </c>
      <c r="F780" s="298">
        <v>772.45500000000004</v>
      </c>
      <c r="G780" s="210">
        <v>285.19400000000002</v>
      </c>
      <c r="H780" s="208">
        <v>275.28199999999998</v>
      </c>
      <c r="I780" s="202">
        <v>11</v>
      </c>
      <c r="J780" s="411">
        <v>0.160583941605839</v>
      </c>
      <c r="K780" s="413">
        <v>19.012933333333301</v>
      </c>
      <c r="L780" s="276">
        <v>1.36363636363636</v>
      </c>
      <c r="M780" s="17"/>
      <c r="N780" s="205">
        <v>69</v>
      </c>
      <c r="O780" s="206">
        <v>52</v>
      </c>
      <c r="P780" s="206">
        <v>15</v>
      </c>
      <c r="Q780" s="241">
        <v>2</v>
      </c>
      <c r="R780" s="270">
        <v>5</v>
      </c>
      <c r="S780" s="210"/>
      <c r="T780" s="228">
        <v>6</v>
      </c>
      <c r="U780" s="208">
        <v>5</v>
      </c>
      <c r="V780" s="209">
        <v>0.29411764705882398</v>
      </c>
    </row>
    <row r="781" spans="2:22" ht="13.5">
      <c r="B781" s="1128">
        <v>201502</v>
      </c>
      <c r="C781" s="195" t="s">
        <v>377</v>
      </c>
      <c r="D781" s="196" t="s">
        <v>542</v>
      </c>
      <c r="E781" s="1214" t="str">
        <f t="shared" si="5"/>
        <v>NGUYỄN VĂN HẠNH</v>
      </c>
      <c r="F781" s="299">
        <v>460.73599999999999</v>
      </c>
      <c r="G781" s="50">
        <v>125.29300000000001</v>
      </c>
      <c r="H781" s="166">
        <v>116.833</v>
      </c>
      <c r="I781" s="68">
        <v>11</v>
      </c>
      <c r="J781" s="410">
        <v>0.11891891891891899</v>
      </c>
      <c r="K781" s="412">
        <v>10.4410833333333</v>
      </c>
      <c r="L781" s="277">
        <v>1.0909090909090899</v>
      </c>
      <c r="M781" s="17"/>
      <c r="N781" s="22">
        <v>91</v>
      </c>
      <c r="O781" s="20">
        <v>71</v>
      </c>
      <c r="P781" s="20">
        <v>15</v>
      </c>
      <c r="Q781" s="240">
        <v>5</v>
      </c>
      <c r="R781" s="269">
        <v>6</v>
      </c>
      <c r="S781" s="50"/>
      <c r="T781" s="227">
        <v>3</v>
      </c>
      <c r="U781" s="172">
        <v>3</v>
      </c>
      <c r="V781" s="278">
        <v>0.15</v>
      </c>
    </row>
    <row r="782" spans="2:22" ht="13.5">
      <c r="B782" s="1128">
        <v>201502</v>
      </c>
      <c r="C782" s="197" t="s">
        <v>377</v>
      </c>
      <c r="D782" s="198" t="s">
        <v>806</v>
      </c>
      <c r="E782" s="1215" t="str">
        <f t="shared" si="5"/>
        <v>PHẠM THỊ THANH TRÚC</v>
      </c>
      <c r="F782" s="298">
        <v>212.589</v>
      </c>
      <c r="G782" s="210">
        <v>125.509</v>
      </c>
      <c r="H782" s="208">
        <v>125.509</v>
      </c>
      <c r="I782" s="202">
        <v>7</v>
      </c>
      <c r="J782" s="411">
        <v>0.17499999999999999</v>
      </c>
      <c r="K782" s="413">
        <v>15.688625</v>
      </c>
      <c r="L782" s="276">
        <v>1.1428571428571399</v>
      </c>
      <c r="M782" s="17"/>
      <c r="N782" s="205">
        <v>41</v>
      </c>
      <c r="O782" s="206">
        <v>32</v>
      </c>
      <c r="P782" s="206">
        <v>9</v>
      </c>
      <c r="Q782" s="241">
        <v>0</v>
      </c>
      <c r="R782" s="270">
        <v>0</v>
      </c>
      <c r="S782" s="210"/>
      <c r="T782" s="228">
        <v>2</v>
      </c>
      <c r="U782" s="208">
        <v>2</v>
      </c>
      <c r="V782" s="209">
        <v>0.22222222222222199</v>
      </c>
    </row>
    <row r="783" spans="2:22" ht="13.5">
      <c r="B783" s="1128">
        <v>201502</v>
      </c>
      <c r="C783" s="195" t="s">
        <v>377</v>
      </c>
      <c r="D783" s="196" t="s">
        <v>559</v>
      </c>
      <c r="E783" s="1214" t="str">
        <f t="shared" si="5"/>
        <v>NGUYỄN QUÝ NHÂN</v>
      </c>
      <c r="F783" s="299">
        <v>274.87900000000002</v>
      </c>
      <c r="G783" s="50">
        <v>142.58799999999999</v>
      </c>
      <c r="H783" s="166">
        <v>117.14</v>
      </c>
      <c r="I783" s="68">
        <v>10</v>
      </c>
      <c r="J783" s="410">
        <v>0.18518518518518501</v>
      </c>
      <c r="K783" s="412">
        <v>11.8823333333333</v>
      </c>
      <c r="L783" s="277">
        <v>1.2</v>
      </c>
      <c r="M783" s="17"/>
      <c r="N783" s="22">
        <v>55</v>
      </c>
      <c r="O783" s="20">
        <v>41</v>
      </c>
      <c r="P783" s="20">
        <v>13</v>
      </c>
      <c r="Q783" s="240">
        <v>1</v>
      </c>
      <c r="R783" s="269">
        <v>0</v>
      </c>
      <c r="S783" s="50"/>
      <c r="T783" s="227">
        <v>2</v>
      </c>
      <c r="U783" s="172">
        <v>2</v>
      </c>
      <c r="V783" s="278">
        <v>0.14285714285714299</v>
      </c>
    </row>
    <row r="784" spans="2:22" ht="13.5">
      <c r="B784" s="1128">
        <v>201502</v>
      </c>
      <c r="C784" s="197" t="s">
        <v>378</v>
      </c>
      <c r="D784" s="198" t="s">
        <v>998</v>
      </c>
      <c r="E784" s="1215" t="s">
        <v>1668</v>
      </c>
      <c r="F784" s="298">
        <v>947.51800000000003</v>
      </c>
      <c r="G784" s="210">
        <v>423.75</v>
      </c>
      <c r="H784" s="208">
        <v>423.75</v>
      </c>
      <c r="I784" s="202">
        <v>26</v>
      </c>
      <c r="J784" s="411">
        <v>0.244131455399061</v>
      </c>
      <c r="K784" s="413">
        <v>13.669354838709699</v>
      </c>
      <c r="L784" s="276">
        <v>1.1923076923076901</v>
      </c>
      <c r="M784" s="17"/>
      <c r="N784" s="205">
        <v>121</v>
      </c>
      <c r="O784" s="206">
        <v>94</v>
      </c>
      <c r="P784" s="206">
        <v>22</v>
      </c>
      <c r="Q784" s="241">
        <v>5</v>
      </c>
      <c r="R784" s="270">
        <v>4</v>
      </c>
      <c r="S784" s="210">
        <v>4</v>
      </c>
      <c r="T784" s="228">
        <v>29</v>
      </c>
      <c r="U784" s="208">
        <v>16</v>
      </c>
      <c r="V784" s="209">
        <v>0.592592592592593</v>
      </c>
    </row>
    <row r="785" spans="2:22" ht="13.5">
      <c r="B785" s="1128">
        <v>201502</v>
      </c>
      <c r="C785" s="195" t="s">
        <v>378</v>
      </c>
      <c r="D785" s="196" t="s">
        <v>572</v>
      </c>
      <c r="E785" s="196" t="s">
        <v>1844</v>
      </c>
      <c r="F785" s="299">
        <v>417.49</v>
      </c>
      <c r="G785" s="50">
        <v>128.178</v>
      </c>
      <c r="H785" s="166">
        <v>128.178</v>
      </c>
      <c r="I785" s="68">
        <v>6</v>
      </c>
      <c r="J785" s="410">
        <v>0.14457831325301199</v>
      </c>
      <c r="K785" s="412">
        <v>18.311142857142901</v>
      </c>
      <c r="L785" s="277">
        <v>1.1666666666666701</v>
      </c>
      <c r="M785" s="17"/>
      <c r="N785" s="22">
        <v>42</v>
      </c>
      <c r="O785" s="20">
        <v>32</v>
      </c>
      <c r="P785" s="20">
        <v>6</v>
      </c>
      <c r="Q785" s="240">
        <v>4</v>
      </c>
      <c r="R785" s="269">
        <v>0</v>
      </c>
      <c r="S785" s="50"/>
      <c r="T785" s="227">
        <v>1</v>
      </c>
      <c r="U785" s="172">
        <v>1</v>
      </c>
      <c r="V785" s="278">
        <v>0.1</v>
      </c>
    </row>
    <row r="786" spans="2:22" ht="13.5">
      <c r="B786" s="1128">
        <v>201502</v>
      </c>
      <c r="C786" s="197" t="s">
        <v>378</v>
      </c>
      <c r="D786" s="198" t="s">
        <v>133</v>
      </c>
      <c r="E786" s="1215" t="str">
        <f t="shared" si="5"/>
        <v>LÊ THANH HUYỀN</v>
      </c>
      <c r="F786" s="298">
        <v>1530.9369999999999</v>
      </c>
      <c r="G786" s="210">
        <v>700.89599999999996</v>
      </c>
      <c r="H786" s="208">
        <v>670.298</v>
      </c>
      <c r="I786" s="202">
        <v>38</v>
      </c>
      <c r="J786" s="411">
        <v>0.20596205962059599</v>
      </c>
      <c r="K786" s="413">
        <v>15.2368695652174</v>
      </c>
      <c r="L786" s="276">
        <v>1.2105263157894699</v>
      </c>
      <c r="M786" s="17"/>
      <c r="N786" s="205">
        <v>185</v>
      </c>
      <c r="O786" s="206">
        <v>123</v>
      </c>
      <c r="P786" s="206">
        <v>57</v>
      </c>
      <c r="Q786" s="241">
        <v>5</v>
      </c>
      <c r="R786" s="270">
        <v>17</v>
      </c>
      <c r="S786" s="210">
        <v>1</v>
      </c>
      <c r="T786" s="228">
        <v>17</v>
      </c>
      <c r="U786" s="208">
        <v>11</v>
      </c>
      <c r="V786" s="209">
        <v>0.17741935483870999</v>
      </c>
    </row>
    <row r="787" spans="2:22" ht="13.5">
      <c r="B787" s="1128">
        <v>201502</v>
      </c>
      <c r="C787" s="195" t="s">
        <v>378</v>
      </c>
      <c r="D787" s="196" t="s">
        <v>570</v>
      </c>
      <c r="E787" s="1214" t="str">
        <f t="shared" si="5"/>
        <v>NGUYỄN THỊ ĐÀO</v>
      </c>
      <c r="F787" s="299">
        <v>504.452</v>
      </c>
      <c r="G787" s="50">
        <v>241.38200000000001</v>
      </c>
      <c r="H787" s="166">
        <v>205.76499999999999</v>
      </c>
      <c r="I787" s="68">
        <v>10</v>
      </c>
      <c r="J787" s="410">
        <v>0.10752688172043</v>
      </c>
      <c r="K787" s="412">
        <v>20.115166666666699</v>
      </c>
      <c r="L787" s="277">
        <v>1.2</v>
      </c>
      <c r="M787" s="17"/>
      <c r="N787" s="22">
        <v>87</v>
      </c>
      <c r="O787" s="20">
        <v>64</v>
      </c>
      <c r="P787" s="20">
        <v>14</v>
      </c>
      <c r="Q787" s="240">
        <v>9</v>
      </c>
      <c r="R787" s="269">
        <v>18</v>
      </c>
      <c r="S787" s="50"/>
      <c r="T787" s="227">
        <v>6</v>
      </c>
      <c r="U787" s="172">
        <v>3</v>
      </c>
      <c r="V787" s="278">
        <v>0.13043478260869601</v>
      </c>
    </row>
    <row r="788" spans="2:22" ht="13.5">
      <c r="B788" s="1128">
        <v>201502</v>
      </c>
      <c r="C788" s="197" t="s">
        <v>378</v>
      </c>
      <c r="D788" s="198" t="s">
        <v>608</v>
      </c>
      <c r="E788" s="1215" t="str">
        <f t="shared" si="5"/>
        <v>NGUYỄN THỊ NGỌC LAN</v>
      </c>
      <c r="F788" s="298">
        <v>225.755</v>
      </c>
      <c r="G788" s="210">
        <v>149.06200000000001</v>
      </c>
      <c r="H788" s="208">
        <v>149.06200000000001</v>
      </c>
      <c r="I788" s="202">
        <v>11</v>
      </c>
      <c r="J788" s="411">
        <v>0.18181818181818199</v>
      </c>
      <c r="K788" s="413">
        <v>13.551090909090901</v>
      </c>
      <c r="L788" s="276">
        <v>1</v>
      </c>
      <c r="M788" s="17"/>
      <c r="N788" s="205">
        <v>59</v>
      </c>
      <c r="O788" s="206">
        <v>42</v>
      </c>
      <c r="P788" s="206">
        <v>13</v>
      </c>
      <c r="Q788" s="241">
        <v>4</v>
      </c>
      <c r="R788" s="270">
        <v>5</v>
      </c>
      <c r="S788" s="210">
        <v>1</v>
      </c>
      <c r="T788" s="228">
        <v>1</v>
      </c>
      <c r="U788" s="208">
        <v>1</v>
      </c>
      <c r="V788" s="209">
        <v>5.8823529411764698E-2</v>
      </c>
    </row>
    <row r="789" spans="2:22" ht="13.5">
      <c r="B789" s="1128">
        <v>201502</v>
      </c>
      <c r="C789" s="195" t="s">
        <v>378</v>
      </c>
      <c r="D789" s="196" t="s">
        <v>913</v>
      </c>
      <c r="E789" s="1216" t="s">
        <v>1242</v>
      </c>
      <c r="F789" s="299">
        <v>62.326999999999998</v>
      </c>
      <c r="G789" s="50">
        <v>52.162999999999997</v>
      </c>
      <c r="H789" s="166">
        <v>52.162999999999997</v>
      </c>
      <c r="I789" s="68">
        <v>3</v>
      </c>
      <c r="J789" s="410">
        <v>0.24</v>
      </c>
      <c r="K789" s="412">
        <v>17.3876666666667</v>
      </c>
      <c r="L789" s="277">
        <v>1</v>
      </c>
      <c r="M789" s="17"/>
      <c r="N789" s="22">
        <v>14</v>
      </c>
      <c r="O789" s="20">
        <v>9</v>
      </c>
      <c r="P789" s="20">
        <v>4</v>
      </c>
      <c r="Q789" s="240">
        <v>1</v>
      </c>
      <c r="R789" s="269">
        <v>0</v>
      </c>
      <c r="S789" s="50"/>
      <c r="T789" s="227">
        <v>3</v>
      </c>
      <c r="U789" s="172">
        <v>3</v>
      </c>
      <c r="V789" s="278">
        <v>0.6</v>
      </c>
    </row>
    <row r="790" spans="2:22" ht="13.5">
      <c r="B790" s="1128">
        <v>201502</v>
      </c>
      <c r="C790" s="197" t="s">
        <v>378</v>
      </c>
      <c r="D790" s="198" t="s">
        <v>728</v>
      </c>
      <c r="E790" s="1215" t="s">
        <v>1667</v>
      </c>
      <c r="F790" s="298">
        <v>516.75199999999995</v>
      </c>
      <c r="G790" s="210">
        <v>146.23099999999999</v>
      </c>
      <c r="H790" s="208">
        <v>146.23099999999999</v>
      </c>
      <c r="I790" s="202">
        <v>10</v>
      </c>
      <c r="J790" s="411">
        <v>0.10752688172043</v>
      </c>
      <c r="K790" s="413">
        <v>12.185916666666699</v>
      </c>
      <c r="L790" s="276">
        <v>1.2</v>
      </c>
      <c r="M790" s="17"/>
      <c r="N790" s="205">
        <v>94</v>
      </c>
      <c r="O790" s="206">
        <v>70</v>
      </c>
      <c r="P790" s="206">
        <v>20</v>
      </c>
      <c r="Q790" s="241">
        <v>4</v>
      </c>
      <c r="R790" s="270">
        <v>7</v>
      </c>
      <c r="S790" s="210">
        <v>1</v>
      </c>
      <c r="T790" s="228">
        <v>8</v>
      </c>
      <c r="U790" s="208">
        <v>4</v>
      </c>
      <c r="V790" s="209">
        <v>0.16666666666666699</v>
      </c>
    </row>
    <row r="791" spans="2:22" ht="13.5">
      <c r="B791" s="1128">
        <v>201502</v>
      </c>
      <c r="C791" s="195" t="s">
        <v>378</v>
      </c>
      <c r="D791" s="196" t="s">
        <v>136</v>
      </c>
      <c r="E791" s="1214" t="str">
        <f t="shared" ref="E791:E797" si="6">VLOOKUP(D791,$D$799:$E$834,2,0)</f>
        <v>NGUYỄN THỊ BÌNH</v>
      </c>
      <c r="F791" s="299">
        <v>579.65599999999995</v>
      </c>
      <c r="G791" s="50">
        <v>216.35300000000001</v>
      </c>
      <c r="H791" s="166">
        <v>218.44300000000001</v>
      </c>
      <c r="I791" s="68">
        <v>10</v>
      </c>
      <c r="J791" s="410">
        <v>0.2</v>
      </c>
      <c r="K791" s="412">
        <v>15.453785714285701</v>
      </c>
      <c r="L791" s="277">
        <v>1.4</v>
      </c>
      <c r="M791" s="17"/>
      <c r="N791" s="22">
        <v>50</v>
      </c>
      <c r="O791" s="20">
        <v>36</v>
      </c>
      <c r="P791" s="20">
        <v>7</v>
      </c>
      <c r="Q791" s="240">
        <v>7</v>
      </c>
      <c r="R791" s="269">
        <v>0</v>
      </c>
      <c r="S791" s="50"/>
      <c r="T791" s="227"/>
      <c r="U791" s="172"/>
      <c r="V791" s="278"/>
    </row>
    <row r="792" spans="2:22" ht="13.5">
      <c r="B792" s="1128">
        <v>201502</v>
      </c>
      <c r="C792" s="197" t="s">
        <v>378</v>
      </c>
      <c r="D792" s="198" t="s">
        <v>571</v>
      </c>
      <c r="E792" s="1215" t="str">
        <f t="shared" si="6"/>
        <v>CHU THỊ ÁI THƯƠNG</v>
      </c>
      <c r="F792" s="298">
        <v>752.76499999999999</v>
      </c>
      <c r="G792" s="210">
        <v>276.78899999999999</v>
      </c>
      <c r="H792" s="208">
        <v>276.78899999999999</v>
      </c>
      <c r="I792" s="202">
        <v>17</v>
      </c>
      <c r="J792" s="411">
        <v>0.19428571428571401</v>
      </c>
      <c r="K792" s="413">
        <v>11.532875000000001</v>
      </c>
      <c r="L792" s="276">
        <v>1.4117647058823499</v>
      </c>
      <c r="M792" s="17"/>
      <c r="N792" s="205">
        <v>89</v>
      </c>
      <c r="O792" s="206">
        <v>70</v>
      </c>
      <c r="P792" s="206">
        <v>14</v>
      </c>
      <c r="Q792" s="241">
        <v>5</v>
      </c>
      <c r="R792" s="270">
        <v>0</v>
      </c>
      <c r="S792" s="210"/>
      <c r="T792" s="228">
        <v>3</v>
      </c>
      <c r="U792" s="208">
        <v>2</v>
      </c>
      <c r="V792" s="209">
        <v>0.105263157894737</v>
      </c>
    </row>
    <row r="793" spans="2:22" ht="13.5">
      <c r="B793" s="1128">
        <v>201502</v>
      </c>
      <c r="C793" s="195" t="s">
        <v>378</v>
      </c>
      <c r="D793" s="196" t="s">
        <v>646</v>
      </c>
      <c r="E793" s="1214"/>
      <c r="F793" s="299">
        <v>434.709</v>
      </c>
      <c r="G793" s="50">
        <v>202.608</v>
      </c>
      <c r="H793" s="166">
        <v>223.75</v>
      </c>
      <c r="I793" s="68">
        <v>17</v>
      </c>
      <c r="J793" s="410">
        <v>0.45333333333333298</v>
      </c>
      <c r="K793" s="412">
        <v>11.9181176470588</v>
      </c>
      <c r="L793" s="277">
        <v>1</v>
      </c>
      <c r="M793" s="17"/>
      <c r="N793" s="22">
        <v>38</v>
      </c>
      <c r="O793" s="20">
        <v>27</v>
      </c>
      <c r="P793" s="20">
        <v>9</v>
      </c>
      <c r="Q793" s="240">
        <v>2</v>
      </c>
      <c r="R793" s="269">
        <v>0</v>
      </c>
      <c r="S793" s="50"/>
      <c r="T793" s="227">
        <v>1</v>
      </c>
      <c r="U793" s="172">
        <v>1</v>
      </c>
      <c r="V793" s="278">
        <v>9.0909090909090898E-2</v>
      </c>
    </row>
    <row r="794" spans="2:22" ht="13.5">
      <c r="B794" s="1128">
        <v>201502</v>
      </c>
      <c r="C794" s="197" t="s">
        <v>378</v>
      </c>
      <c r="D794" s="198" t="s">
        <v>573</v>
      </c>
      <c r="E794" s="1215"/>
      <c r="F794" s="298">
        <v>231.297</v>
      </c>
      <c r="G794" s="210">
        <v>118.842</v>
      </c>
      <c r="H794" s="208">
        <v>118.842</v>
      </c>
      <c r="I794" s="202">
        <v>11</v>
      </c>
      <c r="J794" s="411">
        <v>0.23913043478260901</v>
      </c>
      <c r="K794" s="413">
        <v>9.9034999999999993</v>
      </c>
      <c r="L794" s="276">
        <v>1.0909090909090899</v>
      </c>
      <c r="M794" s="17"/>
      <c r="N794" s="205">
        <v>51</v>
      </c>
      <c r="O794" s="206">
        <v>39</v>
      </c>
      <c r="P794" s="206">
        <v>11</v>
      </c>
      <c r="Q794" s="241">
        <v>1</v>
      </c>
      <c r="R794" s="270">
        <v>0</v>
      </c>
      <c r="S794" s="210">
        <v>2</v>
      </c>
      <c r="T794" s="228">
        <v>8</v>
      </c>
      <c r="U794" s="208">
        <v>5</v>
      </c>
      <c r="V794" s="209">
        <v>0.41666666666666702</v>
      </c>
    </row>
    <row r="795" spans="2:22" ht="13.5">
      <c r="B795" s="1128">
        <v>201502</v>
      </c>
      <c r="C795" s="195" t="s">
        <v>378</v>
      </c>
      <c r="D795" s="196" t="s">
        <v>703</v>
      </c>
      <c r="E795" s="1214" t="str">
        <f t="shared" si="6"/>
        <v>NGUYỄN THỊ KIM CHUNG</v>
      </c>
      <c r="F795" s="299">
        <v>313.048</v>
      </c>
      <c r="G795" s="50">
        <v>148.13999999999999</v>
      </c>
      <c r="H795" s="166">
        <v>145.041</v>
      </c>
      <c r="I795" s="68">
        <v>11</v>
      </c>
      <c r="J795" s="410">
        <v>0.22680412371134001</v>
      </c>
      <c r="K795" s="412">
        <v>11.3953846153846</v>
      </c>
      <c r="L795" s="277">
        <v>1.1818181818181801</v>
      </c>
      <c r="M795" s="17"/>
      <c r="N795" s="22">
        <v>49</v>
      </c>
      <c r="O795" s="20">
        <v>30</v>
      </c>
      <c r="P795" s="20">
        <v>16</v>
      </c>
      <c r="Q795" s="240">
        <v>3</v>
      </c>
      <c r="R795" s="269">
        <v>7</v>
      </c>
      <c r="S795" s="50">
        <v>2</v>
      </c>
      <c r="T795" s="227">
        <v>6</v>
      </c>
      <c r="U795" s="172">
        <v>3</v>
      </c>
      <c r="V795" s="278">
        <v>0.157894736842105</v>
      </c>
    </row>
    <row r="796" spans="2:22" ht="13.5">
      <c r="B796" s="1128">
        <v>201502</v>
      </c>
      <c r="C796" s="197" t="s">
        <v>378</v>
      </c>
      <c r="D796" s="198" t="s">
        <v>131</v>
      </c>
      <c r="E796" s="1215" t="str">
        <f t="shared" si="6"/>
        <v>MAI QUỐC HUY</v>
      </c>
      <c r="F796" s="298">
        <v>1126.5329999999999</v>
      </c>
      <c r="G796" s="210">
        <v>587.46799999999996</v>
      </c>
      <c r="H796" s="208">
        <v>579.298</v>
      </c>
      <c r="I796" s="202">
        <v>17</v>
      </c>
      <c r="J796" s="411">
        <v>0.164251207729469</v>
      </c>
      <c r="K796" s="413">
        <v>26.7030909090909</v>
      </c>
      <c r="L796" s="276">
        <v>1.29411764705882</v>
      </c>
      <c r="M796" s="17"/>
      <c r="N796" s="205">
        <v>102</v>
      </c>
      <c r="O796" s="206">
        <v>73</v>
      </c>
      <c r="P796" s="206">
        <v>27</v>
      </c>
      <c r="Q796" s="241">
        <v>2</v>
      </c>
      <c r="R796" s="270">
        <v>6</v>
      </c>
      <c r="S796" s="210"/>
      <c r="T796" s="228">
        <v>3</v>
      </c>
      <c r="U796" s="208">
        <v>3</v>
      </c>
      <c r="V796" s="209">
        <v>0.10344827586206901</v>
      </c>
    </row>
    <row r="797" spans="2:22" ht="13.5">
      <c r="B797" s="1128">
        <v>201502</v>
      </c>
      <c r="C797" s="195" t="s">
        <v>378</v>
      </c>
      <c r="D797" s="196" t="s">
        <v>130</v>
      </c>
      <c r="E797" s="1214" t="str">
        <f t="shared" si="6"/>
        <v>NGUYỄN VĂN CÔNG</v>
      </c>
      <c r="F797" s="299">
        <v>1265.6189999999999</v>
      </c>
      <c r="G797" s="50">
        <v>477.363</v>
      </c>
      <c r="H797" s="166">
        <v>477.363</v>
      </c>
      <c r="I797" s="68">
        <v>37</v>
      </c>
      <c r="J797" s="410">
        <v>0.20963172804532601</v>
      </c>
      <c r="K797" s="412">
        <v>11.3657857142857</v>
      </c>
      <c r="L797" s="277">
        <v>1.13513513513514</v>
      </c>
      <c r="M797" s="17"/>
      <c r="N797" s="22">
        <v>176</v>
      </c>
      <c r="O797" s="20">
        <v>142</v>
      </c>
      <c r="P797" s="20">
        <v>27</v>
      </c>
      <c r="Q797" s="240">
        <v>7</v>
      </c>
      <c r="R797" s="269">
        <v>21</v>
      </c>
      <c r="S797" s="50"/>
      <c r="T797" s="227">
        <v>20</v>
      </c>
      <c r="U797" s="172">
        <v>11</v>
      </c>
      <c r="V797" s="278">
        <v>0.32352941176470601</v>
      </c>
    </row>
    <row r="798" spans="2:22" ht="13.5">
      <c r="B798" s="1128">
        <v>201502</v>
      </c>
      <c r="C798" s="197" t="s">
        <v>378</v>
      </c>
      <c r="D798" s="198" t="s">
        <v>1002</v>
      </c>
      <c r="E798" s="1215" t="s">
        <v>1181</v>
      </c>
      <c r="F798" s="298">
        <v>276.93</v>
      </c>
      <c r="G798" s="210">
        <v>226.35400000000001</v>
      </c>
      <c r="H798" s="208">
        <v>226.35400000000001</v>
      </c>
      <c r="I798" s="202">
        <v>14</v>
      </c>
      <c r="J798" s="411">
        <v>0.43076923076923102</v>
      </c>
      <c r="K798" s="413">
        <v>14.147125000000001</v>
      </c>
      <c r="L798" s="276">
        <v>1.1428571428571399</v>
      </c>
      <c r="M798" s="17"/>
      <c r="N798" s="205">
        <v>46</v>
      </c>
      <c r="O798" s="206">
        <v>32</v>
      </c>
      <c r="P798" s="206">
        <v>8</v>
      </c>
      <c r="Q798" s="241">
        <v>6</v>
      </c>
      <c r="R798" s="270">
        <v>0</v>
      </c>
      <c r="S798" s="210">
        <v>7</v>
      </c>
      <c r="T798" s="228">
        <v>20</v>
      </c>
      <c r="U798" s="208">
        <v>10</v>
      </c>
      <c r="V798" s="209">
        <v>0.71428571428571397</v>
      </c>
    </row>
    <row r="799" spans="2:22" ht="13.5">
      <c r="B799" s="1128">
        <v>201501</v>
      </c>
      <c r="C799" s="197" t="s">
        <v>377</v>
      </c>
      <c r="D799" s="198" t="s">
        <v>801</v>
      </c>
      <c r="E799" s="1215" t="s">
        <v>802</v>
      </c>
      <c r="F799" s="298">
        <v>559.00199999999973</v>
      </c>
      <c r="G799" s="210">
        <v>664.03300000000002</v>
      </c>
      <c r="H799" s="208">
        <v>559.00199999999995</v>
      </c>
      <c r="I799" s="202">
        <v>20</v>
      </c>
      <c r="J799" s="411">
        <v>0.449438202247191</v>
      </c>
      <c r="K799" s="413">
        <v>21.4204193548387</v>
      </c>
      <c r="L799" s="276">
        <v>1.55</v>
      </c>
      <c r="M799" s="17" t="s">
        <v>172</v>
      </c>
      <c r="N799" s="205">
        <v>56</v>
      </c>
      <c r="O799" s="206">
        <v>40</v>
      </c>
      <c r="P799" s="206">
        <v>15</v>
      </c>
      <c r="Q799" s="241">
        <v>1</v>
      </c>
      <c r="R799" s="270">
        <v>0</v>
      </c>
      <c r="S799" s="210">
        <v>5</v>
      </c>
      <c r="T799" s="228">
        <v>18</v>
      </c>
      <c r="U799" s="208">
        <v>12</v>
      </c>
      <c r="V799" s="209">
        <v>0.75</v>
      </c>
    </row>
    <row r="800" spans="2:22" ht="13.5">
      <c r="B800" s="1128">
        <v>201501</v>
      </c>
      <c r="C800" s="195" t="s">
        <v>377</v>
      </c>
      <c r="D800" s="196" t="s">
        <v>560</v>
      </c>
      <c r="E800" s="1214" t="s">
        <v>556</v>
      </c>
      <c r="F800" s="299">
        <v>106.53899999999994</v>
      </c>
      <c r="G800" s="50">
        <v>105.857</v>
      </c>
      <c r="H800" s="166">
        <v>106.539</v>
      </c>
      <c r="I800" s="68">
        <v>6</v>
      </c>
      <c r="J800" s="410">
        <v>9.375E-2</v>
      </c>
      <c r="K800" s="412">
        <v>26.46425</v>
      </c>
      <c r="L800" s="277">
        <v>0.66666666666666696</v>
      </c>
      <c r="M800" s="17" t="s">
        <v>172</v>
      </c>
      <c r="N800" s="22">
        <v>72</v>
      </c>
      <c r="O800" s="20">
        <v>57</v>
      </c>
      <c r="P800" s="20">
        <v>11</v>
      </c>
      <c r="Q800" s="240">
        <v>4</v>
      </c>
      <c r="R800" s="269">
        <v>1</v>
      </c>
      <c r="S800" s="50">
        <v>1</v>
      </c>
      <c r="T800" s="227">
        <v>16</v>
      </c>
      <c r="U800" s="172">
        <v>6</v>
      </c>
      <c r="V800" s="278">
        <v>0.4</v>
      </c>
    </row>
    <row r="801" spans="2:22" ht="13.5">
      <c r="B801" s="1128">
        <v>201501</v>
      </c>
      <c r="C801" s="197" t="s">
        <v>377</v>
      </c>
      <c r="D801" s="198" t="s">
        <v>561</v>
      </c>
      <c r="E801" s="1215" t="s">
        <v>1671</v>
      </c>
      <c r="F801" s="298">
        <v>99.097999999999999</v>
      </c>
      <c r="G801" s="210">
        <v>109.23699999999999</v>
      </c>
      <c r="H801" s="208">
        <v>99.097999999999999</v>
      </c>
      <c r="I801" s="202">
        <v>9</v>
      </c>
      <c r="J801" s="411">
        <v>0.169811320754717</v>
      </c>
      <c r="K801" s="413">
        <v>12.1374444444444</v>
      </c>
      <c r="L801" s="276">
        <v>1</v>
      </c>
      <c r="M801" s="17" t="s">
        <v>172</v>
      </c>
      <c r="N801" s="205">
        <v>52</v>
      </c>
      <c r="O801" s="206">
        <v>35</v>
      </c>
      <c r="P801" s="206">
        <v>12</v>
      </c>
      <c r="Q801" s="241">
        <v>5</v>
      </c>
      <c r="R801" s="270">
        <v>4</v>
      </c>
      <c r="S801" s="210"/>
      <c r="T801" s="228">
        <v>2</v>
      </c>
      <c r="U801" s="208">
        <v>2</v>
      </c>
      <c r="V801" s="209">
        <v>0.11764705882352941</v>
      </c>
    </row>
    <row r="802" spans="2:22" ht="13.5">
      <c r="B802" s="1128">
        <v>201501</v>
      </c>
      <c r="C802" s="195" t="s">
        <v>377</v>
      </c>
      <c r="D802" s="196" t="s">
        <v>803</v>
      </c>
      <c r="E802" s="1214" t="s">
        <v>912</v>
      </c>
      <c r="F802" s="299">
        <v>202.36999999999998</v>
      </c>
      <c r="G802" s="50">
        <v>213.102</v>
      </c>
      <c r="H802" s="166">
        <v>202.37</v>
      </c>
      <c r="I802" s="68">
        <v>10</v>
      </c>
      <c r="J802" s="410">
        <v>0.37037037037037002</v>
      </c>
      <c r="K802" s="412">
        <v>17.758500000000002</v>
      </c>
      <c r="L802" s="277">
        <v>1.2</v>
      </c>
      <c r="M802" s="17" t="s">
        <v>172</v>
      </c>
      <c r="N802" s="22">
        <v>29</v>
      </c>
      <c r="O802" s="20">
        <v>19</v>
      </c>
      <c r="P802" s="20">
        <v>9</v>
      </c>
      <c r="Q802" s="240">
        <v>1</v>
      </c>
      <c r="R802" s="269">
        <v>0</v>
      </c>
      <c r="S802" s="50">
        <v>1</v>
      </c>
      <c r="T802" s="227">
        <v>3</v>
      </c>
      <c r="U802" s="172">
        <v>3</v>
      </c>
      <c r="V802" s="278">
        <v>0.3</v>
      </c>
    </row>
    <row r="803" spans="2:22" ht="13.5">
      <c r="B803" s="1128">
        <v>201501</v>
      </c>
      <c r="C803" s="197" t="s">
        <v>377</v>
      </c>
      <c r="D803" s="198" t="s">
        <v>553</v>
      </c>
      <c r="E803" s="1215" t="s">
        <v>552</v>
      </c>
      <c r="F803" s="298">
        <v>146.03900000000002</v>
      </c>
      <c r="G803" s="210">
        <v>165.465</v>
      </c>
      <c r="H803" s="208">
        <v>146.03899999999999</v>
      </c>
      <c r="I803" s="202">
        <v>8</v>
      </c>
      <c r="J803" s="411">
        <v>0.15686274509803899</v>
      </c>
      <c r="K803" s="413">
        <v>20.683125</v>
      </c>
      <c r="L803" s="276">
        <v>1</v>
      </c>
      <c r="M803" s="17" t="s">
        <v>172</v>
      </c>
      <c r="N803" s="205">
        <v>45</v>
      </c>
      <c r="O803" s="206">
        <v>33</v>
      </c>
      <c r="P803" s="206">
        <v>12</v>
      </c>
      <c r="Q803" s="241">
        <v>0</v>
      </c>
      <c r="R803" s="270">
        <v>15</v>
      </c>
      <c r="S803" s="210"/>
      <c r="T803" s="228">
        <v>3</v>
      </c>
      <c r="U803" s="208">
        <v>2</v>
      </c>
      <c r="V803" s="209">
        <v>0.16666666666666666</v>
      </c>
    </row>
    <row r="804" spans="2:22" ht="13.5">
      <c r="B804" s="1128">
        <v>201501</v>
      </c>
      <c r="C804" s="195" t="s">
        <v>377</v>
      </c>
      <c r="D804" s="196" t="s">
        <v>64</v>
      </c>
      <c r="E804" s="1214" t="s">
        <v>65</v>
      </c>
      <c r="F804" s="299">
        <v>497.28899999999976</v>
      </c>
      <c r="G804" s="50">
        <v>493.93900000000002</v>
      </c>
      <c r="H804" s="166">
        <v>497.28899999999999</v>
      </c>
      <c r="I804" s="68">
        <v>26</v>
      </c>
      <c r="J804" s="410">
        <v>0.22608695652173899</v>
      </c>
      <c r="K804" s="412">
        <v>15.435593750000001</v>
      </c>
      <c r="L804" s="277">
        <v>1.2307692307692299</v>
      </c>
      <c r="M804" s="17" t="s">
        <v>172</v>
      </c>
      <c r="N804" s="22">
        <v>118</v>
      </c>
      <c r="O804" s="20">
        <v>95</v>
      </c>
      <c r="P804" s="20">
        <v>20</v>
      </c>
      <c r="Q804" s="240">
        <v>3</v>
      </c>
      <c r="R804" s="269">
        <v>4</v>
      </c>
      <c r="S804" s="50"/>
      <c r="T804" s="227">
        <v>10</v>
      </c>
      <c r="U804" s="172">
        <v>6</v>
      </c>
      <c r="V804" s="278">
        <v>0.2608695652173913</v>
      </c>
    </row>
    <row r="805" spans="2:22" ht="13.5">
      <c r="B805" s="1128">
        <v>201501</v>
      </c>
      <c r="C805" s="197" t="s">
        <v>377</v>
      </c>
      <c r="D805" s="198" t="s">
        <v>138</v>
      </c>
      <c r="E805" s="1215" t="s">
        <v>145</v>
      </c>
      <c r="F805" s="298">
        <v>129.45500000000004</v>
      </c>
      <c r="G805" s="210">
        <v>129.45500000000001</v>
      </c>
      <c r="H805" s="208">
        <v>129.45500000000001</v>
      </c>
      <c r="I805" s="202">
        <v>9</v>
      </c>
      <c r="J805" s="411">
        <v>0.17142857142857101</v>
      </c>
      <c r="K805" s="413">
        <v>16.181875000000002</v>
      </c>
      <c r="L805" s="276">
        <v>0.88888888888888895</v>
      </c>
      <c r="M805" s="17" t="s">
        <v>172</v>
      </c>
      <c r="N805" s="205">
        <v>52</v>
      </c>
      <c r="O805" s="206">
        <v>39</v>
      </c>
      <c r="P805" s="206">
        <v>12</v>
      </c>
      <c r="Q805" s="241">
        <v>1</v>
      </c>
      <c r="R805" s="270">
        <v>4</v>
      </c>
      <c r="S805" s="210"/>
      <c r="T805" s="228">
        <v>3</v>
      </c>
      <c r="U805" s="208">
        <v>2</v>
      </c>
      <c r="V805" s="209">
        <v>0.15384615384615385</v>
      </c>
    </row>
    <row r="806" spans="2:22" ht="13.5">
      <c r="B806" s="1128">
        <v>201501</v>
      </c>
      <c r="C806" s="195" t="s">
        <v>377</v>
      </c>
      <c r="D806" s="196" t="s">
        <v>643</v>
      </c>
      <c r="E806" s="1214" t="s">
        <v>1660</v>
      </c>
      <c r="F806" s="299">
        <v>474.16000000000008</v>
      </c>
      <c r="G806" s="50">
        <v>543.572</v>
      </c>
      <c r="H806" s="166">
        <v>474.16</v>
      </c>
      <c r="I806" s="68">
        <v>18</v>
      </c>
      <c r="J806" s="410">
        <v>0.168224299065421</v>
      </c>
      <c r="K806" s="412">
        <v>21.74288</v>
      </c>
      <c r="L806" s="277">
        <v>1.3888888888888899</v>
      </c>
      <c r="M806" s="17" t="s">
        <v>172</v>
      </c>
      <c r="N806" s="22">
        <v>116</v>
      </c>
      <c r="O806" s="20">
        <v>91</v>
      </c>
      <c r="P806" s="20">
        <v>24</v>
      </c>
      <c r="Q806" s="240">
        <v>1</v>
      </c>
      <c r="R806" s="269">
        <v>4</v>
      </c>
      <c r="S806" s="50">
        <v>1</v>
      </c>
      <c r="T806" s="227">
        <v>21</v>
      </c>
      <c r="U806" s="172">
        <v>12</v>
      </c>
      <c r="V806" s="278">
        <v>0.48</v>
      </c>
    </row>
    <row r="807" spans="2:22" ht="13.5">
      <c r="B807" s="1128">
        <v>201501</v>
      </c>
      <c r="C807" s="197" t="s">
        <v>377</v>
      </c>
      <c r="D807" s="198" t="s">
        <v>644</v>
      </c>
      <c r="E807" s="1215" t="s">
        <v>695</v>
      </c>
      <c r="F807" s="298">
        <v>-163.81200000000007</v>
      </c>
      <c r="G807" s="210">
        <v>-303.99900000000002</v>
      </c>
      <c r="H807" s="208">
        <v>-163.81200000000001</v>
      </c>
      <c r="I807" s="202">
        <v>16</v>
      </c>
      <c r="J807" s="411">
        <v>0.34782608695652201</v>
      </c>
      <c r="K807" s="413">
        <v>-15.9999473684211</v>
      </c>
      <c r="L807" s="276">
        <v>1.1875</v>
      </c>
      <c r="M807" s="17" t="s">
        <v>172</v>
      </c>
      <c r="N807" s="205">
        <v>47</v>
      </c>
      <c r="O807" s="206">
        <v>40</v>
      </c>
      <c r="P807" s="206">
        <v>5</v>
      </c>
      <c r="Q807" s="241">
        <v>2</v>
      </c>
      <c r="R807" s="270">
        <v>1</v>
      </c>
      <c r="S807" s="210"/>
      <c r="T807" s="228">
        <v>3</v>
      </c>
      <c r="U807" s="208">
        <v>2</v>
      </c>
      <c r="V807" s="209">
        <v>0.2857142857142857</v>
      </c>
    </row>
    <row r="808" spans="2:22" ht="13.5">
      <c r="B808" s="1128">
        <v>201501</v>
      </c>
      <c r="C808" s="195" t="s">
        <v>377</v>
      </c>
      <c r="D808" s="196" t="s">
        <v>702</v>
      </c>
      <c r="E808" s="1214" t="s">
        <v>1662</v>
      </c>
      <c r="F808" s="299">
        <v>197.58200000000002</v>
      </c>
      <c r="G808" s="50">
        <v>191.62700000000001</v>
      </c>
      <c r="H808" s="166">
        <v>197.58199999999999</v>
      </c>
      <c r="I808" s="68">
        <v>9</v>
      </c>
      <c r="J808" s="410">
        <v>0.33333333333333298</v>
      </c>
      <c r="K808" s="412">
        <v>12.775133333333301</v>
      </c>
      <c r="L808" s="277">
        <v>1.6666666666666701</v>
      </c>
      <c r="M808" s="17" t="s">
        <v>172</v>
      </c>
      <c r="N808" s="22">
        <v>28</v>
      </c>
      <c r="O808" s="20">
        <v>20</v>
      </c>
      <c r="P808" s="20">
        <v>8</v>
      </c>
      <c r="Q808" s="240">
        <v>0</v>
      </c>
      <c r="R808" s="269">
        <v>0</v>
      </c>
      <c r="S808" s="50"/>
      <c r="T808" s="227">
        <v>2</v>
      </c>
      <c r="U808" s="172">
        <v>2</v>
      </c>
      <c r="V808" s="278">
        <v>0.25</v>
      </c>
    </row>
    <row r="809" spans="2:22" ht="13.5">
      <c r="B809" s="1128">
        <v>201501</v>
      </c>
      <c r="C809" s="197" t="s">
        <v>377</v>
      </c>
      <c r="D809" s="198" t="s">
        <v>849</v>
      </c>
      <c r="E809" s="1215" t="s">
        <v>850</v>
      </c>
      <c r="F809" s="298">
        <v>196.90199999999999</v>
      </c>
      <c r="G809" s="210">
        <v>201.208</v>
      </c>
      <c r="H809" s="208">
        <v>196.90199999999999</v>
      </c>
      <c r="I809" s="202">
        <v>7</v>
      </c>
      <c r="J809" s="411">
        <v>0.194444444444444</v>
      </c>
      <c r="K809" s="413">
        <v>14.372</v>
      </c>
      <c r="L809" s="276">
        <v>2</v>
      </c>
      <c r="M809" s="17" t="s">
        <v>172</v>
      </c>
      <c r="N809" s="205">
        <v>49</v>
      </c>
      <c r="O809" s="206">
        <v>32</v>
      </c>
      <c r="P809" s="206">
        <v>9</v>
      </c>
      <c r="Q809" s="241">
        <v>8</v>
      </c>
      <c r="R809" s="270">
        <v>0</v>
      </c>
      <c r="S809" s="210">
        <v>12</v>
      </c>
      <c r="T809" s="228">
        <v>14</v>
      </c>
      <c r="U809" s="208">
        <v>9</v>
      </c>
      <c r="V809" s="209">
        <v>0.52941176470588236</v>
      </c>
    </row>
    <row r="810" spans="2:22" ht="13.5">
      <c r="B810" s="1128">
        <v>201501</v>
      </c>
      <c r="C810" s="195" t="s">
        <v>377</v>
      </c>
      <c r="D810" s="196" t="s">
        <v>804</v>
      </c>
      <c r="E810" s="1214" t="s">
        <v>805</v>
      </c>
      <c r="F810" s="299">
        <v>321.7349999999999</v>
      </c>
      <c r="G810" s="50">
        <v>321.73500000000001</v>
      </c>
      <c r="H810" s="166">
        <v>321.73500000000001</v>
      </c>
      <c r="I810" s="68">
        <v>14</v>
      </c>
      <c r="J810" s="410">
        <v>0.41791044776119401</v>
      </c>
      <c r="K810" s="412">
        <v>13.9884782608696</v>
      </c>
      <c r="L810" s="277">
        <v>1.6428571428571399</v>
      </c>
      <c r="M810" s="17" t="s">
        <v>172</v>
      </c>
      <c r="N810" s="22">
        <v>37</v>
      </c>
      <c r="O810" s="20">
        <v>27</v>
      </c>
      <c r="P810" s="20">
        <v>9</v>
      </c>
      <c r="Q810" s="240">
        <v>1</v>
      </c>
      <c r="R810" s="269">
        <v>0</v>
      </c>
      <c r="S810" s="50">
        <v>2</v>
      </c>
      <c r="T810" s="227">
        <v>5</v>
      </c>
      <c r="U810" s="172">
        <v>5</v>
      </c>
      <c r="V810" s="278">
        <v>0.5</v>
      </c>
    </row>
    <row r="811" spans="2:22" ht="13.5">
      <c r="B811" s="1128">
        <v>201501</v>
      </c>
      <c r="C811" s="197" t="s">
        <v>377</v>
      </c>
      <c r="D811" s="198" t="s">
        <v>999</v>
      </c>
      <c r="E811" s="1215" t="s">
        <v>1060</v>
      </c>
      <c r="F811" s="298">
        <v>147.77300000000002</v>
      </c>
      <c r="G811" s="210">
        <v>202.553</v>
      </c>
      <c r="H811" s="208">
        <v>147.773</v>
      </c>
      <c r="I811" s="202">
        <v>8</v>
      </c>
      <c r="J811" s="411">
        <v>1.2307692307692299</v>
      </c>
      <c r="K811" s="413">
        <v>16.879416666666703</v>
      </c>
      <c r="L811" s="276">
        <v>1.5</v>
      </c>
      <c r="M811" s="17" t="s">
        <v>172</v>
      </c>
      <c r="N811" s="205">
        <v>13</v>
      </c>
      <c r="O811" s="206">
        <v>6</v>
      </c>
      <c r="P811" s="206">
        <v>6</v>
      </c>
      <c r="Q811" s="241">
        <v>1</v>
      </c>
      <c r="R811" s="270">
        <v>0</v>
      </c>
      <c r="S811" s="210">
        <v>7</v>
      </c>
      <c r="T811" s="228">
        <v>6</v>
      </c>
      <c r="U811" s="208">
        <v>4</v>
      </c>
      <c r="V811" s="209">
        <v>0.5714285714285714</v>
      </c>
    </row>
    <row r="812" spans="2:22" ht="13.5">
      <c r="B812" s="1128">
        <v>201501</v>
      </c>
      <c r="C812" s="195" t="s">
        <v>377</v>
      </c>
      <c r="D812" s="196" t="s">
        <v>1000</v>
      </c>
      <c r="E812" s="1214" t="s">
        <v>1061</v>
      </c>
      <c r="F812" s="299">
        <v>57.008000000000003</v>
      </c>
      <c r="G812" s="50">
        <v>63.914999999999999</v>
      </c>
      <c r="H812" s="166">
        <v>57.008000000000003</v>
      </c>
      <c r="I812" s="68">
        <v>5</v>
      </c>
      <c r="J812" s="410">
        <v>0.90909090909090895</v>
      </c>
      <c r="K812" s="412">
        <v>10.6525</v>
      </c>
      <c r="L812" s="277">
        <v>1.2</v>
      </c>
      <c r="M812" s="17" t="s">
        <v>172</v>
      </c>
      <c r="N812" s="22">
        <v>11</v>
      </c>
      <c r="O812" s="20">
        <v>3</v>
      </c>
      <c r="P812" s="20">
        <v>7</v>
      </c>
      <c r="Q812" s="240">
        <v>1</v>
      </c>
      <c r="R812" s="269">
        <v>0</v>
      </c>
      <c r="S812" s="50">
        <v>8</v>
      </c>
      <c r="T812" s="227">
        <v>3</v>
      </c>
      <c r="U812" s="172">
        <v>2</v>
      </c>
      <c r="V812" s="278">
        <v>0.25</v>
      </c>
    </row>
    <row r="813" spans="2:22" ht="13.5">
      <c r="B813" s="1128">
        <v>201501</v>
      </c>
      <c r="C813" s="197" t="s">
        <v>377</v>
      </c>
      <c r="D813" s="198" t="s">
        <v>540</v>
      </c>
      <c r="E813" s="1215" t="s">
        <v>541</v>
      </c>
      <c r="F813" s="298">
        <v>195.42800000000011</v>
      </c>
      <c r="G813" s="210">
        <v>193.14400000000001</v>
      </c>
      <c r="H813" s="208">
        <v>195.428</v>
      </c>
      <c r="I813" s="202">
        <v>13</v>
      </c>
      <c r="J813" s="411">
        <v>0.19847328244274801</v>
      </c>
      <c r="K813" s="413">
        <v>12.0715</v>
      </c>
      <c r="L813" s="276">
        <v>1.2307692307692299</v>
      </c>
      <c r="M813" s="17" t="s">
        <v>172</v>
      </c>
      <c r="N813" s="205">
        <v>67</v>
      </c>
      <c r="O813" s="206">
        <v>46</v>
      </c>
      <c r="P813" s="206">
        <v>20</v>
      </c>
      <c r="Q813" s="241">
        <v>1</v>
      </c>
      <c r="R813" s="270">
        <v>4</v>
      </c>
      <c r="S813" s="210"/>
      <c r="T813" s="228">
        <v>7</v>
      </c>
      <c r="U813" s="208">
        <v>5</v>
      </c>
      <c r="V813" s="209">
        <v>0.23809523809523808</v>
      </c>
    </row>
    <row r="814" spans="2:22" ht="13.5">
      <c r="B814" s="1128">
        <v>201501</v>
      </c>
      <c r="C814" s="195" t="s">
        <v>377</v>
      </c>
      <c r="D814" s="196" t="s">
        <v>471</v>
      </c>
      <c r="E814" s="1218" t="s">
        <v>1664</v>
      </c>
      <c r="F814" s="299">
        <v>192.75700000000006</v>
      </c>
      <c r="G814" s="50">
        <v>248.22900000000001</v>
      </c>
      <c r="H814" s="166">
        <v>192.75700000000001</v>
      </c>
      <c r="I814" s="68">
        <v>17</v>
      </c>
      <c r="J814" s="410">
        <v>0.228187919463087</v>
      </c>
      <c r="K814" s="412">
        <v>13.0646842105263</v>
      </c>
      <c r="L814" s="277">
        <v>1.1176470588235301</v>
      </c>
      <c r="M814" s="17" t="s">
        <v>172</v>
      </c>
      <c r="N814" s="22">
        <v>76</v>
      </c>
      <c r="O814" s="20">
        <v>66</v>
      </c>
      <c r="P814" s="20">
        <v>9</v>
      </c>
      <c r="Q814" s="240">
        <v>1</v>
      </c>
      <c r="R814" s="269">
        <v>0</v>
      </c>
      <c r="S814" s="50"/>
      <c r="T814" s="227">
        <v>3</v>
      </c>
      <c r="U814" s="172">
        <v>3</v>
      </c>
      <c r="V814" s="278">
        <v>0.3</v>
      </c>
    </row>
    <row r="815" spans="2:22" ht="13.5">
      <c r="B815" s="1128">
        <v>201501</v>
      </c>
      <c r="C815" s="197" t="s">
        <v>377</v>
      </c>
      <c r="D815" s="198" t="s">
        <v>35</v>
      </c>
      <c r="E815" s="1215" t="s">
        <v>9</v>
      </c>
      <c r="F815" s="298">
        <v>209.61100000000005</v>
      </c>
      <c r="G815" s="210">
        <v>200.66900000000001</v>
      </c>
      <c r="H815" s="208">
        <v>209.61099999999999</v>
      </c>
      <c r="I815" s="202">
        <v>14</v>
      </c>
      <c r="J815" s="411">
        <v>0.18300653594771199</v>
      </c>
      <c r="K815" s="413">
        <v>13.377933333333299</v>
      </c>
      <c r="L815" s="276">
        <v>1.0714285714285701</v>
      </c>
      <c r="M815" s="17" t="s">
        <v>172</v>
      </c>
      <c r="N815" s="205">
        <v>73</v>
      </c>
      <c r="O815" s="206">
        <v>59</v>
      </c>
      <c r="P815" s="206">
        <v>14</v>
      </c>
      <c r="Q815" s="241">
        <v>0</v>
      </c>
      <c r="R815" s="270">
        <v>7</v>
      </c>
      <c r="S815" s="210"/>
      <c r="T815" s="228"/>
      <c r="U815" s="208"/>
      <c r="V815" s="209"/>
    </row>
    <row r="816" spans="2:22" ht="13.5">
      <c r="B816" s="1128">
        <v>201501</v>
      </c>
      <c r="C816" s="195" t="s">
        <v>377</v>
      </c>
      <c r="D816" s="196" t="s">
        <v>645</v>
      </c>
      <c r="E816" s="1214" t="s">
        <v>606</v>
      </c>
      <c r="F816" s="299">
        <v>218.10800000000009</v>
      </c>
      <c r="G816" s="50">
        <v>261.34699999999998</v>
      </c>
      <c r="H816" s="166">
        <v>218.108</v>
      </c>
      <c r="I816" s="68">
        <v>18</v>
      </c>
      <c r="J816" s="410">
        <v>0.17910447761194001</v>
      </c>
      <c r="K816" s="412">
        <v>13.755105263157899</v>
      </c>
      <c r="L816" s="277">
        <v>1.05555555555556</v>
      </c>
      <c r="M816" s="17" t="s">
        <v>172</v>
      </c>
      <c r="N816" s="22">
        <v>104</v>
      </c>
      <c r="O816" s="20">
        <v>85</v>
      </c>
      <c r="P816" s="20">
        <v>12</v>
      </c>
      <c r="Q816" s="240">
        <v>7</v>
      </c>
      <c r="R816" s="269">
        <v>8</v>
      </c>
      <c r="S816" s="50">
        <v>1</v>
      </c>
      <c r="T816" s="227">
        <v>14</v>
      </c>
      <c r="U816" s="172">
        <v>9</v>
      </c>
      <c r="V816" s="278">
        <v>0.47368421052631576</v>
      </c>
    </row>
    <row r="817" spans="2:22" ht="13.5">
      <c r="B817" s="1128">
        <v>201501</v>
      </c>
      <c r="C817" s="197" t="s">
        <v>377</v>
      </c>
      <c r="D817" s="198" t="s">
        <v>558</v>
      </c>
      <c r="E817" s="1215" t="s">
        <v>554</v>
      </c>
      <c r="F817" s="298">
        <v>106.34300000000002</v>
      </c>
      <c r="G817" s="210">
        <v>43.076999999999998</v>
      </c>
      <c r="H817" s="208">
        <v>106.343</v>
      </c>
      <c r="I817" s="202">
        <v>7</v>
      </c>
      <c r="J817" s="411">
        <v>0.13592233009708701</v>
      </c>
      <c r="K817" s="413">
        <v>6.1538571428571398</v>
      </c>
      <c r="L817" s="276">
        <v>1</v>
      </c>
      <c r="M817" s="17" t="s">
        <v>172</v>
      </c>
      <c r="N817" s="205">
        <v>55</v>
      </c>
      <c r="O817" s="206">
        <v>38</v>
      </c>
      <c r="P817" s="206">
        <v>13</v>
      </c>
      <c r="Q817" s="241">
        <v>4</v>
      </c>
      <c r="R817" s="270">
        <v>6</v>
      </c>
      <c r="S817" s="210">
        <v>2</v>
      </c>
      <c r="T817" s="228">
        <v>11</v>
      </c>
      <c r="U817" s="208">
        <v>6</v>
      </c>
      <c r="V817" s="209">
        <v>0.35294117647058826</v>
      </c>
    </row>
    <row r="818" spans="2:22" ht="13.5">
      <c r="B818" s="1128">
        <v>201501</v>
      </c>
      <c r="C818" s="195" t="s">
        <v>377</v>
      </c>
      <c r="D818" s="196" t="s">
        <v>700</v>
      </c>
      <c r="E818" s="1214" t="s">
        <v>701</v>
      </c>
      <c r="F818" s="299">
        <v>497.17299999999983</v>
      </c>
      <c r="G818" s="50">
        <v>516.64300000000003</v>
      </c>
      <c r="H818" s="166">
        <v>497.173</v>
      </c>
      <c r="I818" s="68">
        <v>18</v>
      </c>
      <c r="J818" s="410">
        <v>0.26865671641791</v>
      </c>
      <c r="K818" s="412">
        <v>21.5267916666667</v>
      </c>
      <c r="L818" s="277">
        <v>1.3333333333333299</v>
      </c>
      <c r="M818" s="17" t="s">
        <v>172</v>
      </c>
      <c r="N818" s="22">
        <v>68</v>
      </c>
      <c r="O818" s="20">
        <v>51</v>
      </c>
      <c r="P818" s="20">
        <v>15</v>
      </c>
      <c r="Q818" s="240">
        <v>2</v>
      </c>
      <c r="R818" s="269">
        <v>8</v>
      </c>
      <c r="S818" s="50">
        <v>1</v>
      </c>
      <c r="T818" s="227">
        <v>9</v>
      </c>
      <c r="U818" s="172">
        <v>8</v>
      </c>
      <c r="V818" s="278">
        <v>0.47058823529411764</v>
      </c>
    </row>
    <row r="819" spans="2:22" ht="13.5">
      <c r="B819" s="1128">
        <v>201501</v>
      </c>
      <c r="C819" s="197" t="s">
        <v>377</v>
      </c>
      <c r="D819" s="198" t="s">
        <v>542</v>
      </c>
      <c r="E819" s="1215" t="s">
        <v>397</v>
      </c>
      <c r="F819" s="298">
        <v>343.90300000000019</v>
      </c>
      <c r="G819" s="210">
        <v>361.529</v>
      </c>
      <c r="H819" s="208">
        <v>343.90300000000002</v>
      </c>
      <c r="I819" s="202">
        <v>20</v>
      </c>
      <c r="J819" s="411">
        <v>0.22857142857142901</v>
      </c>
      <c r="K819" s="413">
        <v>12.4665172413793</v>
      </c>
      <c r="L819" s="276">
        <v>1.45</v>
      </c>
      <c r="M819" s="17" t="s">
        <v>172</v>
      </c>
      <c r="N819" s="205">
        <v>94</v>
      </c>
      <c r="O819" s="206">
        <v>74</v>
      </c>
      <c r="P819" s="206">
        <v>15</v>
      </c>
      <c r="Q819" s="241">
        <v>5</v>
      </c>
      <c r="R819" s="270">
        <v>1</v>
      </c>
      <c r="S819" s="210"/>
      <c r="T819" s="228">
        <v>14</v>
      </c>
      <c r="U819" s="208">
        <v>12</v>
      </c>
      <c r="V819" s="209">
        <v>0.6</v>
      </c>
    </row>
    <row r="820" spans="2:22" ht="13.5">
      <c r="B820" s="1128">
        <v>201501</v>
      </c>
      <c r="C820" s="197" t="s">
        <v>377</v>
      </c>
      <c r="D820" s="198" t="s">
        <v>806</v>
      </c>
      <c r="E820" s="1215" t="s">
        <v>807</v>
      </c>
      <c r="F820" s="298">
        <v>87.07999999999997</v>
      </c>
      <c r="G820" s="210">
        <v>133.36099999999999</v>
      </c>
      <c r="H820" s="208">
        <v>87.08</v>
      </c>
      <c r="I820" s="202">
        <v>7</v>
      </c>
      <c r="J820" s="411">
        <v>0.18918918918918901</v>
      </c>
      <c r="K820" s="413">
        <v>14.817888888888902</v>
      </c>
      <c r="L820" s="276">
        <v>1.28571428571429</v>
      </c>
      <c r="M820" s="17" t="s">
        <v>172</v>
      </c>
      <c r="N820" s="205">
        <v>39</v>
      </c>
      <c r="O820" s="206">
        <v>30</v>
      </c>
      <c r="P820" s="206">
        <v>9</v>
      </c>
      <c r="Q820" s="241">
        <v>0</v>
      </c>
      <c r="R820" s="270">
        <v>0</v>
      </c>
      <c r="S820" s="210"/>
      <c r="T820" s="228">
        <v>4</v>
      </c>
      <c r="U820" s="208">
        <v>4</v>
      </c>
      <c r="V820" s="209">
        <v>0.44444444444444442</v>
      </c>
    </row>
    <row r="821" spans="2:22" ht="13.5">
      <c r="B821" s="1128">
        <v>201501</v>
      </c>
      <c r="C821" s="195" t="s">
        <v>377</v>
      </c>
      <c r="D821" s="196" t="s">
        <v>559</v>
      </c>
      <c r="E821" s="1214" t="s">
        <v>555</v>
      </c>
      <c r="F821" s="299">
        <v>157.73900000000015</v>
      </c>
      <c r="G821" s="50">
        <v>169.762</v>
      </c>
      <c r="H821" s="166">
        <v>157.739</v>
      </c>
      <c r="I821" s="68">
        <v>16</v>
      </c>
      <c r="J821" s="410">
        <v>0.32</v>
      </c>
      <c r="K821" s="412">
        <v>9.9860000000000007</v>
      </c>
      <c r="L821" s="277">
        <v>1.0625</v>
      </c>
      <c r="M821" s="17" t="s">
        <v>172</v>
      </c>
      <c r="N821" s="22">
        <v>53</v>
      </c>
      <c r="O821" s="20">
        <v>39</v>
      </c>
      <c r="P821" s="20">
        <v>13</v>
      </c>
      <c r="Q821" s="240">
        <v>1</v>
      </c>
      <c r="R821" s="269">
        <v>0</v>
      </c>
      <c r="S821" s="50">
        <v>2</v>
      </c>
      <c r="T821" s="227">
        <v>4</v>
      </c>
      <c r="U821" s="172">
        <v>3</v>
      </c>
      <c r="V821" s="278">
        <v>0.21428571428571427</v>
      </c>
    </row>
    <row r="822" spans="2:22" ht="13.5">
      <c r="B822" s="1128">
        <v>201501</v>
      </c>
      <c r="C822" s="197" t="s">
        <v>378</v>
      </c>
      <c r="D822" s="198" t="s">
        <v>998</v>
      </c>
      <c r="E822" s="1215" t="s">
        <v>1668</v>
      </c>
      <c r="F822" s="298">
        <v>523.76799999999992</v>
      </c>
      <c r="G822" s="210">
        <v>523.76800000000003</v>
      </c>
      <c r="H822" s="208">
        <v>523.76800000000003</v>
      </c>
      <c r="I822" s="202">
        <v>35</v>
      </c>
      <c r="J822" s="411">
        <v>0.42944785276073599</v>
      </c>
      <c r="K822" s="413">
        <v>13.7833684210526</v>
      </c>
      <c r="L822" s="276">
        <v>1.0857142857142901</v>
      </c>
      <c r="M822" s="17" t="s">
        <v>172</v>
      </c>
      <c r="N822" s="205">
        <v>91</v>
      </c>
      <c r="O822" s="206">
        <v>69</v>
      </c>
      <c r="P822" s="206">
        <v>17</v>
      </c>
      <c r="Q822" s="241">
        <v>5</v>
      </c>
      <c r="R822" s="270">
        <v>4</v>
      </c>
      <c r="S822" s="210">
        <v>3</v>
      </c>
      <c r="T822" s="228">
        <v>20</v>
      </c>
      <c r="U822" s="208">
        <v>11</v>
      </c>
      <c r="V822" s="209">
        <v>0.5</v>
      </c>
    </row>
    <row r="823" spans="2:22" ht="13.5">
      <c r="B823" s="1128">
        <v>201501</v>
      </c>
      <c r="C823" s="195" t="s">
        <v>378</v>
      </c>
      <c r="D823" s="196" t="s">
        <v>572</v>
      </c>
      <c r="E823" s="196" t="s">
        <v>1844</v>
      </c>
      <c r="F823" s="299">
        <v>289.31200000000001</v>
      </c>
      <c r="G823" s="50">
        <v>303.55599999999998</v>
      </c>
      <c r="H823" s="166">
        <v>289.31200000000001</v>
      </c>
      <c r="I823" s="68">
        <v>7</v>
      </c>
      <c r="J823" s="410">
        <v>0.17499999999999999</v>
      </c>
      <c r="K823" s="412">
        <v>23.350461538461499</v>
      </c>
      <c r="L823" s="277">
        <v>1.8571428571428601</v>
      </c>
      <c r="M823" s="17" t="s">
        <v>172</v>
      </c>
      <c r="N823" s="22">
        <v>41</v>
      </c>
      <c r="O823" s="20">
        <v>31</v>
      </c>
      <c r="P823" s="20">
        <v>6</v>
      </c>
      <c r="Q823" s="240">
        <v>4</v>
      </c>
      <c r="R823" s="269">
        <v>0</v>
      </c>
      <c r="S823" s="50"/>
      <c r="T823" s="227">
        <v>2</v>
      </c>
      <c r="U823" s="172">
        <v>1</v>
      </c>
      <c r="V823" s="278">
        <v>0.1</v>
      </c>
    </row>
    <row r="824" spans="2:22" ht="13.5">
      <c r="B824" s="1128">
        <v>201501</v>
      </c>
      <c r="C824" s="197" t="s">
        <v>378</v>
      </c>
      <c r="D824" s="198" t="s">
        <v>133</v>
      </c>
      <c r="E824" s="1215" t="s">
        <v>142</v>
      </c>
      <c r="F824" s="298">
        <v>860.63900000000001</v>
      </c>
      <c r="G824" s="210">
        <v>887.01400000000001</v>
      </c>
      <c r="H824" s="208">
        <v>860.63900000000001</v>
      </c>
      <c r="I824" s="202">
        <v>27</v>
      </c>
      <c r="J824" s="411">
        <v>0.16413373860182401</v>
      </c>
      <c r="K824" s="413">
        <v>18.479458333333302</v>
      </c>
      <c r="L824" s="276">
        <v>1.7777777777777799</v>
      </c>
      <c r="M824" s="17" t="s">
        <v>172</v>
      </c>
      <c r="N824" s="205">
        <v>184</v>
      </c>
      <c r="O824" s="206">
        <v>122</v>
      </c>
      <c r="P824" s="206">
        <v>57</v>
      </c>
      <c r="Q824" s="241">
        <v>5</v>
      </c>
      <c r="R824" s="270">
        <v>6</v>
      </c>
      <c r="S824" s="210">
        <v>18</v>
      </c>
      <c r="T824" s="228">
        <v>27</v>
      </c>
      <c r="U824" s="208">
        <v>15</v>
      </c>
      <c r="V824" s="209">
        <v>0.24193548387096775</v>
      </c>
    </row>
    <row r="825" spans="2:22" ht="13.5">
      <c r="B825" s="1128">
        <v>201501</v>
      </c>
      <c r="C825" s="195" t="s">
        <v>378</v>
      </c>
      <c r="D825" s="196" t="s">
        <v>570</v>
      </c>
      <c r="E825" s="1214" t="s">
        <v>566</v>
      </c>
      <c r="F825" s="299">
        <v>298.68699999999995</v>
      </c>
      <c r="G825" s="50">
        <v>328.76</v>
      </c>
      <c r="H825" s="166">
        <v>298.68700000000001</v>
      </c>
      <c r="I825" s="68">
        <v>17</v>
      </c>
      <c r="J825" s="410">
        <v>0.17346938775510201</v>
      </c>
      <c r="K825" s="412">
        <v>14.943636363636401</v>
      </c>
      <c r="L825" s="277">
        <v>1.29411764705882</v>
      </c>
      <c r="M825" s="17" t="s">
        <v>172</v>
      </c>
      <c r="N825" s="22">
        <v>99</v>
      </c>
      <c r="O825" s="20">
        <v>76</v>
      </c>
      <c r="P825" s="20">
        <v>14</v>
      </c>
      <c r="Q825" s="240">
        <v>9</v>
      </c>
      <c r="R825" s="269">
        <v>7</v>
      </c>
      <c r="S825" s="50"/>
      <c r="T825" s="227">
        <v>9</v>
      </c>
      <c r="U825" s="172">
        <v>5</v>
      </c>
      <c r="V825" s="278">
        <v>0.21739130434782608</v>
      </c>
    </row>
    <row r="826" spans="2:22" ht="13.5">
      <c r="B826" s="1128">
        <v>201501</v>
      </c>
      <c r="C826" s="197" t="s">
        <v>378</v>
      </c>
      <c r="D826" s="198" t="s">
        <v>608</v>
      </c>
      <c r="E826" s="1215" t="s">
        <v>607</v>
      </c>
      <c r="F826" s="298">
        <v>76.692999999999998</v>
      </c>
      <c r="G826" s="210">
        <v>94.153999999999996</v>
      </c>
      <c r="H826" s="208">
        <v>76.692999999999998</v>
      </c>
      <c r="I826" s="202">
        <v>12</v>
      </c>
      <c r="J826" s="411">
        <v>0.19512195121951201</v>
      </c>
      <c r="K826" s="413">
        <v>9.4154</v>
      </c>
      <c r="L826" s="276">
        <v>0.83333333333333304</v>
      </c>
      <c r="M826" s="17" t="s">
        <v>172</v>
      </c>
      <c r="N826" s="205">
        <v>62</v>
      </c>
      <c r="O826" s="206">
        <v>46</v>
      </c>
      <c r="P826" s="206">
        <v>12</v>
      </c>
      <c r="Q826" s="241">
        <v>4</v>
      </c>
      <c r="R826" s="270">
        <v>5</v>
      </c>
      <c r="S826" s="210"/>
      <c r="T826" s="228">
        <v>6</v>
      </c>
      <c r="U826" s="208">
        <v>5</v>
      </c>
      <c r="V826" s="209">
        <v>0.3125</v>
      </c>
    </row>
    <row r="827" spans="2:22" ht="13.5">
      <c r="B827" s="1128">
        <v>201501</v>
      </c>
      <c r="C827" s="195" t="s">
        <v>378</v>
      </c>
      <c r="D827" s="196" t="s">
        <v>728</v>
      </c>
      <c r="E827" s="1214" t="s">
        <v>1667</v>
      </c>
      <c r="F827" s="299">
        <v>370.52099999999984</v>
      </c>
      <c r="G827" s="50">
        <v>370.52100000000002</v>
      </c>
      <c r="H827" s="166">
        <v>370.52100000000002</v>
      </c>
      <c r="I827" s="68">
        <v>20</v>
      </c>
      <c r="J827" s="410">
        <v>0.232558139534884</v>
      </c>
      <c r="K827" s="412">
        <v>11.9522903225806</v>
      </c>
      <c r="L827" s="277">
        <v>1.55</v>
      </c>
      <c r="M827" s="17" t="s">
        <v>172</v>
      </c>
      <c r="N827" s="22">
        <v>91</v>
      </c>
      <c r="O827" s="20">
        <v>69</v>
      </c>
      <c r="P827" s="20">
        <v>19</v>
      </c>
      <c r="Q827" s="240">
        <v>3</v>
      </c>
      <c r="R827" s="269">
        <v>1</v>
      </c>
      <c r="S827" s="50"/>
      <c r="T827" s="227">
        <v>11</v>
      </c>
      <c r="U827" s="172">
        <v>8</v>
      </c>
      <c r="V827" s="278">
        <v>0.36363636363636365</v>
      </c>
    </row>
    <row r="828" spans="2:22" ht="13.5">
      <c r="B828" s="1128">
        <v>201501</v>
      </c>
      <c r="C828" s="197" t="s">
        <v>378</v>
      </c>
      <c r="D828" s="198" t="s">
        <v>136</v>
      </c>
      <c r="E828" s="1215" t="s">
        <v>141</v>
      </c>
      <c r="F828" s="298">
        <v>361.21300000000002</v>
      </c>
      <c r="G828" s="210">
        <v>361.21300000000002</v>
      </c>
      <c r="H828" s="208">
        <v>361.21300000000002</v>
      </c>
      <c r="I828" s="202">
        <v>14</v>
      </c>
      <c r="J828" s="411">
        <v>0.28571428571428598</v>
      </c>
      <c r="K828" s="413">
        <v>17.200619047619099</v>
      </c>
      <c r="L828" s="276">
        <v>1.5</v>
      </c>
      <c r="M828" s="17" t="s">
        <v>172</v>
      </c>
      <c r="N828" s="205">
        <v>50</v>
      </c>
      <c r="O828" s="206">
        <v>37</v>
      </c>
      <c r="P828" s="206">
        <v>7</v>
      </c>
      <c r="Q828" s="241">
        <v>6</v>
      </c>
      <c r="R828" s="270">
        <v>3</v>
      </c>
      <c r="S828" s="210"/>
      <c r="T828" s="228">
        <v>5</v>
      </c>
      <c r="U828" s="208">
        <v>4</v>
      </c>
      <c r="V828" s="209">
        <v>0.30769230769230771</v>
      </c>
    </row>
    <row r="829" spans="2:22" ht="13.5">
      <c r="B829" s="1128">
        <v>201501</v>
      </c>
      <c r="C829" s="197" t="s">
        <v>378</v>
      </c>
      <c r="D829" s="198" t="s">
        <v>571</v>
      </c>
      <c r="E829" s="1215" t="s">
        <v>567</v>
      </c>
      <c r="F829" s="298">
        <v>475.976</v>
      </c>
      <c r="G829" s="210">
        <v>462.846</v>
      </c>
      <c r="H829" s="208">
        <v>475.976</v>
      </c>
      <c r="I829" s="202">
        <v>25</v>
      </c>
      <c r="J829" s="411">
        <v>0.38167938931297701</v>
      </c>
      <c r="K829" s="413">
        <v>12.5093513513514</v>
      </c>
      <c r="L829" s="276">
        <v>1.48</v>
      </c>
      <c r="M829" s="17" t="s">
        <v>172</v>
      </c>
      <c r="N829" s="205">
        <v>86</v>
      </c>
      <c r="O829" s="206">
        <v>67</v>
      </c>
      <c r="P829" s="206">
        <v>13</v>
      </c>
      <c r="Q829" s="241">
        <v>6</v>
      </c>
      <c r="R829" s="270">
        <v>8</v>
      </c>
      <c r="S829" s="210">
        <v>9</v>
      </c>
      <c r="T829" s="228">
        <v>40</v>
      </c>
      <c r="U829" s="208">
        <v>16</v>
      </c>
      <c r="V829" s="209">
        <v>0.84210526315789469</v>
      </c>
    </row>
    <row r="830" spans="2:22" ht="13.5">
      <c r="B830" s="1128">
        <v>201501</v>
      </c>
      <c r="C830" s="195" t="s">
        <v>378</v>
      </c>
      <c r="D830" s="196" t="s">
        <v>646</v>
      </c>
      <c r="E830" s="1214"/>
      <c r="F830" s="299">
        <v>210.95899999999997</v>
      </c>
      <c r="G830" s="50">
        <v>210.959</v>
      </c>
      <c r="H830" s="166">
        <v>210.959</v>
      </c>
      <c r="I830" s="68">
        <v>15</v>
      </c>
      <c r="J830" s="410">
        <v>0.434782608695652</v>
      </c>
      <c r="K830" s="412">
        <v>13.1849375</v>
      </c>
      <c r="L830" s="277">
        <v>1.06666666666667</v>
      </c>
      <c r="M830" s="17" t="s">
        <v>172</v>
      </c>
      <c r="N830" s="22">
        <v>37</v>
      </c>
      <c r="O830" s="20">
        <v>27</v>
      </c>
      <c r="P830" s="20">
        <v>9</v>
      </c>
      <c r="Q830" s="240">
        <v>1</v>
      </c>
      <c r="R830" s="269">
        <v>2</v>
      </c>
      <c r="S830" s="50">
        <v>1</v>
      </c>
      <c r="T830" s="227">
        <v>6</v>
      </c>
      <c r="U830" s="172">
        <v>3</v>
      </c>
      <c r="V830" s="278">
        <v>0.3</v>
      </c>
    </row>
    <row r="831" spans="2:22" ht="13.5">
      <c r="B831" s="1128">
        <v>201501</v>
      </c>
      <c r="C831" s="197" t="s">
        <v>378</v>
      </c>
      <c r="D831" s="198" t="s">
        <v>573</v>
      </c>
      <c r="E831" s="1215"/>
      <c r="F831" s="298">
        <v>112.45499999999998</v>
      </c>
      <c r="G831" s="210">
        <v>112.455</v>
      </c>
      <c r="H831" s="208">
        <v>112.455</v>
      </c>
      <c r="I831" s="202">
        <v>7</v>
      </c>
      <c r="J831" s="411">
        <v>0.18181818181818199</v>
      </c>
      <c r="K831" s="413">
        <v>18.7425</v>
      </c>
      <c r="L831" s="276">
        <v>0.85714285714285698</v>
      </c>
      <c r="M831" s="17" t="s">
        <v>172</v>
      </c>
      <c r="N831" s="205">
        <v>41</v>
      </c>
      <c r="O831" s="206">
        <v>31</v>
      </c>
      <c r="P831" s="206">
        <v>9</v>
      </c>
      <c r="Q831" s="241">
        <v>1</v>
      </c>
      <c r="R831" s="270">
        <v>0</v>
      </c>
      <c r="S831" s="210"/>
      <c r="T831" s="228">
        <v>5</v>
      </c>
      <c r="U831" s="208">
        <v>5</v>
      </c>
      <c r="V831" s="209">
        <v>0.5</v>
      </c>
    </row>
    <row r="832" spans="2:22" ht="13.5">
      <c r="B832" s="1128">
        <v>201501</v>
      </c>
      <c r="C832" s="195" t="s">
        <v>378</v>
      </c>
      <c r="D832" s="196" t="s">
        <v>703</v>
      </c>
      <c r="E832" s="1214" t="s">
        <v>704</v>
      </c>
      <c r="F832" s="299">
        <v>168.00700000000001</v>
      </c>
      <c r="G832" s="50">
        <v>162.482</v>
      </c>
      <c r="H832" s="166">
        <v>168.00700000000001</v>
      </c>
      <c r="I832" s="68">
        <v>9</v>
      </c>
      <c r="J832" s="410">
        <v>0.183673469387755</v>
      </c>
      <c r="K832" s="412">
        <v>12.4986153846154</v>
      </c>
      <c r="L832" s="277">
        <v>1.44444444444444</v>
      </c>
      <c r="M832" s="17" t="s">
        <v>172</v>
      </c>
      <c r="N832" s="22">
        <v>48</v>
      </c>
      <c r="O832" s="20">
        <v>32</v>
      </c>
      <c r="P832" s="20">
        <v>14</v>
      </c>
      <c r="Q832" s="240">
        <v>2</v>
      </c>
      <c r="R832" s="269">
        <v>4</v>
      </c>
      <c r="S832" s="50">
        <v>1</v>
      </c>
      <c r="T832" s="227">
        <v>1</v>
      </c>
      <c r="U832" s="172">
        <v>1</v>
      </c>
      <c r="V832" s="278">
        <v>6.25E-2</v>
      </c>
    </row>
    <row r="833" spans="2:22" ht="13.5">
      <c r="B833" s="1128">
        <v>201501</v>
      </c>
      <c r="C833" s="197" t="s">
        <v>378</v>
      </c>
      <c r="D833" s="198" t="s">
        <v>131</v>
      </c>
      <c r="E833" s="1215" t="s">
        <v>140</v>
      </c>
      <c r="F833" s="298">
        <v>547.23499999999979</v>
      </c>
      <c r="G833" s="210">
        <v>521.45500000000004</v>
      </c>
      <c r="H833" s="208">
        <v>547.23500000000001</v>
      </c>
      <c r="I833" s="202">
        <v>28</v>
      </c>
      <c r="J833" s="411">
        <v>0.28426395939086302</v>
      </c>
      <c r="K833" s="413">
        <v>14.8987142857143</v>
      </c>
      <c r="L833" s="276">
        <v>1.25</v>
      </c>
      <c r="M833" s="17" t="s">
        <v>172</v>
      </c>
      <c r="N833" s="205">
        <v>105</v>
      </c>
      <c r="O833" s="206">
        <v>76</v>
      </c>
      <c r="P833" s="206">
        <v>27</v>
      </c>
      <c r="Q833" s="241">
        <v>2</v>
      </c>
      <c r="R833" s="270">
        <v>3</v>
      </c>
      <c r="S833" s="210">
        <v>3</v>
      </c>
      <c r="T833" s="228">
        <v>13</v>
      </c>
      <c r="U833" s="208">
        <v>11</v>
      </c>
      <c r="V833" s="209">
        <v>0.37931034482758619</v>
      </c>
    </row>
    <row r="834" spans="2:22" ht="13.5">
      <c r="B834" s="1128">
        <v>201501</v>
      </c>
      <c r="C834" s="195" t="s">
        <v>378</v>
      </c>
      <c r="D834" s="196" t="s">
        <v>130</v>
      </c>
      <c r="E834" s="1214" t="s">
        <v>139</v>
      </c>
      <c r="F834" s="299">
        <v>788.25599999999986</v>
      </c>
      <c r="G834" s="50">
        <v>788.25599999999997</v>
      </c>
      <c r="H834" s="166">
        <v>788.25599999999997</v>
      </c>
      <c r="I834" s="68">
        <v>41</v>
      </c>
      <c r="J834" s="410">
        <v>0.23163841807909599</v>
      </c>
      <c r="K834" s="412">
        <v>17.135999999999999</v>
      </c>
      <c r="L834" s="277">
        <v>1.1219512195121999</v>
      </c>
      <c r="M834" s="17" t="s">
        <v>172</v>
      </c>
      <c r="N834" s="22">
        <v>177</v>
      </c>
      <c r="O834" s="20">
        <v>144</v>
      </c>
      <c r="P834" s="20">
        <v>27</v>
      </c>
      <c r="Q834" s="240">
        <v>6</v>
      </c>
      <c r="R834" s="269">
        <v>18</v>
      </c>
      <c r="S834" s="50">
        <v>3</v>
      </c>
      <c r="T834" s="227">
        <v>15</v>
      </c>
      <c r="U834" s="172">
        <v>9</v>
      </c>
      <c r="V834" s="278">
        <v>0.27272727272727271</v>
      </c>
    </row>
    <row r="835" spans="2:22" ht="13.5">
      <c r="B835" s="1128">
        <v>201412</v>
      </c>
      <c r="C835" s="197" t="s">
        <v>377</v>
      </c>
      <c r="D835" s="198" t="s">
        <v>801</v>
      </c>
      <c r="E835" s="1215" t="s">
        <v>802</v>
      </c>
      <c r="F835" s="298">
        <v>1097.598</v>
      </c>
      <c r="G835" s="210">
        <v>1330.432</v>
      </c>
      <c r="H835" s="208">
        <v>1097.598</v>
      </c>
      <c r="I835" s="202">
        <v>17</v>
      </c>
      <c r="J835" s="411">
        <v>0.94444399999999995</v>
      </c>
      <c r="K835" s="413">
        <v>21.117968253968002</v>
      </c>
      <c r="L835" s="276">
        <v>3.7058819999999999</v>
      </c>
      <c r="M835" s="17"/>
      <c r="N835" s="205">
        <v>31</v>
      </c>
      <c r="O835" s="206">
        <v>22</v>
      </c>
      <c r="P835" s="206">
        <v>9</v>
      </c>
      <c r="Q835" s="241">
        <v>0</v>
      </c>
      <c r="R835" s="270">
        <v>0</v>
      </c>
      <c r="S835" s="210">
        <v>8</v>
      </c>
      <c r="T835" s="228">
        <v>18</v>
      </c>
      <c r="U835" s="208">
        <v>10</v>
      </c>
      <c r="V835" s="209">
        <v>1.1111111111111101</v>
      </c>
    </row>
    <row r="836" spans="2:22" ht="13.5">
      <c r="B836" s="1128">
        <v>201412</v>
      </c>
      <c r="C836" s="195" t="s">
        <v>377</v>
      </c>
      <c r="D836" s="196" t="s">
        <v>560</v>
      </c>
      <c r="E836" s="1214" t="s">
        <v>556</v>
      </c>
      <c r="F836" s="299">
        <v>3475.4209999999898</v>
      </c>
      <c r="G836" s="50">
        <v>1167.817</v>
      </c>
      <c r="H836" s="166">
        <v>976.36500000000001</v>
      </c>
      <c r="I836" s="68">
        <v>25</v>
      </c>
      <c r="J836" s="410">
        <v>0.46296300000000001</v>
      </c>
      <c r="K836" s="412">
        <v>22.034283018867999</v>
      </c>
      <c r="L836" s="277">
        <v>2.12</v>
      </c>
      <c r="M836" s="17"/>
      <c r="N836" s="22">
        <v>56</v>
      </c>
      <c r="O836" s="20">
        <v>41</v>
      </c>
      <c r="P836" s="20">
        <v>11</v>
      </c>
      <c r="Q836" s="240">
        <v>4</v>
      </c>
      <c r="R836" s="269">
        <v>3</v>
      </c>
      <c r="S836" s="50">
        <v>2</v>
      </c>
      <c r="T836" s="227">
        <v>5</v>
      </c>
      <c r="U836" s="172">
        <v>3</v>
      </c>
      <c r="V836" s="278">
        <v>0.2</v>
      </c>
    </row>
    <row r="837" spans="2:22" ht="13.5">
      <c r="B837" s="1128">
        <v>201412</v>
      </c>
      <c r="C837" s="197" t="s">
        <v>377</v>
      </c>
      <c r="D837" s="198" t="s">
        <v>561</v>
      </c>
      <c r="E837" s="1215" t="s">
        <v>1671</v>
      </c>
      <c r="F837" s="298">
        <v>1807.989</v>
      </c>
      <c r="G837" s="210">
        <v>522.40700000000004</v>
      </c>
      <c r="H837" s="208">
        <v>527.47299999999996</v>
      </c>
      <c r="I837" s="202">
        <v>16</v>
      </c>
      <c r="J837" s="411">
        <v>0.29357800000000001</v>
      </c>
      <c r="K837" s="413">
        <v>17.413566666666998</v>
      </c>
      <c r="L837" s="276">
        <v>1.875</v>
      </c>
      <c r="M837" s="17"/>
      <c r="N837" s="205">
        <v>54</v>
      </c>
      <c r="O837" s="206">
        <v>39</v>
      </c>
      <c r="P837" s="206">
        <v>12</v>
      </c>
      <c r="Q837" s="241">
        <v>3</v>
      </c>
      <c r="R837" s="270">
        <v>8</v>
      </c>
      <c r="S837" s="210">
        <v>2</v>
      </c>
      <c r="T837" s="228">
        <v>5</v>
      </c>
      <c r="U837" s="208">
        <v>3</v>
      </c>
      <c r="V837" s="209">
        <v>0.2</v>
      </c>
    </row>
    <row r="838" spans="2:22" ht="13.5">
      <c r="B838" s="1128">
        <v>201412</v>
      </c>
      <c r="C838" s="195" t="s">
        <v>377</v>
      </c>
      <c r="D838" s="196" t="s">
        <v>803</v>
      </c>
      <c r="E838" s="1214" t="s">
        <v>912</v>
      </c>
      <c r="F838" s="299">
        <v>309.74400000000003</v>
      </c>
      <c r="G838" s="50">
        <v>268.98099999999999</v>
      </c>
      <c r="H838" s="166">
        <v>227.143</v>
      </c>
      <c r="I838" s="68">
        <v>10</v>
      </c>
      <c r="J838" s="410">
        <v>0.55555600000000005</v>
      </c>
      <c r="K838" s="412">
        <v>17.932066666667001</v>
      </c>
      <c r="L838" s="277">
        <v>1.5</v>
      </c>
      <c r="M838" s="17"/>
      <c r="N838" s="22">
        <v>25</v>
      </c>
      <c r="O838" s="20">
        <v>16</v>
      </c>
      <c r="P838" s="20">
        <v>8</v>
      </c>
      <c r="Q838" s="240">
        <v>1</v>
      </c>
      <c r="R838" s="269">
        <v>0</v>
      </c>
      <c r="S838" s="50">
        <v>4</v>
      </c>
      <c r="T838" s="227">
        <v>10</v>
      </c>
      <c r="U838" s="172">
        <v>5</v>
      </c>
      <c r="V838" s="278">
        <v>0.55555555555555602</v>
      </c>
    </row>
    <row r="839" spans="2:22" ht="13.5">
      <c r="B839" s="1128">
        <v>201412</v>
      </c>
      <c r="C839" s="197" t="s">
        <v>377</v>
      </c>
      <c r="D839" s="198" t="s">
        <v>553</v>
      </c>
      <c r="E839" s="1215" t="s">
        <v>552</v>
      </c>
      <c r="F839" s="298">
        <v>2599.7809999999799</v>
      </c>
      <c r="G839" s="210">
        <v>850.12300000000005</v>
      </c>
      <c r="H839" s="208">
        <v>872.24800000000005</v>
      </c>
      <c r="I839" s="202">
        <v>15</v>
      </c>
      <c r="J839" s="411">
        <v>0.25862099999999999</v>
      </c>
      <c r="K839" s="413">
        <v>22.976297297296998</v>
      </c>
      <c r="L839" s="276">
        <v>2.4666670000000002</v>
      </c>
      <c r="M839" s="17"/>
      <c r="N839" s="205">
        <v>57</v>
      </c>
      <c r="O839" s="206">
        <v>43</v>
      </c>
      <c r="P839" s="206">
        <v>14</v>
      </c>
      <c r="Q839" s="241">
        <v>0</v>
      </c>
      <c r="R839" s="270">
        <v>11</v>
      </c>
      <c r="S839" s="210"/>
      <c r="T839" s="228">
        <v>9</v>
      </c>
      <c r="U839" s="208">
        <v>5</v>
      </c>
      <c r="V839" s="209">
        <v>0.35714285714285698</v>
      </c>
    </row>
    <row r="840" spans="2:22" ht="13.5">
      <c r="B840" s="1128">
        <v>201412</v>
      </c>
      <c r="C840" s="195" t="s">
        <v>377</v>
      </c>
      <c r="D840" s="196" t="s">
        <v>64</v>
      </c>
      <c r="E840" s="1214" t="s">
        <v>65</v>
      </c>
      <c r="F840" s="299">
        <v>10008.674000000099</v>
      </c>
      <c r="G840" s="50">
        <v>2351.7840000000001</v>
      </c>
      <c r="H840" s="166">
        <v>2262.828</v>
      </c>
      <c r="I840" s="68">
        <v>47</v>
      </c>
      <c r="J840" s="410">
        <v>0.42922399999999999</v>
      </c>
      <c r="K840" s="412">
        <v>25.288</v>
      </c>
      <c r="L840" s="277">
        <v>1.978723</v>
      </c>
      <c r="M840" s="17"/>
      <c r="N840" s="22">
        <v>112</v>
      </c>
      <c r="O840" s="20">
        <v>89</v>
      </c>
      <c r="P840" s="20">
        <v>20</v>
      </c>
      <c r="Q840" s="240">
        <v>3</v>
      </c>
      <c r="R840" s="269">
        <v>14</v>
      </c>
      <c r="S840" s="50">
        <v>5</v>
      </c>
      <c r="T840" s="227">
        <v>14</v>
      </c>
      <c r="U840" s="172">
        <v>7</v>
      </c>
      <c r="V840" s="278">
        <v>0.30434782608695699</v>
      </c>
    </row>
    <row r="841" spans="2:22" ht="13.5">
      <c r="B841" s="1128">
        <v>201412</v>
      </c>
      <c r="C841" s="197" t="s">
        <v>377</v>
      </c>
      <c r="D841" s="198" t="s">
        <v>138</v>
      </c>
      <c r="E841" s="1215" t="s">
        <v>145</v>
      </c>
      <c r="F841" s="298">
        <v>4471.1090000000004</v>
      </c>
      <c r="G841" s="210">
        <v>885.86900000000003</v>
      </c>
      <c r="H841" s="208">
        <v>944.84199999999998</v>
      </c>
      <c r="I841" s="202">
        <v>17</v>
      </c>
      <c r="J841" s="411">
        <v>0.293103</v>
      </c>
      <c r="K841" s="413">
        <v>20.133386363635999</v>
      </c>
      <c r="L841" s="276">
        <v>2.5882350000000001</v>
      </c>
      <c r="M841" s="17"/>
      <c r="N841" s="205">
        <v>53</v>
      </c>
      <c r="O841" s="206">
        <v>40</v>
      </c>
      <c r="P841" s="206">
        <v>12</v>
      </c>
      <c r="Q841" s="241">
        <v>1</v>
      </c>
      <c r="R841" s="270">
        <v>18</v>
      </c>
      <c r="S841" s="210"/>
      <c r="T841" s="228">
        <v>8</v>
      </c>
      <c r="U841" s="208">
        <v>4</v>
      </c>
      <c r="V841" s="209">
        <v>0.30769230769230799</v>
      </c>
    </row>
    <row r="842" spans="2:22" ht="13.5">
      <c r="B842" s="1128">
        <v>201412</v>
      </c>
      <c r="C842" s="195" t="s">
        <v>377</v>
      </c>
      <c r="D842" s="196" t="s">
        <v>643</v>
      </c>
      <c r="E842" s="1214" t="s">
        <v>1660</v>
      </c>
      <c r="F842" s="299">
        <v>2815.6260000000002</v>
      </c>
      <c r="G842" s="50">
        <v>1175.019</v>
      </c>
      <c r="H842" s="166">
        <v>1082.5820000000001</v>
      </c>
      <c r="I842" s="68">
        <v>17</v>
      </c>
      <c r="J842" s="410">
        <v>0.19653200000000001</v>
      </c>
      <c r="K842" s="412">
        <v>19.262606557377001</v>
      </c>
      <c r="L842" s="277">
        <v>3.5882350000000001</v>
      </c>
      <c r="M842" s="17"/>
      <c r="N842" s="22">
        <v>98</v>
      </c>
      <c r="O842" s="20">
        <v>75</v>
      </c>
      <c r="P842" s="20">
        <v>23</v>
      </c>
      <c r="Q842" s="240">
        <v>0</v>
      </c>
      <c r="R842" s="269">
        <v>0</v>
      </c>
      <c r="S842" s="50">
        <v>5</v>
      </c>
      <c r="T842" s="227">
        <v>18</v>
      </c>
      <c r="U842" s="172">
        <v>10</v>
      </c>
      <c r="V842" s="278">
        <v>0.434782608695652</v>
      </c>
    </row>
    <row r="843" spans="2:22" ht="13.5">
      <c r="B843" s="1128">
        <v>201412</v>
      </c>
      <c r="C843" s="197" t="s">
        <v>377</v>
      </c>
      <c r="D843" s="198" t="s">
        <v>644</v>
      </c>
      <c r="E843" s="1215" t="s">
        <v>695</v>
      </c>
      <c r="F843" s="298">
        <v>10546.984</v>
      </c>
      <c r="G843" s="210">
        <v>3399.241</v>
      </c>
      <c r="H843" s="208">
        <v>3489.2829999999999</v>
      </c>
      <c r="I843" s="202">
        <v>19</v>
      </c>
      <c r="J843" s="411">
        <v>0.44185999999999998</v>
      </c>
      <c r="K843" s="413">
        <v>44.145987012987</v>
      </c>
      <c r="L843" s="276">
        <v>4.052632</v>
      </c>
      <c r="M843" s="17"/>
      <c r="N843" s="205">
        <v>45</v>
      </c>
      <c r="O843" s="206">
        <v>38</v>
      </c>
      <c r="P843" s="206">
        <v>5</v>
      </c>
      <c r="Q843" s="241">
        <v>2</v>
      </c>
      <c r="R843" s="270">
        <v>4</v>
      </c>
      <c r="S843" s="210"/>
      <c r="T843" s="228">
        <v>8</v>
      </c>
      <c r="U843" s="208">
        <v>4</v>
      </c>
      <c r="V843" s="209">
        <v>0.57142857142857095</v>
      </c>
    </row>
    <row r="844" spans="2:22" ht="13.5">
      <c r="B844" s="1128">
        <v>201412</v>
      </c>
      <c r="C844" s="195" t="s">
        <v>377</v>
      </c>
      <c r="D844" s="196" t="s">
        <v>702</v>
      </c>
      <c r="E844" s="1214" t="s">
        <v>1662</v>
      </c>
      <c r="F844" s="299">
        <v>4233.6360000000004</v>
      </c>
      <c r="G844" s="50">
        <v>1160.473</v>
      </c>
      <c r="H844" s="166">
        <v>1181.203</v>
      </c>
      <c r="I844" s="68">
        <v>12</v>
      </c>
      <c r="J844" s="410">
        <v>0.52173899999999995</v>
      </c>
      <c r="K844" s="412">
        <v>23.683122448980001</v>
      </c>
      <c r="L844" s="277">
        <v>4.0833329999999997</v>
      </c>
      <c r="M844" s="17"/>
      <c r="N844" s="22">
        <v>26</v>
      </c>
      <c r="O844" s="20">
        <v>18</v>
      </c>
      <c r="P844" s="20">
        <v>8</v>
      </c>
      <c r="Q844" s="240">
        <v>0</v>
      </c>
      <c r="R844" s="269">
        <v>0</v>
      </c>
      <c r="S844" s="50">
        <v>1</v>
      </c>
      <c r="T844" s="227">
        <v>5</v>
      </c>
      <c r="U844" s="172">
        <v>3</v>
      </c>
      <c r="V844" s="278">
        <v>0.375</v>
      </c>
    </row>
    <row r="845" spans="2:22" ht="13.5">
      <c r="B845" s="1128">
        <v>201412</v>
      </c>
      <c r="C845" s="197" t="s">
        <v>377</v>
      </c>
      <c r="D845" s="198" t="s">
        <v>849</v>
      </c>
      <c r="E845" s="1215" t="s">
        <v>850</v>
      </c>
      <c r="F845" s="298">
        <v>214.44900000000001</v>
      </c>
      <c r="G845" s="210">
        <v>203.17400000000001</v>
      </c>
      <c r="H845" s="208">
        <v>199.375</v>
      </c>
      <c r="I845" s="202">
        <v>6</v>
      </c>
      <c r="J845" s="411">
        <v>0.38709700000000002</v>
      </c>
      <c r="K845" s="413">
        <v>11.287444444444001</v>
      </c>
      <c r="L845" s="276">
        <v>3</v>
      </c>
      <c r="M845" s="17"/>
      <c r="N845" s="205">
        <v>23</v>
      </c>
      <c r="O845" s="206">
        <v>18</v>
      </c>
      <c r="P845" s="206">
        <v>4</v>
      </c>
      <c r="Q845" s="241">
        <v>1</v>
      </c>
      <c r="R845" s="270">
        <v>0</v>
      </c>
      <c r="S845" s="210">
        <v>3</v>
      </c>
      <c r="T845" s="228">
        <v>14</v>
      </c>
      <c r="U845" s="208">
        <v>3</v>
      </c>
      <c r="V845" s="209">
        <v>0.6</v>
      </c>
    </row>
    <row r="846" spans="2:22" ht="13.5">
      <c r="B846" s="1128">
        <v>201412</v>
      </c>
      <c r="C846" s="195" t="s">
        <v>377</v>
      </c>
      <c r="D846" s="196" t="s">
        <v>804</v>
      </c>
      <c r="E846" s="1214" t="s">
        <v>805</v>
      </c>
      <c r="F846" s="299">
        <v>695.67700000000002</v>
      </c>
      <c r="G846" s="50">
        <v>534.15499999999997</v>
      </c>
      <c r="H846" s="166">
        <v>514.95699999999999</v>
      </c>
      <c r="I846" s="68">
        <v>12</v>
      </c>
      <c r="J846" s="410">
        <v>0.54545500000000002</v>
      </c>
      <c r="K846" s="412">
        <v>19.783518518518999</v>
      </c>
      <c r="L846" s="277">
        <v>2.25</v>
      </c>
      <c r="M846" s="17"/>
      <c r="N846" s="22">
        <v>28</v>
      </c>
      <c r="O846" s="20">
        <v>22</v>
      </c>
      <c r="P846" s="20">
        <v>6</v>
      </c>
      <c r="Q846" s="240">
        <v>0</v>
      </c>
      <c r="R846" s="269">
        <v>0</v>
      </c>
      <c r="S846" s="50">
        <v>1</v>
      </c>
      <c r="T846" s="227">
        <v>12</v>
      </c>
      <c r="U846" s="172">
        <v>8</v>
      </c>
      <c r="V846" s="278">
        <v>1.3333333333333299</v>
      </c>
    </row>
    <row r="847" spans="2:22" ht="13.5">
      <c r="B847" s="1128">
        <v>201412</v>
      </c>
      <c r="C847" s="197" t="s">
        <v>377</v>
      </c>
      <c r="D847" s="198" t="s">
        <v>540</v>
      </c>
      <c r="E847" s="1215" t="s">
        <v>541</v>
      </c>
      <c r="F847" s="298">
        <v>3036.2559999999899</v>
      </c>
      <c r="G847" s="210">
        <v>769.46799999999996</v>
      </c>
      <c r="H847" s="208">
        <v>728.77599999999995</v>
      </c>
      <c r="I847" s="202">
        <v>26</v>
      </c>
      <c r="J847" s="411">
        <v>0.40944900000000001</v>
      </c>
      <c r="K847" s="413">
        <v>15.38936</v>
      </c>
      <c r="L847" s="276">
        <v>1.9230769999999999</v>
      </c>
      <c r="M847" s="17"/>
      <c r="N847" s="205">
        <v>64</v>
      </c>
      <c r="O847" s="206">
        <v>43</v>
      </c>
      <c r="P847" s="206">
        <v>20</v>
      </c>
      <c r="Q847" s="241">
        <v>1</v>
      </c>
      <c r="R847" s="270">
        <v>4</v>
      </c>
      <c r="S847" s="210"/>
      <c r="T847" s="228">
        <v>5</v>
      </c>
      <c r="U847" s="208">
        <v>4</v>
      </c>
      <c r="V847" s="209">
        <v>0.19047619047618999</v>
      </c>
    </row>
    <row r="848" spans="2:22" ht="13.5">
      <c r="B848" s="1128">
        <v>201412</v>
      </c>
      <c r="C848" s="195" t="s">
        <v>377</v>
      </c>
      <c r="D848" s="196" t="s">
        <v>471</v>
      </c>
      <c r="E848" s="1218" t="s">
        <v>1664</v>
      </c>
      <c r="F848" s="299">
        <v>2335.5059999999999</v>
      </c>
      <c r="G848" s="50">
        <v>726.64099999999996</v>
      </c>
      <c r="H848" s="166">
        <v>704.65499999999997</v>
      </c>
      <c r="I848" s="68">
        <v>32</v>
      </c>
      <c r="J848" s="410">
        <v>0.45070399999999999</v>
      </c>
      <c r="K848" s="412">
        <v>13.211654545455</v>
      </c>
      <c r="L848" s="277">
        <v>1.71875</v>
      </c>
      <c r="M848" s="17"/>
      <c r="N848" s="22">
        <v>73</v>
      </c>
      <c r="O848" s="20">
        <v>64</v>
      </c>
      <c r="P848" s="20">
        <v>9</v>
      </c>
      <c r="Q848" s="240">
        <v>0</v>
      </c>
      <c r="R848" s="269">
        <v>1</v>
      </c>
      <c r="S848" s="50"/>
      <c r="T848" s="227">
        <v>5</v>
      </c>
      <c r="U848" s="172">
        <v>4</v>
      </c>
      <c r="V848" s="278">
        <v>0.44444444444444398</v>
      </c>
    </row>
    <row r="849" spans="2:22" ht="13.5">
      <c r="B849" s="1128">
        <v>201412</v>
      </c>
      <c r="C849" s="197" t="s">
        <v>377</v>
      </c>
      <c r="D849" s="198" t="s">
        <v>35</v>
      </c>
      <c r="E849" s="1215" t="s">
        <v>9</v>
      </c>
      <c r="F849" s="298">
        <v>5608.0039999999999</v>
      </c>
      <c r="G849" s="210">
        <v>1744.288</v>
      </c>
      <c r="H849" s="208">
        <v>1721.662</v>
      </c>
      <c r="I849" s="202">
        <v>28</v>
      </c>
      <c r="J849" s="411">
        <v>0.36363600000000001</v>
      </c>
      <c r="K849" s="413">
        <v>26.428606060606</v>
      </c>
      <c r="L849" s="276">
        <v>2.3571430000000002</v>
      </c>
      <c r="M849" s="17"/>
      <c r="N849" s="205">
        <v>80</v>
      </c>
      <c r="O849" s="206">
        <v>64</v>
      </c>
      <c r="P849" s="206">
        <v>15</v>
      </c>
      <c r="Q849" s="241">
        <v>1</v>
      </c>
      <c r="R849" s="270">
        <v>2</v>
      </c>
      <c r="S849" s="210">
        <v>1</v>
      </c>
      <c r="T849" s="228">
        <v>7</v>
      </c>
      <c r="U849" s="208">
        <v>5</v>
      </c>
      <c r="V849" s="209">
        <v>0.3125</v>
      </c>
    </row>
    <row r="850" spans="2:22" ht="13.5">
      <c r="B850" s="1128">
        <v>201412</v>
      </c>
      <c r="C850" s="195" t="s">
        <v>377</v>
      </c>
      <c r="D850" s="196" t="s">
        <v>645</v>
      </c>
      <c r="E850" s="1214" t="s">
        <v>606</v>
      </c>
      <c r="F850" s="299">
        <v>5690.1700000000301</v>
      </c>
      <c r="G850" s="50">
        <v>2507.4589999999998</v>
      </c>
      <c r="H850" s="166">
        <v>2377.9029999999998</v>
      </c>
      <c r="I850" s="68">
        <v>32</v>
      </c>
      <c r="J850" s="410">
        <v>0.33160600000000001</v>
      </c>
      <c r="K850" s="412">
        <v>23.880561904762001</v>
      </c>
      <c r="L850" s="277">
        <v>3.28125</v>
      </c>
      <c r="M850" s="17"/>
      <c r="N850" s="22">
        <v>97</v>
      </c>
      <c r="O850" s="20">
        <v>80</v>
      </c>
      <c r="P850" s="20">
        <v>11</v>
      </c>
      <c r="Q850" s="240">
        <v>6</v>
      </c>
      <c r="R850" s="269">
        <v>6</v>
      </c>
      <c r="S850" s="50"/>
      <c r="T850" s="227">
        <v>8</v>
      </c>
      <c r="U850" s="172">
        <v>7</v>
      </c>
      <c r="V850" s="278">
        <v>0.41176470588235298</v>
      </c>
    </row>
    <row r="851" spans="2:22" ht="13.5">
      <c r="B851" s="1128">
        <v>201412</v>
      </c>
      <c r="C851" s="197" t="s">
        <v>377</v>
      </c>
      <c r="D851" s="198" t="s">
        <v>700</v>
      </c>
      <c r="E851" s="1215" t="s">
        <v>701</v>
      </c>
      <c r="F851" s="298">
        <v>2131.0920000000001</v>
      </c>
      <c r="G851" s="210">
        <v>1185.162</v>
      </c>
      <c r="H851" s="208">
        <v>1148.529</v>
      </c>
      <c r="I851" s="202">
        <v>21</v>
      </c>
      <c r="J851" s="411">
        <v>0.35593200000000003</v>
      </c>
      <c r="K851" s="413">
        <v>32.921166666666998</v>
      </c>
      <c r="L851" s="276">
        <v>1.714286</v>
      </c>
      <c r="M851" s="17"/>
      <c r="N851" s="205">
        <v>64</v>
      </c>
      <c r="O851" s="206">
        <v>50</v>
      </c>
      <c r="P851" s="206">
        <v>12</v>
      </c>
      <c r="Q851" s="241">
        <v>2</v>
      </c>
      <c r="R851" s="270">
        <v>5</v>
      </c>
      <c r="S851" s="210">
        <v>1</v>
      </c>
      <c r="T851" s="228">
        <v>14</v>
      </c>
      <c r="U851" s="208">
        <v>10</v>
      </c>
      <c r="V851" s="209">
        <v>0.71428571428571397</v>
      </c>
    </row>
    <row r="852" spans="2:22" ht="13.5">
      <c r="B852" s="1128">
        <v>201412</v>
      </c>
      <c r="C852" s="195" t="s">
        <v>377</v>
      </c>
      <c r="D852" s="196" t="s">
        <v>558</v>
      </c>
      <c r="E852" s="1214" t="s">
        <v>554</v>
      </c>
      <c r="F852" s="299">
        <v>2301.3149999999901</v>
      </c>
      <c r="G852" s="50">
        <v>895.79600000000005</v>
      </c>
      <c r="H852" s="166">
        <v>851.94399999999996</v>
      </c>
      <c r="I852" s="68">
        <v>10</v>
      </c>
      <c r="J852" s="410">
        <v>0.2</v>
      </c>
      <c r="K852" s="412">
        <v>37.324833333332997</v>
      </c>
      <c r="L852" s="277">
        <v>2.4</v>
      </c>
      <c r="M852" s="17"/>
      <c r="N852" s="22">
        <v>48</v>
      </c>
      <c r="O852" s="20">
        <v>32</v>
      </c>
      <c r="P852" s="20">
        <v>12</v>
      </c>
      <c r="Q852" s="240">
        <v>4</v>
      </c>
      <c r="R852" s="269">
        <v>7</v>
      </c>
      <c r="S852" s="50">
        <v>1</v>
      </c>
      <c r="T852" s="227">
        <v>2</v>
      </c>
      <c r="U852" s="172">
        <v>1</v>
      </c>
      <c r="V852" s="278">
        <v>6.25E-2</v>
      </c>
    </row>
    <row r="853" spans="2:22" ht="13.5">
      <c r="B853" s="1128">
        <v>201412</v>
      </c>
      <c r="C853" s="197" t="s">
        <v>377</v>
      </c>
      <c r="D853" s="198" t="s">
        <v>542</v>
      </c>
      <c r="E853" s="1215" t="s">
        <v>397</v>
      </c>
      <c r="F853" s="298">
        <v>2451.1320000000001</v>
      </c>
      <c r="G853" s="210">
        <v>1096.846</v>
      </c>
      <c r="H853" s="208">
        <v>1028.4290000000001</v>
      </c>
      <c r="I853" s="202">
        <v>33</v>
      </c>
      <c r="J853" s="411">
        <v>0.45833299999999999</v>
      </c>
      <c r="K853" s="413">
        <v>14.244753246753</v>
      </c>
      <c r="L853" s="276">
        <v>2.3333330000000001</v>
      </c>
      <c r="M853" s="17"/>
      <c r="N853" s="205">
        <v>81</v>
      </c>
      <c r="O853" s="206">
        <v>62</v>
      </c>
      <c r="P853" s="206">
        <v>16</v>
      </c>
      <c r="Q853" s="241">
        <v>3</v>
      </c>
      <c r="R853" s="270">
        <v>7</v>
      </c>
      <c r="S853" s="210">
        <v>4</v>
      </c>
      <c r="T853" s="228">
        <v>21</v>
      </c>
      <c r="U853" s="208">
        <v>10</v>
      </c>
      <c r="V853" s="209">
        <v>0.52631578947368396</v>
      </c>
    </row>
    <row r="854" spans="2:22" ht="13.5">
      <c r="B854" s="1128">
        <v>201412</v>
      </c>
      <c r="C854" s="195" t="s">
        <v>377</v>
      </c>
      <c r="D854" s="196" t="s">
        <v>806</v>
      </c>
      <c r="E854" s="1214" t="s">
        <v>807</v>
      </c>
      <c r="F854" s="299">
        <v>1209.3030000000001</v>
      </c>
      <c r="G854" s="50">
        <v>969.13300000000004</v>
      </c>
      <c r="H854" s="166">
        <v>962.28499999999997</v>
      </c>
      <c r="I854" s="68">
        <v>13</v>
      </c>
      <c r="J854" s="410">
        <v>0.44827600000000001</v>
      </c>
      <c r="K854" s="412">
        <v>25.503499999999999</v>
      </c>
      <c r="L854" s="277">
        <v>2.9230770000000001</v>
      </c>
      <c r="M854" s="17"/>
      <c r="N854" s="22">
        <v>35</v>
      </c>
      <c r="O854" s="20">
        <v>26</v>
      </c>
      <c r="P854" s="20">
        <v>9</v>
      </c>
      <c r="Q854" s="240">
        <v>0</v>
      </c>
      <c r="R854" s="269">
        <v>0</v>
      </c>
      <c r="S854" s="50">
        <v>3</v>
      </c>
      <c r="T854" s="227">
        <v>9</v>
      </c>
      <c r="U854" s="172">
        <v>6</v>
      </c>
      <c r="V854" s="278">
        <v>0.66666666666666696</v>
      </c>
    </row>
    <row r="855" spans="2:22" ht="13.5">
      <c r="B855" s="1128">
        <v>201412</v>
      </c>
      <c r="C855" s="197" t="s">
        <v>377</v>
      </c>
      <c r="D855" s="198" t="s">
        <v>559</v>
      </c>
      <c r="E855" s="1215" t="s">
        <v>555</v>
      </c>
      <c r="F855" s="298">
        <v>1847.66</v>
      </c>
      <c r="G855" s="210">
        <v>563.91099999999994</v>
      </c>
      <c r="H855" s="208">
        <v>555.88300000000004</v>
      </c>
      <c r="I855" s="202">
        <v>19</v>
      </c>
      <c r="J855" s="411">
        <v>0.44705899999999998</v>
      </c>
      <c r="K855" s="413">
        <v>18.797033333333001</v>
      </c>
      <c r="L855" s="276">
        <v>1.5789470000000001</v>
      </c>
      <c r="M855" s="17"/>
      <c r="N855" s="205">
        <v>47</v>
      </c>
      <c r="O855" s="206">
        <v>36</v>
      </c>
      <c r="P855" s="206">
        <v>11</v>
      </c>
      <c r="Q855" s="241">
        <v>0</v>
      </c>
      <c r="R855" s="270">
        <v>2</v>
      </c>
      <c r="S855" s="210">
        <v>2</v>
      </c>
      <c r="T855" s="228">
        <v>9</v>
      </c>
      <c r="U855" s="208">
        <v>6</v>
      </c>
      <c r="V855" s="209">
        <v>0.54545454545454497</v>
      </c>
    </row>
    <row r="856" spans="2:22" ht="13.5">
      <c r="B856" s="1128">
        <v>201412</v>
      </c>
      <c r="C856" s="197" t="s">
        <v>378</v>
      </c>
      <c r="D856" s="198" t="s">
        <v>572</v>
      </c>
      <c r="E856" s="196" t="s">
        <v>1844</v>
      </c>
      <c r="F856" s="298">
        <v>2043.856</v>
      </c>
      <c r="G856" s="210">
        <v>600.70100000000002</v>
      </c>
      <c r="H856" s="208">
        <v>600.70100000000002</v>
      </c>
      <c r="I856" s="202">
        <v>16</v>
      </c>
      <c r="J856" s="411">
        <v>0.39024399999999998</v>
      </c>
      <c r="K856" s="413">
        <v>15.402589743589999</v>
      </c>
      <c r="L856" s="276">
        <v>2.4375</v>
      </c>
      <c r="M856" s="17"/>
      <c r="N856" s="205">
        <v>39</v>
      </c>
      <c r="O856" s="206">
        <v>26</v>
      </c>
      <c r="P856" s="206">
        <v>9</v>
      </c>
      <c r="Q856" s="241">
        <v>4</v>
      </c>
      <c r="R856" s="270">
        <v>8</v>
      </c>
      <c r="S856" s="210"/>
      <c r="T856" s="228">
        <v>4</v>
      </c>
      <c r="U856" s="208">
        <v>3</v>
      </c>
      <c r="V856" s="209">
        <v>0.230769230769231</v>
      </c>
    </row>
    <row r="857" spans="2:22" ht="13.5">
      <c r="B857" s="1128">
        <v>201412</v>
      </c>
      <c r="C857" s="195" t="s">
        <v>378</v>
      </c>
      <c r="D857" s="196" t="s">
        <v>133</v>
      </c>
      <c r="E857" s="1214" t="s">
        <v>142</v>
      </c>
      <c r="F857" s="299">
        <v>7618.4690000000101</v>
      </c>
      <c r="G857" s="50">
        <v>1713.02</v>
      </c>
      <c r="H857" s="166">
        <v>1836.19</v>
      </c>
      <c r="I857" s="68">
        <v>52</v>
      </c>
      <c r="J857" s="410">
        <v>0.37681199999999998</v>
      </c>
      <c r="K857" s="412">
        <v>16.471346153846</v>
      </c>
      <c r="L857" s="277">
        <v>2</v>
      </c>
      <c r="M857" s="17"/>
      <c r="N857" s="22">
        <v>145</v>
      </c>
      <c r="O857" s="20">
        <v>99</v>
      </c>
      <c r="P857" s="20">
        <v>41</v>
      </c>
      <c r="Q857" s="240">
        <v>5</v>
      </c>
      <c r="R857" s="269">
        <v>14</v>
      </c>
      <c r="S857" s="50">
        <v>8</v>
      </c>
      <c r="T857" s="227">
        <v>19</v>
      </c>
      <c r="U857" s="172">
        <v>14</v>
      </c>
      <c r="V857" s="278">
        <v>0.30434782608695699</v>
      </c>
    </row>
    <row r="858" spans="2:22" ht="13.5">
      <c r="B858" s="1128">
        <v>201412</v>
      </c>
      <c r="C858" s="197" t="s">
        <v>378</v>
      </c>
      <c r="D858" s="198" t="s">
        <v>570</v>
      </c>
      <c r="E858" s="1215" t="s">
        <v>566</v>
      </c>
      <c r="F858" s="298">
        <v>4798.5420000000004</v>
      </c>
      <c r="G858" s="210">
        <v>1413.701</v>
      </c>
      <c r="H858" s="208">
        <v>1398.17</v>
      </c>
      <c r="I858" s="202">
        <v>41</v>
      </c>
      <c r="J858" s="411">
        <v>0.46590900000000002</v>
      </c>
      <c r="K858" s="413">
        <v>17.894949367089001</v>
      </c>
      <c r="L858" s="276">
        <v>1.9268289999999999</v>
      </c>
      <c r="M858" s="17"/>
      <c r="N858" s="205">
        <v>96</v>
      </c>
      <c r="O858" s="206">
        <v>77</v>
      </c>
      <c r="P858" s="206">
        <v>13</v>
      </c>
      <c r="Q858" s="241">
        <v>6</v>
      </c>
      <c r="R858" s="270">
        <v>0</v>
      </c>
      <c r="S858" s="210">
        <v>2</v>
      </c>
      <c r="T858" s="228">
        <v>13</v>
      </c>
      <c r="U858" s="208">
        <v>8</v>
      </c>
      <c r="V858" s="209">
        <v>0.42105263157894701</v>
      </c>
    </row>
    <row r="859" spans="2:22" ht="13.5">
      <c r="B859" s="1128">
        <v>201412</v>
      </c>
      <c r="C859" s="195" t="s">
        <v>378</v>
      </c>
      <c r="D859" s="196" t="s">
        <v>608</v>
      </c>
      <c r="E859" s="1214" t="s">
        <v>607</v>
      </c>
      <c r="F859" s="299">
        <v>2322.29</v>
      </c>
      <c r="G859" s="50">
        <v>776.87300000000005</v>
      </c>
      <c r="H859" s="166">
        <v>776.48599999999999</v>
      </c>
      <c r="I859" s="68">
        <v>19</v>
      </c>
      <c r="J859" s="410">
        <v>0.351852</v>
      </c>
      <c r="K859" s="412">
        <v>18.066813953488001</v>
      </c>
      <c r="L859" s="277">
        <v>2.2631579999999998</v>
      </c>
      <c r="M859" s="17"/>
      <c r="N859" s="22">
        <v>61</v>
      </c>
      <c r="O859" s="20">
        <v>43</v>
      </c>
      <c r="P859" s="20">
        <v>14</v>
      </c>
      <c r="Q859" s="240">
        <v>4</v>
      </c>
      <c r="R859" s="269">
        <v>6</v>
      </c>
      <c r="S859" s="50">
        <v>5</v>
      </c>
      <c r="T859" s="227">
        <v>15</v>
      </c>
      <c r="U859" s="172">
        <v>10</v>
      </c>
      <c r="V859" s="278">
        <v>0.55555555555555602</v>
      </c>
    </row>
    <row r="860" spans="2:22" ht="13.5">
      <c r="B860" s="1128">
        <v>201412</v>
      </c>
      <c r="C860" s="197" t="s">
        <v>378</v>
      </c>
      <c r="D860" s="198" t="s">
        <v>728</v>
      </c>
      <c r="E860" s="1215" t="s">
        <v>1667</v>
      </c>
      <c r="F860" s="298">
        <v>3365.7920000000099</v>
      </c>
      <c r="G860" s="210">
        <v>1403.49</v>
      </c>
      <c r="H860" s="208">
        <v>1403.49</v>
      </c>
      <c r="I860" s="202">
        <v>62</v>
      </c>
      <c r="J860" s="411">
        <v>0.47328199999999998</v>
      </c>
      <c r="K860" s="413">
        <v>12.759</v>
      </c>
      <c r="L860" s="276">
        <v>1.774194</v>
      </c>
      <c r="M860" s="17"/>
      <c r="N860" s="205">
        <v>153</v>
      </c>
      <c r="O860" s="206">
        <v>112</v>
      </c>
      <c r="P860" s="206">
        <v>34</v>
      </c>
      <c r="Q860" s="241">
        <v>7</v>
      </c>
      <c r="R860" s="270">
        <v>0</v>
      </c>
      <c r="S860" s="210">
        <v>8</v>
      </c>
      <c r="T860" s="228">
        <v>36</v>
      </c>
      <c r="U860" s="208">
        <v>23</v>
      </c>
      <c r="V860" s="209">
        <v>0.56097560975609795</v>
      </c>
    </row>
    <row r="861" spans="2:22" ht="13.5">
      <c r="B861" s="1128">
        <v>201412</v>
      </c>
      <c r="C861" s="195" t="s">
        <v>378</v>
      </c>
      <c r="D861" s="196" t="s">
        <v>136</v>
      </c>
      <c r="E861" s="1214" t="s">
        <v>141</v>
      </c>
      <c r="F861" s="299">
        <v>2576.5219999999999</v>
      </c>
      <c r="G861" s="50">
        <v>713.65800000000002</v>
      </c>
      <c r="H861" s="166">
        <v>722.13800000000003</v>
      </c>
      <c r="I861" s="68">
        <v>21</v>
      </c>
      <c r="J861" s="410">
        <v>0.42857099999999998</v>
      </c>
      <c r="K861" s="412">
        <v>16.596697674419001</v>
      </c>
      <c r="L861" s="277">
        <v>2.0476190000000001</v>
      </c>
      <c r="M861" s="17"/>
      <c r="N861" s="22">
        <v>48</v>
      </c>
      <c r="O861" s="20">
        <v>32</v>
      </c>
      <c r="P861" s="20">
        <v>10</v>
      </c>
      <c r="Q861" s="240">
        <v>6</v>
      </c>
      <c r="R861" s="269">
        <v>8</v>
      </c>
      <c r="S861" s="50"/>
      <c r="T861" s="227">
        <v>6</v>
      </c>
      <c r="U861" s="172">
        <v>4</v>
      </c>
      <c r="V861" s="278">
        <v>0.25</v>
      </c>
    </row>
    <row r="862" spans="2:22" ht="13.5">
      <c r="B862" s="1128">
        <v>201412</v>
      </c>
      <c r="C862" s="197" t="s">
        <v>378</v>
      </c>
      <c r="D862" s="198" t="s">
        <v>571</v>
      </c>
      <c r="E862" s="1215" t="s">
        <v>567</v>
      </c>
      <c r="F862" s="298">
        <v>1345.681</v>
      </c>
      <c r="G862" s="210">
        <v>93.11</v>
      </c>
      <c r="H862" s="208">
        <v>93.11</v>
      </c>
      <c r="I862" s="202">
        <v>6</v>
      </c>
      <c r="J862" s="411">
        <v>0.14285700000000001</v>
      </c>
      <c r="K862" s="413">
        <v>11.63875</v>
      </c>
      <c r="L862" s="276">
        <v>1.3333330000000001</v>
      </c>
      <c r="M862" s="17"/>
      <c r="N862" s="205">
        <v>45</v>
      </c>
      <c r="O862" s="206">
        <v>35</v>
      </c>
      <c r="P862" s="206">
        <v>8</v>
      </c>
      <c r="Q862" s="241">
        <v>2</v>
      </c>
      <c r="R862" s="270">
        <v>1</v>
      </c>
      <c r="S862" s="210">
        <v>1</v>
      </c>
      <c r="T862" s="228">
        <v>6</v>
      </c>
      <c r="U862" s="208">
        <v>5</v>
      </c>
      <c r="V862" s="209">
        <v>0.5</v>
      </c>
    </row>
    <row r="863" spans="2:22" ht="13.5">
      <c r="B863" s="1128">
        <v>201412</v>
      </c>
      <c r="C863" s="195" t="s">
        <v>378</v>
      </c>
      <c r="D863" s="196" t="s">
        <v>646</v>
      </c>
      <c r="E863" s="1214"/>
      <c r="F863" s="299">
        <v>1346.3340000000001</v>
      </c>
      <c r="G863" s="50">
        <v>459.077</v>
      </c>
      <c r="H863" s="166">
        <v>459.077</v>
      </c>
      <c r="I863" s="68">
        <v>16</v>
      </c>
      <c r="J863" s="410">
        <v>0.5</v>
      </c>
      <c r="K863" s="412">
        <v>19.959869565217002</v>
      </c>
      <c r="L863" s="277">
        <v>1.4375</v>
      </c>
      <c r="M863" s="17"/>
      <c r="N863" s="22">
        <v>32</v>
      </c>
      <c r="O863" s="20">
        <v>23</v>
      </c>
      <c r="P863" s="20">
        <v>8</v>
      </c>
      <c r="Q863" s="240">
        <v>1</v>
      </c>
      <c r="R863" s="269">
        <v>0</v>
      </c>
      <c r="S863" s="50"/>
      <c r="T863" s="227"/>
      <c r="U863" s="172"/>
      <c r="V863" s="278"/>
    </row>
    <row r="864" spans="2:22" ht="13.5">
      <c r="B864" s="1128">
        <v>201412</v>
      </c>
      <c r="C864" s="197" t="s">
        <v>378</v>
      </c>
      <c r="D864" s="198" t="s">
        <v>573</v>
      </c>
      <c r="E864" s="1215"/>
      <c r="F864" s="298">
        <v>2169.1979999999999</v>
      </c>
      <c r="G864" s="210">
        <v>579.34699999999998</v>
      </c>
      <c r="H864" s="208">
        <v>611.00199999999995</v>
      </c>
      <c r="I864" s="202">
        <v>12</v>
      </c>
      <c r="J864" s="411">
        <v>0.324324</v>
      </c>
      <c r="K864" s="413">
        <v>18.688612903226002</v>
      </c>
      <c r="L864" s="276">
        <v>2.5833330000000001</v>
      </c>
      <c r="M864" s="17"/>
      <c r="N864" s="205">
        <v>36</v>
      </c>
      <c r="O864" s="206">
        <v>26</v>
      </c>
      <c r="P864" s="206">
        <v>9</v>
      </c>
      <c r="Q864" s="241">
        <v>1</v>
      </c>
      <c r="R864" s="270">
        <v>4</v>
      </c>
      <c r="S864" s="210"/>
      <c r="T864" s="228">
        <v>2</v>
      </c>
      <c r="U864" s="208">
        <v>2</v>
      </c>
      <c r="V864" s="209">
        <v>0.2</v>
      </c>
    </row>
    <row r="865" spans="2:22" ht="13.5">
      <c r="B865" s="1128">
        <v>201412</v>
      </c>
      <c r="C865" s="195" t="s">
        <v>378</v>
      </c>
      <c r="D865" s="196" t="s">
        <v>703</v>
      </c>
      <c r="E865" s="1214" t="s">
        <v>704</v>
      </c>
      <c r="F865" s="299">
        <v>1587.6310000000001</v>
      </c>
      <c r="G865" s="50">
        <v>569.96400000000006</v>
      </c>
      <c r="H865" s="166">
        <v>554.30600000000004</v>
      </c>
      <c r="I865" s="68">
        <v>19</v>
      </c>
      <c r="J865" s="410">
        <v>0.42222199999999999</v>
      </c>
      <c r="K865" s="412">
        <v>16.763647058823999</v>
      </c>
      <c r="L865" s="277">
        <v>1.789474</v>
      </c>
      <c r="M865" s="17"/>
      <c r="N865" s="22">
        <v>49</v>
      </c>
      <c r="O865" s="20">
        <v>35</v>
      </c>
      <c r="P865" s="20">
        <v>13</v>
      </c>
      <c r="Q865" s="240">
        <v>1</v>
      </c>
      <c r="R865" s="269">
        <v>0</v>
      </c>
      <c r="S865" s="50"/>
      <c r="T865" s="227">
        <v>9</v>
      </c>
      <c r="U865" s="172">
        <v>6</v>
      </c>
      <c r="V865" s="278">
        <v>0.42857142857142899</v>
      </c>
    </row>
    <row r="866" spans="2:22" ht="13.5">
      <c r="B866" s="1128">
        <v>201412</v>
      </c>
      <c r="C866" s="197" t="s">
        <v>378</v>
      </c>
      <c r="D866" s="198" t="s">
        <v>131</v>
      </c>
      <c r="E866" s="1215" t="s">
        <v>140</v>
      </c>
      <c r="F866" s="298">
        <v>7887.7670000000098</v>
      </c>
      <c r="G866" s="210">
        <v>1903.8</v>
      </c>
      <c r="H866" s="208">
        <v>1808.527</v>
      </c>
      <c r="I866" s="202">
        <v>35</v>
      </c>
      <c r="J866" s="411">
        <v>0.40462399999999998</v>
      </c>
      <c r="K866" s="413">
        <v>21.153333333332998</v>
      </c>
      <c r="L866" s="276">
        <v>2.5714290000000002</v>
      </c>
      <c r="M866" s="17"/>
      <c r="N866" s="205">
        <v>92</v>
      </c>
      <c r="O866" s="206">
        <v>64</v>
      </c>
      <c r="P866" s="206">
        <v>26</v>
      </c>
      <c r="Q866" s="241">
        <v>2</v>
      </c>
      <c r="R866" s="270">
        <v>4</v>
      </c>
      <c r="S866" s="210">
        <v>3</v>
      </c>
      <c r="T866" s="228">
        <v>12</v>
      </c>
      <c r="U866" s="208">
        <v>9</v>
      </c>
      <c r="V866" s="209">
        <v>0.32142857142857101</v>
      </c>
    </row>
    <row r="867" spans="2:22" ht="13.5">
      <c r="B867" s="1128">
        <v>201412</v>
      </c>
      <c r="C867" s="195" t="s">
        <v>378</v>
      </c>
      <c r="D867" s="196" t="s">
        <v>130</v>
      </c>
      <c r="E867" s="1214" t="s">
        <v>139</v>
      </c>
      <c r="F867" s="299">
        <v>9741.5240000000194</v>
      </c>
      <c r="G867" s="50">
        <v>3929.2449999999999</v>
      </c>
      <c r="H867" s="166">
        <v>3933.0169999999998</v>
      </c>
      <c r="I867" s="68">
        <v>77</v>
      </c>
      <c r="J867" s="410">
        <v>0.4375</v>
      </c>
      <c r="K867" s="412">
        <v>21.829138888888998</v>
      </c>
      <c r="L867" s="277">
        <v>2.3376619999999999</v>
      </c>
      <c r="M867" s="17"/>
      <c r="N867" s="22">
        <v>177</v>
      </c>
      <c r="O867" s="20">
        <v>144</v>
      </c>
      <c r="P867" s="20">
        <v>28</v>
      </c>
      <c r="Q867" s="240">
        <v>5</v>
      </c>
      <c r="R867" s="269">
        <v>17</v>
      </c>
      <c r="S867" s="50"/>
      <c r="T867" s="227">
        <v>20</v>
      </c>
      <c r="U867" s="172">
        <v>10</v>
      </c>
      <c r="V867" s="278">
        <v>0.30303030303030298</v>
      </c>
    </row>
    <row r="868" spans="2:22" ht="13.5">
      <c r="B868" s="1128">
        <v>201411</v>
      </c>
      <c r="C868" s="197" t="s">
        <v>377</v>
      </c>
      <c r="D868" s="198" t="s">
        <v>801</v>
      </c>
      <c r="E868" s="1215" t="s">
        <v>802</v>
      </c>
      <c r="F868" s="298"/>
      <c r="G868" s="210">
        <v>0</v>
      </c>
      <c r="H868" s="208">
        <v>0</v>
      </c>
      <c r="I868" s="202">
        <v>0</v>
      </c>
      <c r="J868" s="411">
        <v>0</v>
      </c>
      <c r="K868" s="413">
        <v>0</v>
      </c>
      <c r="L868" s="276">
        <v>0</v>
      </c>
      <c r="M868" s="17"/>
      <c r="N868" s="205">
        <v>5</v>
      </c>
      <c r="O868" s="206">
        <v>4</v>
      </c>
      <c r="P868" s="206">
        <v>1</v>
      </c>
      <c r="Q868" s="241">
        <v>0</v>
      </c>
      <c r="R868" s="270">
        <v>0</v>
      </c>
      <c r="S868" s="210">
        <v>1</v>
      </c>
      <c r="T868" s="228">
        <v>4</v>
      </c>
      <c r="U868" s="208">
        <v>2</v>
      </c>
      <c r="V868" s="209">
        <v>2</v>
      </c>
    </row>
    <row r="869" spans="2:22" ht="13.5">
      <c r="B869" s="1128">
        <v>201411</v>
      </c>
      <c r="C869" s="195" t="s">
        <v>377</v>
      </c>
      <c r="D869" s="196" t="s">
        <v>560</v>
      </c>
      <c r="E869" s="1214" t="s">
        <v>556</v>
      </c>
      <c r="F869" s="299">
        <v>2499.056</v>
      </c>
      <c r="G869" s="50">
        <v>530.13400000000001</v>
      </c>
      <c r="H869" s="166">
        <v>391.30799999999999</v>
      </c>
      <c r="I869" s="68">
        <v>12</v>
      </c>
      <c r="J869" s="410">
        <v>0.26086999999999999</v>
      </c>
      <c r="K869" s="412">
        <v>26.506699999999999</v>
      </c>
      <c r="L869" s="277">
        <v>1.6666669999999999</v>
      </c>
      <c r="M869" s="17"/>
      <c r="N869" s="22">
        <v>52</v>
      </c>
      <c r="O869" s="20">
        <v>42</v>
      </c>
      <c r="P869" s="20">
        <v>9</v>
      </c>
      <c r="Q869" s="240">
        <v>1</v>
      </c>
      <c r="R869" s="269">
        <v>0</v>
      </c>
      <c r="S869" s="50">
        <v>1</v>
      </c>
      <c r="T869" s="227">
        <v>11</v>
      </c>
      <c r="U869" s="172">
        <v>6</v>
      </c>
      <c r="V869" s="278">
        <v>0.6</v>
      </c>
    </row>
    <row r="870" spans="2:22" ht="13.5">
      <c r="B870" s="1128">
        <v>201411</v>
      </c>
      <c r="C870" s="197" t="s">
        <v>377</v>
      </c>
      <c r="D870" s="198" t="s">
        <v>561</v>
      </c>
      <c r="E870" s="1215" t="s">
        <v>1671</v>
      </c>
      <c r="F870" s="298">
        <v>1280.5160000000001</v>
      </c>
      <c r="G870" s="210">
        <v>262.52600000000001</v>
      </c>
      <c r="H870" s="208">
        <v>262.52600000000001</v>
      </c>
      <c r="I870" s="202">
        <v>16</v>
      </c>
      <c r="J870" s="411">
        <v>0.31068000000000001</v>
      </c>
      <c r="K870" s="413">
        <v>13.817157894737001</v>
      </c>
      <c r="L870" s="276">
        <v>1.1875</v>
      </c>
      <c r="M870" s="17"/>
      <c r="N870" s="205">
        <v>55</v>
      </c>
      <c r="O870" s="206">
        <v>42</v>
      </c>
      <c r="P870" s="206">
        <v>10</v>
      </c>
      <c r="Q870" s="241">
        <v>3</v>
      </c>
      <c r="R870" s="270">
        <v>3</v>
      </c>
      <c r="S870" s="210"/>
      <c r="T870" s="228">
        <v>10</v>
      </c>
      <c r="U870" s="208">
        <v>5</v>
      </c>
      <c r="V870" s="209">
        <v>0.38461538461538503</v>
      </c>
    </row>
    <row r="871" spans="2:22" ht="13.5">
      <c r="B871" s="1128">
        <v>201411</v>
      </c>
      <c r="C871" s="195" t="s">
        <v>377</v>
      </c>
      <c r="D871" s="196" t="s">
        <v>803</v>
      </c>
      <c r="E871" s="1214" t="s">
        <v>912</v>
      </c>
      <c r="F871" s="299">
        <v>82.600999999999999</v>
      </c>
      <c r="G871" s="50">
        <v>107.911</v>
      </c>
      <c r="H871" s="166">
        <v>82.600999999999999</v>
      </c>
      <c r="I871" s="68">
        <v>5</v>
      </c>
      <c r="J871" s="410">
        <v>0.66666700000000001</v>
      </c>
      <c r="K871" s="412">
        <v>13.488875</v>
      </c>
      <c r="L871" s="277">
        <v>1.6</v>
      </c>
      <c r="M871" s="17"/>
      <c r="N871" s="22">
        <v>10</v>
      </c>
      <c r="O871" s="20">
        <v>6</v>
      </c>
      <c r="P871" s="20">
        <v>4</v>
      </c>
      <c r="Q871" s="240">
        <v>0</v>
      </c>
      <c r="R871" s="269">
        <v>0</v>
      </c>
      <c r="S871" s="50">
        <v>2</v>
      </c>
      <c r="T871" s="227">
        <v>3</v>
      </c>
      <c r="U871" s="172">
        <v>2</v>
      </c>
      <c r="V871" s="278">
        <v>0.5</v>
      </c>
    </row>
    <row r="872" spans="2:22" ht="13.5">
      <c r="B872" s="1128">
        <v>201411</v>
      </c>
      <c r="C872" s="197" t="s">
        <v>377</v>
      </c>
      <c r="D872" s="198" t="s">
        <v>553</v>
      </c>
      <c r="E872" s="1215" t="s">
        <v>552</v>
      </c>
      <c r="F872" s="298">
        <v>1727.5329999999999</v>
      </c>
      <c r="G872" s="210">
        <v>324.30599999999998</v>
      </c>
      <c r="H872" s="208">
        <v>287.976</v>
      </c>
      <c r="I872" s="202">
        <v>8</v>
      </c>
      <c r="J872" s="411">
        <v>0.13913</v>
      </c>
      <c r="K872" s="413">
        <v>19.076823529412</v>
      </c>
      <c r="L872" s="276">
        <v>2.125</v>
      </c>
      <c r="M872" s="17"/>
      <c r="N872" s="205">
        <v>59</v>
      </c>
      <c r="O872" s="206">
        <v>45</v>
      </c>
      <c r="P872" s="206">
        <v>14</v>
      </c>
      <c r="Q872" s="241">
        <v>0</v>
      </c>
      <c r="R872" s="270">
        <v>2</v>
      </c>
      <c r="S872" s="210"/>
      <c r="T872" s="228">
        <v>5</v>
      </c>
      <c r="U872" s="208">
        <v>4</v>
      </c>
      <c r="V872" s="209">
        <v>0.28571428571428598</v>
      </c>
    </row>
    <row r="873" spans="2:22" ht="13.5">
      <c r="B873" s="1128">
        <v>201411</v>
      </c>
      <c r="C873" s="195" t="s">
        <v>377</v>
      </c>
      <c r="D873" s="196" t="s">
        <v>64</v>
      </c>
      <c r="E873" s="1214" t="s">
        <v>65</v>
      </c>
      <c r="F873" s="299">
        <v>7745.8460000000396</v>
      </c>
      <c r="G873" s="50">
        <v>870.67399999999998</v>
      </c>
      <c r="H873" s="166">
        <v>871.91099999999994</v>
      </c>
      <c r="I873" s="68">
        <v>29</v>
      </c>
      <c r="J873" s="410">
        <v>0.26363599999999998</v>
      </c>
      <c r="K873" s="412">
        <v>18.524978723404001</v>
      </c>
      <c r="L873" s="277">
        <v>1.62069</v>
      </c>
      <c r="M873" s="17"/>
      <c r="N873" s="22">
        <v>107</v>
      </c>
      <c r="O873" s="20">
        <v>84</v>
      </c>
      <c r="P873" s="20">
        <v>20</v>
      </c>
      <c r="Q873" s="240">
        <v>3</v>
      </c>
      <c r="R873" s="269">
        <v>8</v>
      </c>
      <c r="S873" s="50"/>
      <c r="T873" s="227">
        <v>2</v>
      </c>
      <c r="U873" s="172">
        <v>2</v>
      </c>
      <c r="V873" s="278">
        <v>8.6956521739130405E-2</v>
      </c>
    </row>
    <row r="874" spans="2:22" ht="13.5">
      <c r="B874" s="1128">
        <v>201411</v>
      </c>
      <c r="C874" s="197" t="s">
        <v>377</v>
      </c>
      <c r="D874" s="198" t="s">
        <v>138</v>
      </c>
      <c r="E874" s="1215" t="s">
        <v>145</v>
      </c>
      <c r="F874" s="298">
        <v>3526.2669999999998</v>
      </c>
      <c r="G874" s="210">
        <v>520.31200000000001</v>
      </c>
      <c r="H874" s="208">
        <v>519.125</v>
      </c>
      <c r="I874" s="202">
        <v>15</v>
      </c>
      <c r="J874" s="411">
        <v>0.24590200000000001</v>
      </c>
      <c r="K874" s="413">
        <v>19.270814814815001</v>
      </c>
      <c r="L874" s="276">
        <v>1.8</v>
      </c>
      <c r="M874" s="17"/>
      <c r="N874" s="205">
        <v>63</v>
      </c>
      <c r="O874" s="206">
        <v>46</v>
      </c>
      <c r="P874" s="206">
        <v>16</v>
      </c>
      <c r="Q874" s="241">
        <v>1</v>
      </c>
      <c r="R874" s="270">
        <v>4</v>
      </c>
      <c r="S874" s="210">
        <v>2</v>
      </c>
      <c r="T874" s="228">
        <v>6</v>
      </c>
      <c r="U874" s="208">
        <v>4</v>
      </c>
      <c r="V874" s="209">
        <v>0.23529411764705899</v>
      </c>
    </row>
    <row r="875" spans="2:22" ht="13.5">
      <c r="B875" s="1128">
        <v>201411</v>
      </c>
      <c r="C875" s="195" t="s">
        <v>377</v>
      </c>
      <c r="D875" s="196" t="s">
        <v>643</v>
      </c>
      <c r="E875" s="1214" t="s">
        <v>1660</v>
      </c>
      <c r="F875" s="299">
        <v>1733.0440000000001</v>
      </c>
      <c r="G875" s="50">
        <v>580.64700000000005</v>
      </c>
      <c r="H875" s="166">
        <v>480.84399999999999</v>
      </c>
      <c r="I875" s="68">
        <v>21</v>
      </c>
      <c r="J875" s="410">
        <v>0.30215799999999998</v>
      </c>
      <c r="K875" s="412">
        <v>15.693162162162</v>
      </c>
      <c r="L875" s="277">
        <v>1.7619050000000001</v>
      </c>
      <c r="M875" s="17"/>
      <c r="N875" s="22">
        <v>75</v>
      </c>
      <c r="O875" s="20">
        <v>57</v>
      </c>
      <c r="P875" s="20">
        <v>18</v>
      </c>
      <c r="Q875" s="240">
        <v>0</v>
      </c>
      <c r="R875" s="269">
        <v>3</v>
      </c>
      <c r="S875" s="50">
        <v>3</v>
      </c>
      <c r="T875" s="227">
        <v>11</v>
      </c>
      <c r="U875" s="172">
        <v>9</v>
      </c>
      <c r="V875" s="278">
        <v>0.5</v>
      </c>
    </row>
    <row r="876" spans="2:22" ht="13.5">
      <c r="B876" s="1128">
        <v>201411</v>
      </c>
      <c r="C876" s="197" t="s">
        <v>377</v>
      </c>
      <c r="D876" s="198" t="s">
        <v>644</v>
      </c>
      <c r="E876" s="1215" t="s">
        <v>695</v>
      </c>
      <c r="F876" s="298">
        <v>7057.70100000002</v>
      </c>
      <c r="G876" s="210">
        <v>1263.694</v>
      </c>
      <c r="H876" s="208">
        <v>1204.655</v>
      </c>
      <c r="I876" s="202">
        <v>15</v>
      </c>
      <c r="J876" s="411">
        <v>0.38961000000000001</v>
      </c>
      <c r="K876" s="413">
        <v>21.418542372880999</v>
      </c>
      <c r="L876" s="276">
        <v>3.9333330000000002</v>
      </c>
      <c r="M876" s="17"/>
      <c r="N876" s="205">
        <v>41</v>
      </c>
      <c r="O876" s="206">
        <v>34</v>
      </c>
      <c r="P876" s="206">
        <v>5</v>
      </c>
      <c r="Q876" s="241">
        <v>2</v>
      </c>
      <c r="R876" s="270">
        <v>0</v>
      </c>
      <c r="S876" s="210">
        <v>1</v>
      </c>
      <c r="T876" s="228">
        <v>4</v>
      </c>
      <c r="U876" s="208">
        <v>3</v>
      </c>
      <c r="V876" s="209">
        <v>0.42857142857142899</v>
      </c>
    </row>
    <row r="877" spans="2:22" ht="13.5">
      <c r="B877" s="1128">
        <v>201411</v>
      </c>
      <c r="C877" s="195" t="s">
        <v>377</v>
      </c>
      <c r="D877" s="196" t="s">
        <v>702</v>
      </c>
      <c r="E877" s="1214" t="s">
        <v>1662</v>
      </c>
      <c r="F877" s="299">
        <v>3052.433</v>
      </c>
      <c r="G877" s="50">
        <v>966.70699999999999</v>
      </c>
      <c r="H877" s="166">
        <v>972.61900000000003</v>
      </c>
      <c r="I877" s="68">
        <v>7</v>
      </c>
      <c r="J877" s="410">
        <v>0.4375</v>
      </c>
      <c r="K877" s="412">
        <v>20.139729166666999</v>
      </c>
      <c r="L877" s="277">
        <v>6.8571429999999998</v>
      </c>
      <c r="M877" s="17"/>
      <c r="N877" s="22">
        <v>20</v>
      </c>
      <c r="O877" s="20">
        <v>13</v>
      </c>
      <c r="P877" s="20">
        <v>7</v>
      </c>
      <c r="Q877" s="240">
        <v>0</v>
      </c>
      <c r="R877" s="269">
        <v>0</v>
      </c>
      <c r="S877" s="50">
        <v>4</v>
      </c>
      <c r="T877" s="227">
        <v>4</v>
      </c>
      <c r="U877" s="172">
        <v>2</v>
      </c>
      <c r="V877" s="278">
        <v>0.28571428571428598</v>
      </c>
    </row>
    <row r="878" spans="2:22" ht="13.5">
      <c r="B878" s="1128">
        <v>201411</v>
      </c>
      <c r="C878" s="197" t="s">
        <v>377</v>
      </c>
      <c r="D878" s="198" t="s">
        <v>849</v>
      </c>
      <c r="E878" s="1215" t="s">
        <v>850</v>
      </c>
      <c r="F878" s="298">
        <v>15.074</v>
      </c>
      <c r="G878" s="210">
        <v>15.074</v>
      </c>
      <c r="H878" s="208">
        <v>15.074</v>
      </c>
      <c r="I878" s="202">
        <v>1</v>
      </c>
      <c r="J878" s="411">
        <v>0.33333299999999999</v>
      </c>
      <c r="K878" s="413">
        <v>15.074</v>
      </c>
      <c r="L878" s="276">
        <v>1</v>
      </c>
      <c r="M878" s="17"/>
      <c r="N878" s="205">
        <v>6</v>
      </c>
      <c r="O878" s="206">
        <v>4</v>
      </c>
      <c r="P878" s="206">
        <v>2</v>
      </c>
      <c r="Q878" s="241">
        <v>0</v>
      </c>
      <c r="R878" s="270">
        <v>0</v>
      </c>
      <c r="S878" s="210">
        <v>2</v>
      </c>
      <c r="T878" s="228">
        <v>4</v>
      </c>
      <c r="U878" s="208">
        <v>2</v>
      </c>
      <c r="V878" s="209">
        <v>1</v>
      </c>
    </row>
    <row r="879" spans="2:22" ht="13.5">
      <c r="B879" s="1128">
        <v>201411</v>
      </c>
      <c r="C879" s="195" t="s">
        <v>377</v>
      </c>
      <c r="D879" s="196" t="s">
        <v>804</v>
      </c>
      <c r="E879" s="1214" t="s">
        <v>805</v>
      </c>
      <c r="F879" s="299">
        <v>180.72</v>
      </c>
      <c r="G879" s="50">
        <v>149.678</v>
      </c>
      <c r="H879" s="166">
        <v>165.19900000000001</v>
      </c>
      <c r="I879" s="68">
        <v>5</v>
      </c>
      <c r="J879" s="410">
        <v>0.71428599999999998</v>
      </c>
      <c r="K879" s="412">
        <v>24.946333333333001</v>
      </c>
      <c r="L879" s="277">
        <v>1.2</v>
      </c>
      <c r="M879" s="17"/>
      <c r="N879" s="22">
        <v>11</v>
      </c>
      <c r="O879" s="20">
        <v>10</v>
      </c>
      <c r="P879" s="20">
        <v>1</v>
      </c>
      <c r="Q879" s="240">
        <v>0</v>
      </c>
      <c r="R879" s="269">
        <v>0</v>
      </c>
      <c r="S879" s="50"/>
      <c r="T879" s="227">
        <v>8</v>
      </c>
      <c r="U879" s="172">
        <v>6</v>
      </c>
      <c r="V879" s="278">
        <v>6</v>
      </c>
    </row>
    <row r="880" spans="2:22" ht="13.5">
      <c r="B880" s="1128">
        <v>201411</v>
      </c>
      <c r="C880" s="197" t="s">
        <v>377</v>
      </c>
      <c r="D880" s="198" t="s">
        <v>540</v>
      </c>
      <c r="E880" s="1215" t="s">
        <v>541</v>
      </c>
      <c r="F880" s="298">
        <v>2307.47999999999</v>
      </c>
      <c r="G880" s="210">
        <v>398.72500000000002</v>
      </c>
      <c r="H880" s="208">
        <v>376.81099999999998</v>
      </c>
      <c r="I880" s="202">
        <v>13</v>
      </c>
      <c r="J880" s="411">
        <v>0.209677</v>
      </c>
      <c r="K880" s="413">
        <v>18.986904761904999</v>
      </c>
      <c r="L880" s="276">
        <v>1.6153850000000001</v>
      </c>
      <c r="M880" s="17"/>
      <c r="N880" s="205">
        <v>63</v>
      </c>
      <c r="O880" s="206">
        <v>43</v>
      </c>
      <c r="P880" s="206">
        <v>20</v>
      </c>
      <c r="Q880" s="241">
        <v>0</v>
      </c>
      <c r="R880" s="270">
        <v>6</v>
      </c>
      <c r="S880" s="210"/>
      <c r="T880" s="228">
        <v>8</v>
      </c>
      <c r="U880" s="208">
        <v>5</v>
      </c>
      <c r="V880" s="209">
        <v>0.25</v>
      </c>
    </row>
    <row r="881" spans="2:22" ht="13.5">
      <c r="B881" s="1128">
        <v>201411</v>
      </c>
      <c r="C881" s="195" t="s">
        <v>377</v>
      </c>
      <c r="D881" s="196" t="s">
        <v>471</v>
      </c>
      <c r="E881" s="1218" t="s">
        <v>1664</v>
      </c>
      <c r="F881" s="299">
        <v>1630.8510000000001</v>
      </c>
      <c r="G881" s="50">
        <v>435.45100000000002</v>
      </c>
      <c r="H881" s="166">
        <v>430.11900000000003</v>
      </c>
      <c r="I881" s="68">
        <v>25</v>
      </c>
      <c r="J881" s="410">
        <v>0.43103399999999997</v>
      </c>
      <c r="K881" s="412">
        <v>13.195484848485</v>
      </c>
      <c r="L881" s="277">
        <v>1.32</v>
      </c>
      <c r="M881" s="17"/>
      <c r="N881" s="22">
        <v>69</v>
      </c>
      <c r="O881" s="20">
        <v>60</v>
      </c>
      <c r="P881" s="20">
        <v>9</v>
      </c>
      <c r="Q881" s="240">
        <v>0</v>
      </c>
      <c r="R881" s="269">
        <v>2</v>
      </c>
      <c r="S881" s="50">
        <v>1</v>
      </c>
      <c r="T881" s="227">
        <v>23</v>
      </c>
      <c r="U881" s="172">
        <v>6</v>
      </c>
      <c r="V881" s="278">
        <v>0.66666666666666696</v>
      </c>
    </row>
    <row r="882" spans="2:22" ht="13.5">
      <c r="B882" s="1128">
        <v>201411</v>
      </c>
      <c r="C882" s="197" t="s">
        <v>377</v>
      </c>
      <c r="D882" s="198" t="s">
        <v>35</v>
      </c>
      <c r="E882" s="1215" t="s">
        <v>9</v>
      </c>
      <c r="F882" s="298">
        <v>3886.3419999999901</v>
      </c>
      <c r="G882" s="210">
        <v>517.44899999999996</v>
      </c>
      <c r="H882" s="208">
        <v>544.69399999999996</v>
      </c>
      <c r="I882" s="202">
        <v>26</v>
      </c>
      <c r="J882" s="411">
        <v>0.346667</v>
      </c>
      <c r="K882" s="413">
        <v>14.784257142856999</v>
      </c>
      <c r="L882" s="276">
        <v>1.3461540000000001</v>
      </c>
      <c r="M882" s="17"/>
      <c r="N882" s="205">
        <v>74</v>
      </c>
      <c r="O882" s="206">
        <v>55</v>
      </c>
      <c r="P882" s="206">
        <v>17</v>
      </c>
      <c r="Q882" s="241">
        <v>2</v>
      </c>
      <c r="R882" s="270">
        <v>8</v>
      </c>
      <c r="S882" s="210">
        <v>1</v>
      </c>
      <c r="T882" s="228">
        <v>5</v>
      </c>
      <c r="U882" s="208">
        <v>3</v>
      </c>
      <c r="V882" s="209">
        <v>0.157894736842105</v>
      </c>
    </row>
    <row r="883" spans="2:22" ht="13.5">
      <c r="B883" s="1128">
        <v>201411</v>
      </c>
      <c r="C883" s="195" t="s">
        <v>377</v>
      </c>
      <c r="D883" s="196" t="s">
        <v>645</v>
      </c>
      <c r="E883" s="1214" t="s">
        <v>606</v>
      </c>
      <c r="F883" s="299">
        <v>3312.2669999999898</v>
      </c>
      <c r="G883" s="50">
        <v>876.46299999999997</v>
      </c>
      <c r="H883" s="166">
        <v>792.28</v>
      </c>
      <c r="I883" s="68">
        <v>25</v>
      </c>
      <c r="J883" s="410">
        <v>0.28571400000000002</v>
      </c>
      <c r="K883" s="412">
        <v>21.377146341463</v>
      </c>
      <c r="L883" s="277">
        <v>1.64</v>
      </c>
      <c r="M883" s="17"/>
      <c r="N883" s="22">
        <v>95</v>
      </c>
      <c r="O883" s="20">
        <v>83</v>
      </c>
      <c r="P883" s="20">
        <v>11</v>
      </c>
      <c r="Q883" s="240">
        <v>1</v>
      </c>
      <c r="R883" s="269">
        <v>0</v>
      </c>
      <c r="S883" s="50"/>
      <c r="T883" s="227">
        <v>15</v>
      </c>
      <c r="U883" s="172">
        <v>6</v>
      </c>
      <c r="V883" s="278">
        <v>0.5</v>
      </c>
    </row>
    <row r="884" spans="2:22" ht="13.5">
      <c r="B884" s="1128">
        <v>201411</v>
      </c>
      <c r="C884" s="197" t="s">
        <v>377</v>
      </c>
      <c r="D884" s="198" t="s">
        <v>700</v>
      </c>
      <c r="E884" s="1215" t="s">
        <v>701</v>
      </c>
      <c r="F884" s="298">
        <v>982.56299999999999</v>
      </c>
      <c r="G884" s="210">
        <v>255.197</v>
      </c>
      <c r="H884" s="208">
        <v>240.376</v>
      </c>
      <c r="I884" s="202">
        <v>15</v>
      </c>
      <c r="J884" s="411">
        <v>0.32608700000000002</v>
      </c>
      <c r="K884" s="413">
        <v>14.177611111111</v>
      </c>
      <c r="L884" s="276">
        <v>1.2</v>
      </c>
      <c r="M884" s="17"/>
      <c r="N884" s="205">
        <v>53</v>
      </c>
      <c r="O884" s="206">
        <v>42</v>
      </c>
      <c r="P884" s="206">
        <v>10</v>
      </c>
      <c r="Q884" s="241">
        <v>1</v>
      </c>
      <c r="R884" s="270">
        <v>0</v>
      </c>
      <c r="S884" s="210">
        <v>2</v>
      </c>
      <c r="T884" s="228">
        <v>12</v>
      </c>
      <c r="U884" s="208">
        <v>7</v>
      </c>
      <c r="V884" s="209">
        <v>0.63636363636363602</v>
      </c>
    </row>
    <row r="885" spans="2:22" ht="13.5">
      <c r="B885" s="1128">
        <v>201411</v>
      </c>
      <c r="C885" s="195" t="s">
        <v>377</v>
      </c>
      <c r="D885" s="196" t="s">
        <v>558</v>
      </c>
      <c r="E885" s="1214" t="s">
        <v>554</v>
      </c>
      <c r="F885" s="299">
        <v>1449.3709999999901</v>
      </c>
      <c r="G885" s="50">
        <v>149.5</v>
      </c>
      <c r="H885" s="166">
        <v>149.5</v>
      </c>
      <c r="I885" s="68">
        <v>6</v>
      </c>
      <c r="J885" s="410">
        <v>0.111111</v>
      </c>
      <c r="K885" s="412">
        <v>14.95</v>
      </c>
      <c r="L885" s="277">
        <v>1.6666669999999999</v>
      </c>
      <c r="M885" s="17"/>
      <c r="N885" s="22">
        <v>52</v>
      </c>
      <c r="O885" s="20">
        <v>38</v>
      </c>
      <c r="P885" s="20">
        <v>11</v>
      </c>
      <c r="Q885" s="240">
        <v>3</v>
      </c>
      <c r="R885" s="269">
        <v>10</v>
      </c>
      <c r="S885" s="50"/>
      <c r="T885" s="227">
        <v>6</v>
      </c>
      <c r="U885" s="172">
        <v>3</v>
      </c>
      <c r="V885" s="278">
        <v>0.214285714285714</v>
      </c>
    </row>
    <row r="886" spans="2:22" ht="13.5">
      <c r="B886" s="1128">
        <v>201411</v>
      </c>
      <c r="C886" s="197" t="s">
        <v>377</v>
      </c>
      <c r="D886" s="198" t="s">
        <v>542</v>
      </c>
      <c r="E886" s="1215" t="s">
        <v>397</v>
      </c>
      <c r="F886" s="298">
        <v>1422.703</v>
      </c>
      <c r="G886" s="210">
        <v>288.233</v>
      </c>
      <c r="H886" s="208">
        <v>309.83300000000003</v>
      </c>
      <c r="I886" s="202">
        <v>17</v>
      </c>
      <c r="J886" s="411">
        <v>0.288136</v>
      </c>
      <c r="K886" s="413">
        <v>10.294035714286</v>
      </c>
      <c r="L886" s="276">
        <v>1.6470590000000001</v>
      </c>
      <c r="M886" s="17"/>
      <c r="N886" s="205">
        <v>63</v>
      </c>
      <c r="O886" s="206">
        <v>48</v>
      </c>
      <c r="P886" s="206">
        <v>13</v>
      </c>
      <c r="Q886" s="241">
        <v>2</v>
      </c>
      <c r="R886" s="270">
        <v>11</v>
      </c>
      <c r="S886" s="210">
        <v>2</v>
      </c>
      <c r="T886" s="228">
        <v>17</v>
      </c>
      <c r="U886" s="208">
        <v>10</v>
      </c>
      <c r="V886" s="209">
        <v>0.66666666666666696</v>
      </c>
    </row>
    <row r="887" spans="2:22" ht="13.5">
      <c r="B887" s="1128">
        <v>201411</v>
      </c>
      <c r="C887" s="195" t="s">
        <v>377</v>
      </c>
      <c r="D887" s="196" t="s">
        <v>806</v>
      </c>
      <c r="E887" s="1214" t="s">
        <v>807</v>
      </c>
      <c r="F887" s="299">
        <v>247.018</v>
      </c>
      <c r="G887" s="50">
        <v>137.86600000000001</v>
      </c>
      <c r="H887" s="166">
        <v>137.86600000000001</v>
      </c>
      <c r="I887" s="68">
        <v>6</v>
      </c>
      <c r="J887" s="410">
        <v>0.31578899999999999</v>
      </c>
      <c r="K887" s="412">
        <v>15.318444444443999</v>
      </c>
      <c r="L887" s="277">
        <v>1.5</v>
      </c>
      <c r="M887" s="17"/>
      <c r="N887" s="22">
        <v>23</v>
      </c>
      <c r="O887" s="20">
        <v>17</v>
      </c>
      <c r="P887" s="20">
        <v>6</v>
      </c>
      <c r="Q887" s="240">
        <v>0</v>
      </c>
      <c r="R887" s="269">
        <v>0</v>
      </c>
      <c r="S887" s="50">
        <v>1</v>
      </c>
      <c r="T887" s="227">
        <v>7</v>
      </c>
      <c r="U887" s="172">
        <v>4</v>
      </c>
      <c r="V887" s="278">
        <v>0.66666666666666696</v>
      </c>
    </row>
    <row r="888" spans="2:22" ht="13.5">
      <c r="B888" s="1128">
        <v>201411</v>
      </c>
      <c r="C888" s="197" t="s">
        <v>377</v>
      </c>
      <c r="D888" s="198" t="s">
        <v>559</v>
      </c>
      <c r="E888" s="1215" t="s">
        <v>555</v>
      </c>
      <c r="F888" s="298">
        <v>1291.777</v>
      </c>
      <c r="G888" s="210">
        <v>271.93400000000003</v>
      </c>
      <c r="H888" s="208">
        <v>286.95499999999998</v>
      </c>
      <c r="I888" s="202">
        <v>13</v>
      </c>
      <c r="J888" s="411">
        <v>0.36619699999999999</v>
      </c>
      <c r="K888" s="413">
        <v>13.5967</v>
      </c>
      <c r="L888" s="276">
        <v>1.538462</v>
      </c>
      <c r="M888" s="17"/>
      <c r="N888" s="205">
        <v>38</v>
      </c>
      <c r="O888" s="206">
        <v>26</v>
      </c>
      <c r="P888" s="206">
        <v>12</v>
      </c>
      <c r="Q888" s="241">
        <v>0</v>
      </c>
      <c r="R888" s="270">
        <v>2</v>
      </c>
      <c r="S888" s="210">
        <v>3</v>
      </c>
      <c r="T888" s="228">
        <v>4</v>
      </c>
      <c r="U888" s="208">
        <v>3</v>
      </c>
      <c r="V888" s="209">
        <v>0.25</v>
      </c>
    </row>
    <row r="889" spans="2:22" ht="13.5">
      <c r="B889" s="1128">
        <v>201411</v>
      </c>
      <c r="C889" s="197" t="s">
        <v>378</v>
      </c>
      <c r="D889" s="198" t="s">
        <v>572</v>
      </c>
      <c r="E889" s="196" t="s">
        <v>1844</v>
      </c>
      <c r="F889" s="298">
        <v>1443.155</v>
      </c>
      <c r="G889" s="210">
        <v>196.19200000000001</v>
      </c>
      <c r="H889" s="208">
        <v>199.37799999999999</v>
      </c>
      <c r="I889" s="202">
        <v>10</v>
      </c>
      <c r="J889" s="411">
        <v>0.24390200000000001</v>
      </c>
      <c r="K889" s="413">
        <v>13.079466666667001</v>
      </c>
      <c r="L889" s="276">
        <v>1.5</v>
      </c>
      <c r="M889" s="17"/>
      <c r="N889" s="205">
        <v>43</v>
      </c>
      <c r="O889" s="206">
        <v>31</v>
      </c>
      <c r="P889" s="206">
        <v>9</v>
      </c>
      <c r="Q889" s="241">
        <v>3</v>
      </c>
      <c r="R889" s="270">
        <v>5</v>
      </c>
      <c r="S889" s="210">
        <v>1</v>
      </c>
      <c r="T889" s="228">
        <v>8</v>
      </c>
      <c r="U889" s="208">
        <v>3</v>
      </c>
      <c r="V889" s="209">
        <v>0.25</v>
      </c>
    </row>
    <row r="890" spans="2:22" ht="13.5">
      <c r="B890" s="1128">
        <v>201411</v>
      </c>
      <c r="C890" s="195" t="s">
        <v>378</v>
      </c>
      <c r="D890" s="196" t="s">
        <v>133</v>
      </c>
      <c r="E890" s="1214" t="s">
        <v>142</v>
      </c>
      <c r="F890" s="299">
        <v>5782.2790000000095</v>
      </c>
      <c r="G890" s="50">
        <v>1255.6679999999999</v>
      </c>
      <c r="H890" s="166">
        <v>898.15300000000002</v>
      </c>
      <c r="I890" s="68">
        <v>27</v>
      </c>
      <c r="J890" s="410">
        <v>0.21774199999999999</v>
      </c>
      <c r="K890" s="412">
        <v>30.626048780487999</v>
      </c>
      <c r="L890" s="277">
        <v>1.518519</v>
      </c>
      <c r="M890" s="17"/>
      <c r="N890" s="22">
        <v>131</v>
      </c>
      <c r="O890" s="20">
        <v>93</v>
      </c>
      <c r="P890" s="20">
        <v>33</v>
      </c>
      <c r="Q890" s="240">
        <v>5</v>
      </c>
      <c r="R890" s="269">
        <v>14</v>
      </c>
      <c r="S890" s="50">
        <v>8</v>
      </c>
      <c r="T890" s="227">
        <v>20</v>
      </c>
      <c r="U890" s="172">
        <v>11</v>
      </c>
      <c r="V890" s="278">
        <v>0.28947368421052599</v>
      </c>
    </row>
    <row r="891" spans="2:22" ht="13.5">
      <c r="B891" s="1128">
        <v>201411</v>
      </c>
      <c r="C891" s="197" t="s">
        <v>378</v>
      </c>
      <c r="D891" s="198" t="s">
        <v>570</v>
      </c>
      <c r="E891" s="1215" t="s">
        <v>566</v>
      </c>
      <c r="F891" s="298">
        <v>3400.3719999999998</v>
      </c>
      <c r="G891" s="210">
        <v>862.60500000000002</v>
      </c>
      <c r="H891" s="208">
        <v>872.77099999999996</v>
      </c>
      <c r="I891" s="202">
        <v>36</v>
      </c>
      <c r="J891" s="411">
        <v>0.461538</v>
      </c>
      <c r="K891" s="413">
        <v>14.14106557377</v>
      </c>
      <c r="L891" s="276">
        <v>1.6944440000000001</v>
      </c>
      <c r="M891" s="17"/>
      <c r="N891" s="205">
        <v>80</v>
      </c>
      <c r="O891" s="206">
        <v>65</v>
      </c>
      <c r="P891" s="206">
        <v>11</v>
      </c>
      <c r="Q891" s="241">
        <v>4</v>
      </c>
      <c r="R891" s="270">
        <v>8</v>
      </c>
      <c r="S891" s="210"/>
      <c r="T891" s="228">
        <v>12</v>
      </c>
      <c r="U891" s="208">
        <v>7</v>
      </c>
      <c r="V891" s="209">
        <v>0.46666666666666701</v>
      </c>
    </row>
    <row r="892" spans="2:22" ht="13.5">
      <c r="B892" s="1128">
        <v>201411</v>
      </c>
      <c r="C892" s="195" t="s">
        <v>378</v>
      </c>
      <c r="D892" s="196" t="s">
        <v>608</v>
      </c>
      <c r="E892" s="1214" t="s">
        <v>607</v>
      </c>
      <c r="F892" s="299">
        <v>1545.8040000000001</v>
      </c>
      <c r="G892" s="50">
        <v>297.35500000000002</v>
      </c>
      <c r="H892" s="166">
        <v>297.35500000000002</v>
      </c>
      <c r="I892" s="68">
        <v>13</v>
      </c>
      <c r="J892" s="410">
        <v>0.31707299999999999</v>
      </c>
      <c r="K892" s="412">
        <v>16.519722222222001</v>
      </c>
      <c r="L892" s="277">
        <v>1.3846149999999999</v>
      </c>
      <c r="M892" s="17"/>
      <c r="N892" s="22">
        <v>46</v>
      </c>
      <c r="O892" s="20">
        <v>34</v>
      </c>
      <c r="P892" s="20">
        <v>9</v>
      </c>
      <c r="Q892" s="240">
        <v>3</v>
      </c>
      <c r="R892" s="269">
        <v>0</v>
      </c>
      <c r="S892" s="50">
        <v>2</v>
      </c>
      <c r="T892" s="227">
        <v>8</v>
      </c>
      <c r="U892" s="172">
        <v>6</v>
      </c>
      <c r="V892" s="278">
        <v>0.5</v>
      </c>
    </row>
    <row r="893" spans="2:22" ht="13.5">
      <c r="B893" s="1128">
        <v>201411</v>
      </c>
      <c r="C893" s="197" t="s">
        <v>378</v>
      </c>
      <c r="D893" s="198" t="s">
        <v>728</v>
      </c>
      <c r="E893" s="1215" t="s">
        <v>1667</v>
      </c>
      <c r="F893" s="298">
        <v>1962.3019999999999</v>
      </c>
      <c r="G893" s="210">
        <v>985.86900000000003</v>
      </c>
      <c r="H893" s="208">
        <v>985.86900000000003</v>
      </c>
      <c r="I893" s="202">
        <v>50</v>
      </c>
      <c r="J893" s="411">
        <v>0.68965500000000002</v>
      </c>
      <c r="K893" s="413">
        <v>12.171222222221999</v>
      </c>
      <c r="L893" s="276">
        <v>1.62</v>
      </c>
      <c r="M893" s="17"/>
      <c r="N893" s="205">
        <v>108</v>
      </c>
      <c r="O893" s="206">
        <v>77</v>
      </c>
      <c r="P893" s="206">
        <v>27</v>
      </c>
      <c r="Q893" s="241">
        <v>4</v>
      </c>
      <c r="R893" s="270">
        <v>0</v>
      </c>
      <c r="S893" s="210">
        <v>21</v>
      </c>
      <c r="T893" s="228">
        <v>50</v>
      </c>
      <c r="U893" s="208">
        <v>25</v>
      </c>
      <c r="V893" s="209">
        <v>0.80645161290322598</v>
      </c>
    </row>
    <row r="894" spans="2:22" ht="13.5">
      <c r="B894" s="1128">
        <v>201411</v>
      </c>
      <c r="C894" s="195" t="s">
        <v>378</v>
      </c>
      <c r="D894" s="196" t="s">
        <v>136</v>
      </c>
      <c r="E894" s="1214" t="s">
        <v>141</v>
      </c>
      <c r="F894" s="299">
        <v>1854.384</v>
      </c>
      <c r="G894" s="50">
        <v>337.82</v>
      </c>
      <c r="H894" s="166">
        <v>355.36900000000003</v>
      </c>
      <c r="I894" s="68">
        <v>12</v>
      </c>
      <c r="J894" s="410">
        <v>0.21238899999999999</v>
      </c>
      <c r="K894" s="412">
        <v>18.767777777778001</v>
      </c>
      <c r="L894" s="277">
        <v>1.5</v>
      </c>
      <c r="M894" s="17"/>
      <c r="N894" s="22">
        <v>50</v>
      </c>
      <c r="O894" s="20">
        <v>35</v>
      </c>
      <c r="P894" s="20">
        <v>10</v>
      </c>
      <c r="Q894" s="240">
        <v>5</v>
      </c>
      <c r="R894" s="269">
        <v>19</v>
      </c>
      <c r="S894" s="50">
        <v>1</v>
      </c>
      <c r="T894" s="227">
        <v>5</v>
      </c>
      <c r="U894" s="172">
        <v>4</v>
      </c>
      <c r="V894" s="278">
        <v>0.266666666666667</v>
      </c>
    </row>
    <row r="895" spans="2:22" ht="13.5">
      <c r="B895" s="1128">
        <v>201411</v>
      </c>
      <c r="C895" s="197" t="s">
        <v>378</v>
      </c>
      <c r="D895" s="198" t="s">
        <v>571</v>
      </c>
      <c r="E895" s="1215" t="s">
        <v>567</v>
      </c>
      <c r="F895" s="298">
        <v>1252.5709999999999</v>
      </c>
      <c r="G895" s="210">
        <v>125.60899999999999</v>
      </c>
      <c r="H895" s="208">
        <v>125.60899999999999</v>
      </c>
      <c r="I895" s="202">
        <v>9</v>
      </c>
      <c r="J895" s="411">
        <v>0.25</v>
      </c>
      <c r="K895" s="413">
        <v>11.419</v>
      </c>
      <c r="L895" s="276">
        <v>1.2222219999999999</v>
      </c>
      <c r="M895" s="17"/>
      <c r="N895" s="205">
        <v>39</v>
      </c>
      <c r="O895" s="206">
        <v>31</v>
      </c>
      <c r="P895" s="206">
        <v>7</v>
      </c>
      <c r="Q895" s="241">
        <v>1</v>
      </c>
      <c r="R895" s="270">
        <v>0</v>
      </c>
      <c r="S895" s="210">
        <v>1</v>
      </c>
      <c r="T895" s="228">
        <v>5</v>
      </c>
      <c r="U895" s="208">
        <v>4</v>
      </c>
      <c r="V895" s="209">
        <v>0.5</v>
      </c>
    </row>
    <row r="896" spans="2:22" ht="13.5">
      <c r="B896" s="1128">
        <v>201411</v>
      </c>
      <c r="C896" s="195" t="s">
        <v>378</v>
      </c>
      <c r="D896" s="196" t="s">
        <v>646</v>
      </c>
      <c r="E896" s="1214"/>
      <c r="F896" s="299">
        <v>887.25699999999995</v>
      </c>
      <c r="G896" s="50">
        <v>269.76100000000002</v>
      </c>
      <c r="H896" s="166">
        <v>164.441</v>
      </c>
      <c r="I896" s="68">
        <v>13</v>
      </c>
      <c r="J896" s="410">
        <v>0.38806000000000002</v>
      </c>
      <c r="K896" s="412">
        <v>19.268642857143</v>
      </c>
      <c r="L896" s="277">
        <v>1.0769230000000001</v>
      </c>
      <c r="M896" s="17"/>
      <c r="N896" s="22">
        <v>32</v>
      </c>
      <c r="O896" s="20">
        <v>24</v>
      </c>
      <c r="P896" s="20">
        <v>8</v>
      </c>
      <c r="Q896" s="240">
        <v>0</v>
      </c>
      <c r="R896" s="269">
        <v>4</v>
      </c>
      <c r="S896" s="50"/>
      <c r="T896" s="227">
        <v>1</v>
      </c>
      <c r="U896" s="172">
        <v>1</v>
      </c>
      <c r="V896" s="278">
        <v>0.125</v>
      </c>
    </row>
    <row r="897" spans="2:22" ht="13.5">
      <c r="B897" s="1128">
        <v>201411</v>
      </c>
      <c r="C897" s="197" t="s">
        <v>378</v>
      </c>
      <c r="D897" s="198" t="s">
        <v>573</v>
      </c>
      <c r="E897" s="1215"/>
      <c r="F897" s="298">
        <v>1558.1959999999999</v>
      </c>
      <c r="G897" s="210">
        <v>302.25200000000001</v>
      </c>
      <c r="H897" s="208">
        <v>295.24700000000001</v>
      </c>
      <c r="I897" s="202">
        <v>15</v>
      </c>
      <c r="J897" s="411">
        <v>0.38961000000000001</v>
      </c>
      <c r="K897" s="413">
        <v>13.141391304348</v>
      </c>
      <c r="L897" s="276">
        <v>1.5333330000000001</v>
      </c>
      <c r="M897" s="17"/>
      <c r="N897" s="205">
        <v>38</v>
      </c>
      <c r="O897" s="206">
        <v>29</v>
      </c>
      <c r="P897" s="206">
        <v>9</v>
      </c>
      <c r="Q897" s="241">
        <v>0</v>
      </c>
      <c r="R897" s="270">
        <v>5</v>
      </c>
      <c r="S897" s="210">
        <v>2</v>
      </c>
      <c r="T897" s="228">
        <v>2</v>
      </c>
      <c r="U897" s="208">
        <v>2</v>
      </c>
      <c r="V897" s="209">
        <v>0.22222222222222199</v>
      </c>
    </row>
    <row r="898" spans="2:22" ht="13.5">
      <c r="B898" s="1128">
        <v>201411</v>
      </c>
      <c r="C898" s="195" t="s">
        <v>378</v>
      </c>
      <c r="D898" s="196" t="s">
        <v>703</v>
      </c>
      <c r="E898" s="1214" t="s">
        <v>704</v>
      </c>
      <c r="F898" s="299">
        <v>1033.325</v>
      </c>
      <c r="G898" s="50">
        <v>331.42200000000003</v>
      </c>
      <c r="H898" s="166">
        <v>307.39800000000002</v>
      </c>
      <c r="I898" s="68">
        <v>17</v>
      </c>
      <c r="J898" s="410">
        <v>0.47887299999999999</v>
      </c>
      <c r="K898" s="412">
        <v>11.836499999999999</v>
      </c>
      <c r="L898" s="277">
        <v>1.6470590000000001</v>
      </c>
      <c r="M898" s="17"/>
      <c r="N898" s="22">
        <v>40</v>
      </c>
      <c r="O898" s="20">
        <v>25</v>
      </c>
      <c r="P898" s="20">
        <v>14</v>
      </c>
      <c r="Q898" s="240">
        <v>1</v>
      </c>
      <c r="R898" s="269">
        <v>0</v>
      </c>
      <c r="S898" s="50">
        <v>6</v>
      </c>
      <c r="T898" s="227">
        <v>3</v>
      </c>
      <c r="U898" s="172">
        <v>3</v>
      </c>
      <c r="V898" s="278">
        <v>0.2</v>
      </c>
    </row>
    <row r="899" spans="2:22" ht="13.5">
      <c r="B899" s="1128">
        <v>201411</v>
      </c>
      <c r="C899" s="197" t="s">
        <v>378</v>
      </c>
      <c r="D899" s="198" t="s">
        <v>131</v>
      </c>
      <c r="E899" s="1215" t="s">
        <v>140</v>
      </c>
      <c r="F899" s="298">
        <v>6079.24</v>
      </c>
      <c r="G899" s="210">
        <v>588.47</v>
      </c>
      <c r="H899" s="208">
        <v>581.34400000000005</v>
      </c>
      <c r="I899" s="202">
        <v>30</v>
      </c>
      <c r="J899" s="411">
        <v>0.42253499999999999</v>
      </c>
      <c r="K899" s="413">
        <v>14.352926829268</v>
      </c>
      <c r="L899" s="276">
        <v>1.3666670000000001</v>
      </c>
      <c r="M899" s="17"/>
      <c r="N899" s="205">
        <v>79</v>
      </c>
      <c r="O899" s="206">
        <v>56</v>
      </c>
      <c r="P899" s="206">
        <v>21</v>
      </c>
      <c r="Q899" s="241">
        <v>2</v>
      </c>
      <c r="R899" s="270">
        <v>11</v>
      </c>
      <c r="S899" s="210">
        <v>5</v>
      </c>
      <c r="T899" s="228">
        <v>22</v>
      </c>
      <c r="U899" s="208">
        <v>13</v>
      </c>
      <c r="V899" s="209">
        <v>0.565217391304348</v>
      </c>
    </row>
    <row r="900" spans="2:22" ht="13.5">
      <c r="B900" s="1128">
        <v>201411</v>
      </c>
      <c r="C900" s="195" t="s">
        <v>378</v>
      </c>
      <c r="D900" s="196" t="s">
        <v>130</v>
      </c>
      <c r="E900" s="1214" t="s">
        <v>139</v>
      </c>
      <c r="F900" s="299">
        <v>5808.5070000000096</v>
      </c>
      <c r="G900" s="50">
        <v>1407.951</v>
      </c>
      <c r="H900" s="166">
        <v>1418.585</v>
      </c>
      <c r="I900" s="68">
        <v>50</v>
      </c>
      <c r="J900" s="410">
        <v>0.29325499999999999</v>
      </c>
      <c r="K900" s="412">
        <v>17.382111111111001</v>
      </c>
      <c r="L900" s="277">
        <v>1.62</v>
      </c>
      <c r="M900" s="17"/>
      <c r="N900" s="22">
        <v>174</v>
      </c>
      <c r="O900" s="20">
        <v>142</v>
      </c>
      <c r="P900" s="20">
        <v>27</v>
      </c>
      <c r="Q900" s="240">
        <v>5</v>
      </c>
      <c r="R900" s="269">
        <v>14</v>
      </c>
      <c r="S900" s="50"/>
      <c r="T900" s="227">
        <v>21</v>
      </c>
      <c r="U900" s="172">
        <v>12</v>
      </c>
      <c r="V900" s="278">
        <v>0.375</v>
      </c>
    </row>
    <row r="901" spans="2:22" ht="13.5">
      <c r="B901" s="1128">
        <v>201410</v>
      </c>
      <c r="C901" s="197" t="s">
        <v>377</v>
      </c>
      <c r="D901" s="198" t="s">
        <v>560</v>
      </c>
      <c r="E901" s="1215" t="s">
        <v>556</v>
      </c>
      <c r="F901" s="298">
        <v>2107.748</v>
      </c>
      <c r="G901" s="210">
        <v>581.94100000000003</v>
      </c>
      <c r="H901" s="208">
        <v>563.30600000000004</v>
      </c>
      <c r="I901" s="202">
        <v>14</v>
      </c>
      <c r="J901" s="411">
        <v>0.35443000000000002</v>
      </c>
      <c r="K901" s="413">
        <v>25.301782608696001</v>
      </c>
      <c r="L901" s="276">
        <v>1.642857</v>
      </c>
      <c r="M901" s="17"/>
      <c r="N901" s="205">
        <v>40</v>
      </c>
      <c r="O901" s="206">
        <v>32</v>
      </c>
      <c r="P901" s="206">
        <v>8</v>
      </c>
      <c r="Q901" s="241">
        <v>0</v>
      </c>
      <c r="R901" s="270">
        <v>0</v>
      </c>
      <c r="S901" s="210"/>
      <c r="T901" s="228">
        <v>1</v>
      </c>
      <c r="U901" s="208">
        <v>1</v>
      </c>
      <c r="V901" s="209">
        <v>0.125</v>
      </c>
    </row>
    <row r="902" spans="2:22" ht="13.5">
      <c r="B902" s="1128">
        <v>201410</v>
      </c>
      <c r="C902" s="195" t="s">
        <v>377</v>
      </c>
      <c r="D902" s="196" t="s">
        <v>561</v>
      </c>
      <c r="E902" s="1214" t="s">
        <v>1671</v>
      </c>
      <c r="F902" s="299">
        <v>1017.99</v>
      </c>
      <c r="G902" s="50">
        <v>363.61</v>
      </c>
      <c r="H902" s="166">
        <v>360.73099999999999</v>
      </c>
      <c r="I902" s="68">
        <v>16</v>
      </c>
      <c r="J902" s="410">
        <v>0.35555599999999998</v>
      </c>
      <c r="K902" s="412">
        <v>15.150416666667001</v>
      </c>
      <c r="L902" s="277">
        <v>1.5</v>
      </c>
      <c r="M902" s="17"/>
      <c r="N902" s="22">
        <v>48</v>
      </c>
      <c r="O902" s="20">
        <v>38</v>
      </c>
      <c r="P902" s="20">
        <v>10</v>
      </c>
      <c r="Q902" s="240">
        <v>0</v>
      </c>
      <c r="R902" s="269">
        <v>0</v>
      </c>
      <c r="S902" s="50"/>
      <c r="T902" s="227">
        <v>6</v>
      </c>
      <c r="U902" s="172">
        <v>5</v>
      </c>
      <c r="V902" s="278">
        <v>0.5</v>
      </c>
    </row>
    <row r="903" spans="2:22" ht="13.5">
      <c r="B903" s="1128">
        <v>201410</v>
      </c>
      <c r="C903" s="197" t="s">
        <v>377</v>
      </c>
      <c r="D903" s="198" t="s">
        <v>803</v>
      </c>
      <c r="E903" s="1214" t="s">
        <v>912</v>
      </c>
      <c r="F903" s="298"/>
      <c r="G903" s="210">
        <v>0</v>
      </c>
      <c r="H903" s="208">
        <v>0</v>
      </c>
      <c r="I903" s="202">
        <v>0</v>
      </c>
      <c r="J903" s="411">
        <v>0</v>
      </c>
      <c r="K903" s="413">
        <v>0</v>
      </c>
      <c r="L903" s="276">
        <v>0</v>
      </c>
      <c r="M903" s="17"/>
      <c r="N903" s="205">
        <v>5</v>
      </c>
      <c r="O903" s="206">
        <v>3</v>
      </c>
      <c r="P903" s="206">
        <v>2</v>
      </c>
      <c r="Q903" s="241">
        <v>0</v>
      </c>
      <c r="R903" s="270">
        <v>0</v>
      </c>
      <c r="S903" s="210">
        <v>2</v>
      </c>
      <c r="T903" s="228">
        <v>3</v>
      </c>
      <c r="U903" s="208">
        <v>1</v>
      </c>
      <c r="V903" s="209">
        <v>0.5</v>
      </c>
    </row>
    <row r="904" spans="2:22" ht="13.5">
      <c r="B904" s="1128">
        <v>201410</v>
      </c>
      <c r="C904" s="195" t="s">
        <v>377</v>
      </c>
      <c r="D904" s="196" t="s">
        <v>553</v>
      </c>
      <c r="E904" s="1214" t="s">
        <v>552</v>
      </c>
      <c r="F904" s="299">
        <v>1439.557</v>
      </c>
      <c r="G904" s="50">
        <v>439.27300000000002</v>
      </c>
      <c r="H904" s="166">
        <v>419.846</v>
      </c>
      <c r="I904" s="68">
        <v>11</v>
      </c>
      <c r="J904" s="410">
        <v>0.19298199999999999</v>
      </c>
      <c r="K904" s="412">
        <v>23.119631578947001</v>
      </c>
      <c r="L904" s="277">
        <v>1.7272730000000001</v>
      </c>
      <c r="M904" s="17"/>
      <c r="N904" s="22">
        <v>56</v>
      </c>
      <c r="O904" s="20">
        <v>39</v>
      </c>
      <c r="P904" s="20">
        <v>17</v>
      </c>
      <c r="Q904" s="240">
        <v>0</v>
      </c>
      <c r="R904" s="269">
        <v>6</v>
      </c>
      <c r="S904" s="50">
        <v>2</v>
      </c>
      <c r="T904" s="227">
        <v>5</v>
      </c>
      <c r="U904" s="172">
        <v>4</v>
      </c>
      <c r="V904" s="278">
        <v>0.23529411764705899</v>
      </c>
    </row>
    <row r="905" spans="2:22" ht="13.5">
      <c r="B905" s="1128">
        <v>201410</v>
      </c>
      <c r="C905" s="197" t="s">
        <v>377</v>
      </c>
      <c r="D905" s="198" t="s">
        <v>64</v>
      </c>
      <c r="E905" s="1215" t="s">
        <v>65</v>
      </c>
      <c r="F905" s="298">
        <v>6873.9350000000304</v>
      </c>
      <c r="G905" s="210">
        <v>828.54</v>
      </c>
      <c r="H905" s="208">
        <v>816.74199999999996</v>
      </c>
      <c r="I905" s="202">
        <v>35</v>
      </c>
      <c r="J905" s="411">
        <v>0.30973499999999998</v>
      </c>
      <c r="K905" s="413">
        <v>18.830454545455002</v>
      </c>
      <c r="L905" s="276">
        <v>1.2571429999999999</v>
      </c>
      <c r="M905" s="17"/>
      <c r="N905" s="205">
        <v>113</v>
      </c>
      <c r="O905" s="206">
        <v>88</v>
      </c>
      <c r="P905" s="206">
        <v>21</v>
      </c>
      <c r="Q905" s="241">
        <v>4</v>
      </c>
      <c r="R905" s="270">
        <v>6</v>
      </c>
      <c r="S905" s="210"/>
      <c r="T905" s="228">
        <v>6</v>
      </c>
      <c r="U905" s="208">
        <v>4</v>
      </c>
      <c r="V905" s="209">
        <v>0.16</v>
      </c>
    </row>
    <row r="906" spans="2:22" ht="13.5">
      <c r="B906" s="1128">
        <v>201410</v>
      </c>
      <c r="C906" s="195" t="s">
        <v>377</v>
      </c>
      <c r="D906" s="196" t="s">
        <v>138</v>
      </c>
      <c r="E906" s="1214" t="s">
        <v>145</v>
      </c>
      <c r="F906" s="299">
        <v>3007.1419999999998</v>
      </c>
      <c r="G906" s="50">
        <v>444.47500000000002</v>
      </c>
      <c r="H906" s="166">
        <v>473.63799999999998</v>
      </c>
      <c r="I906" s="68">
        <v>18</v>
      </c>
      <c r="J906" s="410">
        <v>0.305085</v>
      </c>
      <c r="K906" s="412">
        <v>21.165476190475999</v>
      </c>
      <c r="L906" s="277">
        <v>1.1666669999999999</v>
      </c>
      <c r="M906" s="17"/>
      <c r="N906" s="22">
        <v>59</v>
      </c>
      <c r="O906" s="20">
        <v>45</v>
      </c>
      <c r="P906" s="20">
        <v>14</v>
      </c>
      <c r="Q906" s="240">
        <v>0</v>
      </c>
      <c r="R906" s="269">
        <v>5</v>
      </c>
      <c r="S906" s="50"/>
      <c r="T906" s="227">
        <v>6</v>
      </c>
      <c r="U906" s="172">
        <v>4</v>
      </c>
      <c r="V906" s="278">
        <v>0.28571428571428598</v>
      </c>
    </row>
    <row r="907" spans="2:22" ht="13.5">
      <c r="B907" s="1128">
        <v>201410</v>
      </c>
      <c r="C907" s="197" t="s">
        <v>377</v>
      </c>
      <c r="D907" s="198" t="s">
        <v>643</v>
      </c>
      <c r="E907" s="1215" t="s">
        <v>1660</v>
      </c>
      <c r="F907" s="298">
        <v>1252.2</v>
      </c>
      <c r="G907" s="210">
        <v>403.29199999999997</v>
      </c>
      <c r="H907" s="208">
        <v>353.06099999999998</v>
      </c>
      <c r="I907" s="202">
        <v>15</v>
      </c>
      <c r="J907" s="411">
        <v>0.27777800000000002</v>
      </c>
      <c r="K907" s="413">
        <v>13.906620689655</v>
      </c>
      <c r="L907" s="276">
        <v>1.933333</v>
      </c>
      <c r="M907" s="17"/>
      <c r="N907" s="205">
        <v>64</v>
      </c>
      <c r="O907" s="206">
        <v>49</v>
      </c>
      <c r="P907" s="206">
        <v>15</v>
      </c>
      <c r="Q907" s="241">
        <v>0</v>
      </c>
      <c r="R907" s="270">
        <v>0</v>
      </c>
      <c r="S907" s="210">
        <v>5</v>
      </c>
      <c r="T907" s="228">
        <v>15</v>
      </c>
      <c r="U907" s="208">
        <v>11</v>
      </c>
      <c r="V907" s="209">
        <v>0.73333333333333295</v>
      </c>
    </row>
    <row r="908" spans="2:22" ht="13.5">
      <c r="B908" s="1128">
        <v>201410</v>
      </c>
      <c r="C908" s="195" t="s">
        <v>377</v>
      </c>
      <c r="D908" s="196" t="s">
        <v>644</v>
      </c>
      <c r="E908" s="1215" t="s">
        <v>695</v>
      </c>
      <c r="F908" s="299">
        <v>5853.0460000000203</v>
      </c>
      <c r="G908" s="50">
        <v>2222.5189999999998</v>
      </c>
      <c r="H908" s="166">
        <v>2180.9859999999999</v>
      </c>
      <c r="I908" s="68">
        <v>20</v>
      </c>
      <c r="J908" s="410">
        <v>0.57142899999999996</v>
      </c>
      <c r="K908" s="412">
        <v>27.781487500000001</v>
      </c>
      <c r="L908" s="277">
        <v>4</v>
      </c>
      <c r="M908" s="17"/>
      <c r="N908" s="22">
        <v>36</v>
      </c>
      <c r="O908" s="20">
        <v>30</v>
      </c>
      <c r="P908" s="20">
        <v>4</v>
      </c>
      <c r="Q908" s="240">
        <v>2</v>
      </c>
      <c r="R908" s="269">
        <v>0</v>
      </c>
      <c r="S908" s="50"/>
      <c r="T908" s="227">
        <v>3</v>
      </c>
      <c r="U908" s="172">
        <v>2</v>
      </c>
      <c r="V908" s="278">
        <v>0.33333333333333298</v>
      </c>
    </row>
    <row r="909" spans="2:22" ht="13.5">
      <c r="B909" s="1128">
        <v>201410</v>
      </c>
      <c r="C909" s="197" t="s">
        <v>377</v>
      </c>
      <c r="D909" s="198" t="s">
        <v>702</v>
      </c>
      <c r="E909" s="1214" t="s">
        <v>1662</v>
      </c>
      <c r="F909" s="298">
        <v>2079.8139999999999</v>
      </c>
      <c r="G909" s="210">
        <v>608.95299999999997</v>
      </c>
      <c r="H909" s="208">
        <v>555.44100000000003</v>
      </c>
      <c r="I909" s="202">
        <v>7</v>
      </c>
      <c r="J909" s="411">
        <v>0.58333299999999999</v>
      </c>
      <c r="K909" s="413">
        <v>20.998379310345001</v>
      </c>
      <c r="L909" s="276">
        <v>4.1428570000000002</v>
      </c>
      <c r="M909" s="17"/>
      <c r="N909" s="205">
        <v>12</v>
      </c>
      <c r="O909" s="206">
        <v>9</v>
      </c>
      <c r="P909" s="206">
        <v>3</v>
      </c>
      <c r="Q909" s="241">
        <v>0</v>
      </c>
      <c r="R909" s="270">
        <v>0</v>
      </c>
      <c r="S909" s="210"/>
      <c r="T909" s="228"/>
      <c r="U909" s="208"/>
      <c r="V909" s="209"/>
    </row>
    <row r="910" spans="2:22" ht="13.5">
      <c r="B910" s="1128">
        <v>201410</v>
      </c>
      <c r="C910" s="195" t="s">
        <v>377</v>
      </c>
      <c r="D910" s="196" t="s">
        <v>804</v>
      </c>
      <c r="E910" s="1214" t="s">
        <v>805</v>
      </c>
      <c r="F910" s="299">
        <v>15.521000000000001</v>
      </c>
      <c r="G910" s="50">
        <v>31.042000000000002</v>
      </c>
      <c r="H910" s="166">
        <v>15.521000000000001</v>
      </c>
      <c r="I910" s="68">
        <v>1</v>
      </c>
      <c r="J910" s="410">
        <v>0.66666700000000001</v>
      </c>
      <c r="K910" s="412">
        <v>31.042000000000002</v>
      </c>
      <c r="L910" s="277">
        <v>1</v>
      </c>
      <c r="M910" s="17"/>
      <c r="N910" s="22">
        <v>3</v>
      </c>
      <c r="O910" s="20">
        <v>2</v>
      </c>
      <c r="P910" s="20">
        <v>1</v>
      </c>
      <c r="Q910" s="240">
        <v>0</v>
      </c>
      <c r="R910" s="269">
        <v>0</v>
      </c>
      <c r="S910" s="50">
        <v>1</v>
      </c>
      <c r="T910" s="227">
        <v>2</v>
      </c>
      <c r="U910" s="172">
        <v>2</v>
      </c>
      <c r="V910" s="278">
        <v>2</v>
      </c>
    </row>
    <row r="911" spans="2:22" ht="13.5">
      <c r="B911" s="1128">
        <v>201410</v>
      </c>
      <c r="C911" s="197" t="s">
        <v>377</v>
      </c>
      <c r="D911" s="198" t="s">
        <v>540</v>
      </c>
      <c r="E911" s="1215" t="s">
        <v>541</v>
      </c>
      <c r="F911" s="298">
        <v>1930.6689999999901</v>
      </c>
      <c r="G911" s="210">
        <v>367.14</v>
      </c>
      <c r="H911" s="208">
        <v>368.03399999999999</v>
      </c>
      <c r="I911" s="202">
        <v>17</v>
      </c>
      <c r="J911" s="411">
        <v>0.269841</v>
      </c>
      <c r="K911" s="413">
        <v>13.597777777777999</v>
      </c>
      <c r="L911" s="276">
        <v>1.5882350000000001</v>
      </c>
      <c r="M911" s="17"/>
      <c r="N911" s="205">
        <v>61</v>
      </c>
      <c r="O911" s="206">
        <v>41</v>
      </c>
      <c r="P911" s="206">
        <v>20</v>
      </c>
      <c r="Q911" s="241">
        <v>0</v>
      </c>
      <c r="R911" s="270">
        <v>10</v>
      </c>
      <c r="S911" s="210"/>
      <c r="T911" s="228">
        <v>6</v>
      </c>
      <c r="U911" s="208">
        <v>5</v>
      </c>
      <c r="V911" s="209">
        <v>0.25</v>
      </c>
    </row>
    <row r="912" spans="2:22" ht="13.5">
      <c r="B912" s="1128">
        <v>201410</v>
      </c>
      <c r="C912" s="195" t="s">
        <v>377</v>
      </c>
      <c r="D912" s="196" t="s">
        <v>471</v>
      </c>
      <c r="E912" s="1218" t="s">
        <v>1664</v>
      </c>
      <c r="F912" s="299">
        <v>1200.732</v>
      </c>
      <c r="G912" s="50">
        <v>514.524</v>
      </c>
      <c r="H912" s="166">
        <v>522.14599999999996</v>
      </c>
      <c r="I912" s="68">
        <v>21</v>
      </c>
      <c r="J912" s="410">
        <v>0.47191</v>
      </c>
      <c r="K912" s="412">
        <v>13.540105263158001</v>
      </c>
      <c r="L912" s="277">
        <v>1.8095239999999999</v>
      </c>
      <c r="M912" s="17"/>
      <c r="N912" s="22">
        <v>47</v>
      </c>
      <c r="O912" s="20">
        <v>38</v>
      </c>
      <c r="P912" s="20">
        <v>9</v>
      </c>
      <c r="Q912" s="240">
        <v>0</v>
      </c>
      <c r="R912" s="269">
        <v>0</v>
      </c>
      <c r="S912" s="50"/>
      <c r="T912" s="227">
        <v>5</v>
      </c>
      <c r="U912" s="172">
        <v>4</v>
      </c>
      <c r="V912" s="278">
        <v>0.44444444444444398</v>
      </c>
    </row>
    <row r="913" spans="2:22" ht="13.5">
      <c r="B913" s="1128">
        <v>201410</v>
      </c>
      <c r="C913" s="197" t="s">
        <v>377</v>
      </c>
      <c r="D913" s="198" t="s">
        <v>35</v>
      </c>
      <c r="E913" s="1215" t="s">
        <v>9</v>
      </c>
      <c r="F913" s="298">
        <v>3341.6479999999901</v>
      </c>
      <c r="G913" s="210">
        <v>484.69099999999997</v>
      </c>
      <c r="H913" s="208">
        <v>465.57900000000001</v>
      </c>
      <c r="I913" s="202">
        <v>15</v>
      </c>
      <c r="J913" s="411">
        <v>0.18987299999999999</v>
      </c>
      <c r="K913" s="413">
        <v>18.641961538461999</v>
      </c>
      <c r="L913" s="276">
        <v>1.733333</v>
      </c>
      <c r="M913" s="17"/>
      <c r="N913" s="205">
        <v>76</v>
      </c>
      <c r="O913" s="206">
        <v>57</v>
      </c>
      <c r="P913" s="206">
        <v>17</v>
      </c>
      <c r="Q913" s="241">
        <v>2</v>
      </c>
      <c r="R913" s="270">
        <v>7</v>
      </c>
      <c r="S913" s="210"/>
      <c r="T913" s="228">
        <v>1</v>
      </c>
      <c r="U913" s="208">
        <v>1</v>
      </c>
      <c r="V913" s="209">
        <v>5.2631578947368397E-2</v>
      </c>
    </row>
    <row r="914" spans="2:22" ht="13.5">
      <c r="B914" s="1128">
        <v>201410</v>
      </c>
      <c r="C914" s="195" t="s">
        <v>377</v>
      </c>
      <c r="D914" s="196" t="s">
        <v>645</v>
      </c>
      <c r="E914" s="1214" t="s">
        <v>606</v>
      </c>
      <c r="F914" s="299">
        <v>2519.9869999999901</v>
      </c>
      <c r="G914" s="50">
        <v>753.40300000000002</v>
      </c>
      <c r="H914" s="166">
        <v>664.92</v>
      </c>
      <c r="I914" s="68">
        <v>28</v>
      </c>
      <c r="J914" s="410">
        <v>0.36363600000000001</v>
      </c>
      <c r="K914" s="412">
        <v>16.029851063830002</v>
      </c>
      <c r="L914" s="277">
        <v>1.678571</v>
      </c>
      <c r="M914" s="17"/>
      <c r="N914" s="22">
        <v>80</v>
      </c>
      <c r="O914" s="20">
        <v>68</v>
      </c>
      <c r="P914" s="20">
        <v>11</v>
      </c>
      <c r="Q914" s="240">
        <v>1</v>
      </c>
      <c r="R914" s="269">
        <v>0</v>
      </c>
      <c r="S914" s="50"/>
      <c r="T914" s="227">
        <v>6</v>
      </c>
      <c r="U914" s="172">
        <v>5</v>
      </c>
      <c r="V914" s="278">
        <v>0.41666666666666702</v>
      </c>
    </row>
    <row r="915" spans="2:22" ht="13.5">
      <c r="B915" s="1128">
        <v>201410</v>
      </c>
      <c r="C915" s="197" t="s">
        <v>377</v>
      </c>
      <c r="D915" s="198" t="s">
        <v>700</v>
      </c>
      <c r="E915" s="1215" t="s">
        <v>701</v>
      </c>
      <c r="F915" s="298">
        <v>742.18700000000001</v>
      </c>
      <c r="G915" s="210">
        <v>281.54000000000002</v>
      </c>
      <c r="H915" s="208">
        <v>250.45</v>
      </c>
      <c r="I915" s="202">
        <v>12</v>
      </c>
      <c r="J915" s="411">
        <v>0.32876699999999998</v>
      </c>
      <c r="K915" s="413">
        <v>20.11</v>
      </c>
      <c r="L915" s="276">
        <v>1.1666669999999999</v>
      </c>
      <c r="M915" s="17"/>
      <c r="N915" s="205">
        <v>39</v>
      </c>
      <c r="O915" s="206">
        <v>31</v>
      </c>
      <c r="P915" s="206">
        <v>8</v>
      </c>
      <c r="Q915" s="241">
        <v>0</v>
      </c>
      <c r="R915" s="270">
        <v>0</v>
      </c>
      <c r="S915" s="210"/>
      <c r="T915" s="228">
        <v>5</v>
      </c>
      <c r="U915" s="208">
        <v>4</v>
      </c>
      <c r="V915" s="209">
        <v>0.5</v>
      </c>
    </row>
    <row r="916" spans="2:22" ht="13.5">
      <c r="B916" s="1128">
        <v>201410</v>
      </c>
      <c r="C916" s="195" t="s">
        <v>377</v>
      </c>
      <c r="D916" s="196" t="s">
        <v>558</v>
      </c>
      <c r="E916" s="1214" t="s">
        <v>554</v>
      </c>
      <c r="F916" s="299">
        <v>1299.8710000000001</v>
      </c>
      <c r="G916" s="50">
        <v>252.34899999999999</v>
      </c>
      <c r="H916" s="166">
        <v>229.626</v>
      </c>
      <c r="I916" s="68">
        <v>12</v>
      </c>
      <c r="J916" s="410">
        <v>0.21621599999999999</v>
      </c>
      <c r="K916" s="412">
        <v>15.771812499999999</v>
      </c>
      <c r="L916" s="277">
        <v>1.3333330000000001</v>
      </c>
      <c r="M916" s="17"/>
      <c r="N916" s="22">
        <v>56</v>
      </c>
      <c r="O916" s="20">
        <v>43</v>
      </c>
      <c r="P916" s="20">
        <v>11</v>
      </c>
      <c r="Q916" s="240">
        <v>2</v>
      </c>
      <c r="R916" s="269">
        <v>2</v>
      </c>
      <c r="S916" s="50"/>
      <c r="T916" s="227">
        <v>3</v>
      </c>
      <c r="U916" s="172">
        <v>3</v>
      </c>
      <c r="V916" s="278">
        <v>0.230769230769231</v>
      </c>
    </row>
    <row r="917" spans="2:22" ht="13.5">
      <c r="B917" s="1128">
        <v>201410</v>
      </c>
      <c r="C917" s="197" t="s">
        <v>377</v>
      </c>
      <c r="D917" s="198" t="s">
        <v>542</v>
      </c>
      <c r="E917" s="1215" t="s">
        <v>397</v>
      </c>
      <c r="F917" s="298">
        <v>1112.8699999999999</v>
      </c>
      <c r="G917" s="210">
        <v>415.35599999999999</v>
      </c>
      <c r="H917" s="208">
        <v>393.226</v>
      </c>
      <c r="I917" s="202">
        <v>22</v>
      </c>
      <c r="J917" s="411">
        <v>0.38938099999999998</v>
      </c>
      <c r="K917" s="413">
        <v>13.398580645160999</v>
      </c>
      <c r="L917" s="276">
        <v>1.4090910000000001</v>
      </c>
      <c r="M917" s="17"/>
      <c r="N917" s="205">
        <v>55</v>
      </c>
      <c r="O917" s="206">
        <v>43</v>
      </c>
      <c r="P917" s="206">
        <v>12</v>
      </c>
      <c r="Q917" s="241">
        <v>0</v>
      </c>
      <c r="R917" s="270">
        <v>7</v>
      </c>
      <c r="S917" s="210"/>
      <c r="T917" s="228">
        <v>5</v>
      </c>
      <c r="U917" s="208">
        <v>5</v>
      </c>
      <c r="V917" s="209">
        <v>0.41666666666666702</v>
      </c>
    </row>
    <row r="918" spans="2:22" ht="13.5">
      <c r="B918" s="1128">
        <v>201410</v>
      </c>
      <c r="C918" s="195" t="s">
        <v>377</v>
      </c>
      <c r="D918" s="196" t="s">
        <v>806</v>
      </c>
      <c r="E918" s="1214" t="s">
        <v>807</v>
      </c>
      <c r="F918" s="299">
        <v>109.152</v>
      </c>
      <c r="G918" s="50">
        <v>122.822</v>
      </c>
      <c r="H918" s="166">
        <v>109.152</v>
      </c>
      <c r="I918" s="68">
        <v>5</v>
      </c>
      <c r="J918" s="410">
        <v>0.66666700000000001</v>
      </c>
      <c r="K918" s="412">
        <v>13.646888888889</v>
      </c>
      <c r="L918" s="277">
        <v>1.8</v>
      </c>
      <c r="M918" s="17"/>
      <c r="N918" s="22">
        <v>15</v>
      </c>
      <c r="O918" s="20">
        <v>10</v>
      </c>
      <c r="P918" s="20">
        <v>5</v>
      </c>
      <c r="Q918" s="240">
        <v>0</v>
      </c>
      <c r="R918" s="269">
        <v>0</v>
      </c>
      <c r="S918" s="50">
        <v>5</v>
      </c>
      <c r="T918" s="227">
        <v>10</v>
      </c>
      <c r="U918" s="172">
        <v>5</v>
      </c>
      <c r="V918" s="278">
        <v>1</v>
      </c>
    </row>
    <row r="919" spans="2:22" ht="13.5">
      <c r="B919" s="1128">
        <v>201410</v>
      </c>
      <c r="C919" s="197" t="s">
        <v>377</v>
      </c>
      <c r="D919" s="198" t="s">
        <v>559</v>
      </c>
      <c r="E919" s="1215" t="s">
        <v>555</v>
      </c>
      <c r="F919" s="298">
        <v>1004.822</v>
      </c>
      <c r="G919" s="210">
        <v>200.73099999999999</v>
      </c>
      <c r="H919" s="208">
        <v>173.399</v>
      </c>
      <c r="I919" s="202">
        <v>9</v>
      </c>
      <c r="J919" s="411">
        <v>0.26086999999999999</v>
      </c>
      <c r="K919" s="413">
        <v>14.337928571429</v>
      </c>
      <c r="L919" s="276">
        <v>1.5555559999999999</v>
      </c>
      <c r="M919" s="17"/>
      <c r="N919" s="205">
        <v>33</v>
      </c>
      <c r="O919" s="206">
        <v>23</v>
      </c>
      <c r="P919" s="206">
        <v>10</v>
      </c>
      <c r="Q919" s="241">
        <v>0</v>
      </c>
      <c r="R919" s="270">
        <v>5</v>
      </c>
      <c r="S919" s="210"/>
      <c r="T919" s="228">
        <v>2</v>
      </c>
      <c r="U919" s="208">
        <v>1</v>
      </c>
      <c r="V919" s="209">
        <v>0.1</v>
      </c>
    </row>
    <row r="920" spans="2:22" ht="13.5">
      <c r="B920" s="1128">
        <v>201410</v>
      </c>
      <c r="C920" s="197" t="s">
        <v>378</v>
      </c>
      <c r="D920" s="198" t="s">
        <v>572</v>
      </c>
      <c r="E920" s="196" t="s">
        <v>1844</v>
      </c>
      <c r="F920" s="298">
        <v>1243.777</v>
      </c>
      <c r="G920" s="210">
        <v>257.91500000000002</v>
      </c>
      <c r="H920" s="208">
        <v>236.041</v>
      </c>
      <c r="I920" s="202">
        <v>15</v>
      </c>
      <c r="J920" s="411">
        <v>0.38961000000000001</v>
      </c>
      <c r="K920" s="413">
        <v>14.328611111111</v>
      </c>
      <c r="L920" s="276">
        <v>1.2</v>
      </c>
      <c r="M920" s="17"/>
      <c r="N920" s="205">
        <v>39</v>
      </c>
      <c r="O920" s="206">
        <v>28</v>
      </c>
      <c r="P920" s="206">
        <v>8</v>
      </c>
      <c r="Q920" s="241">
        <v>3</v>
      </c>
      <c r="R920" s="270">
        <v>6</v>
      </c>
      <c r="S920" s="210"/>
      <c r="T920" s="228">
        <v>7</v>
      </c>
      <c r="U920" s="208">
        <v>4</v>
      </c>
      <c r="V920" s="209">
        <v>0.36363636363636398</v>
      </c>
    </row>
    <row r="921" spans="2:22" ht="13.5">
      <c r="B921" s="1128">
        <v>201410</v>
      </c>
      <c r="C921" s="195" t="s">
        <v>378</v>
      </c>
      <c r="D921" s="196" t="s">
        <v>133</v>
      </c>
      <c r="E921" s="1214" t="s">
        <v>142</v>
      </c>
      <c r="F921" s="299">
        <v>4884.1260000000002</v>
      </c>
      <c r="G921" s="50">
        <v>975.07</v>
      </c>
      <c r="H921" s="166">
        <v>875.95500000000004</v>
      </c>
      <c r="I921" s="68">
        <v>26</v>
      </c>
      <c r="J921" s="410">
        <v>0.22317600000000001</v>
      </c>
      <c r="K921" s="412">
        <v>22.676046511628002</v>
      </c>
      <c r="L921" s="277">
        <v>1.6538459999999999</v>
      </c>
      <c r="M921" s="17"/>
      <c r="N921" s="22">
        <v>117</v>
      </c>
      <c r="O921" s="20">
        <v>83</v>
      </c>
      <c r="P921" s="20">
        <v>29</v>
      </c>
      <c r="Q921" s="240">
        <v>5</v>
      </c>
      <c r="R921" s="269">
        <v>7</v>
      </c>
      <c r="S921" s="50">
        <v>3</v>
      </c>
      <c r="T921" s="227">
        <v>5</v>
      </c>
      <c r="U921" s="172">
        <v>5</v>
      </c>
      <c r="V921" s="278">
        <v>0.14705882352941199</v>
      </c>
    </row>
    <row r="922" spans="2:22" ht="13.5">
      <c r="B922" s="1128">
        <v>201410</v>
      </c>
      <c r="C922" s="197" t="s">
        <v>378</v>
      </c>
      <c r="D922" s="198" t="s">
        <v>570</v>
      </c>
      <c r="E922" s="1215" t="s">
        <v>566</v>
      </c>
      <c r="F922" s="298">
        <v>2527.6010000000001</v>
      </c>
      <c r="G922" s="210">
        <v>717.20500000000004</v>
      </c>
      <c r="H922" s="208">
        <v>703.07500000000005</v>
      </c>
      <c r="I922" s="202">
        <v>25</v>
      </c>
      <c r="J922" s="411">
        <v>0.35211300000000001</v>
      </c>
      <c r="K922" s="413">
        <v>15.259680851063999</v>
      </c>
      <c r="L922" s="276">
        <v>1.88</v>
      </c>
      <c r="M922" s="17"/>
      <c r="N922" s="205">
        <v>76</v>
      </c>
      <c r="O922" s="206">
        <v>63</v>
      </c>
      <c r="P922" s="206">
        <v>9</v>
      </c>
      <c r="Q922" s="241">
        <v>4</v>
      </c>
      <c r="R922" s="270">
        <v>2</v>
      </c>
      <c r="S922" s="210"/>
      <c r="T922" s="228">
        <v>12</v>
      </c>
      <c r="U922" s="208">
        <v>7</v>
      </c>
      <c r="V922" s="209">
        <v>0.53846153846153799</v>
      </c>
    </row>
    <row r="923" spans="2:22" ht="13.5">
      <c r="B923" s="1128">
        <v>201410</v>
      </c>
      <c r="C923" s="195" t="s">
        <v>378</v>
      </c>
      <c r="D923" s="196" t="s">
        <v>608</v>
      </c>
      <c r="E923" s="1214" t="s">
        <v>607</v>
      </c>
      <c r="F923" s="299">
        <v>1248.4490000000001</v>
      </c>
      <c r="G923" s="50">
        <v>244.45</v>
      </c>
      <c r="H923" s="166">
        <v>238.03399999999999</v>
      </c>
      <c r="I923" s="68">
        <v>15</v>
      </c>
      <c r="J923" s="410">
        <v>0.44117600000000001</v>
      </c>
      <c r="K923" s="412">
        <v>13.580555555556</v>
      </c>
      <c r="L923" s="277">
        <v>1.2</v>
      </c>
      <c r="M923" s="17"/>
      <c r="N923" s="22">
        <v>36</v>
      </c>
      <c r="O923" s="20">
        <v>28</v>
      </c>
      <c r="P923" s="20">
        <v>7</v>
      </c>
      <c r="Q923" s="240">
        <v>1</v>
      </c>
      <c r="R923" s="269">
        <v>0</v>
      </c>
      <c r="S923" s="50">
        <v>1</v>
      </c>
      <c r="T923" s="227">
        <v>3</v>
      </c>
      <c r="U923" s="172">
        <v>3</v>
      </c>
      <c r="V923" s="278">
        <v>0.375</v>
      </c>
    </row>
    <row r="924" spans="2:22" ht="13.5">
      <c r="B924" s="1128">
        <v>201410</v>
      </c>
      <c r="C924" s="197" t="s">
        <v>378</v>
      </c>
      <c r="D924" s="198" t="s">
        <v>728</v>
      </c>
      <c r="E924" s="1215" t="s">
        <v>1667</v>
      </c>
      <c r="F924" s="298">
        <v>976.43299999999999</v>
      </c>
      <c r="G924" s="210">
        <v>498.33199999999999</v>
      </c>
      <c r="H924" s="208">
        <v>498.33199999999999</v>
      </c>
      <c r="I924" s="202">
        <v>24</v>
      </c>
      <c r="J924" s="411">
        <v>0.81355900000000003</v>
      </c>
      <c r="K924" s="413">
        <v>13.468432432432</v>
      </c>
      <c r="L924" s="276">
        <v>1.5416669999999999</v>
      </c>
      <c r="M924" s="17"/>
      <c r="N924" s="205">
        <v>37</v>
      </c>
      <c r="O924" s="206">
        <v>27</v>
      </c>
      <c r="P924" s="206">
        <v>10</v>
      </c>
      <c r="Q924" s="241">
        <v>0</v>
      </c>
      <c r="R924" s="270">
        <v>0</v>
      </c>
      <c r="S924" s="210">
        <v>2</v>
      </c>
      <c r="T924" s="228">
        <v>13</v>
      </c>
      <c r="U924" s="208">
        <v>7</v>
      </c>
      <c r="V924" s="209">
        <v>0.7</v>
      </c>
    </row>
    <row r="925" spans="2:22" ht="13.5">
      <c r="B925" s="1128">
        <v>201410</v>
      </c>
      <c r="C925" s="195" t="s">
        <v>378</v>
      </c>
      <c r="D925" s="196" t="s">
        <v>136</v>
      </c>
      <c r="E925" s="1214" t="s">
        <v>141</v>
      </c>
      <c r="F925" s="299">
        <v>1499.0150000000001</v>
      </c>
      <c r="G925" s="50">
        <v>220.17500000000001</v>
      </c>
      <c r="H925" s="166">
        <v>221.886</v>
      </c>
      <c r="I925" s="68">
        <v>9</v>
      </c>
      <c r="J925" s="410">
        <v>0.141732</v>
      </c>
      <c r="K925" s="412">
        <v>14.678333333333001</v>
      </c>
      <c r="L925" s="277">
        <v>1.6666669999999999</v>
      </c>
      <c r="M925" s="17"/>
      <c r="N925" s="22">
        <v>63</v>
      </c>
      <c r="O925" s="20">
        <v>46</v>
      </c>
      <c r="P925" s="20">
        <v>12</v>
      </c>
      <c r="Q925" s="240">
        <v>5</v>
      </c>
      <c r="R925" s="269">
        <v>6</v>
      </c>
      <c r="S925" s="50"/>
      <c r="T925" s="227">
        <v>4</v>
      </c>
      <c r="U925" s="172">
        <v>3</v>
      </c>
      <c r="V925" s="278">
        <v>0.17647058823529399</v>
      </c>
    </row>
    <row r="926" spans="2:22" ht="13.5">
      <c r="B926" s="1128">
        <v>201410</v>
      </c>
      <c r="C926" s="197" t="s">
        <v>378</v>
      </c>
      <c r="D926" s="198" t="s">
        <v>571</v>
      </c>
      <c r="E926" s="1215" t="s">
        <v>567</v>
      </c>
      <c r="F926" s="298">
        <v>1126.962</v>
      </c>
      <c r="G926" s="210">
        <v>254.334</v>
      </c>
      <c r="H926" s="208">
        <v>258.596</v>
      </c>
      <c r="I926" s="202">
        <v>13</v>
      </c>
      <c r="J926" s="411">
        <v>0.4</v>
      </c>
      <c r="K926" s="413">
        <v>12.111142857142999</v>
      </c>
      <c r="L926" s="276">
        <v>1.6153850000000001</v>
      </c>
      <c r="M926" s="17"/>
      <c r="N926" s="205">
        <v>33</v>
      </c>
      <c r="O926" s="206">
        <v>26</v>
      </c>
      <c r="P926" s="206">
        <v>6</v>
      </c>
      <c r="Q926" s="241">
        <v>1</v>
      </c>
      <c r="R926" s="270">
        <v>0</v>
      </c>
      <c r="S926" s="210"/>
      <c r="T926" s="228">
        <v>1</v>
      </c>
      <c r="U926" s="208">
        <v>1</v>
      </c>
      <c r="V926" s="209">
        <v>0.14285714285714299</v>
      </c>
    </row>
    <row r="927" spans="2:22" ht="13.5">
      <c r="B927" s="1128">
        <v>201410</v>
      </c>
      <c r="C927" s="195" t="s">
        <v>378</v>
      </c>
      <c r="D927" s="196" t="s">
        <v>646</v>
      </c>
      <c r="E927" s="1214"/>
      <c r="F927" s="299">
        <v>722.81600000000003</v>
      </c>
      <c r="G927" s="50">
        <v>187.59700000000001</v>
      </c>
      <c r="H927" s="166">
        <v>187.59700000000001</v>
      </c>
      <c r="I927" s="68">
        <v>11</v>
      </c>
      <c r="J927" s="410">
        <v>0.34920600000000002</v>
      </c>
      <c r="K927" s="412">
        <v>17.054272727272998</v>
      </c>
      <c r="L927" s="277">
        <v>1</v>
      </c>
      <c r="M927" s="17"/>
      <c r="N927" s="22">
        <v>35</v>
      </c>
      <c r="O927" s="20">
        <v>26</v>
      </c>
      <c r="P927" s="20">
        <v>9</v>
      </c>
      <c r="Q927" s="240">
        <v>0</v>
      </c>
      <c r="R927" s="269">
        <v>1</v>
      </c>
      <c r="S927" s="50">
        <v>2</v>
      </c>
      <c r="T927" s="227">
        <v>6</v>
      </c>
      <c r="U927" s="172">
        <v>3</v>
      </c>
      <c r="V927" s="278">
        <v>0.33333333333333298</v>
      </c>
    </row>
    <row r="928" spans="2:22" ht="13.5">
      <c r="B928" s="1128">
        <v>201410</v>
      </c>
      <c r="C928" s="197" t="s">
        <v>378</v>
      </c>
      <c r="D928" s="198" t="s">
        <v>573</v>
      </c>
      <c r="E928" s="1215"/>
      <c r="F928" s="298">
        <v>1262.9490000000001</v>
      </c>
      <c r="G928" s="210">
        <v>281.75799999999998</v>
      </c>
      <c r="H928" s="208">
        <v>281.75799999999998</v>
      </c>
      <c r="I928" s="202">
        <v>12</v>
      </c>
      <c r="J928" s="411">
        <v>0.34285700000000002</v>
      </c>
      <c r="K928" s="413">
        <v>13.417047619048001</v>
      </c>
      <c r="L928" s="276">
        <v>1.75</v>
      </c>
      <c r="M928" s="17"/>
      <c r="N928" s="205">
        <v>39</v>
      </c>
      <c r="O928" s="206">
        <v>32</v>
      </c>
      <c r="P928" s="206">
        <v>7</v>
      </c>
      <c r="Q928" s="241">
        <v>0</v>
      </c>
      <c r="R928" s="270">
        <v>0</v>
      </c>
      <c r="S928" s="210"/>
      <c r="T928" s="228">
        <v>8</v>
      </c>
      <c r="U928" s="208">
        <v>3</v>
      </c>
      <c r="V928" s="209">
        <v>0.42857142857142899</v>
      </c>
    </row>
    <row r="929" spans="2:22" ht="13.5">
      <c r="B929" s="1128">
        <v>201410</v>
      </c>
      <c r="C929" s="195" t="s">
        <v>378</v>
      </c>
      <c r="D929" s="196" t="s">
        <v>703</v>
      </c>
      <c r="E929" s="1214" t="s">
        <v>704</v>
      </c>
      <c r="F929" s="299">
        <v>725.92700000000002</v>
      </c>
      <c r="G929" s="50">
        <v>281.31099999999998</v>
      </c>
      <c r="H929" s="166">
        <v>281.31099999999998</v>
      </c>
      <c r="I929" s="68">
        <v>15</v>
      </c>
      <c r="J929" s="410">
        <v>0.54545500000000002</v>
      </c>
      <c r="K929" s="412">
        <v>14.06555</v>
      </c>
      <c r="L929" s="277">
        <v>1.3333330000000001</v>
      </c>
      <c r="M929" s="17"/>
      <c r="N929" s="22">
        <v>31</v>
      </c>
      <c r="O929" s="20">
        <v>22</v>
      </c>
      <c r="P929" s="20">
        <v>9</v>
      </c>
      <c r="Q929" s="240">
        <v>0</v>
      </c>
      <c r="R929" s="269">
        <v>0</v>
      </c>
      <c r="S929" s="50">
        <v>1</v>
      </c>
      <c r="T929" s="227">
        <v>6</v>
      </c>
      <c r="U929" s="172">
        <v>3</v>
      </c>
      <c r="V929" s="278">
        <v>0.33333333333333298</v>
      </c>
    </row>
    <row r="930" spans="2:22" ht="13.5">
      <c r="B930" s="1128">
        <v>201410</v>
      </c>
      <c r="C930" s="197" t="s">
        <v>378</v>
      </c>
      <c r="D930" s="198" t="s">
        <v>131</v>
      </c>
      <c r="E930" s="1215" t="s">
        <v>140</v>
      </c>
      <c r="F930" s="298">
        <v>5497.8959999999997</v>
      </c>
      <c r="G930" s="210">
        <v>740.73400000000004</v>
      </c>
      <c r="H930" s="208">
        <v>755.84</v>
      </c>
      <c r="I930" s="202">
        <v>25</v>
      </c>
      <c r="J930" s="411">
        <v>0.42016799999999999</v>
      </c>
      <c r="K930" s="413">
        <v>19.492999999999999</v>
      </c>
      <c r="L930" s="276">
        <v>1.52</v>
      </c>
      <c r="M930" s="17"/>
      <c r="N930" s="205">
        <v>63</v>
      </c>
      <c r="O930" s="206">
        <v>43</v>
      </c>
      <c r="P930" s="206">
        <v>16</v>
      </c>
      <c r="Q930" s="241">
        <v>4</v>
      </c>
      <c r="R930" s="270">
        <v>13</v>
      </c>
      <c r="S930" s="210">
        <v>2</v>
      </c>
      <c r="T930" s="228">
        <v>16</v>
      </c>
      <c r="U930" s="208">
        <v>9</v>
      </c>
      <c r="V930" s="209">
        <v>0.45</v>
      </c>
    </row>
    <row r="931" spans="2:22" ht="13.5">
      <c r="B931" s="1128">
        <v>201410</v>
      </c>
      <c r="C931" s="195" t="s">
        <v>378</v>
      </c>
      <c r="D931" s="196" t="s">
        <v>130</v>
      </c>
      <c r="E931" s="1214" t="s">
        <v>139</v>
      </c>
      <c r="F931" s="299">
        <v>4389.9219999999996</v>
      </c>
      <c r="G931" s="50">
        <v>1243.8620000000001</v>
      </c>
      <c r="H931" s="166">
        <v>1248.3440000000001</v>
      </c>
      <c r="I931" s="68">
        <v>50</v>
      </c>
      <c r="J931" s="410">
        <v>0.323625</v>
      </c>
      <c r="K931" s="412">
        <v>17.519183098591999</v>
      </c>
      <c r="L931" s="277">
        <v>1.42</v>
      </c>
      <c r="M931" s="17"/>
      <c r="N931" s="22">
        <v>166</v>
      </c>
      <c r="O931" s="20">
        <v>135</v>
      </c>
      <c r="P931" s="20">
        <v>26</v>
      </c>
      <c r="Q931" s="240">
        <v>5</v>
      </c>
      <c r="R931" s="269">
        <v>3</v>
      </c>
      <c r="S931" s="50">
        <v>1</v>
      </c>
      <c r="T931" s="227">
        <v>25</v>
      </c>
      <c r="U931" s="172">
        <v>11</v>
      </c>
      <c r="V931" s="278">
        <v>0.35483870967741898</v>
      </c>
    </row>
    <row r="932" spans="2:22" ht="13.5">
      <c r="B932" s="1124">
        <v>201409</v>
      </c>
      <c r="C932" s="197" t="s">
        <v>377</v>
      </c>
      <c r="D932" s="198" t="s">
        <v>560</v>
      </c>
      <c r="E932" s="1215" t="s">
        <v>556</v>
      </c>
      <c r="F932" s="298">
        <v>1544.442</v>
      </c>
      <c r="G932" s="210">
        <v>698.85500000000002</v>
      </c>
      <c r="H932" s="208">
        <v>530.70899999999995</v>
      </c>
      <c r="I932" s="202">
        <v>13</v>
      </c>
      <c r="J932" s="411">
        <v>0.33766200000000002</v>
      </c>
      <c r="K932" s="413">
        <v>34.942749999999997</v>
      </c>
      <c r="L932" s="276">
        <v>1.538462</v>
      </c>
      <c r="M932" s="17"/>
      <c r="N932" s="205">
        <v>39</v>
      </c>
      <c r="O932" s="206">
        <v>30</v>
      </c>
      <c r="P932" s="206">
        <v>9</v>
      </c>
      <c r="Q932" s="241">
        <v>0</v>
      </c>
      <c r="R932" s="270">
        <v>4</v>
      </c>
      <c r="S932" s="210">
        <v>1</v>
      </c>
      <c r="T932" s="228">
        <v>4</v>
      </c>
      <c r="U932" s="208">
        <v>4</v>
      </c>
      <c r="V932" s="209">
        <v>0.44444444444444398</v>
      </c>
    </row>
    <row r="933" spans="2:22" ht="13.5">
      <c r="B933" s="1124">
        <v>201409</v>
      </c>
      <c r="C933" s="195" t="s">
        <v>377</v>
      </c>
      <c r="D933" s="196" t="s">
        <v>561</v>
      </c>
      <c r="E933" s="1214" t="s">
        <v>1671</v>
      </c>
      <c r="F933" s="299">
        <v>657.25900000000001</v>
      </c>
      <c r="G933" s="50">
        <v>343.6</v>
      </c>
      <c r="H933" s="166">
        <v>291.721</v>
      </c>
      <c r="I933" s="68">
        <v>13</v>
      </c>
      <c r="J933" s="410">
        <v>0.30952400000000002</v>
      </c>
      <c r="K933" s="412">
        <v>14.316666666667</v>
      </c>
      <c r="L933" s="277">
        <v>1.8461540000000001</v>
      </c>
      <c r="M933" s="17"/>
      <c r="N933" s="22">
        <v>42</v>
      </c>
      <c r="O933" s="20">
        <v>32</v>
      </c>
      <c r="P933" s="20">
        <v>10</v>
      </c>
      <c r="Q933" s="240">
        <v>0</v>
      </c>
      <c r="R933" s="269">
        <v>3</v>
      </c>
      <c r="S933" s="50"/>
      <c r="T933" s="227">
        <v>3</v>
      </c>
      <c r="U933" s="172">
        <v>2</v>
      </c>
      <c r="V933" s="278">
        <v>0.2</v>
      </c>
    </row>
    <row r="934" spans="2:22" ht="13.5">
      <c r="B934" s="1124">
        <v>201409</v>
      </c>
      <c r="C934" s="197" t="s">
        <v>377</v>
      </c>
      <c r="D934" s="198" t="s">
        <v>553</v>
      </c>
      <c r="E934" s="1215" t="s">
        <v>552</v>
      </c>
      <c r="F934" s="298">
        <v>1019.711</v>
      </c>
      <c r="G934" s="210">
        <v>320.81400000000002</v>
      </c>
      <c r="H934" s="208">
        <v>325.61500000000001</v>
      </c>
      <c r="I934" s="202">
        <v>13</v>
      </c>
      <c r="J934" s="411">
        <v>0.24299100000000001</v>
      </c>
      <c r="K934" s="413">
        <v>15.276857142857001</v>
      </c>
      <c r="L934" s="276">
        <v>1.6153850000000001</v>
      </c>
      <c r="M934" s="17"/>
      <c r="N934" s="205">
        <v>55</v>
      </c>
      <c r="O934" s="206">
        <v>40</v>
      </c>
      <c r="P934" s="206">
        <v>15</v>
      </c>
      <c r="Q934" s="241">
        <v>0</v>
      </c>
      <c r="R934" s="270">
        <v>10</v>
      </c>
      <c r="S934" s="210">
        <v>2</v>
      </c>
      <c r="T934" s="228">
        <v>11</v>
      </c>
      <c r="U934" s="208">
        <v>5</v>
      </c>
      <c r="V934" s="209">
        <v>0.33333333333333298</v>
      </c>
    </row>
    <row r="935" spans="2:22" ht="13.5">
      <c r="B935" s="1124">
        <v>201409</v>
      </c>
      <c r="C935" s="195" t="s">
        <v>377</v>
      </c>
      <c r="D935" s="196" t="s">
        <v>64</v>
      </c>
      <c r="E935" s="1214" t="s">
        <v>65</v>
      </c>
      <c r="F935" s="299">
        <v>6057.1930000000102</v>
      </c>
      <c r="G935" s="50">
        <v>1215.741</v>
      </c>
      <c r="H935" s="166">
        <v>1185.644</v>
      </c>
      <c r="I935" s="68">
        <v>36</v>
      </c>
      <c r="J935" s="410">
        <v>0.324324</v>
      </c>
      <c r="K935" s="412">
        <v>18.420318181818001</v>
      </c>
      <c r="L935" s="277">
        <v>1.8333330000000001</v>
      </c>
      <c r="M935" s="17"/>
      <c r="N935" s="22">
        <v>113</v>
      </c>
      <c r="O935" s="20">
        <v>86</v>
      </c>
      <c r="P935" s="20">
        <v>19</v>
      </c>
      <c r="Q935" s="240">
        <v>8</v>
      </c>
      <c r="R935" s="269">
        <v>10</v>
      </c>
      <c r="S935" s="50"/>
      <c r="T935" s="227">
        <v>14</v>
      </c>
      <c r="U935" s="172">
        <v>8</v>
      </c>
      <c r="V935" s="278">
        <v>0.296296296296296</v>
      </c>
    </row>
    <row r="936" spans="2:22" ht="13.5">
      <c r="B936" s="1124">
        <v>201409</v>
      </c>
      <c r="C936" s="197" t="s">
        <v>377</v>
      </c>
      <c r="D936" s="198" t="s">
        <v>138</v>
      </c>
      <c r="E936" s="1215" t="s">
        <v>145</v>
      </c>
      <c r="F936" s="298">
        <v>2533.5039999999999</v>
      </c>
      <c r="G936" s="210">
        <v>294.92899999999997</v>
      </c>
      <c r="H936" s="208">
        <v>289.875</v>
      </c>
      <c r="I936" s="202">
        <v>7</v>
      </c>
      <c r="J936" s="411">
        <v>0.12069000000000001</v>
      </c>
      <c r="K936" s="413">
        <v>29.492899999999999</v>
      </c>
      <c r="L936" s="276">
        <v>1.428571</v>
      </c>
      <c r="M936" s="17"/>
      <c r="N936" s="205">
        <v>58</v>
      </c>
      <c r="O936" s="206">
        <v>44</v>
      </c>
      <c r="P936" s="206">
        <v>13</v>
      </c>
      <c r="Q936" s="241">
        <v>1</v>
      </c>
      <c r="R936" s="270">
        <v>8</v>
      </c>
      <c r="S936" s="210">
        <v>2</v>
      </c>
      <c r="T936" s="228">
        <v>6</v>
      </c>
      <c r="U936" s="208">
        <v>4</v>
      </c>
      <c r="V936" s="209">
        <v>0.28571428571428598</v>
      </c>
    </row>
    <row r="937" spans="2:22" ht="13.5">
      <c r="B937" s="1124">
        <v>201409</v>
      </c>
      <c r="C937" s="195" t="s">
        <v>377</v>
      </c>
      <c r="D937" s="196" t="s">
        <v>643</v>
      </c>
      <c r="E937" s="1214" t="s">
        <v>1660</v>
      </c>
      <c r="F937" s="299">
        <v>899.13900000000001</v>
      </c>
      <c r="G937" s="50">
        <v>481.26400000000001</v>
      </c>
      <c r="H937" s="166">
        <v>405.70800000000003</v>
      </c>
      <c r="I937" s="68">
        <v>10</v>
      </c>
      <c r="J937" s="410">
        <v>0.27777800000000002</v>
      </c>
      <c r="K937" s="412">
        <v>22.917333333333001</v>
      </c>
      <c r="L937" s="277">
        <v>2.1</v>
      </c>
      <c r="M937" s="17"/>
      <c r="N937" s="22">
        <v>44</v>
      </c>
      <c r="O937" s="20">
        <v>34</v>
      </c>
      <c r="P937" s="20">
        <v>10</v>
      </c>
      <c r="Q937" s="240">
        <v>0</v>
      </c>
      <c r="R937" s="269">
        <v>0</v>
      </c>
      <c r="S937" s="50">
        <v>1</v>
      </c>
      <c r="T937" s="227">
        <v>15</v>
      </c>
      <c r="U937" s="172">
        <v>6</v>
      </c>
      <c r="V937" s="278">
        <v>0.6</v>
      </c>
    </row>
    <row r="938" spans="2:22" ht="13.5">
      <c r="B938" s="1124">
        <v>201409</v>
      </c>
      <c r="C938" s="197" t="s">
        <v>377</v>
      </c>
      <c r="D938" s="198" t="s">
        <v>644</v>
      </c>
      <c r="E938" s="1215" t="s">
        <v>695</v>
      </c>
      <c r="F938" s="298">
        <v>3672.0599999999899</v>
      </c>
      <c r="G938" s="210">
        <v>1205.4949999999999</v>
      </c>
      <c r="H938" s="208">
        <v>1125.701</v>
      </c>
      <c r="I938" s="202">
        <v>14</v>
      </c>
      <c r="J938" s="411">
        <v>0.48275899999999999</v>
      </c>
      <c r="K938" s="413">
        <v>25.648829787234</v>
      </c>
      <c r="L938" s="276">
        <v>3.3571430000000002</v>
      </c>
      <c r="M938" s="17"/>
      <c r="N938" s="205">
        <v>33</v>
      </c>
      <c r="O938" s="206">
        <v>29</v>
      </c>
      <c r="P938" s="206">
        <v>4</v>
      </c>
      <c r="Q938" s="241">
        <v>0</v>
      </c>
      <c r="R938" s="270">
        <v>0</v>
      </c>
      <c r="S938" s="210">
        <v>1</v>
      </c>
      <c r="T938" s="228">
        <v>7</v>
      </c>
      <c r="U938" s="208">
        <v>4</v>
      </c>
      <c r="V938" s="209">
        <v>1</v>
      </c>
    </row>
    <row r="939" spans="2:22" ht="13.5">
      <c r="B939" s="1124">
        <v>201409</v>
      </c>
      <c r="C939" s="195" t="s">
        <v>377</v>
      </c>
      <c r="D939" s="196" t="s">
        <v>702</v>
      </c>
      <c r="E939" s="1214" t="s">
        <v>1662</v>
      </c>
      <c r="F939" s="299">
        <v>1524.373</v>
      </c>
      <c r="G939" s="50">
        <v>698.07100000000003</v>
      </c>
      <c r="H939" s="166">
        <v>682.93</v>
      </c>
      <c r="I939" s="68">
        <v>5</v>
      </c>
      <c r="J939" s="410">
        <v>0.43478299999999998</v>
      </c>
      <c r="K939" s="412">
        <v>20.531500000000001</v>
      </c>
      <c r="L939" s="277">
        <v>6.8</v>
      </c>
      <c r="M939" s="17"/>
      <c r="N939" s="22">
        <v>12</v>
      </c>
      <c r="O939" s="20">
        <v>9</v>
      </c>
      <c r="P939" s="20">
        <v>3</v>
      </c>
      <c r="Q939" s="240">
        <v>0</v>
      </c>
      <c r="R939" s="269">
        <v>0</v>
      </c>
      <c r="S939" s="50">
        <v>1</v>
      </c>
      <c r="T939" s="227"/>
      <c r="U939" s="172"/>
      <c r="V939" s="278"/>
    </row>
    <row r="940" spans="2:22" ht="13.5">
      <c r="B940" s="1124">
        <v>201409</v>
      </c>
      <c r="C940" s="197" t="s">
        <v>377</v>
      </c>
      <c r="D940" s="198" t="s">
        <v>540</v>
      </c>
      <c r="E940" s="1215" t="s">
        <v>541</v>
      </c>
      <c r="F940" s="298">
        <v>1562.635</v>
      </c>
      <c r="G940" s="210">
        <v>529.80899999999997</v>
      </c>
      <c r="H940" s="208">
        <v>524.47900000000004</v>
      </c>
      <c r="I940" s="202">
        <v>21</v>
      </c>
      <c r="J940" s="411">
        <v>0.32061099999999998</v>
      </c>
      <c r="K940" s="413">
        <v>12.922170731707</v>
      </c>
      <c r="L940" s="276">
        <v>1.9523809999999999</v>
      </c>
      <c r="M940" s="17"/>
      <c r="N940" s="205">
        <v>65</v>
      </c>
      <c r="O940" s="206">
        <v>43</v>
      </c>
      <c r="P940" s="206">
        <v>22</v>
      </c>
      <c r="Q940" s="241">
        <v>0</v>
      </c>
      <c r="R940" s="270">
        <v>8</v>
      </c>
      <c r="S940" s="210">
        <v>2</v>
      </c>
      <c r="T940" s="228">
        <v>5</v>
      </c>
      <c r="U940" s="208">
        <v>4</v>
      </c>
      <c r="V940" s="209">
        <v>0.18181818181818199</v>
      </c>
    </row>
    <row r="941" spans="2:22" ht="13.5">
      <c r="B941" s="1124">
        <v>201409</v>
      </c>
      <c r="C941" s="195" t="s">
        <v>377</v>
      </c>
      <c r="D941" s="196" t="s">
        <v>471</v>
      </c>
      <c r="E941" s="1218" t="s">
        <v>1664</v>
      </c>
      <c r="F941" s="299">
        <v>678.58600000000001</v>
      </c>
      <c r="G941" s="50">
        <v>308.245</v>
      </c>
      <c r="H941" s="166">
        <v>302.16500000000002</v>
      </c>
      <c r="I941" s="68">
        <v>15</v>
      </c>
      <c r="J941" s="410">
        <v>0.44117600000000001</v>
      </c>
      <c r="K941" s="412">
        <v>11.416481481481</v>
      </c>
      <c r="L941" s="277">
        <v>1.8</v>
      </c>
      <c r="M941" s="17"/>
      <c r="N941" s="22">
        <v>42</v>
      </c>
      <c r="O941" s="20">
        <v>32</v>
      </c>
      <c r="P941" s="20">
        <v>10</v>
      </c>
      <c r="Q941" s="240">
        <v>0</v>
      </c>
      <c r="R941" s="269">
        <v>1</v>
      </c>
      <c r="S941" s="50">
        <v>4</v>
      </c>
      <c r="T941" s="227">
        <v>13</v>
      </c>
      <c r="U941" s="172">
        <v>6</v>
      </c>
      <c r="V941" s="278">
        <v>0.6</v>
      </c>
    </row>
    <row r="942" spans="2:22" ht="13.5">
      <c r="B942" s="1124">
        <v>201409</v>
      </c>
      <c r="C942" s="197" t="s">
        <v>377</v>
      </c>
      <c r="D942" s="198" t="s">
        <v>35</v>
      </c>
      <c r="E942" s="1215" t="s">
        <v>9</v>
      </c>
      <c r="F942" s="298">
        <v>2876.069</v>
      </c>
      <c r="G942" s="210">
        <v>394.08600000000001</v>
      </c>
      <c r="H942" s="208">
        <v>386.76400000000001</v>
      </c>
      <c r="I942" s="202">
        <v>14</v>
      </c>
      <c r="J942" s="411">
        <v>0.16867499999999999</v>
      </c>
      <c r="K942" s="413">
        <v>15.763439999999999</v>
      </c>
      <c r="L942" s="276">
        <v>1.785714</v>
      </c>
      <c r="M942" s="17"/>
      <c r="N942" s="205">
        <v>82</v>
      </c>
      <c r="O942" s="206">
        <v>63</v>
      </c>
      <c r="P942" s="206">
        <v>17</v>
      </c>
      <c r="Q942" s="241">
        <v>2</v>
      </c>
      <c r="R942" s="270">
        <v>11</v>
      </c>
      <c r="S942" s="210">
        <v>2</v>
      </c>
      <c r="T942" s="228">
        <v>7</v>
      </c>
      <c r="U942" s="208">
        <v>4</v>
      </c>
      <c r="V942" s="209">
        <v>0.21052631578947401</v>
      </c>
    </row>
    <row r="943" spans="2:22" ht="13.5">
      <c r="B943" s="1124">
        <v>201409</v>
      </c>
      <c r="C943" s="195" t="s">
        <v>377</v>
      </c>
      <c r="D943" s="196" t="s">
        <v>645</v>
      </c>
      <c r="E943" s="1214" t="s">
        <v>606</v>
      </c>
      <c r="F943" s="299">
        <v>1855.06699999999</v>
      </c>
      <c r="G943" s="50">
        <v>736.68299999999999</v>
      </c>
      <c r="H943" s="166">
        <v>659.31299999999999</v>
      </c>
      <c r="I943" s="68">
        <v>21</v>
      </c>
      <c r="J943" s="410">
        <v>0.32061099999999998</v>
      </c>
      <c r="K943" s="412">
        <v>15.3475625</v>
      </c>
      <c r="L943" s="277">
        <v>2.285714</v>
      </c>
      <c r="M943" s="17"/>
      <c r="N943" s="22">
        <v>74</v>
      </c>
      <c r="O943" s="20">
        <v>63</v>
      </c>
      <c r="P943" s="20">
        <v>11</v>
      </c>
      <c r="Q943" s="240">
        <v>0</v>
      </c>
      <c r="R943" s="269">
        <v>0</v>
      </c>
      <c r="S943" s="50"/>
      <c r="T943" s="227">
        <v>17</v>
      </c>
      <c r="U943" s="172">
        <v>9</v>
      </c>
      <c r="V943" s="278">
        <v>0.81818181818181801</v>
      </c>
    </row>
    <row r="944" spans="2:22" ht="13.5">
      <c r="B944" s="1124">
        <v>201409</v>
      </c>
      <c r="C944" s="197" t="s">
        <v>377</v>
      </c>
      <c r="D944" s="198" t="s">
        <v>700</v>
      </c>
      <c r="E944" s="1215" t="s">
        <v>701</v>
      </c>
      <c r="F944" s="298">
        <v>491.73700000000002</v>
      </c>
      <c r="G944" s="210">
        <v>174.31399999999999</v>
      </c>
      <c r="H944" s="208">
        <v>188.221</v>
      </c>
      <c r="I944" s="202">
        <v>9</v>
      </c>
      <c r="J944" s="411">
        <v>0.34615400000000002</v>
      </c>
      <c r="K944" s="413">
        <v>12.451000000000001</v>
      </c>
      <c r="L944" s="276">
        <v>1.5555559999999999</v>
      </c>
      <c r="M944" s="17"/>
      <c r="N944" s="205">
        <v>34</v>
      </c>
      <c r="O944" s="206">
        <v>26</v>
      </c>
      <c r="P944" s="206">
        <v>8</v>
      </c>
      <c r="Q944" s="241">
        <v>0</v>
      </c>
      <c r="R944" s="270">
        <v>0</v>
      </c>
      <c r="S944" s="210"/>
      <c r="T944" s="228">
        <v>13</v>
      </c>
      <c r="U944" s="208">
        <v>7</v>
      </c>
      <c r="V944" s="209">
        <v>0.875</v>
      </c>
    </row>
    <row r="945" spans="2:22" ht="13.5">
      <c r="B945" s="1124">
        <v>201409</v>
      </c>
      <c r="C945" s="195" t="s">
        <v>377</v>
      </c>
      <c r="D945" s="196" t="s">
        <v>558</v>
      </c>
      <c r="E945" s="1214" t="s">
        <v>554</v>
      </c>
      <c r="F945" s="299">
        <v>1070.2449999999999</v>
      </c>
      <c r="G945" s="50">
        <v>302.74400000000003</v>
      </c>
      <c r="H945" s="166">
        <v>285.15300000000002</v>
      </c>
      <c r="I945" s="68">
        <v>15</v>
      </c>
      <c r="J945" s="410">
        <v>0.28037400000000001</v>
      </c>
      <c r="K945" s="412">
        <v>11.212740740740999</v>
      </c>
      <c r="L945" s="277">
        <v>1.8</v>
      </c>
      <c r="M945" s="17"/>
      <c r="N945" s="22">
        <v>55</v>
      </c>
      <c r="O945" s="20">
        <v>42</v>
      </c>
      <c r="P945" s="20">
        <v>11</v>
      </c>
      <c r="Q945" s="240">
        <v>2</v>
      </c>
      <c r="R945" s="269">
        <v>4</v>
      </c>
      <c r="S945" s="50">
        <v>1</v>
      </c>
      <c r="T945" s="227">
        <v>6</v>
      </c>
      <c r="U945" s="172">
        <v>4</v>
      </c>
      <c r="V945" s="278">
        <v>0.30769230769230799</v>
      </c>
    </row>
    <row r="946" spans="2:22" ht="13.5">
      <c r="B946" s="1124">
        <v>201409</v>
      </c>
      <c r="C946" s="197" t="s">
        <v>377</v>
      </c>
      <c r="D946" s="198" t="s">
        <v>542</v>
      </c>
      <c r="E946" s="1215" t="s">
        <v>397</v>
      </c>
      <c r="F946" s="298">
        <v>719.64400000000103</v>
      </c>
      <c r="G946" s="210">
        <v>187.41499999999999</v>
      </c>
      <c r="H946" s="208">
        <v>158.673</v>
      </c>
      <c r="I946" s="202">
        <v>14</v>
      </c>
      <c r="J946" s="411">
        <v>0.26415100000000002</v>
      </c>
      <c r="K946" s="413">
        <v>11.024411764706</v>
      </c>
      <c r="L946" s="276">
        <v>1.214286</v>
      </c>
      <c r="M946" s="17"/>
      <c r="N946" s="205">
        <v>57</v>
      </c>
      <c r="O946" s="206">
        <v>44</v>
      </c>
      <c r="P946" s="206">
        <v>13</v>
      </c>
      <c r="Q946" s="241">
        <v>0</v>
      </c>
      <c r="R946" s="270">
        <v>4</v>
      </c>
      <c r="S946" s="210">
        <v>2</v>
      </c>
      <c r="T946" s="228">
        <v>10</v>
      </c>
      <c r="U946" s="208">
        <v>5</v>
      </c>
      <c r="V946" s="209">
        <v>0.38461538461538503</v>
      </c>
    </row>
    <row r="947" spans="2:22" ht="13.5">
      <c r="B947" s="1124">
        <v>201409</v>
      </c>
      <c r="C947" s="195" t="s">
        <v>377</v>
      </c>
      <c r="D947" s="196" t="s">
        <v>559</v>
      </c>
      <c r="E947" s="1214" t="s">
        <v>555</v>
      </c>
      <c r="F947" s="299">
        <v>831.423</v>
      </c>
      <c r="G947" s="50">
        <v>253.13900000000001</v>
      </c>
      <c r="H947" s="166">
        <v>245.79400000000001</v>
      </c>
      <c r="I947" s="68">
        <v>8</v>
      </c>
      <c r="J947" s="410">
        <v>0.222222</v>
      </c>
      <c r="K947" s="412">
        <v>21.094916666667</v>
      </c>
      <c r="L947" s="277">
        <v>1.5</v>
      </c>
      <c r="M947" s="17"/>
      <c r="N947" s="22">
        <v>36</v>
      </c>
      <c r="O947" s="20">
        <v>26</v>
      </c>
      <c r="P947" s="20">
        <v>10</v>
      </c>
      <c r="Q947" s="240">
        <v>0</v>
      </c>
      <c r="R947" s="269">
        <v>4</v>
      </c>
      <c r="S947" s="50"/>
      <c r="T947" s="227">
        <v>4</v>
      </c>
      <c r="U947" s="172">
        <v>3</v>
      </c>
      <c r="V947" s="278">
        <v>0.3</v>
      </c>
    </row>
    <row r="948" spans="2:22" ht="13.5">
      <c r="B948" s="1124">
        <v>201409</v>
      </c>
      <c r="C948" s="197" t="s">
        <v>378</v>
      </c>
      <c r="D948" s="198" t="s">
        <v>572</v>
      </c>
      <c r="E948" s="196" t="s">
        <v>1844</v>
      </c>
      <c r="F948" s="298">
        <v>1007.736</v>
      </c>
      <c r="G948" s="210">
        <v>394.74799999999999</v>
      </c>
      <c r="H948" s="208">
        <v>354.03100000000001</v>
      </c>
      <c r="I948" s="202">
        <v>14</v>
      </c>
      <c r="J948" s="411">
        <v>0.38356200000000001</v>
      </c>
      <c r="K948" s="413">
        <v>15.78992</v>
      </c>
      <c r="L948" s="276">
        <v>1.785714</v>
      </c>
      <c r="M948" s="17"/>
      <c r="N948" s="205">
        <v>38</v>
      </c>
      <c r="O948" s="206">
        <v>29</v>
      </c>
      <c r="P948" s="206">
        <v>7</v>
      </c>
      <c r="Q948" s="241">
        <v>2</v>
      </c>
      <c r="R948" s="270">
        <v>7</v>
      </c>
      <c r="S948" s="210"/>
      <c r="T948" s="228">
        <v>10</v>
      </c>
      <c r="U948" s="208">
        <v>5</v>
      </c>
      <c r="V948" s="209">
        <v>0.55555555555555602</v>
      </c>
    </row>
    <row r="949" spans="2:22" ht="13.5">
      <c r="B949" s="1124">
        <v>201409</v>
      </c>
      <c r="C949" s="195" t="s">
        <v>378</v>
      </c>
      <c r="D949" s="196" t="s">
        <v>133</v>
      </c>
      <c r="E949" s="1214" t="s">
        <v>142</v>
      </c>
      <c r="F949" s="299">
        <v>4008.1709999999998</v>
      </c>
      <c r="G949" s="50">
        <v>728.71400000000006</v>
      </c>
      <c r="H949" s="166">
        <v>799.25900000000001</v>
      </c>
      <c r="I949" s="68">
        <v>33</v>
      </c>
      <c r="J949" s="410">
        <v>0.30275200000000002</v>
      </c>
      <c r="K949" s="412">
        <v>18.217849999999999</v>
      </c>
      <c r="L949" s="277">
        <v>1.212121</v>
      </c>
      <c r="M949" s="17"/>
      <c r="N949" s="22">
        <v>116</v>
      </c>
      <c r="O949" s="20">
        <v>86</v>
      </c>
      <c r="P949" s="20">
        <v>26</v>
      </c>
      <c r="Q949" s="240">
        <v>4</v>
      </c>
      <c r="R949" s="269">
        <v>7</v>
      </c>
      <c r="S949" s="50">
        <v>3</v>
      </c>
      <c r="T949" s="227">
        <v>18</v>
      </c>
      <c r="U949" s="172">
        <v>13</v>
      </c>
      <c r="V949" s="278">
        <v>0.43333333333333302</v>
      </c>
    </row>
    <row r="950" spans="2:22" ht="13.5">
      <c r="B950" s="1124">
        <v>201409</v>
      </c>
      <c r="C950" s="197" t="s">
        <v>378</v>
      </c>
      <c r="D950" s="198" t="s">
        <v>570</v>
      </c>
      <c r="E950" s="1215" t="s">
        <v>566</v>
      </c>
      <c r="F950" s="298">
        <v>1824.5260000000001</v>
      </c>
      <c r="G950" s="210">
        <v>618.59</v>
      </c>
      <c r="H950" s="208">
        <v>629.41700000000003</v>
      </c>
      <c r="I950" s="202">
        <v>20</v>
      </c>
      <c r="J950" s="411">
        <v>0.33613399999999999</v>
      </c>
      <c r="K950" s="413">
        <v>15.46475</v>
      </c>
      <c r="L950" s="276">
        <v>2</v>
      </c>
      <c r="M950" s="17"/>
      <c r="N950" s="205">
        <v>66</v>
      </c>
      <c r="O950" s="206">
        <v>54</v>
      </c>
      <c r="P950" s="206">
        <v>9</v>
      </c>
      <c r="Q950" s="241">
        <v>3</v>
      </c>
      <c r="R950" s="270">
        <v>6</v>
      </c>
      <c r="S950" s="210">
        <v>1</v>
      </c>
      <c r="T950" s="228">
        <v>18</v>
      </c>
      <c r="U950" s="208">
        <v>9</v>
      </c>
      <c r="V950" s="209">
        <v>0.75</v>
      </c>
    </row>
    <row r="951" spans="2:22" ht="13.5">
      <c r="B951" s="1124">
        <v>201409</v>
      </c>
      <c r="C951" s="195" t="s">
        <v>378</v>
      </c>
      <c r="D951" s="196" t="s">
        <v>608</v>
      </c>
      <c r="E951" s="1214" t="s">
        <v>607</v>
      </c>
      <c r="F951" s="299">
        <v>1010.415</v>
      </c>
      <c r="G951" s="50">
        <v>332.29599999999999</v>
      </c>
      <c r="H951" s="166">
        <v>326.19499999999999</v>
      </c>
      <c r="I951" s="68">
        <v>13</v>
      </c>
      <c r="J951" s="410">
        <v>0.46428599999999998</v>
      </c>
      <c r="K951" s="412">
        <v>15.823619047618999</v>
      </c>
      <c r="L951" s="277">
        <v>1.6153850000000001</v>
      </c>
      <c r="M951" s="17"/>
      <c r="N951" s="22">
        <v>32</v>
      </c>
      <c r="O951" s="20">
        <v>26</v>
      </c>
      <c r="P951" s="20">
        <v>6</v>
      </c>
      <c r="Q951" s="240">
        <v>0</v>
      </c>
      <c r="R951" s="269">
        <v>2</v>
      </c>
      <c r="S951" s="50"/>
      <c r="T951" s="227">
        <v>10</v>
      </c>
      <c r="U951" s="172">
        <v>4</v>
      </c>
      <c r="V951" s="278">
        <v>0.66666666666666696</v>
      </c>
    </row>
    <row r="952" spans="2:22" ht="13.5">
      <c r="B952" s="1124">
        <v>201409</v>
      </c>
      <c r="C952" s="197" t="s">
        <v>378</v>
      </c>
      <c r="D952" s="198" t="s">
        <v>728</v>
      </c>
      <c r="E952" s="1215" t="s">
        <v>1667</v>
      </c>
      <c r="F952" s="298">
        <v>478.101</v>
      </c>
      <c r="G952" s="210">
        <v>393.93799999999999</v>
      </c>
      <c r="H952" s="208">
        <v>385.33199999999999</v>
      </c>
      <c r="I952" s="202">
        <v>15</v>
      </c>
      <c r="J952" s="411">
        <v>0.96774199999999999</v>
      </c>
      <c r="K952" s="413">
        <v>15.151461538462</v>
      </c>
      <c r="L952" s="276">
        <v>1.733333</v>
      </c>
      <c r="M952" s="17"/>
      <c r="N952" s="205">
        <v>22</v>
      </c>
      <c r="O952" s="206">
        <v>14</v>
      </c>
      <c r="P952" s="206">
        <v>8</v>
      </c>
      <c r="Q952" s="241">
        <v>0</v>
      </c>
      <c r="R952" s="270">
        <v>0</v>
      </c>
      <c r="S952" s="210">
        <v>4</v>
      </c>
      <c r="T952" s="228">
        <v>9</v>
      </c>
      <c r="U952" s="208">
        <v>5</v>
      </c>
      <c r="V952" s="209">
        <v>0.625</v>
      </c>
    </row>
    <row r="953" spans="2:22" ht="13.5">
      <c r="B953" s="1124">
        <v>201409</v>
      </c>
      <c r="C953" s="195" t="s">
        <v>378</v>
      </c>
      <c r="D953" s="196" t="s">
        <v>136</v>
      </c>
      <c r="E953" s="1214" t="s">
        <v>141</v>
      </c>
      <c r="F953" s="299">
        <v>1277.1289999999999</v>
      </c>
      <c r="G953" s="50">
        <v>304.42</v>
      </c>
      <c r="H953" s="166">
        <v>309.78399999999999</v>
      </c>
      <c r="I953" s="68">
        <v>9</v>
      </c>
      <c r="J953" s="410">
        <v>0.15789500000000001</v>
      </c>
      <c r="K953" s="412">
        <v>17.907058823528999</v>
      </c>
      <c r="L953" s="277">
        <v>1.888889</v>
      </c>
      <c r="M953" s="17"/>
      <c r="N953" s="22">
        <v>54</v>
      </c>
      <c r="O953" s="20">
        <v>41</v>
      </c>
      <c r="P953" s="20">
        <v>10</v>
      </c>
      <c r="Q953" s="240">
        <v>3</v>
      </c>
      <c r="R953" s="269">
        <v>9</v>
      </c>
      <c r="S953" s="50"/>
      <c r="T953" s="227">
        <v>3</v>
      </c>
      <c r="U953" s="172">
        <v>3</v>
      </c>
      <c r="V953" s="278">
        <v>0.230769230769231</v>
      </c>
    </row>
    <row r="954" spans="2:22" ht="13.5">
      <c r="B954" s="1124">
        <v>201409</v>
      </c>
      <c r="C954" s="197" t="s">
        <v>378</v>
      </c>
      <c r="D954" s="198" t="s">
        <v>571</v>
      </c>
      <c r="E954" s="1215" t="s">
        <v>567</v>
      </c>
      <c r="F954" s="298">
        <v>868.36599999999999</v>
      </c>
      <c r="G954" s="210">
        <v>149.87299999999999</v>
      </c>
      <c r="H954" s="208">
        <v>158.54</v>
      </c>
      <c r="I954" s="202">
        <v>11</v>
      </c>
      <c r="J954" s="411">
        <v>0.33333299999999999</v>
      </c>
      <c r="K954" s="413">
        <v>11.528692307691999</v>
      </c>
      <c r="L954" s="276">
        <v>1.181818</v>
      </c>
      <c r="M954" s="17"/>
      <c r="N954" s="205">
        <v>32</v>
      </c>
      <c r="O954" s="206">
        <v>25</v>
      </c>
      <c r="P954" s="206">
        <v>6</v>
      </c>
      <c r="Q954" s="241">
        <v>1</v>
      </c>
      <c r="R954" s="270">
        <v>6</v>
      </c>
      <c r="S954" s="210"/>
      <c r="T954" s="228">
        <v>4</v>
      </c>
      <c r="U954" s="208">
        <v>3</v>
      </c>
      <c r="V954" s="209">
        <v>0.42857142857142899</v>
      </c>
    </row>
    <row r="955" spans="2:22" ht="13.5">
      <c r="B955" s="1124">
        <v>201409</v>
      </c>
      <c r="C955" s="195" t="s">
        <v>378</v>
      </c>
      <c r="D955" s="196" t="s">
        <v>646</v>
      </c>
      <c r="E955" s="1214"/>
      <c r="F955" s="299">
        <v>535.21900000000005</v>
      </c>
      <c r="G955" s="50">
        <v>240.60300000000001</v>
      </c>
      <c r="H955" s="166">
        <v>240.60300000000001</v>
      </c>
      <c r="I955" s="68">
        <v>14</v>
      </c>
      <c r="J955" s="410">
        <v>0.5</v>
      </c>
      <c r="K955" s="412">
        <v>12.663315789474</v>
      </c>
      <c r="L955" s="277">
        <v>1.357143</v>
      </c>
      <c r="M955" s="17"/>
      <c r="N955" s="22">
        <v>28</v>
      </c>
      <c r="O955" s="20">
        <v>21</v>
      </c>
      <c r="P955" s="20">
        <v>7</v>
      </c>
      <c r="Q955" s="240">
        <v>0</v>
      </c>
      <c r="R955" s="269">
        <v>2</v>
      </c>
      <c r="S955" s="50"/>
      <c r="T955" s="227">
        <v>2</v>
      </c>
      <c r="U955" s="172">
        <v>2</v>
      </c>
      <c r="V955" s="278">
        <v>0.28571428571428598</v>
      </c>
    </row>
    <row r="956" spans="2:22" ht="13.5">
      <c r="B956" s="1124">
        <v>201409</v>
      </c>
      <c r="C956" s="197" t="s">
        <v>378</v>
      </c>
      <c r="D956" s="198" t="s">
        <v>573</v>
      </c>
      <c r="E956" s="1215"/>
      <c r="F956" s="298">
        <v>981.19100000000003</v>
      </c>
      <c r="G956" s="210">
        <v>264.24700000000001</v>
      </c>
      <c r="H956" s="208">
        <v>264.24700000000001</v>
      </c>
      <c r="I956" s="202">
        <v>12</v>
      </c>
      <c r="J956" s="411">
        <v>0.42105300000000001</v>
      </c>
      <c r="K956" s="413">
        <v>13.907736842105001</v>
      </c>
      <c r="L956" s="276">
        <v>1.5833330000000001</v>
      </c>
      <c r="M956" s="17"/>
      <c r="N956" s="205">
        <v>31</v>
      </c>
      <c r="O956" s="206">
        <v>24</v>
      </c>
      <c r="P956" s="206">
        <v>7</v>
      </c>
      <c r="Q956" s="241">
        <v>0</v>
      </c>
      <c r="R956" s="270">
        <v>8</v>
      </c>
      <c r="S956" s="210">
        <v>2</v>
      </c>
      <c r="T956" s="228">
        <v>11</v>
      </c>
      <c r="U956" s="208">
        <v>5</v>
      </c>
      <c r="V956" s="209">
        <v>0.71428571428571397</v>
      </c>
    </row>
    <row r="957" spans="2:22" ht="13.5">
      <c r="B957" s="1124">
        <v>201409</v>
      </c>
      <c r="C957" s="195" t="s">
        <v>378</v>
      </c>
      <c r="D957" s="196" t="s">
        <v>703</v>
      </c>
      <c r="E957" s="1214" t="s">
        <v>704</v>
      </c>
      <c r="F957" s="299">
        <v>444.61599999999999</v>
      </c>
      <c r="G957" s="50">
        <v>184.89099999999999</v>
      </c>
      <c r="H957" s="166">
        <v>181.43100000000001</v>
      </c>
      <c r="I957" s="68">
        <v>14</v>
      </c>
      <c r="J957" s="410">
        <v>0.68292699999999995</v>
      </c>
      <c r="K957" s="412">
        <v>12.326066666667</v>
      </c>
      <c r="L957" s="277">
        <v>1.071429</v>
      </c>
      <c r="M957" s="17"/>
      <c r="N957" s="22">
        <v>24</v>
      </c>
      <c r="O957" s="20">
        <v>16</v>
      </c>
      <c r="P957" s="20">
        <v>8</v>
      </c>
      <c r="Q957" s="240">
        <v>0</v>
      </c>
      <c r="R957" s="269">
        <v>0</v>
      </c>
      <c r="S957" s="50">
        <v>1</v>
      </c>
      <c r="T957" s="227">
        <v>6</v>
      </c>
      <c r="U957" s="172">
        <v>3</v>
      </c>
      <c r="V957" s="278">
        <v>0.375</v>
      </c>
    </row>
    <row r="958" spans="2:22" ht="13.5">
      <c r="B958" s="1124">
        <v>201409</v>
      </c>
      <c r="C958" s="197" t="s">
        <v>378</v>
      </c>
      <c r="D958" s="198" t="s">
        <v>131</v>
      </c>
      <c r="E958" s="1215" t="s">
        <v>140</v>
      </c>
      <c r="F958" s="298">
        <v>4742.0559999999996</v>
      </c>
      <c r="G958" s="210">
        <v>1308.221</v>
      </c>
      <c r="H958" s="208">
        <v>1299.615</v>
      </c>
      <c r="I958" s="202">
        <v>35</v>
      </c>
      <c r="J958" s="411">
        <v>0.31390099999999999</v>
      </c>
      <c r="K958" s="413">
        <v>20.765412698413002</v>
      </c>
      <c r="L958" s="276">
        <v>1.8</v>
      </c>
      <c r="M958" s="17"/>
      <c r="N958" s="205">
        <v>109</v>
      </c>
      <c r="O958" s="206">
        <v>72</v>
      </c>
      <c r="P958" s="206">
        <v>29</v>
      </c>
      <c r="Q958" s="241">
        <v>8</v>
      </c>
      <c r="R958" s="270">
        <v>25</v>
      </c>
      <c r="S958" s="210">
        <v>4</v>
      </c>
      <c r="T958" s="228">
        <v>16</v>
      </c>
      <c r="U958" s="208">
        <v>10</v>
      </c>
      <c r="V958" s="209">
        <v>0.27027027027027001</v>
      </c>
    </row>
    <row r="959" spans="2:22" ht="13.5">
      <c r="B959" s="1124">
        <v>201409</v>
      </c>
      <c r="C959" s="195" t="s">
        <v>378</v>
      </c>
      <c r="D959" s="196" t="s">
        <v>130</v>
      </c>
      <c r="E959" s="1214" t="s">
        <v>139</v>
      </c>
      <c r="F959" s="299">
        <v>3141.578</v>
      </c>
      <c r="G959" s="50">
        <v>721.274</v>
      </c>
      <c r="H959" s="166">
        <v>773.06700000000001</v>
      </c>
      <c r="I959" s="68">
        <v>43</v>
      </c>
      <c r="J959" s="410">
        <v>0.45263199999999998</v>
      </c>
      <c r="K959" s="412">
        <v>13.870653846153999</v>
      </c>
      <c r="L959" s="277">
        <v>1.2093020000000001</v>
      </c>
      <c r="M959" s="17"/>
      <c r="N959" s="22">
        <v>100</v>
      </c>
      <c r="O959" s="20">
        <v>81</v>
      </c>
      <c r="P959" s="20">
        <v>15</v>
      </c>
      <c r="Q959" s="240">
        <v>4</v>
      </c>
      <c r="R959" s="269">
        <v>8</v>
      </c>
      <c r="S959" s="50">
        <v>1</v>
      </c>
      <c r="T959" s="227">
        <v>17</v>
      </c>
      <c r="U959" s="172">
        <v>9</v>
      </c>
      <c r="V959" s="278">
        <v>0.47368421052631599</v>
      </c>
    </row>
    <row r="960" spans="2:22" ht="13.5">
      <c r="B960" s="1121">
        <v>201408</v>
      </c>
      <c r="C960" s="197" t="s">
        <v>377</v>
      </c>
      <c r="D960" s="198" t="s">
        <v>560</v>
      </c>
      <c r="E960" s="1215" t="s">
        <v>556</v>
      </c>
      <c r="F960" s="298">
        <v>1013.7329999999999</v>
      </c>
      <c r="G960" s="210">
        <v>179.94200000000001</v>
      </c>
      <c r="H960" s="208">
        <v>157.07300000000001</v>
      </c>
      <c r="I960" s="202">
        <v>8</v>
      </c>
      <c r="J960" s="411">
        <v>0.21333299999999999</v>
      </c>
      <c r="K960" s="413">
        <v>17.994199999999999</v>
      </c>
      <c r="L960" s="276">
        <v>1.25</v>
      </c>
      <c r="M960" s="17"/>
      <c r="N960" s="205">
        <v>38</v>
      </c>
      <c r="O960" s="206">
        <v>30</v>
      </c>
      <c r="P960" s="206">
        <v>8</v>
      </c>
      <c r="Q960" s="241">
        <v>0</v>
      </c>
      <c r="R960" s="270">
        <v>6</v>
      </c>
      <c r="S960" s="210"/>
      <c r="T960" s="228">
        <v>7</v>
      </c>
      <c r="U960" s="208">
        <v>6</v>
      </c>
      <c r="V960" s="209">
        <v>0.75</v>
      </c>
    </row>
    <row r="961" spans="2:22" ht="13.5">
      <c r="B961" s="1121">
        <v>201408</v>
      </c>
      <c r="C961" s="195" t="s">
        <v>377</v>
      </c>
      <c r="D961" s="196" t="s">
        <v>561</v>
      </c>
      <c r="E961" s="1214" t="s">
        <v>1671</v>
      </c>
      <c r="F961" s="299">
        <v>365.53800000000001</v>
      </c>
      <c r="G961" s="50">
        <v>121.143</v>
      </c>
      <c r="H961" s="166">
        <v>115.30800000000001</v>
      </c>
      <c r="I961" s="68">
        <v>10</v>
      </c>
      <c r="J961" s="410">
        <v>0.28571400000000002</v>
      </c>
      <c r="K961" s="412">
        <v>10.09525</v>
      </c>
      <c r="L961" s="277">
        <v>1.2</v>
      </c>
      <c r="M961" s="17"/>
      <c r="N961" s="22">
        <v>42</v>
      </c>
      <c r="O961" s="20">
        <v>32</v>
      </c>
      <c r="P961" s="20">
        <v>10</v>
      </c>
      <c r="Q961" s="240">
        <v>0</v>
      </c>
      <c r="R961" s="269">
        <v>0</v>
      </c>
      <c r="S961" s="50">
        <v>1</v>
      </c>
      <c r="T961" s="227">
        <v>13</v>
      </c>
      <c r="U961" s="172">
        <v>8</v>
      </c>
      <c r="V961" s="278">
        <v>0.8</v>
      </c>
    </row>
    <row r="962" spans="2:22" ht="13.5">
      <c r="B962" s="1121">
        <v>201408</v>
      </c>
      <c r="C962" s="197" t="s">
        <v>377</v>
      </c>
      <c r="D962" s="198" t="s">
        <v>553</v>
      </c>
      <c r="E962" s="1215" t="s">
        <v>552</v>
      </c>
      <c r="F962" s="298">
        <v>694.096</v>
      </c>
      <c r="G962" s="210">
        <v>217.66300000000001</v>
      </c>
      <c r="H962" s="208">
        <v>186.07</v>
      </c>
      <c r="I962" s="202">
        <v>11</v>
      </c>
      <c r="J962" s="411">
        <v>0.234043</v>
      </c>
      <c r="K962" s="413">
        <v>15.547357142857001</v>
      </c>
      <c r="L962" s="276">
        <v>1.2727269999999999</v>
      </c>
      <c r="M962" s="17"/>
      <c r="N962" s="205">
        <v>51</v>
      </c>
      <c r="O962" s="206">
        <v>39</v>
      </c>
      <c r="P962" s="206">
        <v>12</v>
      </c>
      <c r="Q962" s="241">
        <v>0</v>
      </c>
      <c r="R962" s="270">
        <v>3</v>
      </c>
      <c r="S962" s="210"/>
      <c r="T962" s="228">
        <v>11</v>
      </c>
      <c r="U962" s="208">
        <v>6</v>
      </c>
      <c r="V962" s="209">
        <v>0.5</v>
      </c>
    </row>
    <row r="963" spans="2:22" ht="13.5">
      <c r="B963" s="1121">
        <v>201408</v>
      </c>
      <c r="C963" s="195" t="s">
        <v>377</v>
      </c>
      <c r="D963" s="196" t="s">
        <v>64</v>
      </c>
      <c r="E963" s="1214" t="s">
        <v>65</v>
      </c>
      <c r="F963" s="299">
        <v>4871.549</v>
      </c>
      <c r="G963" s="50">
        <v>795.92</v>
      </c>
      <c r="H963" s="166">
        <v>807.36300000000006</v>
      </c>
      <c r="I963" s="68">
        <v>35</v>
      </c>
      <c r="J963" s="410">
        <v>0.32710299999999998</v>
      </c>
      <c r="K963" s="412">
        <v>15.9184</v>
      </c>
      <c r="L963" s="277">
        <v>1.428571</v>
      </c>
      <c r="M963" s="17"/>
      <c r="N963" s="22">
        <v>109</v>
      </c>
      <c r="O963" s="20">
        <v>82</v>
      </c>
      <c r="P963" s="20">
        <v>20</v>
      </c>
      <c r="Q963" s="240">
        <v>7</v>
      </c>
      <c r="R963" s="269">
        <v>9</v>
      </c>
      <c r="S963" s="50">
        <v>1</v>
      </c>
      <c r="T963" s="227">
        <v>12</v>
      </c>
      <c r="U963" s="172">
        <v>7</v>
      </c>
      <c r="V963" s="278">
        <v>0.25925925925925924</v>
      </c>
    </row>
    <row r="964" spans="2:22" ht="13.5">
      <c r="B964" s="1121">
        <v>201408</v>
      </c>
      <c r="C964" s="197" t="s">
        <v>377</v>
      </c>
      <c r="D964" s="198" t="s">
        <v>138</v>
      </c>
      <c r="E964" s="1215" t="s">
        <v>145</v>
      </c>
      <c r="F964" s="298">
        <v>2243.6289999999999</v>
      </c>
      <c r="G964" s="210">
        <v>564.55899999999997</v>
      </c>
      <c r="H964" s="208">
        <v>485.27600000000001</v>
      </c>
      <c r="I964" s="202">
        <v>17</v>
      </c>
      <c r="J964" s="411">
        <v>0.31481500000000001</v>
      </c>
      <c r="K964" s="413">
        <v>26.883761904762</v>
      </c>
      <c r="L964" s="276">
        <v>1.2352939999999999</v>
      </c>
      <c r="M964" s="17"/>
      <c r="N964" s="205">
        <v>58</v>
      </c>
      <c r="O964" s="206">
        <v>46</v>
      </c>
      <c r="P964" s="206">
        <v>11</v>
      </c>
      <c r="Q964" s="241">
        <v>1</v>
      </c>
      <c r="R964" s="270">
        <v>2</v>
      </c>
      <c r="S964" s="210">
        <v>1</v>
      </c>
      <c r="T964" s="228">
        <v>9</v>
      </c>
      <c r="U964" s="208">
        <v>5</v>
      </c>
      <c r="V964" s="209">
        <v>0.41666666666666669</v>
      </c>
    </row>
    <row r="965" spans="2:22" ht="13.5">
      <c r="B965" s="1121">
        <v>201408</v>
      </c>
      <c r="C965" s="195" t="s">
        <v>377</v>
      </c>
      <c r="D965" s="196" t="s">
        <v>643</v>
      </c>
      <c r="E965" s="1214" t="s">
        <v>1660</v>
      </c>
      <c r="F965" s="299">
        <v>493.43099999999998</v>
      </c>
      <c r="G965" s="50">
        <v>137.52000000000001</v>
      </c>
      <c r="H965" s="166">
        <v>158.327</v>
      </c>
      <c r="I965" s="68">
        <v>4</v>
      </c>
      <c r="J965" s="410">
        <v>0.21621599999999999</v>
      </c>
      <c r="K965" s="412">
        <v>17.190000000000001</v>
      </c>
      <c r="L965" s="277">
        <v>2</v>
      </c>
      <c r="M965" s="17"/>
      <c r="N965" s="22">
        <v>28</v>
      </c>
      <c r="O965" s="20">
        <v>19</v>
      </c>
      <c r="P965" s="20">
        <v>9</v>
      </c>
      <c r="Q965" s="240">
        <v>0</v>
      </c>
      <c r="R965" s="269">
        <v>0</v>
      </c>
      <c r="S965" s="50">
        <v>5</v>
      </c>
      <c r="T965" s="227">
        <v>14</v>
      </c>
      <c r="U965" s="172">
        <v>6</v>
      </c>
      <c r="V965" s="278">
        <v>0.66666666666666663</v>
      </c>
    </row>
    <row r="966" spans="2:22" ht="13.5">
      <c r="B966" s="1121">
        <v>201408</v>
      </c>
      <c r="C966" s="197" t="s">
        <v>377</v>
      </c>
      <c r="D966" s="198" t="s">
        <v>644</v>
      </c>
      <c r="E966" s="1215" t="s">
        <v>695</v>
      </c>
      <c r="F966" s="298">
        <v>2546.3589999999999</v>
      </c>
      <c r="G966" s="210">
        <v>758.94899999999996</v>
      </c>
      <c r="H966" s="208">
        <v>680.03899999999999</v>
      </c>
      <c r="I966" s="202">
        <v>14</v>
      </c>
      <c r="J966" s="411">
        <v>0.58333299999999999</v>
      </c>
      <c r="K966" s="413">
        <v>25.298300000000001</v>
      </c>
      <c r="L966" s="276">
        <v>2.1428569999999998</v>
      </c>
      <c r="M966" s="17"/>
      <c r="N966" s="205">
        <v>25</v>
      </c>
      <c r="O966" s="206">
        <v>22</v>
      </c>
      <c r="P966" s="206">
        <v>3</v>
      </c>
      <c r="Q966" s="241">
        <v>0</v>
      </c>
      <c r="R966" s="270">
        <v>0</v>
      </c>
      <c r="S966" s="210"/>
      <c r="T966" s="228">
        <v>2</v>
      </c>
      <c r="U966" s="208">
        <v>1</v>
      </c>
      <c r="V966" s="209">
        <v>0.33333333333333331</v>
      </c>
    </row>
    <row r="967" spans="2:22" ht="13.5">
      <c r="B967" s="1121">
        <v>201408</v>
      </c>
      <c r="C967" s="195" t="s">
        <v>377</v>
      </c>
      <c r="D967" s="196" t="s">
        <v>702</v>
      </c>
      <c r="E967" s="1214" t="s">
        <v>1662</v>
      </c>
      <c r="F967" s="299">
        <v>841.44299999999998</v>
      </c>
      <c r="G967" s="50">
        <v>712.16600000000005</v>
      </c>
      <c r="H967" s="166">
        <v>671.16</v>
      </c>
      <c r="I967" s="68">
        <v>6</v>
      </c>
      <c r="J967" s="410">
        <v>0.70588200000000001</v>
      </c>
      <c r="K967" s="412">
        <v>22.973096774194001</v>
      </c>
      <c r="L967" s="277">
        <v>5.1666670000000003</v>
      </c>
      <c r="M967" s="17"/>
      <c r="N967" s="22">
        <v>11</v>
      </c>
      <c r="O967" s="20">
        <v>9</v>
      </c>
      <c r="P967" s="20">
        <v>2</v>
      </c>
      <c r="Q967" s="240">
        <v>0</v>
      </c>
      <c r="R967" s="269">
        <v>0</v>
      </c>
      <c r="S967" s="50">
        <v>1</v>
      </c>
      <c r="T967" s="227">
        <v>4</v>
      </c>
      <c r="U967" s="172">
        <v>1</v>
      </c>
      <c r="V967" s="278">
        <v>0.5</v>
      </c>
    </row>
    <row r="968" spans="2:22" ht="13.5">
      <c r="B968" s="1121">
        <v>201408</v>
      </c>
      <c r="C968" s="197" t="s">
        <v>377</v>
      </c>
      <c r="D968" s="198" t="s">
        <v>540</v>
      </c>
      <c r="E968" s="1215" t="s">
        <v>541</v>
      </c>
      <c r="F968" s="298">
        <v>1038.1559999999999</v>
      </c>
      <c r="G968" s="210">
        <v>99.828000000000003</v>
      </c>
      <c r="H968" s="208">
        <v>113.547</v>
      </c>
      <c r="I968" s="202">
        <v>7</v>
      </c>
      <c r="J968" s="411">
        <v>0.104478</v>
      </c>
      <c r="K968" s="413">
        <v>11.092000000000001</v>
      </c>
      <c r="L968" s="276">
        <v>1.285714</v>
      </c>
      <c r="M968" s="17"/>
      <c r="N968" s="205">
        <v>66</v>
      </c>
      <c r="O968" s="206">
        <v>44</v>
      </c>
      <c r="P968" s="206">
        <v>22</v>
      </c>
      <c r="Q968" s="241">
        <v>0</v>
      </c>
      <c r="R968" s="270">
        <v>13</v>
      </c>
      <c r="S968" s="210">
        <v>2</v>
      </c>
      <c r="T968" s="228">
        <v>9</v>
      </c>
      <c r="U968" s="208">
        <v>6</v>
      </c>
      <c r="V968" s="209">
        <v>0.27272727272727271</v>
      </c>
    </row>
    <row r="969" spans="2:22" ht="13.5">
      <c r="B969" s="1121">
        <v>201408</v>
      </c>
      <c r="C969" s="195" t="s">
        <v>377</v>
      </c>
      <c r="D969" s="196" t="s">
        <v>471</v>
      </c>
      <c r="E969" s="1218" t="s">
        <v>1664</v>
      </c>
      <c r="F969" s="299">
        <v>376.42099999999999</v>
      </c>
      <c r="G969" s="50">
        <v>146.30099999999999</v>
      </c>
      <c r="H969" s="166">
        <v>130.40899999999999</v>
      </c>
      <c r="I969" s="68">
        <v>9</v>
      </c>
      <c r="J969" s="410">
        <v>0.38297900000000001</v>
      </c>
      <c r="K969" s="412">
        <v>12.191750000000001</v>
      </c>
      <c r="L969" s="277">
        <v>1.3333330000000001</v>
      </c>
      <c r="M969" s="17"/>
      <c r="N969" s="22">
        <v>26</v>
      </c>
      <c r="O969" s="20">
        <v>20</v>
      </c>
      <c r="P969" s="20">
        <v>6</v>
      </c>
      <c r="Q969" s="240">
        <v>0</v>
      </c>
      <c r="R969" s="269">
        <v>3</v>
      </c>
      <c r="S969" s="50">
        <v>1</v>
      </c>
      <c r="T969" s="227">
        <v>7</v>
      </c>
      <c r="U969" s="172">
        <v>3</v>
      </c>
      <c r="V969" s="278">
        <v>0.5</v>
      </c>
    </row>
    <row r="970" spans="2:22" ht="13.5">
      <c r="B970" s="1121">
        <v>201408</v>
      </c>
      <c r="C970" s="197" t="s">
        <v>377</v>
      </c>
      <c r="D970" s="198" t="s">
        <v>35</v>
      </c>
      <c r="E970" s="1215" t="s">
        <v>9</v>
      </c>
      <c r="F970" s="298">
        <v>2489.3049999999998</v>
      </c>
      <c r="G970" s="210">
        <v>138.517</v>
      </c>
      <c r="H970" s="208">
        <v>169.17599999999999</v>
      </c>
      <c r="I970" s="202">
        <v>9</v>
      </c>
      <c r="J970" s="411">
        <v>0.105882</v>
      </c>
      <c r="K970" s="413">
        <v>12.592454545455</v>
      </c>
      <c r="L970" s="276">
        <v>1.2222219999999999</v>
      </c>
      <c r="M970" s="17"/>
      <c r="N970" s="205">
        <v>84</v>
      </c>
      <c r="O970" s="206">
        <v>67</v>
      </c>
      <c r="P970" s="206">
        <v>15</v>
      </c>
      <c r="Q970" s="241">
        <v>2</v>
      </c>
      <c r="R970" s="270">
        <v>7</v>
      </c>
      <c r="S970" s="210"/>
      <c r="T970" s="228">
        <v>5</v>
      </c>
      <c r="U970" s="208">
        <v>3</v>
      </c>
      <c r="V970" s="209">
        <v>0.17647058823529413</v>
      </c>
    </row>
    <row r="971" spans="2:22" ht="13.5">
      <c r="B971" s="1121">
        <v>201408</v>
      </c>
      <c r="C971" s="195" t="s">
        <v>377</v>
      </c>
      <c r="D971" s="196" t="s">
        <v>645</v>
      </c>
      <c r="E971" s="1214" t="s">
        <v>606</v>
      </c>
      <c r="F971" s="299">
        <v>1195.7539999999999</v>
      </c>
      <c r="G971" s="50">
        <v>782.73400000000004</v>
      </c>
      <c r="H971" s="166">
        <v>636.41399999999999</v>
      </c>
      <c r="I971" s="68">
        <v>20</v>
      </c>
      <c r="J971" s="410">
        <v>0.44444400000000001</v>
      </c>
      <c r="K971" s="412">
        <v>19.568349999999999</v>
      </c>
      <c r="L971" s="277">
        <v>2</v>
      </c>
      <c r="M971" s="17"/>
      <c r="N971" s="22">
        <v>57</v>
      </c>
      <c r="O971" s="20">
        <v>46</v>
      </c>
      <c r="P971" s="20">
        <v>11</v>
      </c>
      <c r="Q971" s="240">
        <v>0</v>
      </c>
      <c r="R971" s="269">
        <v>0</v>
      </c>
      <c r="S971" s="50">
        <v>2</v>
      </c>
      <c r="T971" s="227">
        <v>22</v>
      </c>
      <c r="U971" s="172">
        <v>9</v>
      </c>
      <c r="V971" s="278">
        <v>0.81818181818181823</v>
      </c>
    </row>
    <row r="972" spans="2:22" ht="13.5">
      <c r="B972" s="1121">
        <v>201408</v>
      </c>
      <c r="C972" s="197" t="s">
        <v>377</v>
      </c>
      <c r="D972" s="198" t="s">
        <v>700</v>
      </c>
      <c r="E972" s="1215" t="s">
        <v>701</v>
      </c>
      <c r="F972" s="298">
        <v>303.51600000000002</v>
      </c>
      <c r="G972" s="210">
        <v>146.44200000000001</v>
      </c>
      <c r="H972" s="208">
        <v>93.599000000000004</v>
      </c>
      <c r="I972" s="202">
        <v>7</v>
      </c>
      <c r="J972" s="411">
        <v>0.51851899999999995</v>
      </c>
      <c r="K972" s="413">
        <v>16.271333333333001</v>
      </c>
      <c r="L972" s="276">
        <v>1.285714</v>
      </c>
      <c r="M972" s="17"/>
      <c r="N972" s="205">
        <v>18</v>
      </c>
      <c r="O972" s="206">
        <v>11</v>
      </c>
      <c r="P972" s="206">
        <v>7</v>
      </c>
      <c r="Q972" s="241">
        <v>0</v>
      </c>
      <c r="R972" s="270">
        <v>0</v>
      </c>
      <c r="S972" s="210">
        <v>3</v>
      </c>
      <c r="T972" s="228">
        <v>6</v>
      </c>
      <c r="U972" s="208">
        <v>3</v>
      </c>
      <c r="V972" s="209">
        <v>0.42857142857142855</v>
      </c>
    </row>
    <row r="973" spans="2:22" ht="13.5">
      <c r="B973" s="1121">
        <v>201408</v>
      </c>
      <c r="C973" s="195" t="s">
        <v>377</v>
      </c>
      <c r="D973" s="196" t="s">
        <v>558</v>
      </c>
      <c r="E973" s="1214" t="s">
        <v>554</v>
      </c>
      <c r="F973" s="299">
        <v>785.09199999999896</v>
      </c>
      <c r="G973" s="50">
        <v>209.20400000000001</v>
      </c>
      <c r="H973" s="166">
        <v>210.07900000000001</v>
      </c>
      <c r="I973" s="68">
        <v>15</v>
      </c>
      <c r="J973" s="410">
        <v>0.33707900000000002</v>
      </c>
      <c r="K973" s="412">
        <v>13.07525</v>
      </c>
      <c r="L973" s="277">
        <v>1.066667</v>
      </c>
      <c r="M973" s="17"/>
      <c r="N973" s="22">
        <v>52</v>
      </c>
      <c r="O973" s="20">
        <v>40</v>
      </c>
      <c r="P973" s="20">
        <v>11</v>
      </c>
      <c r="Q973" s="240">
        <v>1</v>
      </c>
      <c r="R973" s="269">
        <v>1</v>
      </c>
      <c r="S973" s="50"/>
      <c r="T973" s="227">
        <v>16</v>
      </c>
      <c r="U973" s="172">
        <v>9</v>
      </c>
      <c r="V973" s="278">
        <v>0.75</v>
      </c>
    </row>
    <row r="974" spans="2:22" ht="13.5">
      <c r="B974" s="1121">
        <v>201408</v>
      </c>
      <c r="C974" s="197" t="s">
        <v>377</v>
      </c>
      <c r="D974" s="198" t="s">
        <v>542</v>
      </c>
      <c r="E974" s="1215" t="s">
        <v>397</v>
      </c>
      <c r="F974" s="298">
        <v>560.971</v>
      </c>
      <c r="G974" s="210">
        <v>165.864</v>
      </c>
      <c r="H974" s="208">
        <v>136.98699999999999</v>
      </c>
      <c r="I974" s="202">
        <v>8</v>
      </c>
      <c r="J974" s="411">
        <v>0.172043</v>
      </c>
      <c r="K974" s="413">
        <v>12.758769230768999</v>
      </c>
      <c r="L974" s="276">
        <v>1.625</v>
      </c>
      <c r="M974" s="17"/>
      <c r="N974" s="205">
        <v>49</v>
      </c>
      <c r="O974" s="206">
        <v>37</v>
      </c>
      <c r="P974" s="206">
        <v>12</v>
      </c>
      <c r="Q974" s="241">
        <v>0</v>
      </c>
      <c r="R974" s="270">
        <v>5</v>
      </c>
      <c r="S974" s="210">
        <v>2</v>
      </c>
      <c r="T974" s="228">
        <v>8</v>
      </c>
      <c r="U974" s="208">
        <v>6</v>
      </c>
      <c r="V974" s="209">
        <v>0.5</v>
      </c>
    </row>
    <row r="975" spans="2:22" ht="13.5">
      <c r="B975" s="1121">
        <v>201408</v>
      </c>
      <c r="C975" s="195" t="s">
        <v>377</v>
      </c>
      <c r="D975" s="196" t="s">
        <v>559</v>
      </c>
      <c r="E975" s="1214" t="s">
        <v>555</v>
      </c>
      <c r="F975" s="299">
        <v>585.62900000000002</v>
      </c>
      <c r="G975" s="50">
        <v>224.30099999999999</v>
      </c>
      <c r="H975" s="166">
        <v>224.30099999999999</v>
      </c>
      <c r="I975" s="68">
        <v>8</v>
      </c>
      <c r="J975" s="410">
        <v>0.24615400000000001</v>
      </c>
      <c r="K975" s="412">
        <v>20.390999999999998</v>
      </c>
      <c r="L975" s="277">
        <v>1.375</v>
      </c>
      <c r="M975" s="17"/>
      <c r="N975" s="22">
        <v>36</v>
      </c>
      <c r="O975" s="20">
        <v>25</v>
      </c>
      <c r="P975" s="20">
        <v>11</v>
      </c>
      <c r="Q975" s="240">
        <v>0</v>
      </c>
      <c r="R975" s="269">
        <v>0</v>
      </c>
      <c r="S975" s="50"/>
      <c r="T975" s="227">
        <v>7</v>
      </c>
      <c r="U975" s="172">
        <v>4</v>
      </c>
      <c r="V975" s="278">
        <v>0.36363636363636365</v>
      </c>
    </row>
    <row r="976" spans="2:22" ht="13.5">
      <c r="B976" s="1121">
        <v>201408</v>
      </c>
      <c r="C976" s="197" t="s">
        <v>378</v>
      </c>
      <c r="D976" s="198" t="s">
        <v>572</v>
      </c>
      <c r="E976" s="196" t="s">
        <v>1844</v>
      </c>
      <c r="F976" s="298">
        <v>653.70500000000004</v>
      </c>
      <c r="G976" s="210">
        <v>195.64599999999999</v>
      </c>
      <c r="H976" s="208">
        <v>195.64599999999999</v>
      </c>
      <c r="I976" s="202">
        <v>6</v>
      </c>
      <c r="J976" s="411">
        <v>0.17910400000000001</v>
      </c>
      <c r="K976" s="413">
        <v>17.786000000000001</v>
      </c>
      <c r="L976" s="276">
        <v>1.8333330000000001</v>
      </c>
      <c r="M976" s="17"/>
      <c r="N976" s="205">
        <v>35</v>
      </c>
      <c r="O976" s="206">
        <v>26</v>
      </c>
      <c r="P976" s="206">
        <v>7</v>
      </c>
      <c r="Q976" s="241">
        <v>2</v>
      </c>
      <c r="R976" s="270">
        <v>2</v>
      </c>
      <c r="S976" s="210"/>
      <c r="T976" s="228">
        <v>5</v>
      </c>
      <c r="U976" s="208">
        <v>3</v>
      </c>
      <c r="V976" s="209">
        <v>0.33333333333333331</v>
      </c>
    </row>
    <row r="977" spans="2:22" ht="13.5">
      <c r="B977" s="1121">
        <v>201408</v>
      </c>
      <c r="C977" s="195" t="s">
        <v>378</v>
      </c>
      <c r="D977" s="196" t="s">
        <v>133</v>
      </c>
      <c r="E977" s="1214" t="s">
        <v>142</v>
      </c>
      <c r="F977" s="299">
        <v>3208.9119999999998</v>
      </c>
      <c r="G977" s="50">
        <v>793.86699999999996</v>
      </c>
      <c r="H977" s="166">
        <v>663.45100000000002</v>
      </c>
      <c r="I977" s="68">
        <v>30</v>
      </c>
      <c r="J977" s="410">
        <v>0.32608700000000002</v>
      </c>
      <c r="K977" s="412">
        <v>16.890787234043</v>
      </c>
      <c r="L977" s="277">
        <v>1.566667</v>
      </c>
      <c r="M977" s="17"/>
      <c r="N977" s="22">
        <v>102</v>
      </c>
      <c r="O977" s="20">
        <v>77</v>
      </c>
      <c r="P977" s="20">
        <v>22</v>
      </c>
      <c r="Q977" s="240">
        <v>3</v>
      </c>
      <c r="R977" s="269">
        <v>4</v>
      </c>
      <c r="S977" s="50">
        <v>6</v>
      </c>
      <c r="T977" s="227">
        <v>18</v>
      </c>
      <c r="U977" s="172">
        <v>10</v>
      </c>
      <c r="V977" s="278">
        <v>0.4</v>
      </c>
    </row>
    <row r="978" spans="2:22" ht="13.5">
      <c r="B978" s="1121">
        <v>201408</v>
      </c>
      <c r="C978" s="197" t="s">
        <v>378</v>
      </c>
      <c r="D978" s="198" t="s">
        <v>570</v>
      </c>
      <c r="E978" s="1215" t="s">
        <v>566</v>
      </c>
      <c r="F978" s="298">
        <v>1195.1089999999999</v>
      </c>
      <c r="G978" s="210">
        <v>405.62700000000001</v>
      </c>
      <c r="H978" s="208">
        <v>371.15699999999998</v>
      </c>
      <c r="I978" s="202">
        <v>15</v>
      </c>
      <c r="J978" s="411">
        <v>0.29703000000000002</v>
      </c>
      <c r="K978" s="413">
        <v>17.635956521739001</v>
      </c>
      <c r="L978" s="276">
        <v>1.5333330000000001</v>
      </c>
      <c r="M978" s="17"/>
      <c r="N978" s="205">
        <v>53</v>
      </c>
      <c r="O978" s="206">
        <v>42</v>
      </c>
      <c r="P978" s="206">
        <v>8</v>
      </c>
      <c r="Q978" s="241">
        <v>3</v>
      </c>
      <c r="R978" s="270">
        <v>4</v>
      </c>
      <c r="S978" s="210"/>
      <c r="T978" s="228">
        <v>9</v>
      </c>
      <c r="U978" s="208">
        <v>5</v>
      </c>
      <c r="V978" s="209">
        <v>0.45454545454545453</v>
      </c>
    </row>
    <row r="979" spans="2:22" ht="13.5">
      <c r="B979" s="1121">
        <v>201408</v>
      </c>
      <c r="C979" s="195" t="s">
        <v>378</v>
      </c>
      <c r="D979" s="196" t="s">
        <v>608</v>
      </c>
      <c r="E979" s="1214" t="s">
        <v>607</v>
      </c>
      <c r="F979" s="299">
        <v>684.22</v>
      </c>
      <c r="G979" s="50">
        <v>240.56100000000001</v>
      </c>
      <c r="H979" s="166">
        <v>240.56100000000001</v>
      </c>
      <c r="I979" s="68">
        <v>7</v>
      </c>
      <c r="J979" s="410">
        <v>0.35</v>
      </c>
      <c r="K979" s="412">
        <v>17.182928571428999</v>
      </c>
      <c r="L979" s="277">
        <v>2</v>
      </c>
      <c r="M979" s="17"/>
      <c r="N979" s="22">
        <v>23</v>
      </c>
      <c r="O979" s="20">
        <v>18</v>
      </c>
      <c r="P979" s="20">
        <v>5</v>
      </c>
      <c r="Q979" s="240">
        <v>0</v>
      </c>
      <c r="R979" s="269">
        <v>1</v>
      </c>
      <c r="S979" s="50">
        <v>1</v>
      </c>
      <c r="T979" s="227">
        <v>6</v>
      </c>
      <c r="U979" s="172">
        <v>4</v>
      </c>
      <c r="V979" s="278">
        <v>0.8</v>
      </c>
    </row>
    <row r="980" spans="2:22" ht="13.5">
      <c r="B980" s="1121">
        <v>201408</v>
      </c>
      <c r="C980" s="197" t="s">
        <v>378</v>
      </c>
      <c r="D980" s="198" t="s">
        <v>728</v>
      </c>
      <c r="E980" s="1215" t="s">
        <v>1667</v>
      </c>
      <c r="F980" s="298">
        <v>92.769000000000005</v>
      </c>
      <c r="G980" s="210">
        <v>105.282</v>
      </c>
      <c r="H980" s="208">
        <v>92.769000000000005</v>
      </c>
      <c r="I980" s="202">
        <v>4</v>
      </c>
      <c r="J980" s="411">
        <v>1</v>
      </c>
      <c r="K980" s="413">
        <v>15.040285714286</v>
      </c>
      <c r="L980" s="276">
        <v>1.75</v>
      </c>
      <c r="M980" s="17"/>
      <c r="N980" s="205">
        <v>8</v>
      </c>
      <c r="O980" s="206">
        <v>6</v>
      </c>
      <c r="P980" s="206">
        <v>2</v>
      </c>
      <c r="Q980" s="241">
        <v>0</v>
      </c>
      <c r="R980" s="270">
        <v>0</v>
      </c>
      <c r="S980" s="210">
        <v>2</v>
      </c>
      <c r="T980" s="228">
        <v>6</v>
      </c>
      <c r="U980" s="208">
        <v>3</v>
      </c>
      <c r="V980" s="209">
        <v>1.5</v>
      </c>
    </row>
    <row r="981" spans="2:22" ht="13.5">
      <c r="B981" s="1121">
        <v>201408</v>
      </c>
      <c r="C981" s="195" t="s">
        <v>378</v>
      </c>
      <c r="D981" s="196" t="s">
        <v>136</v>
      </c>
      <c r="E981" s="1214" t="s">
        <v>141</v>
      </c>
      <c r="F981" s="299">
        <v>967.344999999999</v>
      </c>
      <c r="G981" s="50">
        <v>87.88</v>
      </c>
      <c r="H981" s="166">
        <v>132.84299999999999</v>
      </c>
      <c r="I981" s="68">
        <v>5</v>
      </c>
      <c r="J981" s="410">
        <v>8.4746000000000002E-2</v>
      </c>
      <c r="K981" s="412">
        <v>10.984999999999999</v>
      </c>
      <c r="L981" s="277">
        <v>1.6</v>
      </c>
      <c r="M981" s="17"/>
      <c r="N981" s="22">
        <v>60</v>
      </c>
      <c r="O981" s="20">
        <v>47</v>
      </c>
      <c r="P981" s="20">
        <v>10</v>
      </c>
      <c r="Q981" s="240">
        <v>3</v>
      </c>
      <c r="R981" s="269">
        <v>2</v>
      </c>
      <c r="S981" s="50"/>
      <c r="T981" s="227">
        <v>4</v>
      </c>
      <c r="U981" s="172">
        <v>3</v>
      </c>
      <c r="V981" s="278">
        <v>0.23076923076923078</v>
      </c>
    </row>
    <row r="982" spans="2:22" ht="13.5">
      <c r="B982" s="1121">
        <v>201408</v>
      </c>
      <c r="C982" s="197" t="s">
        <v>378</v>
      </c>
      <c r="D982" s="198" t="s">
        <v>571</v>
      </c>
      <c r="E982" s="1215" t="s">
        <v>567</v>
      </c>
      <c r="F982" s="298">
        <v>709.82600000000002</v>
      </c>
      <c r="G982" s="210">
        <v>278.27999999999997</v>
      </c>
      <c r="H982" s="208">
        <v>236.464</v>
      </c>
      <c r="I982" s="202">
        <v>9</v>
      </c>
      <c r="J982" s="411">
        <v>0.26865699999999998</v>
      </c>
      <c r="K982" s="413">
        <v>11.595000000000001</v>
      </c>
      <c r="L982" s="276">
        <v>2.6666669999999999</v>
      </c>
      <c r="M982" s="17"/>
      <c r="N982" s="205">
        <v>34</v>
      </c>
      <c r="O982" s="206">
        <v>28</v>
      </c>
      <c r="P982" s="206">
        <v>6</v>
      </c>
      <c r="Q982" s="241">
        <v>0</v>
      </c>
      <c r="R982" s="270">
        <v>3</v>
      </c>
      <c r="S982" s="210"/>
      <c r="T982" s="228">
        <v>4</v>
      </c>
      <c r="U982" s="208">
        <v>4</v>
      </c>
      <c r="V982" s="209">
        <v>0.66666666666666663</v>
      </c>
    </row>
    <row r="983" spans="2:22" ht="13.5">
      <c r="B983" s="1121">
        <v>201408</v>
      </c>
      <c r="C983" s="195" t="s">
        <v>378</v>
      </c>
      <c r="D983" s="196" t="s">
        <v>646</v>
      </c>
      <c r="E983" s="1214"/>
      <c r="F983" s="299">
        <v>294.61599999999999</v>
      </c>
      <c r="G983" s="50">
        <v>112.361</v>
      </c>
      <c r="H983" s="166">
        <v>112.361</v>
      </c>
      <c r="I983" s="68">
        <v>9</v>
      </c>
      <c r="J983" s="410">
        <v>0.34615400000000002</v>
      </c>
      <c r="K983" s="412">
        <v>12.484555555556</v>
      </c>
      <c r="L983" s="277">
        <v>1</v>
      </c>
      <c r="M983" s="17"/>
      <c r="N983" s="22">
        <v>28</v>
      </c>
      <c r="O983" s="20">
        <v>21</v>
      </c>
      <c r="P983" s="20">
        <v>7</v>
      </c>
      <c r="Q983" s="240">
        <v>0</v>
      </c>
      <c r="R983" s="269">
        <v>0</v>
      </c>
      <c r="S983" s="50"/>
      <c r="T983" s="227">
        <v>4</v>
      </c>
      <c r="U983" s="172">
        <v>3</v>
      </c>
      <c r="V983" s="278">
        <v>0.42857142857142855</v>
      </c>
    </row>
    <row r="984" spans="2:22" ht="13.5">
      <c r="B984" s="1121">
        <v>201408</v>
      </c>
      <c r="C984" s="197" t="s">
        <v>378</v>
      </c>
      <c r="D984" s="198" t="s">
        <v>573</v>
      </c>
      <c r="E984" s="1215"/>
      <c r="F984" s="298">
        <v>716.94399999999996</v>
      </c>
      <c r="G984" s="210">
        <v>283.04399999999998</v>
      </c>
      <c r="H984" s="208">
        <v>283.04399999999998</v>
      </c>
      <c r="I984" s="202">
        <v>8</v>
      </c>
      <c r="J984" s="411">
        <v>0.35555599999999998</v>
      </c>
      <c r="K984" s="413">
        <v>17.690249999999999</v>
      </c>
      <c r="L984" s="276">
        <v>2</v>
      </c>
      <c r="M984" s="17"/>
      <c r="N984" s="205">
        <v>26</v>
      </c>
      <c r="O984" s="206">
        <v>21</v>
      </c>
      <c r="P984" s="206">
        <v>5</v>
      </c>
      <c r="Q984" s="241">
        <v>0</v>
      </c>
      <c r="R984" s="270">
        <v>0</v>
      </c>
      <c r="S984" s="210">
        <v>2</v>
      </c>
      <c r="T984" s="228">
        <v>5</v>
      </c>
      <c r="U984" s="208">
        <v>3</v>
      </c>
      <c r="V984" s="209">
        <v>0.6</v>
      </c>
    </row>
    <row r="985" spans="2:22" ht="13.5">
      <c r="B985" s="1121">
        <v>201408</v>
      </c>
      <c r="C985" s="195" t="s">
        <v>378</v>
      </c>
      <c r="D985" s="196" t="s">
        <v>703</v>
      </c>
      <c r="E985" s="1214" t="s">
        <v>704</v>
      </c>
      <c r="F985" s="299">
        <v>263.185</v>
      </c>
      <c r="G985" s="50">
        <v>145.10900000000001</v>
      </c>
      <c r="H985" s="166">
        <v>133.91499999999999</v>
      </c>
      <c r="I985" s="68">
        <v>12</v>
      </c>
      <c r="J985" s="410">
        <v>1.142857</v>
      </c>
      <c r="K985" s="412">
        <v>11.162230769231</v>
      </c>
      <c r="L985" s="277">
        <v>1.0833330000000001</v>
      </c>
      <c r="M985" s="17"/>
      <c r="N985" s="22">
        <v>16</v>
      </c>
      <c r="O985" s="20">
        <v>10</v>
      </c>
      <c r="P985" s="20">
        <v>6</v>
      </c>
      <c r="Q985" s="240">
        <v>0</v>
      </c>
      <c r="R985" s="269">
        <v>0</v>
      </c>
      <c r="S985" s="50">
        <v>4</v>
      </c>
      <c r="T985" s="227">
        <v>7</v>
      </c>
      <c r="U985" s="172">
        <v>5</v>
      </c>
      <c r="V985" s="278">
        <v>0.83333333333333337</v>
      </c>
    </row>
    <row r="986" spans="2:22" ht="13.5">
      <c r="B986" s="1121">
        <v>201408</v>
      </c>
      <c r="C986" s="197" t="s">
        <v>378</v>
      </c>
      <c r="D986" s="198" t="s">
        <v>131</v>
      </c>
      <c r="E986" s="1215" t="s">
        <v>140</v>
      </c>
      <c r="F986" s="298">
        <v>3442.4409999999998</v>
      </c>
      <c r="G986" s="210">
        <v>518.22900000000004</v>
      </c>
      <c r="H986" s="208">
        <v>529.99800000000005</v>
      </c>
      <c r="I986" s="202">
        <v>30</v>
      </c>
      <c r="J986" s="411">
        <v>0.242678</v>
      </c>
      <c r="K986" s="413">
        <v>14.006189189189</v>
      </c>
      <c r="L986" s="276">
        <v>1.233333</v>
      </c>
      <c r="M986" s="17"/>
      <c r="N986" s="205">
        <v>114</v>
      </c>
      <c r="O986" s="206">
        <v>82</v>
      </c>
      <c r="P986" s="206">
        <v>26</v>
      </c>
      <c r="Q986" s="241">
        <v>6</v>
      </c>
      <c r="R986" s="270">
        <v>26</v>
      </c>
      <c r="S986" s="210"/>
      <c r="T986" s="228">
        <v>13</v>
      </c>
      <c r="U986" s="208">
        <v>10</v>
      </c>
      <c r="V986" s="209">
        <v>0.3125</v>
      </c>
    </row>
    <row r="987" spans="2:22" ht="13.5">
      <c r="B987" s="1121">
        <v>201408</v>
      </c>
      <c r="C987" s="195" t="s">
        <v>378</v>
      </c>
      <c r="D987" s="196" t="s">
        <v>130</v>
      </c>
      <c r="E987" s="1214" t="s">
        <v>139</v>
      </c>
      <c r="F987" s="299">
        <v>2368.511</v>
      </c>
      <c r="G987" s="50">
        <v>663.07</v>
      </c>
      <c r="H987" s="166">
        <v>677.21799999999996</v>
      </c>
      <c r="I987" s="68">
        <v>38</v>
      </c>
      <c r="J987" s="410">
        <v>0.46060600000000002</v>
      </c>
      <c r="K987" s="412">
        <v>13.2614</v>
      </c>
      <c r="L987" s="277">
        <v>1.3157890000000001</v>
      </c>
      <c r="M987" s="17"/>
      <c r="N987" s="22">
        <v>90</v>
      </c>
      <c r="O987" s="20">
        <v>71</v>
      </c>
      <c r="P987" s="20">
        <v>15</v>
      </c>
      <c r="Q987" s="240">
        <v>4</v>
      </c>
      <c r="R987" s="269">
        <v>6</v>
      </c>
      <c r="S987" s="50">
        <v>2</v>
      </c>
      <c r="T987" s="227">
        <v>19</v>
      </c>
      <c r="U987" s="172">
        <v>10</v>
      </c>
      <c r="V987" s="278">
        <v>0.52631578947368418</v>
      </c>
    </row>
    <row r="988" spans="2:22" ht="13.5">
      <c r="B988" s="1117">
        <v>201407</v>
      </c>
      <c r="C988" s="197" t="s">
        <v>377</v>
      </c>
      <c r="D988" s="198" t="s">
        <v>560</v>
      </c>
      <c r="E988" s="1215" t="s">
        <v>556</v>
      </c>
      <c r="F988" s="298">
        <v>856.66</v>
      </c>
      <c r="G988" s="210">
        <v>553.101</v>
      </c>
      <c r="H988" s="208">
        <v>442.41800000000001</v>
      </c>
      <c r="I988" s="202">
        <v>13</v>
      </c>
      <c r="J988" s="411">
        <v>0.40625</v>
      </c>
      <c r="K988" s="413">
        <v>25.140954545454999</v>
      </c>
      <c r="L988" s="276">
        <v>1.6923079999999999</v>
      </c>
      <c r="M988" s="17"/>
      <c r="N988" s="205">
        <v>37</v>
      </c>
      <c r="O988" s="206">
        <v>29</v>
      </c>
      <c r="P988" s="206">
        <v>8</v>
      </c>
      <c r="Q988" s="241">
        <v>0</v>
      </c>
      <c r="R988" s="270">
        <v>0</v>
      </c>
      <c r="S988" s="210">
        <v>3</v>
      </c>
      <c r="T988" s="228">
        <v>7</v>
      </c>
      <c r="U988" s="208">
        <v>4</v>
      </c>
      <c r="V988" s="209">
        <v>0.5</v>
      </c>
    </row>
    <row r="989" spans="2:22" ht="13.5">
      <c r="B989" s="1117">
        <v>201407</v>
      </c>
      <c r="C989" s="195" t="s">
        <v>377</v>
      </c>
      <c r="D989" s="196" t="s">
        <v>561</v>
      </c>
      <c r="E989" s="1214" t="s">
        <v>1671</v>
      </c>
      <c r="F989" s="299">
        <v>250.23</v>
      </c>
      <c r="G989" s="50">
        <v>111.459</v>
      </c>
      <c r="H989" s="166">
        <v>111.459</v>
      </c>
      <c r="I989" s="68">
        <v>9</v>
      </c>
      <c r="J989" s="410">
        <v>0.352941</v>
      </c>
      <c r="K989" s="412">
        <v>10.132636363635999</v>
      </c>
      <c r="L989" s="277">
        <v>1.2222219999999999</v>
      </c>
      <c r="M989" s="17"/>
      <c r="N989" s="22">
        <v>28</v>
      </c>
      <c r="O989" s="20">
        <v>19</v>
      </c>
      <c r="P989" s="20">
        <v>9</v>
      </c>
      <c r="Q989" s="240">
        <v>0</v>
      </c>
      <c r="R989" s="269">
        <v>0</v>
      </c>
      <c r="S989" s="50">
        <v>1</v>
      </c>
      <c r="T989" s="227">
        <v>4</v>
      </c>
      <c r="U989" s="172">
        <v>4</v>
      </c>
      <c r="V989" s="278">
        <v>0.44444444444444442</v>
      </c>
    </row>
    <row r="990" spans="2:22" ht="13.5">
      <c r="B990" s="1117">
        <v>201407</v>
      </c>
      <c r="C990" s="197" t="s">
        <v>377</v>
      </c>
      <c r="D990" s="198" t="s">
        <v>553</v>
      </c>
      <c r="E990" s="1215" t="s">
        <v>552</v>
      </c>
      <c r="F990" s="298">
        <v>508.02600000000001</v>
      </c>
      <c r="G990" s="210">
        <v>260.392</v>
      </c>
      <c r="H990" s="208">
        <v>234.90600000000001</v>
      </c>
      <c r="I990" s="202">
        <v>13</v>
      </c>
      <c r="J990" s="411">
        <v>0.320988</v>
      </c>
      <c r="K990" s="413">
        <v>14.466222222221999</v>
      </c>
      <c r="L990" s="276">
        <v>1.3846149999999999</v>
      </c>
      <c r="M990" s="17"/>
      <c r="N990" s="205">
        <v>43</v>
      </c>
      <c r="O990" s="206">
        <v>31</v>
      </c>
      <c r="P990" s="206">
        <v>12</v>
      </c>
      <c r="Q990" s="241">
        <v>0</v>
      </c>
      <c r="R990" s="270">
        <v>0</v>
      </c>
      <c r="S990" s="210">
        <v>1</v>
      </c>
      <c r="T990" s="228">
        <v>4</v>
      </c>
      <c r="U990" s="208">
        <v>2</v>
      </c>
      <c r="V990" s="209">
        <v>0.16666666666666666</v>
      </c>
    </row>
    <row r="991" spans="2:22" ht="13.5">
      <c r="B991" s="1117">
        <v>201407</v>
      </c>
      <c r="C991" s="195" t="s">
        <v>377</v>
      </c>
      <c r="D991" s="196" t="s">
        <v>64</v>
      </c>
      <c r="E991" s="1214" t="s">
        <v>65</v>
      </c>
      <c r="F991" s="299">
        <v>4064.1860000000001</v>
      </c>
      <c r="G991" s="50">
        <v>461.45699999999999</v>
      </c>
      <c r="H991" s="166">
        <v>472.68200000000002</v>
      </c>
      <c r="I991" s="68">
        <v>28</v>
      </c>
      <c r="J991" s="410">
        <v>0.26794299999999999</v>
      </c>
      <c r="K991" s="412">
        <v>11.536424999999999</v>
      </c>
      <c r="L991" s="277">
        <v>1.428571</v>
      </c>
      <c r="M991" s="17"/>
      <c r="N991" s="22">
        <v>105</v>
      </c>
      <c r="O991" s="20">
        <v>79</v>
      </c>
      <c r="P991" s="20">
        <v>20</v>
      </c>
      <c r="Q991" s="240">
        <v>6</v>
      </c>
      <c r="R991" s="269">
        <v>6</v>
      </c>
      <c r="S991" s="50"/>
      <c r="T991" s="227">
        <v>6</v>
      </c>
      <c r="U991" s="172">
        <v>5</v>
      </c>
      <c r="V991" s="278">
        <v>0.19230769230769232</v>
      </c>
    </row>
    <row r="992" spans="2:22" ht="13.5">
      <c r="B992" s="1117">
        <v>201407</v>
      </c>
      <c r="C992" s="197" t="s">
        <v>377</v>
      </c>
      <c r="D992" s="198" t="s">
        <v>138</v>
      </c>
      <c r="E992" s="1215" t="s">
        <v>145</v>
      </c>
      <c r="F992" s="298">
        <v>1758.3530000000001</v>
      </c>
      <c r="G992" s="210">
        <v>321.423</v>
      </c>
      <c r="H992" s="208">
        <v>306.48200000000003</v>
      </c>
      <c r="I992" s="202">
        <v>19</v>
      </c>
      <c r="J992" s="411">
        <v>0.32758599999999999</v>
      </c>
      <c r="K992" s="413">
        <v>16.071149999999999</v>
      </c>
      <c r="L992" s="276">
        <v>1.052632</v>
      </c>
      <c r="M992" s="17"/>
      <c r="N992" s="205">
        <v>50</v>
      </c>
      <c r="O992" s="206">
        <v>40</v>
      </c>
      <c r="P992" s="206">
        <v>10</v>
      </c>
      <c r="Q992" s="241">
        <v>0</v>
      </c>
      <c r="R992" s="270">
        <v>18</v>
      </c>
      <c r="S992" s="210"/>
      <c r="T992" s="228">
        <v>2</v>
      </c>
      <c r="U992" s="208">
        <v>2</v>
      </c>
      <c r="V992" s="209">
        <v>0.2</v>
      </c>
    </row>
    <row r="993" spans="2:22" ht="13.5">
      <c r="B993" s="1117">
        <v>201407</v>
      </c>
      <c r="C993" s="195" t="s">
        <v>377</v>
      </c>
      <c r="D993" s="196" t="s">
        <v>643</v>
      </c>
      <c r="E993" s="1214" t="s">
        <v>1660</v>
      </c>
      <c r="F993" s="299">
        <v>335.10399999999998</v>
      </c>
      <c r="G993" s="50">
        <v>331.52300000000002</v>
      </c>
      <c r="H993" s="166">
        <v>286.315</v>
      </c>
      <c r="I993" s="68">
        <v>3</v>
      </c>
      <c r="J993" s="410">
        <v>0.42857099999999998</v>
      </c>
      <c r="K993" s="412">
        <v>23.680214285714001</v>
      </c>
      <c r="L993" s="277">
        <v>4.6666670000000003</v>
      </c>
      <c r="M993" s="17"/>
      <c r="N993" s="22">
        <v>9</v>
      </c>
      <c r="O993" s="20">
        <v>5</v>
      </c>
      <c r="P993" s="20">
        <v>4</v>
      </c>
      <c r="Q993" s="240">
        <v>0</v>
      </c>
      <c r="R993" s="269">
        <v>0</v>
      </c>
      <c r="S993" s="50">
        <v>1</v>
      </c>
      <c r="T993" s="227">
        <v>3</v>
      </c>
      <c r="U993" s="172">
        <v>2</v>
      </c>
      <c r="V993" s="278">
        <v>0.5</v>
      </c>
    </row>
    <row r="994" spans="2:22" ht="13.5">
      <c r="B994" s="1117">
        <v>201407</v>
      </c>
      <c r="C994" s="197" t="s">
        <v>377</v>
      </c>
      <c r="D994" s="198" t="s">
        <v>644</v>
      </c>
      <c r="E994" s="1215" t="s">
        <v>695</v>
      </c>
      <c r="F994" s="298">
        <v>1866.32</v>
      </c>
      <c r="G994" s="210">
        <v>1191.3810000000001</v>
      </c>
      <c r="H994" s="208">
        <v>1081.5319999999999</v>
      </c>
      <c r="I994" s="202">
        <v>15</v>
      </c>
      <c r="J994" s="411">
        <v>0.769231</v>
      </c>
      <c r="K994" s="413">
        <v>27.706534883721002</v>
      </c>
      <c r="L994" s="276">
        <v>2.8666670000000001</v>
      </c>
      <c r="M994" s="17"/>
      <c r="N994" s="205">
        <v>23</v>
      </c>
      <c r="O994" s="206">
        <v>20</v>
      </c>
      <c r="P994" s="206">
        <v>3</v>
      </c>
      <c r="Q994" s="241">
        <v>0</v>
      </c>
      <c r="R994" s="270">
        <v>0</v>
      </c>
      <c r="S994" s="210"/>
      <c r="T994" s="228">
        <v>7</v>
      </c>
      <c r="U994" s="208">
        <v>2</v>
      </c>
      <c r="V994" s="209">
        <v>0.66666666666666663</v>
      </c>
    </row>
    <row r="995" spans="2:22" ht="13.5">
      <c r="B995" s="1117">
        <v>201407</v>
      </c>
      <c r="C995" s="195" t="s">
        <v>377</v>
      </c>
      <c r="D995" s="196" t="s">
        <v>702</v>
      </c>
      <c r="E995" s="1214" t="s">
        <v>1662</v>
      </c>
      <c r="F995" s="299">
        <v>170.28299999999999</v>
      </c>
      <c r="G995" s="50">
        <v>189.76</v>
      </c>
      <c r="H995" s="166">
        <v>170.28299999999999</v>
      </c>
      <c r="I995" s="68">
        <v>5</v>
      </c>
      <c r="J995" s="410">
        <v>1.6666669999999999</v>
      </c>
      <c r="K995" s="412">
        <v>21.084444444443999</v>
      </c>
      <c r="L995" s="277">
        <v>1.8</v>
      </c>
      <c r="M995" s="17"/>
      <c r="N995" s="22">
        <v>6</v>
      </c>
      <c r="O995" s="20">
        <v>5</v>
      </c>
      <c r="P995" s="20">
        <v>1</v>
      </c>
      <c r="Q995" s="240">
        <v>0</v>
      </c>
      <c r="R995" s="269">
        <v>0</v>
      </c>
      <c r="S995" s="50">
        <v>1</v>
      </c>
      <c r="T995" s="227">
        <v>5</v>
      </c>
      <c r="U995" s="172">
        <v>1</v>
      </c>
      <c r="V995" s="278">
        <v>1</v>
      </c>
    </row>
    <row r="996" spans="2:22" ht="13.5">
      <c r="B996" s="1117">
        <v>201407</v>
      </c>
      <c r="C996" s="197" t="s">
        <v>377</v>
      </c>
      <c r="D996" s="198" t="s">
        <v>540</v>
      </c>
      <c r="E996" s="1215" t="s">
        <v>541</v>
      </c>
      <c r="F996" s="298">
        <v>924.60899999999901</v>
      </c>
      <c r="G996" s="210">
        <v>232.239</v>
      </c>
      <c r="H996" s="208">
        <v>220.41399999999999</v>
      </c>
      <c r="I996" s="202">
        <v>15</v>
      </c>
      <c r="J996" s="411">
        <v>0.21897800000000001</v>
      </c>
      <c r="K996" s="413">
        <v>12.223105263158001</v>
      </c>
      <c r="L996" s="276">
        <v>1.266667</v>
      </c>
      <c r="M996" s="17"/>
      <c r="N996" s="205">
        <v>68</v>
      </c>
      <c r="O996" s="206">
        <v>47</v>
      </c>
      <c r="P996" s="206">
        <v>21</v>
      </c>
      <c r="Q996" s="241">
        <v>0</v>
      </c>
      <c r="R996" s="270">
        <v>8</v>
      </c>
      <c r="S996" s="210"/>
      <c r="T996" s="228">
        <v>7</v>
      </c>
      <c r="U996" s="208">
        <v>6</v>
      </c>
      <c r="V996" s="209">
        <v>0.2857142857142857</v>
      </c>
    </row>
    <row r="997" spans="2:22" ht="13.5">
      <c r="B997" s="1117">
        <v>201407</v>
      </c>
      <c r="C997" s="195" t="s">
        <v>377</v>
      </c>
      <c r="D997" s="196" t="s">
        <v>471</v>
      </c>
      <c r="E997" s="1218" t="s">
        <v>1664</v>
      </c>
      <c r="F997" s="299">
        <v>246.012</v>
      </c>
      <c r="G997" s="50">
        <v>110.005</v>
      </c>
      <c r="H997" s="166">
        <v>49.6</v>
      </c>
      <c r="I997" s="68">
        <v>5</v>
      </c>
      <c r="J997" s="410">
        <v>0.227273</v>
      </c>
      <c r="K997" s="412">
        <v>18.334166666666999</v>
      </c>
      <c r="L997" s="277">
        <v>1.2</v>
      </c>
      <c r="M997" s="17"/>
      <c r="N997" s="22">
        <v>21</v>
      </c>
      <c r="O997" s="20">
        <v>16</v>
      </c>
      <c r="P997" s="20">
        <v>5</v>
      </c>
      <c r="Q997" s="240">
        <v>0</v>
      </c>
      <c r="R997" s="269">
        <v>3</v>
      </c>
      <c r="S997" s="50"/>
      <c r="T997" s="227">
        <v>1</v>
      </c>
      <c r="U997" s="172">
        <v>1</v>
      </c>
      <c r="V997" s="278">
        <v>0.2</v>
      </c>
    </row>
    <row r="998" spans="2:22" ht="13.5">
      <c r="B998" s="1117">
        <v>201407</v>
      </c>
      <c r="C998" s="197" t="s">
        <v>377</v>
      </c>
      <c r="D998" s="198" t="s">
        <v>35</v>
      </c>
      <c r="E998" s="1215" t="s">
        <v>9</v>
      </c>
      <c r="F998" s="298">
        <v>2320.1289999999999</v>
      </c>
      <c r="G998" s="210">
        <v>387.15</v>
      </c>
      <c r="H998" s="208">
        <v>330.61</v>
      </c>
      <c r="I998" s="202">
        <v>13</v>
      </c>
      <c r="J998" s="411">
        <v>0.143646</v>
      </c>
      <c r="K998" s="413">
        <v>21.508333333332999</v>
      </c>
      <c r="L998" s="276">
        <v>1.3846149999999999</v>
      </c>
      <c r="M998" s="17"/>
      <c r="N998" s="205">
        <v>86</v>
      </c>
      <c r="O998" s="206">
        <v>69</v>
      </c>
      <c r="P998" s="206">
        <v>15</v>
      </c>
      <c r="Q998" s="241">
        <v>2</v>
      </c>
      <c r="R998" s="270">
        <v>13</v>
      </c>
      <c r="S998" s="210"/>
      <c r="T998" s="228">
        <v>4</v>
      </c>
      <c r="U998" s="208">
        <v>3</v>
      </c>
      <c r="V998" s="209">
        <v>0.17647058823529413</v>
      </c>
    </row>
    <row r="999" spans="2:22" ht="13.5">
      <c r="B999" s="1117">
        <v>201407</v>
      </c>
      <c r="C999" s="195" t="s">
        <v>377</v>
      </c>
      <c r="D999" s="196" t="s">
        <v>645</v>
      </c>
      <c r="E999" s="1214" t="s">
        <v>606</v>
      </c>
      <c r="F999" s="299">
        <v>559.34</v>
      </c>
      <c r="G999" s="50">
        <v>472.786</v>
      </c>
      <c r="H999" s="166">
        <v>438.04599999999999</v>
      </c>
      <c r="I999" s="68">
        <v>17</v>
      </c>
      <c r="J999" s="410">
        <v>0.66666700000000001</v>
      </c>
      <c r="K999" s="412">
        <v>15.251161290322999</v>
      </c>
      <c r="L999" s="277">
        <v>1.823529</v>
      </c>
      <c r="M999" s="17"/>
      <c r="N999" s="22">
        <v>32</v>
      </c>
      <c r="O999" s="20">
        <v>24</v>
      </c>
      <c r="P999" s="20">
        <v>8</v>
      </c>
      <c r="Q999" s="240">
        <v>0</v>
      </c>
      <c r="R999" s="269">
        <v>0</v>
      </c>
      <c r="S999" s="50">
        <v>4</v>
      </c>
      <c r="T999" s="227">
        <v>11</v>
      </c>
      <c r="U999" s="172">
        <v>6</v>
      </c>
      <c r="V999" s="278">
        <v>0.75</v>
      </c>
    </row>
    <row r="1000" spans="2:22" ht="13.5">
      <c r="B1000" s="1117">
        <v>201407</v>
      </c>
      <c r="C1000" s="197" t="s">
        <v>377</v>
      </c>
      <c r="D1000" s="198" t="s">
        <v>700</v>
      </c>
      <c r="E1000" s="1215" t="s">
        <v>701</v>
      </c>
      <c r="F1000" s="298">
        <v>209.917</v>
      </c>
      <c r="G1000" s="210">
        <v>209.917</v>
      </c>
      <c r="H1000" s="208">
        <v>209.917</v>
      </c>
      <c r="I1000" s="202">
        <v>4</v>
      </c>
      <c r="J1000" s="411">
        <v>1</v>
      </c>
      <c r="K1000" s="413">
        <v>41.983400000000003</v>
      </c>
      <c r="L1000" s="276">
        <v>1.25</v>
      </c>
      <c r="M1000" s="17"/>
      <c r="N1000" s="205">
        <v>8</v>
      </c>
      <c r="O1000" s="206">
        <v>5</v>
      </c>
      <c r="P1000" s="206">
        <v>3</v>
      </c>
      <c r="Q1000" s="241">
        <v>0</v>
      </c>
      <c r="R1000" s="270">
        <v>0</v>
      </c>
      <c r="S1000" s="210">
        <v>4</v>
      </c>
      <c r="T1000" s="228">
        <v>5</v>
      </c>
      <c r="U1000" s="208">
        <v>3</v>
      </c>
      <c r="V1000" s="209">
        <v>1</v>
      </c>
    </row>
    <row r="1001" spans="2:22" ht="13.5">
      <c r="B1001" s="1117">
        <v>201407</v>
      </c>
      <c r="C1001" s="195" t="s">
        <v>377</v>
      </c>
      <c r="D1001" s="196" t="s">
        <v>558</v>
      </c>
      <c r="E1001" s="1214" t="s">
        <v>554</v>
      </c>
      <c r="F1001" s="299">
        <v>575.01300000000003</v>
      </c>
      <c r="G1001" s="50">
        <v>290.11200000000002</v>
      </c>
      <c r="H1001" s="166">
        <v>231.04300000000001</v>
      </c>
      <c r="I1001" s="68">
        <v>15</v>
      </c>
      <c r="J1001" s="410">
        <v>0.46875</v>
      </c>
      <c r="K1001" s="412">
        <v>13.186909090908999</v>
      </c>
      <c r="L1001" s="277">
        <v>1.4666669999999999</v>
      </c>
      <c r="M1001" s="17"/>
      <c r="N1001" s="22">
        <v>37</v>
      </c>
      <c r="O1001" s="20">
        <v>25</v>
      </c>
      <c r="P1001" s="20">
        <v>11</v>
      </c>
      <c r="Q1001" s="240">
        <v>1</v>
      </c>
      <c r="R1001" s="269">
        <v>0</v>
      </c>
      <c r="S1001" s="50">
        <v>3</v>
      </c>
      <c r="T1001" s="227">
        <v>7</v>
      </c>
      <c r="U1001" s="172">
        <v>5</v>
      </c>
      <c r="V1001" s="278">
        <v>0.41666666666666669</v>
      </c>
    </row>
    <row r="1002" spans="2:22" ht="13.5">
      <c r="B1002" s="1117">
        <v>201407</v>
      </c>
      <c r="C1002" s="197" t="s">
        <v>377</v>
      </c>
      <c r="D1002" s="198" t="s">
        <v>542</v>
      </c>
      <c r="E1002" s="1215" t="s">
        <v>397</v>
      </c>
      <c r="F1002" s="298">
        <v>423.98399999999998</v>
      </c>
      <c r="G1002" s="210">
        <v>149.964</v>
      </c>
      <c r="H1002" s="208">
        <v>141.69200000000001</v>
      </c>
      <c r="I1002" s="202">
        <v>8</v>
      </c>
      <c r="J1002" s="411">
        <v>0.19047600000000001</v>
      </c>
      <c r="K1002" s="413">
        <v>11.535692307692001</v>
      </c>
      <c r="L1002" s="276">
        <v>1.625</v>
      </c>
      <c r="M1002" s="17"/>
      <c r="N1002" s="205">
        <v>43</v>
      </c>
      <c r="O1002" s="206">
        <v>34</v>
      </c>
      <c r="P1002" s="206">
        <v>9</v>
      </c>
      <c r="Q1002" s="241">
        <v>0</v>
      </c>
      <c r="R1002" s="270">
        <v>6</v>
      </c>
      <c r="S1002" s="210">
        <v>2</v>
      </c>
      <c r="T1002" s="228">
        <v>7</v>
      </c>
      <c r="U1002" s="208">
        <v>5</v>
      </c>
      <c r="V1002" s="209">
        <v>0.55555555555555558</v>
      </c>
    </row>
    <row r="1003" spans="2:22" ht="13.5">
      <c r="B1003" s="1117">
        <v>201407</v>
      </c>
      <c r="C1003" s="195" t="s">
        <v>377</v>
      </c>
      <c r="D1003" s="196" t="s">
        <v>559</v>
      </c>
      <c r="E1003" s="1215" t="s">
        <v>555</v>
      </c>
      <c r="F1003" s="299">
        <v>361.32799999999997</v>
      </c>
      <c r="G1003" s="50">
        <v>150.523</v>
      </c>
      <c r="H1003" s="166">
        <v>150.523</v>
      </c>
      <c r="I1003" s="68">
        <v>11</v>
      </c>
      <c r="J1003" s="410">
        <v>0.46808499999999997</v>
      </c>
      <c r="K1003" s="412">
        <v>10.751642857143</v>
      </c>
      <c r="L1003" s="277">
        <v>1.2727269999999999</v>
      </c>
      <c r="M1003" s="17"/>
      <c r="N1003" s="22">
        <v>29</v>
      </c>
      <c r="O1003" s="20">
        <v>18</v>
      </c>
      <c r="P1003" s="20">
        <v>11</v>
      </c>
      <c r="Q1003" s="240">
        <v>0</v>
      </c>
      <c r="R1003" s="269">
        <v>0</v>
      </c>
      <c r="S1003" s="50">
        <v>4</v>
      </c>
      <c r="T1003" s="227">
        <v>7</v>
      </c>
      <c r="U1003" s="172">
        <v>5</v>
      </c>
      <c r="V1003" s="278">
        <v>0.45454545454545453</v>
      </c>
    </row>
    <row r="1004" spans="2:22" ht="13.5">
      <c r="B1004" s="1117">
        <v>201407</v>
      </c>
      <c r="C1004" s="197" t="s">
        <v>378</v>
      </c>
      <c r="D1004" s="198" t="s">
        <v>572</v>
      </c>
      <c r="E1004" s="196" t="s">
        <v>1844</v>
      </c>
      <c r="F1004" s="298">
        <v>458.05900000000003</v>
      </c>
      <c r="G1004" s="210">
        <v>146.03200000000001</v>
      </c>
      <c r="H1004" s="208">
        <v>140.339</v>
      </c>
      <c r="I1004" s="202">
        <v>11</v>
      </c>
      <c r="J1004" s="411">
        <v>0.27160499999999999</v>
      </c>
      <c r="K1004" s="413">
        <v>11.233230769231</v>
      </c>
      <c r="L1004" s="276">
        <v>1.181818</v>
      </c>
      <c r="M1004" s="17"/>
      <c r="N1004" s="205">
        <v>32</v>
      </c>
      <c r="O1004" s="206">
        <v>23</v>
      </c>
      <c r="P1004" s="206">
        <v>7</v>
      </c>
      <c r="Q1004" s="241">
        <v>2</v>
      </c>
      <c r="R1004" s="270">
        <v>19</v>
      </c>
      <c r="S1004" s="210"/>
      <c r="T1004" s="228">
        <v>2</v>
      </c>
      <c r="U1004" s="208">
        <v>2</v>
      </c>
      <c r="V1004" s="209">
        <v>0.22222222222222221</v>
      </c>
    </row>
    <row r="1005" spans="2:22" ht="13.5">
      <c r="B1005" s="1117">
        <v>201407</v>
      </c>
      <c r="C1005" s="195" t="s">
        <v>378</v>
      </c>
      <c r="D1005" s="196" t="s">
        <v>133</v>
      </c>
      <c r="E1005" s="1214" t="s">
        <v>142</v>
      </c>
      <c r="F1005" s="299">
        <v>2545.4609999999998</v>
      </c>
      <c r="G1005" s="50">
        <v>539.37699999999995</v>
      </c>
      <c r="H1005" s="166">
        <v>510.92099999999999</v>
      </c>
      <c r="I1005" s="68">
        <v>24</v>
      </c>
      <c r="J1005" s="410">
        <v>0.28235300000000002</v>
      </c>
      <c r="K1005" s="412">
        <v>19.263464285714001</v>
      </c>
      <c r="L1005" s="277">
        <v>1.1666669999999999</v>
      </c>
      <c r="M1005" s="17"/>
      <c r="N1005" s="22">
        <v>82</v>
      </c>
      <c r="O1005" s="20">
        <v>62</v>
      </c>
      <c r="P1005" s="20">
        <v>17</v>
      </c>
      <c r="Q1005" s="240">
        <v>3</v>
      </c>
      <c r="R1005" s="269">
        <v>17</v>
      </c>
      <c r="S1005" s="50">
        <v>3</v>
      </c>
      <c r="T1005" s="227">
        <v>8</v>
      </c>
      <c r="U1005" s="172">
        <v>7</v>
      </c>
      <c r="V1005" s="278">
        <v>0.35</v>
      </c>
    </row>
    <row r="1006" spans="2:22" ht="13.5">
      <c r="B1006" s="1117">
        <v>201407</v>
      </c>
      <c r="C1006" s="197" t="s">
        <v>378</v>
      </c>
      <c r="D1006" s="198" t="s">
        <v>570</v>
      </c>
      <c r="E1006" s="1215" t="s">
        <v>566</v>
      </c>
      <c r="F1006" s="298">
        <v>823.952</v>
      </c>
      <c r="G1006" s="210">
        <v>345.87099999999998</v>
      </c>
      <c r="H1006" s="208">
        <v>280.77699999999999</v>
      </c>
      <c r="I1006" s="202">
        <v>19</v>
      </c>
      <c r="J1006" s="411">
        <v>0.41758200000000001</v>
      </c>
      <c r="K1006" s="413">
        <v>14.411291666666999</v>
      </c>
      <c r="L1006" s="276">
        <v>1.263158</v>
      </c>
      <c r="M1006" s="17"/>
      <c r="N1006" s="205">
        <v>48</v>
      </c>
      <c r="O1006" s="206">
        <v>38</v>
      </c>
      <c r="P1006" s="206">
        <v>10</v>
      </c>
      <c r="Q1006" s="241">
        <v>0</v>
      </c>
      <c r="R1006" s="270">
        <v>4</v>
      </c>
      <c r="S1006" s="210"/>
      <c r="T1006" s="228">
        <v>9</v>
      </c>
      <c r="U1006" s="208">
        <v>5</v>
      </c>
      <c r="V1006" s="209">
        <v>0.5</v>
      </c>
    </row>
    <row r="1007" spans="2:22" ht="13.5">
      <c r="B1007" s="1117">
        <v>201407</v>
      </c>
      <c r="C1007" s="195" t="s">
        <v>378</v>
      </c>
      <c r="D1007" s="196" t="s">
        <v>608</v>
      </c>
      <c r="E1007" s="1214" t="s">
        <v>607</v>
      </c>
      <c r="F1007" s="299">
        <v>443.65899999999999</v>
      </c>
      <c r="G1007" s="50">
        <v>285.524</v>
      </c>
      <c r="H1007" s="166">
        <v>281.52999999999997</v>
      </c>
      <c r="I1007" s="68">
        <v>10</v>
      </c>
      <c r="J1007" s="410">
        <v>0.625</v>
      </c>
      <c r="K1007" s="412">
        <v>16.795529411764999</v>
      </c>
      <c r="L1007" s="277">
        <v>1.7</v>
      </c>
      <c r="M1007" s="17"/>
      <c r="N1007" s="22">
        <v>17</v>
      </c>
      <c r="O1007" s="20">
        <v>13</v>
      </c>
      <c r="P1007" s="20">
        <v>4</v>
      </c>
      <c r="Q1007" s="240">
        <v>0</v>
      </c>
      <c r="R1007" s="269">
        <v>0</v>
      </c>
      <c r="S1007" s="50"/>
      <c r="T1007" s="227">
        <v>2</v>
      </c>
      <c r="U1007" s="172">
        <v>1</v>
      </c>
      <c r="V1007" s="278">
        <v>0.25</v>
      </c>
    </row>
    <row r="1008" spans="2:22" ht="13.5">
      <c r="B1008" s="1117">
        <v>201407</v>
      </c>
      <c r="C1008" s="197" t="s">
        <v>378</v>
      </c>
      <c r="D1008" s="198" t="s">
        <v>136</v>
      </c>
      <c r="E1008" s="1215" t="s">
        <v>141</v>
      </c>
      <c r="F1008" s="298">
        <v>834.50199999999995</v>
      </c>
      <c r="G1008" s="210">
        <v>129.62100000000001</v>
      </c>
      <c r="H1008" s="208">
        <v>107.70099999999999</v>
      </c>
      <c r="I1008" s="202">
        <v>5</v>
      </c>
      <c r="J1008" s="411">
        <v>8.3333000000000004E-2</v>
      </c>
      <c r="K1008" s="413">
        <v>18.517285714286</v>
      </c>
      <c r="L1008" s="276">
        <v>1.4</v>
      </c>
      <c r="M1008" s="17"/>
      <c r="N1008" s="205">
        <v>58</v>
      </c>
      <c r="O1008" s="206">
        <v>45</v>
      </c>
      <c r="P1008" s="206">
        <v>10</v>
      </c>
      <c r="Q1008" s="241">
        <v>3</v>
      </c>
      <c r="R1008" s="270">
        <v>6</v>
      </c>
      <c r="S1008" s="210"/>
      <c r="T1008" s="228">
        <v>2</v>
      </c>
      <c r="U1008" s="208">
        <v>2</v>
      </c>
      <c r="V1008" s="209">
        <v>0.15384615384615385</v>
      </c>
    </row>
    <row r="1009" spans="2:22" ht="13.5">
      <c r="B1009" s="1117">
        <v>201407</v>
      </c>
      <c r="C1009" s="195" t="s">
        <v>378</v>
      </c>
      <c r="D1009" s="196" t="s">
        <v>571</v>
      </c>
      <c r="E1009" s="1214" t="s">
        <v>567</v>
      </c>
      <c r="F1009" s="299">
        <v>473.36200000000002</v>
      </c>
      <c r="G1009" s="50">
        <v>213.721</v>
      </c>
      <c r="H1009" s="166">
        <v>237.261</v>
      </c>
      <c r="I1009" s="68">
        <v>8</v>
      </c>
      <c r="J1009" s="410">
        <v>0.27118599999999998</v>
      </c>
      <c r="K1009" s="412">
        <v>17.810083333333001</v>
      </c>
      <c r="L1009" s="277">
        <v>1.5</v>
      </c>
      <c r="M1009" s="17"/>
      <c r="N1009" s="22">
        <v>33</v>
      </c>
      <c r="O1009" s="20">
        <v>27</v>
      </c>
      <c r="P1009" s="20">
        <v>6</v>
      </c>
      <c r="Q1009" s="240">
        <v>0</v>
      </c>
      <c r="R1009" s="269">
        <v>0</v>
      </c>
      <c r="S1009" s="50">
        <v>1</v>
      </c>
      <c r="T1009" s="227">
        <v>6</v>
      </c>
      <c r="U1009" s="172">
        <v>3</v>
      </c>
      <c r="V1009" s="278">
        <v>0.5</v>
      </c>
    </row>
    <row r="1010" spans="2:22" ht="13.5">
      <c r="B1010" s="1117">
        <v>201407</v>
      </c>
      <c r="C1010" s="197" t="s">
        <v>378</v>
      </c>
      <c r="D1010" s="198" t="s">
        <v>646</v>
      </c>
      <c r="E1010" s="1215"/>
      <c r="F1010" s="298">
        <v>182.255</v>
      </c>
      <c r="G1010" s="210">
        <v>98.025000000000006</v>
      </c>
      <c r="H1010" s="208">
        <v>98.025000000000006</v>
      </c>
      <c r="I1010" s="202">
        <v>10</v>
      </c>
      <c r="J1010" s="411">
        <v>0.45454499999999998</v>
      </c>
      <c r="K1010" s="413">
        <v>9.8025000000000002</v>
      </c>
      <c r="L1010" s="276">
        <v>1</v>
      </c>
      <c r="M1010" s="17"/>
      <c r="N1010" s="205">
        <v>24</v>
      </c>
      <c r="O1010" s="206">
        <v>17</v>
      </c>
      <c r="P1010" s="206">
        <v>7</v>
      </c>
      <c r="Q1010" s="241">
        <v>0</v>
      </c>
      <c r="R1010" s="270">
        <v>0</v>
      </c>
      <c r="S1010" s="210"/>
      <c r="T1010" s="228">
        <v>4</v>
      </c>
      <c r="U1010" s="208">
        <v>4</v>
      </c>
      <c r="V1010" s="209">
        <v>0.5714285714285714</v>
      </c>
    </row>
    <row r="1011" spans="2:22" ht="13.5">
      <c r="B1011" s="1117">
        <v>201407</v>
      </c>
      <c r="C1011" s="195" t="s">
        <v>378</v>
      </c>
      <c r="D1011" s="196" t="s">
        <v>573</v>
      </c>
      <c r="E1011" s="1214"/>
      <c r="F1011" s="299">
        <v>433.9</v>
      </c>
      <c r="G1011" s="50">
        <v>137.62299999999999</v>
      </c>
      <c r="H1011" s="166">
        <v>137.62299999999999</v>
      </c>
      <c r="I1011" s="68">
        <v>7</v>
      </c>
      <c r="J1011" s="410">
        <v>0.4</v>
      </c>
      <c r="K1011" s="412">
        <v>17.202874999999999</v>
      </c>
      <c r="L1011" s="277">
        <v>1.142857</v>
      </c>
      <c r="M1011" s="17"/>
      <c r="N1011" s="22">
        <v>19</v>
      </c>
      <c r="O1011" s="20">
        <v>16</v>
      </c>
      <c r="P1011" s="20">
        <v>3</v>
      </c>
      <c r="Q1011" s="240">
        <v>0</v>
      </c>
      <c r="R1011" s="269">
        <v>0</v>
      </c>
      <c r="S1011" s="50"/>
      <c r="T1011" s="227">
        <v>3</v>
      </c>
      <c r="U1011" s="172">
        <v>2</v>
      </c>
      <c r="V1011" s="278">
        <v>0.66666666666666663</v>
      </c>
    </row>
    <row r="1012" spans="2:22" ht="13.5">
      <c r="B1012" s="1117">
        <v>201407</v>
      </c>
      <c r="C1012" s="197" t="s">
        <v>378</v>
      </c>
      <c r="D1012" s="198" t="s">
        <v>703</v>
      </c>
      <c r="E1012" s="1215" t="s">
        <v>704</v>
      </c>
      <c r="F1012" s="298">
        <v>129.27000000000001</v>
      </c>
      <c r="G1012" s="210">
        <v>152.721</v>
      </c>
      <c r="H1012" s="208">
        <v>129.27000000000001</v>
      </c>
      <c r="I1012" s="202">
        <v>5</v>
      </c>
      <c r="J1012" s="411">
        <v>2</v>
      </c>
      <c r="K1012" s="413">
        <v>13.883727272727</v>
      </c>
      <c r="L1012" s="276">
        <v>2.2000000000000002</v>
      </c>
      <c r="M1012" s="17"/>
      <c r="N1012" s="205">
        <v>5</v>
      </c>
      <c r="O1012" s="206">
        <v>3</v>
      </c>
      <c r="P1012" s="206">
        <v>2</v>
      </c>
      <c r="Q1012" s="241">
        <v>0</v>
      </c>
      <c r="R1012" s="270">
        <v>0</v>
      </c>
      <c r="S1012" s="210">
        <v>2</v>
      </c>
      <c r="T1012" s="228">
        <v>3</v>
      </c>
      <c r="U1012" s="208">
        <v>2</v>
      </c>
      <c r="V1012" s="209">
        <v>1</v>
      </c>
    </row>
    <row r="1013" spans="2:22" ht="13.5">
      <c r="B1013" s="1117">
        <v>201407</v>
      </c>
      <c r="C1013" s="195" t="s">
        <v>378</v>
      </c>
      <c r="D1013" s="196" t="s">
        <v>131</v>
      </c>
      <c r="E1013" s="1214" t="s">
        <v>140</v>
      </c>
      <c r="F1013" s="299">
        <v>2912.4430000000002</v>
      </c>
      <c r="G1013" s="50">
        <v>355.13600000000002</v>
      </c>
      <c r="H1013" s="166">
        <v>363.28300000000002</v>
      </c>
      <c r="I1013" s="68">
        <v>19</v>
      </c>
      <c r="J1013" s="410">
        <v>0.15261</v>
      </c>
      <c r="K1013" s="412">
        <v>15.440695652174</v>
      </c>
      <c r="L1013" s="277">
        <v>1.210526</v>
      </c>
      <c r="M1013" s="17"/>
      <c r="N1013" s="22">
        <v>125</v>
      </c>
      <c r="O1013" s="20">
        <v>91</v>
      </c>
      <c r="P1013" s="20">
        <v>28</v>
      </c>
      <c r="Q1013" s="240">
        <v>6</v>
      </c>
      <c r="R1013" s="269">
        <v>20</v>
      </c>
      <c r="S1013" s="50"/>
      <c r="T1013" s="227">
        <v>21</v>
      </c>
      <c r="U1013" s="172">
        <v>12</v>
      </c>
      <c r="V1013" s="278">
        <v>0.35294117647058826</v>
      </c>
    </row>
    <row r="1014" spans="2:22" ht="13.5">
      <c r="B1014" s="1117">
        <v>201407</v>
      </c>
      <c r="C1014" s="197" t="s">
        <v>378</v>
      </c>
      <c r="D1014" s="198" t="s">
        <v>130</v>
      </c>
      <c r="E1014" s="1215" t="s">
        <v>139</v>
      </c>
      <c r="F1014" s="298">
        <v>1691.2929999999999</v>
      </c>
      <c r="G1014" s="210">
        <v>593.221</v>
      </c>
      <c r="H1014" s="208">
        <v>441.48200000000003</v>
      </c>
      <c r="I1014" s="202">
        <v>24</v>
      </c>
      <c r="J1014" s="411">
        <v>0.31788100000000002</v>
      </c>
      <c r="K1014" s="413">
        <v>19.136161290322999</v>
      </c>
      <c r="L1014" s="276">
        <v>1.2916669999999999</v>
      </c>
      <c r="M1014" s="17"/>
      <c r="N1014" s="205">
        <v>75</v>
      </c>
      <c r="O1014" s="206">
        <v>57</v>
      </c>
      <c r="P1014" s="206">
        <v>13</v>
      </c>
      <c r="Q1014" s="241">
        <v>5</v>
      </c>
      <c r="R1014" s="270">
        <v>17</v>
      </c>
      <c r="S1014" s="210"/>
      <c r="T1014" s="228">
        <v>16</v>
      </c>
      <c r="U1014" s="208">
        <v>9</v>
      </c>
      <c r="V1014" s="209">
        <v>0.5</v>
      </c>
    </row>
    <row r="1015" spans="2:22" ht="13.5">
      <c r="B1015" s="1040">
        <v>201406</v>
      </c>
      <c r="C1015" s="197" t="s">
        <v>377</v>
      </c>
      <c r="D1015" s="198" t="s">
        <v>560</v>
      </c>
      <c r="E1015" s="1215" t="s">
        <v>556</v>
      </c>
      <c r="F1015" s="298">
        <v>414.24200000000002</v>
      </c>
      <c r="G1015" s="210">
        <v>186.27699999999999</v>
      </c>
      <c r="H1015" s="208">
        <v>132.452</v>
      </c>
      <c r="I1015" s="202">
        <v>10</v>
      </c>
      <c r="J1015" s="411">
        <v>0.408163</v>
      </c>
      <c r="K1015" s="413">
        <v>14.329000000000001</v>
      </c>
      <c r="L1015" s="276">
        <v>1.3</v>
      </c>
      <c r="M1015" s="17"/>
      <c r="N1015" s="205">
        <v>27</v>
      </c>
      <c r="O1015" s="206">
        <v>22</v>
      </c>
      <c r="P1015" s="206">
        <v>5</v>
      </c>
      <c r="Q1015" s="241">
        <v>0</v>
      </c>
      <c r="R1015" s="270">
        <v>0</v>
      </c>
      <c r="S1015" s="210"/>
      <c r="T1015" s="228">
        <v>5</v>
      </c>
      <c r="U1015" s="208">
        <v>3</v>
      </c>
      <c r="V1015" s="209">
        <v>0.6</v>
      </c>
    </row>
    <row r="1016" spans="2:22" ht="13.5">
      <c r="B1016" s="1040">
        <v>201406</v>
      </c>
      <c r="C1016" s="195" t="s">
        <v>377</v>
      </c>
      <c r="D1016" s="196" t="s">
        <v>561</v>
      </c>
      <c r="E1016" s="1214" t="s">
        <v>1671</v>
      </c>
      <c r="F1016" s="299">
        <v>138.77099999999999</v>
      </c>
      <c r="G1016" s="50">
        <v>102.3</v>
      </c>
      <c r="H1016" s="166">
        <v>96.025999999999996</v>
      </c>
      <c r="I1016" s="68">
        <v>6</v>
      </c>
      <c r="J1016" s="410">
        <v>0.36363600000000001</v>
      </c>
      <c r="K1016" s="412">
        <v>11.366666666666999</v>
      </c>
      <c r="L1016" s="277">
        <v>1.5</v>
      </c>
      <c r="M1016" s="17"/>
      <c r="N1016" s="22">
        <v>23</v>
      </c>
      <c r="O1016" s="20">
        <v>15</v>
      </c>
      <c r="P1016" s="20">
        <v>8</v>
      </c>
      <c r="Q1016" s="240">
        <v>0</v>
      </c>
      <c r="R1016" s="269">
        <v>0</v>
      </c>
      <c r="S1016" s="50">
        <v>5</v>
      </c>
      <c r="T1016" s="227">
        <v>8</v>
      </c>
      <c r="U1016" s="172">
        <v>5</v>
      </c>
      <c r="V1016" s="278">
        <v>0.625</v>
      </c>
    </row>
    <row r="1017" spans="2:22" ht="13.5">
      <c r="B1017" s="1040">
        <v>201406</v>
      </c>
      <c r="C1017" s="197" t="s">
        <v>377</v>
      </c>
      <c r="D1017" s="198" t="s">
        <v>553</v>
      </c>
      <c r="E1017" s="1215" t="s">
        <v>552</v>
      </c>
      <c r="F1017" s="298">
        <v>273.12</v>
      </c>
      <c r="G1017" s="210">
        <v>227.404</v>
      </c>
      <c r="H1017" s="208">
        <v>202.91</v>
      </c>
      <c r="I1017" s="202">
        <v>9</v>
      </c>
      <c r="J1017" s="411">
        <v>0.31578899999999999</v>
      </c>
      <c r="K1017" s="413">
        <v>16.243142857142999</v>
      </c>
      <c r="L1017" s="276">
        <v>1.5555559999999999</v>
      </c>
      <c r="M1017" s="17"/>
      <c r="N1017" s="205">
        <v>38</v>
      </c>
      <c r="O1017" s="206">
        <v>27</v>
      </c>
      <c r="P1017" s="206">
        <v>11</v>
      </c>
      <c r="Q1017" s="241">
        <v>0</v>
      </c>
      <c r="R1017" s="270">
        <v>0</v>
      </c>
      <c r="S1017" s="210">
        <v>3</v>
      </c>
      <c r="T1017" s="228">
        <v>16</v>
      </c>
      <c r="U1017" s="208">
        <v>9</v>
      </c>
      <c r="V1017" s="209">
        <v>0.81818181818181801</v>
      </c>
    </row>
    <row r="1018" spans="2:22" ht="13.5">
      <c r="B1018" s="1040">
        <v>201406</v>
      </c>
      <c r="C1018" s="195" t="s">
        <v>377</v>
      </c>
      <c r="D1018" s="196" t="s">
        <v>64</v>
      </c>
      <c r="E1018" s="1214" t="s">
        <v>65</v>
      </c>
      <c r="F1018" s="299">
        <v>3591.5039999999999</v>
      </c>
      <c r="G1018" s="50">
        <v>858.94799999999998</v>
      </c>
      <c r="H1018" s="166">
        <v>877.61099999999999</v>
      </c>
      <c r="I1018" s="68">
        <v>40</v>
      </c>
      <c r="J1018" s="410">
        <v>0.34782600000000002</v>
      </c>
      <c r="K1018" s="412">
        <v>14.558440677966001</v>
      </c>
      <c r="L1018" s="277">
        <v>1.4750000000000001</v>
      </c>
      <c r="M1018" s="17"/>
      <c r="N1018" s="22">
        <v>104</v>
      </c>
      <c r="O1018" s="20">
        <v>78</v>
      </c>
      <c r="P1018" s="20">
        <v>21</v>
      </c>
      <c r="Q1018" s="240">
        <v>5</v>
      </c>
      <c r="R1018" s="269">
        <v>35</v>
      </c>
      <c r="S1018" s="50">
        <v>2</v>
      </c>
      <c r="T1018" s="227">
        <v>11</v>
      </c>
      <c r="U1018" s="172">
        <v>8</v>
      </c>
      <c r="V1018" s="278">
        <v>0.30769230769230799</v>
      </c>
    </row>
    <row r="1019" spans="2:22" ht="13.5">
      <c r="B1019" s="1040">
        <v>201406</v>
      </c>
      <c r="C1019" s="197" t="s">
        <v>377</v>
      </c>
      <c r="D1019" s="198" t="s">
        <v>138</v>
      </c>
      <c r="E1019" s="1215" t="s">
        <v>145</v>
      </c>
      <c r="F1019" s="298">
        <v>1451.8710000000001</v>
      </c>
      <c r="G1019" s="210">
        <v>356.15</v>
      </c>
      <c r="H1019" s="208">
        <v>382.17099999999999</v>
      </c>
      <c r="I1019" s="202">
        <v>16</v>
      </c>
      <c r="J1019" s="411">
        <v>0.23880599999999999</v>
      </c>
      <c r="K1019" s="413">
        <v>16.188636363636</v>
      </c>
      <c r="L1019" s="276">
        <v>1.375</v>
      </c>
      <c r="M1019" s="17"/>
      <c r="N1019" s="205">
        <v>66</v>
      </c>
      <c r="O1019" s="206">
        <v>54</v>
      </c>
      <c r="P1019" s="206">
        <v>12</v>
      </c>
      <c r="Q1019" s="241">
        <v>0</v>
      </c>
      <c r="R1019" s="270">
        <v>12</v>
      </c>
      <c r="S1019" s="210">
        <v>2</v>
      </c>
      <c r="T1019" s="228">
        <v>8</v>
      </c>
      <c r="U1019" s="208">
        <v>4</v>
      </c>
      <c r="V1019" s="209">
        <v>0.33333333333333298</v>
      </c>
    </row>
    <row r="1020" spans="2:22" ht="13.5">
      <c r="B1020" s="1040">
        <v>201406</v>
      </c>
      <c r="C1020" s="195" t="s">
        <v>377</v>
      </c>
      <c r="D1020" s="196" t="s">
        <v>643</v>
      </c>
      <c r="E1020" s="1214" t="s">
        <v>1660</v>
      </c>
      <c r="F1020" s="299">
        <v>48.789000000000001</v>
      </c>
      <c r="G1020" s="50">
        <v>48.789000000000001</v>
      </c>
      <c r="H1020" s="166">
        <v>48.789000000000001</v>
      </c>
      <c r="I1020" s="68">
        <v>1</v>
      </c>
      <c r="J1020" s="410">
        <v>0.4</v>
      </c>
      <c r="K1020" s="412">
        <v>16.263000000000002</v>
      </c>
      <c r="L1020" s="277">
        <v>3</v>
      </c>
      <c r="M1020" s="17"/>
      <c r="N1020" s="22">
        <v>5</v>
      </c>
      <c r="O1020" s="20">
        <v>2</v>
      </c>
      <c r="P1020" s="20">
        <v>3</v>
      </c>
      <c r="Q1020" s="240">
        <v>0</v>
      </c>
      <c r="R1020" s="269">
        <v>0</v>
      </c>
      <c r="S1020" s="50">
        <v>3</v>
      </c>
      <c r="T1020" s="227">
        <v>2</v>
      </c>
      <c r="U1020" s="172">
        <v>1</v>
      </c>
      <c r="V1020" s="278">
        <v>0.33333333333333298</v>
      </c>
    </row>
    <row r="1021" spans="2:22" ht="13.5">
      <c r="B1021" s="1040">
        <v>201406</v>
      </c>
      <c r="C1021" s="197" t="s">
        <v>377</v>
      </c>
      <c r="D1021" s="198" t="s">
        <v>644</v>
      </c>
      <c r="E1021" s="1215" t="s">
        <v>695</v>
      </c>
      <c r="F1021" s="298">
        <v>784.78800000000001</v>
      </c>
      <c r="G1021" s="210">
        <v>850.65099999999995</v>
      </c>
      <c r="H1021" s="208">
        <v>784.78800000000001</v>
      </c>
      <c r="I1021" s="202">
        <v>9</v>
      </c>
      <c r="J1021" s="411">
        <v>1</v>
      </c>
      <c r="K1021" s="413">
        <v>50.038294117646998</v>
      </c>
      <c r="L1021" s="276">
        <v>1.888889</v>
      </c>
      <c r="M1021" s="17"/>
      <c r="N1021" s="205">
        <v>16</v>
      </c>
      <c r="O1021" s="206">
        <v>13</v>
      </c>
      <c r="P1021" s="206">
        <v>3</v>
      </c>
      <c r="Q1021" s="241">
        <v>0</v>
      </c>
      <c r="R1021" s="270">
        <v>0</v>
      </c>
      <c r="S1021" s="210">
        <v>1</v>
      </c>
      <c r="T1021" s="228">
        <v>13</v>
      </c>
      <c r="U1021" s="208">
        <v>3</v>
      </c>
      <c r="V1021" s="209">
        <v>1</v>
      </c>
    </row>
    <row r="1022" spans="2:22" ht="13.5">
      <c r="B1022" s="1040">
        <v>201406</v>
      </c>
      <c r="C1022" s="195" t="s">
        <v>377</v>
      </c>
      <c r="D1022" s="196" t="s">
        <v>540</v>
      </c>
      <c r="E1022" s="1214" t="s">
        <v>541</v>
      </c>
      <c r="F1022" s="299">
        <v>704.19500000000005</v>
      </c>
      <c r="G1022" s="50">
        <v>338.46800000000002</v>
      </c>
      <c r="H1022" s="166">
        <v>325.56799999999998</v>
      </c>
      <c r="I1022" s="68">
        <v>22</v>
      </c>
      <c r="J1022" s="410">
        <v>0.37606800000000001</v>
      </c>
      <c r="K1022" s="412">
        <v>13.018000000000001</v>
      </c>
      <c r="L1022" s="277">
        <v>1.181818</v>
      </c>
      <c r="M1022" s="17"/>
      <c r="N1022" s="22">
        <v>69</v>
      </c>
      <c r="O1022" s="20">
        <v>48</v>
      </c>
      <c r="P1022" s="20">
        <v>21</v>
      </c>
      <c r="Q1022" s="240">
        <v>0</v>
      </c>
      <c r="R1022" s="269">
        <v>0</v>
      </c>
      <c r="S1022" s="50">
        <v>8</v>
      </c>
      <c r="T1022" s="227">
        <v>13</v>
      </c>
      <c r="U1022" s="172">
        <v>11</v>
      </c>
      <c r="V1022" s="278">
        <v>0.52380952380952395</v>
      </c>
    </row>
    <row r="1023" spans="2:22" ht="13.5">
      <c r="B1023" s="1040">
        <v>201406</v>
      </c>
      <c r="C1023" s="197" t="s">
        <v>377</v>
      </c>
      <c r="D1023" s="198" t="s">
        <v>471</v>
      </c>
      <c r="E1023" s="1218" t="s">
        <v>1664</v>
      </c>
      <c r="F1023" s="298">
        <v>196.41200000000001</v>
      </c>
      <c r="G1023" s="210">
        <v>82.710999999999999</v>
      </c>
      <c r="H1023" s="208">
        <v>82.710999999999999</v>
      </c>
      <c r="I1023" s="202">
        <v>6</v>
      </c>
      <c r="J1023" s="411">
        <v>0.272727</v>
      </c>
      <c r="K1023" s="413">
        <v>13.785166666666999</v>
      </c>
      <c r="L1023" s="276">
        <v>1</v>
      </c>
      <c r="M1023" s="17"/>
      <c r="N1023" s="205">
        <v>23</v>
      </c>
      <c r="O1023" s="206">
        <v>18</v>
      </c>
      <c r="P1023" s="206">
        <v>5</v>
      </c>
      <c r="Q1023" s="241">
        <v>0</v>
      </c>
      <c r="R1023" s="270">
        <v>0</v>
      </c>
      <c r="S1023" s="210"/>
      <c r="T1023" s="228">
        <v>2</v>
      </c>
      <c r="U1023" s="208">
        <v>1</v>
      </c>
      <c r="V1023" s="209">
        <v>0.2</v>
      </c>
    </row>
    <row r="1024" spans="2:22" ht="13.5">
      <c r="B1024" s="1040">
        <v>201406</v>
      </c>
      <c r="C1024" s="195" t="s">
        <v>377</v>
      </c>
      <c r="D1024" s="196" t="s">
        <v>35</v>
      </c>
      <c r="E1024" s="1214" t="s">
        <v>9</v>
      </c>
      <c r="F1024" s="299">
        <v>1989.519</v>
      </c>
      <c r="G1024" s="50">
        <v>779.00599999999997</v>
      </c>
      <c r="H1024" s="166">
        <v>751.74400000000003</v>
      </c>
      <c r="I1024" s="68">
        <v>29</v>
      </c>
      <c r="J1024" s="410">
        <v>0.27884599999999998</v>
      </c>
      <c r="K1024" s="412">
        <v>17.704681818181999</v>
      </c>
      <c r="L1024" s="277">
        <v>1.5172410000000001</v>
      </c>
      <c r="M1024" s="17"/>
      <c r="N1024" s="22">
        <v>95</v>
      </c>
      <c r="O1024" s="20">
        <v>75</v>
      </c>
      <c r="P1024" s="20">
        <v>17</v>
      </c>
      <c r="Q1024" s="240">
        <v>3</v>
      </c>
      <c r="R1024" s="269">
        <v>22</v>
      </c>
      <c r="S1024" s="50"/>
      <c r="T1024" s="227">
        <v>4</v>
      </c>
      <c r="U1024" s="172">
        <v>3</v>
      </c>
      <c r="V1024" s="278">
        <v>0.15</v>
      </c>
    </row>
    <row r="1025" spans="2:24" ht="13.5">
      <c r="B1025" s="1040">
        <v>201406</v>
      </c>
      <c r="C1025" s="197" t="s">
        <v>377</v>
      </c>
      <c r="D1025" s="198" t="s">
        <v>645</v>
      </c>
      <c r="E1025" s="1215" t="s">
        <v>606</v>
      </c>
      <c r="F1025" s="298">
        <v>121.294</v>
      </c>
      <c r="G1025" s="210">
        <v>126.111</v>
      </c>
      <c r="H1025" s="208">
        <v>121.294</v>
      </c>
      <c r="I1025" s="202">
        <v>8</v>
      </c>
      <c r="J1025" s="411">
        <v>0.59259300000000004</v>
      </c>
      <c r="K1025" s="413">
        <v>14.012333333333</v>
      </c>
      <c r="L1025" s="276">
        <v>1.125</v>
      </c>
      <c r="M1025" s="17"/>
      <c r="N1025" s="205">
        <v>18</v>
      </c>
      <c r="O1025" s="206">
        <v>13</v>
      </c>
      <c r="P1025" s="206">
        <v>5</v>
      </c>
      <c r="Q1025" s="241">
        <v>0</v>
      </c>
      <c r="R1025" s="270">
        <v>0</v>
      </c>
      <c r="S1025" s="210"/>
      <c r="T1025" s="228">
        <v>9</v>
      </c>
      <c r="U1025" s="208">
        <v>4</v>
      </c>
      <c r="V1025" s="209">
        <v>0.8</v>
      </c>
    </row>
    <row r="1026" spans="2:24" ht="13.5">
      <c r="B1026" s="1040">
        <v>201406</v>
      </c>
      <c r="C1026" s="195" t="s">
        <v>377</v>
      </c>
      <c r="D1026" s="196" t="s">
        <v>558</v>
      </c>
      <c r="E1026" s="1214" t="s">
        <v>554</v>
      </c>
      <c r="F1026" s="299">
        <v>343.97</v>
      </c>
      <c r="G1026" s="50">
        <v>223.43100000000001</v>
      </c>
      <c r="H1026" s="166">
        <v>209.98</v>
      </c>
      <c r="I1026" s="68">
        <v>11</v>
      </c>
      <c r="J1026" s="410">
        <v>0.44897999999999999</v>
      </c>
      <c r="K1026" s="412">
        <v>10.639571428570999</v>
      </c>
      <c r="L1026" s="277">
        <v>1.9090910000000001</v>
      </c>
      <c r="M1026" s="17"/>
      <c r="N1026" s="22">
        <v>27</v>
      </c>
      <c r="O1026" s="20">
        <v>19</v>
      </c>
      <c r="P1026" s="20">
        <v>8</v>
      </c>
      <c r="Q1026" s="240">
        <v>0</v>
      </c>
      <c r="R1026" s="269">
        <v>0</v>
      </c>
      <c r="S1026" s="50"/>
      <c r="T1026" s="227">
        <v>5</v>
      </c>
      <c r="U1026" s="172">
        <v>3</v>
      </c>
      <c r="V1026" s="278">
        <v>0.375</v>
      </c>
    </row>
    <row r="1027" spans="2:24" ht="13.5">
      <c r="B1027" s="1040">
        <v>201406</v>
      </c>
      <c r="C1027" s="197" t="s">
        <v>377</v>
      </c>
      <c r="D1027" s="198" t="s">
        <v>542</v>
      </c>
      <c r="E1027" s="1215" t="s">
        <v>397</v>
      </c>
      <c r="F1027" s="298">
        <v>282.29199999999997</v>
      </c>
      <c r="G1027" s="210">
        <v>163.73500000000001</v>
      </c>
      <c r="H1027" s="208">
        <v>118.977</v>
      </c>
      <c r="I1027" s="202">
        <v>12</v>
      </c>
      <c r="J1027" s="411">
        <v>0.289157</v>
      </c>
      <c r="K1027" s="413">
        <v>12.595000000000001</v>
      </c>
      <c r="L1027" s="276">
        <v>1.0833330000000001</v>
      </c>
      <c r="M1027" s="17"/>
      <c r="N1027" s="205">
        <v>41</v>
      </c>
      <c r="O1027" s="206">
        <v>32</v>
      </c>
      <c r="P1027" s="206">
        <v>9</v>
      </c>
      <c r="Q1027" s="241">
        <v>0</v>
      </c>
      <c r="R1027" s="270">
        <v>9</v>
      </c>
      <c r="S1027" s="210">
        <v>1</v>
      </c>
      <c r="T1027" s="228">
        <v>7</v>
      </c>
      <c r="U1027" s="208">
        <v>5</v>
      </c>
      <c r="V1027" s="209">
        <v>0.55555555555555602</v>
      </c>
    </row>
    <row r="1028" spans="2:24" ht="13.5">
      <c r="B1028" s="1041">
        <v>201406</v>
      </c>
      <c r="C1028" s="195" t="s">
        <v>377</v>
      </c>
      <c r="D1028" s="196" t="s">
        <v>559</v>
      </c>
      <c r="E1028" s="1214" t="s">
        <v>555</v>
      </c>
      <c r="F1028" s="299">
        <v>210.80500000000001</v>
      </c>
      <c r="G1028" s="50">
        <v>174.08</v>
      </c>
      <c r="H1028" s="166">
        <v>174.08</v>
      </c>
      <c r="I1028" s="68">
        <v>9</v>
      </c>
      <c r="J1028" s="410">
        <v>0.62068999999999996</v>
      </c>
      <c r="K1028" s="412">
        <v>13.390769230768999</v>
      </c>
      <c r="L1028" s="277">
        <v>1.4444440000000001</v>
      </c>
      <c r="M1028" s="17"/>
      <c r="N1028" s="22">
        <v>18</v>
      </c>
      <c r="O1028" s="20">
        <v>11</v>
      </c>
      <c r="P1028" s="20">
        <v>7</v>
      </c>
      <c r="Q1028" s="240">
        <v>0</v>
      </c>
      <c r="R1028" s="269">
        <v>0</v>
      </c>
      <c r="S1028" s="50">
        <v>3</v>
      </c>
      <c r="T1028" s="227">
        <v>4</v>
      </c>
      <c r="U1028" s="172">
        <v>3</v>
      </c>
      <c r="V1028" s="278">
        <v>0.42857142857142899</v>
      </c>
    </row>
    <row r="1029" spans="2:24" ht="13.5">
      <c r="B1029" s="1041">
        <v>201406</v>
      </c>
      <c r="C1029" s="197" t="s">
        <v>378</v>
      </c>
      <c r="D1029" s="198" t="s">
        <v>572</v>
      </c>
      <c r="E1029" s="196" t="s">
        <v>1844</v>
      </c>
      <c r="F1029" s="298">
        <v>317.72000000000003</v>
      </c>
      <c r="G1029" s="210">
        <v>114.834</v>
      </c>
      <c r="H1029" s="208">
        <v>107.586</v>
      </c>
      <c r="I1029" s="202">
        <v>4</v>
      </c>
      <c r="J1029" s="411">
        <v>0.08</v>
      </c>
      <c r="K1029" s="413">
        <v>12.759333333333</v>
      </c>
      <c r="L1029" s="276">
        <v>2.25</v>
      </c>
      <c r="M1029" s="17"/>
      <c r="N1029" s="205">
        <v>49</v>
      </c>
      <c r="O1029" s="206">
        <v>38</v>
      </c>
      <c r="P1029" s="206">
        <v>8</v>
      </c>
      <c r="Q1029" s="241">
        <v>3</v>
      </c>
      <c r="R1029" s="270">
        <v>7</v>
      </c>
      <c r="S1029" s="210"/>
      <c r="T1029" s="228">
        <v>5</v>
      </c>
      <c r="U1029" s="208">
        <v>5</v>
      </c>
      <c r="V1029" s="209">
        <v>0.45454545454545497</v>
      </c>
    </row>
    <row r="1030" spans="2:24" ht="13.5">
      <c r="B1030" s="1041">
        <v>201406</v>
      </c>
      <c r="C1030" s="195" t="s">
        <v>378</v>
      </c>
      <c r="D1030" s="196" t="s">
        <v>133</v>
      </c>
      <c r="E1030" s="1214" t="s">
        <v>142</v>
      </c>
      <c r="F1030" s="299">
        <v>2034.54</v>
      </c>
      <c r="G1030" s="50">
        <v>751.25</v>
      </c>
      <c r="H1030" s="166">
        <v>714.75400000000002</v>
      </c>
      <c r="I1030" s="68">
        <v>30</v>
      </c>
      <c r="J1030" s="410">
        <v>0.32608700000000002</v>
      </c>
      <c r="K1030" s="412">
        <v>17.886904761905001</v>
      </c>
      <c r="L1030" s="277">
        <v>1.4</v>
      </c>
      <c r="M1030" s="17"/>
      <c r="N1030" s="22">
        <v>88</v>
      </c>
      <c r="O1030" s="20">
        <v>67</v>
      </c>
      <c r="P1030" s="20">
        <v>19</v>
      </c>
      <c r="Q1030" s="240">
        <v>2</v>
      </c>
      <c r="R1030" s="269">
        <v>22</v>
      </c>
      <c r="S1030" s="50">
        <v>2</v>
      </c>
      <c r="T1030" s="227">
        <v>12</v>
      </c>
      <c r="U1030" s="172">
        <v>7</v>
      </c>
      <c r="V1030" s="278">
        <v>0.33333333333333298</v>
      </c>
    </row>
    <row r="1031" spans="2:24" ht="13.5">
      <c r="B1031" s="1041">
        <v>201406</v>
      </c>
      <c r="C1031" s="197" t="s">
        <v>378</v>
      </c>
      <c r="D1031" s="198" t="s">
        <v>570</v>
      </c>
      <c r="E1031" s="1215" t="s">
        <v>566</v>
      </c>
      <c r="F1031" s="298">
        <v>543.17499999999995</v>
      </c>
      <c r="G1031" s="210">
        <v>311.16000000000003</v>
      </c>
      <c r="H1031" s="208">
        <v>311.16000000000003</v>
      </c>
      <c r="I1031" s="202">
        <v>11</v>
      </c>
      <c r="J1031" s="411">
        <v>0.34375</v>
      </c>
      <c r="K1031" s="413">
        <v>16.376842105263002</v>
      </c>
      <c r="L1031" s="276">
        <v>1.7272730000000001</v>
      </c>
      <c r="M1031" s="17"/>
      <c r="N1031" s="205">
        <v>43</v>
      </c>
      <c r="O1031" s="206">
        <v>33</v>
      </c>
      <c r="P1031" s="206">
        <v>10</v>
      </c>
      <c r="Q1031" s="241">
        <v>0</v>
      </c>
      <c r="R1031" s="270">
        <v>0</v>
      </c>
      <c r="S1031" s="210">
        <v>3</v>
      </c>
      <c r="T1031" s="228">
        <v>19</v>
      </c>
      <c r="U1031" s="208">
        <v>6</v>
      </c>
      <c r="V1031" s="209">
        <v>0.6</v>
      </c>
    </row>
    <row r="1032" spans="2:24" ht="13.5">
      <c r="B1032" s="1041">
        <v>201406</v>
      </c>
      <c r="C1032" s="195" t="s">
        <v>378</v>
      </c>
      <c r="D1032" s="196" t="s">
        <v>608</v>
      </c>
      <c r="E1032" s="1214" t="s">
        <v>607</v>
      </c>
      <c r="F1032" s="299">
        <v>162.12899999999999</v>
      </c>
      <c r="G1032" s="50">
        <v>168.48400000000001</v>
      </c>
      <c r="H1032" s="166">
        <v>162.12899999999999</v>
      </c>
      <c r="I1032" s="68">
        <v>8</v>
      </c>
      <c r="J1032" s="410">
        <v>1.066667</v>
      </c>
      <c r="K1032" s="412">
        <v>12.034571428571001</v>
      </c>
      <c r="L1032" s="277">
        <v>1.75</v>
      </c>
      <c r="M1032" s="17"/>
      <c r="N1032" s="22">
        <v>15</v>
      </c>
      <c r="O1032" s="20">
        <v>11</v>
      </c>
      <c r="P1032" s="20">
        <v>4</v>
      </c>
      <c r="Q1032" s="240">
        <v>0</v>
      </c>
      <c r="R1032" s="269">
        <v>0</v>
      </c>
      <c r="S1032" s="50">
        <v>4</v>
      </c>
      <c r="T1032" s="227">
        <v>11</v>
      </c>
      <c r="U1032" s="172">
        <v>3</v>
      </c>
      <c r="V1032" s="278">
        <v>0.75</v>
      </c>
    </row>
    <row r="1033" spans="2:24" ht="13.5">
      <c r="B1033" s="1041">
        <v>201406</v>
      </c>
      <c r="C1033" s="197" t="s">
        <v>378</v>
      </c>
      <c r="D1033" s="198" t="s">
        <v>136</v>
      </c>
      <c r="E1033" s="1215" t="s">
        <v>141</v>
      </c>
      <c r="F1033" s="298">
        <v>726.80100000000004</v>
      </c>
      <c r="G1033" s="210">
        <v>302.40199999999999</v>
      </c>
      <c r="H1033" s="208">
        <v>323.35599999999999</v>
      </c>
      <c r="I1033" s="202">
        <v>18</v>
      </c>
      <c r="J1033" s="411">
        <v>0.26865699999999998</v>
      </c>
      <c r="K1033" s="413">
        <v>12.096080000000001</v>
      </c>
      <c r="L1033" s="276">
        <v>1.388889</v>
      </c>
      <c r="M1033" s="17"/>
      <c r="N1033" s="205">
        <v>62</v>
      </c>
      <c r="O1033" s="206">
        <v>47</v>
      </c>
      <c r="P1033" s="206">
        <v>11</v>
      </c>
      <c r="Q1033" s="241">
        <v>4</v>
      </c>
      <c r="R1033" s="270">
        <v>18</v>
      </c>
      <c r="S1033" s="210">
        <v>1</v>
      </c>
      <c r="T1033" s="228">
        <v>7</v>
      </c>
      <c r="U1033" s="208">
        <v>5</v>
      </c>
      <c r="V1033" s="209">
        <v>0.33333333333333298</v>
      </c>
    </row>
    <row r="1034" spans="2:24" ht="13.5">
      <c r="B1034" s="1041">
        <v>201406</v>
      </c>
      <c r="C1034" s="195" t="s">
        <v>378</v>
      </c>
      <c r="D1034" s="196" t="s">
        <v>571</v>
      </c>
      <c r="E1034" s="1214" t="s">
        <v>567</v>
      </c>
      <c r="F1034" s="299">
        <v>236.101</v>
      </c>
      <c r="G1034" s="50">
        <v>183.923</v>
      </c>
      <c r="H1034" s="166">
        <v>130.30799999999999</v>
      </c>
      <c r="I1034" s="68">
        <v>8</v>
      </c>
      <c r="J1034" s="410">
        <v>0.38095200000000001</v>
      </c>
      <c r="K1034" s="412">
        <v>18.392299999999999</v>
      </c>
      <c r="L1034" s="277">
        <v>1.25</v>
      </c>
      <c r="M1034" s="17"/>
      <c r="N1034" s="22">
        <v>26</v>
      </c>
      <c r="O1034" s="20">
        <v>21</v>
      </c>
      <c r="P1034" s="20">
        <v>5</v>
      </c>
      <c r="Q1034" s="240">
        <v>0</v>
      </c>
      <c r="R1034" s="269">
        <v>0</v>
      </c>
      <c r="S1034" s="50"/>
      <c r="T1034" s="227">
        <v>10</v>
      </c>
      <c r="U1034" s="172">
        <v>5</v>
      </c>
      <c r="V1034" s="278">
        <v>1</v>
      </c>
    </row>
    <row r="1035" spans="2:24" ht="13.5">
      <c r="B1035" s="1041">
        <v>201406</v>
      </c>
      <c r="C1035" s="197" t="s">
        <v>378</v>
      </c>
      <c r="D1035" s="198" t="s">
        <v>646</v>
      </c>
      <c r="E1035" s="1215"/>
      <c r="F1035" s="298">
        <v>84.23</v>
      </c>
      <c r="G1035" s="210">
        <v>84.23</v>
      </c>
      <c r="H1035" s="208">
        <v>84.23</v>
      </c>
      <c r="I1035" s="202">
        <v>8</v>
      </c>
      <c r="J1035" s="411">
        <v>0.8</v>
      </c>
      <c r="K1035" s="413">
        <v>10.52875</v>
      </c>
      <c r="L1035" s="276">
        <v>1</v>
      </c>
      <c r="M1035" s="17"/>
      <c r="N1035" s="205">
        <v>20</v>
      </c>
      <c r="O1035" s="206">
        <v>13</v>
      </c>
      <c r="P1035" s="206">
        <v>7</v>
      </c>
      <c r="Q1035" s="241">
        <v>0</v>
      </c>
      <c r="R1035" s="270">
        <v>0</v>
      </c>
      <c r="S1035" s="210">
        <v>7</v>
      </c>
      <c r="T1035" s="228">
        <v>13</v>
      </c>
      <c r="U1035" s="208">
        <v>6</v>
      </c>
      <c r="V1035" s="209">
        <v>0.85714285714285698</v>
      </c>
    </row>
    <row r="1036" spans="2:24" ht="13.5">
      <c r="B1036" s="1041">
        <v>201406</v>
      </c>
      <c r="C1036" s="195" t="s">
        <v>378</v>
      </c>
      <c r="D1036" s="196" t="s">
        <v>573</v>
      </c>
      <c r="E1036" s="1214"/>
      <c r="F1036" s="299">
        <v>296.27699999999999</v>
      </c>
      <c r="G1036" s="50">
        <v>204.78800000000001</v>
      </c>
      <c r="H1036" s="166">
        <v>173.13300000000001</v>
      </c>
      <c r="I1036" s="68">
        <v>5</v>
      </c>
      <c r="J1036" s="410">
        <v>0.37036999999999998</v>
      </c>
      <c r="K1036" s="412">
        <v>18.617090909091001</v>
      </c>
      <c r="L1036" s="277">
        <v>2.2000000000000002</v>
      </c>
      <c r="M1036" s="17"/>
      <c r="N1036" s="22">
        <v>16</v>
      </c>
      <c r="O1036" s="20">
        <v>13</v>
      </c>
      <c r="P1036" s="20">
        <v>3</v>
      </c>
      <c r="Q1036" s="240">
        <v>0</v>
      </c>
      <c r="R1036" s="269">
        <v>0</v>
      </c>
      <c r="S1036" s="50">
        <v>1</v>
      </c>
      <c r="T1036" s="227">
        <v>4</v>
      </c>
      <c r="U1036" s="172">
        <v>2</v>
      </c>
      <c r="V1036" s="278">
        <v>0.66666666666666696</v>
      </c>
    </row>
    <row r="1037" spans="2:24" ht="14.25" customHeight="1">
      <c r="B1037" s="1041">
        <v>201406</v>
      </c>
      <c r="C1037" s="197" t="s">
        <v>378</v>
      </c>
      <c r="D1037" s="198" t="s">
        <v>131</v>
      </c>
      <c r="E1037" s="1215" t="s">
        <v>140</v>
      </c>
      <c r="F1037" s="298">
        <v>2549.16</v>
      </c>
      <c r="G1037" s="210">
        <v>1304.348</v>
      </c>
      <c r="H1037" s="208">
        <v>1291.7850000000001</v>
      </c>
      <c r="I1037" s="202">
        <v>42</v>
      </c>
      <c r="J1037" s="411">
        <v>0.33201599999999998</v>
      </c>
      <c r="K1037" s="413">
        <v>17.867780821918</v>
      </c>
      <c r="L1037" s="276">
        <v>1.7380949999999999</v>
      </c>
      <c r="M1037" s="17"/>
      <c r="N1037" s="205">
        <v>124</v>
      </c>
      <c r="O1037" s="206">
        <v>88</v>
      </c>
      <c r="P1037" s="206">
        <v>30</v>
      </c>
      <c r="Q1037" s="241">
        <v>6</v>
      </c>
      <c r="R1037" s="270">
        <v>39</v>
      </c>
      <c r="S1037" s="210">
        <v>6</v>
      </c>
      <c r="T1037" s="228">
        <v>28</v>
      </c>
      <c r="U1037" s="208">
        <v>17</v>
      </c>
      <c r="V1037" s="209">
        <v>0.47222222222222199</v>
      </c>
      <c r="W1037" s="738"/>
      <c r="X1037" s="425"/>
    </row>
    <row r="1038" spans="2:24" ht="14.25" customHeight="1">
      <c r="B1038" s="1041">
        <v>201406</v>
      </c>
      <c r="C1038" s="195" t="s">
        <v>378</v>
      </c>
      <c r="D1038" s="196" t="s">
        <v>130</v>
      </c>
      <c r="E1038" s="1214" t="s">
        <v>139</v>
      </c>
      <c r="F1038" s="299">
        <v>1249.8109999999999</v>
      </c>
      <c r="G1038" s="50">
        <v>650.34500000000003</v>
      </c>
      <c r="H1038" s="166">
        <v>656.60500000000002</v>
      </c>
      <c r="I1038" s="68">
        <v>23</v>
      </c>
      <c r="J1038" s="410">
        <v>0.27710800000000002</v>
      </c>
      <c r="K1038" s="412">
        <v>13.548854166667001</v>
      </c>
      <c r="L1038" s="277">
        <v>2.086957</v>
      </c>
      <c r="M1038" s="17"/>
      <c r="N1038" s="22">
        <v>76</v>
      </c>
      <c r="O1038" s="20">
        <v>54</v>
      </c>
      <c r="P1038" s="20">
        <v>17</v>
      </c>
      <c r="Q1038" s="240">
        <v>5</v>
      </c>
      <c r="R1038" s="269">
        <v>40</v>
      </c>
      <c r="S1038" s="50">
        <v>4</v>
      </c>
      <c r="T1038" s="227">
        <v>22</v>
      </c>
      <c r="U1038" s="172">
        <v>10</v>
      </c>
      <c r="V1038" s="278">
        <v>0.45454545454545497</v>
      </c>
      <c r="W1038" s="738"/>
      <c r="X1038" s="425"/>
    </row>
    <row r="1039" spans="2:24" ht="14.25" customHeight="1">
      <c r="B1039" s="1022">
        <v>201405</v>
      </c>
      <c r="C1039" s="1023" t="s">
        <v>377</v>
      </c>
      <c r="D1039" s="1024" t="s">
        <v>560</v>
      </c>
      <c r="E1039" s="1217" t="s">
        <v>556</v>
      </c>
      <c r="F1039" s="443">
        <v>281.79000000000002</v>
      </c>
      <c r="G1039" s="76">
        <v>257.8</v>
      </c>
      <c r="H1039" s="48">
        <v>202.11</v>
      </c>
      <c r="I1039" s="68">
        <v>5</v>
      </c>
      <c r="J1039" s="21">
        <v>0.26319999999999999</v>
      </c>
      <c r="K1039" s="29">
        <v>25.78</v>
      </c>
      <c r="L1039" s="277">
        <v>2</v>
      </c>
      <c r="M1039" s="1025"/>
      <c r="N1039" s="22">
        <v>22</v>
      </c>
      <c r="O1039" s="20">
        <v>17</v>
      </c>
      <c r="P1039" s="240">
        <v>5</v>
      </c>
      <c r="Q1039" s="240">
        <v>0</v>
      </c>
      <c r="R1039" s="269">
        <v>2</v>
      </c>
      <c r="S1039" s="50">
        <v>1</v>
      </c>
      <c r="T1039" s="227">
        <v>7</v>
      </c>
      <c r="U1039" s="172">
        <v>3</v>
      </c>
      <c r="V1039" s="278">
        <f t="shared" ref="V1039:V1045" si="7">IF((P1039+Q1039)&lt;&gt;0,U1039/(P1039+Q1039),0)</f>
        <v>0.6</v>
      </c>
      <c r="W1039" s="738"/>
      <c r="X1039" s="425"/>
    </row>
    <row r="1040" spans="2:24" ht="14.25" customHeight="1">
      <c r="B1040" s="1022">
        <v>201405</v>
      </c>
      <c r="C1040" s="1026" t="s">
        <v>377</v>
      </c>
      <c r="D1040" s="1027" t="s">
        <v>561</v>
      </c>
      <c r="E1040" s="1218" t="s">
        <v>1671</v>
      </c>
      <c r="F1040" s="444">
        <v>42.744999999999997</v>
      </c>
      <c r="G1040" s="200">
        <v>64.41</v>
      </c>
      <c r="H1040" s="201">
        <v>42.75</v>
      </c>
      <c r="I1040" s="202">
        <v>5</v>
      </c>
      <c r="J1040" s="203">
        <v>0.58819999999999995</v>
      </c>
      <c r="K1040" s="204">
        <v>10.74</v>
      </c>
      <c r="L1040" s="276">
        <v>1.2</v>
      </c>
      <c r="M1040" s="1025"/>
      <c r="N1040" s="205">
        <v>10</v>
      </c>
      <c r="O1040" s="206">
        <v>7</v>
      </c>
      <c r="P1040" s="241">
        <v>3</v>
      </c>
      <c r="Q1040" s="241">
        <v>0</v>
      </c>
      <c r="R1040" s="270">
        <v>0</v>
      </c>
      <c r="S1040" s="210">
        <v>0</v>
      </c>
      <c r="T1040" s="228">
        <v>3</v>
      </c>
      <c r="U1040" s="208">
        <v>2</v>
      </c>
      <c r="V1040" s="209">
        <f t="shared" si="7"/>
        <v>0.66666666666666663</v>
      </c>
      <c r="W1040" s="738"/>
      <c r="X1040" s="425"/>
    </row>
    <row r="1041" spans="2:24" ht="14.25" customHeight="1">
      <c r="B1041" s="1022">
        <v>201405</v>
      </c>
      <c r="C1041" s="1023" t="s">
        <v>377</v>
      </c>
      <c r="D1041" s="1024" t="s">
        <v>553</v>
      </c>
      <c r="E1041" s="1217" t="s">
        <v>552</v>
      </c>
      <c r="F1041" s="443">
        <v>70.209999999999994</v>
      </c>
      <c r="G1041" s="76">
        <v>114.26</v>
      </c>
      <c r="H1041" s="48">
        <v>70.209999999999994</v>
      </c>
      <c r="I1041" s="68">
        <v>4</v>
      </c>
      <c r="J1041" s="21">
        <v>0.32</v>
      </c>
      <c r="K1041" s="29">
        <v>22.85</v>
      </c>
      <c r="L1041" s="277">
        <v>1.25</v>
      </c>
      <c r="M1041" s="1025"/>
      <c r="N1041" s="22">
        <v>19</v>
      </c>
      <c r="O1041" s="20">
        <v>11</v>
      </c>
      <c r="P1041" s="240">
        <v>8</v>
      </c>
      <c r="Q1041" s="240">
        <v>0</v>
      </c>
      <c r="R1041" s="269">
        <v>0</v>
      </c>
      <c r="S1041" s="50">
        <v>5</v>
      </c>
      <c r="T1041" s="227">
        <v>8</v>
      </c>
      <c r="U1041" s="172">
        <v>5</v>
      </c>
      <c r="V1041" s="278">
        <f t="shared" si="7"/>
        <v>0.625</v>
      </c>
      <c r="W1041" s="738"/>
      <c r="X1041" s="425"/>
    </row>
    <row r="1042" spans="2:24" ht="14.25" customHeight="1">
      <c r="B1042" s="1022">
        <v>201405</v>
      </c>
      <c r="C1042" s="1026" t="s">
        <v>377</v>
      </c>
      <c r="D1042" s="1027" t="s">
        <v>64</v>
      </c>
      <c r="E1042" s="1218" t="s">
        <v>65</v>
      </c>
      <c r="F1042" s="444">
        <v>2713.893</v>
      </c>
      <c r="G1042" s="200">
        <v>565.77</v>
      </c>
      <c r="H1042" s="201">
        <v>592.73</v>
      </c>
      <c r="I1042" s="202">
        <v>37</v>
      </c>
      <c r="J1042" s="203">
        <v>0.2868</v>
      </c>
      <c r="K1042" s="204">
        <v>14.89</v>
      </c>
      <c r="L1042" s="276">
        <v>1.03</v>
      </c>
      <c r="M1042" s="1025"/>
      <c r="N1042" s="205">
        <v>126</v>
      </c>
      <c r="O1042" s="206">
        <v>102</v>
      </c>
      <c r="P1042" s="241">
        <v>19</v>
      </c>
      <c r="Q1042" s="241">
        <v>5</v>
      </c>
      <c r="R1042" s="270">
        <v>25</v>
      </c>
      <c r="S1042" s="210">
        <v>2</v>
      </c>
      <c r="T1042" s="228">
        <v>17</v>
      </c>
      <c r="U1042" s="208">
        <v>12</v>
      </c>
      <c r="V1042" s="209">
        <f t="shared" si="7"/>
        <v>0.5</v>
      </c>
      <c r="W1042" s="738"/>
      <c r="X1042" s="425"/>
    </row>
    <row r="1043" spans="2:24" ht="14.25" customHeight="1">
      <c r="B1043" s="1022">
        <v>201405</v>
      </c>
      <c r="C1043" s="1023" t="s">
        <v>377</v>
      </c>
      <c r="D1043" s="1024" t="s">
        <v>138</v>
      </c>
      <c r="E1043" s="1217" t="s">
        <v>145</v>
      </c>
      <c r="F1043" s="443">
        <v>1069.7</v>
      </c>
      <c r="G1043" s="76">
        <v>543.5</v>
      </c>
      <c r="H1043" s="48">
        <v>429.74</v>
      </c>
      <c r="I1043" s="68">
        <v>12</v>
      </c>
      <c r="J1043" s="21">
        <v>0.17649999999999999</v>
      </c>
      <c r="K1043" s="29">
        <v>24.7</v>
      </c>
      <c r="L1043" s="277">
        <v>1.83</v>
      </c>
      <c r="M1043" s="1025"/>
      <c r="N1043" s="22">
        <v>68</v>
      </c>
      <c r="O1043" s="20">
        <v>57</v>
      </c>
      <c r="P1043" s="240">
        <v>10</v>
      </c>
      <c r="Q1043" s="240">
        <v>1</v>
      </c>
      <c r="R1043" s="269">
        <v>9</v>
      </c>
      <c r="S1043" s="50">
        <v>1</v>
      </c>
      <c r="T1043" s="227">
        <v>7</v>
      </c>
      <c r="U1043" s="172">
        <v>5</v>
      </c>
      <c r="V1043" s="278">
        <f t="shared" si="7"/>
        <v>0.45454545454545453</v>
      </c>
      <c r="W1043" s="738"/>
      <c r="X1043" s="425"/>
    </row>
    <row r="1044" spans="2:24" ht="14.25" customHeight="1">
      <c r="B1044" s="1022">
        <v>201405</v>
      </c>
      <c r="C1044" s="1026" t="s">
        <v>377</v>
      </c>
      <c r="D1044" s="1027" t="s">
        <v>540</v>
      </c>
      <c r="E1044" s="1218" t="s">
        <v>541</v>
      </c>
      <c r="F1044" s="444">
        <v>378.62700000000001</v>
      </c>
      <c r="G1044" s="200">
        <v>151.12</v>
      </c>
      <c r="H1044" s="201">
        <v>151.12</v>
      </c>
      <c r="I1044" s="202">
        <v>12</v>
      </c>
      <c r="J1044" s="203">
        <v>0.2697</v>
      </c>
      <c r="K1044" s="204">
        <v>15.11</v>
      </c>
      <c r="L1044" s="276">
        <v>0.83</v>
      </c>
      <c r="M1044" s="1025"/>
      <c r="N1044" s="205">
        <v>48</v>
      </c>
      <c r="O1044" s="206">
        <v>35</v>
      </c>
      <c r="P1044" s="241">
        <v>13</v>
      </c>
      <c r="Q1044" s="241">
        <v>0</v>
      </c>
      <c r="R1044" s="270">
        <v>0</v>
      </c>
      <c r="S1044" s="210">
        <v>1</v>
      </c>
      <c r="T1044" s="228">
        <v>6</v>
      </c>
      <c r="U1044" s="208">
        <v>5</v>
      </c>
      <c r="V1044" s="278">
        <f t="shared" si="7"/>
        <v>0.38461538461538464</v>
      </c>
      <c r="W1044" s="738"/>
      <c r="X1044" s="425"/>
    </row>
    <row r="1045" spans="2:24" ht="14.25" customHeight="1">
      <c r="B1045" s="1022">
        <v>201405</v>
      </c>
      <c r="C1045" s="1023" t="s">
        <v>377</v>
      </c>
      <c r="D1045" s="1024" t="s">
        <v>605</v>
      </c>
      <c r="E1045" s="1217" t="s">
        <v>606</v>
      </c>
      <c r="F1045" s="443">
        <v>0</v>
      </c>
      <c r="G1045" s="76">
        <v>0</v>
      </c>
      <c r="H1045" s="48">
        <v>0</v>
      </c>
      <c r="I1045" s="68">
        <v>0</v>
      </c>
      <c r="J1045" s="21">
        <v>0</v>
      </c>
      <c r="K1045" s="29">
        <v>0</v>
      </c>
      <c r="L1045" s="277">
        <v>0</v>
      </c>
      <c r="M1045" s="1025"/>
      <c r="N1045" s="22">
        <v>5</v>
      </c>
      <c r="O1045" s="20">
        <v>4</v>
      </c>
      <c r="P1045" s="240">
        <v>1</v>
      </c>
      <c r="Q1045" s="240">
        <v>0</v>
      </c>
      <c r="R1045" s="269">
        <v>0</v>
      </c>
      <c r="S1045" s="50">
        <v>5</v>
      </c>
      <c r="T1045" s="227">
        <v>4</v>
      </c>
      <c r="U1045" s="172">
        <v>2</v>
      </c>
      <c r="V1045" s="278">
        <f t="shared" si="7"/>
        <v>2</v>
      </c>
      <c r="W1045" s="738"/>
      <c r="X1045" s="425"/>
    </row>
    <row r="1046" spans="2:24" ht="14.25" customHeight="1">
      <c r="B1046" s="1022">
        <v>201405</v>
      </c>
      <c r="C1046" s="1026" t="s">
        <v>377</v>
      </c>
      <c r="D1046" s="1027" t="s">
        <v>471</v>
      </c>
      <c r="E1046" s="1218" t="s">
        <v>1664</v>
      </c>
      <c r="F1046" s="444">
        <v>113.70099999999999</v>
      </c>
      <c r="G1046" s="200">
        <v>39.58</v>
      </c>
      <c r="H1046" s="201">
        <v>39.58</v>
      </c>
      <c r="I1046" s="202">
        <v>2</v>
      </c>
      <c r="J1046" s="203">
        <v>0.1081</v>
      </c>
      <c r="K1046" s="204">
        <v>13.19</v>
      </c>
      <c r="L1046" s="276">
        <v>1.5</v>
      </c>
      <c r="M1046" s="1025"/>
      <c r="N1046" s="205">
        <v>21</v>
      </c>
      <c r="O1046" s="206">
        <v>16</v>
      </c>
      <c r="P1046" s="241">
        <v>5</v>
      </c>
      <c r="Q1046" s="241">
        <v>0</v>
      </c>
      <c r="R1046" s="270">
        <v>0</v>
      </c>
      <c r="S1046" s="210">
        <v>1</v>
      </c>
      <c r="T1046" s="228">
        <v>4</v>
      </c>
      <c r="U1046" s="208">
        <v>3</v>
      </c>
      <c r="V1046" s="209">
        <f t="shared" ref="V1046:V1059" si="8">IF((P1046+Q1046)&lt;&gt;0,U1046/(P1046+Q1046),0)</f>
        <v>0.6</v>
      </c>
      <c r="W1046" s="738"/>
      <c r="X1046" s="425"/>
    </row>
    <row r="1047" spans="2:24" ht="14.25" customHeight="1">
      <c r="B1047" s="1022">
        <v>201405</v>
      </c>
      <c r="C1047" s="1026" t="s">
        <v>377</v>
      </c>
      <c r="D1047" s="1027" t="s">
        <v>35</v>
      </c>
      <c r="E1047" s="1218" t="s">
        <v>9</v>
      </c>
      <c r="F1047" s="444">
        <v>1237.7750000000001</v>
      </c>
      <c r="G1047" s="200">
        <v>440.77</v>
      </c>
      <c r="H1047" s="201">
        <v>373.71</v>
      </c>
      <c r="I1047" s="202">
        <v>19</v>
      </c>
      <c r="J1047" s="203">
        <v>0.17269999999999999</v>
      </c>
      <c r="K1047" s="204">
        <v>19.16</v>
      </c>
      <c r="L1047" s="276">
        <v>1.21</v>
      </c>
      <c r="M1047" s="1025"/>
      <c r="N1047" s="205">
        <v>113</v>
      </c>
      <c r="O1047" s="206">
        <v>91</v>
      </c>
      <c r="P1047" s="241">
        <v>19</v>
      </c>
      <c r="Q1047" s="241">
        <v>3</v>
      </c>
      <c r="R1047" s="270">
        <v>14</v>
      </c>
      <c r="S1047" s="210">
        <v>4</v>
      </c>
      <c r="T1047" s="228">
        <v>16</v>
      </c>
      <c r="U1047" s="208">
        <v>7</v>
      </c>
      <c r="V1047" s="278">
        <f t="shared" si="8"/>
        <v>0.31818181818181818</v>
      </c>
      <c r="W1047" s="738"/>
      <c r="X1047" s="425"/>
    </row>
    <row r="1048" spans="2:24" ht="14.25" customHeight="1">
      <c r="B1048" s="1022">
        <v>201405</v>
      </c>
      <c r="C1048" s="1023" t="s">
        <v>377</v>
      </c>
      <c r="D1048" s="1024" t="s">
        <v>558</v>
      </c>
      <c r="E1048" s="1217" t="s">
        <v>554</v>
      </c>
      <c r="F1048" s="443">
        <v>133.99</v>
      </c>
      <c r="G1048" s="76">
        <v>93.68</v>
      </c>
      <c r="H1048" s="48">
        <v>93.68</v>
      </c>
      <c r="I1048" s="68">
        <v>6</v>
      </c>
      <c r="J1048" s="21">
        <v>0.5</v>
      </c>
      <c r="K1048" s="29">
        <v>13.38</v>
      </c>
      <c r="L1048" s="277">
        <v>1.17</v>
      </c>
      <c r="M1048" s="1025"/>
      <c r="N1048" s="22">
        <v>22</v>
      </c>
      <c r="O1048" s="20">
        <v>14</v>
      </c>
      <c r="P1048" s="240">
        <v>8</v>
      </c>
      <c r="Q1048" s="240">
        <v>0</v>
      </c>
      <c r="R1048" s="269">
        <v>0</v>
      </c>
      <c r="S1048" s="50">
        <v>7</v>
      </c>
      <c r="T1048" s="227">
        <v>13</v>
      </c>
      <c r="U1048" s="172">
        <v>6</v>
      </c>
      <c r="V1048" s="209">
        <f t="shared" si="8"/>
        <v>0.75</v>
      </c>
      <c r="W1048" s="738"/>
      <c r="X1048" s="425"/>
    </row>
    <row r="1049" spans="2:24" ht="14.25" customHeight="1">
      <c r="B1049" s="1022">
        <v>201405</v>
      </c>
      <c r="C1049" s="1023" t="s">
        <v>377</v>
      </c>
      <c r="D1049" s="1024" t="s">
        <v>542</v>
      </c>
      <c r="E1049" s="1217" t="s">
        <v>397</v>
      </c>
      <c r="F1049" s="443">
        <v>234.79499999999999</v>
      </c>
      <c r="G1049" s="76">
        <v>113.52</v>
      </c>
      <c r="H1049" s="48">
        <v>84.98</v>
      </c>
      <c r="I1049" s="68">
        <v>4</v>
      </c>
      <c r="J1049" s="21">
        <v>0.1096</v>
      </c>
      <c r="K1049" s="29">
        <v>18.920000000000002</v>
      </c>
      <c r="L1049" s="277">
        <v>1.5</v>
      </c>
      <c r="M1049" s="1025"/>
      <c r="N1049" s="22">
        <v>42</v>
      </c>
      <c r="O1049" s="20">
        <v>33</v>
      </c>
      <c r="P1049" s="240">
        <v>9</v>
      </c>
      <c r="Q1049" s="240">
        <v>0</v>
      </c>
      <c r="R1049" s="269">
        <v>0</v>
      </c>
      <c r="S1049" s="50">
        <v>0</v>
      </c>
      <c r="T1049" s="227">
        <v>11</v>
      </c>
      <c r="U1049" s="172">
        <v>3</v>
      </c>
      <c r="V1049" s="278">
        <f t="shared" si="8"/>
        <v>0.33333333333333331</v>
      </c>
      <c r="W1049" s="738"/>
      <c r="X1049" s="425"/>
    </row>
    <row r="1050" spans="2:24" ht="14.25" customHeight="1">
      <c r="B1050" s="1022">
        <v>201405</v>
      </c>
      <c r="C1050" s="1026" t="s">
        <v>377</v>
      </c>
      <c r="D1050" s="1027" t="s">
        <v>559</v>
      </c>
      <c r="E1050" s="1218" t="s">
        <v>555</v>
      </c>
      <c r="F1050" s="444">
        <v>36.725000000000001</v>
      </c>
      <c r="G1050" s="200">
        <v>36.729999999999997</v>
      </c>
      <c r="H1050" s="201">
        <v>36.729999999999997</v>
      </c>
      <c r="I1050" s="202">
        <v>3</v>
      </c>
      <c r="J1050" s="203">
        <v>0.54549999999999998</v>
      </c>
      <c r="K1050" s="204">
        <v>12.24</v>
      </c>
      <c r="L1050" s="276">
        <v>1</v>
      </c>
      <c r="M1050" s="1025"/>
      <c r="N1050" s="205">
        <v>10</v>
      </c>
      <c r="O1050" s="206">
        <v>7</v>
      </c>
      <c r="P1050" s="241">
        <v>3</v>
      </c>
      <c r="Q1050" s="241">
        <v>0</v>
      </c>
      <c r="R1050" s="270">
        <v>0</v>
      </c>
      <c r="S1050" s="210">
        <v>4</v>
      </c>
      <c r="T1050" s="228">
        <v>6</v>
      </c>
      <c r="U1050" s="208">
        <v>3</v>
      </c>
      <c r="V1050" s="209">
        <f t="shared" si="8"/>
        <v>1</v>
      </c>
      <c r="W1050" s="738"/>
      <c r="X1050" s="425"/>
    </row>
    <row r="1051" spans="2:24" ht="14.25" customHeight="1">
      <c r="B1051" s="1028">
        <v>201405</v>
      </c>
      <c r="C1051" s="1023" t="s">
        <v>378</v>
      </c>
      <c r="D1051" s="1024" t="s">
        <v>572</v>
      </c>
      <c r="E1051" s="196" t="s">
        <v>1844</v>
      </c>
      <c r="F1051" s="443">
        <v>210.13399999999999</v>
      </c>
      <c r="G1051" s="76">
        <v>69.650000000000006</v>
      </c>
      <c r="H1051" s="48">
        <v>69.650000000000006</v>
      </c>
      <c r="I1051" s="68">
        <v>8</v>
      </c>
      <c r="J1051" s="21">
        <v>0.5333</v>
      </c>
      <c r="K1051" s="29">
        <v>7.74</v>
      </c>
      <c r="L1051" s="277">
        <v>1.1299999999999999</v>
      </c>
      <c r="M1051" s="1025"/>
      <c r="N1051" s="22">
        <v>20</v>
      </c>
      <c r="O1051" s="20">
        <v>15</v>
      </c>
      <c r="P1051" s="240">
        <v>5</v>
      </c>
      <c r="Q1051" s="240">
        <v>0</v>
      </c>
      <c r="R1051" s="269">
        <v>0</v>
      </c>
      <c r="S1051" s="50">
        <v>2</v>
      </c>
      <c r="T1051" s="227">
        <v>8</v>
      </c>
      <c r="U1051" s="172">
        <v>4</v>
      </c>
      <c r="V1051" s="278">
        <f t="shared" si="8"/>
        <v>0.8</v>
      </c>
      <c r="W1051" s="738"/>
      <c r="X1051" s="425"/>
    </row>
    <row r="1052" spans="2:24" ht="14.25" customHeight="1">
      <c r="B1052" s="1028">
        <v>201405</v>
      </c>
      <c r="C1052" s="1026" t="s">
        <v>378</v>
      </c>
      <c r="D1052" s="1027" t="s">
        <v>133</v>
      </c>
      <c r="E1052" s="1218" t="s">
        <v>142</v>
      </c>
      <c r="F1052" s="444">
        <v>1319.7860000000001</v>
      </c>
      <c r="G1052" s="200">
        <v>383.8</v>
      </c>
      <c r="H1052" s="201">
        <v>387.55</v>
      </c>
      <c r="I1052" s="202">
        <v>8</v>
      </c>
      <c r="J1052" s="203">
        <v>0.1019</v>
      </c>
      <c r="K1052" s="204">
        <v>31.98</v>
      </c>
      <c r="L1052" s="276">
        <v>1.5</v>
      </c>
      <c r="M1052" s="1025"/>
      <c r="N1052" s="205">
        <v>69</v>
      </c>
      <c r="O1052" s="206">
        <v>54</v>
      </c>
      <c r="P1052" s="241">
        <v>14</v>
      </c>
      <c r="Q1052" s="241">
        <v>1</v>
      </c>
      <c r="R1052" s="270">
        <v>23</v>
      </c>
      <c r="S1052" s="210">
        <v>1</v>
      </c>
      <c r="T1052" s="228">
        <v>3</v>
      </c>
      <c r="U1052" s="208">
        <v>2</v>
      </c>
      <c r="V1052" s="209">
        <f t="shared" si="8"/>
        <v>0.13333333333333333</v>
      </c>
      <c r="W1052" s="738"/>
      <c r="X1052" s="425"/>
    </row>
    <row r="1053" spans="2:24" ht="14.25" customHeight="1">
      <c r="B1053" s="1028">
        <v>201405</v>
      </c>
      <c r="C1053" s="1023" t="s">
        <v>378</v>
      </c>
      <c r="D1053" s="1024" t="s">
        <v>570</v>
      </c>
      <c r="E1053" s="1217" t="s">
        <v>566</v>
      </c>
      <c r="F1053" s="443">
        <v>232.01499999999999</v>
      </c>
      <c r="G1053" s="76">
        <v>173.12</v>
      </c>
      <c r="H1053" s="48">
        <v>173.12</v>
      </c>
      <c r="I1053" s="68">
        <v>7</v>
      </c>
      <c r="J1053" s="21">
        <v>0.4516</v>
      </c>
      <c r="K1053" s="29">
        <v>15.74</v>
      </c>
      <c r="L1053" s="277">
        <v>1.57</v>
      </c>
      <c r="M1053" s="1025"/>
      <c r="N1053" s="22">
        <v>21</v>
      </c>
      <c r="O1053" s="20">
        <v>14</v>
      </c>
      <c r="P1053" s="240">
        <v>7</v>
      </c>
      <c r="Q1053" s="240">
        <v>0</v>
      </c>
      <c r="R1053" s="269">
        <v>0</v>
      </c>
      <c r="S1053" s="50">
        <v>1</v>
      </c>
      <c r="T1053" s="227">
        <v>10</v>
      </c>
      <c r="U1053" s="172">
        <v>5</v>
      </c>
      <c r="V1053" s="278">
        <f t="shared" si="8"/>
        <v>0.7142857142857143</v>
      </c>
      <c r="W1053" s="738"/>
      <c r="X1053" s="425"/>
    </row>
    <row r="1054" spans="2:24" ht="14.25" customHeight="1">
      <c r="B1054" s="1028">
        <v>201405</v>
      </c>
      <c r="C1054" s="1026" t="s">
        <v>378</v>
      </c>
      <c r="D1054" s="1027" t="s">
        <v>136</v>
      </c>
      <c r="E1054" s="1218" t="s">
        <v>141</v>
      </c>
      <c r="F1054" s="444">
        <v>403.44499999999999</v>
      </c>
      <c r="G1054" s="200">
        <v>84.1</v>
      </c>
      <c r="H1054" s="201">
        <v>76.25</v>
      </c>
      <c r="I1054" s="202">
        <v>7</v>
      </c>
      <c r="J1054" s="203">
        <v>9.9299999999999999E-2</v>
      </c>
      <c r="K1054" s="204">
        <v>10.51</v>
      </c>
      <c r="L1054" s="276">
        <v>1.1399999999999999</v>
      </c>
      <c r="M1054" s="1025"/>
      <c r="N1054" s="205">
        <v>72</v>
      </c>
      <c r="O1054" s="206">
        <v>57</v>
      </c>
      <c r="P1054" s="241">
        <v>11</v>
      </c>
      <c r="Q1054" s="241">
        <v>4</v>
      </c>
      <c r="R1054" s="270">
        <v>2</v>
      </c>
      <c r="S1054" s="210">
        <v>1</v>
      </c>
      <c r="T1054" s="228">
        <v>4</v>
      </c>
      <c r="U1054" s="208">
        <v>3</v>
      </c>
      <c r="V1054" s="209">
        <f t="shared" si="8"/>
        <v>0.2</v>
      </c>
      <c r="W1054" s="738"/>
      <c r="X1054" s="425"/>
    </row>
    <row r="1055" spans="2:24" ht="14.25" customHeight="1">
      <c r="B1055" s="1028">
        <v>201405</v>
      </c>
      <c r="C1055" s="1023" t="s">
        <v>378</v>
      </c>
      <c r="D1055" s="1024" t="s">
        <v>571</v>
      </c>
      <c r="E1055" s="1217" t="s">
        <v>567</v>
      </c>
      <c r="F1055" s="443">
        <v>105.79300000000001</v>
      </c>
      <c r="G1055" s="76">
        <v>96.46</v>
      </c>
      <c r="H1055" s="48">
        <v>96.46</v>
      </c>
      <c r="I1055" s="68">
        <v>8</v>
      </c>
      <c r="J1055" s="21">
        <v>0.88890000000000002</v>
      </c>
      <c r="K1055" s="29">
        <v>12.06</v>
      </c>
      <c r="L1055" s="277">
        <v>1</v>
      </c>
      <c r="M1055" s="1025"/>
      <c r="N1055" s="22">
        <v>16</v>
      </c>
      <c r="O1055" s="20">
        <v>10</v>
      </c>
      <c r="P1055" s="240">
        <v>6</v>
      </c>
      <c r="Q1055" s="240">
        <v>0</v>
      </c>
      <c r="R1055" s="269">
        <v>0</v>
      </c>
      <c r="S1055" s="50">
        <v>5</v>
      </c>
      <c r="T1055" s="227">
        <v>9</v>
      </c>
      <c r="U1055" s="172">
        <v>5</v>
      </c>
      <c r="V1055" s="278">
        <f t="shared" si="8"/>
        <v>0.83333333333333337</v>
      </c>
      <c r="W1055" s="738"/>
      <c r="X1055" s="425"/>
    </row>
    <row r="1056" spans="2:24" ht="14.25" customHeight="1">
      <c r="B1056" s="1028">
        <v>201405</v>
      </c>
      <c r="C1056" s="1026" t="s">
        <v>378</v>
      </c>
      <c r="D1056" s="1027" t="s">
        <v>573</v>
      </c>
      <c r="E1056" s="1218"/>
      <c r="F1056" s="444">
        <v>123.14400000000001</v>
      </c>
      <c r="G1056" s="200">
        <v>123.14</v>
      </c>
      <c r="H1056" s="201">
        <v>123.14</v>
      </c>
      <c r="I1056" s="202">
        <v>6</v>
      </c>
      <c r="J1056" s="203">
        <v>1.0909</v>
      </c>
      <c r="K1056" s="204">
        <v>17.59</v>
      </c>
      <c r="L1056" s="276">
        <v>1.17</v>
      </c>
      <c r="M1056" s="1025"/>
      <c r="N1056" s="205">
        <v>11</v>
      </c>
      <c r="O1056" s="206">
        <v>9</v>
      </c>
      <c r="P1056" s="241">
        <v>2</v>
      </c>
      <c r="Q1056" s="241">
        <v>0</v>
      </c>
      <c r="R1056" s="270">
        <v>0</v>
      </c>
      <c r="S1056" s="210">
        <v>2</v>
      </c>
      <c r="T1056" s="228">
        <v>9</v>
      </c>
      <c r="U1056" s="208">
        <v>2</v>
      </c>
      <c r="V1056" s="209">
        <f t="shared" si="8"/>
        <v>1</v>
      </c>
      <c r="W1056" s="738"/>
      <c r="X1056" s="425"/>
    </row>
    <row r="1057" spans="2:24" ht="14.25" customHeight="1">
      <c r="B1057" s="1028">
        <v>201405</v>
      </c>
      <c r="C1057" s="1023" t="s">
        <v>378</v>
      </c>
      <c r="D1057" s="1024" t="s">
        <v>131</v>
      </c>
      <c r="E1057" s="1217" t="s">
        <v>140</v>
      </c>
      <c r="F1057" s="443">
        <v>1257.375</v>
      </c>
      <c r="G1057" s="76">
        <v>415.68</v>
      </c>
      <c r="H1057" s="48">
        <v>406.33</v>
      </c>
      <c r="I1057" s="68">
        <v>30</v>
      </c>
      <c r="J1057" s="21">
        <v>0.23810000000000001</v>
      </c>
      <c r="K1057" s="29">
        <v>11.88</v>
      </c>
      <c r="L1057" s="277">
        <v>1.17</v>
      </c>
      <c r="M1057" s="1025"/>
      <c r="N1057" s="22">
        <v>129</v>
      </c>
      <c r="O1057" s="20">
        <v>94</v>
      </c>
      <c r="P1057" s="240">
        <v>26</v>
      </c>
      <c r="Q1057" s="240">
        <v>9</v>
      </c>
      <c r="R1057" s="269">
        <v>17</v>
      </c>
      <c r="S1057" s="50">
        <v>5</v>
      </c>
      <c r="T1057" s="227">
        <v>18</v>
      </c>
      <c r="U1057" s="172">
        <v>11</v>
      </c>
      <c r="V1057" s="278">
        <f t="shared" si="8"/>
        <v>0.31428571428571428</v>
      </c>
      <c r="W1057" s="738"/>
      <c r="X1057" s="425"/>
    </row>
    <row r="1058" spans="2:24" ht="14.25" customHeight="1">
      <c r="B1058" s="1028">
        <v>201405</v>
      </c>
      <c r="C1058" s="1026" t="s">
        <v>378</v>
      </c>
      <c r="D1058" s="1027" t="s">
        <v>130</v>
      </c>
      <c r="E1058" s="1218" t="s">
        <v>139</v>
      </c>
      <c r="F1058" s="444">
        <v>593.20600000000002</v>
      </c>
      <c r="G1058" s="200">
        <v>250.16</v>
      </c>
      <c r="H1058" s="201">
        <v>231.5</v>
      </c>
      <c r="I1058" s="202">
        <v>11</v>
      </c>
      <c r="J1058" s="203">
        <v>0.13020000000000001</v>
      </c>
      <c r="K1058" s="204">
        <v>13.17</v>
      </c>
      <c r="L1058" s="276">
        <v>1.73</v>
      </c>
      <c r="M1058" s="1025"/>
      <c r="N1058" s="205">
        <v>90</v>
      </c>
      <c r="O1058" s="206">
        <v>72</v>
      </c>
      <c r="P1058" s="241">
        <v>13</v>
      </c>
      <c r="Q1058" s="241">
        <v>5</v>
      </c>
      <c r="R1058" s="270">
        <v>9</v>
      </c>
      <c r="S1058" s="210">
        <v>6</v>
      </c>
      <c r="T1058" s="228">
        <v>14</v>
      </c>
      <c r="U1058" s="208">
        <v>8</v>
      </c>
      <c r="V1058" s="209">
        <f t="shared" si="8"/>
        <v>0.44444444444444442</v>
      </c>
      <c r="W1058" s="738"/>
      <c r="X1058" s="425"/>
    </row>
    <row r="1059" spans="2:24" ht="14.25" customHeight="1">
      <c r="B1059" s="1028">
        <v>201405</v>
      </c>
      <c r="C1059" s="1023" t="s">
        <v>378</v>
      </c>
      <c r="D1059" s="1024" t="s">
        <v>132</v>
      </c>
      <c r="E1059" s="1217" t="s">
        <v>143</v>
      </c>
      <c r="F1059" s="443">
        <v>652.20100000000002</v>
      </c>
      <c r="G1059" s="76">
        <v>14.59</v>
      </c>
      <c r="H1059" s="48">
        <v>36.4</v>
      </c>
      <c r="I1059" s="68">
        <v>4</v>
      </c>
      <c r="J1059" s="21">
        <v>6.3E-2</v>
      </c>
      <c r="K1059" s="29">
        <v>7.3</v>
      </c>
      <c r="L1059" s="277">
        <v>0.5</v>
      </c>
      <c r="M1059" s="1025"/>
      <c r="N1059" s="22">
        <v>61</v>
      </c>
      <c r="O1059" s="20">
        <v>51</v>
      </c>
      <c r="P1059" s="240">
        <v>6</v>
      </c>
      <c r="Q1059" s="240">
        <v>4</v>
      </c>
      <c r="R1059" s="269">
        <v>5</v>
      </c>
      <c r="S1059" s="50">
        <v>0</v>
      </c>
      <c r="T1059" s="227">
        <v>0</v>
      </c>
      <c r="U1059" s="172"/>
      <c r="V1059" s="278">
        <f t="shared" si="8"/>
        <v>0</v>
      </c>
      <c r="W1059" s="738"/>
      <c r="X1059" s="425"/>
    </row>
    <row r="1060" spans="2:24" ht="14.25" customHeight="1">
      <c r="B1060" s="1028">
        <v>201405</v>
      </c>
      <c r="C1060" s="1023" t="s">
        <v>378</v>
      </c>
      <c r="D1060" s="1024" t="s">
        <v>608</v>
      </c>
      <c r="E1060" s="1217" t="s">
        <v>607</v>
      </c>
      <c r="F1060" s="443"/>
      <c r="G1060" s="76"/>
      <c r="H1060" s="48"/>
      <c r="I1060" s="68"/>
      <c r="J1060" s="21"/>
      <c r="K1060" s="29"/>
      <c r="L1060" s="277"/>
      <c r="M1060" s="1025"/>
      <c r="N1060" s="22"/>
      <c r="O1060" s="20"/>
      <c r="P1060" s="240"/>
      <c r="Q1060" s="240"/>
      <c r="R1060" s="269"/>
      <c r="S1060" s="50"/>
      <c r="T1060" s="227"/>
      <c r="U1060" s="172"/>
      <c r="V1060" s="278"/>
      <c r="W1060" s="738"/>
      <c r="X1060" s="425"/>
    </row>
    <row r="1061" spans="2:24" ht="14.25" customHeight="1">
      <c r="B1061" s="1022">
        <v>201404</v>
      </c>
      <c r="C1061" s="1026" t="s">
        <v>377</v>
      </c>
      <c r="D1061" s="1027" t="s">
        <v>560</v>
      </c>
      <c r="E1061" s="1218" t="s">
        <v>556</v>
      </c>
      <c r="F1061" s="444">
        <v>79.680000000000007</v>
      </c>
      <c r="G1061" s="200">
        <v>108.64</v>
      </c>
      <c r="H1061" s="201">
        <v>79.680000000000007</v>
      </c>
      <c r="I1061" s="202">
        <v>7</v>
      </c>
      <c r="J1061" s="203">
        <v>0.875</v>
      </c>
      <c r="K1061" s="204">
        <v>15.52</v>
      </c>
      <c r="L1061" s="276">
        <v>1</v>
      </c>
      <c r="M1061" s="1025"/>
      <c r="N1061" s="205">
        <v>16</v>
      </c>
      <c r="O1061" s="206">
        <v>12</v>
      </c>
      <c r="P1061" s="241">
        <v>4</v>
      </c>
      <c r="Q1061" s="241">
        <v>0</v>
      </c>
      <c r="R1061" s="270">
        <v>0</v>
      </c>
      <c r="S1061" s="210">
        <v>4</v>
      </c>
      <c r="T1061" s="228">
        <v>12</v>
      </c>
      <c r="U1061" s="208">
        <v>4</v>
      </c>
      <c r="V1061" s="209">
        <f t="shared" ref="V1061:V1093" si="9">IF((P1061+Q1061)&lt;&gt;0,U1061/(P1061+Q1061),0)</f>
        <v>1</v>
      </c>
      <c r="W1061" s="738"/>
      <c r="X1061" s="425"/>
    </row>
    <row r="1062" spans="2:24" ht="14.25" customHeight="1">
      <c r="B1062" s="1022">
        <v>201404</v>
      </c>
      <c r="C1062" s="1023" t="s">
        <v>377</v>
      </c>
      <c r="D1062" s="1024" t="s">
        <v>561</v>
      </c>
      <c r="E1062" s="1217" t="s">
        <v>1671</v>
      </c>
      <c r="F1062" s="443">
        <v>0</v>
      </c>
      <c r="G1062" s="76">
        <v>0</v>
      </c>
      <c r="H1062" s="48">
        <v>0</v>
      </c>
      <c r="I1062" s="68">
        <v>0</v>
      </c>
      <c r="J1062" s="21">
        <v>0</v>
      </c>
      <c r="K1062" s="29">
        <v>0</v>
      </c>
      <c r="L1062" s="277">
        <v>0</v>
      </c>
      <c r="M1062" s="1025"/>
      <c r="N1062" s="22">
        <v>7</v>
      </c>
      <c r="O1062" s="20">
        <v>4</v>
      </c>
      <c r="P1062" s="240">
        <v>3</v>
      </c>
      <c r="Q1062" s="240">
        <v>0</v>
      </c>
      <c r="R1062" s="269">
        <v>0</v>
      </c>
      <c r="S1062" s="50">
        <v>3</v>
      </c>
      <c r="T1062" s="227">
        <v>4</v>
      </c>
      <c r="U1062" s="172">
        <v>3</v>
      </c>
      <c r="V1062" s="278">
        <f t="shared" si="9"/>
        <v>1</v>
      </c>
      <c r="W1062" s="738"/>
      <c r="X1062" s="425"/>
    </row>
    <row r="1063" spans="2:24" ht="14.25" customHeight="1">
      <c r="B1063" s="1022">
        <v>201404</v>
      </c>
      <c r="C1063" s="1026" t="s">
        <v>377</v>
      </c>
      <c r="D1063" s="1027" t="s">
        <v>553</v>
      </c>
      <c r="E1063" s="1218" t="s">
        <v>552</v>
      </c>
      <c r="F1063" s="444">
        <v>0</v>
      </c>
      <c r="G1063" s="200">
        <v>0</v>
      </c>
      <c r="H1063" s="201">
        <v>0</v>
      </c>
      <c r="I1063" s="202">
        <v>0</v>
      </c>
      <c r="J1063" s="203">
        <v>0</v>
      </c>
      <c r="K1063" s="204">
        <v>0</v>
      </c>
      <c r="L1063" s="276">
        <v>0</v>
      </c>
      <c r="M1063" s="1025"/>
      <c r="N1063" s="205">
        <v>6</v>
      </c>
      <c r="O1063" s="206">
        <v>3</v>
      </c>
      <c r="P1063" s="241">
        <v>3</v>
      </c>
      <c r="Q1063" s="241">
        <v>0</v>
      </c>
      <c r="R1063" s="270">
        <v>0</v>
      </c>
      <c r="S1063" s="210">
        <v>3</v>
      </c>
      <c r="T1063" s="228">
        <v>3</v>
      </c>
      <c r="U1063" s="208">
        <v>3</v>
      </c>
      <c r="V1063" s="209">
        <f t="shared" si="9"/>
        <v>1</v>
      </c>
      <c r="W1063" s="738"/>
      <c r="X1063" s="425"/>
    </row>
    <row r="1064" spans="2:24" ht="14.25" customHeight="1">
      <c r="B1064" s="1022">
        <v>201404</v>
      </c>
      <c r="C1064" s="1023" t="s">
        <v>377</v>
      </c>
      <c r="D1064" s="1024" t="s">
        <v>64</v>
      </c>
      <c r="E1064" s="1217" t="s">
        <v>65</v>
      </c>
      <c r="F1064" s="443">
        <v>2121.1640000000002</v>
      </c>
      <c r="G1064" s="76">
        <v>605.13</v>
      </c>
      <c r="H1064" s="48">
        <v>607.76</v>
      </c>
      <c r="I1064" s="68">
        <v>31</v>
      </c>
      <c r="J1064" s="21">
        <v>0.251</v>
      </c>
      <c r="K1064" s="29">
        <v>16.350000000000001</v>
      </c>
      <c r="L1064" s="277">
        <v>1.19</v>
      </c>
      <c r="M1064" s="1025"/>
      <c r="N1064" s="22">
        <v>132</v>
      </c>
      <c r="O1064" s="20">
        <v>108</v>
      </c>
      <c r="P1064" s="240">
        <v>17</v>
      </c>
      <c r="Q1064" s="240">
        <v>7</v>
      </c>
      <c r="R1064" s="269">
        <v>0</v>
      </c>
      <c r="S1064" s="50">
        <v>1</v>
      </c>
      <c r="T1064" s="227">
        <v>15</v>
      </c>
      <c r="U1064" s="172">
        <v>10</v>
      </c>
      <c r="V1064" s="278">
        <f t="shared" si="9"/>
        <v>0.41666666666666669</v>
      </c>
      <c r="W1064" s="738"/>
      <c r="X1064" s="425"/>
    </row>
    <row r="1065" spans="2:24" ht="14.25" customHeight="1">
      <c r="B1065" s="1022">
        <v>201404</v>
      </c>
      <c r="C1065" s="1026" t="s">
        <v>377</v>
      </c>
      <c r="D1065" s="1027" t="s">
        <v>138</v>
      </c>
      <c r="E1065" s="1218" t="s">
        <v>145</v>
      </c>
      <c r="F1065" s="444">
        <v>639.95799999999997</v>
      </c>
      <c r="G1065" s="200">
        <v>334.17</v>
      </c>
      <c r="H1065" s="201">
        <v>257.12</v>
      </c>
      <c r="I1065" s="202">
        <v>9</v>
      </c>
      <c r="J1065" s="203">
        <v>0.13739999999999999</v>
      </c>
      <c r="K1065" s="204">
        <v>18.559999999999999</v>
      </c>
      <c r="L1065" s="276">
        <v>2</v>
      </c>
      <c r="M1065" s="1025"/>
      <c r="N1065" s="205">
        <v>68</v>
      </c>
      <c r="O1065" s="206">
        <v>57</v>
      </c>
      <c r="P1065" s="241">
        <v>10</v>
      </c>
      <c r="Q1065" s="241">
        <v>1</v>
      </c>
      <c r="R1065" s="270">
        <v>2</v>
      </c>
      <c r="S1065" s="210">
        <v>0</v>
      </c>
      <c r="T1065" s="228">
        <v>7</v>
      </c>
      <c r="U1065" s="208">
        <v>2</v>
      </c>
      <c r="V1065" s="209">
        <f t="shared" si="9"/>
        <v>0.18181818181818182</v>
      </c>
      <c r="W1065" s="738"/>
      <c r="X1065" s="425"/>
    </row>
    <row r="1066" spans="2:24" ht="14.25" customHeight="1">
      <c r="B1066" s="1022">
        <v>201404</v>
      </c>
      <c r="C1066" s="1023" t="s">
        <v>377</v>
      </c>
      <c r="D1066" s="1024" t="s">
        <v>540</v>
      </c>
      <c r="E1066" s="1217" t="s">
        <v>541</v>
      </c>
      <c r="F1066" s="443">
        <v>227.512</v>
      </c>
      <c r="G1066" s="76">
        <v>178.9</v>
      </c>
      <c r="H1066" s="48">
        <v>144.69</v>
      </c>
      <c r="I1066" s="68">
        <v>13</v>
      </c>
      <c r="J1066" s="21">
        <v>0.41270000000000001</v>
      </c>
      <c r="K1066" s="29">
        <v>9.94</v>
      </c>
      <c r="L1066" s="277">
        <v>1.38</v>
      </c>
      <c r="M1066" s="1025"/>
      <c r="N1066" s="22">
        <v>41</v>
      </c>
      <c r="O1066" s="20">
        <v>29</v>
      </c>
      <c r="P1066" s="240">
        <v>12</v>
      </c>
      <c r="Q1066" s="240">
        <v>0</v>
      </c>
      <c r="R1066" s="269">
        <v>0</v>
      </c>
      <c r="S1066" s="50">
        <v>3</v>
      </c>
      <c r="T1066" s="227">
        <v>16</v>
      </c>
      <c r="U1066" s="172">
        <v>8</v>
      </c>
      <c r="V1066" s="278">
        <f t="shared" si="9"/>
        <v>0.66666666666666663</v>
      </c>
      <c r="W1066" s="738"/>
      <c r="X1066" s="425"/>
    </row>
    <row r="1067" spans="2:24" ht="14.25" customHeight="1">
      <c r="B1067" s="1022">
        <v>201404</v>
      </c>
      <c r="C1067" s="1026" t="s">
        <v>377</v>
      </c>
      <c r="D1067" s="1027" t="s">
        <v>471</v>
      </c>
      <c r="E1067" s="1218" t="s">
        <v>1664</v>
      </c>
      <c r="F1067" s="444">
        <v>74.12</v>
      </c>
      <c r="G1067" s="200">
        <v>79.400000000000006</v>
      </c>
      <c r="H1067" s="201">
        <v>60.82</v>
      </c>
      <c r="I1067" s="202">
        <v>5</v>
      </c>
      <c r="J1067" s="203">
        <v>0.45450000000000002</v>
      </c>
      <c r="K1067" s="204">
        <v>15.88</v>
      </c>
      <c r="L1067" s="276">
        <v>1</v>
      </c>
      <c r="M1067" s="1025"/>
      <c r="N1067" s="205">
        <v>16</v>
      </c>
      <c r="O1067" s="206">
        <v>12</v>
      </c>
      <c r="P1067" s="241">
        <v>4</v>
      </c>
      <c r="Q1067" s="241">
        <v>0</v>
      </c>
      <c r="R1067" s="270">
        <v>0</v>
      </c>
      <c r="S1067" s="210">
        <v>4</v>
      </c>
      <c r="T1067" s="228">
        <v>6</v>
      </c>
      <c r="U1067" s="208">
        <v>3</v>
      </c>
      <c r="V1067" s="209">
        <f t="shared" si="9"/>
        <v>0.75</v>
      </c>
      <c r="W1067" s="738"/>
      <c r="X1067" s="425"/>
    </row>
    <row r="1068" spans="2:24" ht="14.25" customHeight="1">
      <c r="B1068" s="1022">
        <v>201404</v>
      </c>
      <c r="C1068" s="1023" t="s">
        <v>377</v>
      </c>
      <c r="D1068" s="1024" t="s">
        <v>35</v>
      </c>
      <c r="E1068" s="1217" t="s">
        <v>9</v>
      </c>
      <c r="F1068" s="443">
        <v>864.06299999999999</v>
      </c>
      <c r="G1068" s="76">
        <v>401.58</v>
      </c>
      <c r="H1068" s="48">
        <v>318.11</v>
      </c>
      <c r="I1068" s="68">
        <v>18</v>
      </c>
      <c r="J1068" s="21">
        <v>0.17480000000000001</v>
      </c>
      <c r="K1068" s="29">
        <v>21.14</v>
      </c>
      <c r="L1068" s="277">
        <v>1.06</v>
      </c>
      <c r="M1068" s="1025"/>
      <c r="N1068" s="22">
        <v>107</v>
      </c>
      <c r="O1068" s="20">
        <v>86</v>
      </c>
      <c r="P1068" s="240">
        <v>18</v>
      </c>
      <c r="Q1068" s="240">
        <v>3</v>
      </c>
      <c r="R1068" s="269">
        <v>1</v>
      </c>
      <c r="S1068" s="50">
        <v>1</v>
      </c>
      <c r="T1068" s="227">
        <v>7</v>
      </c>
      <c r="U1068" s="172">
        <v>6</v>
      </c>
      <c r="V1068" s="278">
        <f t="shared" si="9"/>
        <v>0.2857142857142857</v>
      </c>
      <c r="W1068" s="738"/>
      <c r="X1068" s="425"/>
    </row>
    <row r="1069" spans="2:24" ht="14.25" customHeight="1">
      <c r="B1069" s="1022">
        <v>201404</v>
      </c>
      <c r="C1069" s="1026" t="s">
        <v>377</v>
      </c>
      <c r="D1069" s="1027" t="s">
        <v>558</v>
      </c>
      <c r="E1069" s="1218" t="s">
        <v>554</v>
      </c>
      <c r="F1069" s="444">
        <v>40.31</v>
      </c>
      <c r="G1069" s="200">
        <v>40.31</v>
      </c>
      <c r="H1069" s="201">
        <v>40.31</v>
      </c>
      <c r="I1069" s="202">
        <v>2</v>
      </c>
      <c r="J1069" s="203">
        <v>2</v>
      </c>
      <c r="K1069" s="204">
        <v>13.44</v>
      </c>
      <c r="L1069" s="276">
        <v>1.5</v>
      </c>
      <c r="M1069" s="1025"/>
      <c r="N1069" s="205">
        <v>2</v>
      </c>
      <c r="O1069" s="206">
        <v>1</v>
      </c>
      <c r="P1069" s="241">
        <v>1</v>
      </c>
      <c r="Q1069" s="241">
        <v>0</v>
      </c>
      <c r="R1069" s="270">
        <v>0</v>
      </c>
      <c r="S1069" s="210">
        <v>1</v>
      </c>
      <c r="T1069" s="228">
        <v>1</v>
      </c>
      <c r="U1069" s="208">
        <v>1</v>
      </c>
      <c r="V1069" s="209">
        <f t="shared" si="9"/>
        <v>1</v>
      </c>
      <c r="W1069" s="738"/>
      <c r="X1069" s="425"/>
    </row>
    <row r="1070" spans="2:24" ht="14.25" customHeight="1">
      <c r="B1070" s="1022">
        <v>201404</v>
      </c>
      <c r="C1070" s="1026" t="s">
        <v>377</v>
      </c>
      <c r="D1070" s="1027" t="s">
        <v>542</v>
      </c>
      <c r="E1070" s="1218" t="s">
        <v>397</v>
      </c>
      <c r="F1070" s="444">
        <v>149.815</v>
      </c>
      <c r="G1070" s="200">
        <v>58.15</v>
      </c>
      <c r="H1070" s="201">
        <v>58.15</v>
      </c>
      <c r="I1070" s="202">
        <v>6</v>
      </c>
      <c r="J1070" s="203">
        <v>0.24490000000000001</v>
      </c>
      <c r="K1070" s="204">
        <v>9.69</v>
      </c>
      <c r="L1070" s="276">
        <v>1</v>
      </c>
      <c r="M1070" s="1025"/>
      <c r="N1070" s="205">
        <v>31</v>
      </c>
      <c r="O1070" s="206">
        <v>22</v>
      </c>
      <c r="P1070" s="241">
        <v>9</v>
      </c>
      <c r="Q1070" s="241">
        <v>0</v>
      </c>
      <c r="R1070" s="270">
        <v>0</v>
      </c>
      <c r="S1070" s="210">
        <v>3</v>
      </c>
      <c r="T1070" s="228">
        <v>10</v>
      </c>
      <c r="U1070" s="208">
        <v>5</v>
      </c>
      <c r="V1070" s="209">
        <f t="shared" si="9"/>
        <v>0.55555555555555558</v>
      </c>
      <c r="W1070" s="738"/>
      <c r="X1070" s="425"/>
    </row>
    <row r="1071" spans="2:24" ht="14.25" customHeight="1">
      <c r="B1071" s="1022">
        <v>201404</v>
      </c>
      <c r="C1071" s="1023" t="s">
        <v>377</v>
      </c>
      <c r="D1071" s="1024" t="s">
        <v>559</v>
      </c>
      <c r="E1071" s="1217" t="s">
        <v>555</v>
      </c>
      <c r="F1071" s="443">
        <v>0</v>
      </c>
      <c r="G1071" s="76">
        <v>0</v>
      </c>
      <c r="H1071" s="48">
        <v>0</v>
      </c>
      <c r="I1071" s="68">
        <v>0</v>
      </c>
      <c r="J1071" s="21">
        <v>0</v>
      </c>
      <c r="K1071" s="29">
        <v>0</v>
      </c>
      <c r="L1071" s="277">
        <v>0</v>
      </c>
      <c r="M1071" s="1025"/>
      <c r="N1071" s="22">
        <v>1</v>
      </c>
      <c r="O1071" s="20">
        <v>1</v>
      </c>
      <c r="P1071" s="240">
        <v>0</v>
      </c>
      <c r="Q1071" s="240">
        <v>0</v>
      </c>
      <c r="R1071" s="269">
        <v>0</v>
      </c>
      <c r="S1071" s="50"/>
      <c r="T1071" s="227">
        <v>1</v>
      </c>
      <c r="U1071" s="172"/>
      <c r="V1071" s="278">
        <f t="shared" si="9"/>
        <v>0</v>
      </c>
      <c r="W1071" s="738"/>
      <c r="X1071" s="425"/>
    </row>
    <row r="1072" spans="2:24" ht="14.25" customHeight="1">
      <c r="B1072" s="1022">
        <v>201404</v>
      </c>
      <c r="C1072" s="1026" t="s">
        <v>378</v>
      </c>
      <c r="D1072" s="1027" t="s">
        <v>572</v>
      </c>
      <c r="E1072" s="196" t="s">
        <v>1844</v>
      </c>
      <c r="F1072" s="444">
        <v>140.489</v>
      </c>
      <c r="G1072" s="200">
        <v>140.49</v>
      </c>
      <c r="H1072" s="201">
        <v>140.49</v>
      </c>
      <c r="I1072" s="202">
        <v>8</v>
      </c>
      <c r="J1072" s="203">
        <v>1.6</v>
      </c>
      <c r="K1072" s="204">
        <v>10.81</v>
      </c>
      <c r="L1072" s="276">
        <v>1.63</v>
      </c>
      <c r="M1072" s="1025"/>
      <c r="N1072" s="205">
        <v>10</v>
      </c>
      <c r="O1072" s="206">
        <v>7</v>
      </c>
      <c r="P1072" s="241">
        <v>3</v>
      </c>
      <c r="Q1072" s="241">
        <v>0</v>
      </c>
      <c r="R1072" s="270">
        <v>0</v>
      </c>
      <c r="S1072" s="210">
        <v>3</v>
      </c>
      <c r="T1072" s="228">
        <v>7</v>
      </c>
      <c r="U1072" s="208">
        <v>3</v>
      </c>
      <c r="V1072" s="209">
        <f t="shared" si="9"/>
        <v>1</v>
      </c>
      <c r="W1072" s="738"/>
      <c r="X1072" s="425"/>
    </row>
    <row r="1073" spans="2:24" ht="14.25" customHeight="1">
      <c r="B1073" s="1022">
        <v>201404</v>
      </c>
      <c r="C1073" s="1023" t="s">
        <v>378</v>
      </c>
      <c r="D1073" s="1024" t="s">
        <v>133</v>
      </c>
      <c r="E1073" s="1217" t="s">
        <v>142</v>
      </c>
      <c r="F1073" s="443">
        <v>932.23699999999997</v>
      </c>
      <c r="G1073" s="76">
        <v>321.45</v>
      </c>
      <c r="H1073" s="48">
        <v>318.95</v>
      </c>
      <c r="I1073" s="68">
        <v>10</v>
      </c>
      <c r="J1073" s="21">
        <v>0.1099</v>
      </c>
      <c r="K1073" s="29">
        <v>24.73</v>
      </c>
      <c r="L1073" s="277">
        <v>1.3</v>
      </c>
      <c r="M1073" s="1025"/>
      <c r="N1073" s="22">
        <v>88</v>
      </c>
      <c r="O1073" s="20">
        <v>72</v>
      </c>
      <c r="P1073" s="240">
        <v>15</v>
      </c>
      <c r="Q1073" s="240">
        <v>1</v>
      </c>
      <c r="R1073" s="269">
        <v>11</v>
      </c>
      <c r="S1073" s="50">
        <v>1</v>
      </c>
      <c r="T1073" s="227">
        <v>4</v>
      </c>
      <c r="U1073" s="172">
        <v>3</v>
      </c>
      <c r="V1073" s="278">
        <f t="shared" si="9"/>
        <v>0.1875</v>
      </c>
      <c r="W1073" s="738"/>
      <c r="X1073" s="425"/>
    </row>
    <row r="1074" spans="2:24" ht="14.25" customHeight="1">
      <c r="B1074" s="1022">
        <v>201404</v>
      </c>
      <c r="C1074" s="1026" t="s">
        <v>378</v>
      </c>
      <c r="D1074" s="1027" t="s">
        <v>570</v>
      </c>
      <c r="E1074" s="1218" t="s">
        <v>566</v>
      </c>
      <c r="F1074" s="444">
        <v>58.893000000000001</v>
      </c>
      <c r="G1074" s="200">
        <v>58.89</v>
      </c>
      <c r="H1074" s="201">
        <v>58.89</v>
      </c>
      <c r="I1074" s="202">
        <v>2</v>
      </c>
      <c r="J1074" s="203">
        <v>0.4</v>
      </c>
      <c r="K1074" s="204">
        <v>19.63</v>
      </c>
      <c r="L1074" s="276">
        <v>1.5</v>
      </c>
      <c r="M1074" s="1025"/>
      <c r="N1074" s="205">
        <v>10</v>
      </c>
      <c r="O1074" s="206">
        <v>4</v>
      </c>
      <c r="P1074" s="241">
        <v>6</v>
      </c>
      <c r="Q1074" s="241">
        <v>0</v>
      </c>
      <c r="R1074" s="270">
        <v>0</v>
      </c>
      <c r="S1074" s="210">
        <v>6</v>
      </c>
      <c r="T1074" s="228">
        <v>4</v>
      </c>
      <c r="U1074" s="208">
        <v>3</v>
      </c>
      <c r="V1074" s="209">
        <f t="shared" si="9"/>
        <v>0.5</v>
      </c>
      <c r="W1074" s="738"/>
      <c r="X1074" s="425"/>
    </row>
    <row r="1075" spans="2:24" ht="14.25" customHeight="1">
      <c r="B1075" s="1022">
        <v>201404</v>
      </c>
      <c r="C1075" s="1023" t="s">
        <v>378</v>
      </c>
      <c r="D1075" s="1024" t="s">
        <v>136</v>
      </c>
      <c r="E1075" s="1217" t="s">
        <v>141</v>
      </c>
      <c r="F1075" s="443">
        <v>327.19799999999998</v>
      </c>
      <c r="G1075" s="76">
        <v>99.07</v>
      </c>
      <c r="H1075" s="48">
        <v>117.23</v>
      </c>
      <c r="I1075" s="68">
        <v>6</v>
      </c>
      <c r="J1075" s="21">
        <v>9.3799999999999994E-2</v>
      </c>
      <c r="K1075" s="29">
        <v>12.38</v>
      </c>
      <c r="L1075" s="277">
        <v>1.33</v>
      </c>
      <c r="M1075" s="1025"/>
      <c r="N1075" s="22">
        <v>69</v>
      </c>
      <c r="O1075" s="20">
        <v>56</v>
      </c>
      <c r="P1075" s="240">
        <v>10</v>
      </c>
      <c r="Q1075" s="240">
        <v>3</v>
      </c>
      <c r="R1075" s="269">
        <v>0</v>
      </c>
      <c r="S1075" s="50">
        <v>2</v>
      </c>
      <c r="T1075" s="227">
        <v>8</v>
      </c>
      <c r="U1075" s="172">
        <v>8</v>
      </c>
      <c r="V1075" s="278">
        <f t="shared" si="9"/>
        <v>0.61538461538461542</v>
      </c>
      <c r="W1075" s="738"/>
      <c r="X1075" s="425"/>
    </row>
    <row r="1076" spans="2:24" ht="14.25" customHeight="1">
      <c r="B1076" s="1022">
        <v>201404</v>
      </c>
      <c r="C1076" s="1026" t="s">
        <v>378</v>
      </c>
      <c r="D1076" s="1027" t="s">
        <v>571</v>
      </c>
      <c r="E1076" s="1218" t="s">
        <v>567</v>
      </c>
      <c r="F1076" s="444">
        <v>9.3290000000000006</v>
      </c>
      <c r="G1076" s="200">
        <v>9.33</v>
      </c>
      <c r="H1076" s="201">
        <v>9.33</v>
      </c>
      <c r="I1076" s="202">
        <v>1</v>
      </c>
      <c r="J1076" s="203">
        <v>1</v>
      </c>
      <c r="K1076" s="204">
        <v>9.33</v>
      </c>
      <c r="L1076" s="276">
        <v>1</v>
      </c>
      <c r="M1076" s="1025"/>
      <c r="N1076" s="205">
        <v>2</v>
      </c>
      <c r="O1076" s="206">
        <v>1</v>
      </c>
      <c r="P1076" s="241">
        <v>1</v>
      </c>
      <c r="Q1076" s="241">
        <v>0</v>
      </c>
      <c r="R1076" s="270">
        <v>0</v>
      </c>
      <c r="S1076" s="210">
        <v>1</v>
      </c>
      <c r="T1076" s="228">
        <v>1</v>
      </c>
      <c r="U1076" s="208">
        <v>1</v>
      </c>
      <c r="V1076" s="209">
        <f t="shared" si="9"/>
        <v>1</v>
      </c>
      <c r="W1076" s="738"/>
      <c r="X1076" s="425"/>
    </row>
    <row r="1077" spans="2:24" ht="14.25" customHeight="1">
      <c r="B1077" s="1022">
        <v>201404</v>
      </c>
      <c r="C1077" s="1023" t="s">
        <v>378</v>
      </c>
      <c r="D1077" s="1024" t="s">
        <v>131</v>
      </c>
      <c r="E1077" s="1217" t="s">
        <v>140</v>
      </c>
      <c r="F1077" s="443">
        <v>851.04200000000003</v>
      </c>
      <c r="G1077" s="76">
        <v>416.72</v>
      </c>
      <c r="H1077" s="48">
        <v>435.34</v>
      </c>
      <c r="I1077" s="68">
        <v>23</v>
      </c>
      <c r="J1077" s="21">
        <v>0.2072</v>
      </c>
      <c r="K1077" s="29">
        <v>13.02</v>
      </c>
      <c r="L1077" s="277">
        <v>1.39</v>
      </c>
      <c r="M1077" s="1025"/>
      <c r="N1077" s="22">
        <v>123</v>
      </c>
      <c r="O1077" s="20">
        <v>91</v>
      </c>
      <c r="P1077" s="240">
        <v>23</v>
      </c>
      <c r="Q1077" s="240">
        <v>9</v>
      </c>
      <c r="R1077" s="269">
        <v>1</v>
      </c>
      <c r="S1077" s="50">
        <v>6</v>
      </c>
      <c r="T1077" s="227">
        <v>19</v>
      </c>
      <c r="U1077" s="172">
        <v>10</v>
      </c>
      <c r="V1077" s="278">
        <f t="shared" si="9"/>
        <v>0.3125</v>
      </c>
      <c r="W1077" s="738"/>
      <c r="X1077" s="425"/>
    </row>
    <row r="1078" spans="2:24" ht="14.25" customHeight="1">
      <c r="B1078" s="1022">
        <v>201404</v>
      </c>
      <c r="C1078" s="1026" t="s">
        <v>378</v>
      </c>
      <c r="D1078" s="1027" t="s">
        <v>130</v>
      </c>
      <c r="E1078" s="1218" t="s">
        <v>139</v>
      </c>
      <c r="F1078" s="444">
        <v>361.70600000000002</v>
      </c>
      <c r="G1078" s="200">
        <v>87.64</v>
      </c>
      <c r="H1078" s="201">
        <v>103.38</v>
      </c>
      <c r="I1078" s="202">
        <v>3</v>
      </c>
      <c r="J1078" s="203">
        <v>3.95E-2</v>
      </c>
      <c r="K1078" s="204">
        <v>12.52</v>
      </c>
      <c r="L1078" s="276">
        <v>2.33</v>
      </c>
      <c r="M1078" s="1025"/>
      <c r="N1078" s="205">
        <v>79</v>
      </c>
      <c r="O1078" s="206">
        <v>67</v>
      </c>
      <c r="P1078" s="241">
        <v>7</v>
      </c>
      <c r="Q1078" s="241">
        <v>5</v>
      </c>
      <c r="R1078" s="270">
        <v>0</v>
      </c>
      <c r="S1078" s="210">
        <v>0</v>
      </c>
      <c r="T1078" s="228">
        <v>6</v>
      </c>
      <c r="U1078" s="208">
        <v>4</v>
      </c>
      <c r="V1078" s="209">
        <f t="shared" si="9"/>
        <v>0.33333333333333331</v>
      </c>
      <c r="W1078" s="738"/>
      <c r="X1078" s="425"/>
    </row>
    <row r="1079" spans="2:24" ht="14.25" customHeight="1">
      <c r="B1079" s="1022">
        <v>201404</v>
      </c>
      <c r="C1079" s="1023" t="s">
        <v>378</v>
      </c>
      <c r="D1079" s="1024" t="s">
        <v>132</v>
      </c>
      <c r="E1079" s="1217" t="s">
        <v>143</v>
      </c>
      <c r="F1079" s="443">
        <v>615.79999999999995</v>
      </c>
      <c r="G1079" s="76">
        <v>205.95</v>
      </c>
      <c r="H1079" s="48">
        <v>233.16</v>
      </c>
      <c r="I1079" s="68">
        <v>5</v>
      </c>
      <c r="J1079" s="21">
        <v>7.7499999999999999E-2</v>
      </c>
      <c r="K1079" s="29">
        <v>22.88</v>
      </c>
      <c r="L1079" s="277">
        <v>1.8</v>
      </c>
      <c r="M1079" s="1025"/>
      <c r="N1079" s="22">
        <v>66</v>
      </c>
      <c r="O1079" s="20">
        <v>52</v>
      </c>
      <c r="P1079" s="240">
        <v>10</v>
      </c>
      <c r="Q1079" s="240">
        <v>4</v>
      </c>
      <c r="R1079" s="269">
        <v>4</v>
      </c>
      <c r="S1079" s="50">
        <v>0</v>
      </c>
      <c r="T1079" s="227">
        <v>7</v>
      </c>
      <c r="U1079" s="172">
        <v>6</v>
      </c>
      <c r="V1079" s="278">
        <f t="shared" si="9"/>
        <v>0.42857142857142855</v>
      </c>
      <c r="W1079" s="738"/>
      <c r="X1079" s="425"/>
    </row>
    <row r="1080" spans="2:24" ht="14.25" customHeight="1">
      <c r="B1080" s="1029">
        <v>201403</v>
      </c>
      <c r="C1080" s="1026" t="s">
        <v>377</v>
      </c>
      <c r="D1080" s="1027" t="s">
        <v>64</v>
      </c>
      <c r="E1080" s="1218" t="s">
        <v>65</v>
      </c>
      <c r="F1080" s="444">
        <v>1513.405</v>
      </c>
      <c r="G1080" s="200">
        <v>646.14</v>
      </c>
      <c r="H1080" s="201">
        <v>614.33000000000004</v>
      </c>
      <c r="I1080" s="202">
        <v>30</v>
      </c>
      <c r="J1080" s="203">
        <v>0.27779999999999999</v>
      </c>
      <c r="K1080" s="204">
        <v>17</v>
      </c>
      <c r="L1080" s="276">
        <v>1.27</v>
      </c>
      <c r="M1080" s="1025"/>
      <c r="N1080" s="205">
        <v>115</v>
      </c>
      <c r="O1080" s="206">
        <v>92</v>
      </c>
      <c r="P1080" s="241">
        <v>17</v>
      </c>
      <c r="Q1080" s="241">
        <v>6</v>
      </c>
      <c r="R1080" s="270">
        <v>0</v>
      </c>
      <c r="S1080" s="210">
        <v>0</v>
      </c>
      <c r="T1080" s="228">
        <v>14</v>
      </c>
      <c r="U1080" s="208">
        <v>7</v>
      </c>
      <c r="V1080" s="209">
        <f t="shared" si="9"/>
        <v>0.30434782608695654</v>
      </c>
      <c r="W1080" s="738"/>
      <c r="X1080" s="425"/>
    </row>
    <row r="1081" spans="2:24" ht="14.25" customHeight="1">
      <c r="B1081" s="1029">
        <v>201403</v>
      </c>
      <c r="C1081" s="1023" t="s">
        <v>377</v>
      </c>
      <c r="D1081" s="1024" t="s">
        <v>138</v>
      </c>
      <c r="E1081" s="1217" t="s">
        <v>145</v>
      </c>
      <c r="F1081" s="443">
        <v>382.839</v>
      </c>
      <c r="G1081" s="76">
        <v>225.87</v>
      </c>
      <c r="H1081" s="48">
        <v>120.38</v>
      </c>
      <c r="I1081" s="68">
        <v>6</v>
      </c>
      <c r="J1081" s="21">
        <v>9.6000000000000002E-2</v>
      </c>
      <c r="K1081" s="29">
        <v>28.23</v>
      </c>
      <c r="L1081" s="277">
        <v>1.33</v>
      </c>
      <c r="M1081" s="1025"/>
      <c r="N1081" s="22">
        <v>63</v>
      </c>
      <c r="O1081" s="20">
        <v>50</v>
      </c>
      <c r="P1081" s="240">
        <v>12</v>
      </c>
      <c r="Q1081" s="240">
        <v>1</v>
      </c>
      <c r="R1081" s="269">
        <v>2</v>
      </c>
      <c r="S1081" s="50">
        <v>0</v>
      </c>
      <c r="T1081" s="227">
        <v>3</v>
      </c>
      <c r="U1081" s="172">
        <v>3</v>
      </c>
      <c r="V1081" s="278">
        <f t="shared" si="9"/>
        <v>0.23076923076923078</v>
      </c>
      <c r="W1081" s="738"/>
      <c r="X1081" s="425"/>
    </row>
    <row r="1082" spans="2:24" ht="14.25" customHeight="1">
      <c r="B1082" s="1029">
        <v>201403</v>
      </c>
      <c r="C1082" s="1026" t="s">
        <v>377</v>
      </c>
      <c r="D1082" s="1027" t="s">
        <v>540</v>
      </c>
      <c r="E1082" s="1218" t="s">
        <v>541</v>
      </c>
      <c r="F1082" s="444">
        <v>82.826999999999998</v>
      </c>
      <c r="G1082" s="200">
        <v>94.15</v>
      </c>
      <c r="H1082" s="201">
        <v>82.83</v>
      </c>
      <c r="I1082" s="202">
        <v>9</v>
      </c>
      <c r="J1082" s="203">
        <v>0.81820000000000004</v>
      </c>
      <c r="K1082" s="204">
        <v>8.56</v>
      </c>
      <c r="L1082" s="276">
        <v>1.22</v>
      </c>
      <c r="M1082" s="1025"/>
      <c r="N1082" s="205">
        <v>22</v>
      </c>
      <c r="O1082" s="206">
        <v>13</v>
      </c>
      <c r="P1082" s="241">
        <v>9</v>
      </c>
      <c r="Q1082" s="241">
        <v>0</v>
      </c>
      <c r="R1082" s="270">
        <v>0</v>
      </c>
      <c r="S1082" s="210">
        <v>9</v>
      </c>
      <c r="T1082" s="228">
        <v>13</v>
      </c>
      <c r="U1082" s="208">
        <v>6</v>
      </c>
      <c r="V1082" s="209">
        <f t="shared" si="9"/>
        <v>0.66666666666666663</v>
      </c>
      <c r="W1082" s="738"/>
      <c r="X1082" s="425"/>
    </row>
    <row r="1083" spans="2:24" ht="14.25" customHeight="1">
      <c r="B1083" s="1029">
        <v>201403</v>
      </c>
      <c r="C1083" s="1023" t="s">
        <v>377</v>
      </c>
      <c r="D1083" s="1024" t="s">
        <v>471</v>
      </c>
      <c r="E1083" s="1218" t="s">
        <v>1664</v>
      </c>
      <c r="F1083" s="443">
        <v>13.298</v>
      </c>
      <c r="G1083" s="76">
        <v>7.49</v>
      </c>
      <c r="H1083" s="48">
        <v>7.49</v>
      </c>
      <c r="I1083" s="68">
        <v>1</v>
      </c>
      <c r="J1083" s="21">
        <v>0.22220000000000001</v>
      </c>
      <c r="K1083" s="29">
        <v>7.49</v>
      </c>
      <c r="L1083" s="277">
        <v>1</v>
      </c>
      <c r="M1083" s="1025"/>
      <c r="N1083" s="22">
        <v>6</v>
      </c>
      <c r="O1083" s="20">
        <v>6</v>
      </c>
      <c r="P1083" s="240">
        <v>0</v>
      </c>
      <c r="Q1083" s="240">
        <v>0</v>
      </c>
      <c r="R1083" s="269">
        <v>0</v>
      </c>
      <c r="S1083" s="50"/>
      <c r="T1083" s="227">
        <v>3</v>
      </c>
      <c r="U1083" s="172"/>
      <c r="V1083" s="278">
        <f t="shared" si="9"/>
        <v>0</v>
      </c>
      <c r="W1083" s="738"/>
      <c r="X1083" s="425"/>
    </row>
    <row r="1084" spans="2:24" ht="14.25" customHeight="1">
      <c r="B1084" s="1029">
        <v>201403</v>
      </c>
      <c r="C1084" s="1026" t="s">
        <v>377</v>
      </c>
      <c r="D1084" s="1027" t="s">
        <v>35</v>
      </c>
      <c r="E1084" s="1218" t="s">
        <v>9</v>
      </c>
      <c r="F1084" s="444">
        <v>545.95699999999999</v>
      </c>
      <c r="G1084" s="200">
        <v>263.73</v>
      </c>
      <c r="H1084" s="201">
        <v>231.15</v>
      </c>
      <c r="I1084" s="202">
        <v>18</v>
      </c>
      <c r="J1084" s="203">
        <v>0.18459999999999999</v>
      </c>
      <c r="K1084" s="204">
        <v>13.19</v>
      </c>
      <c r="L1084" s="276">
        <v>1.1100000000000001</v>
      </c>
      <c r="M1084" s="1025"/>
      <c r="N1084" s="205">
        <v>99</v>
      </c>
      <c r="O1084" s="206">
        <v>79</v>
      </c>
      <c r="P1084" s="241">
        <v>17</v>
      </c>
      <c r="Q1084" s="241">
        <v>3</v>
      </c>
      <c r="R1084" s="270">
        <v>1</v>
      </c>
      <c r="S1084" s="210">
        <v>0</v>
      </c>
      <c r="T1084" s="228">
        <v>4</v>
      </c>
      <c r="U1084" s="208">
        <v>4</v>
      </c>
      <c r="V1084" s="209">
        <f t="shared" si="9"/>
        <v>0.2</v>
      </c>
      <c r="W1084" s="738"/>
      <c r="X1084" s="425"/>
    </row>
    <row r="1085" spans="2:24" ht="14.25" customHeight="1">
      <c r="B1085" s="1029">
        <v>201403</v>
      </c>
      <c r="C1085" s="1023" t="s">
        <v>377</v>
      </c>
      <c r="D1085" s="1024" t="s">
        <v>542</v>
      </c>
      <c r="E1085" s="1217" t="s">
        <v>397</v>
      </c>
      <c r="F1085" s="443">
        <v>91.662000000000006</v>
      </c>
      <c r="G1085" s="76">
        <v>20.18</v>
      </c>
      <c r="H1085" s="48">
        <v>20.18</v>
      </c>
      <c r="I1085" s="68">
        <v>1</v>
      </c>
      <c r="J1085" s="21">
        <v>6.4500000000000002E-2</v>
      </c>
      <c r="K1085" s="29">
        <v>10.09</v>
      </c>
      <c r="L1085" s="277">
        <v>2</v>
      </c>
      <c r="M1085" s="1025"/>
      <c r="N1085" s="22">
        <v>18</v>
      </c>
      <c r="O1085" s="20">
        <v>12</v>
      </c>
      <c r="P1085" s="240">
        <v>6</v>
      </c>
      <c r="Q1085" s="240">
        <v>0</v>
      </c>
      <c r="R1085" s="269">
        <v>0</v>
      </c>
      <c r="S1085" s="50">
        <v>2</v>
      </c>
      <c r="T1085" s="227">
        <v>3</v>
      </c>
      <c r="U1085" s="172">
        <v>2</v>
      </c>
      <c r="V1085" s="278">
        <f t="shared" si="9"/>
        <v>0.33333333333333331</v>
      </c>
      <c r="W1085" s="738"/>
      <c r="X1085" s="425"/>
    </row>
    <row r="1086" spans="2:24" ht="14.25" customHeight="1">
      <c r="B1086" s="1029">
        <v>201403</v>
      </c>
      <c r="C1086" s="1026" t="s">
        <v>378</v>
      </c>
      <c r="D1086" s="1027" t="s">
        <v>133</v>
      </c>
      <c r="E1086" s="1218" t="s">
        <v>142</v>
      </c>
      <c r="F1086" s="444">
        <v>613.28700000000003</v>
      </c>
      <c r="G1086" s="200">
        <v>266.57</v>
      </c>
      <c r="H1086" s="201">
        <v>296.36</v>
      </c>
      <c r="I1086" s="202">
        <v>12</v>
      </c>
      <c r="J1086" s="203">
        <v>0.12180000000000001</v>
      </c>
      <c r="K1086" s="204">
        <v>15.68</v>
      </c>
      <c r="L1086" s="276">
        <v>1.42</v>
      </c>
      <c r="M1086" s="1025"/>
      <c r="N1086" s="205">
        <v>94</v>
      </c>
      <c r="O1086" s="206">
        <v>80</v>
      </c>
      <c r="P1086" s="241">
        <v>12</v>
      </c>
      <c r="Q1086" s="241">
        <v>2</v>
      </c>
      <c r="R1086" s="270">
        <v>18</v>
      </c>
      <c r="S1086" s="210">
        <v>1</v>
      </c>
      <c r="T1086" s="228">
        <v>8</v>
      </c>
      <c r="U1086" s="208">
        <v>5</v>
      </c>
      <c r="V1086" s="209">
        <f t="shared" si="9"/>
        <v>0.35714285714285715</v>
      </c>
      <c r="W1086" s="738"/>
      <c r="X1086" s="425"/>
    </row>
    <row r="1087" spans="2:24" ht="14.25" customHeight="1">
      <c r="B1087" s="1029">
        <v>201403</v>
      </c>
      <c r="C1087" s="1023" t="s">
        <v>378</v>
      </c>
      <c r="D1087" s="1024" t="s">
        <v>136</v>
      </c>
      <c r="E1087" s="1217" t="s">
        <v>141</v>
      </c>
      <c r="F1087" s="443">
        <v>209.96600000000001</v>
      </c>
      <c r="G1087" s="76">
        <v>52.41</v>
      </c>
      <c r="H1087" s="48">
        <v>44.01</v>
      </c>
      <c r="I1087" s="68">
        <v>5</v>
      </c>
      <c r="J1087" s="21">
        <v>8.3299999999999999E-2</v>
      </c>
      <c r="K1087" s="29">
        <v>10.48</v>
      </c>
      <c r="L1087" s="277">
        <v>1</v>
      </c>
      <c r="M1087" s="1025"/>
      <c r="N1087" s="22">
        <v>59</v>
      </c>
      <c r="O1087" s="20">
        <v>47</v>
      </c>
      <c r="P1087" s="240">
        <v>9</v>
      </c>
      <c r="Q1087" s="240">
        <v>3</v>
      </c>
      <c r="R1087" s="269">
        <v>3</v>
      </c>
      <c r="S1087" s="50">
        <v>0</v>
      </c>
      <c r="T1087" s="227">
        <v>1</v>
      </c>
      <c r="U1087" s="172">
        <v>1</v>
      </c>
      <c r="V1087" s="278">
        <f t="shared" si="9"/>
        <v>8.3333333333333329E-2</v>
      </c>
      <c r="W1087" s="738"/>
      <c r="X1087" s="425"/>
    </row>
    <row r="1088" spans="2:24" ht="14.25" customHeight="1">
      <c r="B1088" s="1029">
        <v>201403</v>
      </c>
      <c r="C1088" s="1026" t="s">
        <v>378</v>
      </c>
      <c r="D1088" s="1027" t="s">
        <v>131</v>
      </c>
      <c r="E1088" s="1218" t="s">
        <v>140</v>
      </c>
      <c r="F1088" s="444">
        <v>415.702</v>
      </c>
      <c r="G1088" s="200">
        <v>62.5</v>
      </c>
      <c r="H1088" s="201">
        <v>70.180000000000007</v>
      </c>
      <c r="I1088" s="202">
        <v>8</v>
      </c>
      <c r="J1088" s="203">
        <v>7.6600000000000001E-2</v>
      </c>
      <c r="K1088" s="204">
        <v>20.83</v>
      </c>
      <c r="L1088" s="276">
        <v>0.38</v>
      </c>
      <c r="M1088" s="1025"/>
      <c r="N1088" s="205">
        <v>99</v>
      </c>
      <c r="O1088" s="206">
        <v>72</v>
      </c>
      <c r="P1088" s="241">
        <v>17</v>
      </c>
      <c r="Q1088" s="241">
        <v>10</v>
      </c>
      <c r="R1088" s="270">
        <v>23</v>
      </c>
      <c r="S1088" s="210">
        <v>3</v>
      </c>
      <c r="T1088" s="228">
        <v>9</v>
      </c>
      <c r="U1088" s="208">
        <v>5</v>
      </c>
      <c r="V1088" s="209">
        <f t="shared" si="9"/>
        <v>0.18518518518518517</v>
      </c>
      <c r="W1088" s="738"/>
      <c r="X1088" s="425"/>
    </row>
    <row r="1089" spans="2:24" ht="14.25" customHeight="1">
      <c r="B1089" s="1029">
        <v>201403</v>
      </c>
      <c r="C1089" s="1023" t="s">
        <v>378</v>
      </c>
      <c r="D1089" s="1024" t="s">
        <v>130</v>
      </c>
      <c r="E1089" s="1217" t="s">
        <v>139</v>
      </c>
      <c r="F1089" s="443">
        <v>258.32799999999997</v>
      </c>
      <c r="G1089" s="76">
        <v>59.24</v>
      </c>
      <c r="H1089" s="48">
        <v>90.35</v>
      </c>
      <c r="I1089" s="68">
        <v>4</v>
      </c>
      <c r="J1089" s="21">
        <v>5.2999999999999999E-2</v>
      </c>
      <c r="K1089" s="29">
        <v>14.81</v>
      </c>
      <c r="L1089" s="277">
        <v>1</v>
      </c>
      <c r="M1089" s="1025"/>
      <c r="N1089" s="22">
        <v>73</v>
      </c>
      <c r="O1089" s="20">
        <v>58</v>
      </c>
      <c r="P1089" s="240">
        <v>6</v>
      </c>
      <c r="Q1089" s="240">
        <v>9</v>
      </c>
      <c r="R1089" s="269">
        <v>10</v>
      </c>
      <c r="S1089" s="50">
        <v>0</v>
      </c>
      <c r="T1089" s="227">
        <v>5</v>
      </c>
      <c r="U1089" s="172">
        <v>4</v>
      </c>
      <c r="V1089" s="278">
        <f t="shared" si="9"/>
        <v>0.26666666666666666</v>
      </c>
      <c r="W1089" s="738"/>
      <c r="X1089" s="425"/>
    </row>
    <row r="1090" spans="2:24" ht="14.25" customHeight="1">
      <c r="B1090" s="1029">
        <v>201403</v>
      </c>
      <c r="C1090" s="1026" t="s">
        <v>378</v>
      </c>
      <c r="D1090" s="1027" t="s">
        <v>132</v>
      </c>
      <c r="E1090" s="1218" t="s">
        <v>143</v>
      </c>
      <c r="F1090" s="444">
        <v>382.64400000000001</v>
      </c>
      <c r="G1090" s="200">
        <v>120.18</v>
      </c>
      <c r="H1090" s="201">
        <v>163.13999999999999</v>
      </c>
      <c r="I1090" s="202">
        <v>11</v>
      </c>
      <c r="J1090" s="203">
        <v>0.15490000000000001</v>
      </c>
      <c r="K1090" s="204">
        <v>10.02</v>
      </c>
      <c r="L1090" s="276">
        <v>1.0900000000000001</v>
      </c>
      <c r="M1090" s="1025"/>
      <c r="N1090" s="205">
        <v>63</v>
      </c>
      <c r="O1090" s="206">
        <v>47</v>
      </c>
      <c r="P1090" s="241">
        <v>12</v>
      </c>
      <c r="Q1090" s="241">
        <v>4</v>
      </c>
      <c r="R1090" s="270">
        <v>21</v>
      </c>
      <c r="S1090" s="210">
        <v>0</v>
      </c>
      <c r="T1090" s="228">
        <v>5</v>
      </c>
      <c r="U1090" s="208">
        <v>3</v>
      </c>
      <c r="V1090" s="209">
        <f t="shared" si="9"/>
        <v>0.1875</v>
      </c>
      <c r="W1090" s="738"/>
      <c r="X1090" s="425"/>
    </row>
    <row r="1091" spans="2:24" ht="14.25" customHeight="1">
      <c r="B1091" s="1030">
        <v>201402</v>
      </c>
      <c r="C1091" s="1026" t="s">
        <v>377</v>
      </c>
      <c r="D1091" s="1027" t="s">
        <v>64</v>
      </c>
      <c r="E1091" s="1218" t="s">
        <v>65</v>
      </c>
      <c r="F1091" s="444">
        <v>899.077</v>
      </c>
      <c r="G1091" s="200">
        <v>513.07000000000005</v>
      </c>
      <c r="H1091" s="201">
        <v>475.69</v>
      </c>
      <c r="I1091" s="202">
        <v>23</v>
      </c>
      <c r="J1091" s="203">
        <v>0.22220000000000001</v>
      </c>
      <c r="K1091" s="204">
        <v>17.100000000000001</v>
      </c>
      <c r="L1091" s="276">
        <v>1.3</v>
      </c>
      <c r="M1091" s="1025"/>
      <c r="N1091" s="205">
        <v>101</v>
      </c>
      <c r="O1091" s="206">
        <v>77</v>
      </c>
      <c r="P1091" s="241">
        <v>20</v>
      </c>
      <c r="Q1091" s="241">
        <v>4</v>
      </c>
      <c r="R1091" s="270">
        <v>15</v>
      </c>
      <c r="S1091" s="210">
        <v>1</v>
      </c>
      <c r="T1091" s="228">
        <v>9</v>
      </c>
      <c r="U1091" s="208">
        <v>7</v>
      </c>
      <c r="V1091" s="209">
        <f t="shared" si="9"/>
        <v>0.29166666666666669</v>
      </c>
      <c r="W1091" s="738"/>
      <c r="X1091" s="425"/>
    </row>
    <row r="1092" spans="2:24" ht="14.25" customHeight="1">
      <c r="B1092" s="1030">
        <v>201402</v>
      </c>
      <c r="C1092" s="1023" t="s">
        <v>377</v>
      </c>
      <c r="D1092" s="1024" t="s">
        <v>396</v>
      </c>
      <c r="E1092" s="1217" t="s">
        <v>397</v>
      </c>
      <c r="F1092" s="443">
        <v>71.48</v>
      </c>
      <c r="G1092" s="76">
        <v>69.040000000000006</v>
      </c>
      <c r="H1092" s="48">
        <v>20.350000000000001</v>
      </c>
      <c r="I1092" s="68">
        <v>3</v>
      </c>
      <c r="J1092" s="21">
        <v>0.26090000000000002</v>
      </c>
      <c r="K1092" s="29">
        <v>23.01</v>
      </c>
      <c r="L1092" s="277">
        <v>1</v>
      </c>
      <c r="M1092" s="1025"/>
      <c r="N1092" s="22">
        <v>13</v>
      </c>
      <c r="O1092" s="20">
        <v>9</v>
      </c>
      <c r="P1092" s="240">
        <v>4</v>
      </c>
      <c r="Q1092" s="240">
        <v>0</v>
      </c>
      <c r="R1092" s="269">
        <v>0</v>
      </c>
      <c r="S1092" s="50">
        <v>1</v>
      </c>
      <c r="T1092" s="227">
        <v>2</v>
      </c>
      <c r="U1092" s="172">
        <v>1</v>
      </c>
      <c r="V1092" s="278">
        <f t="shared" si="9"/>
        <v>0.25</v>
      </c>
      <c r="W1092" s="738"/>
      <c r="X1092" s="425"/>
    </row>
    <row r="1093" spans="2:24" ht="14.25" customHeight="1">
      <c r="B1093" s="1030">
        <v>201402</v>
      </c>
      <c r="C1093" s="1026" t="s">
        <v>377</v>
      </c>
      <c r="D1093" s="1027" t="s">
        <v>138</v>
      </c>
      <c r="E1093" s="1218" t="s">
        <v>145</v>
      </c>
      <c r="F1093" s="444">
        <v>262.46100000000001</v>
      </c>
      <c r="G1093" s="200">
        <v>121.1</v>
      </c>
      <c r="H1093" s="201">
        <v>153.55000000000001</v>
      </c>
      <c r="I1093" s="202">
        <v>11</v>
      </c>
      <c r="J1093" s="203">
        <v>0.156</v>
      </c>
      <c r="K1093" s="204">
        <v>10.09</v>
      </c>
      <c r="L1093" s="276">
        <v>1.0900000000000001</v>
      </c>
      <c r="M1093" s="1025"/>
      <c r="N1093" s="205">
        <v>62</v>
      </c>
      <c r="O1093" s="206">
        <v>45</v>
      </c>
      <c r="P1093" s="241">
        <v>16</v>
      </c>
      <c r="Q1093" s="241">
        <v>1</v>
      </c>
      <c r="R1093" s="270">
        <v>20</v>
      </c>
      <c r="S1093" s="210">
        <v>0</v>
      </c>
      <c r="T1093" s="228">
        <v>3</v>
      </c>
      <c r="U1093" s="208">
        <v>1</v>
      </c>
      <c r="V1093" s="209">
        <f t="shared" si="9"/>
        <v>5.8823529411764705E-2</v>
      </c>
      <c r="W1093" s="738"/>
      <c r="X1093" s="425"/>
    </row>
    <row r="1094" spans="2:24" ht="14.25" customHeight="1">
      <c r="B1094" s="1030">
        <v>201402</v>
      </c>
      <c r="C1094" s="1023" t="s">
        <v>377</v>
      </c>
      <c r="D1094" s="1024" t="s">
        <v>471</v>
      </c>
      <c r="E1094" s="1218" t="s">
        <v>1664</v>
      </c>
      <c r="F1094" s="443">
        <v>5.8129999999999997</v>
      </c>
      <c r="G1094" s="76">
        <v>5.81</v>
      </c>
      <c r="H1094" s="48">
        <v>5.81</v>
      </c>
      <c r="I1094" s="68">
        <v>1</v>
      </c>
      <c r="J1094" s="21">
        <v>0.33329999999999999</v>
      </c>
      <c r="K1094" s="29">
        <v>5.81</v>
      </c>
      <c r="L1094" s="277">
        <v>1</v>
      </c>
      <c r="M1094" s="1025"/>
      <c r="N1094" s="22">
        <v>3</v>
      </c>
      <c r="O1094" s="20">
        <v>3</v>
      </c>
      <c r="P1094" s="240">
        <v>0</v>
      </c>
      <c r="Q1094" s="240">
        <v>0</v>
      </c>
      <c r="R1094" s="269">
        <v>0</v>
      </c>
      <c r="S1094" s="50"/>
      <c r="T1094" s="227">
        <v>0</v>
      </c>
      <c r="U1094" s="172"/>
      <c r="V1094" s="278">
        <f t="shared" ref="V1094:V1101" si="10">IF((P1094+Q1094)&lt;&gt;0,U1094/(P1094+Q1094),0)</f>
        <v>0</v>
      </c>
      <c r="W1094" s="738"/>
      <c r="X1094" s="425"/>
    </row>
    <row r="1095" spans="2:24" ht="14.25" customHeight="1">
      <c r="B1095" s="1030">
        <v>201402</v>
      </c>
      <c r="C1095" s="1026" t="s">
        <v>377</v>
      </c>
      <c r="D1095" s="1027" t="s">
        <v>35</v>
      </c>
      <c r="E1095" s="1218" t="s">
        <v>9</v>
      </c>
      <c r="F1095" s="444">
        <v>314.80700000000002</v>
      </c>
      <c r="G1095" s="200">
        <v>201.46</v>
      </c>
      <c r="H1095" s="201">
        <v>180.44</v>
      </c>
      <c r="I1095" s="202">
        <v>9</v>
      </c>
      <c r="J1095" s="203">
        <v>9.3799999999999994E-2</v>
      </c>
      <c r="K1095" s="204">
        <v>18.309999999999999</v>
      </c>
      <c r="L1095" s="276">
        <v>1.22</v>
      </c>
      <c r="M1095" s="1025"/>
      <c r="N1095" s="205">
        <v>96</v>
      </c>
      <c r="O1095" s="206">
        <v>75</v>
      </c>
      <c r="P1095" s="241">
        <v>18</v>
      </c>
      <c r="Q1095" s="241">
        <v>3</v>
      </c>
      <c r="R1095" s="270">
        <v>6</v>
      </c>
      <c r="S1095" s="210">
        <v>0</v>
      </c>
      <c r="T1095" s="228">
        <v>6</v>
      </c>
      <c r="U1095" s="208">
        <v>6</v>
      </c>
      <c r="V1095" s="209">
        <f>IF((P1095+Q1095)&lt;&gt;0,U1095/(P1095+Q1095),0)</f>
        <v>0.2857142857142857</v>
      </c>
      <c r="W1095" s="738"/>
      <c r="X1095" s="425"/>
    </row>
    <row r="1096" spans="2:24" ht="14.25" customHeight="1">
      <c r="B1096" s="1030">
        <v>201402</v>
      </c>
      <c r="C1096" s="1023" t="s">
        <v>377</v>
      </c>
      <c r="D1096" s="1024" t="s">
        <v>36</v>
      </c>
      <c r="E1096" s="1217"/>
      <c r="F1096" s="443"/>
      <c r="G1096" s="76">
        <v>0</v>
      </c>
      <c r="H1096" s="48">
        <v>0</v>
      </c>
      <c r="I1096" s="68">
        <v>0</v>
      </c>
      <c r="J1096" s="21">
        <v>0</v>
      </c>
      <c r="K1096" s="29">
        <v>0</v>
      </c>
      <c r="L1096" s="277">
        <v>0</v>
      </c>
      <c r="M1096" s="1025"/>
      <c r="N1096" s="22">
        <v>2</v>
      </c>
      <c r="O1096" s="20">
        <v>1</v>
      </c>
      <c r="P1096" s="240">
        <v>1</v>
      </c>
      <c r="Q1096" s="240">
        <v>0</v>
      </c>
      <c r="R1096" s="269">
        <v>0</v>
      </c>
      <c r="S1096" s="50">
        <v>0</v>
      </c>
      <c r="T1096" s="227">
        <v>0</v>
      </c>
      <c r="U1096" s="172"/>
      <c r="V1096" s="278">
        <f t="shared" si="10"/>
        <v>0</v>
      </c>
      <c r="W1096" s="738"/>
      <c r="X1096" s="425"/>
    </row>
    <row r="1097" spans="2:24" ht="14.25" customHeight="1">
      <c r="B1097" s="1030">
        <v>201402</v>
      </c>
      <c r="C1097" s="1026" t="s">
        <v>378</v>
      </c>
      <c r="D1097" s="1027" t="s">
        <v>133</v>
      </c>
      <c r="E1097" s="1218" t="s">
        <v>142</v>
      </c>
      <c r="F1097" s="444">
        <v>316.92500000000001</v>
      </c>
      <c r="G1097" s="200">
        <v>129.93</v>
      </c>
      <c r="H1097" s="201">
        <v>146.26</v>
      </c>
      <c r="I1097" s="202">
        <v>11</v>
      </c>
      <c r="J1097" s="203">
        <v>0.1043</v>
      </c>
      <c r="K1097" s="204">
        <v>11.81</v>
      </c>
      <c r="L1097" s="276">
        <v>1</v>
      </c>
      <c r="M1097" s="1025"/>
      <c r="N1097" s="205">
        <v>103</v>
      </c>
      <c r="O1097" s="206">
        <v>88</v>
      </c>
      <c r="P1097" s="241">
        <v>13</v>
      </c>
      <c r="Q1097" s="241">
        <v>2</v>
      </c>
      <c r="R1097" s="270">
        <v>10</v>
      </c>
      <c r="S1097" s="210">
        <v>0</v>
      </c>
      <c r="T1097" s="228">
        <v>5</v>
      </c>
      <c r="U1097" s="208">
        <v>4</v>
      </c>
      <c r="V1097" s="209">
        <f>IF((P1097+Q1097)&lt;&gt;0,U1097/(P1097+Q1097),0)</f>
        <v>0.26666666666666666</v>
      </c>
      <c r="W1097" s="738"/>
      <c r="X1097" s="425"/>
    </row>
    <row r="1098" spans="2:24" ht="14.25" customHeight="1">
      <c r="B1098" s="1030">
        <v>201402</v>
      </c>
      <c r="C1098" s="1023" t="s">
        <v>378</v>
      </c>
      <c r="D1098" s="1024" t="s">
        <v>136</v>
      </c>
      <c r="E1098" s="1217" t="s">
        <v>141</v>
      </c>
      <c r="F1098" s="443">
        <v>165.95599999999999</v>
      </c>
      <c r="G1098" s="76">
        <v>131.66999999999999</v>
      </c>
      <c r="H1098" s="48">
        <v>112.59</v>
      </c>
      <c r="I1098" s="68">
        <v>11</v>
      </c>
      <c r="J1098" s="21">
        <v>0.16919999999999999</v>
      </c>
      <c r="K1098" s="29">
        <v>10.97</v>
      </c>
      <c r="L1098" s="277">
        <v>1.0900000000000001</v>
      </c>
      <c r="M1098" s="1025"/>
      <c r="N1098" s="22">
        <v>61</v>
      </c>
      <c r="O1098" s="20">
        <v>46</v>
      </c>
      <c r="P1098" s="240">
        <v>12</v>
      </c>
      <c r="Q1098" s="240">
        <v>3</v>
      </c>
      <c r="R1098" s="269">
        <v>10</v>
      </c>
      <c r="S1098" s="50">
        <v>0</v>
      </c>
      <c r="T1098" s="227">
        <v>2</v>
      </c>
      <c r="U1098" s="172">
        <v>1</v>
      </c>
      <c r="V1098" s="278">
        <f t="shared" si="10"/>
        <v>6.6666666666666666E-2</v>
      </c>
      <c r="W1098" s="738"/>
      <c r="X1098" s="425"/>
    </row>
    <row r="1099" spans="2:24" ht="14.25" customHeight="1">
      <c r="B1099" s="1030">
        <v>201402</v>
      </c>
      <c r="C1099" s="1026" t="s">
        <v>378</v>
      </c>
      <c r="D1099" s="1027" t="s">
        <v>379</v>
      </c>
      <c r="E1099" s="1218" t="s">
        <v>380</v>
      </c>
      <c r="F1099" s="444">
        <v>171.85499999999999</v>
      </c>
      <c r="G1099" s="200">
        <v>154.78</v>
      </c>
      <c r="H1099" s="201">
        <v>131.25</v>
      </c>
      <c r="I1099" s="202">
        <v>7</v>
      </c>
      <c r="J1099" s="203">
        <v>0.56000000000000005</v>
      </c>
      <c r="K1099" s="204">
        <v>15.48</v>
      </c>
      <c r="L1099" s="276">
        <v>1.43</v>
      </c>
      <c r="M1099" s="1025"/>
      <c r="N1099" s="205">
        <v>14</v>
      </c>
      <c r="O1099" s="206">
        <v>10</v>
      </c>
      <c r="P1099" s="241">
        <v>4</v>
      </c>
      <c r="Q1099" s="241">
        <v>0</v>
      </c>
      <c r="R1099" s="270">
        <v>0</v>
      </c>
      <c r="S1099" s="210">
        <v>0</v>
      </c>
      <c r="T1099" s="228">
        <v>3</v>
      </c>
      <c r="U1099" s="208">
        <v>1</v>
      </c>
      <c r="V1099" s="209">
        <f>IF((P1099+Q1099)&lt;&gt;0,U1099/(P1099+Q1099),0)</f>
        <v>0.25</v>
      </c>
      <c r="W1099" s="738"/>
      <c r="X1099" s="425"/>
    </row>
    <row r="1100" spans="2:24" ht="14.25" customHeight="1">
      <c r="B1100" s="1030">
        <v>201402</v>
      </c>
      <c r="C1100" s="1023" t="s">
        <v>378</v>
      </c>
      <c r="D1100" s="1024" t="s">
        <v>131</v>
      </c>
      <c r="E1100" s="1217" t="s">
        <v>140</v>
      </c>
      <c r="F1100" s="443">
        <v>345.51799999999997</v>
      </c>
      <c r="G1100" s="76">
        <v>238.11</v>
      </c>
      <c r="H1100" s="48">
        <v>230.57</v>
      </c>
      <c r="I1100" s="68">
        <v>18</v>
      </c>
      <c r="J1100" s="21">
        <v>0.17910000000000001</v>
      </c>
      <c r="K1100" s="29">
        <v>10.35</v>
      </c>
      <c r="L1100" s="277">
        <v>1.28</v>
      </c>
      <c r="M1100" s="1025"/>
      <c r="N1100" s="22">
        <v>96</v>
      </c>
      <c r="O1100" s="20">
        <v>76</v>
      </c>
      <c r="P1100" s="240">
        <v>10</v>
      </c>
      <c r="Q1100" s="240">
        <v>10</v>
      </c>
      <c r="R1100" s="269">
        <v>17</v>
      </c>
      <c r="S1100" s="50">
        <v>0</v>
      </c>
      <c r="T1100" s="227">
        <v>8</v>
      </c>
      <c r="U1100" s="172">
        <v>4</v>
      </c>
      <c r="V1100" s="278">
        <f t="shared" si="10"/>
        <v>0.2</v>
      </c>
      <c r="W1100" s="738"/>
      <c r="X1100" s="425"/>
    </row>
    <row r="1101" spans="2:24" ht="13.5">
      <c r="B1101" s="1030">
        <v>201402</v>
      </c>
      <c r="C1101" s="1026" t="s">
        <v>378</v>
      </c>
      <c r="D1101" s="1027" t="s">
        <v>130</v>
      </c>
      <c r="E1101" s="1218" t="s">
        <v>139</v>
      </c>
      <c r="F1101" s="444">
        <v>167.977</v>
      </c>
      <c r="G1101" s="200">
        <v>105.77</v>
      </c>
      <c r="H1101" s="201">
        <v>107.03</v>
      </c>
      <c r="I1101" s="202">
        <v>7</v>
      </c>
      <c r="J1101" s="203">
        <v>8.0500000000000002E-2</v>
      </c>
      <c r="K1101" s="204">
        <v>13.22</v>
      </c>
      <c r="L1101" s="276">
        <v>1.1399999999999999</v>
      </c>
      <c r="M1101" s="1025"/>
      <c r="N1101" s="205">
        <v>78</v>
      </c>
      <c r="O1101" s="206">
        <v>63</v>
      </c>
      <c r="P1101" s="241">
        <v>6</v>
      </c>
      <c r="Q1101" s="241">
        <v>9</v>
      </c>
      <c r="R1101" s="270">
        <v>20</v>
      </c>
      <c r="S1101" s="210">
        <v>0</v>
      </c>
      <c r="T1101" s="228">
        <v>2</v>
      </c>
      <c r="U1101" s="208">
        <v>2</v>
      </c>
      <c r="V1101" s="209">
        <f t="shared" si="10"/>
        <v>0.13333333333333333</v>
      </c>
      <c r="W1101" s="738"/>
      <c r="X1101" s="425"/>
    </row>
    <row r="1102" spans="2:24" ht="13.5">
      <c r="B1102" s="1030">
        <v>201402</v>
      </c>
      <c r="C1102" s="1023" t="s">
        <v>378</v>
      </c>
      <c r="D1102" s="1024" t="s">
        <v>132</v>
      </c>
      <c r="E1102" s="1217" t="s">
        <v>143</v>
      </c>
      <c r="F1102" s="443">
        <v>219.5</v>
      </c>
      <c r="G1102" s="76">
        <v>185.55</v>
      </c>
      <c r="H1102" s="48">
        <v>183.1</v>
      </c>
      <c r="I1102" s="68">
        <v>11</v>
      </c>
      <c r="J1102" s="21">
        <v>0.1366</v>
      </c>
      <c r="K1102" s="29">
        <v>12.37</v>
      </c>
      <c r="L1102" s="277">
        <v>1.36</v>
      </c>
      <c r="M1102" s="1025"/>
      <c r="N1102" s="22">
        <v>79</v>
      </c>
      <c r="O1102" s="20">
        <v>64</v>
      </c>
      <c r="P1102" s="240">
        <v>12</v>
      </c>
      <c r="Q1102" s="240">
        <v>3</v>
      </c>
      <c r="R1102" s="269">
        <v>9</v>
      </c>
      <c r="S1102" s="50">
        <v>0</v>
      </c>
      <c r="T1102" s="227">
        <v>6</v>
      </c>
      <c r="U1102" s="172">
        <v>3</v>
      </c>
      <c r="V1102" s="278">
        <f>IF((P1102+Q1102)&lt;&gt;0,U1102/(P1102+Q1102),0)</f>
        <v>0.2</v>
      </c>
      <c r="W1102" s="738"/>
      <c r="X1102" s="425"/>
    </row>
    <row r="1103" spans="2:24" ht="13.5">
      <c r="B1103" s="1031">
        <v>201401</v>
      </c>
      <c r="C1103" s="1023" t="s">
        <v>377</v>
      </c>
      <c r="D1103" s="1024" t="s">
        <v>64</v>
      </c>
      <c r="E1103" s="1217" t="s">
        <v>65</v>
      </c>
      <c r="F1103" s="443">
        <f>H1103</f>
        <v>423.38</v>
      </c>
      <c r="G1103" s="76">
        <v>433.96</v>
      </c>
      <c r="H1103" s="48">
        <v>423.38</v>
      </c>
      <c r="I1103" s="68">
        <v>24</v>
      </c>
      <c r="J1103" s="21">
        <v>0.22969999999999999</v>
      </c>
      <c r="K1103" s="29">
        <v>18.87</v>
      </c>
      <c r="L1103" s="277">
        <v>0.96</v>
      </c>
      <c r="M1103" s="1025"/>
      <c r="N1103" s="22">
        <v>106</v>
      </c>
      <c r="O1103" s="20">
        <v>80</v>
      </c>
      <c r="P1103" s="240">
        <v>22</v>
      </c>
      <c r="Q1103" s="240">
        <v>4</v>
      </c>
      <c r="R1103" s="269">
        <v>5</v>
      </c>
      <c r="S1103" s="50">
        <v>0</v>
      </c>
      <c r="T1103" s="227">
        <v>8</v>
      </c>
      <c r="U1103" s="172">
        <v>5</v>
      </c>
      <c r="V1103" s="278">
        <f t="shared" ref="V1103:V1114" si="11">IF((P1103+Q1103)&lt;&gt;0,U1103/(P1103+Q1103),0)</f>
        <v>0.19230769230769232</v>
      </c>
      <c r="W1103" s="738"/>
      <c r="X1103" s="425"/>
    </row>
    <row r="1104" spans="2:24" ht="13.5">
      <c r="B1104" s="1031">
        <v>201401</v>
      </c>
      <c r="C1104" s="1026" t="s">
        <v>377</v>
      </c>
      <c r="D1104" s="1027" t="s">
        <v>396</v>
      </c>
      <c r="E1104" s="1218" t="s">
        <v>397</v>
      </c>
      <c r="F1104" s="444">
        <f>H1104</f>
        <v>51.13</v>
      </c>
      <c r="G1104" s="200">
        <v>76.52</v>
      </c>
      <c r="H1104" s="201">
        <v>51.13</v>
      </c>
      <c r="I1104" s="202">
        <v>5</v>
      </c>
      <c r="J1104" s="203">
        <v>0.5</v>
      </c>
      <c r="K1104" s="204">
        <v>15.3</v>
      </c>
      <c r="L1104" s="276">
        <v>1</v>
      </c>
      <c r="M1104" s="1025"/>
      <c r="N1104" s="205">
        <v>10</v>
      </c>
      <c r="O1104" s="206">
        <v>7</v>
      </c>
      <c r="P1104" s="241">
        <v>3</v>
      </c>
      <c r="Q1104" s="241">
        <v>0</v>
      </c>
      <c r="R1104" s="270">
        <v>0</v>
      </c>
      <c r="S1104" s="210">
        <v>0</v>
      </c>
      <c r="T1104" s="228">
        <v>0</v>
      </c>
      <c r="U1104" s="208"/>
      <c r="V1104" s="209">
        <f t="shared" si="11"/>
        <v>0</v>
      </c>
      <c r="W1104" s="738"/>
      <c r="X1104" s="425"/>
    </row>
    <row r="1105" spans="2:24" ht="13.5">
      <c r="B1105" s="1031">
        <v>201401</v>
      </c>
      <c r="C1105" s="1023" t="s">
        <v>377</v>
      </c>
      <c r="D1105" s="1024" t="s">
        <v>138</v>
      </c>
      <c r="E1105" s="1217" t="s">
        <v>145</v>
      </c>
      <c r="F1105" s="443">
        <f>H1105</f>
        <v>108.91</v>
      </c>
      <c r="G1105" s="76">
        <v>119.39</v>
      </c>
      <c r="H1105" s="48">
        <v>108.91</v>
      </c>
      <c r="I1105" s="68">
        <v>7</v>
      </c>
      <c r="J1105" s="21">
        <v>0.12959999999999999</v>
      </c>
      <c r="K1105" s="29">
        <v>17.059999999999999</v>
      </c>
      <c r="L1105" s="277">
        <v>1</v>
      </c>
      <c r="M1105" s="1025"/>
      <c r="N1105" s="22">
        <v>52</v>
      </c>
      <c r="O1105" s="20">
        <v>37</v>
      </c>
      <c r="P1105" s="240">
        <v>14</v>
      </c>
      <c r="Q1105" s="240">
        <v>1</v>
      </c>
      <c r="R1105" s="269">
        <v>4</v>
      </c>
      <c r="S1105" s="50">
        <v>0</v>
      </c>
      <c r="T1105" s="227">
        <v>0</v>
      </c>
      <c r="U1105" s="172"/>
      <c r="V1105" s="278">
        <f t="shared" si="11"/>
        <v>0</v>
      </c>
      <c r="W1105" s="738"/>
      <c r="X1105" s="425"/>
    </row>
    <row r="1106" spans="2:24" ht="13.5">
      <c r="B1106" s="1031">
        <v>201401</v>
      </c>
      <c r="C1106" s="1026" t="s">
        <v>377</v>
      </c>
      <c r="D1106" s="1027" t="s">
        <v>471</v>
      </c>
      <c r="E1106" s="1218" t="s">
        <v>1664</v>
      </c>
      <c r="F1106" s="444">
        <f>H1106</f>
        <v>0</v>
      </c>
      <c r="G1106" s="200">
        <v>0</v>
      </c>
      <c r="H1106" s="201">
        <v>0</v>
      </c>
      <c r="I1106" s="202">
        <v>0</v>
      </c>
      <c r="J1106" s="203">
        <v>0</v>
      </c>
      <c r="K1106" s="204">
        <v>0</v>
      </c>
      <c r="L1106" s="276">
        <v>0</v>
      </c>
      <c r="M1106" s="1025"/>
      <c r="N1106" s="205">
        <v>3</v>
      </c>
      <c r="O1106" s="206">
        <v>3</v>
      </c>
      <c r="P1106" s="241">
        <v>0</v>
      </c>
      <c r="Q1106" s="241">
        <v>0</v>
      </c>
      <c r="R1106" s="270">
        <v>0</v>
      </c>
      <c r="S1106" s="210"/>
      <c r="T1106" s="228">
        <v>3</v>
      </c>
      <c r="U1106" s="208"/>
      <c r="V1106" s="209">
        <f t="shared" si="11"/>
        <v>0</v>
      </c>
      <c r="W1106" s="738"/>
      <c r="X1106" s="425"/>
    </row>
    <row r="1107" spans="2:24" ht="13.5">
      <c r="B1107" s="1031">
        <v>201401</v>
      </c>
      <c r="C1107" s="1023" t="s">
        <v>377</v>
      </c>
      <c r="D1107" s="1024" t="s">
        <v>35</v>
      </c>
      <c r="E1107" s="1217" t="s">
        <v>9</v>
      </c>
      <c r="F1107" s="443">
        <f>H1107</f>
        <v>134.36000000000001</v>
      </c>
      <c r="G1107" s="76">
        <v>162.96</v>
      </c>
      <c r="H1107" s="48">
        <v>134.36000000000001</v>
      </c>
      <c r="I1107" s="68">
        <v>10</v>
      </c>
      <c r="J1107" s="21">
        <v>0.1036</v>
      </c>
      <c r="K1107" s="29">
        <v>13.58</v>
      </c>
      <c r="L1107" s="277">
        <v>1.2</v>
      </c>
      <c r="M1107" s="1025"/>
      <c r="N1107" s="22">
        <v>96</v>
      </c>
      <c r="O1107" s="20">
        <v>74</v>
      </c>
      <c r="P1107" s="240">
        <v>19</v>
      </c>
      <c r="Q1107" s="240">
        <v>3</v>
      </c>
      <c r="R1107" s="269">
        <v>5</v>
      </c>
      <c r="S1107" s="50">
        <v>0</v>
      </c>
      <c r="T1107" s="227">
        <v>4</v>
      </c>
      <c r="U1107" s="172">
        <v>4</v>
      </c>
      <c r="V1107" s="278">
        <f t="shared" si="11"/>
        <v>0.18181818181818182</v>
      </c>
      <c r="W1107" s="738"/>
      <c r="X1107" s="425"/>
    </row>
    <row r="1108" spans="2:24" ht="13.5">
      <c r="B1108" s="1031">
        <v>201401</v>
      </c>
      <c r="C1108" s="1026" t="s">
        <v>377</v>
      </c>
      <c r="D1108" s="1027" t="s">
        <v>36</v>
      </c>
      <c r="E1108" s="1218"/>
      <c r="F1108" s="444"/>
      <c r="G1108" s="200">
        <v>0</v>
      </c>
      <c r="H1108" s="201">
        <v>0</v>
      </c>
      <c r="I1108" s="202">
        <v>0</v>
      </c>
      <c r="J1108" s="203">
        <v>0</v>
      </c>
      <c r="K1108" s="204">
        <v>0</v>
      </c>
      <c r="L1108" s="276">
        <v>0</v>
      </c>
      <c r="M1108" s="1025"/>
      <c r="N1108" s="205">
        <v>2</v>
      </c>
      <c r="O1108" s="206">
        <v>1</v>
      </c>
      <c r="P1108" s="241">
        <v>1</v>
      </c>
      <c r="Q1108" s="241">
        <v>0</v>
      </c>
      <c r="R1108" s="270">
        <v>0</v>
      </c>
      <c r="S1108" s="210">
        <v>0</v>
      </c>
      <c r="T1108" s="228">
        <v>0</v>
      </c>
      <c r="U1108" s="208"/>
      <c r="V1108" s="209">
        <f t="shared" si="11"/>
        <v>0</v>
      </c>
      <c r="W1108" s="738"/>
      <c r="X1108" s="425"/>
    </row>
    <row r="1109" spans="2:24" ht="13.5">
      <c r="B1109" s="1031">
        <v>201401</v>
      </c>
      <c r="C1109" s="1023" t="s">
        <v>378</v>
      </c>
      <c r="D1109" s="1024" t="s">
        <v>133</v>
      </c>
      <c r="E1109" s="1217" t="s">
        <v>142</v>
      </c>
      <c r="F1109" s="443">
        <f t="shared" ref="F1109:F1114" si="12">H1109</f>
        <v>170.67</v>
      </c>
      <c r="G1109" s="76">
        <v>170.67</v>
      </c>
      <c r="H1109" s="48">
        <v>170.67</v>
      </c>
      <c r="I1109" s="68">
        <v>8</v>
      </c>
      <c r="J1109" s="21">
        <v>7.51E-2</v>
      </c>
      <c r="K1109" s="29">
        <v>13.13</v>
      </c>
      <c r="L1109" s="277">
        <v>1.63</v>
      </c>
      <c r="M1109" s="1025"/>
      <c r="N1109" s="22">
        <v>108</v>
      </c>
      <c r="O1109" s="20">
        <v>93</v>
      </c>
      <c r="P1109" s="240">
        <v>13</v>
      </c>
      <c r="Q1109" s="240">
        <v>2</v>
      </c>
      <c r="R1109" s="269">
        <v>9</v>
      </c>
      <c r="S1109" s="50">
        <v>2</v>
      </c>
      <c r="T1109" s="227">
        <v>10</v>
      </c>
      <c r="U1109" s="172">
        <v>5</v>
      </c>
      <c r="V1109" s="278">
        <f t="shared" si="11"/>
        <v>0.33333333333333331</v>
      </c>
      <c r="W1109" s="738"/>
      <c r="X1109" s="425"/>
    </row>
    <row r="1110" spans="2:24" ht="13.5">
      <c r="B1110" s="1031">
        <v>201401</v>
      </c>
      <c r="C1110" s="1026" t="s">
        <v>378</v>
      </c>
      <c r="D1110" s="1027" t="s">
        <v>136</v>
      </c>
      <c r="E1110" s="1218" t="s">
        <v>141</v>
      </c>
      <c r="F1110" s="444">
        <f t="shared" si="12"/>
        <v>53.37</v>
      </c>
      <c r="G1110" s="200">
        <v>53.37</v>
      </c>
      <c r="H1110" s="201">
        <v>53.37</v>
      </c>
      <c r="I1110" s="202">
        <v>4</v>
      </c>
      <c r="J1110" s="203">
        <v>5.9299999999999999E-2</v>
      </c>
      <c r="K1110" s="204">
        <v>13.34</v>
      </c>
      <c r="L1110" s="276">
        <v>1</v>
      </c>
      <c r="M1110" s="1025"/>
      <c r="N1110" s="205">
        <v>69</v>
      </c>
      <c r="O1110" s="206">
        <v>54</v>
      </c>
      <c r="P1110" s="241">
        <v>12</v>
      </c>
      <c r="Q1110" s="241">
        <v>3</v>
      </c>
      <c r="R1110" s="270">
        <v>2</v>
      </c>
      <c r="S1110" s="210">
        <v>1</v>
      </c>
      <c r="T1110" s="228">
        <v>4</v>
      </c>
      <c r="U1110" s="208">
        <v>4</v>
      </c>
      <c r="V1110" s="209">
        <f t="shared" si="11"/>
        <v>0.26666666666666666</v>
      </c>
      <c r="W1110" s="738"/>
      <c r="X1110" s="425"/>
    </row>
    <row r="1111" spans="2:24" ht="13.5">
      <c r="B1111" s="1031">
        <v>201401</v>
      </c>
      <c r="C1111" s="1023" t="s">
        <v>378</v>
      </c>
      <c r="D1111" s="1024" t="s">
        <v>379</v>
      </c>
      <c r="E1111" s="1217" t="s">
        <v>380</v>
      </c>
      <c r="F1111" s="443">
        <f t="shared" si="12"/>
        <v>40.61</v>
      </c>
      <c r="G1111" s="76">
        <v>48.54</v>
      </c>
      <c r="H1111" s="48">
        <v>40.61</v>
      </c>
      <c r="I1111" s="68">
        <v>2</v>
      </c>
      <c r="J1111" s="21">
        <v>0.21049999999999999</v>
      </c>
      <c r="K1111" s="29">
        <v>16.18</v>
      </c>
      <c r="L1111" s="277">
        <v>1.5</v>
      </c>
      <c r="M1111" s="1025"/>
      <c r="N1111" s="22">
        <v>11</v>
      </c>
      <c r="O1111" s="20">
        <v>7</v>
      </c>
      <c r="P1111" s="240">
        <v>4</v>
      </c>
      <c r="Q1111" s="240">
        <v>0</v>
      </c>
      <c r="R1111" s="269">
        <v>0</v>
      </c>
      <c r="S1111" s="50">
        <v>1</v>
      </c>
      <c r="T1111" s="227">
        <v>2</v>
      </c>
      <c r="U1111" s="172">
        <v>2</v>
      </c>
      <c r="V1111" s="278">
        <f t="shared" si="11"/>
        <v>0.5</v>
      </c>
      <c r="W1111" s="738"/>
      <c r="X1111" s="425"/>
    </row>
    <row r="1112" spans="2:24" ht="13.5">
      <c r="B1112" s="1031">
        <v>201401</v>
      </c>
      <c r="C1112" s="1026" t="s">
        <v>378</v>
      </c>
      <c r="D1112" s="1027" t="s">
        <v>131</v>
      </c>
      <c r="E1112" s="1218" t="s">
        <v>140</v>
      </c>
      <c r="F1112" s="444">
        <f t="shared" si="12"/>
        <v>114.95</v>
      </c>
      <c r="G1112" s="200">
        <v>129.94999999999999</v>
      </c>
      <c r="H1112" s="201">
        <v>114.95</v>
      </c>
      <c r="I1112" s="202">
        <v>8</v>
      </c>
      <c r="J1112" s="203">
        <v>7.6899999999999996E-2</v>
      </c>
      <c r="K1112" s="204">
        <v>14.44</v>
      </c>
      <c r="L1112" s="276">
        <v>1.1299999999999999</v>
      </c>
      <c r="M1112" s="1025"/>
      <c r="N1112" s="205">
        <v>105</v>
      </c>
      <c r="O1112" s="206">
        <v>87</v>
      </c>
      <c r="P1112" s="241">
        <v>11</v>
      </c>
      <c r="Q1112" s="241">
        <v>7</v>
      </c>
      <c r="R1112" s="270">
        <v>3</v>
      </c>
      <c r="S1112" s="210">
        <v>0</v>
      </c>
      <c r="T1112" s="228">
        <v>5</v>
      </c>
      <c r="U1112" s="208">
        <v>3</v>
      </c>
      <c r="V1112" s="209">
        <f t="shared" si="11"/>
        <v>0.16666666666666666</v>
      </c>
      <c r="W1112" s="738"/>
      <c r="X1112" s="425"/>
    </row>
    <row r="1113" spans="2:24" ht="13.5">
      <c r="B1113" s="1031">
        <v>201401</v>
      </c>
      <c r="C1113" s="1023" t="s">
        <v>378</v>
      </c>
      <c r="D1113" s="1024" t="s">
        <v>130</v>
      </c>
      <c r="E1113" s="1217" t="s">
        <v>139</v>
      </c>
      <c r="F1113" s="443">
        <f t="shared" si="12"/>
        <v>60.95</v>
      </c>
      <c r="G1113" s="76">
        <v>71.290000000000006</v>
      </c>
      <c r="H1113" s="48">
        <v>60.95</v>
      </c>
      <c r="I1113" s="68">
        <v>3</v>
      </c>
      <c r="J1113" s="21">
        <v>3.0499999999999999E-2</v>
      </c>
      <c r="K1113" s="29">
        <v>23.76</v>
      </c>
      <c r="L1113" s="277">
        <v>1</v>
      </c>
      <c r="M1113" s="1025"/>
      <c r="N1113" s="22">
        <v>96</v>
      </c>
      <c r="O1113" s="20">
        <v>79</v>
      </c>
      <c r="P1113" s="240">
        <v>8</v>
      </c>
      <c r="Q1113" s="240">
        <v>9</v>
      </c>
      <c r="R1113" s="269">
        <v>13</v>
      </c>
      <c r="S1113" s="50">
        <v>0</v>
      </c>
      <c r="T1113" s="227">
        <v>8</v>
      </c>
      <c r="U1113" s="172">
        <v>5</v>
      </c>
      <c r="V1113" s="278">
        <f t="shared" si="11"/>
        <v>0.29411764705882354</v>
      </c>
      <c r="W1113" s="738"/>
      <c r="X1113" s="425"/>
    </row>
    <row r="1114" spans="2:24" ht="13.5">
      <c r="B1114" s="1031">
        <v>201401</v>
      </c>
      <c r="C1114" s="1026" t="s">
        <v>378</v>
      </c>
      <c r="D1114" s="1027" t="s">
        <v>132</v>
      </c>
      <c r="E1114" s="1218" t="s">
        <v>143</v>
      </c>
      <c r="F1114" s="444">
        <f t="shared" si="12"/>
        <v>36.4</v>
      </c>
      <c r="G1114" s="200">
        <v>43.16</v>
      </c>
      <c r="H1114" s="201">
        <v>36.4</v>
      </c>
      <c r="I1114" s="202">
        <v>5</v>
      </c>
      <c r="J1114" s="203">
        <v>5.4600000000000003E-2</v>
      </c>
      <c r="K1114" s="204">
        <v>10.79</v>
      </c>
      <c r="L1114" s="276">
        <v>0.8</v>
      </c>
      <c r="M1114" s="1025"/>
      <c r="N1114" s="205">
        <v>82</v>
      </c>
      <c r="O1114" s="206">
        <v>66</v>
      </c>
      <c r="P1114" s="241">
        <v>13</v>
      </c>
      <c r="Q1114" s="241">
        <v>3</v>
      </c>
      <c r="R1114" s="270">
        <v>21</v>
      </c>
      <c r="S1114" s="210">
        <v>0</v>
      </c>
      <c r="T1114" s="228">
        <v>2</v>
      </c>
      <c r="U1114" s="208">
        <v>2</v>
      </c>
      <c r="V1114" s="209">
        <f t="shared" si="11"/>
        <v>0.125</v>
      </c>
      <c r="W1114" s="738"/>
      <c r="X1114" s="425"/>
    </row>
    <row r="1115" spans="2:24" ht="13.5">
      <c r="B1115" s="1029">
        <v>201312</v>
      </c>
      <c r="C1115" s="1026" t="s">
        <v>377</v>
      </c>
      <c r="D1115" s="1027" t="s">
        <v>64</v>
      </c>
      <c r="E1115" s="1218" t="s">
        <v>65</v>
      </c>
      <c r="F1115" s="444">
        <v>2931.598</v>
      </c>
      <c r="G1115" s="200">
        <v>584.17999999999995</v>
      </c>
      <c r="H1115" s="201">
        <v>488.79</v>
      </c>
      <c r="I1115" s="202">
        <v>28</v>
      </c>
      <c r="J1115" s="203">
        <v>0.29020000000000001</v>
      </c>
      <c r="K1115" s="204">
        <v>12.17</v>
      </c>
      <c r="L1115" s="276">
        <v>1.71</v>
      </c>
      <c r="M1115" s="1025"/>
      <c r="N1115" s="205">
        <v>103</v>
      </c>
      <c r="O1115" s="206">
        <v>77</v>
      </c>
      <c r="P1115" s="241">
        <v>22</v>
      </c>
      <c r="Q1115" s="241">
        <v>4</v>
      </c>
      <c r="R1115" s="270">
        <v>0</v>
      </c>
      <c r="S1115" s="210">
        <v>2</v>
      </c>
      <c r="T1115" s="228">
        <v>11</v>
      </c>
      <c r="U1115" s="208">
        <v>8</v>
      </c>
      <c r="V1115" s="209">
        <f t="shared" ref="V1115:V1125" si="13">IF((P1115+Q1115)&lt;&gt;0,U1115/(P1115+Q1115),0)</f>
        <v>0.30769230769230771</v>
      </c>
      <c r="W1115" s="738"/>
      <c r="X1115" s="425"/>
    </row>
    <row r="1116" spans="2:24" ht="13.5">
      <c r="B1116" s="1029">
        <v>201312</v>
      </c>
      <c r="C1116" s="1023" t="s">
        <v>377</v>
      </c>
      <c r="D1116" s="1024" t="s">
        <v>396</v>
      </c>
      <c r="E1116" s="1217" t="s">
        <v>397</v>
      </c>
      <c r="F1116" s="443">
        <v>33.549999999999997</v>
      </c>
      <c r="G1116" s="76">
        <v>43.74</v>
      </c>
      <c r="H1116" s="48">
        <v>33.549999999999997</v>
      </c>
      <c r="I1116" s="68">
        <v>3</v>
      </c>
      <c r="J1116" s="21">
        <v>0.6</v>
      </c>
      <c r="K1116" s="29">
        <v>14.58</v>
      </c>
      <c r="L1116" s="277">
        <v>1</v>
      </c>
      <c r="M1116" s="1025"/>
      <c r="N1116" s="22">
        <v>10</v>
      </c>
      <c r="O1116" s="20">
        <v>7</v>
      </c>
      <c r="P1116" s="240">
        <v>3</v>
      </c>
      <c r="Q1116" s="240">
        <v>0</v>
      </c>
      <c r="R1116" s="269">
        <v>0</v>
      </c>
      <c r="S1116" s="50">
        <v>3</v>
      </c>
      <c r="T1116" s="227">
        <v>7</v>
      </c>
      <c r="U1116" s="172">
        <v>3</v>
      </c>
      <c r="V1116" s="278">
        <f t="shared" si="13"/>
        <v>1</v>
      </c>
      <c r="W1116" s="738"/>
      <c r="X1116" s="425"/>
    </row>
    <row r="1117" spans="2:24" ht="13.5">
      <c r="B1117" s="1029">
        <v>201312</v>
      </c>
      <c r="C1117" s="1026" t="s">
        <v>377</v>
      </c>
      <c r="D1117" s="1027" t="s">
        <v>138</v>
      </c>
      <c r="E1117" s="1218" t="s">
        <v>145</v>
      </c>
      <c r="F1117" s="444">
        <v>868.80200000000013</v>
      </c>
      <c r="G1117" s="200">
        <v>238.54</v>
      </c>
      <c r="H1117" s="201">
        <v>217.96</v>
      </c>
      <c r="I1117" s="202">
        <v>12</v>
      </c>
      <c r="J1117" s="203">
        <v>0.23300000000000001</v>
      </c>
      <c r="K1117" s="204">
        <v>14.91</v>
      </c>
      <c r="L1117" s="276">
        <v>1.33</v>
      </c>
      <c r="M1117" s="1025"/>
      <c r="N1117" s="205">
        <v>56</v>
      </c>
      <c r="O1117" s="206">
        <v>41</v>
      </c>
      <c r="P1117" s="241">
        <v>14</v>
      </c>
      <c r="Q1117" s="241">
        <v>1</v>
      </c>
      <c r="R1117" s="270">
        <v>0</v>
      </c>
      <c r="S1117" s="210">
        <v>4</v>
      </c>
      <c r="T1117" s="228">
        <v>5</v>
      </c>
      <c r="U1117" s="208">
        <v>3</v>
      </c>
      <c r="V1117" s="209">
        <f t="shared" si="13"/>
        <v>0.2</v>
      </c>
      <c r="W1117" s="738"/>
      <c r="X1117" s="425"/>
    </row>
    <row r="1118" spans="2:24" ht="13.5">
      <c r="B1118" s="1029">
        <v>201312</v>
      </c>
      <c r="C1118" s="1023" t="s">
        <v>377</v>
      </c>
      <c r="D1118" s="1024" t="s">
        <v>35</v>
      </c>
      <c r="E1118" s="1217" t="s">
        <v>9</v>
      </c>
      <c r="F1118" s="443">
        <v>2120.9629999999997</v>
      </c>
      <c r="G1118" s="76">
        <v>342</v>
      </c>
      <c r="H1118" s="48">
        <v>352.99</v>
      </c>
      <c r="I1118" s="68">
        <v>7</v>
      </c>
      <c r="J1118" s="21">
        <v>0.14430000000000001</v>
      </c>
      <c r="K1118" s="29">
        <v>17.100000000000001</v>
      </c>
      <c r="L1118" s="277">
        <v>2.86</v>
      </c>
      <c r="M1118" s="1025"/>
      <c r="N1118" s="22">
        <v>53</v>
      </c>
      <c r="O1118" s="20">
        <v>41</v>
      </c>
      <c r="P1118" s="240">
        <v>10</v>
      </c>
      <c r="Q1118" s="240">
        <v>2</v>
      </c>
      <c r="R1118" s="269">
        <v>0</v>
      </c>
      <c r="S1118" s="50">
        <v>1</v>
      </c>
      <c r="T1118" s="227">
        <v>8</v>
      </c>
      <c r="U1118" s="172">
        <v>5</v>
      </c>
      <c r="V1118" s="278">
        <f t="shared" si="13"/>
        <v>0.41666666666666669</v>
      </c>
      <c r="W1118" s="738"/>
      <c r="X1118" s="425"/>
    </row>
    <row r="1119" spans="2:24" ht="13.5">
      <c r="B1119" s="1029">
        <v>201312</v>
      </c>
      <c r="C1119" s="1026" t="s">
        <v>377</v>
      </c>
      <c r="D1119" s="1027" t="s">
        <v>36</v>
      </c>
      <c r="E1119" s="1218"/>
      <c r="F1119" s="444">
        <v>426.59199999999998</v>
      </c>
      <c r="G1119" s="200">
        <v>0</v>
      </c>
      <c r="H1119" s="201">
        <v>0</v>
      </c>
      <c r="I1119" s="202">
        <v>0</v>
      </c>
      <c r="J1119" s="203">
        <v>0</v>
      </c>
      <c r="K1119" s="204">
        <v>0</v>
      </c>
      <c r="L1119" s="276">
        <v>0</v>
      </c>
      <c r="M1119" s="1025"/>
      <c r="N1119" s="205">
        <v>2</v>
      </c>
      <c r="O1119" s="206">
        <v>1</v>
      </c>
      <c r="P1119" s="241">
        <v>1</v>
      </c>
      <c r="Q1119" s="241">
        <v>0</v>
      </c>
      <c r="R1119" s="270">
        <v>0</v>
      </c>
      <c r="S1119" s="210">
        <v>0</v>
      </c>
      <c r="T1119" s="228">
        <v>0</v>
      </c>
      <c r="U1119" s="208"/>
      <c r="V1119" s="209">
        <f t="shared" si="13"/>
        <v>0</v>
      </c>
      <c r="W1119" s="738"/>
      <c r="X1119" s="425"/>
    </row>
    <row r="1120" spans="2:24" ht="13.5">
      <c r="B1120" s="1029">
        <v>201312</v>
      </c>
      <c r="C1120" s="1023" t="s">
        <v>378</v>
      </c>
      <c r="D1120" s="1024" t="s">
        <v>133</v>
      </c>
      <c r="E1120" s="1217" t="s">
        <v>142</v>
      </c>
      <c r="F1120" s="443">
        <v>2045.0749999999998</v>
      </c>
      <c r="G1120" s="76">
        <v>525.65</v>
      </c>
      <c r="H1120" s="48">
        <v>520.57000000000005</v>
      </c>
      <c r="I1120" s="68">
        <v>15</v>
      </c>
      <c r="J1120" s="21">
        <v>0.18179999999999999</v>
      </c>
      <c r="K1120" s="29">
        <v>19.47</v>
      </c>
      <c r="L1120" s="277">
        <v>1.8</v>
      </c>
      <c r="M1120" s="1025"/>
      <c r="N1120" s="22">
        <v>105</v>
      </c>
      <c r="O1120" s="20">
        <v>90</v>
      </c>
      <c r="P1120" s="240">
        <v>15</v>
      </c>
      <c r="Q1120" s="240">
        <v>0</v>
      </c>
      <c r="R1120" s="269">
        <v>2</v>
      </c>
      <c r="S1120" s="50">
        <v>0</v>
      </c>
      <c r="T1120" s="227">
        <v>47</v>
      </c>
      <c r="U1120" s="172">
        <v>8</v>
      </c>
      <c r="V1120" s="278">
        <f t="shared" si="13"/>
        <v>0.53333333333333333</v>
      </c>
      <c r="W1120" s="738"/>
      <c r="X1120" s="425"/>
    </row>
    <row r="1121" spans="2:24" ht="13.5">
      <c r="B1121" s="1029">
        <v>201312</v>
      </c>
      <c r="C1121" s="1026" t="s">
        <v>378</v>
      </c>
      <c r="D1121" s="1027" t="s">
        <v>136</v>
      </c>
      <c r="E1121" s="1218" t="s">
        <v>141</v>
      </c>
      <c r="F1121" s="444">
        <v>1559.5969999999998</v>
      </c>
      <c r="G1121" s="200">
        <v>352.49</v>
      </c>
      <c r="H1121" s="201">
        <v>290.14999999999998</v>
      </c>
      <c r="I1121" s="202">
        <v>19</v>
      </c>
      <c r="J1121" s="203">
        <v>0.30399999999999999</v>
      </c>
      <c r="K1121" s="204">
        <v>13.06</v>
      </c>
      <c r="L1121" s="276">
        <v>1.42</v>
      </c>
      <c r="M1121" s="1025"/>
      <c r="N1121" s="205">
        <v>66</v>
      </c>
      <c r="O1121" s="206">
        <v>54</v>
      </c>
      <c r="P1121" s="241">
        <v>11</v>
      </c>
      <c r="Q1121" s="241">
        <v>1</v>
      </c>
      <c r="R1121" s="270">
        <v>1</v>
      </c>
      <c r="S1121" s="210">
        <v>0</v>
      </c>
      <c r="T1121" s="228">
        <v>8</v>
      </c>
      <c r="U1121" s="208">
        <v>4</v>
      </c>
      <c r="V1121" s="209">
        <f t="shared" si="13"/>
        <v>0.33333333333333331</v>
      </c>
      <c r="W1121" s="738"/>
      <c r="X1121" s="425"/>
    </row>
    <row r="1122" spans="2:24" ht="13.5">
      <c r="B1122" s="1029">
        <v>201312</v>
      </c>
      <c r="C1122" s="1023" t="s">
        <v>378</v>
      </c>
      <c r="D1122" s="1024" t="s">
        <v>379</v>
      </c>
      <c r="E1122" s="1217" t="s">
        <v>380</v>
      </c>
      <c r="F1122" s="443">
        <v>121.54900000000001</v>
      </c>
      <c r="G1122" s="76">
        <v>47.52</v>
      </c>
      <c r="H1122" s="48">
        <v>47.52</v>
      </c>
      <c r="I1122" s="68">
        <v>2</v>
      </c>
      <c r="J1122" s="21">
        <v>0.30769999999999997</v>
      </c>
      <c r="K1122" s="29">
        <v>15.84</v>
      </c>
      <c r="L1122" s="277">
        <v>1.5</v>
      </c>
      <c r="M1122" s="1025"/>
      <c r="N1122" s="22">
        <v>8</v>
      </c>
      <c r="O1122" s="20">
        <v>5</v>
      </c>
      <c r="P1122" s="240">
        <v>3</v>
      </c>
      <c r="Q1122" s="240">
        <v>0</v>
      </c>
      <c r="R1122" s="269">
        <v>0</v>
      </c>
      <c r="S1122" s="50">
        <v>1</v>
      </c>
      <c r="T1122" s="227">
        <v>2</v>
      </c>
      <c r="U1122" s="172">
        <v>2</v>
      </c>
      <c r="V1122" s="278">
        <f t="shared" si="13"/>
        <v>0.66666666666666663</v>
      </c>
      <c r="W1122" s="738"/>
      <c r="X1122" s="425"/>
    </row>
    <row r="1123" spans="2:24" ht="13.5">
      <c r="B1123" s="1029">
        <v>201312</v>
      </c>
      <c r="C1123" s="1026" t="s">
        <v>378</v>
      </c>
      <c r="D1123" s="1027" t="s">
        <v>131</v>
      </c>
      <c r="E1123" s="1218" t="s">
        <v>140</v>
      </c>
      <c r="F1123" s="444">
        <v>2752.627</v>
      </c>
      <c r="G1123" s="200">
        <v>781.99</v>
      </c>
      <c r="H1123" s="201">
        <v>775.17</v>
      </c>
      <c r="I1123" s="202">
        <v>36</v>
      </c>
      <c r="J1123" s="203">
        <v>0.38300000000000001</v>
      </c>
      <c r="K1123" s="204">
        <v>12.22</v>
      </c>
      <c r="L1123" s="276">
        <v>1.78</v>
      </c>
      <c r="M1123" s="1025"/>
      <c r="N1123" s="205">
        <v>103</v>
      </c>
      <c r="O1123" s="206">
        <v>88</v>
      </c>
      <c r="P1123" s="241">
        <v>11</v>
      </c>
      <c r="Q1123" s="241">
        <v>4</v>
      </c>
      <c r="R1123" s="270">
        <v>1</v>
      </c>
      <c r="S1123" s="210">
        <v>0</v>
      </c>
      <c r="T1123" s="228">
        <v>19</v>
      </c>
      <c r="U1123" s="208">
        <v>8</v>
      </c>
      <c r="V1123" s="209">
        <f t="shared" si="13"/>
        <v>0.53333333333333333</v>
      </c>
      <c r="W1123" s="738"/>
      <c r="X1123" s="425"/>
    </row>
    <row r="1124" spans="2:24" ht="13.5">
      <c r="B1124" s="1029">
        <v>201312</v>
      </c>
      <c r="C1124" s="1023" t="s">
        <v>378</v>
      </c>
      <c r="D1124" s="1024" t="s">
        <v>130</v>
      </c>
      <c r="E1124" s="1217" t="s">
        <v>139</v>
      </c>
      <c r="F1124" s="443">
        <v>2550.7060000000001</v>
      </c>
      <c r="G1124" s="76">
        <v>604.70000000000005</v>
      </c>
      <c r="H1124" s="48">
        <v>593.71</v>
      </c>
      <c r="I1124" s="68">
        <v>19</v>
      </c>
      <c r="J1124" s="21">
        <v>0.20649999999999999</v>
      </c>
      <c r="K1124" s="29">
        <v>18.899999999999999</v>
      </c>
      <c r="L1124" s="277">
        <v>1.68</v>
      </c>
      <c r="M1124" s="1025"/>
      <c r="N1124" s="22">
        <v>101</v>
      </c>
      <c r="O1124" s="20">
        <v>89</v>
      </c>
      <c r="P1124" s="240">
        <v>8</v>
      </c>
      <c r="Q1124" s="240">
        <v>4</v>
      </c>
      <c r="R1124" s="269">
        <v>0</v>
      </c>
      <c r="S1124" s="50">
        <v>0</v>
      </c>
      <c r="T1124" s="227">
        <v>18</v>
      </c>
      <c r="U1124" s="172">
        <v>6</v>
      </c>
      <c r="V1124" s="278">
        <f t="shared" si="13"/>
        <v>0.5</v>
      </c>
      <c r="W1124" s="738"/>
      <c r="X1124" s="425"/>
    </row>
    <row r="1125" spans="2:24" ht="13.5">
      <c r="B1125" s="1029">
        <v>201312</v>
      </c>
      <c r="C1125" s="1026" t="s">
        <v>378</v>
      </c>
      <c r="D1125" s="1027" t="s">
        <v>132</v>
      </c>
      <c r="E1125" s="1218" t="s">
        <v>143</v>
      </c>
      <c r="F1125" s="444">
        <v>1664.0349999999999</v>
      </c>
      <c r="G1125" s="200">
        <v>401.9</v>
      </c>
      <c r="H1125" s="201">
        <v>398.75</v>
      </c>
      <c r="I1125" s="202">
        <v>16</v>
      </c>
      <c r="J1125" s="203">
        <v>0.16750000000000001</v>
      </c>
      <c r="K1125" s="204">
        <v>16.079999999999998</v>
      </c>
      <c r="L1125" s="276">
        <v>1.56</v>
      </c>
      <c r="M1125" s="1025"/>
      <c r="N1125" s="205">
        <v>101</v>
      </c>
      <c r="O1125" s="206">
        <v>85</v>
      </c>
      <c r="P1125" s="241">
        <v>13</v>
      </c>
      <c r="Q1125" s="241">
        <v>3</v>
      </c>
      <c r="R1125" s="270">
        <v>0</v>
      </c>
      <c r="S1125" s="210">
        <v>1</v>
      </c>
      <c r="T1125" s="228">
        <v>10</v>
      </c>
      <c r="U1125" s="208">
        <v>6</v>
      </c>
      <c r="V1125" s="209">
        <f t="shared" si="13"/>
        <v>0.375</v>
      </c>
      <c r="W1125" s="738"/>
      <c r="X1125" s="425"/>
    </row>
    <row r="1126" spans="2:24" ht="13.5">
      <c r="B1126" s="1032">
        <v>201311</v>
      </c>
      <c r="C1126" s="1026" t="s">
        <v>377</v>
      </c>
      <c r="D1126" s="1027" t="s">
        <v>64</v>
      </c>
      <c r="E1126" s="1218" t="s">
        <v>65</v>
      </c>
      <c r="F1126" s="444">
        <f>H1126+F1136</f>
        <v>2442.808</v>
      </c>
      <c r="G1126" s="200">
        <v>439.62099999999998</v>
      </c>
      <c r="H1126" s="201">
        <v>399.99</v>
      </c>
      <c r="I1126" s="202">
        <v>16</v>
      </c>
      <c r="J1126" s="203">
        <v>0.192771</v>
      </c>
      <c r="K1126" s="204">
        <v>17.58484</v>
      </c>
      <c r="L1126" s="276">
        <v>1.5625</v>
      </c>
      <c r="M1126" s="1025"/>
      <c r="N1126" s="205">
        <v>90</v>
      </c>
      <c r="O1126" s="206">
        <v>69</v>
      </c>
      <c r="P1126" s="241">
        <v>20</v>
      </c>
      <c r="Q1126" s="241">
        <v>1</v>
      </c>
      <c r="R1126" s="270">
        <v>1</v>
      </c>
      <c r="S1126" s="210">
        <v>4</v>
      </c>
      <c r="T1126" s="228">
        <v>11</v>
      </c>
      <c r="U1126" s="208">
        <v>6</v>
      </c>
      <c r="V1126" s="209">
        <f>IF((P1126+Q1126)&lt;&gt;0,U1126/(P1126+Q1126),0)</f>
        <v>0.2857142857142857</v>
      </c>
      <c r="W1126" s="738"/>
      <c r="X1126" s="425"/>
    </row>
    <row r="1127" spans="2:24" ht="13.5">
      <c r="B1127" s="1032">
        <v>201311</v>
      </c>
      <c r="C1127" s="1023" t="s">
        <v>377</v>
      </c>
      <c r="D1127" s="1024" t="s">
        <v>138</v>
      </c>
      <c r="E1127" s="1217" t="s">
        <v>145</v>
      </c>
      <c r="F1127" s="443">
        <f>H1127+F1137</f>
        <v>650.8420000000001</v>
      </c>
      <c r="G1127" s="76">
        <v>111.235</v>
      </c>
      <c r="H1127" s="48">
        <v>95.355000000000004</v>
      </c>
      <c r="I1127" s="68">
        <v>8</v>
      </c>
      <c r="J1127" s="21">
        <v>0.17777799999999999</v>
      </c>
      <c r="K1127" s="29">
        <v>10.112272727273</v>
      </c>
      <c r="L1127" s="277">
        <v>1.375</v>
      </c>
      <c r="M1127" s="1025"/>
      <c r="N1127" s="22">
        <v>47</v>
      </c>
      <c r="O1127" s="20">
        <v>35</v>
      </c>
      <c r="P1127" s="240">
        <v>12</v>
      </c>
      <c r="Q1127" s="240">
        <v>0</v>
      </c>
      <c r="R1127" s="269">
        <v>5</v>
      </c>
      <c r="S1127" s="50">
        <v>2</v>
      </c>
      <c r="T1127" s="227">
        <v>7</v>
      </c>
      <c r="U1127" s="172">
        <v>4</v>
      </c>
      <c r="V1127" s="278">
        <f t="shared" ref="V1127:V1135" si="14">IF((P1127+Q1127)&lt;&gt;0,U1127/(P1127+Q1127),0)</f>
        <v>0.33333333333333331</v>
      </c>
      <c r="W1127" s="738"/>
      <c r="X1127" s="425"/>
    </row>
    <row r="1128" spans="2:24" ht="13.5">
      <c r="B1128" s="1032">
        <v>201311</v>
      </c>
      <c r="C1128" s="1026" t="s">
        <v>377</v>
      </c>
      <c r="D1128" s="1027" t="s">
        <v>35</v>
      </c>
      <c r="E1128" s="1218" t="s">
        <v>9</v>
      </c>
      <c r="F1128" s="444">
        <f>H1128+F1138</f>
        <v>1767.973</v>
      </c>
      <c r="G1128" s="200">
        <v>119.61199999999999</v>
      </c>
      <c r="H1128" s="201">
        <v>156.047</v>
      </c>
      <c r="I1128" s="202">
        <v>7</v>
      </c>
      <c r="J1128" s="203">
        <v>0.157303</v>
      </c>
      <c r="K1128" s="204">
        <v>17.087428571429001</v>
      </c>
      <c r="L1128" s="276">
        <v>1</v>
      </c>
      <c r="M1128" s="1025"/>
      <c r="N1128" s="205">
        <v>44</v>
      </c>
      <c r="O1128" s="206">
        <v>33</v>
      </c>
      <c r="P1128" s="241">
        <v>9</v>
      </c>
      <c r="Q1128" s="241">
        <v>2</v>
      </c>
      <c r="R1128" s="270">
        <v>2</v>
      </c>
      <c r="S1128" s="210">
        <v>0</v>
      </c>
      <c r="T1128" s="228">
        <v>1</v>
      </c>
      <c r="U1128" s="208">
        <v>1</v>
      </c>
      <c r="V1128" s="209">
        <f t="shared" si="14"/>
        <v>9.0909090909090912E-2</v>
      </c>
      <c r="W1128" s="738"/>
      <c r="X1128" s="425"/>
    </row>
    <row r="1129" spans="2:24" ht="13.5">
      <c r="B1129" s="1032">
        <v>201311</v>
      </c>
      <c r="C1129" s="1023" t="s">
        <v>377</v>
      </c>
      <c r="D1129" s="1024" t="s">
        <v>36</v>
      </c>
      <c r="E1129" s="1217" t="s">
        <v>172</v>
      </c>
      <c r="F1129" s="443">
        <f>F1139</f>
        <v>426.59199999999998</v>
      </c>
      <c r="G1129" s="76">
        <v>0</v>
      </c>
      <c r="H1129" s="48">
        <v>0</v>
      </c>
      <c r="I1129" s="68">
        <v>0</v>
      </c>
      <c r="J1129" s="21">
        <v>0</v>
      </c>
      <c r="K1129" s="29">
        <v>0</v>
      </c>
      <c r="L1129" s="277">
        <v>0</v>
      </c>
      <c r="M1129" s="1025"/>
      <c r="N1129" s="22">
        <v>2</v>
      </c>
      <c r="O1129" s="20">
        <v>1</v>
      </c>
      <c r="P1129" s="240">
        <v>1</v>
      </c>
      <c r="Q1129" s="240">
        <v>0</v>
      </c>
      <c r="R1129" s="269">
        <v>0</v>
      </c>
      <c r="S1129" s="50">
        <v>0</v>
      </c>
      <c r="T1129" s="227">
        <v>0</v>
      </c>
      <c r="U1129" s="172"/>
      <c r="V1129" s="278">
        <f t="shared" si="14"/>
        <v>0</v>
      </c>
      <c r="W1129" s="738"/>
      <c r="X1129" s="425"/>
    </row>
    <row r="1130" spans="2:24" ht="13.5">
      <c r="B1130" s="1032">
        <v>201311</v>
      </c>
      <c r="C1130" s="1026" t="s">
        <v>378</v>
      </c>
      <c r="D1130" s="1027" t="s">
        <v>133</v>
      </c>
      <c r="E1130" s="1218" t="s">
        <v>142</v>
      </c>
      <c r="F1130" s="444">
        <f>H1130+F1140</f>
        <v>1524.5049999999999</v>
      </c>
      <c r="G1130" s="200">
        <v>283.92700000000002</v>
      </c>
      <c r="H1130" s="201">
        <v>240.67699999999999</v>
      </c>
      <c r="I1130" s="202">
        <v>6</v>
      </c>
      <c r="J1130" s="203">
        <v>9.6773999999999999E-2</v>
      </c>
      <c r="K1130" s="204">
        <v>25.811545454544998</v>
      </c>
      <c r="L1130" s="276">
        <v>1.8333330000000001</v>
      </c>
      <c r="M1130" s="1025"/>
      <c r="N1130" s="205">
        <v>60</v>
      </c>
      <c r="O1130" s="206">
        <v>42</v>
      </c>
      <c r="P1130" s="241">
        <v>17</v>
      </c>
      <c r="Q1130" s="241">
        <v>1</v>
      </c>
      <c r="R1130" s="270">
        <v>9</v>
      </c>
      <c r="S1130" s="210">
        <v>1</v>
      </c>
      <c r="T1130" s="228">
        <v>4</v>
      </c>
      <c r="U1130" s="208">
        <v>4</v>
      </c>
      <c r="V1130" s="209">
        <f t="shared" si="14"/>
        <v>0.22222222222222221</v>
      </c>
      <c r="W1130" s="738"/>
      <c r="X1130" s="425"/>
    </row>
    <row r="1131" spans="2:24" ht="13.5">
      <c r="B1131" s="1032">
        <v>201311</v>
      </c>
      <c r="C1131" s="1023" t="s">
        <v>378</v>
      </c>
      <c r="D1131" s="1024" t="s">
        <v>136</v>
      </c>
      <c r="E1131" s="1217" t="s">
        <v>141</v>
      </c>
      <c r="F1131" s="443">
        <f>H1131+F1141</f>
        <v>1269.4469999999999</v>
      </c>
      <c r="G1131" s="76">
        <v>185.214</v>
      </c>
      <c r="H1131" s="48">
        <v>164.25299999999999</v>
      </c>
      <c r="I1131" s="68">
        <v>10</v>
      </c>
      <c r="J1131" s="21">
        <v>0.17391300000000001</v>
      </c>
      <c r="K1131" s="29">
        <v>14.247230769231001</v>
      </c>
      <c r="L1131" s="277">
        <v>1.3</v>
      </c>
      <c r="M1131" s="1025"/>
      <c r="N1131" s="22">
        <v>59</v>
      </c>
      <c r="O1131" s="20">
        <v>46</v>
      </c>
      <c r="P1131" s="240">
        <v>12</v>
      </c>
      <c r="Q1131" s="240">
        <v>1</v>
      </c>
      <c r="R1131" s="269">
        <v>4</v>
      </c>
      <c r="S1131" s="50">
        <v>1</v>
      </c>
      <c r="T1131" s="227">
        <v>6</v>
      </c>
      <c r="U1131" s="172">
        <v>4</v>
      </c>
      <c r="V1131" s="278">
        <f t="shared" si="14"/>
        <v>0.30769230769230771</v>
      </c>
      <c r="W1131" s="738"/>
      <c r="X1131" s="425"/>
    </row>
    <row r="1132" spans="2:24" ht="13.5">
      <c r="B1132" s="1032">
        <v>201311</v>
      </c>
      <c r="C1132" s="1026" t="s">
        <v>378</v>
      </c>
      <c r="D1132" s="1027" t="s">
        <v>379</v>
      </c>
      <c r="E1132" s="1218" t="s">
        <v>380</v>
      </c>
      <c r="F1132" s="444">
        <f>H1132</f>
        <v>74.028999999999996</v>
      </c>
      <c r="G1132" s="200">
        <v>107.18600000000001</v>
      </c>
      <c r="H1132" s="201">
        <v>74.028999999999996</v>
      </c>
      <c r="I1132" s="202">
        <v>3</v>
      </c>
      <c r="J1132" s="203">
        <v>1.2</v>
      </c>
      <c r="K1132" s="204">
        <v>26.796500000000002</v>
      </c>
      <c r="L1132" s="276">
        <v>1.3333330000000001</v>
      </c>
      <c r="M1132" s="1025"/>
      <c r="N1132" s="205">
        <v>5</v>
      </c>
      <c r="O1132" s="206">
        <v>3</v>
      </c>
      <c r="P1132" s="241">
        <v>2</v>
      </c>
      <c r="Q1132" s="241">
        <v>0</v>
      </c>
      <c r="R1132" s="270">
        <v>0</v>
      </c>
      <c r="S1132" s="210">
        <v>2</v>
      </c>
      <c r="T1132" s="228">
        <v>3</v>
      </c>
      <c r="U1132" s="208">
        <v>2</v>
      </c>
      <c r="V1132" s="209">
        <f t="shared" si="14"/>
        <v>1</v>
      </c>
      <c r="W1132" s="738"/>
      <c r="X1132" s="425"/>
    </row>
    <row r="1133" spans="2:24" ht="13.5">
      <c r="B1133" s="1032">
        <v>201311</v>
      </c>
      <c r="C1133" s="1023" t="s">
        <v>378</v>
      </c>
      <c r="D1133" s="1024" t="s">
        <v>131</v>
      </c>
      <c r="E1133" s="1217" t="s">
        <v>140</v>
      </c>
      <c r="F1133" s="443">
        <f>H1133+F1142</f>
        <v>1977.4570000000001</v>
      </c>
      <c r="G1133" s="76">
        <v>380.38600000000002</v>
      </c>
      <c r="H1133" s="48">
        <v>354.90100000000001</v>
      </c>
      <c r="I1133" s="68">
        <v>17</v>
      </c>
      <c r="J1133" s="21">
        <v>0.216561</v>
      </c>
      <c r="K1133" s="29">
        <v>14.630230769231002</v>
      </c>
      <c r="L1133" s="277">
        <v>1.529412</v>
      </c>
      <c r="M1133" s="1025"/>
      <c r="N1133" s="22">
        <v>85</v>
      </c>
      <c r="O1133" s="20">
        <v>70</v>
      </c>
      <c r="P1133" s="240">
        <v>12</v>
      </c>
      <c r="Q1133" s="240">
        <v>3</v>
      </c>
      <c r="R1133" s="269">
        <v>4</v>
      </c>
      <c r="S1133" s="50">
        <v>2</v>
      </c>
      <c r="T1133" s="227">
        <v>15</v>
      </c>
      <c r="U1133" s="172">
        <v>9</v>
      </c>
      <c r="V1133" s="278">
        <f t="shared" si="14"/>
        <v>0.6</v>
      </c>
      <c r="W1133" s="738"/>
      <c r="X1133" s="425"/>
    </row>
    <row r="1134" spans="2:24" ht="13.5">
      <c r="B1134" s="1032">
        <v>201311</v>
      </c>
      <c r="C1134" s="1026" t="s">
        <v>378</v>
      </c>
      <c r="D1134" s="1027" t="s">
        <v>130</v>
      </c>
      <c r="E1134" s="1218" t="s">
        <v>139</v>
      </c>
      <c r="F1134" s="444">
        <f>H1134+F1143</f>
        <v>1956.9959999999999</v>
      </c>
      <c r="G1134" s="200">
        <v>444.16199999999998</v>
      </c>
      <c r="H1134" s="201">
        <v>419.53100000000001</v>
      </c>
      <c r="I1134" s="202">
        <v>16</v>
      </c>
      <c r="J1134" s="203">
        <v>0.20125799999999999</v>
      </c>
      <c r="K1134" s="204">
        <v>18.50675</v>
      </c>
      <c r="L1134" s="276">
        <v>1.5</v>
      </c>
      <c r="M1134" s="1025"/>
      <c r="N1134" s="205">
        <v>83</v>
      </c>
      <c r="O1134" s="206">
        <v>71</v>
      </c>
      <c r="P1134" s="241">
        <v>9</v>
      </c>
      <c r="Q1134" s="241">
        <v>3</v>
      </c>
      <c r="R1134" s="270">
        <v>7</v>
      </c>
      <c r="S1134" s="210">
        <v>0</v>
      </c>
      <c r="T1134" s="228">
        <v>14</v>
      </c>
      <c r="U1134" s="208">
        <v>5</v>
      </c>
      <c r="V1134" s="209">
        <f t="shared" si="14"/>
        <v>0.41666666666666669</v>
      </c>
      <c r="W1134" s="738"/>
      <c r="X1134" s="425"/>
    </row>
    <row r="1135" spans="2:24" ht="13.5">
      <c r="B1135" s="1032">
        <v>201311</v>
      </c>
      <c r="C1135" s="1023" t="s">
        <v>378</v>
      </c>
      <c r="D1135" s="1024" t="s">
        <v>132</v>
      </c>
      <c r="E1135" s="1217" t="s">
        <v>143</v>
      </c>
      <c r="F1135" s="443">
        <f>H1135+F1144</f>
        <v>1265.2849999999999</v>
      </c>
      <c r="G1135" s="76">
        <v>236.77099999999999</v>
      </c>
      <c r="H1135" s="48">
        <v>218.53399999999999</v>
      </c>
      <c r="I1135" s="68">
        <v>14</v>
      </c>
      <c r="J1135" s="21">
        <v>0.16969699999999999</v>
      </c>
      <c r="K1135" s="29">
        <v>13.153944444444001</v>
      </c>
      <c r="L1135" s="277">
        <v>1.285714</v>
      </c>
      <c r="M1135" s="1025"/>
      <c r="N1135" s="22">
        <v>90</v>
      </c>
      <c r="O1135" s="20">
        <v>75</v>
      </c>
      <c r="P1135" s="240">
        <v>12</v>
      </c>
      <c r="Q1135" s="240">
        <v>3</v>
      </c>
      <c r="R1135" s="269">
        <v>1</v>
      </c>
      <c r="S1135" s="50">
        <v>1</v>
      </c>
      <c r="T1135" s="227">
        <v>15</v>
      </c>
      <c r="U1135" s="172">
        <v>8</v>
      </c>
      <c r="V1135" s="278">
        <f t="shared" si="14"/>
        <v>0.53333333333333333</v>
      </c>
      <c r="W1135" s="738"/>
      <c r="X1135" s="425"/>
    </row>
    <row r="1136" spans="2:24" ht="13.5">
      <c r="B1136" s="1033">
        <v>201310</v>
      </c>
      <c r="C1136" s="1023" t="s">
        <v>185</v>
      </c>
      <c r="D1136" s="1024" t="s">
        <v>64</v>
      </c>
      <c r="E1136" s="1217" t="s">
        <v>65</v>
      </c>
      <c r="F1136" s="174">
        <v>2042.818</v>
      </c>
      <c r="G1136" s="76">
        <v>659.83900000000006</v>
      </c>
      <c r="H1136" s="48">
        <v>618.01099999999997</v>
      </c>
      <c r="I1136" s="68">
        <v>23</v>
      </c>
      <c r="J1136" s="21">
        <v>0.31506800000000001</v>
      </c>
      <c r="K1136" s="29">
        <v>17.833486486485999</v>
      </c>
      <c r="L1136" s="277">
        <v>1.6086959999999999</v>
      </c>
      <c r="M1136" s="1025"/>
      <c r="N1136" s="22">
        <v>76</v>
      </c>
      <c r="O1136" s="20">
        <v>59</v>
      </c>
      <c r="P1136" s="240">
        <v>16</v>
      </c>
      <c r="Q1136" s="240">
        <v>1</v>
      </c>
      <c r="R1136" s="269">
        <v>8</v>
      </c>
      <c r="S1136" s="50">
        <v>0</v>
      </c>
      <c r="T1136" s="227">
        <v>14</v>
      </c>
      <c r="U1136" s="172">
        <v>10</v>
      </c>
      <c r="V1136" s="278">
        <f t="shared" ref="V1136:V1144" si="15">IF((P1136+Q1136)&lt;&gt;0,U1136/(P1136+Q1136),0)</f>
        <v>0.58823529411764708</v>
      </c>
      <c r="W1136" s="738"/>
      <c r="X1136" s="425"/>
    </row>
    <row r="1137" spans="2:24" ht="13.5">
      <c r="B1137" s="1034">
        <v>201310</v>
      </c>
      <c r="C1137" s="1026" t="s">
        <v>185</v>
      </c>
      <c r="D1137" s="1027" t="s">
        <v>138</v>
      </c>
      <c r="E1137" s="1218" t="s">
        <v>145</v>
      </c>
      <c r="F1137" s="199">
        <v>555.48700000000008</v>
      </c>
      <c r="G1137" s="200">
        <v>209.85</v>
      </c>
      <c r="H1137" s="201">
        <v>129.858</v>
      </c>
      <c r="I1137" s="202">
        <v>9</v>
      </c>
      <c r="J1137" s="203">
        <v>0.214286</v>
      </c>
      <c r="K1137" s="204">
        <v>13.115625</v>
      </c>
      <c r="L1137" s="276">
        <v>1.7777780000000001</v>
      </c>
      <c r="M1137" s="1025"/>
      <c r="N1137" s="205">
        <v>43</v>
      </c>
      <c r="O1137" s="206">
        <v>31</v>
      </c>
      <c r="P1137" s="241">
        <v>12</v>
      </c>
      <c r="Q1137" s="241">
        <v>0</v>
      </c>
      <c r="R1137" s="270">
        <v>2</v>
      </c>
      <c r="S1137" s="210">
        <v>0</v>
      </c>
      <c r="T1137" s="228">
        <v>4</v>
      </c>
      <c r="U1137" s="208">
        <v>4</v>
      </c>
      <c r="V1137" s="209">
        <f t="shared" si="15"/>
        <v>0.33333333333333331</v>
      </c>
      <c r="W1137" s="738"/>
      <c r="X1137" s="425"/>
    </row>
    <row r="1138" spans="2:24" ht="13.5">
      <c r="B1138" s="1033">
        <v>201310</v>
      </c>
      <c r="C1138" s="1023" t="s">
        <v>185</v>
      </c>
      <c r="D1138" s="1024" t="s">
        <v>35</v>
      </c>
      <c r="E1138" s="1217" t="s">
        <v>9</v>
      </c>
      <c r="F1138" s="174">
        <v>1611.9259999999999</v>
      </c>
      <c r="G1138" s="76">
        <v>259.22399999999999</v>
      </c>
      <c r="H1138" s="48">
        <v>259.14999999999998</v>
      </c>
      <c r="I1138" s="68">
        <v>10</v>
      </c>
      <c r="J1138" s="21">
        <v>0.222222</v>
      </c>
      <c r="K1138" s="29">
        <v>28.802666666667001</v>
      </c>
      <c r="L1138" s="277">
        <v>0.9</v>
      </c>
      <c r="M1138" s="1025"/>
      <c r="N1138" s="22">
        <v>45</v>
      </c>
      <c r="O1138" s="20">
        <v>34</v>
      </c>
      <c r="P1138" s="240">
        <v>9</v>
      </c>
      <c r="Q1138" s="240">
        <v>2</v>
      </c>
      <c r="R1138" s="269">
        <v>7</v>
      </c>
      <c r="S1138" s="50">
        <v>4</v>
      </c>
      <c r="T1138" s="227">
        <v>3</v>
      </c>
      <c r="U1138" s="172">
        <v>3</v>
      </c>
      <c r="V1138" s="278">
        <f t="shared" si="15"/>
        <v>0.27272727272727271</v>
      </c>
      <c r="W1138" s="738"/>
      <c r="X1138" s="425"/>
    </row>
    <row r="1139" spans="2:24" ht="13.5">
      <c r="B1139" s="1034">
        <v>201310</v>
      </c>
      <c r="C1139" s="1026" t="s">
        <v>185</v>
      </c>
      <c r="D1139" s="1027" t="s">
        <v>36</v>
      </c>
      <c r="E1139" s="1218" t="s">
        <v>172</v>
      </c>
      <c r="F1139" s="199">
        <v>426.59199999999998</v>
      </c>
      <c r="G1139" s="200">
        <v>0</v>
      </c>
      <c r="H1139" s="201">
        <v>0</v>
      </c>
      <c r="I1139" s="202">
        <v>0</v>
      </c>
      <c r="J1139" s="203">
        <v>0</v>
      </c>
      <c r="K1139" s="204">
        <v>0</v>
      </c>
      <c r="L1139" s="276">
        <v>0</v>
      </c>
      <c r="M1139" s="1025"/>
      <c r="N1139" s="205">
        <v>2</v>
      </c>
      <c r="O1139" s="206">
        <v>1</v>
      </c>
      <c r="P1139" s="241">
        <v>1</v>
      </c>
      <c r="Q1139" s="241">
        <v>0</v>
      </c>
      <c r="R1139" s="270">
        <v>0</v>
      </c>
      <c r="S1139" s="210">
        <v>0</v>
      </c>
      <c r="T1139" s="228">
        <v>0</v>
      </c>
      <c r="U1139" s="208"/>
      <c r="V1139" s="209">
        <f t="shared" si="15"/>
        <v>0</v>
      </c>
      <c r="W1139" s="738"/>
      <c r="X1139" s="425"/>
    </row>
    <row r="1140" spans="2:24" ht="13.5">
      <c r="B1140" s="1033">
        <v>201310</v>
      </c>
      <c r="C1140" s="1023" t="s">
        <v>97</v>
      </c>
      <c r="D1140" s="1024" t="s">
        <v>133</v>
      </c>
      <c r="E1140" s="1217" t="s">
        <v>142</v>
      </c>
      <c r="F1140" s="174">
        <v>1283.828</v>
      </c>
      <c r="G1140" s="76">
        <v>125.58499999999999</v>
      </c>
      <c r="H1140" s="48">
        <v>125.58499999999999</v>
      </c>
      <c r="I1140" s="68">
        <v>9</v>
      </c>
      <c r="J1140" s="21">
        <v>0.140625</v>
      </c>
      <c r="K1140" s="29">
        <v>17.940714285714002</v>
      </c>
      <c r="L1140" s="277">
        <v>0.77777799999999997</v>
      </c>
      <c r="M1140" s="1025"/>
      <c r="N1140" s="22">
        <v>64</v>
      </c>
      <c r="O1140" s="20">
        <v>47</v>
      </c>
      <c r="P1140" s="240">
        <v>16</v>
      </c>
      <c r="Q1140" s="240">
        <v>1</v>
      </c>
      <c r="R1140" s="269">
        <v>5</v>
      </c>
      <c r="S1140" s="50">
        <v>0</v>
      </c>
      <c r="T1140" s="227">
        <v>5</v>
      </c>
      <c r="U1140" s="172">
        <v>4</v>
      </c>
      <c r="V1140" s="278">
        <f t="shared" si="15"/>
        <v>0.23529411764705882</v>
      </c>
      <c r="W1140" s="738"/>
      <c r="X1140" s="425"/>
    </row>
    <row r="1141" spans="2:24" ht="13.5">
      <c r="B1141" s="1034">
        <v>201310</v>
      </c>
      <c r="C1141" s="1026" t="s">
        <v>97</v>
      </c>
      <c r="D1141" s="1027" t="s">
        <v>136</v>
      </c>
      <c r="E1141" s="1218" t="s">
        <v>141</v>
      </c>
      <c r="F1141" s="199">
        <v>1105.194</v>
      </c>
      <c r="G1141" s="200">
        <v>138.63300000000001</v>
      </c>
      <c r="H1141" s="201">
        <v>173.77500000000001</v>
      </c>
      <c r="I1141" s="202">
        <v>10</v>
      </c>
      <c r="J1141" s="203">
        <v>0.19802</v>
      </c>
      <c r="K1141" s="204">
        <v>12.603</v>
      </c>
      <c r="L1141" s="276">
        <v>1.1000000000000001</v>
      </c>
      <c r="M1141" s="1025"/>
      <c r="N1141" s="205">
        <v>56</v>
      </c>
      <c r="O1141" s="206">
        <v>44</v>
      </c>
      <c r="P1141" s="241">
        <v>11</v>
      </c>
      <c r="Q1141" s="241">
        <v>1</v>
      </c>
      <c r="R1141" s="270">
        <v>1</v>
      </c>
      <c r="S1141" s="210">
        <v>0</v>
      </c>
      <c r="T1141" s="228">
        <v>12</v>
      </c>
      <c r="U1141" s="208">
        <v>7</v>
      </c>
      <c r="V1141" s="209">
        <f t="shared" si="15"/>
        <v>0.58333333333333337</v>
      </c>
      <c r="W1141" s="738"/>
      <c r="X1141" s="425"/>
    </row>
    <row r="1142" spans="2:24" ht="13.5">
      <c r="B1142" s="1033">
        <v>201310</v>
      </c>
      <c r="C1142" s="1023" t="s">
        <v>97</v>
      </c>
      <c r="D1142" s="1024" t="s">
        <v>131</v>
      </c>
      <c r="E1142" s="1217" t="s">
        <v>140</v>
      </c>
      <c r="F1142" s="174">
        <v>1622.556</v>
      </c>
      <c r="G1142" s="76">
        <v>322.68400000000003</v>
      </c>
      <c r="H1142" s="48">
        <v>299.40499999999997</v>
      </c>
      <c r="I1142" s="68">
        <v>15</v>
      </c>
      <c r="J1142" s="21">
        <v>0.22058800000000001</v>
      </c>
      <c r="K1142" s="29">
        <v>16.1342</v>
      </c>
      <c r="L1142" s="277">
        <v>1.3333330000000001</v>
      </c>
      <c r="M1142" s="1025"/>
      <c r="N1142" s="22">
        <v>72</v>
      </c>
      <c r="O1142" s="20">
        <v>59</v>
      </c>
      <c r="P1142" s="240">
        <v>11</v>
      </c>
      <c r="Q1142" s="240">
        <v>2</v>
      </c>
      <c r="R1142" s="269">
        <v>5</v>
      </c>
      <c r="S1142" s="50">
        <v>1</v>
      </c>
      <c r="T1142" s="227">
        <v>12</v>
      </c>
      <c r="U1142" s="172">
        <v>7</v>
      </c>
      <c r="V1142" s="278">
        <f t="shared" si="15"/>
        <v>0.53846153846153844</v>
      </c>
      <c r="W1142" s="738"/>
      <c r="X1142" s="425"/>
    </row>
    <row r="1143" spans="2:24" ht="13.5">
      <c r="B1143" s="1034">
        <v>201310</v>
      </c>
      <c r="C1143" s="1026" t="s">
        <v>97</v>
      </c>
      <c r="D1143" s="1027" t="s">
        <v>130</v>
      </c>
      <c r="E1143" s="1218" t="s">
        <v>139</v>
      </c>
      <c r="F1143" s="199">
        <v>1537.4649999999999</v>
      </c>
      <c r="G1143" s="200">
        <v>299.82400000000001</v>
      </c>
      <c r="H1143" s="201">
        <v>232.22300000000001</v>
      </c>
      <c r="I1143" s="202">
        <v>15</v>
      </c>
      <c r="J1143" s="203">
        <v>0.21126800000000001</v>
      </c>
      <c r="K1143" s="204">
        <v>16.656888888889</v>
      </c>
      <c r="L1143" s="276">
        <v>1.2</v>
      </c>
      <c r="M1143" s="1025"/>
      <c r="N1143" s="205">
        <v>76</v>
      </c>
      <c r="O1143" s="206">
        <v>62</v>
      </c>
      <c r="P1143" s="241">
        <v>12</v>
      </c>
      <c r="Q1143" s="241">
        <v>2</v>
      </c>
      <c r="R1143" s="270">
        <v>6</v>
      </c>
      <c r="S1143" s="210">
        <v>0</v>
      </c>
      <c r="T1143" s="228">
        <v>16</v>
      </c>
      <c r="U1143" s="208">
        <v>4</v>
      </c>
      <c r="V1143" s="209">
        <f t="shared" si="15"/>
        <v>0.2857142857142857</v>
      </c>
      <c r="X1143" s="790"/>
    </row>
    <row r="1144" spans="2:24" ht="13.5">
      <c r="B1144" s="1033">
        <v>201310</v>
      </c>
      <c r="C1144" s="1023" t="s">
        <v>97</v>
      </c>
      <c r="D1144" s="1024" t="s">
        <v>132</v>
      </c>
      <c r="E1144" s="1217" t="s">
        <v>143</v>
      </c>
      <c r="F1144" s="174">
        <v>1046.751</v>
      </c>
      <c r="G1144" s="76">
        <v>166.79400000000001</v>
      </c>
      <c r="H1144" s="48">
        <v>174.56299999999999</v>
      </c>
      <c r="I1144" s="68">
        <v>17</v>
      </c>
      <c r="J1144" s="21">
        <v>0.24113499999999999</v>
      </c>
      <c r="K1144" s="29">
        <v>9.2663333333329998</v>
      </c>
      <c r="L1144" s="277">
        <v>1.058824</v>
      </c>
      <c r="M1144" s="1025"/>
      <c r="N1144" s="22">
        <v>75</v>
      </c>
      <c r="O1144" s="20">
        <v>62</v>
      </c>
      <c r="P1144" s="240">
        <v>11</v>
      </c>
      <c r="Q1144" s="240">
        <v>2</v>
      </c>
      <c r="R1144" s="269">
        <v>9</v>
      </c>
      <c r="S1144" s="50">
        <v>2</v>
      </c>
      <c r="T1144" s="227">
        <v>16</v>
      </c>
      <c r="U1144" s="172">
        <v>9</v>
      </c>
      <c r="V1144" s="278">
        <f t="shared" si="15"/>
        <v>0.69230769230769229</v>
      </c>
      <c r="X1144" s="790"/>
    </row>
    <row r="1145" spans="2:24" ht="13.5">
      <c r="B1145" s="1033">
        <v>201309</v>
      </c>
      <c r="C1145" s="1023" t="s">
        <v>96</v>
      </c>
      <c r="D1145" s="1024" t="s">
        <v>64</v>
      </c>
      <c r="E1145" s="1217" t="s">
        <v>65</v>
      </c>
      <c r="F1145" s="174">
        <v>1424.807</v>
      </c>
      <c r="G1145" s="76">
        <v>397.34899999999999</v>
      </c>
      <c r="H1145" s="48">
        <v>397.34899999999999</v>
      </c>
      <c r="I1145" s="68">
        <v>17</v>
      </c>
      <c r="J1145" s="21">
        <v>0.27419354838709697</v>
      </c>
      <c r="K1145" s="29">
        <v>18.061318181818201</v>
      </c>
      <c r="L1145" s="277">
        <v>1.29411764705882</v>
      </c>
      <c r="M1145" s="1025"/>
      <c r="N1145" s="22">
        <v>70</v>
      </c>
      <c r="O1145" s="20">
        <v>53</v>
      </c>
      <c r="P1145" s="240">
        <v>16</v>
      </c>
      <c r="Q1145" s="240">
        <v>1</v>
      </c>
      <c r="R1145" s="269">
        <v>7</v>
      </c>
      <c r="S1145" s="50">
        <v>8</v>
      </c>
      <c r="T1145" s="227">
        <v>15</v>
      </c>
      <c r="U1145" s="172">
        <v>7</v>
      </c>
      <c r="V1145" s="278">
        <f t="shared" ref="V1145:V1153" si="16">IF((P1145+Q1145)&lt;&gt;0,U1145/(P1145+Q1145),0)</f>
        <v>0.41176470588235292</v>
      </c>
      <c r="X1145" s="790"/>
    </row>
    <row r="1146" spans="2:24" ht="13.5">
      <c r="B1146" s="1034">
        <v>201309</v>
      </c>
      <c r="C1146" s="1026" t="s">
        <v>96</v>
      </c>
      <c r="D1146" s="1027" t="s">
        <v>138</v>
      </c>
      <c r="E1146" s="1218" t="s">
        <v>145</v>
      </c>
      <c r="F1146" s="199">
        <v>425.62900000000002</v>
      </c>
      <c r="G1146" s="200">
        <v>120.167</v>
      </c>
      <c r="H1146" s="201">
        <v>87.792000000000002</v>
      </c>
      <c r="I1146" s="202">
        <v>6</v>
      </c>
      <c r="J1146" s="203">
        <v>0.148148148148148</v>
      </c>
      <c r="K1146" s="204">
        <v>20.027833333333302</v>
      </c>
      <c r="L1146" s="276">
        <v>1</v>
      </c>
      <c r="M1146" s="1025"/>
      <c r="N1146" s="205">
        <v>41</v>
      </c>
      <c r="O1146" s="206">
        <v>28</v>
      </c>
      <c r="P1146" s="241">
        <v>13</v>
      </c>
      <c r="Q1146" s="241">
        <v>0</v>
      </c>
      <c r="R1146" s="270">
        <v>7</v>
      </c>
      <c r="S1146" s="210">
        <v>1</v>
      </c>
      <c r="T1146" s="228">
        <v>7</v>
      </c>
      <c r="U1146" s="208">
        <v>5</v>
      </c>
      <c r="V1146" s="209">
        <f>IF((P1146+Q1146)&lt;&gt;0,U1146/(P1146+Q1146),0)</f>
        <v>0.38461538461538464</v>
      </c>
      <c r="X1146" s="790"/>
    </row>
    <row r="1147" spans="2:24" ht="13.5">
      <c r="B1147" s="1033">
        <v>201309</v>
      </c>
      <c r="C1147" s="1023" t="s">
        <v>96</v>
      </c>
      <c r="D1147" s="1024" t="s">
        <v>35</v>
      </c>
      <c r="E1147" s="1217" t="s">
        <v>9</v>
      </c>
      <c r="F1147" s="174">
        <v>1352.7760000000001</v>
      </c>
      <c r="G1147" s="76">
        <v>272.76600000000002</v>
      </c>
      <c r="H1147" s="48">
        <v>278.40899999999999</v>
      </c>
      <c r="I1147" s="68">
        <v>11</v>
      </c>
      <c r="J1147" s="21">
        <v>0.23913043478260901</v>
      </c>
      <c r="K1147" s="29">
        <v>16.045058823529398</v>
      </c>
      <c r="L1147" s="277">
        <v>1.5454545454545501</v>
      </c>
      <c r="M1147" s="1025"/>
      <c r="N1147" s="22">
        <v>45</v>
      </c>
      <c r="O1147" s="20">
        <v>37</v>
      </c>
      <c r="P1147" s="240">
        <v>4</v>
      </c>
      <c r="Q1147" s="240">
        <v>4</v>
      </c>
      <c r="R1147" s="269">
        <v>6</v>
      </c>
      <c r="S1147" s="50">
        <v>0</v>
      </c>
      <c r="T1147" s="227">
        <v>3</v>
      </c>
      <c r="U1147" s="172">
        <v>3</v>
      </c>
      <c r="V1147" s="278">
        <f t="shared" si="16"/>
        <v>0.375</v>
      </c>
      <c r="X1147" s="790"/>
    </row>
    <row r="1148" spans="2:24" ht="13.5">
      <c r="B1148" s="1034">
        <v>201309</v>
      </c>
      <c r="C1148" s="1026" t="s">
        <v>96</v>
      </c>
      <c r="D1148" s="1027" t="s">
        <v>36</v>
      </c>
      <c r="E1148" s="1218"/>
      <c r="F1148" s="199">
        <v>426.59199999999998</v>
      </c>
      <c r="G1148" s="200">
        <v>0</v>
      </c>
      <c r="H1148" s="201">
        <v>0</v>
      </c>
      <c r="I1148" s="202">
        <v>0</v>
      </c>
      <c r="J1148" s="203">
        <v>0</v>
      </c>
      <c r="K1148" s="204"/>
      <c r="L1148" s="276">
        <v>0</v>
      </c>
      <c r="M1148" s="1025"/>
      <c r="N1148" s="205">
        <v>2</v>
      </c>
      <c r="O1148" s="206">
        <v>0</v>
      </c>
      <c r="P1148" s="241">
        <v>2</v>
      </c>
      <c r="Q1148" s="241">
        <v>0</v>
      </c>
      <c r="R1148" s="270">
        <v>1</v>
      </c>
      <c r="S1148" s="210">
        <v>0</v>
      </c>
      <c r="T1148" s="228">
        <v>0</v>
      </c>
      <c r="U1148" s="208"/>
      <c r="V1148" s="209">
        <f t="shared" si="16"/>
        <v>0</v>
      </c>
      <c r="X1148" s="790"/>
    </row>
    <row r="1149" spans="2:24" ht="13.5">
      <c r="B1149" s="1033">
        <v>201309</v>
      </c>
      <c r="C1149" s="1023" t="s">
        <v>97</v>
      </c>
      <c r="D1149" s="1024" t="s">
        <v>133</v>
      </c>
      <c r="E1149" s="1217" t="s">
        <v>142</v>
      </c>
      <c r="F1149" s="174">
        <v>1158.2429999999999</v>
      </c>
      <c r="G1149" s="76">
        <v>400.43599999999998</v>
      </c>
      <c r="H1149" s="48">
        <v>372.32299999999998</v>
      </c>
      <c r="I1149" s="68">
        <v>12</v>
      </c>
      <c r="J1149" s="21">
        <v>0.19672131147541</v>
      </c>
      <c r="K1149" s="29">
        <v>23.5550588235294</v>
      </c>
      <c r="L1149" s="277">
        <v>1.4166666666666701</v>
      </c>
      <c r="M1149" s="1025"/>
      <c r="N1149" s="22">
        <v>64</v>
      </c>
      <c r="O1149" s="20">
        <v>47</v>
      </c>
      <c r="P1149" s="240">
        <v>16</v>
      </c>
      <c r="Q1149" s="240">
        <v>1</v>
      </c>
      <c r="R1149" s="269">
        <v>5</v>
      </c>
      <c r="S1149" s="50">
        <v>3</v>
      </c>
      <c r="T1149" s="227">
        <v>8</v>
      </c>
      <c r="U1149" s="172">
        <v>5</v>
      </c>
      <c r="V1149" s="278">
        <f t="shared" si="16"/>
        <v>0.29411764705882354</v>
      </c>
      <c r="X1149" s="790"/>
    </row>
    <row r="1150" spans="2:24" ht="13.5">
      <c r="B1150" s="1034">
        <v>201309</v>
      </c>
      <c r="C1150" s="1026" t="s">
        <v>97</v>
      </c>
      <c r="D1150" s="1027" t="s">
        <v>136</v>
      </c>
      <c r="E1150" s="1218" t="s">
        <v>141</v>
      </c>
      <c r="F1150" s="199">
        <v>931.41899999999998</v>
      </c>
      <c r="G1150" s="200">
        <v>425.27199999999999</v>
      </c>
      <c r="H1150" s="201">
        <v>358.63499999999999</v>
      </c>
      <c r="I1150" s="202">
        <v>20</v>
      </c>
      <c r="J1150" s="203">
        <v>0.476190476190476</v>
      </c>
      <c r="K1150" s="204">
        <v>17.01088</v>
      </c>
      <c r="L1150" s="276">
        <v>1.25</v>
      </c>
      <c r="M1150" s="1025"/>
      <c r="N1150" s="205">
        <v>45</v>
      </c>
      <c r="O1150" s="206">
        <v>31</v>
      </c>
      <c r="P1150" s="241">
        <v>13</v>
      </c>
      <c r="Q1150" s="241">
        <v>1</v>
      </c>
      <c r="R1150" s="270">
        <v>1</v>
      </c>
      <c r="S1150" s="210">
        <v>2</v>
      </c>
      <c r="T1150" s="228">
        <v>5</v>
      </c>
      <c r="U1150" s="208">
        <v>5</v>
      </c>
      <c r="V1150" s="209">
        <f t="shared" si="16"/>
        <v>0.35714285714285715</v>
      </c>
      <c r="X1150" s="790"/>
    </row>
    <row r="1151" spans="2:24" ht="13.5">
      <c r="B1151" s="1033">
        <v>201309</v>
      </c>
      <c r="C1151" s="1023" t="s">
        <v>97</v>
      </c>
      <c r="D1151" s="1024" t="s">
        <v>131</v>
      </c>
      <c r="E1151" s="1217" t="s">
        <v>140</v>
      </c>
      <c r="F1151" s="174">
        <v>1323.1510000000001</v>
      </c>
      <c r="G1151" s="76">
        <v>427.88299999999998</v>
      </c>
      <c r="H1151" s="48">
        <v>427.88299999999998</v>
      </c>
      <c r="I1151" s="68">
        <v>22</v>
      </c>
      <c r="J1151" s="21">
        <v>0.36666666666666697</v>
      </c>
      <c r="K1151" s="29">
        <v>16.457038461538499</v>
      </c>
      <c r="L1151" s="277">
        <v>1.1818181818181801</v>
      </c>
      <c r="M1151" s="1025"/>
      <c r="N1151" s="22">
        <v>64</v>
      </c>
      <c r="O1151" s="20">
        <v>49</v>
      </c>
      <c r="P1151" s="240">
        <v>15</v>
      </c>
      <c r="Q1151" s="240">
        <v>0</v>
      </c>
      <c r="R1151" s="269">
        <v>6</v>
      </c>
      <c r="S1151" s="50">
        <v>2</v>
      </c>
      <c r="T1151" s="227">
        <v>12</v>
      </c>
      <c r="U1151" s="172">
        <v>6</v>
      </c>
      <c r="V1151" s="278">
        <f>IF((P1151+Q1151)&lt;&gt;0,U1151/(P1151+Q1151),0)</f>
        <v>0.4</v>
      </c>
      <c r="X1151" s="790"/>
    </row>
    <row r="1152" spans="2:24" ht="13.5">
      <c r="B1152" s="1034">
        <v>201309</v>
      </c>
      <c r="C1152" s="1026" t="s">
        <v>97</v>
      </c>
      <c r="D1152" s="1027" t="s">
        <v>130</v>
      </c>
      <c r="E1152" s="1218" t="s">
        <v>139</v>
      </c>
      <c r="F1152" s="199">
        <v>1305.242</v>
      </c>
      <c r="G1152" s="200">
        <v>538.81700000000001</v>
      </c>
      <c r="H1152" s="201">
        <v>515.625</v>
      </c>
      <c r="I1152" s="202">
        <v>11</v>
      </c>
      <c r="J1152" s="203">
        <v>0.17886178861788599</v>
      </c>
      <c r="K1152" s="204">
        <v>22.450708333333299</v>
      </c>
      <c r="L1152" s="276">
        <v>2.1818181818181799</v>
      </c>
      <c r="M1152" s="1025"/>
      <c r="N1152" s="205">
        <v>66</v>
      </c>
      <c r="O1152" s="206">
        <v>48</v>
      </c>
      <c r="P1152" s="241">
        <v>16</v>
      </c>
      <c r="Q1152" s="241">
        <v>2</v>
      </c>
      <c r="R1152" s="270">
        <v>3</v>
      </c>
      <c r="S1152" s="210">
        <v>0</v>
      </c>
      <c r="T1152" s="228">
        <v>12</v>
      </c>
      <c r="U1152" s="208">
        <v>5</v>
      </c>
      <c r="V1152" s="209">
        <f t="shared" si="16"/>
        <v>0.27777777777777779</v>
      </c>
      <c r="X1152" s="790"/>
    </row>
    <row r="1153" spans="2:24" ht="13.5">
      <c r="B1153" s="1033">
        <v>201309</v>
      </c>
      <c r="C1153" s="1023" t="s">
        <v>97</v>
      </c>
      <c r="D1153" s="1024" t="s">
        <v>132</v>
      </c>
      <c r="E1153" s="1217" t="s">
        <v>143</v>
      </c>
      <c r="F1153" s="174">
        <v>872.18799999999999</v>
      </c>
      <c r="G1153" s="76">
        <v>301.88099999999997</v>
      </c>
      <c r="H1153" s="48">
        <v>251.62299999999999</v>
      </c>
      <c r="I1153" s="68">
        <v>12</v>
      </c>
      <c r="J1153" s="21">
        <v>0.208695652173913</v>
      </c>
      <c r="K1153" s="29">
        <v>15.888473684210499</v>
      </c>
      <c r="L1153" s="277">
        <v>1.5833333333333299</v>
      </c>
      <c r="M1153" s="1025"/>
      <c r="N1153" s="22">
        <v>66</v>
      </c>
      <c r="O1153" s="20">
        <v>52</v>
      </c>
      <c r="P1153" s="240">
        <v>12</v>
      </c>
      <c r="Q1153" s="240">
        <v>2</v>
      </c>
      <c r="R1153" s="269">
        <v>5</v>
      </c>
      <c r="S1153" s="50">
        <v>1</v>
      </c>
      <c r="T1153" s="227">
        <v>21</v>
      </c>
      <c r="U1153" s="172">
        <v>4</v>
      </c>
      <c r="V1153" s="278">
        <f t="shared" si="16"/>
        <v>0.2857142857142857</v>
      </c>
      <c r="X1153" s="790"/>
    </row>
    <row r="1154" spans="2:24" ht="13.5">
      <c r="B1154" s="1033">
        <v>201308</v>
      </c>
      <c r="C1154" s="1023" t="s">
        <v>96</v>
      </c>
      <c r="D1154" s="1024" t="s">
        <v>64</v>
      </c>
      <c r="E1154" s="1217" t="s">
        <v>65</v>
      </c>
      <c r="F1154" s="174">
        <v>1027.4580000000001</v>
      </c>
      <c r="G1154" s="76">
        <v>263.52999999999997</v>
      </c>
      <c r="H1154" s="48">
        <v>259.45999999999998</v>
      </c>
      <c r="I1154" s="68">
        <v>9</v>
      </c>
      <c r="J1154" s="21">
        <v>0.1875</v>
      </c>
      <c r="K1154" s="29">
        <v>21.96</v>
      </c>
      <c r="L1154" s="277">
        <v>1.33</v>
      </c>
      <c r="M1154" s="1025"/>
      <c r="N1154" s="22">
        <v>53</v>
      </c>
      <c r="O1154" s="20">
        <v>42</v>
      </c>
      <c r="P1154" s="240">
        <v>7</v>
      </c>
      <c r="Q1154" s="240">
        <v>4</v>
      </c>
      <c r="R1154" s="269">
        <v>0</v>
      </c>
      <c r="S1154" s="50">
        <v>3</v>
      </c>
      <c r="T1154" s="227">
        <v>7</v>
      </c>
      <c r="U1154" s="172">
        <v>5</v>
      </c>
      <c r="V1154" s="278">
        <f t="shared" ref="V1154:V1199" si="17">IF((P1154+Q1154)&lt;&gt;0,U1154/(P1154+Q1154),0)</f>
        <v>0.45454545454545453</v>
      </c>
      <c r="X1154" s="790"/>
    </row>
    <row r="1155" spans="2:24" ht="13.5">
      <c r="B1155" s="1034">
        <v>201308</v>
      </c>
      <c r="C1155" s="1026" t="s">
        <v>96</v>
      </c>
      <c r="D1155" s="1027" t="s">
        <v>138</v>
      </c>
      <c r="E1155" s="1218" t="s">
        <v>145</v>
      </c>
      <c r="F1155" s="199">
        <v>337.83699999999999</v>
      </c>
      <c r="G1155" s="200">
        <v>45.94</v>
      </c>
      <c r="H1155" s="201">
        <v>39.65</v>
      </c>
      <c r="I1155" s="202">
        <v>3</v>
      </c>
      <c r="J1155" s="203">
        <v>0.08</v>
      </c>
      <c r="K1155" s="204">
        <v>15.31</v>
      </c>
      <c r="L1155" s="276">
        <v>1</v>
      </c>
      <c r="M1155" s="1025"/>
      <c r="N1155" s="205">
        <v>39</v>
      </c>
      <c r="O1155" s="206">
        <v>28</v>
      </c>
      <c r="P1155" s="241">
        <v>11</v>
      </c>
      <c r="Q1155" s="241">
        <v>0</v>
      </c>
      <c r="R1155" s="270">
        <v>6</v>
      </c>
      <c r="S1155" s="210">
        <v>2</v>
      </c>
      <c r="T1155" s="228">
        <v>7</v>
      </c>
      <c r="U1155" s="208">
        <v>5</v>
      </c>
      <c r="V1155" s="209">
        <f t="shared" si="17"/>
        <v>0.45454545454545453</v>
      </c>
      <c r="X1155" s="790"/>
    </row>
    <row r="1156" spans="2:24" ht="13.5">
      <c r="B1156" s="1033">
        <v>201308</v>
      </c>
      <c r="C1156" s="1023" t="s">
        <v>96</v>
      </c>
      <c r="D1156" s="1024" t="s">
        <v>35</v>
      </c>
      <c r="E1156" s="1217" t="s">
        <v>9</v>
      </c>
      <c r="F1156" s="174">
        <v>1074.367</v>
      </c>
      <c r="G1156" s="76">
        <v>82</v>
      </c>
      <c r="H1156" s="48">
        <v>106.67</v>
      </c>
      <c r="I1156" s="68">
        <v>5</v>
      </c>
      <c r="J1156" s="21">
        <v>0.10204081632653061</v>
      </c>
      <c r="K1156" s="29">
        <v>13.67</v>
      </c>
      <c r="L1156" s="277">
        <v>1.2</v>
      </c>
      <c r="M1156" s="1025"/>
      <c r="N1156" s="22">
        <v>48</v>
      </c>
      <c r="O1156" s="20">
        <v>39</v>
      </c>
      <c r="P1156" s="240">
        <v>4</v>
      </c>
      <c r="Q1156" s="240">
        <v>5</v>
      </c>
      <c r="R1156" s="269">
        <v>3</v>
      </c>
      <c r="S1156" s="50">
        <v>0</v>
      </c>
      <c r="T1156" s="227">
        <v>1</v>
      </c>
      <c r="U1156" s="172">
        <v>1</v>
      </c>
      <c r="V1156" s="278">
        <f t="shared" si="17"/>
        <v>0.1111111111111111</v>
      </c>
      <c r="X1156" s="790"/>
    </row>
    <row r="1157" spans="2:24" ht="13.5">
      <c r="B1157" s="1034">
        <v>201308</v>
      </c>
      <c r="C1157" s="1026" t="s">
        <v>96</v>
      </c>
      <c r="D1157" s="1027" t="s">
        <v>36</v>
      </c>
      <c r="E1157" s="1218"/>
      <c r="F1157" s="199">
        <v>426.59199999999998</v>
      </c>
      <c r="G1157" s="200">
        <v>0</v>
      </c>
      <c r="H1157" s="201">
        <v>0</v>
      </c>
      <c r="I1157" s="202">
        <v>0</v>
      </c>
      <c r="J1157" s="203">
        <v>0</v>
      </c>
      <c r="K1157" s="204">
        <v>0</v>
      </c>
      <c r="L1157" s="276">
        <v>0</v>
      </c>
      <c r="M1157" s="1025"/>
      <c r="N1157" s="205">
        <v>5</v>
      </c>
      <c r="O1157" s="206">
        <v>1</v>
      </c>
      <c r="P1157" s="241">
        <v>4</v>
      </c>
      <c r="Q1157" s="241">
        <v>0</v>
      </c>
      <c r="R1157" s="270">
        <v>0</v>
      </c>
      <c r="S1157" s="210">
        <v>0</v>
      </c>
      <c r="T1157" s="228">
        <v>0</v>
      </c>
      <c r="U1157" s="208"/>
      <c r="V1157" s="209">
        <f t="shared" si="17"/>
        <v>0</v>
      </c>
      <c r="X1157" s="790"/>
    </row>
    <row r="1158" spans="2:24" ht="13.5">
      <c r="B1158" s="1033">
        <v>201308</v>
      </c>
      <c r="C1158" s="1023" t="s">
        <v>97</v>
      </c>
      <c r="D1158" s="1024" t="s">
        <v>133</v>
      </c>
      <c r="E1158" s="1217" t="s">
        <v>142</v>
      </c>
      <c r="F1158" s="174">
        <v>785.92</v>
      </c>
      <c r="G1158" s="76">
        <v>180.3</v>
      </c>
      <c r="H1158" s="48">
        <v>162.94</v>
      </c>
      <c r="I1158" s="68">
        <v>8</v>
      </c>
      <c r="J1158" s="21">
        <v>0.14814814814814814</v>
      </c>
      <c r="K1158" s="29">
        <v>22.54</v>
      </c>
      <c r="L1158" s="277">
        <v>1</v>
      </c>
      <c r="M1158" s="1025"/>
      <c r="N1158" s="22">
        <v>58</v>
      </c>
      <c r="O1158" s="20">
        <v>44</v>
      </c>
      <c r="P1158" s="240">
        <v>13</v>
      </c>
      <c r="Q1158" s="240">
        <v>1</v>
      </c>
      <c r="R1158" s="269">
        <v>4</v>
      </c>
      <c r="S1158" s="50">
        <v>1</v>
      </c>
      <c r="T1158" s="227">
        <v>11</v>
      </c>
      <c r="U1158" s="172">
        <v>5</v>
      </c>
      <c r="V1158" s="278">
        <f t="shared" si="17"/>
        <v>0.35714285714285715</v>
      </c>
      <c r="X1158" s="790"/>
    </row>
    <row r="1159" spans="2:24" ht="13.5">
      <c r="B1159" s="1034">
        <v>201308</v>
      </c>
      <c r="C1159" s="1026" t="s">
        <v>97</v>
      </c>
      <c r="D1159" s="1027" t="s">
        <v>136</v>
      </c>
      <c r="E1159" s="1218" t="s">
        <v>141</v>
      </c>
      <c r="F1159" s="199">
        <v>572.78399999999999</v>
      </c>
      <c r="G1159" s="200">
        <v>69.56</v>
      </c>
      <c r="H1159" s="201">
        <v>65.06</v>
      </c>
      <c r="I1159" s="202">
        <v>7</v>
      </c>
      <c r="J1159" s="203">
        <v>0.19444444444444445</v>
      </c>
      <c r="K1159" s="204">
        <v>9.94</v>
      </c>
      <c r="L1159" s="276">
        <v>1</v>
      </c>
      <c r="M1159" s="1025"/>
      <c r="N1159" s="205">
        <v>39</v>
      </c>
      <c r="O1159" s="206">
        <v>27</v>
      </c>
      <c r="P1159" s="241">
        <v>11</v>
      </c>
      <c r="Q1159" s="241">
        <v>1</v>
      </c>
      <c r="R1159" s="270">
        <v>3</v>
      </c>
      <c r="S1159" s="210">
        <v>2</v>
      </c>
      <c r="T1159" s="228">
        <v>7</v>
      </c>
      <c r="U1159" s="208">
        <v>6</v>
      </c>
      <c r="V1159" s="209">
        <f t="shared" si="17"/>
        <v>0.5</v>
      </c>
      <c r="X1159" s="790"/>
    </row>
    <row r="1160" spans="2:24" ht="13.5">
      <c r="B1160" s="1033">
        <v>201308</v>
      </c>
      <c r="C1160" s="1023" t="s">
        <v>97</v>
      </c>
      <c r="D1160" s="1024" t="s">
        <v>131</v>
      </c>
      <c r="E1160" s="1217" t="s">
        <v>140</v>
      </c>
      <c r="F1160" s="174">
        <v>895.26800000000003</v>
      </c>
      <c r="G1160" s="76">
        <v>222.56</v>
      </c>
      <c r="H1160" s="48">
        <v>212.56</v>
      </c>
      <c r="I1160" s="68">
        <v>14</v>
      </c>
      <c r="J1160" s="21">
        <v>0.25225225225225223</v>
      </c>
      <c r="K1160" s="29">
        <v>13.09</v>
      </c>
      <c r="L1160" s="277">
        <v>1.21</v>
      </c>
      <c r="M1160" s="1025"/>
      <c r="N1160" s="22">
        <v>56</v>
      </c>
      <c r="O1160" s="20">
        <v>41</v>
      </c>
      <c r="P1160" s="240">
        <v>15</v>
      </c>
      <c r="Q1160" s="240">
        <v>0</v>
      </c>
      <c r="R1160" s="269">
        <v>4</v>
      </c>
      <c r="S1160" s="50">
        <v>0</v>
      </c>
      <c r="T1160" s="227">
        <v>5</v>
      </c>
      <c r="U1160" s="172">
        <v>2</v>
      </c>
      <c r="V1160" s="278">
        <f t="shared" si="17"/>
        <v>0.13333333333333333</v>
      </c>
      <c r="X1160" s="790"/>
    </row>
    <row r="1161" spans="2:24" ht="13.5">
      <c r="B1161" s="1034">
        <v>201308</v>
      </c>
      <c r="C1161" s="1026" t="s">
        <v>97</v>
      </c>
      <c r="D1161" s="1027" t="s">
        <v>130</v>
      </c>
      <c r="E1161" s="1218" t="s">
        <v>139</v>
      </c>
      <c r="F1161" s="199">
        <v>789.61699999999996</v>
      </c>
      <c r="G1161" s="200">
        <v>197.71</v>
      </c>
      <c r="H1161" s="201">
        <v>185.18</v>
      </c>
      <c r="I1161" s="202">
        <v>8</v>
      </c>
      <c r="J1161" s="203">
        <v>0.15094339622641509</v>
      </c>
      <c r="K1161" s="204">
        <v>14.12</v>
      </c>
      <c r="L1161" s="276">
        <v>1.75</v>
      </c>
      <c r="M1161" s="1025"/>
      <c r="N1161" s="205">
        <v>57</v>
      </c>
      <c r="O1161" s="206">
        <v>39</v>
      </c>
      <c r="P1161" s="241">
        <v>16</v>
      </c>
      <c r="Q1161" s="241">
        <v>2</v>
      </c>
      <c r="R1161" s="270">
        <v>5</v>
      </c>
      <c r="S1161" s="210">
        <v>1</v>
      </c>
      <c r="T1161" s="228">
        <v>12</v>
      </c>
      <c r="U1161" s="208">
        <v>6</v>
      </c>
      <c r="V1161" s="209">
        <f t="shared" si="17"/>
        <v>0.33333333333333331</v>
      </c>
    </row>
    <row r="1162" spans="2:24" ht="13.5">
      <c r="B1162" s="1033">
        <v>201308</v>
      </c>
      <c r="C1162" s="1023" t="s">
        <v>97</v>
      </c>
      <c r="D1162" s="1024" t="s">
        <v>132</v>
      </c>
      <c r="E1162" s="1217" t="s">
        <v>143</v>
      </c>
      <c r="F1162" s="174">
        <v>620.56500000000005</v>
      </c>
      <c r="G1162" s="76">
        <v>131.07</v>
      </c>
      <c r="H1162" s="48">
        <v>114.21</v>
      </c>
      <c r="I1162" s="68">
        <v>9</v>
      </c>
      <c r="J1162" s="21">
        <v>0.19354838709677419</v>
      </c>
      <c r="K1162" s="29">
        <v>9.36</v>
      </c>
      <c r="L1162" s="277">
        <v>1.56</v>
      </c>
      <c r="M1162" s="1025"/>
      <c r="N1162" s="22">
        <v>49</v>
      </c>
      <c r="O1162" s="20">
        <v>37</v>
      </c>
      <c r="P1162" s="240">
        <v>11</v>
      </c>
      <c r="Q1162" s="240">
        <v>1</v>
      </c>
      <c r="R1162" s="269">
        <v>5</v>
      </c>
      <c r="S1162" s="50">
        <v>0</v>
      </c>
      <c r="T1162" s="227">
        <v>10</v>
      </c>
      <c r="U1162" s="172">
        <v>6</v>
      </c>
      <c r="V1162" s="278">
        <f t="shared" si="17"/>
        <v>0.5</v>
      </c>
    </row>
    <row r="1163" spans="2:24" ht="13.5">
      <c r="B1163" s="1034">
        <v>201307</v>
      </c>
      <c r="C1163" s="1026" t="s">
        <v>96</v>
      </c>
      <c r="D1163" s="1027" t="s">
        <v>149</v>
      </c>
      <c r="E1163" s="1218"/>
      <c r="F1163" s="199">
        <v>20.079999999999998</v>
      </c>
      <c r="G1163" s="200">
        <v>0</v>
      </c>
      <c r="H1163" s="201">
        <v>0</v>
      </c>
      <c r="I1163" s="202">
        <v>0</v>
      </c>
      <c r="J1163" s="203"/>
      <c r="K1163" s="204"/>
      <c r="L1163" s="276"/>
      <c r="M1163" s="1025"/>
      <c r="N1163" s="205">
        <v>3</v>
      </c>
      <c r="O1163" s="206">
        <v>1</v>
      </c>
      <c r="P1163" s="241">
        <v>2</v>
      </c>
      <c r="Q1163" s="241"/>
      <c r="R1163" s="270">
        <v>0</v>
      </c>
      <c r="S1163" s="210"/>
      <c r="T1163" s="228"/>
      <c r="U1163" s="208"/>
      <c r="V1163" s="209">
        <f t="shared" si="17"/>
        <v>0</v>
      </c>
    </row>
    <row r="1164" spans="2:24" ht="13.5">
      <c r="B1164" s="1034">
        <v>201307</v>
      </c>
      <c r="C1164" s="1026" t="s">
        <v>96</v>
      </c>
      <c r="D1164" s="1027" t="s">
        <v>64</v>
      </c>
      <c r="E1164" s="1218" t="s">
        <v>65</v>
      </c>
      <c r="F1164" s="199">
        <v>767.995</v>
      </c>
      <c r="G1164" s="200">
        <v>135.31299999999999</v>
      </c>
      <c r="H1164" s="201">
        <v>124.714</v>
      </c>
      <c r="I1164" s="202">
        <v>7</v>
      </c>
      <c r="J1164" s="203">
        <v>0.14893617021276601</v>
      </c>
      <c r="K1164" s="204">
        <v>19.330428571428602</v>
      </c>
      <c r="L1164" s="276">
        <v>1</v>
      </c>
      <c r="M1164" s="1025"/>
      <c r="N1164" s="205">
        <v>43</v>
      </c>
      <c r="O1164" s="206">
        <v>35</v>
      </c>
      <c r="P1164" s="241">
        <v>4</v>
      </c>
      <c r="Q1164" s="241">
        <v>4</v>
      </c>
      <c r="R1164" s="270">
        <v>13</v>
      </c>
      <c r="S1164" s="210">
        <v>1</v>
      </c>
      <c r="T1164" s="228">
        <v>4</v>
      </c>
      <c r="U1164" s="208">
        <v>3</v>
      </c>
      <c r="V1164" s="209">
        <f t="shared" si="17"/>
        <v>0.375</v>
      </c>
    </row>
    <row r="1165" spans="2:24" ht="13.5">
      <c r="B1165" s="1033">
        <v>201307</v>
      </c>
      <c r="C1165" s="1023" t="s">
        <v>96</v>
      </c>
      <c r="D1165" s="1024" t="s">
        <v>138</v>
      </c>
      <c r="E1165" s="1217" t="s">
        <v>145</v>
      </c>
      <c r="F1165" s="174">
        <v>298.19</v>
      </c>
      <c r="G1165" s="76">
        <v>49.758000000000003</v>
      </c>
      <c r="H1165" s="48">
        <v>34.113</v>
      </c>
      <c r="I1165" s="68">
        <v>3</v>
      </c>
      <c r="J1165" s="21">
        <v>8.8235294117647106E-2</v>
      </c>
      <c r="K1165" s="29">
        <v>12.439500000000001</v>
      </c>
      <c r="L1165" s="277">
        <v>1.3333333333333299</v>
      </c>
      <c r="M1165" s="1025"/>
      <c r="N1165" s="22">
        <v>36</v>
      </c>
      <c r="O1165" s="20">
        <v>26</v>
      </c>
      <c r="P1165" s="240">
        <v>10</v>
      </c>
      <c r="Q1165" s="240">
        <v>0</v>
      </c>
      <c r="R1165" s="269">
        <v>1</v>
      </c>
      <c r="S1165" s="50">
        <v>1</v>
      </c>
      <c r="T1165" s="227">
        <v>4</v>
      </c>
      <c r="U1165" s="172">
        <v>2</v>
      </c>
      <c r="V1165" s="278">
        <f t="shared" si="17"/>
        <v>0.2</v>
      </c>
    </row>
    <row r="1166" spans="2:24" ht="13.5">
      <c r="B1166" s="1034">
        <v>201307</v>
      </c>
      <c r="C1166" s="1026" t="s">
        <v>96</v>
      </c>
      <c r="D1166" s="1027" t="s">
        <v>35</v>
      </c>
      <c r="E1166" s="1218" t="s">
        <v>9</v>
      </c>
      <c r="F1166" s="199">
        <v>967.69600000000003</v>
      </c>
      <c r="G1166" s="200">
        <v>177.34299999999999</v>
      </c>
      <c r="H1166" s="201">
        <v>187.95099999999999</v>
      </c>
      <c r="I1166" s="202">
        <v>8</v>
      </c>
      <c r="J1166" s="203">
        <v>0.16</v>
      </c>
      <c r="K1166" s="204">
        <v>14.7785833333333</v>
      </c>
      <c r="L1166" s="276">
        <v>1.5</v>
      </c>
      <c r="M1166" s="1025"/>
      <c r="N1166" s="205">
        <v>50</v>
      </c>
      <c r="O1166" s="206">
        <v>41</v>
      </c>
      <c r="P1166" s="241">
        <v>4</v>
      </c>
      <c r="Q1166" s="241">
        <v>5</v>
      </c>
      <c r="R1166" s="270">
        <v>4</v>
      </c>
      <c r="S1166" s="210"/>
      <c r="T1166" s="228"/>
      <c r="U1166" s="208"/>
      <c r="V1166" s="209">
        <f t="shared" si="17"/>
        <v>0</v>
      </c>
    </row>
    <row r="1167" spans="2:24" ht="13.5">
      <c r="B1167" s="1033">
        <v>201307</v>
      </c>
      <c r="C1167" s="1023" t="s">
        <v>96</v>
      </c>
      <c r="D1167" s="1024" t="s">
        <v>36</v>
      </c>
      <c r="E1167" s="1217"/>
      <c r="F1167" s="174">
        <v>426.59199999999998</v>
      </c>
      <c r="G1167" s="76">
        <v>28.18</v>
      </c>
      <c r="H1167" s="48">
        <v>20.774999999999999</v>
      </c>
      <c r="I1167" s="68">
        <v>1</v>
      </c>
      <c r="J1167" s="21">
        <v>0</v>
      </c>
      <c r="K1167" s="29">
        <v>14.09</v>
      </c>
      <c r="L1167" s="277">
        <v>2</v>
      </c>
      <c r="M1167" s="1025"/>
      <c r="N1167" s="22">
        <v>2</v>
      </c>
      <c r="O1167" s="20">
        <v>0</v>
      </c>
      <c r="P1167" s="240">
        <v>2</v>
      </c>
      <c r="Q1167" s="240">
        <v>0</v>
      </c>
      <c r="R1167" s="269">
        <v>6</v>
      </c>
      <c r="S1167" s="50"/>
      <c r="T1167" s="227"/>
      <c r="U1167" s="172"/>
      <c r="V1167" s="278">
        <f t="shared" si="17"/>
        <v>0</v>
      </c>
    </row>
    <row r="1168" spans="2:24" ht="13.5">
      <c r="B1168" s="1034">
        <v>201307</v>
      </c>
      <c r="C1168" s="1026" t="s">
        <v>97</v>
      </c>
      <c r="D1168" s="1027" t="s">
        <v>133</v>
      </c>
      <c r="E1168" s="1218" t="s">
        <v>142</v>
      </c>
      <c r="F1168" s="199">
        <v>622.98500000000001</v>
      </c>
      <c r="G1168" s="200">
        <v>99.084000000000003</v>
      </c>
      <c r="H1168" s="201">
        <v>99.084000000000003</v>
      </c>
      <c r="I1168" s="202">
        <v>6</v>
      </c>
      <c r="J1168" s="203">
        <v>0.133333333333333</v>
      </c>
      <c r="K1168" s="204">
        <v>16.513999999999999</v>
      </c>
      <c r="L1168" s="276">
        <v>1</v>
      </c>
      <c r="M1168" s="1025"/>
      <c r="N1168" s="205">
        <v>50</v>
      </c>
      <c r="O1168" s="206">
        <v>38</v>
      </c>
      <c r="P1168" s="241">
        <v>12</v>
      </c>
      <c r="Q1168" s="241">
        <v>0</v>
      </c>
      <c r="R1168" s="270">
        <v>0</v>
      </c>
      <c r="S1168" s="210"/>
      <c r="T1168" s="228">
        <v>10</v>
      </c>
      <c r="U1168" s="208">
        <v>7</v>
      </c>
      <c r="V1168" s="209">
        <f t="shared" si="17"/>
        <v>0.58333333333333337</v>
      </c>
    </row>
    <row r="1169" spans="2:22" ht="13.5">
      <c r="B1169" s="1033">
        <v>201307</v>
      </c>
      <c r="C1169" s="1023" t="s">
        <v>97</v>
      </c>
      <c r="D1169" s="1024" t="s">
        <v>136</v>
      </c>
      <c r="E1169" s="1217" t="s">
        <v>141</v>
      </c>
      <c r="F1169" s="174">
        <v>507.721</v>
      </c>
      <c r="G1169" s="76">
        <v>117.51900000000001</v>
      </c>
      <c r="H1169" s="48">
        <v>113.16</v>
      </c>
      <c r="I1169" s="68">
        <v>6</v>
      </c>
      <c r="J1169" s="21">
        <v>0.2</v>
      </c>
      <c r="K1169" s="29">
        <v>16.7884285714286</v>
      </c>
      <c r="L1169" s="277">
        <v>1.1666666666666701</v>
      </c>
      <c r="M1169" s="1025"/>
      <c r="N1169" s="22">
        <v>33</v>
      </c>
      <c r="O1169" s="20">
        <v>22</v>
      </c>
      <c r="P1169" s="240">
        <v>10</v>
      </c>
      <c r="Q1169" s="240">
        <v>1</v>
      </c>
      <c r="R1169" s="269">
        <v>0</v>
      </c>
      <c r="S1169" s="50"/>
      <c r="T1169" s="227">
        <v>6</v>
      </c>
      <c r="U1169" s="172">
        <v>6</v>
      </c>
      <c r="V1169" s="278">
        <f t="shared" si="17"/>
        <v>0.54545454545454541</v>
      </c>
    </row>
    <row r="1170" spans="2:22" ht="13.5">
      <c r="B1170" s="1034">
        <v>201307</v>
      </c>
      <c r="C1170" s="1026" t="s">
        <v>97</v>
      </c>
      <c r="D1170" s="1027" t="s">
        <v>131</v>
      </c>
      <c r="E1170" s="1218" t="s">
        <v>140</v>
      </c>
      <c r="F1170" s="199">
        <v>682.70899999999995</v>
      </c>
      <c r="G1170" s="200">
        <v>154.047</v>
      </c>
      <c r="H1170" s="201">
        <v>154.047</v>
      </c>
      <c r="I1170" s="202">
        <v>11</v>
      </c>
      <c r="J1170" s="203">
        <v>0.21782178217821799</v>
      </c>
      <c r="K1170" s="204">
        <v>11.0033571428571</v>
      </c>
      <c r="L1170" s="276">
        <v>1.27272727272727</v>
      </c>
      <c r="M1170" s="1025"/>
      <c r="N1170" s="205">
        <v>55</v>
      </c>
      <c r="O1170" s="206">
        <v>40</v>
      </c>
      <c r="P1170" s="241">
        <v>15</v>
      </c>
      <c r="Q1170" s="241">
        <v>0</v>
      </c>
      <c r="R1170" s="270">
        <v>2</v>
      </c>
      <c r="S1170" s="210">
        <v>1</v>
      </c>
      <c r="T1170" s="228">
        <v>10</v>
      </c>
      <c r="U1170" s="208">
        <v>6</v>
      </c>
      <c r="V1170" s="209">
        <f t="shared" si="17"/>
        <v>0.4</v>
      </c>
    </row>
    <row r="1171" spans="2:22" ht="13.5">
      <c r="B1171" s="1033">
        <v>201307</v>
      </c>
      <c r="C1171" s="1023" t="s">
        <v>97</v>
      </c>
      <c r="D1171" s="1024" t="s">
        <v>130</v>
      </c>
      <c r="E1171" s="1217" t="s">
        <v>139</v>
      </c>
      <c r="F1171" s="174">
        <v>604.43899999999996</v>
      </c>
      <c r="G1171" s="76">
        <v>68.477000000000004</v>
      </c>
      <c r="H1171" s="48">
        <v>64.096000000000004</v>
      </c>
      <c r="I1171" s="68">
        <v>3</v>
      </c>
      <c r="J1171" s="21">
        <v>6.3829787234042507E-2</v>
      </c>
      <c r="K1171" s="29">
        <v>17.119250000000001</v>
      </c>
      <c r="L1171" s="277">
        <v>1.3333333333333299</v>
      </c>
      <c r="M1171" s="1025"/>
      <c r="N1171" s="22">
        <v>49</v>
      </c>
      <c r="O1171" s="20">
        <v>33</v>
      </c>
      <c r="P1171" s="240">
        <v>15</v>
      </c>
      <c r="Q1171" s="240">
        <v>1</v>
      </c>
      <c r="R1171" s="269">
        <v>3</v>
      </c>
      <c r="S1171" s="50"/>
      <c r="T1171" s="227">
        <v>7</v>
      </c>
      <c r="U1171" s="172">
        <v>5</v>
      </c>
      <c r="V1171" s="278">
        <f t="shared" si="17"/>
        <v>0.3125</v>
      </c>
    </row>
    <row r="1172" spans="2:22" ht="13.5">
      <c r="B1172" s="1034">
        <v>201307</v>
      </c>
      <c r="C1172" s="1026" t="s">
        <v>97</v>
      </c>
      <c r="D1172" s="1027" t="s">
        <v>132</v>
      </c>
      <c r="E1172" s="1218" t="s">
        <v>143</v>
      </c>
      <c r="F1172" s="199">
        <v>506.36</v>
      </c>
      <c r="G1172" s="200">
        <v>185.32</v>
      </c>
      <c r="H1172" s="201">
        <v>107.76</v>
      </c>
      <c r="I1172" s="202">
        <v>6</v>
      </c>
      <c r="J1172" s="203">
        <v>0.13636363636363599</v>
      </c>
      <c r="K1172" s="204">
        <v>18.532</v>
      </c>
      <c r="L1172" s="276">
        <v>1.6666666666666701</v>
      </c>
      <c r="M1172" s="1025"/>
      <c r="N1172" s="205">
        <v>44</v>
      </c>
      <c r="O1172" s="206">
        <v>32</v>
      </c>
      <c r="P1172" s="241">
        <v>11</v>
      </c>
      <c r="Q1172" s="241">
        <v>1</v>
      </c>
      <c r="R1172" s="270">
        <v>2</v>
      </c>
      <c r="S1172" s="210"/>
      <c r="T1172" s="228">
        <v>2</v>
      </c>
      <c r="U1172" s="208">
        <v>2</v>
      </c>
      <c r="V1172" s="209">
        <f t="shared" si="17"/>
        <v>0.16666666666666666</v>
      </c>
    </row>
    <row r="1173" spans="2:22" ht="13.5">
      <c r="B1173" s="1033">
        <v>201306</v>
      </c>
      <c r="C1173" s="1023" t="s">
        <v>96</v>
      </c>
      <c r="D1173" s="1024" t="s">
        <v>64</v>
      </c>
      <c r="E1173" s="1217" t="s">
        <v>65</v>
      </c>
      <c r="F1173" s="174">
        <v>643.28099999999995</v>
      </c>
      <c r="G1173" s="76">
        <v>-41.433999999999997</v>
      </c>
      <c r="H1173" s="48">
        <v>113.01</v>
      </c>
      <c r="I1173" s="68">
        <v>9</v>
      </c>
      <c r="J1173" s="21">
        <v>0.219512195121951</v>
      </c>
      <c r="K1173" s="29">
        <v>-3.4528333333333299</v>
      </c>
      <c r="L1173" s="277">
        <v>1.3333333333333299</v>
      </c>
      <c r="M1173" s="1025"/>
      <c r="N1173" s="22">
        <v>47</v>
      </c>
      <c r="O1173" s="20">
        <v>37</v>
      </c>
      <c r="P1173" s="240">
        <v>6</v>
      </c>
      <c r="Q1173" s="240">
        <v>4</v>
      </c>
      <c r="R1173" s="257">
        <v>0</v>
      </c>
      <c r="S1173" s="50">
        <v>1</v>
      </c>
      <c r="T1173" s="227">
        <v>11</v>
      </c>
      <c r="U1173" s="172">
        <v>3</v>
      </c>
      <c r="V1173" s="278">
        <f t="shared" si="17"/>
        <v>0.3</v>
      </c>
    </row>
    <row r="1174" spans="2:22" ht="13.5">
      <c r="B1174" s="1034">
        <v>201306</v>
      </c>
      <c r="C1174" s="1026" t="s">
        <v>96</v>
      </c>
      <c r="D1174" s="1027" t="s">
        <v>138</v>
      </c>
      <c r="E1174" s="1218" t="s">
        <v>145</v>
      </c>
      <c r="F1174" s="199">
        <v>264.077</v>
      </c>
      <c r="G1174" s="200">
        <v>148.59899999999999</v>
      </c>
      <c r="H1174" s="201">
        <v>115.371</v>
      </c>
      <c r="I1174" s="202">
        <v>4</v>
      </c>
      <c r="J1174" s="203">
        <v>0.133333333333333</v>
      </c>
      <c r="K1174" s="204">
        <v>21.228428571428601</v>
      </c>
      <c r="L1174" s="276">
        <v>1.75</v>
      </c>
      <c r="M1174" s="1025"/>
      <c r="N1174" s="205">
        <v>32</v>
      </c>
      <c r="O1174" s="206">
        <v>22</v>
      </c>
      <c r="P1174" s="241">
        <v>10</v>
      </c>
      <c r="Q1174" s="241">
        <v>0</v>
      </c>
      <c r="R1174" s="256">
        <v>0</v>
      </c>
      <c r="S1174" s="210">
        <v>2</v>
      </c>
      <c r="T1174" s="228">
        <v>2</v>
      </c>
      <c r="U1174" s="208">
        <v>2</v>
      </c>
      <c r="V1174" s="209">
        <f t="shared" si="17"/>
        <v>0.2</v>
      </c>
    </row>
    <row r="1175" spans="2:22" ht="13.5">
      <c r="B1175" s="1034">
        <v>201306</v>
      </c>
      <c r="C1175" s="1026" t="s">
        <v>96</v>
      </c>
      <c r="D1175" s="1027" t="s">
        <v>35</v>
      </c>
      <c r="E1175" s="1218" t="s">
        <v>9</v>
      </c>
      <c r="F1175" s="199">
        <v>779.745</v>
      </c>
      <c r="G1175" s="200">
        <v>128.92099999999999</v>
      </c>
      <c r="H1175" s="201">
        <v>134.98500000000001</v>
      </c>
      <c r="I1175" s="202">
        <v>7</v>
      </c>
      <c r="J1175" s="203">
        <v>0.15730337078651699</v>
      </c>
      <c r="K1175" s="204">
        <v>14.3245555555556</v>
      </c>
      <c r="L1175" s="276">
        <v>1.28571428571429</v>
      </c>
      <c r="M1175" s="1025"/>
      <c r="N1175" s="205">
        <v>49</v>
      </c>
      <c r="O1175" s="206">
        <v>38</v>
      </c>
      <c r="P1175" s="241">
        <v>8</v>
      </c>
      <c r="Q1175" s="241">
        <v>3</v>
      </c>
      <c r="R1175" s="256">
        <v>1</v>
      </c>
      <c r="S1175" s="210">
        <v>0</v>
      </c>
      <c r="T1175" s="228">
        <v>6</v>
      </c>
      <c r="U1175" s="208">
        <v>4</v>
      </c>
      <c r="V1175" s="209">
        <f t="shared" si="17"/>
        <v>0.36363636363636365</v>
      </c>
    </row>
    <row r="1176" spans="2:22" ht="13.5">
      <c r="B1176" s="1034">
        <v>201306</v>
      </c>
      <c r="C1176" s="1026" t="s">
        <v>97</v>
      </c>
      <c r="D1176" s="1027" t="s">
        <v>133</v>
      </c>
      <c r="E1176" s="1218" t="s">
        <v>142</v>
      </c>
      <c r="F1176" s="199">
        <v>523.90099999999995</v>
      </c>
      <c r="G1176" s="200">
        <v>169.68100000000001</v>
      </c>
      <c r="H1176" s="201">
        <v>169.68100000000001</v>
      </c>
      <c r="I1176" s="202">
        <v>11</v>
      </c>
      <c r="J1176" s="203">
        <v>0.328358208955224</v>
      </c>
      <c r="K1176" s="204">
        <v>10.605062500000001</v>
      </c>
      <c r="L1176" s="276">
        <v>1.4545454545454499</v>
      </c>
      <c r="M1176" s="1025"/>
      <c r="N1176" s="205">
        <v>40</v>
      </c>
      <c r="O1176" s="206">
        <v>28</v>
      </c>
      <c r="P1176" s="241">
        <v>12</v>
      </c>
      <c r="Q1176" s="241">
        <v>0</v>
      </c>
      <c r="R1176" s="256">
        <v>0</v>
      </c>
      <c r="S1176" s="210">
        <v>3</v>
      </c>
      <c r="T1176" s="228">
        <v>10</v>
      </c>
      <c r="U1176" s="208">
        <v>6</v>
      </c>
      <c r="V1176" s="209">
        <f t="shared" si="17"/>
        <v>0.5</v>
      </c>
    </row>
    <row r="1177" spans="2:22" ht="13.5">
      <c r="B1177" s="1033">
        <v>201306</v>
      </c>
      <c r="C1177" s="1023" t="s">
        <v>97</v>
      </c>
      <c r="D1177" s="1024" t="s">
        <v>136</v>
      </c>
      <c r="E1177" s="1217" t="s">
        <v>141</v>
      </c>
      <c r="F1177" s="174">
        <v>394.56099999999998</v>
      </c>
      <c r="G1177" s="76">
        <v>126.455</v>
      </c>
      <c r="H1177" s="48">
        <v>111.837</v>
      </c>
      <c r="I1177" s="68">
        <v>9</v>
      </c>
      <c r="J1177" s="21">
        <v>0.40909090909090901</v>
      </c>
      <c r="K1177" s="29">
        <v>9.72730769230769</v>
      </c>
      <c r="L1177" s="277">
        <v>1.44444444444444</v>
      </c>
      <c r="M1177" s="1025"/>
      <c r="N1177" s="22">
        <v>27</v>
      </c>
      <c r="O1177" s="20">
        <v>17</v>
      </c>
      <c r="P1177" s="240">
        <v>10</v>
      </c>
      <c r="Q1177" s="240">
        <v>0</v>
      </c>
      <c r="R1177" s="257">
        <v>1</v>
      </c>
      <c r="S1177" s="50">
        <v>4</v>
      </c>
      <c r="T1177" s="227">
        <v>7</v>
      </c>
      <c r="U1177" s="172">
        <v>4</v>
      </c>
      <c r="V1177" s="278">
        <f t="shared" si="17"/>
        <v>0.4</v>
      </c>
    </row>
    <row r="1178" spans="2:22" ht="13.5">
      <c r="B1178" s="1034">
        <v>201306</v>
      </c>
      <c r="C1178" s="1026" t="s">
        <v>97</v>
      </c>
      <c r="D1178" s="1027" t="s">
        <v>131</v>
      </c>
      <c r="E1178" s="1218" t="s">
        <v>140</v>
      </c>
      <c r="F1178" s="199">
        <v>528.66200000000003</v>
      </c>
      <c r="G1178" s="200">
        <v>199.50899999999999</v>
      </c>
      <c r="H1178" s="201">
        <v>195.928</v>
      </c>
      <c r="I1178" s="202">
        <v>12</v>
      </c>
      <c r="J1178" s="203">
        <v>0.292682926829268</v>
      </c>
      <c r="K1178" s="204">
        <v>10.500473684210499</v>
      </c>
      <c r="L1178" s="276">
        <v>1.5833333333333299</v>
      </c>
      <c r="M1178" s="1025"/>
      <c r="N1178" s="205">
        <v>46</v>
      </c>
      <c r="O1178" s="206">
        <v>32</v>
      </c>
      <c r="P1178" s="241">
        <v>14</v>
      </c>
      <c r="Q1178" s="241">
        <v>0</v>
      </c>
      <c r="R1178" s="256">
        <v>0</v>
      </c>
      <c r="S1178" s="210">
        <v>2</v>
      </c>
      <c r="T1178" s="228">
        <v>8</v>
      </c>
      <c r="U1178" s="208">
        <v>5</v>
      </c>
      <c r="V1178" s="209">
        <f t="shared" si="17"/>
        <v>0.35714285714285715</v>
      </c>
    </row>
    <row r="1179" spans="2:22" ht="13.5">
      <c r="B1179" s="1033">
        <v>201306</v>
      </c>
      <c r="C1179" s="1023" t="s">
        <v>97</v>
      </c>
      <c r="D1179" s="1024" t="s">
        <v>130</v>
      </c>
      <c r="E1179" s="1217" t="s">
        <v>139</v>
      </c>
      <c r="F1179" s="174">
        <v>540.34299999999996</v>
      </c>
      <c r="G1179" s="76">
        <v>143.172</v>
      </c>
      <c r="H1179" s="48">
        <v>123.414</v>
      </c>
      <c r="I1179" s="68">
        <v>10</v>
      </c>
      <c r="J1179" s="21">
        <v>0.24390243902438999</v>
      </c>
      <c r="K1179" s="29">
        <v>11.930999999999999</v>
      </c>
      <c r="L1179" s="277">
        <v>1.2</v>
      </c>
      <c r="M1179" s="1025"/>
      <c r="N1179" s="22">
        <v>45</v>
      </c>
      <c r="O1179" s="20">
        <v>29</v>
      </c>
      <c r="P1179" s="240">
        <v>16</v>
      </c>
      <c r="Q1179" s="240">
        <v>0</v>
      </c>
      <c r="R1179" s="257">
        <v>0</v>
      </c>
      <c r="S1179" s="50">
        <v>0</v>
      </c>
      <c r="T1179" s="227">
        <v>8</v>
      </c>
      <c r="U1179" s="172">
        <v>6</v>
      </c>
      <c r="V1179" s="278">
        <f t="shared" si="17"/>
        <v>0.375</v>
      </c>
    </row>
    <row r="1180" spans="2:22" ht="13.5">
      <c r="B1180" s="1034">
        <v>201306</v>
      </c>
      <c r="C1180" s="1026" t="s">
        <v>97</v>
      </c>
      <c r="D1180" s="1027" t="s">
        <v>132</v>
      </c>
      <c r="E1180" s="1218" t="s">
        <v>143</v>
      </c>
      <c r="F1180" s="199">
        <v>398.6</v>
      </c>
      <c r="G1180" s="200">
        <v>123.072</v>
      </c>
      <c r="H1180" s="201">
        <v>126.90600000000001</v>
      </c>
      <c r="I1180" s="202">
        <v>11</v>
      </c>
      <c r="J1180" s="203">
        <v>0.28571428571428598</v>
      </c>
      <c r="K1180" s="204">
        <v>9.4670769230769203</v>
      </c>
      <c r="L1180" s="276">
        <v>1.1818181818181801</v>
      </c>
      <c r="M1180" s="1025"/>
      <c r="N1180" s="205">
        <v>44</v>
      </c>
      <c r="O1180" s="206">
        <v>32</v>
      </c>
      <c r="P1180" s="241">
        <v>12</v>
      </c>
      <c r="Q1180" s="241">
        <v>0</v>
      </c>
      <c r="R1180" s="256">
        <v>0</v>
      </c>
      <c r="S1180" s="210">
        <v>1</v>
      </c>
      <c r="T1180" s="228">
        <v>10</v>
      </c>
      <c r="U1180" s="208">
        <v>4</v>
      </c>
      <c r="V1180" s="209">
        <f t="shared" si="17"/>
        <v>0.33333333333333331</v>
      </c>
    </row>
    <row r="1181" spans="2:22" ht="13.5">
      <c r="B1181" s="1033">
        <v>201305</v>
      </c>
      <c r="C1181" s="1023" t="s">
        <v>96</v>
      </c>
      <c r="D1181" s="1024" t="s">
        <v>64</v>
      </c>
      <c r="E1181" s="1217" t="s">
        <v>65</v>
      </c>
      <c r="F1181" s="174">
        <v>530.27099999999996</v>
      </c>
      <c r="G1181" s="76">
        <v>306.99</v>
      </c>
      <c r="H1181" s="48">
        <v>142.691</v>
      </c>
      <c r="I1181" s="68">
        <v>7</v>
      </c>
      <c r="J1181" s="21">
        <v>0.22580600000000001</v>
      </c>
      <c r="K1181" s="29">
        <v>34.11</v>
      </c>
      <c r="L1181" s="277">
        <v>1.285714</v>
      </c>
      <c r="M1181" s="1025"/>
      <c r="N1181" s="22">
        <v>35</v>
      </c>
      <c r="O1181" s="20">
        <v>26</v>
      </c>
      <c r="P1181" s="240">
        <v>5</v>
      </c>
      <c r="Q1181" s="240">
        <v>4</v>
      </c>
      <c r="R1181" s="257">
        <v>0</v>
      </c>
      <c r="S1181" s="50">
        <v>1</v>
      </c>
      <c r="T1181" s="227">
        <v>7</v>
      </c>
      <c r="U1181" s="172">
        <v>3</v>
      </c>
      <c r="V1181" s="278">
        <f t="shared" si="17"/>
        <v>0.33333333333333331</v>
      </c>
    </row>
    <row r="1182" spans="2:22" ht="13.5">
      <c r="B1182" s="1034">
        <v>201305</v>
      </c>
      <c r="C1182" s="1026" t="s">
        <v>96</v>
      </c>
      <c r="D1182" s="1027" t="s">
        <v>138</v>
      </c>
      <c r="E1182" s="1218" t="s">
        <v>145</v>
      </c>
      <c r="F1182" s="199">
        <v>148.70600000000002</v>
      </c>
      <c r="G1182" s="200">
        <v>124.464</v>
      </c>
      <c r="H1182" s="201">
        <v>68.903999999999996</v>
      </c>
      <c r="I1182" s="202">
        <v>9</v>
      </c>
      <c r="J1182" s="203">
        <v>0.418605</v>
      </c>
      <c r="K1182" s="204">
        <v>12.446400000000001</v>
      </c>
      <c r="L1182" s="276">
        <v>1.111111</v>
      </c>
      <c r="M1182" s="1025"/>
      <c r="N1182" s="205">
        <v>28</v>
      </c>
      <c r="O1182" s="206">
        <v>20</v>
      </c>
      <c r="P1182" s="241">
        <v>8</v>
      </c>
      <c r="Q1182" s="241">
        <v>0</v>
      </c>
      <c r="R1182" s="256">
        <v>0</v>
      </c>
      <c r="S1182" s="210">
        <v>2</v>
      </c>
      <c r="T1182" s="228">
        <v>11</v>
      </c>
      <c r="U1182" s="208">
        <v>5</v>
      </c>
      <c r="V1182" s="209">
        <f t="shared" si="17"/>
        <v>0.625</v>
      </c>
    </row>
    <row r="1183" spans="2:22" ht="13.5">
      <c r="B1183" s="1034">
        <v>201305</v>
      </c>
      <c r="C1183" s="1026" t="s">
        <v>96</v>
      </c>
      <c r="D1183" s="1027" t="s">
        <v>35</v>
      </c>
      <c r="E1183" s="1218" t="s">
        <v>9</v>
      </c>
      <c r="F1183" s="199">
        <v>644.76</v>
      </c>
      <c r="G1183" s="200">
        <v>172.38900000000001</v>
      </c>
      <c r="H1183" s="201">
        <v>161.88300000000001</v>
      </c>
      <c r="I1183" s="202">
        <v>6</v>
      </c>
      <c r="J1183" s="203">
        <v>0.17391300000000001</v>
      </c>
      <c r="K1183" s="204">
        <v>19.154333333333</v>
      </c>
      <c r="L1183" s="276">
        <v>1.5</v>
      </c>
      <c r="M1183" s="1025"/>
      <c r="N1183" s="205">
        <v>37</v>
      </c>
      <c r="O1183" s="206">
        <v>27</v>
      </c>
      <c r="P1183" s="241">
        <v>7</v>
      </c>
      <c r="Q1183" s="241">
        <v>3</v>
      </c>
      <c r="R1183" s="256">
        <v>1</v>
      </c>
      <c r="S1183" s="210">
        <v>0</v>
      </c>
      <c r="T1183" s="228">
        <v>4</v>
      </c>
      <c r="U1183" s="208">
        <v>3</v>
      </c>
      <c r="V1183" s="209">
        <f t="shared" si="17"/>
        <v>0.3</v>
      </c>
    </row>
    <row r="1184" spans="2:22" ht="13.5">
      <c r="B1184" s="1034">
        <v>201305</v>
      </c>
      <c r="C1184" s="1026" t="s">
        <v>97</v>
      </c>
      <c r="D1184" s="1027" t="s">
        <v>133</v>
      </c>
      <c r="E1184" s="1218" t="s">
        <v>142</v>
      </c>
      <c r="F1184" s="199">
        <v>354.22</v>
      </c>
      <c r="G1184" s="200">
        <v>167.53</v>
      </c>
      <c r="H1184" s="201">
        <v>158.81100000000001</v>
      </c>
      <c r="I1184" s="202">
        <v>11</v>
      </c>
      <c r="J1184" s="203">
        <v>0.5</v>
      </c>
      <c r="K1184" s="204">
        <v>11.966428571428999</v>
      </c>
      <c r="L1184" s="276">
        <v>1.2727269999999999</v>
      </c>
      <c r="M1184" s="1025"/>
      <c r="N1184" s="205">
        <v>27</v>
      </c>
      <c r="O1184" s="206">
        <v>18</v>
      </c>
      <c r="P1184" s="241">
        <v>9</v>
      </c>
      <c r="Q1184" s="241">
        <v>0</v>
      </c>
      <c r="R1184" s="256">
        <v>0</v>
      </c>
      <c r="S1184" s="210">
        <v>0</v>
      </c>
      <c r="T1184" s="228">
        <v>10</v>
      </c>
      <c r="U1184" s="208">
        <v>5</v>
      </c>
      <c r="V1184" s="209">
        <f t="shared" si="17"/>
        <v>0.55555555555555558</v>
      </c>
    </row>
    <row r="1185" spans="2:22" ht="13.5">
      <c r="B1185" s="1033">
        <v>201305</v>
      </c>
      <c r="C1185" s="1023" t="s">
        <v>97</v>
      </c>
      <c r="D1185" s="1024" t="s">
        <v>136</v>
      </c>
      <c r="E1185" s="1217" t="s">
        <v>141</v>
      </c>
      <c r="F1185" s="174">
        <v>282.72399999999999</v>
      </c>
      <c r="G1185" s="76">
        <v>174.745</v>
      </c>
      <c r="H1185" s="48">
        <v>174.745</v>
      </c>
      <c r="I1185" s="68">
        <v>7</v>
      </c>
      <c r="J1185" s="21">
        <v>0.4375</v>
      </c>
      <c r="K1185" s="29">
        <v>17.474499999999999</v>
      </c>
      <c r="L1185" s="277">
        <v>1.428571</v>
      </c>
      <c r="M1185" s="1025"/>
      <c r="N1185" s="22">
        <v>17</v>
      </c>
      <c r="O1185" s="20">
        <v>11</v>
      </c>
      <c r="P1185" s="240">
        <v>6</v>
      </c>
      <c r="Q1185" s="240">
        <v>0</v>
      </c>
      <c r="R1185" s="257">
        <v>0</v>
      </c>
      <c r="S1185" s="50">
        <v>0</v>
      </c>
      <c r="T1185" s="227">
        <v>2</v>
      </c>
      <c r="U1185" s="172">
        <v>2</v>
      </c>
      <c r="V1185" s="278">
        <f t="shared" si="17"/>
        <v>0.33333333333333331</v>
      </c>
    </row>
    <row r="1186" spans="2:22" ht="13.5">
      <c r="B1186" s="1034">
        <v>201305</v>
      </c>
      <c r="C1186" s="1026" t="s">
        <v>97</v>
      </c>
      <c r="D1186" s="1027" t="s">
        <v>131</v>
      </c>
      <c r="E1186" s="1218" t="s">
        <v>140</v>
      </c>
      <c r="F1186" s="199">
        <v>332.73400000000004</v>
      </c>
      <c r="G1186" s="200">
        <v>156.49700000000001</v>
      </c>
      <c r="H1186" s="201">
        <v>146.708</v>
      </c>
      <c r="I1186" s="202">
        <v>10</v>
      </c>
      <c r="J1186" s="203">
        <v>0.32786900000000002</v>
      </c>
      <c r="K1186" s="204">
        <v>11.178357142857001</v>
      </c>
      <c r="L1186" s="276">
        <v>1.4</v>
      </c>
      <c r="M1186" s="1025"/>
      <c r="N1186" s="205">
        <v>36</v>
      </c>
      <c r="O1186" s="206">
        <v>24</v>
      </c>
      <c r="P1186" s="241">
        <v>12</v>
      </c>
      <c r="Q1186" s="241">
        <v>0</v>
      </c>
      <c r="R1186" s="256">
        <v>0</v>
      </c>
      <c r="S1186" s="210">
        <v>3</v>
      </c>
      <c r="T1186" s="228">
        <v>8</v>
      </c>
      <c r="U1186" s="208">
        <v>6</v>
      </c>
      <c r="V1186" s="209">
        <f t="shared" si="17"/>
        <v>0.5</v>
      </c>
    </row>
    <row r="1187" spans="2:22" ht="13.5">
      <c r="B1187" s="1033">
        <v>201305</v>
      </c>
      <c r="C1187" s="1023" t="s">
        <v>97</v>
      </c>
      <c r="D1187" s="1024" t="s">
        <v>130</v>
      </c>
      <c r="E1187" s="1217" t="s">
        <v>139</v>
      </c>
      <c r="F1187" s="174">
        <v>416.92899999999997</v>
      </c>
      <c r="G1187" s="76">
        <v>123.01600000000001</v>
      </c>
      <c r="H1187" s="48">
        <v>105.124</v>
      </c>
      <c r="I1187" s="68">
        <v>12</v>
      </c>
      <c r="J1187" s="21">
        <v>0.4</v>
      </c>
      <c r="K1187" s="29">
        <v>11.183272727273</v>
      </c>
      <c r="L1187" s="277">
        <v>0.91666700000000001</v>
      </c>
      <c r="M1187" s="1025"/>
      <c r="N1187" s="22">
        <v>37</v>
      </c>
      <c r="O1187" s="20">
        <v>21</v>
      </c>
      <c r="P1187" s="240">
        <v>16</v>
      </c>
      <c r="Q1187" s="240">
        <v>0</v>
      </c>
      <c r="R1187" s="257">
        <v>0</v>
      </c>
      <c r="S1187" s="50">
        <v>5</v>
      </c>
      <c r="T1187" s="227">
        <v>9</v>
      </c>
      <c r="U1187" s="172">
        <v>6</v>
      </c>
      <c r="V1187" s="278">
        <f t="shared" si="17"/>
        <v>0.375</v>
      </c>
    </row>
    <row r="1188" spans="2:22" ht="13.5">
      <c r="B1188" s="1034">
        <v>201305</v>
      </c>
      <c r="C1188" s="1026" t="s">
        <v>97</v>
      </c>
      <c r="D1188" s="1027" t="s">
        <v>132</v>
      </c>
      <c r="E1188" s="1218" t="s">
        <v>143</v>
      </c>
      <c r="F1188" s="199">
        <v>271.69399999999996</v>
      </c>
      <c r="G1188" s="200">
        <v>230.75700000000001</v>
      </c>
      <c r="H1188" s="201">
        <v>208.15899999999999</v>
      </c>
      <c r="I1188" s="202">
        <v>10</v>
      </c>
      <c r="J1188" s="203">
        <v>0.43478299999999998</v>
      </c>
      <c r="K1188" s="204">
        <v>14.4223125</v>
      </c>
      <c r="L1188" s="276">
        <v>1.6</v>
      </c>
      <c r="M1188" s="1025"/>
      <c r="N1188" s="205">
        <v>33</v>
      </c>
      <c r="O1188" s="206">
        <v>22</v>
      </c>
      <c r="P1188" s="241">
        <v>11</v>
      </c>
      <c r="Q1188" s="241">
        <v>0</v>
      </c>
      <c r="R1188" s="256">
        <v>0</v>
      </c>
      <c r="S1188" s="210">
        <v>7</v>
      </c>
      <c r="T1188" s="228">
        <v>13</v>
      </c>
      <c r="U1188" s="208">
        <v>6</v>
      </c>
      <c r="V1188" s="209">
        <f t="shared" si="17"/>
        <v>0.54545454545454541</v>
      </c>
    </row>
    <row r="1189" spans="2:22" ht="13.5">
      <c r="B1189" s="1033">
        <v>201304</v>
      </c>
      <c r="C1189" s="1023" t="s">
        <v>96</v>
      </c>
      <c r="D1189" s="1024" t="s">
        <v>64</v>
      </c>
      <c r="E1189" s="1217" t="s">
        <v>65</v>
      </c>
      <c r="F1189" s="174">
        <v>387.58</v>
      </c>
      <c r="G1189" s="76">
        <v>27.625</v>
      </c>
      <c r="H1189" s="48">
        <v>29.414999999999999</v>
      </c>
      <c r="I1189" s="68">
        <v>3</v>
      </c>
      <c r="J1189" s="21">
        <v>0.113207547169811</v>
      </c>
      <c r="K1189" s="29">
        <v>13.8125</v>
      </c>
      <c r="L1189" s="277">
        <v>0.66666666666666696</v>
      </c>
      <c r="M1189" s="1025"/>
      <c r="N1189" s="22">
        <v>27</v>
      </c>
      <c r="O1189" s="20">
        <v>19</v>
      </c>
      <c r="P1189" s="240">
        <v>4</v>
      </c>
      <c r="Q1189" s="240">
        <v>4</v>
      </c>
      <c r="R1189" s="257">
        <v>1</v>
      </c>
      <c r="S1189" s="50">
        <v>0</v>
      </c>
      <c r="T1189" s="227">
        <v>2</v>
      </c>
      <c r="U1189" s="172">
        <v>2</v>
      </c>
      <c r="V1189" s="278">
        <f t="shared" si="17"/>
        <v>0.25</v>
      </c>
    </row>
    <row r="1190" spans="2:22" ht="13.5">
      <c r="B1190" s="1034">
        <v>201304</v>
      </c>
      <c r="C1190" s="1026" t="s">
        <v>96</v>
      </c>
      <c r="D1190" s="1027" t="s">
        <v>138</v>
      </c>
      <c r="E1190" s="1218" t="s">
        <v>145</v>
      </c>
      <c r="F1190" s="199">
        <v>79.802000000000007</v>
      </c>
      <c r="G1190" s="200">
        <v>92.759</v>
      </c>
      <c r="H1190" s="201">
        <v>79.802000000000007</v>
      </c>
      <c r="I1190" s="202">
        <v>6</v>
      </c>
      <c r="J1190" s="203">
        <v>0.8</v>
      </c>
      <c r="K1190" s="204">
        <v>15.4598333333333</v>
      </c>
      <c r="L1190" s="276">
        <v>1</v>
      </c>
      <c r="M1190" s="1025"/>
      <c r="N1190" s="205">
        <v>15</v>
      </c>
      <c r="O1190" s="206">
        <v>9</v>
      </c>
      <c r="P1190" s="241">
        <v>6</v>
      </c>
      <c r="Q1190" s="241">
        <v>0</v>
      </c>
      <c r="R1190" s="256">
        <v>0</v>
      </c>
      <c r="S1190" s="210">
        <v>6</v>
      </c>
      <c r="T1190" s="228">
        <v>9</v>
      </c>
      <c r="U1190" s="208">
        <v>4</v>
      </c>
      <c r="V1190" s="209">
        <f t="shared" si="17"/>
        <v>0.66666666666666663</v>
      </c>
    </row>
    <row r="1191" spans="2:22" ht="13.5">
      <c r="B1191" s="1034">
        <v>201304</v>
      </c>
      <c r="C1191" s="1026" t="s">
        <v>96</v>
      </c>
      <c r="D1191" s="1027" t="s">
        <v>35</v>
      </c>
      <c r="E1191" s="1218" t="s">
        <v>9</v>
      </c>
      <c r="F1191" s="199">
        <v>482.87700000000001</v>
      </c>
      <c r="G1191" s="200">
        <v>164.89500000000001</v>
      </c>
      <c r="H1191" s="201">
        <v>197.31899999999999</v>
      </c>
      <c r="I1191" s="202">
        <v>7</v>
      </c>
      <c r="J1191" s="203">
        <v>0.21212121212121199</v>
      </c>
      <c r="K1191" s="204">
        <v>13.741250000000001</v>
      </c>
      <c r="L1191" s="276">
        <v>1.71428571428571</v>
      </c>
      <c r="M1191" s="1025"/>
      <c r="N1191" s="205">
        <v>34</v>
      </c>
      <c r="O1191" s="206">
        <v>24</v>
      </c>
      <c r="P1191" s="241">
        <v>7</v>
      </c>
      <c r="Q1191" s="241">
        <v>3</v>
      </c>
      <c r="R1191" s="256">
        <v>3</v>
      </c>
      <c r="S1191" s="210">
        <v>0</v>
      </c>
      <c r="T1191" s="228">
        <v>4</v>
      </c>
      <c r="U1191" s="208">
        <v>4</v>
      </c>
      <c r="V1191" s="209">
        <f t="shared" si="17"/>
        <v>0.4</v>
      </c>
    </row>
    <row r="1192" spans="2:22" ht="13.5">
      <c r="B1192" s="1034">
        <v>201304</v>
      </c>
      <c r="C1192" s="1026" t="s">
        <v>97</v>
      </c>
      <c r="D1192" s="1027" t="s">
        <v>133</v>
      </c>
      <c r="E1192" s="1218" t="s">
        <v>142</v>
      </c>
      <c r="F1192" s="199">
        <v>195.40899999999999</v>
      </c>
      <c r="G1192" s="200">
        <v>198.81100000000001</v>
      </c>
      <c r="H1192" s="201">
        <v>174.75899999999999</v>
      </c>
      <c r="I1192" s="202">
        <v>9</v>
      </c>
      <c r="J1192" s="203">
        <v>0.9</v>
      </c>
      <c r="K1192" s="204">
        <v>14.200785714285701</v>
      </c>
      <c r="L1192" s="276">
        <v>1.55555555555556</v>
      </c>
      <c r="M1192" s="1025"/>
      <c r="N1192" s="205">
        <v>17</v>
      </c>
      <c r="O1192" s="206">
        <v>8</v>
      </c>
      <c r="P1192" s="241">
        <v>9</v>
      </c>
      <c r="Q1192" s="241">
        <v>0</v>
      </c>
      <c r="R1192" s="256">
        <v>0</v>
      </c>
      <c r="S1192" s="210">
        <v>8</v>
      </c>
      <c r="T1192" s="228">
        <v>6</v>
      </c>
      <c r="U1192" s="208">
        <v>5</v>
      </c>
      <c r="V1192" s="209">
        <f t="shared" si="17"/>
        <v>0.55555555555555558</v>
      </c>
    </row>
    <row r="1193" spans="2:22" ht="13.5">
      <c r="B1193" s="1033">
        <v>201304</v>
      </c>
      <c r="C1193" s="1023" t="s">
        <v>97</v>
      </c>
      <c r="D1193" s="1024" t="s">
        <v>136</v>
      </c>
      <c r="E1193" s="1217" t="s">
        <v>141</v>
      </c>
      <c r="F1193" s="174">
        <v>107.979</v>
      </c>
      <c r="G1193" s="76">
        <v>79.853999999999999</v>
      </c>
      <c r="H1193" s="48">
        <v>79.853999999999999</v>
      </c>
      <c r="I1193" s="68">
        <v>7</v>
      </c>
      <c r="J1193" s="21">
        <v>0.82352941176470595</v>
      </c>
      <c r="K1193" s="29">
        <v>11.407714285714301</v>
      </c>
      <c r="L1193" s="277">
        <v>1</v>
      </c>
      <c r="M1193" s="1025"/>
      <c r="N1193" s="22">
        <v>15</v>
      </c>
      <c r="O1193" s="20">
        <v>9</v>
      </c>
      <c r="P1193" s="240">
        <v>6</v>
      </c>
      <c r="Q1193" s="240">
        <v>0</v>
      </c>
      <c r="R1193" s="257">
        <v>0</v>
      </c>
      <c r="S1193" s="50">
        <v>6</v>
      </c>
      <c r="T1193" s="227">
        <v>7</v>
      </c>
      <c r="U1193" s="172">
        <v>4</v>
      </c>
      <c r="V1193" s="278">
        <f t="shared" si="17"/>
        <v>0.66666666666666663</v>
      </c>
    </row>
    <row r="1194" spans="2:22" ht="13.5">
      <c r="B1194" s="1034">
        <v>201304</v>
      </c>
      <c r="C1194" s="1026" t="s">
        <v>97</v>
      </c>
      <c r="D1194" s="1027" t="s">
        <v>131</v>
      </c>
      <c r="E1194" s="1218" t="s">
        <v>140</v>
      </c>
      <c r="F1194" s="199">
        <v>186.02600000000001</v>
      </c>
      <c r="G1194" s="200">
        <v>120.736</v>
      </c>
      <c r="H1194" s="201">
        <v>120.736</v>
      </c>
      <c r="I1194" s="202">
        <v>8</v>
      </c>
      <c r="J1194" s="203">
        <v>0.47058823529411797</v>
      </c>
      <c r="K1194" s="204">
        <v>13.4151111111111</v>
      </c>
      <c r="L1194" s="276">
        <v>1.125</v>
      </c>
      <c r="M1194" s="1025"/>
      <c r="N1194" s="205">
        <v>25</v>
      </c>
      <c r="O1194" s="206">
        <v>16</v>
      </c>
      <c r="P1194" s="241">
        <v>9</v>
      </c>
      <c r="Q1194" s="241">
        <v>0</v>
      </c>
      <c r="R1194" s="256">
        <v>0</v>
      </c>
      <c r="S1194" s="210">
        <v>5</v>
      </c>
      <c r="T1194" s="228">
        <v>11</v>
      </c>
      <c r="U1194" s="208">
        <v>5</v>
      </c>
      <c r="V1194" s="209">
        <f t="shared" si="17"/>
        <v>0.55555555555555558</v>
      </c>
    </row>
    <row r="1195" spans="2:22" ht="13.5">
      <c r="B1195" s="1033">
        <v>201304</v>
      </c>
      <c r="C1195" s="1023" t="s">
        <v>97</v>
      </c>
      <c r="D1195" s="1024" t="s">
        <v>130</v>
      </c>
      <c r="E1195" s="1217" t="s">
        <v>139</v>
      </c>
      <c r="F1195" s="174">
        <v>311.80500000000001</v>
      </c>
      <c r="G1195" s="76">
        <v>167.34100000000001</v>
      </c>
      <c r="H1195" s="48">
        <v>167.34100000000001</v>
      </c>
      <c r="I1195" s="68">
        <v>5</v>
      </c>
      <c r="J1195" s="21">
        <v>0.30303030303030298</v>
      </c>
      <c r="K1195" s="29">
        <v>13.945083333333301</v>
      </c>
      <c r="L1195" s="277">
        <v>2.4</v>
      </c>
      <c r="M1195" s="1025"/>
      <c r="N1195" s="22">
        <v>23</v>
      </c>
      <c r="O1195" s="20">
        <v>12</v>
      </c>
      <c r="P1195" s="240">
        <v>11</v>
      </c>
      <c r="Q1195" s="240">
        <v>0</v>
      </c>
      <c r="R1195" s="257">
        <v>0</v>
      </c>
      <c r="S1195" s="50">
        <v>7</v>
      </c>
      <c r="T1195" s="227">
        <v>6</v>
      </c>
      <c r="U1195" s="172">
        <v>4</v>
      </c>
      <c r="V1195" s="278">
        <f t="shared" si="17"/>
        <v>0.36363636363636365</v>
      </c>
    </row>
    <row r="1196" spans="2:22" ht="13.5">
      <c r="B1196" s="1034">
        <v>201304</v>
      </c>
      <c r="C1196" s="1026" t="s">
        <v>97</v>
      </c>
      <c r="D1196" s="1027" t="s">
        <v>132</v>
      </c>
      <c r="E1196" s="1218" t="s">
        <v>143</v>
      </c>
      <c r="F1196" s="199">
        <v>63.534999999999997</v>
      </c>
      <c r="G1196" s="200">
        <v>63.347000000000001</v>
      </c>
      <c r="H1196" s="201">
        <v>43.149000000000001</v>
      </c>
      <c r="I1196" s="202">
        <v>3</v>
      </c>
      <c r="J1196" s="203">
        <v>0.4</v>
      </c>
      <c r="K1196" s="204">
        <v>21.115666666666701</v>
      </c>
      <c r="L1196" s="276">
        <v>1</v>
      </c>
      <c r="M1196" s="1025"/>
      <c r="N1196" s="205">
        <v>13</v>
      </c>
      <c r="O1196" s="206">
        <v>9</v>
      </c>
      <c r="P1196" s="241">
        <v>4</v>
      </c>
      <c r="Q1196" s="241">
        <v>0</v>
      </c>
      <c r="R1196" s="256">
        <v>0</v>
      </c>
      <c r="S1196" s="210">
        <v>2</v>
      </c>
      <c r="T1196" s="228">
        <v>9</v>
      </c>
      <c r="U1196" s="208">
        <v>3</v>
      </c>
      <c r="V1196" s="209">
        <f t="shared" si="17"/>
        <v>0.75</v>
      </c>
    </row>
    <row r="1197" spans="2:22" ht="13.5">
      <c r="B1197" s="1033">
        <v>201303</v>
      </c>
      <c r="C1197" s="1023" t="s">
        <v>97</v>
      </c>
      <c r="D1197" s="1024" t="s">
        <v>133</v>
      </c>
      <c r="E1197" s="1217" t="s">
        <v>142</v>
      </c>
      <c r="F1197" s="174"/>
      <c r="G1197" s="76">
        <v>20.65</v>
      </c>
      <c r="H1197" s="48">
        <v>20.65</v>
      </c>
      <c r="I1197" s="68">
        <v>2</v>
      </c>
      <c r="J1197" s="21">
        <v>1.3333333333333299</v>
      </c>
      <c r="K1197" s="29">
        <v>10.324999999999999</v>
      </c>
      <c r="L1197" s="277">
        <v>1</v>
      </c>
      <c r="M1197" s="1025"/>
      <c r="N1197" s="22">
        <v>3</v>
      </c>
      <c r="O1197" s="20">
        <v>2</v>
      </c>
      <c r="P1197" s="240">
        <v>1</v>
      </c>
      <c r="Q1197" s="240">
        <v>0</v>
      </c>
      <c r="R1197" s="257">
        <v>0</v>
      </c>
      <c r="S1197" s="50">
        <v>1</v>
      </c>
      <c r="T1197" s="227">
        <v>2</v>
      </c>
      <c r="U1197" s="172">
        <v>1</v>
      </c>
      <c r="V1197" s="278">
        <f t="shared" si="17"/>
        <v>1</v>
      </c>
    </row>
    <row r="1198" spans="2:22" ht="13.5">
      <c r="B1198" s="1033">
        <v>201303</v>
      </c>
      <c r="C1198" s="1023" t="s">
        <v>97</v>
      </c>
      <c r="D1198" s="1024" t="s">
        <v>136</v>
      </c>
      <c r="E1198" s="1217" t="s">
        <v>141</v>
      </c>
      <c r="F1198" s="174"/>
      <c r="G1198" s="76">
        <v>28.125</v>
      </c>
      <c r="H1198" s="48">
        <v>28.125</v>
      </c>
      <c r="I1198" s="68">
        <v>1</v>
      </c>
      <c r="J1198" s="21">
        <v>1</v>
      </c>
      <c r="K1198" s="29">
        <v>14.0625</v>
      </c>
      <c r="L1198" s="277">
        <v>2</v>
      </c>
      <c r="M1198" s="1025"/>
      <c r="N1198" s="22">
        <v>2</v>
      </c>
      <c r="O1198" s="20">
        <v>2</v>
      </c>
      <c r="P1198" s="240">
        <v>0</v>
      </c>
      <c r="Q1198" s="240">
        <v>0</v>
      </c>
      <c r="R1198" s="257">
        <v>0</v>
      </c>
      <c r="S1198" s="50"/>
      <c r="T1198" s="227">
        <v>2</v>
      </c>
      <c r="U1198" s="172"/>
      <c r="V1198" s="278">
        <f t="shared" si="17"/>
        <v>0</v>
      </c>
    </row>
    <row r="1199" spans="2:22" ht="13.5">
      <c r="B1199" s="1034">
        <v>201303</v>
      </c>
      <c r="C1199" s="1026" t="s">
        <v>96</v>
      </c>
      <c r="D1199" s="1027" t="s">
        <v>64</v>
      </c>
      <c r="E1199" s="1218" t="s">
        <v>65</v>
      </c>
      <c r="F1199" s="199"/>
      <c r="G1199" s="200">
        <v>107.093</v>
      </c>
      <c r="H1199" s="201">
        <v>102.64400000000001</v>
      </c>
      <c r="I1199" s="202">
        <v>8</v>
      </c>
      <c r="J1199" s="203">
        <v>0.38095238095238099</v>
      </c>
      <c r="K1199" s="204">
        <v>11.8992222222222</v>
      </c>
      <c r="L1199" s="276">
        <v>1.125</v>
      </c>
      <c r="M1199" s="1025"/>
      <c r="N1199" s="205">
        <v>26</v>
      </c>
      <c r="O1199" s="206">
        <v>22</v>
      </c>
      <c r="P1199" s="241">
        <v>4</v>
      </c>
      <c r="Q1199" s="241">
        <v>0</v>
      </c>
      <c r="R1199" s="256">
        <v>1</v>
      </c>
      <c r="S1199" s="210">
        <v>0</v>
      </c>
      <c r="T1199" s="228">
        <v>11</v>
      </c>
      <c r="U1199" s="208">
        <v>4</v>
      </c>
      <c r="V1199" s="209">
        <f t="shared" si="17"/>
        <v>1</v>
      </c>
    </row>
    <row r="1200" spans="2:22" ht="13.5">
      <c r="B1200" s="1033">
        <v>201303</v>
      </c>
      <c r="C1200" s="1023" t="s">
        <v>96</v>
      </c>
      <c r="D1200" s="1024" t="s">
        <v>138</v>
      </c>
      <c r="E1200" s="1217" t="s">
        <v>145</v>
      </c>
      <c r="F1200" s="174"/>
      <c r="G1200" s="76">
        <v>0</v>
      </c>
      <c r="H1200" s="48">
        <v>0</v>
      </c>
      <c r="I1200" s="68"/>
      <c r="J1200" s="21"/>
      <c r="K1200" s="29">
        <v>0</v>
      </c>
      <c r="L1200" s="277">
        <v>0</v>
      </c>
      <c r="M1200" s="1025"/>
      <c r="N1200" s="22"/>
      <c r="O1200" s="20"/>
      <c r="P1200" s="240"/>
      <c r="Q1200" s="240"/>
      <c r="R1200" s="257">
        <v>0</v>
      </c>
      <c r="S1200" s="50"/>
      <c r="T1200" s="227"/>
      <c r="U1200" s="172"/>
      <c r="V1200" s="278">
        <f t="shared" ref="V1200:V1208" si="18">IF((P1200+Q1200)&lt;&gt;0,U1200/(P1200+Q1200),0)</f>
        <v>0</v>
      </c>
    </row>
    <row r="1201" spans="2:22" ht="13.5">
      <c r="B1201" s="1034">
        <v>201303</v>
      </c>
      <c r="C1201" s="1026" t="s">
        <v>96</v>
      </c>
      <c r="D1201" s="1027" t="s">
        <v>35</v>
      </c>
      <c r="E1201" s="1218" t="s">
        <v>9</v>
      </c>
      <c r="F1201" s="199"/>
      <c r="G1201" s="200">
        <v>178.23699999999999</v>
      </c>
      <c r="H1201" s="201">
        <v>138.113</v>
      </c>
      <c r="I1201" s="202">
        <v>6</v>
      </c>
      <c r="J1201" s="203">
        <v>0.19354838709677399</v>
      </c>
      <c r="K1201" s="204">
        <v>16.203363636363601</v>
      </c>
      <c r="L1201" s="276">
        <v>1.8333333333333299</v>
      </c>
      <c r="M1201" s="1025"/>
      <c r="N1201" s="205">
        <v>33</v>
      </c>
      <c r="O1201" s="206">
        <v>25</v>
      </c>
      <c r="P1201" s="241">
        <v>7</v>
      </c>
      <c r="Q1201" s="241">
        <v>1</v>
      </c>
      <c r="R1201" s="256">
        <v>0</v>
      </c>
      <c r="S1201" s="210">
        <v>0</v>
      </c>
      <c r="T1201" s="228">
        <v>4</v>
      </c>
      <c r="U1201" s="208">
        <v>3</v>
      </c>
      <c r="V1201" s="209">
        <f t="shared" si="18"/>
        <v>0.375</v>
      </c>
    </row>
    <row r="1202" spans="2:22" ht="13.5">
      <c r="B1202" s="1034">
        <v>201303</v>
      </c>
      <c r="C1202" s="1026" t="s">
        <v>97</v>
      </c>
      <c r="D1202" s="1027" t="s">
        <v>131</v>
      </c>
      <c r="E1202" s="1218" t="s">
        <v>140</v>
      </c>
      <c r="F1202" s="199"/>
      <c r="G1202" s="200">
        <v>65.290000000000006</v>
      </c>
      <c r="H1202" s="201">
        <v>65.290000000000006</v>
      </c>
      <c r="I1202" s="202">
        <v>5</v>
      </c>
      <c r="J1202" s="203">
        <v>1.1111111111111101</v>
      </c>
      <c r="K1202" s="204">
        <v>10.8816666666667</v>
      </c>
      <c r="L1202" s="276">
        <v>1.2</v>
      </c>
      <c r="M1202" s="1025"/>
      <c r="N1202" s="205">
        <v>9</v>
      </c>
      <c r="O1202" s="206">
        <v>5</v>
      </c>
      <c r="P1202" s="241">
        <v>4</v>
      </c>
      <c r="Q1202" s="241">
        <v>0</v>
      </c>
      <c r="R1202" s="256">
        <v>0</v>
      </c>
      <c r="S1202" s="210">
        <v>4</v>
      </c>
      <c r="T1202" s="228">
        <v>5</v>
      </c>
      <c r="U1202" s="208">
        <v>3</v>
      </c>
      <c r="V1202" s="209">
        <f t="shared" si="18"/>
        <v>0.75</v>
      </c>
    </row>
    <row r="1203" spans="2:22" ht="13.5">
      <c r="B1203" s="1033">
        <v>201303</v>
      </c>
      <c r="C1203" s="1023" t="s">
        <v>97</v>
      </c>
      <c r="D1203" s="1024" t="s">
        <v>130</v>
      </c>
      <c r="E1203" s="1217" t="s">
        <v>139</v>
      </c>
      <c r="F1203" s="174"/>
      <c r="G1203" s="76">
        <v>144.464</v>
      </c>
      <c r="H1203" s="48">
        <v>144.464</v>
      </c>
      <c r="I1203" s="68">
        <v>6</v>
      </c>
      <c r="J1203" s="21">
        <v>1.2</v>
      </c>
      <c r="K1203" s="29">
        <v>20.637714285714299</v>
      </c>
      <c r="L1203" s="277">
        <v>1.1666666666666701</v>
      </c>
      <c r="M1203" s="1025"/>
      <c r="N1203" s="22">
        <v>10</v>
      </c>
      <c r="O1203" s="20">
        <v>6</v>
      </c>
      <c r="P1203" s="240">
        <v>4</v>
      </c>
      <c r="Q1203" s="240">
        <v>0</v>
      </c>
      <c r="R1203" s="257">
        <v>0</v>
      </c>
      <c r="S1203" s="50">
        <v>4</v>
      </c>
      <c r="T1203" s="227">
        <v>6</v>
      </c>
      <c r="U1203" s="172">
        <v>3</v>
      </c>
      <c r="V1203" s="278">
        <f t="shared" si="18"/>
        <v>0.75</v>
      </c>
    </row>
    <row r="1204" spans="2:22" ht="13.5">
      <c r="B1204" s="1034">
        <v>201303</v>
      </c>
      <c r="C1204" s="1026" t="s">
        <v>97</v>
      </c>
      <c r="D1204" s="1027" t="s">
        <v>132</v>
      </c>
      <c r="E1204" s="1218" t="s">
        <v>143</v>
      </c>
      <c r="F1204" s="199"/>
      <c r="G1204" s="200">
        <v>20.385999999999999</v>
      </c>
      <c r="H1204" s="201">
        <v>20.385999999999999</v>
      </c>
      <c r="I1204" s="202">
        <v>2</v>
      </c>
      <c r="J1204" s="203">
        <v>2</v>
      </c>
      <c r="K1204" s="204">
        <v>10.193</v>
      </c>
      <c r="L1204" s="276">
        <v>1</v>
      </c>
      <c r="M1204" s="1025"/>
      <c r="N1204" s="205">
        <v>2</v>
      </c>
      <c r="O1204" s="206">
        <v>0</v>
      </c>
      <c r="P1204" s="241">
        <v>2</v>
      </c>
      <c r="Q1204" s="241">
        <v>0</v>
      </c>
      <c r="R1204" s="256">
        <v>0</v>
      </c>
      <c r="S1204" s="210">
        <v>2</v>
      </c>
      <c r="T1204" s="228"/>
      <c r="U1204" s="208"/>
      <c r="V1204" s="209">
        <f t="shared" si="18"/>
        <v>0</v>
      </c>
    </row>
    <row r="1205" spans="2:22" ht="13.5">
      <c r="B1205" s="1033">
        <v>201302</v>
      </c>
      <c r="C1205" s="1023" t="s">
        <v>96</v>
      </c>
      <c r="D1205" s="1024" t="s">
        <v>64</v>
      </c>
      <c r="E1205" s="1217" t="s">
        <v>65</v>
      </c>
      <c r="F1205" s="174"/>
      <c r="G1205" s="76">
        <v>88.28</v>
      </c>
      <c r="H1205" s="48">
        <v>72.257000000000005</v>
      </c>
      <c r="I1205" s="68">
        <v>5</v>
      </c>
      <c r="J1205" s="21">
        <v>0.32258064516128998</v>
      </c>
      <c r="K1205" s="29">
        <v>12.611428571428601</v>
      </c>
      <c r="L1205" s="277">
        <v>1.4</v>
      </c>
      <c r="M1205" s="1025"/>
      <c r="N1205" s="22">
        <v>16</v>
      </c>
      <c r="O1205" s="20">
        <v>12</v>
      </c>
      <c r="P1205" s="240">
        <v>4</v>
      </c>
      <c r="Q1205" s="240">
        <v>0</v>
      </c>
      <c r="R1205" s="257">
        <v>0</v>
      </c>
      <c r="S1205" s="50">
        <v>0</v>
      </c>
      <c r="T1205" s="227">
        <v>1</v>
      </c>
      <c r="U1205" s="172">
        <v>1</v>
      </c>
      <c r="V1205" s="278">
        <f t="shared" si="18"/>
        <v>0.25</v>
      </c>
    </row>
    <row r="1206" spans="2:22" ht="13.5">
      <c r="B1206" s="1034">
        <v>201302</v>
      </c>
      <c r="C1206" s="1026" t="s">
        <v>96</v>
      </c>
      <c r="D1206" s="1027" t="s">
        <v>35</v>
      </c>
      <c r="E1206" s="1218" t="s">
        <v>9</v>
      </c>
      <c r="F1206" s="199"/>
      <c r="G1206" s="200">
        <v>22.359000000000002</v>
      </c>
      <c r="H1206" s="201">
        <v>36.244999999999997</v>
      </c>
      <c r="I1206" s="202">
        <v>2</v>
      </c>
      <c r="J1206" s="203">
        <v>6.8965517241379296E-2</v>
      </c>
      <c r="K1206" s="204">
        <v>11.179500000000001</v>
      </c>
      <c r="L1206" s="276">
        <v>1</v>
      </c>
      <c r="M1206" s="1025"/>
      <c r="N1206" s="205">
        <v>29</v>
      </c>
      <c r="O1206" s="206">
        <v>21</v>
      </c>
      <c r="P1206" s="241">
        <v>7</v>
      </c>
      <c r="Q1206" s="241">
        <v>1</v>
      </c>
      <c r="R1206" s="256">
        <v>0</v>
      </c>
      <c r="S1206" s="210">
        <v>0</v>
      </c>
      <c r="T1206" s="228">
        <v>0</v>
      </c>
      <c r="U1206" s="208"/>
      <c r="V1206" s="209">
        <f t="shared" si="18"/>
        <v>0</v>
      </c>
    </row>
    <row r="1207" spans="2:22" ht="13.5">
      <c r="B1207" s="1034">
        <v>201301</v>
      </c>
      <c r="C1207" s="1026" t="s">
        <v>96</v>
      </c>
      <c r="D1207" s="1027" t="s">
        <v>64</v>
      </c>
      <c r="E1207" s="1218" t="s">
        <v>65</v>
      </c>
      <c r="F1207" s="199"/>
      <c r="G1207" s="200">
        <v>183.26400000000001</v>
      </c>
      <c r="H1207" s="201">
        <v>183.26400000000001</v>
      </c>
      <c r="I1207" s="202">
        <v>10</v>
      </c>
      <c r="J1207" s="203">
        <v>0.76923076923076905</v>
      </c>
      <c r="K1207" s="204">
        <v>12.217599999999999</v>
      </c>
      <c r="L1207" s="276">
        <v>1.5</v>
      </c>
      <c r="M1207" s="1025"/>
      <c r="N1207" s="205">
        <v>15</v>
      </c>
      <c r="O1207" s="206">
        <v>11</v>
      </c>
      <c r="P1207" s="241">
        <v>4</v>
      </c>
      <c r="Q1207" s="241">
        <v>0</v>
      </c>
      <c r="R1207" s="256">
        <v>0</v>
      </c>
      <c r="S1207" s="210">
        <v>2</v>
      </c>
      <c r="T1207" s="228">
        <v>2</v>
      </c>
      <c r="U1207" s="208">
        <v>1</v>
      </c>
      <c r="V1207" s="209">
        <f t="shared" si="18"/>
        <v>0.25</v>
      </c>
    </row>
    <row r="1208" spans="2:22" ht="13.5">
      <c r="B1208" s="1033">
        <v>201301</v>
      </c>
      <c r="C1208" s="1023" t="s">
        <v>96</v>
      </c>
      <c r="D1208" s="1024" t="s">
        <v>35</v>
      </c>
      <c r="E1208" s="1217" t="s">
        <v>9</v>
      </c>
      <c r="F1208" s="174"/>
      <c r="G1208" s="76">
        <v>99.763000000000005</v>
      </c>
      <c r="H1208" s="48">
        <v>111.2</v>
      </c>
      <c r="I1208" s="68">
        <v>7</v>
      </c>
      <c r="J1208" s="21">
        <v>0.25</v>
      </c>
      <c r="K1208" s="29">
        <v>9.9763000000000002</v>
      </c>
      <c r="L1208" s="277">
        <v>1.4285714285714299</v>
      </c>
      <c r="M1208" s="1025"/>
      <c r="N1208" s="22">
        <v>29</v>
      </c>
      <c r="O1208" s="20">
        <v>21</v>
      </c>
      <c r="P1208" s="240">
        <v>7</v>
      </c>
      <c r="Q1208" s="240">
        <v>1</v>
      </c>
      <c r="R1208" s="257">
        <v>3</v>
      </c>
      <c r="S1208" s="50">
        <v>1</v>
      </c>
      <c r="T1208" s="227">
        <v>4</v>
      </c>
      <c r="U1208" s="172">
        <v>2</v>
      </c>
      <c r="V1208" s="278">
        <f t="shared" si="18"/>
        <v>0.25</v>
      </c>
    </row>
    <row r="1209" spans="2:22" ht="13.5">
      <c r="B1209" s="1034"/>
      <c r="C1209" s="1026"/>
      <c r="D1209" s="1027"/>
      <c r="E1209" s="1218"/>
      <c r="F1209" s="199"/>
      <c r="G1209" s="200"/>
      <c r="H1209" s="201"/>
      <c r="I1209" s="202"/>
      <c r="J1209" s="203"/>
      <c r="K1209" s="204"/>
      <c r="L1209" s="276"/>
      <c r="M1209" s="1025"/>
      <c r="N1209" s="205"/>
      <c r="O1209" s="206"/>
      <c r="P1209" s="241"/>
      <c r="Q1209" s="241"/>
      <c r="R1209" s="256"/>
      <c r="S1209" s="210"/>
      <c r="T1209" s="228"/>
      <c r="U1209" s="208"/>
      <c r="V1209" s="209"/>
    </row>
    <row r="1211" spans="2:22" ht="13.5">
      <c r="C1211" s="1035"/>
      <c r="D1211" s="1036"/>
      <c r="E1211" s="1219"/>
      <c r="F1211" s="1038"/>
      <c r="G1211" s="45"/>
      <c r="H1211" s="1037"/>
      <c r="I1211" s="1039" t="s">
        <v>38</v>
      </c>
      <c r="J1211" s="44">
        <v>0.35</v>
      </c>
      <c r="K1211" s="52">
        <v>14</v>
      </c>
      <c r="L1211" s="73">
        <v>1.7</v>
      </c>
      <c r="M1211" s="1037"/>
      <c r="N1211" s="1036"/>
      <c r="O1211" s="1036"/>
      <c r="P1211" s="1036"/>
      <c r="Q1211" s="1036"/>
      <c r="R1211" s="1036"/>
      <c r="S1211" s="1039"/>
      <c r="T1211" s="1039"/>
      <c r="U1211" s="1039" t="s">
        <v>38</v>
      </c>
      <c r="V1211" s="53">
        <v>0.6</v>
      </c>
    </row>
    <row r="1212" spans="2:22" ht="13.5">
      <c r="C1212" s="1037"/>
      <c r="D1212" s="1037"/>
      <c r="E1212" s="1219"/>
      <c r="F1212" s="1038"/>
      <c r="G1212" s="45"/>
      <c r="H1212" s="1037"/>
      <c r="I1212" s="1039" t="s">
        <v>38</v>
      </c>
      <c r="J1212" s="46">
        <v>0.3</v>
      </c>
      <c r="K1212" s="47">
        <v>10</v>
      </c>
      <c r="L1212" s="74">
        <v>1.4</v>
      </c>
      <c r="M1212" s="1037"/>
      <c r="N1212" s="1036"/>
      <c r="O1212" s="1036"/>
      <c r="P1212" s="1036"/>
      <c r="Q1212" s="1036"/>
      <c r="R1212" s="1036"/>
      <c r="S1212" s="1039"/>
      <c r="T1212" s="1039"/>
      <c r="U1212" s="1039" t="s">
        <v>38</v>
      </c>
      <c r="V1212" s="54">
        <v>0.3</v>
      </c>
    </row>
  </sheetData>
  <autoFilter ref="B7:X1208"/>
  <conditionalFormatting sqref="J1163:J1209">
    <cfRule type="iconSet" priority="13155">
      <iconSet>
        <cfvo type="percent" val="0"/>
        <cfvo type="num" val="$J$1212"/>
        <cfvo type="num" val="$J$1211"/>
      </iconSet>
    </cfRule>
  </conditionalFormatting>
  <conditionalFormatting sqref="K1163:K1209">
    <cfRule type="iconSet" priority="13156">
      <iconSet>
        <cfvo type="percent" val="0"/>
        <cfvo type="num" val="$K$1212"/>
        <cfvo type="num" val="$K$1211"/>
      </iconSet>
    </cfRule>
  </conditionalFormatting>
  <conditionalFormatting sqref="L1163:L1209">
    <cfRule type="iconSet" priority="13157">
      <iconSet>
        <cfvo type="percent" val="0"/>
        <cfvo type="num" val="$L$1212"/>
        <cfvo type="num" val="$L$1211"/>
      </iconSet>
    </cfRule>
  </conditionalFormatting>
  <conditionalFormatting sqref="V1163:V1209">
    <cfRule type="iconSet" priority="13158">
      <iconSet>
        <cfvo type="percent" val="0"/>
        <cfvo type="num" val="$V$1212"/>
        <cfvo type="num" val="$V$1211"/>
      </iconSet>
    </cfRule>
  </conditionalFormatting>
  <conditionalFormatting sqref="V1148">
    <cfRule type="iconSet" priority="13248">
      <iconSet>
        <cfvo type="percent" val="0"/>
        <cfvo type="num" val="$V$1169"/>
        <cfvo type="num" val="$V$1168"/>
      </iconSet>
    </cfRule>
  </conditionalFormatting>
  <conditionalFormatting sqref="J1146 J1148">
    <cfRule type="iconSet" priority="13250">
      <iconSet>
        <cfvo type="percent" val="0"/>
        <cfvo type="num" val="$J$1169"/>
        <cfvo type="num" val="$J$1168"/>
      </iconSet>
    </cfRule>
  </conditionalFormatting>
  <conditionalFormatting sqref="K1146 K1148">
    <cfRule type="iconSet" priority="13252">
      <iconSet>
        <cfvo type="percent" val="0"/>
        <cfvo type="num" val="$K$1169"/>
        <cfvo type="num" val="$K$1168"/>
      </iconSet>
    </cfRule>
  </conditionalFormatting>
  <conditionalFormatting sqref="L1146 L1148">
    <cfRule type="iconSet" priority="13254">
      <iconSet>
        <cfvo type="percent" val="0"/>
        <cfvo type="num" val="$L$1169"/>
        <cfvo type="num" val="$L$1168"/>
      </iconSet>
    </cfRule>
  </conditionalFormatting>
  <conditionalFormatting sqref="J1145 J1147 J1149 J1151 J1153">
    <cfRule type="iconSet" priority="13259">
      <iconSet>
        <cfvo type="percent" val="0"/>
        <cfvo type="num" val="$J$1169"/>
        <cfvo type="num" val="$J$1168"/>
      </iconSet>
    </cfRule>
  </conditionalFormatting>
  <conditionalFormatting sqref="K1145 K1147 K1149 K1151 K1153">
    <cfRule type="iconSet" priority="13264">
      <iconSet>
        <cfvo type="percent" val="0"/>
        <cfvo type="num" val="$K$1169"/>
        <cfvo type="num" val="$K$1168"/>
      </iconSet>
    </cfRule>
  </conditionalFormatting>
  <conditionalFormatting sqref="L1145 L1147 L1149 L1151 L1153">
    <cfRule type="iconSet" priority="13269">
      <iconSet>
        <cfvo type="percent" val="0"/>
        <cfvo type="num" val="$L$1169"/>
        <cfvo type="num" val="$L$1168"/>
      </iconSet>
    </cfRule>
  </conditionalFormatting>
  <conditionalFormatting sqref="J1145">
    <cfRule type="iconSet" priority="13274">
      <iconSet>
        <cfvo type="percent" val="0"/>
        <cfvo type="num" val="$J$1169"/>
        <cfvo type="num" val="$J$1168"/>
      </iconSet>
    </cfRule>
  </conditionalFormatting>
  <conditionalFormatting sqref="K1145">
    <cfRule type="iconSet" priority="13279">
      <iconSet>
        <cfvo type="percent" val="0"/>
        <cfvo type="num" val="$K$1169"/>
        <cfvo type="num" val="$K$1168"/>
      </iconSet>
    </cfRule>
  </conditionalFormatting>
  <conditionalFormatting sqref="L1145">
    <cfRule type="iconSet" priority="13284">
      <iconSet>
        <cfvo type="percent" val="0"/>
        <cfvo type="num" val="$L$1169"/>
        <cfvo type="num" val="$L$1168"/>
      </iconSet>
    </cfRule>
  </conditionalFormatting>
  <conditionalFormatting sqref="J1154:J1162">
    <cfRule type="iconSet" priority="13573">
      <iconSet>
        <cfvo type="percent" val="0"/>
        <cfvo type="num" val="$J$1212"/>
        <cfvo type="num" val="$J$1211"/>
      </iconSet>
    </cfRule>
  </conditionalFormatting>
  <conditionalFormatting sqref="K1154:K1162">
    <cfRule type="iconSet" priority="13574">
      <iconSet>
        <cfvo type="percent" val="0"/>
        <cfvo type="num" val="$K$1212"/>
        <cfvo type="num" val="$K$1211"/>
      </iconSet>
    </cfRule>
  </conditionalFormatting>
  <conditionalFormatting sqref="L1154:L1162">
    <cfRule type="iconSet" priority="13575">
      <iconSet>
        <cfvo type="percent" val="0"/>
        <cfvo type="num" val="$L$1212"/>
        <cfvo type="num" val="$L$1211"/>
      </iconSet>
    </cfRule>
  </conditionalFormatting>
  <conditionalFormatting sqref="V1154:V1208">
    <cfRule type="iconSet" priority="13576">
      <iconSet>
        <cfvo type="percent" val="0"/>
        <cfvo type="num" val="$V$1212"/>
        <cfvo type="num" val="$V$1211"/>
      </iconSet>
    </cfRule>
  </conditionalFormatting>
  <conditionalFormatting sqref="J1145:J1153">
    <cfRule type="iconSet" priority="13658">
      <iconSet>
        <cfvo type="percent" val="0"/>
        <cfvo type="num" val="$J$1169"/>
        <cfvo type="num" val="$J$1168"/>
      </iconSet>
    </cfRule>
  </conditionalFormatting>
  <conditionalFormatting sqref="K1145:K1153">
    <cfRule type="iconSet" priority="13659">
      <iconSet>
        <cfvo type="percent" val="0"/>
        <cfvo type="num" val="$K$1169"/>
        <cfvo type="num" val="$K$1168"/>
      </iconSet>
    </cfRule>
  </conditionalFormatting>
  <conditionalFormatting sqref="L1145:L1153">
    <cfRule type="iconSet" priority="13660">
      <iconSet>
        <cfvo type="percent" val="0"/>
        <cfvo type="num" val="$L$1169"/>
        <cfvo type="num" val="$L$1168"/>
      </iconSet>
    </cfRule>
  </conditionalFormatting>
  <conditionalFormatting sqref="V1145:V1153">
    <cfRule type="iconSet" priority="13661">
      <iconSet>
        <cfvo type="percent" val="0"/>
        <cfvo type="num" val="$V$1169"/>
        <cfvo type="num" val="$V$1168"/>
      </iconSet>
    </cfRule>
  </conditionalFormatting>
  <conditionalFormatting sqref="V1139">
    <cfRule type="iconSet" priority="13693">
      <iconSet>
        <cfvo type="percent" val="0"/>
        <cfvo type="num" val="$V$1169"/>
        <cfvo type="num" val="$V$1168"/>
      </iconSet>
    </cfRule>
  </conditionalFormatting>
  <conditionalFormatting sqref="J1137 J1139">
    <cfRule type="iconSet" priority="13695">
      <iconSet>
        <cfvo type="percent" val="0"/>
        <cfvo type="num" val="$J$1169"/>
        <cfvo type="num" val="$J$1168"/>
      </iconSet>
    </cfRule>
  </conditionalFormatting>
  <conditionalFormatting sqref="K1137 K1139">
    <cfRule type="iconSet" priority="13697">
      <iconSet>
        <cfvo type="percent" val="0"/>
        <cfvo type="num" val="$K$1169"/>
        <cfvo type="num" val="$K$1168"/>
      </iconSet>
    </cfRule>
  </conditionalFormatting>
  <conditionalFormatting sqref="L1137 L1139">
    <cfRule type="iconSet" priority="13699">
      <iconSet>
        <cfvo type="percent" val="0"/>
        <cfvo type="num" val="$L$1169"/>
        <cfvo type="num" val="$L$1168"/>
      </iconSet>
    </cfRule>
  </conditionalFormatting>
  <conditionalFormatting sqref="J1136 J1138 J1140 J1142 J1144">
    <cfRule type="iconSet" priority="13704">
      <iconSet>
        <cfvo type="percent" val="0"/>
        <cfvo type="num" val="$J$1169"/>
        <cfvo type="num" val="$J$1168"/>
      </iconSet>
    </cfRule>
  </conditionalFormatting>
  <conditionalFormatting sqref="K1136 K1138 K1140 K1142 K1144">
    <cfRule type="iconSet" priority="13709">
      <iconSet>
        <cfvo type="percent" val="0"/>
        <cfvo type="num" val="$K$1169"/>
        <cfvo type="num" val="$K$1168"/>
      </iconSet>
    </cfRule>
  </conditionalFormatting>
  <conditionalFormatting sqref="L1136 L1138 L1140 L1142 L1144">
    <cfRule type="iconSet" priority="13714">
      <iconSet>
        <cfvo type="percent" val="0"/>
        <cfvo type="num" val="$L$1169"/>
        <cfvo type="num" val="$L$1168"/>
      </iconSet>
    </cfRule>
  </conditionalFormatting>
  <conditionalFormatting sqref="J1136">
    <cfRule type="iconSet" priority="13719">
      <iconSet>
        <cfvo type="percent" val="0"/>
        <cfvo type="num" val="$J$1169"/>
        <cfvo type="num" val="$J$1168"/>
      </iconSet>
    </cfRule>
  </conditionalFormatting>
  <conditionalFormatting sqref="K1136">
    <cfRule type="iconSet" priority="13720">
      <iconSet>
        <cfvo type="percent" val="0"/>
        <cfvo type="num" val="$K$1169"/>
        <cfvo type="num" val="$K$1168"/>
      </iconSet>
    </cfRule>
  </conditionalFormatting>
  <conditionalFormatting sqref="L1136">
    <cfRule type="iconSet" priority="13721">
      <iconSet>
        <cfvo type="percent" val="0"/>
        <cfvo type="num" val="$L$1169"/>
        <cfvo type="num" val="$L$1168"/>
      </iconSet>
    </cfRule>
  </conditionalFormatting>
  <conditionalFormatting sqref="J1145:J1153">
    <cfRule type="iconSet" priority="13973">
      <iconSet>
        <cfvo type="percent" val="0"/>
        <cfvo type="num" val="$J$1212"/>
        <cfvo type="num" val="$J$1211"/>
      </iconSet>
    </cfRule>
  </conditionalFormatting>
  <conditionalFormatting sqref="K1145:K1153">
    <cfRule type="iconSet" priority="13974">
      <iconSet>
        <cfvo type="percent" val="0"/>
        <cfvo type="num" val="$K$1212"/>
        <cfvo type="num" val="$K$1211"/>
      </iconSet>
    </cfRule>
  </conditionalFormatting>
  <conditionalFormatting sqref="L1145:L1153">
    <cfRule type="iconSet" priority="13975">
      <iconSet>
        <cfvo type="percent" val="0"/>
        <cfvo type="num" val="$L$1212"/>
        <cfvo type="num" val="$L$1211"/>
      </iconSet>
    </cfRule>
  </conditionalFormatting>
  <conditionalFormatting sqref="V1145:V1153">
    <cfRule type="iconSet" priority="13976">
      <iconSet>
        <cfvo type="percent" val="0"/>
        <cfvo type="num" val="$V$1212"/>
        <cfvo type="num" val="$V$1211"/>
      </iconSet>
    </cfRule>
  </conditionalFormatting>
  <conditionalFormatting sqref="J1136:J1144">
    <cfRule type="iconSet" priority="14069">
      <iconSet>
        <cfvo type="percent" val="0"/>
        <cfvo type="num" val="$J$1169"/>
        <cfvo type="num" val="$J$1168"/>
      </iconSet>
    </cfRule>
  </conditionalFormatting>
  <conditionalFormatting sqref="K1136:K1144">
    <cfRule type="iconSet" priority="14070">
      <iconSet>
        <cfvo type="percent" val="0"/>
        <cfvo type="num" val="$K$1169"/>
        <cfvo type="num" val="$K$1168"/>
      </iconSet>
    </cfRule>
  </conditionalFormatting>
  <conditionalFormatting sqref="L1136:L1144">
    <cfRule type="iconSet" priority="14071">
      <iconSet>
        <cfvo type="percent" val="0"/>
        <cfvo type="num" val="$L$1169"/>
        <cfvo type="num" val="$L$1168"/>
      </iconSet>
    </cfRule>
  </conditionalFormatting>
  <conditionalFormatting sqref="V1136:V1144">
    <cfRule type="iconSet" priority="14072">
      <iconSet>
        <cfvo type="percent" val="0"/>
        <cfvo type="num" val="$V$1169"/>
        <cfvo type="num" val="$V$1168"/>
      </iconSet>
    </cfRule>
  </conditionalFormatting>
  <conditionalFormatting sqref="J1126:J1135">
    <cfRule type="iconSet" priority="14089">
      <iconSet>
        <cfvo type="percent" val="0"/>
        <cfvo type="num" val="$J$1169"/>
        <cfvo type="num" val="$J$1168"/>
      </iconSet>
    </cfRule>
  </conditionalFormatting>
  <conditionalFormatting sqref="K1126:K1135">
    <cfRule type="iconSet" priority="14091">
      <iconSet>
        <cfvo type="percent" val="0"/>
        <cfvo type="num" val="$K$1169"/>
        <cfvo type="num" val="$K$1168"/>
      </iconSet>
    </cfRule>
  </conditionalFormatting>
  <conditionalFormatting sqref="L1126:L1135">
    <cfRule type="iconSet" priority="14093">
      <iconSet>
        <cfvo type="percent" val="0"/>
        <cfvo type="num" val="$L$1169"/>
        <cfvo type="num" val="$L$1168"/>
      </iconSet>
    </cfRule>
  </conditionalFormatting>
  <conditionalFormatting sqref="V1130">
    <cfRule type="iconSet" priority="14096">
      <iconSet>
        <cfvo type="percent" val="0"/>
        <cfvo type="num" val="$V$1169"/>
        <cfvo type="num" val="$V$1168"/>
      </iconSet>
    </cfRule>
  </conditionalFormatting>
  <conditionalFormatting sqref="V1126:V1135">
    <cfRule type="iconSet" priority="14097">
      <iconSet>
        <cfvo type="percent" val="0"/>
        <cfvo type="num" val="$V$1169"/>
        <cfvo type="num" val="$V$1168"/>
      </iconSet>
    </cfRule>
  </conditionalFormatting>
  <conditionalFormatting sqref="J1128 J1130">
    <cfRule type="iconSet" priority="14099">
      <iconSet>
        <cfvo type="percent" val="0"/>
        <cfvo type="num" val="$J$1169"/>
        <cfvo type="num" val="$J$1168"/>
      </iconSet>
    </cfRule>
  </conditionalFormatting>
  <conditionalFormatting sqref="K1128 K1130">
    <cfRule type="iconSet" priority="14102">
      <iconSet>
        <cfvo type="percent" val="0"/>
        <cfvo type="num" val="$K$1169"/>
        <cfvo type="num" val="$K$1168"/>
      </iconSet>
    </cfRule>
  </conditionalFormatting>
  <conditionalFormatting sqref="L1128 L1130">
    <cfRule type="iconSet" priority="14105">
      <iconSet>
        <cfvo type="percent" val="0"/>
        <cfvo type="num" val="$L$1169"/>
        <cfvo type="num" val="$L$1168"/>
      </iconSet>
    </cfRule>
  </conditionalFormatting>
  <conditionalFormatting sqref="J1127 J1129 J1131 J1133 J1135">
    <cfRule type="iconSet" priority="14111">
      <iconSet>
        <cfvo type="percent" val="0"/>
        <cfvo type="num" val="$J$1169"/>
        <cfvo type="num" val="$J$1168"/>
      </iconSet>
    </cfRule>
  </conditionalFormatting>
  <conditionalFormatting sqref="K1127 K1129 K1131 K1133 K1135">
    <cfRule type="iconSet" priority="14116">
      <iconSet>
        <cfvo type="percent" val="0"/>
        <cfvo type="num" val="$K$1169"/>
        <cfvo type="num" val="$K$1168"/>
      </iconSet>
    </cfRule>
  </conditionalFormatting>
  <conditionalFormatting sqref="L1127 L1129 L1131 L1133 L1135">
    <cfRule type="iconSet" priority="14121">
      <iconSet>
        <cfvo type="percent" val="0"/>
        <cfvo type="num" val="$L$1169"/>
        <cfvo type="num" val="$L$1168"/>
      </iconSet>
    </cfRule>
  </conditionalFormatting>
  <conditionalFormatting sqref="J1127">
    <cfRule type="iconSet" priority="14126">
      <iconSet>
        <cfvo type="percent" val="0"/>
        <cfvo type="num" val="$J$1169"/>
        <cfvo type="num" val="$J$1168"/>
      </iconSet>
    </cfRule>
  </conditionalFormatting>
  <conditionalFormatting sqref="K1127">
    <cfRule type="iconSet" priority="14127">
      <iconSet>
        <cfvo type="percent" val="0"/>
        <cfvo type="num" val="$K$1169"/>
        <cfvo type="num" val="$K$1168"/>
      </iconSet>
    </cfRule>
  </conditionalFormatting>
  <conditionalFormatting sqref="L1127">
    <cfRule type="iconSet" priority="14128">
      <iconSet>
        <cfvo type="percent" val="0"/>
        <cfvo type="num" val="$L$1169"/>
        <cfvo type="num" val="$L$1168"/>
      </iconSet>
    </cfRule>
  </conditionalFormatting>
  <conditionalFormatting sqref="V1127 V1129 V1131 V1133 V1135">
    <cfRule type="iconSet" priority="14129">
      <iconSet>
        <cfvo type="percent" val="0"/>
        <cfvo type="num" val="$V$1169"/>
        <cfvo type="num" val="$V$1168"/>
      </iconSet>
    </cfRule>
  </conditionalFormatting>
  <conditionalFormatting sqref="V1126 V1128 V1130 V1132 V1134">
    <cfRule type="iconSet" priority="14135">
      <iconSet>
        <cfvo type="percent" val="0"/>
        <cfvo type="num" val="$V$1169"/>
        <cfvo type="num" val="$V$1168"/>
      </iconSet>
    </cfRule>
  </conditionalFormatting>
  <conditionalFormatting sqref="J1136:J1144">
    <cfRule type="iconSet" priority="14339">
      <iconSet>
        <cfvo type="percent" val="0"/>
        <cfvo type="num" val="$J$1212"/>
        <cfvo type="num" val="$J$1211"/>
      </iconSet>
    </cfRule>
  </conditionalFormatting>
  <conditionalFormatting sqref="K1136:K1144">
    <cfRule type="iconSet" priority="14340">
      <iconSet>
        <cfvo type="percent" val="0"/>
        <cfvo type="num" val="$K$1212"/>
        <cfvo type="num" val="$K$1211"/>
      </iconSet>
    </cfRule>
  </conditionalFormatting>
  <conditionalFormatting sqref="L1136:L1144">
    <cfRule type="iconSet" priority="14341">
      <iconSet>
        <cfvo type="percent" val="0"/>
        <cfvo type="num" val="$L$1212"/>
        <cfvo type="num" val="$L$1211"/>
      </iconSet>
    </cfRule>
  </conditionalFormatting>
  <conditionalFormatting sqref="V1136:V1144">
    <cfRule type="iconSet" priority="14342">
      <iconSet>
        <cfvo type="percent" val="0"/>
        <cfvo type="num" val="$V$1212"/>
        <cfvo type="num" val="$V$1211"/>
      </iconSet>
    </cfRule>
  </conditionalFormatting>
  <conditionalFormatting sqref="V1127 V1129 V1131 V1133 V1135">
    <cfRule type="iconSet" priority="14347">
      <iconSet>
        <cfvo type="percent" val="0"/>
        <cfvo type="num" val="$V$1212"/>
        <cfvo type="num" val="$V$1211"/>
      </iconSet>
    </cfRule>
  </conditionalFormatting>
  <conditionalFormatting sqref="J1119:J1125 J1115:J1117">
    <cfRule type="iconSet" priority="14470">
      <iconSet>
        <cfvo type="percent" val="0"/>
        <cfvo type="num" val="$J$1169"/>
        <cfvo type="num" val="$J$1168"/>
      </iconSet>
    </cfRule>
  </conditionalFormatting>
  <conditionalFormatting sqref="K1119:K1125 K1115:K1117">
    <cfRule type="iconSet" priority="14472">
      <iconSet>
        <cfvo type="percent" val="0"/>
        <cfvo type="num" val="$K$1169"/>
        <cfvo type="num" val="$K$1168"/>
      </iconSet>
    </cfRule>
  </conditionalFormatting>
  <conditionalFormatting sqref="L1119:L1125 L1115:L1117">
    <cfRule type="iconSet" priority="14474">
      <iconSet>
        <cfvo type="percent" val="0"/>
        <cfvo type="num" val="$L$1169"/>
        <cfvo type="num" val="$L$1168"/>
      </iconSet>
    </cfRule>
  </conditionalFormatting>
  <conditionalFormatting sqref="V1123">
    <cfRule type="iconSet" priority="14477">
      <iconSet>
        <cfvo type="percent" val="0"/>
        <cfvo type="num" val="$V$1169"/>
        <cfvo type="num" val="$V$1168"/>
      </iconSet>
    </cfRule>
  </conditionalFormatting>
  <conditionalFormatting sqref="V1119:V1125 V1115:V1117">
    <cfRule type="iconSet" priority="14478">
      <iconSet>
        <cfvo type="percent" val="0"/>
        <cfvo type="num" val="$V$1169"/>
        <cfvo type="num" val="$V$1168"/>
      </iconSet>
    </cfRule>
  </conditionalFormatting>
  <conditionalFormatting sqref="J1121 J1123 J1115:J1117">
    <cfRule type="iconSet" priority="14480">
      <iconSet>
        <cfvo type="percent" val="0"/>
        <cfvo type="num" val="$J$1169"/>
        <cfvo type="num" val="$J$1168"/>
      </iconSet>
    </cfRule>
  </conditionalFormatting>
  <conditionalFormatting sqref="K1121 K1123 K1115:K1117">
    <cfRule type="iconSet" priority="14483">
      <iconSet>
        <cfvo type="percent" val="0"/>
        <cfvo type="num" val="$K$1169"/>
        <cfvo type="num" val="$K$1168"/>
      </iconSet>
    </cfRule>
  </conditionalFormatting>
  <conditionalFormatting sqref="L1121 L1123 L1115:L1117">
    <cfRule type="iconSet" priority="14486">
      <iconSet>
        <cfvo type="percent" val="0"/>
        <cfvo type="num" val="$L$1169"/>
        <cfvo type="num" val="$L$1168"/>
      </iconSet>
    </cfRule>
  </conditionalFormatting>
  <conditionalFormatting sqref="J1118">
    <cfRule type="iconSet" priority="14489">
      <iconSet>
        <cfvo type="percent" val="0"/>
        <cfvo type="num" val="$J$1169"/>
        <cfvo type="num" val="$J$1168"/>
      </iconSet>
    </cfRule>
  </conditionalFormatting>
  <conditionalFormatting sqref="K1118">
    <cfRule type="iconSet" priority="14490">
      <iconSet>
        <cfvo type="percent" val="0"/>
        <cfvo type="num" val="$K$1169"/>
        <cfvo type="num" val="$K$1168"/>
      </iconSet>
    </cfRule>
  </conditionalFormatting>
  <conditionalFormatting sqref="L1118">
    <cfRule type="iconSet" priority="14491">
      <iconSet>
        <cfvo type="percent" val="0"/>
        <cfvo type="num" val="$L$1169"/>
        <cfvo type="num" val="$L$1168"/>
      </iconSet>
    </cfRule>
  </conditionalFormatting>
  <conditionalFormatting sqref="J1120 J1122 J1124">
    <cfRule type="iconSet" priority="14492">
      <iconSet>
        <cfvo type="percent" val="0"/>
        <cfvo type="num" val="$J$1169"/>
        <cfvo type="num" val="$J$1168"/>
      </iconSet>
    </cfRule>
  </conditionalFormatting>
  <conditionalFormatting sqref="K1120 K1122 K1124">
    <cfRule type="iconSet" priority="14495">
      <iconSet>
        <cfvo type="percent" val="0"/>
        <cfvo type="num" val="$K$1169"/>
        <cfvo type="num" val="$K$1168"/>
      </iconSet>
    </cfRule>
  </conditionalFormatting>
  <conditionalFormatting sqref="L1120 L1122 L1124">
    <cfRule type="iconSet" priority="14498">
      <iconSet>
        <cfvo type="percent" val="0"/>
        <cfvo type="num" val="$L$1169"/>
        <cfvo type="num" val="$L$1168"/>
      </iconSet>
    </cfRule>
  </conditionalFormatting>
  <conditionalFormatting sqref="J1120">
    <cfRule type="iconSet" priority="14501">
      <iconSet>
        <cfvo type="percent" val="0"/>
        <cfvo type="num" val="$J$1169"/>
        <cfvo type="num" val="$J$1168"/>
      </iconSet>
    </cfRule>
  </conditionalFormatting>
  <conditionalFormatting sqref="K1120">
    <cfRule type="iconSet" priority="14502">
      <iconSet>
        <cfvo type="percent" val="0"/>
        <cfvo type="num" val="$K$1169"/>
        <cfvo type="num" val="$K$1168"/>
      </iconSet>
    </cfRule>
  </conditionalFormatting>
  <conditionalFormatting sqref="L1120">
    <cfRule type="iconSet" priority="14503">
      <iconSet>
        <cfvo type="percent" val="0"/>
        <cfvo type="num" val="$L$1169"/>
        <cfvo type="num" val="$L$1168"/>
      </iconSet>
    </cfRule>
  </conditionalFormatting>
  <conditionalFormatting sqref="V1118 V1120 V1122 V1124">
    <cfRule type="iconSet" priority="14504">
      <iconSet>
        <cfvo type="percent" val="0"/>
        <cfvo type="num" val="$V$1169"/>
        <cfvo type="num" val="$V$1168"/>
      </iconSet>
    </cfRule>
  </conditionalFormatting>
  <conditionalFormatting sqref="V1119 V1121 V1123 V1125 V1115:V1117">
    <cfRule type="iconSet" priority="14508">
      <iconSet>
        <cfvo type="percent" val="0"/>
        <cfvo type="num" val="$V$1169"/>
        <cfvo type="num" val="$V$1168"/>
      </iconSet>
    </cfRule>
  </conditionalFormatting>
  <conditionalFormatting sqref="V1116">
    <cfRule type="iconSet" priority="14513">
      <iconSet>
        <cfvo type="percent" val="0"/>
        <cfvo type="num" val="$V$1169"/>
        <cfvo type="num" val="$V$1168"/>
      </iconSet>
    </cfRule>
  </conditionalFormatting>
  <conditionalFormatting sqref="J1116">
    <cfRule type="iconSet" priority="14514">
      <iconSet>
        <cfvo type="percent" val="0"/>
        <cfvo type="num" val="$J$1169"/>
        <cfvo type="num" val="$J$1168"/>
      </iconSet>
    </cfRule>
  </conditionalFormatting>
  <conditionalFormatting sqref="K1116">
    <cfRule type="iconSet" priority="14515">
      <iconSet>
        <cfvo type="percent" val="0"/>
        <cfvo type="num" val="$K$1169"/>
        <cfvo type="num" val="$K$1168"/>
      </iconSet>
    </cfRule>
  </conditionalFormatting>
  <conditionalFormatting sqref="L1116">
    <cfRule type="iconSet" priority="14516">
      <iconSet>
        <cfvo type="percent" val="0"/>
        <cfvo type="num" val="$L$1169"/>
        <cfvo type="num" val="$L$1168"/>
      </iconSet>
    </cfRule>
  </conditionalFormatting>
  <conditionalFormatting sqref="J1126:J1135">
    <cfRule type="iconSet" priority="14668">
      <iconSet>
        <cfvo type="percent" val="0"/>
        <cfvo type="num" val="$J$1212"/>
        <cfvo type="num" val="$J$1211"/>
      </iconSet>
    </cfRule>
  </conditionalFormatting>
  <conditionalFormatting sqref="K1126:K1135">
    <cfRule type="iconSet" priority="14669">
      <iconSet>
        <cfvo type="percent" val="0"/>
        <cfvo type="num" val="$K$1212"/>
        <cfvo type="num" val="$K$1211"/>
      </iconSet>
    </cfRule>
  </conditionalFormatting>
  <conditionalFormatting sqref="L1126:L1135">
    <cfRule type="iconSet" priority="14670">
      <iconSet>
        <cfvo type="percent" val="0"/>
        <cfvo type="num" val="$L$1212"/>
        <cfvo type="num" val="$L$1211"/>
      </iconSet>
    </cfRule>
  </conditionalFormatting>
  <conditionalFormatting sqref="V1126:V1135">
    <cfRule type="iconSet" priority="14671">
      <iconSet>
        <cfvo type="percent" val="0"/>
        <cfvo type="num" val="$V$1212"/>
        <cfvo type="num" val="$V$1211"/>
      </iconSet>
    </cfRule>
  </conditionalFormatting>
  <conditionalFormatting sqref="V1118 V1120 V1122 V1124">
    <cfRule type="iconSet" priority="14680">
      <iconSet>
        <cfvo type="percent" val="0"/>
        <cfvo type="num" val="$V$1212"/>
        <cfvo type="num" val="$V$1211"/>
      </iconSet>
    </cfRule>
  </conditionalFormatting>
  <conditionalFormatting sqref="J1116">
    <cfRule type="iconSet" priority="14684">
      <iconSet>
        <cfvo type="percent" val="0"/>
        <cfvo type="num" val="$J$1212"/>
        <cfvo type="num" val="$J$1211"/>
      </iconSet>
    </cfRule>
  </conditionalFormatting>
  <conditionalFormatting sqref="K1116">
    <cfRule type="iconSet" priority="14685">
      <iconSet>
        <cfvo type="percent" val="0"/>
        <cfvo type="num" val="$K$1212"/>
        <cfvo type="num" val="$K$1211"/>
      </iconSet>
    </cfRule>
  </conditionalFormatting>
  <conditionalFormatting sqref="L1116">
    <cfRule type="iconSet" priority="14686">
      <iconSet>
        <cfvo type="percent" val="0"/>
        <cfvo type="num" val="$L$1212"/>
        <cfvo type="num" val="$L$1211"/>
      </iconSet>
    </cfRule>
  </conditionalFormatting>
  <conditionalFormatting sqref="V1116">
    <cfRule type="iconSet" priority="14687">
      <iconSet>
        <cfvo type="percent" val="0"/>
        <cfvo type="num" val="$V$1212"/>
        <cfvo type="num" val="$V$1211"/>
      </iconSet>
    </cfRule>
  </conditionalFormatting>
  <conditionalFormatting sqref="V1115:V1125">
    <cfRule type="iconSet" priority="14799">
      <iconSet>
        <cfvo type="percent" val="0"/>
        <cfvo type="num" val="$V$1169"/>
        <cfvo type="num" val="$V$1168"/>
      </iconSet>
    </cfRule>
  </conditionalFormatting>
  <conditionalFormatting sqref="J1108:J1114 J1103:J1106">
    <cfRule type="iconSet" priority="14820">
      <iconSet>
        <cfvo type="percent" val="0"/>
        <cfvo type="num" val="$J$1169"/>
        <cfvo type="num" val="$J$1168"/>
      </iconSet>
    </cfRule>
  </conditionalFormatting>
  <conditionalFormatting sqref="K1108:K1114 K1103:K1106">
    <cfRule type="iconSet" priority="14822">
      <iconSet>
        <cfvo type="percent" val="0"/>
        <cfvo type="num" val="$K$1169"/>
        <cfvo type="num" val="$K$1168"/>
      </iconSet>
    </cfRule>
  </conditionalFormatting>
  <conditionalFormatting sqref="L1108:L1114 L1103:L1106">
    <cfRule type="iconSet" priority="14824">
      <iconSet>
        <cfvo type="percent" val="0"/>
        <cfvo type="num" val="$L$1169"/>
        <cfvo type="num" val="$L$1168"/>
      </iconSet>
    </cfRule>
  </conditionalFormatting>
  <conditionalFormatting sqref="V1112">
    <cfRule type="iconSet" priority="14827">
      <iconSet>
        <cfvo type="percent" val="0"/>
        <cfvo type="num" val="$V$1169"/>
        <cfvo type="num" val="$V$1168"/>
      </iconSet>
    </cfRule>
  </conditionalFormatting>
  <conditionalFormatting sqref="V1108:V1114 V1103:V1106">
    <cfRule type="iconSet" priority="14828">
      <iconSet>
        <cfvo type="percent" val="0"/>
        <cfvo type="num" val="$V$1169"/>
        <cfvo type="num" val="$V$1168"/>
      </iconSet>
    </cfRule>
  </conditionalFormatting>
  <conditionalFormatting sqref="J1110 J1112 J1103:J1106">
    <cfRule type="iconSet" priority="14830">
      <iconSet>
        <cfvo type="percent" val="0"/>
        <cfvo type="num" val="$J$1169"/>
        <cfvo type="num" val="$J$1168"/>
      </iconSet>
    </cfRule>
  </conditionalFormatting>
  <conditionalFormatting sqref="K1110 K1112 K1103:K1106">
    <cfRule type="iconSet" priority="14833">
      <iconSet>
        <cfvo type="percent" val="0"/>
        <cfvo type="num" val="$K$1169"/>
        <cfvo type="num" val="$K$1168"/>
      </iconSet>
    </cfRule>
  </conditionalFormatting>
  <conditionalFormatting sqref="L1110 L1112 L1103:L1106">
    <cfRule type="iconSet" priority="14836">
      <iconSet>
        <cfvo type="percent" val="0"/>
        <cfvo type="num" val="$L$1169"/>
        <cfvo type="num" val="$L$1168"/>
      </iconSet>
    </cfRule>
  </conditionalFormatting>
  <conditionalFormatting sqref="J1107">
    <cfRule type="iconSet" priority="14839">
      <iconSet>
        <cfvo type="percent" val="0"/>
        <cfvo type="num" val="$J$1169"/>
        <cfvo type="num" val="$J$1168"/>
      </iconSet>
    </cfRule>
  </conditionalFormatting>
  <conditionalFormatting sqref="K1107">
    <cfRule type="iconSet" priority="14840">
      <iconSet>
        <cfvo type="percent" val="0"/>
        <cfvo type="num" val="$K$1169"/>
        <cfvo type="num" val="$K$1168"/>
      </iconSet>
    </cfRule>
  </conditionalFormatting>
  <conditionalFormatting sqref="L1107">
    <cfRule type="iconSet" priority="14841">
      <iconSet>
        <cfvo type="percent" val="0"/>
        <cfvo type="num" val="$L$1169"/>
        <cfvo type="num" val="$L$1168"/>
      </iconSet>
    </cfRule>
  </conditionalFormatting>
  <conditionalFormatting sqref="J1109 J1111 J1113">
    <cfRule type="iconSet" priority="14842">
      <iconSet>
        <cfvo type="percent" val="0"/>
        <cfvo type="num" val="$J$1169"/>
        <cfvo type="num" val="$J$1168"/>
      </iconSet>
    </cfRule>
  </conditionalFormatting>
  <conditionalFormatting sqref="K1109 K1111 K1113">
    <cfRule type="iconSet" priority="14845">
      <iconSet>
        <cfvo type="percent" val="0"/>
        <cfvo type="num" val="$K$1169"/>
        <cfvo type="num" val="$K$1168"/>
      </iconSet>
    </cfRule>
  </conditionalFormatting>
  <conditionalFormatting sqref="L1109 L1111 L1113">
    <cfRule type="iconSet" priority="14848">
      <iconSet>
        <cfvo type="percent" val="0"/>
        <cfvo type="num" val="$L$1169"/>
        <cfvo type="num" val="$L$1168"/>
      </iconSet>
    </cfRule>
  </conditionalFormatting>
  <conditionalFormatting sqref="J1109">
    <cfRule type="iconSet" priority="14851">
      <iconSet>
        <cfvo type="percent" val="0"/>
        <cfvo type="num" val="$J$1169"/>
        <cfvo type="num" val="$J$1168"/>
      </iconSet>
    </cfRule>
  </conditionalFormatting>
  <conditionalFormatting sqref="K1109">
    <cfRule type="iconSet" priority="14852">
      <iconSet>
        <cfvo type="percent" val="0"/>
        <cfvo type="num" val="$K$1169"/>
        <cfvo type="num" val="$K$1168"/>
      </iconSet>
    </cfRule>
  </conditionalFormatting>
  <conditionalFormatting sqref="L1109">
    <cfRule type="iconSet" priority="14853">
      <iconSet>
        <cfvo type="percent" val="0"/>
        <cfvo type="num" val="$L$1169"/>
        <cfvo type="num" val="$L$1168"/>
      </iconSet>
    </cfRule>
  </conditionalFormatting>
  <conditionalFormatting sqref="V1107 V1109 V1111 V1113">
    <cfRule type="iconSet" priority="14854">
      <iconSet>
        <cfvo type="percent" val="0"/>
        <cfvo type="num" val="$V$1169"/>
        <cfvo type="num" val="$V$1168"/>
      </iconSet>
    </cfRule>
  </conditionalFormatting>
  <conditionalFormatting sqref="V1108 V1110 V1112 V1114 V1103:V1106">
    <cfRule type="iconSet" priority="14858">
      <iconSet>
        <cfvo type="percent" val="0"/>
        <cfvo type="num" val="$V$1169"/>
        <cfvo type="num" val="$V$1168"/>
      </iconSet>
    </cfRule>
  </conditionalFormatting>
  <conditionalFormatting sqref="V1105">
    <cfRule type="iconSet" priority="14863">
      <iconSet>
        <cfvo type="percent" val="0"/>
        <cfvo type="num" val="$V$1169"/>
        <cfvo type="num" val="$V$1168"/>
      </iconSet>
    </cfRule>
  </conditionalFormatting>
  <conditionalFormatting sqref="J1105">
    <cfRule type="iconSet" priority="14864">
      <iconSet>
        <cfvo type="percent" val="0"/>
        <cfvo type="num" val="$J$1169"/>
        <cfvo type="num" val="$J$1168"/>
      </iconSet>
    </cfRule>
  </conditionalFormatting>
  <conditionalFormatting sqref="K1105">
    <cfRule type="iconSet" priority="14865">
      <iconSet>
        <cfvo type="percent" val="0"/>
        <cfvo type="num" val="$K$1169"/>
        <cfvo type="num" val="$K$1168"/>
      </iconSet>
    </cfRule>
  </conditionalFormatting>
  <conditionalFormatting sqref="L1105">
    <cfRule type="iconSet" priority="14866">
      <iconSet>
        <cfvo type="percent" val="0"/>
        <cfvo type="num" val="$L$1169"/>
        <cfvo type="num" val="$L$1168"/>
      </iconSet>
    </cfRule>
  </conditionalFormatting>
  <conditionalFormatting sqref="V1103">
    <cfRule type="iconSet" priority="14867">
      <iconSet>
        <cfvo type="percent" val="0"/>
        <cfvo type="num" val="$V$1169"/>
        <cfvo type="num" val="$V$1168"/>
      </iconSet>
    </cfRule>
  </conditionalFormatting>
  <conditionalFormatting sqref="J1103">
    <cfRule type="iconSet" priority="14868">
      <iconSet>
        <cfvo type="percent" val="0"/>
        <cfvo type="num" val="$J$1169"/>
        <cfvo type="num" val="$J$1168"/>
      </iconSet>
    </cfRule>
  </conditionalFormatting>
  <conditionalFormatting sqref="K1103">
    <cfRule type="iconSet" priority="14869">
      <iconSet>
        <cfvo type="percent" val="0"/>
        <cfvo type="num" val="$K$1169"/>
        <cfvo type="num" val="$K$1168"/>
      </iconSet>
    </cfRule>
  </conditionalFormatting>
  <conditionalFormatting sqref="L1103">
    <cfRule type="iconSet" priority="14870">
      <iconSet>
        <cfvo type="percent" val="0"/>
        <cfvo type="num" val="$L$1169"/>
        <cfvo type="num" val="$L$1168"/>
      </iconSet>
    </cfRule>
  </conditionalFormatting>
  <conditionalFormatting sqref="J1115:J1125">
    <cfRule type="iconSet" priority="14967">
      <iconSet>
        <cfvo type="percent" val="0"/>
        <cfvo type="num" val="$J$1212"/>
        <cfvo type="num" val="$J$1211"/>
      </iconSet>
    </cfRule>
  </conditionalFormatting>
  <conditionalFormatting sqref="K1115:K1125">
    <cfRule type="iconSet" priority="14968">
      <iconSet>
        <cfvo type="percent" val="0"/>
        <cfvo type="num" val="$K$1212"/>
        <cfvo type="num" val="$K$1211"/>
      </iconSet>
    </cfRule>
  </conditionalFormatting>
  <conditionalFormatting sqref="L1115:L1125">
    <cfRule type="iconSet" priority="14969">
      <iconSet>
        <cfvo type="percent" val="0"/>
        <cfvo type="num" val="$L$1212"/>
        <cfvo type="num" val="$L$1211"/>
      </iconSet>
    </cfRule>
  </conditionalFormatting>
  <conditionalFormatting sqref="V1115:V1125">
    <cfRule type="iconSet" priority="14970">
      <iconSet>
        <cfvo type="percent" val="0"/>
        <cfvo type="num" val="$V$1212"/>
        <cfvo type="num" val="$V$1211"/>
      </iconSet>
    </cfRule>
  </conditionalFormatting>
  <conditionalFormatting sqref="V1107 V1109 V1111 V1113">
    <cfRule type="iconSet" priority="14978">
      <iconSet>
        <cfvo type="percent" val="0"/>
        <cfvo type="num" val="$V$1212"/>
        <cfvo type="num" val="$V$1211"/>
      </iconSet>
    </cfRule>
  </conditionalFormatting>
  <conditionalFormatting sqref="J1105">
    <cfRule type="iconSet" priority="14982">
      <iconSet>
        <cfvo type="percent" val="0"/>
        <cfvo type="num" val="$J$1212"/>
        <cfvo type="num" val="$J$1211"/>
      </iconSet>
    </cfRule>
  </conditionalFormatting>
  <conditionalFormatting sqref="K1105">
    <cfRule type="iconSet" priority="14983">
      <iconSet>
        <cfvo type="percent" val="0"/>
        <cfvo type="num" val="$K$1212"/>
        <cfvo type="num" val="$K$1211"/>
      </iconSet>
    </cfRule>
  </conditionalFormatting>
  <conditionalFormatting sqref="L1105">
    <cfRule type="iconSet" priority="14984">
      <iconSet>
        <cfvo type="percent" val="0"/>
        <cfvo type="num" val="$L$1212"/>
        <cfvo type="num" val="$L$1211"/>
      </iconSet>
    </cfRule>
  </conditionalFormatting>
  <conditionalFormatting sqref="V1105">
    <cfRule type="iconSet" priority="14985">
      <iconSet>
        <cfvo type="percent" val="0"/>
        <cfvo type="num" val="$V$1212"/>
        <cfvo type="num" val="$V$1211"/>
      </iconSet>
    </cfRule>
  </conditionalFormatting>
  <conditionalFormatting sqref="J1103">
    <cfRule type="iconSet" priority="14986">
      <iconSet>
        <cfvo type="percent" val="0"/>
        <cfvo type="num" val="$J$1212"/>
        <cfvo type="num" val="$J$1211"/>
      </iconSet>
    </cfRule>
  </conditionalFormatting>
  <conditionalFormatting sqref="K1103">
    <cfRule type="iconSet" priority="14987">
      <iconSet>
        <cfvo type="percent" val="0"/>
        <cfvo type="num" val="$K$1212"/>
        <cfvo type="num" val="$K$1211"/>
      </iconSet>
    </cfRule>
  </conditionalFormatting>
  <conditionalFormatting sqref="L1103">
    <cfRule type="iconSet" priority="14988">
      <iconSet>
        <cfvo type="percent" val="0"/>
        <cfvo type="num" val="$L$1212"/>
        <cfvo type="num" val="$L$1211"/>
      </iconSet>
    </cfRule>
  </conditionalFormatting>
  <conditionalFormatting sqref="V1103">
    <cfRule type="iconSet" priority="14989">
      <iconSet>
        <cfvo type="percent" val="0"/>
        <cfvo type="num" val="$V$1212"/>
        <cfvo type="num" val="$V$1211"/>
      </iconSet>
    </cfRule>
  </conditionalFormatting>
  <conditionalFormatting sqref="V1103:V1114">
    <cfRule type="iconSet" priority="15107">
      <iconSet>
        <cfvo type="percent" val="0"/>
        <cfvo type="num" val="$V$1169"/>
        <cfvo type="num" val="$V$1168"/>
      </iconSet>
    </cfRule>
  </conditionalFormatting>
  <conditionalFormatting sqref="J1097:J1102 J1091:J1095">
    <cfRule type="iconSet" priority="15128">
      <iconSet>
        <cfvo type="percent" val="0"/>
        <cfvo type="num" val="$J$1169"/>
        <cfvo type="num" val="$J$1168"/>
      </iconSet>
    </cfRule>
  </conditionalFormatting>
  <conditionalFormatting sqref="K1097:K1102 K1091:K1095">
    <cfRule type="iconSet" priority="15130">
      <iconSet>
        <cfvo type="percent" val="0"/>
        <cfvo type="num" val="$K$1169"/>
        <cfvo type="num" val="$K$1168"/>
      </iconSet>
    </cfRule>
  </conditionalFormatting>
  <conditionalFormatting sqref="L1097:L1102 L1091:L1095">
    <cfRule type="iconSet" priority="15132">
      <iconSet>
        <cfvo type="percent" val="0"/>
        <cfvo type="num" val="$L$1169"/>
        <cfvo type="num" val="$L$1168"/>
      </iconSet>
    </cfRule>
  </conditionalFormatting>
  <conditionalFormatting sqref="V1091:V1102">
    <cfRule type="iconSet" priority="15134">
      <iconSet>
        <cfvo type="percent" val="0"/>
        <cfvo type="num" val="$V$1169"/>
        <cfvo type="num" val="$V$1168"/>
      </iconSet>
    </cfRule>
  </conditionalFormatting>
  <conditionalFormatting sqref="V1101">
    <cfRule type="iconSet" priority="15135">
      <iconSet>
        <cfvo type="percent" val="0"/>
        <cfvo type="num" val="$V$1169"/>
        <cfvo type="num" val="$V$1168"/>
      </iconSet>
    </cfRule>
  </conditionalFormatting>
  <conditionalFormatting sqref="V1097:V1102 V1091:V1095">
    <cfRule type="iconSet" priority="15136">
      <iconSet>
        <cfvo type="percent" val="0"/>
        <cfvo type="num" val="$V$1169"/>
        <cfvo type="num" val="$V$1168"/>
      </iconSet>
    </cfRule>
  </conditionalFormatting>
  <conditionalFormatting sqref="J1099 J1101 J1091:J1095">
    <cfRule type="iconSet" priority="15138">
      <iconSet>
        <cfvo type="percent" val="0"/>
        <cfvo type="num" val="$J$1169"/>
        <cfvo type="num" val="$J$1168"/>
      </iconSet>
    </cfRule>
  </conditionalFormatting>
  <conditionalFormatting sqref="K1099 K1101 K1091:K1095">
    <cfRule type="iconSet" priority="15141">
      <iconSet>
        <cfvo type="percent" val="0"/>
        <cfvo type="num" val="$K$1169"/>
        <cfvo type="num" val="$K$1168"/>
      </iconSet>
    </cfRule>
  </conditionalFormatting>
  <conditionalFormatting sqref="L1099 L1101 L1091:L1095">
    <cfRule type="iconSet" priority="15144">
      <iconSet>
        <cfvo type="percent" val="0"/>
        <cfvo type="num" val="$L$1169"/>
        <cfvo type="num" val="$L$1168"/>
      </iconSet>
    </cfRule>
  </conditionalFormatting>
  <conditionalFormatting sqref="J1096">
    <cfRule type="iconSet" priority="15147">
      <iconSet>
        <cfvo type="percent" val="0"/>
        <cfvo type="num" val="$J$1169"/>
        <cfvo type="num" val="$J$1168"/>
      </iconSet>
    </cfRule>
  </conditionalFormatting>
  <conditionalFormatting sqref="K1096">
    <cfRule type="iconSet" priority="15148">
      <iconSet>
        <cfvo type="percent" val="0"/>
        <cfvo type="num" val="$K$1169"/>
        <cfvo type="num" val="$K$1168"/>
      </iconSet>
    </cfRule>
  </conditionalFormatting>
  <conditionalFormatting sqref="L1096">
    <cfRule type="iconSet" priority="15149">
      <iconSet>
        <cfvo type="percent" val="0"/>
        <cfvo type="num" val="$L$1169"/>
        <cfvo type="num" val="$L$1168"/>
      </iconSet>
    </cfRule>
  </conditionalFormatting>
  <conditionalFormatting sqref="J1098 J1100 J1102">
    <cfRule type="iconSet" priority="15150">
      <iconSet>
        <cfvo type="percent" val="0"/>
        <cfvo type="num" val="$J$1169"/>
        <cfvo type="num" val="$J$1168"/>
      </iconSet>
    </cfRule>
  </conditionalFormatting>
  <conditionalFormatting sqref="K1098 K1100 K1102">
    <cfRule type="iconSet" priority="15153">
      <iconSet>
        <cfvo type="percent" val="0"/>
        <cfvo type="num" val="$K$1169"/>
        <cfvo type="num" val="$K$1168"/>
      </iconSet>
    </cfRule>
  </conditionalFormatting>
  <conditionalFormatting sqref="L1098 L1100 L1102">
    <cfRule type="iconSet" priority="15156">
      <iconSet>
        <cfvo type="percent" val="0"/>
        <cfvo type="num" val="$L$1169"/>
        <cfvo type="num" val="$L$1168"/>
      </iconSet>
    </cfRule>
  </conditionalFormatting>
  <conditionalFormatting sqref="J1098">
    <cfRule type="iconSet" priority="15159">
      <iconSet>
        <cfvo type="percent" val="0"/>
        <cfvo type="num" val="$J$1169"/>
        <cfvo type="num" val="$J$1168"/>
      </iconSet>
    </cfRule>
  </conditionalFormatting>
  <conditionalFormatting sqref="K1098">
    <cfRule type="iconSet" priority="15160">
      <iconSet>
        <cfvo type="percent" val="0"/>
        <cfvo type="num" val="$K$1169"/>
        <cfvo type="num" val="$K$1168"/>
      </iconSet>
    </cfRule>
  </conditionalFormatting>
  <conditionalFormatting sqref="L1098">
    <cfRule type="iconSet" priority="15161">
      <iconSet>
        <cfvo type="percent" val="0"/>
        <cfvo type="num" val="$L$1169"/>
        <cfvo type="num" val="$L$1168"/>
      </iconSet>
    </cfRule>
  </conditionalFormatting>
  <conditionalFormatting sqref="V1096 V1098 V1100 V1102">
    <cfRule type="iconSet" priority="15162">
      <iconSet>
        <cfvo type="percent" val="0"/>
        <cfvo type="num" val="$V$1169"/>
        <cfvo type="num" val="$V$1168"/>
      </iconSet>
    </cfRule>
  </conditionalFormatting>
  <conditionalFormatting sqref="V1097 V1099 V1101 V1091:V1095">
    <cfRule type="iconSet" priority="15166">
      <iconSet>
        <cfvo type="percent" val="0"/>
        <cfvo type="num" val="$V$1169"/>
        <cfvo type="num" val="$V$1168"/>
      </iconSet>
    </cfRule>
  </conditionalFormatting>
  <conditionalFormatting sqref="V1094">
    <cfRule type="iconSet" priority="15170">
      <iconSet>
        <cfvo type="percent" val="0"/>
        <cfvo type="num" val="$V$1169"/>
        <cfvo type="num" val="$V$1168"/>
      </iconSet>
    </cfRule>
  </conditionalFormatting>
  <conditionalFormatting sqref="J1094">
    <cfRule type="iconSet" priority="15171">
      <iconSet>
        <cfvo type="percent" val="0"/>
        <cfvo type="num" val="$J$1169"/>
        <cfvo type="num" val="$J$1168"/>
      </iconSet>
    </cfRule>
  </conditionalFormatting>
  <conditionalFormatting sqref="K1094">
    <cfRule type="iconSet" priority="15172">
      <iconSet>
        <cfvo type="percent" val="0"/>
        <cfvo type="num" val="$K$1169"/>
        <cfvo type="num" val="$K$1168"/>
      </iconSet>
    </cfRule>
  </conditionalFormatting>
  <conditionalFormatting sqref="L1094">
    <cfRule type="iconSet" priority="15173">
      <iconSet>
        <cfvo type="percent" val="0"/>
        <cfvo type="num" val="$L$1169"/>
        <cfvo type="num" val="$L$1168"/>
      </iconSet>
    </cfRule>
  </conditionalFormatting>
  <conditionalFormatting sqref="V1092">
    <cfRule type="iconSet" priority="15174">
      <iconSet>
        <cfvo type="percent" val="0"/>
        <cfvo type="num" val="$V$1169"/>
        <cfvo type="num" val="$V$1168"/>
      </iconSet>
    </cfRule>
  </conditionalFormatting>
  <conditionalFormatting sqref="J1092">
    <cfRule type="iconSet" priority="15175">
      <iconSet>
        <cfvo type="percent" val="0"/>
        <cfvo type="num" val="$J$1169"/>
        <cfvo type="num" val="$J$1168"/>
      </iconSet>
    </cfRule>
  </conditionalFormatting>
  <conditionalFormatting sqref="K1092">
    <cfRule type="iconSet" priority="15176">
      <iconSet>
        <cfvo type="percent" val="0"/>
        <cfvo type="num" val="$K$1169"/>
        <cfvo type="num" val="$K$1168"/>
      </iconSet>
    </cfRule>
  </conditionalFormatting>
  <conditionalFormatting sqref="L1092">
    <cfRule type="iconSet" priority="15177">
      <iconSet>
        <cfvo type="percent" val="0"/>
        <cfvo type="num" val="$L$1169"/>
        <cfvo type="num" val="$L$1168"/>
      </iconSet>
    </cfRule>
  </conditionalFormatting>
  <conditionalFormatting sqref="J1086:J1090 J1080:J1084">
    <cfRule type="iconSet" priority="15178">
      <iconSet>
        <cfvo type="percent" val="0"/>
        <cfvo type="num" val="$J$1169"/>
        <cfvo type="num" val="$J$1168"/>
      </iconSet>
    </cfRule>
  </conditionalFormatting>
  <conditionalFormatting sqref="K1086:K1090 K1080:K1084">
    <cfRule type="iconSet" priority="15180">
      <iconSet>
        <cfvo type="percent" val="0"/>
        <cfvo type="num" val="$K$1169"/>
        <cfvo type="num" val="$K$1168"/>
      </iconSet>
    </cfRule>
  </conditionalFormatting>
  <conditionalFormatting sqref="L1086:L1090 L1080:L1084">
    <cfRule type="iconSet" priority="15182">
      <iconSet>
        <cfvo type="percent" val="0"/>
        <cfvo type="num" val="$L$1169"/>
        <cfvo type="num" val="$L$1168"/>
      </iconSet>
    </cfRule>
  </conditionalFormatting>
  <conditionalFormatting sqref="V1080:V1090">
    <cfRule type="iconSet" priority="15184">
      <iconSet>
        <cfvo type="percent" val="0"/>
        <cfvo type="num" val="$V$1169"/>
        <cfvo type="num" val="$V$1168"/>
      </iconSet>
    </cfRule>
  </conditionalFormatting>
  <conditionalFormatting sqref="V1090">
    <cfRule type="iconSet" priority="15185">
      <iconSet>
        <cfvo type="percent" val="0"/>
        <cfvo type="num" val="$V$1169"/>
        <cfvo type="num" val="$V$1168"/>
      </iconSet>
    </cfRule>
  </conditionalFormatting>
  <conditionalFormatting sqref="V1086:V1090 V1080:V1084">
    <cfRule type="iconSet" priority="15186">
      <iconSet>
        <cfvo type="percent" val="0"/>
        <cfvo type="num" val="$V$1169"/>
        <cfvo type="num" val="$V$1168"/>
      </iconSet>
    </cfRule>
  </conditionalFormatting>
  <conditionalFormatting sqref="J1088 J1090 J1080:J1084">
    <cfRule type="iconSet" priority="15188">
      <iconSet>
        <cfvo type="percent" val="0"/>
        <cfvo type="num" val="$J$1169"/>
        <cfvo type="num" val="$J$1168"/>
      </iconSet>
    </cfRule>
  </conditionalFormatting>
  <conditionalFormatting sqref="K1088 K1090 K1080:K1084">
    <cfRule type="iconSet" priority="15191">
      <iconSet>
        <cfvo type="percent" val="0"/>
        <cfvo type="num" val="$K$1169"/>
        <cfvo type="num" val="$K$1168"/>
      </iconSet>
    </cfRule>
  </conditionalFormatting>
  <conditionalFormatting sqref="L1088 L1090 L1080:L1084">
    <cfRule type="iconSet" priority="15194">
      <iconSet>
        <cfvo type="percent" val="0"/>
        <cfvo type="num" val="$L$1169"/>
        <cfvo type="num" val="$L$1168"/>
      </iconSet>
    </cfRule>
  </conditionalFormatting>
  <conditionalFormatting sqref="J1085">
    <cfRule type="iconSet" priority="15197">
      <iconSet>
        <cfvo type="percent" val="0"/>
        <cfvo type="num" val="$J$1169"/>
        <cfvo type="num" val="$J$1168"/>
      </iconSet>
    </cfRule>
  </conditionalFormatting>
  <conditionalFormatting sqref="K1085">
    <cfRule type="iconSet" priority="15198">
      <iconSet>
        <cfvo type="percent" val="0"/>
        <cfvo type="num" val="$K$1169"/>
        <cfvo type="num" val="$K$1168"/>
      </iconSet>
    </cfRule>
  </conditionalFormatting>
  <conditionalFormatting sqref="L1085">
    <cfRule type="iconSet" priority="15199">
      <iconSet>
        <cfvo type="percent" val="0"/>
        <cfvo type="num" val="$L$1169"/>
        <cfvo type="num" val="$L$1168"/>
      </iconSet>
    </cfRule>
  </conditionalFormatting>
  <conditionalFormatting sqref="J1087 J1089">
    <cfRule type="iconSet" priority="15200">
      <iconSet>
        <cfvo type="percent" val="0"/>
        <cfvo type="num" val="$J$1169"/>
        <cfvo type="num" val="$J$1168"/>
      </iconSet>
    </cfRule>
  </conditionalFormatting>
  <conditionalFormatting sqref="K1087 K1089">
    <cfRule type="iconSet" priority="15202">
      <iconSet>
        <cfvo type="percent" val="0"/>
        <cfvo type="num" val="$K$1169"/>
        <cfvo type="num" val="$K$1168"/>
      </iconSet>
    </cfRule>
  </conditionalFormatting>
  <conditionalFormatting sqref="L1087 L1089">
    <cfRule type="iconSet" priority="15204">
      <iconSet>
        <cfvo type="percent" val="0"/>
        <cfvo type="num" val="$L$1169"/>
        <cfvo type="num" val="$L$1168"/>
      </iconSet>
    </cfRule>
  </conditionalFormatting>
  <conditionalFormatting sqref="J1087">
    <cfRule type="iconSet" priority="15206">
      <iconSet>
        <cfvo type="percent" val="0"/>
        <cfvo type="num" val="$J$1169"/>
        <cfvo type="num" val="$J$1168"/>
      </iconSet>
    </cfRule>
  </conditionalFormatting>
  <conditionalFormatting sqref="K1087">
    <cfRule type="iconSet" priority="15207">
      <iconSet>
        <cfvo type="percent" val="0"/>
        <cfvo type="num" val="$K$1169"/>
        <cfvo type="num" val="$K$1168"/>
      </iconSet>
    </cfRule>
  </conditionalFormatting>
  <conditionalFormatting sqref="L1087">
    <cfRule type="iconSet" priority="15208">
      <iconSet>
        <cfvo type="percent" val="0"/>
        <cfvo type="num" val="$L$1169"/>
        <cfvo type="num" val="$L$1168"/>
      </iconSet>
    </cfRule>
  </conditionalFormatting>
  <conditionalFormatting sqref="V1085 V1087 V1089">
    <cfRule type="iconSet" priority="15209">
      <iconSet>
        <cfvo type="percent" val="0"/>
        <cfvo type="num" val="$V$1169"/>
        <cfvo type="num" val="$V$1168"/>
      </iconSet>
    </cfRule>
  </conditionalFormatting>
  <conditionalFormatting sqref="V1086 V1088 V1090 V1080:V1084">
    <cfRule type="iconSet" priority="15212">
      <iconSet>
        <cfvo type="percent" val="0"/>
        <cfvo type="num" val="$V$1169"/>
        <cfvo type="num" val="$V$1168"/>
      </iconSet>
    </cfRule>
  </conditionalFormatting>
  <conditionalFormatting sqref="V1083">
    <cfRule type="iconSet" priority="15216">
      <iconSet>
        <cfvo type="percent" val="0"/>
        <cfvo type="num" val="$V$1169"/>
        <cfvo type="num" val="$V$1168"/>
      </iconSet>
    </cfRule>
  </conditionalFormatting>
  <conditionalFormatting sqref="J1083">
    <cfRule type="iconSet" priority="15217">
      <iconSet>
        <cfvo type="percent" val="0"/>
        <cfvo type="num" val="$J$1169"/>
        <cfvo type="num" val="$J$1168"/>
      </iconSet>
    </cfRule>
  </conditionalFormatting>
  <conditionalFormatting sqref="K1083">
    <cfRule type="iconSet" priority="15218">
      <iconSet>
        <cfvo type="percent" val="0"/>
        <cfvo type="num" val="$K$1169"/>
        <cfvo type="num" val="$K$1168"/>
      </iconSet>
    </cfRule>
  </conditionalFormatting>
  <conditionalFormatting sqref="L1083">
    <cfRule type="iconSet" priority="15219">
      <iconSet>
        <cfvo type="percent" val="0"/>
        <cfvo type="num" val="$L$1169"/>
        <cfvo type="num" val="$L$1168"/>
      </iconSet>
    </cfRule>
  </conditionalFormatting>
  <conditionalFormatting sqref="V1081">
    <cfRule type="iconSet" priority="15220">
      <iconSet>
        <cfvo type="percent" val="0"/>
        <cfvo type="num" val="$V$1169"/>
        <cfvo type="num" val="$V$1168"/>
      </iconSet>
    </cfRule>
  </conditionalFormatting>
  <conditionalFormatting sqref="J1081">
    <cfRule type="iconSet" priority="15221">
      <iconSet>
        <cfvo type="percent" val="0"/>
        <cfvo type="num" val="$J$1169"/>
        <cfvo type="num" val="$J$1168"/>
      </iconSet>
    </cfRule>
  </conditionalFormatting>
  <conditionalFormatting sqref="K1081">
    <cfRule type="iconSet" priority="15222">
      <iconSet>
        <cfvo type="percent" val="0"/>
        <cfvo type="num" val="$K$1169"/>
        <cfvo type="num" val="$K$1168"/>
      </iconSet>
    </cfRule>
  </conditionalFormatting>
  <conditionalFormatting sqref="L1081">
    <cfRule type="iconSet" priority="15223">
      <iconSet>
        <cfvo type="percent" val="0"/>
        <cfvo type="num" val="$L$1169"/>
        <cfvo type="num" val="$L$1168"/>
      </iconSet>
    </cfRule>
  </conditionalFormatting>
  <conditionalFormatting sqref="J1103:J1114">
    <cfRule type="iconSet" priority="15224">
      <iconSet>
        <cfvo type="percent" val="0"/>
        <cfvo type="num" val="$J$1212"/>
        <cfvo type="num" val="$J$1211"/>
      </iconSet>
    </cfRule>
  </conditionalFormatting>
  <conditionalFormatting sqref="K1103:K1114">
    <cfRule type="iconSet" priority="15225">
      <iconSet>
        <cfvo type="percent" val="0"/>
        <cfvo type="num" val="$K$1212"/>
        <cfvo type="num" val="$K$1211"/>
      </iconSet>
    </cfRule>
  </conditionalFormatting>
  <conditionalFormatting sqref="L1103:L1114">
    <cfRule type="iconSet" priority="15226">
      <iconSet>
        <cfvo type="percent" val="0"/>
        <cfvo type="num" val="$L$1212"/>
        <cfvo type="num" val="$L$1211"/>
      </iconSet>
    </cfRule>
  </conditionalFormatting>
  <conditionalFormatting sqref="V1103:V1114">
    <cfRule type="iconSet" priority="15227">
      <iconSet>
        <cfvo type="percent" val="0"/>
        <cfvo type="num" val="$V$1212"/>
        <cfvo type="num" val="$V$1211"/>
      </iconSet>
    </cfRule>
  </conditionalFormatting>
  <conditionalFormatting sqref="J1091:J1102">
    <cfRule type="iconSet" priority="15231">
      <iconSet>
        <cfvo type="percent" val="0"/>
        <cfvo type="num" val="$J$1212"/>
        <cfvo type="num" val="$J$1211"/>
      </iconSet>
    </cfRule>
  </conditionalFormatting>
  <conditionalFormatting sqref="K1091:K1102">
    <cfRule type="iconSet" priority="15232">
      <iconSet>
        <cfvo type="percent" val="0"/>
        <cfvo type="num" val="$K$1212"/>
        <cfvo type="num" val="$K$1211"/>
      </iconSet>
    </cfRule>
  </conditionalFormatting>
  <conditionalFormatting sqref="L1091:L1102">
    <cfRule type="iconSet" priority="15233">
      <iconSet>
        <cfvo type="percent" val="0"/>
        <cfvo type="num" val="$L$1212"/>
        <cfvo type="num" val="$L$1211"/>
      </iconSet>
    </cfRule>
  </conditionalFormatting>
  <conditionalFormatting sqref="V1091:V1102">
    <cfRule type="iconSet" priority="15234">
      <iconSet>
        <cfvo type="percent" val="0"/>
        <cfvo type="num" val="$V$1212"/>
        <cfvo type="num" val="$V$1211"/>
      </iconSet>
    </cfRule>
  </conditionalFormatting>
  <conditionalFormatting sqref="V1096 V1098 V1100 V1102">
    <cfRule type="iconSet" priority="15235">
      <iconSet>
        <cfvo type="percent" val="0"/>
        <cfvo type="num" val="$V$1212"/>
        <cfvo type="num" val="$V$1211"/>
      </iconSet>
    </cfRule>
  </conditionalFormatting>
  <conditionalFormatting sqref="J1094">
    <cfRule type="iconSet" priority="15239">
      <iconSet>
        <cfvo type="percent" val="0"/>
        <cfvo type="num" val="$J$1212"/>
        <cfvo type="num" val="$J$1211"/>
      </iconSet>
    </cfRule>
  </conditionalFormatting>
  <conditionalFormatting sqref="K1094">
    <cfRule type="iconSet" priority="15240">
      <iconSet>
        <cfvo type="percent" val="0"/>
        <cfvo type="num" val="$K$1212"/>
        <cfvo type="num" val="$K$1211"/>
      </iconSet>
    </cfRule>
  </conditionalFormatting>
  <conditionalFormatting sqref="L1094">
    <cfRule type="iconSet" priority="15241">
      <iconSet>
        <cfvo type="percent" val="0"/>
        <cfvo type="num" val="$L$1212"/>
        <cfvo type="num" val="$L$1211"/>
      </iconSet>
    </cfRule>
  </conditionalFormatting>
  <conditionalFormatting sqref="V1094">
    <cfRule type="iconSet" priority="15242">
      <iconSet>
        <cfvo type="percent" val="0"/>
        <cfvo type="num" val="$V$1212"/>
        <cfvo type="num" val="$V$1211"/>
      </iconSet>
    </cfRule>
  </conditionalFormatting>
  <conditionalFormatting sqref="J1092">
    <cfRule type="iconSet" priority="15243">
      <iconSet>
        <cfvo type="percent" val="0"/>
        <cfvo type="num" val="$J$1212"/>
        <cfvo type="num" val="$J$1211"/>
      </iconSet>
    </cfRule>
  </conditionalFormatting>
  <conditionalFormatting sqref="K1092">
    <cfRule type="iconSet" priority="15244">
      <iconSet>
        <cfvo type="percent" val="0"/>
        <cfvo type="num" val="$K$1212"/>
        <cfvo type="num" val="$K$1211"/>
      </iconSet>
    </cfRule>
  </conditionalFormatting>
  <conditionalFormatting sqref="L1092">
    <cfRule type="iconSet" priority="15245">
      <iconSet>
        <cfvo type="percent" val="0"/>
        <cfvo type="num" val="$L$1212"/>
        <cfvo type="num" val="$L$1211"/>
      </iconSet>
    </cfRule>
  </conditionalFormatting>
  <conditionalFormatting sqref="V1092">
    <cfRule type="iconSet" priority="15246">
      <iconSet>
        <cfvo type="percent" val="0"/>
        <cfvo type="num" val="$V$1212"/>
        <cfvo type="num" val="$V$1211"/>
      </iconSet>
    </cfRule>
  </conditionalFormatting>
  <conditionalFormatting sqref="J1080:J1090">
    <cfRule type="iconSet" priority="15247">
      <iconSet>
        <cfvo type="percent" val="0"/>
        <cfvo type="num" val="$J$1212"/>
        <cfvo type="num" val="$J$1211"/>
      </iconSet>
    </cfRule>
  </conditionalFormatting>
  <conditionalFormatting sqref="K1080:K1090">
    <cfRule type="iconSet" priority="15248">
      <iconSet>
        <cfvo type="percent" val="0"/>
        <cfvo type="num" val="$K$1212"/>
        <cfvo type="num" val="$K$1211"/>
      </iconSet>
    </cfRule>
  </conditionalFormatting>
  <conditionalFormatting sqref="L1080:L1090">
    <cfRule type="iconSet" priority="15249">
      <iconSet>
        <cfvo type="percent" val="0"/>
        <cfvo type="num" val="$L$1212"/>
        <cfvo type="num" val="$L$1211"/>
      </iconSet>
    </cfRule>
  </conditionalFormatting>
  <conditionalFormatting sqref="V1080:V1090">
    <cfRule type="iconSet" priority="15250">
      <iconSet>
        <cfvo type="percent" val="0"/>
        <cfvo type="num" val="$V$1212"/>
        <cfvo type="num" val="$V$1211"/>
      </iconSet>
    </cfRule>
  </conditionalFormatting>
  <conditionalFormatting sqref="V1085 V1087 V1089">
    <cfRule type="iconSet" priority="15251">
      <iconSet>
        <cfvo type="percent" val="0"/>
        <cfvo type="num" val="$V$1212"/>
        <cfvo type="num" val="$V$1211"/>
      </iconSet>
    </cfRule>
  </conditionalFormatting>
  <conditionalFormatting sqref="J1083">
    <cfRule type="iconSet" priority="15254">
      <iconSet>
        <cfvo type="percent" val="0"/>
        <cfvo type="num" val="$J$1212"/>
        <cfvo type="num" val="$J$1211"/>
      </iconSet>
    </cfRule>
  </conditionalFormatting>
  <conditionalFormatting sqref="K1083">
    <cfRule type="iconSet" priority="15255">
      <iconSet>
        <cfvo type="percent" val="0"/>
        <cfvo type="num" val="$K$1212"/>
        <cfvo type="num" val="$K$1211"/>
      </iconSet>
    </cfRule>
  </conditionalFormatting>
  <conditionalFormatting sqref="L1083">
    <cfRule type="iconSet" priority="15256">
      <iconSet>
        <cfvo type="percent" val="0"/>
        <cfvo type="num" val="$L$1212"/>
        <cfvo type="num" val="$L$1211"/>
      </iconSet>
    </cfRule>
  </conditionalFormatting>
  <conditionalFormatting sqref="V1083">
    <cfRule type="iconSet" priority="15257">
      <iconSet>
        <cfvo type="percent" val="0"/>
        <cfvo type="num" val="$V$1212"/>
        <cfvo type="num" val="$V$1211"/>
      </iconSet>
    </cfRule>
  </conditionalFormatting>
  <conditionalFormatting sqref="J1081">
    <cfRule type="iconSet" priority="15258">
      <iconSet>
        <cfvo type="percent" val="0"/>
        <cfvo type="num" val="$J$1212"/>
        <cfvo type="num" val="$J$1211"/>
      </iconSet>
    </cfRule>
  </conditionalFormatting>
  <conditionalFormatting sqref="K1081">
    <cfRule type="iconSet" priority="15259">
      <iconSet>
        <cfvo type="percent" val="0"/>
        <cfvo type="num" val="$K$1212"/>
        <cfvo type="num" val="$K$1211"/>
      </iconSet>
    </cfRule>
  </conditionalFormatting>
  <conditionalFormatting sqref="L1081">
    <cfRule type="iconSet" priority="15260">
      <iconSet>
        <cfvo type="percent" val="0"/>
        <cfvo type="num" val="$L$1212"/>
        <cfvo type="num" val="$L$1211"/>
      </iconSet>
    </cfRule>
  </conditionalFormatting>
  <conditionalFormatting sqref="V1081">
    <cfRule type="iconSet" priority="15261">
      <iconSet>
        <cfvo type="percent" val="0"/>
        <cfvo type="num" val="$V$1212"/>
        <cfvo type="num" val="$V$1211"/>
      </iconSet>
    </cfRule>
  </conditionalFormatting>
  <conditionalFormatting sqref="J1076:J1079 J1070:J1074">
    <cfRule type="iconSet" priority="15416">
      <iconSet>
        <cfvo type="percent" val="0"/>
        <cfvo type="num" val="$J$1169"/>
        <cfvo type="num" val="$J$1168"/>
      </iconSet>
    </cfRule>
  </conditionalFormatting>
  <conditionalFormatting sqref="K1076:K1079 K1070:K1074">
    <cfRule type="iconSet" priority="15418">
      <iconSet>
        <cfvo type="percent" val="0"/>
        <cfvo type="num" val="$K$1169"/>
        <cfvo type="num" val="$K$1168"/>
      </iconSet>
    </cfRule>
  </conditionalFormatting>
  <conditionalFormatting sqref="L1076:L1079 L1070:L1074">
    <cfRule type="iconSet" priority="15420">
      <iconSet>
        <cfvo type="percent" val="0"/>
        <cfvo type="num" val="$L$1169"/>
        <cfvo type="num" val="$L$1168"/>
      </iconSet>
    </cfRule>
  </conditionalFormatting>
  <conditionalFormatting sqref="V1070:V1079">
    <cfRule type="iconSet" priority="15422">
      <iconSet>
        <cfvo type="percent" val="0"/>
        <cfvo type="num" val="$V$1169"/>
        <cfvo type="num" val="$V$1168"/>
      </iconSet>
    </cfRule>
  </conditionalFormatting>
  <conditionalFormatting sqref="V1076:V1079 V1070:V1074">
    <cfRule type="iconSet" priority="15423">
      <iconSet>
        <cfvo type="percent" val="0"/>
        <cfvo type="num" val="$V$1169"/>
        <cfvo type="num" val="$V$1168"/>
      </iconSet>
    </cfRule>
  </conditionalFormatting>
  <conditionalFormatting sqref="J1078 J1070:J1074">
    <cfRule type="iconSet" priority="15425">
      <iconSet>
        <cfvo type="percent" val="0"/>
        <cfvo type="num" val="$J$1169"/>
        <cfvo type="num" val="$J$1168"/>
      </iconSet>
    </cfRule>
  </conditionalFormatting>
  <conditionalFormatting sqref="K1078 K1070:K1074">
    <cfRule type="iconSet" priority="15427">
      <iconSet>
        <cfvo type="percent" val="0"/>
        <cfvo type="num" val="$K$1169"/>
        <cfvo type="num" val="$K$1168"/>
      </iconSet>
    </cfRule>
  </conditionalFormatting>
  <conditionalFormatting sqref="L1078 L1070:L1074">
    <cfRule type="iconSet" priority="15429">
      <iconSet>
        <cfvo type="percent" val="0"/>
        <cfvo type="num" val="$L$1169"/>
        <cfvo type="num" val="$L$1168"/>
      </iconSet>
    </cfRule>
  </conditionalFormatting>
  <conditionalFormatting sqref="J1075">
    <cfRule type="iconSet" priority="15431">
      <iconSet>
        <cfvo type="percent" val="0"/>
        <cfvo type="num" val="$J$1169"/>
        <cfvo type="num" val="$J$1168"/>
      </iconSet>
    </cfRule>
  </conditionalFormatting>
  <conditionalFormatting sqref="K1075">
    <cfRule type="iconSet" priority="15432">
      <iconSet>
        <cfvo type="percent" val="0"/>
        <cfvo type="num" val="$K$1169"/>
        <cfvo type="num" val="$K$1168"/>
      </iconSet>
    </cfRule>
  </conditionalFormatting>
  <conditionalFormatting sqref="L1075">
    <cfRule type="iconSet" priority="15433">
      <iconSet>
        <cfvo type="percent" val="0"/>
        <cfvo type="num" val="$L$1169"/>
        <cfvo type="num" val="$L$1168"/>
      </iconSet>
    </cfRule>
  </conditionalFormatting>
  <conditionalFormatting sqref="J1077 J1079">
    <cfRule type="iconSet" priority="15434">
      <iconSet>
        <cfvo type="percent" val="0"/>
        <cfvo type="num" val="$J$1169"/>
        <cfvo type="num" val="$J$1168"/>
      </iconSet>
    </cfRule>
  </conditionalFormatting>
  <conditionalFormatting sqref="K1077 K1079">
    <cfRule type="iconSet" priority="15436">
      <iconSet>
        <cfvo type="percent" val="0"/>
        <cfvo type="num" val="$K$1169"/>
        <cfvo type="num" val="$K$1168"/>
      </iconSet>
    </cfRule>
  </conditionalFormatting>
  <conditionalFormatting sqref="L1077 L1079">
    <cfRule type="iconSet" priority="15438">
      <iconSet>
        <cfvo type="percent" val="0"/>
        <cfvo type="num" val="$L$1169"/>
        <cfvo type="num" val="$L$1168"/>
      </iconSet>
    </cfRule>
  </conditionalFormatting>
  <conditionalFormatting sqref="J1077">
    <cfRule type="iconSet" priority="15440">
      <iconSet>
        <cfvo type="percent" val="0"/>
        <cfvo type="num" val="$J$1169"/>
        <cfvo type="num" val="$J$1168"/>
      </iconSet>
    </cfRule>
  </conditionalFormatting>
  <conditionalFormatting sqref="K1077">
    <cfRule type="iconSet" priority="15441">
      <iconSet>
        <cfvo type="percent" val="0"/>
        <cfvo type="num" val="$K$1169"/>
        <cfvo type="num" val="$K$1168"/>
      </iconSet>
    </cfRule>
  </conditionalFormatting>
  <conditionalFormatting sqref="L1077">
    <cfRule type="iconSet" priority="15442">
      <iconSet>
        <cfvo type="percent" val="0"/>
        <cfvo type="num" val="$L$1169"/>
        <cfvo type="num" val="$L$1168"/>
      </iconSet>
    </cfRule>
  </conditionalFormatting>
  <conditionalFormatting sqref="V1075 V1077 V1079">
    <cfRule type="iconSet" priority="15443">
      <iconSet>
        <cfvo type="percent" val="0"/>
        <cfvo type="num" val="$V$1169"/>
        <cfvo type="num" val="$V$1168"/>
      </iconSet>
    </cfRule>
  </conditionalFormatting>
  <conditionalFormatting sqref="V1076 V1078 V1070:V1074">
    <cfRule type="iconSet" priority="15446">
      <iconSet>
        <cfvo type="percent" val="0"/>
        <cfvo type="num" val="$V$1169"/>
        <cfvo type="num" val="$V$1168"/>
      </iconSet>
    </cfRule>
  </conditionalFormatting>
  <conditionalFormatting sqref="V1073">
    <cfRule type="iconSet" priority="15449">
      <iconSet>
        <cfvo type="percent" val="0"/>
        <cfvo type="num" val="$V$1169"/>
        <cfvo type="num" val="$V$1168"/>
      </iconSet>
    </cfRule>
  </conditionalFormatting>
  <conditionalFormatting sqref="J1073">
    <cfRule type="iconSet" priority="15450">
      <iconSet>
        <cfvo type="percent" val="0"/>
        <cfvo type="num" val="$J$1169"/>
        <cfvo type="num" val="$J$1168"/>
      </iconSet>
    </cfRule>
  </conditionalFormatting>
  <conditionalFormatting sqref="K1073">
    <cfRule type="iconSet" priority="15451">
      <iconSet>
        <cfvo type="percent" val="0"/>
        <cfvo type="num" val="$K$1169"/>
        <cfvo type="num" val="$K$1168"/>
      </iconSet>
    </cfRule>
  </conditionalFormatting>
  <conditionalFormatting sqref="L1073">
    <cfRule type="iconSet" priority="15452">
      <iconSet>
        <cfvo type="percent" val="0"/>
        <cfvo type="num" val="$L$1169"/>
        <cfvo type="num" val="$L$1168"/>
      </iconSet>
    </cfRule>
  </conditionalFormatting>
  <conditionalFormatting sqref="V1071">
    <cfRule type="iconSet" priority="15453">
      <iconSet>
        <cfvo type="percent" val="0"/>
        <cfvo type="num" val="$V$1169"/>
        <cfvo type="num" val="$V$1168"/>
      </iconSet>
    </cfRule>
  </conditionalFormatting>
  <conditionalFormatting sqref="J1071">
    <cfRule type="iconSet" priority="15454">
      <iconSet>
        <cfvo type="percent" val="0"/>
        <cfvo type="num" val="$J$1169"/>
        <cfvo type="num" val="$J$1168"/>
      </iconSet>
    </cfRule>
  </conditionalFormatting>
  <conditionalFormatting sqref="K1071">
    <cfRule type="iconSet" priority="15455">
      <iconSet>
        <cfvo type="percent" val="0"/>
        <cfvo type="num" val="$K$1169"/>
        <cfvo type="num" val="$K$1168"/>
      </iconSet>
    </cfRule>
  </conditionalFormatting>
  <conditionalFormatting sqref="L1071">
    <cfRule type="iconSet" priority="15456">
      <iconSet>
        <cfvo type="percent" val="0"/>
        <cfvo type="num" val="$L$1169"/>
        <cfvo type="num" val="$L$1168"/>
      </iconSet>
    </cfRule>
  </conditionalFormatting>
  <conditionalFormatting sqref="J1070:J1079">
    <cfRule type="iconSet" priority="15457">
      <iconSet>
        <cfvo type="percent" val="0"/>
        <cfvo type="num" val="$J$1212"/>
        <cfvo type="num" val="$J$1211"/>
      </iconSet>
    </cfRule>
  </conditionalFormatting>
  <conditionalFormatting sqref="K1070:K1079">
    <cfRule type="iconSet" priority="15458">
      <iconSet>
        <cfvo type="percent" val="0"/>
        <cfvo type="num" val="$K$1212"/>
        <cfvo type="num" val="$K$1211"/>
      </iconSet>
    </cfRule>
  </conditionalFormatting>
  <conditionalFormatting sqref="L1070:L1079">
    <cfRule type="iconSet" priority="15459">
      <iconSet>
        <cfvo type="percent" val="0"/>
        <cfvo type="num" val="$L$1212"/>
        <cfvo type="num" val="$L$1211"/>
      </iconSet>
    </cfRule>
  </conditionalFormatting>
  <conditionalFormatting sqref="V1070:V1079">
    <cfRule type="iconSet" priority="15460">
      <iconSet>
        <cfvo type="percent" val="0"/>
        <cfvo type="num" val="$V$1212"/>
        <cfvo type="num" val="$V$1211"/>
      </iconSet>
    </cfRule>
  </conditionalFormatting>
  <conditionalFormatting sqref="V1075 V1077 V1079">
    <cfRule type="iconSet" priority="15461">
      <iconSet>
        <cfvo type="percent" val="0"/>
        <cfvo type="num" val="$V$1212"/>
        <cfvo type="num" val="$V$1211"/>
      </iconSet>
    </cfRule>
  </conditionalFormatting>
  <conditionalFormatting sqref="J1073">
    <cfRule type="iconSet" priority="15464">
      <iconSet>
        <cfvo type="percent" val="0"/>
        <cfvo type="num" val="$J$1212"/>
        <cfvo type="num" val="$J$1211"/>
      </iconSet>
    </cfRule>
  </conditionalFormatting>
  <conditionalFormatting sqref="K1073">
    <cfRule type="iconSet" priority="15465">
      <iconSet>
        <cfvo type="percent" val="0"/>
        <cfvo type="num" val="$K$1212"/>
        <cfvo type="num" val="$K$1211"/>
      </iconSet>
    </cfRule>
  </conditionalFormatting>
  <conditionalFormatting sqref="L1073">
    <cfRule type="iconSet" priority="15466">
      <iconSet>
        <cfvo type="percent" val="0"/>
        <cfvo type="num" val="$L$1212"/>
        <cfvo type="num" val="$L$1211"/>
      </iconSet>
    </cfRule>
  </conditionalFormatting>
  <conditionalFormatting sqref="V1073">
    <cfRule type="iconSet" priority="15467">
      <iconSet>
        <cfvo type="percent" val="0"/>
        <cfvo type="num" val="$V$1212"/>
        <cfvo type="num" val="$V$1211"/>
      </iconSet>
    </cfRule>
  </conditionalFormatting>
  <conditionalFormatting sqref="J1071">
    <cfRule type="iconSet" priority="15468">
      <iconSet>
        <cfvo type="percent" val="0"/>
        <cfvo type="num" val="$J$1212"/>
        <cfvo type="num" val="$J$1211"/>
      </iconSet>
    </cfRule>
  </conditionalFormatting>
  <conditionalFormatting sqref="K1071">
    <cfRule type="iconSet" priority="15469">
      <iconSet>
        <cfvo type="percent" val="0"/>
        <cfvo type="num" val="$K$1212"/>
        <cfvo type="num" val="$K$1211"/>
      </iconSet>
    </cfRule>
  </conditionalFormatting>
  <conditionalFormatting sqref="L1071">
    <cfRule type="iconSet" priority="15470">
      <iconSet>
        <cfvo type="percent" val="0"/>
        <cfvo type="num" val="$L$1212"/>
        <cfvo type="num" val="$L$1211"/>
      </iconSet>
    </cfRule>
  </conditionalFormatting>
  <conditionalFormatting sqref="V1071">
    <cfRule type="iconSet" priority="15471">
      <iconSet>
        <cfvo type="percent" val="0"/>
        <cfvo type="num" val="$V$1212"/>
        <cfvo type="num" val="$V$1211"/>
      </iconSet>
    </cfRule>
  </conditionalFormatting>
  <conditionalFormatting sqref="J1067:J1069 J1061:J1065">
    <cfRule type="iconSet" priority="15472">
      <iconSet>
        <cfvo type="percent" val="0"/>
        <cfvo type="num" val="$J$1169"/>
        <cfvo type="num" val="$J$1168"/>
      </iconSet>
    </cfRule>
  </conditionalFormatting>
  <conditionalFormatting sqref="K1067:K1069 K1061:K1065">
    <cfRule type="iconSet" priority="15474">
      <iconSet>
        <cfvo type="percent" val="0"/>
        <cfvo type="num" val="$K$1169"/>
        <cfvo type="num" val="$K$1168"/>
      </iconSet>
    </cfRule>
  </conditionalFormatting>
  <conditionalFormatting sqref="L1067:L1069 L1061:L1065">
    <cfRule type="iconSet" priority="15476">
      <iconSet>
        <cfvo type="percent" val="0"/>
        <cfvo type="num" val="$L$1169"/>
        <cfvo type="num" val="$L$1168"/>
      </iconSet>
    </cfRule>
  </conditionalFormatting>
  <conditionalFormatting sqref="V1061:V1069">
    <cfRule type="iconSet" priority="15478">
      <iconSet>
        <cfvo type="percent" val="0"/>
        <cfvo type="num" val="$V$1169"/>
        <cfvo type="num" val="$V$1168"/>
      </iconSet>
    </cfRule>
  </conditionalFormatting>
  <conditionalFormatting sqref="V1067:V1069 V1061:V1065">
    <cfRule type="iconSet" priority="15479">
      <iconSet>
        <cfvo type="percent" val="0"/>
        <cfvo type="num" val="$V$1169"/>
        <cfvo type="num" val="$V$1168"/>
      </iconSet>
    </cfRule>
  </conditionalFormatting>
  <conditionalFormatting sqref="J1069 J1061:J1065">
    <cfRule type="iconSet" priority="15481">
      <iconSet>
        <cfvo type="percent" val="0"/>
        <cfvo type="num" val="$J$1169"/>
        <cfvo type="num" val="$J$1168"/>
      </iconSet>
    </cfRule>
  </conditionalFormatting>
  <conditionalFormatting sqref="K1069 K1061:K1065">
    <cfRule type="iconSet" priority="15483">
      <iconSet>
        <cfvo type="percent" val="0"/>
        <cfvo type="num" val="$K$1169"/>
        <cfvo type="num" val="$K$1168"/>
      </iconSet>
    </cfRule>
  </conditionalFormatting>
  <conditionalFormatting sqref="L1069 L1061:L1065">
    <cfRule type="iconSet" priority="15485">
      <iconSet>
        <cfvo type="percent" val="0"/>
        <cfvo type="num" val="$L$1169"/>
        <cfvo type="num" val="$L$1168"/>
      </iconSet>
    </cfRule>
  </conditionalFormatting>
  <conditionalFormatting sqref="J1066">
    <cfRule type="iconSet" priority="15487">
      <iconSet>
        <cfvo type="percent" val="0"/>
        <cfvo type="num" val="$J$1169"/>
        <cfvo type="num" val="$J$1168"/>
      </iconSet>
    </cfRule>
  </conditionalFormatting>
  <conditionalFormatting sqref="K1066">
    <cfRule type="iconSet" priority="15488">
      <iconSet>
        <cfvo type="percent" val="0"/>
        <cfvo type="num" val="$K$1169"/>
        <cfvo type="num" val="$K$1168"/>
      </iconSet>
    </cfRule>
  </conditionalFormatting>
  <conditionalFormatting sqref="L1066">
    <cfRule type="iconSet" priority="15489">
      <iconSet>
        <cfvo type="percent" val="0"/>
        <cfvo type="num" val="$L$1169"/>
        <cfvo type="num" val="$L$1168"/>
      </iconSet>
    </cfRule>
  </conditionalFormatting>
  <conditionalFormatting sqref="J1068">
    <cfRule type="iconSet" priority="15490">
      <iconSet>
        <cfvo type="percent" val="0"/>
        <cfvo type="num" val="$J$1169"/>
        <cfvo type="num" val="$J$1168"/>
      </iconSet>
    </cfRule>
  </conditionalFormatting>
  <conditionalFormatting sqref="K1068">
    <cfRule type="iconSet" priority="15491">
      <iconSet>
        <cfvo type="percent" val="0"/>
        <cfvo type="num" val="$K$1169"/>
        <cfvo type="num" val="$K$1168"/>
      </iconSet>
    </cfRule>
  </conditionalFormatting>
  <conditionalFormatting sqref="L1068">
    <cfRule type="iconSet" priority="15492">
      <iconSet>
        <cfvo type="percent" val="0"/>
        <cfvo type="num" val="$L$1169"/>
        <cfvo type="num" val="$L$1168"/>
      </iconSet>
    </cfRule>
  </conditionalFormatting>
  <conditionalFormatting sqref="V1066 V1068">
    <cfRule type="iconSet" priority="15496">
      <iconSet>
        <cfvo type="percent" val="0"/>
        <cfvo type="num" val="$V$1169"/>
        <cfvo type="num" val="$V$1168"/>
      </iconSet>
    </cfRule>
  </conditionalFormatting>
  <conditionalFormatting sqref="V1067 V1069 V1061:V1065">
    <cfRule type="iconSet" priority="15498">
      <iconSet>
        <cfvo type="percent" val="0"/>
        <cfvo type="num" val="$V$1169"/>
        <cfvo type="num" val="$V$1168"/>
      </iconSet>
    </cfRule>
  </conditionalFormatting>
  <conditionalFormatting sqref="V1064">
    <cfRule type="iconSet" priority="15501">
      <iconSet>
        <cfvo type="percent" val="0"/>
        <cfvo type="num" val="$V$1169"/>
        <cfvo type="num" val="$V$1168"/>
      </iconSet>
    </cfRule>
  </conditionalFormatting>
  <conditionalFormatting sqref="J1064">
    <cfRule type="iconSet" priority="15502">
      <iconSet>
        <cfvo type="percent" val="0"/>
        <cfvo type="num" val="$J$1169"/>
        <cfvo type="num" val="$J$1168"/>
      </iconSet>
    </cfRule>
  </conditionalFormatting>
  <conditionalFormatting sqref="K1064">
    <cfRule type="iconSet" priority="15503">
      <iconSet>
        <cfvo type="percent" val="0"/>
        <cfvo type="num" val="$K$1169"/>
        <cfvo type="num" val="$K$1168"/>
      </iconSet>
    </cfRule>
  </conditionalFormatting>
  <conditionalFormatting sqref="L1064">
    <cfRule type="iconSet" priority="15504">
      <iconSet>
        <cfvo type="percent" val="0"/>
        <cfvo type="num" val="$L$1169"/>
        <cfvo type="num" val="$L$1168"/>
      </iconSet>
    </cfRule>
  </conditionalFormatting>
  <conditionalFormatting sqref="V1062">
    <cfRule type="iconSet" priority="15505">
      <iconSet>
        <cfvo type="percent" val="0"/>
        <cfvo type="num" val="$V$1169"/>
        <cfvo type="num" val="$V$1168"/>
      </iconSet>
    </cfRule>
  </conditionalFormatting>
  <conditionalFormatting sqref="J1062">
    <cfRule type="iconSet" priority="15506">
      <iconSet>
        <cfvo type="percent" val="0"/>
        <cfvo type="num" val="$J$1169"/>
        <cfvo type="num" val="$J$1168"/>
      </iconSet>
    </cfRule>
  </conditionalFormatting>
  <conditionalFormatting sqref="K1062">
    <cfRule type="iconSet" priority="15507">
      <iconSet>
        <cfvo type="percent" val="0"/>
        <cfvo type="num" val="$K$1169"/>
        <cfvo type="num" val="$K$1168"/>
      </iconSet>
    </cfRule>
  </conditionalFormatting>
  <conditionalFormatting sqref="L1062">
    <cfRule type="iconSet" priority="15508">
      <iconSet>
        <cfvo type="percent" val="0"/>
        <cfvo type="num" val="$L$1169"/>
        <cfvo type="num" val="$L$1168"/>
      </iconSet>
    </cfRule>
  </conditionalFormatting>
  <conditionalFormatting sqref="J1061:J1069">
    <cfRule type="iconSet" priority="15509">
      <iconSet>
        <cfvo type="percent" val="0"/>
        <cfvo type="num" val="$J$1212"/>
        <cfvo type="num" val="$J$1211"/>
      </iconSet>
    </cfRule>
  </conditionalFormatting>
  <conditionalFormatting sqref="K1061:K1069">
    <cfRule type="iconSet" priority="15510">
      <iconSet>
        <cfvo type="percent" val="0"/>
        <cfvo type="num" val="$K$1212"/>
        <cfvo type="num" val="$K$1211"/>
      </iconSet>
    </cfRule>
  </conditionalFormatting>
  <conditionalFormatting sqref="L1061:L1069">
    <cfRule type="iconSet" priority="15511">
      <iconSet>
        <cfvo type="percent" val="0"/>
        <cfvo type="num" val="$L$1212"/>
        <cfvo type="num" val="$L$1211"/>
      </iconSet>
    </cfRule>
  </conditionalFormatting>
  <conditionalFormatting sqref="V1061:V1069">
    <cfRule type="iconSet" priority="15512">
      <iconSet>
        <cfvo type="percent" val="0"/>
        <cfvo type="num" val="$V$1212"/>
        <cfvo type="num" val="$V$1211"/>
      </iconSet>
    </cfRule>
  </conditionalFormatting>
  <conditionalFormatting sqref="V1066 V1068">
    <cfRule type="iconSet" priority="15513">
      <iconSet>
        <cfvo type="percent" val="0"/>
        <cfvo type="num" val="$V$1212"/>
        <cfvo type="num" val="$V$1211"/>
      </iconSet>
    </cfRule>
  </conditionalFormatting>
  <conditionalFormatting sqref="J1064">
    <cfRule type="iconSet" priority="15515">
      <iconSet>
        <cfvo type="percent" val="0"/>
        <cfvo type="num" val="$J$1212"/>
        <cfvo type="num" val="$J$1211"/>
      </iconSet>
    </cfRule>
  </conditionalFormatting>
  <conditionalFormatting sqref="K1064">
    <cfRule type="iconSet" priority="15516">
      <iconSet>
        <cfvo type="percent" val="0"/>
        <cfvo type="num" val="$K$1212"/>
        <cfvo type="num" val="$K$1211"/>
      </iconSet>
    </cfRule>
  </conditionalFormatting>
  <conditionalFormatting sqref="L1064">
    <cfRule type="iconSet" priority="15517">
      <iconSet>
        <cfvo type="percent" val="0"/>
        <cfvo type="num" val="$L$1212"/>
        <cfvo type="num" val="$L$1211"/>
      </iconSet>
    </cfRule>
  </conditionalFormatting>
  <conditionalFormatting sqref="V1064">
    <cfRule type="iconSet" priority="15518">
      <iconSet>
        <cfvo type="percent" val="0"/>
        <cfvo type="num" val="$V$1212"/>
        <cfvo type="num" val="$V$1211"/>
      </iconSet>
    </cfRule>
  </conditionalFormatting>
  <conditionalFormatting sqref="J1062">
    <cfRule type="iconSet" priority="15519">
      <iconSet>
        <cfvo type="percent" val="0"/>
        <cfvo type="num" val="$J$1212"/>
        <cfvo type="num" val="$J$1211"/>
      </iconSet>
    </cfRule>
  </conditionalFormatting>
  <conditionalFormatting sqref="K1062">
    <cfRule type="iconSet" priority="15520">
      <iconSet>
        <cfvo type="percent" val="0"/>
        <cfvo type="num" val="$K$1212"/>
        <cfvo type="num" val="$K$1211"/>
      </iconSet>
    </cfRule>
  </conditionalFormatting>
  <conditionalFormatting sqref="L1062">
    <cfRule type="iconSet" priority="15521">
      <iconSet>
        <cfvo type="percent" val="0"/>
        <cfvo type="num" val="$L$1212"/>
        <cfvo type="num" val="$L$1211"/>
      </iconSet>
    </cfRule>
  </conditionalFormatting>
  <conditionalFormatting sqref="V1062">
    <cfRule type="iconSet" priority="15522">
      <iconSet>
        <cfvo type="percent" val="0"/>
        <cfvo type="num" val="$V$1212"/>
        <cfvo type="num" val="$V$1211"/>
      </iconSet>
    </cfRule>
  </conditionalFormatting>
  <conditionalFormatting sqref="J1047:J1058">
    <cfRule type="iconSet" priority="16270">
      <iconSet>
        <cfvo type="percent" val="0"/>
        <cfvo type="num" val="$J$1169"/>
        <cfvo type="num" val="$J$1168"/>
      </iconSet>
    </cfRule>
  </conditionalFormatting>
  <conditionalFormatting sqref="K1047:K1058">
    <cfRule type="iconSet" priority="16271">
      <iconSet>
        <cfvo type="percent" val="0"/>
        <cfvo type="num" val="$K$1169"/>
        <cfvo type="num" val="$K$1168"/>
      </iconSet>
    </cfRule>
  </conditionalFormatting>
  <conditionalFormatting sqref="L1047:L1058">
    <cfRule type="iconSet" priority="16272">
      <iconSet>
        <cfvo type="percent" val="0"/>
        <cfvo type="num" val="$L$1169"/>
        <cfvo type="num" val="$L$1168"/>
      </iconSet>
    </cfRule>
  </conditionalFormatting>
  <conditionalFormatting sqref="V1059:V1060">
    <cfRule type="iconSet" priority="16273">
      <iconSet>
        <cfvo type="percent" val="0"/>
        <cfvo type="num" val="$V$1169"/>
        <cfvo type="num" val="$V$1168"/>
      </iconSet>
    </cfRule>
  </conditionalFormatting>
  <conditionalFormatting sqref="V1047:V1058">
    <cfRule type="iconSet" priority="16274">
      <iconSet>
        <cfvo type="percent" val="0"/>
        <cfvo type="num" val="$V$1169"/>
        <cfvo type="num" val="$V$1168"/>
      </iconSet>
    </cfRule>
  </conditionalFormatting>
  <conditionalFormatting sqref="V1059:V1060">
    <cfRule type="iconSet" priority="16275">
      <iconSet>
        <cfvo type="percent" val="0"/>
        <cfvo type="num" val="$V$1212"/>
        <cfvo type="num" val="$V$1211"/>
      </iconSet>
    </cfRule>
  </conditionalFormatting>
  <conditionalFormatting sqref="V1047:V1060">
    <cfRule type="iconSet" priority="16279">
      <iconSet>
        <cfvo type="percent" val="0"/>
        <cfvo type="num" val="$V$1169"/>
        <cfvo type="num" val="$V$1168"/>
      </iconSet>
    </cfRule>
  </conditionalFormatting>
  <conditionalFormatting sqref="J1059:J1060">
    <cfRule type="iconSet" priority="16281">
      <iconSet>
        <cfvo type="percent" val="0"/>
        <cfvo type="num" val="$J$1169"/>
        <cfvo type="num" val="$J$1168"/>
      </iconSet>
    </cfRule>
  </conditionalFormatting>
  <conditionalFormatting sqref="K1059:K1060">
    <cfRule type="iconSet" priority="16282">
      <iconSet>
        <cfvo type="percent" val="0"/>
        <cfvo type="num" val="$K$1169"/>
        <cfvo type="num" val="$K$1168"/>
      </iconSet>
    </cfRule>
  </conditionalFormatting>
  <conditionalFormatting sqref="L1059:L1060">
    <cfRule type="iconSet" priority="16283">
      <iconSet>
        <cfvo type="percent" val="0"/>
        <cfvo type="num" val="$L$1169"/>
        <cfvo type="num" val="$L$1168"/>
      </iconSet>
    </cfRule>
  </conditionalFormatting>
  <conditionalFormatting sqref="V1057">
    <cfRule type="iconSet" priority="16284">
      <iconSet>
        <cfvo type="percent" val="0"/>
        <cfvo type="num" val="$V$1169"/>
        <cfvo type="num" val="$V$1168"/>
      </iconSet>
    </cfRule>
  </conditionalFormatting>
  <conditionalFormatting sqref="J1057">
    <cfRule type="iconSet" priority="16285">
      <iconSet>
        <cfvo type="percent" val="0"/>
        <cfvo type="num" val="$J$1169"/>
        <cfvo type="num" val="$J$1168"/>
      </iconSet>
    </cfRule>
  </conditionalFormatting>
  <conditionalFormatting sqref="K1057">
    <cfRule type="iconSet" priority="16286">
      <iconSet>
        <cfvo type="percent" val="0"/>
        <cfvo type="num" val="$K$1169"/>
        <cfvo type="num" val="$K$1168"/>
      </iconSet>
    </cfRule>
  </conditionalFormatting>
  <conditionalFormatting sqref="L1057">
    <cfRule type="iconSet" priority="16287">
      <iconSet>
        <cfvo type="percent" val="0"/>
        <cfvo type="num" val="$L$1169"/>
        <cfvo type="num" val="$L$1168"/>
      </iconSet>
    </cfRule>
  </conditionalFormatting>
  <conditionalFormatting sqref="V1048:V1055">
    <cfRule type="iconSet" priority="16288">
      <iconSet>
        <cfvo type="percent" val="0"/>
        <cfvo type="num" val="$V$1169"/>
        <cfvo type="num" val="$V$1168"/>
      </iconSet>
    </cfRule>
  </conditionalFormatting>
  <conditionalFormatting sqref="J1048:J1055">
    <cfRule type="iconSet" priority="16289">
      <iconSet>
        <cfvo type="percent" val="0"/>
        <cfvo type="num" val="$J$1169"/>
        <cfvo type="num" val="$J$1168"/>
      </iconSet>
    </cfRule>
  </conditionalFormatting>
  <conditionalFormatting sqref="K1048:K1055">
    <cfRule type="iconSet" priority="16290">
      <iconSet>
        <cfvo type="percent" val="0"/>
        <cfvo type="num" val="$K$1169"/>
        <cfvo type="num" val="$K$1168"/>
      </iconSet>
    </cfRule>
  </conditionalFormatting>
  <conditionalFormatting sqref="L1048:L1055">
    <cfRule type="iconSet" priority="16291">
      <iconSet>
        <cfvo type="percent" val="0"/>
        <cfvo type="num" val="$L$1169"/>
        <cfvo type="num" val="$L$1168"/>
      </iconSet>
    </cfRule>
  </conditionalFormatting>
  <conditionalFormatting sqref="J1047:J1060">
    <cfRule type="iconSet" priority="16292">
      <iconSet>
        <cfvo type="percent" val="0"/>
        <cfvo type="num" val="$J$1212"/>
        <cfvo type="num" val="$J$1211"/>
      </iconSet>
    </cfRule>
  </conditionalFormatting>
  <conditionalFormatting sqref="K1047:K1060">
    <cfRule type="iconSet" priority="16293">
      <iconSet>
        <cfvo type="percent" val="0"/>
        <cfvo type="num" val="$K$1212"/>
        <cfvo type="num" val="$K$1211"/>
      </iconSet>
    </cfRule>
  </conditionalFormatting>
  <conditionalFormatting sqref="L1047:L1060">
    <cfRule type="iconSet" priority="16294">
      <iconSet>
        <cfvo type="percent" val="0"/>
        <cfvo type="num" val="$L$1212"/>
        <cfvo type="num" val="$L$1211"/>
      </iconSet>
    </cfRule>
  </conditionalFormatting>
  <conditionalFormatting sqref="V1047:V1060">
    <cfRule type="iconSet" priority="16295">
      <iconSet>
        <cfvo type="percent" val="0"/>
        <cfvo type="num" val="$V$1212"/>
        <cfvo type="num" val="$V$1211"/>
      </iconSet>
    </cfRule>
  </conditionalFormatting>
  <conditionalFormatting sqref="J1057">
    <cfRule type="iconSet" priority="16296">
      <iconSet>
        <cfvo type="percent" val="0"/>
        <cfvo type="num" val="$J$1212"/>
        <cfvo type="num" val="$J$1211"/>
      </iconSet>
    </cfRule>
  </conditionalFormatting>
  <conditionalFormatting sqref="K1057">
    <cfRule type="iconSet" priority="16297">
      <iconSet>
        <cfvo type="percent" val="0"/>
        <cfvo type="num" val="$K$1212"/>
        <cfvo type="num" val="$K$1211"/>
      </iconSet>
    </cfRule>
  </conditionalFormatting>
  <conditionalFormatting sqref="L1057">
    <cfRule type="iconSet" priority="16298">
      <iconSet>
        <cfvo type="percent" val="0"/>
        <cfvo type="num" val="$L$1212"/>
        <cfvo type="num" val="$L$1211"/>
      </iconSet>
    </cfRule>
  </conditionalFormatting>
  <conditionalFormatting sqref="V1057">
    <cfRule type="iconSet" priority="16299">
      <iconSet>
        <cfvo type="percent" val="0"/>
        <cfvo type="num" val="$V$1212"/>
        <cfvo type="num" val="$V$1211"/>
      </iconSet>
    </cfRule>
  </conditionalFormatting>
  <conditionalFormatting sqref="J1048:J1055">
    <cfRule type="iconSet" priority="16300">
      <iconSet>
        <cfvo type="percent" val="0"/>
        <cfvo type="num" val="$J$1212"/>
        <cfvo type="num" val="$J$1211"/>
      </iconSet>
    </cfRule>
  </conditionalFormatting>
  <conditionalFormatting sqref="K1048:K1055">
    <cfRule type="iconSet" priority="16301">
      <iconSet>
        <cfvo type="percent" val="0"/>
        <cfvo type="num" val="$K$1212"/>
        <cfvo type="num" val="$K$1211"/>
      </iconSet>
    </cfRule>
  </conditionalFormatting>
  <conditionalFormatting sqref="L1048:L1055">
    <cfRule type="iconSet" priority="16302">
      <iconSet>
        <cfvo type="percent" val="0"/>
        <cfvo type="num" val="$L$1212"/>
        <cfvo type="num" val="$L$1211"/>
      </iconSet>
    </cfRule>
  </conditionalFormatting>
  <conditionalFormatting sqref="V1048:V1055">
    <cfRule type="iconSet" priority="16303">
      <iconSet>
        <cfvo type="percent" val="0"/>
        <cfvo type="num" val="$V$1212"/>
        <cfvo type="num" val="$V$1211"/>
      </iconSet>
    </cfRule>
  </conditionalFormatting>
  <conditionalFormatting sqref="J1044:J1046 J1039:J1042">
    <cfRule type="iconSet" priority="16304">
      <iconSet>
        <cfvo type="percent" val="0"/>
        <cfvo type="num" val="$J$1169"/>
        <cfvo type="num" val="$J$1168"/>
      </iconSet>
    </cfRule>
  </conditionalFormatting>
  <conditionalFormatting sqref="K1044:K1046 K1039:K1042">
    <cfRule type="iconSet" priority="16306">
      <iconSet>
        <cfvo type="percent" val="0"/>
        <cfvo type="num" val="$K$1169"/>
        <cfvo type="num" val="$K$1168"/>
      </iconSet>
    </cfRule>
  </conditionalFormatting>
  <conditionalFormatting sqref="L1044:L1046 L1039:L1042">
    <cfRule type="iconSet" priority="16308">
      <iconSet>
        <cfvo type="percent" val="0"/>
        <cfvo type="num" val="$L$1169"/>
        <cfvo type="num" val="$L$1168"/>
      </iconSet>
    </cfRule>
  </conditionalFormatting>
  <conditionalFormatting sqref="J1046 J1039:J1042">
    <cfRule type="iconSet" priority="16310">
      <iconSet>
        <cfvo type="percent" val="0"/>
        <cfvo type="num" val="$J$1169"/>
        <cfvo type="num" val="$J$1168"/>
      </iconSet>
    </cfRule>
  </conditionalFormatting>
  <conditionalFormatting sqref="K1046 K1039:K1042">
    <cfRule type="iconSet" priority="16312">
      <iconSet>
        <cfvo type="percent" val="0"/>
        <cfvo type="num" val="$K$1169"/>
        <cfvo type="num" val="$K$1168"/>
      </iconSet>
    </cfRule>
  </conditionalFormatting>
  <conditionalFormatting sqref="L1046 L1039:L1042">
    <cfRule type="iconSet" priority="16314">
      <iconSet>
        <cfvo type="percent" val="0"/>
        <cfvo type="num" val="$L$1169"/>
        <cfvo type="num" val="$L$1168"/>
      </iconSet>
    </cfRule>
  </conditionalFormatting>
  <conditionalFormatting sqref="J1043">
    <cfRule type="iconSet" priority="16316">
      <iconSet>
        <cfvo type="percent" val="0"/>
        <cfvo type="num" val="$J$1169"/>
        <cfvo type="num" val="$J$1168"/>
      </iconSet>
    </cfRule>
  </conditionalFormatting>
  <conditionalFormatting sqref="K1043">
    <cfRule type="iconSet" priority="16317">
      <iconSet>
        <cfvo type="percent" val="0"/>
        <cfvo type="num" val="$K$1169"/>
        <cfvo type="num" val="$K$1168"/>
      </iconSet>
    </cfRule>
  </conditionalFormatting>
  <conditionalFormatting sqref="L1043">
    <cfRule type="iconSet" priority="16318">
      <iconSet>
        <cfvo type="percent" val="0"/>
        <cfvo type="num" val="$L$1169"/>
        <cfvo type="num" val="$L$1168"/>
      </iconSet>
    </cfRule>
  </conditionalFormatting>
  <conditionalFormatting sqref="J1045">
    <cfRule type="iconSet" priority="16319">
      <iconSet>
        <cfvo type="percent" val="0"/>
        <cfvo type="num" val="$J$1169"/>
        <cfvo type="num" val="$J$1168"/>
      </iconSet>
    </cfRule>
  </conditionalFormatting>
  <conditionalFormatting sqref="K1045">
    <cfRule type="iconSet" priority="16320">
      <iconSet>
        <cfvo type="percent" val="0"/>
        <cfvo type="num" val="$K$1169"/>
        <cfvo type="num" val="$K$1168"/>
      </iconSet>
    </cfRule>
  </conditionalFormatting>
  <conditionalFormatting sqref="L1045">
    <cfRule type="iconSet" priority="16321">
      <iconSet>
        <cfvo type="percent" val="0"/>
        <cfvo type="num" val="$L$1169"/>
        <cfvo type="num" val="$L$1168"/>
      </iconSet>
    </cfRule>
  </conditionalFormatting>
  <conditionalFormatting sqref="V1043 V1045 V1047 V1049 V1051 V1053 V1055 V1057 V1059:V1060">
    <cfRule type="iconSet" priority="16322">
      <iconSet>
        <cfvo type="percent" val="0"/>
        <cfvo type="num" val="$V$1169"/>
        <cfvo type="num" val="$V$1168"/>
      </iconSet>
    </cfRule>
  </conditionalFormatting>
  <conditionalFormatting sqref="V1048 V1039:V1044 V1050 V1052 V1054 V1056 V1058 V1046">
    <cfRule type="iconSet" priority="16331">
      <iconSet>
        <cfvo type="percent" val="0"/>
        <cfvo type="num" val="$V$1169"/>
        <cfvo type="num" val="$V$1168"/>
      </iconSet>
    </cfRule>
  </conditionalFormatting>
  <conditionalFormatting sqref="V1041">
    <cfRule type="iconSet" priority="16339">
      <iconSet>
        <cfvo type="percent" val="0"/>
        <cfvo type="num" val="$V$1169"/>
        <cfvo type="num" val="$V$1168"/>
      </iconSet>
    </cfRule>
  </conditionalFormatting>
  <conditionalFormatting sqref="J1041">
    <cfRule type="iconSet" priority="16340">
      <iconSet>
        <cfvo type="percent" val="0"/>
        <cfvo type="num" val="$J$1169"/>
        <cfvo type="num" val="$J$1168"/>
      </iconSet>
    </cfRule>
  </conditionalFormatting>
  <conditionalFormatting sqref="K1041">
    <cfRule type="iconSet" priority="16341">
      <iconSet>
        <cfvo type="percent" val="0"/>
        <cfvo type="num" val="$K$1169"/>
        <cfvo type="num" val="$K$1168"/>
      </iconSet>
    </cfRule>
  </conditionalFormatting>
  <conditionalFormatting sqref="L1041">
    <cfRule type="iconSet" priority="16342">
      <iconSet>
        <cfvo type="percent" val="0"/>
        <cfvo type="num" val="$L$1169"/>
        <cfvo type="num" val="$L$1168"/>
      </iconSet>
    </cfRule>
  </conditionalFormatting>
  <conditionalFormatting sqref="V1039">
    <cfRule type="iconSet" priority="16343">
      <iconSet>
        <cfvo type="percent" val="0"/>
        <cfvo type="num" val="$V$1169"/>
        <cfvo type="num" val="$V$1168"/>
      </iconSet>
    </cfRule>
  </conditionalFormatting>
  <conditionalFormatting sqref="J1039">
    <cfRule type="iconSet" priority="16344">
      <iconSet>
        <cfvo type="percent" val="0"/>
        <cfvo type="num" val="$J$1169"/>
        <cfvo type="num" val="$J$1168"/>
      </iconSet>
    </cfRule>
  </conditionalFormatting>
  <conditionalFormatting sqref="K1039">
    <cfRule type="iconSet" priority="16345">
      <iconSet>
        <cfvo type="percent" val="0"/>
        <cfvo type="num" val="$K$1169"/>
        <cfvo type="num" val="$K$1168"/>
      </iconSet>
    </cfRule>
  </conditionalFormatting>
  <conditionalFormatting sqref="L1039">
    <cfRule type="iconSet" priority="16346">
      <iconSet>
        <cfvo type="percent" val="0"/>
        <cfvo type="num" val="$L$1169"/>
        <cfvo type="num" val="$L$1168"/>
      </iconSet>
    </cfRule>
  </conditionalFormatting>
  <conditionalFormatting sqref="V1043 V1045 V1047 V1049 V1051 V1053 V1055 V1057 V1059:V1060">
    <cfRule type="iconSet" priority="16347">
      <iconSet>
        <cfvo type="percent" val="0"/>
        <cfvo type="num" val="$V$1212"/>
        <cfvo type="num" val="$V$1211"/>
      </iconSet>
    </cfRule>
  </conditionalFormatting>
  <conditionalFormatting sqref="J1041">
    <cfRule type="iconSet" priority="16356">
      <iconSet>
        <cfvo type="percent" val="0"/>
        <cfvo type="num" val="$J$1212"/>
        <cfvo type="num" val="$J$1211"/>
      </iconSet>
    </cfRule>
  </conditionalFormatting>
  <conditionalFormatting sqref="K1041">
    <cfRule type="iconSet" priority="16357">
      <iconSet>
        <cfvo type="percent" val="0"/>
        <cfvo type="num" val="$K$1212"/>
        <cfvo type="num" val="$K$1211"/>
      </iconSet>
    </cfRule>
  </conditionalFormatting>
  <conditionalFormatting sqref="L1041">
    <cfRule type="iconSet" priority="16358">
      <iconSet>
        <cfvo type="percent" val="0"/>
        <cfvo type="num" val="$L$1212"/>
        <cfvo type="num" val="$L$1211"/>
      </iconSet>
    </cfRule>
  </conditionalFormatting>
  <conditionalFormatting sqref="V1041">
    <cfRule type="iconSet" priority="16359">
      <iconSet>
        <cfvo type="percent" val="0"/>
        <cfvo type="num" val="$V$1212"/>
        <cfvo type="num" val="$V$1211"/>
      </iconSet>
    </cfRule>
  </conditionalFormatting>
  <conditionalFormatting sqref="J1039">
    <cfRule type="iconSet" priority="16360">
      <iconSet>
        <cfvo type="percent" val="0"/>
        <cfvo type="num" val="$J$1212"/>
        <cfvo type="num" val="$J$1211"/>
      </iconSet>
    </cfRule>
  </conditionalFormatting>
  <conditionalFormatting sqref="K1039">
    <cfRule type="iconSet" priority="16361">
      <iconSet>
        <cfvo type="percent" val="0"/>
        <cfvo type="num" val="$K$1212"/>
        <cfvo type="num" val="$K$1211"/>
      </iconSet>
    </cfRule>
  </conditionalFormatting>
  <conditionalFormatting sqref="L1039">
    <cfRule type="iconSet" priority="16362">
      <iconSet>
        <cfvo type="percent" val="0"/>
        <cfvo type="num" val="$L$1212"/>
        <cfvo type="num" val="$L$1211"/>
      </iconSet>
    </cfRule>
  </conditionalFormatting>
  <conditionalFormatting sqref="V1039">
    <cfRule type="iconSet" priority="16363">
      <iconSet>
        <cfvo type="percent" val="0"/>
        <cfvo type="num" val="$V$1212"/>
        <cfvo type="num" val="$V$1211"/>
      </iconSet>
    </cfRule>
  </conditionalFormatting>
  <conditionalFormatting sqref="J1051">
    <cfRule type="iconSet" priority="16364">
      <iconSet>
        <cfvo type="percent" val="0"/>
        <cfvo type="num" val="$J$1169"/>
        <cfvo type="num" val="$J$1168"/>
      </iconSet>
    </cfRule>
  </conditionalFormatting>
  <conditionalFormatting sqref="K1051">
    <cfRule type="iconSet" priority="16365">
      <iconSet>
        <cfvo type="percent" val="0"/>
        <cfvo type="num" val="$K$1169"/>
        <cfvo type="num" val="$K$1168"/>
      </iconSet>
    </cfRule>
  </conditionalFormatting>
  <conditionalFormatting sqref="L1051">
    <cfRule type="iconSet" priority="16366">
      <iconSet>
        <cfvo type="percent" val="0"/>
        <cfvo type="num" val="$L$1169"/>
        <cfvo type="num" val="$L$1168"/>
      </iconSet>
    </cfRule>
  </conditionalFormatting>
  <conditionalFormatting sqref="J1053 J1055">
    <cfRule type="iconSet" priority="16367">
      <iconSet>
        <cfvo type="percent" val="0"/>
        <cfvo type="num" val="$J$1169"/>
        <cfvo type="num" val="$J$1168"/>
      </iconSet>
    </cfRule>
  </conditionalFormatting>
  <conditionalFormatting sqref="K1053 K1055">
    <cfRule type="iconSet" priority="16369">
      <iconSet>
        <cfvo type="percent" val="0"/>
        <cfvo type="num" val="$K$1169"/>
        <cfvo type="num" val="$K$1168"/>
      </iconSet>
    </cfRule>
  </conditionalFormatting>
  <conditionalFormatting sqref="L1053 L1055">
    <cfRule type="iconSet" priority="16371">
      <iconSet>
        <cfvo type="percent" val="0"/>
        <cfvo type="num" val="$L$1169"/>
        <cfvo type="num" val="$L$1168"/>
      </iconSet>
    </cfRule>
  </conditionalFormatting>
  <conditionalFormatting sqref="J1053">
    <cfRule type="iconSet" priority="16373">
      <iconSet>
        <cfvo type="percent" val="0"/>
        <cfvo type="num" val="$J$1169"/>
        <cfvo type="num" val="$J$1168"/>
      </iconSet>
    </cfRule>
  </conditionalFormatting>
  <conditionalFormatting sqref="K1053">
    <cfRule type="iconSet" priority="16374">
      <iconSet>
        <cfvo type="percent" val="0"/>
        <cfvo type="num" val="$K$1169"/>
        <cfvo type="num" val="$K$1168"/>
      </iconSet>
    </cfRule>
  </conditionalFormatting>
  <conditionalFormatting sqref="L1053">
    <cfRule type="iconSet" priority="16375">
      <iconSet>
        <cfvo type="percent" val="0"/>
        <cfvo type="num" val="$L$1169"/>
        <cfvo type="num" val="$L$1168"/>
      </iconSet>
    </cfRule>
  </conditionalFormatting>
  <conditionalFormatting sqref="V1051 V1053 V1055">
    <cfRule type="iconSet" priority="16376">
      <iconSet>
        <cfvo type="percent" val="0"/>
        <cfvo type="num" val="$V$1169"/>
        <cfvo type="num" val="$V$1168"/>
      </iconSet>
    </cfRule>
  </conditionalFormatting>
  <conditionalFormatting sqref="V1049">
    <cfRule type="iconSet" priority="16379">
      <iconSet>
        <cfvo type="percent" val="0"/>
        <cfvo type="num" val="$V$1169"/>
        <cfvo type="num" val="$V$1168"/>
      </iconSet>
    </cfRule>
  </conditionalFormatting>
  <conditionalFormatting sqref="J1049">
    <cfRule type="iconSet" priority="16380">
      <iconSet>
        <cfvo type="percent" val="0"/>
        <cfvo type="num" val="$J$1169"/>
        <cfvo type="num" val="$J$1168"/>
      </iconSet>
    </cfRule>
  </conditionalFormatting>
  <conditionalFormatting sqref="K1049">
    <cfRule type="iconSet" priority="16381">
      <iconSet>
        <cfvo type="percent" val="0"/>
        <cfvo type="num" val="$K$1169"/>
        <cfvo type="num" val="$K$1168"/>
      </iconSet>
    </cfRule>
  </conditionalFormatting>
  <conditionalFormatting sqref="L1049">
    <cfRule type="iconSet" priority="16382">
      <iconSet>
        <cfvo type="percent" val="0"/>
        <cfvo type="num" val="$L$1169"/>
        <cfvo type="num" val="$L$1168"/>
      </iconSet>
    </cfRule>
  </conditionalFormatting>
  <conditionalFormatting sqref="V1051 V1053 V1055">
    <cfRule type="iconSet" priority="16383">
      <iconSet>
        <cfvo type="percent" val="0"/>
        <cfvo type="num" val="$V$1212"/>
        <cfvo type="num" val="$V$1211"/>
      </iconSet>
    </cfRule>
  </conditionalFormatting>
  <conditionalFormatting sqref="J1049">
    <cfRule type="iconSet" priority="16386">
      <iconSet>
        <cfvo type="percent" val="0"/>
        <cfvo type="num" val="$J$1212"/>
        <cfvo type="num" val="$J$1211"/>
      </iconSet>
    </cfRule>
  </conditionalFormatting>
  <conditionalFormatting sqref="K1049">
    <cfRule type="iconSet" priority="16387">
      <iconSet>
        <cfvo type="percent" val="0"/>
        <cfvo type="num" val="$K$1212"/>
        <cfvo type="num" val="$K$1211"/>
      </iconSet>
    </cfRule>
  </conditionalFormatting>
  <conditionalFormatting sqref="L1049">
    <cfRule type="iconSet" priority="16388">
      <iconSet>
        <cfvo type="percent" val="0"/>
        <cfvo type="num" val="$L$1212"/>
        <cfvo type="num" val="$L$1211"/>
      </iconSet>
    </cfRule>
  </conditionalFormatting>
  <conditionalFormatting sqref="V1049">
    <cfRule type="iconSet" priority="16389">
      <iconSet>
        <cfvo type="percent" val="0"/>
        <cfvo type="num" val="$V$1212"/>
        <cfvo type="num" val="$V$1211"/>
      </iconSet>
    </cfRule>
  </conditionalFormatting>
  <conditionalFormatting sqref="V1040:V1041">
    <cfRule type="iconSet" priority="16390">
      <iconSet>
        <cfvo type="percent" val="0"/>
        <cfvo type="num" val="$V$1169"/>
        <cfvo type="num" val="$V$1168"/>
      </iconSet>
    </cfRule>
  </conditionalFormatting>
  <conditionalFormatting sqref="V1040:V1041">
    <cfRule type="iconSet" priority="16391">
      <iconSet>
        <cfvo type="percent" val="0"/>
        <cfvo type="num" val="$V$1212"/>
        <cfvo type="num" val="$V$1211"/>
      </iconSet>
    </cfRule>
  </conditionalFormatting>
  <conditionalFormatting sqref="V1043">
    <cfRule type="iconSet" priority="16392">
      <iconSet>
        <cfvo type="percent" val="0"/>
        <cfvo type="num" val="$V$1169"/>
        <cfvo type="num" val="$V$1168"/>
      </iconSet>
    </cfRule>
  </conditionalFormatting>
  <conditionalFormatting sqref="V1043">
    <cfRule type="iconSet" priority="16393">
      <iconSet>
        <cfvo type="percent" val="0"/>
        <cfvo type="num" val="$V$1212"/>
        <cfvo type="num" val="$V$1211"/>
      </iconSet>
    </cfRule>
  </conditionalFormatting>
  <conditionalFormatting sqref="V1042:V1043">
    <cfRule type="iconSet" priority="16394">
      <iconSet>
        <cfvo type="percent" val="0"/>
        <cfvo type="num" val="$V$1169"/>
        <cfvo type="num" val="$V$1168"/>
      </iconSet>
    </cfRule>
  </conditionalFormatting>
  <conditionalFormatting sqref="V1042:V1043">
    <cfRule type="iconSet" priority="16395">
      <iconSet>
        <cfvo type="percent" val="0"/>
        <cfvo type="num" val="$V$1212"/>
        <cfvo type="num" val="$V$1211"/>
      </iconSet>
    </cfRule>
  </conditionalFormatting>
  <conditionalFormatting sqref="J1060">
    <cfRule type="iconSet" priority="16396">
      <iconSet>
        <cfvo type="percent" val="0"/>
        <cfvo type="num" val="$J$1169"/>
        <cfvo type="num" val="$J$1168"/>
      </iconSet>
    </cfRule>
  </conditionalFormatting>
  <conditionalFormatting sqref="K1060">
    <cfRule type="iconSet" priority="16397">
      <iconSet>
        <cfvo type="percent" val="0"/>
        <cfvo type="num" val="$K$1169"/>
        <cfvo type="num" val="$K$1168"/>
      </iconSet>
    </cfRule>
  </conditionalFormatting>
  <conditionalFormatting sqref="L1060">
    <cfRule type="iconSet" priority="16398">
      <iconSet>
        <cfvo type="percent" val="0"/>
        <cfvo type="num" val="$L$1169"/>
        <cfvo type="num" val="$L$1168"/>
      </iconSet>
    </cfRule>
  </conditionalFormatting>
  <conditionalFormatting sqref="V1060">
    <cfRule type="iconSet" priority="16405">
      <iconSet>
        <cfvo type="percent" val="0"/>
        <cfvo type="num" val="$V$1169"/>
        <cfvo type="num" val="$V$1168"/>
      </iconSet>
    </cfRule>
  </conditionalFormatting>
  <conditionalFormatting sqref="V1046">
    <cfRule type="iconSet" priority="16406">
      <iconSet>
        <cfvo type="percent" val="0"/>
        <cfvo type="num" val="$V$1169"/>
        <cfvo type="num" val="$V$1168"/>
      </iconSet>
    </cfRule>
  </conditionalFormatting>
  <conditionalFormatting sqref="V1046">
    <cfRule type="iconSet" priority="16410">
      <iconSet>
        <cfvo type="percent" val="0"/>
        <cfvo type="num" val="$V$1212"/>
        <cfvo type="num" val="$V$1211"/>
      </iconSet>
    </cfRule>
  </conditionalFormatting>
  <conditionalFormatting sqref="V1044">
    <cfRule type="iconSet" priority="16412">
      <iconSet>
        <cfvo type="percent" val="0"/>
        <cfvo type="num" val="$V$1169"/>
        <cfvo type="num" val="$V$1168"/>
      </iconSet>
    </cfRule>
  </conditionalFormatting>
  <conditionalFormatting sqref="V1044">
    <cfRule type="iconSet" priority="16413">
      <iconSet>
        <cfvo type="percent" val="0"/>
        <cfvo type="num" val="$V$1212"/>
        <cfvo type="num" val="$V$1211"/>
      </iconSet>
    </cfRule>
  </conditionalFormatting>
  <conditionalFormatting sqref="V1039:V1060">
    <cfRule type="iconSet" priority="16414">
      <iconSet>
        <cfvo type="percent" val="0"/>
        <cfvo type="num" val="$V$1169"/>
        <cfvo type="num" val="$V$1168"/>
      </iconSet>
    </cfRule>
  </conditionalFormatting>
  <conditionalFormatting sqref="J1039:J1046">
    <cfRule type="iconSet" priority="16415">
      <iconSet>
        <cfvo type="percent" val="0"/>
        <cfvo type="num" val="$J$1212"/>
        <cfvo type="num" val="$J$1211"/>
      </iconSet>
    </cfRule>
  </conditionalFormatting>
  <conditionalFormatting sqref="K1039:K1046">
    <cfRule type="iconSet" priority="16416">
      <iconSet>
        <cfvo type="percent" val="0"/>
        <cfvo type="num" val="$K$1212"/>
        <cfvo type="num" val="$K$1211"/>
      </iconSet>
    </cfRule>
  </conditionalFormatting>
  <conditionalFormatting sqref="L1039:L1046">
    <cfRule type="iconSet" priority="16417">
      <iconSet>
        <cfvo type="percent" val="0"/>
        <cfvo type="num" val="$L$1212"/>
        <cfvo type="num" val="$L$1211"/>
      </iconSet>
    </cfRule>
  </conditionalFormatting>
  <conditionalFormatting sqref="V1039:V1060">
    <cfRule type="iconSet" priority="16418">
      <iconSet>
        <cfvo type="percent" val="0"/>
        <cfvo type="num" val="$V$1212"/>
        <cfvo type="num" val="$V$1211"/>
      </iconSet>
    </cfRule>
  </conditionalFormatting>
  <conditionalFormatting sqref="J1146">
    <cfRule type="iconSet" priority="2191">
      <iconSet>
        <cfvo type="percent" val="0"/>
        <cfvo type="num" val="$J$1169"/>
        <cfvo type="num" val="$J$1168"/>
      </iconSet>
    </cfRule>
  </conditionalFormatting>
  <conditionalFormatting sqref="K1146">
    <cfRule type="iconSet" priority="2190">
      <iconSet>
        <cfvo type="percent" val="0"/>
        <cfvo type="num" val="$K$1169"/>
        <cfvo type="num" val="$K$1168"/>
      </iconSet>
    </cfRule>
  </conditionalFormatting>
  <conditionalFormatting sqref="L1146">
    <cfRule type="iconSet" priority="2189">
      <iconSet>
        <cfvo type="percent" val="0"/>
        <cfvo type="num" val="$L$1169"/>
        <cfvo type="num" val="$L$1168"/>
      </iconSet>
    </cfRule>
  </conditionalFormatting>
  <conditionalFormatting sqref="J1137">
    <cfRule type="iconSet" priority="2173">
      <iconSet>
        <cfvo type="percent" val="0"/>
        <cfvo type="num" val="$J$1169"/>
        <cfvo type="num" val="$J$1168"/>
      </iconSet>
    </cfRule>
  </conditionalFormatting>
  <conditionalFormatting sqref="K1137">
    <cfRule type="iconSet" priority="2172">
      <iconSet>
        <cfvo type="percent" val="0"/>
        <cfvo type="num" val="$K$1169"/>
        <cfvo type="num" val="$K$1168"/>
      </iconSet>
    </cfRule>
  </conditionalFormatting>
  <conditionalFormatting sqref="L1137">
    <cfRule type="iconSet" priority="2171">
      <iconSet>
        <cfvo type="percent" val="0"/>
        <cfvo type="num" val="$L$1169"/>
        <cfvo type="num" val="$L$1168"/>
      </iconSet>
    </cfRule>
  </conditionalFormatting>
  <conditionalFormatting sqref="J1128">
    <cfRule type="iconSet" priority="2151">
      <iconSet>
        <cfvo type="percent" val="0"/>
        <cfvo type="num" val="$J$1169"/>
        <cfvo type="num" val="$J$1168"/>
      </iconSet>
    </cfRule>
  </conditionalFormatting>
  <conditionalFormatting sqref="K1128">
    <cfRule type="iconSet" priority="2150">
      <iconSet>
        <cfvo type="percent" val="0"/>
        <cfvo type="num" val="$K$1169"/>
        <cfvo type="num" val="$K$1168"/>
      </iconSet>
    </cfRule>
  </conditionalFormatting>
  <conditionalFormatting sqref="L1128">
    <cfRule type="iconSet" priority="2149">
      <iconSet>
        <cfvo type="percent" val="0"/>
        <cfvo type="num" val="$L$1169"/>
        <cfvo type="num" val="$L$1168"/>
      </iconSet>
    </cfRule>
  </conditionalFormatting>
  <conditionalFormatting sqref="V1127">
    <cfRule type="iconSet" priority="2142">
      <iconSet>
        <cfvo type="percent" val="0"/>
        <cfvo type="num" val="$V$1169"/>
        <cfvo type="num" val="$V$1168"/>
      </iconSet>
    </cfRule>
  </conditionalFormatting>
  <conditionalFormatting sqref="V1126">
    <cfRule type="iconSet" priority="2141">
      <iconSet>
        <cfvo type="percent" val="0"/>
        <cfvo type="num" val="$V$1169"/>
        <cfvo type="num" val="$V$1168"/>
      </iconSet>
    </cfRule>
  </conditionalFormatting>
  <conditionalFormatting sqref="V1127">
    <cfRule type="iconSet" priority="2136">
      <iconSet>
        <cfvo type="percent" val="0"/>
        <cfvo type="num" val="$V$1212"/>
        <cfvo type="num" val="$V$1211"/>
      </iconSet>
    </cfRule>
  </conditionalFormatting>
  <conditionalFormatting sqref="J1119:J1125">
    <cfRule type="iconSet" priority="2134">
      <iconSet>
        <cfvo type="percent" val="0"/>
        <cfvo type="num" val="$J$1169"/>
        <cfvo type="num" val="$J$1168"/>
      </iconSet>
    </cfRule>
  </conditionalFormatting>
  <conditionalFormatting sqref="K1119:K1125">
    <cfRule type="iconSet" priority="2133">
      <iconSet>
        <cfvo type="percent" val="0"/>
        <cfvo type="num" val="$K$1169"/>
        <cfvo type="num" val="$K$1168"/>
      </iconSet>
    </cfRule>
  </conditionalFormatting>
  <conditionalFormatting sqref="L1119:L1125">
    <cfRule type="iconSet" priority="2132">
      <iconSet>
        <cfvo type="percent" val="0"/>
        <cfvo type="num" val="$L$1169"/>
        <cfvo type="num" val="$L$1168"/>
      </iconSet>
    </cfRule>
  </conditionalFormatting>
  <conditionalFormatting sqref="V1119:V1125">
    <cfRule type="iconSet" priority="2130">
      <iconSet>
        <cfvo type="percent" val="0"/>
        <cfvo type="num" val="$V$1169"/>
        <cfvo type="num" val="$V$1168"/>
      </iconSet>
    </cfRule>
  </conditionalFormatting>
  <conditionalFormatting sqref="J1121">
    <cfRule type="iconSet" priority="2129">
      <iconSet>
        <cfvo type="percent" val="0"/>
        <cfvo type="num" val="$J$1169"/>
        <cfvo type="num" val="$J$1168"/>
      </iconSet>
    </cfRule>
  </conditionalFormatting>
  <conditionalFormatting sqref="K1121">
    <cfRule type="iconSet" priority="2128">
      <iconSet>
        <cfvo type="percent" val="0"/>
        <cfvo type="num" val="$K$1169"/>
        <cfvo type="num" val="$K$1168"/>
      </iconSet>
    </cfRule>
  </conditionalFormatting>
  <conditionalFormatting sqref="L1121">
    <cfRule type="iconSet" priority="2127">
      <iconSet>
        <cfvo type="percent" val="0"/>
        <cfvo type="num" val="$L$1169"/>
        <cfvo type="num" val="$L$1168"/>
      </iconSet>
    </cfRule>
  </conditionalFormatting>
  <conditionalFormatting sqref="V1118">
    <cfRule type="iconSet" priority="2117">
      <iconSet>
        <cfvo type="percent" val="0"/>
        <cfvo type="num" val="$V$1169"/>
        <cfvo type="num" val="$V$1168"/>
      </iconSet>
    </cfRule>
  </conditionalFormatting>
  <conditionalFormatting sqref="V1119">
    <cfRule type="iconSet" priority="2116">
      <iconSet>
        <cfvo type="percent" val="0"/>
        <cfvo type="num" val="$V$1169"/>
        <cfvo type="num" val="$V$1168"/>
      </iconSet>
    </cfRule>
  </conditionalFormatting>
  <conditionalFormatting sqref="V1118">
    <cfRule type="iconSet" priority="2107">
      <iconSet>
        <cfvo type="percent" val="0"/>
        <cfvo type="num" val="$V$1212"/>
        <cfvo type="num" val="$V$1211"/>
      </iconSet>
    </cfRule>
  </conditionalFormatting>
  <conditionalFormatting sqref="J1108:J1114">
    <cfRule type="iconSet" priority="2101">
      <iconSet>
        <cfvo type="percent" val="0"/>
        <cfvo type="num" val="$J$1169"/>
        <cfvo type="num" val="$J$1168"/>
      </iconSet>
    </cfRule>
  </conditionalFormatting>
  <conditionalFormatting sqref="K1108:K1114">
    <cfRule type="iconSet" priority="2100">
      <iconSet>
        <cfvo type="percent" val="0"/>
        <cfvo type="num" val="$K$1169"/>
        <cfvo type="num" val="$K$1168"/>
      </iconSet>
    </cfRule>
  </conditionalFormatting>
  <conditionalFormatting sqref="L1108:L1114">
    <cfRule type="iconSet" priority="2099">
      <iconSet>
        <cfvo type="percent" val="0"/>
        <cfvo type="num" val="$L$1169"/>
        <cfvo type="num" val="$L$1168"/>
      </iconSet>
    </cfRule>
  </conditionalFormatting>
  <conditionalFormatting sqref="V1108:V1114">
    <cfRule type="iconSet" priority="2097">
      <iconSet>
        <cfvo type="percent" val="0"/>
        <cfvo type="num" val="$V$1169"/>
        <cfvo type="num" val="$V$1168"/>
      </iconSet>
    </cfRule>
  </conditionalFormatting>
  <conditionalFormatting sqref="J1110">
    <cfRule type="iconSet" priority="2096">
      <iconSet>
        <cfvo type="percent" val="0"/>
        <cfvo type="num" val="$J$1169"/>
        <cfvo type="num" val="$J$1168"/>
      </iconSet>
    </cfRule>
  </conditionalFormatting>
  <conditionalFormatting sqref="K1110">
    <cfRule type="iconSet" priority="2095">
      <iconSet>
        <cfvo type="percent" val="0"/>
        <cfvo type="num" val="$K$1169"/>
        <cfvo type="num" val="$K$1168"/>
      </iconSet>
    </cfRule>
  </conditionalFormatting>
  <conditionalFormatting sqref="L1110">
    <cfRule type="iconSet" priority="2094">
      <iconSet>
        <cfvo type="percent" val="0"/>
        <cfvo type="num" val="$L$1169"/>
        <cfvo type="num" val="$L$1168"/>
      </iconSet>
    </cfRule>
  </conditionalFormatting>
  <conditionalFormatting sqref="V1107">
    <cfRule type="iconSet" priority="2084">
      <iconSet>
        <cfvo type="percent" val="0"/>
        <cfvo type="num" val="$V$1169"/>
        <cfvo type="num" val="$V$1168"/>
      </iconSet>
    </cfRule>
  </conditionalFormatting>
  <conditionalFormatting sqref="V1108">
    <cfRule type="iconSet" priority="2083">
      <iconSet>
        <cfvo type="percent" val="0"/>
        <cfvo type="num" val="$V$1169"/>
        <cfvo type="num" val="$V$1168"/>
      </iconSet>
    </cfRule>
  </conditionalFormatting>
  <conditionalFormatting sqref="V1107">
    <cfRule type="iconSet" priority="2070">
      <iconSet>
        <cfvo type="percent" val="0"/>
        <cfvo type="num" val="$V$1212"/>
        <cfvo type="num" val="$V$1211"/>
      </iconSet>
    </cfRule>
  </conditionalFormatting>
  <conditionalFormatting sqref="J1097:J1102">
    <cfRule type="iconSet" priority="2060">
      <iconSet>
        <cfvo type="percent" val="0"/>
        <cfvo type="num" val="$J$1169"/>
        <cfvo type="num" val="$J$1168"/>
      </iconSet>
    </cfRule>
  </conditionalFormatting>
  <conditionalFormatting sqref="K1097:K1102">
    <cfRule type="iconSet" priority="2059">
      <iconSet>
        <cfvo type="percent" val="0"/>
        <cfvo type="num" val="$K$1169"/>
        <cfvo type="num" val="$K$1168"/>
      </iconSet>
    </cfRule>
  </conditionalFormatting>
  <conditionalFormatting sqref="L1097:L1102">
    <cfRule type="iconSet" priority="2058">
      <iconSet>
        <cfvo type="percent" val="0"/>
        <cfvo type="num" val="$L$1169"/>
        <cfvo type="num" val="$L$1168"/>
      </iconSet>
    </cfRule>
  </conditionalFormatting>
  <conditionalFormatting sqref="V1097:V1102">
    <cfRule type="iconSet" priority="2055">
      <iconSet>
        <cfvo type="percent" val="0"/>
        <cfvo type="num" val="$V$1169"/>
        <cfvo type="num" val="$V$1168"/>
      </iconSet>
    </cfRule>
  </conditionalFormatting>
  <conditionalFormatting sqref="J1099">
    <cfRule type="iconSet" priority="2054">
      <iconSet>
        <cfvo type="percent" val="0"/>
        <cfvo type="num" val="$J$1169"/>
        <cfvo type="num" val="$J$1168"/>
      </iconSet>
    </cfRule>
  </conditionalFormatting>
  <conditionalFormatting sqref="K1099">
    <cfRule type="iconSet" priority="2053">
      <iconSet>
        <cfvo type="percent" val="0"/>
        <cfvo type="num" val="$K$1169"/>
        <cfvo type="num" val="$K$1168"/>
      </iconSet>
    </cfRule>
  </conditionalFormatting>
  <conditionalFormatting sqref="L1099">
    <cfRule type="iconSet" priority="2052">
      <iconSet>
        <cfvo type="percent" val="0"/>
        <cfvo type="num" val="$L$1169"/>
        <cfvo type="num" val="$L$1168"/>
      </iconSet>
    </cfRule>
  </conditionalFormatting>
  <conditionalFormatting sqref="V1096">
    <cfRule type="iconSet" priority="2042">
      <iconSet>
        <cfvo type="percent" val="0"/>
        <cfvo type="num" val="$V$1169"/>
        <cfvo type="num" val="$V$1168"/>
      </iconSet>
    </cfRule>
  </conditionalFormatting>
  <conditionalFormatting sqref="V1097">
    <cfRule type="iconSet" priority="2041">
      <iconSet>
        <cfvo type="percent" val="0"/>
        <cfvo type="num" val="$V$1169"/>
        <cfvo type="num" val="$V$1168"/>
      </iconSet>
    </cfRule>
  </conditionalFormatting>
  <conditionalFormatting sqref="J1086:J1090">
    <cfRule type="iconSet" priority="2032">
      <iconSet>
        <cfvo type="percent" val="0"/>
        <cfvo type="num" val="$J$1169"/>
        <cfvo type="num" val="$J$1168"/>
      </iconSet>
    </cfRule>
  </conditionalFormatting>
  <conditionalFormatting sqref="K1086:K1090">
    <cfRule type="iconSet" priority="2031">
      <iconSet>
        <cfvo type="percent" val="0"/>
        <cfvo type="num" val="$K$1169"/>
        <cfvo type="num" val="$K$1168"/>
      </iconSet>
    </cfRule>
  </conditionalFormatting>
  <conditionalFormatting sqref="L1086:L1090">
    <cfRule type="iconSet" priority="2030">
      <iconSet>
        <cfvo type="percent" val="0"/>
        <cfvo type="num" val="$L$1169"/>
        <cfvo type="num" val="$L$1168"/>
      </iconSet>
    </cfRule>
  </conditionalFormatting>
  <conditionalFormatting sqref="V1086:V1090">
    <cfRule type="iconSet" priority="2027">
      <iconSet>
        <cfvo type="percent" val="0"/>
        <cfvo type="num" val="$V$1169"/>
        <cfvo type="num" val="$V$1168"/>
      </iconSet>
    </cfRule>
  </conditionalFormatting>
  <conditionalFormatting sqref="J1088">
    <cfRule type="iconSet" priority="2026">
      <iconSet>
        <cfvo type="percent" val="0"/>
        <cfvo type="num" val="$J$1169"/>
        <cfvo type="num" val="$J$1168"/>
      </iconSet>
    </cfRule>
  </conditionalFormatting>
  <conditionalFormatting sqref="K1088">
    <cfRule type="iconSet" priority="2025">
      <iconSet>
        <cfvo type="percent" val="0"/>
        <cfvo type="num" val="$K$1169"/>
        <cfvo type="num" val="$K$1168"/>
      </iconSet>
    </cfRule>
  </conditionalFormatting>
  <conditionalFormatting sqref="L1088">
    <cfRule type="iconSet" priority="2024">
      <iconSet>
        <cfvo type="percent" val="0"/>
        <cfvo type="num" val="$L$1169"/>
        <cfvo type="num" val="$L$1168"/>
      </iconSet>
    </cfRule>
  </conditionalFormatting>
  <conditionalFormatting sqref="V1085">
    <cfRule type="iconSet" priority="2014">
      <iconSet>
        <cfvo type="percent" val="0"/>
        <cfvo type="num" val="$V$1169"/>
        <cfvo type="num" val="$V$1168"/>
      </iconSet>
    </cfRule>
  </conditionalFormatting>
  <conditionalFormatting sqref="V1086">
    <cfRule type="iconSet" priority="2013">
      <iconSet>
        <cfvo type="percent" val="0"/>
        <cfvo type="num" val="$V$1169"/>
        <cfvo type="num" val="$V$1168"/>
      </iconSet>
    </cfRule>
  </conditionalFormatting>
  <conditionalFormatting sqref="V1096">
    <cfRule type="iconSet" priority="1996">
      <iconSet>
        <cfvo type="percent" val="0"/>
        <cfvo type="num" val="$V$1212"/>
        <cfvo type="num" val="$V$1211"/>
      </iconSet>
    </cfRule>
  </conditionalFormatting>
  <conditionalFormatting sqref="V1085">
    <cfRule type="iconSet" priority="1983">
      <iconSet>
        <cfvo type="percent" val="0"/>
        <cfvo type="num" val="$V$1212"/>
        <cfvo type="num" val="$V$1211"/>
      </iconSet>
    </cfRule>
  </conditionalFormatting>
  <conditionalFormatting sqref="J1076:J1079">
    <cfRule type="iconSet" priority="1974">
      <iconSet>
        <cfvo type="percent" val="0"/>
        <cfvo type="num" val="$J$1169"/>
        <cfvo type="num" val="$J$1168"/>
      </iconSet>
    </cfRule>
  </conditionalFormatting>
  <conditionalFormatting sqref="K1076:K1079">
    <cfRule type="iconSet" priority="1973">
      <iconSet>
        <cfvo type="percent" val="0"/>
        <cfvo type="num" val="$K$1169"/>
        <cfvo type="num" val="$K$1168"/>
      </iconSet>
    </cfRule>
  </conditionalFormatting>
  <conditionalFormatting sqref="L1076:L1079">
    <cfRule type="iconSet" priority="1972">
      <iconSet>
        <cfvo type="percent" val="0"/>
        <cfvo type="num" val="$L$1169"/>
        <cfvo type="num" val="$L$1168"/>
      </iconSet>
    </cfRule>
  </conditionalFormatting>
  <conditionalFormatting sqref="V1076:V1079">
    <cfRule type="iconSet" priority="1970">
      <iconSet>
        <cfvo type="percent" val="0"/>
        <cfvo type="num" val="$V$1169"/>
        <cfvo type="num" val="$V$1168"/>
      </iconSet>
    </cfRule>
  </conditionalFormatting>
  <conditionalFormatting sqref="J1078">
    <cfRule type="iconSet" priority="1969">
      <iconSet>
        <cfvo type="percent" val="0"/>
        <cfvo type="num" val="$J$1169"/>
        <cfvo type="num" val="$J$1168"/>
      </iconSet>
    </cfRule>
  </conditionalFormatting>
  <conditionalFormatting sqref="K1078">
    <cfRule type="iconSet" priority="1968">
      <iconSet>
        <cfvo type="percent" val="0"/>
        <cfvo type="num" val="$K$1169"/>
        <cfvo type="num" val="$K$1168"/>
      </iconSet>
    </cfRule>
  </conditionalFormatting>
  <conditionalFormatting sqref="L1078">
    <cfRule type="iconSet" priority="1967">
      <iconSet>
        <cfvo type="percent" val="0"/>
        <cfvo type="num" val="$L$1169"/>
        <cfvo type="num" val="$L$1168"/>
      </iconSet>
    </cfRule>
  </conditionalFormatting>
  <conditionalFormatting sqref="V1075">
    <cfRule type="iconSet" priority="1957">
      <iconSet>
        <cfvo type="percent" val="0"/>
        <cfvo type="num" val="$V$1169"/>
        <cfvo type="num" val="$V$1168"/>
      </iconSet>
    </cfRule>
  </conditionalFormatting>
  <conditionalFormatting sqref="V1076">
    <cfRule type="iconSet" priority="1956">
      <iconSet>
        <cfvo type="percent" val="0"/>
        <cfvo type="num" val="$V$1169"/>
        <cfvo type="num" val="$V$1168"/>
      </iconSet>
    </cfRule>
  </conditionalFormatting>
  <conditionalFormatting sqref="V1075">
    <cfRule type="iconSet" priority="1943">
      <iconSet>
        <cfvo type="percent" val="0"/>
        <cfvo type="num" val="$V$1212"/>
        <cfvo type="num" val="$V$1211"/>
      </iconSet>
    </cfRule>
  </conditionalFormatting>
  <conditionalFormatting sqref="J1067:J1069">
    <cfRule type="iconSet" priority="1934">
      <iconSet>
        <cfvo type="percent" val="0"/>
        <cfvo type="num" val="$J$1169"/>
        <cfvo type="num" val="$J$1168"/>
      </iconSet>
    </cfRule>
  </conditionalFormatting>
  <conditionalFormatting sqref="K1067:K1069">
    <cfRule type="iconSet" priority="1933">
      <iconSet>
        <cfvo type="percent" val="0"/>
        <cfvo type="num" val="$K$1169"/>
        <cfvo type="num" val="$K$1168"/>
      </iconSet>
    </cfRule>
  </conditionalFormatting>
  <conditionalFormatting sqref="L1067:L1069">
    <cfRule type="iconSet" priority="1932">
      <iconSet>
        <cfvo type="percent" val="0"/>
        <cfvo type="num" val="$L$1169"/>
        <cfvo type="num" val="$L$1168"/>
      </iconSet>
    </cfRule>
  </conditionalFormatting>
  <conditionalFormatting sqref="V1067:V1069">
    <cfRule type="iconSet" priority="1930">
      <iconSet>
        <cfvo type="percent" val="0"/>
        <cfvo type="num" val="$V$1169"/>
        <cfvo type="num" val="$V$1168"/>
      </iconSet>
    </cfRule>
  </conditionalFormatting>
  <conditionalFormatting sqref="J1069">
    <cfRule type="iconSet" priority="1929">
      <iconSet>
        <cfvo type="percent" val="0"/>
        <cfvo type="num" val="$J$1169"/>
        <cfvo type="num" val="$J$1168"/>
      </iconSet>
    </cfRule>
  </conditionalFormatting>
  <conditionalFormatting sqref="K1069">
    <cfRule type="iconSet" priority="1928">
      <iconSet>
        <cfvo type="percent" val="0"/>
        <cfvo type="num" val="$K$1169"/>
        <cfvo type="num" val="$K$1168"/>
      </iconSet>
    </cfRule>
  </conditionalFormatting>
  <conditionalFormatting sqref="L1069">
    <cfRule type="iconSet" priority="1927">
      <iconSet>
        <cfvo type="percent" val="0"/>
        <cfvo type="num" val="$L$1169"/>
        <cfvo type="num" val="$L$1168"/>
      </iconSet>
    </cfRule>
  </conditionalFormatting>
  <conditionalFormatting sqref="V1066">
    <cfRule type="iconSet" priority="1920">
      <iconSet>
        <cfvo type="percent" val="0"/>
        <cfvo type="num" val="$V$1169"/>
        <cfvo type="num" val="$V$1168"/>
      </iconSet>
    </cfRule>
  </conditionalFormatting>
  <conditionalFormatting sqref="V1067">
    <cfRule type="iconSet" priority="1919">
      <iconSet>
        <cfvo type="percent" val="0"/>
        <cfvo type="num" val="$V$1169"/>
        <cfvo type="num" val="$V$1168"/>
      </iconSet>
    </cfRule>
  </conditionalFormatting>
  <conditionalFormatting sqref="V1066">
    <cfRule type="iconSet" priority="1906">
      <iconSet>
        <cfvo type="percent" val="0"/>
        <cfvo type="num" val="$V$1212"/>
        <cfvo type="num" val="$V$1211"/>
      </iconSet>
    </cfRule>
  </conditionalFormatting>
  <conditionalFormatting sqref="J1044:J1046">
    <cfRule type="iconSet" priority="1863">
      <iconSet>
        <cfvo type="percent" val="0"/>
        <cfvo type="num" val="$J$1169"/>
        <cfvo type="num" val="$J$1168"/>
      </iconSet>
    </cfRule>
  </conditionalFormatting>
  <conditionalFormatting sqref="K1044:K1046">
    <cfRule type="iconSet" priority="1862">
      <iconSet>
        <cfvo type="percent" val="0"/>
        <cfvo type="num" val="$K$1169"/>
        <cfvo type="num" val="$K$1168"/>
      </iconSet>
    </cfRule>
  </conditionalFormatting>
  <conditionalFormatting sqref="L1044:L1046">
    <cfRule type="iconSet" priority="1861">
      <iconSet>
        <cfvo type="percent" val="0"/>
        <cfvo type="num" val="$L$1169"/>
        <cfvo type="num" val="$L$1168"/>
      </iconSet>
    </cfRule>
  </conditionalFormatting>
  <conditionalFormatting sqref="J1046">
    <cfRule type="iconSet" priority="1860">
      <iconSet>
        <cfvo type="percent" val="0"/>
        <cfvo type="num" val="$J$1169"/>
        <cfvo type="num" val="$J$1168"/>
      </iconSet>
    </cfRule>
  </conditionalFormatting>
  <conditionalFormatting sqref="K1046">
    <cfRule type="iconSet" priority="1859">
      <iconSet>
        <cfvo type="percent" val="0"/>
        <cfvo type="num" val="$K$1169"/>
        <cfvo type="num" val="$K$1168"/>
      </iconSet>
    </cfRule>
  </conditionalFormatting>
  <conditionalFormatting sqref="L1046">
    <cfRule type="iconSet" priority="1858">
      <iconSet>
        <cfvo type="percent" val="0"/>
        <cfvo type="num" val="$L$1169"/>
        <cfvo type="num" val="$L$1168"/>
      </iconSet>
    </cfRule>
  </conditionalFormatting>
  <conditionalFormatting sqref="V1048">
    <cfRule type="iconSet" priority="1850">
      <iconSet>
        <cfvo type="percent" val="0"/>
        <cfvo type="num" val="$V$1169"/>
        <cfvo type="num" val="$V$1168"/>
      </iconSet>
    </cfRule>
  </conditionalFormatting>
  <conditionalFormatting sqref="V1051">
    <cfRule type="iconSet" priority="1823">
      <iconSet>
        <cfvo type="percent" val="0"/>
        <cfvo type="num" val="$V$1169"/>
        <cfvo type="num" val="$V$1168"/>
      </iconSet>
    </cfRule>
  </conditionalFormatting>
  <conditionalFormatting sqref="V1051">
    <cfRule type="iconSet" priority="1818">
      <iconSet>
        <cfvo type="percent" val="0"/>
        <cfvo type="num" val="$V$1212"/>
        <cfvo type="num" val="$V$1211"/>
      </iconSet>
    </cfRule>
  </conditionalFormatting>
  <conditionalFormatting sqref="J1015 J1017 J1019:J1028">
    <cfRule type="iconSet" priority="16636">
      <iconSet>
        <cfvo type="percent" val="0"/>
        <cfvo type="num" val="$I$1048"/>
        <cfvo type="num" val="$I$1047"/>
      </iconSet>
    </cfRule>
  </conditionalFormatting>
  <conditionalFormatting sqref="K1015 K1017 K1019:K1028">
    <cfRule type="iconSet" priority="16639">
      <iconSet>
        <cfvo type="percent" val="0"/>
        <cfvo type="num" val="$J$1048"/>
        <cfvo type="num" val="$J$1047"/>
      </iconSet>
    </cfRule>
  </conditionalFormatting>
  <conditionalFormatting sqref="L1015 L1017 L1019:L1028">
    <cfRule type="iconSet" priority="16642">
      <iconSet>
        <cfvo type="percent" val="0"/>
        <cfvo type="num" val="$K$1048"/>
        <cfvo type="num" val="$K$1047"/>
      </iconSet>
    </cfRule>
  </conditionalFormatting>
  <conditionalFormatting sqref="J1015 J1017:J1028">
    <cfRule type="iconSet" priority="16645">
      <iconSet>
        <cfvo type="percent" val="0"/>
        <cfvo type="num" val="$I$1048"/>
        <cfvo type="num" val="$I$1047"/>
      </iconSet>
    </cfRule>
  </conditionalFormatting>
  <conditionalFormatting sqref="K1015 K1017:K1028">
    <cfRule type="iconSet" priority="16647">
      <iconSet>
        <cfvo type="percent" val="0"/>
        <cfvo type="num" val="$J$1048"/>
        <cfvo type="num" val="$J$1047"/>
      </iconSet>
    </cfRule>
  </conditionalFormatting>
  <conditionalFormatting sqref="L1015 L1017:L1028">
    <cfRule type="iconSet" priority="16649">
      <iconSet>
        <cfvo type="percent" val="0"/>
        <cfvo type="num" val="$K$1048"/>
        <cfvo type="num" val="$K$1047"/>
      </iconSet>
    </cfRule>
  </conditionalFormatting>
  <conditionalFormatting sqref="V1015:V1028">
    <cfRule type="iconSet" priority="16651">
      <iconSet>
        <cfvo type="percent" val="0"/>
        <cfvo type="num" val="$U$1048"/>
        <cfvo type="num" val="$U$1047"/>
      </iconSet>
    </cfRule>
  </conditionalFormatting>
  <conditionalFormatting sqref="V1015 V1017:V1028">
    <cfRule type="iconSet" priority="16652">
      <iconSet>
        <cfvo type="percent" val="0"/>
        <cfvo type="num" val="$U$1048"/>
        <cfvo type="num" val="$U$1047"/>
      </iconSet>
    </cfRule>
  </conditionalFormatting>
  <conditionalFormatting sqref="J1016 J1018 J1020 J1022 J1024:J1026 J1028">
    <cfRule type="iconSet" priority="16654">
      <iconSet>
        <cfvo type="percent" val="0"/>
        <cfvo type="num" val="$I$1048"/>
        <cfvo type="num" val="$I$1047"/>
      </iconSet>
    </cfRule>
  </conditionalFormatting>
  <conditionalFormatting sqref="K1016 K1018 K1020 K1022 K1024:K1026 K1028">
    <cfRule type="iconSet" priority="16660">
      <iconSet>
        <cfvo type="percent" val="0"/>
        <cfvo type="num" val="$J$1048"/>
        <cfvo type="num" val="$J$1047"/>
      </iconSet>
    </cfRule>
  </conditionalFormatting>
  <conditionalFormatting sqref="L1016 L1018 L1020 L1022 L1024:L1026 L1028">
    <cfRule type="iconSet" priority="16666">
      <iconSet>
        <cfvo type="percent" val="0"/>
        <cfvo type="num" val="$K$1048"/>
        <cfvo type="num" val="$K$1047"/>
      </iconSet>
    </cfRule>
  </conditionalFormatting>
  <conditionalFormatting sqref="J1018:J1023 J1027:J1028">
    <cfRule type="iconSet" priority="16672">
      <iconSet>
        <cfvo type="percent" val="0"/>
        <cfvo type="num" val="$I$1048"/>
        <cfvo type="num" val="$I$1047"/>
      </iconSet>
    </cfRule>
  </conditionalFormatting>
  <conditionalFormatting sqref="K1018:K1023 K1027:K1028">
    <cfRule type="iconSet" priority="16674">
      <iconSet>
        <cfvo type="percent" val="0"/>
        <cfvo type="num" val="$J$1048"/>
        <cfvo type="num" val="$J$1047"/>
      </iconSet>
    </cfRule>
  </conditionalFormatting>
  <conditionalFormatting sqref="L1018:L1023 L1027:L1028">
    <cfRule type="iconSet" priority="16676">
      <iconSet>
        <cfvo type="percent" val="0"/>
        <cfvo type="num" val="$K$1048"/>
        <cfvo type="num" val="$K$1047"/>
      </iconSet>
    </cfRule>
  </conditionalFormatting>
  <conditionalFormatting sqref="J1020 J1022">
    <cfRule type="iconSet" priority="16678">
      <iconSet>
        <cfvo type="percent" val="0"/>
        <cfvo type="num" val="$I$1048"/>
        <cfvo type="num" val="$I$1047"/>
      </iconSet>
    </cfRule>
  </conditionalFormatting>
  <conditionalFormatting sqref="K1020 K1022">
    <cfRule type="iconSet" priority="16680">
      <iconSet>
        <cfvo type="percent" val="0"/>
        <cfvo type="num" val="$J$1048"/>
        <cfvo type="num" val="$J$1047"/>
      </iconSet>
    </cfRule>
  </conditionalFormatting>
  <conditionalFormatting sqref="L1020 L1022">
    <cfRule type="iconSet" priority="16682">
      <iconSet>
        <cfvo type="percent" val="0"/>
        <cfvo type="num" val="$K$1048"/>
        <cfvo type="num" val="$K$1047"/>
      </iconSet>
    </cfRule>
  </conditionalFormatting>
  <conditionalFormatting sqref="J1015">
    <cfRule type="iconSet" priority="16684">
      <iconSet>
        <cfvo type="percent" val="0"/>
        <cfvo type="num" val="$I$1048"/>
        <cfvo type="num" val="$I$1047"/>
      </iconSet>
    </cfRule>
  </conditionalFormatting>
  <conditionalFormatting sqref="K1015">
    <cfRule type="iconSet" priority="16685">
      <iconSet>
        <cfvo type="percent" val="0"/>
        <cfvo type="num" val="$J$1048"/>
        <cfvo type="num" val="$J$1047"/>
      </iconSet>
    </cfRule>
  </conditionalFormatting>
  <conditionalFormatting sqref="L1015">
    <cfRule type="iconSet" priority="16686">
      <iconSet>
        <cfvo type="percent" val="0"/>
        <cfvo type="num" val="$K$1048"/>
        <cfvo type="num" val="$K$1047"/>
      </iconSet>
    </cfRule>
  </conditionalFormatting>
  <conditionalFormatting sqref="J1016">
    <cfRule type="iconSet" priority="16687">
      <iconSet>
        <cfvo type="percent" val="0"/>
        <cfvo type="num" val="$I$1048"/>
        <cfvo type="num" val="$I$1047"/>
      </iconSet>
    </cfRule>
  </conditionalFormatting>
  <conditionalFormatting sqref="K1016">
    <cfRule type="iconSet" priority="16688">
      <iconSet>
        <cfvo type="percent" val="0"/>
        <cfvo type="num" val="$J$1048"/>
        <cfvo type="num" val="$J$1047"/>
      </iconSet>
    </cfRule>
  </conditionalFormatting>
  <conditionalFormatting sqref="L1016">
    <cfRule type="iconSet" priority="16689">
      <iconSet>
        <cfvo type="percent" val="0"/>
        <cfvo type="num" val="$K$1048"/>
        <cfvo type="num" val="$K$1047"/>
      </iconSet>
    </cfRule>
  </conditionalFormatting>
  <conditionalFormatting sqref="V1016">
    <cfRule type="iconSet" priority="16690">
      <iconSet>
        <cfvo type="percent" val="0"/>
        <cfvo type="num" val="$U$1048"/>
        <cfvo type="num" val="$U$1047"/>
      </iconSet>
    </cfRule>
  </conditionalFormatting>
  <conditionalFormatting sqref="J1017 J1019 J1021 J1023 J1027">
    <cfRule type="iconSet" priority="16691">
      <iconSet>
        <cfvo type="percent" val="0"/>
        <cfvo type="num" val="$I$1048"/>
        <cfvo type="num" val="$I$1047"/>
      </iconSet>
    </cfRule>
  </conditionalFormatting>
  <conditionalFormatting sqref="K1017 K1019 K1021 K1023 K1027">
    <cfRule type="iconSet" priority="16696">
      <iconSet>
        <cfvo type="percent" val="0"/>
        <cfvo type="num" val="$J$1048"/>
        <cfvo type="num" val="$J$1047"/>
      </iconSet>
    </cfRule>
  </conditionalFormatting>
  <conditionalFormatting sqref="L1017 L1019 L1021 L1023 L1027">
    <cfRule type="iconSet" priority="16701">
      <iconSet>
        <cfvo type="percent" val="0"/>
        <cfvo type="num" val="$K$1048"/>
        <cfvo type="num" val="$K$1047"/>
      </iconSet>
    </cfRule>
  </conditionalFormatting>
  <conditionalFormatting sqref="J1018 J1020 J1022 J1024:J1026 J1028">
    <cfRule type="iconSet" priority="16706">
      <iconSet>
        <cfvo type="percent" val="0"/>
        <cfvo type="num" val="$I$1048"/>
        <cfvo type="num" val="$I$1047"/>
      </iconSet>
    </cfRule>
  </conditionalFormatting>
  <conditionalFormatting sqref="K1018 K1020 K1022 K1024:K1026 K1028">
    <cfRule type="iconSet" priority="16711">
      <iconSet>
        <cfvo type="percent" val="0"/>
        <cfvo type="num" val="$J$1048"/>
        <cfvo type="num" val="$J$1047"/>
      </iconSet>
    </cfRule>
  </conditionalFormatting>
  <conditionalFormatting sqref="L1018 L1020 L1022 L1024:L1026 L1028">
    <cfRule type="iconSet" priority="16716">
      <iconSet>
        <cfvo type="percent" val="0"/>
        <cfvo type="num" val="$K$1048"/>
        <cfvo type="num" val="$K$1047"/>
      </iconSet>
    </cfRule>
  </conditionalFormatting>
  <conditionalFormatting sqref="J1018">
    <cfRule type="iconSet" priority="16721">
      <iconSet>
        <cfvo type="percent" val="0"/>
        <cfvo type="num" val="$I$1048"/>
        <cfvo type="num" val="$I$1047"/>
      </iconSet>
    </cfRule>
  </conditionalFormatting>
  <conditionalFormatting sqref="K1018">
    <cfRule type="iconSet" priority="16722">
      <iconSet>
        <cfvo type="percent" val="0"/>
        <cfvo type="num" val="$J$1048"/>
        <cfvo type="num" val="$J$1047"/>
      </iconSet>
    </cfRule>
  </conditionalFormatting>
  <conditionalFormatting sqref="L1018">
    <cfRule type="iconSet" priority="16723">
      <iconSet>
        <cfvo type="percent" val="0"/>
        <cfvo type="num" val="$K$1048"/>
        <cfvo type="num" val="$K$1047"/>
      </iconSet>
    </cfRule>
  </conditionalFormatting>
  <conditionalFormatting sqref="V1018 V1020 V1022 V1024:V1026 V1028">
    <cfRule type="iconSet" priority="16724">
      <iconSet>
        <cfvo type="percent" val="0"/>
        <cfvo type="num" val="$U$1048"/>
        <cfvo type="num" val="$U$1047"/>
      </iconSet>
    </cfRule>
  </conditionalFormatting>
  <conditionalFormatting sqref="J1025">
    <cfRule type="iconSet" priority="16729">
      <iconSet>
        <cfvo type="percent" val="0"/>
        <cfvo type="num" val="$I$1048"/>
        <cfvo type="num" val="$I$1047"/>
      </iconSet>
    </cfRule>
  </conditionalFormatting>
  <conditionalFormatting sqref="K1025">
    <cfRule type="iconSet" priority="16730">
      <iconSet>
        <cfvo type="percent" val="0"/>
        <cfvo type="num" val="$J$1048"/>
        <cfvo type="num" val="$J$1047"/>
      </iconSet>
    </cfRule>
  </conditionalFormatting>
  <conditionalFormatting sqref="L1025">
    <cfRule type="iconSet" priority="16731">
      <iconSet>
        <cfvo type="percent" val="0"/>
        <cfvo type="num" val="$K$1048"/>
        <cfvo type="num" val="$K$1047"/>
      </iconSet>
    </cfRule>
  </conditionalFormatting>
  <conditionalFormatting sqref="J1029:J1038">
    <cfRule type="iconSet" priority="16732">
      <iconSet>
        <cfvo type="percent" val="0"/>
        <cfvo type="num" val="$I$1048"/>
        <cfvo type="num" val="$I$1047"/>
      </iconSet>
    </cfRule>
  </conditionalFormatting>
  <conditionalFormatting sqref="K1029:K1038">
    <cfRule type="iconSet" priority="16733">
      <iconSet>
        <cfvo type="percent" val="0"/>
        <cfvo type="num" val="$J$1048"/>
        <cfvo type="num" val="$J$1047"/>
      </iconSet>
    </cfRule>
  </conditionalFormatting>
  <conditionalFormatting sqref="L1029:L1038">
    <cfRule type="iconSet" priority="16734">
      <iconSet>
        <cfvo type="percent" val="0"/>
        <cfvo type="num" val="$K$1048"/>
        <cfvo type="num" val="$K$1047"/>
      </iconSet>
    </cfRule>
  </conditionalFormatting>
  <conditionalFormatting sqref="V1029:V1038">
    <cfRule type="iconSet" priority="16738">
      <iconSet>
        <cfvo type="percent" val="0"/>
        <cfvo type="num" val="$U$1048"/>
        <cfvo type="num" val="$U$1047"/>
      </iconSet>
    </cfRule>
  </conditionalFormatting>
  <conditionalFormatting sqref="V1037:V1038">
    <cfRule type="iconSet" priority="16739">
      <iconSet>
        <cfvo type="percent" val="0"/>
        <cfvo type="num" val="$U$1048"/>
        <cfvo type="num" val="$U$1047"/>
      </iconSet>
    </cfRule>
  </conditionalFormatting>
  <conditionalFormatting sqref="J1037">
    <cfRule type="iconSet" priority="16741">
      <iconSet>
        <cfvo type="percent" val="0"/>
        <cfvo type="num" val="$I$1048"/>
        <cfvo type="num" val="$I$1047"/>
      </iconSet>
    </cfRule>
  </conditionalFormatting>
  <conditionalFormatting sqref="K1037">
    <cfRule type="iconSet" priority="16742">
      <iconSet>
        <cfvo type="percent" val="0"/>
        <cfvo type="num" val="$J$1048"/>
        <cfvo type="num" val="$J$1047"/>
      </iconSet>
    </cfRule>
  </conditionalFormatting>
  <conditionalFormatting sqref="L1037">
    <cfRule type="iconSet" priority="16743">
      <iconSet>
        <cfvo type="percent" val="0"/>
        <cfvo type="num" val="$K$1048"/>
        <cfvo type="num" val="$K$1047"/>
      </iconSet>
    </cfRule>
  </conditionalFormatting>
  <conditionalFormatting sqref="J1038 J1029:J1036">
    <cfRule type="iconSet" priority="16744">
      <iconSet>
        <cfvo type="percent" val="0"/>
        <cfvo type="num" val="$I$1048"/>
        <cfvo type="num" val="$I$1047"/>
      </iconSet>
    </cfRule>
  </conditionalFormatting>
  <conditionalFormatting sqref="K1038 K1029:K1036">
    <cfRule type="iconSet" priority="16746">
      <iconSet>
        <cfvo type="percent" val="0"/>
        <cfvo type="num" val="$J$1048"/>
        <cfvo type="num" val="$J$1047"/>
      </iconSet>
    </cfRule>
  </conditionalFormatting>
  <conditionalFormatting sqref="L1038 L1029:L1036">
    <cfRule type="iconSet" priority="16748">
      <iconSet>
        <cfvo type="percent" val="0"/>
        <cfvo type="num" val="$K$1048"/>
        <cfvo type="num" val="$K$1047"/>
      </iconSet>
    </cfRule>
  </conditionalFormatting>
  <conditionalFormatting sqref="J1038">
    <cfRule type="iconSet" priority="16750">
      <iconSet>
        <cfvo type="percent" val="0"/>
        <cfvo type="num" val="$I$1048"/>
        <cfvo type="num" val="$I$1047"/>
      </iconSet>
    </cfRule>
  </conditionalFormatting>
  <conditionalFormatting sqref="K1038">
    <cfRule type="iconSet" priority="16751">
      <iconSet>
        <cfvo type="percent" val="0"/>
        <cfvo type="num" val="$J$1048"/>
        <cfvo type="num" val="$J$1047"/>
      </iconSet>
    </cfRule>
  </conditionalFormatting>
  <conditionalFormatting sqref="L1038">
    <cfRule type="iconSet" priority="16752">
      <iconSet>
        <cfvo type="percent" val="0"/>
        <cfvo type="num" val="$K$1048"/>
        <cfvo type="num" val="$K$1047"/>
      </iconSet>
    </cfRule>
  </conditionalFormatting>
  <conditionalFormatting sqref="J1029 J1033 J1035">
    <cfRule type="iconSet" priority="16753">
      <iconSet>
        <cfvo type="percent" val="0"/>
        <cfvo type="num" val="$I$1048"/>
        <cfvo type="num" val="$I$1047"/>
      </iconSet>
    </cfRule>
  </conditionalFormatting>
  <conditionalFormatting sqref="K1029 K1033 K1035">
    <cfRule type="iconSet" priority="16756">
      <iconSet>
        <cfvo type="percent" val="0"/>
        <cfvo type="num" val="$J$1048"/>
        <cfvo type="num" val="$J$1047"/>
      </iconSet>
    </cfRule>
  </conditionalFormatting>
  <conditionalFormatting sqref="L1029 L1033 L1035">
    <cfRule type="iconSet" priority="16759">
      <iconSet>
        <cfvo type="percent" val="0"/>
        <cfvo type="num" val="$K$1048"/>
        <cfvo type="num" val="$K$1047"/>
      </iconSet>
    </cfRule>
  </conditionalFormatting>
  <conditionalFormatting sqref="J1031">
    <cfRule type="iconSet" priority="16762">
      <iconSet>
        <cfvo type="percent" val="0"/>
        <cfvo type="num" val="$I$1048"/>
        <cfvo type="num" val="$I$1047"/>
      </iconSet>
    </cfRule>
  </conditionalFormatting>
  <conditionalFormatting sqref="K1031">
    <cfRule type="iconSet" priority="16763">
      <iconSet>
        <cfvo type="percent" val="0"/>
        <cfvo type="num" val="$J$1048"/>
        <cfvo type="num" val="$J$1047"/>
      </iconSet>
    </cfRule>
  </conditionalFormatting>
  <conditionalFormatting sqref="L1031">
    <cfRule type="iconSet" priority="16764">
      <iconSet>
        <cfvo type="percent" val="0"/>
        <cfvo type="num" val="$K$1048"/>
        <cfvo type="num" val="$K$1047"/>
      </iconSet>
    </cfRule>
  </conditionalFormatting>
  <conditionalFormatting sqref="J1006 J1008 J1010:J1014">
    <cfRule type="iconSet" priority="17418">
      <iconSet>
        <cfvo type="percent" val="0"/>
        <cfvo type="num" val="$I$1048"/>
        <cfvo type="num" val="$I$1047"/>
      </iconSet>
    </cfRule>
  </conditionalFormatting>
  <conditionalFormatting sqref="K1006 K1008 K1010:K1014">
    <cfRule type="iconSet" priority="17421">
      <iconSet>
        <cfvo type="percent" val="0"/>
        <cfvo type="num" val="$J$1048"/>
        <cfvo type="num" val="$J$1047"/>
      </iconSet>
    </cfRule>
  </conditionalFormatting>
  <conditionalFormatting sqref="L1006 L1008 L1010:L1014">
    <cfRule type="iconSet" priority="17424">
      <iconSet>
        <cfvo type="percent" val="0"/>
        <cfvo type="num" val="$K$1048"/>
        <cfvo type="num" val="$K$1047"/>
      </iconSet>
    </cfRule>
  </conditionalFormatting>
  <conditionalFormatting sqref="J1006 J1008:J1014">
    <cfRule type="iconSet" priority="17427">
      <iconSet>
        <cfvo type="percent" val="0"/>
        <cfvo type="num" val="$I$1048"/>
        <cfvo type="num" val="$I$1047"/>
      </iconSet>
    </cfRule>
  </conditionalFormatting>
  <conditionalFormatting sqref="K1006 K1008:K1014">
    <cfRule type="iconSet" priority="17429">
      <iconSet>
        <cfvo type="percent" val="0"/>
        <cfvo type="num" val="$J$1048"/>
        <cfvo type="num" val="$J$1047"/>
      </iconSet>
    </cfRule>
  </conditionalFormatting>
  <conditionalFormatting sqref="L1006 L1008:L1014">
    <cfRule type="iconSet" priority="17431">
      <iconSet>
        <cfvo type="percent" val="0"/>
        <cfvo type="num" val="$K$1048"/>
        <cfvo type="num" val="$K$1047"/>
      </iconSet>
    </cfRule>
  </conditionalFormatting>
  <conditionalFormatting sqref="V1006:V1014">
    <cfRule type="iconSet" priority="17433">
      <iconSet>
        <cfvo type="percent" val="0"/>
        <cfvo type="num" val="$U$1048"/>
        <cfvo type="num" val="$U$1047"/>
      </iconSet>
    </cfRule>
  </conditionalFormatting>
  <conditionalFormatting sqref="V1006 V1008:V1014">
    <cfRule type="iconSet" priority="17434">
      <iconSet>
        <cfvo type="percent" val="0"/>
        <cfvo type="num" val="$U$1048"/>
        <cfvo type="num" val="$U$1047"/>
      </iconSet>
    </cfRule>
  </conditionalFormatting>
  <conditionalFormatting sqref="J1007 J1009 J1011 J1013">
    <cfRule type="iconSet" priority="17436">
      <iconSet>
        <cfvo type="percent" val="0"/>
        <cfvo type="num" val="$I$1048"/>
        <cfvo type="num" val="$I$1047"/>
      </iconSet>
    </cfRule>
  </conditionalFormatting>
  <conditionalFormatting sqref="K1007 K1009 K1011 K1013">
    <cfRule type="iconSet" priority="17440">
      <iconSet>
        <cfvo type="percent" val="0"/>
        <cfvo type="num" val="$J$1048"/>
        <cfvo type="num" val="$J$1047"/>
      </iconSet>
    </cfRule>
  </conditionalFormatting>
  <conditionalFormatting sqref="L1007 L1009 L1011 L1013">
    <cfRule type="iconSet" priority="17444">
      <iconSet>
        <cfvo type="percent" val="0"/>
        <cfvo type="num" val="$K$1048"/>
        <cfvo type="num" val="$K$1047"/>
      </iconSet>
    </cfRule>
  </conditionalFormatting>
  <conditionalFormatting sqref="J1009:J1014">
    <cfRule type="iconSet" priority="17448">
      <iconSet>
        <cfvo type="percent" val="0"/>
        <cfvo type="num" val="$I$1048"/>
        <cfvo type="num" val="$I$1047"/>
      </iconSet>
    </cfRule>
  </conditionalFormatting>
  <conditionalFormatting sqref="K1009:K1014">
    <cfRule type="iconSet" priority="17449">
      <iconSet>
        <cfvo type="percent" val="0"/>
        <cfvo type="num" val="$J$1048"/>
        <cfvo type="num" val="$J$1047"/>
      </iconSet>
    </cfRule>
  </conditionalFormatting>
  <conditionalFormatting sqref="L1009:L1014">
    <cfRule type="iconSet" priority="17450">
      <iconSet>
        <cfvo type="percent" val="0"/>
        <cfvo type="num" val="$K$1048"/>
        <cfvo type="num" val="$K$1047"/>
      </iconSet>
    </cfRule>
  </conditionalFormatting>
  <conditionalFormatting sqref="J1011 J1013">
    <cfRule type="iconSet" priority="17451">
      <iconSet>
        <cfvo type="percent" val="0"/>
        <cfvo type="num" val="$I$1048"/>
        <cfvo type="num" val="$I$1047"/>
      </iconSet>
    </cfRule>
  </conditionalFormatting>
  <conditionalFormatting sqref="K1011 K1013">
    <cfRule type="iconSet" priority="17453">
      <iconSet>
        <cfvo type="percent" val="0"/>
        <cfvo type="num" val="$J$1048"/>
        <cfvo type="num" val="$J$1047"/>
      </iconSet>
    </cfRule>
  </conditionalFormatting>
  <conditionalFormatting sqref="L1011 L1013">
    <cfRule type="iconSet" priority="17455">
      <iconSet>
        <cfvo type="percent" val="0"/>
        <cfvo type="num" val="$K$1048"/>
        <cfvo type="num" val="$K$1047"/>
      </iconSet>
    </cfRule>
  </conditionalFormatting>
  <conditionalFormatting sqref="J1006">
    <cfRule type="iconSet" priority="17457">
      <iconSet>
        <cfvo type="percent" val="0"/>
        <cfvo type="num" val="$I$1048"/>
        <cfvo type="num" val="$I$1047"/>
      </iconSet>
    </cfRule>
  </conditionalFormatting>
  <conditionalFormatting sqref="K1006">
    <cfRule type="iconSet" priority="17458">
      <iconSet>
        <cfvo type="percent" val="0"/>
        <cfvo type="num" val="$J$1048"/>
        <cfvo type="num" val="$J$1047"/>
      </iconSet>
    </cfRule>
  </conditionalFormatting>
  <conditionalFormatting sqref="L1006">
    <cfRule type="iconSet" priority="17459">
      <iconSet>
        <cfvo type="percent" val="0"/>
        <cfvo type="num" val="$K$1048"/>
        <cfvo type="num" val="$K$1047"/>
      </iconSet>
    </cfRule>
  </conditionalFormatting>
  <conditionalFormatting sqref="J1007">
    <cfRule type="iconSet" priority="17460">
      <iconSet>
        <cfvo type="percent" val="0"/>
        <cfvo type="num" val="$I$1048"/>
        <cfvo type="num" val="$I$1047"/>
      </iconSet>
    </cfRule>
  </conditionalFormatting>
  <conditionalFormatting sqref="K1007">
    <cfRule type="iconSet" priority="17461">
      <iconSet>
        <cfvo type="percent" val="0"/>
        <cfvo type="num" val="$J$1048"/>
        <cfvo type="num" val="$J$1047"/>
      </iconSet>
    </cfRule>
  </conditionalFormatting>
  <conditionalFormatting sqref="L1007">
    <cfRule type="iconSet" priority="17462">
      <iconSet>
        <cfvo type="percent" val="0"/>
        <cfvo type="num" val="$K$1048"/>
        <cfvo type="num" val="$K$1047"/>
      </iconSet>
    </cfRule>
  </conditionalFormatting>
  <conditionalFormatting sqref="V1007">
    <cfRule type="iconSet" priority="17463">
      <iconSet>
        <cfvo type="percent" val="0"/>
        <cfvo type="num" val="$U$1048"/>
        <cfvo type="num" val="$U$1047"/>
      </iconSet>
    </cfRule>
  </conditionalFormatting>
  <conditionalFormatting sqref="J1008 J1010 J1012 J1014">
    <cfRule type="iconSet" priority="17464">
      <iconSet>
        <cfvo type="percent" val="0"/>
        <cfvo type="num" val="$I$1048"/>
        <cfvo type="num" val="$I$1047"/>
      </iconSet>
    </cfRule>
  </conditionalFormatting>
  <conditionalFormatting sqref="K1008 K1010 K1012 K1014">
    <cfRule type="iconSet" priority="17468">
      <iconSet>
        <cfvo type="percent" val="0"/>
        <cfvo type="num" val="$J$1048"/>
        <cfvo type="num" val="$J$1047"/>
      </iconSet>
    </cfRule>
  </conditionalFormatting>
  <conditionalFormatting sqref="L1008 L1010 L1012 L1014">
    <cfRule type="iconSet" priority="17472">
      <iconSet>
        <cfvo type="percent" val="0"/>
        <cfvo type="num" val="$K$1048"/>
        <cfvo type="num" val="$K$1047"/>
      </iconSet>
    </cfRule>
  </conditionalFormatting>
  <conditionalFormatting sqref="J1009 J1011 J1013">
    <cfRule type="iconSet" priority="17476">
      <iconSet>
        <cfvo type="percent" val="0"/>
        <cfvo type="num" val="$I$1048"/>
        <cfvo type="num" val="$I$1047"/>
      </iconSet>
    </cfRule>
  </conditionalFormatting>
  <conditionalFormatting sqref="K1009 K1011 K1013">
    <cfRule type="iconSet" priority="17479">
      <iconSet>
        <cfvo type="percent" val="0"/>
        <cfvo type="num" val="$J$1048"/>
        <cfvo type="num" val="$J$1047"/>
      </iconSet>
    </cfRule>
  </conditionalFormatting>
  <conditionalFormatting sqref="L1009 L1011 L1013">
    <cfRule type="iconSet" priority="17482">
      <iconSet>
        <cfvo type="percent" val="0"/>
        <cfvo type="num" val="$K$1048"/>
        <cfvo type="num" val="$K$1047"/>
      </iconSet>
    </cfRule>
  </conditionalFormatting>
  <conditionalFormatting sqref="J1009">
    <cfRule type="iconSet" priority="17485">
      <iconSet>
        <cfvo type="percent" val="0"/>
        <cfvo type="num" val="$I$1048"/>
        <cfvo type="num" val="$I$1047"/>
      </iconSet>
    </cfRule>
  </conditionalFormatting>
  <conditionalFormatting sqref="K1009">
    <cfRule type="iconSet" priority="17486">
      <iconSet>
        <cfvo type="percent" val="0"/>
        <cfvo type="num" val="$J$1048"/>
        <cfvo type="num" val="$J$1047"/>
      </iconSet>
    </cfRule>
  </conditionalFormatting>
  <conditionalFormatting sqref="L1009">
    <cfRule type="iconSet" priority="17487">
      <iconSet>
        <cfvo type="percent" val="0"/>
        <cfvo type="num" val="$K$1048"/>
        <cfvo type="num" val="$K$1047"/>
      </iconSet>
    </cfRule>
  </conditionalFormatting>
  <conditionalFormatting sqref="V1009 V1011 V1013">
    <cfRule type="iconSet" priority="17488">
      <iconSet>
        <cfvo type="percent" val="0"/>
        <cfvo type="num" val="$U$1048"/>
        <cfvo type="num" val="$U$1047"/>
      </iconSet>
    </cfRule>
  </conditionalFormatting>
  <conditionalFormatting sqref="J988 J990 J992:J1003">
    <cfRule type="iconSet" priority="17491">
      <iconSet>
        <cfvo type="percent" val="0"/>
        <cfvo type="num" val="$I$1019"/>
        <cfvo type="num" val="$I$1018"/>
      </iconSet>
    </cfRule>
  </conditionalFormatting>
  <conditionalFormatting sqref="K988 K990 K992:K1003">
    <cfRule type="iconSet" priority="17494">
      <iconSet>
        <cfvo type="percent" val="0"/>
        <cfvo type="num" val="$J$1019"/>
        <cfvo type="num" val="$J$1018"/>
      </iconSet>
    </cfRule>
  </conditionalFormatting>
  <conditionalFormatting sqref="L988 L990 L992:L1003">
    <cfRule type="iconSet" priority="17497">
      <iconSet>
        <cfvo type="percent" val="0"/>
        <cfvo type="num" val="$K$1019"/>
        <cfvo type="num" val="$K$1018"/>
      </iconSet>
    </cfRule>
  </conditionalFormatting>
  <conditionalFormatting sqref="J988 J990:J1003">
    <cfRule type="iconSet" priority="17500">
      <iconSet>
        <cfvo type="percent" val="0"/>
        <cfvo type="num" val="$I$1019"/>
        <cfvo type="num" val="$I$1018"/>
      </iconSet>
    </cfRule>
  </conditionalFormatting>
  <conditionalFormatting sqref="K988 K990:K1003">
    <cfRule type="iconSet" priority="17502">
      <iconSet>
        <cfvo type="percent" val="0"/>
        <cfvo type="num" val="$J$1019"/>
        <cfvo type="num" val="$J$1018"/>
      </iconSet>
    </cfRule>
  </conditionalFormatting>
  <conditionalFormatting sqref="L988 L990:L1003">
    <cfRule type="iconSet" priority="17504">
      <iconSet>
        <cfvo type="percent" val="0"/>
        <cfvo type="num" val="$K$1019"/>
        <cfvo type="num" val="$K$1018"/>
      </iconSet>
    </cfRule>
  </conditionalFormatting>
  <conditionalFormatting sqref="V988:V1003">
    <cfRule type="iconSet" priority="17506">
      <iconSet>
        <cfvo type="percent" val="0"/>
        <cfvo type="num" val="$U$1019"/>
        <cfvo type="num" val="$U$1018"/>
      </iconSet>
    </cfRule>
  </conditionalFormatting>
  <conditionalFormatting sqref="V988 V990:V1003">
    <cfRule type="iconSet" priority="17507">
      <iconSet>
        <cfvo type="percent" val="0"/>
        <cfvo type="num" val="$U$1019"/>
        <cfvo type="num" val="$U$1018"/>
      </iconSet>
    </cfRule>
  </conditionalFormatting>
  <conditionalFormatting sqref="J989 J991 J993 J995 J997:J999 J1001 J1003">
    <cfRule type="iconSet" priority="17509">
      <iconSet>
        <cfvo type="percent" val="0"/>
        <cfvo type="num" val="$I$1019"/>
        <cfvo type="num" val="$I$1018"/>
      </iconSet>
    </cfRule>
  </conditionalFormatting>
  <conditionalFormatting sqref="K989 K991 K993 K995 K997:K999 K1001 K1003">
    <cfRule type="iconSet" priority="17516">
      <iconSet>
        <cfvo type="percent" val="0"/>
        <cfvo type="num" val="$J$1019"/>
        <cfvo type="num" val="$J$1018"/>
      </iconSet>
    </cfRule>
  </conditionalFormatting>
  <conditionalFormatting sqref="L989 L991 L993 L995 L997:L999 L1001 L1003">
    <cfRule type="iconSet" priority="17523">
      <iconSet>
        <cfvo type="percent" val="0"/>
        <cfvo type="num" val="$K$1019"/>
        <cfvo type="num" val="$K$1018"/>
      </iconSet>
    </cfRule>
  </conditionalFormatting>
  <conditionalFormatting sqref="J991:J996 J1000:J1003">
    <cfRule type="iconSet" priority="17530">
      <iconSet>
        <cfvo type="percent" val="0"/>
        <cfvo type="num" val="$I$1019"/>
        <cfvo type="num" val="$I$1018"/>
      </iconSet>
    </cfRule>
  </conditionalFormatting>
  <conditionalFormatting sqref="K991:K996 K1000:K1003">
    <cfRule type="iconSet" priority="17532">
      <iconSet>
        <cfvo type="percent" val="0"/>
        <cfvo type="num" val="$J$1019"/>
        <cfvo type="num" val="$J$1018"/>
      </iconSet>
    </cfRule>
  </conditionalFormatting>
  <conditionalFormatting sqref="L991:L996 L1000:L1003">
    <cfRule type="iconSet" priority="17534">
      <iconSet>
        <cfvo type="percent" val="0"/>
        <cfvo type="num" val="$K$1019"/>
        <cfvo type="num" val="$K$1018"/>
      </iconSet>
    </cfRule>
  </conditionalFormatting>
  <conditionalFormatting sqref="J993 J995">
    <cfRule type="iconSet" priority="17536">
      <iconSet>
        <cfvo type="percent" val="0"/>
        <cfvo type="num" val="$I$1019"/>
        <cfvo type="num" val="$I$1018"/>
      </iconSet>
    </cfRule>
  </conditionalFormatting>
  <conditionalFormatting sqref="K993 K995">
    <cfRule type="iconSet" priority="17538">
      <iconSet>
        <cfvo type="percent" val="0"/>
        <cfvo type="num" val="$J$1019"/>
        <cfvo type="num" val="$J$1018"/>
      </iconSet>
    </cfRule>
  </conditionalFormatting>
  <conditionalFormatting sqref="L993 L995">
    <cfRule type="iconSet" priority="17540">
      <iconSet>
        <cfvo type="percent" val="0"/>
        <cfvo type="num" val="$K$1019"/>
        <cfvo type="num" val="$K$1018"/>
      </iconSet>
    </cfRule>
  </conditionalFormatting>
  <conditionalFormatting sqref="J988">
    <cfRule type="iconSet" priority="17542">
      <iconSet>
        <cfvo type="percent" val="0"/>
        <cfvo type="num" val="$I$1019"/>
        <cfvo type="num" val="$I$1018"/>
      </iconSet>
    </cfRule>
  </conditionalFormatting>
  <conditionalFormatting sqref="K988">
    <cfRule type="iconSet" priority="17543">
      <iconSet>
        <cfvo type="percent" val="0"/>
        <cfvo type="num" val="$J$1019"/>
        <cfvo type="num" val="$J$1018"/>
      </iconSet>
    </cfRule>
  </conditionalFormatting>
  <conditionalFormatting sqref="L988">
    <cfRule type="iconSet" priority="17544">
      <iconSet>
        <cfvo type="percent" val="0"/>
        <cfvo type="num" val="$K$1019"/>
        <cfvo type="num" val="$K$1018"/>
      </iconSet>
    </cfRule>
  </conditionalFormatting>
  <conditionalFormatting sqref="J989">
    <cfRule type="iconSet" priority="17545">
      <iconSet>
        <cfvo type="percent" val="0"/>
        <cfvo type="num" val="$I$1019"/>
        <cfvo type="num" val="$I$1018"/>
      </iconSet>
    </cfRule>
  </conditionalFormatting>
  <conditionalFormatting sqref="K989">
    <cfRule type="iconSet" priority="17546">
      <iconSet>
        <cfvo type="percent" val="0"/>
        <cfvo type="num" val="$J$1019"/>
        <cfvo type="num" val="$J$1018"/>
      </iconSet>
    </cfRule>
  </conditionalFormatting>
  <conditionalFormatting sqref="L989">
    <cfRule type="iconSet" priority="17547">
      <iconSet>
        <cfvo type="percent" val="0"/>
        <cfvo type="num" val="$K$1019"/>
        <cfvo type="num" val="$K$1018"/>
      </iconSet>
    </cfRule>
  </conditionalFormatting>
  <conditionalFormatting sqref="V989">
    <cfRule type="iconSet" priority="17548">
      <iconSet>
        <cfvo type="percent" val="0"/>
        <cfvo type="num" val="$U$1019"/>
        <cfvo type="num" val="$U$1018"/>
      </iconSet>
    </cfRule>
  </conditionalFormatting>
  <conditionalFormatting sqref="J990 J992 J994 J996 J1000:J1002">
    <cfRule type="iconSet" priority="17549">
      <iconSet>
        <cfvo type="percent" val="0"/>
        <cfvo type="num" val="$I$1019"/>
        <cfvo type="num" val="$I$1018"/>
      </iconSet>
    </cfRule>
  </conditionalFormatting>
  <conditionalFormatting sqref="K990 K992 K994 K996 K1000:K1002">
    <cfRule type="iconSet" priority="17554">
      <iconSet>
        <cfvo type="percent" val="0"/>
        <cfvo type="num" val="$J$1019"/>
        <cfvo type="num" val="$J$1018"/>
      </iconSet>
    </cfRule>
  </conditionalFormatting>
  <conditionalFormatting sqref="L990 L992 L994 L996 L1000:L1002">
    <cfRule type="iconSet" priority="17559">
      <iconSet>
        <cfvo type="percent" val="0"/>
        <cfvo type="num" val="$K$1019"/>
        <cfvo type="num" val="$K$1018"/>
      </iconSet>
    </cfRule>
  </conditionalFormatting>
  <conditionalFormatting sqref="J991 J993 J995 J997:J999 J1003">
    <cfRule type="iconSet" priority="17564">
      <iconSet>
        <cfvo type="percent" val="0"/>
        <cfvo type="num" val="$I$1019"/>
        <cfvo type="num" val="$I$1018"/>
      </iconSet>
    </cfRule>
  </conditionalFormatting>
  <conditionalFormatting sqref="K991 K993 K995 K997:K999 K1003">
    <cfRule type="iconSet" priority="17569">
      <iconSet>
        <cfvo type="percent" val="0"/>
        <cfvo type="num" val="$J$1019"/>
        <cfvo type="num" val="$J$1018"/>
      </iconSet>
    </cfRule>
  </conditionalFormatting>
  <conditionalFormatting sqref="L991 L993 L995 L997:L999 L1003">
    <cfRule type="iconSet" priority="17574">
      <iconSet>
        <cfvo type="percent" val="0"/>
        <cfvo type="num" val="$K$1019"/>
        <cfvo type="num" val="$K$1018"/>
      </iconSet>
    </cfRule>
  </conditionalFormatting>
  <conditionalFormatting sqref="J991">
    <cfRule type="iconSet" priority="17579">
      <iconSet>
        <cfvo type="percent" val="0"/>
        <cfvo type="num" val="$I$1019"/>
        <cfvo type="num" val="$I$1018"/>
      </iconSet>
    </cfRule>
  </conditionalFormatting>
  <conditionalFormatting sqref="K991">
    <cfRule type="iconSet" priority="17580">
      <iconSet>
        <cfvo type="percent" val="0"/>
        <cfvo type="num" val="$J$1019"/>
        <cfvo type="num" val="$J$1018"/>
      </iconSet>
    </cfRule>
  </conditionalFormatting>
  <conditionalFormatting sqref="L991">
    <cfRule type="iconSet" priority="17581">
      <iconSet>
        <cfvo type="percent" val="0"/>
        <cfvo type="num" val="$K$1019"/>
        <cfvo type="num" val="$K$1018"/>
      </iconSet>
    </cfRule>
  </conditionalFormatting>
  <conditionalFormatting sqref="V991 V993 V995 V997:V999 V1003">
    <cfRule type="iconSet" priority="17582">
      <iconSet>
        <cfvo type="percent" val="0"/>
        <cfvo type="num" val="$U$1019"/>
        <cfvo type="num" val="$U$1018"/>
      </iconSet>
    </cfRule>
  </conditionalFormatting>
  <conditionalFormatting sqref="J998">
    <cfRule type="iconSet" priority="17587">
      <iconSet>
        <cfvo type="percent" val="0"/>
        <cfvo type="num" val="$I$1019"/>
        <cfvo type="num" val="$I$1018"/>
      </iconSet>
    </cfRule>
  </conditionalFormatting>
  <conditionalFormatting sqref="K998">
    <cfRule type="iconSet" priority="17588">
      <iconSet>
        <cfvo type="percent" val="0"/>
        <cfvo type="num" val="$J$1019"/>
        <cfvo type="num" val="$J$1018"/>
      </iconSet>
    </cfRule>
  </conditionalFormatting>
  <conditionalFormatting sqref="L998">
    <cfRule type="iconSet" priority="17589">
      <iconSet>
        <cfvo type="percent" val="0"/>
        <cfvo type="num" val="$K$1019"/>
        <cfvo type="num" val="$K$1018"/>
      </iconSet>
    </cfRule>
  </conditionalFormatting>
  <conditionalFormatting sqref="J1001">
    <cfRule type="iconSet" priority="17590">
      <iconSet>
        <cfvo type="percent" val="0"/>
        <cfvo type="num" val="$I$1019"/>
        <cfvo type="num" val="$I$1018"/>
      </iconSet>
    </cfRule>
  </conditionalFormatting>
  <conditionalFormatting sqref="K1001">
    <cfRule type="iconSet" priority="17591">
      <iconSet>
        <cfvo type="percent" val="0"/>
        <cfvo type="num" val="$J$1019"/>
        <cfvo type="num" val="$J$1018"/>
      </iconSet>
    </cfRule>
  </conditionalFormatting>
  <conditionalFormatting sqref="L1001">
    <cfRule type="iconSet" priority="17592">
      <iconSet>
        <cfvo type="percent" val="0"/>
        <cfvo type="num" val="$K$1019"/>
        <cfvo type="num" val="$K$1018"/>
      </iconSet>
    </cfRule>
  </conditionalFormatting>
  <conditionalFormatting sqref="V1001">
    <cfRule type="iconSet" priority="17593">
      <iconSet>
        <cfvo type="percent" val="0"/>
        <cfvo type="num" val="$U$1019"/>
        <cfvo type="num" val="$U$1018"/>
      </iconSet>
    </cfRule>
  </conditionalFormatting>
  <conditionalFormatting sqref="J990 J992 J994 J996 J998 J1000 J1002">
    <cfRule type="iconSet" priority="17594">
      <iconSet>
        <cfvo type="percent" val="0"/>
        <cfvo type="num" val="$I$1019"/>
        <cfvo type="num" val="$I$1018"/>
      </iconSet>
    </cfRule>
  </conditionalFormatting>
  <conditionalFormatting sqref="K990 K992 K994 K996 K998 K1000 K1002">
    <cfRule type="iconSet" priority="17601">
      <iconSet>
        <cfvo type="percent" val="0"/>
        <cfvo type="num" val="$J$1019"/>
        <cfvo type="num" val="$J$1018"/>
      </iconSet>
    </cfRule>
  </conditionalFormatting>
  <conditionalFormatting sqref="L990 L992 L994 L996 L998 L1000 L1002">
    <cfRule type="iconSet" priority="17608">
      <iconSet>
        <cfvo type="percent" val="0"/>
        <cfvo type="num" val="$K$1019"/>
        <cfvo type="num" val="$K$1018"/>
      </iconSet>
    </cfRule>
  </conditionalFormatting>
  <conditionalFormatting sqref="J991 J993 J995 J997 J999 J1001 J1003">
    <cfRule type="iconSet" priority="17615">
      <iconSet>
        <cfvo type="percent" val="0"/>
        <cfvo type="num" val="$I$1019"/>
        <cfvo type="num" val="$I$1018"/>
      </iconSet>
    </cfRule>
  </conditionalFormatting>
  <conditionalFormatting sqref="K991 K993 K995 K997 K999 K1001 K1003">
    <cfRule type="iconSet" priority="17622">
      <iconSet>
        <cfvo type="percent" val="0"/>
        <cfvo type="num" val="$J$1019"/>
        <cfvo type="num" val="$J$1018"/>
      </iconSet>
    </cfRule>
  </conditionalFormatting>
  <conditionalFormatting sqref="L991 L993 L995 L997 L999 L1001 L1003">
    <cfRule type="iconSet" priority="17629">
      <iconSet>
        <cfvo type="percent" val="0"/>
        <cfvo type="num" val="$K$1019"/>
        <cfvo type="num" val="$K$1018"/>
      </iconSet>
    </cfRule>
  </conditionalFormatting>
  <conditionalFormatting sqref="V991 V993 V995 V997 V999 V1001 V1003">
    <cfRule type="iconSet" priority="17636">
      <iconSet>
        <cfvo type="percent" val="0"/>
        <cfvo type="num" val="$U$1019"/>
        <cfvo type="num" val="$U$1018"/>
      </iconSet>
    </cfRule>
  </conditionalFormatting>
  <conditionalFormatting sqref="J1004:J1014">
    <cfRule type="iconSet" priority="17643">
      <iconSet>
        <cfvo type="percent" val="0"/>
        <cfvo type="num" val="$I$1025"/>
        <cfvo type="num" val="$I$1024"/>
      </iconSet>
    </cfRule>
  </conditionalFormatting>
  <conditionalFormatting sqref="K1004:K1014">
    <cfRule type="iconSet" priority="17644">
      <iconSet>
        <cfvo type="percent" val="0"/>
        <cfvo type="num" val="$J$1025"/>
        <cfvo type="num" val="$J$1024"/>
      </iconSet>
    </cfRule>
  </conditionalFormatting>
  <conditionalFormatting sqref="L1004:L1014">
    <cfRule type="iconSet" priority="17645">
      <iconSet>
        <cfvo type="percent" val="0"/>
        <cfvo type="num" val="$K$1025"/>
        <cfvo type="num" val="$K$1024"/>
      </iconSet>
    </cfRule>
  </conditionalFormatting>
  <conditionalFormatting sqref="V1004:V1014">
    <cfRule type="iconSet" priority="17649">
      <iconSet>
        <cfvo type="percent" val="0"/>
        <cfvo type="num" val="$U$1025"/>
        <cfvo type="num" val="$U$1024"/>
      </iconSet>
    </cfRule>
  </conditionalFormatting>
  <conditionalFormatting sqref="V1012:V1014">
    <cfRule type="iconSet" priority="17650">
      <iconSet>
        <cfvo type="percent" val="0"/>
        <cfvo type="num" val="$U$1025"/>
        <cfvo type="num" val="$U$1024"/>
      </iconSet>
    </cfRule>
  </conditionalFormatting>
  <conditionalFormatting sqref="J1012:J1013">
    <cfRule type="iconSet" priority="17652">
      <iconSet>
        <cfvo type="percent" val="0"/>
        <cfvo type="num" val="$I$1025"/>
        <cfvo type="num" val="$I$1024"/>
      </iconSet>
    </cfRule>
  </conditionalFormatting>
  <conditionalFormatting sqref="K1012:K1013">
    <cfRule type="iconSet" priority="17653">
      <iconSet>
        <cfvo type="percent" val="0"/>
        <cfvo type="num" val="$J$1025"/>
        <cfvo type="num" val="$J$1024"/>
      </iconSet>
    </cfRule>
  </conditionalFormatting>
  <conditionalFormatting sqref="L1012:L1013">
    <cfRule type="iconSet" priority="17654">
      <iconSet>
        <cfvo type="percent" val="0"/>
        <cfvo type="num" val="$K$1025"/>
        <cfvo type="num" val="$K$1024"/>
      </iconSet>
    </cfRule>
  </conditionalFormatting>
  <conditionalFormatting sqref="J1014">
    <cfRule type="iconSet" priority="17658">
      <iconSet>
        <cfvo type="percent" val="0"/>
        <cfvo type="num" val="$I$1025"/>
        <cfvo type="num" val="$I$1024"/>
      </iconSet>
    </cfRule>
  </conditionalFormatting>
  <conditionalFormatting sqref="K1014">
    <cfRule type="iconSet" priority="17659">
      <iconSet>
        <cfvo type="percent" val="0"/>
        <cfvo type="num" val="$J$1025"/>
        <cfvo type="num" val="$J$1024"/>
      </iconSet>
    </cfRule>
  </conditionalFormatting>
  <conditionalFormatting sqref="L1014">
    <cfRule type="iconSet" priority="17660">
      <iconSet>
        <cfvo type="percent" val="0"/>
        <cfvo type="num" val="$K$1025"/>
        <cfvo type="num" val="$K$1024"/>
      </iconSet>
    </cfRule>
  </conditionalFormatting>
  <conditionalFormatting sqref="J1004 J1006 J1008 J1010 J1012 J1014">
    <cfRule type="iconSet" priority="17661">
      <iconSet>
        <cfvo type="percent" val="0"/>
        <cfvo type="num" val="$I$1025"/>
        <cfvo type="num" val="$I$1024"/>
      </iconSet>
    </cfRule>
  </conditionalFormatting>
  <conditionalFormatting sqref="K1004 K1006 K1008 K1010 K1012 K1014">
    <cfRule type="iconSet" priority="17667">
      <iconSet>
        <cfvo type="percent" val="0"/>
        <cfvo type="num" val="$J$1025"/>
        <cfvo type="num" val="$J$1024"/>
      </iconSet>
    </cfRule>
  </conditionalFormatting>
  <conditionalFormatting sqref="L1004 L1006 L1008 L1010 L1012 L1014">
    <cfRule type="iconSet" priority="17673">
      <iconSet>
        <cfvo type="percent" val="0"/>
        <cfvo type="num" val="$K$1025"/>
        <cfvo type="num" val="$K$1024"/>
      </iconSet>
    </cfRule>
  </conditionalFormatting>
  <conditionalFormatting sqref="J1006">
    <cfRule type="iconSet" priority="17679">
      <iconSet>
        <cfvo type="percent" val="0"/>
        <cfvo type="num" val="$I$1025"/>
        <cfvo type="num" val="$I$1024"/>
      </iconSet>
    </cfRule>
  </conditionalFormatting>
  <conditionalFormatting sqref="K1006">
    <cfRule type="iconSet" priority="17680">
      <iconSet>
        <cfvo type="percent" val="0"/>
        <cfvo type="num" val="$J$1025"/>
        <cfvo type="num" val="$J$1024"/>
      </iconSet>
    </cfRule>
  </conditionalFormatting>
  <conditionalFormatting sqref="L1006">
    <cfRule type="iconSet" priority="17681">
      <iconSet>
        <cfvo type="percent" val="0"/>
        <cfvo type="num" val="$K$1025"/>
        <cfvo type="num" val="$K$1024"/>
      </iconSet>
    </cfRule>
  </conditionalFormatting>
  <conditionalFormatting sqref="J960 J962 J964 J966 J968 J970 J972 J974 J976 J978 J980 J982 J984 J986">
    <cfRule type="iconSet" priority="1624">
      <iconSet>
        <cfvo type="percent" val="0"/>
        <cfvo type="num" val="$I$1019"/>
        <cfvo type="num" val="$I$1018"/>
      </iconSet>
    </cfRule>
  </conditionalFormatting>
  <conditionalFormatting sqref="K960 K962 K964 K966 K968 K970 K972 K974 K976 K978 K980 K982 K984 K986">
    <cfRule type="iconSet" priority="1623">
      <iconSet>
        <cfvo type="percent" val="0"/>
        <cfvo type="num" val="$J$1019"/>
        <cfvo type="num" val="$J$1018"/>
      </iconSet>
    </cfRule>
  </conditionalFormatting>
  <conditionalFormatting sqref="L960 L962 L964 L966 L968 L970 L972 L974 L976 L978 L980 L982 L984 L986">
    <cfRule type="iconSet" priority="1622">
      <iconSet>
        <cfvo type="percent" val="0"/>
        <cfvo type="num" val="$K$1019"/>
        <cfvo type="num" val="$K$1018"/>
      </iconSet>
    </cfRule>
  </conditionalFormatting>
  <conditionalFormatting sqref="J960">
    <cfRule type="iconSet" priority="1621">
      <iconSet>
        <cfvo type="percent" val="0"/>
        <cfvo type="num" val="$I$1019"/>
        <cfvo type="num" val="$I$1018"/>
      </iconSet>
    </cfRule>
  </conditionalFormatting>
  <conditionalFormatting sqref="K960">
    <cfRule type="iconSet" priority="1620">
      <iconSet>
        <cfvo type="percent" val="0"/>
        <cfvo type="num" val="$J$1019"/>
        <cfvo type="num" val="$J$1018"/>
      </iconSet>
    </cfRule>
  </conditionalFormatting>
  <conditionalFormatting sqref="L960">
    <cfRule type="iconSet" priority="1619">
      <iconSet>
        <cfvo type="percent" val="0"/>
        <cfvo type="num" val="$K$1019"/>
        <cfvo type="num" val="$K$1018"/>
      </iconSet>
    </cfRule>
  </conditionalFormatting>
  <conditionalFormatting sqref="V960:V987">
    <cfRule type="iconSet" priority="1618">
      <iconSet>
        <cfvo type="percent" val="0"/>
        <cfvo type="num" val="$U$1019"/>
        <cfvo type="num" val="$U$1018"/>
      </iconSet>
    </cfRule>
  </conditionalFormatting>
  <conditionalFormatting sqref="V960 V962 V964 V966 V968 V970 V972 V974 V976 V978 V980 V982 V984 V986">
    <cfRule type="iconSet" priority="1617">
      <iconSet>
        <cfvo type="percent" val="0"/>
        <cfvo type="num" val="$U$1019"/>
        <cfvo type="num" val="$U$1018"/>
      </iconSet>
    </cfRule>
  </conditionalFormatting>
  <conditionalFormatting sqref="J961 J963 J965 J967 J969 J971 J973 J975 J977 J979 J981 J983 J985 J987">
    <cfRule type="iconSet" priority="1616">
      <iconSet>
        <cfvo type="percent" val="0"/>
        <cfvo type="num" val="$I$1019"/>
        <cfvo type="num" val="$I$1018"/>
      </iconSet>
    </cfRule>
  </conditionalFormatting>
  <conditionalFormatting sqref="K961 K963 K965 K967 K969 K971 K973 K975 K977 K979 K981 K983 K985 K987">
    <cfRule type="iconSet" priority="1615">
      <iconSet>
        <cfvo type="percent" val="0"/>
        <cfvo type="num" val="$J$1019"/>
        <cfvo type="num" val="$J$1018"/>
      </iconSet>
    </cfRule>
  </conditionalFormatting>
  <conditionalFormatting sqref="L961 L963 L965 L967 L969 L971 L973 L975 L977 L979 L981 L983 L985 L987">
    <cfRule type="iconSet" priority="1614">
      <iconSet>
        <cfvo type="percent" val="0"/>
        <cfvo type="num" val="$K$1019"/>
        <cfvo type="num" val="$K$1018"/>
      </iconSet>
    </cfRule>
  </conditionalFormatting>
  <conditionalFormatting sqref="J961">
    <cfRule type="iconSet" priority="1610">
      <iconSet>
        <cfvo type="percent" val="0"/>
        <cfvo type="num" val="$I$1019"/>
        <cfvo type="num" val="$I$1018"/>
      </iconSet>
    </cfRule>
  </conditionalFormatting>
  <conditionalFormatting sqref="K961">
    <cfRule type="iconSet" priority="1609">
      <iconSet>
        <cfvo type="percent" val="0"/>
        <cfvo type="num" val="$J$1019"/>
        <cfvo type="num" val="$J$1018"/>
      </iconSet>
    </cfRule>
  </conditionalFormatting>
  <conditionalFormatting sqref="L961">
    <cfRule type="iconSet" priority="1608">
      <iconSet>
        <cfvo type="percent" val="0"/>
        <cfvo type="num" val="$K$1019"/>
        <cfvo type="num" val="$K$1018"/>
      </iconSet>
    </cfRule>
  </conditionalFormatting>
  <conditionalFormatting sqref="V961 V963 V965 V967 V969 V971 V973 V975 V977 V979 V981 V983 V985 V987">
    <cfRule type="iconSet" priority="1607">
      <iconSet>
        <cfvo type="percent" val="0"/>
        <cfvo type="num" val="$U$1019"/>
        <cfvo type="num" val="$U$1018"/>
      </iconSet>
    </cfRule>
  </conditionalFormatting>
  <conditionalFormatting sqref="V956:V959">
    <cfRule type="iconSet" priority="1548">
      <iconSet>
        <cfvo type="percent" val="0"/>
        <cfvo type="num" val="$U$973"/>
        <cfvo type="num" val="$U$972"/>
      </iconSet>
    </cfRule>
  </conditionalFormatting>
  <conditionalFormatting sqref="J956:J958 J933 J935 J937 J939 J941:J943 J945 J947">
    <cfRule type="iconSet" priority="1547">
      <iconSet>
        <cfvo type="percent" val="0"/>
        <cfvo type="num" val="$I$973"/>
        <cfvo type="num" val="$I$972"/>
      </iconSet>
    </cfRule>
  </conditionalFormatting>
  <conditionalFormatting sqref="K956:K958 K933 K935 K937 K939 K941:K943 K945 K947">
    <cfRule type="iconSet" priority="1546">
      <iconSet>
        <cfvo type="percent" val="0"/>
        <cfvo type="num" val="$J$973"/>
        <cfvo type="num" val="$J$972"/>
      </iconSet>
    </cfRule>
  </conditionalFormatting>
  <conditionalFormatting sqref="L956:L958 L933 L935 L937 L939 L941:L943 L945 L947">
    <cfRule type="iconSet" priority="1545">
      <iconSet>
        <cfvo type="percent" val="0"/>
        <cfvo type="num" val="$K$973"/>
        <cfvo type="num" val="$K$972"/>
      </iconSet>
    </cfRule>
  </conditionalFormatting>
  <conditionalFormatting sqref="J959">
    <cfRule type="iconSet" priority="1544">
      <iconSet>
        <cfvo type="percent" val="0"/>
        <cfvo type="num" val="$I$973"/>
        <cfvo type="num" val="$I$972"/>
      </iconSet>
    </cfRule>
  </conditionalFormatting>
  <conditionalFormatting sqref="K959">
    <cfRule type="iconSet" priority="1543">
      <iconSet>
        <cfvo type="percent" val="0"/>
        <cfvo type="num" val="$J$973"/>
        <cfvo type="num" val="$J$972"/>
      </iconSet>
    </cfRule>
  </conditionalFormatting>
  <conditionalFormatting sqref="L959">
    <cfRule type="iconSet" priority="1542">
      <iconSet>
        <cfvo type="percent" val="0"/>
        <cfvo type="num" val="$K$973"/>
        <cfvo type="num" val="$K$972"/>
      </iconSet>
    </cfRule>
  </conditionalFormatting>
  <conditionalFormatting sqref="J948 J950 J952 J954 J956:J959">
    <cfRule type="iconSet" priority="1541">
      <iconSet>
        <cfvo type="percent" val="0"/>
        <cfvo type="num" val="$I$973"/>
        <cfvo type="num" val="$I$972"/>
      </iconSet>
    </cfRule>
  </conditionalFormatting>
  <conditionalFormatting sqref="K948 K950 K952 K954 K956:K959">
    <cfRule type="iconSet" priority="1540">
      <iconSet>
        <cfvo type="percent" val="0"/>
        <cfvo type="num" val="$J$973"/>
        <cfvo type="num" val="$J$972"/>
      </iconSet>
    </cfRule>
  </conditionalFormatting>
  <conditionalFormatting sqref="L948 L950 L952 L954 L956:L959">
    <cfRule type="iconSet" priority="1539">
      <iconSet>
        <cfvo type="percent" val="0"/>
        <cfvo type="num" val="$K$973"/>
        <cfvo type="num" val="$K$972"/>
      </iconSet>
    </cfRule>
  </conditionalFormatting>
  <conditionalFormatting sqref="J937 J939">
    <cfRule type="iconSet" priority="1538">
      <iconSet>
        <cfvo type="percent" val="0"/>
        <cfvo type="num" val="$I$973"/>
        <cfvo type="num" val="$I$972"/>
      </iconSet>
    </cfRule>
  </conditionalFormatting>
  <conditionalFormatting sqref="K937 K939">
    <cfRule type="iconSet" priority="1537">
      <iconSet>
        <cfvo type="percent" val="0"/>
        <cfvo type="num" val="$J$973"/>
        <cfvo type="num" val="$J$972"/>
      </iconSet>
    </cfRule>
  </conditionalFormatting>
  <conditionalFormatting sqref="L937 L939">
    <cfRule type="iconSet" priority="1536">
      <iconSet>
        <cfvo type="percent" val="0"/>
        <cfvo type="num" val="$K$973"/>
        <cfvo type="num" val="$K$972"/>
      </iconSet>
    </cfRule>
  </conditionalFormatting>
  <conditionalFormatting sqref="J950">
    <cfRule type="iconSet" priority="1535">
      <iconSet>
        <cfvo type="percent" val="0"/>
        <cfvo type="num" val="$I$973"/>
        <cfvo type="num" val="$I$972"/>
      </iconSet>
    </cfRule>
  </conditionalFormatting>
  <conditionalFormatting sqref="K950">
    <cfRule type="iconSet" priority="1534">
      <iconSet>
        <cfvo type="percent" val="0"/>
        <cfvo type="num" val="$J$973"/>
        <cfvo type="num" val="$J$972"/>
      </iconSet>
    </cfRule>
  </conditionalFormatting>
  <conditionalFormatting sqref="L950">
    <cfRule type="iconSet" priority="1533">
      <iconSet>
        <cfvo type="percent" val="0"/>
        <cfvo type="num" val="$K$973"/>
        <cfvo type="num" val="$K$972"/>
      </iconSet>
    </cfRule>
  </conditionalFormatting>
  <conditionalFormatting sqref="J932">
    <cfRule type="iconSet" priority="1532">
      <iconSet>
        <cfvo type="percent" val="0"/>
        <cfvo type="num" val="$I$973"/>
        <cfvo type="num" val="$I$972"/>
      </iconSet>
    </cfRule>
  </conditionalFormatting>
  <conditionalFormatting sqref="K932">
    <cfRule type="iconSet" priority="1531">
      <iconSet>
        <cfvo type="percent" val="0"/>
        <cfvo type="num" val="$J$973"/>
        <cfvo type="num" val="$J$972"/>
      </iconSet>
    </cfRule>
  </conditionalFormatting>
  <conditionalFormatting sqref="L932">
    <cfRule type="iconSet" priority="1530">
      <iconSet>
        <cfvo type="percent" val="0"/>
        <cfvo type="num" val="$K$973"/>
        <cfvo type="num" val="$K$972"/>
      </iconSet>
    </cfRule>
  </conditionalFormatting>
  <conditionalFormatting sqref="J933">
    <cfRule type="iconSet" priority="1529">
      <iconSet>
        <cfvo type="percent" val="0"/>
        <cfvo type="num" val="$I$973"/>
        <cfvo type="num" val="$I$972"/>
      </iconSet>
    </cfRule>
  </conditionalFormatting>
  <conditionalFormatting sqref="K933">
    <cfRule type="iconSet" priority="1528">
      <iconSet>
        <cfvo type="percent" val="0"/>
        <cfvo type="num" val="$J$973"/>
        <cfvo type="num" val="$J$972"/>
      </iconSet>
    </cfRule>
  </conditionalFormatting>
  <conditionalFormatting sqref="L933">
    <cfRule type="iconSet" priority="1527">
      <iconSet>
        <cfvo type="percent" val="0"/>
        <cfvo type="num" val="$K$973"/>
        <cfvo type="num" val="$K$972"/>
      </iconSet>
    </cfRule>
  </conditionalFormatting>
  <conditionalFormatting sqref="V933">
    <cfRule type="iconSet" priority="1526">
      <iconSet>
        <cfvo type="percent" val="0"/>
        <cfvo type="num" val="$U$973"/>
        <cfvo type="num" val="$U$972"/>
      </iconSet>
    </cfRule>
  </conditionalFormatting>
  <conditionalFormatting sqref="J934 J936 J938 J940 J944:J946">
    <cfRule type="iconSet" priority="1525">
      <iconSet>
        <cfvo type="percent" val="0"/>
        <cfvo type="num" val="$I$973"/>
        <cfvo type="num" val="$I$972"/>
      </iconSet>
    </cfRule>
  </conditionalFormatting>
  <conditionalFormatting sqref="K934 K936 K938 K940 K944:K946">
    <cfRule type="iconSet" priority="1524">
      <iconSet>
        <cfvo type="percent" val="0"/>
        <cfvo type="num" val="$J$973"/>
        <cfvo type="num" val="$J$972"/>
      </iconSet>
    </cfRule>
  </conditionalFormatting>
  <conditionalFormatting sqref="L934 L936 L938 L940 L944:L946">
    <cfRule type="iconSet" priority="1523">
      <iconSet>
        <cfvo type="percent" val="0"/>
        <cfvo type="num" val="$K$973"/>
        <cfvo type="num" val="$K$972"/>
      </iconSet>
    </cfRule>
  </conditionalFormatting>
  <conditionalFormatting sqref="J935">
    <cfRule type="iconSet" priority="1522">
      <iconSet>
        <cfvo type="percent" val="0"/>
        <cfvo type="num" val="$I$973"/>
        <cfvo type="num" val="$I$972"/>
      </iconSet>
    </cfRule>
  </conditionalFormatting>
  <conditionalFormatting sqref="K935">
    <cfRule type="iconSet" priority="1521">
      <iconSet>
        <cfvo type="percent" val="0"/>
        <cfvo type="num" val="$J$973"/>
        <cfvo type="num" val="$J$972"/>
      </iconSet>
    </cfRule>
  </conditionalFormatting>
  <conditionalFormatting sqref="L935">
    <cfRule type="iconSet" priority="1520">
      <iconSet>
        <cfvo type="percent" val="0"/>
        <cfvo type="num" val="$K$973"/>
        <cfvo type="num" val="$K$972"/>
      </iconSet>
    </cfRule>
  </conditionalFormatting>
  <conditionalFormatting sqref="J942">
    <cfRule type="iconSet" priority="1519">
      <iconSet>
        <cfvo type="percent" val="0"/>
        <cfvo type="num" val="$I$973"/>
        <cfvo type="num" val="$I$972"/>
      </iconSet>
    </cfRule>
  </conditionalFormatting>
  <conditionalFormatting sqref="K942">
    <cfRule type="iconSet" priority="1518">
      <iconSet>
        <cfvo type="percent" val="0"/>
        <cfvo type="num" val="$J$973"/>
        <cfvo type="num" val="$J$972"/>
      </iconSet>
    </cfRule>
  </conditionalFormatting>
  <conditionalFormatting sqref="L942">
    <cfRule type="iconSet" priority="1517">
      <iconSet>
        <cfvo type="percent" val="0"/>
        <cfvo type="num" val="$K$973"/>
        <cfvo type="num" val="$K$972"/>
      </iconSet>
    </cfRule>
  </conditionalFormatting>
  <conditionalFormatting sqref="J945">
    <cfRule type="iconSet" priority="1516">
      <iconSet>
        <cfvo type="percent" val="0"/>
        <cfvo type="num" val="$I$973"/>
        <cfvo type="num" val="$I$972"/>
      </iconSet>
    </cfRule>
  </conditionalFormatting>
  <conditionalFormatting sqref="K945">
    <cfRule type="iconSet" priority="1515">
      <iconSet>
        <cfvo type="percent" val="0"/>
        <cfvo type="num" val="$J$973"/>
        <cfvo type="num" val="$J$972"/>
      </iconSet>
    </cfRule>
  </conditionalFormatting>
  <conditionalFormatting sqref="L945">
    <cfRule type="iconSet" priority="1514">
      <iconSet>
        <cfvo type="percent" val="0"/>
        <cfvo type="num" val="$K$973"/>
        <cfvo type="num" val="$K$972"/>
      </iconSet>
    </cfRule>
  </conditionalFormatting>
  <conditionalFormatting sqref="V945">
    <cfRule type="iconSet" priority="1513">
      <iconSet>
        <cfvo type="percent" val="0"/>
        <cfvo type="num" val="$U$973"/>
        <cfvo type="num" val="$U$972"/>
      </iconSet>
    </cfRule>
  </conditionalFormatting>
  <conditionalFormatting sqref="J934 J936 J938 J940 J942 J944 J946">
    <cfRule type="iconSet" priority="1512">
      <iconSet>
        <cfvo type="percent" val="0"/>
        <cfvo type="num" val="$I$973"/>
        <cfvo type="num" val="$I$972"/>
      </iconSet>
    </cfRule>
  </conditionalFormatting>
  <conditionalFormatting sqref="K934 K936 K938 K940 K942 K944 K946">
    <cfRule type="iconSet" priority="1511">
      <iconSet>
        <cfvo type="percent" val="0"/>
        <cfvo type="num" val="$J$973"/>
        <cfvo type="num" val="$J$972"/>
      </iconSet>
    </cfRule>
  </conditionalFormatting>
  <conditionalFormatting sqref="L934 L936 L938 L940 L942 L944 L946">
    <cfRule type="iconSet" priority="1510">
      <iconSet>
        <cfvo type="percent" val="0"/>
        <cfvo type="num" val="$K$973"/>
        <cfvo type="num" val="$K$972"/>
      </iconSet>
    </cfRule>
  </conditionalFormatting>
  <conditionalFormatting sqref="J935 J937 J939 J941 J943 J945 J947">
    <cfRule type="iconSet" priority="1509">
      <iconSet>
        <cfvo type="percent" val="0"/>
        <cfvo type="num" val="$I$973"/>
        <cfvo type="num" val="$I$972"/>
      </iconSet>
    </cfRule>
  </conditionalFormatting>
  <conditionalFormatting sqref="K935 K937 K939 K941 K943 K945 K947">
    <cfRule type="iconSet" priority="1508">
      <iconSet>
        <cfvo type="percent" val="0"/>
        <cfvo type="num" val="$J$973"/>
        <cfvo type="num" val="$J$972"/>
      </iconSet>
    </cfRule>
  </conditionalFormatting>
  <conditionalFormatting sqref="L935 L937 L939 L941 L943 L945 L947">
    <cfRule type="iconSet" priority="1507">
      <iconSet>
        <cfvo type="percent" val="0"/>
        <cfvo type="num" val="$K$973"/>
        <cfvo type="num" val="$K$972"/>
      </iconSet>
    </cfRule>
  </conditionalFormatting>
  <conditionalFormatting sqref="V935 V937 V939 V941 V943 V945 V947">
    <cfRule type="iconSet" priority="1506">
      <iconSet>
        <cfvo type="percent" val="0"/>
        <cfvo type="num" val="$U$973"/>
        <cfvo type="num" val="$U$972"/>
      </iconSet>
    </cfRule>
  </conditionalFormatting>
  <conditionalFormatting sqref="J932 J934 J936:J959">
    <cfRule type="iconSet" priority="1505">
      <iconSet>
        <cfvo type="percent" val="0"/>
        <cfvo type="num" val="$I$973"/>
        <cfvo type="num" val="$I$972"/>
      </iconSet>
    </cfRule>
  </conditionalFormatting>
  <conditionalFormatting sqref="K932 K934 K936:K959">
    <cfRule type="iconSet" priority="1504">
      <iconSet>
        <cfvo type="percent" val="0"/>
        <cfvo type="num" val="$J$973"/>
        <cfvo type="num" val="$J$972"/>
      </iconSet>
    </cfRule>
  </conditionalFormatting>
  <conditionalFormatting sqref="L932 L934 L936:L959">
    <cfRule type="iconSet" priority="1503">
      <iconSet>
        <cfvo type="percent" val="0"/>
        <cfvo type="num" val="$K$973"/>
        <cfvo type="num" val="$K$972"/>
      </iconSet>
    </cfRule>
  </conditionalFormatting>
  <conditionalFormatting sqref="J932 J934:J959">
    <cfRule type="iconSet" priority="1502">
      <iconSet>
        <cfvo type="percent" val="0"/>
        <cfvo type="num" val="$I$973"/>
        <cfvo type="num" val="$I$972"/>
      </iconSet>
    </cfRule>
  </conditionalFormatting>
  <conditionalFormatting sqref="K932 K934:K959">
    <cfRule type="iconSet" priority="1501">
      <iconSet>
        <cfvo type="percent" val="0"/>
        <cfvo type="num" val="$J$973"/>
        <cfvo type="num" val="$J$972"/>
      </iconSet>
    </cfRule>
  </conditionalFormatting>
  <conditionalFormatting sqref="L932 L934:L959">
    <cfRule type="iconSet" priority="1500">
      <iconSet>
        <cfvo type="percent" val="0"/>
        <cfvo type="num" val="$K$973"/>
        <cfvo type="num" val="$K$972"/>
      </iconSet>
    </cfRule>
  </conditionalFormatting>
  <conditionalFormatting sqref="V932:V959">
    <cfRule type="iconSet" priority="1499">
      <iconSet>
        <cfvo type="percent" val="0"/>
        <cfvo type="num" val="$U$973"/>
        <cfvo type="num" val="$U$972"/>
      </iconSet>
    </cfRule>
  </conditionalFormatting>
  <conditionalFormatting sqref="V932 V934:V959">
    <cfRule type="iconSet" priority="1498">
      <iconSet>
        <cfvo type="percent" val="0"/>
        <cfvo type="num" val="$U$973"/>
        <cfvo type="num" val="$U$972"/>
      </iconSet>
    </cfRule>
  </conditionalFormatting>
  <conditionalFormatting sqref="J935:J940 J944:J959">
    <cfRule type="iconSet" priority="1497">
      <iconSet>
        <cfvo type="percent" val="0"/>
        <cfvo type="num" val="$I$973"/>
        <cfvo type="num" val="$I$972"/>
      </iconSet>
    </cfRule>
  </conditionalFormatting>
  <conditionalFormatting sqref="K935:K940 K944:K959">
    <cfRule type="iconSet" priority="1496">
      <iconSet>
        <cfvo type="percent" val="0"/>
        <cfvo type="num" val="$J$973"/>
        <cfvo type="num" val="$J$972"/>
      </iconSet>
    </cfRule>
  </conditionalFormatting>
  <conditionalFormatting sqref="L935:L940 L944:L959">
    <cfRule type="iconSet" priority="1495">
      <iconSet>
        <cfvo type="percent" val="0"/>
        <cfvo type="num" val="$K$973"/>
        <cfvo type="num" val="$K$972"/>
      </iconSet>
    </cfRule>
  </conditionalFormatting>
  <conditionalFormatting sqref="J935 J937 J939 J941:J943 J947">
    <cfRule type="iconSet" priority="1494">
      <iconSet>
        <cfvo type="percent" val="0"/>
        <cfvo type="num" val="$I$973"/>
        <cfvo type="num" val="$I$972"/>
      </iconSet>
    </cfRule>
  </conditionalFormatting>
  <conditionalFormatting sqref="K935 K937 K939 K941:K943 K947">
    <cfRule type="iconSet" priority="1493">
      <iconSet>
        <cfvo type="percent" val="0"/>
        <cfvo type="num" val="$J$973"/>
        <cfvo type="num" val="$J$972"/>
      </iconSet>
    </cfRule>
  </conditionalFormatting>
  <conditionalFormatting sqref="L935 L937 L939 L941:L943 L947">
    <cfRule type="iconSet" priority="1492">
      <iconSet>
        <cfvo type="percent" val="0"/>
        <cfvo type="num" val="$K$973"/>
        <cfvo type="num" val="$K$972"/>
      </iconSet>
    </cfRule>
  </conditionalFormatting>
  <conditionalFormatting sqref="V935 V937 V939 V941:V943 V947">
    <cfRule type="iconSet" priority="1491">
      <iconSet>
        <cfvo type="percent" val="0"/>
        <cfvo type="num" val="$U$973"/>
        <cfvo type="num" val="$U$972"/>
      </iconSet>
    </cfRule>
  </conditionalFormatting>
  <conditionalFormatting sqref="J902 J904 J906:J912 J914 J916:J918">
    <cfRule type="iconSet" priority="18348">
      <iconSet>
        <cfvo type="percent" val="0"/>
        <cfvo type="num" val="$I$943"/>
        <cfvo type="num" val="$I$942"/>
      </iconSet>
    </cfRule>
  </conditionalFormatting>
  <conditionalFormatting sqref="K902 K904 K906:K912 K914 K916:K918">
    <cfRule type="iconSet" priority="18353">
      <iconSet>
        <cfvo type="percent" val="0"/>
        <cfvo type="num" val="$J$943"/>
        <cfvo type="num" val="$J$942"/>
      </iconSet>
    </cfRule>
  </conditionalFormatting>
  <conditionalFormatting sqref="L902 L904 L906:L912 L914 L916:L918">
    <cfRule type="iconSet" priority="18358">
      <iconSet>
        <cfvo type="percent" val="0"/>
        <cfvo type="num" val="$K$943"/>
        <cfvo type="num" val="$K$942"/>
      </iconSet>
    </cfRule>
  </conditionalFormatting>
  <conditionalFormatting sqref="J901 J903 J905:J919">
    <cfRule type="iconSet" priority="18363">
      <iconSet>
        <cfvo type="percent" val="0"/>
        <cfvo type="num" val="$I$943"/>
        <cfvo type="num" val="$I$942"/>
      </iconSet>
    </cfRule>
  </conditionalFormatting>
  <conditionalFormatting sqref="K901 K903 K905:K919">
    <cfRule type="iconSet" priority="18366">
      <iconSet>
        <cfvo type="percent" val="0"/>
        <cfvo type="num" val="$J$943"/>
        <cfvo type="num" val="$J$942"/>
      </iconSet>
    </cfRule>
  </conditionalFormatting>
  <conditionalFormatting sqref="L901 L903 L905:L919">
    <cfRule type="iconSet" priority="18369">
      <iconSet>
        <cfvo type="percent" val="0"/>
        <cfvo type="num" val="$K$943"/>
        <cfvo type="num" val="$K$942"/>
      </iconSet>
    </cfRule>
  </conditionalFormatting>
  <conditionalFormatting sqref="J901 J903:J919">
    <cfRule type="iconSet" priority="18372">
      <iconSet>
        <cfvo type="percent" val="0"/>
        <cfvo type="num" val="$I$943"/>
        <cfvo type="num" val="$I$942"/>
      </iconSet>
    </cfRule>
  </conditionalFormatting>
  <conditionalFormatting sqref="K901 K903:K919">
    <cfRule type="iconSet" priority="18374">
      <iconSet>
        <cfvo type="percent" val="0"/>
        <cfvo type="num" val="$J$943"/>
        <cfvo type="num" val="$J$942"/>
      </iconSet>
    </cfRule>
  </conditionalFormatting>
  <conditionalFormatting sqref="L901 L903:L919">
    <cfRule type="iconSet" priority="18376">
      <iconSet>
        <cfvo type="percent" val="0"/>
        <cfvo type="num" val="$K$943"/>
        <cfvo type="num" val="$K$942"/>
      </iconSet>
    </cfRule>
  </conditionalFormatting>
  <conditionalFormatting sqref="V901:V919">
    <cfRule type="iconSet" priority="18378">
      <iconSet>
        <cfvo type="percent" val="0"/>
        <cfvo type="num" val="$U$943"/>
        <cfvo type="num" val="$U$942"/>
      </iconSet>
    </cfRule>
  </conditionalFormatting>
  <conditionalFormatting sqref="V901 V903:V919">
    <cfRule type="iconSet" priority="18379">
      <iconSet>
        <cfvo type="percent" val="0"/>
        <cfvo type="num" val="$U$943"/>
        <cfvo type="num" val="$U$942"/>
      </iconSet>
    </cfRule>
  </conditionalFormatting>
  <conditionalFormatting sqref="J904:J915 J919">
    <cfRule type="iconSet" priority="18381">
      <iconSet>
        <cfvo type="percent" val="0"/>
        <cfvo type="num" val="$I$943"/>
        <cfvo type="num" val="$I$942"/>
      </iconSet>
    </cfRule>
  </conditionalFormatting>
  <conditionalFormatting sqref="K904:K915 K919">
    <cfRule type="iconSet" priority="18383">
      <iconSet>
        <cfvo type="percent" val="0"/>
        <cfvo type="num" val="$J$943"/>
        <cfvo type="num" val="$J$942"/>
      </iconSet>
    </cfRule>
  </conditionalFormatting>
  <conditionalFormatting sqref="L904:L915 L919">
    <cfRule type="iconSet" priority="18385">
      <iconSet>
        <cfvo type="percent" val="0"/>
        <cfvo type="num" val="$K$943"/>
        <cfvo type="num" val="$K$942"/>
      </iconSet>
    </cfRule>
  </conditionalFormatting>
  <conditionalFormatting sqref="J906:J912 J914">
    <cfRule type="iconSet" priority="18387">
      <iconSet>
        <cfvo type="percent" val="0"/>
        <cfvo type="num" val="$I$943"/>
        <cfvo type="num" val="$I$942"/>
      </iconSet>
    </cfRule>
  </conditionalFormatting>
  <conditionalFormatting sqref="K906:K912 K914">
    <cfRule type="iconSet" priority="18389">
      <iconSet>
        <cfvo type="percent" val="0"/>
        <cfvo type="num" val="$J$943"/>
        <cfvo type="num" val="$J$942"/>
      </iconSet>
    </cfRule>
  </conditionalFormatting>
  <conditionalFormatting sqref="L906:L912 L914">
    <cfRule type="iconSet" priority="18391">
      <iconSet>
        <cfvo type="percent" val="0"/>
        <cfvo type="num" val="$K$943"/>
        <cfvo type="num" val="$K$942"/>
      </iconSet>
    </cfRule>
  </conditionalFormatting>
  <conditionalFormatting sqref="J901">
    <cfRule type="iconSet" priority="18393">
      <iconSet>
        <cfvo type="percent" val="0"/>
        <cfvo type="num" val="$I$943"/>
        <cfvo type="num" val="$I$942"/>
      </iconSet>
    </cfRule>
  </conditionalFormatting>
  <conditionalFormatting sqref="K901">
    <cfRule type="iconSet" priority="18394">
      <iconSet>
        <cfvo type="percent" val="0"/>
        <cfvo type="num" val="$J$943"/>
        <cfvo type="num" val="$J$942"/>
      </iconSet>
    </cfRule>
  </conditionalFormatting>
  <conditionalFormatting sqref="L901">
    <cfRule type="iconSet" priority="18395">
      <iconSet>
        <cfvo type="percent" val="0"/>
        <cfvo type="num" val="$K$943"/>
        <cfvo type="num" val="$K$942"/>
      </iconSet>
    </cfRule>
  </conditionalFormatting>
  <conditionalFormatting sqref="J902">
    <cfRule type="iconSet" priority="18396">
      <iconSet>
        <cfvo type="percent" val="0"/>
        <cfvo type="num" val="$I$943"/>
        <cfvo type="num" val="$I$942"/>
      </iconSet>
    </cfRule>
  </conditionalFormatting>
  <conditionalFormatting sqref="K902">
    <cfRule type="iconSet" priority="18397">
      <iconSet>
        <cfvo type="percent" val="0"/>
        <cfvo type="num" val="$J$943"/>
        <cfvo type="num" val="$J$942"/>
      </iconSet>
    </cfRule>
  </conditionalFormatting>
  <conditionalFormatting sqref="L902">
    <cfRule type="iconSet" priority="18398">
      <iconSet>
        <cfvo type="percent" val="0"/>
        <cfvo type="num" val="$K$943"/>
        <cfvo type="num" val="$K$942"/>
      </iconSet>
    </cfRule>
  </conditionalFormatting>
  <conditionalFormatting sqref="V902">
    <cfRule type="iconSet" priority="18399">
      <iconSet>
        <cfvo type="percent" val="0"/>
        <cfvo type="num" val="$U$943"/>
        <cfvo type="num" val="$U$942"/>
      </iconSet>
    </cfRule>
  </conditionalFormatting>
  <conditionalFormatting sqref="J903 J905 J913 J915 J919">
    <cfRule type="iconSet" priority="18400">
      <iconSet>
        <cfvo type="percent" val="0"/>
        <cfvo type="num" val="$I$943"/>
        <cfvo type="num" val="$I$942"/>
      </iconSet>
    </cfRule>
  </conditionalFormatting>
  <conditionalFormatting sqref="K903 K905 K913 K915 K919">
    <cfRule type="iconSet" priority="18405">
      <iconSet>
        <cfvo type="percent" val="0"/>
        <cfvo type="num" val="$J$943"/>
        <cfvo type="num" val="$J$942"/>
      </iconSet>
    </cfRule>
  </conditionalFormatting>
  <conditionalFormatting sqref="L903 L905 L913 L915 L919">
    <cfRule type="iconSet" priority="18410">
      <iconSet>
        <cfvo type="percent" val="0"/>
        <cfvo type="num" val="$K$943"/>
        <cfvo type="num" val="$K$942"/>
      </iconSet>
    </cfRule>
  </conditionalFormatting>
  <conditionalFormatting sqref="J904 J906:J912 J914 J916:J918">
    <cfRule type="iconSet" priority="18415">
      <iconSet>
        <cfvo type="percent" val="0"/>
        <cfvo type="num" val="$I$943"/>
        <cfvo type="num" val="$I$942"/>
      </iconSet>
    </cfRule>
  </conditionalFormatting>
  <conditionalFormatting sqref="K904 K906:K912 K914 K916:K918">
    <cfRule type="iconSet" priority="18419">
      <iconSet>
        <cfvo type="percent" val="0"/>
        <cfvo type="num" val="$J$943"/>
        <cfvo type="num" val="$J$942"/>
      </iconSet>
    </cfRule>
  </conditionalFormatting>
  <conditionalFormatting sqref="L904 L906:L912 L914 L916:L918">
    <cfRule type="iconSet" priority="18423">
      <iconSet>
        <cfvo type="percent" val="0"/>
        <cfvo type="num" val="$K$943"/>
        <cfvo type="num" val="$K$942"/>
      </iconSet>
    </cfRule>
  </conditionalFormatting>
  <conditionalFormatting sqref="J904">
    <cfRule type="iconSet" priority="18427">
      <iconSet>
        <cfvo type="percent" val="0"/>
        <cfvo type="num" val="$I$943"/>
        <cfvo type="num" val="$I$942"/>
      </iconSet>
    </cfRule>
  </conditionalFormatting>
  <conditionalFormatting sqref="K904">
    <cfRule type="iconSet" priority="18428">
      <iconSet>
        <cfvo type="percent" val="0"/>
        <cfvo type="num" val="$J$943"/>
        <cfvo type="num" val="$J$942"/>
      </iconSet>
    </cfRule>
  </conditionalFormatting>
  <conditionalFormatting sqref="L904">
    <cfRule type="iconSet" priority="18429">
      <iconSet>
        <cfvo type="percent" val="0"/>
        <cfvo type="num" val="$K$943"/>
        <cfvo type="num" val="$K$942"/>
      </iconSet>
    </cfRule>
  </conditionalFormatting>
  <conditionalFormatting sqref="V904 V906:V912 V914 V916:V918">
    <cfRule type="iconSet" priority="18430">
      <iconSet>
        <cfvo type="percent" val="0"/>
        <cfvo type="num" val="$U$943"/>
        <cfvo type="num" val="$U$942"/>
      </iconSet>
    </cfRule>
  </conditionalFormatting>
  <conditionalFormatting sqref="J917">
    <cfRule type="iconSet" priority="18434">
      <iconSet>
        <cfvo type="percent" val="0"/>
        <cfvo type="num" val="$I$943"/>
        <cfvo type="num" val="$I$942"/>
      </iconSet>
    </cfRule>
  </conditionalFormatting>
  <conditionalFormatting sqref="K917">
    <cfRule type="iconSet" priority="18435">
      <iconSet>
        <cfvo type="percent" val="0"/>
        <cfvo type="num" val="$J$943"/>
        <cfvo type="num" val="$J$942"/>
      </iconSet>
    </cfRule>
  </conditionalFormatting>
  <conditionalFormatting sqref="L917">
    <cfRule type="iconSet" priority="18436">
      <iconSet>
        <cfvo type="percent" val="0"/>
        <cfvo type="num" val="$K$943"/>
        <cfvo type="num" val="$K$942"/>
      </iconSet>
    </cfRule>
  </conditionalFormatting>
  <conditionalFormatting sqref="J903 J905 J913 J915 J917 J919">
    <cfRule type="iconSet" priority="18437">
      <iconSet>
        <cfvo type="percent" val="0"/>
        <cfvo type="num" val="$I$943"/>
        <cfvo type="num" val="$I$942"/>
      </iconSet>
    </cfRule>
  </conditionalFormatting>
  <conditionalFormatting sqref="K903 K905 K913 K915 K917 K919">
    <cfRule type="iconSet" priority="18443">
      <iconSet>
        <cfvo type="percent" val="0"/>
        <cfvo type="num" val="$J$943"/>
        <cfvo type="num" val="$J$942"/>
      </iconSet>
    </cfRule>
  </conditionalFormatting>
  <conditionalFormatting sqref="L903 L905 L913 L915 L917 L919">
    <cfRule type="iconSet" priority="18449">
      <iconSet>
        <cfvo type="percent" val="0"/>
        <cfvo type="num" val="$K$943"/>
        <cfvo type="num" val="$K$942"/>
      </iconSet>
    </cfRule>
  </conditionalFormatting>
  <conditionalFormatting sqref="J904 J906:J912 J914 J916 J918">
    <cfRule type="iconSet" priority="18455">
      <iconSet>
        <cfvo type="percent" val="0"/>
        <cfvo type="num" val="$I$943"/>
        <cfvo type="num" val="$I$942"/>
      </iconSet>
    </cfRule>
  </conditionalFormatting>
  <conditionalFormatting sqref="K904 K906:K912 K914 K916 K918">
    <cfRule type="iconSet" priority="18460">
      <iconSet>
        <cfvo type="percent" val="0"/>
        <cfvo type="num" val="$J$943"/>
        <cfvo type="num" val="$J$942"/>
      </iconSet>
    </cfRule>
  </conditionalFormatting>
  <conditionalFormatting sqref="L904 L906:L912 L914 L916 L918">
    <cfRule type="iconSet" priority="18465">
      <iconSet>
        <cfvo type="percent" val="0"/>
        <cfvo type="num" val="$K$943"/>
        <cfvo type="num" val="$K$942"/>
      </iconSet>
    </cfRule>
  </conditionalFormatting>
  <conditionalFormatting sqref="V904 V906:V912 V914 V916 V918">
    <cfRule type="iconSet" priority="18470">
      <iconSet>
        <cfvo type="percent" val="0"/>
        <cfvo type="num" val="$U$943"/>
        <cfvo type="num" val="$U$942"/>
      </iconSet>
    </cfRule>
  </conditionalFormatting>
  <conditionalFormatting sqref="J903 J905 J907 J909 J911 J913 J915 J917 J919">
    <cfRule type="iconSet" priority="18475">
      <iconSet>
        <cfvo type="percent" val="0"/>
        <cfvo type="num" val="$I$943"/>
        <cfvo type="num" val="$I$942"/>
      </iconSet>
    </cfRule>
  </conditionalFormatting>
  <conditionalFormatting sqref="K903 K905 K907 K909 K911 K913 K915 K917 K919">
    <cfRule type="iconSet" priority="18484">
      <iconSet>
        <cfvo type="percent" val="0"/>
        <cfvo type="num" val="$J$943"/>
        <cfvo type="num" val="$J$942"/>
      </iconSet>
    </cfRule>
  </conditionalFormatting>
  <conditionalFormatting sqref="L903 L905 L907 L909 L911 L913 L915 L917 L919">
    <cfRule type="iconSet" priority="18493">
      <iconSet>
        <cfvo type="percent" val="0"/>
        <cfvo type="num" val="$K$943"/>
        <cfvo type="num" val="$K$942"/>
      </iconSet>
    </cfRule>
  </conditionalFormatting>
  <conditionalFormatting sqref="J904 J906 J908 J910 J912 J914 J916 J918">
    <cfRule type="iconSet" priority="18502">
      <iconSet>
        <cfvo type="percent" val="0"/>
        <cfvo type="num" val="$I$943"/>
        <cfvo type="num" val="$I$942"/>
      </iconSet>
    </cfRule>
  </conditionalFormatting>
  <conditionalFormatting sqref="K904 K906 K908 K910 K912 K914 K916 K918">
    <cfRule type="iconSet" priority="18510">
      <iconSet>
        <cfvo type="percent" val="0"/>
        <cfvo type="num" val="$J$943"/>
        <cfvo type="num" val="$J$942"/>
      </iconSet>
    </cfRule>
  </conditionalFormatting>
  <conditionalFormatting sqref="L904 L906 L908 L910 L912 L914 L916 L918">
    <cfRule type="iconSet" priority="18518">
      <iconSet>
        <cfvo type="percent" val="0"/>
        <cfvo type="num" val="$K$943"/>
        <cfvo type="num" val="$K$942"/>
      </iconSet>
    </cfRule>
  </conditionalFormatting>
  <conditionalFormatting sqref="V904 V906 V908 V910 V912 V914 V916 V918">
    <cfRule type="iconSet" priority="18526">
      <iconSet>
        <cfvo type="percent" val="0"/>
        <cfvo type="num" val="$U$943"/>
        <cfvo type="num" val="$U$942"/>
      </iconSet>
    </cfRule>
  </conditionalFormatting>
  <conditionalFormatting sqref="V928:V931">
    <cfRule type="iconSet" priority="18534">
      <iconSet>
        <cfvo type="percent" val="0"/>
        <cfvo type="num" val="$U$943"/>
        <cfvo type="num" val="$U$942"/>
      </iconSet>
    </cfRule>
  </conditionalFormatting>
  <conditionalFormatting sqref="J928:J930">
    <cfRule type="iconSet" priority="18535">
      <iconSet>
        <cfvo type="percent" val="0"/>
        <cfvo type="num" val="$I$943"/>
        <cfvo type="num" val="$I$942"/>
      </iconSet>
    </cfRule>
  </conditionalFormatting>
  <conditionalFormatting sqref="K928:K930">
    <cfRule type="iconSet" priority="18536">
      <iconSet>
        <cfvo type="percent" val="0"/>
        <cfvo type="num" val="$J$943"/>
        <cfvo type="num" val="$J$942"/>
      </iconSet>
    </cfRule>
  </conditionalFormatting>
  <conditionalFormatting sqref="L928:L930">
    <cfRule type="iconSet" priority="18537">
      <iconSet>
        <cfvo type="percent" val="0"/>
        <cfvo type="num" val="$K$943"/>
        <cfvo type="num" val="$K$942"/>
      </iconSet>
    </cfRule>
  </conditionalFormatting>
  <conditionalFormatting sqref="J931">
    <cfRule type="iconSet" priority="18538">
      <iconSet>
        <cfvo type="percent" val="0"/>
        <cfvo type="num" val="$I$943"/>
        <cfvo type="num" val="$I$942"/>
      </iconSet>
    </cfRule>
  </conditionalFormatting>
  <conditionalFormatting sqref="K931">
    <cfRule type="iconSet" priority="18539">
      <iconSet>
        <cfvo type="percent" val="0"/>
        <cfvo type="num" val="$J$943"/>
        <cfvo type="num" val="$J$942"/>
      </iconSet>
    </cfRule>
  </conditionalFormatting>
  <conditionalFormatting sqref="L931">
    <cfRule type="iconSet" priority="18540">
      <iconSet>
        <cfvo type="percent" val="0"/>
        <cfvo type="num" val="$K$943"/>
        <cfvo type="num" val="$K$942"/>
      </iconSet>
    </cfRule>
  </conditionalFormatting>
  <conditionalFormatting sqref="J920 J922 J924 J926 J928:J931">
    <cfRule type="iconSet" priority="18541">
      <iconSet>
        <cfvo type="percent" val="0"/>
        <cfvo type="num" val="$I$943"/>
        <cfvo type="num" val="$I$942"/>
      </iconSet>
    </cfRule>
  </conditionalFormatting>
  <conditionalFormatting sqref="K920 K922 K924 K926 K928:K931">
    <cfRule type="iconSet" priority="18546">
      <iconSet>
        <cfvo type="percent" val="0"/>
        <cfvo type="num" val="$J$943"/>
        <cfvo type="num" val="$J$942"/>
      </iconSet>
    </cfRule>
  </conditionalFormatting>
  <conditionalFormatting sqref="L920 L922 L924 L926 L928:L931">
    <cfRule type="iconSet" priority="18551">
      <iconSet>
        <cfvo type="percent" val="0"/>
        <cfvo type="num" val="$K$943"/>
        <cfvo type="num" val="$K$942"/>
      </iconSet>
    </cfRule>
  </conditionalFormatting>
  <conditionalFormatting sqref="J922">
    <cfRule type="iconSet" priority="18556">
      <iconSet>
        <cfvo type="percent" val="0"/>
        <cfvo type="num" val="$I$943"/>
        <cfvo type="num" val="$I$942"/>
      </iconSet>
    </cfRule>
  </conditionalFormatting>
  <conditionalFormatting sqref="K922">
    <cfRule type="iconSet" priority="18557">
      <iconSet>
        <cfvo type="percent" val="0"/>
        <cfvo type="num" val="$J$943"/>
        <cfvo type="num" val="$J$942"/>
      </iconSet>
    </cfRule>
  </conditionalFormatting>
  <conditionalFormatting sqref="L922">
    <cfRule type="iconSet" priority="18558">
      <iconSet>
        <cfvo type="percent" val="0"/>
        <cfvo type="num" val="$K$943"/>
        <cfvo type="num" val="$K$942"/>
      </iconSet>
    </cfRule>
  </conditionalFormatting>
  <conditionalFormatting sqref="J920:J931">
    <cfRule type="iconSet" priority="18559">
      <iconSet>
        <cfvo type="percent" val="0"/>
        <cfvo type="num" val="$I$943"/>
        <cfvo type="num" val="$I$942"/>
      </iconSet>
    </cfRule>
  </conditionalFormatting>
  <conditionalFormatting sqref="K920:K931">
    <cfRule type="iconSet" priority="18560">
      <iconSet>
        <cfvo type="percent" val="0"/>
        <cfvo type="num" val="$J$943"/>
        <cfvo type="num" val="$J$942"/>
      </iconSet>
    </cfRule>
  </conditionalFormatting>
  <conditionalFormatting sqref="L920:L931">
    <cfRule type="iconSet" priority="18561">
      <iconSet>
        <cfvo type="percent" val="0"/>
        <cfvo type="num" val="$K$943"/>
        <cfvo type="num" val="$K$942"/>
      </iconSet>
    </cfRule>
  </conditionalFormatting>
  <conditionalFormatting sqref="V920:V931">
    <cfRule type="iconSet" priority="18565">
      <iconSet>
        <cfvo type="percent" val="0"/>
        <cfvo type="num" val="$U$943"/>
        <cfvo type="num" val="$U$942"/>
      </iconSet>
    </cfRule>
  </conditionalFormatting>
  <conditionalFormatting sqref="J869 J871 J873:J879 J881 J883:J887">
    <cfRule type="iconSet" priority="19379">
      <iconSet>
        <cfvo type="percent" val="0"/>
        <cfvo type="num" val="$I$911"/>
        <cfvo type="num" val="$I$910"/>
      </iconSet>
    </cfRule>
  </conditionalFormatting>
  <conditionalFormatting sqref="K869 K871 K873:K879 K881 K883:K887">
    <cfRule type="iconSet" priority="19384">
      <iconSet>
        <cfvo type="percent" val="0"/>
        <cfvo type="num" val="$J$911"/>
        <cfvo type="num" val="$J$910"/>
      </iconSet>
    </cfRule>
  </conditionalFormatting>
  <conditionalFormatting sqref="L869 L871 L873:L879 L881 L883:L887">
    <cfRule type="iconSet" priority="19389">
      <iconSet>
        <cfvo type="percent" val="0"/>
        <cfvo type="num" val="$K$911"/>
        <cfvo type="num" val="$K$910"/>
      </iconSet>
    </cfRule>
  </conditionalFormatting>
  <conditionalFormatting sqref="J868 J870 J872:J888">
    <cfRule type="iconSet" priority="19394">
      <iconSet>
        <cfvo type="percent" val="0"/>
        <cfvo type="num" val="$I$911"/>
        <cfvo type="num" val="$I$910"/>
      </iconSet>
    </cfRule>
  </conditionalFormatting>
  <conditionalFormatting sqref="K868 K870 K872:K888">
    <cfRule type="iconSet" priority="19397">
      <iconSet>
        <cfvo type="percent" val="0"/>
        <cfvo type="num" val="$J$911"/>
        <cfvo type="num" val="$J$910"/>
      </iconSet>
    </cfRule>
  </conditionalFormatting>
  <conditionalFormatting sqref="L868 L870 L872:L888">
    <cfRule type="iconSet" priority="19400">
      <iconSet>
        <cfvo type="percent" val="0"/>
        <cfvo type="num" val="$K$911"/>
        <cfvo type="num" val="$K$910"/>
      </iconSet>
    </cfRule>
  </conditionalFormatting>
  <conditionalFormatting sqref="J868 J870:J888">
    <cfRule type="iconSet" priority="19403">
      <iconSet>
        <cfvo type="percent" val="0"/>
        <cfvo type="num" val="$I$911"/>
        <cfvo type="num" val="$I$910"/>
      </iconSet>
    </cfRule>
  </conditionalFormatting>
  <conditionalFormatting sqref="K868 K870:K888">
    <cfRule type="iconSet" priority="19405">
      <iconSet>
        <cfvo type="percent" val="0"/>
        <cfvo type="num" val="$J$911"/>
        <cfvo type="num" val="$J$910"/>
      </iconSet>
    </cfRule>
  </conditionalFormatting>
  <conditionalFormatting sqref="L868 L870:L888">
    <cfRule type="iconSet" priority="19407">
      <iconSet>
        <cfvo type="percent" val="0"/>
        <cfvo type="num" val="$K$911"/>
        <cfvo type="num" val="$K$910"/>
      </iconSet>
    </cfRule>
  </conditionalFormatting>
  <conditionalFormatting sqref="V868:V888">
    <cfRule type="iconSet" priority="19409">
      <iconSet>
        <cfvo type="percent" val="0"/>
        <cfvo type="num" val="$U$911"/>
        <cfvo type="num" val="$U$910"/>
      </iconSet>
    </cfRule>
  </conditionalFormatting>
  <conditionalFormatting sqref="V868 V870:V888">
    <cfRule type="iconSet" priority="19410">
      <iconSet>
        <cfvo type="percent" val="0"/>
        <cfvo type="num" val="$U$911"/>
        <cfvo type="num" val="$U$910"/>
      </iconSet>
    </cfRule>
  </conditionalFormatting>
  <conditionalFormatting sqref="J871:J882 J888">
    <cfRule type="iconSet" priority="19412">
      <iconSet>
        <cfvo type="percent" val="0"/>
        <cfvo type="num" val="$I$911"/>
        <cfvo type="num" val="$I$910"/>
      </iconSet>
    </cfRule>
  </conditionalFormatting>
  <conditionalFormatting sqref="K871:K882 K888">
    <cfRule type="iconSet" priority="19414">
      <iconSet>
        <cfvo type="percent" val="0"/>
        <cfvo type="num" val="$J$911"/>
        <cfvo type="num" val="$J$910"/>
      </iconSet>
    </cfRule>
  </conditionalFormatting>
  <conditionalFormatting sqref="L871:L882 L888">
    <cfRule type="iconSet" priority="19416">
      <iconSet>
        <cfvo type="percent" val="0"/>
        <cfvo type="num" val="$K$911"/>
        <cfvo type="num" val="$K$910"/>
      </iconSet>
    </cfRule>
  </conditionalFormatting>
  <conditionalFormatting sqref="J873:J879 J881">
    <cfRule type="iconSet" priority="19418">
      <iconSet>
        <cfvo type="percent" val="0"/>
        <cfvo type="num" val="$I$911"/>
        <cfvo type="num" val="$I$910"/>
      </iconSet>
    </cfRule>
  </conditionalFormatting>
  <conditionalFormatting sqref="K873:K879 K881">
    <cfRule type="iconSet" priority="19420">
      <iconSet>
        <cfvo type="percent" val="0"/>
        <cfvo type="num" val="$J$911"/>
        <cfvo type="num" val="$J$910"/>
      </iconSet>
    </cfRule>
  </conditionalFormatting>
  <conditionalFormatting sqref="L873:L879 L881">
    <cfRule type="iconSet" priority="19422">
      <iconSet>
        <cfvo type="percent" val="0"/>
        <cfvo type="num" val="$K$911"/>
        <cfvo type="num" val="$K$910"/>
      </iconSet>
    </cfRule>
  </conditionalFormatting>
  <conditionalFormatting sqref="J868">
    <cfRule type="iconSet" priority="19424">
      <iconSet>
        <cfvo type="percent" val="0"/>
        <cfvo type="num" val="$I$911"/>
        <cfvo type="num" val="$I$910"/>
      </iconSet>
    </cfRule>
  </conditionalFormatting>
  <conditionalFormatting sqref="K868">
    <cfRule type="iconSet" priority="19425">
      <iconSet>
        <cfvo type="percent" val="0"/>
        <cfvo type="num" val="$J$911"/>
        <cfvo type="num" val="$J$910"/>
      </iconSet>
    </cfRule>
  </conditionalFormatting>
  <conditionalFormatting sqref="L868">
    <cfRule type="iconSet" priority="19426">
      <iconSet>
        <cfvo type="percent" val="0"/>
        <cfvo type="num" val="$K$911"/>
        <cfvo type="num" val="$K$910"/>
      </iconSet>
    </cfRule>
  </conditionalFormatting>
  <conditionalFormatting sqref="J869">
    <cfRule type="iconSet" priority="19427">
      <iconSet>
        <cfvo type="percent" val="0"/>
        <cfvo type="num" val="$I$911"/>
        <cfvo type="num" val="$I$910"/>
      </iconSet>
    </cfRule>
  </conditionalFormatting>
  <conditionalFormatting sqref="K869">
    <cfRule type="iconSet" priority="19428">
      <iconSet>
        <cfvo type="percent" val="0"/>
        <cfvo type="num" val="$J$911"/>
        <cfvo type="num" val="$J$910"/>
      </iconSet>
    </cfRule>
  </conditionalFormatting>
  <conditionalFormatting sqref="L869">
    <cfRule type="iconSet" priority="19429">
      <iconSet>
        <cfvo type="percent" val="0"/>
        <cfvo type="num" val="$K$911"/>
        <cfvo type="num" val="$K$910"/>
      </iconSet>
    </cfRule>
  </conditionalFormatting>
  <conditionalFormatting sqref="V869">
    <cfRule type="iconSet" priority="19430">
      <iconSet>
        <cfvo type="percent" val="0"/>
        <cfvo type="num" val="$U$911"/>
        <cfvo type="num" val="$U$910"/>
      </iconSet>
    </cfRule>
  </conditionalFormatting>
  <conditionalFormatting sqref="J870 J872 J880 J882 J888">
    <cfRule type="iconSet" priority="19431">
      <iconSet>
        <cfvo type="percent" val="0"/>
        <cfvo type="num" val="$I$911"/>
        <cfvo type="num" val="$I$910"/>
      </iconSet>
    </cfRule>
  </conditionalFormatting>
  <conditionalFormatting sqref="K870 K872 K880 K882 K888">
    <cfRule type="iconSet" priority="19436">
      <iconSet>
        <cfvo type="percent" val="0"/>
        <cfvo type="num" val="$J$911"/>
        <cfvo type="num" val="$J$910"/>
      </iconSet>
    </cfRule>
  </conditionalFormatting>
  <conditionalFormatting sqref="L870 L872 L880 L882 L888">
    <cfRule type="iconSet" priority="19441">
      <iconSet>
        <cfvo type="percent" val="0"/>
        <cfvo type="num" val="$K$911"/>
        <cfvo type="num" val="$K$910"/>
      </iconSet>
    </cfRule>
  </conditionalFormatting>
  <conditionalFormatting sqref="J871 J873:J879 J881 J883:J887">
    <cfRule type="iconSet" priority="19446">
      <iconSet>
        <cfvo type="percent" val="0"/>
        <cfvo type="num" val="$I$911"/>
        <cfvo type="num" val="$I$910"/>
      </iconSet>
    </cfRule>
  </conditionalFormatting>
  <conditionalFormatting sqref="K871 K873:K879 K881 K883:K887">
    <cfRule type="iconSet" priority="19450">
      <iconSet>
        <cfvo type="percent" val="0"/>
        <cfvo type="num" val="$J$911"/>
        <cfvo type="num" val="$J$910"/>
      </iconSet>
    </cfRule>
  </conditionalFormatting>
  <conditionalFormatting sqref="L871 L873:L879 L881 L883:L887">
    <cfRule type="iconSet" priority="19454">
      <iconSet>
        <cfvo type="percent" val="0"/>
        <cfvo type="num" val="$K$911"/>
        <cfvo type="num" val="$K$910"/>
      </iconSet>
    </cfRule>
  </conditionalFormatting>
  <conditionalFormatting sqref="J871">
    <cfRule type="iconSet" priority="19458">
      <iconSet>
        <cfvo type="percent" val="0"/>
        <cfvo type="num" val="$I$911"/>
        <cfvo type="num" val="$I$910"/>
      </iconSet>
    </cfRule>
  </conditionalFormatting>
  <conditionalFormatting sqref="K871">
    <cfRule type="iconSet" priority="19459">
      <iconSet>
        <cfvo type="percent" val="0"/>
        <cfvo type="num" val="$J$911"/>
        <cfvo type="num" val="$J$910"/>
      </iconSet>
    </cfRule>
  </conditionalFormatting>
  <conditionalFormatting sqref="L871">
    <cfRule type="iconSet" priority="19460">
      <iconSet>
        <cfvo type="percent" val="0"/>
        <cfvo type="num" val="$K$911"/>
        <cfvo type="num" val="$K$910"/>
      </iconSet>
    </cfRule>
  </conditionalFormatting>
  <conditionalFormatting sqref="V871 V873:V879 V881 V883:V887">
    <cfRule type="iconSet" priority="19461">
      <iconSet>
        <cfvo type="percent" val="0"/>
        <cfvo type="num" val="$U$911"/>
        <cfvo type="num" val="$U$910"/>
      </iconSet>
    </cfRule>
  </conditionalFormatting>
  <conditionalFormatting sqref="J884:J886">
    <cfRule type="iconSet" priority="19465">
      <iconSet>
        <cfvo type="percent" val="0"/>
        <cfvo type="num" val="$I$911"/>
        <cfvo type="num" val="$I$910"/>
      </iconSet>
    </cfRule>
  </conditionalFormatting>
  <conditionalFormatting sqref="K884:K886">
    <cfRule type="iconSet" priority="19466">
      <iconSet>
        <cfvo type="percent" val="0"/>
        <cfvo type="num" val="$J$911"/>
        <cfvo type="num" val="$J$910"/>
      </iconSet>
    </cfRule>
  </conditionalFormatting>
  <conditionalFormatting sqref="L884:L886">
    <cfRule type="iconSet" priority="19467">
      <iconSet>
        <cfvo type="percent" val="0"/>
        <cfvo type="num" val="$K$911"/>
        <cfvo type="num" val="$K$910"/>
      </iconSet>
    </cfRule>
  </conditionalFormatting>
  <conditionalFormatting sqref="J870 J872 J880 J882 J884:J886 J888">
    <cfRule type="iconSet" priority="19468">
      <iconSet>
        <cfvo type="percent" val="0"/>
        <cfvo type="num" val="$I$911"/>
        <cfvo type="num" val="$I$910"/>
      </iconSet>
    </cfRule>
  </conditionalFormatting>
  <conditionalFormatting sqref="K870 K872 K880 K882 K884:K886 K888">
    <cfRule type="iconSet" priority="19474">
      <iconSet>
        <cfvo type="percent" val="0"/>
        <cfvo type="num" val="$J$911"/>
        <cfvo type="num" val="$J$910"/>
      </iconSet>
    </cfRule>
  </conditionalFormatting>
  <conditionalFormatting sqref="L870 L872 L880 L882 L884:L886 L888">
    <cfRule type="iconSet" priority="19480">
      <iconSet>
        <cfvo type="percent" val="0"/>
        <cfvo type="num" val="$K$911"/>
        <cfvo type="num" val="$K$910"/>
      </iconSet>
    </cfRule>
  </conditionalFormatting>
  <conditionalFormatting sqref="J871 J873:J879 J881 J883 J887">
    <cfRule type="iconSet" priority="19486">
      <iconSet>
        <cfvo type="percent" val="0"/>
        <cfvo type="num" val="$I$911"/>
        <cfvo type="num" val="$I$910"/>
      </iconSet>
    </cfRule>
  </conditionalFormatting>
  <conditionalFormatting sqref="K871 K873:K879 K881 K883 K887">
    <cfRule type="iconSet" priority="19491">
      <iconSet>
        <cfvo type="percent" val="0"/>
        <cfvo type="num" val="$J$911"/>
        <cfvo type="num" val="$J$910"/>
      </iconSet>
    </cfRule>
  </conditionalFormatting>
  <conditionalFormatting sqref="L871 L873:L879 L881 L883 L887">
    <cfRule type="iconSet" priority="19496">
      <iconSet>
        <cfvo type="percent" val="0"/>
        <cfvo type="num" val="$K$911"/>
        <cfvo type="num" val="$K$910"/>
      </iconSet>
    </cfRule>
  </conditionalFormatting>
  <conditionalFormatting sqref="V871 V873:V879 V881 V883 V887">
    <cfRule type="iconSet" priority="19501">
      <iconSet>
        <cfvo type="percent" val="0"/>
        <cfvo type="num" val="$U$911"/>
        <cfvo type="num" val="$U$910"/>
      </iconSet>
    </cfRule>
  </conditionalFormatting>
  <conditionalFormatting sqref="J870 J872 J874 J876 J878 J880 J882 J884:J886 J888">
    <cfRule type="iconSet" priority="19506">
      <iconSet>
        <cfvo type="percent" val="0"/>
        <cfvo type="num" val="$I$911"/>
        <cfvo type="num" val="$I$910"/>
      </iconSet>
    </cfRule>
  </conditionalFormatting>
  <conditionalFormatting sqref="K870 K872 K874 K876 K878 K880 K882 K884:K886 K888">
    <cfRule type="iconSet" priority="19515">
      <iconSet>
        <cfvo type="percent" val="0"/>
        <cfvo type="num" val="$J$911"/>
        <cfvo type="num" val="$J$910"/>
      </iconSet>
    </cfRule>
  </conditionalFormatting>
  <conditionalFormatting sqref="L870 L872 L874 L876 L878 L880 L882 L884:L886 L888">
    <cfRule type="iconSet" priority="19524">
      <iconSet>
        <cfvo type="percent" val="0"/>
        <cfvo type="num" val="$K$911"/>
        <cfvo type="num" val="$K$910"/>
      </iconSet>
    </cfRule>
  </conditionalFormatting>
  <conditionalFormatting sqref="J871 J873 J875 J877 J879 J881 J883 J887">
    <cfRule type="iconSet" priority="19533">
      <iconSet>
        <cfvo type="percent" val="0"/>
        <cfvo type="num" val="$I$911"/>
        <cfvo type="num" val="$I$910"/>
      </iconSet>
    </cfRule>
  </conditionalFormatting>
  <conditionalFormatting sqref="K871 K873 K875 K877 K879 K881 K883 K887">
    <cfRule type="iconSet" priority="19541">
      <iconSet>
        <cfvo type="percent" val="0"/>
        <cfvo type="num" val="$J$911"/>
        <cfvo type="num" val="$J$910"/>
      </iconSet>
    </cfRule>
  </conditionalFormatting>
  <conditionalFormatting sqref="L871 L873 L875 L877 L879 L881 L883 L887">
    <cfRule type="iconSet" priority="19549">
      <iconSet>
        <cfvo type="percent" val="0"/>
        <cfvo type="num" val="$K$911"/>
        <cfvo type="num" val="$K$910"/>
      </iconSet>
    </cfRule>
  </conditionalFormatting>
  <conditionalFormatting sqref="V871 V873 V875 V877 V879 V881 V883 V887">
    <cfRule type="iconSet" priority="19557">
      <iconSet>
        <cfvo type="percent" val="0"/>
        <cfvo type="num" val="$U$911"/>
        <cfvo type="num" val="$U$910"/>
      </iconSet>
    </cfRule>
  </conditionalFormatting>
  <conditionalFormatting sqref="J870 J872 J874 J876 J878 J880 J882 J884 J886 J888">
    <cfRule type="iconSet" priority="19565">
      <iconSet>
        <cfvo type="percent" val="0"/>
        <cfvo type="num" val="$I$911"/>
        <cfvo type="num" val="$I$910"/>
      </iconSet>
    </cfRule>
  </conditionalFormatting>
  <conditionalFormatting sqref="K870 K872 K874 K876 K878 K880 K882 K884 K886 K888">
    <cfRule type="iconSet" priority="19575">
      <iconSet>
        <cfvo type="percent" val="0"/>
        <cfvo type="num" val="$J$911"/>
        <cfvo type="num" val="$J$910"/>
      </iconSet>
    </cfRule>
  </conditionalFormatting>
  <conditionalFormatting sqref="L870 L872 L874 L876 L878 L880 L882 L884 L886 L888">
    <cfRule type="iconSet" priority="19585">
      <iconSet>
        <cfvo type="percent" val="0"/>
        <cfvo type="num" val="$K$911"/>
        <cfvo type="num" val="$K$910"/>
      </iconSet>
    </cfRule>
  </conditionalFormatting>
  <conditionalFormatting sqref="J871 J873 J875 J877 J879 J881 J883 J885 J887">
    <cfRule type="iconSet" priority="19595">
      <iconSet>
        <cfvo type="percent" val="0"/>
        <cfvo type="num" val="$I$911"/>
        <cfvo type="num" val="$I$910"/>
      </iconSet>
    </cfRule>
  </conditionalFormatting>
  <conditionalFormatting sqref="K871 K873 K875 K877 K879 K881 K883 K885 K887">
    <cfRule type="iconSet" priority="19604">
      <iconSet>
        <cfvo type="percent" val="0"/>
        <cfvo type="num" val="$J$911"/>
        <cfvo type="num" val="$J$910"/>
      </iconSet>
    </cfRule>
  </conditionalFormatting>
  <conditionalFormatting sqref="L871 L873 L875 L877 L879 L881 L883 L885 L887">
    <cfRule type="iconSet" priority="19613">
      <iconSet>
        <cfvo type="percent" val="0"/>
        <cfvo type="num" val="$K$911"/>
        <cfvo type="num" val="$K$910"/>
      </iconSet>
    </cfRule>
  </conditionalFormatting>
  <conditionalFormatting sqref="V871 V873 V875 V877 V879 V881 V883 V885 V887">
    <cfRule type="iconSet" priority="19622">
      <iconSet>
        <cfvo type="percent" val="0"/>
        <cfvo type="num" val="$U$911"/>
        <cfvo type="num" val="$U$910"/>
      </iconSet>
    </cfRule>
  </conditionalFormatting>
  <conditionalFormatting sqref="V897:V900">
    <cfRule type="iconSet" priority="19631">
      <iconSet>
        <cfvo type="percent" val="0"/>
        <cfvo type="num" val="$U$911"/>
        <cfvo type="num" val="$U$910"/>
      </iconSet>
    </cfRule>
  </conditionalFormatting>
  <conditionalFormatting sqref="J897:J899">
    <cfRule type="iconSet" priority="19632">
      <iconSet>
        <cfvo type="percent" val="0"/>
        <cfvo type="num" val="$I$911"/>
        <cfvo type="num" val="$I$910"/>
      </iconSet>
    </cfRule>
  </conditionalFormatting>
  <conditionalFormatting sqref="K897:K899">
    <cfRule type="iconSet" priority="19633">
      <iconSet>
        <cfvo type="percent" val="0"/>
        <cfvo type="num" val="$J$911"/>
        <cfvo type="num" val="$J$910"/>
      </iconSet>
    </cfRule>
  </conditionalFormatting>
  <conditionalFormatting sqref="L897:L899">
    <cfRule type="iconSet" priority="19634">
      <iconSet>
        <cfvo type="percent" val="0"/>
        <cfvo type="num" val="$K$911"/>
        <cfvo type="num" val="$K$910"/>
      </iconSet>
    </cfRule>
  </conditionalFormatting>
  <conditionalFormatting sqref="J900">
    <cfRule type="iconSet" priority="19635">
      <iconSet>
        <cfvo type="percent" val="0"/>
        <cfvo type="num" val="$I$911"/>
        <cfvo type="num" val="$I$910"/>
      </iconSet>
    </cfRule>
  </conditionalFormatting>
  <conditionalFormatting sqref="K900">
    <cfRule type="iconSet" priority="19636">
      <iconSet>
        <cfvo type="percent" val="0"/>
        <cfvo type="num" val="$J$911"/>
        <cfvo type="num" val="$J$910"/>
      </iconSet>
    </cfRule>
  </conditionalFormatting>
  <conditionalFormatting sqref="L900">
    <cfRule type="iconSet" priority="19637">
      <iconSet>
        <cfvo type="percent" val="0"/>
        <cfvo type="num" val="$K$911"/>
        <cfvo type="num" val="$K$910"/>
      </iconSet>
    </cfRule>
  </conditionalFormatting>
  <conditionalFormatting sqref="J889 J891 J893 J895 J897:J900">
    <cfRule type="iconSet" priority="19638">
      <iconSet>
        <cfvo type="percent" val="0"/>
        <cfvo type="num" val="$I$911"/>
        <cfvo type="num" val="$I$910"/>
      </iconSet>
    </cfRule>
  </conditionalFormatting>
  <conditionalFormatting sqref="K889 K891 K893 K895 K897:K900">
    <cfRule type="iconSet" priority="19643">
      <iconSet>
        <cfvo type="percent" val="0"/>
        <cfvo type="num" val="$J$911"/>
        <cfvo type="num" val="$J$910"/>
      </iconSet>
    </cfRule>
  </conditionalFormatting>
  <conditionalFormatting sqref="L889 L891 L893 L895 L897:L900">
    <cfRule type="iconSet" priority="19648">
      <iconSet>
        <cfvo type="percent" val="0"/>
        <cfvo type="num" val="$K$911"/>
        <cfvo type="num" val="$K$910"/>
      </iconSet>
    </cfRule>
  </conditionalFormatting>
  <conditionalFormatting sqref="J891">
    <cfRule type="iconSet" priority="19653">
      <iconSet>
        <cfvo type="percent" val="0"/>
        <cfvo type="num" val="$I$911"/>
        <cfvo type="num" val="$I$910"/>
      </iconSet>
    </cfRule>
  </conditionalFormatting>
  <conditionalFormatting sqref="K891">
    <cfRule type="iconSet" priority="19654">
      <iconSet>
        <cfvo type="percent" val="0"/>
        <cfvo type="num" val="$J$911"/>
        <cfvo type="num" val="$J$910"/>
      </iconSet>
    </cfRule>
  </conditionalFormatting>
  <conditionalFormatting sqref="L891">
    <cfRule type="iconSet" priority="19655">
      <iconSet>
        <cfvo type="percent" val="0"/>
        <cfvo type="num" val="$K$911"/>
        <cfvo type="num" val="$K$910"/>
      </iconSet>
    </cfRule>
  </conditionalFormatting>
  <conditionalFormatting sqref="J889:J900">
    <cfRule type="iconSet" priority="19656">
      <iconSet>
        <cfvo type="percent" val="0"/>
        <cfvo type="num" val="$I$911"/>
        <cfvo type="num" val="$I$910"/>
      </iconSet>
    </cfRule>
  </conditionalFormatting>
  <conditionalFormatting sqref="K889:K900">
    <cfRule type="iconSet" priority="19657">
      <iconSet>
        <cfvo type="percent" val="0"/>
        <cfvo type="num" val="$J$911"/>
        <cfvo type="num" val="$J$910"/>
      </iconSet>
    </cfRule>
  </conditionalFormatting>
  <conditionalFormatting sqref="L889:L900">
    <cfRule type="iconSet" priority="19658">
      <iconSet>
        <cfvo type="percent" val="0"/>
        <cfvo type="num" val="$K$911"/>
        <cfvo type="num" val="$K$910"/>
      </iconSet>
    </cfRule>
  </conditionalFormatting>
  <conditionalFormatting sqref="V889:V900">
    <cfRule type="iconSet" priority="19662">
      <iconSet>
        <cfvo type="percent" val="0"/>
        <cfvo type="num" val="$U$911"/>
        <cfvo type="num" val="$U$910"/>
      </iconSet>
    </cfRule>
  </conditionalFormatting>
  <conditionalFormatting sqref="J835">
    <cfRule type="iconSet" priority="1333">
      <iconSet>
        <cfvo type="percent" val="0"/>
        <cfvo type="num" val="$I$911"/>
        <cfvo type="num" val="$I$910"/>
      </iconSet>
    </cfRule>
  </conditionalFormatting>
  <conditionalFormatting sqref="K835">
    <cfRule type="iconSet" priority="1332">
      <iconSet>
        <cfvo type="percent" val="0"/>
        <cfvo type="num" val="$J$911"/>
        <cfvo type="num" val="$J$910"/>
      </iconSet>
    </cfRule>
  </conditionalFormatting>
  <conditionalFormatting sqref="L835">
    <cfRule type="iconSet" priority="1331">
      <iconSet>
        <cfvo type="percent" val="0"/>
        <cfvo type="num" val="$K$911"/>
        <cfvo type="num" val="$K$910"/>
      </iconSet>
    </cfRule>
  </conditionalFormatting>
  <conditionalFormatting sqref="J835">
    <cfRule type="iconSet" priority="1330">
      <iconSet>
        <cfvo type="percent" val="0"/>
        <cfvo type="num" val="$I$911"/>
        <cfvo type="num" val="$I$910"/>
      </iconSet>
    </cfRule>
  </conditionalFormatting>
  <conditionalFormatting sqref="K835">
    <cfRule type="iconSet" priority="1329">
      <iconSet>
        <cfvo type="percent" val="0"/>
        <cfvo type="num" val="$J$911"/>
        <cfvo type="num" val="$J$910"/>
      </iconSet>
    </cfRule>
  </conditionalFormatting>
  <conditionalFormatting sqref="L835">
    <cfRule type="iconSet" priority="1328">
      <iconSet>
        <cfvo type="percent" val="0"/>
        <cfvo type="num" val="$K$911"/>
        <cfvo type="num" val="$K$910"/>
      </iconSet>
    </cfRule>
  </conditionalFormatting>
  <conditionalFormatting sqref="V835">
    <cfRule type="iconSet" priority="1327">
      <iconSet>
        <cfvo type="percent" val="0"/>
        <cfvo type="num" val="$U$911"/>
        <cfvo type="num" val="$U$910"/>
      </iconSet>
    </cfRule>
  </conditionalFormatting>
  <conditionalFormatting sqref="V835">
    <cfRule type="iconSet" priority="1326">
      <iconSet>
        <cfvo type="percent" val="0"/>
        <cfvo type="num" val="$U$911"/>
        <cfvo type="num" val="$U$910"/>
      </iconSet>
    </cfRule>
  </conditionalFormatting>
  <conditionalFormatting sqref="J835">
    <cfRule type="iconSet" priority="1325">
      <iconSet>
        <cfvo type="percent" val="0"/>
        <cfvo type="num" val="$I$911"/>
        <cfvo type="num" val="$I$910"/>
      </iconSet>
    </cfRule>
  </conditionalFormatting>
  <conditionalFormatting sqref="K835">
    <cfRule type="iconSet" priority="1324">
      <iconSet>
        <cfvo type="percent" val="0"/>
        <cfvo type="num" val="$J$911"/>
        <cfvo type="num" val="$J$910"/>
      </iconSet>
    </cfRule>
  </conditionalFormatting>
  <conditionalFormatting sqref="L835">
    <cfRule type="iconSet" priority="1323">
      <iconSet>
        <cfvo type="percent" val="0"/>
        <cfvo type="num" val="$K$911"/>
        <cfvo type="num" val="$K$910"/>
      </iconSet>
    </cfRule>
  </conditionalFormatting>
  <conditionalFormatting sqref="J836 J838 J840:J846 J848 J850:J854">
    <cfRule type="iconSet" priority="1322">
      <iconSet>
        <cfvo type="percent" val="0"/>
        <cfvo type="num" val="$I$911"/>
        <cfvo type="num" val="$I$910"/>
      </iconSet>
    </cfRule>
  </conditionalFormatting>
  <conditionalFormatting sqref="K836 K838 K840:K846 K848 K850:K854">
    <cfRule type="iconSet" priority="1321">
      <iconSet>
        <cfvo type="percent" val="0"/>
        <cfvo type="num" val="$J$911"/>
        <cfvo type="num" val="$J$910"/>
      </iconSet>
    </cfRule>
  </conditionalFormatting>
  <conditionalFormatting sqref="L836 L838 L840:L846 L848 L850:L854">
    <cfRule type="iconSet" priority="1320">
      <iconSet>
        <cfvo type="percent" val="0"/>
        <cfvo type="num" val="$K$911"/>
        <cfvo type="num" val="$K$910"/>
      </iconSet>
    </cfRule>
  </conditionalFormatting>
  <conditionalFormatting sqref="J835 J837 J839:J855">
    <cfRule type="iconSet" priority="1319">
      <iconSet>
        <cfvo type="percent" val="0"/>
        <cfvo type="num" val="$I$911"/>
        <cfvo type="num" val="$I$910"/>
      </iconSet>
    </cfRule>
  </conditionalFormatting>
  <conditionalFormatting sqref="K835 K837 K839:K855">
    <cfRule type="iconSet" priority="1318">
      <iconSet>
        <cfvo type="percent" val="0"/>
        <cfvo type="num" val="$J$911"/>
        <cfvo type="num" val="$J$910"/>
      </iconSet>
    </cfRule>
  </conditionalFormatting>
  <conditionalFormatting sqref="L835 L837 L839:L855">
    <cfRule type="iconSet" priority="1317">
      <iconSet>
        <cfvo type="percent" val="0"/>
        <cfvo type="num" val="$K$911"/>
        <cfvo type="num" val="$K$910"/>
      </iconSet>
    </cfRule>
  </conditionalFormatting>
  <conditionalFormatting sqref="J835 J837:J855">
    <cfRule type="iconSet" priority="1316">
      <iconSet>
        <cfvo type="percent" val="0"/>
        <cfvo type="num" val="$I$911"/>
        <cfvo type="num" val="$I$910"/>
      </iconSet>
    </cfRule>
  </conditionalFormatting>
  <conditionalFormatting sqref="K835 K837:K855">
    <cfRule type="iconSet" priority="1315">
      <iconSet>
        <cfvo type="percent" val="0"/>
        <cfvo type="num" val="$J$911"/>
        <cfvo type="num" val="$J$910"/>
      </iconSet>
    </cfRule>
  </conditionalFormatting>
  <conditionalFormatting sqref="L835 L837:L855">
    <cfRule type="iconSet" priority="1314">
      <iconSet>
        <cfvo type="percent" val="0"/>
        <cfvo type="num" val="$K$911"/>
        <cfvo type="num" val="$K$910"/>
      </iconSet>
    </cfRule>
  </conditionalFormatting>
  <conditionalFormatting sqref="V835:V855">
    <cfRule type="iconSet" priority="1313">
      <iconSet>
        <cfvo type="percent" val="0"/>
        <cfvo type="num" val="$U$911"/>
        <cfvo type="num" val="$U$910"/>
      </iconSet>
    </cfRule>
  </conditionalFormatting>
  <conditionalFormatting sqref="V835 V837:V855">
    <cfRule type="iconSet" priority="1312">
      <iconSet>
        <cfvo type="percent" val="0"/>
        <cfvo type="num" val="$U$911"/>
        <cfvo type="num" val="$U$910"/>
      </iconSet>
    </cfRule>
  </conditionalFormatting>
  <conditionalFormatting sqref="J838:J849 J855">
    <cfRule type="iconSet" priority="1311">
      <iconSet>
        <cfvo type="percent" val="0"/>
        <cfvo type="num" val="$I$911"/>
        <cfvo type="num" val="$I$910"/>
      </iconSet>
    </cfRule>
  </conditionalFormatting>
  <conditionalFormatting sqref="K838:K849 K855">
    <cfRule type="iconSet" priority="1310">
      <iconSet>
        <cfvo type="percent" val="0"/>
        <cfvo type="num" val="$J$911"/>
        <cfvo type="num" val="$J$910"/>
      </iconSet>
    </cfRule>
  </conditionalFormatting>
  <conditionalFormatting sqref="L838:L849 L855">
    <cfRule type="iconSet" priority="1309">
      <iconSet>
        <cfvo type="percent" val="0"/>
        <cfvo type="num" val="$K$911"/>
        <cfvo type="num" val="$K$910"/>
      </iconSet>
    </cfRule>
  </conditionalFormatting>
  <conditionalFormatting sqref="J840:J846 J848">
    <cfRule type="iconSet" priority="1308">
      <iconSet>
        <cfvo type="percent" val="0"/>
        <cfvo type="num" val="$I$911"/>
        <cfvo type="num" val="$I$910"/>
      </iconSet>
    </cfRule>
  </conditionalFormatting>
  <conditionalFormatting sqref="K840:K846 K848">
    <cfRule type="iconSet" priority="1307">
      <iconSet>
        <cfvo type="percent" val="0"/>
        <cfvo type="num" val="$J$911"/>
        <cfvo type="num" val="$J$910"/>
      </iconSet>
    </cfRule>
  </conditionalFormatting>
  <conditionalFormatting sqref="L840:L846 L848">
    <cfRule type="iconSet" priority="1306">
      <iconSet>
        <cfvo type="percent" val="0"/>
        <cfvo type="num" val="$K$911"/>
        <cfvo type="num" val="$K$910"/>
      </iconSet>
    </cfRule>
  </conditionalFormatting>
  <conditionalFormatting sqref="J835">
    <cfRule type="iconSet" priority="1305">
      <iconSet>
        <cfvo type="percent" val="0"/>
        <cfvo type="num" val="$I$911"/>
        <cfvo type="num" val="$I$910"/>
      </iconSet>
    </cfRule>
  </conditionalFormatting>
  <conditionalFormatting sqref="K835">
    <cfRule type="iconSet" priority="1304">
      <iconSet>
        <cfvo type="percent" val="0"/>
        <cfvo type="num" val="$J$911"/>
        <cfvo type="num" val="$J$910"/>
      </iconSet>
    </cfRule>
  </conditionalFormatting>
  <conditionalFormatting sqref="L835">
    <cfRule type="iconSet" priority="1303">
      <iconSet>
        <cfvo type="percent" val="0"/>
        <cfvo type="num" val="$K$911"/>
        <cfvo type="num" val="$K$910"/>
      </iconSet>
    </cfRule>
  </conditionalFormatting>
  <conditionalFormatting sqref="J836">
    <cfRule type="iconSet" priority="1302">
      <iconSet>
        <cfvo type="percent" val="0"/>
        <cfvo type="num" val="$I$911"/>
        <cfvo type="num" val="$I$910"/>
      </iconSet>
    </cfRule>
  </conditionalFormatting>
  <conditionalFormatting sqref="K836">
    <cfRule type="iconSet" priority="1301">
      <iconSet>
        <cfvo type="percent" val="0"/>
        <cfvo type="num" val="$J$911"/>
        <cfvo type="num" val="$J$910"/>
      </iconSet>
    </cfRule>
  </conditionalFormatting>
  <conditionalFormatting sqref="L836">
    <cfRule type="iconSet" priority="1300">
      <iconSet>
        <cfvo type="percent" val="0"/>
        <cfvo type="num" val="$K$911"/>
        <cfvo type="num" val="$K$910"/>
      </iconSet>
    </cfRule>
  </conditionalFormatting>
  <conditionalFormatting sqref="V836">
    <cfRule type="iconSet" priority="1299">
      <iconSet>
        <cfvo type="percent" val="0"/>
        <cfvo type="num" val="$U$911"/>
        <cfvo type="num" val="$U$910"/>
      </iconSet>
    </cfRule>
  </conditionalFormatting>
  <conditionalFormatting sqref="J837 J839 J847 J849 J855">
    <cfRule type="iconSet" priority="1298">
      <iconSet>
        <cfvo type="percent" val="0"/>
        <cfvo type="num" val="$I$911"/>
        <cfvo type="num" val="$I$910"/>
      </iconSet>
    </cfRule>
  </conditionalFormatting>
  <conditionalFormatting sqref="K837 K839 K847 K849 K855">
    <cfRule type="iconSet" priority="1297">
      <iconSet>
        <cfvo type="percent" val="0"/>
        <cfvo type="num" val="$J$911"/>
        <cfvo type="num" val="$J$910"/>
      </iconSet>
    </cfRule>
  </conditionalFormatting>
  <conditionalFormatting sqref="L837 L839 L847 L849 L855">
    <cfRule type="iconSet" priority="1296">
      <iconSet>
        <cfvo type="percent" val="0"/>
        <cfvo type="num" val="$K$911"/>
        <cfvo type="num" val="$K$910"/>
      </iconSet>
    </cfRule>
  </conditionalFormatting>
  <conditionalFormatting sqref="J838 J840:J846 J848 J850:J854">
    <cfRule type="iconSet" priority="1295">
      <iconSet>
        <cfvo type="percent" val="0"/>
        <cfvo type="num" val="$I$911"/>
        <cfvo type="num" val="$I$910"/>
      </iconSet>
    </cfRule>
  </conditionalFormatting>
  <conditionalFormatting sqref="K838 K840:K846 K848 K850:K854">
    <cfRule type="iconSet" priority="1294">
      <iconSet>
        <cfvo type="percent" val="0"/>
        <cfvo type="num" val="$J$911"/>
        <cfvo type="num" val="$J$910"/>
      </iconSet>
    </cfRule>
  </conditionalFormatting>
  <conditionalFormatting sqref="L838 L840:L846 L848 L850:L854">
    <cfRule type="iconSet" priority="1293">
      <iconSet>
        <cfvo type="percent" val="0"/>
        <cfvo type="num" val="$K$911"/>
        <cfvo type="num" val="$K$910"/>
      </iconSet>
    </cfRule>
  </conditionalFormatting>
  <conditionalFormatting sqref="J838">
    <cfRule type="iconSet" priority="1292">
      <iconSet>
        <cfvo type="percent" val="0"/>
        <cfvo type="num" val="$I$911"/>
        <cfvo type="num" val="$I$910"/>
      </iconSet>
    </cfRule>
  </conditionalFormatting>
  <conditionalFormatting sqref="K838">
    <cfRule type="iconSet" priority="1291">
      <iconSet>
        <cfvo type="percent" val="0"/>
        <cfvo type="num" val="$J$911"/>
        <cfvo type="num" val="$J$910"/>
      </iconSet>
    </cfRule>
  </conditionalFormatting>
  <conditionalFormatting sqref="L838">
    <cfRule type="iconSet" priority="1290">
      <iconSet>
        <cfvo type="percent" val="0"/>
        <cfvo type="num" val="$K$911"/>
        <cfvo type="num" val="$K$910"/>
      </iconSet>
    </cfRule>
  </conditionalFormatting>
  <conditionalFormatting sqref="V838 V840:V846 V848 V850:V854">
    <cfRule type="iconSet" priority="1289">
      <iconSet>
        <cfvo type="percent" val="0"/>
        <cfvo type="num" val="$U$911"/>
        <cfvo type="num" val="$U$910"/>
      </iconSet>
    </cfRule>
  </conditionalFormatting>
  <conditionalFormatting sqref="J851:J853">
    <cfRule type="iconSet" priority="1288">
      <iconSet>
        <cfvo type="percent" val="0"/>
        <cfvo type="num" val="$I$911"/>
        <cfvo type="num" val="$I$910"/>
      </iconSet>
    </cfRule>
  </conditionalFormatting>
  <conditionalFormatting sqref="K851:K853">
    <cfRule type="iconSet" priority="1287">
      <iconSet>
        <cfvo type="percent" val="0"/>
        <cfvo type="num" val="$J$911"/>
        <cfvo type="num" val="$J$910"/>
      </iconSet>
    </cfRule>
  </conditionalFormatting>
  <conditionalFormatting sqref="L851:L853">
    <cfRule type="iconSet" priority="1286">
      <iconSet>
        <cfvo type="percent" val="0"/>
        <cfvo type="num" val="$K$911"/>
        <cfvo type="num" val="$K$910"/>
      </iconSet>
    </cfRule>
  </conditionalFormatting>
  <conditionalFormatting sqref="J837 J839 J847 J849 J851:J853 J855">
    <cfRule type="iconSet" priority="1285">
      <iconSet>
        <cfvo type="percent" val="0"/>
        <cfvo type="num" val="$I$911"/>
        <cfvo type="num" val="$I$910"/>
      </iconSet>
    </cfRule>
  </conditionalFormatting>
  <conditionalFormatting sqref="K837 K839 K847 K849 K851:K853 K855">
    <cfRule type="iconSet" priority="1284">
      <iconSet>
        <cfvo type="percent" val="0"/>
        <cfvo type="num" val="$J$911"/>
        <cfvo type="num" val="$J$910"/>
      </iconSet>
    </cfRule>
  </conditionalFormatting>
  <conditionalFormatting sqref="L837 L839 L847 L849 L851:L853 L855">
    <cfRule type="iconSet" priority="1283">
      <iconSet>
        <cfvo type="percent" val="0"/>
        <cfvo type="num" val="$K$911"/>
        <cfvo type="num" val="$K$910"/>
      </iconSet>
    </cfRule>
  </conditionalFormatting>
  <conditionalFormatting sqref="J838 J840:J846 J848 J850 J854">
    <cfRule type="iconSet" priority="1282">
      <iconSet>
        <cfvo type="percent" val="0"/>
        <cfvo type="num" val="$I$911"/>
        <cfvo type="num" val="$I$910"/>
      </iconSet>
    </cfRule>
  </conditionalFormatting>
  <conditionalFormatting sqref="K838 K840:K846 K848 K850 K854">
    <cfRule type="iconSet" priority="1281">
      <iconSet>
        <cfvo type="percent" val="0"/>
        <cfvo type="num" val="$J$911"/>
        <cfvo type="num" val="$J$910"/>
      </iconSet>
    </cfRule>
  </conditionalFormatting>
  <conditionalFormatting sqref="L838 L840:L846 L848 L850 L854">
    <cfRule type="iconSet" priority="1280">
      <iconSet>
        <cfvo type="percent" val="0"/>
        <cfvo type="num" val="$K$911"/>
        <cfvo type="num" val="$K$910"/>
      </iconSet>
    </cfRule>
  </conditionalFormatting>
  <conditionalFormatting sqref="V838 V840:V846 V848 V850 V854">
    <cfRule type="iconSet" priority="1279">
      <iconSet>
        <cfvo type="percent" val="0"/>
        <cfvo type="num" val="$U$911"/>
        <cfvo type="num" val="$U$910"/>
      </iconSet>
    </cfRule>
  </conditionalFormatting>
  <conditionalFormatting sqref="J837 J839 J841 J843 J845 J847 J849 J851:J853 J855">
    <cfRule type="iconSet" priority="1278">
      <iconSet>
        <cfvo type="percent" val="0"/>
        <cfvo type="num" val="$I$911"/>
        <cfvo type="num" val="$I$910"/>
      </iconSet>
    </cfRule>
  </conditionalFormatting>
  <conditionalFormatting sqref="K837 K839 K841 K843 K845 K847 K849 K851:K853 K855">
    <cfRule type="iconSet" priority="1277">
      <iconSet>
        <cfvo type="percent" val="0"/>
        <cfvo type="num" val="$J$911"/>
        <cfvo type="num" val="$J$910"/>
      </iconSet>
    </cfRule>
  </conditionalFormatting>
  <conditionalFormatting sqref="L837 L839 L841 L843 L845 L847 L849 L851:L853 L855">
    <cfRule type="iconSet" priority="1276">
      <iconSet>
        <cfvo type="percent" val="0"/>
        <cfvo type="num" val="$K$911"/>
        <cfvo type="num" val="$K$910"/>
      </iconSet>
    </cfRule>
  </conditionalFormatting>
  <conditionalFormatting sqref="J838 J840 J842 J844 J846 J848 J850 J854">
    <cfRule type="iconSet" priority="1275">
      <iconSet>
        <cfvo type="percent" val="0"/>
        <cfvo type="num" val="$I$911"/>
        <cfvo type="num" val="$I$910"/>
      </iconSet>
    </cfRule>
  </conditionalFormatting>
  <conditionalFormatting sqref="K838 K840 K842 K844 K846 K848 K850 K854">
    <cfRule type="iconSet" priority="1274">
      <iconSet>
        <cfvo type="percent" val="0"/>
        <cfvo type="num" val="$J$911"/>
        <cfvo type="num" val="$J$910"/>
      </iconSet>
    </cfRule>
  </conditionalFormatting>
  <conditionalFormatting sqref="L838 L840 L842 L844 L846 L848 L850 L854">
    <cfRule type="iconSet" priority="1273">
      <iconSet>
        <cfvo type="percent" val="0"/>
        <cfvo type="num" val="$K$911"/>
        <cfvo type="num" val="$K$910"/>
      </iconSet>
    </cfRule>
  </conditionalFormatting>
  <conditionalFormatting sqref="V838 V840 V842 V844 V846 V848 V850 V854">
    <cfRule type="iconSet" priority="1272">
      <iconSet>
        <cfvo type="percent" val="0"/>
        <cfvo type="num" val="$U$911"/>
        <cfvo type="num" val="$U$910"/>
      </iconSet>
    </cfRule>
  </conditionalFormatting>
  <conditionalFormatting sqref="J837 J839 J841 J843 J845 J847 J849 J851 J853 J855">
    <cfRule type="iconSet" priority="1271">
      <iconSet>
        <cfvo type="percent" val="0"/>
        <cfvo type="num" val="$I$911"/>
        <cfvo type="num" val="$I$910"/>
      </iconSet>
    </cfRule>
  </conditionalFormatting>
  <conditionalFormatting sqref="K837 K839 K841 K843 K845 K847 K849 K851 K853 K855">
    <cfRule type="iconSet" priority="1270">
      <iconSet>
        <cfvo type="percent" val="0"/>
        <cfvo type="num" val="$J$911"/>
        <cfvo type="num" val="$J$910"/>
      </iconSet>
    </cfRule>
  </conditionalFormatting>
  <conditionalFormatting sqref="L837 L839 L841 L843 L845 L847 L849 L851 L853 L855">
    <cfRule type="iconSet" priority="1269">
      <iconSet>
        <cfvo type="percent" val="0"/>
        <cfvo type="num" val="$K$911"/>
        <cfvo type="num" val="$K$910"/>
      </iconSet>
    </cfRule>
  </conditionalFormatting>
  <conditionalFormatting sqref="J838 J840 J842 J844 J846 J848 J850 J852 J854">
    <cfRule type="iconSet" priority="1268">
      <iconSet>
        <cfvo type="percent" val="0"/>
        <cfvo type="num" val="$I$911"/>
        <cfvo type="num" val="$I$910"/>
      </iconSet>
    </cfRule>
  </conditionalFormatting>
  <conditionalFormatting sqref="K838 K840 K842 K844 K846 K848 K850 K852 K854">
    <cfRule type="iconSet" priority="1267">
      <iconSet>
        <cfvo type="percent" val="0"/>
        <cfvo type="num" val="$J$911"/>
        <cfvo type="num" val="$J$910"/>
      </iconSet>
    </cfRule>
  </conditionalFormatting>
  <conditionalFormatting sqref="L838 L840 L842 L844 L846 L848 L850 L852 L854">
    <cfRule type="iconSet" priority="1266">
      <iconSet>
        <cfvo type="percent" val="0"/>
        <cfvo type="num" val="$K$911"/>
        <cfvo type="num" val="$K$910"/>
      </iconSet>
    </cfRule>
  </conditionalFormatting>
  <conditionalFormatting sqref="V838 V840 V842 V844 V846 V848 V850 V852 V854">
    <cfRule type="iconSet" priority="1265">
      <iconSet>
        <cfvo type="percent" val="0"/>
        <cfvo type="num" val="$U$911"/>
        <cfvo type="num" val="$U$910"/>
      </iconSet>
    </cfRule>
  </conditionalFormatting>
  <conditionalFormatting sqref="V864:V867">
    <cfRule type="iconSet" priority="1264">
      <iconSet>
        <cfvo type="percent" val="0"/>
        <cfvo type="num" val="$U$911"/>
        <cfvo type="num" val="$U$910"/>
      </iconSet>
    </cfRule>
  </conditionalFormatting>
  <conditionalFormatting sqref="J864:J866">
    <cfRule type="iconSet" priority="1263">
      <iconSet>
        <cfvo type="percent" val="0"/>
        <cfvo type="num" val="$I$911"/>
        <cfvo type="num" val="$I$910"/>
      </iconSet>
    </cfRule>
  </conditionalFormatting>
  <conditionalFormatting sqref="K864:K866">
    <cfRule type="iconSet" priority="1262">
      <iconSet>
        <cfvo type="percent" val="0"/>
        <cfvo type="num" val="$J$911"/>
        <cfvo type="num" val="$J$910"/>
      </iconSet>
    </cfRule>
  </conditionalFormatting>
  <conditionalFormatting sqref="L864:L866">
    <cfRule type="iconSet" priority="1261">
      <iconSet>
        <cfvo type="percent" val="0"/>
        <cfvo type="num" val="$K$911"/>
        <cfvo type="num" val="$K$910"/>
      </iconSet>
    </cfRule>
  </conditionalFormatting>
  <conditionalFormatting sqref="J867">
    <cfRule type="iconSet" priority="1260">
      <iconSet>
        <cfvo type="percent" val="0"/>
        <cfvo type="num" val="$I$911"/>
        <cfvo type="num" val="$I$910"/>
      </iconSet>
    </cfRule>
  </conditionalFormatting>
  <conditionalFormatting sqref="K867">
    <cfRule type="iconSet" priority="1259">
      <iconSet>
        <cfvo type="percent" val="0"/>
        <cfvo type="num" val="$J$911"/>
        <cfvo type="num" val="$J$910"/>
      </iconSet>
    </cfRule>
  </conditionalFormatting>
  <conditionalFormatting sqref="L867">
    <cfRule type="iconSet" priority="1258">
      <iconSet>
        <cfvo type="percent" val="0"/>
        <cfvo type="num" val="$K$911"/>
        <cfvo type="num" val="$K$910"/>
      </iconSet>
    </cfRule>
  </conditionalFormatting>
  <conditionalFormatting sqref="J856 J858 J860 J862 J864:J867">
    <cfRule type="iconSet" priority="1257">
      <iconSet>
        <cfvo type="percent" val="0"/>
        <cfvo type="num" val="$I$911"/>
        <cfvo type="num" val="$I$910"/>
      </iconSet>
    </cfRule>
  </conditionalFormatting>
  <conditionalFormatting sqref="K856 K858 K860 K862 K864:K867">
    <cfRule type="iconSet" priority="1256">
      <iconSet>
        <cfvo type="percent" val="0"/>
        <cfvo type="num" val="$J$911"/>
        <cfvo type="num" val="$J$910"/>
      </iconSet>
    </cfRule>
  </conditionalFormatting>
  <conditionalFormatting sqref="L856 L858 L860 L862 L864:L867">
    <cfRule type="iconSet" priority="1255">
      <iconSet>
        <cfvo type="percent" val="0"/>
        <cfvo type="num" val="$K$911"/>
        <cfvo type="num" val="$K$910"/>
      </iconSet>
    </cfRule>
  </conditionalFormatting>
  <conditionalFormatting sqref="J858">
    <cfRule type="iconSet" priority="1254">
      <iconSet>
        <cfvo type="percent" val="0"/>
        <cfvo type="num" val="$I$911"/>
        <cfvo type="num" val="$I$910"/>
      </iconSet>
    </cfRule>
  </conditionalFormatting>
  <conditionalFormatting sqref="K858">
    <cfRule type="iconSet" priority="1253">
      <iconSet>
        <cfvo type="percent" val="0"/>
        <cfvo type="num" val="$J$911"/>
        <cfvo type="num" val="$J$910"/>
      </iconSet>
    </cfRule>
  </conditionalFormatting>
  <conditionalFormatting sqref="L858">
    <cfRule type="iconSet" priority="1252">
      <iconSet>
        <cfvo type="percent" val="0"/>
        <cfvo type="num" val="$K$911"/>
        <cfvo type="num" val="$K$910"/>
      </iconSet>
    </cfRule>
  </conditionalFormatting>
  <conditionalFormatting sqref="J856:J867">
    <cfRule type="iconSet" priority="1251">
      <iconSet>
        <cfvo type="percent" val="0"/>
        <cfvo type="num" val="$I$911"/>
        <cfvo type="num" val="$I$910"/>
      </iconSet>
    </cfRule>
  </conditionalFormatting>
  <conditionalFormatting sqref="K856:K867">
    <cfRule type="iconSet" priority="1250">
      <iconSet>
        <cfvo type="percent" val="0"/>
        <cfvo type="num" val="$J$911"/>
        <cfvo type="num" val="$J$910"/>
      </iconSet>
    </cfRule>
  </conditionalFormatting>
  <conditionalFormatting sqref="L856:L867">
    <cfRule type="iconSet" priority="1249">
      <iconSet>
        <cfvo type="percent" val="0"/>
        <cfvo type="num" val="$K$911"/>
        <cfvo type="num" val="$K$910"/>
      </iconSet>
    </cfRule>
  </conditionalFormatting>
  <conditionalFormatting sqref="V856:V867">
    <cfRule type="iconSet" priority="1248">
      <iconSet>
        <cfvo type="percent" val="0"/>
        <cfvo type="num" val="$U$911"/>
        <cfvo type="num" val="$U$910"/>
      </iconSet>
    </cfRule>
  </conditionalFormatting>
  <conditionalFormatting sqref="J836 J838 J840:J846 J848 J850:J854">
    <cfRule type="iconSet" priority="1247">
      <iconSet>
        <cfvo type="percent" val="0"/>
        <cfvo type="num" val="$I$881"/>
        <cfvo type="num" val="$I$880"/>
      </iconSet>
    </cfRule>
  </conditionalFormatting>
  <conditionalFormatting sqref="K836 K838 K840:K846 K848 K850:K854">
    <cfRule type="iconSet" priority="1246">
      <iconSet>
        <cfvo type="percent" val="0"/>
        <cfvo type="num" val="$J$881"/>
        <cfvo type="num" val="$J$880"/>
      </iconSet>
    </cfRule>
  </conditionalFormatting>
  <conditionalFormatting sqref="L836 L838 L840:L846 L848 L850:L854">
    <cfRule type="iconSet" priority="1245">
      <iconSet>
        <cfvo type="percent" val="0"/>
        <cfvo type="num" val="$K$881"/>
        <cfvo type="num" val="$K$880"/>
      </iconSet>
    </cfRule>
  </conditionalFormatting>
  <conditionalFormatting sqref="J835 J837 J839:J855">
    <cfRule type="iconSet" priority="1244">
      <iconSet>
        <cfvo type="percent" val="0"/>
        <cfvo type="num" val="$I$881"/>
        <cfvo type="num" val="$I$880"/>
      </iconSet>
    </cfRule>
  </conditionalFormatting>
  <conditionalFormatting sqref="K835 K837 K839:K855">
    <cfRule type="iconSet" priority="1243">
      <iconSet>
        <cfvo type="percent" val="0"/>
        <cfvo type="num" val="$J$881"/>
        <cfvo type="num" val="$J$880"/>
      </iconSet>
    </cfRule>
  </conditionalFormatting>
  <conditionalFormatting sqref="L835 L837 L839:L855">
    <cfRule type="iconSet" priority="1242">
      <iconSet>
        <cfvo type="percent" val="0"/>
        <cfvo type="num" val="$K$881"/>
        <cfvo type="num" val="$K$880"/>
      </iconSet>
    </cfRule>
  </conditionalFormatting>
  <conditionalFormatting sqref="J835 J837:J855">
    <cfRule type="iconSet" priority="1241">
      <iconSet>
        <cfvo type="percent" val="0"/>
        <cfvo type="num" val="$I$881"/>
        <cfvo type="num" val="$I$880"/>
      </iconSet>
    </cfRule>
  </conditionalFormatting>
  <conditionalFormatting sqref="K835 K837:K855">
    <cfRule type="iconSet" priority="1240">
      <iconSet>
        <cfvo type="percent" val="0"/>
        <cfvo type="num" val="$J$881"/>
        <cfvo type="num" val="$J$880"/>
      </iconSet>
    </cfRule>
  </conditionalFormatting>
  <conditionalFormatting sqref="L835 L837:L855">
    <cfRule type="iconSet" priority="1239">
      <iconSet>
        <cfvo type="percent" val="0"/>
        <cfvo type="num" val="$K$881"/>
        <cfvo type="num" val="$K$880"/>
      </iconSet>
    </cfRule>
  </conditionalFormatting>
  <conditionalFormatting sqref="V835:V855">
    <cfRule type="iconSet" priority="1238">
      <iconSet>
        <cfvo type="percent" val="0"/>
        <cfvo type="num" val="$U$881"/>
        <cfvo type="num" val="$U$880"/>
      </iconSet>
    </cfRule>
  </conditionalFormatting>
  <conditionalFormatting sqref="V835 V837:V855">
    <cfRule type="iconSet" priority="1237">
      <iconSet>
        <cfvo type="percent" val="0"/>
        <cfvo type="num" val="$U$881"/>
        <cfvo type="num" val="$U$880"/>
      </iconSet>
    </cfRule>
  </conditionalFormatting>
  <conditionalFormatting sqref="J838:J849 J855">
    <cfRule type="iconSet" priority="1236">
      <iconSet>
        <cfvo type="percent" val="0"/>
        <cfvo type="num" val="$I$881"/>
        <cfvo type="num" val="$I$880"/>
      </iconSet>
    </cfRule>
  </conditionalFormatting>
  <conditionalFormatting sqref="K838:K849 K855">
    <cfRule type="iconSet" priority="1235">
      <iconSet>
        <cfvo type="percent" val="0"/>
        <cfvo type="num" val="$J$881"/>
        <cfvo type="num" val="$J$880"/>
      </iconSet>
    </cfRule>
  </conditionalFormatting>
  <conditionalFormatting sqref="L838:L849 L855">
    <cfRule type="iconSet" priority="1234">
      <iconSet>
        <cfvo type="percent" val="0"/>
        <cfvo type="num" val="$K$881"/>
        <cfvo type="num" val="$K$880"/>
      </iconSet>
    </cfRule>
  </conditionalFormatting>
  <conditionalFormatting sqref="J840:J846 J848">
    <cfRule type="iconSet" priority="1233">
      <iconSet>
        <cfvo type="percent" val="0"/>
        <cfvo type="num" val="$I$881"/>
        <cfvo type="num" val="$I$880"/>
      </iconSet>
    </cfRule>
  </conditionalFormatting>
  <conditionalFormatting sqref="K840:K846 K848">
    <cfRule type="iconSet" priority="1232">
      <iconSet>
        <cfvo type="percent" val="0"/>
        <cfvo type="num" val="$J$881"/>
        <cfvo type="num" val="$J$880"/>
      </iconSet>
    </cfRule>
  </conditionalFormatting>
  <conditionalFormatting sqref="L840:L846 L848">
    <cfRule type="iconSet" priority="1231">
      <iconSet>
        <cfvo type="percent" val="0"/>
        <cfvo type="num" val="$K$881"/>
        <cfvo type="num" val="$K$880"/>
      </iconSet>
    </cfRule>
  </conditionalFormatting>
  <conditionalFormatting sqref="J835">
    <cfRule type="iconSet" priority="1230">
      <iconSet>
        <cfvo type="percent" val="0"/>
        <cfvo type="num" val="$I$881"/>
        <cfvo type="num" val="$I$880"/>
      </iconSet>
    </cfRule>
  </conditionalFormatting>
  <conditionalFormatting sqref="K835">
    <cfRule type="iconSet" priority="1229">
      <iconSet>
        <cfvo type="percent" val="0"/>
        <cfvo type="num" val="$J$881"/>
        <cfvo type="num" val="$J$880"/>
      </iconSet>
    </cfRule>
  </conditionalFormatting>
  <conditionalFormatting sqref="L835">
    <cfRule type="iconSet" priority="1228">
      <iconSet>
        <cfvo type="percent" val="0"/>
        <cfvo type="num" val="$K$881"/>
        <cfvo type="num" val="$K$880"/>
      </iconSet>
    </cfRule>
  </conditionalFormatting>
  <conditionalFormatting sqref="J836">
    <cfRule type="iconSet" priority="1227">
      <iconSet>
        <cfvo type="percent" val="0"/>
        <cfvo type="num" val="$I$881"/>
        <cfvo type="num" val="$I$880"/>
      </iconSet>
    </cfRule>
  </conditionalFormatting>
  <conditionalFormatting sqref="K836">
    <cfRule type="iconSet" priority="1226">
      <iconSet>
        <cfvo type="percent" val="0"/>
        <cfvo type="num" val="$J$881"/>
        <cfvo type="num" val="$J$880"/>
      </iconSet>
    </cfRule>
  </conditionalFormatting>
  <conditionalFormatting sqref="L836">
    <cfRule type="iconSet" priority="1225">
      <iconSet>
        <cfvo type="percent" val="0"/>
        <cfvo type="num" val="$K$881"/>
        <cfvo type="num" val="$K$880"/>
      </iconSet>
    </cfRule>
  </conditionalFormatting>
  <conditionalFormatting sqref="V836">
    <cfRule type="iconSet" priority="1224">
      <iconSet>
        <cfvo type="percent" val="0"/>
        <cfvo type="num" val="$U$881"/>
        <cfvo type="num" val="$U$880"/>
      </iconSet>
    </cfRule>
  </conditionalFormatting>
  <conditionalFormatting sqref="J837 J839 J847 J849 J855">
    <cfRule type="iconSet" priority="1223">
      <iconSet>
        <cfvo type="percent" val="0"/>
        <cfvo type="num" val="$I$881"/>
        <cfvo type="num" val="$I$880"/>
      </iconSet>
    </cfRule>
  </conditionalFormatting>
  <conditionalFormatting sqref="K837 K839 K847 K849 K855">
    <cfRule type="iconSet" priority="1222">
      <iconSet>
        <cfvo type="percent" val="0"/>
        <cfvo type="num" val="$J$881"/>
        <cfvo type="num" val="$J$880"/>
      </iconSet>
    </cfRule>
  </conditionalFormatting>
  <conditionalFormatting sqref="L837 L839 L847 L849 L855">
    <cfRule type="iconSet" priority="1221">
      <iconSet>
        <cfvo type="percent" val="0"/>
        <cfvo type="num" val="$K$881"/>
        <cfvo type="num" val="$K$880"/>
      </iconSet>
    </cfRule>
  </conditionalFormatting>
  <conditionalFormatting sqref="J838 J840:J846 J848 J850:J854">
    <cfRule type="iconSet" priority="1220">
      <iconSet>
        <cfvo type="percent" val="0"/>
        <cfvo type="num" val="$I$881"/>
        <cfvo type="num" val="$I$880"/>
      </iconSet>
    </cfRule>
  </conditionalFormatting>
  <conditionalFormatting sqref="K838 K840:K846 K848 K850:K854">
    <cfRule type="iconSet" priority="1219">
      <iconSet>
        <cfvo type="percent" val="0"/>
        <cfvo type="num" val="$J$881"/>
        <cfvo type="num" val="$J$880"/>
      </iconSet>
    </cfRule>
  </conditionalFormatting>
  <conditionalFormatting sqref="L838 L840:L846 L848 L850:L854">
    <cfRule type="iconSet" priority="1218">
      <iconSet>
        <cfvo type="percent" val="0"/>
        <cfvo type="num" val="$K$881"/>
        <cfvo type="num" val="$K$880"/>
      </iconSet>
    </cfRule>
  </conditionalFormatting>
  <conditionalFormatting sqref="J838">
    <cfRule type="iconSet" priority="1217">
      <iconSet>
        <cfvo type="percent" val="0"/>
        <cfvo type="num" val="$I$881"/>
        <cfvo type="num" val="$I$880"/>
      </iconSet>
    </cfRule>
  </conditionalFormatting>
  <conditionalFormatting sqref="K838">
    <cfRule type="iconSet" priority="1216">
      <iconSet>
        <cfvo type="percent" val="0"/>
        <cfvo type="num" val="$J$881"/>
        <cfvo type="num" val="$J$880"/>
      </iconSet>
    </cfRule>
  </conditionalFormatting>
  <conditionalFormatting sqref="L838">
    <cfRule type="iconSet" priority="1215">
      <iconSet>
        <cfvo type="percent" val="0"/>
        <cfvo type="num" val="$K$881"/>
        <cfvo type="num" val="$K$880"/>
      </iconSet>
    </cfRule>
  </conditionalFormatting>
  <conditionalFormatting sqref="V838 V840:V846 V848 V850:V854">
    <cfRule type="iconSet" priority="1214">
      <iconSet>
        <cfvo type="percent" val="0"/>
        <cfvo type="num" val="$U$881"/>
        <cfvo type="num" val="$U$880"/>
      </iconSet>
    </cfRule>
  </conditionalFormatting>
  <conditionalFormatting sqref="J851:J853">
    <cfRule type="iconSet" priority="1213">
      <iconSet>
        <cfvo type="percent" val="0"/>
        <cfvo type="num" val="$I$881"/>
        <cfvo type="num" val="$I$880"/>
      </iconSet>
    </cfRule>
  </conditionalFormatting>
  <conditionalFormatting sqref="K851:K853">
    <cfRule type="iconSet" priority="1212">
      <iconSet>
        <cfvo type="percent" val="0"/>
        <cfvo type="num" val="$J$881"/>
        <cfvo type="num" val="$J$880"/>
      </iconSet>
    </cfRule>
  </conditionalFormatting>
  <conditionalFormatting sqref="L851:L853">
    <cfRule type="iconSet" priority="1211">
      <iconSet>
        <cfvo type="percent" val="0"/>
        <cfvo type="num" val="$K$881"/>
        <cfvo type="num" val="$K$880"/>
      </iconSet>
    </cfRule>
  </conditionalFormatting>
  <conditionalFormatting sqref="J837 J839 J847 J849 J851:J853 J855">
    <cfRule type="iconSet" priority="1210">
      <iconSet>
        <cfvo type="percent" val="0"/>
        <cfvo type="num" val="$I$881"/>
        <cfvo type="num" val="$I$880"/>
      </iconSet>
    </cfRule>
  </conditionalFormatting>
  <conditionalFormatting sqref="K837 K839 K847 K849 K851:K853 K855">
    <cfRule type="iconSet" priority="1209">
      <iconSet>
        <cfvo type="percent" val="0"/>
        <cfvo type="num" val="$J$881"/>
        <cfvo type="num" val="$J$880"/>
      </iconSet>
    </cfRule>
  </conditionalFormatting>
  <conditionalFormatting sqref="L837 L839 L847 L849 L851:L853 L855">
    <cfRule type="iconSet" priority="1208">
      <iconSet>
        <cfvo type="percent" val="0"/>
        <cfvo type="num" val="$K$881"/>
        <cfvo type="num" val="$K$880"/>
      </iconSet>
    </cfRule>
  </conditionalFormatting>
  <conditionalFormatting sqref="J838 J840:J846 J848 J850 J854">
    <cfRule type="iconSet" priority="1207">
      <iconSet>
        <cfvo type="percent" val="0"/>
        <cfvo type="num" val="$I$881"/>
        <cfvo type="num" val="$I$880"/>
      </iconSet>
    </cfRule>
  </conditionalFormatting>
  <conditionalFormatting sqref="K838 K840:K846 K848 K850 K854">
    <cfRule type="iconSet" priority="1206">
      <iconSet>
        <cfvo type="percent" val="0"/>
        <cfvo type="num" val="$J$881"/>
        <cfvo type="num" val="$J$880"/>
      </iconSet>
    </cfRule>
  </conditionalFormatting>
  <conditionalFormatting sqref="L838 L840:L846 L848 L850 L854">
    <cfRule type="iconSet" priority="1205">
      <iconSet>
        <cfvo type="percent" val="0"/>
        <cfvo type="num" val="$K$881"/>
        <cfvo type="num" val="$K$880"/>
      </iconSet>
    </cfRule>
  </conditionalFormatting>
  <conditionalFormatting sqref="V838 V840:V846 V848 V850 V854">
    <cfRule type="iconSet" priority="1204">
      <iconSet>
        <cfvo type="percent" val="0"/>
        <cfvo type="num" val="$U$881"/>
        <cfvo type="num" val="$U$880"/>
      </iconSet>
    </cfRule>
  </conditionalFormatting>
  <conditionalFormatting sqref="J837 J839 J841 J843 J845 J847 J849 J851:J853 J855">
    <cfRule type="iconSet" priority="1203">
      <iconSet>
        <cfvo type="percent" val="0"/>
        <cfvo type="num" val="$I$881"/>
        <cfvo type="num" val="$I$880"/>
      </iconSet>
    </cfRule>
  </conditionalFormatting>
  <conditionalFormatting sqref="K837 K839 K841 K843 K845 K847 K849 K851:K853 K855">
    <cfRule type="iconSet" priority="1202">
      <iconSet>
        <cfvo type="percent" val="0"/>
        <cfvo type="num" val="$J$881"/>
        <cfvo type="num" val="$J$880"/>
      </iconSet>
    </cfRule>
  </conditionalFormatting>
  <conditionalFormatting sqref="L837 L839 L841 L843 L845 L847 L849 L851:L853 L855">
    <cfRule type="iconSet" priority="1201">
      <iconSet>
        <cfvo type="percent" val="0"/>
        <cfvo type="num" val="$K$881"/>
        <cfvo type="num" val="$K$880"/>
      </iconSet>
    </cfRule>
  </conditionalFormatting>
  <conditionalFormatting sqref="J838 J840 J842 J844 J846 J848 J850 J854">
    <cfRule type="iconSet" priority="1200">
      <iconSet>
        <cfvo type="percent" val="0"/>
        <cfvo type="num" val="$I$881"/>
        <cfvo type="num" val="$I$880"/>
      </iconSet>
    </cfRule>
  </conditionalFormatting>
  <conditionalFormatting sqref="K838 K840 K842 K844 K846 K848 K850 K854">
    <cfRule type="iconSet" priority="1199">
      <iconSet>
        <cfvo type="percent" val="0"/>
        <cfvo type="num" val="$J$881"/>
        <cfvo type="num" val="$J$880"/>
      </iconSet>
    </cfRule>
  </conditionalFormatting>
  <conditionalFormatting sqref="L838 L840 L842 L844 L846 L848 L850 L854">
    <cfRule type="iconSet" priority="1198">
      <iconSet>
        <cfvo type="percent" val="0"/>
        <cfvo type="num" val="$K$881"/>
        <cfvo type="num" val="$K$880"/>
      </iconSet>
    </cfRule>
  </conditionalFormatting>
  <conditionalFormatting sqref="V838 V840 V842 V844 V846 V848 V850 V854">
    <cfRule type="iconSet" priority="1197">
      <iconSet>
        <cfvo type="percent" val="0"/>
        <cfvo type="num" val="$U$881"/>
        <cfvo type="num" val="$U$880"/>
      </iconSet>
    </cfRule>
  </conditionalFormatting>
  <conditionalFormatting sqref="J837 J839 J841 J843 J845 J847 J849 J851 J853 J855">
    <cfRule type="iconSet" priority="1196">
      <iconSet>
        <cfvo type="percent" val="0"/>
        <cfvo type="num" val="$I$881"/>
        <cfvo type="num" val="$I$880"/>
      </iconSet>
    </cfRule>
  </conditionalFormatting>
  <conditionalFormatting sqref="K837 K839 K841 K843 K845 K847 K849 K851 K853 K855">
    <cfRule type="iconSet" priority="1195">
      <iconSet>
        <cfvo type="percent" val="0"/>
        <cfvo type="num" val="$J$881"/>
        <cfvo type="num" val="$J$880"/>
      </iconSet>
    </cfRule>
  </conditionalFormatting>
  <conditionalFormatting sqref="L837 L839 L841 L843 L845 L847 L849 L851 L853 L855">
    <cfRule type="iconSet" priority="1194">
      <iconSet>
        <cfvo type="percent" val="0"/>
        <cfvo type="num" val="$K$881"/>
        <cfvo type="num" val="$K$880"/>
      </iconSet>
    </cfRule>
  </conditionalFormatting>
  <conditionalFormatting sqref="J838 J840 J842 J844 J846 J848 J850 J852 J854">
    <cfRule type="iconSet" priority="1193">
      <iconSet>
        <cfvo type="percent" val="0"/>
        <cfvo type="num" val="$I$881"/>
        <cfvo type="num" val="$I$880"/>
      </iconSet>
    </cfRule>
  </conditionalFormatting>
  <conditionalFormatting sqref="K838 K840 K842 K844 K846 K848 K850 K852 K854">
    <cfRule type="iconSet" priority="1192">
      <iconSet>
        <cfvo type="percent" val="0"/>
        <cfvo type="num" val="$J$881"/>
        <cfvo type="num" val="$J$880"/>
      </iconSet>
    </cfRule>
  </conditionalFormatting>
  <conditionalFormatting sqref="L838 L840 L842 L844 L846 L848 L850 L852 L854">
    <cfRule type="iconSet" priority="1191">
      <iconSet>
        <cfvo type="percent" val="0"/>
        <cfvo type="num" val="$K$881"/>
        <cfvo type="num" val="$K$880"/>
      </iconSet>
    </cfRule>
  </conditionalFormatting>
  <conditionalFormatting sqref="V838 V840 V842 V844 V846 V848 V850 V852 V854">
    <cfRule type="iconSet" priority="1190">
      <iconSet>
        <cfvo type="percent" val="0"/>
        <cfvo type="num" val="$U$881"/>
        <cfvo type="num" val="$U$880"/>
      </iconSet>
    </cfRule>
  </conditionalFormatting>
  <conditionalFormatting sqref="V864:V867">
    <cfRule type="iconSet" priority="1189">
      <iconSet>
        <cfvo type="percent" val="0"/>
        <cfvo type="num" val="$U$881"/>
        <cfvo type="num" val="$U$880"/>
      </iconSet>
    </cfRule>
  </conditionalFormatting>
  <conditionalFormatting sqref="J864:J866">
    <cfRule type="iconSet" priority="1188">
      <iconSet>
        <cfvo type="percent" val="0"/>
        <cfvo type="num" val="$I$881"/>
        <cfvo type="num" val="$I$880"/>
      </iconSet>
    </cfRule>
  </conditionalFormatting>
  <conditionalFormatting sqref="K864:K866">
    <cfRule type="iconSet" priority="1187">
      <iconSet>
        <cfvo type="percent" val="0"/>
        <cfvo type="num" val="$J$881"/>
        <cfvo type="num" val="$J$880"/>
      </iconSet>
    </cfRule>
  </conditionalFormatting>
  <conditionalFormatting sqref="L864:L866">
    <cfRule type="iconSet" priority="1186">
      <iconSet>
        <cfvo type="percent" val="0"/>
        <cfvo type="num" val="$K$881"/>
        <cfvo type="num" val="$K$880"/>
      </iconSet>
    </cfRule>
  </conditionalFormatting>
  <conditionalFormatting sqref="J867">
    <cfRule type="iconSet" priority="1185">
      <iconSet>
        <cfvo type="percent" val="0"/>
        <cfvo type="num" val="$I$881"/>
        <cfvo type="num" val="$I$880"/>
      </iconSet>
    </cfRule>
  </conditionalFormatting>
  <conditionalFormatting sqref="K867">
    <cfRule type="iconSet" priority="1184">
      <iconSet>
        <cfvo type="percent" val="0"/>
        <cfvo type="num" val="$J$881"/>
        <cfvo type="num" val="$J$880"/>
      </iconSet>
    </cfRule>
  </conditionalFormatting>
  <conditionalFormatting sqref="L867">
    <cfRule type="iconSet" priority="1183">
      <iconSet>
        <cfvo type="percent" val="0"/>
        <cfvo type="num" val="$K$881"/>
        <cfvo type="num" val="$K$880"/>
      </iconSet>
    </cfRule>
  </conditionalFormatting>
  <conditionalFormatting sqref="J856 J858 J860 J862 J864:J867">
    <cfRule type="iconSet" priority="1182">
      <iconSet>
        <cfvo type="percent" val="0"/>
        <cfvo type="num" val="$I$881"/>
        <cfvo type="num" val="$I$880"/>
      </iconSet>
    </cfRule>
  </conditionalFormatting>
  <conditionalFormatting sqref="K856 K858 K860 K862 K864:K867">
    <cfRule type="iconSet" priority="1181">
      <iconSet>
        <cfvo type="percent" val="0"/>
        <cfvo type="num" val="$J$881"/>
        <cfvo type="num" val="$J$880"/>
      </iconSet>
    </cfRule>
  </conditionalFormatting>
  <conditionalFormatting sqref="L856 L858 L860 L862 L864:L867">
    <cfRule type="iconSet" priority="1180">
      <iconSet>
        <cfvo type="percent" val="0"/>
        <cfvo type="num" val="$K$881"/>
        <cfvo type="num" val="$K$880"/>
      </iconSet>
    </cfRule>
  </conditionalFormatting>
  <conditionalFormatting sqref="J858">
    <cfRule type="iconSet" priority="1179">
      <iconSet>
        <cfvo type="percent" val="0"/>
        <cfvo type="num" val="$I$881"/>
        <cfvo type="num" val="$I$880"/>
      </iconSet>
    </cfRule>
  </conditionalFormatting>
  <conditionalFormatting sqref="K858">
    <cfRule type="iconSet" priority="1178">
      <iconSet>
        <cfvo type="percent" val="0"/>
        <cfvo type="num" val="$J$881"/>
        <cfvo type="num" val="$J$880"/>
      </iconSet>
    </cfRule>
  </conditionalFormatting>
  <conditionalFormatting sqref="L858">
    <cfRule type="iconSet" priority="1177">
      <iconSet>
        <cfvo type="percent" val="0"/>
        <cfvo type="num" val="$K$881"/>
        <cfvo type="num" val="$K$880"/>
      </iconSet>
    </cfRule>
  </conditionalFormatting>
  <conditionalFormatting sqref="J856:J867">
    <cfRule type="iconSet" priority="1176">
      <iconSet>
        <cfvo type="percent" val="0"/>
        <cfvo type="num" val="$I$881"/>
        <cfvo type="num" val="$I$880"/>
      </iconSet>
    </cfRule>
  </conditionalFormatting>
  <conditionalFormatting sqref="K856:K867">
    <cfRule type="iconSet" priority="1175">
      <iconSet>
        <cfvo type="percent" val="0"/>
        <cfvo type="num" val="$J$881"/>
        <cfvo type="num" val="$J$880"/>
      </iconSet>
    </cfRule>
  </conditionalFormatting>
  <conditionalFormatting sqref="L856:L867">
    <cfRule type="iconSet" priority="1174">
      <iconSet>
        <cfvo type="percent" val="0"/>
        <cfvo type="num" val="$K$881"/>
        <cfvo type="num" val="$K$880"/>
      </iconSet>
    </cfRule>
  </conditionalFormatting>
  <conditionalFormatting sqref="J856:J867">
    <cfRule type="iconSet" priority="1173">
      <iconSet>
        <cfvo type="percent" val="0"/>
        <cfvo type="num" val="$I$881"/>
        <cfvo type="num" val="$I$880"/>
      </iconSet>
    </cfRule>
  </conditionalFormatting>
  <conditionalFormatting sqref="K856:K867">
    <cfRule type="iconSet" priority="1172">
      <iconSet>
        <cfvo type="percent" val="0"/>
        <cfvo type="num" val="$J$881"/>
        <cfvo type="num" val="$J$880"/>
      </iconSet>
    </cfRule>
  </conditionalFormatting>
  <conditionalFormatting sqref="L856:L867">
    <cfRule type="iconSet" priority="1171">
      <iconSet>
        <cfvo type="percent" val="0"/>
        <cfvo type="num" val="$K$881"/>
        <cfvo type="num" val="$K$880"/>
      </iconSet>
    </cfRule>
  </conditionalFormatting>
  <conditionalFormatting sqref="V856:V867">
    <cfRule type="iconSet" priority="1170">
      <iconSet>
        <cfvo type="percent" val="0"/>
        <cfvo type="num" val="$U$881"/>
        <cfvo type="num" val="$U$880"/>
      </iconSet>
    </cfRule>
  </conditionalFormatting>
  <conditionalFormatting sqref="V856:V867">
    <cfRule type="iconSet" priority="1169">
      <iconSet>
        <cfvo type="percent" val="0"/>
        <cfvo type="num" val="$U$881"/>
        <cfvo type="num" val="$U$880"/>
      </iconSet>
    </cfRule>
  </conditionalFormatting>
  <conditionalFormatting sqref="J856:J867">
    <cfRule type="iconSet" priority="1168">
      <iconSet>
        <cfvo type="percent" val="0"/>
        <cfvo type="num" val="$I$881"/>
        <cfvo type="num" val="$I$880"/>
      </iconSet>
    </cfRule>
  </conditionalFormatting>
  <conditionalFormatting sqref="K856:K867">
    <cfRule type="iconSet" priority="1167">
      <iconSet>
        <cfvo type="percent" val="0"/>
        <cfvo type="num" val="$J$881"/>
        <cfvo type="num" val="$J$880"/>
      </iconSet>
    </cfRule>
  </conditionalFormatting>
  <conditionalFormatting sqref="L856:L867">
    <cfRule type="iconSet" priority="1166">
      <iconSet>
        <cfvo type="percent" val="0"/>
        <cfvo type="num" val="$K$881"/>
        <cfvo type="num" val="$K$880"/>
      </iconSet>
    </cfRule>
  </conditionalFormatting>
  <conditionalFormatting sqref="J834">
    <cfRule type="iconSet" priority="1092">
      <iconSet>
        <cfvo type="percent" val="0"/>
        <cfvo type="num" val="$I$911"/>
        <cfvo type="num" val="$I$910"/>
      </iconSet>
    </cfRule>
  </conditionalFormatting>
  <conditionalFormatting sqref="K834">
    <cfRule type="iconSet" priority="1091">
      <iconSet>
        <cfvo type="percent" val="0"/>
        <cfvo type="num" val="$J$911"/>
        <cfvo type="num" val="$J$910"/>
      </iconSet>
    </cfRule>
  </conditionalFormatting>
  <conditionalFormatting sqref="L834">
    <cfRule type="iconSet" priority="1090">
      <iconSet>
        <cfvo type="percent" val="0"/>
        <cfvo type="num" val="$K$911"/>
        <cfvo type="num" val="$K$910"/>
      </iconSet>
    </cfRule>
  </conditionalFormatting>
  <conditionalFormatting sqref="J834">
    <cfRule type="iconSet" priority="1017">
      <iconSet>
        <cfvo type="percent" val="0"/>
        <cfvo type="num" val="$I$881"/>
        <cfvo type="num" val="$I$880"/>
      </iconSet>
    </cfRule>
  </conditionalFormatting>
  <conditionalFormatting sqref="K834">
    <cfRule type="iconSet" priority="1016">
      <iconSet>
        <cfvo type="percent" val="0"/>
        <cfvo type="num" val="$J$881"/>
        <cfvo type="num" val="$J$880"/>
      </iconSet>
    </cfRule>
  </conditionalFormatting>
  <conditionalFormatting sqref="L834">
    <cfRule type="iconSet" priority="1015">
      <iconSet>
        <cfvo type="percent" val="0"/>
        <cfvo type="num" val="$K$881"/>
        <cfvo type="num" val="$K$880"/>
      </iconSet>
    </cfRule>
  </conditionalFormatting>
  <conditionalFormatting sqref="J799">
    <cfRule type="iconSet" priority="21094">
      <iconSet>
        <cfvo type="percent" val="0"/>
        <cfvo type="num" val="$I$911"/>
        <cfvo type="num" val="$I$910"/>
      </iconSet>
    </cfRule>
  </conditionalFormatting>
  <conditionalFormatting sqref="K799">
    <cfRule type="iconSet" priority="21095">
      <iconSet>
        <cfvo type="percent" val="0"/>
        <cfvo type="num" val="$J$911"/>
        <cfvo type="num" val="$J$910"/>
      </iconSet>
    </cfRule>
  </conditionalFormatting>
  <conditionalFormatting sqref="L799">
    <cfRule type="iconSet" priority="21096">
      <iconSet>
        <cfvo type="percent" val="0"/>
        <cfvo type="num" val="$K$911"/>
        <cfvo type="num" val="$K$910"/>
      </iconSet>
    </cfRule>
  </conditionalFormatting>
  <conditionalFormatting sqref="V799">
    <cfRule type="iconSet" priority="21100">
      <iconSet>
        <cfvo type="percent" val="0"/>
        <cfvo type="num" val="$U$911"/>
        <cfvo type="num" val="$U$910"/>
      </iconSet>
    </cfRule>
  </conditionalFormatting>
  <conditionalFormatting sqref="J800 J802 J804:J810 J812 J814:J818">
    <cfRule type="iconSet" priority="21105">
      <iconSet>
        <cfvo type="percent" val="0"/>
        <cfvo type="num" val="$I$911"/>
        <cfvo type="num" val="$I$910"/>
      </iconSet>
    </cfRule>
  </conditionalFormatting>
  <conditionalFormatting sqref="K800 K802 K804:K810 K812 K814:K818">
    <cfRule type="iconSet" priority="21110">
      <iconSet>
        <cfvo type="percent" val="0"/>
        <cfvo type="num" val="$J$911"/>
        <cfvo type="num" val="$J$910"/>
      </iconSet>
    </cfRule>
  </conditionalFormatting>
  <conditionalFormatting sqref="L800 L802 L804:L810 L812 L814:L818">
    <cfRule type="iconSet" priority="21115">
      <iconSet>
        <cfvo type="percent" val="0"/>
        <cfvo type="num" val="$K$911"/>
        <cfvo type="num" val="$K$910"/>
      </iconSet>
    </cfRule>
  </conditionalFormatting>
  <conditionalFormatting sqref="J799 J801 J803:J819">
    <cfRule type="iconSet" priority="21120">
      <iconSet>
        <cfvo type="percent" val="0"/>
        <cfvo type="num" val="$I$911"/>
        <cfvo type="num" val="$I$910"/>
      </iconSet>
    </cfRule>
  </conditionalFormatting>
  <conditionalFormatting sqref="K799 K801 K803:K819">
    <cfRule type="iconSet" priority="21123">
      <iconSet>
        <cfvo type="percent" val="0"/>
        <cfvo type="num" val="$J$911"/>
        <cfvo type="num" val="$J$910"/>
      </iconSet>
    </cfRule>
  </conditionalFormatting>
  <conditionalFormatting sqref="L799 L801 L803:L819">
    <cfRule type="iconSet" priority="21126">
      <iconSet>
        <cfvo type="percent" val="0"/>
        <cfvo type="num" val="$K$911"/>
        <cfvo type="num" val="$K$910"/>
      </iconSet>
    </cfRule>
  </conditionalFormatting>
  <conditionalFormatting sqref="J799 J801:J819">
    <cfRule type="iconSet" priority="21129">
      <iconSet>
        <cfvo type="percent" val="0"/>
        <cfvo type="num" val="$I$911"/>
        <cfvo type="num" val="$I$910"/>
      </iconSet>
    </cfRule>
  </conditionalFormatting>
  <conditionalFormatting sqref="K799 K801:K819">
    <cfRule type="iconSet" priority="21131">
      <iconSet>
        <cfvo type="percent" val="0"/>
        <cfvo type="num" val="$J$911"/>
        <cfvo type="num" val="$J$910"/>
      </iconSet>
    </cfRule>
  </conditionalFormatting>
  <conditionalFormatting sqref="L799 L801:L819">
    <cfRule type="iconSet" priority="21133">
      <iconSet>
        <cfvo type="percent" val="0"/>
        <cfvo type="num" val="$K$911"/>
        <cfvo type="num" val="$K$910"/>
      </iconSet>
    </cfRule>
  </conditionalFormatting>
  <conditionalFormatting sqref="V799:V819">
    <cfRule type="iconSet" priority="21135">
      <iconSet>
        <cfvo type="percent" val="0"/>
        <cfvo type="num" val="$U$911"/>
        <cfvo type="num" val="$U$910"/>
      </iconSet>
    </cfRule>
  </conditionalFormatting>
  <conditionalFormatting sqref="V799 V801:V819">
    <cfRule type="iconSet" priority="21136">
      <iconSet>
        <cfvo type="percent" val="0"/>
        <cfvo type="num" val="$U$911"/>
        <cfvo type="num" val="$U$910"/>
      </iconSet>
    </cfRule>
  </conditionalFormatting>
  <conditionalFormatting sqref="J802:J813 J819">
    <cfRule type="iconSet" priority="21138">
      <iconSet>
        <cfvo type="percent" val="0"/>
        <cfvo type="num" val="$I$911"/>
        <cfvo type="num" val="$I$910"/>
      </iconSet>
    </cfRule>
  </conditionalFormatting>
  <conditionalFormatting sqref="K802:K813 K819">
    <cfRule type="iconSet" priority="21140">
      <iconSet>
        <cfvo type="percent" val="0"/>
        <cfvo type="num" val="$J$911"/>
        <cfvo type="num" val="$J$910"/>
      </iconSet>
    </cfRule>
  </conditionalFormatting>
  <conditionalFormatting sqref="L802:L813 L819">
    <cfRule type="iconSet" priority="21142">
      <iconSet>
        <cfvo type="percent" val="0"/>
        <cfvo type="num" val="$K$911"/>
        <cfvo type="num" val="$K$910"/>
      </iconSet>
    </cfRule>
  </conditionalFormatting>
  <conditionalFormatting sqref="J804:J810 J812">
    <cfRule type="iconSet" priority="21144">
      <iconSet>
        <cfvo type="percent" val="0"/>
        <cfvo type="num" val="$I$911"/>
        <cfvo type="num" val="$I$910"/>
      </iconSet>
    </cfRule>
  </conditionalFormatting>
  <conditionalFormatting sqref="K804:K810 K812">
    <cfRule type="iconSet" priority="21146">
      <iconSet>
        <cfvo type="percent" val="0"/>
        <cfvo type="num" val="$J$911"/>
        <cfvo type="num" val="$J$910"/>
      </iconSet>
    </cfRule>
  </conditionalFormatting>
  <conditionalFormatting sqref="L804:L810 L812">
    <cfRule type="iconSet" priority="21148">
      <iconSet>
        <cfvo type="percent" val="0"/>
        <cfvo type="num" val="$K$911"/>
        <cfvo type="num" val="$K$910"/>
      </iconSet>
    </cfRule>
  </conditionalFormatting>
  <conditionalFormatting sqref="J800">
    <cfRule type="iconSet" priority="21153">
      <iconSet>
        <cfvo type="percent" val="0"/>
        <cfvo type="num" val="$I$911"/>
        <cfvo type="num" val="$I$910"/>
      </iconSet>
    </cfRule>
  </conditionalFormatting>
  <conditionalFormatting sqref="K800">
    <cfRule type="iconSet" priority="21154">
      <iconSet>
        <cfvo type="percent" val="0"/>
        <cfvo type="num" val="$J$911"/>
        <cfvo type="num" val="$J$910"/>
      </iconSet>
    </cfRule>
  </conditionalFormatting>
  <conditionalFormatting sqref="L800">
    <cfRule type="iconSet" priority="21155">
      <iconSet>
        <cfvo type="percent" val="0"/>
        <cfvo type="num" val="$K$911"/>
        <cfvo type="num" val="$K$910"/>
      </iconSet>
    </cfRule>
  </conditionalFormatting>
  <conditionalFormatting sqref="V800">
    <cfRule type="iconSet" priority="21156">
      <iconSet>
        <cfvo type="percent" val="0"/>
        <cfvo type="num" val="$U$911"/>
        <cfvo type="num" val="$U$910"/>
      </iconSet>
    </cfRule>
  </conditionalFormatting>
  <conditionalFormatting sqref="J801 J803 J811 J813 J819">
    <cfRule type="iconSet" priority="21157">
      <iconSet>
        <cfvo type="percent" val="0"/>
        <cfvo type="num" val="$I$911"/>
        <cfvo type="num" val="$I$910"/>
      </iconSet>
    </cfRule>
  </conditionalFormatting>
  <conditionalFormatting sqref="K801 K803 K811 K813 K819">
    <cfRule type="iconSet" priority="21162">
      <iconSet>
        <cfvo type="percent" val="0"/>
        <cfvo type="num" val="$J$911"/>
        <cfvo type="num" val="$J$910"/>
      </iconSet>
    </cfRule>
  </conditionalFormatting>
  <conditionalFormatting sqref="L801 L803 L811 L813 L819">
    <cfRule type="iconSet" priority="21167">
      <iconSet>
        <cfvo type="percent" val="0"/>
        <cfvo type="num" val="$K$911"/>
        <cfvo type="num" val="$K$910"/>
      </iconSet>
    </cfRule>
  </conditionalFormatting>
  <conditionalFormatting sqref="J802 J804:J810 J812 J814:J818">
    <cfRule type="iconSet" priority="21172">
      <iconSet>
        <cfvo type="percent" val="0"/>
        <cfvo type="num" val="$I$911"/>
        <cfvo type="num" val="$I$910"/>
      </iconSet>
    </cfRule>
  </conditionalFormatting>
  <conditionalFormatting sqref="K802 K804:K810 K812 K814:K818">
    <cfRule type="iconSet" priority="21176">
      <iconSet>
        <cfvo type="percent" val="0"/>
        <cfvo type="num" val="$J$911"/>
        <cfvo type="num" val="$J$910"/>
      </iconSet>
    </cfRule>
  </conditionalFormatting>
  <conditionalFormatting sqref="L802 L804:L810 L812 L814:L818">
    <cfRule type="iconSet" priority="21180">
      <iconSet>
        <cfvo type="percent" val="0"/>
        <cfvo type="num" val="$K$911"/>
        <cfvo type="num" val="$K$910"/>
      </iconSet>
    </cfRule>
  </conditionalFormatting>
  <conditionalFormatting sqref="J802">
    <cfRule type="iconSet" priority="21184">
      <iconSet>
        <cfvo type="percent" val="0"/>
        <cfvo type="num" val="$I$911"/>
        <cfvo type="num" val="$I$910"/>
      </iconSet>
    </cfRule>
  </conditionalFormatting>
  <conditionalFormatting sqref="K802">
    <cfRule type="iconSet" priority="21185">
      <iconSet>
        <cfvo type="percent" val="0"/>
        <cfvo type="num" val="$J$911"/>
        <cfvo type="num" val="$J$910"/>
      </iconSet>
    </cfRule>
  </conditionalFormatting>
  <conditionalFormatting sqref="L802">
    <cfRule type="iconSet" priority="21186">
      <iconSet>
        <cfvo type="percent" val="0"/>
        <cfvo type="num" val="$K$911"/>
        <cfvo type="num" val="$K$910"/>
      </iconSet>
    </cfRule>
  </conditionalFormatting>
  <conditionalFormatting sqref="V802 V804:V810 V812 V814:V818">
    <cfRule type="iconSet" priority="21187">
      <iconSet>
        <cfvo type="percent" val="0"/>
        <cfvo type="num" val="$U$911"/>
        <cfvo type="num" val="$U$910"/>
      </iconSet>
    </cfRule>
  </conditionalFormatting>
  <conditionalFormatting sqref="J815:J817">
    <cfRule type="iconSet" priority="21191">
      <iconSet>
        <cfvo type="percent" val="0"/>
        <cfvo type="num" val="$I$911"/>
        <cfvo type="num" val="$I$910"/>
      </iconSet>
    </cfRule>
  </conditionalFormatting>
  <conditionalFormatting sqref="K815:K817">
    <cfRule type="iconSet" priority="21192">
      <iconSet>
        <cfvo type="percent" val="0"/>
        <cfvo type="num" val="$J$911"/>
        <cfvo type="num" val="$J$910"/>
      </iconSet>
    </cfRule>
  </conditionalFormatting>
  <conditionalFormatting sqref="L815:L817">
    <cfRule type="iconSet" priority="21193">
      <iconSet>
        <cfvo type="percent" val="0"/>
        <cfvo type="num" val="$K$911"/>
        <cfvo type="num" val="$K$910"/>
      </iconSet>
    </cfRule>
  </conditionalFormatting>
  <conditionalFormatting sqref="J801 J803 J811 J813 J815:J817 J819">
    <cfRule type="iconSet" priority="21194">
      <iconSet>
        <cfvo type="percent" val="0"/>
        <cfvo type="num" val="$I$911"/>
        <cfvo type="num" val="$I$910"/>
      </iconSet>
    </cfRule>
  </conditionalFormatting>
  <conditionalFormatting sqref="K801 K803 K811 K813 K815:K817 K819">
    <cfRule type="iconSet" priority="21200">
      <iconSet>
        <cfvo type="percent" val="0"/>
        <cfvo type="num" val="$J$911"/>
        <cfvo type="num" val="$J$910"/>
      </iconSet>
    </cfRule>
  </conditionalFormatting>
  <conditionalFormatting sqref="L801 L803 L811 L813 L815:L817 L819">
    <cfRule type="iconSet" priority="21206">
      <iconSet>
        <cfvo type="percent" val="0"/>
        <cfvo type="num" val="$K$911"/>
        <cfvo type="num" val="$K$910"/>
      </iconSet>
    </cfRule>
  </conditionalFormatting>
  <conditionalFormatting sqref="J802 J804:J810 J812 J814 J818">
    <cfRule type="iconSet" priority="21212">
      <iconSet>
        <cfvo type="percent" val="0"/>
        <cfvo type="num" val="$I$911"/>
        <cfvo type="num" val="$I$910"/>
      </iconSet>
    </cfRule>
  </conditionalFormatting>
  <conditionalFormatting sqref="K802 K804:K810 K812 K814 K818">
    <cfRule type="iconSet" priority="21217">
      <iconSet>
        <cfvo type="percent" val="0"/>
        <cfvo type="num" val="$J$911"/>
        <cfvo type="num" val="$J$910"/>
      </iconSet>
    </cfRule>
  </conditionalFormatting>
  <conditionalFormatting sqref="L802 L804:L810 L812 L814 L818">
    <cfRule type="iconSet" priority="21222">
      <iconSet>
        <cfvo type="percent" val="0"/>
        <cfvo type="num" val="$K$911"/>
        <cfvo type="num" val="$K$910"/>
      </iconSet>
    </cfRule>
  </conditionalFormatting>
  <conditionalFormatting sqref="V802 V804:V810 V812 V814 V818">
    <cfRule type="iconSet" priority="21227">
      <iconSet>
        <cfvo type="percent" val="0"/>
        <cfvo type="num" val="$U$911"/>
        <cfvo type="num" val="$U$910"/>
      </iconSet>
    </cfRule>
  </conditionalFormatting>
  <conditionalFormatting sqref="J801 J803 J805 J807 J809 J811 J813 J815:J817 J819">
    <cfRule type="iconSet" priority="21232">
      <iconSet>
        <cfvo type="percent" val="0"/>
        <cfvo type="num" val="$I$911"/>
        <cfvo type="num" val="$I$910"/>
      </iconSet>
    </cfRule>
  </conditionalFormatting>
  <conditionalFormatting sqref="K801 K803 K805 K807 K809 K811 K813 K815:K817 K819">
    <cfRule type="iconSet" priority="21241">
      <iconSet>
        <cfvo type="percent" val="0"/>
        <cfvo type="num" val="$J$911"/>
        <cfvo type="num" val="$J$910"/>
      </iconSet>
    </cfRule>
  </conditionalFormatting>
  <conditionalFormatting sqref="L801 L803 L805 L807 L809 L811 L813 L815:L817 L819">
    <cfRule type="iconSet" priority="21250">
      <iconSet>
        <cfvo type="percent" val="0"/>
        <cfvo type="num" val="$K$911"/>
        <cfvo type="num" val="$K$910"/>
      </iconSet>
    </cfRule>
  </conditionalFormatting>
  <conditionalFormatting sqref="J802 J804 J806 J808 J810 J812 J814 J818">
    <cfRule type="iconSet" priority="21259">
      <iconSet>
        <cfvo type="percent" val="0"/>
        <cfvo type="num" val="$I$911"/>
        <cfvo type="num" val="$I$910"/>
      </iconSet>
    </cfRule>
  </conditionalFormatting>
  <conditionalFormatting sqref="K802 K804 K806 K808 K810 K812 K814 K818">
    <cfRule type="iconSet" priority="21267">
      <iconSet>
        <cfvo type="percent" val="0"/>
        <cfvo type="num" val="$J$911"/>
        <cfvo type="num" val="$J$910"/>
      </iconSet>
    </cfRule>
  </conditionalFormatting>
  <conditionalFormatting sqref="L802 L804 L806 L808 L810 L812 L814 L818">
    <cfRule type="iconSet" priority="21275">
      <iconSet>
        <cfvo type="percent" val="0"/>
        <cfvo type="num" val="$K$911"/>
        <cfvo type="num" val="$K$910"/>
      </iconSet>
    </cfRule>
  </conditionalFormatting>
  <conditionalFormatting sqref="V802 V804 V806 V808 V810 V812 V814 V818">
    <cfRule type="iconSet" priority="21283">
      <iconSet>
        <cfvo type="percent" val="0"/>
        <cfvo type="num" val="$U$911"/>
        <cfvo type="num" val="$U$910"/>
      </iconSet>
    </cfRule>
  </conditionalFormatting>
  <conditionalFormatting sqref="J801 J803 J805 J807 J809 J811 J813 J815 J817 J819">
    <cfRule type="iconSet" priority="21291">
      <iconSet>
        <cfvo type="percent" val="0"/>
        <cfvo type="num" val="$I$911"/>
        <cfvo type="num" val="$I$910"/>
      </iconSet>
    </cfRule>
  </conditionalFormatting>
  <conditionalFormatting sqref="K801 K803 K805 K807 K809 K811 K813 K815 K817 K819">
    <cfRule type="iconSet" priority="21301">
      <iconSet>
        <cfvo type="percent" val="0"/>
        <cfvo type="num" val="$J$911"/>
        <cfvo type="num" val="$J$910"/>
      </iconSet>
    </cfRule>
  </conditionalFormatting>
  <conditionalFormatting sqref="L801 L803 L805 L807 L809 L811 L813 L815 L817 L819">
    <cfRule type="iconSet" priority="21311">
      <iconSet>
        <cfvo type="percent" val="0"/>
        <cfvo type="num" val="$K$911"/>
        <cfvo type="num" val="$K$910"/>
      </iconSet>
    </cfRule>
  </conditionalFormatting>
  <conditionalFormatting sqref="J802 J804 J806 J808 J810 J812 J814 J816 J818">
    <cfRule type="iconSet" priority="21321">
      <iconSet>
        <cfvo type="percent" val="0"/>
        <cfvo type="num" val="$I$911"/>
        <cfvo type="num" val="$I$910"/>
      </iconSet>
    </cfRule>
  </conditionalFormatting>
  <conditionalFormatting sqref="K802 K804 K806 K808 K810 K812 K814 K816 K818">
    <cfRule type="iconSet" priority="21330">
      <iconSet>
        <cfvo type="percent" val="0"/>
        <cfvo type="num" val="$J$911"/>
        <cfvo type="num" val="$J$910"/>
      </iconSet>
    </cfRule>
  </conditionalFormatting>
  <conditionalFormatting sqref="L802 L804 L806 L808 L810 L812 L814 L816 L818">
    <cfRule type="iconSet" priority="21339">
      <iconSet>
        <cfvo type="percent" val="0"/>
        <cfvo type="num" val="$K$911"/>
        <cfvo type="num" val="$K$910"/>
      </iconSet>
    </cfRule>
  </conditionalFormatting>
  <conditionalFormatting sqref="V802 V804 V806 V808 V810 V812 V814 V816 V818">
    <cfRule type="iconSet" priority="21348">
      <iconSet>
        <cfvo type="percent" val="0"/>
        <cfvo type="num" val="$U$911"/>
        <cfvo type="num" val="$U$910"/>
      </iconSet>
    </cfRule>
  </conditionalFormatting>
  <conditionalFormatting sqref="V828:V834">
    <cfRule type="iconSet" priority="21357">
      <iconSet>
        <cfvo type="percent" val="0"/>
        <cfvo type="num" val="$U$911"/>
        <cfvo type="num" val="$U$910"/>
      </iconSet>
    </cfRule>
  </conditionalFormatting>
  <conditionalFormatting sqref="J828:J833">
    <cfRule type="iconSet" priority="21359">
      <iconSet>
        <cfvo type="percent" val="0"/>
        <cfvo type="num" val="$I$911"/>
        <cfvo type="num" val="$I$910"/>
      </iconSet>
    </cfRule>
  </conditionalFormatting>
  <conditionalFormatting sqref="K828:K833">
    <cfRule type="iconSet" priority="21361">
      <iconSet>
        <cfvo type="percent" val="0"/>
        <cfvo type="num" val="$J$911"/>
        <cfvo type="num" val="$J$910"/>
      </iconSet>
    </cfRule>
  </conditionalFormatting>
  <conditionalFormatting sqref="L828:L833">
    <cfRule type="iconSet" priority="21363">
      <iconSet>
        <cfvo type="percent" val="0"/>
        <cfvo type="num" val="$K$911"/>
        <cfvo type="num" val="$K$910"/>
      </iconSet>
    </cfRule>
  </conditionalFormatting>
  <conditionalFormatting sqref="J820 J822 J824 J826 J828:J834">
    <cfRule type="iconSet" priority="21365">
      <iconSet>
        <cfvo type="percent" val="0"/>
        <cfvo type="num" val="$I$911"/>
        <cfvo type="num" val="$I$910"/>
      </iconSet>
    </cfRule>
  </conditionalFormatting>
  <conditionalFormatting sqref="K820 K822 K824 K826 K828:K834">
    <cfRule type="iconSet" priority="21371">
      <iconSet>
        <cfvo type="percent" val="0"/>
        <cfvo type="num" val="$J$911"/>
        <cfvo type="num" val="$J$910"/>
      </iconSet>
    </cfRule>
  </conditionalFormatting>
  <conditionalFormatting sqref="L820 L822 L824 L826 L828:L834">
    <cfRule type="iconSet" priority="21377">
      <iconSet>
        <cfvo type="percent" val="0"/>
        <cfvo type="num" val="$K$911"/>
        <cfvo type="num" val="$K$910"/>
      </iconSet>
    </cfRule>
  </conditionalFormatting>
  <conditionalFormatting sqref="J822">
    <cfRule type="iconSet" priority="21383">
      <iconSet>
        <cfvo type="percent" val="0"/>
        <cfvo type="num" val="$I$911"/>
        <cfvo type="num" val="$I$910"/>
      </iconSet>
    </cfRule>
  </conditionalFormatting>
  <conditionalFormatting sqref="K822">
    <cfRule type="iconSet" priority="21384">
      <iconSet>
        <cfvo type="percent" val="0"/>
        <cfvo type="num" val="$J$911"/>
        <cfvo type="num" val="$J$910"/>
      </iconSet>
    </cfRule>
  </conditionalFormatting>
  <conditionalFormatting sqref="L822">
    <cfRule type="iconSet" priority="21385">
      <iconSet>
        <cfvo type="percent" val="0"/>
        <cfvo type="num" val="$K$911"/>
        <cfvo type="num" val="$K$910"/>
      </iconSet>
    </cfRule>
  </conditionalFormatting>
  <conditionalFormatting sqref="J820:J834">
    <cfRule type="iconSet" priority="21386">
      <iconSet>
        <cfvo type="percent" val="0"/>
        <cfvo type="num" val="$I$911"/>
        <cfvo type="num" val="$I$910"/>
      </iconSet>
    </cfRule>
  </conditionalFormatting>
  <conditionalFormatting sqref="K820:K834">
    <cfRule type="iconSet" priority="21388">
      <iconSet>
        <cfvo type="percent" val="0"/>
        <cfvo type="num" val="$J$911"/>
        <cfvo type="num" val="$J$910"/>
      </iconSet>
    </cfRule>
  </conditionalFormatting>
  <conditionalFormatting sqref="L820:L834">
    <cfRule type="iconSet" priority="21390">
      <iconSet>
        <cfvo type="percent" val="0"/>
        <cfvo type="num" val="$K$911"/>
        <cfvo type="num" val="$K$910"/>
      </iconSet>
    </cfRule>
  </conditionalFormatting>
  <conditionalFormatting sqref="V820:V834">
    <cfRule type="iconSet" priority="21392">
      <iconSet>
        <cfvo type="percent" val="0"/>
        <cfvo type="num" val="$U$911"/>
        <cfvo type="num" val="$U$910"/>
      </iconSet>
    </cfRule>
  </conditionalFormatting>
  <conditionalFormatting sqref="J800 J802 J804:J810 J812 J814:J818">
    <cfRule type="iconSet" priority="21394">
      <iconSet>
        <cfvo type="percent" val="0"/>
        <cfvo type="num" val="$I$881"/>
        <cfvo type="num" val="$I$880"/>
      </iconSet>
    </cfRule>
  </conditionalFormatting>
  <conditionalFormatting sqref="K800 K802 K804:K810 K812 K814:K818">
    <cfRule type="iconSet" priority="21399">
      <iconSet>
        <cfvo type="percent" val="0"/>
        <cfvo type="num" val="$J$881"/>
        <cfvo type="num" val="$J$880"/>
      </iconSet>
    </cfRule>
  </conditionalFormatting>
  <conditionalFormatting sqref="L800 L802 L804:L810 L812 L814:L818">
    <cfRule type="iconSet" priority="21404">
      <iconSet>
        <cfvo type="percent" val="0"/>
        <cfvo type="num" val="$K$881"/>
        <cfvo type="num" val="$K$880"/>
      </iconSet>
    </cfRule>
  </conditionalFormatting>
  <conditionalFormatting sqref="J799 J801 J803:J819">
    <cfRule type="iconSet" priority="21409">
      <iconSet>
        <cfvo type="percent" val="0"/>
        <cfvo type="num" val="$I$881"/>
        <cfvo type="num" val="$I$880"/>
      </iconSet>
    </cfRule>
  </conditionalFormatting>
  <conditionalFormatting sqref="K799 K801 K803:K819">
    <cfRule type="iconSet" priority="21412">
      <iconSet>
        <cfvo type="percent" val="0"/>
        <cfvo type="num" val="$J$881"/>
        <cfvo type="num" val="$J$880"/>
      </iconSet>
    </cfRule>
  </conditionalFormatting>
  <conditionalFormatting sqref="L799 L801 L803:L819">
    <cfRule type="iconSet" priority="21415">
      <iconSet>
        <cfvo type="percent" val="0"/>
        <cfvo type="num" val="$K$881"/>
        <cfvo type="num" val="$K$880"/>
      </iconSet>
    </cfRule>
  </conditionalFormatting>
  <conditionalFormatting sqref="J799 J801:J819">
    <cfRule type="iconSet" priority="21418">
      <iconSet>
        <cfvo type="percent" val="0"/>
        <cfvo type="num" val="$I$881"/>
        <cfvo type="num" val="$I$880"/>
      </iconSet>
    </cfRule>
  </conditionalFormatting>
  <conditionalFormatting sqref="K799 K801:K819">
    <cfRule type="iconSet" priority="21420">
      <iconSet>
        <cfvo type="percent" val="0"/>
        <cfvo type="num" val="$J$881"/>
        <cfvo type="num" val="$J$880"/>
      </iconSet>
    </cfRule>
  </conditionalFormatting>
  <conditionalFormatting sqref="L799 L801:L819">
    <cfRule type="iconSet" priority="21422">
      <iconSet>
        <cfvo type="percent" val="0"/>
        <cfvo type="num" val="$K$881"/>
        <cfvo type="num" val="$K$880"/>
      </iconSet>
    </cfRule>
  </conditionalFormatting>
  <conditionalFormatting sqref="V799:V819">
    <cfRule type="iconSet" priority="21424">
      <iconSet>
        <cfvo type="percent" val="0"/>
        <cfvo type="num" val="$U$881"/>
        <cfvo type="num" val="$U$880"/>
      </iconSet>
    </cfRule>
  </conditionalFormatting>
  <conditionalFormatting sqref="V799 V801:V819">
    <cfRule type="iconSet" priority="21425">
      <iconSet>
        <cfvo type="percent" val="0"/>
        <cfvo type="num" val="$U$881"/>
        <cfvo type="num" val="$U$880"/>
      </iconSet>
    </cfRule>
  </conditionalFormatting>
  <conditionalFormatting sqref="J802:J813 J819">
    <cfRule type="iconSet" priority="21427">
      <iconSet>
        <cfvo type="percent" val="0"/>
        <cfvo type="num" val="$I$881"/>
        <cfvo type="num" val="$I$880"/>
      </iconSet>
    </cfRule>
  </conditionalFormatting>
  <conditionalFormatting sqref="K802:K813 K819">
    <cfRule type="iconSet" priority="21429">
      <iconSet>
        <cfvo type="percent" val="0"/>
        <cfvo type="num" val="$J$881"/>
        <cfvo type="num" val="$J$880"/>
      </iconSet>
    </cfRule>
  </conditionalFormatting>
  <conditionalFormatting sqref="L802:L813 L819">
    <cfRule type="iconSet" priority="21431">
      <iconSet>
        <cfvo type="percent" val="0"/>
        <cfvo type="num" val="$K$881"/>
        <cfvo type="num" val="$K$880"/>
      </iconSet>
    </cfRule>
  </conditionalFormatting>
  <conditionalFormatting sqref="J804:J810 J812">
    <cfRule type="iconSet" priority="21433">
      <iconSet>
        <cfvo type="percent" val="0"/>
        <cfvo type="num" val="$I$881"/>
        <cfvo type="num" val="$I$880"/>
      </iconSet>
    </cfRule>
  </conditionalFormatting>
  <conditionalFormatting sqref="K804:K810 K812">
    <cfRule type="iconSet" priority="21435">
      <iconSet>
        <cfvo type="percent" val="0"/>
        <cfvo type="num" val="$J$881"/>
        <cfvo type="num" val="$J$880"/>
      </iconSet>
    </cfRule>
  </conditionalFormatting>
  <conditionalFormatting sqref="L804:L810 L812">
    <cfRule type="iconSet" priority="21437">
      <iconSet>
        <cfvo type="percent" val="0"/>
        <cfvo type="num" val="$K$881"/>
        <cfvo type="num" val="$K$880"/>
      </iconSet>
    </cfRule>
  </conditionalFormatting>
  <conditionalFormatting sqref="J799">
    <cfRule type="iconSet" priority="21439">
      <iconSet>
        <cfvo type="percent" val="0"/>
        <cfvo type="num" val="$I$881"/>
        <cfvo type="num" val="$I$880"/>
      </iconSet>
    </cfRule>
  </conditionalFormatting>
  <conditionalFormatting sqref="K799">
    <cfRule type="iconSet" priority="21440">
      <iconSet>
        <cfvo type="percent" val="0"/>
        <cfvo type="num" val="$J$881"/>
        <cfvo type="num" val="$J$880"/>
      </iconSet>
    </cfRule>
  </conditionalFormatting>
  <conditionalFormatting sqref="L799">
    <cfRule type="iconSet" priority="21441">
      <iconSet>
        <cfvo type="percent" val="0"/>
        <cfvo type="num" val="$K$881"/>
        <cfvo type="num" val="$K$880"/>
      </iconSet>
    </cfRule>
  </conditionalFormatting>
  <conditionalFormatting sqref="J800">
    <cfRule type="iconSet" priority="21442">
      <iconSet>
        <cfvo type="percent" val="0"/>
        <cfvo type="num" val="$I$881"/>
        <cfvo type="num" val="$I$880"/>
      </iconSet>
    </cfRule>
  </conditionalFormatting>
  <conditionalFormatting sqref="K800">
    <cfRule type="iconSet" priority="21443">
      <iconSet>
        <cfvo type="percent" val="0"/>
        <cfvo type="num" val="$J$881"/>
        <cfvo type="num" val="$J$880"/>
      </iconSet>
    </cfRule>
  </conditionalFormatting>
  <conditionalFormatting sqref="L800">
    <cfRule type="iconSet" priority="21444">
      <iconSet>
        <cfvo type="percent" val="0"/>
        <cfvo type="num" val="$K$881"/>
        <cfvo type="num" val="$K$880"/>
      </iconSet>
    </cfRule>
  </conditionalFormatting>
  <conditionalFormatting sqref="V800">
    <cfRule type="iconSet" priority="21445">
      <iconSet>
        <cfvo type="percent" val="0"/>
        <cfvo type="num" val="$U$881"/>
        <cfvo type="num" val="$U$880"/>
      </iconSet>
    </cfRule>
  </conditionalFormatting>
  <conditionalFormatting sqref="J801 J803 J811 J813 J819">
    <cfRule type="iconSet" priority="21446">
      <iconSet>
        <cfvo type="percent" val="0"/>
        <cfvo type="num" val="$I$881"/>
        <cfvo type="num" val="$I$880"/>
      </iconSet>
    </cfRule>
  </conditionalFormatting>
  <conditionalFormatting sqref="K801 K803 K811 K813 K819">
    <cfRule type="iconSet" priority="21451">
      <iconSet>
        <cfvo type="percent" val="0"/>
        <cfvo type="num" val="$J$881"/>
        <cfvo type="num" val="$J$880"/>
      </iconSet>
    </cfRule>
  </conditionalFormatting>
  <conditionalFormatting sqref="L801 L803 L811 L813 L819">
    <cfRule type="iconSet" priority="21456">
      <iconSet>
        <cfvo type="percent" val="0"/>
        <cfvo type="num" val="$K$881"/>
        <cfvo type="num" val="$K$880"/>
      </iconSet>
    </cfRule>
  </conditionalFormatting>
  <conditionalFormatting sqref="J802 J804:J810 J812 J814:J818">
    <cfRule type="iconSet" priority="21461">
      <iconSet>
        <cfvo type="percent" val="0"/>
        <cfvo type="num" val="$I$881"/>
        <cfvo type="num" val="$I$880"/>
      </iconSet>
    </cfRule>
  </conditionalFormatting>
  <conditionalFormatting sqref="K802 K804:K810 K812 K814:K818">
    <cfRule type="iconSet" priority="21465">
      <iconSet>
        <cfvo type="percent" val="0"/>
        <cfvo type="num" val="$J$881"/>
        <cfvo type="num" val="$J$880"/>
      </iconSet>
    </cfRule>
  </conditionalFormatting>
  <conditionalFormatting sqref="L802 L804:L810 L812 L814:L818">
    <cfRule type="iconSet" priority="21469">
      <iconSet>
        <cfvo type="percent" val="0"/>
        <cfvo type="num" val="$K$881"/>
        <cfvo type="num" val="$K$880"/>
      </iconSet>
    </cfRule>
  </conditionalFormatting>
  <conditionalFormatting sqref="J802">
    <cfRule type="iconSet" priority="21473">
      <iconSet>
        <cfvo type="percent" val="0"/>
        <cfvo type="num" val="$I$881"/>
        <cfvo type="num" val="$I$880"/>
      </iconSet>
    </cfRule>
  </conditionalFormatting>
  <conditionalFormatting sqref="K802">
    <cfRule type="iconSet" priority="21474">
      <iconSet>
        <cfvo type="percent" val="0"/>
        <cfvo type="num" val="$J$881"/>
        <cfvo type="num" val="$J$880"/>
      </iconSet>
    </cfRule>
  </conditionalFormatting>
  <conditionalFormatting sqref="L802">
    <cfRule type="iconSet" priority="21475">
      <iconSet>
        <cfvo type="percent" val="0"/>
        <cfvo type="num" val="$K$881"/>
        <cfvo type="num" val="$K$880"/>
      </iconSet>
    </cfRule>
  </conditionalFormatting>
  <conditionalFormatting sqref="V802 V804:V810 V812 V814:V818">
    <cfRule type="iconSet" priority="21476">
      <iconSet>
        <cfvo type="percent" val="0"/>
        <cfvo type="num" val="$U$881"/>
        <cfvo type="num" val="$U$880"/>
      </iconSet>
    </cfRule>
  </conditionalFormatting>
  <conditionalFormatting sqref="J815:J817">
    <cfRule type="iconSet" priority="21480">
      <iconSet>
        <cfvo type="percent" val="0"/>
        <cfvo type="num" val="$I$881"/>
        <cfvo type="num" val="$I$880"/>
      </iconSet>
    </cfRule>
  </conditionalFormatting>
  <conditionalFormatting sqref="K815:K817">
    <cfRule type="iconSet" priority="21481">
      <iconSet>
        <cfvo type="percent" val="0"/>
        <cfvo type="num" val="$J$881"/>
        <cfvo type="num" val="$J$880"/>
      </iconSet>
    </cfRule>
  </conditionalFormatting>
  <conditionalFormatting sqref="L815:L817">
    <cfRule type="iconSet" priority="21482">
      <iconSet>
        <cfvo type="percent" val="0"/>
        <cfvo type="num" val="$K$881"/>
        <cfvo type="num" val="$K$880"/>
      </iconSet>
    </cfRule>
  </conditionalFormatting>
  <conditionalFormatting sqref="J801 J803 J811 J813 J815:J817 J819">
    <cfRule type="iconSet" priority="21483">
      <iconSet>
        <cfvo type="percent" val="0"/>
        <cfvo type="num" val="$I$881"/>
        <cfvo type="num" val="$I$880"/>
      </iconSet>
    </cfRule>
  </conditionalFormatting>
  <conditionalFormatting sqref="K801 K803 K811 K813 K815:K817 K819">
    <cfRule type="iconSet" priority="21489">
      <iconSet>
        <cfvo type="percent" val="0"/>
        <cfvo type="num" val="$J$881"/>
        <cfvo type="num" val="$J$880"/>
      </iconSet>
    </cfRule>
  </conditionalFormatting>
  <conditionalFormatting sqref="L801 L803 L811 L813 L815:L817 L819">
    <cfRule type="iconSet" priority="21495">
      <iconSet>
        <cfvo type="percent" val="0"/>
        <cfvo type="num" val="$K$881"/>
        <cfvo type="num" val="$K$880"/>
      </iconSet>
    </cfRule>
  </conditionalFormatting>
  <conditionalFormatting sqref="J802 J804:J810 J812 J814 J818">
    <cfRule type="iconSet" priority="21501">
      <iconSet>
        <cfvo type="percent" val="0"/>
        <cfvo type="num" val="$I$881"/>
        <cfvo type="num" val="$I$880"/>
      </iconSet>
    </cfRule>
  </conditionalFormatting>
  <conditionalFormatting sqref="K802 K804:K810 K812 K814 K818">
    <cfRule type="iconSet" priority="21506">
      <iconSet>
        <cfvo type="percent" val="0"/>
        <cfvo type="num" val="$J$881"/>
        <cfvo type="num" val="$J$880"/>
      </iconSet>
    </cfRule>
  </conditionalFormatting>
  <conditionalFormatting sqref="L802 L804:L810 L812 L814 L818">
    <cfRule type="iconSet" priority="21511">
      <iconSet>
        <cfvo type="percent" val="0"/>
        <cfvo type="num" val="$K$881"/>
        <cfvo type="num" val="$K$880"/>
      </iconSet>
    </cfRule>
  </conditionalFormatting>
  <conditionalFormatting sqref="V802 V804:V810 V812 V814 V818">
    <cfRule type="iconSet" priority="21516">
      <iconSet>
        <cfvo type="percent" val="0"/>
        <cfvo type="num" val="$U$881"/>
        <cfvo type="num" val="$U$880"/>
      </iconSet>
    </cfRule>
  </conditionalFormatting>
  <conditionalFormatting sqref="J801 J803 J805 J807 J809 J811 J813 J815:J817 J819">
    <cfRule type="iconSet" priority="21521">
      <iconSet>
        <cfvo type="percent" val="0"/>
        <cfvo type="num" val="$I$881"/>
        <cfvo type="num" val="$I$880"/>
      </iconSet>
    </cfRule>
  </conditionalFormatting>
  <conditionalFormatting sqref="K801 K803 K805 K807 K809 K811 K813 K815:K817 K819">
    <cfRule type="iconSet" priority="21530">
      <iconSet>
        <cfvo type="percent" val="0"/>
        <cfvo type="num" val="$J$881"/>
        <cfvo type="num" val="$J$880"/>
      </iconSet>
    </cfRule>
  </conditionalFormatting>
  <conditionalFormatting sqref="L801 L803 L805 L807 L809 L811 L813 L815:L817 L819">
    <cfRule type="iconSet" priority="21539">
      <iconSet>
        <cfvo type="percent" val="0"/>
        <cfvo type="num" val="$K$881"/>
        <cfvo type="num" val="$K$880"/>
      </iconSet>
    </cfRule>
  </conditionalFormatting>
  <conditionalFormatting sqref="J802 J804 J806 J808 J810 J812 J814 J818">
    <cfRule type="iconSet" priority="21548">
      <iconSet>
        <cfvo type="percent" val="0"/>
        <cfvo type="num" val="$I$881"/>
        <cfvo type="num" val="$I$880"/>
      </iconSet>
    </cfRule>
  </conditionalFormatting>
  <conditionalFormatting sqref="K802 K804 K806 K808 K810 K812 K814 K818">
    <cfRule type="iconSet" priority="21556">
      <iconSet>
        <cfvo type="percent" val="0"/>
        <cfvo type="num" val="$J$881"/>
        <cfvo type="num" val="$J$880"/>
      </iconSet>
    </cfRule>
  </conditionalFormatting>
  <conditionalFormatting sqref="L802 L804 L806 L808 L810 L812 L814 L818">
    <cfRule type="iconSet" priority="21564">
      <iconSet>
        <cfvo type="percent" val="0"/>
        <cfvo type="num" val="$K$881"/>
        <cfvo type="num" val="$K$880"/>
      </iconSet>
    </cfRule>
  </conditionalFormatting>
  <conditionalFormatting sqref="V802 V804 V806 V808 V810 V812 V814 V818">
    <cfRule type="iconSet" priority="21572">
      <iconSet>
        <cfvo type="percent" val="0"/>
        <cfvo type="num" val="$U$881"/>
        <cfvo type="num" val="$U$880"/>
      </iconSet>
    </cfRule>
  </conditionalFormatting>
  <conditionalFormatting sqref="J801 J803 J805 J807 J809 J811 J813 J815 J817 J819">
    <cfRule type="iconSet" priority="21580">
      <iconSet>
        <cfvo type="percent" val="0"/>
        <cfvo type="num" val="$I$881"/>
        <cfvo type="num" val="$I$880"/>
      </iconSet>
    </cfRule>
  </conditionalFormatting>
  <conditionalFormatting sqref="K801 K803 K805 K807 K809 K811 K813 K815 K817 K819">
    <cfRule type="iconSet" priority="21590">
      <iconSet>
        <cfvo type="percent" val="0"/>
        <cfvo type="num" val="$J$881"/>
        <cfvo type="num" val="$J$880"/>
      </iconSet>
    </cfRule>
  </conditionalFormatting>
  <conditionalFormatting sqref="L801 L803 L805 L807 L809 L811 L813 L815 L817 L819">
    <cfRule type="iconSet" priority="21600">
      <iconSet>
        <cfvo type="percent" val="0"/>
        <cfvo type="num" val="$K$881"/>
        <cfvo type="num" val="$K$880"/>
      </iconSet>
    </cfRule>
  </conditionalFormatting>
  <conditionalFormatting sqref="J802 J804 J806 J808 J810 J812 J814 J816 J818">
    <cfRule type="iconSet" priority="21610">
      <iconSet>
        <cfvo type="percent" val="0"/>
        <cfvo type="num" val="$I$881"/>
        <cfvo type="num" val="$I$880"/>
      </iconSet>
    </cfRule>
  </conditionalFormatting>
  <conditionalFormatting sqref="K802 K804 K806 K808 K810 K812 K814 K816 K818">
    <cfRule type="iconSet" priority="21619">
      <iconSet>
        <cfvo type="percent" val="0"/>
        <cfvo type="num" val="$J$881"/>
        <cfvo type="num" val="$J$880"/>
      </iconSet>
    </cfRule>
  </conditionalFormatting>
  <conditionalFormatting sqref="L802 L804 L806 L808 L810 L812 L814 L816 L818">
    <cfRule type="iconSet" priority="21628">
      <iconSet>
        <cfvo type="percent" val="0"/>
        <cfvo type="num" val="$K$881"/>
        <cfvo type="num" val="$K$880"/>
      </iconSet>
    </cfRule>
  </conditionalFormatting>
  <conditionalFormatting sqref="V802 V804 V806 V808 V810 V812 V814 V816 V818">
    <cfRule type="iconSet" priority="21637">
      <iconSet>
        <cfvo type="percent" val="0"/>
        <cfvo type="num" val="$U$881"/>
        <cfvo type="num" val="$U$880"/>
      </iconSet>
    </cfRule>
  </conditionalFormatting>
  <conditionalFormatting sqref="V828:V834">
    <cfRule type="iconSet" priority="21646">
      <iconSet>
        <cfvo type="percent" val="0"/>
        <cfvo type="num" val="$U$881"/>
        <cfvo type="num" val="$U$880"/>
      </iconSet>
    </cfRule>
  </conditionalFormatting>
  <conditionalFormatting sqref="J828:J833">
    <cfRule type="iconSet" priority="21648">
      <iconSet>
        <cfvo type="percent" val="0"/>
        <cfvo type="num" val="$I$881"/>
        <cfvo type="num" val="$I$880"/>
      </iconSet>
    </cfRule>
  </conditionalFormatting>
  <conditionalFormatting sqref="K828:K833">
    <cfRule type="iconSet" priority="21650">
      <iconSet>
        <cfvo type="percent" val="0"/>
        <cfvo type="num" val="$J$881"/>
        <cfvo type="num" val="$J$880"/>
      </iconSet>
    </cfRule>
  </conditionalFormatting>
  <conditionalFormatting sqref="L828:L833">
    <cfRule type="iconSet" priority="21652">
      <iconSet>
        <cfvo type="percent" val="0"/>
        <cfvo type="num" val="$K$881"/>
        <cfvo type="num" val="$K$880"/>
      </iconSet>
    </cfRule>
  </conditionalFormatting>
  <conditionalFormatting sqref="J820 J822 J824 J826 J828:J834">
    <cfRule type="iconSet" priority="21654">
      <iconSet>
        <cfvo type="percent" val="0"/>
        <cfvo type="num" val="$I$881"/>
        <cfvo type="num" val="$I$880"/>
      </iconSet>
    </cfRule>
  </conditionalFormatting>
  <conditionalFormatting sqref="K820 K822 K824 K826 K828:K834">
    <cfRule type="iconSet" priority="21660">
      <iconSet>
        <cfvo type="percent" val="0"/>
        <cfvo type="num" val="$J$881"/>
        <cfvo type="num" val="$J$880"/>
      </iconSet>
    </cfRule>
  </conditionalFormatting>
  <conditionalFormatting sqref="L820 L822 L824 L826 L828:L834">
    <cfRule type="iconSet" priority="21666">
      <iconSet>
        <cfvo type="percent" val="0"/>
        <cfvo type="num" val="$K$881"/>
        <cfvo type="num" val="$K$880"/>
      </iconSet>
    </cfRule>
  </conditionalFormatting>
  <conditionalFormatting sqref="J822">
    <cfRule type="iconSet" priority="21672">
      <iconSet>
        <cfvo type="percent" val="0"/>
        <cfvo type="num" val="$I$881"/>
        <cfvo type="num" val="$I$880"/>
      </iconSet>
    </cfRule>
  </conditionalFormatting>
  <conditionalFormatting sqref="K822">
    <cfRule type="iconSet" priority="21673">
      <iconSet>
        <cfvo type="percent" val="0"/>
        <cfvo type="num" val="$J$881"/>
        <cfvo type="num" val="$J$880"/>
      </iconSet>
    </cfRule>
  </conditionalFormatting>
  <conditionalFormatting sqref="L822">
    <cfRule type="iconSet" priority="21674">
      <iconSet>
        <cfvo type="percent" val="0"/>
        <cfvo type="num" val="$K$881"/>
        <cfvo type="num" val="$K$880"/>
      </iconSet>
    </cfRule>
  </conditionalFormatting>
  <conditionalFormatting sqref="J820:J834">
    <cfRule type="iconSet" priority="21675">
      <iconSet>
        <cfvo type="percent" val="0"/>
        <cfvo type="num" val="$I$881"/>
        <cfvo type="num" val="$I$880"/>
      </iconSet>
    </cfRule>
  </conditionalFormatting>
  <conditionalFormatting sqref="K820:K834">
    <cfRule type="iconSet" priority="21677">
      <iconSet>
        <cfvo type="percent" val="0"/>
        <cfvo type="num" val="$J$881"/>
        <cfvo type="num" val="$J$880"/>
      </iconSet>
    </cfRule>
  </conditionalFormatting>
  <conditionalFormatting sqref="L820:L834">
    <cfRule type="iconSet" priority="21679">
      <iconSet>
        <cfvo type="percent" val="0"/>
        <cfvo type="num" val="$K$881"/>
        <cfvo type="num" val="$K$880"/>
      </iconSet>
    </cfRule>
  </conditionalFormatting>
  <conditionalFormatting sqref="V820:V834">
    <cfRule type="iconSet" priority="21687">
      <iconSet>
        <cfvo type="percent" val="0"/>
        <cfvo type="num" val="$U$881"/>
        <cfvo type="num" val="$U$880"/>
      </iconSet>
    </cfRule>
  </conditionalFormatting>
  <conditionalFormatting sqref="J829">
    <cfRule type="iconSet" priority="21697">
      <iconSet>
        <cfvo type="percent" val="0"/>
        <cfvo type="num" val="$I$911"/>
        <cfvo type="num" val="$I$910"/>
      </iconSet>
    </cfRule>
  </conditionalFormatting>
  <conditionalFormatting sqref="K829">
    <cfRule type="iconSet" priority="21698">
      <iconSet>
        <cfvo type="percent" val="0"/>
        <cfvo type="num" val="$J$911"/>
        <cfvo type="num" val="$J$910"/>
      </iconSet>
    </cfRule>
  </conditionalFormatting>
  <conditionalFormatting sqref="L829">
    <cfRule type="iconSet" priority="21699">
      <iconSet>
        <cfvo type="percent" val="0"/>
        <cfvo type="num" val="$K$911"/>
        <cfvo type="num" val="$K$910"/>
      </iconSet>
    </cfRule>
  </conditionalFormatting>
  <conditionalFormatting sqref="J829">
    <cfRule type="iconSet" priority="21700">
      <iconSet>
        <cfvo type="percent" val="0"/>
        <cfvo type="num" val="$I$881"/>
        <cfvo type="num" val="$I$880"/>
      </iconSet>
    </cfRule>
  </conditionalFormatting>
  <conditionalFormatting sqref="K829">
    <cfRule type="iconSet" priority="21701">
      <iconSet>
        <cfvo type="percent" val="0"/>
        <cfvo type="num" val="$J$881"/>
        <cfvo type="num" val="$J$880"/>
      </iconSet>
    </cfRule>
  </conditionalFormatting>
  <conditionalFormatting sqref="L829">
    <cfRule type="iconSet" priority="21702">
      <iconSet>
        <cfvo type="percent" val="0"/>
        <cfvo type="num" val="$K$881"/>
        <cfvo type="num" val="$K$880"/>
      </iconSet>
    </cfRule>
  </conditionalFormatting>
  <conditionalFormatting sqref="V792:V798">
    <cfRule type="iconSet" priority="991">
      <iconSet>
        <cfvo type="percent" val="0"/>
        <cfvo type="num" val="$U$802"/>
        <cfvo type="num" val="$U$801"/>
      </iconSet>
    </cfRule>
  </conditionalFormatting>
  <conditionalFormatting sqref="J792:J796 J761 J763 J765:J771 J773 J775:J779">
    <cfRule type="iconSet" priority="990">
      <iconSet>
        <cfvo type="percent" val="0"/>
        <cfvo type="num" val="$I$802"/>
        <cfvo type="num" val="$I$801"/>
      </iconSet>
    </cfRule>
  </conditionalFormatting>
  <conditionalFormatting sqref="K792:K796 K761 K763 K765:K771 K773 K775:K779">
    <cfRule type="iconSet" priority="989">
      <iconSet>
        <cfvo type="percent" val="0"/>
        <cfvo type="num" val="$J$802"/>
        <cfvo type="num" val="$J$801"/>
      </iconSet>
    </cfRule>
  </conditionalFormatting>
  <conditionalFormatting sqref="L792:L796 L761 L763 L765:L771 L773 L775:L779">
    <cfRule type="iconSet" priority="988">
      <iconSet>
        <cfvo type="percent" val="0"/>
        <cfvo type="num" val="$K$802"/>
        <cfvo type="num" val="$K$801"/>
      </iconSet>
    </cfRule>
  </conditionalFormatting>
  <conditionalFormatting sqref="J797:J798">
    <cfRule type="iconSet" priority="987">
      <iconSet>
        <cfvo type="percent" val="0"/>
        <cfvo type="num" val="$I$802"/>
        <cfvo type="num" val="$I$801"/>
      </iconSet>
    </cfRule>
  </conditionalFormatting>
  <conditionalFormatting sqref="K797:K798">
    <cfRule type="iconSet" priority="986">
      <iconSet>
        <cfvo type="percent" val="0"/>
        <cfvo type="num" val="$J$802"/>
        <cfvo type="num" val="$J$801"/>
      </iconSet>
    </cfRule>
  </conditionalFormatting>
  <conditionalFormatting sqref="L797:L798">
    <cfRule type="iconSet" priority="985">
      <iconSet>
        <cfvo type="percent" val="0"/>
        <cfvo type="num" val="$K$802"/>
        <cfvo type="num" val="$K$801"/>
      </iconSet>
    </cfRule>
  </conditionalFormatting>
  <conditionalFormatting sqref="J784 J786 J788 J790 J792:J798">
    <cfRule type="iconSet" priority="984">
      <iconSet>
        <cfvo type="percent" val="0"/>
        <cfvo type="num" val="$I$802"/>
        <cfvo type="num" val="$I$801"/>
      </iconSet>
    </cfRule>
  </conditionalFormatting>
  <conditionalFormatting sqref="K784 K786 K788 K790 K792:K798">
    <cfRule type="iconSet" priority="983">
      <iconSet>
        <cfvo type="percent" val="0"/>
        <cfvo type="num" val="$J$802"/>
        <cfvo type="num" val="$J$801"/>
      </iconSet>
    </cfRule>
  </conditionalFormatting>
  <conditionalFormatting sqref="L784 L786 L788 L790 L792:L798">
    <cfRule type="iconSet" priority="982">
      <iconSet>
        <cfvo type="percent" val="0"/>
        <cfvo type="num" val="$K$802"/>
        <cfvo type="num" val="$K$801"/>
      </iconSet>
    </cfRule>
  </conditionalFormatting>
  <conditionalFormatting sqref="J786">
    <cfRule type="iconSet" priority="981">
      <iconSet>
        <cfvo type="percent" val="0"/>
        <cfvo type="num" val="$I$802"/>
        <cfvo type="num" val="$I$801"/>
      </iconSet>
    </cfRule>
  </conditionalFormatting>
  <conditionalFormatting sqref="K786">
    <cfRule type="iconSet" priority="980">
      <iconSet>
        <cfvo type="percent" val="0"/>
        <cfvo type="num" val="$J$802"/>
        <cfvo type="num" val="$J$801"/>
      </iconSet>
    </cfRule>
  </conditionalFormatting>
  <conditionalFormatting sqref="L786">
    <cfRule type="iconSet" priority="979">
      <iconSet>
        <cfvo type="percent" val="0"/>
        <cfvo type="num" val="$K$802"/>
        <cfvo type="num" val="$K$801"/>
      </iconSet>
    </cfRule>
  </conditionalFormatting>
  <conditionalFormatting sqref="K760 K762:K798">
    <cfRule type="iconSet" priority="978">
      <iconSet>
        <cfvo type="percent" val="0"/>
        <cfvo type="num" val="$J$802"/>
        <cfvo type="num" val="$J$801"/>
      </iconSet>
    </cfRule>
  </conditionalFormatting>
  <conditionalFormatting sqref="J798">
    <cfRule type="iconSet" priority="977">
      <iconSet>
        <cfvo type="percent" val="0"/>
        <cfvo type="num" val="$I$802"/>
        <cfvo type="num" val="$I$801"/>
      </iconSet>
    </cfRule>
  </conditionalFormatting>
  <conditionalFormatting sqref="K798">
    <cfRule type="iconSet" priority="976">
      <iconSet>
        <cfvo type="percent" val="0"/>
        <cfvo type="num" val="$J$802"/>
        <cfvo type="num" val="$J$801"/>
      </iconSet>
    </cfRule>
  </conditionalFormatting>
  <conditionalFormatting sqref="L798">
    <cfRule type="iconSet" priority="975">
      <iconSet>
        <cfvo type="percent" val="0"/>
        <cfvo type="num" val="$K$802"/>
        <cfvo type="num" val="$K$801"/>
      </iconSet>
    </cfRule>
  </conditionalFormatting>
  <conditionalFormatting sqref="J763 J765:J771 J773 J775:J779">
    <cfRule type="iconSet" priority="974">
      <iconSet>
        <cfvo type="percent" val="0"/>
        <cfvo type="num" val="$I$802"/>
        <cfvo type="num" val="$I$801"/>
      </iconSet>
    </cfRule>
  </conditionalFormatting>
  <conditionalFormatting sqref="K763 K765:K771 K773 K775:K779">
    <cfRule type="iconSet" priority="973">
      <iconSet>
        <cfvo type="percent" val="0"/>
        <cfvo type="num" val="$J$802"/>
        <cfvo type="num" val="$J$801"/>
      </iconSet>
    </cfRule>
  </conditionalFormatting>
  <conditionalFormatting sqref="L763 L765:L771 L773 L775:L779">
    <cfRule type="iconSet" priority="972">
      <iconSet>
        <cfvo type="percent" val="0"/>
        <cfvo type="num" val="$K$802"/>
        <cfvo type="num" val="$K$801"/>
      </iconSet>
    </cfRule>
  </conditionalFormatting>
  <conditionalFormatting sqref="V763 V765:V771 V773 V775:V779">
    <cfRule type="iconSet" priority="971">
      <iconSet>
        <cfvo type="percent" val="0"/>
        <cfvo type="num" val="$U$802"/>
        <cfvo type="num" val="$U$801"/>
      </iconSet>
    </cfRule>
  </conditionalFormatting>
  <conditionalFormatting sqref="J760 J762 J764:J798">
    <cfRule type="iconSet" priority="970">
      <iconSet>
        <cfvo type="percent" val="0"/>
        <cfvo type="num" val="$I$802"/>
        <cfvo type="num" val="$I$801"/>
      </iconSet>
    </cfRule>
  </conditionalFormatting>
  <conditionalFormatting sqref="K760 K762 K764:K798">
    <cfRule type="iconSet" priority="969">
      <iconSet>
        <cfvo type="percent" val="0"/>
        <cfvo type="num" val="$J$802"/>
        <cfvo type="num" val="$J$801"/>
      </iconSet>
    </cfRule>
  </conditionalFormatting>
  <conditionalFormatting sqref="L760 L762 L764:L798">
    <cfRule type="iconSet" priority="968">
      <iconSet>
        <cfvo type="percent" val="0"/>
        <cfvo type="num" val="$K$802"/>
        <cfvo type="num" val="$K$801"/>
      </iconSet>
    </cfRule>
  </conditionalFormatting>
  <conditionalFormatting sqref="J760 J762:J798">
    <cfRule type="iconSet" priority="967">
      <iconSet>
        <cfvo type="percent" val="0"/>
        <cfvo type="num" val="$I$802"/>
        <cfvo type="num" val="$I$801"/>
      </iconSet>
    </cfRule>
  </conditionalFormatting>
  <conditionalFormatting sqref="L760 L762:L798">
    <cfRule type="iconSet" priority="966">
      <iconSet>
        <cfvo type="percent" val="0"/>
        <cfvo type="num" val="$K$802"/>
        <cfvo type="num" val="$K$801"/>
      </iconSet>
    </cfRule>
  </conditionalFormatting>
  <conditionalFormatting sqref="V760:V798">
    <cfRule type="iconSet" priority="965">
      <iconSet>
        <cfvo type="percent" val="0"/>
        <cfvo type="num" val="$U$802"/>
        <cfvo type="num" val="$U$801"/>
      </iconSet>
    </cfRule>
  </conditionalFormatting>
  <conditionalFormatting sqref="V760 V762:V798">
    <cfRule type="iconSet" priority="964">
      <iconSet>
        <cfvo type="percent" val="0"/>
        <cfvo type="num" val="$U$802"/>
        <cfvo type="num" val="$U$801"/>
      </iconSet>
    </cfRule>
  </conditionalFormatting>
  <conditionalFormatting sqref="J763:J774 J780:J798">
    <cfRule type="iconSet" priority="963">
      <iconSet>
        <cfvo type="percent" val="0"/>
        <cfvo type="num" val="$I$802"/>
        <cfvo type="num" val="$I$801"/>
      </iconSet>
    </cfRule>
  </conditionalFormatting>
  <conditionalFormatting sqref="K763:K774 K780:K798">
    <cfRule type="iconSet" priority="962">
      <iconSet>
        <cfvo type="percent" val="0"/>
        <cfvo type="num" val="$J$802"/>
        <cfvo type="num" val="$J$801"/>
      </iconSet>
    </cfRule>
  </conditionalFormatting>
  <conditionalFormatting sqref="L763:L774 L780:L798">
    <cfRule type="iconSet" priority="961">
      <iconSet>
        <cfvo type="percent" val="0"/>
        <cfvo type="num" val="$K$802"/>
        <cfvo type="num" val="$K$801"/>
      </iconSet>
    </cfRule>
  </conditionalFormatting>
  <conditionalFormatting sqref="J765:J771 J773">
    <cfRule type="iconSet" priority="960">
      <iconSet>
        <cfvo type="percent" val="0"/>
        <cfvo type="num" val="$I$802"/>
        <cfvo type="num" val="$I$801"/>
      </iconSet>
    </cfRule>
  </conditionalFormatting>
  <conditionalFormatting sqref="K765:K771 K773">
    <cfRule type="iconSet" priority="959">
      <iconSet>
        <cfvo type="percent" val="0"/>
        <cfvo type="num" val="$J$802"/>
        <cfvo type="num" val="$J$801"/>
      </iconSet>
    </cfRule>
  </conditionalFormatting>
  <conditionalFormatting sqref="L765:L771 L773">
    <cfRule type="iconSet" priority="958">
      <iconSet>
        <cfvo type="percent" val="0"/>
        <cfvo type="num" val="$K$802"/>
        <cfvo type="num" val="$K$801"/>
      </iconSet>
    </cfRule>
  </conditionalFormatting>
  <conditionalFormatting sqref="J760">
    <cfRule type="iconSet" priority="957">
      <iconSet>
        <cfvo type="percent" val="0"/>
        <cfvo type="num" val="$I$802"/>
        <cfvo type="num" val="$I$801"/>
      </iconSet>
    </cfRule>
  </conditionalFormatting>
  <conditionalFormatting sqref="K760">
    <cfRule type="iconSet" priority="956">
      <iconSet>
        <cfvo type="percent" val="0"/>
        <cfvo type="num" val="$J$802"/>
        <cfvo type="num" val="$J$801"/>
      </iconSet>
    </cfRule>
  </conditionalFormatting>
  <conditionalFormatting sqref="L760">
    <cfRule type="iconSet" priority="955">
      <iconSet>
        <cfvo type="percent" val="0"/>
        <cfvo type="num" val="$K$802"/>
        <cfvo type="num" val="$K$801"/>
      </iconSet>
    </cfRule>
  </conditionalFormatting>
  <conditionalFormatting sqref="J761">
    <cfRule type="iconSet" priority="954">
      <iconSet>
        <cfvo type="percent" val="0"/>
        <cfvo type="num" val="$I$802"/>
        <cfvo type="num" val="$I$801"/>
      </iconSet>
    </cfRule>
  </conditionalFormatting>
  <conditionalFormatting sqref="K761">
    <cfRule type="iconSet" priority="953">
      <iconSet>
        <cfvo type="percent" val="0"/>
        <cfvo type="num" val="$J$802"/>
        <cfvo type="num" val="$J$801"/>
      </iconSet>
    </cfRule>
  </conditionalFormatting>
  <conditionalFormatting sqref="L761">
    <cfRule type="iconSet" priority="952">
      <iconSet>
        <cfvo type="percent" val="0"/>
        <cfvo type="num" val="$K$802"/>
        <cfvo type="num" val="$K$801"/>
      </iconSet>
    </cfRule>
  </conditionalFormatting>
  <conditionalFormatting sqref="V761">
    <cfRule type="iconSet" priority="951">
      <iconSet>
        <cfvo type="percent" val="0"/>
        <cfvo type="num" val="$U$802"/>
        <cfvo type="num" val="$U$801"/>
      </iconSet>
    </cfRule>
  </conditionalFormatting>
  <conditionalFormatting sqref="J762 J764 J772 J774 J780:J783">
    <cfRule type="iconSet" priority="950">
      <iconSet>
        <cfvo type="percent" val="0"/>
        <cfvo type="num" val="$I$802"/>
        <cfvo type="num" val="$I$801"/>
      </iconSet>
    </cfRule>
  </conditionalFormatting>
  <conditionalFormatting sqref="K762 K764 K772 K774 K780:K783">
    <cfRule type="iconSet" priority="949">
      <iconSet>
        <cfvo type="percent" val="0"/>
        <cfvo type="num" val="$J$802"/>
        <cfvo type="num" val="$J$801"/>
      </iconSet>
    </cfRule>
  </conditionalFormatting>
  <conditionalFormatting sqref="L762 L764 L772 L774 L780:L783">
    <cfRule type="iconSet" priority="948">
      <iconSet>
        <cfvo type="percent" val="0"/>
        <cfvo type="num" val="$K$802"/>
        <cfvo type="num" val="$K$801"/>
      </iconSet>
    </cfRule>
  </conditionalFormatting>
  <conditionalFormatting sqref="J763">
    <cfRule type="iconSet" priority="947">
      <iconSet>
        <cfvo type="percent" val="0"/>
        <cfvo type="num" val="$I$802"/>
        <cfvo type="num" val="$I$801"/>
      </iconSet>
    </cfRule>
  </conditionalFormatting>
  <conditionalFormatting sqref="K763">
    <cfRule type="iconSet" priority="946">
      <iconSet>
        <cfvo type="percent" val="0"/>
        <cfvo type="num" val="$J$802"/>
        <cfvo type="num" val="$J$801"/>
      </iconSet>
    </cfRule>
  </conditionalFormatting>
  <conditionalFormatting sqref="L763">
    <cfRule type="iconSet" priority="945">
      <iconSet>
        <cfvo type="percent" val="0"/>
        <cfvo type="num" val="$K$802"/>
        <cfvo type="num" val="$K$801"/>
      </iconSet>
    </cfRule>
  </conditionalFormatting>
  <conditionalFormatting sqref="J776:J778">
    <cfRule type="iconSet" priority="944">
      <iconSet>
        <cfvo type="percent" val="0"/>
        <cfvo type="num" val="$I$802"/>
        <cfvo type="num" val="$I$801"/>
      </iconSet>
    </cfRule>
  </conditionalFormatting>
  <conditionalFormatting sqref="K776:K778">
    <cfRule type="iconSet" priority="943">
      <iconSet>
        <cfvo type="percent" val="0"/>
        <cfvo type="num" val="$J$802"/>
        <cfvo type="num" val="$J$801"/>
      </iconSet>
    </cfRule>
  </conditionalFormatting>
  <conditionalFormatting sqref="L776:L778">
    <cfRule type="iconSet" priority="942">
      <iconSet>
        <cfvo type="percent" val="0"/>
        <cfvo type="num" val="$K$802"/>
        <cfvo type="num" val="$K$801"/>
      </iconSet>
    </cfRule>
  </conditionalFormatting>
  <conditionalFormatting sqref="J762 J764 J772 J774 J776:J778 J780:J783">
    <cfRule type="iconSet" priority="941">
      <iconSet>
        <cfvo type="percent" val="0"/>
        <cfvo type="num" val="$I$802"/>
        <cfvo type="num" val="$I$801"/>
      </iconSet>
    </cfRule>
  </conditionalFormatting>
  <conditionalFormatting sqref="K762 K764 K772 K774 K776:K778 K780:K783">
    <cfRule type="iconSet" priority="940">
      <iconSet>
        <cfvo type="percent" val="0"/>
        <cfvo type="num" val="$J$802"/>
        <cfvo type="num" val="$J$801"/>
      </iconSet>
    </cfRule>
  </conditionalFormatting>
  <conditionalFormatting sqref="L762 L764 L772 L774 L776:L778 L780:L783">
    <cfRule type="iconSet" priority="939">
      <iconSet>
        <cfvo type="percent" val="0"/>
        <cfvo type="num" val="$K$802"/>
        <cfvo type="num" val="$K$801"/>
      </iconSet>
    </cfRule>
  </conditionalFormatting>
  <conditionalFormatting sqref="J763 J765:J771 J773 J775 J779">
    <cfRule type="iconSet" priority="938">
      <iconSet>
        <cfvo type="percent" val="0"/>
        <cfvo type="num" val="$I$802"/>
        <cfvo type="num" val="$I$801"/>
      </iconSet>
    </cfRule>
  </conditionalFormatting>
  <conditionalFormatting sqref="K763 K765:K771 K773 K775 K779">
    <cfRule type="iconSet" priority="937">
      <iconSet>
        <cfvo type="percent" val="0"/>
        <cfvo type="num" val="$J$802"/>
        <cfvo type="num" val="$J$801"/>
      </iconSet>
    </cfRule>
  </conditionalFormatting>
  <conditionalFormatting sqref="L763 L765:L771 L773 L775 L779">
    <cfRule type="iconSet" priority="936">
      <iconSet>
        <cfvo type="percent" val="0"/>
        <cfvo type="num" val="$K$802"/>
        <cfvo type="num" val="$K$801"/>
      </iconSet>
    </cfRule>
  </conditionalFormatting>
  <conditionalFormatting sqref="V763 V765:V771 V773 V775 V779">
    <cfRule type="iconSet" priority="935">
      <iconSet>
        <cfvo type="percent" val="0"/>
        <cfvo type="num" val="$U$802"/>
        <cfvo type="num" val="$U$801"/>
      </iconSet>
    </cfRule>
  </conditionalFormatting>
  <conditionalFormatting sqref="J762 J764 J766 J768 J770 J772 J774 J776:J778 J780:J783">
    <cfRule type="iconSet" priority="934">
      <iconSet>
        <cfvo type="percent" val="0"/>
        <cfvo type="num" val="$I$802"/>
        <cfvo type="num" val="$I$801"/>
      </iconSet>
    </cfRule>
  </conditionalFormatting>
  <conditionalFormatting sqref="K762 K764 K766 K768 K770 K772 K774 K776:K778 K780:K783">
    <cfRule type="iconSet" priority="933">
      <iconSet>
        <cfvo type="percent" val="0"/>
        <cfvo type="num" val="$J$802"/>
        <cfvo type="num" val="$J$801"/>
      </iconSet>
    </cfRule>
  </conditionalFormatting>
  <conditionalFormatting sqref="L762 L764 L766 L768 L770 L772 L774 L776:L778 L780:L783">
    <cfRule type="iconSet" priority="932">
      <iconSet>
        <cfvo type="percent" val="0"/>
        <cfvo type="num" val="$K$802"/>
        <cfvo type="num" val="$K$801"/>
      </iconSet>
    </cfRule>
  </conditionalFormatting>
  <conditionalFormatting sqref="J763 J765 J767 J769 J771 J773 J775 J779">
    <cfRule type="iconSet" priority="931">
      <iconSet>
        <cfvo type="percent" val="0"/>
        <cfvo type="num" val="$I$802"/>
        <cfvo type="num" val="$I$801"/>
      </iconSet>
    </cfRule>
  </conditionalFormatting>
  <conditionalFormatting sqref="K763 K765 K767 K769 K771 K773 K775 K779">
    <cfRule type="iconSet" priority="930">
      <iconSet>
        <cfvo type="percent" val="0"/>
        <cfvo type="num" val="$J$802"/>
        <cfvo type="num" val="$J$801"/>
      </iconSet>
    </cfRule>
  </conditionalFormatting>
  <conditionalFormatting sqref="L763 L765 L767 L769 L771 L773 L775 L779">
    <cfRule type="iconSet" priority="929">
      <iconSet>
        <cfvo type="percent" val="0"/>
        <cfvo type="num" val="$K$802"/>
        <cfvo type="num" val="$K$801"/>
      </iconSet>
    </cfRule>
  </conditionalFormatting>
  <conditionalFormatting sqref="V763 V765 V767 V769 V771 V773 V775 V779">
    <cfRule type="iconSet" priority="928">
      <iconSet>
        <cfvo type="percent" val="0"/>
        <cfvo type="num" val="$U$802"/>
        <cfvo type="num" val="$U$801"/>
      </iconSet>
    </cfRule>
  </conditionalFormatting>
  <conditionalFormatting sqref="J762 J764 J766 J768 J770 J772 J774 J776 J778 J780:J783">
    <cfRule type="iconSet" priority="927">
      <iconSet>
        <cfvo type="percent" val="0"/>
        <cfvo type="num" val="$I$802"/>
        <cfvo type="num" val="$I$801"/>
      </iconSet>
    </cfRule>
  </conditionalFormatting>
  <conditionalFormatting sqref="K762 K764 K766 K768 K770 K772 K774 K776 K778 K780:K783">
    <cfRule type="iconSet" priority="926">
      <iconSet>
        <cfvo type="percent" val="0"/>
        <cfvo type="num" val="$J$802"/>
        <cfvo type="num" val="$J$801"/>
      </iconSet>
    </cfRule>
  </conditionalFormatting>
  <conditionalFormatting sqref="L762 L764 L766 L768 L770 L772 L774 L776 L778 L780:L783">
    <cfRule type="iconSet" priority="925">
      <iconSet>
        <cfvo type="percent" val="0"/>
        <cfvo type="num" val="$K$802"/>
        <cfvo type="num" val="$K$801"/>
      </iconSet>
    </cfRule>
  </conditionalFormatting>
  <conditionalFormatting sqref="J763 J765 J767 J769 J771 J773 J775 J777 J779">
    <cfRule type="iconSet" priority="924">
      <iconSet>
        <cfvo type="percent" val="0"/>
        <cfvo type="num" val="$I$802"/>
        <cfvo type="num" val="$I$801"/>
      </iconSet>
    </cfRule>
  </conditionalFormatting>
  <conditionalFormatting sqref="K763 K765 K767 K769 K771 K773 K775 K777 K779">
    <cfRule type="iconSet" priority="923">
      <iconSet>
        <cfvo type="percent" val="0"/>
        <cfvo type="num" val="$J$802"/>
        <cfvo type="num" val="$J$801"/>
      </iconSet>
    </cfRule>
  </conditionalFormatting>
  <conditionalFormatting sqref="L763 L765 L767 L769 L771 L773 L775 L777 L779">
    <cfRule type="iconSet" priority="922">
      <iconSet>
        <cfvo type="percent" val="0"/>
        <cfvo type="num" val="$K$802"/>
        <cfvo type="num" val="$K$801"/>
      </iconSet>
    </cfRule>
  </conditionalFormatting>
  <conditionalFormatting sqref="V763 V765 V767 V769 V771 V773 V775 V777 V779">
    <cfRule type="iconSet" priority="921">
      <iconSet>
        <cfvo type="percent" val="0"/>
        <cfvo type="num" val="$U$802"/>
        <cfvo type="num" val="$U$801"/>
      </iconSet>
    </cfRule>
  </conditionalFormatting>
  <conditionalFormatting sqref="J781:J783">
    <cfRule type="iconSet" priority="920">
      <iconSet>
        <cfvo type="percent" val="0"/>
        <cfvo type="num" val="$I$802"/>
        <cfvo type="num" val="$I$801"/>
      </iconSet>
    </cfRule>
  </conditionalFormatting>
  <conditionalFormatting sqref="K781:K783">
    <cfRule type="iconSet" priority="919">
      <iconSet>
        <cfvo type="percent" val="0"/>
        <cfvo type="num" val="$J$802"/>
        <cfvo type="num" val="$J$801"/>
      </iconSet>
    </cfRule>
  </conditionalFormatting>
  <conditionalFormatting sqref="L781:L783">
    <cfRule type="iconSet" priority="918">
      <iconSet>
        <cfvo type="percent" val="0"/>
        <cfvo type="num" val="$K$802"/>
        <cfvo type="num" val="$K$801"/>
      </iconSet>
    </cfRule>
  </conditionalFormatting>
  <conditionalFormatting sqref="V781:V783">
    <cfRule type="iconSet" priority="917">
      <iconSet>
        <cfvo type="percent" val="0"/>
        <cfvo type="num" val="$U$802"/>
        <cfvo type="num" val="$U$801"/>
      </iconSet>
    </cfRule>
  </conditionalFormatting>
  <conditionalFormatting sqref="J795">
    <cfRule type="iconSet" priority="916">
      <iconSet>
        <cfvo type="percent" val="0"/>
        <cfvo type="num" val="$I$802"/>
        <cfvo type="num" val="$I$801"/>
      </iconSet>
    </cfRule>
  </conditionalFormatting>
  <conditionalFormatting sqref="K795">
    <cfRule type="iconSet" priority="915">
      <iconSet>
        <cfvo type="percent" val="0"/>
        <cfvo type="num" val="$J$802"/>
        <cfvo type="num" val="$J$801"/>
      </iconSet>
    </cfRule>
  </conditionalFormatting>
  <conditionalFormatting sqref="L795">
    <cfRule type="iconSet" priority="914">
      <iconSet>
        <cfvo type="percent" val="0"/>
        <cfvo type="num" val="$K$802"/>
        <cfvo type="num" val="$K$801"/>
      </iconSet>
    </cfRule>
  </conditionalFormatting>
  <conditionalFormatting sqref="J721 J723 J725:J731 J733 J735:J739">
    <cfRule type="iconSet" priority="913">
      <iconSet>
        <cfvo type="percent" val="0"/>
        <cfvo type="num" val="$I$763"/>
        <cfvo type="num" val="$I$762"/>
      </iconSet>
    </cfRule>
  </conditionalFormatting>
  <conditionalFormatting sqref="K721 K723 K725:K731 K733 K735:K739">
    <cfRule type="iconSet" priority="912">
      <iconSet>
        <cfvo type="percent" val="0"/>
        <cfvo type="num" val="$J$763"/>
        <cfvo type="num" val="$J$762"/>
      </iconSet>
    </cfRule>
  </conditionalFormatting>
  <conditionalFormatting sqref="L721 L723 L725:L731 L733 L735:L739">
    <cfRule type="iconSet" priority="911">
      <iconSet>
        <cfvo type="percent" val="0"/>
        <cfvo type="num" val="$K$763"/>
        <cfvo type="num" val="$K$762"/>
      </iconSet>
    </cfRule>
  </conditionalFormatting>
  <conditionalFormatting sqref="J744">
    <cfRule type="iconSet" priority="910">
      <iconSet>
        <cfvo type="percent" val="0"/>
        <cfvo type="num" val="$I$763"/>
        <cfvo type="num" val="$I$762"/>
      </iconSet>
    </cfRule>
  </conditionalFormatting>
  <conditionalFormatting sqref="K744">
    <cfRule type="iconSet" priority="909">
      <iconSet>
        <cfvo type="percent" val="0"/>
        <cfvo type="num" val="$J$763"/>
        <cfvo type="num" val="$J$762"/>
      </iconSet>
    </cfRule>
  </conditionalFormatting>
  <conditionalFormatting sqref="L744">
    <cfRule type="iconSet" priority="908">
      <iconSet>
        <cfvo type="percent" val="0"/>
        <cfvo type="num" val="$K$763"/>
        <cfvo type="num" val="$K$762"/>
      </iconSet>
    </cfRule>
  </conditionalFormatting>
  <conditionalFormatting sqref="K720 K722:K744">
    <cfRule type="iconSet" priority="907">
      <iconSet>
        <cfvo type="percent" val="0"/>
        <cfvo type="num" val="$J$763"/>
        <cfvo type="num" val="$J$762"/>
      </iconSet>
    </cfRule>
  </conditionalFormatting>
  <conditionalFormatting sqref="J723 J725:J731 J733 J735:J739">
    <cfRule type="iconSet" priority="906">
      <iconSet>
        <cfvo type="percent" val="0"/>
        <cfvo type="num" val="$I$763"/>
        <cfvo type="num" val="$I$762"/>
      </iconSet>
    </cfRule>
  </conditionalFormatting>
  <conditionalFormatting sqref="K723 K725:K731 K733 K735:K739">
    <cfRule type="iconSet" priority="905">
      <iconSet>
        <cfvo type="percent" val="0"/>
        <cfvo type="num" val="$J$763"/>
        <cfvo type="num" val="$J$762"/>
      </iconSet>
    </cfRule>
  </conditionalFormatting>
  <conditionalFormatting sqref="L723 L725:L731 L733 L735:L739">
    <cfRule type="iconSet" priority="904">
      <iconSet>
        <cfvo type="percent" val="0"/>
        <cfvo type="num" val="$K$763"/>
        <cfvo type="num" val="$K$762"/>
      </iconSet>
    </cfRule>
  </conditionalFormatting>
  <conditionalFormatting sqref="V723 V725:V731 V733 V735:V739">
    <cfRule type="iconSet" priority="903">
      <iconSet>
        <cfvo type="percent" val="0"/>
        <cfvo type="num" val="$U$763"/>
        <cfvo type="num" val="$U$762"/>
      </iconSet>
    </cfRule>
  </conditionalFormatting>
  <conditionalFormatting sqref="J720 J722 J724:J744">
    <cfRule type="iconSet" priority="902">
      <iconSet>
        <cfvo type="percent" val="0"/>
        <cfvo type="num" val="$I$763"/>
        <cfvo type="num" val="$I$762"/>
      </iconSet>
    </cfRule>
  </conditionalFormatting>
  <conditionalFormatting sqref="K720 K722 K724:K744">
    <cfRule type="iconSet" priority="901">
      <iconSet>
        <cfvo type="percent" val="0"/>
        <cfvo type="num" val="$J$763"/>
        <cfvo type="num" val="$J$762"/>
      </iconSet>
    </cfRule>
  </conditionalFormatting>
  <conditionalFormatting sqref="L720 L722 L724:L744">
    <cfRule type="iconSet" priority="900">
      <iconSet>
        <cfvo type="percent" val="0"/>
        <cfvo type="num" val="$K$763"/>
        <cfvo type="num" val="$K$762"/>
      </iconSet>
    </cfRule>
  </conditionalFormatting>
  <conditionalFormatting sqref="J720 J722:J744">
    <cfRule type="iconSet" priority="899">
      <iconSet>
        <cfvo type="percent" val="0"/>
        <cfvo type="num" val="$I$763"/>
        <cfvo type="num" val="$I$762"/>
      </iconSet>
    </cfRule>
  </conditionalFormatting>
  <conditionalFormatting sqref="L720 L722:L744">
    <cfRule type="iconSet" priority="898">
      <iconSet>
        <cfvo type="percent" val="0"/>
        <cfvo type="num" val="$K$763"/>
        <cfvo type="num" val="$K$762"/>
      </iconSet>
    </cfRule>
  </conditionalFormatting>
  <conditionalFormatting sqref="V720:V744">
    <cfRule type="iconSet" priority="897">
      <iconSet>
        <cfvo type="percent" val="0"/>
        <cfvo type="num" val="$U$763"/>
        <cfvo type="num" val="$U$762"/>
      </iconSet>
    </cfRule>
  </conditionalFormatting>
  <conditionalFormatting sqref="V720 V722:V744">
    <cfRule type="iconSet" priority="896">
      <iconSet>
        <cfvo type="percent" val="0"/>
        <cfvo type="num" val="$U$763"/>
        <cfvo type="num" val="$U$762"/>
      </iconSet>
    </cfRule>
  </conditionalFormatting>
  <conditionalFormatting sqref="J723:J734 J740:J744">
    <cfRule type="iconSet" priority="895">
      <iconSet>
        <cfvo type="percent" val="0"/>
        <cfvo type="num" val="$I$763"/>
        <cfvo type="num" val="$I$762"/>
      </iconSet>
    </cfRule>
  </conditionalFormatting>
  <conditionalFormatting sqref="K723:K734 K740:K744">
    <cfRule type="iconSet" priority="894">
      <iconSet>
        <cfvo type="percent" val="0"/>
        <cfvo type="num" val="$J$763"/>
        <cfvo type="num" val="$J$762"/>
      </iconSet>
    </cfRule>
  </conditionalFormatting>
  <conditionalFormatting sqref="L723:L734 L740:L744">
    <cfRule type="iconSet" priority="893">
      <iconSet>
        <cfvo type="percent" val="0"/>
        <cfvo type="num" val="$K$763"/>
        <cfvo type="num" val="$K$762"/>
      </iconSet>
    </cfRule>
  </conditionalFormatting>
  <conditionalFormatting sqref="J725:J731 J733">
    <cfRule type="iconSet" priority="892">
      <iconSet>
        <cfvo type="percent" val="0"/>
        <cfvo type="num" val="$I$763"/>
        <cfvo type="num" val="$I$762"/>
      </iconSet>
    </cfRule>
  </conditionalFormatting>
  <conditionalFormatting sqref="K725:K731 K733">
    <cfRule type="iconSet" priority="891">
      <iconSet>
        <cfvo type="percent" val="0"/>
        <cfvo type="num" val="$J$763"/>
        <cfvo type="num" val="$J$762"/>
      </iconSet>
    </cfRule>
  </conditionalFormatting>
  <conditionalFormatting sqref="L725:L731 L733">
    <cfRule type="iconSet" priority="890">
      <iconSet>
        <cfvo type="percent" val="0"/>
        <cfvo type="num" val="$K$763"/>
        <cfvo type="num" val="$K$762"/>
      </iconSet>
    </cfRule>
  </conditionalFormatting>
  <conditionalFormatting sqref="J720">
    <cfRule type="iconSet" priority="889">
      <iconSet>
        <cfvo type="percent" val="0"/>
        <cfvo type="num" val="$I$763"/>
        <cfvo type="num" val="$I$762"/>
      </iconSet>
    </cfRule>
  </conditionalFormatting>
  <conditionalFormatting sqref="K720">
    <cfRule type="iconSet" priority="888">
      <iconSet>
        <cfvo type="percent" val="0"/>
        <cfvo type="num" val="$J$763"/>
        <cfvo type="num" val="$J$762"/>
      </iconSet>
    </cfRule>
  </conditionalFormatting>
  <conditionalFormatting sqref="L720">
    <cfRule type="iconSet" priority="887">
      <iconSet>
        <cfvo type="percent" val="0"/>
        <cfvo type="num" val="$K$763"/>
        <cfvo type="num" val="$K$762"/>
      </iconSet>
    </cfRule>
  </conditionalFormatting>
  <conditionalFormatting sqref="J721">
    <cfRule type="iconSet" priority="886">
      <iconSet>
        <cfvo type="percent" val="0"/>
        <cfvo type="num" val="$I$763"/>
        <cfvo type="num" val="$I$762"/>
      </iconSet>
    </cfRule>
  </conditionalFormatting>
  <conditionalFormatting sqref="K721">
    <cfRule type="iconSet" priority="885">
      <iconSet>
        <cfvo type="percent" val="0"/>
        <cfvo type="num" val="$J$763"/>
        <cfvo type="num" val="$J$762"/>
      </iconSet>
    </cfRule>
  </conditionalFormatting>
  <conditionalFormatting sqref="L721">
    <cfRule type="iconSet" priority="884">
      <iconSet>
        <cfvo type="percent" val="0"/>
        <cfvo type="num" val="$K$763"/>
        <cfvo type="num" val="$K$762"/>
      </iconSet>
    </cfRule>
  </conditionalFormatting>
  <conditionalFormatting sqref="V721">
    <cfRule type="iconSet" priority="883">
      <iconSet>
        <cfvo type="percent" val="0"/>
        <cfvo type="num" val="$U$763"/>
        <cfvo type="num" val="$U$762"/>
      </iconSet>
    </cfRule>
  </conditionalFormatting>
  <conditionalFormatting sqref="J722 J724 J732 J734 J740:J743">
    <cfRule type="iconSet" priority="882">
      <iconSet>
        <cfvo type="percent" val="0"/>
        <cfvo type="num" val="$I$763"/>
        <cfvo type="num" val="$I$762"/>
      </iconSet>
    </cfRule>
  </conditionalFormatting>
  <conditionalFormatting sqref="K722 K724 K732 K734 K740:K743">
    <cfRule type="iconSet" priority="881">
      <iconSet>
        <cfvo type="percent" val="0"/>
        <cfvo type="num" val="$J$763"/>
        <cfvo type="num" val="$J$762"/>
      </iconSet>
    </cfRule>
  </conditionalFormatting>
  <conditionalFormatting sqref="L722 L724 L732 L734 L740:L743">
    <cfRule type="iconSet" priority="880">
      <iconSet>
        <cfvo type="percent" val="0"/>
        <cfvo type="num" val="$K$763"/>
        <cfvo type="num" val="$K$762"/>
      </iconSet>
    </cfRule>
  </conditionalFormatting>
  <conditionalFormatting sqref="J723">
    <cfRule type="iconSet" priority="879">
      <iconSet>
        <cfvo type="percent" val="0"/>
        <cfvo type="num" val="$I$763"/>
        <cfvo type="num" val="$I$762"/>
      </iconSet>
    </cfRule>
  </conditionalFormatting>
  <conditionalFormatting sqref="K723">
    <cfRule type="iconSet" priority="878">
      <iconSet>
        <cfvo type="percent" val="0"/>
        <cfvo type="num" val="$J$763"/>
        <cfvo type="num" val="$J$762"/>
      </iconSet>
    </cfRule>
  </conditionalFormatting>
  <conditionalFormatting sqref="L723">
    <cfRule type="iconSet" priority="877">
      <iconSet>
        <cfvo type="percent" val="0"/>
        <cfvo type="num" val="$K$763"/>
        <cfvo type="num" val="$K$762"/>
      </iconSet>
    </cfRule>
  </conditionalFormatting>
  <conditionalFormatting sqref="J736:J738">
    <cfRule type="iconSet" priority="876">
      <iconSet>
        <cfvo type="percent" val="0"/>
        <cfvo type="num" val="$I$763"/>
        <cfvo type="num" val="$I$762"/>
      </iconSet>
    </cfRule>
  </conditionalFormatting>
  <conditionalFormatting sqref="K736:K738">
    <cfRule type="iconSet" priority="875">
      <iconSet>
        <cfvo type="percent" val="0"/>
        <cfvo type="num" val="$J$763"/>
        <cfvo type="num" val="$J$762"/>
      </iconSet>
    </cfRule>
  </conditionalFormatting>
  <conditionalFormatting sqref="L736:L738">
    <cfRule type="iconSet" priority="874">
      <iconSet>
        <cfvo type="percent" val="0"/>
        <cfvo type="num" val="$K$763"/>
        <cfvo type="num" val="$K$762"/>
      </iconSet>
    </cfRule>
  </conditionalFormatting>
  <conditionalFormatting sqref="J722 J724 J732 J734 J736:J738 J740:J743">
    <cfRule type="iconSet" priority="873">
      <iconSet>
        <cfvo type="percent" val="0"/>
        <cfvo type="num" val="$I$763"/>
        <cfvo type="num" val="$I$762"/>
      </iconSet>
    </cfRule>
  </conditionalFormatting>
  <conditionalFormatting sqref="K722 K724 K732 K734 K736:K738 K740:K743">
    <cfRule type="iconSet" priority="872">
      <iconSet>
        <cfvo type="percent" val="0"/>
        <cfvo type="num" val="$J$763"/>
        <cfvo type="num" val="$J$762"/>
      </iconSet>
    </cfRule>
  </conditionalFormatting>
  <conditionalFormatting sqref="L722 L724 L732 L734 L736:L738 L740:L743">
    <cfRule type="iconSet" priority="871">
      <iconSet>
        <cfvo type="percent" val="0"/>
        <cfvo type="num" val="$K$763"/>
        <cfvo type="num" val="$K$762"/>
      </iconSet>
    </cfRule>
  </conditionalFormatting>
  <conditionalFormatting sqref="J723 J725:J731 J733 J735 J739">
    <cfRule type="iconSet" priority="870">
      <iconSet>
        <cfvo type="percent" val="0"/>
        <cfvo type="num" val="$I$763"/>
        <cfvo type="num" val="$I$762"/>
      </iconSet>
    </cfRule>
  </conditionalFormatting>
  <conditionalFormatting sqref="K723 K725:K731 K733 K735 K739">
    <cfRule type="iconSet" priority="869">
      <iconSet>
        <cfvo type="percent" val="0"/>
        <cfvo type="num" val="$J$763"/>
        <cfvo type="num" val="$J$762"/>
      </iconSet>
    </cfRule>
  </conditionalFormatting>
  <conditionalFormatting sqref="L723 L725:L731 L733 L735 L739">
    <cfRule type="iconSet" priority="868">
      <iconSet>
        <cfvo type="percent" val="0"/>
        <cfvo type="num" val="$K$763"/>
        <cfvo type="num" val="$K$762"/>
      </iconSet>
    </cfRule>
  </conditionalFormatting>
  <conditionalFormatting sqref="V723 V725:V731 V733 V735 V739">
    <cfRule type="iconSet" priority="867">
      <iconSet>
        <cfvo type="percent" val="0"/>
        <cfvo type="num" val="$U$763"/>
        <cfvo type="num" val="$U$762"/>
      </iconSet>
    </cfRule>
  </conditionalFormatting>
  <conditionalFormatting sqref="J722 J724 J726 J728 J730 J732 J734 J736:J738 J740:J743">
    <cfRule type="iconSet" priority="866">
      <iconSet>
        <cfvo type="percent" val="0"/>
        <cfvo type="num" val="$I$763"/>
        <cfvo type="num" val="$I$762"/>
      </iconSet>
    </cfRule>
  </conditionalFormatting>
  <conditionalFormatting sqref="K722 K724 K726 K728 K730 K732 K734 K736:K738 K740:K743">
    <cfRule type="iconSet" priority="865">
      <iconSet>
        <cfvo type="percent" val="0"/>
        <cfvo type="num" val="$J$763"/>
        <cfvo type="num" val="$J$762"/>
      </iconSet>
    </cfRule>
  </conditionalFormatting>
  <conditionalFormatting sqref="L722 L724 L726 L728 L730 L732 L734 L736:L738 L740:L743">
    <cfRule type="iconSet" priority="864">
      <iconSet>
        <cfvo type="percent" val="0"/>
        <cfvo type="num" val="$K$763"/>
        <cfvo type="num" val="$K$762"/>
      </iconSet>
    </cfRule>
  </conditionalFormatting>
  <conditionalFormatting sqref="J723 J725 J727 J729 J731 J733 J735 J739">
    <cfRule type="iconSet" priority="863">
      <iconSet>
        <cfvo type="percent" val="0"/>
        <cfvo type="num" val="$I$763"/>
        <cfvo type="num" val="$I$762"/>
      </iconSet>
    </cfRule>
  </conditionalFormatting>
  <conditionalFormatting sqref="K723 K725 K727 K729 K731 K733 K735 K739">
    <cfRule type="iconSet" priority="862">
      <iconSet>
        <cfvo type="percent" val="0"/>
        <cfvo type="num" val="$J$763"/>
        <cfvo type="num" val="$J$762"/>
      </iconSet>
    </cfRule>
  </conditionalFormatting>
  <conditionalFormatting sqref="L723 L725 L727 L729 L731 L733 L735 L739">
    <cfRule type="iconSet" priority="861">
      <iconSet>
        <cfvo type="percent" val="0"/>
        <cfvo type="num" val="$K$763"/>
        <cfvo type="num" val="$K$762"/>
      </iconSet>
    </cfRule>
  </conditionalFormatting>
  <conditionalFormatting sqref="V723 V725 V727 V729 V731 V733 V735 V739">
    <cfRule type="iconSet" priority="860">
      <iconSet>
        <cfvo type="percent" val="0"/>
        <cfvo type="num" val="$U$763"/>
        <cfvo type="num" val="$U$762"/>
      </iconSet>
    </cfRule>
  </conditionalFormatting>
  <conditionalFormatting sqref="J722 J724 J726 J728 J730 J732 J734 J736 J738 J740:J743">
    <cfRule type="iconSet" priority="859">
      <iconSet>
        <cfvo type="percent" val="0"/>
        <cfvo type="num" val="$I$763"/>
        <cfvo type="num" val="$I$762"/>
      </iconSet>
    </cfRule>
  </conditionalFormatting>
  <conditionalFormatting sqref="K722 K724 K726 K728 K730 K732 K734 K736 K738 K740:K743">
    <cfRule type="iconSet" priority="858">
      <iconSet>
        <cfvo type="percent" val="0"/>
        <cfvo type="num" val="$J$763"/>
        <cfvo type="num" val="$J$762"/>
      </iconSet>
    </cfRule>
  </conditionalFormatting>
  <conditionalFormatting sqref="L722 L724 L726 L728 L730 L732 L734 L736 L738 L740:L743">
    <cfRule type="iconSet" priority="857">
      <iconSet>
        <cfvo type="percent" val="0"/>
        <cfvo type="num" val="$K$763"/>
        <cfvo type="num" val="$K$762"/>
      </iconSet>
    </cfRule>
  </conditionalFormatting>
  <conditionalFormatting sqref="J723 J725 J727 J729 J731 J733 J735 J737 J739">
    <cfRule type="iconSet" priority="856">
      <iconSet>
        <cfvo type="percent" val="0"/>
        <cfvo type="num" val="$I$763"/>
        <cfvo type="num" val="$I$762"/>
      </iconSet>
    </cfRule>
  </conditionalFormatting>
  <conditionalFormatting sqref="K723 K725 K727 K729 K731 K733 K735 K737 K739">
    <cfRule type="iconSet" priority="855">
      <iconSet>
        <cfvo type="percent" val="0"/>
        <cfvo type="num" val="$J$763"/>
        <cfvo type="num" val="$J$762"/>
      </iconSet>
    </cfRule>
  </conditionalFormatting>
  <conditionalFormatting sqref="L723 L725 L727 L729 L731 L733 L735 L737 L739">
    <cfRule type="iconSet" priority="854">
      <iconSet>
        <cfvo type="percent" val="0"/>
        <cfvo type="num" val="$K$763"/>
        <cfvo type="num" val="$K$762"/>
      </iconSet>
    </cfRule>
  </conditionalFormatting>
  <conditionalFormatting sqref="V723 V725 V727 V729 V731 V733 V735 V737 V739">
    <cfRule type="iconSet" priority="853">
      <iconSet>
        <cfvo type="percent" val="0"/>
        <cfvo type="num" val="$U$763"/>
        <cfvo type="num" val="$U$762"/>
      </iconSet>
    </cfRule>
  </conditionalFormatting>
  <conditionalFormatting sqref="J741:J743">
    <cfRule type="iconSet" priority="852">
      <iconSet>
        <cfvo type="percent" val="0"/>
        <cfvo type="num" val="$I$763"/>
        <cfvo type="num" val="$I$762"/>
      </iconSet>
    </cfRule>
  </conditionalFormatting>
  <conditionalFormatting sqref="K741:K743">
    <cfRule type="iconSet" priority="851">
      <iconSet>
        <cfvo type="percent" val="0"/>
        <cfvo type="num" val="$J$763"/>
        <cfvo type="num" val="$J$762"/>
      </iconSet>
    </cfRule>
  </conditionalFormatting>
  <conditionalFormatting sqref="L741:L743">
    <cfRule type="iconSet" priority="850">
      <iconSet>
        <cfvo type="percent" val="0"/>
        <cfvo type="num" val="$K$763"/>
        <cfvo type="num" val="$K$762"/>
      </iconSet>
    </cfRule>
  </conditionalFormatting>
  <conditionalFormatting sqref="V741:V743">
    <cfRule type="iconSet" priority="849">
      <iconSet>
        <cfvo type="percent" val="0"/>
        <cfvo type="num" val="$U$763"/>
        <cfvo type="num" val="$U$762"/>
      </iconSet>
    </cfRule>
  </conditionalFormatting>
  <conditionalFormatting sqref="V752:V759">
    <cfRule type="iconSet" priority="848">
      <iconSet>
        <cfvo type="percent" val="0"/>
        <cfvo type="num" val="$U$763"/>
        <cfvo type="num" val="$U$762"/>
      </iconSet>
    </cfRule>
  </conditionalFormatting>
  <conditionalFormatting sqref="J752:J756 J721 J723 J725:J731 J733 J735:J739">
    <cfRule type="iconSet" priority="847">
      <iconSet>
        <cfvo type="percent" val="0"/>
        <cfvo type="num" val="$I$763"/>
        <cfvo type="num" val="$I$762"/>
      </iconSet>
    </cfRule>
  </conditionalFormatting>
  <conditionalFormatting sqref="K752:K756 K721 K723 K725:K731 K733 K735:K739">
    <cfRule type="iconSet" priority="846">
      <iconSet>
        <cfvo type="percent" val="0"/>
        <cfvo type="num" val="$J$763"/>
        <cfvo type="num" val="$J$762"/>
      </iconSet>
    </cfRule>
  </conditionalFormatting>
  <conditionalFormatting sqref="L752:L756 L721 L723 L725:L731 L733 L735:L739">
    <cfRule type="iconSet" priority="845">
      <iconSet>
        <cfvo type="percent" val="0"/>
        <cfvo type="num" val="$K$763"/>
        <cfvo type="num" val="$K$762"/>
      </iconSet>
    </cfRule>
  </conditionalFormatting>
  <conditionalFormatting sqref="J757:J759">
    <cfRule type="iconSet" priority="844">
      <iconSet>
        <cfvo type="percent" val="0"/>
        <cfvo type="num" val="$I$763"/>
        <cfvo type="num" val="$I$762"/>
      </iconSet>
    </cfRule>
  </conditionalFormatting>
  <conditionalFormatting sqref="K757:K759">
    <cfRule type="iconSet" priority="843">
      <iconSet>
        <cfvo type="percent" val="0"/>
        <cfvo type="num" val="$J$763"/>
        <cfvo type="num" val="$J$762"/>
      </iconSet>
    </cfRule>
  </conditionalFormatting>
  <conditionalFormatting sqref="L757:L759">
    <cfRule type="iconSet" priority="842">
      <iconSet>
        <cfvo type="percent" val="0"/>
        <cfvo type="num" val="$K$763"/>
        <cfvo type="num" val="$K$762"/>
      </iconSet>
    </cfRule>
  </conditionalFormatting>
  <conditionalFormatting sqref="J744 J746 J748 J750 J752:J759">
    <cfRule type="iconSet" priority="841">
      <iconSet>
        <cfvo type="percent" val="0"/>
        <cfvo type="num" val="$I$763"/>
        <cfvo type="num" val="$I$762"/>
      </iconSet>
    </cfRule>
  </conditionalFormatting>
  <conditionalFormatting sqref="K744 K746 K748 K750 K752:K759">
    <cfRule type="iconSet" priority="840">
      <iconSet>
        <cfvo type="percent" val="0"/>
        <cfvo type="num" val="$J$763"/>
        <cfvo type="num" val="$J$762"/>
      </iconSet>
    </cfRule>
  </conditionalFormatting>
  <conditionalFormatting sqref="L744 L746 L748 L750 L752:L759">
    <cfRule type="iconSet" priority="839">
      <iconSet>
        <cfvo type="percent" val="0"/>
        <cfvo type="num" val="$K$763"/>
        <cfvo type="num" val="$K$762"/>
      </iconSet>
    </cfRule>
  </conditionalFormatting>
  <conditionalFormatting sqref="J746">
    <cfRule type="iconSet" priority="838">
      <iconSet>
        <cfvo type="percent" val="0"/>
        <cfvo type="num" val="$I$763"/>
        <cfvo type="num" val="$I$762"/>
      </iconSet>
    </cfRule>
  </conditionalFormatting>
  <conditionalFormatting sqref="K746">
    <cfRule type="iconSet" priority="837">
      <iconSet>
        <cfvo type="percent" val="0"/>
        <cfvo type="num" val="$J$763"/>
        <cfvo type="num" val="$J$762"/>
      </iconSet>
    </cfRule>
  </conditionalFormatting>
  <conditionalFormatting sqref="L746">
    <cfRule type="iconSet" priority="836">
      <iconSet>
        <cfvo type="percent" val="0"/>
        <cfvo type="num" val="$K$763"/>
        <cfvo type="num" val="$K$762"/>
      </iconSet>
    </cfRule>
  </conditionalFormatting>
  <conditionalFormatting sqref="K720 K722:K759">
    <cfRule type="iconSet" priority="835">
      <iconSet>
        <cfvo type="percent" val="0"/>
        <cfvo type="num" val="$J$763"/>
        <cfvo type="num" val="$J$762"/>
      </iconSet>
    </cfRule>
  </conditionalFormatting>
  <conditionalFormatting sqref="J759">
    <cfRule type="iconSet" priority="834">
      <iconSet>
        <cfvo type="percent" val="0"/>
        <cfvo type="num" val="$I$763"/>
        <cfvo type="num" val="$I$762"/>
      </iconSet>
    </cfRule>
  </conditionalFormatting>
  <conditionalFormatting sqref="K759">
    <cfRule type="iconSet" priority="833">
      <iconSet>
        <cfvo type="percent" val="0"/>
        <cfvo type="num" val="$J$763"/>
        <cfvo type="num" val="$J$762"/>
      </iconSet>
    </cfRule>
  </conditionalFormatting>
  <conditionalFormatting sqref="L759">
    <cfRule type="iconSet" priority="832">
      <iconSet>
        <cfvo type="percent" val="0"/>
        <cfvo type="num" val="$K$763"/>
        <cfvo type="num" val="$K$762"/>
      </iconSet>
    </cfRule>
  </conditionalFormatting>
  <conditionalFormatting sqref="J723">
    <cfRule type="iconSet" priority="831">
      <iconSet>
        <cfvo type="percent" val="0"/>
        <cfvo type="num" val="$I$763"/>
        <cfvo type="num" val="$I$762"/>
      </iconSet>
    </cfRule>
  </conditionalFormatting>
  <conditionalFormatting sqref="K723">
    <cfRule type="iconSet" priority="830">
      <iconSet>
        <cfvo type="percent" val="0"/>
        <cfvo type="num" val="$J$763"/>
        <cfvo type="num" val="$J$762"/>
      </iconSet>
    </cfRule>
  </conditionalFormatting>
  <conditionalFormatting sqref="L723">
    <cfRule type="iconSet" priority="829">
      <iconSet>
        <cfvo type="percent" val="0"/>
        <cfvo type="num" val="$K$763"/>
        <cfvo type="num" val="$K$762"/>
      </iconSet>
    </cfRule>
  </conditionalFormatting>
  <conditionalFormatting sqref="V723">
    <cfRule type="iconSet" priority="828">
      <iconSet>
        <cfvo type="percent" val="0"/>
        <cfvo type="num" val="$U$763"/>
        <cfvo type="num" val="$U$762"/>
      </iconSet>
    </cfRule>
  </conditionalFormatting>
  <conditionalFormatting sqref="J720 J722 J724:J759">
    <cfRule type="iconSet" priority="827">
      <iconSet>
        <cfvo type="percent" val="0"/>
        <cfvo type="num" val="$I$763"/>
        <cfvo type="num" val="$I$762"/>
      </iconSet>
    </cfRule>
  </conditionalFormatting>
  <conditionalFormatting sqref="K720 K722 K724:K759">
    <cfRule type="iconSet" priority="826">
      <iconSet>
        <cfvo type="percent" val="0"/>
        <cfvo type="num" val="$J$763"/>
        <cfvo type="num" val="$J$762"/>
      </iconSet>
    </cfRule>
  </conditionalFormatting>
  <conditionalFormatting sqref="L720 L722 L724:L759">
    <cfRule type="iconSet" priority="825">
      <iconSet>
        <cfvo type="percent" val="0"/>
        <cfvo type="num" val="$K$763"/>
        <cfvo type="num" val="$K$762"/>
      </iconSet>
    </cfRule>
  </conditionalFormatting>
  <conditionalFormatting sqref="J720 J722:J759">
    <cfRule type="iconSet" priority="824">
      <iconSet>
        <cfvo type="percent" val="0"/>
        <cfvo type="num" val="$I$763"/>
        <cfvo type="num" val="$I$762"/>
      </iconSet>
    </cfRule>
  </conditionalFormatting>
  <conditionalFormatting sqref="L720 L722:L759">
    <cfRule type="iconSet" priority="823">
      <iconSet>
        <cfvo type="percent" val="0"/>
        <cfvo type="num" val="$K$763"/>
        <cfvo type="num" val="$K$762"/>
      </iconSet>
    </cfRule>
  </conditionalFormatting>
  <conditionalFormatting sqref="V720:V759">
    <cfRule type="iconSet" priority="822">
      <iconSet>
        <cfvo type="percent" val="0"/>
        <cfvo type="num" val="$U$763"/>
        <cfvo type="num" val="$U$762"/>
      </iconSet>
    </cfRule>
  </conditionalFormatting>
  <conditionalFormatting sqref="V720 V722:V759">
    <cfRule type="iconSet" priority="821">
      <iconSet>
        <cfvo type="percent" val="0"/>
        <cfvo type="num" val="$U$763"/>
        <cfvo type="num" val="$U$762"/>
      </iconSet>
    </cfRule>
  </conditionalFormatting>
  <conditionalFormatting sqref="J723:J734 J740:J759">
    <cfRule type="iconSet" priority="820">
      <iconSet>
        <cfvo type="percent" val="0"/>
        <cfvo type="num" val="$I$763"/>
        <cfvo type="num" val="$I$762"/>
      </iconSet>
    </cfRule>
  </conditionalFormatting>
  <conditionalFormatting sqref="K723:K734 K740:K759">
    <cfRule type="iconSet" priority="819">
      <iconSet>
        <cfvo type="percent" val="0"/>
        <cfvo type="num" val="$J$763"/>
        <cfvo type="num" val="$J$762"/>
      </iconSet>
    </cfRule>
  </conditionalFormatting>
  <conditionalFormatting sqref="L723:L734 L740:L759">
    <cfRule type="iconSet" priority="818">
      <iconSet>
        <cfvo type="percent" val="0"/>
        <cfvo type="num" val="$K$763"/>
        <cfvo type="num" val="$K$762"/>
      </iconSet>
    </cfRule>
  </conditionalFormatting>
  <conditionalFormatting sqref="J725:J731">
    <cfRule type="iconSet" priority="817">
      <iconSet>
        <cfvo type="percent" val="0"/>
        <cfvo type="num" val="$I$763"/>
        <cfvo type="num" val="$I$762"/>
      </iconSet>
    </cfRule>
  </conditionalFormatting>
  <conditionalFormatting sqref="K725:K731">
    <cfRule type="iconSet" priority="816">
      <iconSet>
        <cfvo type="percent" val="0"/>
        <cfvo type="num" val="$J$763"/>
        <cfvo type="num" val="$J$762"/>
      </iconSet>
    </cfRule>
  </conditionalFormatting>
  <conditionalFormatting sqref="L725:L731">
    <cfRule type="iconSet" priority="815">
      <iconSet>
        <cfvo type="percent" val="0"/>
        <cfvo type="num" val="$K$763"/>
        <cfvo type="num" val="$K$762"/>
      </iconSet>
    </cfRule>
  </conditionalFormatting>
  <conditionalFormatting sqref="J720">
    <cfRule type="iconSet" priority="814">
      <iconSet>
        <cfvo type="percent" val="0"/>
        <cfvo type="num" val="$I$763"/>
        <cfvo type="num" val="$I$762"/>
      </iconSet>
    </cfRule>
  </conditionalFormatting>
  <conditionalFormatting sqref="K720">
    <cfRule type="iconSet" priority="813">
      <iconSet>
        <cfvo type="percent" val="0"/>
        <cfvo type="num" val="$J$763"/>
        <cfvo type="num" val="$J$762"/>
      </iconSet>
    </cfRule>
  </conditionalFormatting>
  <conditionalFormatting sqref="L720">
    <cfRule type="iconSet" priority="812">
      <iconSet>
        <cfvo type="percent" val="0"/>
        <cfvo type="num" val="$K$763"/>
        <cfvo type="num" val="$K$762"/>
      </iconSet>
    </cfRule>
  </conditionalFormatting>
  <conditionalFormatting sqref="J721">
    <cfRule type="iconSet" priority="811">
      <iconSet>
        <cfvo type="percent" val="0"/>
        <cfvo type="num" val="$I$763"/>
        <cfvo type="num" val="$I$762"/>
      </iconSet>
    </cfRule>
  </conditionalFormatting>
  <conditionalFormatting sqref="K721">
    <cfRule type="iconSet" priority="810">
      <iconSet>
        <cfvo type="percent" val="0"/>
        <cfvo type="num" val="$J$763"/>
        <cfvo type="num" val="$J$762"/>
      </iconSet>
    </cfRule>
  </conditionalFormatting>
  <conditionalFormatting sqref="L721">
    <cfRule type="iconSet" priority="809">
      <iconSet>
        <cfvo type="percent" val="0"/>
        <cfvo type="num" val="$K$763"/>
        <cfvo type="num" val="$K$762"/>
      </iconSet>
    </cfRule>
  </conditionalFormatting>
  <conditionalFormatting sqref="V721">
    <cfRule type="iconSet" priority="808">
      <iconSet>
        <cfvo type="percent" val="0"/>
        <cfvo type="num" val="$U$763"/>
        <cfvo type="num" val="$U$762"/>
      </iconSet>
    </cfRule>
  </conditionalFormatting>
  <conditionalFormatting sqref="J722">
    <cfRule type="iconSet" priority="807">
      <iconSet>
        <cfvo type="percent" val="0"/>
        <cfvo type="num" val="$I$763"/>
        <cfvo type="num" val="$I$762"/>
      </iconSet>
    </cfRule>
  </conditionalFormatting>
  <conditionalFormatting sqref="K722">
    <cfRule type="iconSet" priority="806">
      <iconSet>
        <cfvo type="percent" val="0"/>
        <cfvo type="num" val="$J$763"/>
        <cfvo type="num" val="$J$762"/>
      </iconSet>
    </cfRule>
  </conditionalFormatting>
  <conditionalFormatting sqref="L722">
    <cfRule type="iconSet" priority="805">
      <iconSet>
        <cfvo type="percent" val="0"/>
        <cfvo type="num" val="$K$763"/>
        <cfvo type="num" val="$K$762"/>
      </iconSet>
    </cfRule>
  </conditionalFormatting>
  <conditionalFormatting sqref="J723">
    <cfRule type="iconSet" priority="804">
      <iconSet>
        <cfvo type="percent" val="0"/>
        <cfvo type="num" val="$I$763"/>
        <cfvo type="num" val="$I$762"/>
      </iconSet>
    </cfRule>
  </conditionalFormatting>
  <conditionalFormatting sqref="K723">
    <cfRule type="iconSet" priority="803">
      <iconSet>
        <cfvo type="percent" val="0"/>
        <cfvo type="num" val="$J$763"/>
        <cfvo type="num" val="$J$762"/>
      </iconSet>
    </cfRule>
  </conditionalFormatting>
  <conditionalFormatting sqref="L723">
    <cfRule type="iconSet" priority="802">
      <iconSet>
        <cfvo type="percent" val="0"/>
        <cfvo type="num" val="$K$763"/>
        <cfvo type="num" val="$K$762"/>
      </iconSet>
    </cfRule>
  </conditionalFormatting>
  <conditionalFormatting sqref="J736:J738">
    <cfRule type="iconSet" priority="801">
      <iconSet>
        <cfvo type="percent" val="0"/>
        <cfvo type="num" val="$I$763"/>
        <cfvo type="num" val="$I$762"/>
      </iconSet>
    </cfRule>
  </conditionalFormatting>
  <conditionalFormatting sqref="K736:K738">
    <cfRule type="iconSet" priority="800">
      <iconSet>
        <cfvo type="percent" val="0"/>
        <cfvo type="num" val="$J$763"/>
        <cfvo type="num" val="$J$762"/>
      </iconSet>
    </cfRule>
  </conditionalFormatting>
  <conditionalFormatting sqref="L736:L738">
    <cfRule type="iconSet" priority="799">
      <iconSet>
        <cfvo type="percent" val="0"/>
        <cfvo type="num" val="$K$763"/>
        <cfvo type="num" val="$K$762"/>
      </iconSet>
    </cfRule>
  </conditionalFormatting>
  <conditionalFormatting sqref="J722">
    <cfRule type="iconSet" priority="798">
      <iconSet>
        <cfvo type="percent" val="0"/>
        <cfvo type="num" val="$I$763"/>
        <cfvo type="num" val="$I$762"/>
      </iconSet>
    </cfRule>
  </conditionalFormatting>
  <conditionalFormatting sqref="K722">
    <cfRule type="iconSet" priority="797">
      <iconSet>
        <cfvo type="percent" val="0"/>
        <cfvo type="num" val="$J$763"/>
        <cfvo type="num" val="$J$762"/>
      </iconSet>
    </cfRule>
  </conditionalFormatting>
  <conditionalFormatting sqref="L722">
    <cfRule type="iconSet" priority="796">
      <iconSet>
        <cfvo type="percent" val="0"/>
        <cfvo type="num" val="$K$763"/>
        <cfvo type="num" val="$K$762"/>
      </iconSet>
    </cfRule>
  </conditionalFormatting>
  <conditionalFormatting sqref="J723">
    <cfRule type="iconSet" priority="795">
      <iconSet>
        <cfvo type="percent" val="0"/>
        <cfvo type="num" val="$I$763"/>
        <cfvo type="num" val="$I$762"/>
      </iconSet>
    </cfRule>
  </conditionalFormatting>
  <conditionalFormatting sqref="K723">
    <cfRule type="iconSet" priority="794">
      <iconSet>
        <cfvo type="percent" val="0"/>
        <cfvo type="num" val="$J$763"/>
        <cfvo type="num" val="$J$762"/>
      </iconSet>
    </cfRule>
  </conditionalFormatting>
  <conditionalFormatting sqref="L723">
    <cfRule type="iconSet" priority="793">
      <iconSet>
        <cfvo type="percent" val="0"/>
        <cfvo type="num" val="$K$763"/>
        <cfvo type="num" val="$K$762"/>
      </iconSet>
    </cfRule>
  </conditionalFormatting>
  <conditionalFormatting sqref="V723">
    <cfRule type="iconSet" priority="792">
      <iconSet>
        <cfvo type="percent" val="0"/>
        <cfvo type="num" val="$U$763"/>
        <cfvo type="num" val="$U$762"/>
      </iconSet>
    </cfRule>
  </conditionalFormatting>
  <conditionalFormatting sqref="J722">
    <cfRule type="iconSet" priority="791">
      <iconSet>
        <cfvo type="percent" val="0"/>
        <cfvo type="num" val="$I$763"/>
        <cfvo type="num" val="$I$762"/>
      </iconSet>
    </cfRule>
  </conditionalFormatting>
  <conditionalFormatting sqref="K722">
    <cfRule type="iconSet" priority="790">
      <iconSet>
        <cfvo type="percent" val="0"/>
        <cfvo type="num" val="$J$763"/>
        <cfvo type="num" val="$J$762"/>
      </iconSet>
    </cfRule>
  </conditionalFormatting>
  <conditionalFormatting sqref="L722">
    <cfRule type="iconSet" priority="789">
      <iconSet>
        <cfvo type="percent" val="0"/>
        <cfvo type="num" val="$K$763"/>
        <cfvo type="num" val="$K$762"/>
      </iconSet>
    </cfRule>
  </conditionalFormatting>
  <conditionalFormatting sqref="J723">
    <cfRule type="iconSet" priority="788">
      <iconSet>
        <cfvo type="percent" val="0"/>
        <cfvo type="num" val="$I$763"/>
        <cfvo type="num" val="$I$762"/>
      </iconSet>
    </cfRule>
  </conditionalFormatting>
  <conditionalFormatting sqref="K723">
    <cfRule type="iconSet" priority="787">
      <iconSet>
        <cfvo type="percent" val="0"/>
        <cfvo type="num" val="$J$763"/>
        <cfvo type="num" val="$J$762"/>
      </iconSet>
    </cfRule>
  </conditionalFormatting>
  <conditionalFormatting sqref="L723">
    <cfRule type="iconSet" priority="786">
      <iconSet>
        <cfvo type="percent" val="0"/>
        <cfvo type="num" val="$K$763"/>
        <cfvo type="num" val="$K$762"/>
      </iconSet>
    </cfRule>
  </conditionalFormatting>
  <conditionalFormatting sqref="V723">
    <cfRule type="iconSet" priority="785">
      <iconSet>
        <cfvo type="percent" val="0"/>
        <cfvo type="num" val="$U$763"/>
        <cfvo type="num" val="$U$762"/>
      </iconSet>
    </cfRule>
  </conditionalFormatting>
  <conditionalFormatting sqref="J722">
    <cfRule type="iconSet" priority="784">
      <iconSet>
        <cfvo type="percent" val="0"/>
        <cfvo type="num" val="$I$763"/>
        <cfvo type="num" val="$I$762"/>
      </iconSet>
    </cfRule>
  </conditionalFormatting>
  <conditionalFormatting sqref="K722">
    <cfRule type="iconSet" priority="783">
      <iconSet>
        <cfvo type="percent" val="0"/>
        <cfvo type="num" val="$J$763"/>
        <cfvo type="num" val="$J$762"/>
      </iconSet>
    </cfRule>
  </conditionalFormatting>
  <conditionalFormatting sqref="L722">
    <cfRule type="iconSet" priority="782">
      <iconSet>
        <cfvo type="percent" val="0"/>
        <cfvo type="num" val="$K$763"/>
        <cfvo type="num" val="$K$762"/>
      </iconSet>
    </cfRule>
  </conditionalFormatting>
  <conditionalFormatting sqref="J723">
    <cfRule type="iconSet" priority="781">
      <iconSet>
        <cfvo type="percent" val="0"/>
        <cfvo type="num" val="$I$763"/>
        <cfvo type="num" val="$I$762"/>
      </iconSet>
    </cfRule>
  </conditionalFormatting>
  <conditionalFormatting sqref="K723">
    <cfRule type="iconSet" priority="780">
      <iconSet>
        <cfvo type="percent" val="0"/>
        <cfvo type="num" val="$J$763"/>
        <cfvo type="num" val="$J$762"/>
      </iconSet>
    </cfRule>
  </conditionalFormatting>
  <conditionalFormatting sqref="L723">
    <cfRule type="iconSet" priority="779">
      <iconSet>
        <cfvo type="percent" val="0"/>
        <cfvo type="num" val="$K$763"/>
        <cfvo type="num" val="$K$762"/>
      </iconSet>
    </cfRule>
  </conditionalFormatting>
  <conditionalFormatting sqref="V723">
    <cfRule type="iconSet" priority="778">
      <iconSet>
        <cfvo type="percent" val="0"/>
        <cfvo type="num" val="$U$763"/>
        <cfvo type="num" val="$U$762"/>
      </iconSet>
    </cfRule>
  </conditionalFormatting>
  <conditionalFormatting sqref="J741:J743">
    <cfRule type="iconSet" priority="777">
      <iconSet>
        <cfvo type="percent" val="0"/>
        <cfvo type="num" val="$I$763"/>
        <cfvo type="num" val="$I$762"/>
      </iconSet>
    </cfRule>
  </conditionalFormatting>
  <conditionalFormatting sqref="K741:K743">
    <cfRule type="iconSet" priority="776">
      <iconSet>
        <cfvo type="percent" val="0"/>
        <cfvo type="num" val="$J$763"/>
        <cfvo type="num" val="$J$762"/>
      </iconSet>
    </cfRule>
  </conditionalFormatting>
  <conditionalFormatting sqref="L741:L743">
    <cfRule type="iconSet" priority="775">
      <iconSet>
        <cfvo type="percent" val="0"/>
        <cfvo type="num" val="$K$763"/>
        <cfvo type="num" val="$K$762"/>
      </iconSet>
    </cfRule>
  </conditionalFormatting>
  <conditionalFormatting sqref="V741:V743">
    <cfRule type="iconSet" priority="774">
      <iconSet>
        <cfvo type="percent" val="0"/>
        <cfvo type="num" val="$U$763"/>
        <cfvo type="num" val="$U$762"/>
      </iconSet>
    </cfRule>
  </conditionalFormatting>
  <conditionalFormatting sqref="J755">
    <cfRule type="iconSet" priority="773">
      <iconSet>
        <cfvo type="percent" val="0"/>
        <cfvo type="num" val="$I$763"/>
        <cfvo type="num" val="$I$762"/>
      </iconSet>
    </cfRule>
  </conditionalFormatting>
  <conditionalFormatting sqref="K755">
    <cfRule type="iconSet" priority="772">
      <iconSet>
        <cfvo type="percent" val="0"/>
        <cfvo type="num" val="$J$763"/>
        <cfvo type="num" val="$J$762"/>
      </iconSet>
    </cfRule>
  </conditionalFormatting>
  <conditionalFormatting sqref="L755">
    <cfRule type="iconSet" priority="771">
      <iconSet>
        <cfvo type="percent" val="0"/>
        <cfvo type="num" val="$K$763"/>
        <cfvo type="num" val="$K$762"/>
      </iconSet>
    </cfRule>
  </conditionalFormatting>
  <conditionalFormatting sqref="J758">
    <cfRule type="iconSet" priority="770">
      <iconSet>
        <cfvo type="percent" val="0"/>
        <cfvo type="num" val="$I$763"/>
        <cfvo type="num" val="$I$762"/>
      </iconSet>
    </cfRule>
  </conditionalFormatting>
  <conditionalFormatting sqref="K758">
    <cfRule type="iconSet" priority="769">
      <iconSet>
        <cfvo type="percent" val="0"/>
        <cfvo type="num" val="$J$763"/>
        <cfvo type="num" val="$J$762"/>
      </iconSet>
    </cfRule>
  </conditionalFormatting>
  <conditionalFormatting sqref="L758">
    <cfRule type="iconSet" priority="768">
      <iconSet>
        <cfvo type="percent" val="0"/>
        <cfvo type="num" val="$K$763"/>
        <cfvo type="num" val="$K$762"/>
      </iconSet>
    </cfRule>
  </conditionalFormatting>
  <conditionalFormatting sqref="J678 J680 J682 J684 J686 J688 J690 J692 J694 J696 J698 J700 J702 J704 J706 J708 J710 J712 J714 J716 J718">
    <cfRule type="iconSet" priority="767">
      <iconSet>
        <cfvo type="percent" val="0"/>
        <cfvo type="num" val="$I$763"/>
        <cfvo type="num" val="$I$762"/>
      </iconSet>
    </cfRule>
  </conditionalFormatting>
  <conditionalFormatting sqref="K678 K680 K682 K684 K686 K688 K690 K692 K694 K696 K698 K700 K702 K704 K706 K708 K710 K712 K714 K716 K718">
    <cfRule type="iconSet" priority="766">
      <iconSet>
        <cfvo type="percent" val="0"/>
        <cfvo type="num" val="$J$763"/>
        <cfvo type="num" val="$J$762"/>
      </iconSet>
    </cfRule>
  </conditionalFormatting>
  <conditionalFormatting sqref="L678 L680 L682 L684 L686 L688 L690 L692 L694 L696 L698 L700 L702 L704 L706 L708 L710 L712 L714 L716 L718">
    <cfRule type="iconSet" priority="765">
      <iconSet>
        <cfvo type="percent" val="0"/>
        <cfvo type="num" val="$K$763"/>
        <cfvo type="num" val="$K$762"/>
      </iconSet>
    </cfRule>
  </conditionalFormatting>
  <conditionalFormatting sqref="K677 K679 K681 K683 K685 K687 K689 K691 K693 K695 K697 K699 K701 K703 K705 K707 K709 K711 K713 K715 K717 K719">
    <cfRule type="iconSet" priority="764">
      <iconSet>
        <cfvo type="percent" val="0"/>
        <cfvo type="num" val="$J$763"/>
        <cfvo type="num" val="$J$762"/>
      </iconSet>
    </cfRule>
  </conditionalFormatting>
  <conditionalFormatting sqref="J677 J679 J681 J683 J685 J687 J689 J691 J693 J695 J697 J699 J701 J703 J705 J707 J709 J711 J713 J715 J717 J719">
    <cfRule type="iconSet" priority="763">
      <iconSet>
        <cfvo type="percent" val="0"/>
        <cfvo type="num" val="$I$763"/>
        <cfvo type="num" val="$I$762"/>
      </iconSet>
    </cfRule>
  </conditionalFormatting>
  <conditionalFormatting sqref="K677">
    <cfRule type="iconSet" priority="762">
      <iconSet>
        <cfvo type="percent" val="0"/>
        <cfvo type="num" val="$J$763"/>
        <cfvo type="num" val="$J$762"/>
      </iconSet>
    </cfRule>
  </conditionalFormatting>
  <conditionalFormatting sqref="L677 L679 L681 L683 L685 L687 L689 L691 L693 L695 L697 L699 L701 L703 L705 L707 L709 L711 L713 L715 L717 L719">
    <cfRule type="iconSet" priority="761">
      <iconSet>
        <cfvo type="percent" val="0"/>
        <cfvo type="num" val="$K$763"/>
        <cfvo type="num" val="$K$762"/>
      </iconSet>
    </cfRule>
  </conditionalFormatting>
  <conditionalFormatting sqref="J677">
    <cfRule type="iconSet" priority="760">
      <iconSet>
        <cfvo type="percent" val="0"/>
        <cfvo type="num" val="$I$763"/>
        <cfvo type="num" val="$I$762"/>
      </iconSet>
    </cfRule>
  </conditionalFormatting>
  <conditionalFormatting sqref="L677">
    <cfRule type="iconSet" priority="759">
      <iconSet>
        <cfvo type="percent" val="0"/>
        <cfvo type="num" val="$K$763"/>
        <cfvo type="num" val="$K$762"/>
      </iconSet>
    </cfRule>
  </conditionalFormatting>
  <conditionalFormatting sqref="V677:V719">
    <cfRule type="iconSet" priority="758">
      <iconSet>
        <cfvo type="percent" val="0"/>
        <cfvo type="num" val="$U$763"/>
        <cfvo type="num" val="$U$762"/>
      </iconSet>
    </cfRule>
  </conditionalFormatting>
  <conditionalFormatting sqref="V677 V679 V681 V683 V685 V687 V689 V691 V693 V695 V697 V699 V701 V703 V705 V707 V709 V711 V713 V715 V717 V719">
    <cfRule type="iconSet" priority="757">
      <iconSet>
        <cfvo type="percent" val="0"/>
        <cfvo type="num" val="$U$763"/>
        <cfvo type="num" val="$U$762"/>
      </iconSet>
    </cfRule>
  </conditionalFormatting>
  <conditionalFormatting sqref="J677">
    <cfRule type="iconSet" priority="756">
      <iconSet>
        <cfvo type="percent" val="0"/>
        <cfvo type="num" val="$I$763"/>
        <cfvo type="num" val="$I$762"/>
      </iconSet>
    </cfRule>
  </conditionalFormatting>
  <conditionalFormatting sqref="K677">
    <cfRule type="iconSet" priority="755">
      <iconSet>
        <cfvo type="percent" val="0"/>
        <cfvo type="num" val="$J$763"/>
        <cfvo type="num" val="$J$762"/>
      </iconSet>
    </cfRule>
  </conditionalFormatting>
  <conditionalFormatting sqref="L677">
    <cfRule type="iconSet" priority="754">
      <iconSet>
        <cfvo type="percent" val="0"/>
        <cfvo type="num" val="$K$763"/>
        <cfvo type="num" val="$K$762"/>
      </iconSet>
    </cfRule>
  </conditionalFormatting>
  <conditionalFormatting sqref="J678">
    <cfRule type="iconSet" priority="753">
      <iconSet>
        <cfvo type="percent" val="0"/>
        <cfvo type="num" val="$I$763"/>
        <cfvo type="num" val="$I$762"/>
      </iconSet>
    </cfRule>
  </conditionalFormatting>
  <conditionalFormatting sqref="K678">
    <cfRule type="iconSet" priority="752">
      <iconSet>
        <cfvo type="percent" val="0"/>
        <cfvo type="num" val="$J$763"/>
        <cfvo type="num" val="$J$762"/>
      </iconSet>
    </cfRule>
  </conditionalFormatting>
  <conditionalFormatting sqref="L678">
    <cfRule type="iconSet" priority="751">
      <iconSet>
        <cfvo type="percent" val="0"/>
        <cfvo type="num" val="$K$763"/>
        <cfvo type="num" val="$K$762"/>
      </iconSet>
    </cfRule>
  </conditionalFormatting>
  <conditionalFormatting sqref="V678 V680 V682 V684 V686 V688 V690 V692 V694 V696 V698 V700 V702 V704 V706 V708 V710 V712 V714 V716 V718">
    <cfRule type="iconSet" priority="750">
      <iconSet>
        <cfvo type="percent" val="0"/>
        <cfvo type="num" val="$U$763"/>
        <cfvo type="num" val="$U$762"/>
      </iconSet>
    </cfRule>
  </conditionalFormatting>
  <conditionalFormatting sqref="J678">
    <cfRule type="iconSet" priority="749">
      <iconSet>
        <cfvo type="percent" val="0"/>
        <cfvo type="num" val="$I$763"/>
        <cfvo type="num" val="$I$762"/>
      </iconSet>
    </cfRule>
  </conditionalFormatting>
  <conditionalFormatting sqref="K678">
    <cfRule type="iconSet" priority="748">
      <iconSet>
        <cfvo type="percent" val="0"/>
        <cfvo type="num" val="$J$763"/>
        <cfvo type="num" val="$J$762"/>
      </iconSet>
    </cfRule>
  </conditionalFormatting>
  <conditionalFormatting sqref="L678">
    <cfRule type="iconSet" priority="747">
      <iconSet>
        <cfvo type="percent" val="0"/>
        <cfvo type="num" val="$K$763"/>
        <cfvo type="num" val="$K$762"/>
      </iconSet>
    </cfRule>
  </conditionalFormatting>
  <conditionalFormatting sqref="K677">
    <cfRule type="iconSet" priority="746">
      <iconSet>
        <cfvo type="percent" val="0"/>
        <cfvo type="num" val="$J$763"/>
        <cfvo type="num" val="$J$762"/>
      </iconSet>
    </cfRule>
  </conditionalFormatting>
  <conditionalFormatting sqref="J677">
    <cfRule type="iconSet" priority="745">
      <iconSet>
        <cfvo type="percent" val="0"/>
        <cfvo type="num" val="$I$763"/>
        <cfvo type="num" val="$I$762"/>
      </iconSet>
    </cfRule>
  </conditionalFormatting>
  <conditionalFormatting sqref="K677">
    <cfRule type="iconSet" priority="744">
      <iconSet>
        <cfvo type="percent" val="0"/>
        <cfvo type="num" val="$J$763"/>
        <cfvo type="num" val="$J$762"/>
      </iconSet>
    </cfRule>
  </conditionalFormatting>
  <conditionalFormatting sqref="L677">
    <cfRule type="iconSet" priority="743">
      <iconSet>
        <cfvo type="percent" val="0"/>
        <cfvo type="num" val="$K$763"/>
        <cfvo type="num" val="$K$762"/>
      </iconSet>
    </cfRule>
  </conditionalFormatting>
  <conditionalFormatting sqref="J677">
    <cfRule type="iconSet" priority="742">
      <iconSet>
        <cfvo type="percent" val="0"/>
        <cfvo type="num" val="$I$763"/>
        <cfvo type="num" val="$I$762"/>
      </iconSet>
    </cfRule>
  </conditionalFormatting>
  <conditionalFormatting sqref="L677">
    <cfRule type="iconSet" priority="741">
      <iconSet>
        <cfvo type="percent" val="0"/>
        <cfvo type="num" val="$K$763"/>
        <cfvo type="num" val="$K$762"/>
      </iconSet>
    </cfRule>
  </conditionalFormatting>
  <conditionalFormatting sqref="V677:V719">
    <cfRule type="iconSet" priority="740">
      <iconSet>
        <cfvo type="percent" val="0"/>
        <cfvo type="num" val="$U$763"/>
        <cfvo type="num" val="$U$762"/>
      </iconSet>
    </cfRule>
  </conditionalFormatting>
  <conditionalFormatting sqref="V677">
    <cfRule type="iconSet" priority="739">
      <iconSet>
        <cfvo type="percent" val="0"/>
        <cfvo type="num" val="$U$763"/>
        <cfvo type="num" val="$U$762"/>
      </iconSet>
    </cfRule>
  </conditionalFormatting>
  <conditionalFormatting sqref="J677">
    <cfRule type="iconSet" priority="738">
      <iconSet>
        <cfvo type="percent" val="0"/>
        <cfvo type="num" val="$I$763"/>
        <cfvo type="num" val="$I$762"/>
      </iconSet>
    </cfRule>
  </conditionalFormatting>
  <conditionalFormatting sqref="K677">
    <cfRule type="iconSet" priority="737">
      <iconSet>
        <cfvo type="percent" val="0"/>
        <cfvo type="num" val="$J$763"/>
        <cfvo type="num" val="$J$762"/>
      </iconSet>
    </cfRule>
  </conditionalFormatting>
  <conditionalFormatting sqref="L677">
    <cfRule type="iconSet" priority="736">
      <iconSet>
        <cfvo type="percent" val="0"/>
        <cfvo type="num" val="$K$763"/>
        <cfvo type="num" val="$K$762"/>
      </iconSet>
    </cfRule>
  </conditionalFormatting>
  <conditionalFormatting sqref="J678">
    <cfRule type="iconSet" priority="735">
      <iconSet>
        <cfvo type="percent" val="0"/>
        <cfvo type="num" val="$I$763"/>
        <cfvo type="num" val="$I$762"/>
      </iconSet>
    </cfRule>
  </conditionalFormatting>
  <conditionalFormatting sqref="K678">
    <cfRule type="iconSet" priority="734">
      <iconSet>
        <cfvo type="percent" val="0"/>
        <cfvo type="num" val="$J$763"/>
        <cfvo type="num" val="$J$762"/>
      </iconSet>
    </cfRule>
  </conditionalFormatting>
  <conditionalFormatting sqref="L678">
    <cfRule type="iconSet" priority="733">
      <iconSet>
        <cfvo type="percent" val="0"/>
        <cfvo type="num" val="$K$763"/>
        <cfvo type="num" val="$K$762"/>
      </iconSet>
    </cfRule>
  </conditionalFormatting>
  <conditionalFormatting sqref="V678">
    <cfRule type="iconSet" priority="732">
      <iconSet>
        <cfvo type="percent" val="0"/>
        <cfvo type="num" val="$U$763"/>
        <cfvo type="num" val="$U$762"/>
      </iconSet>
    </cfRule>
  </conditionalFormatting>
  <conditionalFormatting sqref="J677">
    <cfRule type="iconSet" priority="731">
      <iconSet>
        <cfvo type="percent" val="0"/>
        <cfvo type="num" val="$I$763"/>
        <cfvo type="num" val="$I$762"/>
      </iconSet>
    </cfRule>
  </conditionalFormatting>
  <conditionalFormatting sqref="K677">
    <cfRule type="iconSet" priority="730">
      <iconSet>
        <cfvo type="percent" val="0"/>
        <cfvo type="num" val="$J$763"/>
        <cfvo type="num" val="$J$762"/>
      </iconSet>
    </cfRule>
  </conditionalFormatting>
  <conditionalFormatting sqref="L677">
    <cfRule type="iconSet" priority="729">
      <iconSet>
        <cfvo type="percent" val="0"/>
        <cfvo type="num" val="$K$763"/>
        <cfvo type="num" val="$K$762"/>
      </iconSet>
    </cfRule>
  </conditionalFormatting>
  <conditionalFormatting sqref="K678">
    <cfRule type="iconSet" priority="728">
      <iconSet>
        <cfvo type="percent" val="0"/>
        <cfvo type="num" val="$J$763"/>
        <cfvo type="num" val="$J$762"/>
      </iconSet>
    </cfRule>
  </conditionalFormatting>
  <conditionalFormatting sqref="J678">
    <cfRule type="iconSet" priority="727">
      <iconSet>
        <cfvo type="percent" val="0"/>
        <cfvo type="num" val="$I$763"/>
        <cfvo type="num" val="$I$762"/>
      </iconSet>
    </cfRule>
  </conditionalFormatting>
  <conditionalFormatting sqref="K678">
    <cfRule type="iconSet" priority="726">
      <iconSet>
        <cfvo type="percent" val="0"/>
        <cfvo type="num" val="$J$763"/>
        <cfvo type="num" val="$J$762"/>
      </iconSet>
    </cfRule>
  </conditionalFormatting>
  <conditionalFormatting sqref="L678">
    <cfRule type="iconSet" priority="725">
      <iconSet>
        <cfvo type="percent" val="0"/>
        <cfvo type="num" val="$K$763"/>
        <cfvo type="num" val="$K$762"/>
      </iconSet>
    </cfRule>
  </conditionalFormatting>
  <conditionalFormatting sqref="J678">
    <cfRule type="iconSet" priority="724">
      <iconSet>
        <cfvo type="percent" val="0"/>
        <cfvo type="num" val="$I$763"/>
        <cfvo type="num" val="$I$762"/>
      </iconSet>
    </cfRule>
  </conditionalFormatting>
  <conditionalFormatting sqref="L678">
    <cfRule type="iconSet" priority="723">
      <iconSet>
        <cfvo type="percent" val="0"/>
        <cfvo type="num" val="$K$763"/>
        <cfvo type="num" val="$K$762"/>
      </iconSet>
    </cfRule>
  </conditionalFormatting>
  <conditionalFormatting sqref="V677:V719">
    <cfRule type="iconSet" priority="722">
      <iconSet>
        <cfvo type="percent" val="0"/>
        <cfvo type="num" val="$U$763"/>
        <cfvo type="num" val="$U$762"/>
      </iconSet>
    </cfRule>
  </conditionalFormatting>
  <conditionalFormatting sqref="V678">
    <cfRule type="iconSet" priority="721">
      <iconSet>
        <cfvo type="percent" val="0"/>
        <cfvo type="num" val="$U$763"/>
        <cfvo type="num" val="$U$762"/>
      </iconSet>
    </cfRule>
  </conditionalFormatting>
  <conditionalFormatting sqref="J677">
    <cfRule type="iconSet" priority="720">
      <iconSet>
        <cfvo type="percent" val="0"/>
        <cfvo type="num" val="$I$763"/>
        <cfvo type="num" val="$I$762"/>
      </iconSet>
    </cfRule>
  </conditionalFormatting>
  <conditionalFormatting sqref="K677">
    <cfRule type="iconSet" priority="719">
      <iconSet>
        <cfvo type="percent" val="0"/>
        <cfvo type="num" val="$J$763"/>
        <cfvo type="num" val="$J$762"/>
      </iconSet>
    </cfRule>
  </conditionalFormatting>
  <conditionalFormatting sqref="L677">
    <cfRule type="iconSet" priority="718">
      <iconSet>
        <cfvo type="percent" val="0"/>
        <cfvo type="num" val="$K$763"/>
        <cfvo type="num" val="$K$762"/>
      </iconSet>
    </cfRule>
  </conditionalFormatting>
  <conditionalFormatting sqref="V677">
    <cfRule type="iconSet" priority="717">
      <iconSet>
        <cfvo type="percent" val="0"/>
        <cfvo type="num" val="$U$763"/>
        <cfvo type="num" val="$U$762"/>
      </iconSet>
    </cfRule>
  </conditionalFormatting>
  <conditionalFormatting sqref="J678">
    <cfRule type="iconSet" priority="716">
      <iconSet>
        <cfvo type="percent" val="0"/>
        <cfvo type="num" val="$I$763"/>
        <cfvo type="num" val="$I$762"/>
      </iconSet>
    </cfRule>
  </conditionalFormatting>
  <conditionalFormatting sqref="K678">
    <cfRule type="iconSet" priority="715">
      <iconSet>
        <cfvo type="percent" val="0"/>
        <cfvo type="num" val="$J$763"/>
        <cfvo type="num" val="$J$762"/>
      </iconSet>
    </cfRule>
  </conditionalFormatting>
  <conditionalFormatting sqref="L678">
    <cfRule type="iconSet" priority="714">
      <iconSet>
        <cfvo type="percent" val="0"/>
        <cfvo type="num" val="$K$763"/>
        <cfvo type="num" val="$K$762"/>
      </iconSet>
    </cfRule>
  </conditionalFormatting>
  <conditionalFormatting sqref="J678">
    <cfRule type="iconSet" priority="713">
      <iconSet>
        <cfvo type="percent" val="0"/>
        <cfvo type="num" val="$I$763"/>
        <cfvo type="num" val="$I$762"/>
      </iconSet>
    </cfRule>
  </conditionalFormatting>
  <conditionalFormatting sqref="K678">
    <cfRule type="iconSet" priority="712">
      <iconSet>
        <cfvo type="percent" val="0"/>
        <cfvo type="num" val="$J$763"/>
        <cfvo type="num" val="$J$762"/>
      </iconSet>
    </cfRule>
  </conditionalFormatting>
  <conditionalFormatting sqref="L678">
    <cfRule type="iconSet" priority="711">
      <iconSet>
        <cfvo type="percent" val="0"/>
        <cfvo type="num" val="$K$763"/>
        <cfvo type="num" val="$K$762"/>
      </iconSet>
    </cfRule>
  </conditionalFormatting>
  <conditionalFormatting sqref="J678">
    <cfRule type="iconSet" priority="710">
      <iconSet>
        <cfvo type="percent" val="0"/>
        <cfvo type="num" val="$I$763"/>
        <cfvo type="num" val="$I$762"/>
      </iconSet>
    </cfRule>
  </conditionalFormatting>
  <conditionalFormatting sqref="K678">
    <cfRule type="iconSet" priority="709">
      <iconSet>
        <cfvo type="percent" val="0"/>
        <cfvo type="num" val="$J$763"/>
        <cfvo type="num" val="$J$762"/>
      </iconSet>
    </cfRule>
  </conditionalFormatting>
  <conditionalFormatting sqref="L678">
    <cfRule type="iconSet" priority="708">
      <iconSet>
        <cfvo type="percent" val="0"/>
        <cfvo type="num" val="$K$763"/>
        <cfvo type="num" val="$K$762"/>
      </iconSet>
    </cfRule>
  </conditionalFormatting>
  <conditionalFormatting sqref="J678">
    <cfRule type="iconSet" priority="707">
      <iconSet>
        <cfvo type="percent" val="0"/>
        <cfvo type="num" val="$I$763"/>
        <cfvo type="num" val="$I$762"/>
      </iconSet>
    </cfRule>
  </conditionalFormatting>
  <conditionalFormatting sqref="K678">
    <cfRule type="iconSet" priority="706">
      <iconSet>
        <cfvo type="percent" val="0"/>
        <cfvo type="num" val="$J$763"/>
        <cfvo type="num" val="$J$762"/>
      </iconSet>
    </cfRule>
  </conditionalFormatting>
  <conditionalFormatting sqref="L678">
    <cfRule type="iconSet" priority="705">
      <iconSet>
        <cfvo type="percent" val="0"/>
        <cfvo type="num" val="$K$763"/>
        <cfvo type="num" val="$K$762"/>
      </iconSet>
    </cfRule>
  </conditionalFormatting>
  <conditionalFormatting sqref="J677">
    <cfRule type="iconSet" priority="704">
      <iconSet>
        <cfvo type="percent" val="0"/>
        <cfvo type="num" val="$I$763"/>
        <cfvo type="num" val="$I$762"/>
      </iconSet>
    </cfRule>
  </conditionalFormatting>
  <conditionalFormatting sqref="K677">
    <cfRule type="iconSet" priority="703">
      <iconSet>
        <cfvo type="percent" val="0"/>
        <cfvo type="num" val="$J$763"/>
        <cfvo type="num" val="$J$762"/>
      </iconSet>
    </cfRule>
  </conditionalFormatting>
  <conditionalFormatting sqref="L677">
    <cfRule type="iconSet" priority="702">
      <iconSet>
        <cfvo type="percent" val="0"/>
        <cfvo type="num" val="$K$763"/>
        <cfvo type="num" val="$K$762"/>
      </iconSet>
    </cfRule>
  </conditionalFormatting>
  <conditionalFormatting sqref="K678">
    <cfRule type="iconSet" priority="701">
      <iconSet>
        <cfvo type="percent" val="0"/>
        <cfvo type="num" val="$J$763"/>
        <cfvo type="num" val="$J$762"/>
      </iconSet>
    </cfRule>
  </conditionalFormatting>
  <conditionalFormatting sqref="J678">
    <cfRule type="iconSet" priority="700">
      <iconSet>
        <cfvo type="percent" val="0"/>
        <cfvo type="num" val="$I$763"/>
        <cfvo type="num" val="$I$762"/>
      </iconSet>
    </cfRule>
  </conditionalFormatting>
  <conditionalFormatting sqref="K678">
    <cfRule type="iconSet" priority="699">
      <iconSet>
        <cfvo type="percent" val="0"/>
        <cfvo type="num" val="$J$763"/>
        <cfvo type="num" val="$J$762"/>
      </iconSet>
    </cfRule>
  </conditionalFormatting>
  <conditionalFormatting sqref="L678">
    <cfRule type="iconSet" priority="698">
      <iconSet>
        <cfvo type="percent" val="0"/>
        <cfvo type="num" val="$K$763"/>
        <cfvo type="num" val="$K$762"/>
      </iconSet>
    </cfRule>
  </conditionalFormatting>
  <conditionalFormatting sqref="J678">
    <cfRule type="iconSet" priority="697">
      <iconSet>
        <cfvo type="percent" val="0"/>
        <cfvo type="num" val="$I$763"/>
        <cfvo type="num" val="$I$762"/>
      </iconSet>
    </cfRule>
  </conditionalFormatting>
  <conditionalFormatting sqref="L678">
    <cfRule type="iconSet" priority="696">
      <iconSet>
        <cfvo type="percent" val="0"/>
        <cfvo type="num" val="$K$763"/>
        <cfvo type="num" val="$K$762"/>
      </iconSet>
    </cfRule>
  </conditionalFormatting>
  <conditionalFormatting sqref="V677:V719">
    <cfRule type="iconSet" priority="695">
      <iconSet>
        <cfvo type="percent" val="0"/>
        <cfvo type="num" val="$U$763"/>
        <cfvo type="num" val="$U$762"/>
      </iconSet>
    </cfRule>
  </conditionalFormatting>
  <conditionalFormatting sqref="V678">
    <cfRule type="iconSet" priority="694">
      <iconSet>
        <cfvo type="percent" val="0"/>
        <cfvo type="num" val="$U$763"/>
        <cfvo type="num" val="$U$762"/>
      </iconSet>
    </cfRule>
  </conditionalFormatting>
  <conditionalFormatting sqref="J677">
    <cfRule type="iconSet" priority="693">
      <iconSet>
        <cfvo type="percent" val="0"/>
        <cfvo type="num" val="$I$763"/>
        <cfvo type="num" val="$I$762"/>
      </iconSet>
    </cfRule>
  </conditionalFormatting>
  <conditionalFormatting sqref="K677">
    <cfRule type="iconSet" priority="692">
      <iconSet>
        <cfvo type="percent" val="0"/>
        <cfvo type="num" val="$J$763"/>
        <cfvo type="num" val="$J$762"/>
      </iconSet>
    </cfRule>
  </conditionalFormatting>
  <conditionalFormatting sqref="L677">
    <cfRule type="iconSet" priority="691">
      <iconSet>
        <cfvo type="percent" val="0"/>
        <cfvo type="num" val="$K$763"/>
        <cfvo type="num" val="$K$762"/>
      </iconSet>
    </cfRule>
  </conditionalFormatting>
  <conditionalFormatting sqref="V677">
    <cfRule type="iconSet" priority="690">
      <iconSet>
        <cfvo type="percent" val="0"/>
        <cfvo type="num" val="$U$763"/>
        <cfvo type="num" val="$U$762"/>
      </iconSet>
    </cfRule>
  </conditionalFormatting>
  <conditionalFormatting sqref="J678">
    <cfRule type="iconSet" priority="689">
      <iconSet>
        <cfvo type="percent" val="0"/>
        <cfvo type="num" val="$I$763"/>
        <cfvo type="num" val="$I$762"/>
      </iconSet>
    </cfRule>
  </conditionalFormatting>
  <conditionalFormatting sqref="K678">
    <cfRule type="iconSet" priority="688">
      <iconSet>
        <cfvo type="percent" val="0"/>
        <cfvo type="num" val="$J$763"/>
        <cfvo type="num" val="$J$762"/>
      </iconSet>
    </cfRule>
  </conditionalFormatting>
  <conditionalFormatting sqref="L678">
    <cfRule type="iconSet" priority="687">
      <iconSet>
        <cfvo type="percent" val="0"/>
        <cfvo type="num" val="$K$763"/>
        <cfvo type="num" val="$K$762"/>
      </iconSet>
    </cfRule>
  </conditionalFormatting>
  <conditionalFormatting sqref="J678">
    <cfRule type="iconSet" priority="686">
      <iconSet>
        <cfvo type="percent" val="0"/>
        <cfvo type="num" val="$I$763"/>
        <cfvo type="num" val="$I$762"/>
      </iconSet>
    </cfRule>
  </conditionalFormatting>
  <conditionalFormatting sqref="K678">
    <cfRule type="iconSet" priority="685">
      <iconSet>
        <cfvo type="percent" val="0"/>
        <cfvo type="num" val="$J$763"/>
        <cfvo type="num" val="$J$762"/>
      </iconSet>
    </cfRule>
  </conditionalFormatting>
  <conditionalFormatting sqref="L678">
    <cfRule type="iconSet" priority="684">
      <iconSet>
        <cfvo type="percent" val="0"/>
        <cfvo type="num" val="$K$763"/>
        <cfvo type="num" val="$K$762"/>
      </iconSet>
    </cfRule>
  </conditionalFormatting>
  <conditionalFormatting sqref="J678">
    <cfRule type="iconSet" priority="683">
      <iconSet>
        <cfvo type="percent" val="0"/>
        <cfvo type="num" val="$I$763"/>
        <cfvo type="num" val="$I$762"/>
      </iconSet>
    </cfRule>
  </conditionalFormatting>
  <conditionalFormatting sqref="K678">
    <cfRule type="iconSet" priority="682">
      <iconSet>
        <cfvo type="percent" val="0"/>
        <cfvo type="num" val="$J$763"/>
        <cfvo type="num" val="$J$762"/>
      </iconSet>
    </cfRule>
  </conditionalFormatting>
  <conditionalFormatting sqref="L678">
    <cfRule type="iconSet" priority="681">
      <iconSet>
        <cfvo type="percent" val="0"/>
        <cfvo type="num" val="$K$763"/>
        <cfvo type="num" val="$K$762"/>
      </iconSet>
    </cfRule>
  </conditionalFormatting>
  <conditionalFormatting sqref="J678">
    <cfRule type="iconSet" priority="680">
      <iconSet>
        <cfvo type="percent" val="0"/>
        <cfvo type="num" val="$I$763"/>
        <cfvo type="num" val="$I$762"/>
      </iconSet>
    </cfRule>
  </conditionalFormatting>
  <conditionalFormatting sqref="K678">
    <cfRule type="iconSet" priority="679">
      <iconSet>
        <cfvo type="percent" val="0"/>
        <cfvo type="num" val="$J$763"/>
        <cfvo type="num" val="$J$762"/>
      </iconSet>
    </cfRule>
  </conditionalFormatting>
  <conditionalFormatting sqref="L678">
    <cfRule type="iconSet" priority="678">
      <iconSet>
        <cfvo type="percent" val="0"/>
        <cfvo type="num" val="$K$763"/>
        <cfvo type="num" val="$K$762"/>
      </iconSet>
    </cfRule>
  </conditionalFormatting>
  <conditionalFormatting sqref="J632 J634 J636 J638 J640 J642 J644 J646 J648 J650 J652 J654 J656 J658 J660 J662 J664 J666 J668 J670 J672 J674 J676">
    <cfRule type="iconSet" priority="677">
      <iconSet>
        <cfvo type="percent" val="0"/>
        <cfvo type="num" val="$I$763"/>
        <cfvo type="num" val="$I$762"/>
      </iconSet>
    </cfRule>
  </conditionalFormatting>
  <conditionalFormatting sqref="K632 K634 K636 K638 K640 K642 K644 K646 K648 K650 K652 K654 K656 K658 K660 K662 K664 K666 K668 K670 K672 K674 K676">
    <cfRule type="iconSet" priority="676">
      <iconSet>
        <cfvo type="percent" val="0"/>
        <cfvo type="num" val="$J$763"/>
        <cfvo type="num" val="$J$762"/>
      </iconSet>
    </cfRule>
  </conditionalFormatting>
  <conditionalFormatting sqref="L632 L634 L636 L638 L640 L642 L644 L646 L648 L650 L652 L654 L656 L658 L660 L662 L664 L666 L668 L670 L672 L674 L676">
    <cfRule type="iconSet" priority="675">
      <iconSet>
        <cfvo type="percent" val="0"/>
        <cfvo type="num" val="$K$763"/>
        <cfvo type="num" val="$K$762"/>
      </iconSet>
    </cfRule>
  </conditionalFormatting>
  <conditionalFormatting sqref="K631 K633 K635 K637 K639 K641 K643 K645 K647 K649 K651 K653 K655 K657 K659 K661 K663 K665 K667 K669 K671 K673 K675">
    <cfRule type="iconSet" priority="674">
      <iconSet>
        <cfvo type="percent" val="0"/>
        <cfvo type="num" val="$J$763"/>
        <cfvo type="num" val="$J$762"/>
      </iconSet>
    </cfRule>
  </conditionalFormatting>
  <conditionalFormatting sqref="J631 J633 J635 J637 J639 J641 J643 J645 J647 J649 J651 J653 J655 J657 J659 J661 J663 J665 J667 J669 J671 J673 J675">
    <cfRule type="iconSet" priority="673">
      <iconSet>
        <cfvo type="percent" val="0"/>
        <cfvo type="num" val="$I$763"/>
        <cfvo type="num" val="$I$762"/>
      </iconSet>
    </cfRule>
  </conditionalFormatting>
  <conditionalFormatting sqref="K631">
    <cfRule type="iconSet" priority="672">
      <iconSet>
        <cfvo type="percent" val="0"/>
        <cfvo type="num" val="$J$763"/>
        <cfvo type="num" val="$J$762"/>
      </iconSet>
    </cfRule>
  </conditionalFormatting>
  <conditionalFormatting sqref="L631 L633 L635 L637 L639 L641 L643 L645 L647 L649 L651 L653 L655 L657 L659 L661 L663 L665 L667 L669 L671 L673 L675">
    <cfRule type="iconSet" priority="671">
      <iconSet>
        <cfvo type="percent" val="0"/>
        <cfvo type="num" val="$K$763"/>
        <cfvo type="num" val="$K$762"/>
      </iconSet>
    </cfRule>
  </conditionalFormatting>
  <conditionalFormatting sqref="J631">
    <cfRule type="iconSet" priority="670">
      <iconSet>
        <cfvo type="percent" val="0"/>
        <cfvo type="num" val="$I$763"/>
        <cfvo type="num" val="$I$762"/>
      </iconSet>
    </cfRule>
  </conditionalFormatting>
  <conditionalFormatting sqref="L631">
    <cfRule type="iconSet" priority="669">
      <iconSet>
        <cfvo type="percent" val="0"/>
        <cfvo type="num" val="$K$763"/>
        <cfvo type="num" val="$K$762"/>
      </iconSet>
    </cfRule>
  </conditionalFormatting>
  <conditionalFormatting sqref="V631:V676">
    <cfRule type="iconSet" priority="668">
      <iconSet>
        <cfvo type="percent" val="0"/>
        <cfvo type="num" val="$U$763"/>
        <cfvo type="num" val="$U$762"/>
      </iconSet>
    </cfRule>
  </conditionalFormatting>
  <conditionalFormatting sqref="V631 V633 V635 V637 V639 V641 V643 V645 V647 V649 V651 V653 V655 V657 V659 V661 V663 V665 V667 V669 V671 V673 V675">
    <cfRule type="iconSet" priority="667">
      <iconSet>
        <cfvo type="percent" val="0"/>
        <cfvo type="num" val="$U$763"/>
        <cfvo type="num" val="$U$762"/>
      </iconSet>
    </cfRule>
  </conditionalFormatting>
  <conditionalFormatting sqref="J631">
    <cfRule type="iconSet" priority="666">
      <iconSet>
        <cfvo type="percent" val="0"/>
        <cfvo type="num" val="$I$763"/>
        <cfvo type="num" val="$I$762"/>
      </iconSet>
    </cfRule>
  </conditionalFormatting>
  <conditionalFormatting sqref="K631">
    <cfRule type="iconSet" priority="665">
      <iconSet>
        <cfvo type="percent" val="0"/>
        <cfvo type="num" val="$J$763"/>
        <cfvo type="num" val="$J$762"/>
      </iconSet>
    </cfRule>
  </conditionalFormatting>
  <conditionalFormatting sqref="L631">
    <cfRule type="iconSet" priority="664">
      <iconSet>
        <cfvo type="percent" val="0"/>
        <cfvo type="num" val="$K$763"/>
        <cfvo type="num" val="$K$762"/>
      </iconSet>
    </cfRule>
  </conditionalFormatting>
  <conditionalFormatting sqref="J632">
    <cfRule type="iconSet" priority="663">
      <iconSet>
        <cfvo type="percent" val="0"/>
        <cfvo type="num" val="$I$763"/>
        <cfvo type="num" val="$I$762"/>
      </iconSet>
    </cfRule>
  </conditionalFormatting>
  <conditionalFormatting sqref="K632">
    <cfRule type="iconSet" priority="662">
      <iconSet>
        <cfvo type="percent" val="0"/>
        <cfvo type="num" val="$J$763"/>
        <cfvo type="num" val="$J$762"/>
      </iconSet>
    </cfRule>
  </conditionalFormatting>
  <conditionalFormatting sqref="L632">
    <cfRule type="iconSet" priority="661">
      <iconSet>
        <cfvo type="percent" val="0"/>
        <cfvo type="num" val="$K$763"/>
        <cfvo type="num" val="$K$762"/>
      </iconSet>
    </cfRule>
  </conditionalFormatting>
  <conditionalFormatting sqref="V632 V634 V636 V638 V640 V642 V644 V646 V648 V650 V652 V654 V656 V658 V660 V662 V664 V666 V668 V670 V672 V674 V676">
    <cfRule type="iconSet" priority="660">
      <iconSet>
        <cfvo type="percent" val="0"/>
        <cfvo type="num" val="$U$763"/>
        <cfvo type="num" val="$U$762"/>
      </iconSet>
    </cfRule>
  </conditionalFormatting>
  <conditionalFormatting sqref="J632">
    <cfRule type="iconSet" priority="659">
      <iconSet>
        <cfvo type="percent" val="0"/>
        <cfvo type="num" val="$I$763"/>
        <cfvo type="num" val="$I$762"/>
      </iconSet>
    </cfRule>
  </conditionalFormatting>
  <conditionalFormatting sqref="K632">
    <cfRule type="iconSet" priority="658">
      <iconSet>
        <cfvo type="percent" val="0"/>
        <cfvo type="num" val="$J$763"/>
        <cfvo type="num" val="$J$762"/>
      </iconSet>
    </cfRule>
  </conditionalFormatting>
  <conditionalFormatting sqref="L632">
    <cfRule type="iconSet" priority="657">
      <iconSet>
        <cfvo type="percent" val="0"/>
        <cfvo type="num" val="$K$763"/>
        <cfvo type="num" val="$K$762"/>
      </iconSet>
    </cfRule>
  </conditionalFormatting>
  <conditionalFormatting sqref="K631">
    <cfRule type="iconSet" priority="656">
      <iconSet>
        <cfvo type="percent" val="0"/>
        <cfvo type="num" val="$J$763"/>
        <cfvo type="num" val="$J$762"/>
      </iconSet>
    </cfRule>
  </conditionalFormatting>
  <conditionalFormatting sqref="J631">
    <cfRule type="iconSet" priority="655">
      <iconSet>
        <cfvo type="percent" val="0"/>
        <cfvo type="num" val="$I$763"/>
        <cfvo type="num" val="$I$762"/>
      </iconSet>
    </cfRule>
  </conditionalFormatting>
  <conditionalFormatting sqref="K631">
    <cfRule type="iconSet" priority="654">
      <iconSet>
        <cfvo type="percent" val="0"/>
        <cfvo type="num" val="$J$763"/>
        <cfvo type="num" val="$J$762"/>
      </iconSet>
    </cfRule>
  </conditionalFormatting>
  <conditionalFormatting sqref="L631">
    <cfRule type="iconSet" priority="653">
      <iconSet>
        <cfvo type="percent" val="0"/>
        <cfvo type="num" val="$K$763"/>
        <cfvo type="num" val="$K$762"/>
      </iconSet>
    </cfRule>
  </conditionalFormatting>
  <conditionalFormatting sqref="J631">
    <cfRule type="iconSet" priority="652">
      <iconSet>
        <cfvo type="percent" val="0"/>
        <cfvo type="num" val="$I$763"/>
        <cfvo type="num" val="$I$762"/>
      </iconSet>
    </cfRule>
  </conditionalFormatting>
  <conditionalFormatting sqref="L631">
    <cfRule type="iconSet" priority="651">
      <iconSet>
        <cfvo type="percent" val="0"/>
        <cfvo type="num" val="$K$763"/>
        <cfvo type="num" val="$K$762"/>
      </iconSet>
    </cfRule>
  </conditionalFormatting>
  <conditionalFormatting sqref="V631:V676">
    <cfRule type="iconSet" priority="650">
      <iconSet>
        <cfvo type="percent" val="0"/>
        <cfvo type="num" val="$U$763"/>
        <cfvo type="num" val="$U$762"/>
      </iconSet>
    </cfRule>
  </conditionalFormatting>
  <conditionalFormatting sqref="V631">
    <cfRule type="iconSet" priority="649">
      <iconSet>
        <cfvo type="percent" val="0"/>
        <cfvo type="num" val="$U$763"/>
        <cfvo type="num" val="$U$762"/>
      </iconSet>
    </cfRule>
  </conditionalFormatting>
  <conditionalFormatting sqref="J631">
    <cfRule type="iconSet" priority="648">
      <iconSet>
        <cfvo type="percent" val="0"/>
        <cfvo type="num" val="$I$763"/>
        <cfvo type="num" val="$I$762"/>
      </iconSet>
    </cfRule>
  </conditionalFormatting>
  <conditionalFormatting sqref="K631">
    <cfRule type="iconSet" priority="647">
      <iconSet>
        <cfvo type="percent" val="0"/>
        <cfvo type="num" val="$J$763"/>
        <cfvo type="num" val="$J$762"/>
      </iconSet>
    </cfRule>
  </conditionalFormatting>
  <conditionalFormatting sqref="L631">
    <cfRule type="iconSet" priority="646">
      <iconSet>
        <cfvo type="percent" val="0"/>
        <cfvo type="num" val="$K$763"/>
        <cfvo type="num" val="$K$762"/>
      </iconSet>
    </cfRule>
  </conditionalFormatting>
  <conditionalFormatting sqref="J632">
    <cfRule type="iconSet" priority="645">
      <iconSet>
        <cfvo type="percent" val="0"/>
        <cfvo type="num" val="$I$763"/>
        <cfvo type="num" val="$I$762"/>
      </iconSet>
    </cfRule>
  </conditionalFormatting>
  <conditionalFormatting sqref="K632">
    <cfRule type="iconSet" priority="644">
      <iconSet>
        <cfvo type="percent" val="0"/>
        <cfvo type="num" val="$J$763"/>
        <cfvo type="num" val="$J$762"/>
      </iconSet>
    </cfRule>
  </conditionalFormatting>
  <conditionalFormatting sqref="L632">
    <cfRule type="iconSet" priority="643">
      <iconSet>
        <cfvo type="percent" val="0"/>
        <cfvo type="num" val="$K$763"/>
        <cfvo type="num" val="$K$762"/>
      </iconSet>
    </cfRule>
  </conditionalFormatting>
  <conditionalFormatting sqref="V632">
    <cfRule type="iconSet" priority="642">
      <iconSet>
        <cfvo type="percent" val="0"/>
        <cfvo type="num" val="$U$763"/>
        <cfvo type="num" val="$U$762"/>
      </iconSet>
    </cfRule>
  </conditionalFormatting>
  <conditionalFormatting sqref="J631">
    <cfRule type="iconSet" priority="641">
      <iconSet>
        <cfvo type="percent" val="0"/>
        <cfvo type="num" val="$I$763"/>
        <cfvo type="num" val="$I$762"/>
      </iconSet>
    </cfRule>
  </conditionalFormatting>
  <conditionalFormatting sqref="K631">
    <cfRule type="iconSet" priority="640">
      <iconSet>
        <cfvo type="percent" val="0"/>
        <cfvo type="num" val="$J$763"/>
        <cfvo type="num" val="$J$762"/>
      </iconSet>
    </cfRule>
  </conditionalFormatting>
  <conditionalFormatting sqref="L631">
    <cfRule type="iconSet" priority="639">
      <iconSet>
        <cfvo type="percent" val="0"/>
        <cfvo type="num" val="$K$763"/>
        <cfvo type="num" val="$K$762"/>
      </iconSet>
    </cfRule>
  </conditionalFormatting>
  <conditionalFormatting sqref="K632">
    <cfRule type="iconSet" priority="638">
      <iconSet>
        <cfvo type="percent" val="0"/>
        <cfvo type="num" val="$J$763"/>
        <cfvo type="num" val="$J$762"/>
      </iconSet>
    </cfRule>
  </conditionalFormatting>
  <conditionalFormatting sqref="J632">
    <cfRule type="iconSet" priority="637">
      <iconSet>
        <cfvo type="percent" val="0"/>
        <cfvo type="num" val="$I$763"/>
        <cfvo type="num" val="$I$762"/>
      </iconSet>
    </cfRule>
  </conditionalFormatting>
  <conditionalFormatting sqref="K632">
    <cfRule type="iconSet" priority="636">
      <iconSet>
        <cfvo type="percent" val="0"/>
        <cfvo type="num" val="$J$763"/>
        <cfvo type="num" val="$J$762"/>
      </iconSet>
    </cfRule>
  </conditionalFormatting>
  <conditionalFormatting sqref="L632">
    <cfRule type="iconSet" priority="635">
      <iconSet>
        <cfvo type="percent" val="0"/>
        <cfvo type="num" val="$K$763"/>
        <cfvo type="num" val="$K$762"/>
      </iconSet>
    </cfRule>
  </conditionalFormatting>
  <conditionalFormatting sqref="J632">
    <cfRule type="iconSet" priority="634">
      <iconSet>
        <cfvo type="percent" val="0"/>
        <cfvo type="num" val="$I$763"/>
        <cfvo type="num" val="$I$762"/>
      </iconSet>
    </cfRule>
  </conditionalFormatting>
  <conditionalFormatting sqref="L632">
    <cfRule type="iconSet" priority="633">
      <iconSet>
        <cfvo type="percent" val="0"/>
        <cfvo type="num" val="$K$763"/>
        <cfvo type="num" val="$K$762"/>
      </iconSet>
    </cfRule>
  </conditionalFormatting>
  <conditionalFormatting sqref="V631:V676">
    <cfRule type="iconSet" priority="632">
      <iconSet>
        <cfvo type="percent" val="0"/>
        <cfvo type="num" val="$U$763"/>
        <cfvo type="num" val="$U$762"/>
      </iconSet>
    </cfRule>
  </conditionalFormatting>
  <conditionalFormatting sqref="V632">
    <cfRule type="iconSet" priority="631">
      <iconSet>
        <cfvo type="percent" val="0"/>
        <cfvo type="num" val="$U$763"/>
        <cfvo type="num" val="$U$762"/>
      </iconSet>
    </cfRule>
  </conditionalFormatting>
  <conditionalFormatting sqref="J631">
    <cfRule type="iconSet" priority="630">
      <iconSet>
        <cfvo type="percent" val="0"/>
        <cfvo type="num" val="$I$763"/>
        <cfvo type="num" val="$I$762"/>
      </iconSet>
    </cfRule>
  </conditionalFormatting>
  <conditionalFormatting sqref="K631">
    <cfRule type="iconSet" priority="629">
      <iconSet>
        <cfvo type="percent" val="0"/>
        <cfvo type="num" val="$J$763"/>
        <cfvo type="num" val="$J$762"/>
      </iconSet>
    </cfRule>
  </conditionalFormatting>
  <conditionalFormatting sqref="L631">
    <cfRule type="iconSet" priority="628">
      <iconSet>
        <cfvo type="percent" val="0"/>
        <cfvo type="num" val="$K$763"/>
        <cfvo type="num" val="$K$762"/>
      </iconSet>
    </cfRule>
  </conditionalFormatting>
  <conditionalFormatting sqref="V631">
    <cfRule type="iconSet" priority="627">
      <iconSet>
        <cfvo type="percent" val="0"/>
        <cfvo type="num" val="$U$763"/>
        <cfvo type="num" val="$U$762"/>
      </iconSet>
    </cfRule>
  </conditionalFormatting>
  <conditionalFormatting sqref="J632">
    <cfRule type="iconSet" priority="626">
      <iconSet>
        <cfvo type="percent" val="0"/>
        <cfvo type="num" val="$I$763"/>
        <cfvo type="num" val="$I$762"/>
      </iconSet>
    </cfRule>
  </conditionalFormatting>
  <conditionalFormatting sqref="K632">
    <cfRule type="iconSet" priority="625">
      <iconSet>
        <cfvo type="percent" val="0"/>
        <cfvo type="num" val="$J$763"/>
        <cfvo type="num" val="$J$762"/>
      </iconSet>
    </cfRule>
  </conditionalFormatting>
  <conditionalFormatting sqref="L632">
    <cfRule type="iconSet" priority="624">
      <iconSet>
        <cfvo type="percent" val="0"/>
        <cfvo type="num" val="$K$763"/>
        <cfvo type="num" val="$K$762"/>
      </iconSet>
    </cfRule>
  </conditionalFormatting>
  <conditionalFormatting sqref="J632">
    <cfRule type="iconSet" priority="623">
      <iconSet>
        <cfvo type="percent" val="0"/>
        <cfvo type="num" val="$I$763"/>
        <cfvo type="num" val="$I$762"/>
      </iconSet>
    </cfRule>
  </conditionalFormatting>
  <conditionalFormatting sqref="K632">
    <cfRule type="iconSet" priority="622">
      <iconSet>
        <cfvo type="percent" val="0"/>
        <cfvo type="num" val="$J$763"/>
        <cfvo type="num" val="$J$762"/>
      </iconSet>
    </cfRule>
  </conditionalFormatting>
  <conditionalFormatting sqref="L632">
    <cfRule type="iconSet" priority="621">
      <iconSet>
        <cfvo type="percent" val="0"/>
        <cfvo type="num" val="$K$763"/>
        <cfvo type="num" val="$K$762"/>
      </iconSet>
    </cfRule>
  </conditionalFormatting>
  <conditionalFormatting sqref="J632">
    <cfRule type="iconSet" priority="620">
      <iconSet>
        <cfvo type="percent" val="0"/>
        <cfvo type="num" val="$I$763"/>
        <cfvo type="num" val="$I$762"/>
      </iconSet>
    </cfRule>
  </conditionalFormatting>
  <conditionalFormatting sqref="K632">
    <cfRule type="iconSet" priority="619">
      <iconSet>
        <cfvo type="percent" val="0"/>
        <cfvo type="num" val="$J$763"/>
        <cfvo type="num" val="$J$762"/>
      </iconSet>
    </cfRule>
  </conditionalFormatting>
  <conditionalFormatting sqref="L632">
    <cfRule type="iconSet" priority="618">
      <iconSet>
        <cfvo type="percent" val="0"/>
        <cfvo type="num" val="$K$763"/>
        <cfvo type="num" val="$K$762"/>
      </iconSet>
    </cfRule>
  </conditionalFormatting>
  <conditionalFormatting sqref="J632">
    <cfRule type="iconSet" priority="617">
      <iconSet>
        <cfvo type="percent" val="0"/>
        <cfvo type="num" val="$I$763"/>
        <cfvo type="num" val="$I$762"/>
      </iconSet>
    </cfRule>
  </conditionalFormatting>
  <conditionalFormatting sqref="K632">
    <cfRule type="iconSet" priority="616">
      <iconSet>
        <cfvo type="percent" val="0"/>
        <cfvo type="num" val="$J$763"/>
        <cfvo type="num" val="$J$762"/>
      </iconSet>
    </cfRule>
  </conditionalFormatting>
  <conditionalFormatting sqref="L632">
    <cfRule type="iconSet" priority="615">
      <iconSet>
        <cfvo type="percent" val="0"/>
        <cfvo type="num" val="$K$763"/>
        <cfvo type="num" val="$K$762"/>
      </iconSet>
    </cfRule>
  </conditionalFormatting>
  <conditionalFormatting sqref="J631">
    <cfRule type="iconSet" priority="614">
      <iconSet>
        <cfvo type="percent" val="0"/>
        <cfvo type="num" val="$I$763"/>
        <cfvo type="num" val="$I$762"/>
      </iconSet>
    </cfRule>
  </conditionalFormatting>
  <conditionalFormatting sqref="K631">
    <cfRule type="iconSet" priority="613">
      <iconSet>
        <cfvo type="percent" val="0"/>
        <cfvo type="num" val="$J$763"/>
        <cfvo type="num" val="$J$762"/>
      </iconSet>
    </cfRule>
  </conditionalFormatting>
  <conditionalFormatting sqref="L631">
    <cfRule type="iconSet" priority="612">
      <iconSet>
        <cfvo type="percent" val="0"/>
        <cfvo type="num" val="$K$763"/>
        <cfvo type="num" val="$K$762"/>
      </iconSet>
    </cfRule>
  </conditionalFormatting>
  <conditionalFormatting sqref="K632">
    <cfRule type="iconSet" priority="611">
      <iconSet>
        <cfvo type="percent" val="0"/>
        <cfvo type="num" val="$J$763"/>
        <cfvo type="num" val="$J$762"/>
      </iconSet>
    </cfRule>
  </conditionalFormatting>
  <conditionalFormatting sqref="J632">
    <cfRule type="iconSet" priority="610">
      <iconSet>
        <cfvo type="percent" val="0"/>
        <cfvo type="num" val="$I$763"/>
        <cfvo type="num" val="$I$762"/>
      </iconSet>
    </cfRule>
  </conditionalFormatting>
  <conditionalFormatting sqref="K632">
    <cfRule type="iconSet" priority="609">
      <iconSet>
        <cfvo type="percent" val="0"/>
        <cfvo type="num" val="$J$763"/>
        <cfvo type="num" val="$J$762"/>
      </iconSet>
    </cfRule>
  </conditionalFormatting>
  <conditionalFormatting sqref="L632">
    <cfRule type="iconSet" priority="608">
      <iconSet>
        <cfvo type="percent" val="0"/>
        <cfvo type="num" val="$K$763"/>
        <cfvo type="num" val="$K$762"/>
      </iconSet>
    </cfRule>
  </conditionalFormatting>
  <conditionalFormatting sqref="J632">
    <cfRule type="iconSet" priority="607">
      <iconSet>
        <cfvo type="percent" val="0"/>
        <cfvo type="num" val="$I$763"/>
        <cfvo type="num" val="$I$762"/>
      </iconSet>
    </cfRule>
  </conditionalFormatting>
  <conditionalFormatting sqref="L632">
    <cfRule type="iconSet" priority="606">
      <iconSet>
        <cfvo type="percent" val="0"/>
        <cfvo type="num" val="$K$763"/>
        <cfvo type="num" val="$K$762"/>
      </iconSet>
    </cfRule>
  </conditionalFormatting>
  <conditionalFormatting sqref="V631:V676">
    <cfRule type="iconSet" priority="605">
      <iconSet>
        <cfvo type="percent" val="0"/>
        <cfvo type="num" val="$U$763"/>
        <cfvo type="num" val="$U$762"/>
      </iconSet>
    </cfRule>
  </conditionalFormatting>
  <conditionalFormatting sqref="V632">
    <cfRule type="iconSet" priority="604">
      <iconSet>
        <cfvo type="percent" val="0"/>
        <cfvo type="num" val="$U$763"/>
        <cfvo type="num" val="$U$762"/>
      </iconSet>
    </cfRule>
  </conditionalFormatting>
  <conditionalFormatting sqref="J631">
    <cfRule type="iconSet" priority="603">
      <iconSet>
        <cfvo type="percent" val="0"/>
        <cfvo type="num" val="$I$763"/>
        <cfvo type="num" val="$I$762"/>
      </iconSet>
    </cfRule>
  </conditionalFormatting>
  <conditionalFormatting sqref="K631">
    <cfRule type="iconSet" priority="602">
      <iconSet>
        <cfvo type="percent" val="0"/>
        <cfvo type="num" val="$J$763"/>
        <cfvo type="num" val="$J$762"/>
      </iconSet>
    </cfRule>
  </conditionalFormatting>
  <conditionalFormatting sqref="L631">
    <cfRule type="iconSet" priority="601">
      <iconSet>
        <cfvo type="percent" val="0"/>
        <cfvo type="num" val="$K$763"/>
        <cfvo type="num" val="$K$762"/>
      </iconSet>
    </cfRule>
  </conditionalFormatting>
  <conditionalFormatting sqref="V631">
    <cfRule type="iconSet" priority="600">
      <iconSet>
        <cfvo type="percent" val="0"/>
        <cfvo type="num" val="$U$763"/>
        <cfvo type="num" val="$U$762"/>
      </iconSet>
    </cfRule>
  </conditionalFormatting>
  <conditionalFormatting sqref="J632">
    <cfRule type="iconSet" priority="599">
      <iconSet>
        <cfvo type="percent" val="0"/>
        <cfvo type="num" val="$I$763"/>
        <cfvo type="num" val="$I$762"/>
      </iconSet>
    </cfRule>
  </conditionalFormatting>
  <conditionalFormatting sqref="K632">
    <cfRule type="iconSet" priority="598">
      <iconSet>
        <cfvo type="percent" val="0"/>
        <cfvo type="num" val="$J$763"/>
        <cfvo type="num" val="$J$762"/>
      </iconSet>
    </cfRule>
  </conditionalFormatting>
  <conditionalFormatting sqref="L632">
    <cfRule type="iconSet" priority="597">
      <iconSet>
        <cfvo type="percent" val="0"/>
        <cfvo type="num" val="$K$763"/>
        <cfvo type="num" val="$K$762"/>
      </iconSet>
    </cfRule>
  </conditionalFormatting>
  <conditionalFormatting sqref="J632">
    <cfRule type="iconSet" priority="596">
      <iconSet>
        <cfvo type="percent" val="0"/>
        <cfvo type="num" val="$I$763"/>
        <cfvo type="num" val="$I$762"/>
      </iconSet>
    </cfRule>
  </conditionalFormatting>
  <conditionalFormatting sqref="K632">
    <cfRule type="iconSet" priority="595">
      <iconSet>
        <cfvo type="percent" val="0"/>
        <cfvo type="num" val="$J$763"/>
        <cfvo type="num" val="$J$762"/>
      </iconSet>
    </cfRule>
  </conditionalFormatting>
  <conditionalFormatting sqref="L632">
    <cfRule type="iconSet" priority="594">
      <iconSet>
        <cfvo type="percent" val="0"/>
        <cfvo type="num" val="$K$763"/>
        <cfvo type="num" val="$K$762"/>
      </iconSet>
    </cfRule>
  </conditionalFormatting>
  <conditionalFormatting sqref="J632">
    <cfRule type="iconSet" priority="593">
      <iconSet>
        <cfvo type="percent" val="0"/>
        <cfvo type="num" val="$I$763"/>
        <cfvo type="num" val="$I$762"/>
      </iconSet>
    </cfRule>
  </conditionalFormatting>
  <conditionalFormatting sqref="K632">
    <cfRule type="iconSet" priority="592">
      <iconSet>
        <cfvo type="percent" val="0"/>
        <cfvo type="num" val="$J$763"/>
        <cfvo type="num" val="$J$762"/>
      </iconSet>
    </cfRule>
  </conditionalFormatting>
  <conditionalFormatting sqref="L632">
    <cfRule type="iconSet" priority="591">
      <iconSet>
        <cfvo type="percent" val="0"/>
        <cfvo type="num" val="$K$763"/>
        <cfvo type="num" val="$K$762"/>
      </iconSet>
    </cfRule>
  </conditionalFormatting>
  <conditionalFormatting sqref="J632">
    <cfRule type="iconSet" priority="590">
      <iconSet>
        <cfvo type="percent" val="0"/>
        <cfvo type="num" val="$I$763"/>
        <cfvo type="num" val="$I$762"/>
      </iconSet>
    </cfRule>
  </conditionalFormatting>
  <conditionalFormatting sqref="K632">
    <cfRule type="iconSet" priority="589">
      <iconSet>
        <cfvo type="percent" val="0"/>
        <cfvo type="num" val="$J$763"/>
        <cfvo type="num" val="$J$762"/>
      </iconSet>
    </cfRule>
  </conditionalFormatting>
  <conditionalFormatting sqref="L632">
    <cfRule type="iconSet" priority="588">
      <iconSet>
        <cfvo type="percent" val="0"/>
        <cfvo type="num" val="$K$763"/>
        <cfvo type="num" val="$K$762"/>
      </iconSet>
    </cfRule>
  </conditionalFormatting>
  <conditionalFormatting sqref="J583 J585 J587 J589 J591 J593 J595 J597 J599 J601 J603 J605 J607 J609 J611 J613 J615 J617 J619 J621 J623 J625 J627 J629">
    <cfRule type="iconSet" priority="587">
      <iconSet>
        <cfvo type="percent" val="0"/>
        <cfvo type="num" val="$I$763"/>
        <cfvo type="num" val="$I$762"/>
      </iconSet>
    </cfRule>
  </conditionalFormatting>
  <conditionalFormatting sqref="K583 K585 K587 K589 K591 K593 K595 K597 K599 K601 K603 K605 K607 K609 K611 K613 K615 K617 K619 K621 K623 K625 K627 K629">
    <cfRule type="iconSet" priority="586">
      <iconSet>
        <cfvo type="percent" val="0"/>
        <cfvo type="num" val="$J$763"/>
        <cfvo type="num" val="$J$762"/>
      </iconSet>
    </cfRule>
  </conditionalFormatting>
  <conditionalFormatting sqref="L583 L585 L587 L589 L591 L593 L595 L597 L599 L601 L603 L605 L607 L609 L611 L613 L615 L617 L619 L621 L623 L625 L627 L629">
    <cfRule type="iconSet" priority="585">
      <iconSet>
        <cfvo type="percent" val="0"/>
        <cfvo type="num" val="$K$763"/>
        <cfvo type="num" val="$K$762"/>
      </iconSet>
    </cfRule>
  </conditionalFormatting>
  <conditionalFormatting sqref="K582 K584 K586 K588 K590 K592 K594 K596 K598 K600 K602 K604 K606 K608 K610 K612 K614 K616 K618 K620 K622 K624 K626 K628 K630">
    <cfRule type="iconSet" priority="584">
      <iconSet>
        <cfvo type="percent" val="0"/>
        <cfvo type="num" val="$J$763"/>
        <cfvo type="num" val="$J$762"/>
      </iconSet>
    </cfRule>
  </conditionalFormatting>
  <conditionalFormatting sqref="J582 J584 J586 J588 J590 J592 J594 J596 J598 J600 J602 J604 J606 J608 J610 J612 J614 J616 J618 J620 J622 J624 J626 J628 J630">
    <cfRule type="iconSet" priority="583">
      <iconSet>
        <cfvo type="percent" val="0"/>
        <cfvo type="num" val="$I$763"/>
        <cfvo type="num" val="$I$762"/>
      </iconSet>
    </cfRule>
  </conditionalFormatting>
  <conditionalFormatting sqref="L582 L584 L586 L588 L590 L592 L594 L596 L598 L600 L602 L604 L606 L608 L610 L612 L614 L616 L618 L620 L622 L624 L626 L628 L630">
    <cfRule type="iconSet" priority="582">
      <iconSet>
        <cfvo type="percent" val="0"/>
        <cfvo type="num" val="$K$763"/>
        <cfvo type="num" val="$K$762"/>
      </iconSet>
    </cfRule>
  </conditionalFormatting>
  <conditionalFormatting sqref="V582:V630">
    <cfRule type="iconSet" priority="581">
      <iconSet>
        <cfvo type="percent" val="0"/>
        <cfvo type="num" val="$U$763"/>
        <cfvo type="num" val="$U$762"/>
      </iconSet>
    </cfRule>
  </conditionalFormatting>
  <conditionalFormatting sqref="V582 V584 V586 V588 V590 V592 V594 V596 V598 V600 V602 V604 V606 V608 V610 V612 V614 V616 V618 V620 V622 V624 V626 V628 V630">
    <cfRule type="iconSet" priority="580">
      <iconSet>
        <cfvo type="percent" val="0"/>
        <cfvo type="num" val="$U$763"/>
        <cfvo type="num" val="$U$762"/>
      </iconSet>
    </cfRule>
  </conditionalFormatting>
  <conditionalFormatting sqref="V583 V585 V587 V589 V591 V593 V595 V597 V599 V601 V603 V605 V607 V609 V611 V613 V615 V617 V619 V621 V623 V625 V627 V629">
    <cfRule type="iconSet" priority="579">
      <iconSet>
        <cfvo type="percent" val="0"/>
        <cfvo type="num" val="$U$763"/>
        <cfvo type="num" val="$U$762"/>
      </iconSet>
    </cfRule>
  </conditionalFormatting>
  <conditionalFormatting sqref="V582:V630">
    <cfRule type="iconSet" priority="578">
      <iconSet>
        <cfvo type="percent" val="0"/>
        <cfvo type="num" val="$U$763"/>
        <cfvo type="num" val="$U$762"/>
      </iconSet>
    </cfRule>
  </conditionalFormatting>
  <conditionalFormatting sqref="V582:V630">
    <cfRule type="iconSet" priority="577">
      <iconSet>
        <cfvo type="percent" val="0"/>
        <cfvo type="num" val="$U$763"/>
        <cfvo type="num" val="$U$762"/>
      </iconSet>
    </cfRule>
  </conditionalFormatting>
  <conditionalFormatting sqref="V582:V630">
    <cfRule type="iconSet" priority="576">
      <iconSet>
        <cfvo type="percent" val="0"/>
        <cfvo type="num" val="$U$763"/>
        <cfvo type="num" val="$U$762"/>
      </iconSet>
    </cfRule>
  </conditionalFormatting>
  <conditionalFormatting sqref="K535 K537:K581">
    <cfRule type="iconSet" priority="498">
      <iconSet>
        <cfvo type="percent" val="0"/>
        <cfvo type="num" val="$J$585"/>
        <cfvo type="num" val="$J$584"/>
      </iconSet>
    </cfRule>
  </conditionalFormatting>
  <conditionalFormatting sqref="V567:V581">
    <cfRule type="iconSet" priority="499">
      <iconSet>
        <cfvo type="percent" val="0"/>
        <cfvo type="num" val="$U$585"/>
        <cfvo type="num" val="$U$584"/>
      </iconSet>
    </cfRule>
  </conditionalFormatting>
  <conditionalFormatting sqref="J536 J538 J540:J546 J548 J550:J554 J567:J581">
    <cfRule type="iconSet" priority="500">
      <iconSet>
        <cfvo type="percent" val="0"/>
        <cfvo type="num" val="$I$585"/>
        <cfvo type="num" val="$I$584"/>
      </iconSet>
    </cfRule>
  </conditionalFormatting>
  <conditionalFormatting sqref="K536 K538 K540:K546 K548 K550:K554 K567:K581">
    <cfRule type="iconSet" priority="501">
      <iconSet>
        <cfvo type="percent" val="0"/>
        <cfvo type="num" val="$J$585"/>
        <cfvo type="num" val="$J$584"/>
      </iconSet>
    </cfRule>
  </conditionalFormatting>
  <conditionalFormatting sqref="L536 L538 L540:L546 L548 L550:L554 L567:L581">
    <cfRule type="iconSet" priority="502">
      <iconSet>
        <cfvo type="percent" val="0"/>
        <cfvo type="num" val="$K$585"/>
        <cfvo type="num" val="$K$584"/>
      </iconSet>
    </cfRule>
  </conditionalFormatting>
  <conditionalFormatting sqref="J578:J581">
    <cfRule type="iconSet" priority="503">
      <iconSet>
        <cfvo type="percent" val="0"/>
        <cfvo type="num" val="$I$585"/>
        <cfvo type="num" val="$I$584"/>
      </iconSet>
    </cfRule>
  </conditionalFormatting>
  <conditionalFormatting sqref="K578:K581">
    <cfRule type="iconSet" priority="504">
      <iconSet>
        <cfvo type="percent" val="0"/>
        <cfvo type="num" val="$J$585"/>
        <cfvo type="num" val="$J$584"/>
      </iconSet>
    </cfRule>
  </conditionalFormatting>
  <conditionalFormatting sqref="L578:L581">
    <cfRule type="iconSet" priority="505">
      <iconSet>
        <cfvo type="percent" val="0"/>
        <cfvo type="num" val="$K$585"/>
        <cfvo type="num" val="$K$584"/>
      </iconSet>
    </cfRule>
  </conditionalFormatting>
  <conditionalFormatting sqref="J559 J561 J563 J565 J567:J581">
    <cfRule type="iconSet" priority="506">
      <iconSet>
        <cfvo type="percent" val="0"/>
        <cfvo type="num" val="$I$585"/>
        <cfvo type="num" val="$I$584"/>
      </iconSet>
    </cfRule>
  </conditionalFormatting>
  <conditionalFormatting sqref="K559 K561 K563 K565 K567:K581">
    <cfRule type="iconSet" priority="507">
      <iconSet>
        <cfvo type="percent" val="0"/>
        <cfvo type="num" val="$J$585"/>
        <cfvo type="num" val="$J$584"/>
      </iconSet>
    </cfRule>
  </conditionalFormatting>
  <conditionalFormatting sqref="L559 L561 L563 L565 L567:L581">
    <cfRule type="iconSet" priority="508">
      <iconSet>
        <cfvo type="percent" val="0"/>
        <cfvo type="num" val="$K$585"/>
        <cfvo type="num" val="$K$584"/>
      </iconSet>
    </cfRule>
  </conditionalFormatting>
  <conditionalFormatting sqref="J561">
    <cfRule type="iconSet" priority="509">
      <iconSet>
        <cfvo type="percent" val="0"/>
        <cfvo type="num" val="$I$585"/>
        <cfvo type="num" val="$I$584"/>
      </iconSet>
    </cfRule>
  </conditionalFormatting>
  <conditionalFormatting sqref="K561">
    <cfRule type="iconSet" priority="510">
      <iconSet>
        <cfvo type="percent" val="0"/>
        <cfvo type="num" val="$J$585"/>
        <cfvo type="num" val="$J$584"/>
      </iconSet>
    </cfRule>
  </conditionalFormatting>
  <conditionalFormatting sqref="L561">
    <cfRule type="iconSet" priority="511">
      <iconSet>
        <cfvo type="percent" val="0"/>
        <cfvo type="num" val="$K$585"/>
        <cfvo type="num" val="$K$584"/>
      </iconSet>
    </cfRule>
  </conditionalFormatting>
  <conditionalFormatting sqref="J538 J540:J546 J548 J550:J554">
    <cfRule type="iconSet" priority="512">
      <iconSet>
        <cfvo type="percent" val="0"/>
        <cfvo type="num" val="$I$585"/>
        <cfvo type="num" val="$I$584"/>
      </iconSet>
    </cfRule>
  </conditionalFormatting>
  <conditionalFormatting sqref="K538 K540:K546 K548 K550:K554">
    <cfRule type="iconSet" priority="513">
      <iconSet>
        <cfvo type="percent" val="0"/>
        <cfvo type="num" val="$J$585"/>
        <cfvo type="num" val="$J$584"/>
      </iconSet>
    </cfRule>
  </conditionalFormatting>
  <conditionalFormatting sqref="L538 L540:L546 L548 L550:L554">
    <cfRule type="iconSet" priority="514">
      <iconSet>
        <cfvo type="percent" val="0"/>
        <cfvo type="num" val="$K$585"/>
        <cfvo type="num" val="$K$584"/>
      </iconSet>
    </cfRule>
  </conditionalFormatting>
  <conditionalFormatting sqref="V538 V540:V546 V548 V550:V554">
    <cfRule type="iconSet" priority="515">
      <iconSet>
        <cfvo type="percent" val="0"/>
        <cfvo type="num" val="$U$585"/>
        <cfvo type="num" val="$U$584"/>
      </iconSet>
    </cfRule>
  </conditionalFormatting>
  <conditionalFormatting sqref="J535 J537 J539:J581">
    <cfRule type="iconSet" priority="516">
      <iconSet>
        <cfvo type="percent" val="0"/>
        <cfvo type="num" val="$I$585"/>
        <cfvo type="num" val="$I$584"/>
      </iconSet>
    </cfRule>
  </conditionalFormatting>
  <conditionalFormatting sqref="K535 K537 K539:K581">
    <cfRule type="iconSet" priority="517">
      <iconSet>
        <cfvo type="percent" val="0"/>
        <cfvo type="num" val="$J$585"/>
        <cfvo type="num" val="$J$584"/>
      </iconSet>
    </cfRule>
  </conditionalFormatting>
  <conditionalFormatting sqref="L535 L537 L539:L581">
    <cfRule type="iconSet" priority="518">
      <iconSet>
        <cfvo type="percent" val="0"/>
        <cfvo type="num" val="$K$585"/>
        <cfvo type="num" val="$K$584"/>
      </iconSet>
    </cfRule>
  </conditionalFormatting>
  <conditionalFormatting sqref="J535 J537:J581">
    <cfRule type="iconSet" priority="519">
      <iconSet>
        <cfvo type="percent" val="0"/>
        <cfvo type="num" val="$I$585"/>
        <cfvo type="num" val="$I$584"/>
      </iconSet>
    </cfRule>
  </conditionalFormatting>
  <conditionalFormatting sqref="L535 L537:L581">
    <cfRule type="iconSet" priority="520">
      <iconSet>
        <cfvo type="percent" val="0"/>
        <cfvo type="num" val="$K$585"/>
        <cfvo type="num" val="$K$584"/>
      </iconSet>
    </cfRule>
  </conditionalFormatting>
  <conditionalFormatting sqref="V535:V581">
    <cfRule type="iconSet" priority="521">
      <iconSet>
        <cfvo type="percent" val="0"/>
        <cfvo type="num" val="$U$585"/>
        <cfvo type="num" val="$U$584"/>
      </iconSet>
    </cfRule>
  </conditionalFormatting>
  <conditionalFormatting sqref="V535 V537:V581">
    <cfRule type="iconSet" priority="522">
      <iconSet>
        <cfvo type="percent" val="0"/>
        <cfvo type="num" val="$U$585"/>
        <cfvo type="num" val="$U$584"/>
      </iconSet>
    </cfRule>
  </conditionalFormatting>
  <conditionalFormatting sqref="J538:J549 J555:J581">
    <cfRule type="iconSet" priority="523">
      <iconSet>
        <cfvo type="percent" val="0"/>
        <cfvo type="num" val="$I$585"/>
        <cfvo type="num" val="$I$584"/>
      </iconSet>
    </cfRule>
  </conditionalFormatting>
  <conditionalFormatting sqref="K538:K549 K555:K581">
    <cfRule type="iconSet" priority="524">
      <iconSet>
        <cfvo type="percent" val="0"/>
        <cfvo type="num" val="$J$585"/>
        <cfvo type="num" val="$J$584"/>
      </iconSet>
    </cfRule>
  </conditionalFormatting>
  <conditionalFormatting sqref="L538:L549 L555:L581">
    <cfRule type="iconSet" priority="525">
      <iconSet>
        <cfvo type="percent" val="0"/>
        <cfvo type="num" val="$K$585"/>
        <cfvo type="num" val="$K$584"/>
      </iconSet>
    </cfRule>
  </conditionalFormatting>
  <conditionalFormatting sqref="J540:J546 J548">
    <cfRule type="iconSet" priority="526">
      <iconSet>
        <cfvo type="percent" val="0"/>
        <cfvo type="num" val="$I$585"/>
        <cfvo type="num" val="$I$584"/>
      </iconSet>
    </cfRule>
  </conditionalFormatting>
  <conditionalFormatting sqref="K540:K546 K548">
    <cfRule type="iconSet" priority="527">
      <iconSet>
        <cfvo type="percent" val="0"/>
        <cfvo type="num" val="$J$585"/>
        <cfvo type="num" val="$J$584"/>
      </iconSet>
    </cfRule>
  </conditionalFormatting>
  <conditionalFormatting sqref="L540:L546 L548">
    <cfRule type="iconSet" priority="528">
      <iconSet>
        <cfvo type="percent" val="0"/>
        <cfvo type="num" val="$K$585"/>
        <cfvo type="num" val="$K$584"/>
      </iconSet>
    </cfRule>
  </conditionalFormatting>
  <conditionalFormatting sqref="J535">
    <cfRule type="iconSet" priority="529">
      <iconSet>
        <cfvo type="percent" val="0"/>
        <cfvo type="num" val="$I$585"/>
        <cfvo type="num" val="$I$584"/>
      </iconSet>
    </cfRule>
  </conditionalFormatting>
  <conditionalFormatting sqref="K535">
    <cfRule type="iconSet" priority="530">
      <iconSet>
        <cfvo type="percent" val="0"/>
        <cfvo type="num" val="$J$585"/>
        <cfvo type="num" val="$J$584"/>
      </iconSet>
    </cfRule>
  </conditionalFormatting>
  <conditionalFormatting sqref="L535">
    <cfRule type="iconSet" priority="531">
      <iconSet>
        <cfvo type="percent" val="0"/>
        <cfvo type="num" val="$K$585"/>
        <cfvo type="num" val="$K$584"/>
      </iconSet>
    </cfRule>
  </conditionalFormatting>
  <conditionalFormatting sqref="J536">
    <cfRule type="iconSet" priority="532">
      <iconSet>
        <cfvo type="percent" val="0"/>
        <cfvo type="num" val="$I$585"/>
        <cfvo type="num" val="$I$584"/>
      </iconSet>
    </cfRule>
  </conditionalFormatting>
  <conditionalFormatting sqref="K536">
    <cfRule type="iconSet" priority="533">
      <iconSet>
        <cfvo type="percent" val="0"/>
        <cfvo type="num" val="$J$585"/>
        <cfvo type="num" val="$J$584"/>
      </iconSet>
    </cfRule>
  </conditionalFormatting>
  <conditionalFormatting sqref="L536">
    <cfRule type="iconSet" priority="534">
      <iconSet>
        <cfvo type="percent" val="0"/>
        <cfvo type="num" val="$K$585"/>
        <cfvo type="num" val="$K$584"/>
      </iconSet>
    </cfRule>
  </conditionalFormatting>
  <conditionalFormatting sqref="V536">
    <cfRule type="iconSet" priority="535">
      <iconSet>
        <cfvo type="percent" val="0"/>
        <cfvo type="num" val="$U$585"/>
        <cfvo type="num" val="$U$584"/>
      </iconSet>
    </cfRule>
  </conditionalFormatting>
  <conditionalFormatting sqref="J537 J539 J547 J549 J555:J558">
    <cfRule type="iconSet" priority="536">
      <iconSet>
        <cfvo type="percent" val="0"/>
        <cfvo type="num" val="$I$585"/>
        <cfvo type="num" val="$I$584"/>
      </iconSet>
    </cfRule>
  </conditionalFormatting>
  <conditionalFormatting sqref="K537 K539 K547 K549 K555:K558">
    <cfRule type="iconSet" priority="537">
      <iconSet>
        <cfvo type="percent" val="0"/>
        <cfvo type="num" val="$J$585"/>
        <cfvo type="num" val="$J$584"/>
      </iconSet>
    </cfRule>
  </conditionalFormatting>
  <conditionalFormatting sqref="L537 L539 L547 L549 L555:L558">
    <cfRule type="iconSet" priority="538">
      <iconSet>
        <cfvo type="percent" val="0"/>
        <cfvo type="num" val="$K$585"/>
        <cfvo type="num" val="$K$584"/>
      </iconSet>
    </cfRule>
  </conditionalFormatting>
  <conditionalFormatting sqref="J538">
    <cfRule type="iconSet" priority="539">
      <iconSet>
        <cfvo type="percent" val="0"/>
        <cfvo type="num" val="$I$585"/>
        <cfvo type="num" val="$I$584"/>
      </iconSet>
    </cfRule>
  </conditionalFormatting>
  <conditionalFormatting sqref="K538">
    <cfRule type="iconSet" priority="540">
      <iconSet>
        <cfvo type="percent" val="0"/>
        <cfvo type="num" val="$J$585"/>
        <cfvo type="num" val="$J$584"/>
      </iconSet>
    </cfRule>
  </conditionalFormatting>
  <conditionalFormatting sqref="L538">
    <cfRule type="iconSet" priority="541">
      <iconSet>
        <cfvo type="percent" val="0"/>
        <cfvo type="num" val="$K$585"/>
        <cfvo type="num" val="$K$584"/>
      </iconSet>
    </cfRule>
  </conditionalFormatting>
  <conditionalFormatting sqref="J551:J553">
    <cfRule type="iconSet" priority="542">
      <iconSet>
        <cfvo type="percent" val="0"/>
        <cfvo type="num" val="$I$585"/>
        <cfvo type="num" val="$I$584"/>
      </iconSet>
    </cfRule>
  </conditionalFormatting>
  <conditionalFormatting sqref="K551:K553">
    <cfRule type="iconSet" priority="543">
      <iconSet>
        <cfvo type="percent" val="0"/>
        <cfvo type="num" val="$J$585"/>
        <cfvo type="num" val="$J$584"/>
      </iconSet>
    </cfRule>
  </conditionalFormatting>
  <conditionalFormatting sqref="L551:L553">
    <cfRule type="iconSet" priority="544">
      <iconSet>
        <cfvo type="percent" val="0"/>
        <cfvo type="num" val="$K$585"/>
        <cfvo type="num" val="$K$584"/>
      </iconSet>
    </cfRule>
  </conditionalFormatting>
  <conditionalFormatting sqref="J537 J539 J547 J549 J551:J553 J555:J558">
    <cfRule type="iconSet" priority="545">
      <iconSet>
        <cfvo type="percent" val="0"/>
        <cfvo type="num" val="$I$585"/>
        <cfvo type="num" val="$I$584"/>
      </iconSet>
    </cfRule>
  </conditionalFormatting>
  <conditionalFormatting sqref="K537 K539 K547 K549 K551:K553 K555:K558">
    <cfRule type="iconSet" priority="546">
      <iconSet>
        <cfvo type="percent" val="0"/>
        <cfvo type="num" val="$J$585"/>
        <cfvo type="num" val="$J$584"/>
      </iconSet>
    </cfRule>
  </conditionalFormatting>
  <conditionalFormatting sqref="L537 L539 L547 L549 L551:L553 L555:L558">
    <cfRule type="iconSet" priority="547">
      <iconSet>
        <cfvo type="percent" val="0"/>
        <cfvo type="num" val="$K$585"/>
        <cfvo type="num" val="$K$584"/>
      </iconSet>
    </cfRule>
  </conditionalFormatting>
  <conditionalFormatting sqref="J538 J540:J546 J548 J550 J554">
    <cfRule type="iconSet" priority="548">
      <iconSet>
        <cfvo type="percent" val="0"/>
        <cfvo type="num" val="$I$585"/>
        <cfvo type="num" val="$I$584"/>
      </iconSet>
    </cfRule>
  </conditionalFormatting>
  <conditionalFormatting sqref="K538 K540:K546 K548 K550 K554">
    <cfRule type="iconSet" priority="549">
      <iconSet>
        <cfvo type="percent" val="0"/>
        <cfvo type="num" val="$J$585"/>
        <cfvo type="num" val="$J$584"/>
      </iconSet>
    </cfRule>
  </conditionalFormatting>
  <conditionalFormatting sqref="L538 L540:L546 L548 L550 L554">
    <cfRule type="iconSet" priority="550">
      <iconSet>
        <cfvo type="percent" val="0"/>
        <cfvo type="num" val="$K$585"/>
        <cfvo type="num" val="$K$584"/>
      </iconSet>
    </cfRule>
  </conditionalFormatting>
  <conditionalFormatting sqref="V538 V540:V546 V548 V550 V554">
    <cfRule type="iconSet" priority="551">
      <iconSet>
        <cfvo type="percent" val="0"/>
        <cfvo type="num" val="$U$585"/>
        <cfvo type="num" val="$U$584"/>
      </iconSet>
    </cfRule>
  </conditionalFormatting>
  <conditionalFormatting sqref="J537 J539 J541 J543 J545 J547 J549 J551:J553 J555:J558">
    <cfRule type="iconSet" priority="552">
      <iconSet>
        <cfvo type="percent" val="0"/>
        <cfvo type="num" val="$I$585"/>
        <cfvo type="num" val="$I$584"/>
      </iconSet>
    </cfRule>
  </conditionalFormatting>
  <conditionalFormatting sqref="K537 K539 K541 K543 K545 K547 K549 K551:K553 K555:K558">
    <cfRule type="iconSet" priority="553">
      <iconSet>
        <cfvo type="percent" val="0"/>
        <cfvo type="num" val="$J$585"/>
        <cfvo type="num" val="$J$584"/>
      </iconSet>
    </cfRule>
  </conditionalFormatting>
  <conditionalFormatting sqref="L537 L539 L541 L543 L545 L547 L549 L551:L553 L555:L558">
    <cfRule type="iconSet" priority="554">
      <iconSet>
        <cfvo type="percent" val="0"/>
        <cfvo type="num" val="$K$585"/>
        <cfvo type="num" val="$K$584"/>
      </iconSet>
    </cfRule>
  </conditionalFormatting>
  <conditionalFormatting sqref="J538 J540 J542 J544 J546 J548 J550 J554">
    <cfRule type="iconSet" priority="555">
      <iconSet>
        <cfvo type="percent" val="0"/>
        <cfvo type="num" val="$I$585"/>
        <cfvo type="num" val="$I$584"/>
      </iconSet>
    </cfRule>
  </conditionalFormatting>
  <conditionalFormatting sqref="K538 K540 K542 K544 K546 K548 K550 K554">
    <cfRule type="iconSet" priority="556">
      <iconSet>
        <cfvo type="percent" val="0"/>
        <cfvo type="num" val="$J$585"/>
        <cfvo type="num" val="$J$584"/>
      </iconSet>
    </cfRule>
  </conditionalFormatting>
  <conditionalFormatting sqref="L538 L540 L542 L544 L546 L548 L550 L554">
    <cfRule type="iconSet" priority="557">
      <iconSet>
        <cfvo type="percent" val="0"/>
        <cfvo type="num" val="$K$585"/>
        <cfvo type="num" val="$K$584"/>
      </iconSet>
    </cfRule>
  </conditionalFormatting>
  <conditionalFormatting sqref="V538 V540 V542 V544 V546 V548 V550 V554">
    <cfRule type="iconSet" priority="558">
      <iconSet>
        <cfvo type="percent" val="0"/>
        <cfvo type="num" val="$U$585"/>
        <cfvo type="num" val="$U$584"/>
      </iconSet>
    </cfRule>
  </conditionalFormatting>
  <conditionalFormatting sqref="J537 J539 J541 J543 J545 J547 J549 J551 J553 J555:J558">
    <cfRule type="iconSet" priority="559">
      <iconSet>
        <cfvo type="percent" val="0"/>
        <cfvo type="num" val="$I$585"/>
        <cfvo type="num" val="$I$584"/>
      </iconSet>
    </cfRule>
  </conditionalFormatting>
  <conditionalFormatting sqref="K537 K539 K541 K543 K545 K547 K549 K551 K553 K555:K558">
    <cfRule type="iconSet" priority="560">
      <iconSet>
        <cfvo type="percent" val="0"/>
        <cfvo type="num" val="$J$585"/>
        <cfvo type="num" val="$J$584"/>
      </iconSet>
    </cfRule>
  </conditionalFormatting>
  <conditionalFormatting sqref="L537 L539 L541 L543 L545 L547 L549 L551 L553 L555:L558">
    <cfRule type="iconSet" priority="561">
      <iconSet>
        <cfvo type="percent" val="0"/>
        <cfvo type="num" val="$K$585"/>
        <cfvo type="num" val="$K$584"/>
      </iconSet>
    </cfRule>
  </conditionalFormatting>
  <conditionalFormatting sqref="J538 J540 J542 J544 J546 J548 J550 J552 J554">
    <cfRule type="iconSet" priority="562">
      <iconSet>
        <cfvo type="percent" val="0"/>
        <cfvo type="num" val="$I$585"/>
        <cfvo type="num" val="$I$584"/>
      </iconSet>
    </cfRule>
  </conditionalFormatting>
  <conditionalFormatting sqref="K538 K540 K542 K544 K546 K548 K550 K552 K554">
    <cfRule type="iconSet" priority="563">
      <iconSet>
        <cfvo type="percent" val="0"/>
        <cfvo type="num" val="$J$585"/>
        <cfvo type="num" val="$J$584"/>
      </iconSet>
    </cfRule>
  </conditionalFormatting>
  <conditionalFormatting sqref="L538 L540 L542 L544 L546 L548 L550 L552 L554">
    <cfRule type="iconSet" priority="564">
      <iconSet>
        <cfvo type="percent" val="0"/>
        <cfvo type="num" val="$K$585"/>
        <cfvo type="num" val="$K$584"/>
      </iconSet>
    </cfRule>
  </conditionalFormatting>
  <conditionalFormatting sqref="V538 V540 V542 V544 V546 V548 V550 V552 V554">
    <cfRule type="iconSet" priority="565">
      <iconSet>
        <cfvo type="percent" val="0"/>
        <cfvo type="num" val="$U$585"/>
        <cfvo type="num" val="$U$584"/>
      </iconSet>
    </cfRule>
  </conditionalFormatting>
  <conditionalFormatting sqref="J556:J558">
    <cfRule type="iconSet" priority="566">
      <iconSet>
        <cfvo type="percent" val="0"/>
        <cfvo type="num" val="$I$585"/>
        <cfvo type="num" val="$I$584"/>
      </iconSet>
    </cfRule>
  </conditionalFormatting>
  <conditionalFormatting sqref="K556:K558">
    <cfRule type="iconSet" priority="567">
      <iconSet>
        <cfvo type="percent" val="0"/>
        <cfvo type="num" val="$J$585"/>
        <cfvo type="num" val="$J$584"/>
      </iconSet>
    </cfRule>
  </conditionalFormatting>
  <conditionalFormatting sqref="L556:L558">
    <cfRule type="iconSet" priority="568">
      <iconSet>
        <cfvo type="percent" val="0"/>
        <cfvo type="num" val="$K$585"/>
        <cfvo type="num" val="$K$584"/>
      </iconSet>
    </cfRule>
  </conditionalFormatting>
  <conditionalFormatting sqref="V556:V558">
    <cfRule type="iconSet" priority="569">
      <iconSet>
        <cfvo type="percent" val="0"/>
        <cfvo type="num" val="$U$585"/>
        <cfvo type="num" val="$U$584"/>
      </iconSet>
    </cfRule>
  </conditionalFormatting>
  <conditionalFormatting sqref="J576">
    <cfRule type="iconSet" priority="570">
      <iconSet>
        <cfvo type="percent" val="0"/>
        <cfvo type="num" val="$I$585"/>
        <cfvo type="num" val="$I$584"/>
      </iconSet>
    </cfRule>
  </conditionalFormatting>
  <conditionalFormatting sqref="K576">
    <cfRule type="iconSet" priority="571">
      <iconSet>
        <cfvo type="percent" val="0"/>
        <cfvo type="num" val="$J$585"/>
        <cfvo type="num" val="$J$584"/>
      </iconSet>
    </cfRule>
  </conditionalFormatting>
  <conditionalFormatting sqref="L576">
    <cfRule type="iconSet" priority="572">
      <iconSet>
        <cfvo type="percent" val="0"/>
        <cfvo type="num" val="$K$585"/>
        <cfvo type="num" val="$K$584"/>
      </iconSet>
    </cfRule>
  </conditionalFormatting>
  <conditionalFormatting sqref="J579:J581">
    <cfRule type="iconSet" priority="573">
      <iconSet>
        <cfvo type="percent" val="0"/>
        <cfvo type="num" val="$I$585"/>
        <cfvo type="num" val="$I$584"/>
      </iconSet>
    </cfRule>
  </conditionalFormatting>
  <conditionalFormatting sqref="K579:K581">
    <cfRule type="iconSet" priority="574">
      <iconSet>
        <cfvo type="percent" val="0"/>
        <cfvo type="num" val="$J$585"/>
        <cfvo type="num" val="$J$584"/>
      </iconSet>
    </cfRule>
  </conditionalFormatting>
  <conditionalFormatting sqref="L579:L581">
    <cfRule type="iconSet" priority="575">
      <iconSet>
        <cfvo type="percent" val="0"/>
        <cfvo type="num" val="$K$585"/>
        <cfvo type="num" val="$K$584"/>
      </iconSet>
    </cfRule>
  </conditionalFormatting>
  <conditionalFormatting sqref="K489 K491:K534">
    <cfRule type="iconSet" priority="25209">
      <iconSet>
        <cfvo type="percent" val="0"/>
        <cfvo type="num" val="#REF!"/>
        <cfvo type="num" val="#REF!"/>
      </iconSet>
    </cfRule>
  </conditionalFormatting>
  <conditionalFormatting sqref="V521:V534">
    <cfRule type="iconSet" priority="25211">
      <iconSet>
        <cfvo type="percent" val="0"/>
        <cfvo type="num" val="#REF!"/>
        <cfvo type="num" val="#REF!"/>
      </iconSet>
    </cfRule>
  </conditionalFormatting>
  <conditionalFormatting sqref="J490 J492 J494:J500 J502 J504:J508 J521:J534">
    <cfRule type="iconSet" priority="25212">
      <iconSet>
        <cfvo type="percent" val="0"/>
        <cfvo type="num" val="#REF!"/>
        <cfvo type="num" val="#REF!"/>
      </iconSet>
    </cfRule>
  </conditionalFormatting>
  <conditionalFormatting sqref="K490 K492 K494:K500 K502 K504:K508 K521:K534">
    <cfRule type="iconSet" priority="25218">
      <iconSet>
        <cfvo type="percent" val="0"/>
        <cfvo type="num" val="#REF!"/>
        <cfvo type="num" val="#REF!"/>
      </iconSet>
    </cfRule>
  </conditionalFormatting>
  <conditionalFormatting sqref="L490 L492 L494:L500 L502 L504:L508 L521:L534">
    <cfRule type="iconSet" priority="25224">
      <iconSet>
        <cfvo type="percent" val="0"/>
        <cfvo type="num" val="#REF!"/>
        <cfvo type="num" val="#REF!"/>
      </iconSet>
    </cfRule>
  </conditionalFormatting>
  <conditionalFormatting sqref="J532:J534">
    <cfRule type="iconSet" priority="25230">
      <iconSet>
        <cfvo type="percent" val="0"/>
        <cfvo type="num" val="#REF!"/>
        <cfvo type="num" val="#REF!"/>
      </iconSet>
    </cfRule>
  </conditionalFormatting>
  <conditionalFormatting sqref="K532:K534">
    <cfRule type="iconSet" priority="25231">
      <iconSet>
        <cfvo type="percent" val="0"/>
        <cfvo type="num" val="#REF!"/>
        <cfvo type="num" val="#REF!"/>
      </iconSet>
    </cfRule>
  </conditionalFormatting>
  <conditionalFormatting sqref="L532:L534">
    <cfRule type="iconSet" priority="25232">
      <iconSet>
        <cfvo type="percent" val="0"/>
        <cfvo type="num" val="#REF!"/>
        <cfvo type="num" val="#REF!"/>
      </iconSet>
    </cfRule>
  </conditionalFormatting>
  <conditionalFormatting sqref="J513 J515 J517 J519 J521:J534">
    <cfRule type="iconSet" priority="25233">
      <iconSet>
        <cfvo type="percent" val="0"/>
        <cfvo type="num" val="#REF!"/>
        <cfvo type="num" val="#REF!"/>
      </iconSet>
    </cfRule>
  </conditionalFormatting>
  <conditionalFormatting sqref="K513 K515 K517 K519 K521:K534">
    <cfRule type="iconSet" priority="25238">
      <iconSet>
        <cfvo type="percent" val="0"/>
        <cfvo type="num" val="#REF!"/>
        <cfvo type="num" val="#REF!"/>
      </iconSet>
    </cfRule>
  </conditionalFormatting>
  <conditionalFormatting sqref="L513 L515 L517 L519 L521:L534">
    <cfRule type="iconSet" priority="25243">
      <iconSet>
        <cfvo type="percent" val="0"/>
        <cfvo type="num" val="#REF!"/>
        <cfvo type="num" val="#REF!"/>
      </iconSet>
    </cfRule>
  </conditionalFormatting>
  <conditionalFormatting sqref="J515">
    <cfRule type="iconSet" priority="25248">
      <iconSet>
        <cfvo type="percent" val="0"/>
        <cfvo type="num" val="#REF!"/>
        <cfvo type="num" val="#REF!"/>
      </iconSet>
    </cfRule>
  </conditionalFormatting>
  <conditionalFormatting sqref="K515">
    <cfRule type="iconSet" priority="25249">
      <iconSet>
        <cfvo type="percent" val="0"/>
        <cfvo type="num" val="#REF!"/>
        <cfvo type="num" val="#REF!"/>
      </iconSet>
    </cfRule>
  </conditionalFormatting>
  <conditionalFormatting sqref="L515">
    <cfRule type="iconSet" priority="25250">
      <iconSet>
        <cfvo type="percent" val="0"/>
        <cfvo type="num" val="#REF!"/>
        <cfvo type="num" val="#REF!"/>
      </iconSet>
    </cfRule>
  </conditionalFormatting>
  <conditionalFormatting sqref="J492 J494:J500 J502 J504:J508">
    <cfRule type="iconSet" priority="25251">
      <iconSet>
        <cfvo type="percent" val="0"/>
        <cfvo type="num" val="#REF!"/>
        <cfvo type="num" val="#REF!"/>
      </iconSet>
    </cfRule>
  </conditionalFormatting>
  <conditionalFormatting sqref="K492 K494:K500 K502 K504:K508">
    <cfRule type="iconSet" priority="25255">
      <iconSet>
        <cfvo type="percent" val="0"/>
        <cfvo type="num" val="#REF!"/>
        <cfvo type="num" val="#REF!"/>
      </iconSet>
    </cfRule>
  </conditionalFormatting>
  <conditionalFormatting sqref="L492 L494:L500 L502 L504:L508">
    <cfRule type="iconSet" priority="25259">
      <iconSet>
        <cfvo type="percent" val="0"/>
        <cfvo type="num" val="#REF!"/>
        <cfvo type="num" val="#REF!"/>
      </iconSet>
    </cfRule>
  </conditionalFormatting>
  <conditionalFormatting sqref="V492 V494:V500 V502 V504:V508">
    <cfRule type="iconSet" priority="25263">
      <iconSet>
        <cfvo type="percent" val="0"/>
        <cfvo type="num" val="#REF!"/>
        <cfvo type="num" val="#REF!"/>
      </iconSet>
    </cfRule>
  </conditionalFormatting>
  <conditionalFormatting sqref="J489 J491 J493:J534">
    <cfRule type="iconSet" priority="25267">
      <iconSet>
        <cfvo type="percent" val="0"/>
        <cfvo type="num" val="#REF!"/>
        <cfvo type="num" val="#REF!"/>
      </iconSet>
    </cfRule>
  </conditionalFormatting>
  <conditionalFormatting sqref="K489 K491 K493:K534">
    <cfRule type="iconSet" priority="25270">
      <iconSet>
        <cfvo type="percent" val="0"/>
        <cfvo type="num" val="#REF!"/>
        <cfvo type="num" val="#REF!"/>
      </iconSet>
    </cfRule>
  </conditionalFormatting>
  <conditionalFormatting sqref="L489 L491 L493:L534">
    <cfRule type="iconSet" priority="25273">
      <iconSet>
        <cfvo type="percent" val="0"/>
        <cfvo type="num" val="#REF!"/>
        <cfvo type="num" val="#REF!"/>
      </iconSet>
    </cfRule>
  </conditionalFormatting>
  <conditionalFormatting sqref="J489 J491:J534">
    <cfRule type="iconSet" priority="25276">
      <iconSet>
        <cfvo type="percent" val="0"/>
        <cfvo type="num" val="#REF!"/>
        <cfvo type="num" val="#REF!"/>
      </iconSet>
    </cfRule>
  </conditionalFormatting>
  <conditionalFormatting sqref="L489 L491:L534">
    <cfRule type="iconSet" priority="25278">
      <iconSet>
        <cfvo type="percent" val="0"/>
        <cfvo type="num" val="#REF!"/>
        <cfvo type="num" val="#REF!"/>
      </iconSet>
    </cfRule>
  </conditionalFormatting>
  <conditionalFormatting sqref="V489:V534">
    <cfRule type="iconSet" priority="25280">
      <iconSet>
        <cfvo type="percent" val="0"/>
        <cfvo type="num" val="#REF!"/>
        <cfvo type="num" val="#REF!"/>
      </iconSet>
    </cfRule>
  </conditionalFormatting>
  <conditionalFormatting sqref="V489 V491:V534">
    <cfRule type="iconSet" priority="25281">
      <iconSet>
        <cfvo type="percent" val="0"/>
        <cfvo type="num" val="#REF!"/>
        <cfvo type="num" val="#REF!"/>
      </iconSet>
    </cfRule>
  </conditionalFormatting>
  <conditionalFormatting sqref="J492:J503 J509:J534">
    <cfRule type="iconSet" priority="25283">
      <iconSet>
        <cfvo type="percent" val="0"/>
        <cfvo type="num" val="#REF!"/>
        <cfvo type="num" val="#REF!"/>
      </iconSet>
    </cfRule>
  </conditionalFormatting>
  <conditionalFormatting sqref="K492:K503 K509:K534">
    <cfRule type="iconSet" priority="25285">
      <iconSet>
        <cfvo type="percent" val="0"/>
        <cfvo type="num" val="#REF!"/>
        <cfvo type="num" val="#REF!"/>
      </iconSet>
    </cfRule>
  </conditionalFormatting>
  <conditionalFormatting sqref="L492:L503 L509:L534">
    <cfRule type="iconSet" priority="25287">
      <iconSet>
        <cfvo type="percent" val="0"/>
        <cfvo type="num" val="#REF!"/>
        <cfvo type="num" val="#REF!"/>
      </iconSet>
    </cfRule>
  </conditionalFormatting>
  <conditionalFormatting sqref="J494:J500 J502">
    <cfRule type="iconSet" priority="25289">
      <iconSet>
        <cfvo type="percent" val="0"/>
        <cfvo type="num" val="#REF!"/>
        <cfvo type="num" val="#REF!"/>
      </iconSet>
    </cfRule>
  </conditionalFormatting>
  <conditionalFormatting sqref="K494:K500 K502">
    <cfRule type="iconSet" priority="25291">
      <iconSet>
        <cfvo type="percent" val="0"/>
        <cfvo type="num" val="#REF!"/>
        <cfvo type="num" val="#REF!"/>
      </iconSet>
    </cfRule>
  </conditionalFormatting>
  <conditionalFormatting sqref="L494:L500 L502">
    <cfRule type="iconSet" priority="25293">
      <iconSet>
        <cfvo type="percent" val="0"/>
        <cfvo type="num" val="#REF!"/>
        <cfvo type="num" val="#REF!"/>
      </iconSet>
    </cfRule>
  </conditionalFormatting>
  <conditionalFormatting sqref="J489">
    <cfRule type="iconSet" priority="25295">
      <iconSet>
        <cfvo type="percent" val="0"/>
        <cfvo type="num" val="#REF!"/>
        <cfvo type="num" val="#REF!"/>
      </iconSet>
    </cfRule>
  </conditionalFormatting>
  <conditionalFormatting sqref="K489">
    <cfRule type="iconSet" priority="25296">
      <iconSet>
        <cfvo type="percent" val="0"/>
        <cfvo type="num" val="#REF!"/>
        <cfvo type="num" val="#REF!"/>
      </iconSet>
    </cfRule>
  </conditionalFormatting>
  <conditionalFormatting sqref="L489">
    <cfRule type="iconSet" priority="25297">
      <iconSet>
        <cfvo type="percent" val="0"/>
        <cfvo type="num" val="#REF!"/>
        <cfvo type="num" val="#REF!"/>
      </iconSet>
    </cfRule>
  </conditionalFormatting>
  <conditionalFormatting sqref="J490">
    <cfRule type="iconSet" priority="25298">
      <iconSet>
        <cfvo type="percent" val="0"/>
        <cfvo type="num" val="#REF!"/>
        <cfvo type="num" val="#REF!"/>
      </iconSet>
    </cfRule>
  </conditionalFormatting>
  <conditionalFormatting sqref="K490">
    <cfRule type="iconSet" priority="25299">
      <iconSet>
        <cfvo type="percent" val="0"/>
        <cfvo type="num" val="#REF!"/>
        <cfvo type="num" val="#REF!"/>
      </iconSet>
    </cfRule>
  </conditionalFormatting>
  <conditionalFormatting sqref="L490">
    <cfRule type="iconSet" priority="25300">
      <iconSet>
        <cfvo type="percent" val="0"/>
        <cfvo type="num" val="#REF!"/>
        <cfvo type="num" val="#REF!"/>
      </iconSet>
    </cfRule>
  </conditionalFormatting>
  <conditionalFormatting sqref="V490">
    <cfRule type="iconSet" priority="25301">
      <iconSet>
        <cfvo type="percent" val="0"/>
        <cfvo type="num" val="#REF!"/>
        <cfvo type="num" val="#REF!"/>
      </iconSet>
    </cfRule>
  </conditionalFormatting>
  <conditionalFormatting sqref="J491 J493 J501 J503 J509:J512">
    <cfRule type="iconSet" priority="25302">
      <iconSet>
        <cfvo type="percent" val="0"/>
        <cfvo type="num" val="#REF!"/>
        <cfvo type="num" val="#REF!"/>
      </iconSet>
    </cfRule>
  </conditionalFormatting>
  <conditionalFormatting sqref="K491 K493 K501 K503 K509:K512">
    <cfRule type="iconSet" priority="25307">
      <iconSet>
        <cfvo type="percent" val="0"/>
        <cfvo type="num" val="#REF!"/>
        <cfvo type="num" val="#REF!"/>
      </iconSet>
    </cfRule>
  </conditionalFormatting>
  <conditionalFormatting sqref="L491 L493 L501 L503 L509:L512">
    <cfRule type="iconSet" priority="25312">
      <iconSet>
        <cfvo type="percent" val="0"/>
        <cfvo type="num" val="#REF!"/>
        <cfvo type="num" val="#REF!"/>
      </iconSet>
    </cfRule>
  </conditionalFormatting>
  <conditionalFormatting sqref="J492">
    <cfRule type="iconSet" priority="25317">
      <iconSet>
        <cfvo type="percent" val="0"/>
        <cfvo type="num" val="#REF!"/>
        <cfvo type="num" val="#REF!"/>
      </iconSet>
    </cfRule>
  </conditionalFormatting>
  <conditionalFormatting sqref="K492">
    <cfRule type="iconSet" priority="25318">
      <iconSet>
        <cfvo type="percent" val="0"/>
        <cfvo type="num" val="#REF!"/>
        <cfvo type="num" val="#REF!"/>
      </iconSet>
    </cfRule>
  </conditionalFormatting>
  <conditionalFormatting sqref="L492">
    <cfRule type="iconSet" priority="25319">
      <iconSet>
        <cfvo type="percent" val="0"/>
        <cfvo type="num" val="#REF!"/>
        <cfvo type="num" val="#REF!"/>
      </iconSet>
    </cfRule>
  </conditionalFormatting>
  <conditionalFormatting sqref="J505:J507">
    <cfRule type="iconSet" priority="25320">
      <iconSet>
        <cfvo type="percent" val="0"/>
        <cfvo type="num" val="#REF!"/>
        <cfvo type="num" val="#REF!"/>
      </iconSet>
    </cfRule>
  </conditionalFormatting>
  <conditionalFormatting sqref="K505:K507">
    <cfRule type="iconSet" priority="25321">
      <iconSet>
        <cfvo type="percent" val="0"/>
        <cfvo type="num" val="#REF!"/>
        <cfvo type="num" val="#REF!"/>
      </iconSet>
    </cfRule>
  </conditionalFormatting>
  <conditionalFormatting sqref="L505:L507">
    <cfRule type="iconSet" priority="25322">
      <iconSet>
        <cfvo type="percent" val="0"/>
        <cfvo type="num" val="#REF!"/>
        <cfvo type="num" val="#REF!"/>
      </iconSet>
    </cfRule>
  </conditionalFormatting>
  <conditionalFormatting sqref="J491 J493 J501 J503 J505:J507 J509:J512">
    <cfRule type="iconSet" priority="25323">
      <iconSet>
        <cfvo type="percent" val="0"/>
        <cfvo type="num" val="#REF!"/>
        <cfvo type="num" val="#REF!"/>
      </iconSet>
    </cfRule>
  </conditionalFormatting>
  <conditionalFormatting sqref="K491 K493 K501 K503 K505:K507 K509:K512">
    <cfRule type="iconSet" priority="25329">
      <iconSet>
        <cfvo type="percent" val="0"/>
        <cfvo type="num" val="#REF!"/>
        <cfvo type="num" val="#REF!"/>
      </iconSet>
    </cfRule>
  </conditionalFormatting>
  <conditionalFormatting sqref="L491 L493 L501 L503 L505:L507 L509:L512">
    <cfRule type="iconSet" priority="25335">
      <iconSet>
        <cfvo type="percent" val="0"/>
        <cfvo type="num" val="#REF!"/>
        <cfvo type="num" val="#REF!"/>
      </iconSet>
    </cfRule>
  </conditionalFormatting>
  <conditionalFormatting sqref="J492 J494:J500 J502 J504 J508">
    <cfRule type="iconSet" priority="25341">
      <iconSet>
        <cfvo type="percent" val="0"/>
        <cfvo type="num" val="#REF!"/>
        <cfvo type="num" val="#REF!"/>
      </iconSet>
    </cfRule>
  </conditionalFormatting>
  <conditionalFormatting sqref="K492 K494:K500 K502 K504 K508">
    <cfRule type="iconSet" priority="25346">
      <iconSet>
        <cfvo type="percent" val="0"/>
        <cfvo type="num" val="#REF!"/>
        <cfvo type="num" val="#REF!"/>
      </iconSet>
    </cfRule>
  </conditionalFormatting>
  <conditionalFormatting sqref="L492 L494:L500 L502 L504 L508">
    <cfRule type="iconSet" priority="25351">
      <iconSet>
        <cfvo type="percent" val="0"/>
        <cfvo type="num" val="#REF!"/>
        <cfvo type="num" val="#REF!"/>
      </iconSet>
    </cfRule>
  </conditionalFormatting>
  <conditionalFormatting sqref="V492 V494:V500 V502 V504 V508">
    <cfRule type="iconSet" priority="25356">
      <iconSet>
        <cfvo type="percent" val="0"/>
        <cfvo type="num" val="#REF!"/>
        <cfvo type="num" val="#REF!"/>
      </iconSet>
    </cfRule>
  </conditionalFormatting>
  <conditionalFormatting sqref="J491 J493 J495 J497 J499 J501 J503 J505:J507 J509:J512">
    <cfRule type="iconSet" priority="25361">
      <iconSet>
        <cfvo type="percent" val="0"/>
        <cfvo type="num" val="#REF!"/>
        <cfvo type="num" val="#REF!"/>
      </iconSet>
    </cfRule>
  </conditionalFormatting>
  <conditionalFormatting sqref="K491 K493 K495 K497 K499 K501 K503 K505:K507 K509:K512">
    <cfRule type="iconSet" priority="25370">
      <iconSet>
        <cfvo type="percent" val="0"/>
        <cfvo type="num" val="#REF!"/>
        <cfvo type="num" val="#REF!"/>
      </iconSet>
    </cfRule>
  </conditionalFormatting>
  <conditionalFormatting sqref="L491 L493 L495 L497 L499 L501 L503 L505:L507 L509:L512">
    <cfRule type="iconSet" priority="25379">
      <iconSet>
        <cfvo type="percent" val="0"/>
        <cfvo type="num" val="#REF!"/>
        <cfvo type="num" val="#REF!"/>
      </iconSet>
    </cfRule>
  </conditionalFormatting>
  <conditionalFormatting sqref="J492 J494 J496 J498 J500 J502 J504 J508">
    <cfRule type="iconSet" priority="25388">
      <iconSet>
        <cfvo type="percent" val="0"/>
        <cfvo type="num" val="#REF!"/>
        <cfvo type="num" val="#REF!"/>
      </iconSet>
    </cfRule>
  </conditionalFormatting>
  <conditionalFormatting sqref="K492 K494 K496 K498 K500 K502 K504 K508">
    <cfRule type="iconSet" priority="25396">
      <iconSet>
        <cfvo type="percent" val="0"/>
        <cfvo type="num" val="#REF!"/>
        <cfvo type="num" val="#REF!"/>
      </iconSet>
    </cfRule>
  </conditionalFormatting>
  <conditionalFormatting sqref="L492 L494 L496 L498 L500 L502 L504 L508">
    <cfRule type="iconSet" priority="25404">
      <iconSet>
        <cfvo type="percent" val="0"/>
        <cfvo type="num" val="#REF!"/>
        <cfvo type="num" val="#REF!"/>
      </iconSet>
    </cfRule>
  </conditionalFormatting>
  <conditionalFormatting sqref="V492 V494 V496 V498 V500 V502 V504 V508">
    <cfRule type="iconSet" priority="25412">
      <iconSet>
        <cfvo type="percent" val="0"/>
        <cfvo type="num" val="#REF!"/>
        <cfvo type="num" val="#REF!"/>
      </iconSet>
    </cfRule>
  </conditionalFormatting>
  <conditionalFormatting sqref="J491 J493 J495 J497 J499 J501 J503 J505 J507 J509:J512">
    <cfRule type="iconSet" priority="25420">
      <iconSet>
        <cfvo type="percent" val="0"/>
        <cfvo type="num" val="#REF!"/>
        <cfvo type="num" val="#REF!"/>
      </iconSet>
    </cfRule>
  </conditionalFormatting>
  <conditionalFormatting sqref="K491 K493 K495 K497 K499 K501 K503 K505 K507 K509:K512">
    <cfRule type="iconSet" priority="25430">
      <iconSet>
        <cfvo type="percent" val="0"/>
        <cfvo type="num" val="#REF!"/>
        <cfvo type="num" val="#REF!"/>
      </iconSet>
    </cfRule>
  </conditionalFormatting>
  <conditionalFormatting sqref="L491 L493 L495 L497 L499 L501 L503 L505 L507 L509:L512">
    <cfRule type="iconSet" priority="25440">
      <iconSet>
        <cfvo type="percent" val="0"/>
        <cfvo type="num" val="#REF!"/>
        <cfvo type="num" val="#REF!"/>
      </iconSet>
    </cfRule>
  </conditionalFormatting>
  <conditionalFormatting sqref="J492 J494 J496 J498 J500 J502 J504 J506 J508">
    <cfRule type="iconSet" priority="25450">
      <iconSet>
        <cfvo type="percent" val="0"/>
        <cfvo type="num" val="#REF!"/>
        <cfvo type="num" val="#REF!"/>
      </iconSet>
    </cfRule>
  </conditionalFormatting>
  <conditionalFormatting sqref="K492 K494 K496 K498 K500 K502 K504 K506 K508">
    <cfRule type="iconSet" priority="25459">
      <iconSet>
        <cfvo type="percent" val="0"/>
        <cfvo type="num" val="#REF!"/>
        <cfvo type="num" val="#REF!"/>
      </iconSet>
    </cfRule>
  </conditionalFormatting>
  <conditionalFormatting sqref="L492 L494 L496 L498 L500 L502 L504 L506 L508">
    <cfRule type="iconSet" priority="25468">
      <iconSet>
        <cfvo type="percent" val="0"/>
        <cfvo type="num" val="#REF!"/>
        <cfvo type="num" val="#REF!"/>
      </iconSet>
    </cfRule>
  </conditionalFormatting>
  <conditionalFormatting sqref="V492 V494 V496 V498 V500 V502 V504 V506 V508">
    <cfRule type="iconSet" priority="25477">
      <iconSet>
        <cfvo type="percent" val="0"/>
        <cfvo type="num" val="#REF!"/>
        <cfvo type="num" val="#REF!"/>
      </iconSet>
    </cfRule>
  </conditionalFormatting>
  <conditionalFormatting sqref="J510:J512">
    <cfRule type="iconSet" priority="25486">
      <iconSet>
        <cfvo type="percent" val="0"/>
        <cfvo type="num" val="#REF!"/>
        <cfvo type="num" val="#REF!"/>
      </iconSet>
    </cfRule>
  </conditionalFormatting>
  <conditionalFormatting sqref="K510:K512">
    <cfRule type="iconSet" priority="25487">
      <iconSet>
        <cfvo type="percent" val="0"/>
        <cfvo type="num" val="#REF!"/>
        <cfvo type="num" val="#REF!"/>
      </iconSet>
    </cfRule>
  </conditionalFormatting>
  <conditionalFormatting sqref="L510:L512">
    <cfRule type="iconSet" priority="25488">
      <iconSet>
        <cfvo type="percent" val="0"/>
        <cfvo type="num" val="#REF!"/>
        <cfvo type="num" val="#REF!"/>
      </iconSet>
    </cfRule>
  </conditionalFormatting>
  <conditionalFormatting sqref="V510:V512">
    <cfRule type="iconSet" priority="25489">
      <iconSet>
        <cfvo type="percent" val="0"/>
        <cfvo type="num" val="#REF!"/>
        <cfvo type="num" val="#REF!"/>
      </iconSet>
    </cfRule>
  </conditionalFormatting>
  <conditionalFormatting sqref="J530">
    <cfRule type="iconSet" priority="25490">
      <iconSet>
        <cfvo type="percent" val="0"/>
        <cfvo type="num" val="#REF!"/>
        <cfvo type="num" val="#REF!"/>
      </iconSet>
    </cfRule>
  </conditionalFormatting>
  <conditionalFormatting sqref="K530">
    <cfRule type="iconSet" priority="25491">
      <iconSet>
        <cfvo type="percent" val="0"/>
        <cfvo type="num" val="#REF!"/>
        <cfvo type="num" val="#REF!"/>
      </iconSet>
    </cfRule>
  </conditionalFormatting>
  <conditionalFormatting sqref="L530">
    <cfRule type="iconSet" priority="25492">
      <iconSet>
        <cfvo type="percent" val="0"/>
        <cfvo type="num" val="#REF!"/>
        <cfvo type="num" val="#REF!"/>
      </iconSet>
    </cfRule>
  </conditionalFormatting>
  <conditionalFormatting sqref="J533:J534">
    <cfRule type="iconSet" priority="25493">
      <iconSet>
        <cfvo type="percent" val="0"/>
        <cfvo type="num" val="#REF!"/>
        <cfvo type="num" val="#REF!"/>
      </iconSet>
    </cfRule>
  </conditionalFormatting>
  <conditionalFormatting sqref="K533:K534">
    <cfRule type="iconSet" priority="25494">
      <iconSet>
        <cfvo type="percent" val="0"/>
        <cfvo type="num" val="#REF!"/>
        <cfvo type="num" val="#REF!"/>
      </iconSet>
    </cfRule>
  </conditionalFormatting>
  <conditionalFormatting sqref="L533:L534">
    <cfRule type="iconSet" priority="25495">
      <iconSet>
        <cfvo type="percent" val="0"/>
        <cfvo type="num" val="#REF!"/>
        <cfvo type="num" val="#REF!"/>
      </iconSet>
    </cfRule>
  </conditionalFormatting>
  <conditionalFormatting sqref="K442 K444:K485">
    <cfRule type="iconSet" priority="334">
      <iconSet>
        <cfvo type="percent" val="0"/>
        <cfvo type="num" val="$J$492"/>
        <cfvo type="num" val="$J$491"/>
      </iconSet>
    </cfRule>
  </conditionalFormatting>
  <conditionalFormatting sqref="V474:V485">
    <cfRule type="iconSet" priority="335">
      <iconSet>
        <cfvo type="percent" val="0"/>
        <cfvo type="num" val="$U$492"/>
        <cfvo type="num" val="$U$491"/>
      </iconSet>
    </cfRule>
  </conditionalFormatting>
  <conditionalFormatting sqref="J443 J445 J447:J453 J455 J457:J461 J474:J485">
    <cfRule type="iconSet" priority="336">
      <iconSet>
        <cfvo type="percent" val="0"/>
        <cfvo type="num" val="$I$492"/>
        <cfvo type="num" val="$I$491"/>
      </iconSet>
    </cfRule>
  </conditionalFormatting>
  <conditionalFormatting sqref="K443 K445 K447:K453 K455 K457:K461 K474:K485">
    <cfRule type="iconSet" priority="337">
      <iconSet>
        <cfvo type="percent" val="0"/>
        <cfvo type="num" val="$J$492"/>
        <cfvo type="num" val="$J$491"/>
      </iconSet>
    </cfRule>
  </conditionalFormatting>
  <conditionalFormatting sqref="L443 L445 L447:L453 L455 L457:L461 L474:L485">
    <cfRule type="iconSet" priority="338">
      <iconSet>
        <cfvo type="percent" val="0"/>
        <cfvo type="num" val="$K$492"/>
        <cfvo type="num" val="$K$491"/>
      </iconSet>
    </cfRule>
  </conditionalFormatting>
  <conditionalFormatting sqref="J485">
    <cfRule type="iconSet" priority="339">
      <iconSet>
        <cfvo type="percent" val="0"/>
        <cfvo type="num" val="$I$492"/>
        <cfvo type="num" val="$I$491"/>
      </iconSet>
    </cfRule>
  </conditionalFormatting>
  <conditionalFormatting sqref="K485">
    <cfRule type="iconSet" priority="340">
      <iconSet>
        <cfvo type="percent" val="0"/>
        <cfvo type="num" val="$J$492"/>
        <cfvo type="num" val="$J$491"/>
      </iconSet>
    </cfRule>
  </conditionalFormatting>
  <conditionalFormatting sqref="L485">
    <cfRule type="iconSet" priority="341">
      <iconSet>
        <cfvo type="percent" val="0"/>
        <cfvo type="num" val="$K$492"/>
        <cfvo type="num" val="$K$491"/>
      </iconSet>
    </cfRule>
  </conditionalFormatting>
  <conditionalFormatting sqref="J466 J468 J470 J472 J474:J485">
    <cfRule type="iconSet" priority="342">
      <iconSet>
        <cfvo type="percent" val="0"/>
        <cfvo type="num" val="$I$492"/>
        <cfvo type="num" val="$I$491"/>
      </iconSet>
    </cfRule>
  </conditionalFormatting>
  <conditionalFormatting sqref="K466 K468 K470 K472 K474:K485">
    <cfRule type="iconSet" priority="343">
      <iconSet>
        <cfvo type="percent" val="0"/>
        <cfvo type="num" val="$J$492"/>
        <cfvo type="num" val="$J$491"/>
      </iconSet>
    </cfRule>
  </conditionalFormatting>
  <conditionalFormatting sqref="L466 L468 L470 L472 L474:L485">
    <cfRule type="iconSet" priority="344">
      <iconSet>
        <cfvo type="percent" val="0"/>
        <cfvo type="num" val="$K$492"/>
        <cfvo type="num" val="$K$491"/>
      </iconSet>
    </cfRule>
  </conditionalFormatting>
  <conditionalFormatting sqref="J468">
    <cfRule type="iconSet" priority="345">
      <iconSet>
        <cfvo type="percent" val="0"/>
        <cfvo type="num" val="$I$492"/>
        <cfvo type="num" val="$I$491"/>
      </iconSet>
    </cfRule>
  </conditionalFormatting>
  <conditionalFormatting sqref="K468">
    <cfRule type="iconSet" priority="346">
      <iconSet>
        <cfvo type="percent" val="0"/>
        <cfvo type="num" val="$J$492"/>
        <cfvo type="num" val="$J$491"/>
      </iconSet>
    </cfRule>
  </conditionalFormatting>
  <conditionalFormatting sqref="L468">
    <cfRule type="iconSet" priority="347">
      <iconSet>
        <cfvo type="percent" val="0"/>
        <cfvo type="num" val="$K$492"/>
        <cfvo type="num" val="$K$491"/>
      </iconSet>
    </cfRule>
  </conditionalFormatting>
  <conditionalFormatting sqref="J445 J447:J453 J455 J457:J461">
    <cfRule type="iconSet" priority="348">
      <iconSet>
        <cfvo type="percent" val="0"/>
        <cfvo type="num" val="$I$492"/>
        <cfvo type="num" val="$I$491"/>
      </iconSet>
    </cfRule>
  </conditionalFormatting>
  <conditionalFormatting sqref="K445 K447:K453 K455 K457:K461">
    <cfRule type="iconSet" priority="349">
      <iconSet>
        <cfvo type="percent" val="0"/>
        <cfvo type="num" val="$J$492"/>
        <cfvo type="num" val="$J$491"/>
      </iconSet>
    </cfRule>
  </conditionalFormatting>
  <conditionalFormatting sqref="L445 L447:L453 L455 L457:L461">
    <cfRule type="iconSet" priority="350">
      <iconSet>
        <cfvo type="percent" val="0"/>
        <cfvo type="num" val="$K$492"/>
        <cfvo type="num" val="$K$491"/>
      </iconSet>
    </cfRule>
  </conditionalFormatting>
  <conditionalFormatting sqref="V445 V447:V453 V455 V457:V461">
    <cfRule type="iconSet" priority="351">
      <iconSet>
        <cfvo type="percent" val="0"/>
        <cfvo type="num" val="$U$492"/>
        <cfvo type="num" val="$U$491"/>
      </iconSet>
    </cfRule>
  </conditionalFormatting>
  <conditionalFormatting sqref="J442 J444 J446:J485">
    <cfRule type="iconSet" priority="352">
      <iconSet>
        <cfvo type="percent" val="0"/>
        <cfvo type="num" val="$I$492"/>
        <cfvo type="num" val="$I$491"/>
      </iconSet>
    </cfRule>
  </conditionalFormatting>
  <conditionalFormatting sqref="K442 K444 K446:K485">
    <cfRule type="iconSet" priority="353">
      <iconSet>
        <cfvo type="percent" val="0"/>
        <cfvo type="num" val="$J$492"/>
        <cfvo type="num" val="$J$491"/>
      </iconSet>
    </cfRule>
  </conditionalFormatting>
  <conditionalFormatting sqref="L442 L444 L446:L485">
    <cfRule type="iconSet" priority="354">
      <iconSet>
        <cfvo type="percent" val="0"/>
        <cfvo type="num" val="$K$492"/>
        <cfvo type="num" val="$K$491"/>
      </iconSet>
    </cfRule>
  </conditionalFormatting>
  <conditionalFormatting sqref="J442 J444:J485">
    <cfRule type="iconSet" priority="355">
      <iconSet>
        <cfvo type="percent" val="0"/>
        <cfvo type="num" val="$I$492"/>
        <cfvo type="num" val="$I$491"/>
      </iconSet>
    </cfRule>
  </conditionalFormatting>
  <conditionalFormatting sqref="L442 L444:L485">
    <cfRule type="iconSet" priority="356">
      <iconSet>
        <cfvo type="percent" val="0"/>
        <cfvo type="num" val="$K$492"/>
        <cfvo type="num" val="$K$491"/>
      </iconSet>
    </cfRule>
  </conditionalFormatting>
  <conditionalFormatting sqref="V442:V485">
    <cfRule type="iconSet" priority="357">
      <iconSet>
        <cfvo type="percent" val="0"/>
        <cfvo type="num" val="$U$492"/>
        <cfvo type="num" val="$U$491"/>
      </iconSet>
    </cfRule>
  </conditionalFormatting>
  <conditionalFormatting sqref="V442 V444:V485">
    <cfRule type="iconSet" priority="358">
      <iconSet>
        <cfvo type="percent" val="0"/>
        <cfvo type="num" val="$U$492"/>
        <cfvo type="num" val="$U$491"/>
      </iconSet>
    </cfRule>
  </conditionalFormatting>
  <conditionalFormatting sqref="J445:J456 J462:J485">
    <cfRule type="iconSet" priority="359">
      <iconSet>
        <cfvo type="percent" val="0"/>
        <cfvo type="num" val="$I$492"/>
        <cfvo type="num" val="$I$491"/>
      </iconSet>
    </cfRule>
  </conditionalFormatting>
  <conditionalFormatting sqref="K445:K456 K462:K485">
    <cfRule type="iconSet" priority="360">
      <iconSet>
        <cfvo type="percent" val="0"/>
        <cfvo type="num" val="$J$492"/>
        <cfvo type="num" val="$J$491"/>
      </iconSet>
    </cfRule>
  </conditionalFormatting>
  <conditionalFormatting sqref="L445:L456 L462:L485">
    <cfRule type="iconSet" priority="361">
      <iconSet>
        <cfvo type="percent" val="0"/>
        <cfvo type="num" val="$K$492"/>
        <cfvo type="num" val="$K$491"/>
      </iconSet>
    </cfRule>
  </conditionalFormatting>
  <conditionalFormatting sqref="J447:J453 J455">
    <cfRule type="iconSet" priority="362">
      <iconSet>
        <cfvo type="percent" val="0"/>
        <cfvo type="num" val="$I$492"/>
        <cfvo type="num" val="$I$491"/>
      </iconSet>
    </cfRule>
  </conditionalFormatting>
  <conditionalFormatting sqref="K447:K453 K455">
    <cfRule type="iconSet" priority="363">
      <iconSet>
        <cfvo type="percent" val="0"/>
        <cfvo type="num" val="$J$492"/>
        <cfvo type="num" val="$J$491"/>
      </iconSet>
    </cfRule>
  </conditionalFormatting>
  <conditionalFormatting sqref="L447:L453 L455">
    <cfRule type="iconSet" priority="364">
      <iconSet>
        <cfvo type="percent" val="0"/>
        <cfvo type="num" val="$K$492"/>
        <cfvo type="num" val="$K$491"/>
      </iconSet>
    </cfRule>
  </conditionalFormatting>
  <conditionalFormatting sqref="J442">
    <cfRule type="iconSet" priority="365">
      <iconSet>
        <cfvo type="percent" val="0"/>
        <cfvo type="num" val="$I$492"/>
        <cfvo type="num" val="$I$491"/>
      </iconSet>
    </cfRule>
  </conditionalFormatting>
  <conditionalFormatting sqref="K442">
    <cfRule type="iconSet" priority="366">
      <iconSet>
        <cfvo type="percent" val="0"/>
        <cfvo type="num" val="$J$492"/>
        <cfvo type="num" val="$J$491"/>
      </iconSet>
    </cfRule>
  </conditionalFormatting>
  <conditionalFormatting sqref="L442">
    <cfRule type="iconSet" priority="367">
      <iconSet>
        <cfvo type="percent" val="0"/>
        <cfvo type="num" val="$K$492"/>
        <cfvo type="num" val="$K$491"/>
      </iconSet>
    </cfRule>
  </conditionalFormatting>
  <conditionalFormatting sqref="J443">
    <cfRule type="iconSet" priority="368">
      <iconSet>
        <cfvo type="percent" val="0"/>
        <cfvo type="num" val="$I$492"/>
        <cfvo type="num" val="$I$491"/>
      </iconSet>
    </cfRule>
  </conditionalFormatting>
  <conditionalFormatting sqref="K443">
    <cfRule type="iconSet" priority="369">
      <iconSet>
        <cfvo type="percent" val="0"/>
        <cfvo type="num" val="$J$492"/>
        <cfvo type="num" val="$J$491"/>
      </iconSet>
    </cfRule>
  </conditionalFormatting>
  <conditionalFormatting sqref="L443">
    <cfRule type="iconSet" priority="370">
      <iconSet>
        <cfvo type="percent" val="0"/>
        <cfvo type="num" val="$K$492"/>
        <cfvo type="num" val="$K$491"/>
      </iconSet>
    </cfRule>
  </conditionalFormatting>
  <conditionalFormatting sqref="V443">
    <cfRule type="iconSet" priority="371">
      <iconSet>
        <cfvo type="percent" val="0"/>
        <cfvo type="num" val="$U$492"/>
        <cfvo type="num" val="$U$491"/>
      </iconSet>
    </cfRule>
  </conditionalFormatting>
  <conditionalFormatting sqref="J444 J446 J454 J456 J462:J465">
    <cfRule type="iconSet" priority="372">
      <iconSet>
        <cfvo type="percent" val="0"/>
        <cfvo type="num" val="$I$492"/>
        <cfvo type="num" val="$I$491"/>
      </iconSet>
    </cfRule>
  </conditionalFormatting>
  <conditionalFormatting sqref="K444 K446 K454 K456 K462:K465">
    <cfRule type="iconSet" priority="373">
      <iconSet>
        <cfvo type="percent" val="0"/>
        <cfvo type="num" val="$J$492"/>
        <cfvo type="num" val="$J$491"/>
      </iconSet>
    </cfRule>
  </conditionalFormatting>
  <conditionalFormatting sqref="L444 L446 L454 L456 L462:L465">
    <cfRule type="iconSet" priority="374">
      <iconSet>
        <cfvo type="percent" val="0"/>
        <cfvo type="num" val="$K$492"/>
        <cfvo type="num" val="$K$491"/>
      </iconSet>
    </cfRule>
  </conditionalFormatting>
  <conditionalFormatting sqref="J445">
    <cfRule type="iconSet" priority="375">
      <iconSet>
        <cfvo type="percent" val="0"/>
        <cfvo type="num" val="$I$492"/>
        <cfvo type="num" val="$I$491"/>
      </iconSet>
    </cfRule>
  </conditionalFormatting>
  <conditionalFormatting sqref="K445">
    <cfRule type="iconSet" priority="376">
      <iconSet>
        <cfvo type="percent" val="0"/>
        <cfvo type="num" val="$J$492"/>
        <cfvo type="num" val="$J$491"/>
      </iconSet>
    </cfRule>
  </conditionalFormatting>
  <conditionalFormatting sqref="L445">
    <cfRule type="iconSet" priority="377">
      <iconSet>
        <cfvo type="percent" val="0"/>
        <cfvo type="num" val="$K$492"/>
        <cfvo type="num" val="$K$491"/>
      </iconSet>
    </cfRule>
  </conditionalFormatting>
  <conditionalFormatting sqref="J458:J460">
    <cfRule type="iconSet" priority="378">
      <iconSet>
        <cfvo type="percent" val="0"/>
        <cfvo type="num" val="$I$492"/>
        <cfvo type="num" val="$I$491"/>
      </iconSet>
    </cfRule>
  </conditionalFormatting>
  <conditionalFormatting sqref="K458:K460">
    <cfRule type="iconSet" priority="379">
      <iconSet>
        <cfvo type="percent" val="0"/>
        <cfvo type="num" val="$J$492"/>
        <cfvo type="num" val="$J$491"/>
      </iconSet>
    </cfRule>
  </conditionalFormatting>
  <conditionalFormatting sqref="L458:L460">
    <cfRule type="iconSet" priority="380">
      <iconSet>
        <cfvo type="percent" val="0"/>
        <cfvo type="num" val="$K$492"/>
        <cfvo type="num" val="$K$491"/>
      </iconSet>
    </cfRule>
  </conditionalFormatting>
  <conditionalFormatting sqref="J444 J446 J454 J456 J458:J460 J462:J465">
    <cfRule type="iconSet" priority="381">
      <iconSet>
        <cfvo type="percent" val="0"/>
        <cfvo type="num" val="$I$492"/>
        <cfvo type="num" val="$I$491"/>
      </iconSet>
    </cfRule>
  </conditionalFormatting>
  <conditionalFormatting sqref="K444 K446 K454 K456 K458:K460 K462:K465">
    <cfRule type="iconSet" priority="382">
      <iconSet>
        <cfvo type="percent" val="0"/>
        <cfvo type="num" val="$J$492"/>
        <cfvo type="num" val="$J$491"/>
      </iconSet>
    </cfRule>
  </conditionalFormatting>
  <conditionalFormatting sqref="L444 L446 L454 L456 L458:L460 L462:L465">
    <cfRule type="iconSet" priority="383">
      <iconSet>
        <cfvo type="percent" val="0"/>
        <cfvo type="num" val="$K$492"/>
        <cfvo type="num" val="$K$491"/>
      </iconSet>
    </cfRule>
  </conditionalFormatting>
  <conditionalFormatting sqref="J445 J447:J453 J455 J457 J461">
    <cfRule type="iconSet" priority="384">
      <iconSet>
        <cfvo type="percent" val="0"/>
        <cfvo type="num" val="$I$492"/>
        <cfvo type="num" val="$I$491"/>
      </iconSet>
    </cfRule>
  </conditionalFormatting>
  <conditionalFormatting sqref="K445 K447:K453 K455 K457 K461">
    <cfRule type="iconSet" priority="385">
      <iconSet>
        <cfvo type="percent" val="0"/>
        <cfvo type="num" val="$J$492"/>
        <cfvo type="num" val="$J$491"/>
      </iconSet>
    </cfRule>
  </conditionalFormatting>
  <conditionalFormatting sqref="L445 L447:L453 L455 L457 L461">
    <cfRule type="iconSet" priority="386">
      <iconSet>
        <cfvo type="percent" val="0"/>
        <cfvo type="num" val="$K$492"/>
        <cfvo type="num" val="$K$491"/>
      </iconSet>
    </cfRule>
  </conditionalFormatting>
  <conditionalFormatting sqref="V445 V447:V453 V455 V457 V461">
    <cfRule type="iconSet" priority="387">
      <iconSet>
        <cfvo type="percent" val="0"/>
        <cfvo type="num" val="$U$492"/>
        <cfvo type="num" val="$U$491"/>
      </iconSet>
    </cfRule>
  </conditionalFormatting>
  <conditionalFormatting sqref="J444 J446 J448 J450 J452 J454 J456 J458:J460 J462:J465">
    <cfRule type="iconSet" priority="388">
      <iconSet>
        <cfvo type="percent" val="0"/>
        <cfvo type="num" val="$I$492"/>
        <cfvo type="num" val="$I$491"/>
      </iconSet>
    </cfRule>
  </conditionalFormatting>
  <conditionalFormatting sqref="K444 K446 K448 K450 K452 K454 K456 K458:K460 K462:K465">
    <cfRule type="iconSet" priority="389">
      <iconSet>
        <cfvo type="percent" val="0"/>
        <cfvo type="num" val="$J$492"/>
        <cfvo type="num" val="$J$491"/>
      </iconSet>
    </cfRule>
  </conditionalFormatting>
  <conditionalFormatting sqref="L444 L446 L448 L450 L452 L454 L456 L458:L460 L462:L465">
    <cfRule type="iconSet" priority="390">
      <iconSet>
        <cfvo type="percent" val="0"/>
        <cfvo type="num" val="$K$492"/>
        <cfvo type="num" val="$K$491"/>
      </iconSet>
    </cfRule>
  </conditionalFormatting>
  <conditionalFormatting sqref="J445 J447 J449 J451 J453 J455 J457 J461">
    <cfRule type="iconSet" priority="391">
      <iconSet>
        <cfvo type="percent" val="0"/>
        <cfvo type="num" val="$I$492"/>
        <cfvo type="num" val="$I$491"/>
      </iconSet>
    </cfRule>
  </conditionalFormatting>
  <conditionalFormatting sqref="K445 K447 K449 K451 K453 K455 K457 K461">
    <cfRule type="iconSet" priority="392">
      <iconSet>
        <cfvo type="percent" val="0"/>
        <cfvo type="num" val="$J$492"/>
        <cfvo type="num" val="$J$491"/>
      </iconSet>
    </cfRule>
  </conditionalFormatting>
  <conditionalFormatting sqref="L445 L447 L449 L451 L453 L455 L457 L461">
    <cfRule type="iconSet" priority="393">
      <iconSet>
        <cfvo type="percent" val="0"/>
        <cfvo type="num" val="$K$492"/>
        <cfvo type="num" val="$K$491"/>
      </iconSet>
    </cfRule>
  </conditionalFormatting>
  <conditionalFormatting sqref="V445 V447 V449 V451 V453 V455 V457 V461">
    <cfRule type="iconSet" priority="394">
      <iconSet>
        <cfvo type="percent" val="0"/>
        <cfvo type="num" val="$U$492"/>
        <cfvo type="num" val="$U$491"/>
      </iconSet>
    </cfRule>
  </conditionalFormatting>
  <conditionalFormatting sqref="J444 J446 J448 J450 J452 J454 J456 J458 J460 J462:J465">
    <cfRule type="iconSet" priority="395">
      <iconSet>
        <cfvo type="percent" val="0"/>
        <cfvo type="num" val="$I$492"/>
        <cfvo type="num" val="$I$491"/>
      </iconSet>
    </cfRule>
  </conditionalFormatting>
  <conditionalFormatting sqref="K444 K446 K448 K450 K452 K454 K456 K458 K460 K462:K465">
    <cfRule type="iconSet" priority="396">
      <iconSet>
        <cfvo type="percent" val="0"/>
        <cfvo type="num" val="$J$492"/>
        <cfvo type="num" val="$J$491"/>
      </iconSet>
    </cfRule>
  </conditionalFormatting>
  <conditionalFormatting sqref="L444 L446 L448 L450 L452 L454 L456 L458 L460 L462:L465">
    <cfRule type="iconSet" priority="397">
      <iconSet>
        <cfvo type="percent" val="0"/>
        <cfvo type="num" val="$K$492"/>
        <cfvo type="num" val="$K$491"/>
      </iconSet>
    </cfRule>
  </conditionalFormatting>
  <conditionalFormatting sqref="J445 J447 J449 J451 J453 J455 J457 J459 J461">
    <cfRule type="iconSet" priority="398">
      <iconSet>
        <cfvo type="percent" val="0"/>
        <cfvo type="num" val="$I$492"/>
        <cfvo type="num" val="$I$491"/>
      </iconSet>
    </cfRule>
  </conditionalFormatting>
  <conditionalFormatting sqref="K445 K447 K449 K451 K453 K455 K457 K459 K461">
    <cfRule type="iconSet" priority="399">
      <iconSet>
        <cfvo type="percent" val="0"/>
        <cfvo type="num" val="$J$492"/>
        <cfvo type="num" val="$J$491"/>
      </iconSet>
    </cfRule>
  </conditionalFormatting>
  <conditionalFormatting sqref="L445 L447 L449 L451 L453 L455 L457 L459 L461">
    <cfRule type="iconSet" priority="400">
      <iconSet>
        <cfvo type="percent" val="0"/>
        <cfvo type="num" val="$K$492"/>
        <cfvo type="num" val="$K$491"/>
      </iconSet>
    </cfRule>
  </conditionalFormatting>
  <conditionalFormatting sqref="V445 V447 V449 V451 V453 V455 V457 V459 V461">
    <cfRule type="iconSet" priority="401">
      <iconSet>
        <cfvo type="percent" val="0"/>
        <cfvo type="num" val="$U$492"/>
        <cfvo type="num" val="$U$491"/>
      </iconSet>
    </cfRule>
  </conditionalFormatting>
  <conditionalFormatting sqref="J463:J465">
    <cfRule type="iconSet" priority="402">
      <iconSet>
        <cfvo type="percent" val="0"/>
        <cfvo type="num" val="$I$492"/>
        <cfvo type="num" val="$I$491"/>
      </iconSet>
    </cfRule>
  </conditionalFormatting>
  <conditionalFormatting sqref="K463:K465">
    <cfRule type="iconSet" priority="403">
      <iconSet>
        <cfvo type="percent" val="0"/>
        <cfvo type="num" val="$J$492"/>
        <cfvo type="num" val="$J$491"/>
      </iconSet>
    </cfRule>
  </conditionalFormatting>
  <conditionalFormatting sqref="L463:L465">
    <cfRule type="iconSet" priority="404">
      <iconSet>
        <cfvo type="percent" val="0"/>
        <cfvo type="num" val="$K$492"/>
        <cfvo type="num" val="$K$491"/>
      </iconSet>
    </cfRule>
  </conditionalFormatting>
  <conditionalFormatting sqref="V463:V465">
    <cfRule type="iconSet" priority="405">
      <iconSet>
        <cfvo type="percent" val="0"/>
        <cfvo type="num" val="$U$492"/>
        <cfvo type="num" val="$U$491"/>
      </iconSet>
    </cfRule>
  </conditionalFormatting>
  <conditionalFormatting sqref="J483">
    <cfRule type="iconSet" priority="406">
      <iconSet>
        <cfvo type="percent" val="0"/>
        <cfvo type="num" val="$I$492"/>
        <cfvo type="num" val="$I$491"/>
      </iconSet>
    </cfRule>
  </conditionalFormatting>
  <conditionalFormatting sqref="K483">
    <cfRule type="iconSet" priority="407">
      <iconSet>
        <cfvo type="percent" val="0"/>
        <cfvo type="num" val="$J$492"/>
        <cfvo type="num" val="$J$491"/>
      </iconSet>
    </cfRule>
  </conditionalFormatting>
  <conditionalFormatting sqref="L483">
    <cfRule type="iconSet" priority="408">
      <iconSet>
        <cfvo type="percent" val="0"/>
        <cfvo type="num" val="$K$492"/>
        <cfvo type="num" val="$K$491"/>
      </iconSet>
    </cfRule>
  </conditionalFormatting>
  <conditionalFormatting sqref="K486:K488">
    <cfRule type="iconSet" priority="313">
      <iconSet>
        <cfvo type="percent" val="0"/>
        <cfvo type="num" val="$J$492"/>
        <cfvo type="num" val="$J$491"/>
      </iconSet>
    </cfRule>
  </conditionalFormatting>
  <conditionalFormatting sqref="V486:V488">
    <cfRule type="iconSet" priority="314">
      <iconSet>
        <cfvo type="percent" val="0"/>
        <cfvo type="num" val="$U$492"/>
        <cfvo type="num" val="$U$491"/>
      </iconSet>
    </cfRule>
  </conditionalFormatting>
  <conditionalFormatting sqref="J486:J488">
    <cfRule type="iconSet" priority="315">
      <iconSet>
        <cfvo type="percent" val="0"/>
        <cfvo type="num" val="$I$492"/>
        <cfvo type="num" val="$I$491"/>
      </iconSet>
    </cfRule>
  </conditionalFormatting>
  <conditionalFormatting sqref="K486:K488">
    <cfRule type="iconSet" priority="316">
      <iconSet>
        <cfvo type="percent" val="0"/>
        <cfvo type="num" val="$J$492"/>
        <cfvo type="num" val="$J$491"/>
      </iconSet>
    </cfRule>
  </conditionalFormatting>
  <conditionalFormatting sqref="L486:L488">
    <cfRule type="iconSet" priority="317">
      <iconSet>
        <cfvo type="percent" val="0"/>
        <cfvo type="num" val="$K$492"/>
        <cfvo type="num" val="$K$491"/>
      </iconSet>
    </cfRule>
  </conditionalFormatting>
  <conditionalFormatting sqref="J487">
    <cfRule type="iconSet" priority="318">
      <iconSet>
        <cfvo type="percent" val="0"/>
        <cfvo type="num" val="$I$492"/>
        <cfvo type="num" val="$I$491"/>
      </iconSet>
    </cfRule>
  </conditionalFormatting>
  <conditionalFormatting sqref="K487">
    <cfRule type="iconSet" priority="319">
      <iconSet>
        <cfvo type="percent" val="0"/>
        <cfvo type="num" val="$J$492"/>
        <cfvo type="num" val="$J$491"/>
      </iconSet>
    </cfRule>
  </conditionalFormatting>
  <conditionalFormatting sqref="L487">
    <cfRule type="iconSet" priority="320">
      <iconSet>
        <cfvo type="percent" val="0"/>
        <cfvo type="num" val="$K$492"/>
        <cfvo type="num" val="$K$491"/>
      </iconSet>
    </cfRule>
  </conditionalFormatting>
  <conditionalFormatting sqref="J486:J488">
    <cfRule type="iconSet" priority="321">
      <iconSet>
        <cfvo type="percent" val="0"/>
        <cfvo type="num" val="$I$492"/>
        <cfvo type="num" val="$I$491"/>
      </iconSet>
    </cfRule>
  </conditionalFormatting>
  <conditionalFormatting sqref="K486:K488">
    <cfRule type="iconSet" priority="322">
      <iconSet>
        <cfvo type="percent" val="0"/>
        <cfvo type="num" val="$J$492"/>
        <cfvo type="num" val="$J$491"/>
      </iconSet>
    </cfRule>
  </conditionalFormatting>
  <conditionalFormatting sqref="L486:L488">
    <cfRule type="iconSet" priority="323">
      <iconSet>
        <cfvo type="percent" val="0"/>
        <cfvo type="num" val="$K$492"/>
        <cfvo type="num" val="$K$491"/>
      </iconSet>
    </cfRule>
  </conditionalFormatting>
  <conditionalFormatting sqref="J486:J488">
    <cfRule type="iconSet" priority="324">
      <iconSet>
        <cfvo type="percent" val="0"/>
        <cfvo type="num" val="$I$492"/>
        <cfvo type="num" val="$I$491"/>
      </iconSet>
    </cfRule>
  </conditionalFormatting>
  <conditionalFormatting sqref="K486:K488">
    <cfRule type="iconSet" priority="325">
      <iconSet>
        <cfvo type="percent" val="0"/>
        <cfvo type="num" val="$J$492"/>
        <cfvo type="num" val="$J$491"/>
      </iconSet>
    </cfRule>
  </conditionalFormatting>
  <conditionalFormatting sqref="L486:L488">
    <cfRule type="iconSet" priority="326">
      <iconSet>
        <cfvo type="percent" val="0"/>
        <cfvo type="num" val="$K$492"/>
        <cfvo type="num" val="$K$491"/>
      </iconSet>
    </cfRule>
  </conditionalFormatting>
  <conditionalFormatting sqref="J486:J488">
    <cfRule type="iconSet" priority="327">
      <iconSet>
        <cfvo type="percent" val="0"/>
        <cfvo type="num" val="$I$492"/>
        <cfvo type="num" val="$I$491"/>
      </iconSet>
    </cfRule>
  </conditionalFormatting>
  <conditionalFormatting sqref="L486:L488">
    <cfRule type="iconSet" priority="328">
      <iconSet>
        <cfvo type="percent" val="0"/>
        <cfvo type="num" val="$K$492"/>
        <cfvo type="num" val="$K$491"/>
      </iconSet>
    </cfRule>
  </conditionalFormatting>
  <conditionalFormatting sqref="V486:V488">
    <cfRule type="iconSet" priority="329">
      <iconSet>
        <cfvo type="percent" val="0"/>
        <cfvo type="num" val="$U$492"/>
        <cfvo type="num" val="$U$491"/>
      </iconSet>
    </cfRule>
  </conditionalFormatting>
  <conditionalFormatting sqref="V486:V488">
    <cfRule type="iconSet" priority="330">
      <iconSet>
        <cfvo type="percent" val="0"/>
        <cfvo type="num" val="$U$492"/>
        <cfvo type="num" val="$U$491"/>
      </iconSet>
    </cfRule>
  </conditionalFormatting>
  <conditionalFormatting sqref="J486:J488">
    <cfRule type="iconSet" priority="331">
      <iconSet>
        <cfvo type="percent" val="0"/>
        <cfvo type="num" val="$I$492"/>
        <cfvo type="num" val="$I$491"/>
      </iconSet>
    </cfRule>
  </conditionalFormatting>
  <conditionalFormatting sqref="K486:K488">
    <cfRule type="iconSet" priority="332">
      <iconSet>
        <cfvo type="percent" val="0"/>
        <cfvo type="num" val="$J$492"/>
        <cfvo type="num" val="$J$491"/>
      </iconSet>
    </cfRule>
  </conditionalFormatting>
  <conditionalFormatting sqref="L486:L488">
    <cfRule type="iconSet" priority="333">
      <iconSet>
        <cfvo type="percent" val="0"/>
        <cfvo type="num" val="$K$492"/>
        <cfvo type="num" val="$K$491"/>
      </iconSet>
    </cfRule>
  </conditionalFormatting>
  <conditionalFormatting sqref="K395 K397:K438">
    <cfRule type="iconSet" priority="28937">
      <iconSet>
        <cfvo type="percent" val="0"/>
        <cfvo type="num" val="#REF!"/>
        <cfvo type="num" val="#REF!"/>
      </iconSet>
    </cfRule>
  </conditionalFormatting>
  <conditionalFormatting sqref="V427:V438">
    <cfRule type="iconSet" priority="28939">
      <iconSet>
        <cfvo type="percent" val="0"/>
        <cfvo type="num" val="#REF!"/>
        <cfvo type="num" val="#REF!"/>
      </iconSet>
    </cfRule>
  </conditionalFormatting>
  <conditionalFormatting sqref="J396 J398 J400:J406 J408 J410:J414 J427:J438">
    <cfRule type="iconSet" priority="28940">
      <iconSet>
        <cfvo type="percent" val="0"/>
        <cfvo type="num" val="#REF!"/>
        <cfvo type="num" val="#REF!"/>
      </iconSet>
    </cfRule>
  </conditionalFormatting>
  <conditionalFormatting sqref="K396 K398 K400:K406 K408 K410:K414 K427:K438">
    <cfRule type="iconSet" priority="28946">
      <iconSet>
        <cfvo type="percent" val="0"/>
        <cfvo type="num" val="#REF!"/>
        <cfvo type="num" val="#REF!"/>
      </iconSet>
    </cfRule>
  </conditionalFormatting>
  <conditionalFormatting sqref="L396 L398 L400:L406 L408 L410:L414 L427:L438">
    <cfRule type="iconSet" priority="28952">
      <iconSet>
        <cfvo type="percent" val="0"/>
        <cfvo type="num" val="#REF!"/>
        <cfvo type="num" val="#REF!"/>
      </iconSet>
    </cfRule>
  </conditionalFormatting>
  <conditionalFormatting sqref="J438">
    <cfRule type="iconSet" priority="28958">
      <iconSet>
        <cfvo type="percent" val="0"/>
        <cfvo type="num" val="#REF!"/>
        <cfvo type="num" val="#REF!"/>
      </iconSet>
    </cfRule>
  </conditionalFormatting>
  <conditionalFormatting sqref="K438">
    <cfRule type="iconSet" priority="28959">
      <iconSet>
        <cfvo type="percent" val="0"/>
        <cfvo type="num" val="#REF!"/>
        <cfvo type="num" val="#REF!"/>
      </iconSet>
    </cfRule>
  </conditionalFormatting>
  <conditionalFormatting sqref="L438">
    <cfRule type="iconSet" priority="28960">
      <iconSet>
        <cfvo type="percent" val="0"/>
        <cfvo type="num" val="#REF!"/>
        <cfvo type="num" val="#REF!"/>
      </iconSet>
    </cfRule>
  </conditionalFormatting>
  <conditionalFormatting sqref="J419 J421 J423 J425 J427:J438">
    <cfRule type="iconSet" priority="28961">
      <iconSet>
        <cfvo type="percent" val="0"/>
        <cfvo type="num" val="#REF!"/>
        <cfvo type="num" val="#REF!"/>
      </iconSet>
    </cfRule>
  </conditionalFormatting>
  <conditionalFormatting sqref="K419 K421 K423 K425 K427:K438">
    <cfRule type="iconSet" priority="28966">
      <iconSet>
        <cfvo type="percent" val="0"/>
        <cfvo type="num" val="#REF!"/>
        <cfvo type="num" val="#REF!"/>
      </iconSet>
    </cfRule>
  </conditionalFormatting>
  <conditionalFormatting sqref="L419 L421 L423 L425 L427:L438">
    <cfRule type="iconSet" priority="28971">
      <iconSet>
        <cfvo type="percent" val="0"/>
        <cfvo type="num" val="#REF!"/>
        <cfvo type="num" val="#REF!"/>
      </iconSet>
    </cfRule>
  </conditionalFormatting>
  <conditionalFormatting sqref="J421">
    <cfRule type="iconSet" priority="28976">
      <iconSet>
        <cfvo type="percent" val="0"/>
        <cfvo type="num" val="#REF!"/>
        <cfvo type="num" val="#REF!"/>
      </iconSet>
    </cfRule>
  </conditionalFormatting>
  <conditionalFormatting sqref="K421">
    <cfRule type="iconSet" priority="28977">
      <iconSet>
        <cfvo type="percent" val="0"/>
        <cfvo type="num" val="#REF!"/>
        <cfvo type="num" val="#REF!"/>
      </iconSet>
    </cfRule>
  </conditionalFormatting>
  <conditionalFormatting sqref="L421">
    <cfRule type="iconSet" priority="28978">
      <iconSet>
        <cfvo type="percent" val="0"/>
        <cfvo type="num" val="#REF!"/>
        <cfvo type="num" val="#REF!"/>
      </iconSet>
    </cfRule>
  </conditionalFormatting>
  <conditionalFormatting sqref="J398 J400:J406 J408 J410:J414">
    <cfRule type="iconSet" priority="28979">
      <iconSet>
        <cfvo type="percent" val="0"/>
        <cfvo type="num" val="#REF!"/>
        <cfvo type="num" val="#REF!"/>
      </iconSet>
    </cfRule>
  </conditionalFormatting>
  <conditionalFormatting sqref="K398 K400:K406 K408 K410:K414">
    <cfRule type="iconSet" priority="28983">
      <iconSet>
        <cfvo type="percent" val="0"/>
        <cfvo type="num" val="#REF!"/>
        <cfvo type="num" val="#REF!"/>
      </iconSet>
    </cfRule>
  </conditionalFormatting>
  <conditionalFormatting sqref="L398 L400:L406 L408 L410:L414">
    <cfRule type="iconSet" priority="28987">
      <iconSet>
        <cfvo type="percent" val="0"/>
        <cfvo type="num" val="#REF!"/>
        <cfvo type="num" val="#REF!"/>
      </iconSet>
    </cfRule>
  </conditionalFormatting>
  <conditionalFormatting sqref="V398 V400:V406 V408 V410:V414">
    <cfRule type="iconSet" priority="28991">
      <iconSet>
        <cfvo type="percent" val="0"/>
        <cfvo type="num" val="#REF!"/>
        <cfvo type="num" val="#REF!"/>
      </iconSet>
    </cfRule>
  </conditionalFormatting>
  <conditionalFormatting sqref="J395 J397 J399:J438">
    <cfRule type="iconSet" priority="28995">
      <iconSet>
        <cfvo type="percent" val="0"/>
        <cfvo type="num" val="#REF!"/>
        <cfvo type="num" val="#REF!"/>
      </iconSet>
    </cfRule>
  </conditionalFormatting>
  <conditionalFormatting sqref="K395 K397 K399:K438">
    <cfRule type="iconSet" priority="28998">
      <iconSet>
        <cfvo type="percent" val="0"/>
        <cfvo type="num" val="#REF!"/>
        <cfvo type="num" val="#REF!"/>
      </iconSet>
    </cfRule>
  </conditionalFormatting>
  <conditionalFormatting sqref="L395 L397 L399:L438">
    <cfRule type="iconSet" priority="29001">
      <iconSet>
        <cfvo type="percent" val="0"/>
        <cfvo type="num" val="#REF!"/>
        <cfvo type="num" val="#REF!"/>
      </iconSet>
    </cfRule>
  </conditionalFormatting>
  <conditionalFormatting sqref="J395 J397:J438">
    <cfRule type="iconSet" priority="29004">
      <iconSet>
        <cfvo type="percent" val="0"/>
        <cfvo type="num" val="#REF!"/>
        <cfvo type="num" val="#REF!"/>
      </iconSet>
    </cfRule>
  </conditionalFormatting>
  <conditionalFormatting sqref="L395 L397:L438">
    <cfRule type="iconSet" priority="29006">
      <iconSet>
        <cfvo type="percent" val="0"/>
        <cfvo type="num" val="#REF!"/>
        <cfvo type="num" val="#REF!"/>
      </iconSet>
    </cfRule>
  </conditionalFormatting>
  <conditionalFormatting sqref="V395:V438">
    <cfRule type="iconSet" priority="29008">
      <iconSet>
        <cfvo type="percent" val="0"/>
        <cfvo type="num" val="#REF!"/>
        <cfvo type="num" val="#REF!"/>
      </iconSet>
    </cfRule>
  </conditionalFormatting>
  <conditionalFormatting sqref="V395 V397:V438">
    <cfRule type="iconSet" priority="29009">
      <iconSet>
        <cfvo type="percent" val="0"/>
        <cfvo type="num" val="#REF!"/>
        <cfvo type="num" val="#REF!"/>
      </iconSet>
    </cfRule>
  </conditionalFormatting>
  <conditionalFormatting sqref="J398:J409 J415:J438">
    <cfRule type="iconSet" priority="29011">
      <iconSet>
        <cfvo type="percent" val="0"/>
        <cfvo type="num" val="#REF!"/>
        <cfvo type="num" val="#REF!"/>
      </iconSet>
    </cfRule>
  </conditionalFormatting>
  <conditionalFormatting sqref="K398:K409 K415:K438">
    <cfRule type="iconSet" priority="29013">
      <iconSet>
        <cfvo type="percent" val="0"/>
        <cfvo type="num" val="#REF!"/>
        <cfvo type="num" val="#REF!"/>
      </iconSet>
    </cfRule>
  </conditionalFormatting>
  <conditionalFormatting sqref="L398:L409 L415:L438">
    <cfRule type="iconSet" priority="29015">
      <iconSet>
        <cfvo type="percent" val="0"/>
        <cfvo type="num" val="#REF!"/>
        <cfvo type="num" val="#REF!"/>
      </iconSet>
    </cfRule>
  </conditionalFormatting>
  <conditionalFormatting sqref="J400:J406 J408">
    <cfRule type="iconSet" priority="29017">
      <iconSet>
        <cfvo type="percent" val="0"/>
        <cfvo type="num" val="#REF!"/>
        <cfvo type="num" val="#REF!"/>
      </iconSet>
    </cfRule>
  </conditionalFormatting>
  <conditionalFormatting sqref="K400:K406 K408">
    <cfRule type="iconSet" priority="29019">
      <iconSet>
        <cfvo type="percent" val="0"/>
        <cfvo type="num" val="#REF!"/>
        <cfvo type="num" val="#REF!"/>
      </iconSet>
    </cfRule>
  </conditionalFormatting>
  <conditionalFormatting sqref="L400:L406 L408">
    <cfRule type="iconSet" priority="29021">
      <iconSet>
        <cfvo type="percent" val="0"/>
        <cfvo type="num" val="#REF!"/>
        <cfvo type="num" val="#REF!"/>
      </iconSet>
    </cfRule>
  </conditionalFormatting>
  <conditionalFormatting sqref="J395">
    <cfRule type="iconSet" priority="29023">
      <iconSet>
        <cfvo type="percent" val="0"/>
        <cfvo type="num" val="#REF!"/>
        <cfvo type="num" val="#REF!"/>
      </iconSet>
    </cfRule>
  </conditionalFormatting>
  <conditionalFormatting sqref="K395">
    <cfRule type="iconSet" priority="29024">
      <iconSet>
        <cfvo type="percent" val="0"/>
        <cfvo type="num" val="#REF!"/>
        <cfvo type="num" val="#REF!"/>
      </iconSet>
    </cfRule>
  </conditionalFormatting>
  <conditionalFormatting sqref="L395">
    <cfRule type="iconSet" priority="29025">
      <iconSet>
        <cfvo type="percent" val="0"/>
        <cfvo type="num" val="#REF!"/>
        <cfvo type="num" val="#REF!"/>
      </iconSet>
    </cfRule>
  </conditionalFormatting>
  <conditionalFormatting sqref="J396">
    <cfRule type="iconSet" priority="29026">
      <iconSet>
        <cfvo type="percent" val="0"/>
        <cfvo type="num" val="#REF!"/>
        <cfvo type="num" val="#REF!"/>
      </iconSet>
    </cfRule>
  </conditionalFormatting>
  <conditionalFormatting sqref="K396">
    <cfRule type="iconSet" priority="29027">
      <iconSet>
        <cfvo type="percent" val="0"/>
        <cfvo type="num" val="#REF!"/>
        <cfvo type="num" val="#REF!"/>
      </iconSet>
    </cfRule>
  </conditionalFormatting>
  <conditionalFormatting sqref="L396">
    <cfRule type="iconSet" priority="29028">
      <iconSet>
        <cfvo type="percent" val="0"/>
        <cfvo type="num" val="#REF!"/>
        <cfvo type="num" val="#REF!"/>
      </iconSet>
    </cfRule>
  </conditionalFormatting>
  <conditionalFormatting sqref="V396">
    <cfRule type="iconSet" priority="29029">
      <iconSet>
        <cfvo type="percent" val="0"/>
        <cfvo type="num" val="#REF!"/>
        <cfvo type="num" val="#REF!"/>
      </iconSet>
    </cfRule>
  </conditionalFormatting>
  <conditionalFormatting sqref="J397 J399 J407 J409 J415:J418">
    <cfRule type="iconSet" priority="29030">
      <iconSet>
        <cfvo type="percent" val="0"/>
        <cfvo type="num" val="#REF!"/>
        <cfvo type="num" val="#REF!"/>
      </iconSet>
    </cfRule>
  </conditionalFormatting>
  <conditionalFormatting sqref="K397 K399 K407 K409 K415:K418">
    <cfRule type="iconSet" priority="29035">
      <iconSet>
        <cfvo type="percent" val="0"/>
        <cfvo type="num" val="#REF!"/>
        <cfvo type="num" val="#REF!"/>
      </iconSet>
    </cfRule>
  </conditionalFormatting>
  <conditionalFormatting sqref="L397 L399 L407 L409 L415:L418">
    <cfRule type="iconSet" priority="29040">
      <iconSet>
        <cfvo type="percent" val="0"/>
        <cfvo type="num" val="#REF!"/>
        <cfvo type="num" val="#REF!"/>
      </iconSet>
    </cfRule>
  </conditionalFormatting>
  <conditionalFormatting sqref="J398">
    <cfRule type="iconSet" priority="29045">
      <iconSet>
        <cfvo type="percent" val="0"/>
        <cfvo type="num" val="#REF!"/>
        <cfvo type="num" val="#REF!"/>
      </iconSet>
    </cfRule>
  </conditionalFormatting>
  <conditionalFormatting sqref="K398">
    <cfRule type="iconSet" priority="29046">
      <iconSet>
        <cfvo type="percent" val="0"/>
        <cfvo type="num" val="#REF!"/>
        <cfvo type="num" val="#REF!"/>
      </iconSet>
    </cfRule>
  </conditionalFormatting>
  <conditionalFormatting sqref="L398">
    <cfRule type="iconSet" priority="29047">
      <iconSet>
        <cfvo type="percent" val="0"/>
        <cfvo type="num" val="#REF!"/>
        <cfvo type="num" val="#REF!"/>
      </iconSet>
    </cfRule>
  </conditionalFormatting>
  <conditionalFormatting sqref="J411:J413">
    <cfRule type="iconSet" priority="29048">
      <iconSet>
        <cfvo type="percent" val="0"/>
        <cfvo type="num" val="#REF!"/>
        <cfvo type="num" val="#REF!"/>
      </iconSet>
    </cfRule>
  </conditionalFormatting>
  <conditionalFormatting sqref="K411:K413">
    <cfRule type="iconSet" priority="29049">
      <iconSet>
        <cfvo type="percent" val="0"/>
        <cfvo type="num" val="#REF!"/>
        <cfvo type="num" val="#REF!"/>
      </iconSet>
    </cfRule>
  </conditionalFormatting>
  <conditionalFormatting sqref="L411:L413">
    <cfRule type="iconSet" priority="29050">
      <iconSet>
        <cfvo type="percent" val="0"/>
        <cfvo type="num" val="#REF!"/>
        <cfvo type="num" val="#REF!"/>
      </iconSet>
    </cfRule>
  </conditionalFormatting>
  <conditionalFormatting sqref="J397 J399 J407 J409 J411:J413 J415:J418">
    <cfRule type="iconSet" priority="29051">
      <iconSet>
        <cfvo type="percent" val="0"/>
        <cfvo type="num" val="#REF!"/>
        <cfvo type="num" val="#REF!"/>
      </iconSet>
    </cfRule>
  </conditionalFormatting>
  <conditionalFormatting sqref="K397 K399 K407 K409 K411:K413 K415:K418">
    <cfRule type="iconSet" priority="29057">
      <iconSet>
        <cfvo type="percent" val="0"/>
        <cfvo type="num" val="#REF!"/>
        <cfvo type="num" val="#REF!"/>
      </iconSet>
    </cfRule>
  </conditionalFormatting>
  <conditionalFormatting sqref="L397 L399 L407 L409 L411:L413 L415:L418">
    <cfRule type="iconSet" priority="29063">
      <iconSet>
        <cfvo type="percent" val="0"/>
        <cfvo type="num" val="#REF!"/>
        <cfvo type="num" val="#REF!"/>
      </iconSet>
    </cfRule>
  </conditionalFormatting>
  <conditionalFormatting sqref="J398 J400:J406 J408 J410 J414">
    <cfRule type="iconSet" priority="29069">
      <iconSet>
        <cfvo type="percent" val="0"/>
        <cfvo type="num" val="#REF!"/>
        <cfvo type="num" val="#REF!"/>
      </iconSet>
    </cfRule>
  </conditionalFormatting>
  <conditionalFormatting sqref="K398 K400:K406 K408 K410 K414">
    <cfRule type="iconSet" priority="29074">
      <iconSet>
        <cfvo type="percent" val="0"/>
        <cfvo type="num" val="#REF!"/>
        <cfvo type="num" val="#REF!"/>
      </iconSet>
    </cfRule>
  </conditionalFormatting>
  <conditionalFormatting sqref="L398 L400:L406 L408 L410 L414">
    <cfRule type="iconSet" priority="29079">
      <iconSet>
        <cfvo type="percent" val="0"/>
        <cfvo type="num" val="#REF!"/>
        <cfvo type="num" val="#REF!"/>
      </iconSet>
    </cfRule>
  </conditionalFormatting>
  <conditionalFormatting sqref="V398 V400:V406 V408 V410 V414">
    <cfRule type="iconSet" priority="29084">
      <iconSet>
        <cfvo type="percent" val="0"/>
        <cfvo type="num" val="#REF!"/>
        <cfvo type="num" val="#REF!"/>
      </iconSet>
    </cfRule>
  </conditionalFormatting>
  <conditionalFormatting sqref="J397 J399 J401 J403 J405 J407 J409 J411:J413 J415:J418">
    <cfRule type="iconSet" priority="29089">
      <iconSet>
        <cfvo type="percent" val="0"/>
        <cfvo type="num" val="#REF!"/>
        <cfvo type="num" val="#REF!"/>
      </iconSet>
    </cfRule>
  </conditionalFormatting>
  <conditionalFormatting sqref="K397 K399 K401 K403 K405 K407 K409 K411:K413 K415:K418">
    <cfRule type="iconSet" priority="29098">
      <iconSet>
        <cfvo type="percent" val="0"/>
        <cfvo type="num" val="#REF!"/>
        <cfvo type="num" val="#REF!"/>
      </iconSet>
    </cfRule>
  </conditionalFormatting>
  <conditionalFormatting sqref="L397 L399 L401 L403 L405 L407 L409 L411:L413 L415:L418">
    <cfRule type="iconSet" priority="29107">
      <iconSet>
        <cfvo type="percent" val="0"/>
        <cfvo type="num" val="#REF!"/>
        <cfvo type="num" val="#REF!"/>
      </iconSet>
    </cfRule>
  </conditionalFormatting>
  <conditionalFormatting sqref="J398 J400 J402 J404 J406 J408 J410 J414">
    <cfRule type="iconSet" priority="29116">
      <iconSet>
        <cfvo type="percent" val="0"/>
        <cfvo type="num" val="#REF!"/>
        <cfvo type="num" val="#REF!"/>
      </iconSet>
    </cfRule>
  </conditionalFormatting>
  <conditionalFormatting sqref="K398 K400 K402 K404 K406 K408 K410 K414">
    <cfRule type="iconSet" priority="29124">
      <iconSet>
        <cfvo type="percent" val="0"/>
        <cfvo type="num" val="#REF!"/>
        <cfvo type="num" val="#REF!"/>
      </iconSet>
    </cfRule>
  </conditionalFormatting>
  <conditionalFormatting sqref="L398 L400 L402 L404 L406 L408 L410 L414">
    <cfRule type="iconSet" priority="29132">
      <iconSet>
        <cfvo type="percent" val="0"/>
        <cfvo type="num" val="#REF!"/>
        <cfvo type="num" val="#REF!"/>
      </iconSet>
    </cfRule>
  </conditionalFormatting>
  <conditionalFormatting sqref="V398 V400 V402 V404 V406 V408 V410 V414">
    <cfRule type="iconSet" priority="29140">
      <iconSet>
        <cfvo type="percent" val="0"/>
        <cfvo type="num" val="#REF!"/>
        <cfvo type="num" val="#REF!"/>
      </iconSet>
    </cfRule>
  </conditionalFormatting>
  <conditionalFormatting sqref="J397 J399 J401 J403 J405 J407 J409 J411 J413 J415:J418">
    <cfRule type="iconSet" priority="29148">
      <iconSet>
        <cfvo type="percent" val="0"/>
        <cfvo type="num" val="#REF!"/>
        <cfvo type="num" val="#REF!"/>
      </iconSet>
    </cfRule>
  </conditionalFormatting>
  <conditionalFormatting sqref="K397 K399 K401 K403 K405 K407 K409 K411 K413 K415:K418">
    <cfRule type="iconSet" priority="29158">
      <iconSet>
        <cfvo type="percent" val="0"/>
        <cfvo type="num" val="#REF!"/>
        <cfvo type="num" val="#REF!"/>
      </iconSet>
    </cfRule>
  </conditionalFormatting>
  <conditionalFormatting sqref="L397 L399 L401 L403 L405 L407 L409 L411 L413 L415:L418">
    <cfRule type="iconSet" priority="29168">
      <iconSet>
        <cfvo type="percent" val="0"/>
        <cfvo type="num" val="#REF!"/>
        <cfvo type="num" val="#REF!"/>
      </iconSet>
    </cfRule>
  </conditionalFormatting>
  <conditionalFormatting sqref="J398 J400 J402 J404 J406 J408 J410 J412 J414">
    <cfRule type="iconSet" priority="29178">
      <iconSet>
        <cfvo type="percent" val="0"/>
        <cfvo type="num" val="#REF!"/>
        <cfvo type="num" val="#REF!"/>
      </iconSet>
    </cfRule>
  </conditionalFormatting>
  <conditionalFormatting sqref="K398 K400 K402 K404 K406 K408 K410 K412 K414">
    <cfRule type="iconSet" priority="29187">
      <iconSet>
        <cfvo type="percent" val="0"/>
        <cfvo type="num" val="#REF!"/>
        <cfvo type="num" val="#REF!"/>
      </iconSet>
    </cfRule>
  </conditionalFormatting>
  <conditionalFormatting sqref="L398 L400 L402 L404 L406 L408 L410 L412 L414">
    <cfRule type="iconSet" priority="29196">
      <iconSet>
        <cfvo type="percent" val="0"/>
        <cfvo type="num" val="#REF!"/>
        <cfvo type="num" val="#REF!"/>
      </iconSet>
    </cfRule>
  </conditionalFormatting>
  <conditionalFormatting sqref="V398 V400 V402 V404 V406 V408 V410 V412 V414">
    <cfRule type="iconSet" priority="29205">
      <iconSet>
        <cfvo type="percent" val="0"/>
        <cfvo type="num" val="#REF!"/>
        <cfvo type="num" val="#REF!"/>
      </iconSet>
    </cfRule>
  </conditionalFormatting>
  <conditionalFormatting sqref="J416:J418">
    <cfRule type="iconSet" priority="29214">
      <iconSet>
        <cfvo type="percent" val="0"/>
        <cfvo type="num" val="#REF!"/>
        <cfvo type="num" val="#REF!"/>
      </iconSet>
    </cfRule>
  </conditionalFormatting>
  <conditionalFormatting sqref="K416:K418">
    <cfRule type="iconSet" priority="29215">
      <iconSet>
        <cfvo type="percent" val="0"/>
        <cfvo type="num" val="#REF!"/>
        <cfvo type="num" val="#REF!"/>
      </iconSet>
    </cfRule>
  </conditionalFormatting>
  <conditionalFormatting sqref="L416:L418">
    <cfRule type="iconSet" priority="29216">
      <iconSet>
        <cfvo type="percent" val="0"/>
        <cfvo type="num" val="#REF!"/>
        <cfvo type="num" val="#REF!"/>
      </iconSet>
    </cfRule>
  </conditionalFormatting>
  <conditionalFormatting sqref="V416:V418">
    <cfRule type="iconSet" priority="29217">
      <iconSet>
        <cfvo type="percent" val="0"/>
        <cfvo type="num" val="#REF!"/>
        <cfvo type="num" val="#REF!"/>
      </iconSet>
    </cfRule>
  </conditionalFormatting>
  <conditionalFormatting sqref="J436">
    <cfRule type="iconSet" priority="29218">
      <iconSet>
        <cfvo type="percent" val="0"/>
        <cfvo type="num" val="#REF!"/>
        <cfvo type="num" val="#REF!"/>
      </iconSet>
    </cfRule>
  </conditionalFormatting>
  <conditionalFormatting sqref="K436">
    <cfRule type="iconSet" priority="29219">
      <iconSet>
        <cfvo type="percent" val="0"/>
        <cfvo type="num" val="#REF!"/>
        <cfvo type="num" val="#REF!"/>
      </iconSet>
    </cfRule>
  </conditionalFormatting>
  <conditionalFormatting sqref="L436">
    <cfRule type="iconSet" priority="29220">
      <iconSet>
        <cfvo type="percent" val="0"/>
        <cfvo type="num" val="#REF!"/>
        <cfvo type="num" val="#REF!"/>
      </iconSet>
    </cfRule>
  </conditionalFormatting>
  <conditionalFormatting sqref="K439:K441">
    <cfRule type="iconSet" priority="29221">
      <iconSet>
        <cfvo type="percent" val="0"/>
        <cfvo type="num" val="#REF!"/>
        <cfvo type="num" val="#REF!"/>
      </iconSet>
    </cfRule>
  </conditionalFormatting>
  <conditionalFormatting sqref="V439:V441">
    <cfRule type="iconSet" priority="29222">
      <iconSet>
        <cfvo type="percent" val="0"/>
        <cfvo type="num" val="#REF!"/>
        <cfvo type="num" val="#REF!"/>
      </iconSet>
    </cfRule>
  </conditionalFormatting>
  <conditionalFormatting sqref="J439:J441">
    <cfRule type="iconSet" priority="29223">
      <iconSet>
        <cfvo type="percent" val="0"/>
        <cfvo type="num" val="#REF!"/>
        <cfvo type="num" val="#REF!"/>
      </iconSet>
    </cfRule>
  </conditionalFormatting>
  <conditionalFormatting sqref="L439:L441">
    <cfRule type="iconSet" priority="29225">
      <iconSet>
        <cfvo type="percent" val="0"/>
        <cfvo type="num" val="#REF!"/>
        <cfvo type="num" val="#REF!"/>
      </iconSet>
    </cfRule>
  </conditionalFormatting>
  <conditionalFormatting sqref="J440">
    <cfRule type="iconSet" priority="29226">
      <iconSet>
        <cfvo type="percent" val="0"/>
        <cfvo type="num" val="#REF!"/>
        <cfvo type="num" val="#REF!"/>
      </iconSet>
    </cfRule>
  </conditionalFormatting>
  <conditionalFormatting sqref="K440">
    <cfRule type="iconSet" priority="29227">
      <iconSet>
        <cfvo type="percent" val="0"/>
        <cfvo type="num" val="#REF!"/>
        <cfvo type="num" val="#REF!"/>
      </iconSet>
    </cfRule>
  </conditionalFormatting>
  <conditionalFormatting sqref="L440">
    <cfRule type="iconSet" priority="29228">
      <iconSet>
        <cfvo type="percent" val="0"/>
        <cfvo type="num" val="#REF!"/>
        <cfvo type="num" val="#REF!"/>
      </iconSet>
    </cfRule>
  </conditionalFormatting>
  <conditionalFormatting sqref="K348 K350:K391">
    <cfRule type="iconSet" priority="32879">
      <iconSet>
        <cfvo type="percent" val="0"/>
        <cfvo type="num" val="#REF!"/>
        <cfvo type="num" val="#REF!"/>
      </iconSet>
    </cfRule>
  </conditionalFormatting>
  <conditionalFormatting sqref="V380:V391">
    <cfRule type="iconSet" priority="32881">
      <iconSet>
        <cfvo type="percent" val="0"/>
        <cfvo type="num" val="#REF!"/>
        <cfvo type="num" val="#REF!"/>
      </iconSet>
    </cfRule>
  </conditionalFormatting>
  <conditionalFormatting sqref="J349 J351 J353:J359 J361 J363:J367 J380:J391">
    <cfRule type="iconSet" priority="32882">
      <iconSet>
        <cfvo type="percent" val="0"/>
        <cfvo type="num" val="#REF!"/>
        <cfvo type="num" val="#REF!"/>
      </iconSet>
    </cfRule>
  </conditionalFormatting>
  <conditionalFormatting sqref="K349 K351 K353:K359 K361 K363:K367 K380:K391">
    <cfRule type="iconSet" priority="32888">
      <iconSet>
        <cfvo type="percent" val="0"/>
        <cfvo type="num" val="#REF!"/>
        <cfvo type="num" val="#REF!"/>
      </iconSet>
    </cfRule>
  </conditionalFormatting>
  <conditionalFormatting sqref="L349 L351 L353:L359 L361 L363:L367 L380:L391">
    <cfRule type="iconSet" priority="32894">
      <iconSet>
        <cfvo type="percent" val="0"/>
        <cfvo type="num" val="#REF!"/>
        <cfvo type="num" val="#REF!"/>
      </iconSet>
    </cfRule>
  </conditionalFormatting>
  <conditionalFormatting sqref="J391">
    <cfRule type="iconSet" priority="32900">
      <iconSet>
        <cfvo type="percent" val="0"/>
        <cfvo type="num" val="#REF!"/>
        <cfvo type="num" val="#REF!"/>
      </iconSet>
    </cfRule>
  </conditionalFormatting>
  <conditionalFormatting sqref="K391">
    <cfRule type="iconSet" priority="32901">
      <iconSet>
        <cfvo type="percent" val="0"/>
        <cfvo type="num" val="#REF!"/>
        <cfvo type="num" val="#REF!"/>
      </iconSet>
    </cfRule>
  </conditionalFormatting>
  <conditionalFormatting sqref="L391">
    <cfRule type="iconSet" priority="32902">
      <iconSet>
        <cfvo type="percent" val="0"/>
        <cfvo type="num" val="#REF!"/>
        <cfvo type="num" val="#REF!"/>
      </iconSet>
    </cfRule>
  </conditionalFormatting>
  <conditionalFormatting sqref="J372 J374 J376 J378 J380:J391">
    <cfRule type="iconSet" priority="32903">
      <iconSet>
        <cfvo type="percent" val="0"/>
        <cfvo type="num" val="#REF!"/>
        <cfvo type="num" val="#REF!"/>
      </iconSet>
    </cfRule>
  </conditionalFormatting>
  <conditionalFormatting sqref="K372 K374 K376 K378 K380:K391">
    <cfRule type="iconSet" priority="32908">
      <iconSet>
        <cfvo type="percent" val="0"/>
        <cfvo type="num" val="#REF!"/>
        <cfvo type="num" val="#REF!"/>
      </iconSet>
    </cfRule>
  </conditionalFormatting>
  <conditionalFormatting sqref="L372 L374 L376 L378 L380:L391">
    <cfRule type="iconSet" priority="32913">
      <iconSet>
        <cfvo type="percent" val="0"/>
        <cfvo type="num" val="#REF!"/>
        <cfvo type="num" val="#REF!"/>
      </iconSet>
    </cfRule>
  </conditionalFormatting>
  <conditionalFormatting sqref="J374">
    <cfRule type="iconSet" priority="32918">
      <iconSet>
        <cfvo type="percent" val="0"/>
        <cfvo type="num" val="#REF!"/>
        <cfvo type="num" val="#REF!"/>
      </iconSet>
    </cfRule>
  </conditionalFormatting>
  <conditionalFormatting sqref="K374">
    <cfRule type="iconSet" priority="32919">
      <iconSet>
        <cfvo type="percent" val="0"/>
        <cfvo type="num" val="#REF!"/>
        <cfvo type="num" val="#REF!"/>
      </iconSet>
    </cfRule>
  </conditionalFormatting>
  <conditionalFormatting sqref="L374">
    <cfRule type="iconSet" priority="32920">
      <iconSet>
        <cfvo type="percent" val="0"/>
        <cfvo type="num" val="#REF!"/>
        <cfvo type="num" val="#REF!"/>
      </iconSet>
    </cfRule>
  </conditionalFormatting>
  <conditionalFormatting sqref="J351 J353:J359 J361 J363:J367">
    <cfRule type="iconSet" priority="32921">
      <iconSet>
        <cfvo type="percent" val="0"/>
        <cfvo type="num" val="#REF!"/>
        <cfvo type="num" val="#REF!"/>
      </iconSet>
    </cfRule>
  </conditionalFormatting>
  <conditionalFormatting sqref="K351 K353:K359 K361 K363:K367">
    <cfRule type="iconSet" priority="32925">
      <iconSet>
        <cfvo type="percent" val="0"/>
        <cfvo type="num" val="#REF!"/>
        <cfvo type="num" val="#REF!"/>
      </iconSet>
    </cfRule>
  </conditionalFormatting>
  <conditionalFormatting sqref="L351 L353:L359 L361 L363:L367">
    <cfRule type="iconSet" priority="32929">
      <iconSet>
        <cfvo type="percent" val="0"/>
        <cfvo type="num" val="#REF!"/>
        <cfvo type="num" val="#REF!"/>
      </iconSet>
    </cfRule>
  </conditionalFormatting>
  <conditionalFormatting sqref="V351 V353:V359 V361 V363:V367">
    <cfRule type="iconSet" priority="32933">
      <iconSet>
        <cfvo type="percent" val="0"/>
        <cfvo type="num" val="#REF!"/>
        <cfvo type="num" val="#REF!"/>
      </iconSet>
    </cfRule>
  </conditionalFormatting>
  <conditionalFormatting sqref="J348 J350 J352:J391">
    <cfRule type="iconSet" priority="32937">
      <iconSet>
        <cfvo type="percent" val="0"/>
        <cfvo type="num" val="#REF!"/>
        <cfvo type="num" val="#REF!"/>
      </iconSet>
    </cfRule>
  </conditionalFormatting>
  <conditionalFormatting sqref="K348 K350 K352:K391">
    <cfRule type="iconSet" priority="32940">
      <iconSet>
        <cfvo type="percent" val="0"/>
        <cfvo type="num" val="#REF!"/>
        <cfvo type="num" val="#REF!"/>
      </iconSet>
    </cfRule>
  </conditionalFormatting>
  <conditionalFormatting sqref="L348 L350 L352:L391">
    <cfRule type="iconSet" priority="32943">
      <iconSet>
        <cfvo type="percent" val="0"/>
        <cfvo type="num" val="#REF!"/>
        <cfvo type="num" val="#REF!"/>
      </iconSet>
    </cfRule>
  </conditionalFormatting>
  <conditionalFormatting sqref="J348 J350:J391">
    <cfRule type="iconSet" priority="32946">
      <iconSet>
        <cfvo type="percent" val="0"/>
        <cfvo type="num" val="#REF!"/>
        <cfvo type="num" val="#REF!"/>
      </iconSet>
    </cfRule>
  </conditionalFormatting>
  <conditionalFormatting sqref="L348 L350:L391">
    <cfRule type="iconSet" priority="32948">
      <iconSet>
        <cfvo type="percent" val="0"/>
        <cfvo type="num" val="#REF!"/>
        <cfvo type="num" val="#REF!"/>
      </iconSet>
    </cfRule>
  </conditionalFormatting>
  <conditionalFormatting sqref="V348:V391">
    <cfRule type="iconSet" priority="32950">
      <iconSet>
        <cfvo type="percent" val="0"/>
        <cfvo type="num" val="#REF!"/>
        <cfvo type="num" val="#REF!"/>
      </iconSet>
    </cfRule>
  </conditionalFormatting>
  <conditionalFormatting sqref="V348 V350:V391">
    <cfRule type="iconSet" priority="32951">
      <iconSet>
        <cfvo type="percent" val="0"/>
        <cfvo type="num" val="#REF!"/>
        <cfvo type="num" val="#REF!"/>
      </iconSet>
    </cfRule>
  </conditionalFormatting>
  <conditionalFormatting sqref="J351:J362 J368:J391">
    <cfRule type="iconSet" priority="32953">
      <iconSet>
        <cfvo type="percent" val="0"/>
        <cfvo type="num" val="#REF!"/>
        <cfvo type="num" val="#REF!"/>
      </iconSet>
    </cfRule>
  </conditionalFormatting>
  <conditionalFormatting sqref="K351:K362 K368:K391">
    <cfRule type="iconSet" priority="32955">
      <iconSet>
        <cfvo type="percent" val="0"/>
        <cfvo type="num" val="#REF!"/>
        <cfvo type="num" val="#REF!"/>
      </iconSet>
    </cfRule>
  </conditionalFormatting>
  <conditionalFormatting sqref="L351:L362 L368:L391">
    <cfRule type="iconSet" priority="32957">
      <iconSet>
        <cfvo type="percent" val="0"/>
        <cfvo type="num" val="#REF!"/>
        <cfvo type="num" val="#REF!"/>
      </iconSet>
    </cfRule>
  </conditionalFormatting>
  <conditionalFormatting sqref="J353:J359 J361">
    <cfRule type="iconSet" priority="32959">
      <iconSet>
        <cfvo type="percent" val="0"/>
        <cfvo type="num" val="#REF!"/>
        <cfvo type="num" val="#REF!"/>
      </iconSet>
    </cfRule>
  </conditionalFormatting>
  <conditionalFormatting sqref="K353:K359 K361">
    <cfRule type="iconSet" priority="32961">
      <iconSet>
        <cfvo type="percent" val="0"/>
        <cfvo type="num" val="#REF!"/>
        <cfvo type="num" val="#REF!"/>
      </iconSet>
    </cfRule>
  </conditionalFormatting>
  <conditionalFormatting sqref="L353:L359 L361">
    <cfRule type="iconSet" priority="32963">
      <iconSet>
        <cfvo type="percent" val="0"/>
        <cfvo type="num" val="#REF!"/>
        <cfvo type="num" val="#REF!"/>
      </iconSet>
    </cfRule>
  </conditionalFormatting>
  <conditionalFormatting sqref="J348">
    <cfRule type="iconSet" priority="32965">
      <iconSet>
        <cfvo type="percent" val="0"/>
        <cfvo type="num" val="#REF!"/>
        <cfvo type="num" val="#REF!"/>
      </iconSet>
    </cfRule>
  </conditionalFormatting>
  <conditionalFormatting sqref="K348">
    <cfRule type="iconSet" priority="32966">
      <iconSet>
        <cfvo type="percent" val="0"/>
        <cfvo type="num" val="#REF!"/>
        <cfvo type="num" val="#REF!"/>
      </iconSet>
    </cfRule>
  </conditionalFormatting>
  <conditionalFormatting sqref="L348">
    <cfRule type="iconSet" priority="32967">
      <iconSet>
        <cfvo type="percent" val="0"/>
        <cfvo type="num" val="#REF!"/>
        <cfvo type="num" val="#REF!"/>
      </iconSet>
    </cfRule>
  </conditionalFormatting>
  <conditionalFormatting sqref="J349">
    <cfRule type="iconSet" priority="32968">
      <iconSet>
        <cfvo type="percent" val="0"/>
        <cfvo type="num" val="#REF!"/>
        <cfvo type="num" val="#REF!"/>
      </iconSet>
    </cfRule>
  </conditionalFormatting>
  <conditionalFormatting sqref="K349">
    <cfRule type="iconSet" priority="32969">
      <iconSet>
        <cfvo type="percent" val="0"/>
        <cfvo type="num" val="#REF!"/>
        <cfvo type="num" val="#REF!"/>
      </iconSet>
    </cfRule>
  </conditionalFormatting>
  <conditionalFormatting sqref="L349">
    <cfRule type="iconSet" priority="32970">
      <iconSet>
        <cfvo type="percent" val="0"/>
        <cfvo type="num" val="#REF!"/>
        <cfvo type="num" val="#REF!"/>
      </iconSet>
    </cfRule>
  </conditionalFormatting>
  <conditionalFormatting sqref="V349">
    <cfRule type="iconSet" priority="32971">
      <iconSet>
        <cfvo type="percent" val="0"/>
        <cfvo type="num" val="#REF!"/>
        <cfvo type="num" val="#REF!"/>
      </iconSet>
    </cfRule>
  </conditionalFormatting>
  <conditionalFormatting sqref="J350 J352 J360 J362 J368:J371">
    <cfRule type="iconSet" priority="32972">
      <iconSet>
        <cfvo type="percent" val="0"/>
        <cfvo type="num" val="#REF!"/>
        <cfvo type="num" val="#REF!"/>
      </iconSet>
    </cfRule>
  </conditionalFormatting>
  <conditionalFormatting sqref="K350 K352 K360 K362 K368:K371">
    <cfRule type="iconSet" priority="32977">
      <iconSet>
        <cfvo type="percent" val="0"/>
        <cfvo type="num" val="#REF!"/>
        <cfvo type="num" val="#REF!"/>
      </iconSet>
    </cfRule>
  </conditionalFormatting>
  <conditionalFormatting sqref="L350 L352 L360 L362 L368:L371">
    <cfRule type="iconSet" priority="32982">
      <iconSet>
        <cfvo type="percent" val="0"/>
        <cfvo type="num" val="#REF!"/>
        <cfvo type="num" val="#REF!"/>
      </iconSet>
    </cfRule>
  </conditionalFormatting>
  <conditionalFormatting sqref="J351">
    <cfRule type="iconSet" priority="32987">
      <iconSet>
        <cfvo type="percent" val="0"/>
        <cfvo type="num" val="#REF!"/>
        <cfvo type="num" val="#REF!"/>
      </iconSet>
    </cfRule>
  </conditionalFormatting>
  <conditionalFormatting sqref="K351">
    <cfRule type="iconSet" priority="32988">
      <iconSet>
        <cfvo type="percent" val="0"/>
        <cfvo type="num" val="#REF!"/>
        <cfvo type="num" val="#REF!"/>
      </iconSet>
    </cfRule>
  </conditionalFormatting>
  <conditionalFormatting sqref="L351">
    <cfRule type="iconSet" priority="32989">
      <iconSet>
        <cfvo type="percent" val="0"/>
        <cfvo type="num" val="#REF!"/>
        <cfvo type="num" val="#REF!"/>
      </iconSet>
    </cfRule>
  </conditionalFormatting>
  <conditionalFormatting sqref="J364:J366">
    <cfRule type="iconSet" priority="32990">
      <iconSet>
        <cfvo type="percent" val="0"/>
        <cfvo type="num" val="#REF!"/>
        <cfvo type="num" val="#REF!"/>
      </iconSet>
    </cfRule>
  </conditionalFormatting>
  <conditionalFormatting sqref="K364:K366">
    <cfRule type="iconSet" priority="32991">
      <iconSet>
        <cfvo type="percent" val="0"/>
        <cfvo type="num" val="#REF!"/>
        <cfvo type="num" val="#REF!"/>
      </iconSet>
    </cfRule>
  </conditionalFormatting>
  <conditionalFormatting sqref="L364:L366">
    <cfRule type="iconSet" priority="32992">
      <iconSet>
        <cfvo type="percent" val="0"/>
        <cfvo type="num" val="#REF!"/>
        <cfvo type="num" val="#REF!"/>
      </iconSet>
    </cfRule>
  </conditionalFormatting>
  <conditionalFormatting sqref="J350 J352 J360 J362 J364:J366 J368:J371">
    <cfRule type="iconSet" priority="32993">
      <iconSet>
        <cfvo type="percent" val="0"/>
        <cfvo type="num" val="#REF!"/>
        <cfvo type="num" val="#REF!"/>
      </iconSet>
    </cfRule>
  </conditionalFormatting>
  <conditionalFormatting sqref="K350 K352 K360 K362 K364:K366 K368:K371">
    <cfRule type="iconSet" priority="32999">
      <iconSet>
        <cfvo type="percent" val="0"/>
        <cfvo type="num" val="#REF!"/>
        <cfvo type="num" val="#REF!"/>
      </iconSet>
    </cfRule>
  </conditionalFormatting>
  <conditionalFormatting sqref="L350 L352 L360 L362 L364:L366 L368:L371">
    <cfRule type="iconSet" priority="33005">
      <iconSet>
        <cfvo type="percent" val="0"/>
        <cfvo type="num" val="#REF!"/>
        <cfvo type="num" val="#REF!"/>
      </iconSet>
    </cfRule>
  </conditionalFormatting>
  <conditionalFormatting sqref="J351 J353:J359 J361 J363 J367">
    <cfRule type="iconSet" priority="33011">
      <iconSet>
        <cfvo type="percent" val="0"/>
        <cfvo type="num" val="#REF!"/>
        <cfvo type="num" val="#REF!"/>
      </iconSet>
    </cfRule>
  </conditionalFormatting>
  <conditionalFormatting sqref="K351 K353:K359 K361 K363 K367">
    <cfRule type="iconSet" priority="33016">
      <iconSet>
        <cfvo type="percent" val="0"/>
        <cfvo type="num" val="#REF!"/>
        <cfvo type="num" val="#REF!"/>
      </iconSet>
    </cfRule>
  </conditionalFormatting>
  <conditionalFormatting sqref="L351 L353:L359 L361 L363 L367">
    <cfRule type="iconSet" priority="33021">
      <iconSet>
        <cfvo type="percent" val="0"/>
        <cfvo type="num" val="#REF!"/>
        <cfvo type="num" val="#REF!"/>
      </iconSet>
    </cfRule>
  </conditionalFormatting>
  <conditionalFormatting sqref="V351 V353:V359 V361 V363 V367">
    <cfRule type="iconSet" priority="33026">
      <iconSet>
        <cfvo type="percent" val="0"/>
        <cfvo type="num" val="#REF!"/>
        <cfvo type="num" val="#REF!"/>
      </iconSet>
    </cfRule>
  </conditionalFormatting>
  <conditionalFormatting sqref="J350 J352 J354 J356 J358 J360 J362 J364:J366 J368:J371">
    <cfRule type="iconSet" priority="33031">
      <iconSet>
        <cfvo type="percent" val="0"/>
        <cfvo type="num" val="#REF!"/>
        <cfvo type="num" val="#REF!"/>
      </iconSet>
    </cfRule>
  </conditionalFormatting>
  <conditionalFormatting sqref="K350 K352 K354 K356 K358 K360 K362 K364:K366 K368:K371">
    <cfRule type="iconSet" priority="33040">
      <iconSet>
        <cfvo type="percent" val="0"/>
        <cfvo type="num" val="#REF!"/>
        <cfvo type="num" val="#REF!"/>
      </iconSet>
    </cfRule>
  </conditionalFormatting>
  <conditionalFormatting sqref="L350 L352 L354 L356 L358 L360 L362 L364:L366 L368:L371">
    <cfRule type="iconSet" priority="33049">
      <iconSet>
        <cfvo type="percent" val="0"/>
        <cfvo type="num" val="#REF!"/>
        <cfvo type="num" val="#REF!"/>
      </iconSet>
    </cfRule>
  </conditionalFormatting>
  <conditionalFormatting sqref="J351 J353 J355 J357 J359 J361 J363 J367">
    <cfRule type="iconSet" priority="33058">
      <iconSet>
        <cfvo type="percent" val="0"/>
        <cfvo type="num" val="#REF!"/>
        <cfvo type="num" val="#REF!"/>
      </iconSet>
    </cfRule>
  </conditionalFormatting>
  <conditionalFormatting sqref="K351 K353 K355 K357 K359 K361 K363 K367">
    <cfRule type="iconSet" priority="33066">
      <iconSet>
        <cfvo type="percent" val="0"/>
        <cfvo type="num" val="#REF!"/>
        <cfvo type="num" val="#REF!"/>
      </iconSet>
    </cfRule>
  </conditionalFormatting>
  <conditionalFormatting sqref="L351 L353 L355 L357 L359 L361 L363 L367">
    <cfRule type="iconSet" priority="33074">
      <iconSet>
        <cfvo type="percent" val="0"/>
        <cfvo type="num" val="#REF!"/>
        <cfvo type="num" val="#REF!"/>
      </iconSet>
    </cfRule>
  </conditionalFormatting>
  <conditionalFormatting sqref="V351 V353 V355 V357 V359 V361 V363 V367">
    <cfRule type="iconSet" priority="33082">
      <iconSet>
        <cfvo type="percent" val="0"/>
        <cfvo type="num" val="#REF!"/>
        <cfvo type="num" val="#REF!"/>
      </iconSet>
    </cfRule>
  </conditionalFormatting>
  <conditionalFormatting sqref="J350 J352 J354 J356 J358 J360 J362 J364 J366 J368:J371">
    <cfRule type="iconSet" priority="33090">
      <iconSet>
        <cfvo type="percent" val="0"/>
        <cfvo type="num" val="#REF!"/>
        <cfvo type="num" val="#REF!"/>
      </iconSet>
    </cfRule>
  </conditionalFormatting>
  <conditionalFormatting sqref="K350 K352 K354 K356 K358 K360 K362 K364 K366 K368:K371">
    <cfRule type="iconSet" priority="33100">
      <iconSet>
        <cfvo type="percent" val="0"/>
        <cfvo type="num" val="#REF!"/>
        <cfvo type="num" val="#REF!"/>
      </iconSet>
    </cfRule>
  </conditionalFormatting>
  <conditionalFormatting sqref="L350 L352 L354 L356 L358 L360 L362 L364 L366 L368:L371">
    <cfRule type="iconSet" priority="33110">
      <iconSet>
        <cfvo type="percent" val="0"/>
        <cfvo type="num" val="#REF!"/>
        <cfvo type="num" val="#REF!"/>
      </iconSet>
    </cfRule>
  </conditionalFormatting>
  <conditionalFormatting sqref="J351 J353 J355 J357 J359 J361 J363 J365 J367">
    <cfRule type="iconSet" priority="33120">
      <iconSet>
        <cfvo type="percent" val="0"/>
        <cfvo type="num" val="#REF!"/>
        <cfvo type="num" val="#REF!"/>
      </iconSet>
    </cfRule>
  </conditionalFormatting>
  <conditionalFormatting sqref="K351 K353 K355 K357 K359 K361 K363 K365 K367">
    <cfRule type="iconSet" priority="33129">
      <iconSet>
        <cfvo type="percent" val="0"/>
        <cfvo type="num" val="#REF!"/>
        <cfvo type="num" val="#REF!"/>
      </iconSet>
    </cfRule>
  </conditionalFormatting>
  <conditionalFormatting sqref="L351 L353 L355 L357 L359 L361 L363 L365 L367">
    <cfRule type="iconSet" priority="33138">
      <iconSet>
        <cfvo type="percent" val="0"/>
        <cfvo type="num" val="#REF!"/>
        <cfvo type="num" val="#REF!"/>
      </iconSet>
    </cfRule>
  </conditionalFormatting>
  <conditionalFormatting sqref="V351 V353 V355 V357 V359 V361 V363 V365 V367">
    <cfRule type="iconSet" priority="33147">
      <iconSet>
        <cfvo type="percent" val="0"/>
        <cfvo type="num" val="#REF!"/>
        <cfvo type="num" val="#REF!"/>
      </iconSet>
    </cfRule>
  </conditionalFormatting>
  <conditionalFormatting sqref="J369:J371">
    <cfRule type="iconSet" priority="33156">
      <iconSet>
        <cfvo type="percent" val="0"/>
        <cfvo type="num" val="#REF!"/>
        <cfvo type="num" val="#REF!"/>
      </iconSet>
    </cfRule>
  </conditionalFormatting>
  <conditionalFormatting sqref="K369:K371">
    <cfRule type="iconSet" priority="33157">
      <iconSet>
        <cfvo type="percent" val="0"/>
        <cfvo type="num" val="#REF!"/>
        <cfvo type="num" val="#REF!"/>
      </iconSet>
    </cfRule>
  </conditionalFormatting>
  <conditionalFormatting sqref="L369:L371">
    <cfRule type="iconSet" priority="33158">
      <iconSet>
        <cfvo type="percent" val="0"/>
        <cfvo type="num" val="#REF!"/>
        <cfvo type="num" val="#REF!"/>
      </iconSet>
    </cfRule>
  </conditionalFormatting>
  <conditionalFormatting sqref="V369:V371">
    <cfRule type="iconSet" priority="33159">
      <iconSet>
        <cfvo type="percent" val="0"/>
        <cfvo type="num" val="#REF!"/>
        <cfvo type="num" val="#REF!"/>
      </iconSet>
    </cfRule>
  </conditionalFormatting>
  <conditionalFormatting sqref="J389">
    <cfRule type="iconSet" priority="33160">
      <iconSet>
        <cfvo type="percent" val="0"/>
        <cfvo type="num" val="#REF!"/>
        <cfvo type="num" val="#REF!"/>
      </iconSet>
    </cfRule>
  </conditionalFormatting>
  <conditionalFormatting sqref="K389">
    <cfRule type="iconSet" priority="33161">
      <iconSet>
        <cfvo type="percent" val="0"/>
        <cfvo type="num" val="#REF!"/>
        <cfvo type="num" val="#REF!"/>
      </iconSet>
    </cfRule>
  </conditionalFormatting>
  <conditionalFormatting sqref="L389">
    <cfRule type="iconSet" priority="33162">
      <iconSet>
        <cfvo type="percent" val="0"/>
        <cfvo type="num" val="#REF!"/>
        <cfvo type="num" val="#REF!"/>
      </iconSet>
    </cfRule>
  </conditionalFormatting>
  <conditionalFormatting sqref="K392:K394">
    <cfRule type="iconSet" priority="33163">
      <iconSet>
        <cfvo type="percent" val="0"/>
        <cfvo type="num" val="#REF!"/>
        <cfvo type="num" val="#REF!"/>
      </iconSet>
    </cfRule>
  </conditionalFormatting>
  <conditionalFormatting sqref="V392:V394">
    <cfRule type="iconSet" priority="33164">
      <iconSet>
        <cfvo type="percent" val="0"/>
        <cfvo type="num" val="#REF!"/>
        <cfvo type="num" val="#REF!"/>
      </iconSet>
    </cfRule>
  </conditionalFormatting>
  <conditionalFormatting sqref="J392:J394">
    <cfRule type="iconSet" priority="33165">
      <iconSet>
        <cfvo type="percent" val="0"/>
        <cfvo type="num" val="#REF!"/>
        <cfvo type="num" val="#REF!"/>
      </iconSet>
    </cfRule>
  </conditionalFormatting>
  <conditionalFormatting sqref="L392:L394">
    <cfRule type="iconSet" priority="33167">
      <iconSet>
        <cfvo type="percent" val="0"/>
        <cfvo type="num" val="#REF!"/>
        <cfvo type="num" val="#REF!"/>
      </iconSet>
    </cfRule>
  </conditionalFormatting>
  <conditionalFormatting sqref="J393">
    <cfRule type="iconSet" priority="33168">
      <iconSet>
        <cfvo type="percent" val="0"/>
        <cfvo type="num" val="#REF!"/>
        <cfvo type="num" val="#REF!"/>
      </iconSet>
    </cfRule>
  </conditionalFormatting>
  <conditionalFormatting sqref="K393">
    <cfRule type="iconSet" priority="33169">
      <iconSet>
        <cfvo type="percent" val="0"/>
        <cfvo type="num" val="#REF!"/>
        <cfvo type="num" val="#REF!"/>
      </iconSet>
    </cfRule>
  </conditionalFormatting>
  <conditionalFormatting sqref="L393">
    <cfRule type="iconSet" priority="33170">
      <iconSet>
        <cfvo type="percent" val="0"/>
        <cfvo type="num" val="#REF!"/>
        <cfvo type="num" val="#REF!"/>
      </iconSet>
    </cfRule>
  </conditionalFormatting>
  <conditionalFormatting sqref="K302 K304 K306 K308 K310 K312 K314 K316 K318 K320 K322 K324 K326 K328 K330 K332 K334 K336 K338 K340 K342 K344 K346">
    <cfRule type="iconSet" priority="94">
      <iconSet>
        <cfvo type="percent" val="0"/>
        <cfvo type="num" val="#REF!"/>
        <cfvo type="num" val="#REF!"/>
      </iconSet>
    </cfRule>
  </conditionalFormatting>
  <conditionalFormatting sqref="J301 J303 J305 J307 J309 J311 J313 J315 J317 J319 J321 J323 J325 J327 J329 J331 J333 J335 J337 J339 J341 J343 J345 J347">
    <cfRule type="iconSet" priority="95">
      <iconSet>
        <cfvo type="percent" val="0"/>
        <cfvo type="num" val="#REF!"/>
        <cfvo type="num" val="#REF!"/>
      </iconSet>
    </cfRule>
  </conditionalFormatting>
  <conditionalFormatting sqref="K301 K303 K305 K307 K309 K311 K313 K315 K317 K319 K321 K323 K325 K327 K329 K331 K333 K335 K337 K339 K341 K343 K345 K347">
    <cfRule type="iconSet" priority="96">
      <iconSet>
        <cfvo type="percent" val="0"/>
        <cfvo type="num" val="#REF!"/>
        <cfvo type="num" val="#REF!"/>
      </iconSet>
    </cfRule>
  </conditionalFormatting>
  <conditionalFormatting sqref="L301 L303 L305 L307 L309 L311 L313 L315 L317 L319 L321 L323 L325 L327 L329 L331 L333 L335 L337 L339 L341 L343 L345 L347">
    <cfRule type="iconSet" priority="97">
      <iconSet>
        <cfvo type="percent" val="0"/>
        <cfvo type="num" val="#REF!"/>
        <cfvo type="num" val="#REF!"/>
      </iconSet>
    </cfRule>
  </conditionalFormatting>
  <conditionalFormatting sqref="J302 J304 J306 J308 J310 J312 J314 J316 J318 J320 J322 J324 J326 J328 J330 J332 J334 J336 J338 J340 J342 J344 J346">
    <cfRule type="iconSet" priority="98">
      <iconSet>
        <cfvo type="percent" val="0"/>
        <cfvo type="num" val="#REF!"/>
        <cfvo type="num" val="#REF!"/>
      </iconSet>
    </cfRule>
  </conditionalFormatting>
  <conditionalFormatting sqref="K302">
    <cfRule type="iconSet" priority="99">
      <iconSet>
        <cfvo type="percent" val="0"/>
        <cfvo type="num" val="#REF!"/>
        <cfvo type="num" val="#REF!"/>
      </iconSet>
    </cfRule>
  </conditionalFormatting>
  <conditionalFormatting sqref="L302 L304 L306 L308 L310 L312 L314 L316 L318 L320 L322 L324 L326 L328 L330 L332 L334 L336 L338 L340 L342 L344 L346">
    <cfRule type="iconSet" priority="100">
      <iconSet>
        <cfvo type="percent" val="0"/>
        <cfvo type="num" val="#REF!"/>
        <cfvo type="num" val="#REF!"/>
      </iconSet>
    </cfRule>
  </conditionalFormatting>
  <conditionalFormatting sqref="J302">
    <cfRule type="iconSet" priority="101">
      <iconSet>
        <cfvo type="percent" val="0"/>
        <cfvo type="num" val="#REF!"/>
        <cfvo type="num" val="#REF!"/>
      </iconSet>
    </cfRule>
  </conditionalFormatting>
  <conditionalFormatting sqref="L302">
    <cfRule type="iconSet" priority="102">
      <iconSet>
        <cfvo type="percent" val="0"/>
        <cfvo type="num" val="#REF!"/>
        <cfvo type="num" val="#REF!"/>
      </iconSet>
    </cfRule>
  </conditionalFormatting>
  <conditionalFormatting sqref="V301:V347">
    <cfRule type="iconSet" priority="103">
      <iconSet>
        <cfvo type="percent" val="0"/>
        <cfvo type="num" val="#REF!"/>
        <cfvo type="num" val="#REF!"/>
      </iconSet>
    </cfRule>
  </conditionalFormatting>
  <conditionalFormatting sqref="V302 V304 V306 V308 V310 V312 V314 V316 V318 V320 V322 V324 V326 V328 V330 V332 V334 V336 V338 V340 V342 V344 V346">
    <cfRule type="iconSet" priority="104">
      <iconSet>
        <cfvo type="percent" val="0"/>
        <cfvo type="num" val="#REF!"/>
        <cfvo type="num" val="#REF!"/>
      </iconSet>
    </cfRule>
  </conditionalFormatting>
  <conditionalFormatting sqref="J301">
    <cfRule type="iconSet" priority="105">
      <iconSet>
        <cfvo type="percent" val="0"/>
        <cfvo type="num" val="#REF!"/>
        <cfvo type="num" val="#REF!"/>
      </iconSet>
    </cfRule>
  </conditionalFormatting>
  <conditionalFormatting sqref="K301">
    <cfRule type="iconSet" priority="106">
      <iconSet>
        <cfvo type="percent" val="0"/>
        <cfvo type="num" val="#REF!"/>
        <cfvo type="num" val="#REF!"/>
      </iconSet>
    </cfRule>
  </conditionalFormatting>
  <conditionalFormatting sqref="L301">
    <cfRule type="iconSet" priority="107">
      <iconSet>
        <cfvo type="percent" val="0"/>
        <cfvo type="num" val="#REF!"/>
        <cfvo type="num" val="#REF!"/>
      </iconSet>
    </cfRule>
  </conditionalFormatting>
  <conditionalFormatting sqref="V301 V303 V305 V307 V309 V311 V313 V315 V317 V319 V321 V323 V325 V327 V329 V331 V333 V335 V337 V339 V341 V343 V345 V347">
    <cfRule type="iconSet" priority="108">
      <iconSet>
        <cfvo type="percent" val="0"/>
        <cfvo type="num" val="#REF!"/>
        <cfvo type="num" val="#REF!"/>
      </iconSet>
    </cfRule>
  </conditionalFormatting>
  <conditionalFormatting sqref="J302">
    <cfRule type="iconSet" priority="109">
      <iconSet>
        <cfvo type="percent" val="0"/>
        <cfvo type="num" val="#REF!"/>
        <cfvo type="num" val="#REF!"/>
      </iconSet>
    </cfRule>
  </conditionalFormatting>
  <conditionalFormatting sqref="K302">
    <cfRule type="iconSet" priority="110">
      <iconSet>
        <cfvo type="percent" val="0"/>
        <cfvo type="num" val="#REF!"/>
        <cfvo type="num" val="#REF!"/>
      </iconSet>
    </cfRule>
  </conditionalFormatting>
  <conditionalFormatting sqref="L302">
    <cfRule type="iconSet" priority="111">
      <iconSet>
        <cfvo type="percent" val="0"/>
        <cfvo type="num" val="#REF!"/>
        <cfvo type="num" val="#REF!"/>
      </iconSet>
    </cfRule>
  </conditionalFormatting>
  <conditionalFormatting sqref="J302">
    <cfRule type="iconSet" priority="112">
      <iconSet>
        <cfvo type="percent" val="0"/>
        <cfvo type="num" val="#REF!"/>
        <cfvo type="num" val="#REF!"/>
      </iconSet>
    </cfRule>
  </conditionalFormatting>
  <conditionalFormatting sqref="K302">
    <cfRule type="iconSet" priority="113">
      <iconSet>
        <cfvo type="percent" val="0"/>
        <cfvo type="num" val="#REF!"/>
        <cfvo type="num" val="#REF!"/>
      </iconSet>
    </cfRule>
  </conditionalFormatting>
  <conditionalFormatting sqref="L302">
    <cfRule type="iconSet" priority="114">
      <iconSet>
        <cfvo type="percent" val="0"/>
        <cfvo type="num" val="#REF!"/>
        <cfvo type="num" val="#REF!"/>
      </iconSet>
    </cfRule>
  </conditionalFormatting>
  <conditionalFormatting sqref="J302">
    <cfRule type="iconSet" priority="115">
      <iconSet>
        <cfvo type="percent" val="0"/>
        <cfvo type="num" val="#REF!"/>
        <cfvo type="num" val="#REF!"/>
      </iconSet>
    </cfRule>
  </conditionalFormatting>
  <conditionalFormatting sqref="K302">
    <cfRule type="iconSet" priority="116">
      <iconSet>
        <cfvo type="percent" val="0"/>
        <cfvo type="num" val="#REF!"/>
        <cfvo type="num" val="#REF!"/>
      </iconSet>
    </cfRule>
  </conditionalFormatting>
  <conditionalFormatting sqref="L302">
    <cfRule type="iconSet" priority="117">
      <iconSet>
        <cfvo type="percent" val="0"/>
        <cfvo type="num" val="#REF!"/>
        <cfvo type="num" val="#REF!"/>
      </iconSet>
    </cfRule>
  </conditionalFormatting>
  <conditionalFormatting sqref="J302">
    <cfRule type="iconSet" priority="118">
      <iconSet>
        <cfvo type="percent" val="0"/>
        <cfvo type="num" val="#REF!"/>
        <cfvo type="num" val="#REF!"/>
      </iconSet>
    </cfRule>
  </conditionalFormatting>
  <conditionalFormatting sqref="K302">
    <cfRule type="iconSet" priority="119">
      <iconSet>
        <cfvo type="percent" val="0"/>
        <cfvo type="num" val="#REF!"/>
        <cfvo type="num" val="#REF!"/>
      </iconSet>
    </cfRule>
  </conditionalFormatting>
  <conditionalFormatting sqref="L302">
    <cfRule type="iconSet" priority="120">
      <iconSet>
        <cfvo type="percent" val="0"/>
        <cfvo type="num" val="#REF!"/>
        <cfvo type="num" val="#REF!"/>
      </iconSet>
    </cfRule>
  </conditionalFormatting>
  <conditionalFormatting sqref="K254 K256 K258 K260 K262 K264 K266 K268 K270 K272 K274 K276 K278 K280 K282 K284 K286 K288 K290 K292 K294 K296 K298 K300">
    <cfRule type="iconSet" priority="37364">
      <iconSet>
        <cfvo type="percent" val="0"/>
        <cfvo type="num" val="#REF!"/>
        <cfvo type="num" val="#REF!"/>
      </iconSet>
    </cfRule>
  </conditionalFormatting>
  <conditionalFormatting sqref="J255 J257 J259 J261 J263 J265 J267 J269 J271 J273 J275 J277 J279 J281 J283 J285 J287 J289 J291 J293 J295 J297 J299">
    <cfRule type="iconSet" priority="37388">
      <iconSet>
        <cfvo type="percent" val="0"/>
        <cfvo type="num" val="#REF!"/>
        <cfvo type="num" val="#REF!"/>
      </iconSet>
    </cfRule>
  </conditionalFormatting>
  <conditionalFormatting sqref="K255 K257 K259 K261 K263 K265 K267 K269 K271 K273 K275 K277 K279 K281 K283 K285 K287 K289 K291 K293 K295 K297 K299">
    <cfRule type="iconSet" priority="37411">
      <iconSet>
        <cfvo type="percent" val="0"/>
        <cfvo type="num" val="#REF!"/>
        <cfvo type="num" val="#REF!"/>
      </iconSet>
    </cfRule>
  </conditionalFormatting>
  <conditionalFormatting sqref="L255 L257 L259 L261 L263 L265 L267 L269 L271 L273 L275 L277 L279 L281 L283 L285 L287 L289 L291 L293 L295 L297 L299">
    <cfRule type="iconSet" priority="37434">
      <iconSet>
        <cfvo type="percent" val="0"/>
        <cfvo type="num" val="#REF!"/>
        <cfvo type="num" val="#REF!"/>
      </iconSet>
    </cfRule>
  </conditionalFormatting>
  <conditionalFormatting sqref="J254 J256 J258 J260 J262 J264 J266 J268 J270 J272 J274 J276 J278 J280 J282 J284 J286 J288 J290 J292 J294 J296 J298 J300">
    <cfRule type="iconSet" priority="37457">
      <iconSet>
        <cfvo type="percent" val="0"/>
        <cfvo type="num" val="#REF!"/>
        <cfvo type="num" val="#REF!"/>
      </iconSet>
    </cfRule>
  </conditionalFormatting>
  <conditionalFormatting sqref="L254 L256 L258 L260 L262 L264 L266 L268 L270 L272 L274 L276 L278 L280 L282 L284 L286 L288 L290 L292 L294 L296 L298 L300">
    <cfRule type="iconSet" priority="37505">
      <iconSet>
        <cfvo type="percent" val="0"/>
        <cfvo type="num" val="#REF!"/>
        <cfvo type="num" val="#REF!"/>
      </iconSet>
    </cfRule>
  </conditionalFormatting>
  <conditionalFormatting sqref="V254:V300">
    <cfRule type="iconSet" priority="37577">
      <iconSet>
        <cfvo type="percent" val="0"/>
        <cfvo type="num" val="#REF!"/>
        <cfvo type="num" val="#REF!"/>
      </iconSet>
    </cfRule>
  </conditionalFormatting>
  <conditionalFormatting sqref="V254 V256 V258 V260 V262 V264 V266 V268 V270 V272 V274 V276 V278 V280 V282 V284 V286 V288 V290 V292 V294 V296 V298 V300">
    <cfRule type="iconSet" priority="37578">
      <iconSet>
        <cfvo type="percent" val="0"/>
        <cfvo type="num" val="#REF!"/>
        <cfvo type="num" val="#REF!"/>
      </iconSet>
    </cfRule>
  </conditionalFormatting>
  <conditionalFormatting sqref="V255 V257 V259 V261 V263 V265 V267 V269 V271 V273 V275 V277 V279 V281 V283 V285 V287 V289 V291 V293 V295 V297 V299">
    <cfRule type="iconSet" priority="37602">
      <iconSet>
        <cfvo type="percent" val="0"/>
        <cfvo type="num" val="#REF!"/>
        <cfvo type="num" val="#REF!"/>
      </iconSet>
    </cfRule>
  </conditionalFormatting>
  <conditionalFormatting sqref="L254">
    <cfRule type="iconSet" priority="37817">
      <iconSet>
        <cfvo type="percent" val="0"/>
        <cfvo type="num" val="#REF!"/>
        <cfvo type="num" val="#REF!"/>
      </iconSet>
    </cfRule>
  </conditionalFormatting>
  <conditionalFormatting sqref="J254">
    <cfRule type="iconSet" priority="37841">
      <iconSet>
        <cfvo type="percent" val="0"/>
        <cfvo type="num" val="#REF!"/>
        <cfvo type="num" val="#REF!"/>
      </iconSet>
    </cfRule>
  </conditionalFormatting>
  <conditionalFormatting sqref="K254">
    <cfRule type="iconSet" priority="37865">
      <iconSet>
        <cfvo type="percent" val="0"/>
        <cfvo type="num" val="#REF!"/>
        <cfvo type="num" val="#REF!"/>
      </iconSet>
    </cfRule>
  </conditionalFormatting>
  <conditionalFormatting sqref="K208 K210 K212 K214 K216 K218 K220 K222 K224 K226 K228 K230 K232 K234 K236 K238 K240 K242 K244 K246 K248 K250 K252">
    <cfRule type="iconSet" priority="58">
      <iconSet>
        <cfvo type="percent" val="0"/>
        <cfvo type="num" val="#REF!"/>
        <cfvo type="num" val="#REF!"/>
      </iconSet>
    </cfRule>
  </conditionalFormatting>
  <conditionalFormatting sqref="J209 J211 J213 J215 J217 J219 J221 J223 J225 J227 J229 J231 J233 J235 J237 J239 J241 J243 J245 J247 J249 J251 J253">
    <cfRule type="iconSet" priority="59">
      <iconSet>
        <cfvo type="percent" val="0"/>
        <cfvo type="num" val="#REF!"/>
        <cfvo type="num" val="#REF!"/>
      </iconSet>
    </cfRule>
  </conditionalFormatting>
  <conditionalFormatting sqref="K209 K211 K213 K215 K217 K219 K221 K223 K225 K227 K229 K231 K233 K235 K237 K239 K241 K243 K245 K247 K249 K251 K253">
    <cfRule type="iconSet" priority="60">
      <iconSet>
        <cfvo type="percent" val="0"/>
        <cfvo type="num" val="#REF!"/>
        <cfvo type="num" val="#REF!"/>
      </iconSet>
    </cfRule>
  </conditionalFormatting>
  <conditionalFormatting sqref="L209 L211 L213 L215 L217 L219 L221 L223 L225 L227 L229 L231 L233 L235 L237 L239 L241 L243 L245 L247 L249 L251 L253">
    <cfRule type="iconSet" priority="61">
      <iconSet>
        <cfvo type="percent" val="0"/>
        <cfvo type="num" val="#REF!"/>
        <cfvo type="num" val="#REF!"/>
      </iconSet>
    </cfRule>
  </conditionalFormatting>
  <conditionalFormatting sqref="J208 J210 J212 J214 J216 J218 J220 J222 J224 J226 J228 J230 J232 J234 J236 J238 J240 J242 J244 J246 J248 J250 J252">
    <cfRule type="iconSet" priority="62">
      <iconSet>
        <cfvo type="percent" val="0"/>
        <cfvo type="num" val="#REF!"/>
        <cfvo type="num" val="#REF!"/>
      </iconSet>
    </cfRule>
  </conditionalFormatting>
  <conditionalFormatting sqref="L208 L210 L212 L214 L216 L218 L220 L222 L224 L226 L228 L230 L232 L234 L236 L238 L240 L242 L244 L246 L248 L250 L252">
    <cfRule type="iconSet" priority="63">
      <iconSet>
        <cfvo type="percent" val="0"/>
        <cfvo type="num" val="#REF!"/>
        <cfvo type="num" val="#REF!"/>
      </iconSet>
    </cfRule>
  </conditionalFormatting>
  <conditionalFormatting sqref="V208:V253">
    <cfRule type="iconSet" priority="64">
      <iconSet>
        <cfvo type="percent" val="0"/>
        <cfvo type="num" val="#REF!"/>
        <cfvo type="num" val="#REF!"/>
      </iconSet>
    </cfRule>
  </conditionalFormatting>
  <conditionalFormatting sqref="V208 V210 V212 V214 V216 V218 V220 V222 V224 V226 V228 V230 V232 V234 V236 V238 V240 V242 V244 V246 V248 V250 V252">
    <cfRule type="iconSet" priority="65">
      <iconSet>
        <cfvo type="percent" val="0"/>
        <cfvo type="num" val="#REF!"/>
        <cfvo type="num" val="#REF!"/>
      </iconSet>
    </cfRule>
  </conditionalFormatting>
  <conditionalFormatting sqref="V209 V211 V213 V215 V217 V219 V221 V223 V225 V227 V229 V231 V233 V235 V237 V239 V241 V243 V245 V247 V249 V251 V253">
    <cfRule type="iconSet" priority="66">
      <iconSet>
        <cfvo type="percent" val="0"/>
        <cfvo type="num" val="#REF!"/>
        <cfvo type="num" val="#REF!"/>
      </iconSet>
    </cfRule>
  </conditionalFormatting>
  <conditionalFormatting sqref="L208">
    <cfRule type="iconSet" priority="67">
      <iconSet>
        <cfvo type="percent" val="0"/>
        <cfvo type="num" val="#REF!"/>
        <cfvo type="num" val="#REF!"/>
      </iconSet>
    </cfRule>
  </conditionalFormatting>
  <conditionalFormatting sqref="J208">
    <cfRule type="iconSet" priority="68">
      <iconSet>
        <cfvo type="percent" val="0"/>
        <cfvo type="num" val="#REF!"/>
        <cfvo type="num" val="#REF!"/>
      </iconSet>
    </cfRule>
  </conditionalFormatting>
  <conditionalFormatting sqref="K208">
    <cfRule type="iconSet" priority="69">
      <iconSet>
        <cfvo type="percent" val="0"/>
        <cfvo type="num" val="#REF!"/>
        <cfvo type="num" val="#REF!"/>
      </iconSet>
    </cfRule>
  </conditionalFormatting>
  <conditionalFormatting sqref="K157 K159 K161 K163 K165 K167 K169 K171 K173 K175 K177 K179 K181 K183 K185 K187 K189 K191 K193 K195 K197 K199 K201 K203 K205 K207">
    <cfRule type="iconSet" priority="43196">
      <iconSet>
        <cfvo type="percent" val="0"/>
        <cfvo type="num" val="#REF!"/>
        <cfvo type="num" val="#REF!"/>
      </iconSet>
    </cfRule>
  </conditionalFormatting>
  <conditionalFormatting sqref="J158 J160 J162 J164 J166 J168 J170 J172 J174 J176 J178 J180 J182 J184 J186 J188 J190 J192 J194 J196 J198 J200 J202 J204 J206">
    <cfRule type="iconSet" priority="43222">
      <iconSet>
        <cfvo type="percent" val="0"/>
        <cfvo type="num" val="#REF!"/>
        <cfvo type="num" val="#REF!"/>
      </iconSet>
    </cfRule>
  </conditionalFormatting>
  <conditionalFormatting sqref="K158 K160 K162 K164 K166 K168 K170 K172 K174 K176 K178 K180 K182 K184 K186 K188 K190 K192 K194 K196 K198 K200 K202 K204 K206">
    <cfRule type="iconSet" priority="43247">
      <iconSet>
        <cfvo type="percent" val="0"/>
        <cfvo type="num" val="#REF!"/>
        <cfvo type="num" val="#REF!"/>
      </iconSet>
    </cfRule>
  </conditionalFormatting>
  <conditionalFormatting sqref="L158 L160 L162 L164 L166 L168 L170 L172 L174 L176 L178 L180 L182 L184 L186 L188 L190 L192 L194 L196 L198 L200 L202 L204 L206">
    <cfRule type="iconSet" priority="43272">
      <iconSet>
        <cfvo type="percent" val="0"/>
        <cfvo type="num" val="#REF!"/>
        <cfvo type="num" val="#REF!"/>
      </iconSet>
    </cfRule>
  </conditionalFormatting>
  <conditionalFormatting sqref="J157 J159 J161 J163 J165 J167 J169 J171 J173 J175 J177 J179 J181 J183 J185 J187 J189 J191 J193 J195 J197 J199 J201 J203 J205 J207">
    <cfRule type="iconSet" priority="43297">
      <iconSet>
        <cfvo type="percent" val="0"/>
        <cfvo type="num" val="#REF!"/>
        <cfvo type="num" val="#REF!"/>
      </iconSet>
    </cfRule>
  </conditionalFormatting>
  <conditionalFormatting sqref="L157 L159 L161 L163 L165 L167 L169 L171 L173 L175 L177 L179 L181 L183 L185 L187 L189 L191 L193 L195 L197 L199 L201 L203 L205 L207">
    <cfRule type="iconSet" priority="43323">
      <iconSet>
        <cfvo type="percent" val="0"/>
        <cfvo type="num" val="#REF!"/>
        <cfvo type="num" val="#REF!"/>
      </iconSet>
    </cfRule>
  </conditionalFormatting>
  <conditionalFormatting sqref="V157:V207">
    <cfRule type="iconSet" priority="43349">
      <iconSet>
        <cfvo type="percent" val="0"/>
        <cfvo type="num" val="#REF!"/>
        <cfvo type="num" val="#REF!"/>
      </iconSet>
    </cfRule>
  </conditionalFormatting>
  <conditionalFormatting sqref="V157 V159 V161 V163 V165 V167 V169 V171 V173 V175 V177 V179 V181 V183 V185 V187 V189 V191 V193 V195 V197 V199 V201 V203 V205 V207">
    <cfRule type="iconSet" priority="43350">
      <iconSet>
        <cfvo type="percent" val="0"/>
        <cfvo type="num" val="#REF!"/>
        <cfvo type="num" val="#REF!"/>
      </iconSet>
    </cfRule>
  </conditionalFormatting>
  <conditionalFormatting sqref="V158 V160 V162 V164 V166 V168 V170 V172 V174 V176 V178 V180 V182 V184 V186 V188 V190 V192 V194 V196 V198 V200 V202 V204 V206">
    <cfRule type="iconSet" priority="43376">
      <iconSet>
        <cfvo type="percent" val="0"/>
        <cfvo type="num" val="#REF!"/>
        <cfvo type="num" val="#REF!"/>
      </iconSet>
    </cfRule>
  </conditionalFormatting>
  <conditionalFormatting sqref="L157">
    <cfRule type="iconSet" priority="43401">
      <iconSet>
        <cfvo type="percent" val="0"/>
        <cfvo type="num" val="#REF!"/>
        <cfvo type="num" val="#REF!"/>
      </iconSet>
    </cfRule>
  </conditionalFormatting>
  <conditionalFormatting sqref="J157">
    <cfRule type="iconSet" priority="43427">
      <iconSet>
        <cfvo type="percent" val="0"/>
        <cfvo type="num" val="#REF!"/>
        <cfvo type="num" val="#REF!"/>
      </iconSet>
    </cfRule>
  </conditionalFormatting>
  <conditionalFormatting sqref="K157">
    <cfRule type="iconSet" priority="43453">
      <iconSet>
        <cfvo type="percent" val="0"/>
        <cfvo type="num" val="#REF!"/>
        <cfvo type="num" val="#REF!"/>
      </iconSet>
    </cfRule>
  </conditionalFormatting>
  <conditionalFormatting sqref="K107 K109 K111 K113 K115 K117 K119 K121 K123 K125 K127 K129 K131 K133 K135 K137 K139 K141 K143 K145 K147 K149 K151 K153 K155">
    <cfRule type="iconSet" priority="26">
      <iconSet>
        <cfvo type="percent" val="0"/>
        <cfvo type="num" val="#REF!"/>
        <cfvo type="num" val="#REF!"/>
      </iconSet>
    </cfRule>
  </conditionalFormatting>
  <conditionalFormatting sqref="J108 J110 J112 J114 J116 J118 J120 J122 J124 J126 J128 J130 J132 J134 J136 J138 J140 J142 J144 J146 J148 J150 J152 J154 J156">
    <cfRule type="iconSet" priority="27">
      <iconSet>
        <cfvo type="percent" val="0"/>
        <cfvo type="num" val="#REF!"/>
        <cfvo type="num" val="#REF!"/>
      </iconSet>
    </cfRule>
  </conditionalFormatting>
  <conditionalFormatting sqref="K108 K110 K112 K114 K116 K118 K120 K122 K124 K126 K128 K130 K132 K134 K136 K138 K140 K142 K144 K146 K148 K150 K152 K154 K156">
    <cfRule type="iconSet" priority="28">
      <iconSet>
        <cfvo type="percent" val="0"/>
        <cfvo type="num" val="#REF!"/>
        <cfvo type="num" val="#REF!"/>
      </iconSet>
    </cfRule>
  </conditionalFormatting>
  <conditionalFormatting sqref="L108 L110 L112 L114 L116 L118 L120 L122 L124 L126 L128 L130 L132 L134 L136 L138 L140 L142 L144 L146 L148 L150 L152 L154 L156">
    <cfRule type="iconSet" priority="29">
      <iconSet>
        <cfvo type="percent" val="0"/>
        <cfvo type="num" val="#REF!"/>
        <cfvo type="num" val="#REF!"/>
      </iconSet>
    </cfRule>
  </conditionalFormatting>
  <conditionalFormatting sqref="J107 J109 J111 J113 J115 J117 J119 J121 J123 J125 J127 J129 J131 J133 J135 J137 J139 J141 J143 J145 J147 J149 J151 J153 J155">
    <cfRule type="iconSet" priority="30">
      <iconSet>
        <cfvo type="percent" val="0"/>
        <cfvo type="num" val="#REF!"/>
        <cfvo type="num" val="#REF!"/>
      </iconSet>
    </cfRule>
  </conditionalFormatting>
  <conditionalFormatting sqref="L107 L109 L111 L113 L115 L117 L119 L121 L123 L125 L127 L129 L131 L133 L135 L137 L139 L141 L143 L145 L147 L149 L151 L153 L155">
    <cfRule type="iconSet" priority="31">
      <iconSet>
        <cfvo type="percent" val="0"/>
        <cfvo type="num" val="#REF!"/>
        <cfvo type="num" val="#REF!"/>
      </iconSet>
    </cfRule>
  </conditionalFormatting>
  <conditionalFormatting sqref="V107:V156">
    <cfRule type="iconSet" priority="32">
      <iconSet>
        <cfvo type="percent" val="0"/>
        <cfvo type="num" val="#REF!"/>
        <cfvo type="num" val="#REF!"/>
      </iconSet>
    </cfRule>
  </conditionalFormatting>
  <conditionalFormatting sqref="V107 V109 V111 V113 V115 V117 V119 V121 V123 V125 V127 V129 V131 V133 V135 V137 V139 V141 V143 V145 V147 V149 V151 V153 V155">
    <cfRule type="iconSet" priority="33">
      <iconSet>
        <cfvo type="percent" val="0"/>
        <cfvo type="num" val="#REF!"/>
        <cfvo type="num" val="#REF!"/>
      </iconSet>
    </cfRule>
  </conditionalFormatting>
  <conditionalFormatting sqref="V108 V110 V112 V114 V116 V118 V120 V122 V124 V126 V128 V130 V132 V134 V136 V138 V140 V142 V144 V146 V148 V150 V152 V154 V156">
    <cfRule type="iconSet" priority="34">
      <iconSet>
        <cfvo type="percent" val="0"/>
        <cfvo type="num" val="#REF!"/>
        <cfvo type="num" val="#REF!"/>
      </iconSet>
    </cfRule>
  </conditionalFormatting>
  <conditionalFormatting sqref="L107">
    <cfRule type="iconSet" priority="35">
      <iconSet>
        <cfvo type="percent" val="0"/>
        <cfvo type="num" val="#REF!"/>
        <cfvo type="num" val="#REF!"/>
      </iconSet>
    </cfRule>
  </conditionalFormatting>
  <conditionalFormatting sqref="J107">
    <cfRule type="iconSet" priority="36">
      <iconSet>
        <cfvo type="percent" val="0"/>
        <cfvo type="num" val="#REF!"/>
        <cfvo type="num" val="#REF!"/>
      </iconSet>
    </cfRule>
  </conditionalFormatting>
  <conditionalFormatting sqref="K107">
    <cfRule type="iconSet" priority="37">
      <iconSet>
        <cfvo type="percent" val="0"/>
        <cfvo type="num" val="#REF!"/>
        <cfvo type="num" val="#REF!"/>
      </iconSet>
    </cfRule>
  </conditionalFormatting>
  <conditionalFormatting sqref="K58 K60 K62 K64 K66 K68 K70 K72 K74 K76 K78 K80 K82 K84 K86 K88 K90 K92 K94 K96 K98 K100 K102 K104 K106">
    <cfRule type="iconSet" priority="49136">
      <iconSet>
        <cfvo type="percent" val="0"/>
        <cfvo type="num" val="#REF!"/>
        <cfvo type="num" val="#REF!"/>
      </iconSet>
    </cfRule>
  </conditionalFormatting>
  <conditionalFormatting sqref="J59 J61 J63 J65 J67 J69 J71 J73 J75 J77 J79 J81 J83 J85 J87 J89 J91 J93 J95 J97 J99 J101 J103 J105">
    <cfRule type="iconSet" priority="49161">
      <iconSet>
        <cfvo type="percent" val="0"/>
        <cfvo type="num" val="#REF!"/>
        <cfvo type="num" val="#REF!"/>
      </iconSet>
    </cfRule>
  </conditionalFormatting>
  <conditionalFormatting sqref="K59 K61 K63 K65 K67 K69 K71 K73 K75 K77 K79 K81 K83 K85 K87 K89 K91 K93 K95 K97 K99 K101 K103 K105">
    <cfRule type="iconSet" priority="49185">
      <iconSet>
        <cfvo type="percent" val="0"/>
        <cfvo type="num" val="#REF!"/>
        <cfvo type="num" val="#REF!"/>
      </iconSet>
    </cfRule>
  </conditionalFormatting>
  <conditionalFormatting sqref="L59 L61 L63 L65 L67 L69 L71 L73 L75 L77 L79 L81 L83 L85 L87 L89 L91 L93 L95 L97 L99 L101 L103 L105">
    <cfRule type="iconSet" priority="49209">
      <iconSet>
        <cfvo type="percent" val="0"/>
        <cfvo type="num" val="#REF!"/>
        <cfvo type="num" val="#REF!"/>
      </iconSet>
    </cfRule>
  </conditionalFormatting>
  <conditionalFormatting sqref="J58 J60 J62 J64 J66 J68 J70 J72 J74 J76 J78 J80 J82 J84 J86 J88 J90 J92 J94 J96 J98 J100 J102 J104 J106">
    <cfRule type="iconSet" priority="49233">
      <iconSet>
        <cfvo type="percent" val="0"/>
        <cfvo type="num" val="#REF!"/>
        <cfvo type="num" val="#REF!"/>
      </iconSet>
    </cfRule>
  </conditionalFormatting>
  <conditionalFormatting sqref="L58 L60 L62 L64 L66 L68 L70 L72 L74 L76 L78 L80 L82 L84 L86 L88 L90 L92 L94 L96 L98 L100 L102 L104 L106">
    <cfRule type="iconSet" priority="49258">
      <iconSet>
        <cfvo type="percent" val="0"/>
        <cfvo type="num" val="#REF!"/>
        <cfvo type="num" val="#REF!"/>
      </iconSet>
    </cfRule>
  </conditionalFormatting>
  <conditionalFormatting sqref="V58:V106">
    <cfRule type="iconSet" priority="49283">
      <iconSet>
        <cfvo type="percent" val="0"/>
        <cfvo type="num" val="#REF!"/>
        <cfvo type="num" val="#REF!"/>
      </iconSet>
    </cfRule>
  </conditionalFormatting>
  <conditionalFormatting sqref="V58 V60 V62 V64 V66 V68 V70 V72 V74 V76 V78 V80 V82 V84 V86 V88 V90 V92 V94 V96 V98 V100 V102 V104 V106">
    <cfRule type="iconSet" priority="49284">
      <iconSet>
        <cfvo type="percent" val="0"/>
        <cfvo type="num" val="#REF!"/>
        <cfvo type="num" val="#REF!"/>
      </iconSet>
    </cfRule>
  </conditionalFormatting>
  <conditionalFormatting sqref="V59 V61 V63 V65 V67 V69 V71 V73 V75 V77 V79 V81 V83 V85 V87 V89 V91 V93 V95 V97 V99 V101 V103 V105">
    <cfRule type="iconSet" priority="49309">
      <iconSet>
        <cfvo type="percent" val="0"/>
        <cfvo type="num" val="#REF!"/>
        <cfvo type="num" val="#REF!"/>
      </iconSet>
    </cfRule>
  </conditionalFormatting>
  <conditionalFormatting sqref="L58 L60 L62 L64 L66 L68 L70 L72 L74 L76 L78 L80 L82 L84 L86 L88 L90 L92 L94 L96 L98 L100 L102 L104 L106">
    <cfRule type="iconSet" priority="49333">
      <iconSet>
        <cfvo type="percent" val="0"/>
        <cfvo type="num" val="#REF!"/>
        <cfvo type="num" val="#REF!"/>
      </iconSet>
    </cfRule>
  </conditionalFormatting>
  <conditionalFormatting sqref="J58 J60 J62 J64 J66 J68 J70 J72 J74 J76 J78 J80 J82 J84 J86 J88 J90 J92 J94 J96 J98 J100 J102 J104 J106">
    <cfRule type="iconSet" priority="49358">
      <iconSet>
        <cfvo type="percent" val="0"/>
        <cfvo type="num" val="#REF!"/>
        <cfvo type="num" val="#REF!"/>
      </iconSet>
    </cfRule>
  </conditionalFormatting>
  <conditionalFormatting sqref="K58 K60 K62 K64 K66 K68 K70 K72 K74 K76 K78 K80 K82 K84 K86 K88 K90 K92 K94 K96 K98 K100 K102 K104 K106">
    <cfRule type="iconSet" priority="49383">
      <iconSet>
        <cfvo type="percent" val="0"/>
        <cfvo type="num" val="#REF!"/>
        <cfvo type="num" val="#REF!"/>
      </iconSet>
    </cfRule>
  </conditionalFormatting>
  <conditionalFormatting sqref="K8 K10 K12 K14 K16 K18 K20 K22 K24 K26 K28 K30 K32 K34 K36 K38 K40 K42 K44 K46 K48 K50 K52 K54 K56">
    <cfRule type="iconSet" priority="6">
      <iconSet>
        <cfvo type="percent" val="0"/>
        <cfvo type="num" val="#REF!"/>
        <cfvo type="num" val="#REF!"/>
      </iconSet>
    </cfRule>
  </conditionalFormatting>
  <conditionalFormatting sqref="J8 J10 J12 J14 J16 J18 J20 J22 J24 J26 J28 J30 J32 J34 J36 J38 J40 J42 J44 J46 J48 J50 J52 J54 J56">
    <cfRule type="iconSet" priority="7">
      <iconSet>
        <cfvo type="percent" val="0"/>
        <cfvo type="num" val="#REF!"/>
        <cfvo type="num" val="#REF!"/>
      </iconSet>
    </cfRule>
  </conditionalFormatting>
  <conditionalFormatting sqref="L8 L10 L12 L14 L16 L18 L20 L22 L24 L26 L28 L30 L32 L34 L36 L38 L40 L42 L44 L46 L48 L50 L52 L54 L56">
    <cfRule type="iconSet" priority="8">
      <iconSet>
        <cfvo type="percent" val="0"/>
        <cfvo type="num" val="#REF!"/>
        <cfvo type="num" val="#REF!"/>
      </iconSet>
    </cfRule>
  </conditionalFormatting>
  <conditionalFormatting sqref="V8 V10 V12 V14 V16 V18 V20 V22 V24 V26 V28 V30 V32 V34 V36 V38 V40 V42 V44 V46 V48 V50 V52 V54 V56">
    <cfRule type="iconSet" priority="9">
      <iconSet>
        <cfvo type="percent" val="0"/>
        <cfvo type="num" val="#REF!"/>
        <cfvo type="num" val="#REF!"/>
      </iconSet>
    </cfRule>
  </conditionalFormatting>
  <conditionalFormatting sqref="V8 V10 V12 V14 V16 V18 V20 V22 V24 V26 V28 V30 V32 V34 V36 V38 V40 V42 V44 V46 V48 V50 V52 V54 V56">
    <cfRule type="iconSet" priority="10">
      <iconSet>
        <cfvo type="percent" val="0"/>
        <cfvo type="num" val="#REF!"/>
        <cfvo type="num" val="#REF!"/>
      </iconSet>
    </cfRule>
  </conditionalFormatting>
  <conditionalFormatting sqref="L8 L10 L12 L14 L16 L18 L20 L22 L24 L26 L28 L30 L32 L34 L36 L38 L40 L42 L44 L46 L48 L50 L52 L54 L56">
    <cfRule type="iconSet" priority="11">
      <iconSet>
        <cfvo type="percent" val="0"/>
        <cfvo type="num" val="#REF!"/>
        <cfvo type="num" val="#REF!"/>
      </iconSet>
    </cfRule>
  </conditionalFormatting>
  <conditionalFormatting sqref="J8 J10 J12 J14 J16 J18 J20 J22 J24 J26 J28 J30 J32 J34 J36 J38 J40 J42 J44 J46 J48 J50 J52 J54 J56">
    <cfRule type="iconSet" priority="12">
      <iconSet>
        <cfvo type="percent" val="0"/>
        <cfvo type="num" val="#REF!"/>
        <cfvo type="num" val="#REF!"/>
      </iconSet>
    </cfRule>
  </conditionalFormatting>
  <conditionalFormatting sqref="K8 K10 K12 K14 K16 K18 K20 K22 K24 K26 K28 K30 K32 K34 K36 K38 K40 K42 K44 K46 K48 K50 K52 K54 K56">
    <cfRule type="iconSet" priority="13">
      <iconSet>
        <cfvo type="percent" val="0"/>
        <cfvo type="num" val="#REF!"/>
        <cfvo type="num" val="#REF!"/>
      </iconSet>
    </cfRule>
  </conditionalFormatting>
  <conditionalFormatting sqref="J9 J11 J13 J15 J17 J19 J21 J23 J25 J27 J29 J31 J33 J35 J37 J39 J41 J43 J45 J47 J49 J51 J53 J55 J57">
    <cfRule type="iconSet" priority="1">
      <iconSet>
        <cfvo type="percent" val="0"/>
        <cfvo type="num" val="#REF!"/>
        <cfvo type="num" val="#REF!"/>
      </iconSet>
    </cfRule>
  </conditionalFormatting>
  <conditionalFormatting sqref="K9 K11 K13 K15 K17 K19 K21 K23 K25 K27 K29 K31 K33 K35 K37 K39 K41 K43 K45 K47 K49 K51 K53 K55 K57">
    <cfRule type="iconSet" priority="2">
      <iconSet>
        <cfvo type="percent" val="0"/>
        <cfvo type="num" val="#REF!"/>
        <cfvo type="num" val="#REF!"/>
      </iconSet>
    </cfRule>
  </conditionalFormatting>
  <conditionalFormatting sqref="L9 L11 L13 L15 L17 L19 L21 L23 L25 L27 L29 L31 L33 L35 L37 L39 L41 L43 L45 L47 L49 L51 L53 L55 L57">
    <cfRule type="iconSet" priority="3">
      <iconSet>
        <cfvo type="percent" val="0"/>
        <cfvo type="num" val="#REF!"/>
        <cfvo type="num" val="#REF!"/>
      </iconSet>
    </cfRule>
  </conditionalFormatting>
  <conditionalFormatting sqref="V9 V11 V13 V15 V17 V19 V21 V23 V25 V27 V29 V31 V33 V35 V37 V39 V41 V43 V45 V47 V49 V51 V53 V55 V57">
    <cfRule type="iconSet" priority="4">
      <iconSet>
        <cfvo type="percent" val="0"/>
        <cfvo type="num" val="#REF!"/>
        <cfvo type="num" val="#REF!"/>
      </iconSet>
    </cfRule>
  </conditionalFormatting>
  <conditionalFormatting sqref="V9 V11 V13 V15 V17 V19 V21 V23 V25 V27 V29 V31 V33 V35 V37 V39 V41 V43 V45 V47 V49 V51 V53 V55 V57">
    <cfRule type="iconSet" priority="5">
      <iconSet>
        <cfvo type="percent" val="0"/>
        <cfvo type="num" val="#REF!"/>
        <cfvo type="num" val="#REF!"/>
      </iconSet>
    </cfRule>
  </conditionalFormatting>
  <hyperlinks>
    <hyperlink ref="K1" location="Cover!A1" display="Back to cover page"/>
  </hyperlinks>
  <pageMargins left="0.38" right="0.17" top="0.24" bottom="0.34" header="0.17" footer="0.3"/>
  <pageSetup paperSize="9" scale="77" orientation="landscape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BJ1339"/>
  <sheetViews>
    <sheetView showGridLines="0" topLeftCell="A70" zoomScale="85" zoomScaleNormal="85" workbookViewId="0">
      <pane xSplit="2" topLeftCell="AL1" activePane="topRight" state="frozen"/>
      <selection activeCell="A21" sqref="A21"/>
      <selection pane="topRight" activeCell="AR31" sqref="AR31"/>
    </sheetView>
  </sheetViews>
  <sheetFormatPr defaultColWidth="9.140625" defaultRowHeight="12.75" outlineLevelRow="1"/>
  <cols>
    <col min="1" max="1" width="32.85546875" style="738" customWidth="1"/>
    <col min="2" max="2" width="40.28515625" style="738" customWidth="1"/>
    <col min="3" max="3" width="18.85546875" style="738" customWidth="1"/>
    <col min="4" max="11" width="7.42578125" style="738" customWidth="1"/>
    <col min="12" max="12" width="10.85546875" style="738" customWidth="1"/>
    <col min="13" max="44" width="7.42578125" style="738" customWidth="1"/>
    <col min="45" max="45" width="12.140625" style="738" customWidth="1"/>
    <col min="46" max="16384" width="9.140625" style="738"/>
  </cols>
  <sheetData>
    <row r="1" spans="1:50">
      <c r="A1" s="768" t="str">
        <f>VLOOKUP('4.1 BD Review'!L2, BDList!A2:$C$80, 3, 0)</f>
        <v>NGUYỄN HỮU HIỀN</v>
      </c>
      <c r="B1" s="885">
        <v>1</v>
      </c>
      <c r="C1" s="885">
        <v>2</v>
      </c>
      <c r="D1" s="885">
        <v>3</v>
      </c>
      <c r="E1" s="885">
        <v>4</v>
      </c>
      <c r="F1" s="885">
        <v>5</v>
      </c>
      <c r="G1" s="885">
        <v>6</v>
      </c>
      <c r="H1" s="885">
        <v>7</v>
      </c>
      <c r="I1" s="885">
        <v>8</v>
      </c>
      <c r="J1" s="885">
        <v>9</v>
      </c>
      <c r="K1" s="885">
        <v>10</v>
      </c>
      <c r="L1" s="885">
        <v>11</v>
      </c>
      <c r="M1" s="885">
        <v>12</v>
      </c>
      <c r="N1" s="885">
        <v>13</v>
      </c>
      <c r="O1" s="885">
        <v>14</v>
      </c>
      <c r="P1" s="885">
        <v>15</v>
      </c>
      <c r="Q1" s="885">
        <v>16</v>
      </c>
      <c r="R1" s="885">
        <v>17</v>
      </c>
      <c r="S1" s="885">
        <v>18</v>
      </c>
      <c r="T1" s="885">
        <v>19</v>
      </c>
      <c r="U1" s="885">
        <v>20</v>
      </c>
      <c r="V1" s="885">
        <v>21</v>
      </c>
      <c r="W1" s="885">
        <v>22</v>
      </c>
      <c r="X1" s="885">
        <v>23</v>
      </c>
      <c r="Y1" s="885">
        <v>24</v>
      </c>
      <c r="Z1" s="885">
        <v>25</v>
      </c>
      <c r="AA1" s="885">
        <v>26</v>
      </c>
      <c r="AB1" s="885">
        <v>27</v>
      </c>
      <c r="AC1" s="885">
        <v>28</v>
      </c>
      <c r="AD1" s="885">
        <v>29</v>
      </c>
      <c r="AE1" s="885">
        <v>30</v>
      </c>
      <c r="AF1" s="885">
        <v>31</v>
      </c>
      <c r="AG1" s="885">
        <v>32</v>
      </c>
      <c r="AH1" s="885">
        <v>33</v>
      </c>
      <c r="AI1" s="885">
        <v>34</v>
      </c>
      <c r="AJ1" s="885">
        <v>35</v>
      </c>
      <c r="AK1" s="885">
        <v>36</v>
      </c>
      <c r="AL1" s="885">
        <v>37</v>
      </c>
      <c r="AM1" s="885">
        <v>38</v>
      </c>
      <c r="AN1" s="885">
        <v>39</v>
      </c>
      <c r="AO1" s="885">
        <v>40</v>
      </c>
      <c r="AP1" s="885">
        <v>41</v>
      </c>
      <c r="AQ1" s="885">
        <v>42</v>
      </c>
      <c r="AR1" s="885">
        <v>43</v>
      </c>
      <c r="AS1" s="885">
        <v>44</v>
      </c>
      <c r="AT1" s="885">
        <v>45</v>
      </c>
      <c r="AU1" s="885">
        <v>46</v>
      </c>
      <c r="AV1" s="885">
        <v>47</v>
      </c>
      <c r="AW1" s="885">
        <v>48</v>
      </c>
      <c r="AX1" s="885">
        <v>49</v>
      </c>
    </row>
    <row r="2" spans="1:50">
      <c r="A2" s="768">
        <f>VLOOKUP(A1, BDList!$C$2:$E$71, 3, 0)</f>
        <v>201501</v>
      </c>
      <c r="B2" s="885" t="s">
        <v>413</v>
      </c>
      <c r="C2" s="885">
        <v>201301</v>
      </c>
      <c r="D2" s="885">
        <v>201302</v>
      </c>
      <c r="E2" s="885">
        <v>201303</v>
      </c>
      <c r="F2" s="885">
        <v>201304</v>
      </c>
      <c r="G2" s="885">
        <v>201305</v>
      </c>
      <c r="H2" s="885">
        <v>201306</v>
      </c>
      <c r="I2" s="885">
        <v>201307</v>
      </c>
      <c r="J2" s="885">
        <v>201308</v>
      </c>
      <c r="K2" s="885">
        <v>201309</v>
      </c>
      <c r="L2" s="885">
        <v>201310</v>
      </c>
      <c r="M2" s="885">
        <v>201311</v>
      </c>
      <c r="N2" s="885">
        <v>201312</v>
      </c>
      <c r="O2" s="885">
        <v>201401</v>
      </c>
      <c r="P2" s="885">
        <v>201402</v>
      </c>
      <c r="Q2" s="885">
        <v>201403</v>
      </c>
      <c r="R2" s="885">
        <v>201404</v>
      </c>
      <c r="S2" s="885">
        <v>201405</v>
      </c>
      <c r="T2" s="885">
        <v>201406</v>
      </c>
      <c r="U2" s="885">
        <v>201407</v>
      </c>
      <c r="V2" s="885">
        <v>201408</v>
      </c>
      <c r="W2" s="885">
        <v>201409</v>
      </c>
      <c r="X2" s="885">
        <v>201410</v>
      </c>
      <c r="Y2" s="885">
        <v>201411</v>
      </c>
      <c r="Z2" s="885">
        <v>201412</v>
      </c>
      <c r="AA2" s="885">
        <v>201501</v>
      </c>
      <c r="AB2" s="885">
        <v>201502</v>
      </c>
      <c r="AC2" s="885">
        <v>201503</v>
      </c>
      <c r="AD2" s="885">
        <v>201504</v>
      </c>
      <c r="AE2" s="885">
        <v>201505</v>
      </c>
      <c r="AF2" s="885">
        <v>201506</v>
      </c>
      <c r="AG2" s="885">
        <v>201507</v>
      </c>
      <c r="AH2" s="885">
        <v>201508</v>
      </c>
      <c r="AI2" s="885">
        <v>201509</v>
      </c>
      <c r="AJ2" s="885">
        <v>201510</v>
      </c>
      <c r="AK2" s="885">
        <v>201511</v>
      </c>
      <c r="AL2" s="885">
        <v>201512</v>
      </c>
      <c r="AM2" s="885">
        <v>201601</v>
      </c>
      <c r="AN2" s="885">
        <v>201602</v>
      </c>
      <c r="AO2" s="885">
        <v>201603</v>
      </c>
      <c r="AP2" s="885">
        <v>201604</v>
      </c>
      <c r="AQ2" s="885">
        <v>201605</v>
      </c>
      <c r="AR2" s="885">
        <v>201606</v>
      </c>
      <c r="AS2" s="885">
        <v>201607</v>
      </c>
      <c r="AT2" s="885">
        <v>201608</v>
      </c>
      <c r="AU2" s="885">
        <v>201609</v>
      </c>
      <c r="AV2" s="885">
        <v>201610</v>
      </c>
      <c r="AW2" s="885">
        <v>201611</v>
      </c>
      <c r="AX2" s="885">
        <v>201612</v>
      </c>
    </row>
    <row r="3" spans="1:50">
      <c r="A3" s="886" t="s">
        <v>414</v>
      </c>
      <c r="B3" s="887">
        <v>201607</v>
      </c>
      <c r="C3" s="885"/>
      <c r="D3" s="885"/>
      <c r="E3" s="885"/>
      <c r="F3" s="885"/>
      <c r="G3" s="885"/>
      <c r="H3" s="885"/>
      <c r="I3" s="885"/>
      <c r="J3" s="885"/>
      <c r="K3" s="885"/>
      <c r="L3" s="885"/>
      <c r="M3" s="885"/>
      <c r="N3" s="885"/>
    </row>
    <row r="4" spans="1:50">
      <c r="A4" s="888" t="s">
        <v>511</v>
      </c>
      <c r="B4" s="889">
        <v>7</v>
      </c>
      <c r="C4" s="885"/>
      <c r="D4" s="885"/>
      <c r="E4" s="885"/>
      <c r="F4" s="885"/>
      <c r="G4" s="885"/>
      <c r="H4" s="885"/>
      <c r="I4" s="885"/>
      <c r="J4" s="885"/>
      <c r="K4" s="885"/>
      <c r="L4" s="885"/>
      <c r="M4" s="885"/>
      <c r="N4" s="885"/>
      <c r="P4" s="763" t="s">
        <v>1179</v>
      </c>
    </row>
    <row r="5" spans="1:50" s="761" customFormat="1">
      <c r="A5" s="1316"/>
      <c r="B5" s="890"/>
      <c r="C5" s="891"/>
      <c r="D5" s="892"/>
      <c r="E5" s="892"/>
      <c r="F5" s="892"/>
      <c r="G5" s="892"/>
      <c r="H5" s="892"/>
      <c r="I5" s="892"/>
      <c r="J5" s="892"/>
      <c r="K5" s="892"/>
      <c r="L5" s="892"/>
      <c r="M5" s="892"/>
      <c r="N5" s="892"/>
      <c r="P5" s="893" t="s">
        <v>172</v>
      </c>
      <c r="Q5" s="893"/>
      <c r="R5" s="596"/>
      <c r="S5" s="243"/>
    </row>
    <row r="6" spans="1:50" s="761" customFormat="1">
      <c r="A6" s="894" t="s">
        <v>510</v>
      </c>
      <c r="B6" s="890"/>
      <c r="C6" s="895"/>
      <c r="D6" s="892"/>
      <c r="E6" s="892"/>
      <c r="F6" s="892"/>
      <c r="G6" s="892"/>
      <c r="H6" s="892"/>
      <c r="I6" s="892"/>
      <c r="J6" s="892"/>
      <c r="K6" s="892"/>
      <c r="L6" s="896" t="s">
        <v>508</v>
      </c>
      <c r="M6" s="892"/>
      <c r="N6" s="892"/>
    </row>
    <row r="7" spans="1:50" s="901" customFormat="1" ht="29.25" customHeight="1">
      <c r="A7" s="897" t="s">
        <v>509</v>
      </c>
      <c r="B7" s="898"/>
      <c r="C7" s="899" t="s">
        <v>200</v>
      </c>
      <c r="D7" s="899" t="s">
        <v>201</v>
      </c>
      <c r="E7" s="899" t="s">
        <v>202</v>
      </c>
      <c r="F7" s="899" t="s">
        <v>393</v>
      </c>
      <c r="G7" s="899" t="s">
        <v>394</v>
      </c>
      <c r="H7" s="899" t="s">
        <v>395</v>
      </c>
      <c r="I7" s="900"/>
      <c r="K7" s="902"/>
      <c r="L7" s="903" t="s">
        <v>484</v>
      </c>
      <c r="M7" s="903" t="s">
        <v>465</v>
      </c>
      <c r="N7" s="904" t="s">
        <v>432</v>
      </c>
      <c r="P7" s="905" t="s">
        <v>117</v>
      </c>
      <c r="Q7" s="906" t="s">
        <v>42</v>
      </c>
      <c r="R7" s="907"/>
      <c r="S7" s="907"/>
    </row>
    <row r="8" spans="1:50" ht="25.5">
      <c r="A8" s="908"/>
      <c r="B8" s="746"/>
      <c r="C8" s="586" t="s">
        <v>2444</v>
      </c>
      <c r="D8" s="586" t="s">
        <v>2540</v>
      </c>
      <c r="E8" s="586" t="s">
        <v>2601</v>
      </c>
      <c r="F8" s="586" t="s">
        <v>2785</v>
      </c>
      <c r="G8" s="586" t="s">
        <v>3075</v>
      </c>
      <c r="H8" s="586" t="s">
        <v>3462</v>
      </c>
      <c r="I8" s="910"/>
      <c r="J8" s="885"/>
      <c r="K8" s="911" t="s">
        <v>42</v>
      </c>
      <c r="L8" s="537">
        <f>Q15 -Q17</f>
        <v>119</v>
      </c>
      <c r="M8" s="537">
        <f>B34</f>
        <v>89</v>
      </c>
      <c r="N8" s="538">
        <f>Q9</f>
        <v>2493.5299999999997</v>
      </c>
      <c r="P8" s="912" t="s">
        <v>421</v>
      </c>
      <c r="Q8" s="449">
        <f>B31</f>
        <v>2490.2570000000001</v>
      </c>
      <c r="R8" s="746"/>
      <c r="S8" s="746"/>
    </row>
    <row r="9" spans="1:50" s="761" customFormat="1">
      <c r="A9" s="913" t="s">
        <v>2</v>
      </c>
      <c r="B9" s="914"/>
      <c r="C9" s="586">
        <f t="shared" ref="C9:C24" si="0">IF(AM$28&gt;=$A$2,AM29,NA())</f>
        <v>126.419</v>
      </c>
      <c r="D9" s="586">
        <f t="shared" ref="D9:D24" si="1">IF(AN$28&gt;=$A$2,AN29,NA())</f>
        <v>261.637</v>
      </c>
      <c r="E9" s="586">
        <f t="shared" ref="E9:E24" si="2">IF(AO$28&gt;=$A$2,AO29,NA())</f>
        <v>493.98200000000003</v>
      </c>
      <c r="F9" s="586">
        <f t="shared" ref="F9:F24" si="3">IF(AP$28&gt;=$A$2,AP29,NA())</f>
        <v>870.803</v>
      </c>
      <c r="G9" s="586">
        <f t="shared" ref="G9:G24" si="4">IF(AQ$28&gt;=$A$2,AQ29,NA())</f>
        <v>412.01</v>
      </c>
      <c r="H9" s="586">
        <f t="shared" ref="H9:H24" si="5">IF(AR$28&gt;=$A$2,AR29,NA())</f>
        <v>328.67899999999997</v>
      </c>
      <c r="I9" s="586"/>
      <c r="J9" s="892"/>
      <c r="K9" s="915" t="s">
        <v>433</v>
      </c>
      <c r="L9" s="539">
        <f>L11-L8</f>
        <v>14</v>
      </c>
      <c r="M9" s="539">
        <f>M11-M8</f>
        <v>-32</v>
      </c>
      <c r="N9" s="540">
        <f>N11-N8</f>
        <v>-1993.5299999999997</v>
      </c>
      <c r="P9" s="916" t="s">
        <v>420</v>
      </c>
      <c r="Q9" s="449">
        <f>B29</f>
        <v>2493.5299999999997</v>
      </c>
      <c r="R9" s="742"/>
      <c r="S9" s="536"/>
    </row>
    <row r="10" spans="1:50">
      <c r="A10" s="908" t="s">
        <v>275</v>
      </c>
      <c r="B10" s="909"/>
      <c r="C10" s="571">
        <f t="shared" si="0"/>
        <v>9.4488000000000003E-2</v>
      </c>
      <c r="D10" s="571">
        <f t="shared" si="1"/>
        <v>0.143369</v>
      </c>
      <c r="E10" s="571">
        <f t="shared" si="2"/>
        <v>0.118519</v>
      </c>
      <c r="F10" s="571">
        <f t="shared" si="3"/>
        <v>0.108303</v>
      </c>
      <c r="G10" s="571">
        <f t="shared" si="4"/>
        <v>8.6957000000000007E-2</v>
      </c>
      <c r="H10" s="571">
        <f t="shared" si="5"/>
        <v>0.100719</v>
      </c>
      <c r="I10" s="571"/>
      <c r="J10" s="885"/>
      <c r="K10" s="917"/>
      <c r="L10" s="918"/>
      <c r="M10" s="918"/>
      <c r="N10" s="919"/>
      <c r="P10" s="916" t="s">
        <v>34</v>
      </c>
      <c r="Q10" s="920">
        <f>B34</f>
        <v>89</v>
      </c>
      <c r="R10" s="746"/>
      <c r="S10" s="746"/>
    </row>
    <row r="11" spans="1:50">
      <c r="A11" s="908" t="s">
        <v>1</v>
      </c>
      <c r="B11" s="909"/>
      <c r="C11" s="572">
        <f t="shared" si="0"/>
        <v>140.28700000000001</v>
      </c>
      <c r="D11" s="572">
        <f t="shared" si="1"/>
        <v>242.70500000000001</v>
      </c>
      <c r="E11" s="572">
        <f t="shared" si="2"/>
        <v>501.92099999999999</v>
      </c>
      <c r="F11" s="572">
        <f t="shared" si="3"/>
        <v>871.447</v>
      </c>
      <c r="G11" s="572">
        <f t="shared" si="4"/>
        <v>412.56299999999999</v>
      </c>
      <c r="H11" s="572">
        <f t="shared" si="5"/>
        <v>321.334</v>
      </c>
      <c r="I11" s="572"/>
      <c r="J11" s="885"/>
      <c r="K11" s="921" t="s">
        <v>39</v>
      </c>
      <c r="L11" s="922">
        <f>VLOOKUP(A1,Target!$D$45:$G$97,4,0)</f>
        <v>133</v>
      </c>
      <c r="M11" s="922">
        <f>VLOOKUP(A1,Target!$D$99:$H$163,4,0)</f>
        <v>57</v>
      </c>
      <c r="N11" s="923">
        <f>VLOOKUP(A1,Target!$D$165:$G$228,4,0)</f>
        <v>500</v>
      </c>
      <c r="P11" s="924" t="s">
        <v>13</v>
      </c>
      <c r="Q11" s="450">
        <f>B30</f>
        <v>0.10974106041923551</v>
      </c>
      <c r="R11" s="746"/>
      <c r="S11" s="746"/>
    </row>
    <row r="12" spans="1:50">
      <c r="A12" s="908" t="s">
        <v>302</v>
      </c>
      <c r="B12" s="909"/>
      <c r="C12" s="573">
        <f t="shared" si="0"/>
        <v>0.91666700000000001</v>
      </c>
      <c r="D12" s="573">
        <f t="shared" si="1"/>
        <v>1.2</v>
      </c>
      <c r="E12" s="573">
        <f t="shared" si="2"/>
        <v>1.625</v>
      </c>
      <c r="F12" s="573">
        <f t="shared" si="3"/>
        <v>1.8666670000000001</v>
      </c>
      <c r="G12" s="573">
        <f t="shared" si="4"/>
        <v>1.5</v>
      </c>
      <c r="H12" s="573">
        <f t="shared" si="5"/>
        <v>1.714286</v>
      </c>
      <c r="I12" s="573"/>
      <c r="J12" s="885"/>
      <c r="K12" s="925"/>
      <c r="L12" s="909"/>
      <c r="M12" s="746"/>
      <c r="N12" s="920"/>
      <c r="P12" s="916" t="s">
        <v>6</v>
      </c>
      <c r="Q12" s="451">
        <f>B33</f>
        <v>19.009595419847329</v>
      </c>
      <c r="R12" s="746"/>
      <c r="S12" s="746"/>
    </row>
    <row r="13" spans="1:50">
      <c r="A13" s="908" t="s">
        <v>116</v>
      </c>
      <c r="B13" s="909"/>
      <c r="C13" s="573">
        <f t="shared" si="0"/>
        <v>12.753363636364</v>
      </c>
      <c r="D13" s="573">
        <f t="shared" si="1"/>
        <v>10.112708333333</v>
      </c>
      <c r="E13" s="573">
        <f t="shared" si="2"/>
        <v>19.304653846154</v>
      </c>
      <c r="F13" s="573">
        <f t="shared" si="3"/>
        <v>31.123107142857002</v>
      </c>
      <c r="G13" s="573">
        <f t="shared" si="4"/>
        <v>22.920166666667001</v>
      </c>
      <c r="H13" s="573">
        <f t="shared" si="5"/>
        <v>13.388916666666999</v>
      </c>
      <c r="I13" s="573"/>
      <c r="J13" s="885"/>
      <c r="K13" s="925" t="s">
        <v>483</v>
      </c>
      <c r="L13" s="571">
        <f>L8/L11</f>
        <v>0.89473684210526316</v>
      </c>
      <c r="M13" s="571">
        <f>M8/M11</f>
        <v>1.5614035087719298</v>
      </c>
      <c r="N13" s="579">
        <f>N8/N11</f>
        <v>4.9870599999999996</v>
      </c>
      <c r="P13" s="916" t="s">
        <v>14</v>
      </c>
      <c r="Q13" s="452">
        <f>B32</f>
        <v>1.4719101123595506</v>
      </c>
      <c r="R13" s="746"/>
      <c r="S13" s="746"/>
    </row>
    <row r="14" spans="1:50">
      <c r="A14" s="908" t="s">
        <v>62</v>
      </c>
      <c r="B14" s="909"/>
      <c r="C14" s="918">
        <f t="shared" si="0"/>
        <v>12</v>
      </c>
      <c r="D14" s="918">
        <f t="shared" si="1"/>
        <v>20</v>
      </c>
      <c r="E14" s="918">
        <f t="shared" si="2"/>
        <v>16</v>
      </c>
      <c r="F14" s="918">
        <f t="shared" si="3"/>
        <v>15</v>
      </c>
      <c r="G14" s="918">
        <f t="shared" si="4"/>
        <v>12</v>
      </c>
      <c r="H14" s="918">
        <f t="shared" si="5"/>
        <v>14</v>
      </c>
      <c r="I14" s="918"/>
      <c r="J14" s="885"/>
      <c r="K14" s="926" t="s">
        <v>42</v>
      </c>
      <c r="L14" s="577">
        <f>IF(L13&gt;100%,100%,L13)</f>
        <v>0.89473684210526316</v>
      </c>
      <c r="M14" s="577">
        <f>IF(M13&gt;100%,100%,M13)</f>
        <v>1</v>
      </c>
      <c r="N14" s="578">
        <f>IF(N13&gt;100%,100%,N13)</f>
        <v>1</v>
      </c>
      <c r="P14" s="916"/>
      <c r="Q14" s="920"/>
      <c r="R14" s="746"/>
      <c r="S14" s="746"/>
    </row>
    <row r="15" spans="1:50">
      <c r="A15" s="908" t="s">
        <v>232</v>
      </c>
      <c r="B15" s="909"/>
      <c r="C15" s="918">
        <f t="shared" si="0"/>
        <v>11</v>
      </c>
      <c r="D15" s="918">
        <f t="shared" si="1"/>
        <v>24</v>
      </c>
      <c r="E15" s="918">
        <f t="shared" si="2"/>
        <v>26</v>
      </c>
      <c r="F15" s="918">
        <f t="shared" si="3"/>
        <v>28</v>
      </c>
      <c r="G15" s="918">
        <f t="shared" si="4"/>
        <v>18</v>
      </c>
      <c r="H15" s="918">
        <f t="shared" si="5"/>
        <v>24</v>
      </c>
      <c r="I15" s="918"/>
      <c r="J15" s="885"/>
      <c r="K15" s="925"/>
      <c r="L15" s="571">
        <f>IF(L13&gt;100%, L13 - 100%,0%)</f>
        <v>0</v>
      </c>
      <c r="M15" s="571">
        <f>IF(M13&gt;100%, M13 - 100%,0%)</f>
        <v>0.56140350877192979</v>
      </c>
      <c r="N15" s="579">
        <f>IF(N13&gt;100%, N13 - 100%,0%)</f>
        <v>3.9870599999999996</v>
      </c>
      <c r="P15" s="916" t="s">
        <v>10</v>
      </c>
      <c r="Q15" s="927">
        <f>AR37</f>
        <v>146</v>
      </c>
      <c r="R15" s="746"/>
      <c r="S15" s="536"/>
    </row>
    <row r="16" spans="1:50">
      <c r="A16" s="908" t="s">
        <v>69</v>
      </c>
      <c r="B16" s="909"/>
      <c r="C16" s="918">
        <f t="shared" si="0"/>
        <v>127</v>
      </c>
      <c r="D16" s="918">
        <f t="shared" si="1"/>
        <v>133.5</v>
      </c>
      <c r="E16" s="918">
        <f t="shared" si="2"/>
        <v>135</v>
      </c>
      <c r="F16" s="918">
        <f t="shared" si="3"/>
        <v>138.5</v>
      </c>
      <c r="G16" s="918">
        <f t="shared" si="4"/>
        <v>138</v>
      </c>
      <c r="H16" s="918">
        <f t="shared" si="5"/>
        <v>139</v>
      </c>
      <c r="I16" s="918"/>
      <c r="J16" s="885"/>
      <c r="K16" s="928" t="s">
        <v>433</v>
      </c>
      <c r="L16" s="580">
        <f>IF(L13&lt;100%,100% - L13, 0%)</f>
        <v>0.10526315789473684</v>
      </c>
      <c r="M16" s="580">
        <f>IF(M13&lt;100%,100% - M13, 0%)</f>
        <v>0</v>
      </c>
      <c r="N16" s="581">
        <f>IF(N13&lt;100%,100% - N13, 0%)</f>
        <v>0</v>
      </c>
      <c r="P16" s="916" t="s">
        <v>155</v>
      </c>
      <c r="Q16" s="453">
        <f>Q15-Q17-Q18</f>
        <v>117</v>
      </c>
      <c r="R16" s="746"/>
      <c r="S16" s="746"/>
    </row>
    <row r="17" spans="1:62">
      <c r="A17" s="908" t="s">
        <v>219</v>
      </c>
      <c r="B17" s="909"/>
      <c r="C17" s="918">
        <f t="shared" si="0"/>
        <v>130</v>
      </c>
      <c r="D17" s="918">
        <f t="shared" si="1"/>
        <v>137</v>
      </c>
      <c r="E17" s="918">
        <f t="shared" si="2"/>
        <v>133</v>
      </c>
      <c r="F17" s="918">
        <f t="shared" si="3"/>
        <v>144</v>
      </c>
      <c r="G17" s="918">
        <f t="shared" si="4"/>
        <v>132</v>
      </c>
      <c r="H17" s="918">
        <f t="shared" si="5"/>
        <v>146</v>
      </c>
      <c r="I17" s="918"/>
      <c r="J17" s="885"/>
      <c r="K17" s="926" t="s">
        <v>42</v>
      </c>
      <c r="L17" s="582">
        <f>ROUND(L14*L$11, 0)</f>
        <v>119</v>
      </c>
      <c r="M17" s="582">
        <f t="shared" ref="L17:N19" si="6">ROUND(M14*M$11, 0)</f>
        <v>57</v>
      </c>
      <c r="N17" s="583">
        <f t="shared" si="6"/>
        <v>500</v>
      </c>
      <c r="P17" s="916" t="s">
        <v>278</v>
      </c>
      <c r="Q17" s="927">
        <f>AR39</f>
        <v>27</v>
      </c>
      <c r="R17" s="746"/>
      <c r="S17" s="536"/>
    </row>
    <row r="18" spans="1:62">
      <c r="A18" s="908" t="s">
        <v>346</v>
      </c>
      <c r="B18" s="909"/>
      <c r="C18" s="918">
        <f t="shared" si="0"/>
        <v>31</v>
      </c>
      <c r="D18" s="918">
        <f t="shared" si="1"/>
        <v>32</v>
      </c>
      <c r="E18" s="918">
        <f t="shared" si="2"/>
        <v>31</v>
      </c>
      <c r="F18" s="918">
        <f t="shared" si="3"/>
        <v>32</v>
      </c>
      <c r="G18" s="918">
        <f t="shared" si="4"/>
        <v>32</v>
      </c>
      <c r="H18" s="918">
        <f t="shared" si="5"/>
        <v>29</v>
      </c>
      <c r="I18" s="918"/>
      <c r="J18" s="885"/>
      <c r="K18" s="925"/>
      <c r="L18" s="584">
        <f t="shared" si="6"/>
        <v>0</v>
      </c>
      <c r="M18" s="584">
        <f t="shared" si="6"/>
        <v>32</v>
      </c>
      <c r="N18" s="585">
        <f t="shared" si="6"/>
        <v>1994</v>
      </c>
      <c r="P18" s="916" t="s">
        <v>279</v>
      </c>
      <c r="Q18" s="541">
        <f>AR40</f>
        <v>2</v>
      </c>
      <c r="R18" s="746"/>
      <c r="S18" s="746"/>
    </row>
    <row r="19" spans="1:62">
      <c r="A19" s="908" t="s">
        <v>309</v>
      </c>
      <c r="B19" s="909"/>
      <c r="C19" s="918">
        <f t="shared" si="0"/>
        <v>28</v>
      </c>
      <c r="D19" s="918">
        <f t="shared" si="1"/>
        <v>29</v>
      </c>
      <c r="E19" s="918">
        <f t="shared" si="2"/>
        <v>28</v>
      </c>
      <c r="F19" s="918">
        <f t="shared" si="3"/>
        <v>29</v>
      </c>
      <c r="G19" s="918">
        <f t="shared" si="4"/>
        <v>29</v>
      </c>
      <c r="H19" s="918">
        <f t="shared" si="5"/>
        <v>27</v>
      </c>
      <c r="I19" s="918"/>
      <c r="J19" s="885"/>
      <c r="K19" s="925" t="s">
        <v>433</v>
      </c>
      <c r="L19" s="584">
        <f t="shared" si="6"/>
        <v>14</v>
      </c>
      <c r="M19" s="584">
        <f t="shared" si="6"/>
        <v>0</v>
      </c>
      <c r="N19" s="585">
        <f t="shared" si="6"/>
        <v>0</v>
      </c>
      <c r="P19" s="916" t="s">
        <v>418</v>
      </c>
      <c r="Q19" s="920">
        <f>B45</f>
        <v>40</v>
      </c>
      <c r="R19" s="746"/>
      <c r="S19" s="746"/>
    </row>
    <row r="20" spans="1:62" ht="38.25" customHeight="1">
      <c r="A20" s="908" t="s">
        <v>345</v>
      </c>
      <c r="B20" s="909"/>
      <c r="C20" s="918">
        <f t="shared" si="0"/>
        <v>3</v>
      </c>
      <c r="D20" s="918">
        <f t="shared" si="1"/>
        <v>3</v>
      </c>
      <c r="E20" s="918">
        <f t="shared" si="2"/>
        <v>3</v>
      </c>
      <c r="F20" s="918">
        <f t="shared" si="3"/>
        <v>3</v>
      </c>
      <c r="G20" s="918">
        <f t="shared" si="4"/>
        <v>3</v>
      </c>
      <c r="H20" s="918">
        <f t="shared" si="5"/>
        <v>2</v>
      </c>
      <c r="I20" s="918"/>
      <c r="J20" s="885"/>
      <c r="K20" s="929" t="s">
        <v>464</v>
      </c>
      <c r="L20" s="898" t="str">
        <f>$K20 &amp; " " &amp; ROUND(L8, 0) &amp; " Agent"</f>
        <v>YTD Actual 119 Agent</v>
      </c>
      <c r="M20" s="898" t="str">
        <f>$K20 &amp; " " &amp; ROUND(M8, 0) &amp; " Active"</f>
        <v>YTD Actual 89 Active</v>
      </c>
      <c r="N20" s="900" t="str">
        <f>$K20 &amp; " " &amp; ROUND(N8, 0) &amp; "mil FYP"</f>
        <v>YTD Actual 2494mil FYP</v>
      </c>
      <c r="P20" s="916" t="s">
        <v>153</v>
      </c>
      <c r="Q20" s="920">
        <f>B44</f>
        <v>8</v>
      </c>
      <c r="R20" s="746"/>
      <c r="S20" s="746"/>
    </row>
    <row r="21" spans="1:62" ht="27.75" customHeight="1">
      <c r="A21" s="908" t="s">
        <v>308</v>
      </c>
      <c r="B21" s="909"/>
      <c r="C21" s="591">
        <f t="shared" si="0"/>
        <v>0.12903225806451613</v>
      </c>
      <c r="D21" s="591">
        <f t="shared" si="1"/>
        <v>0.21875</v>
      </c>
      <c r="E21" s="591">
        <f t="shared" si="2"/>
        <v>0.12903225806451613</v>
      </c>
      <c r="F21" s="591">
        <f t="shared" si="3"/>
        <v>0.21875</v>
      </c>
      <c r="G21" s="591">
        <f t="shared" si="4"/>
        <v>3.125E-2</v>
      </c>
      <c r="H21" s="591">
        <f t="shared" si="5"/>
        <v>0.17241379310344829</v>
      </c>
      <c r="I21" s="591"/>
      <c r="J21" s="885"/>
      <c r="K21" s="930"/>
      <c r="L21" s="907" t="str">
        <f>IF(L18&lt;=0,"","(exceed " &amp;$K21&amp;" "&amp;L18&amp;" AG)")</f>
        <v/>
      </c>
      <c r="M21" s="907" t="str">
        <f>IF(M18&lt;=0,"","(exceed " &amp;$K21&amp;" "&amp;M18&amp;" Active)")</f>
        <v>(exceed  32 Active)</v>
      </c>
      <c r="N21" s="931" t="str">
        <f>IF(N18&lt;=0,"","(exceed " &amp;$K21&amp;" "&amp;N18&amp;"mil FYP)")</f>
        <v>(exceed  1994mil FYP)</v>
      </c>
      <c r="P21" s="916" t="s">
        <v>154</v>
      </c>
      <c r="Q21" s="920">
        <f>B43</f>
        <v>53</v>
      </c>
      <c r="R21" s="746"/>
      <c r="S21" s="746"/>
    </row>
    <row r="22" spans="1:62" ht="15" customHeight="1">
      <c r="A22" s="908" t="s">
        <v>415</v>
      </c>
      <c r="B22" s="746"/>
      <c r="C22" s="592">
        <f t="shared" si="0"/>
        <v>4</v>
      </c>
      <c r="D22" s="592">
        <f t="shared" si="1"/>
        <v>7</v>
      </c>
      <c r="E22" s="592">
        <f t="shared" si="2"/>
        <v>4</v>
      </c>
      <c r="F22" s="592">
        <f t="shared" si="3"/>
        <v>7</v>
      </c>
      <c r="G22" s="592">
        <f t="shared" si="4"/>
        <v>1</v>
      </c>
      <c r="H22" s="592">
        <f t="shared" si="5"/>
        <v>5</v>
      </c>
      <c r="I22" s="592"/>
      <c r="K22" s="930" t="s">
        <v>433</v>
      </c>
      <c r="L22" s="907" t="str">
        <f>IF(L19&lt;=0,"",$K22&amp;" "&amp;L19&amp;" AG")</f>
        <v>Shortfall 14 AG</v>
      </c>
      <c r="M22" s="1188" t="str">
        <f>IF(M19&lt;=0,"",$K22&amp;" "&amp;M19&amp;" Active")</f>
        <v/>
      </c>
      <c r="N22" s="931" t="str">
        <f>IF(N19&lt;=0,"",$K22&amp;" "&amp;N19&amp;" mil")</f>
        <v/>
      </c>
      <c r="P22" s="916" t="s">
        <v>267</v>
      </c>
      <c r="Q22" s="449">
        <f>B42</f>
        <v>28</v>
      </c>
      <c r="R22" s="746"/>
      <c r="S22" s="746"/>
      <c r="AF22" s="62"/>
    </row>
    <row r="23" spans="1:62">
      <c r="A23" s="908" t="s">
        <v>154</v>
      </c>
      <c r="B23" s="909"/>
      <c r="C23" s="909">
        <f t="shared" si="0"/>
        <v>5</v>
      </c>
      <c r="D23" s="909">
        <f t="shared" si="1"/>
        <v>11</v>
      </c>
      <c r="E23" s="909">
        <f t="shared" si="2"/>
        <v>13</v>
      </c>
      <c r="F23" s="909">
        <f t="shared" si="3"/>
        <v>9</v>
      </c>
      <c r="G23" s="909">
        <f t="shared" si="4"/>
        <v>4</v>
      </c>
      <c r="H23" s="909">
        <f t="shared" si="5"/>
        <v>11</v>
      </c>
      <c r="I23" s="909"/>
      <c r="J23" s="885"/>
      <c r="K23" s="925"/>
      <c r="L23" s="1178" t="str">
        <f>IF(L21="",L22,L21)</f>
        <v>Shortfall 14 AG</v>
      </c>
      <c r="M23" s="1178" t="str">
        <f>IF(M21="",M22,M21)</f>
        <v>(exceed  32 Active)</v>
      </c>
      <c r="N23" s="1179" t="str">
        <f>IF(N21="",N22,N21)</f>
        <v>(exceed  1994mil FYP)</v>
      </c>
      <c r="P23" s="916" t="s">
        <v>268</v>
      </c>
      <c r="Q23" s="590">
        <f>B41</f>
        <v>0.14973262032085563</v>
      </c>
      <c r="R23" s="746"/>
      <c r="S23" s="746"/>
    </row>
    <row r="24" spans="1:62">
      <c r="A24" s="932" t="s">
        <v>153</v>
      </c>
      <c r="B24" s="933"/>
      <c r="C24" s="933">
        <f t="shared" si="0"/>
        <v>1</v>
      </c>
      <c r="D24" s="933">
        <f t="shared" si="1"/>
        <v>2</v>
      </c>
      <c r="E24" s="933">
        <f t="shared" si="2"/>
        <v>0</v>
      </c>
      <c r="F24" s="933">
        <f t="shared" si="3"/>
        <v>2</v>
      </c>
      <c r="G24" s="933">
        <f t="shared" si="4"/>
        <v>0</v>
      </c>
      <c r="H24" s="933">
        <f t="shared" si="5"/>
        <v>3</v>
      </c>
      <c r="I24" s="933"/>
      <c r="J24" s="885"/>
      <c r="K24" s="928"/>
      <c r="L24" s="933"/>
      <c r="M24" s="934"/>
      <c r="N24" s="935"/>
      <c r="P24" s="932"/>
      <c r="Q24" s="936"/>
    </row>
    <row r="25" spans="1:62">
      <c r="B25" s="885"/>
      <c r="I25" s="885"/>
      <c r="J25" s="885"/>
      <c r="K25" s="885"/>
      <c r="L25" s="885"/>
      <c r="M25" s="885"/>
      <c r="N25" s="885"/>
      <c r="P25" s="763"/>
    </row>
    <row r="26" spans="1:62">
      <c r="A26" s="937" t="s">
        <v>384</v>
      </c>
      <c r="B26" s="885"/>
      <c r="I26" s="885"/>
      <c r="J26" s="885"/>
      <c r="K26" s="885"/>
      <c r="L26" s="885"/>
      <c r="M26" s="885"/>
      <c r="N26" s="885"/>
      <c r="P26" s="763"/>
    </row>
    <row r="27" spans="1:62" outlineLevel="1">
      <c r="B27" s="938" t="s">
        <v>464</v>
      </c>
      <c r="C27" s="938" t="s">
        <v>71</v>
      </c>
      <c r="D27" s="938" t="s">
        <v>23</v>
      </c>
      <c r="E27" s="938" t="s">
        <v>24</v>
      </c>
      <c r="F27" s="938" t="s">
        <v>25</v>
      </c>
      <c r="G27" s="938" t="s">
        <v>26</v>
      </c>
      <c r="H27" s="938" t="s">
        <v>203</v>
      </c>
      <c r="I27" s="938" t="s">
        <v>214</v>
      </c>
      <c r="J27" s="938" t="s">
        <v>29</v>
      </c>
      <c r="K27" s="938" t="s">
        <v>30</v>
      </c>
      <c r="L27" s="938" t="s">
        <v>31</v>
      </c>
      <c r="M27" s="938" t="s">
        <v>32</v>
      </c>
      <c r="N27" s="938" t="s">
        <v>33</v>
      </c>
      <c r="O27" s="938" t="s">
        <v>466</v>
      </c>
      <c r="P27" s="938" t="s">
        <v>23</v>
      </c>
      <c r="Q27" s="938" t="s">
        <v>24</v>
      </c>
      <c r="R27" s="938" t="s">
        <v>25</v>
      </c>
      <c r="S27" s="938" t="s">
        <v>26</v>
      </c>
      <c r="T27" s="938" t="s">
        <v>203</v>
      </c>
      <c r="U27" s="938" t="s">
        <v>214</v>
      </c>
      <c r="V27" s="938" t="s">
        <v>29</v>
      </c>
      <c r="W27" s="938" t="s">
        <v>30</v>
      </c>
      <c r="X27" s="938" t="s">
        <v>31</v>
      </c>
      <c r="Y27" s="938" t="s">
        <v>32</v>
      </c>
      <c r="Z27" s="938" t="s">
        <v>33</v>
      </c>
      <c r="AA27" s="938" t="s">
        <v>995</v>
      </c>
      <c r="AB27" s="938" t="s">
        <v>23</v>
      </c>
      <c r="AC27" s="938" t="s">
        <v>24</v>
      </c>
      <c r="AD27" s="938" t="s">
        <v>25</v>
      </c>
      <c r="AE27" s="938" t="s">
        <v>26</v>
      </c>
      <c r="AF27" s="938" t="s">
        <v>203</v>
      </c>
      <c r="AG27" s="938" t="s">
        <v>214</v>
      </c>
      <c r="AH27" s="938" t="s">
        <v>29</v>
      </c>
      <c r="AI27" s="938" t="s">
        <v>30</v>
      </c>
      <c r="AJ27" s="938" t="s">
        <v>31</v>
      </c>
      <c r="AK27" s="938" t="s">
        <v>32</v>
      </c>
      <c r="AL27" s="938" t="s">
        <v>33</v>
      </c>
      <c r="AM27" s="938" t="s">
        <v>2444</v>
      </c>
      <c r="AN27" s="938" t="s">
        <v>23</v>
      </c>
      <c r="AO27" s="938" t="s">
        <v>24</v>
      </c>
      <c r="AP27" s="938" t="s">
        <v>25</v>
      </c>
      <c r="AQ27" s="938" t="s">
        <v>26</v>
      </c>
      <c r="AR27" s="938" t="s">
        <v>203</v>
      </c>
      <c r="AS27" s="938" t="s">
        <v>214</v>
      </c>
      <c r="AT27" s="938" t="s">
        <v>29</v>
      </c>
      <c r="AU27" s="938" t="s">
        <v>30</v>
      </c>
      <c r="AV27" s="938" t="s">
        <v>31</v>
      </c>
      <c r="AW27" s="938" t="s">
        <v>32</v>
      </c>
      <c r="AX27" s="938" t="s">
        <v>33</v>
      </c>
      <c r="AY27" s="938" t="s">
        <v>4021</v>
      </c>
      <c r="AZ27" s="938" t="s">
        <v>23</v>
      </c>
      <c r="BA27" s="938" t="s">
        <v>24</v>
      </c>
      <c r="BB27" s="938" t="s">
        <v>25</v>
      </c>
      <c r="BC27" s="938" t="s">
        <v>26</v>
      </c>
      <c r="BD27" s="938" t="s">
        <v>203</v>
      </c>
      <c r="BE27" s="938" t="s">
        <v>214</v>
      </c>
      <c r="BF27" s="938" t="s">
        <v>29</v>
      </c>
      <c r="BG27" s="938" t="s">
        <v>30</v>
      </c>
      <c r="BH27" s="938" t="s">
        <v>31</v>
      </c>
      <c r="BI27" s="938" t="s">
        <v>32</v>
      </c>
      <c r="BJ27" s="938" t="s">
        <v>33</v>
      </c>
    </row>
    <row r="28" spans="1:62" outlineLevel="1">
      <c r="B28" s="938"/>
      <c r="C28" s="938">
        <v>201301</v>
      </c>
      <c r="D28" s="938">
        <v>201302</v>
      </c>
      <c r="E28" s="938">
        <v>201303</v>
      </c>
      <c r="F28" s="938">
        <v>201304</v>
      </c>
      <c r="G28" s="938">
        <v>201305</v>
      </c>
      <c r="H28" s="938">
        <v>201306</v>
      </c>
      <c r="I28" s="938">
        <v>201307</v>
      </c>
      <c r="J28" s="938">
        <v>201308</v>
      </c>
      <c r="K28" s="938">
        <v>201309</v>
      </c>
      <c r="L28" s="938">
        <v>201310</v>
      </c>
      <c r="M28" s="938">
        <v>201311</v>
      </c>
      <c r="N28" s="938">
        <v>201312</v>
      </c>
      <c r="O28" s="938">
        <v>201401</v>
      </c>
      <c r="P28" s="938">
        <v>201402</v>
      </c>
      <c r="Q28" s="938">
        <v>201403</v>
      </c>
      <c r="R28" s="938">
        <v>201404</v>
      </c>
      <c r="S28" s="938">
        <v>201405</v>
      </c>
      <c r="T28" s="938">
        <v>201406</v>
      </c>
      <c r="U28" s="938">
        <v>201407</v>
      </c>
      <c r="V28" s="938">
        <v>201408</v>
      </c>
      <c r="W28" s="938">
        <v>201409</v>
      </c>
      <c r="X28" s="938">
        <v>201410</v>
      </c>
      <c r="Y28" s="938">
        <v>201411</v>
      </c>
      <c r="Z28" s="938">
        <v>201412</v>
      </c>
      <c r="AA28" s="938">
        <v>201501</v>
      </c>
      <c r="AB28" s="938">
        <v>201502</v>
      </c>
      <c r="AC28" s="938">
        <v>201503</v>
      </c>
      <c r="AD28" s="938">
        <v>201504</v>
      </c>
      <c r="AE28" s="938">
        <v>201505</v>
      </c>
      <c r="AF28" s="1180">
        <v>201506</v>
      </c>
      <c r="AG28" s="938">
        <v>201507</v>
      </c>
      <c r="AH28" s="938">
        <v>201508</v>
      </c>
      <c r="AI28" s="938">
        <v>201509</v>
      </c>
      <c r="AJ28" s="938">
        <v>201510</v>
      </c>
      <c r="AK28" s="938">
        <v>201511</v>
      </c>
      <c r="AL28" s="938">
        <v>201512</v>
      </c>
      <c r="AM28" s="938">
        <v>201601</v>
      </c>
      <c r="AN28" s="938">
        <v>201602</v>
      </c>
      <c r="AO28" s="938">
        <v>201603</v>
      </c>
      <c r="AP28" s="938">
        <v>201604</v>
      </c>
      <c r="AQ28" s="938">
        <v>201605</v>
      </c>
      <c r="AR28" s="1180">
        <v>201606</v>
      </c>
      <c r="AS28" s="938">
        <v>201607</v>
      </c>
      <c r="AT28" s="938">
        <v>201608</v>
      </c>
      <c r="AU28" s="938">
        <v>201609</v>
      </c>
      <c r="AV28" s="938">
        <v>201610</v>
      </c>
      <c r="AW28" s="938">
        <v>201611</v>
      </c>
      <c r="AX28" s="938">
        <v>201612</v>
      </c>
    </row>
    <row r="29" spans="1:62" outlineLevel="1">
      <c r="A29" s="738" t="s">
        <v>2</v>
      </c>
      <c r="B29" s="650">
        <f>SUMIFS($AM$29:$AX$29,$AA$2:$AL$2, "&lt;=" &amp; $B$3, $AM$29:$AX$29,"&lt;&gt;#N/A")</f>
        <v>2493.5299999999997</v>
      </c>
      <c r="C29" s="561">
        <f t="shared" ref="C29:AC29" si="7">VLOOKUP($A$1, $B$1055:$AC$1107, C$1, 0)</f>
        <v>0</v>
      </c>
      <c r="D29" s="561">
        <f t="shared" si="7"/>
        <v>0</v>
      </c>
      <c r="E29" s="561">
        <f t="shared" si="7"/>
        <v>0</v>
      </c>
      <c r="F29" s="561">
        <f t="shared" si="7"/>
        <v>0</v>
      </c>
      <c r="G29" s="561">
        <f t="shared" si="7"/>
        <v>0</v>
      </c>
      <c r="H29" s="561">
        <f t="shared" si="7"/>
        <v>0</v>
      </c>
      <c r="I29" s="561">
        <f t="shared" si="7"/>
        <v>0</v>
      </c>
      <c r="J29" s="561">
        <f t="shared" si="7"/>
        <v>0</v>
      </c>
      <c r="K29" s="561">
        <f t="shared" si="7"/>
        <v>0</v>
      </c>
      <c r="L29" s="561">
        <f t="shared" si="7"/>
        <v>0</v>
      </c>
      <c r="M29" s="561">
        <f t="shared" si="7"/>
        <v>0</v>
      </c>
      <c r="N29" s="561">
        <f t="shared" si="7"/>
        <v>0</v>
      </c>
      <c r="O29" s="561">
        <f t="shared" si="7"/>
        <v>0</v>
      </c>
      <c r="P29" s="561">
        <f t="shared" si="7"/>
        <v>0</v>
      </c>
      <c r="Q29" s="561">
        <f t="shared" si="7"/>
        <v>0</v>
      </c>
      <c r="R29" s="561">
        <f t="shared" si="7"/>
        <v>0</v>
      </c>
      <c r="S29" s="561">
        <f t="shared" si="7"/>
        <v>0</v>
      </c>
      <c r="T29" s="561">
        <f t="shared" si="7"/>
        <v>0</v>
      </c>
      <c r="U29" s="561">
        <f t="shared" si="7"/>
        <v>0</v>
      </c>
      <c r="V29" s="561">
        <f t="shared" si="7"/>
        <v>0</v>
      </c>
      <c r="W29" s="561">
        <f t="shared" si="7"/>
        <v>0</v>
      </c>
      <c r="X29" s="561">
        <f t="shared" si="7"/>
        <v>0</v>
      </c>
      <c r="Y29" s="561">
        <f t="shared" si="7"/>
        <v>0</v>
      </c>
      <c r="Z29" s="561">
        <f t="shared" si="7"/>
        <v>0</v>
      </c>
      <c r="AA29" s="561">
        <f t="shared" si="7"/>
        <v>57.008000000000003</v>
      </c>
      <c r="AB29" s="561">
        <f t="shared" si="7"/>
        <v>120.90300000000001</v>
      </c>
      <c r="AC29" s="561">
        <f t="shared" si="7"/>
        <v>260.24099999999999</v>
      </c>
      <c r="AD29" s="561">
        <f>VLOOKUP($A$1, $B$1055:$AD$1107, AD$1, 0)</f>
        <v>532.76400000000001</v>
      </c>
      <c r="AE29" s="561">
        <f>VLOOKUP($A$1, $B$1055:$AE$1107, AE$1, 0)</f>
        <v>267.44200000000001</v>
      </c>
      <c r="AF29" s="561">
        <f>VLOOKUP($A$1, $B$1055:$AF$1107, AF$1, 0)</f>
        <v>833.07399999999996</v>
      </c>
      <c r="AG29" s="561">
        <f>VLOOKUP($A$1, $B$1055:AG$1107, AG$1, 0)</f>
        <v>650.87400000000002</v>
      </c>
      <c r="AH29" s="561">
        <f>VLOOKUP($A$1, $B$1055:AH$1107, AH$1, 0)</f>
        <v>382.608</v>
      </c>
      <c r="AI29" s="561">
        <f>VLOOKUP($A$1, $B$1055:AI$1110, AI$1, 0)</f>
        <v>1190.604</v>
      </c>
      <c r="AJ29" s="561">
        <f>VLOOKUP($A$1, $B$1055:AJ$1110, AJ$1, 0)</f>
        <v>364.565</v>
      </c>
      <c r="AK29" s="561">
        <f>VLOOKUP($A$1, $B$1055:AK$1110, AK$1, 0)</f>
        <v>707.06299999999999</v>
      </c>
      <c r="AL29" s="561">
        <f>VLOOKUP($A$1, $B$1055:AL$1110, AL$1, 0)</f>
        <v>1414.0530000000001</v>
      </c>
      <c r="AM29" s="1283">
        <f>VLOOKUP($A$1, $B$1055:AM$1112, 38, 0)</f>
        <v>126.419</v>
      </c>
      <c r="AN29" s="1283">
        <f>VLOOKUP($A$1, $B$1055:AN$1110, 39, 0)</f>
        <v>261.637</v>
      </c>
      <c r="AO29" s="1283">
        <f>VLOOKUP($A$1, $B$1055:AO$1112, 40, 0)</f>
        <v>493.98200000000003</v>
      </c>
      <c r="AP29" s="1283">
        <f>VLOOKUP($A$1, $B$1055:AP$1112, 41, 0)</f>
        <v>870.803</v>
      </c>
      <c r="AQ29" s="1283">
        <f>VLOOKUP($A$1, $B$1055:AQ$1120, 42, 0)</f>
        <v>412.01</v>
      </c>
      <c r="AR29" s="1283">
        <f>VLOOKUP($A$1, $B$1055:AS$1129, 43, 0)</f>
        <v>328.67899999999997</v>
      </c>
    </row>
    <row r="30" spans="1:62" outlineLevel="1">
      <c r="A30" s="738" t="s">
        <v>40</v>
      </c>
      <c r="B30" s="651">
        <f>IF(B36 &gt; 0,B34/(B36*B4), 0)</f>
        <v>0.10974106041923551</v>
      </c>
      <c r="C30" s="574" t="e">
        <f>VLOOKUP($A$1, $B$50:$S$77, C$1, 0)</f>
        <v>#N/A</v>
      </c>
      <c r="D30" s="574" t="e">
        <f t="shared" ref="D30:S30" si="8">VLOOKUP($A$1, $B$50:$S$77, D$1, 0)</f>
        <v>#N/A</v>
      </c>
      <c r="E30" s="574" t="e">
        <f t="shared" si="8"/>
        <v>#N/A</v>
      </c>
      <c r="F30" s="574" t="e">
        <f t="shared" si="8"/>
        <v>#N/A</v>
      </c>
      <c r="G30" s="574" t="e">
        <f t="shared" si="8"/>
        <v>#N/A</v>
      </c>
      <c r="H30" s="574" t="e">
        <f t="shared" si="8"/>
        <v>#N/A</v>
      </c>
      <c r="I30" s="574" t="e">
        <f t="shared" si="8"/>
        <v>#N/A</v>
      </c>
      <c r="J30" s="574" t="e">
        <f t="shared" si="8"/>
        <v>#N/A</v>
      </c>
      <c r="K30" s="574" t="e">
        <f t="shared" si="8"/>
        <v>#N/A</v>
      </c>
      <c r="L30" s="574" t="e">
        <f t="shared" si="8"/>
        <v>#N/A</v>
      </c>
      <c r="M30" s="574" t="e">
        <f t="shared" si="8"/>
        <v>#N/A</v>
      </c>
      <c r="N30" s="574" t="e">
        <f t="shared" si="8"/>
        <v>#N/A</v>
      </c>
      <c r="O30" s="574" t="e">
        <f t="shared" si="8"/>
        <v>#N/A</v>
      </c>
      <c r="P30" s="574" t="e">
        <f t="shared" si="8"/>
        <v>#N/A</v>
      </c>
      <c r="Q30" s="574" t="e">
        <f t="shared" si="8"/>
        <v>#N/A</v>
      </c>
      <c r="R30" s="574" t="e">
        <f t="shared" si="8"/>
        <v>#N/A</v>
      </c>
      <c r="S30" s="574" t="e">
        <f t="shared" si="8"/>
        <v>#N/A</v>
      </c>
      <c r="T30" s="574" t="e">
        <f>VLOOKUP($A$1, $B$50:$AA$77, T$1, 0)</f>
        <v>#N/A</v>
      </c>
      <c r="U30" s="574" t="e">
        <f>VLOOKUP($A$1, $B$50:$AA$80, U$1, 0)</f>
        <v>#N/A</v>
      </c>
      <c r="V30" s="574">
        <f>VLOOKUP($A$1, $B$50:$AA$81, V$1, 0)</f>
        <v>0</v>
      </c>
      <c r="W30" s="574">
        <f>VLOOKUP($A$1, $B$50:$AA$81, W$1, 0)</f>
        <v>0</v>
      </c>
      <c r="X30" s="574">
        <f>VLOOKUP($A$1, $B$50:$AA$86, X$1, 0)</f>
        <v>0</v>
      </c>
      <c r="Y30" s="574">
        <f>VLOOKUP($A$1, $B$50:$AA$86, Y$1, 0)</f>
        <v>0</v>
      </c>
      <c r="Z30" s="574">
        <f>VLOOKUP($A$1, $B$50:$AA$86, Z$1, 0)</f>
        <v>0</v>
      </c>
      <c r="AA30" s="574">
        <f>VLOOKUP($A$1, $B$50:$AA$89, AA$1, 0)</f>
        <v>0.90909090909090895</v>
      </c>
      <c r="AB30" s="574">
        <f>VLOOKUP($A$1, $B$50:$AB$92, AB$1, 0)</f>
        <v>0.19354838709677399</v>
      </c>
      <c r="AC30" s="574">
        <f>VLOOKUP($A$1, $B$50:$AC$93, AC$1, 0)</f>
        <v>0.36363636363636398</v>
      </c>
      <c r="AD30" s="574">
        <f>VLOOKUP($A$1, $B$50:$AD$102, AD$1, 0)</f>
        <v>0.27906999999999998</v>
      </c>
      <c r="AE30" s="574">
        <f>VLOOKUP($A$1, $B$50:$AE$146, AE$1, 0)</f>
        <v>0.27450999999999998</v>
      </c>
      <c r="AF30" s="574">
        <f>VLOOKUP($A$1, $B$50:AF$146, AF$1, 0)</f>
        <v>0.390625</v>
      </c>
      <c r="AG30" s="574">
        <f>VLOOKUP($A$1, $B$50:AG$146, AG$1, 0)</f>
        <v>0.33734900000000001</v>
      </c>
      <c r="AH30" s="574">
        <f>VLOOKUP($A$1, $B$50:AH$102, AH$1, 0)</f>
        <v>0.24870500000000001</v>
      </c>
      <c r="AI30" s="574">
        <f>VLOOKUP($A$1, $B$50:AI$105, AI$1, 0)</f>
        <v>0.290155</v>
      </c>
      <c r="AJ30" s="574">
        <f>VLOOKUP($A$1, $B$50:AJ$105, AJ$1, 0)</f>
        <v>0.25555600000000001</v>
      </c>
      <c r="AK30" s="574">
        <f>VLOOKUP($A$1, $B$50:AK$105, AK$1, 0)</f>
        <v>0.3125</v>
      </c>
      <c r="AL30" s="574">
        <f>VLOOKUP($A$1, $B$50:AL$105, AL$1, 0)</f>
        <v>0.493392</v>
      </c>
      <c r="AM30" s="1284">
        <f>VLOOKUP($A$1, $B$50:AM$107, 38, 0)</f>
        <v>9.4488000000000003E-2</v>
      </c>
      <c r="AN30" s="1284">
        <f>VLOOKUP($A$1, $B$50:AN$105, 39, 0)</f>
        <v>0.143369</v>
      </c>
      <c r="AO30" s="1284">
        <f>VLOOKUP($A$1, $B$50:AO$107, 40, 0)</f>
        <v>0.118519</v>
      </c>
      <c r="AP30" s="1284">
        <f>VLOOKUP($A$1, $B$50:AP$107, 41, 0)</f>
        <v>0.108303</v>
      </c>
      <c r="AQ30" s="1284">
        <f>VLOOKUP($A$1, $B$50:AQ$115, 42, 0)</f>
        <v>8.6957000000000007E-2</v>
      </c>
      <c r="AR30" s="1284">
        <f>VLOOKUP($A$1, $B$50:AR$124, 43, 0)</f>
        <v>0.100719</v>
      </c>
    </row>
    <row r="31" spans="1:62" outlineLevel="1">
      <c r="A31" s="738" t="s">
        <v>1</v>
      </c>
      <c r="B31" s="650">
        <f>SUMIFS($AM$31:$AX$31,$AA$2:$AL$2, "&lt;=" &amp; $B$3, $AM$31:$AX$31,"&lt;&gt;#N/A")</f>
        <v>2490.2570000000001</v>
      </c>
      <c r="C31" s="359" t="e">
        <f>VLOOKUP($A$1, $B$144:$AA$171, C$1, 0)</f>
        <v>#N/A</v>
      </c>
      <c r="D31" s="359" t="e">
        <f>VLOOKUP($A$1, $B$144:$AA$171, D$1, 0)</f>
        <v>#N/A</v>
      </c>
      <c r="E31" s="359" t="e">
        <f t="shared" ref="E31:S31" si="9">VLOOKUP($A$1, $B$144:$S$171, E$1, 0)</f>
        <v>#N/A</v>
      </c>
      <c r="F31" s="359" t="e">
        <f t="shared" si="9"/>
        <v>#N/A</v>
      </c>
      <c r="G31" s="359" t="e">
        <f t="shared" si="9"/>
        <v>#N/A</v>
      </c>
      <c r="H31" s="359" t="e">
        <f t="shared" si="9"/>
        <v>#N/A</v>
      </c>
      <c r="I31" s="359" t="e">
        <f t="shared" si="9"/>
        <v>#N/A</v>
      </c>
      <c r="J31" s="359" t="e">
        <f t="shared" si="9"/>
        <v>#N/A</v>
      </c>
      <c r="K31" s="359" t="e">
        <f t="shared" si="9"/>
        <v>#N/A</v>
      </c>
      <c r="L31" s="359" t="e">
        <f t="shared" si="9"/>
        <v>#N/A</v>
      </c>
      <c r="M31" s="359" t="e">
        <f t="shared" si="9"/>
        <v>#N/A</v>
      </c>
      <c r="N31" s="359" t="e">
        <f t="shared" si="9"/>
        <v>#N/A</v>
      </c>
      <c r="O31" s="359" t="e">
        <f t="shared" si="9"/>
        <v>#N/A</v>
      </c>
      <c r="P31" s="359" t="e">
        <f t="shared" si="9"/>
        <v>#N/A</v>
      </c>
      <c r="Q31" s="359" t="e">
        <f t="shared" si="9"/>
        <v>#N/A</v>
      </c>
      <c r="R31" s="359" t="e">
        <f t="shared" si="9"/>
        <v>#N/A</v>
      </c>
      <c r="S31" s="359" t="e">
        <f t="shared" si="9"/>
        <v>#N/A</v>
      </c>
      <c r="T31" s="359" t="e">
        <f>VLOOKUP($A$1, $B$144:$AA$174, T$1, 0)</f>
        <v>#N/A</v>
      </c>
      <c r="U31" s="359" t="e">
        <f>VLOOKUP($A$1, $B$144:$AA$174, U$1, 0)</f>
        <v>#N/A</v>
      </c>
      <c r="V31" s="359">
        <f>VLOOKUP($A$1, $B$144:$AA$175, V$1, 0)</f>
        <v>0</v>
      </c>
      <c r="W31" s="359">
        <f>VLOOKUP($A$1, $B$144:$AA$175, W$1, 0)</f>
        <v>0</v>
      </c>
      <c r="X31" s="359">
        <f>VLOOKUP($A$1, $B$144:$AA$181, X$1, 0)</f>
        <v>0</v>
      </c>
      <c r="Y31" s="359">
        <f>VLOOKUP($A$1, $B$144:$AA$181, Y$1, 0)</f>
        <v>0</v>
      </c>
      <c r="Z31" s="359">
        <f>VLOOKUP($A$1, $B$144:$AA$181, Z$1, 0)</f>
        <v>0</v>
      </c>
      <c r="AA31" s="359">
        <f>VLOOKUP($A$1, $B$144:$AA$184, AA$1, 0)</f>
        <v>63.914999999999999</v>
      </c>
      <c r="AB31" s="359">
        <f>VLOOKUP($A$1, $B$144:$AB$186, AB$1, 0)</f>
        <v>120.90300000000001</v>
      </c>
      <c r="AC31" s="359">
        <f>VLOOKUP($A$1, $B$144:$AC$187, AC$1, 0)</f>
        <v>342.59399999999999</v>
      </c>
      <c r="AD31" s="359">
        <f>VLOOKUP($A$1, $B$144:$AD$196, AD$1, 0)</f>
        <v>577.98800000000006</v>
      </c>
      <c r="AE31" s="359">
        <f>VLOOKUP($A$1, $B$144:$AE$196, AE$1, 0)</f>
        <v>267.70499999999998</v>
      </c>
      <c r="AF31" s="359">
        <f>VLOOKUP($A$1, $B$144:AF$196, AF$1, 0)</f>
        <v>856.73199999999997</v>
      </c>
      <c r="AG31" s="359">
        <f>VLOOKUP($A$1, $B$144:AG$196, AG$1, 0)</f>
        <v>677.529</v>
      </c>
      <c r="AH31" s="359">
        <f>VLOOKUP($A$1, $B$144:AH$196, AH$1, 0)</f>
        <v>410.30200000000002</v>
      </c>
      <c r="AI31" s="359">
        <f>VLOOKUP($A$1, $B$144:AI$199, AI$1, 0)</f>
        <v>1173.6289999999999</v>
      </c>
      <c r="AJ31" s="359">
        <f>VLOOKUP($A$1, $B$144:AJ$199, AJ$1, 0)</f>
        <v>396.83300000000003</v>
      </c>
      <c r="AK31" s="359">
        <f>VLOOKUP($A$1, $B$144:AK$199, AK$1, 0)</f>
        <v>774.68299999999999</v>
      </c>
      <c r="AL31" s="359">
        <f>VLOOKUP($A$1, $B$144:AL$199, AL$1, 0)</f>
        <v>1361.9459999999999</v>
      </c>
      <c r="AM31" s="1285">
        <f>VLOOKUP($A$1, $B$144:AM$201, 38, 0)</f>
        <v>140.28700000000001</v>
      </c>
      <c r="AN31" s="1285">
        <f>VLOOKUP($A$1, $B$144:AN$199, 39, 0)</f>
        <v>242.70500000000001</v>
      </c>
      <c r="AO31" s="1285">
        <f>VLOOKUP($A$1, $B$144:AO$201, 40, 0)</f>
        <v>501.92099999999999</v>
      </c>
      <c r="AP31" s="1285">
        <f>VLOOKUP($A$1, $B$144:AP$201, 41, 0)</f>
        <v>871.447</v>
      </c>
      <c r="AQ31" s="1285">
        <f>VLOOKUP($A$1, $B$144:AQ$209, 42, 0)</f>
        <v>412.56299999999999</v>
      </c>
      <c r="AR31" s="1285">
        <f>VLOOKUP($A$1, $B$144:AR$218, 43, 0)</f>
        <v>321.334</v>
      </c>
    </row>
    <row r="32" spans="1:62" outlineLevel="1">
      <c r="A32" s="738" t="s">
        <v>302</v>
      </c>
      <c r="B32" s="652">
        <f>B35/B34</f>
        <v>1.4719101123595506</v>
      </c>
      <c r="C32" s="575" t="e">
        <f>VLOOKUP($A$1, $B$325:$S$352, C$1, 0)</f>
        <v>#N/A</v>
      </c>
      <c r="D32" s="575" t="e">
        <f t="shared" ref="D32:S32" si="10">VLOOKUP($A$1, $B$325:$S$352, D$1, 0)</f>
        <v>#N/A</v>
      </c>
      <c r="E32" s="575" t="e">
        <f t="shared" si="10"/>
        <v>#N/A</v>
      </c>
      <c r="F32" s="575" t="e">
        <f t="shared" si="10"/>
        <v>#N/A</v>
      </c>
      <c r="G32" s="575" t="e">
        <f t="shared" si="10"/>
        <v>#N/A</v>
      </c>
      <c r="H32" s="575" t="e">
        <f>VLOOKUP($A$1, $B$325:$S$352, H$1, 0)</f>
        <v>#N/A</v>
      </c>
      <c r="I32" s="575" t="e">
        <f t="shared" si="10"/>
        <v>#N/A</v>
      </c>
      <c r="J32" s="575" t="e">
        <f t="shared" si="10"/>
        <v>#N/A</v>
      </c>
      <c r="K32" s="575" t="e">
        <f t="shared" si="10"/>
        <v>#N/A</v>
      </c>
      <c r="L32" s="575" t="e">
        <f t="shared" si="10"/>
        <v>#N/A</v>
      </c>
      <c r="M32" s="575" t="e">
        <f t="shared" si="10"/>
        <v>#N/A</v>
      </c>
      <c r="N32" s="575" t="e">
        <f t="shared" si="10"/>
        <v>#N/A</v>
      </c>
      <c r="O32" s="575" t="e">
        <f t="shared" si="10"/>
        <v>#N/A</v>
      </c>
      <c r="P32" s="575" t="e">
        <f t="shared" si="10"/>
        <v>#N/A</v>
      </c>
      <c r="Q32" s="575" t="e">
        <f t="shared" si="10"/>
        <v>#N/A</v>
      </c>
      <c r="R32" s="575" t="e">
        <f t="shared" si="10"/>
        <v>#N/A</v>
      </c>
      <c r="S32" s="575" t="e">
        <f t="shared" si="10"/>
        <v>#N/A</v>
      </c>
      <c r="T32" s="575" t="e">
        <f>VLOOKUP($A$1, $B$325:$AA$355, T$1, 0)</f>
        <v>#N/A</v>
      </c>
      <c r="U32" s="575" t="e">
        <f>VLOOKUP($A$1, $B$325:$AA$355, U$1, 0)</f>
        <v>#N/A</v>
      </c>
      <c r="V32" s="575">
        <f>VLOOKUP($A$1, $B$325:$AA$356, V$1, 0)</f>
        <v>0</v>
      </c>
      <c r="W32" s="575">
        <f>VLOOKUP($A$1, $B$325:$AA$356, W$1, 0)</f>
        <v>0</v>
      </c>
      <c r="X32" s="575">
        <f>VLOOKUP($A$1, $B$325:$AA$363, X$1, 0)</f>
        <v>0</v>
      </c>
      <c r="Y32" s="575">
        <f>VLOOKUP($A$1, $B$325:$AA$363, Y$1, 0)</f>
        <v>0</v>
      </c>
      <c r="Z32" s="575">
        <f>VLOOKUP($A$1, $B$325:$AA$363, Z$1, 0)</f>
        <v>0</v>
      </c>
      <c r="AA32" s="575">
        <f>VLOOKUP($A$1, $B$325:$AA$366, AA$1, 0)</f>
        <v>1.2</v>
      </c>
      <c r="AB32" s="575">
        <f>VLOOKUP($A$1, $B$325:$AB$367, AB$1, 0)</f>
        <v>1</v>
      </c>
      <c r="AC32" s="575">
        <f>VLOOKUP($A$1, $B$325:$AC$368, AC$1, 0)</f>
        <v>1.4</v>
      </c>
      <c r="AD32" s="575">
        <f>VLOOKUP($A$1, $B$325:$AD$377, AD$1, 0)</f>
        <v>1.8333330000000001</v>
      </c>
      <c r="AE32" s="575">
        <f>VLOOKUP($A$1, $B$325:$AE$377, AE$1, 0)</f>
        <v>1.642857</v>
      </c>
      <c r="AF32" s="575">
        <f>VLOOKUP($A$1, $B$325:AF$377, AF$1, 0)</f>
        <v>1.28</v>
      </c>
      <c r="AG32" s="575">
        <f>VLOOKUP($A$1, $B$325:AG$377, AG$1, 0)</f>
        <v>1.321429</v>
      </c>
      <c r="AH32" s="575">
        <f>VLOOKUP($A$1, $B$325:AH$377, AH$1, 0)</f>
        <v>1.5833330000000001</v>
      </c>
      <c r="AI32" s="575">
        <f>VLOOKUP($A$1, $B$325:AI$380, AI$1, 0)</f>
        <v>2.214286</v>
      </c>
      <c r="AJ32" s="575">
        <f>VLOOKUP($A$1, $B$325:AJ$380, AJ$1, 0)</f>
        <v>1.2173909999999999</v>
      </c>
      <c r="AK32" s="575">
        <f>VLOOKUP($A$1, $B$325:AK$380, AK$1, 0)</f>
        <v>1.733333</v>
      </c>
      <c r="AL32" s="575">
        <f>VLOOKUP($A$1, $B$325:AL$380, AL$1, 0)</f>
        <v>1.267857</v>
      </c>
      <c r="AM32" s="1286">
        <f>VLOOKUP($A$1, $B$325:AM$382, 38, 0)</f>
        <v>0.91666700000000001</v>
      </c>
      <c r="AN32" s="1286">
        <f>VLOOKUP($A$1, $B$325:AN$380, 39, 0)</f>
        <v>1.2</v>
      </c>
      <c r="AO32" s="1286">
        <f>VLOOKUP($A$1, $B$325:AO$382, 40, 0)</f>
        <v>1.625</v>
      </c>
      <c r="AP32" s="1286">
        <f>VLOOKUP($A$1, $B$325:AP$382, 41, 0)</f>
        <v>1.8666670000000001</v>
      </c>
      <c r="AQ32" s="1286">
        <f>VLOOKUP($A$1, $B$325:AQ$390, 42, 0)</f>
        <v>1.5</v>
      </c>
      <c r="AR32" s="1286">
        <f>VLOOKUP($A$1, $B$325:AR$399, 43, 0)</f>
        <v>1.714286</v>
      </c>
    </row>
    <row r="33" spans="1:44" outlineLevel="1">
      <c r="A33" s="738" t="s">
        <v>116</v>
      </c>
      <c r="B33" s="653">
        <f>B31/B35</f>
        <v>19.009595419847329</v>
      </c>
      <c r="C33" s="575" t="e">
        <f>VLOOKUP($A$1, $B$235:$S$262, C$1, 0)</f>
        <v>#N/A</v>
      </c>
      <c r="D33" s="575" t="e">
        <f t="shared" ref="D33:S33" si="11">VLOOKUP($A$1, $B$235:$S$262, D$1, 0)</f>
        <v>#N/A</v>
      </c>
      <c r="E33" s="575" t="e">
        <f t="shared" si="11"/>
        <v>#N/A</v>
      </c>
      <c r="F33" s="575" t="e">
        <f t="shared" si="11"/>
        <v>#N/A</v>
      </c>
      <c r="G33" s="575" t="e">
        <f t="shared" si="11"/>
        <v>#N/A</v>
      </c>
      <c r="H33" s="575" t="e">
        <f t="shared" si="11"/>
        <v>#N/A</v>
      </c>
      <c r="I33" s="575" t="e">
        <f t="shared" si="11"/>
        <v>#N/A</v>
      </c>
      <c r="J33" s="575" t="e">
        <f t="shared" si="11"/>
        <v>#N/A</v>
      </c>
      <c r="K33" s="575" t="e">
        <f t="shared" si="11"/>
        <v>#N/A</v>
      </c>
      <c r="L33" s="575" t="e">
        <f t="shared" si="11"/>
        <v>#N/A</v>
      </c>
      <c r="M33" s="575" t="e">
        <f t="shared" si="11"/>
        <v>#N/A</v>
      </c>
      <c r="N33" s="575" t="e">
        <f t="shared" si="11"/>
        <v>#N/A</v>
      </c>
      <c r="O33" s="575" t="e">
        <f t="shared" si="11"/>
        <v>#N/A</v>
      </c>
      <c r="P33" s="575" t="e">
        <f t="shared" si="11"/>
        <v>#N/A</v>
      </c>
      <c r="Q33" s="575" t="e">
        <f t="shared" si="11"/>
        <v>#N/A</v>
      </c>
      <c r="R33" s="575" t="e">
        <f t="shared" si="11"/>
        <v>#N/A</v>
      </c>
      <c r="S33" s="575" t="e">
        <f t="shared" si="11"/>
        <v>#N/A</v>
      </c>
      <c r="T33" s="575" t="e">
        <f>VLOOKUP($A$1, $B$235:$AA$262, T$1, 0)</f>
        <v>#N/A</v>
      </c>
      <c r="U33" s="575" t="e">
        <f>VLOOKUP($A$1, $B$235:$AA$265, U$1, 0)</f>
        <v>#N/A</v>
      </c>
      <c r="V33" s="575">
        <f>VLOOKUP($A$1, $B$235:$AA$266, V$1, 0)</f>
        <v>0</v>
      </c>
      <c r="W33" s="575">
        <f>VLOOKUP($A$1, $B$235:$AA$266, W$1, 0)</f>
        <v>0</v>
      </c>
      <c r="X33" s="575">
        <f>VLOOKUP($A$1, $B$235:$AA$275, X$1, 0)</f>
        <v>0</v>
      </c>
      <c r="Y33" s="575">
        <f>VLOOKUP($A$1, $B$235:$AA$275, Y$1, 0)</f>
        <v>0</v>
      </c>
      <c r="Z33" s="575">
        <f>VLOOKUP($A$1, $B$235:$AA$275, Z$1, 0)</f>
        <v>0</v>
      </c>
      <c r="AA33" s="575">
        <f>VLOOKUP($A$1, $B$235:$AA$278, AA$1, 0)</f>
        <v>10.6525</v>
      </c>
      <c r="AB33" s="575">
        <f>VLOOKUP($A$1, $B$235:$AB$278, AB$1, 0)</f>
        <v>40.301000000000002</v>
      </c>
      <c r="AC33" s="575">
        <f>VLOOKUP($A$1, $B$235:$AC$278, AC$1, 0)</f>
        <v>24.471</v>
      </c>
      <c r="AD33" s="575">
        <f>VLOOKUP($A$1, $B$235:$AD$287, AD$1, 0)</f>
        <v>26.272181818181998</v>
      </c>
      <c r="AE33" s="575">
        <f>VLOOKUP($A$1, $B$235:$AE$287, AE$1, 0)</f>
        <v>11.639347826087</v>
      </c>
      <c r="AF33" s="575">
        <f>VLOOKUP($A$1, $B$235:AF$287, AF$1, 0)</f>
        <v>26.772874999999999</v>
      </c>
      <c r="AG33" s="575">
        <f>VLOOKUP($A$1, $B$235:AG$287, AG$1, 0)</f>
        <v>18.311594589999999</v>
      </c>
      <c r="AH33" s="575">
        <f>VLOOKUP($A$1, $B$235:AH$287, AH$1, 0)</f>
        <v>10.797421052632</v>
      </c>
      <c r="AI33" s="575">
        <f>VLOOKUP($A$1, $B$235:AI$290, AI$1, 0)</f>
        <v>18.929500000000001</v>
      </c>
      <c r="AJ33" s="575">
        <f>VLOOKUP($A$1, $B$235:AJ$290, AJ$1, 0)</f>
        <v>14.172607142857</v>
      </c>
      <c r="AK33" s="575">
        <f>VLOOKUP($A$1, $B$235:AK$290, AK$1, 0)</f>
        <v>14.89775</v>
      </c>
      <c r="AL33" s="575">
        <f>VLOOKUP($A$1, $B$235:AL$290, AL$1, 0)</f>
        <v>19.182338028168999</v>
      </c>
      <c r="AM33" s="1286">
        <f>VLOOKUP($A$1, $B$235:AM$292,38, 0)</f>
        <v>12.753363636364</v>
      </c>
      <c r="AN33" s="1286">
        <f>VLOOKUP($A$1, $B$235:AN$290,39, 0)</f>
        <v>10.112708333333</v>
      </c>
      <c r="AO33" s="1286">
        <f>VLOOKUP($A$1, $B$235:AO$292,40, 0)</f>
        <v>19.304653846154</v>
      </c>
      <c r="AP33" s="1286">
        <f>VLOOKUP($A$1, $B$235:AP$292,41, 0)</f>
        <v>31.123107142857002</v>
      </c>
      <c r="AQ33" s="1286">
        <f>VLOOKUP($A$1, $B$235:AQ$300,42, 0)</f>
        <v>22.920166666667001</v>
      </c>
      <c r="AR33" s="1286">
        <f>VLOOKUP($A$1, $B$235:AR$309,43, 0)</f>
        <v>13.388916666666999</v>
      </c>
    </row>
    <row r="34" spans="1:44" outlineLevel="1">
      <c r="A34" s="738" t="s">
        <v>62</v>
      </c>
      <c r="B34" s="736">
        <f>SUMIFS($AM$34:$AX$34,$AA$2:$AL$2, "&lt;=" &amp; $B$3, $AM$34:$AX$34,"&lt;&gt;#N/A")</f>
        <v>89</v>
      </c>
      <c r="C34" s="885">
        <f t="shared" ref="C34:AD34" si="12">VLOOKUP($A$1,$B$968:$AD$1053, C$1, 0)</f>
        <v>0</v>
      </c>
      <c r="D34" s="885">
        <f t="shared" si="12"/>
        <v>0</v>
      </c>
      <c r="E34" s="885">
        <f t="shared" si="12"/>
        <v>0</v>
      </c>
      <c r="F34" s="885">
        <f t="shared" si="12"/>
        <v>0</v>
      </c>
      <c r="G34" s="885">
        <f t="shared" si="12"/>
        <v>0</v>
      </c>
      <c r="H34" s="885">
        <f t="shared" si="12"/>
        <v>0</v>
      </c>
      <c r="I34" s="885">
        <f t="shared" si="12"/>
        <v>0</v>
      </c>
      <c r="J34" s="885">
        <f t="shared" si="12"/>
        <v>0</v>
      </c>
      <c r="K34" s="885">
        <f t="shared" si="12"/>
        <v>0</v>
      </c>
      <c r="L34" s="885">
        <f t="shared" si="12"/>
        <v>0</v>
      </c>
      <c r="M34" s="885">
        <f t="shared" si="12"/>
        <v>0</v>
      </c>
      <c r="N34" s="885">
        <f t="shared" si="12"/>
        <v>0</v>
      </c>
      <c r="O34" s="885">
        <f t="shared" si="12"/>
        <v>0</v>
      </c>
      <c r="P34" s="885">
        <f t="shared" si="12"/>
        <v>0</v>
      </c>
      <c r="Q34" s="885">
        <f t="shared" si="12"/>
        <v>0</v>
      </c>
      <c r="R34" s="885">
        <f t="shared" si="12"/>
        <v>0</v>
      </c>
      <c r="S34" s="885">
        <f t="shared" si="12"/>
        <v>0</v>
      </c>
      <c r="T34" s="885">
        <f t="shared" si="12"/>
        <v>0</v>
      </c>
      <c r="U34" s="885">
        <f t="shared" si="12"/>
        <v>0</v>
      </c>
      <c r="V34" s="885">
        <f t="shared" si="12"/>
        <v>0</v>
      </c>
      <c r="W34" s="885">
        <f t="shared" si="12"/>
        <v>0</v>
      </c>
      <c r="X34" s="885">
        <f t="shared" si="12"/>
        <v>0</v>
      </c>
      <c r="Y34" s="885">
        <f t="shared" si="12"/>
        <v>0</v>
      </c>
      <c r="Z34" s="885">
        <f t="shared" si="12"/>
        <v>0</v>
      </c>
      <c r="AA34" s="885">
        <f t="shared" si="12"/>
        <v>5</v>
      </c>
      <c r="AB34" s="885">
        <f t="shared" si="12"/>
        <v>3</v>
      </c>
      <c r="AC34" s="885">
        <f t="shared" si="12"/>
        <v>10</v>
      </c>
      <c r="AD34" s="885">
        <f t="shared" si="12"/>
        <v>12</v>
      </c>
      <c r="AE34" s="885">
        <f>VLOOKUP($A$1,$B$968:$AE$1020, AE1, 0)</f>
        <v>14</v>
      </c>
      <c r="AF34" s="885">
        <f>VLOOKUP($A$1,$B$968:AF$1020, AF1, 0)</f>
        <v>25</v>
      </c>
      <c r="AG34" s="885">
        <f>VLOOKUP($A$1,$B$968:AG$1020, AG1, 0)</f>
        <v>28</v>
      </c>
      <c r="AH34" s="885">
        <f>VLOOKUP($A$1,$B$968:AH$1020, AH1, 0)</f>
        <v>24</v>
      </c>
      <c r="AI34" s="885">
        <f>VLOOKUP($A$1,$B$968:AI$1023, AI1, 0)</f>
        <v>28</v>
      </c>
      <c r="AJ34" s="885">
        <f>VLOOKUP($A$1,$B$968:AJ$1023, AJ1, 0)</f>
        <v>23</v>
      </c>
      <c r="AK34" s="885">
        <f>VLOOKUP($A$1,$B$968:AK$1023, AK1, 0)</f>
        <v>30</v>
      </c>
      <c r="AL34" s="885">
        <f>VLOOKUP($A$1,$B$968:AL$1023, AL1, 0)</f>
        <v>56</v>
      </c>
      <c r="AM34" s="1287">
        <f>VLOOKUP($A$1,$B$968:AM$1023,38, 0)</f>
        <v>12</v>
      </c>
      <c r="AN34" s="1287">
        <f>VLOOKUP($A$1,$B$968:AN$1023,39, 0)</f>
        <v>20</v>
      </c>
      <c r="AO34" s="1287">
        <f>VLOOKUP($A$1,$B$968:AO$1025,40, 0)</f>
        <v>16</v>
      </c>
      <c r="AP34" s="1287">
        <f>VLOOKUP($A$1,$B$968:AP$1025,41, 0)</f>
        <v>15</v>
      </c>
      <c r="AQ34" s="1287">
        <f>VLOOKUP($A$1,$B$968:AQ$1033,42, 0)</f>
        <v>12</v>
      </c>
      <c r="AR34" s="1287">
        <f>VLOOKUP($A$1,$B$968:AR$1042,43, 0)</f>
        <v>14</v>
      </c>
    </row>
    <row r="35" spans="1:44" s="790" customFormat="1" outlineLevel="1">
      <c r="A35" s="790" t="s">
        <v>232</v>
      </c>
      <c r="B35" s="736">
        <f>SUMIFS($AM$35:$AX$35,$AA$2:$AL$2, "&lt;=" &amp; $B$3, $AM$35:$AX$35,"&lt;&gt;#N/A")</f>
        <v>131</v>
      </c>
      <c r="C35" s="939" t="e">
        <f t="shared" ref="C35:P35" si="13">ROUND(C32*C34, 0)</f>
        <v>#N/A</v>
      </c>
      <c r="D35" s="939" t="e">
        <f t="shared" si="13"/>
        <v>#N/A</v>
      </c>
      <c r="E35" s="939" t="e">
        <f t="shared" si="13"/>
        <v>#N/A</v>
      </c>
      <c r="F35" s="939" t="e">
        <f t="shared" si="13"/>
        <v>#N/A</v>
      </c>
      <c r="G35" s="939" t="e">
        <f t="shared" si="13"/>
        <v>#N/A</v>
      </c>
      <c r="H35" s="939" t="e">
        <f t="shared" si="13"/>
        <v>#N/A</v>
      </c>
      <c r="I35" s="939" t="e">
        <f t="shared" si="13"/>
        <v>#N/A</v>
      </c>
      <c r="J35" s="939" t="e">
        <f t="shared" si="13"/>
        <v>#N/A</v>
      </c>
      <c r="K35" s="939" t="e">
        <f t="shared" si="13"/>
        <v>#N/A</v>
      </c>
      <c r="L35" s="939" t="e">
        <f t="shared" si="13"/>
        <v>#N/A</v>
      </c>
      <c r="M35" s="939" t="e">
        <f t="shared" si="13"/>
        <v>#N/A</v>
      </c>
      <c r="N35" s="939" t="e">
        <f t="shared" si="13"/>
        <v>#N/A</v>
      </c>
      <c r="O35" s="939" t="e">
        <f t="shared" si="13"/>
        <v>#N/A</v>
      </c>
      <c r="P35" s="939" t="e">
        <f t="shared" si="13"/>
        <v>#N/A</v>
      </c>
      <c r="Q35" s="939" t="e">
        <f t="shared" ref="Q35:Z35" si="14">ROUND(Q32*Q34, 0)</f>
        <v>#N/A</v>
      </c>
      <c r="R35" s="939" t="e">
        <f t="shared" si="14"/>
        <v>#N/A</v>
      </c>
      <c r="S35" s="939" t="e">
        <f t="shared" si="14"/>
        <v>#N/A</v>
      </c>
      <c r="T35" s="939" t="e">
        <f t="shared" si="14"/>
        <v>#N/A</v>
      </c>
      <c r="U35" s="939" t="e">
        <f t="shared" si="14"/>
        <v>#N/A</v>
      </c>
      <c r="V35" s="939">
        <f t="shared" si="14"/>
        <v>0</v>
      </c>
      <c r="W35" s="939">
        <f t="shared" si="14"/>
        <v>0</v>
      </c>
      <c r="X35" s="939">
        <f t="shared" si="14"/>
        <v>0</v>
      </c>
      <c r="Y35" s="939">
        <f t="shared" si="14"/>
        <v>0</v>
      </c>
      <c r="Z35" s="939">
        <f t="shared" si="14"/>
        <v>0</v>
      </c>
      <c r="AA35" s="939">
        <f t="shared" ref="AA35:AL35" si="15">ROUND(AA32*AA34, 0)</f>
        <v>6</v>
      </c>
      <c r="AB35" s="939">
        <f t="shared" si="15"/>
        <v>3</v>
      </c>
      <c r="AC35" s="939">
        <f t="shared" si="15"/>
        <v>14</v>
      </c>
      <c r="AD35" s="939">
        <f t="shared" si="15"/>
        <v>22</v>
      </c>
      <c r="AE35" s="939">
        <f t="shared" si="15"/>
        <v>23</v>
      </c>
      <c r="AF35" s="939">
        <f t="shared" si="15"/>
        <v>32</v>
      </c>
      <c r="AG35" s="939">
        <f t="shared" si="15"/>
        <v>37</v>
      </c>
      <c r="AH35" s="939">
        <f t="shared" si="15"/>
        <v>38</v>
      </c>
      <c r="AI35" s="939">
        <f t="shared" si="15"/>
        <v>62</v>
      </c>
      <c r="AJ35" s="939">
        <f t="shared" si="15"/>
        <v>28</v>
      </c>
      <c r="AK35" s="939">
        <f t="shared" si="15"/>
        <v>52</v>
      </c>
      <c r="AL35" s="939">
        <f t="shared" si="15"/>
        <v>71</v>
      </c>
      <c r="AM35" s="1288">
        <f t="shared" ref="AM35:AR35" si="16">ROUND(AM32*AM34, 0)</f>
        <v>11</v>
      </c>
      <c r="AN35" s="1288">
        <f t="shared" si="16"/>
        <v>24</v>
      </c>
      <c r="AO35" s="1288">
        <f t="shared" si="16"/>
        <v>26</v>
      </c>
      <c r="AP35" s="1288">
        <f t="shared" si="16"/>
        <v>28</v>
      </c>
      <c r="AQ35" s="1288">
        <f t="shared" si="16"/>
        <v>18</v>
      </c>
      <c r="AR35" s="1288">
        <f t="shared" si="16"/>
        <v>24</v>
      </c>
    </row>
    <row r="36" spans="1:44" s="790" customFormat="1" outlineLevel="1">
      <c r="A36" s="738" t="s">
        <v>69</v>
      </c>
      <c r="B36" s="650">
        <f>SUMIFS( $AM$36:$AX$36,$AA$2:$AL$2, "&lt;=" &amp; $B$3, $AM$36:$AX$36,"&lt;&gt;#N/A") /B4</f>
        <v>115.85714285714286</v>
      </c>
      <c r="C36" s="940" t="e">
        <f t="shared" ref="C36:P36" si="17">IF(ISNA(B37),AVERAGE(C37,0),AVERAGE(C37,B37))</f>
        <v>#N/A</v>
      </c>
      <c r="D36" s="940" t="e">
        <f t="shared" si="17"/>
        <v>#N/A</v>
      </c>
      <c r="E36" s="940" t="e">
        <f t="shared" si="17"/>
        <v>#N/A</v>
      </c>
      <c r="F36" s="940" t="e">
        <f t="shared" si="17"/>
        <v>#N/A</v>
      </c>
      <c r="G36" s="940" t="e">
        <f t="shared" si="17"/>
        <v>#N/A</v>
      </c>
      <c r="H36" s="940" t="e">
        <f t="shared" si="17"/>
        <v>#N/A</v>
      </c>
      <c r="I36" s="940" t="e">
        <f t="shared" si="17"/>
        <v>#N/A</v>
      </c>
      <c r="J36" s="940" t="e">
        <f t="shared" si="17"/>
        <v>#N/A</v>
      </c>
      <c r="K36" s="940" t="e">
        <f t="shared" si="17"/>
        <v>#N/A</v>
      </c>
      <c r="L36" s="940" t="e">
        <f t="shared" si="17"/>
        <v>#N/A</v>
      </c>
      <c r="M36" s="940" t="e">
        <f t="shared" si="17"/>
        <v>#N/A</v>
      </c>
      <c r="N36" s="940" t="e">
        <f t="shared" si="17"/>
        <v>#N/A</v>
      </c>
      <c r="O36" s="940" t="e">
        <f t="shared" si="17"/>
        <v>#N/A</v>
      </c>
      <c r="P36" s="940" t="e">
        <f t="shared" si="17"/>
        <v>#N/A</v>
      </c>
      <c r="Q36" s="940" t="e">
        <f t="shared" ref="Q36:Z36" si="18">IF(ISNA(P37),AVERAGE(Q37,0),AVERAGE(Q37,P37))</f>
        <v>#N/A</v>
      </c>
      <c r="R36" s="940" t="e">
        <f t="shared" si="18"/>
        <v>#N/A</v>
      </c>
      <c r="S36" s="940" t="e">
        <f t="shared" si="18"/>
        <v>#N/A</v>
      </c>
      <c r="T36" s="940" t="e">
        <f t="shared" si="18"/>
        <v>#N/A</v>
      </c>
      <c r="U36" s="940" t="e">
        <f t="shared" si="18"/>
        <v>#N/A</v>
      </c>
      <c r="V36" s="940">
        <f t="shared" si="18"/>
        <v>0</v>
      </c>
      <c r="W36" s="940">
        <f t="shared" si="18"/>
        <v>0</v>
      </c>
      <c r="X36" s="940">
        <f t="shared" si="18"/>
        <v>0</v>
      </c>
      <c r="Y36" s="940">
        <f t="shared" si="18"/>
        <v>0</v>
      </c>
      <c r="Z36" s="940">
        <f t="shared" si="18"/>
        <v>0</v>
      </c>
      <c r="AA36" s="940">
        <f t="shared" ref="AA36:AJ36" si="19">IF(ISNA(Z37),AVERAGE(AA37,0),AVERAGE(AA37,Z37))</f>
        <v>5.5</v>
      </c>
      <c r="AB36" s="940">
        <f t="shared" si="19"/>
        <v>15.5</v>
      </c>
      <c r="AC36" s="940">
        <f t="shared" si="19"/>
        <v>27.5</v>
      </c>
      <c r="AD36" s="940">
        <f t="shared" si="19"/>
        <v>43</v>
      </c>
      <c r="AE36" s="940">
        <f t="shared" si="19"/>
        <v>51</v>
      </c>
      <c r="AF36" s="940">
        <f t="shared" si="19"/>
        <v>64</v>
      </c>
      <c r="AG36" s="940">
        <f t="shared" si="19"/>
        <v>83</v>
      </c>
      <c r="AH36" s="940">
        <f t="shared" si="19"/>
        <v>96.5</v>
      </c>
      <c r="AI36" s="940">
        <f t="shared" si="19"/>
        <v>96.5</v>
      </c>
      <c r="AJ36" s="940">
        <f t="shared" si="19"/>
        <v>90</v>
      </c>
      <c r="AK36" s="940">
        <f>IF(ISNA(AJ37),AVERAGE(AK37,0),AVERAGE(AK37,AJ37))</f>
        <v>96</v>
      </c>
      <c r="AL36" s="940">
        <f>IF(ISNA(AK37),AVERAGE(AL37,0),AVERAGE(AL37,AK37))</f>
        <v>112.5</v>
      </c>
      <c r="AM36" s="1289">
        <f t="shared" ref="AM36:AR36" si="20">IF(ISNA(AL37),AVERAGE(AM37,0),AVERAGE(AM37,AL37))</f>
        <v>127</v>
      </c>
      <c r="AN36" s="1289">
        <f t="shared" si="20"/>
        <v>133.5</v>
      </c>
      <c r="AO36" s="1289">
        <f t="shared" si="20"/>
        <v>135</v>
      </c>
      <c r="AP36" s="1289">
        <f t="shared" si="20"/>
        <v>138.5</v>
      </c>
      <c r="AQ36" s="1289">
        <f t="shared" si="20"/>
        <v>138</v>
      </c>
      <c r="AR36" s="1289">
        <f t="shared" si="20"/>
        <v>139</v>
      </c>
    </row>
    <row r="37" spans="1:44" outlineLevel="1">
      <c r="A37" s="738" t="s">
        <v>219</v>
      </c>
      <c r="B37" s="736"/>
      <c r="C37" s="885" t="e">
        <f>VLOOKUP($A$1, $B$421:$S$448, C$1, 0)</f>
        <v>#N/A</v>
      </c>
      <c r="D37" s="885" t="e">
        <f t="shared" ref="D37:S37" si="21">VLOOKUP($A$1, $B$421:$S$448, D$1, 0)</f>
        <v>#N/A</v>
      </c>
      <c r="E37" s="885" t="e">
        <f t="shared" si="21"/>
        <v>#N/A</v>
      </c>
      <c r="F37" s="885" t="e">
        <f t="shared" si="21"/>
        <v>#N/A</v>
      </c>
      <c r="G37" s="885" t="e">
        <f t="shared" si="21"/>
        <v>#N/A</v>
      </c>
      <c r="H37" s="885" t="e">
        <f t="shared" si="21"/>
        <v>#N/A</v>
      </c>
      <c r="I37" s="885" t="e">
        <f t="shared" si="21"/>
        <v>#N/A</v>
      </c>
      <c r="J37" s="885" t="e">
        <f t="shared" si="21"/>
        <v>#N/A</v>
      </c>
      <c r="K37" s="885" t="e">
        <f t="shared" si="21"/>
        <v>#N/A</v>
      </c>
      <c r="L37" s="885" t="e">
        <f t="shared" si="21"/>
        <v>#N/A</v>
      </c>
      <c r="M37" s="885" t="e">
        <f t="shared" si="21"/>
        <v>#N/A</v>
      </c>
      <c r="N37" s="885" t="e">
        <f t="shared" si="21"/>
        <v>#N/A</v>
      </c>
      <c r="O37" s="885" t="e">
        <f t="shared" si="21"/>
        <v>#N/A</v>
      </c>
      <c r="P37" s="885" t="e">
        <f t="shared" si="21"/>
        <v>#N/A</v>
      </c>
      <c r="Q37" s="885" t="e">
        <f>VLOOKUP($A$1, $B$421:$S$448, Q$1, 0)</f>
        <v>#N/A</v>
      </c>
      <c r="R37" s="885" t="e">
        <f t="shared" si="21"/>
        <v>#N/A</v>
      </c>
      <c r="S37" s="885" t="e">
        <f t="shared" si="21"/>
        <v>#N/A</v>
      </c>
      <c r="T37" s="885" t="e">
        <f>VLOOKUP($A$1, $B$421:$AA$448, T$1, 0)</f>
        <v>#N/A</v>
      </c>
      <c r="U37" s="885" t="e">
        <f>VLOOKUP($A$1, $B$421:$AA$451, U$1, 0)</f>
        <v>#N/A</v>
      </c>
      <c r="V37" s="885">
        <f>VLOOKUP($A$1, $B$421:$AA$452, V$1, 0)</f>
        <v>0</v>
      </c>
      <c r="W37" s="885">
        <f>VLOOKUP($A$1, $B$421:$AA$452, W$1, 0)</f>
        <v>0</v>
      </c>
      <c r="X37" s="885">
        <f>VLOOKUP($A$1, $B$421:$AA$462, X$1, 0)</f>
        <v>0</v>
      </c>
      <c r="Y37" s="885">
        <f>VLOOKUP($A$1, $B$421:$AA$462, Y$1, 0)</f>
        <v>0</v>
      </c>
      <c r="Z37" s="885">
        <f>VLOOKUP($A$1, $B$421:$AA$462, Z$1, 0)</f>
        <v>0</v>
      </c>
      <c r="AA37" s="885">
        <f>VLOOKUP($A$1, $B$421:$AA$460, AA$1, 0)</f>
        <v>11</v>
      </c>
      <c r="AB37" s="885">
        <f>VLOOKUP($A$1, $B$421:$AB$463, AB$1, 0)</f>
        <v>20</v>
      </c>
      <c r="AC37" s="885">
        <f>VLOOKUP($A$1, $B$421:$AC$464, AC$1, 0)</f>
        <v>35</v>
      </c>
      <c r="AD37" s="885">
        <f>VLOOKUP($A$1, $B$421:$AD$473, AD$1, 0)</f>
        <v>51</v>
      </c>
      <c r="AE37" s="885">
        <f>VLOOKUP($A$1, $B$421:$AE$473, AE$1, 0)</f>
        <v>51</v>
      </c>
      <c r="AF37" s="885">
        <f>VLOOKUP($A$1, $B$421:AF$473, AF$1, 0)</f>
        <v>77</v>
      </c>
      <c r="AG37" s="885">
        <f>VLOOKUP($A$1, $B$421:AG$473, AG$1, 0)</f>
        <v>89</v>
      </c>
      <c r="AH37" s="885">
        <f>VLOOKUP($A$1, $B$421:AH$473, AH$1, 0)</f>
        <v>104</v>
      </c>
      <c r="AI37" s="885">
        <f>VLOOKUP($A$1, $B$421:AI$476, AI$1, 0)</f>
        <v>89</v>
      </c>
      <c r="AJ37" s="885">
        <f>VLOOKUP($A$1, $B$421:AJ$476, AJ$1, 0)</f>
        <v>91</v>
      </c>
      <c r="AK37" s="885">
        <f>VLOOKUP($A$1, $B$421:AK$476, AK$1, 0)</f>
        <v>101</v>
      </c>
      <c r="AL37" s="885">
        <f>VLOOKUP($A$1, $B$421:AL$476, AL$1, 0)</f>
        <v>124</v>
      </c>
      <c r="AM37" s="1287">
        <f>VLOOKUP($A$1, $B$421:AM$476,38, 0)</f>
        <v>130</v>
      </c>
      <c r="AN37" s="1287">
        <f>VLOOKUP($A$1, $B$421:AN$476,39, 0)</f>
        <v>137</v>
      </c>
      <c r="AO37" s="1287">
        <f>VLOOKUP($A$1, $B$421:AO$478,40, 0)</f>
        <v>133</v>
      </c>
      <c r="AP37" s="1287">
        <f>VLOOKUP($A$1, $B$421:AP$478,41, 0)</f>
        <v>144</v>
      </c>
      <c r="AQ37" s="1287">
        <f>VLOOKUP($A$1, $B$421:AQ$486,42, 0)</f>
        <v>132</v>
      </c>
      <c r="AR37" s="1287">
        <f>VLOOKUP($A$1, $B$421:AR$495,43, 0)</f>
        <v>146</v>
      </c>
    </row>
    <row r="38" spans="1:44" outlineLevel="1">
      <c r="A38" s="738" t="s">
        <v>346</v>
      </c>
      <c r="B38" s="654">
        <f>B39+B40</f>
        <v>26.714285714285712</v>
      </c>
      <c r="C38" s="885" t="e">
        <f t="shared" ref="C38:P38" si="22">SUM(C39:C40)</f>
        <v>#N/A</v>
      </c>
      <c r="D38" s="885" t="e">
        <f t="shared" si="22"/>
        <v>#N/A</v>
      </c>
      <c r="E38" s="885" t="e">
        <f t="shared" si="22"/>
        <v>#N/A</v>
      </c>
      <c r="F38" s="885" t="e">
        <f t="shared" si="22"/>
        <v>#N/A</v>
      </c>
      <c r="G38" s="885" t="e">
        <f t="shared" si="22"/>
        <v>#N/A</v>
      </c>
      <c r="H38" s="885" t="e">
        <f t="shared" si="22"/>
        <v>#N/A</v>
      </c>
      <c r="I38" s="885" t="e">
        <f t="shared" si="22"/>
        <v>#N/A</v>
      </c>
      <c r="J38" s="885" t="e">
        <f t="shared" si="22"/>
        <v>#N/A</v>
      </c>
      <c r="K38" s="885" t="e">
        <f t="shared" si="22"/>
        <v>#N/A</v>
      </c>
      <c r="L38" s="885" t="e">
        <f t="shared" si="22"/>
        <v>#N/A</v>
      </c>
      <c r="M38" s="885" t="e">
        <f t="shared" si="22"/>
        <v>#N/A</v>
      </c>
      <c r="N38" s="885" t="e">
        <f t="shared" si="22"/>
        <v>#N/A</v>
      </c>
      <c r="O38" s="885" t="e">
        <f t="shared" si="22"/>
        <v>#N/A</v>
      </c>
      <c r="P38" s="885" t="e">
        <f t="shared" si="22"/>
        <v>#N/A</v>
      </c>
      <c r="Q38" s="885" t="e">
        <f>SUM(Q39:Q40)</f>
        <v>#N/A</v>
      </c>
      <c r="R38" s="885" t="e">
        <f>SUM(R39:R40)</f>
        <v>#N/A</v>
      </c>
      <c r="S38" s="885" t="e">
        <f>SUM(S39:S40)</f>
        <v>#N/A</v>
      </c>
      <c r="T38" s="885" t="e">
        <f>SUM(T39:T40)</f>
        <v>#N/A</v>
      </c>
      <c r="U38" s="885" t="e">
        <f>SUM(U39:U40)</f>
        <v>#N/A</v>
      </c>
      <c r="V38" s="885">
        <f t="shared" ref="V38:AA38" si="23">SUM(V39:V40)</f>
        <v>0</v>
      </c>
      <c r="W38" s="885">
        <f t="shared" si="23"/>
        <v>0</v>
      </c>
      <c r="X38" s="885">
        <f t="shared" si="23"/>
        <v>0</v>
      </c>
      <c r="Y38" s="885">
        <f t="shared" si="23"/>
        <v>0</v>
      </c>
      <c r="Z38" s="885">
        <f t="shared" si="23"/>
        <v>0</v>
      </c>
      <c r="AA38" s="885">
        <f t="shared" si="23"/>
        <v>8</v>
      </c>
      <c r="AB38" s="885">
        <f>SUM(AB39:AB40)</f>
        <v>7</v>
      </c>
      <c r="AC38" s="885">
        <f>SUM(AC39:AC40)</f>
        <v>12</v>
      </c>
      <c r="AD38" s="885">
        <f t="shared" ref="AD38:AI38" si="24">SUM(AD39:AD40)</f>
        <v>16</v>
      </c>
      <c r="AE38" s="885">
        <f t="shared" si="24"/>
        <v>16</v>
      </c>
      <c r="AF38" s="885">
        <f t="shared" si="24"/>
        <v>27</v>
      </c>
      <c r="AG38" s="885">
        <f t="shared" si="24"/>
        <v>28</v>
      </c>
      <c r="AH38" s="885">
        <f t="shared" si="24"/>
        <v>24</v>
      </c>
      <c r="AI38" s="885">
        <f t="shared" si="24"/>
        <v>18</v>
      </c>
      <c r="AJ38" s="885">
        <f t="shared" ref="AJ38:AR38" si="25">SUM(AJ39:AJ40)</f>
        <v>20</v>
      </c>
      <c r="AK38" s="885">
        <f t="shared" si="25"/>
        <v>25</v>
      </c>
      <c r="AL38" s="885">
        <f t="shared" si="25"/>
        <v>29</v>
      </c>
      <c r="AM38" s="1287">
        <f t="shared" si="25"/>
        <v>31</v>
      </c>
      <c r="AN38" s="1287">
        <f t="shared" si="25"/>
        <v>32</v>
      </c>
      <c r="AO38" s="1287">
        <f t="shared" si="25"/>
        <v>31</v>
      </c>
      <c r="AP38" s="1287">
        <f t="shared" si="25"/>
        <v>32</v>
      </c>
      <c r="AQ38" s="1287">
        <f t="shared" si="25"/>
        <v>32</v>
      </c>
      <c r="AR38" s="1287">
        <f t="shared" si="25"/>
        <v>29</v>
      </c>
    </row>
    <row r="39" spans="1:44" outlineLevel="1">
      <c r="A39" s="738" t="s">
        <v>309</v>
      </c>
      <c r="B39" s="654">
        <f>SUMIFS($AM$39:$AX$39,$AA$2:$AL$2, "&lt;=" &amp; $B$3,$AM$39:$AX$39,"&lt;&gt;#N/A")/B4</f>
        <v>24.285714285714285</v>
      </c>
      <c r="C39" s="885" t="e">
        <f>VLOOKUP($A$1, $B$607:$S$634, C$1, 0)</f>
        <v>#N/A</v>
      </c>
      <c r="D39" s="885" t="e">
        <f t="shared" ref="D39:S39" si="26">VLOOKUP($A$1, $B$607:$S$634, D$1, 0)</f>
        <v>#N/A</v>
      </c>
      <c r="E39" s="885" t="e">
        <f t="shared" si="26"/>
        <v>#N/A</v>
      </c>
      <c r="F39" s="885" t="e">
        <f t="shared" si="26"/>
        <v>#N/A</v>
      </c>
      <c r="G39" s="885" t="e">
        <f t="shared" si="26"/>
        <v>#N/A</v>
      </c>
      <c r="H39" s="885" t="e">
        <f t="shared" si="26"/>
        <v>#N/A</v>
      </c>
      <c r="I39" s="885" t="e">
        <f t="shared" si="26"/>
        <v>#N/A</v>
      </c>
      <c r="J39" s="885" t="e">
        <f t="shared" si="26"/>
        <v>#N/A</v>
      </c>
      <c r="K39" s="885" t="e">
        <f t="shared" si="26"/>
        <v>#N/A</v>
      </c>
      <c r="L39" s="885" t="e">
        <f t="shared" si="26"/>
        <v>#N/A</v>
      </c>
      <c r="M39" s="885" t="e">
        <f t="shared" si="26"/>
        <v>#N/A</v>
      </c>
      <c r="N39" s="885" t="e">
        <f t="shared" si="26"/>
        <v>#N/A</v>
      </c>
      <c r="O39" s="885" t="e">
        <f t="shared" si="26"/>
        <v>#N/A</v>
      </c>
      <c r="P39" s="885" t="e">
        <f t="shared" si="26"/>
        <v>#N/A</v>
      </c>
      <c r="Q39" s="885" t="e">
        <f t="shared" si="26"/>
        <v>#N/A</v>
      </c>
      <c r="R39" s="885" t="e">
        <f t="shared" si="26"/>
        <v>#N/A</v>
      </c>
      <c r="S39" s="885" t="e">
        <f t="shared" si="26"/>
        <v>#N/A</v>
      </c>
      <c r="T39" s="885" t="e">
        <f>VLOOKUP($A$1, $B$607:$AA$634, T$1, 0)</f>
        <v>#N/A</v>
      </c>
      <c r="U39" s="885" t="e">
        <f>VLOOKUP($A$1, $B$607:$AA$637, U$1, 0)</f>
        <v>#N/A</v>
      </c>
      <c r="V39" s="885">
        <f>VLOOKUP($A$1, $B$607:$AA$638, V$1, 0)</f>
        <v>0</v>
      </c>
      <c r="W39" s="885">
        <f>VLOOKUP($A$1, $B$607:$AA$638, W$1, 0)</f>
        <v>0</v>
      </c>
      <c r="X39" s="885">
        <f>VLOOKUP($A$1, $B$607:$AA$648, X$1, 0)</f>
        <v>0</v>
      </c>
      <c r="Y39" s="885">
        <f>VLOOKUP($A$1, $B$607:$AA$648, Y$1, 0)</f>
        <v>0</v>
      </c>
      <c r="Z39" s="885">
        <f>VLOOKUP($A$1, $B$607:$AA$648, Z$1, 0)</f>
        <v>0</v>
      </c>
      <c r="AA39" s="885">
        <f>VLOOKUP($A$1, $B$607:$AA$646, AA$1, 0)</f>
        <v>7</v>
      </c>
      <c r="AB39" s="885">
        <f>VLOOKUP($A$1, $B$607:$AB$649, AB$1, 0)</f>
        <v>6</v>
      </c>
      <c r="AC39" s="885">
        <f>VLOOKUP($A$1, $B$607:$AC$650, AC$1, 0)</f>
        <v>10</v>
      </c>
      <c r="AD39" s="885">
        <f>VLOOKUP($A$1, $B$607:$AD$659, AD$1, 0)</f>
        <v>15</v>
      </c>
      <c r="AE39" s="885">
        <f>VLOOKUP($A$1, $B$607:$AE$659, AE$1, 0)</f>
        <v>15</v>
      </c>
      <c r="AF39" s="885">
        <f>VLOOKUP($A$1, $B$607:AF$659, AF$1, 0)</f>
        <v>26</v>
      </c>
      <c r="AG39" s="885">
        <f>VLOOKUP($A$1, $B$607:AG$659, AG$1, 0)</f>
        <v>28</v>
      </c>
      <c r="AH39" s="885">
        <f>VLOOKUP($A$1, $B$607:AH$659, AH$1, 0)</f>
        <v>24</v>
      </c>
      <c r="AI39" s="885">
        <f>VLOOKUP($A$1, $B$607:AI$662, AI$1, 0)</f>
        <v>18</v>
      </c>
      <c r="AJ39" s="885">
        <f>VLOOKUP($A$1, $B$607:AJ$662, AJ$1, 0)</f>
        <v>20</v>
      </c>
      <c r="AK39" s="885">
        <f>VLOOKUP($A$1, $B$607:AK$662, AK$1, 0)</f>
        <v>23</v>
      </c>
      <c r="AL39" s="885">
        <f>VLOOKUP($A$1, $B$607:AL$662, AL$1, 0)</f>
        <v>27</v>
      </c>
      <c r="AM39" s="1287">
        <f>VLOOKUP($A$1, $B$607:AM$662, 38, 0)</f>
        <v>28</v>
      </c>
      <c r="AN39" s="1287">
        <f>VLOOKUP($A$1, $B$607:AN$662, 39, 0)</f>
        <v>29</v>
      </c>
      <c r="AO39" s="1287">
        <f>VLOOKUP($A$1, $B$607:AO$664, 40, 0)</f>
        <v>28</v>
      </c>
      <c r="AP39" s="1287">
        <f>VLOOKUP($A$1, $B$607:AP$664, 41, 0)</f>
        <v>29</v>
      </c>
      <c r="AQ39" s="1287">
        <f>VLOOKUP($A$1, $B$607:AQ$672, 42, 0)</f>
        <v>29</v>
      </c>
      <c r="AR39" s="1287">
        <f>VLOOKUP($A$1, $B$607:AR$681, 43, 0)</f>
        <v>27</v>
      </c>
    </row>
    <row r="40" spans="1:44" outlineLevel="1">
      <c r="A40" s="738" t="s">
        <v>345</v>
      </c>
      <c r="B40" s="654">
        <f>SUMIFS( $AM$40:$AX$40,$AM$2:$AX$2, "&lt;=" &amp; $B$3, $AM$40:$AX$40,"&lt;&gt;#N/A")/B4</f>
        <v>2.4285714285714284</v>
      </c>
      <c r="C40" s="885" t="e">
        <f>VLOOKUP($A$1, $B$700:$S$727, C$1, 0)</f>
        <v>#N/A</v>
      </c>
      <c r="D40" s="885" t="e">
        <f t="shared" ref="D40:S40" si="27">VLOOKUP($A$1, $B$700:$S$727, D$1, 0)</f>
        <v>#N/A</v>
      </c>
      <c r="E40" s="885" t="e">
        <f t="shared" si="27"/>
        <v>#N/A</v>
      </c>
      <c r="F40" s="885" t="e">
        <f t="shared" si="27"/>
        <v>#N/A</v>
      </c>
      <c r="G40" s="885" t="e">
        <f t="shared" si="27"/>
        <v>#N/A</v>
      </c>
      <c r="H40" s="885" t="e">
        <f t="shared" si="27"/>
        <v>#N/A</v>
      </c>
      <c r="I40" s="885" t="e">
        <f t="shared" si="27"/>
        <v>#N/A</v>
      </c>
      <c r="J40" s="885" t="e">
        <f t="shared" si="27"/>
        <v>#N/A</v>
      </c>
      <c r="K40" s="885" t="e">
        <f t="shared" si="27"/>
        <v>#N/A</v>
      </c>
      <c r="L40" s="885" t="e">
        <f t="shared" si="27"/>
        <v>#N/A</v>
      </c>
      <c r="M40" s="885" t="e">
        <f t="shared" si="27"/>
        <v>#N/A</v>
      </c>
      <c r="N40" s="885" t="e">
        <f t="shared" si="27"/>
        <v>#N/A</v>
      </c>
      <c r="O40" s="885" t="e">
        <f t="shared" si="27"/>
        <v>#N/A</v>
      </c>
      <c r="P40" s="885" t="e">
        <f t="shared" si="27"/>
        <v>#N/A</v>
      </c>
      <c r="Q40" s="885" t="e">
        <f t="shared" si="27"/>
        <v>#N/A</v>
      </c>
      <c r="R40" s="885" t="e">
        <f>VLOOKUP($A$1, $B$700:$S$727, R$1, 0)</f>
        <v>#N/A</v>
      </c>
      <c r="S40" s="885" t="e">
        <f t="shared" si="27"/>
        <v>#N/A</v>
      </c>
      <c r="T40" s="885" t="e">
        <f>VLOOKUP($A$1, $B$700:$AA$727, T$1, 0)</f>
        <v>#N/A</v>
      </c>
      <c r="U40" s="885" t="e">
        <f>VLOOKUP($A$1, $B$700:$AA$730, U$1, 0)</f>
        <v>#N/A</v>
      </c>
      <c r="V40" s="885">
        <f>VLOOKUP($A$1, $B$700:$AA$731, V$1, 0)</f>
        <v>0</v>
      </c>
      <c r="W40" s="885">
        <f>VLOOKUP($A$1, $B$700:$AA$731, W$1, 0)</f>
        <v>0</v>
      </c>
      <c r="X40" s="885">
        <f>VLOOKUP($A$1, $B$700:$AA$741, X$1, 0)</f>
        <v>0</v>
      </c>
      <c r="Y40" s="885">
        <f>VLOOKUP($A$1, $B$700:$AA$741, Y$1, 0)</f>
        <v>0</v>
      </c>
      <c r="Z40" s="885">
        <f>VLOOKUP($A$1, $B$700:$AA$741, Z$1, 0)</f>
        <v>0</v>
      </c>
      <c r="AA40" s="885">
        <f>VLOOKUP($A$1, $B$700:$AA$739, AA$1, 0)</f>
        <v>1</v>
      </c>
      <c r="AB40" s="885">
        <f>VLOOKUP($A$1, $B$700:$AB$742, AB$1, 0)</f>
        <v>1</v>
      </c>
      <c r="AC40" s="885">
        <f>VLOOKUP($A$1, $B$700:$AC$743, AC$1, 0)</f>
        <v>2</v>
      </c>
      <c r="AD40" s="885">
        <f>VLOOKUP($A$1, $B$700:$AD$753, AD$1, 0)</f>
        <v>1</v>
      </c>
      <c r="AE40" s="885">
        <f>VLOOKUP($A$1, $B$700:$AE$752, AE$1, 0)</f>
        <v>1</v>
      </c>
      <c r="AF40" s="885">
        <f>VLOOKUP($A$1, $B$700:AF$752, AF$1, 0)</f>
        <v>1</v>
      </c>
      <c r="AG40" s="885">
        <f>VLOOKUP($A$1, $B$700:AG$752, AG$1, 0)</f>
        <v>0</v>
      </c>
      <c r="AH40" s="885">
        <f>VLOOKUP($A$1, $B$700:AH$752, AH$1, 0)</f>
        <v>0</v>
      </c>
      <c r="AI40" s="885">
        <f>VLOOKUP($A$1, $B$700:AI$755, AI$1, 0)</f>
        <v>0</v>
      </c>
      <c r="AJ40" s="885">
        <f>VLOOKUP($A$1, $B$700:AJ$755, AJ$1, 0)</f>
        <v>0</v>
      </c>
      <c r="AK40" s="885">
        <f>VLOOKUP($A$1, $B$700:AK$755, AK$1, 0)</f>
        <v>2</v>
      </c>
      <c r="AL40" s="885">
        <f>VLOOKUP($A$1, $B$700:AL$755, AL$1, 0)</f>
        <v>2</v>
      </c>
      <c r="AM40" s="1287">
        <f>VLOOKUP($A$1, $B$700:AM$755,38, 0)</f>
        <v>3</v>
      </c>
      <c r="AN40" s="1287">
        <f>VLOOKUP($A$1, $B$700:AN$755,39, 0)</f>
        <v>3</v>
      </c>
      <c r="AO40" s="1287">
        <f>VLOOKUP($A$1, $B$700:AO$757,40, 0)</f>
        <v>3</v>
      </c>
      <c r="AP40" s="1287">
        <f>VLOOKUP($A$1, $B$700:AP$757,41, 0)</f>
        <v>3</v>
      </c>
      <c r="AQ40" s="1287">
        <f>VLOOKUP($A$1, $B$700:AQ$765,42, 0)</f>
        <v>3</v>
      </c>
      <c r="AR40" s="1287">
        <f>VLOOKUP($A$1, $B$700:AR$774,43, 0)</f>
        <v>2</v>
      </c>
    </row>
    <row r="41" spans="1:44" outlineLevel="1">
      <c r="A41" s="738" t="s">
        <v>308</v>
      </c>
      <c r="B41" s="651">
        <f>B42/ (B38*B4)</f>
        <v>0.14973262032085563</v>
      </c>
      <c r="C41" s="574" t="e">
        <f>VLOOKUP($A$1, $B$518:$S$545, C$1, 0)</f>
        <v>#N/A</v>
      </c>
      <c r="D41" s="574" t="e">
        <f t="shared" ref="D41:S41" si="28">VLOOKUP($A$1, $B$518:$S$545, D$1, 0)</f>
        <v>#N/A</v>
      </c>
      <c r="E41" s="574" t="e">
        <f t="shared" si="28"/>
        <v>#N/A</v>
      </c>
      <c r="F41" s="574" t="e">
        <f t="shared" si="28"/>
        <v>#N/A</v>
      </c>
      <c r="G41" s="574" t="e">
        <f t="shared" si="28"/>
        <v>#N/A</v>
      </c>
      <c r="H41" s="574" t="e">
        <f t="shared" si="28"/>
        <v>#N/A</v>
      </c>
      <c r="I41" s="574" t="e">
        <f t="shared" si="28"/>
        <v>#N/A</v>
      </c>
      <c r="J41" s="574" t="e">
        <f t="shared" si="28"/>
        <v>#N/A</v>
      </c>
      <c r="K41" s="574" t="e">
        <f t="shared" si="28"/>
        <v>#N/A</v>
      </c>
      <c r="L41" s="574" t="e">
        <f t="shared" si="28"/>
        <v>#N/A</v>
      </c>
      <c r="M41" s="574" t="e">
        <f t="shared" si="28"/>
        <v>#N/A</v>
      </c>
      <c r="N41" s="574" t="e">
        <f t="shared" si="28"/>
        <v>#N/A</v>
      </c>
      <c r="O41" s="574" t="e">
        <f t="shared" si="28"/>
        <v>#N/A</v>
      </c>
      <c r="P41" s="574" t="e">
        <f t="shared" si="28"/>
        <v>#N/A</v>
      </c>
      <c r="Q41" s="574" t="e">
        <f t="shared" si="28"/>
        <v>#N/A</v>
      </c>
      <c r="R41" s="574" t="e">
        <f t="shared" si="28"/>
        <v>#N/A</v>
      </c>
      <c r="S41" s="574" t="e">
        <f t="shared" si="28"/>
        <v>#N/A</v>
      </c>
      <c r="T41" s="574" t="e">
        <f>VLOOKUP($A$1, $B$518:$AA$545, T$1, 0)</f>
        <v>#N/A</v>
      </c>
      <c r="U41" s="574" t="e">
        <f>VLOOKUP($A$1, $B$518:$AA$548, U$1, 0)</f>
        <v>#N/A</v>
      </c>
      <c r="V41" s="574">
        <f>VLOOKUP($A$1, $B$518:$AA$549, V$1, 0)</f>
        <v>0</v>
      </c>
      <c r="W41" s="574">
        <f>VLOOKUP($A$1, $B$518:$AA$549, W$1, 0)</f>
        <v>0</v>
      </c>
      <c r="X41" s="574">
        <f>VLOOKUP($A$1, $B$518:$AA$559, X$1, 0)</f>
        <v>0</v>
      </c>
      <c r="Y41" s="574">
        <f>VLOOKUP($A$1, $B$518:$AA$559, Y$1, 0)</f>
        <v>0</v>
      </c>
      <c r="Z41" s="574">
        <f>VLOOKUP($A$1, $B$518:$AA$559, Z$1, 0)</f>
        <v>0</v>
      </c>
      <c r="AA41" s="574">
        <f>VLOOKUP($A$1, $B$518:$AA$557, AA$1, 0)</f>
        <v>0.25</v>
      </c>
      <c r="AB41" s="574">
        <f>VLOOKUP($A$1, $B$518:$AB$560, AB$1, 0)</f>
        <v>0.71428571428571397</v>
      </c>
      <c r="AC41" s="574">
        <f>VLOOKUP($A$1, $B$518:$AC$561, AC$1, 0)</f>
        <v>0.5</v>
      </c>
      <c r="AD41" s="574" t="e">
        <f>VLOOKUP($A$1, $B$474:$AD$536, AD$1, 0)</f>
        <v>#N/A</v>
      </c>
      <c r="AE41" s="574">
        <f>VLOOKUP($A$1, $B$518:$AE$570, AE$1, 0)</f>
        <v>0.4375</v>
      </c>
      <c r="AF41" s="574">
        <f>VLOOKUP($A$1, $B$518:AF$570, AF$1, 0)</f>
        <v>0.44444444444444398</v>
      </c>
      <c r="AG41" s="574">
        <f>VLOOKUP($A$1, $B$518:AG$570, AG$1, 0)</f>
        <v>0.35714285714285698</v>
      </c>
      <c r="AH41" s="574">
        <f>VLOOKUP($A$1, $B$518:AH$570, AH$1, 0)</f>
        <v>0.29166666666666702</v>
      </c>
      <c r="AI41" s="574">
        <f>VLOOKUP($A$1, $B$518:AI$573, AI$1, 0)</f>
        <v>0.27777777777777801</v>
      </c>
      <c r="AJ41" s="574">
        <f>VLOOKUP($A$1, $B$518:AJ$573, AJ$1, 0)</f>
        <v>0.45</v>
      </c>
      <c r="AK41" s="574">
        <f>VLOOKUP($A$1, $B$518:AK$573, AK$1, 0)</f>
        <v>0.44</v>
      </c>
      <c r="AL41" s="574">
        <f>VLOOKUP($A$1, $B$518:AL$573, AL$1, 0)</f>
        <v>0.37931034482758619</v>
      </c>
      <c r="AM41" s="1284">
        <f>VLOOKUP($A$1, $B$518:AM$573,38, 0)</f>
        <v>0.12903225806451613</v>
      </c>
      <c r="AN41" s="1284">
        <f>VLOOKUP($A$1, $B$518:AN$573,39, 0)</f>
        <v>0.21875</v>
      </c>
      <c r="AO41" s="1284">
        <f>VLOOKUP($A$1, $B$518:AO$575,40, 0)</f>
        <v>0.12903225806451613</v>
      </c>
      <c r="AP41" s="1284">
        <f>VLOOKUP($A$1, $B$518:AP$575,41, 0)</f>
        <v>0.21875</v>
      </c>
      <c r="AQ41" s="1284">
        <f>VLOOKUP($A$1, $B$518:AQ$583,42, 0)</f>
        <v>3.125E-2</v>
      </c>
      <c r="AR41" s="1284">
        <f>VLOOKUP($A$1, $B$518:AR$592,43, 0)</f>
        <v>0.17241379310344829</v>
      </c>
    </row>
    <row r="42" spans="1:44" outlineLevel="1">
      <c r="A42" s="790" t="s">
        <v>415</v>
      </c>
      <c r="B42" s="654">
        <f>SUMIFS($AM$42:$AX$42,$AA$2:$AL$2, "&lt;=" &amp; $B$3, $AM$42:$AX$42,"&lt;&gt;#N/A")</f>
        <v>28</v>
      </c>
      <c r="C42" s="576" t="e">
        <f t="shared" ref="C42:P42" si="29">C41* SUM(C39:C41)</f>
        <v>#N/A</v>
      </c>
      <c r="D42" s="576" t="e">
        <f t="shared" si="29"/>
        <v>#N/A</v>
      </c>
      <c r="E42" s="576" t="e">
        <f t="shared" si="29"/>
        <v>#N/A</v>
      </c>
      <c r="F42" s="576" t="e">
        <f t="shared" si="29"/>
        <v>#N/A</v>
      </c>
      <c r="G42" s="576" t="e">
        <f t="shared" si="29"/>
        <v>#N/A</v>
      </c>
      <c r="H42" s="576" t="e">
        <f t="shared" si="29"/>
        <v>#N/A</v>
      </c>
      <c r="I42" s="576" t="e">
        <f t="shared" si="29"/>
        <v>#N/A</v>
      </c>
      <c r="J42" s="576" t="e">
        <f t="shared" si="29"/>
        <v>#N/A</v>
      </c>
      <c r="K42" s="576" t="e">
        <f t="shared" si="29"/>
        <v>#N/A</v>
      </c>
      <c r="L42" s="576" t="e">
        <f t="shared" si="29"/>
        <v>#N/A</v>
      </c>
      <c r="M42" s="576" t="e">
        <f t="shared" si="29"/>
        <v>#N/A</v>
      </c>
      <c r="N42" s="576" t="e">
        <f t="shared" si="29"/>
        <v>#N/A</v>
      </c>
      <c r="O42" s="576" t="e">
        <f t="shared" si="29"/>
        <v>#N/A</v>
      </c>
      <c r="P42" s="576" t="e">
        <f t="shared" si="29"/>
        <v>#N/A</v>
      </c>
      <c r="Q42" s="576" t="e">
        <f>Q41* SUM(Q39:Q41)</f>
        <v>#N/A</v>
      </c>
      <c r="R42" s="576" t="e">
        <f>R41* SUM(R39:R41)</f>
        <v>#N/A</v>
      </c>
      <c r="S42" s="576" t="e">
        <f>S41* SUM(S39:S41)</f>
        <v>#N/A</v>
      </c>
      <c r="T42" s="576" t="e">
        <f t="shared" ref="T42:Z42" si="30">T41* SUM(T39:T40)</f>
        <v>#N/A</v>
      </c>
      <c r="U42" s="576" t="e">
        <f t="shared" si="30"/>
        <v>#N/A</v>
      </c>
      <c r="V42" s="576">
        <f t="shared" si="30"/>
        <v>0</v>
      </c>
      <c r="W42" s="576">
        <f t="shared" si="30"/>
        <v>0</v>
      </c>
      <c r="X42" s="576">
        <f t="shared" si="30"/>
        <v>0</v>
      </c>
      <c r="Y42" s="576">
        <f t="shared" si="30"/>
        <v>0</v>
      </c>
      <c r="Z42" s="576">
        <f t="shared" si="30"/>
        <v>0</v>
      </c>
      <c r="AA42" s="576">
        <f>AA41* SUM(AA39:AA40)</f>
        <v>2</v>
      </c>
      <c r="AB42" s="576">
        <f>AB41* SUM(AB39:AB40)</f>
        <v>4.9999999999999982</v>
      </c>
      <c r="AC42" s="576">
        <f>AC41* SUM(AC39:AC40)</f>
        <v>6</v>
      </c>
      <c r="AD42" s="576" t="e">
        <f>AD41* SUM(AD39:AD40)</f>
        <v>#N/A</v>
      </c>
      <c r="AE42" s="576">
        <f t="shared" ref="AE42:AJ42" si="31">AE41* SUM(AE39:AE40)</f>
        <v>7</v>
      </c>
      <c r="AF42" s="576">
        <f t="shared" si="31"/>
        <v>11.999999999999988</v>
      </c>
      <c r="AG42" s="576">
        <f t="shared" si="31"/>
        <v>9.9999999999999964</v>
      </c>
      <c r="AH42" s="576">
        <f t="shared" si="31"/>
        <v>7.0000000000000089</v>
      </c>
      <c r="AI42" s="576">
        <f t="shared" si="31"/>
        <v>5.0000000000000044</v>
      </c>
      <c r="AJ42" s="576">
        <f t="shared" si="31"/>
        <v>9</v>
      </c>
      <c r="AK42" s="576">
        <f t="shared" ref="AK42:AR42" si="32">AK41* SUM(AK39:AK40)</f>
        <v>11</v>
      </c>
      <c r="AL42" s="576">
        <f t="shared" si="32"/>
        <v>11</v>
      </c>
      <c r="AM42" s="1290">
        <f t="shared" si="32"/>
        <v>4</v>
      </c>
      <c r="AN42" s="1290">
        <f t="shared" si="32"/>
        <v>7</v>
      </c>
      <c r="AO42" s="1290">
        <f t="shared" si="32"/>
        <v>4</v>
      </c>
      <c r="AP42" s="1290">
        <f t="shared" si="32"/>
        <v>7</v>
      </c>
      <c r="AQ42" s="1290">
        <f t="shared" si="32"/>
        <v>1</v>
      </c>
      <c r="AR42" s="1290">
        <f t="shared" si="32"/>
        <v>5</v>
      </c>
    </row>
    <row r="43" spans="1:44" outlineLevel="1">
      <c r="A43" s="738" t="s">
        <v>154</v>
      </c>
      <c r="B43" s="736">
        <f>SUMIFS($AM$43:$AX$43,$AA$2:$AL$2, "&lt;=" &amp; $B$3, $AM$43:$AX$43,"&lt;&gt;#N/A")</f>
        <v>53</v>
      </c>
      <c r="C43" s="885" t="e">
        <f>VLOOKUP($A$1, $B$793:$S$820, C$1, 0)</f>
        <v>#N/A</v>
      </c>
      <c r="D43" s="885" t="e">
        <f t="shared" ref="D43:S43" si="33">VLOOKUP($A$1, $B$793:$S$820, D$1, 0)</f>
        <v>#N/A</v>
      </c>
      <c r="E43" s="885" t="e">
        <f t="shared" si="33"/>
        <v>#N/A</v>
      </c>
      <c r="F43" s="885" t="e">
        <f t="shared" si="33"/>
        <v>#N/A</v>
      </c>
      <c r="G43" s="885" t="e">
        <f t="shared" si="33"/>
        <v>#N/A</v>
      </c>
      <c r="H43" s="885" t="e">
        <f t="shared" si="33"/>
        <v>#N/A</v>
      </c>
      <c r="I43" s="885" t="e">
        <f t="shared" si="33"/>
        <v>#N/A</v>
      </c>
      <c r="J43" s="885" t="e">
        <f t="shared" si="33"/>
        <v>#N/A</v>
      </c>
      <c r="K43" s="885" t="e">
        <f t="shared" si="33"/>
        <v>#N/A</v>
      </c>
      <c r="L43" s="885" t="e">
        <f t="shared" si="33"/>
        <v>#N/A</v>
      </c>
      <c r="M43" s="885" t="e">
        <f t="shared" si="33"/>
        <v>#N/A</v>
      </c>
      <c r="N43" s="885" t="e">
        <f t="shared" si="33"/>
        <v>#N/A</v>
      </c>
      <c r="O43" s="885" t="e">
        <f t="shared" si="33"/>
        <v>#N/A</v>
      </c>
      <c r="P43" s="885" t="e">
        <f t="shared" si="33"/>
        <v>#N/A</v>
      </c>
      <c r="Q43" s="885" t="e">
        <f t="shared" si="33"/>
        <v>#N/A</v>
      </c>
      <c r="R43" s="885" t="e">
        <f t="shared" si="33"/>
        <v>#N/A</v>
      </c>
      <c r="S43" s="885" t="e">
        <f t="shared" si="33"/>
        <v>#N/A</v>
      </c>
      <c r="T43" s="885" t="e">
        <f>VLOOKUP($A$1, $B$793:$AA$820, T$1, 0)</f>
        <v>#N/A</v>
      </c>
      <c r="U43" s="885" t="e">
        <f>VLOOKUP($A$1, $B$793:$AA$823, U$1, 0)</f>
        <v>#N/A</v>
      </c>
      <c r="V43" s="885">
        <f>VLOOKUP($A$1, $B$793:$AA$824, V$1, 0)</f>
        <v>0</v>
      </c>
      <c r="W43" s="885">
        <f>VLOOKUP($A$1, $B$793:$AA$824, W$1, 0)</f>
        <v>0</v>
      </c>
      <c r="X43" s="885">
        <f>VLOOKUP($A$1, $B$793:$AA$834, X$1, 0)</f>
        <v>0</v>
      </c>
      <c r="Y43" s="885">
        <f>VLOOKUP($A$1, $B$793:$AA$834, Y$1, 0)</f>
        <v>0</v>
      </c>
      <c r="Z43" s="885">
        <f>VLOOKUP($A$1, $B$793:$AA$834, Z$1, 0)</f>
        <v>0</v>
      </c>
      <c r="AA43" s="885">
        <f>VLOOKUP($A$1, $B$793:$AA$832, AA$1, 0)</f>
        <v>3</v>
      </c>
      <c r="AB43" s="885">
        <f>VLOOKUP($A$1, $B$793:$AB$835, AB$1, 0)</f>
        <v>8</v>
      </c>
      <c r="AC43" s="885">
        <f>VLOOKUP($A$1, $B$793:$AC$836, AC$1, 0)</f>
        <v>10</v>
      </c>
      <c r="AD43" s="885">
        <f>VLOOKUP($A$1, $B$793:$AD$839, AD$1, 0)</f>
        <v>11</v>
      </c>
      <c r="AE43" s="885">
        <f>VLOOKUP($A$1, $B$793:$AE$845, AE$1, 0)</f>
        <v>8</v>
      </c>
      <c r="AF43" s="885">
        <f>VLOOKUP($A$1, $B$793:AF$845, AF$1, 0)</f>
        <v>23</v>
      </c>
      <c r="AG43" s="885">
        <f>VLOOKUP($A$1, $B$793:AG$845, AG$1, 0)</f>
        <v>17</v>
      </c>
      <c r="AH43" s="885">
        <f>VLOOKUP($A$1, $B$793:AH$845, AH$1, 0)</f>
        <v>15</v>
      </c>
      <c r="AI43" s="885">
        <f>VLOOKUP($A$1, $B$793:AI$848, AI$1, 0)</f>
        <v>6</v>
      </c>
      <c r="AJ43" s="885">
        <f>VLOOKUP($A$1, $B$793:AJ$848, AJ$1, 0)</f>
        <v>16</v>
      </c>
      <c r="AK43" s="885">
        <f>VLOOKUP($A$1, $B$793:AK$848, AK$1, 0)</f>
        <v>26</v>
      </c>
      <c r="AL43" s="885">
        <f>VLOOKUP($A$1, $B$793:AL$848, AL$1, 0)</f>
        <v>32</v>
      </c>
      <c r="AM43" s="1287">
        <f>VLOOKUP($A$1, $B$793:AM$848, 38, 0)</f>
        <v>5</v>
      </c>
      <c r="AN43" s="1287">
        <f>VLOOKUP($A$1, $B$793:AN$848, 39, 0)</f>
        <v>11</v>
      </c>
      <c r="AO43" s="1287">
        <f>VLOOKUP($A$1, $B$793:AO$850, 40, 0)</f>
        <v>13</v>
      </c>
      <c r="AP43" s="1287">
        <f>VLOOKUP($A$1, $B$793:AP$850, 41, 0)</f>
        <v>9</v>
      </c>
      <c r="AQ43" s="1287">
        <f>VLOOKUP($A$1, $B$793:AQ$858, 42, 0)</f>
        <v>4</v>
      </c>
      <c r="AR43" s="1287">
        <f>VLOOKUP($A$1, $B$793:AR$867, 43, 0)</f>
        <v>11</v>
      </c>
    </row>
    <row r="44" spans="1:44" outlineLevel="1">
      <c r="A44" s="738" t="s">
        <v>153</v>
      </c>
      <c r="B44" s="736">
        <f>SUMIFS($AM$44:$AX$44,$AA$2:$AL$2, "&lt;=" &amp; $B$3, $AM$44:$AX$44,"&lt;&gt;#N/A")</f>
        <v>8</v>
      </c>
      <c r="C44" s="885" t="e">
        <f t="shared" ref="C44:S44" si="34">VLOOKUP($A$1, $B$883:$S$910, C$1, 0)</f>
        <v>#N/A</v>
      </c>
      <c r="D44" s="885" t="e">
        <f t="shared" si="34"/>
        <v>#N/A</v>
      </c>
      <c r="E44" s="885" t="e">
        <f t="shared" si="34"/>
        <v>#N/A</v>
      </c>
      <c r="F44" s="885" t="e">
        <f t="shared" si="34"/>
        <v>#N/A</v>
      </c>
      <c r="G44" s="885" t="e">
        <f t="shared" si="34"/>
        <v>#N/A</v>
      </c>
      <c r="H44" s="885" t="e">
        <f t="shared" si="34"/>
        <v>#N/A</v>
      </c>
      <c r="I44" s="885" t="e">
        <f t="shared" si="34"/>
        <v>#N/A</v>
      </c>
      <c r="J44" s="885" t="e">
        <f t="shared" si="34"/>
        <v>#N/A</v>
      </c>
      <c r="K44" s="885" t="e">
        <f t="shared" si="34"/>
        <v>#N/A</v>
      </c>
      <c r="L44" s="885" t="e">
        <f t="shared" si="34"/>
        <v>#N/A</v>
      </c>
      <c r="M44" s="885" t="e">
        <f t="shared" si="34"/>
        <v>#N/A</v>
      </c>
      <c r="N44" s="885" t="e">
        <f t="shared" si="34"/>
        <v>#N/A</v>
      </c>
      <c r="O44" s="885" t="e">
        <f t="shared" si="34"/>
        <v>#N/A</v>
      </c>
      <c r="P44" s="885" t="e">
        <f t="shared" si="34"/>
        <v>#N/A</v>
      </c>
      <c r="Q44" s="885" t="e">
        <f t="shared" si="34"/>
        <v>#N/A</v>
      </c>
      <c r="R44" s="885" t="e">
        <f t="shared" si="34"/>
        <v>#N/A</v>
      </c>
      <c r="S44" s="885" t="e">
        <f t="shared" si="34"/>
        <v>#N/A</v>
      </c>
      <c r="T44" s="885" t="e">
        <f>VLOOKUP($A$1, $B$883:$AA$910, T$1, 0)</f>
        <v>#N/A</v>
      </c>
      <c r="U44" s="885" t="e">
        <f>VLOOKUP($A$1, $B$883:$AA$913, U$1, 0)</f>
        <v>#N/A</v>
      </c>
      <c r="V44" s="885">
        <f>VLOOKUP($A$1, $B$883:$AA$914, V$1, 0)</f>
        <v>0</v>
      </c>
      <c r="W44" s="885">
        <f>VLOOKUP($A$1, $B$883:$AA$914, W$1, 0)</f>
        <v>0</v>
      </c>
      <c r="X44" s="885">
        <f>VLOOKUP($A$1, $B$883:$AA$924, X$1, 0)</f>
        <v>0</v>
      </c>
      <c r="Y44" s="885">
        <f>VLOOKUP($A$1, $B$883:$AA$924, Y$1, 0)</f>
        <v>0</v>
      </c>
      <c r="Z44" s="885">
        <f>VLOOKUP($A$1, $B$883:$AA$924, Z$1, 0)</f>
        <v>0</v>
      </c>
      <c r="AA44" s="885">
        <f>VLOOKUP($A$1, $B$883:$AA$924, AA$1, 0)</f>
        <v>8</v>
      </c>
      <c r="AB44" s="885">
        <f>VLOOKUP($A$1, $B$883:$AB$925, AB$1, 0)</f>
        <v>1</v>
      </c>
      <c r="AC44" s="885">
        <f>VLOOKUP($A$1, $B$883:$AC$926, AC$1, 0)</f>
        <v>5</v>
      </c>
      <c r="AD44" s="885">
        <f>VLOOKUP($A$1, $B$883:$AD$929, AD$1, 0)</f>
        <v>5</v>
      </c>
      <c r="AE44" s="885">
        <f>VLOOKUP($A$1, $B$883:$AE$935, AE$1, 0)</f>
        <v>0</v>
      </c>
      <c r="AF44" s="885">
        <f>VLOOKUP($A$1, $B$883:AF$935, AF$1, 0)</f>
        <v>12</v>
      </c>
      <c r="AG44" s="885">
        <f>VLOOKUP($A$1, $B$883:AG$935, AG$1, 0)</f>
        <v>2</v>
      </c>
      <c r="AH44" s="885">
        <f>VLOOKUP($A$1, $B$883:AH$935, AH$1, 0)</f>
        <v>2</v>
      </c>
      <c r="AI44" s="885">
        <f>VLOOKUP($A$1, $B$883:AI$938, AI$1, 0)</f>
        <v>0</v>
      </c>
      <c r="AJ44" s="885">
        <f>VLOOKUP($A$1, $B$883:AJ$938, AJ$1, 0)</f>
        <v>2</v>
      </c>
      <c r="AK44" s="885">
        <f>VLOOKUP($A$1, $B$883:AK$938, AK$1, 0)</f>
        <v>3</v>
      </c>
      <c r="AL44" s="885">
        <f>VLOOKUP($A$1, $B$883:AL$938, AL$1, 0)</f>
        <v>6</v>
      </c>
      <c r="AM44" s="1287">
        <f>VLOOKUP($A$1, $B$883:AM$938,38, 0)</f>
        <v>1</v>
      </c>
      <c r="AN44" s="1287">
        <f>VLOOKUP($A$1, $B$883:AN$938,39, 0)</f>
        <v>2</v>
      </c>
      <c r="AO44" s="1287">
        <f>VLOOKUP($A$1, $B$883:AO$940,40, 0)</f>
        <v>0</v>
      </c>
      <c r="AP44" s="1287">
        <f>VLOOKUP($A$1, $B$883:AP$940,41, 0)</f>
        <v>2</v>
      </c>
      <c r="AQ44" s="1287">
        <f>VLOOKUP($A$1, $B$883:AQ$948,42, 0)</f>
        <v>0</v>
      </c>
      <c r="AR44" s="1287">
        <f>VLOOKUP($A$1, $B$883:AR$957,43, 0)</f>
        <v>3</v>
      </c>
    </row>
    <row r="45" spans="1:44" outlineLevel="1">
      <c r="A45" s="738" t="s">
        <v>264</v>
      </c>
      <c r="B45" s="941">
        <f>SUMIFS( $AM$45:$AX$45,$AA$2:$AL$2, "&lt;=" &amp; $B$3, $AM$45:$AX$45,"&lt;&gt;#N/A")</f>
        <v>40</v>
      </c>
      <c r="C45" s="885" t="e">
        <f t="shared" ref="C45:S45" si="35">VLOOKUP($A$1, $B$1144:$S$1171, C$1, 0)</f>
        <v>#N/A</v>
      </c>
      <c r="D45" s="885" t="e">
        <f t="shared" si="35"/>
        <v>#N/A</v>
      </c>
      <c r="E45" s="885" t="e">
        <f t="shared" si="35"/>
        <v>#N/A</v>
      </c>
      <c r="F45" s="885" t="e">
        <f t="shared" si="35"/>
        <v>#N/A</v>
      </c>
      <c r="G45" s="885" t="e">
        <f t="shared" si="35"/>
        <v>#N/A</v>
      </c>
      <c r="H45" s="885" t="e">
        <f t="shared" si="35"/>
        <v>#N/A</v>
      </c>
      <c r="I45" s="885" t="e">
        <f t="shared" si="35"/>
        <v>#N/A</v>
      </c>
      <c r="J45" s="885" t="e">
        <f t="shared" si="35"/>
        <v>#N/A</v>
      </c>
      <c r="K45" s="885" t="e">
        <f t="shared" si="35"/>
        <v>#N/A</v>
      </c>
      <c r="L45" s="885" t="e">
        <f t="shared" si="35"/>
        <v>#N/A</v>
      </c>
      <c r="M45" s="885" t="e">
        <f t="shared" si="35"/>
        <v>#N/A</v>
      </c>
      <c r="N45" s="885" t="e">
        <f t="shared" si="35"/>
        <v>#N/A</v>
      </c>
      <c r="O45" s="885" t="e">
        <f t="shared" si="35"/>
        <v>#N/A</v>
      </c>
      <c r="P45" s="885" t="e">
        <f t="shared" si="35"/>
        <v>#N/A</v>
      </c>
      <c r="Q45" s="885" t="e">
        <f t="shared" si="35"/>
        <v>#N/A</v>
      </c>
      <c r="R45" s="885" t="e">
        <f t="shared" si="35"/>
        <v>#N/A</v>
      </c>
      <c r="S45" s="885" t="e">
        <f t="shared" si="35"/>
        <v>#N/A</v>
      </c>
      <c r="T45" s="885" t="e">
        <f>VLOOKUP($A$1, $B$1144:$AA$1171, T$1, 0)</f>
        <v>#N/A</v>
      </c>
      <c r="U45" s="885" t="e">
        <f>VLOOKUP($A$1, $B$1144:$AA$1174, U$1, 0)</f>
        <v>#N/A</v>
      </c>
      <c r="V45" s="885">
        <f>VLOOKUP($A$1, $B$1144:$AA$1175, V$1, 0)</f>
        <v>0</v>
      </c>
      <c r="W45" s="885">
        <f>VLOOKUP($A$1, $B$1144:$AA$1175, W$1, 0)</f>
        <v>0</v>
      </c>
      <c r="X45" s="885">
        <f>VLOOKUP($A$1, $B$1144:$AA$1185, X$1, 0)</f>
        <v>0</v>
      </c>
      <c r="Y45" s="885">
        <f>VLOOKUP($A$1, $B$1144:$AA$1185, Y$1, 0)</f>
        <v>0</v>
      </c>
      <c r="Z45" s="885">
        <f>VLOOKUP($A$1, $B$1144:$AA$1185, Z$1, 0)</f>
        <v>0</v>
      </c>
      <c r="AA45" s="885">
        <f>VLOOKUP($A$1, $B$1144:$AA$1185, AA$1, 0)</f>
        <v>0</v>
      </c>
      <c r="AB45" s="885">
        <f>VLOOKUP($A$1, $B$1144:$AB$1186, AB$1, 0)</f>
        <v>0</v>
      </c>
      <c r="AC45" s="885">
        <f>VLOOKUP($A$1, $B$1144:$AC$1187, AC$1, 0)</f>
        <v>0</v>
      </c>
      <c r="AD45" s="885">
        <f>VLOOKUP($A$1, $B$1144:$AD$1190, AD$1, 0)</f>
        <v>0</v>
      </c>
      <c r="AE45" s="885">
        <f>VLOOKUP($A$1, $B$1144:$AE$1196, AE$1, 0)</f>
        <v>8</v>
      </c>
      <c r="AF45" s="885">
        <f>VLOOKUP($A$1, $B$1144:AF$1196, AF$1, 0)</f>
        <v>9</v>
      </c>
      <c r="AG45" s="885">
        <f>VLOOKUP($A$1, $B$1144:AG$1196, AG$1, 0)</f>
        <v>7</v>
      </c>
      <c r="AH45" s="885">
        <f>VLOOKUP($A$1, $B$1144:AH$1196, AH$1, 0)</f>
        <v>2</v>
      </c>
      <c r="AI45" s="885">
        <f>VLOOKUP($A$1, $B$1144:AI$1199, AI$1, 0)</f>
        <v>21</v>
      </c>
      <c r="AJ45" s="885">
        <f>VLOOKUP($A$1, $B$1144:AJ$1199, AJ$1, 0)</f>
        <v>16</v>
      </c>
      <c r="AK45" s="885">
        <f>VLOOKUP($A$1, $B$1144:AK$1199, AK$1, 0)</f>
        <v>19</v>
      </c>
      <c r="AL45" s="885">
        <f>VLOOKUP($A$1, $B$1144:AL$1199, AL$1, 0)</f>
        <v>15</v>
      </c>
      <c r="AM45" s="1287">
        <f>VLOOKUP($A$1, $B$1144:AM$1199, 38, 0)</f>
        <v>0</v>
      </c>
      <c r="AN45" s="1287">
        <f>VLOOKUP($A$1, $B$1144:AN$1199, 39, 0)</f>
        <v>7</v>
      </c>
      <c r="AO45" s="1287">
        <f>VLOOKUP($A$1, $B$1144:AO$1201, 40, 0)</f>
        <v>17</v>
      </c>
      <c r="AP45" s="1287">
        <f>VLOOKUP($A$1, $B$1144:AP$1201, 41, 0)</f>
        <v>0</v>
      </c>
      <c r="AQ45" s="1287">
        <f>VLOOKUP($A$1, $B$1144:AQ$1209, 42, 0)</f>
        <v>16</v>
      </c>
      <c r="AR45" s="1287">
        <f>VLOOKUP($A$1, $B$1144:AR$1218, 43, 0)</f>
        <v>0</v>
      </c>
    </row>
    <row r="46" spans="1:44" outlineLevel="1">
      <c r="AM46" s="561"/>
    </row>
    <row r="47" spans="1:44" outlineLevel="1"/>
    <row r="48" spans="1:44" outlineLevel="1">
      <c r="B48" s="315" t="s">
        <v>301</v>
      </c>
      <c r="C48" s="1042" t="s">
        <v>212</v>
      </c>
    </row>
    <row r="49" spans="2:45" outlineLevel="1">
      <c r="B49" s="212" t="s">
        <v>190</v>
      </c>
      <c r="C49" s="738">
        <v>201301</v>
      </c>
      <c r="D49" s="738">
        <v>201302</v>
      </c>
      <c r="E49" s="738">
        <v>201303</v>
      </c>
      <c r="F49" s="738">
        <v>201304</v>
      </c>
      <c r="G49" s="738">
        <v>201305</v>
      </c>
      <c r="H49" s="738">
        <v>201306</v>
      </c>
      <c r="I49" s="738">
        <v>201307</v>
      </c>
      <c r="J49" s="738">
        <v>201308</v>
      </c>
      <c r="K49" s="738">
        <v>201309</v>
      </c>
      <c r="L49" s="738">
        <v>201310</v>
      </c>
      <c r="M49" s="738">
        <v>201311</v>
      </c>
      <c r="N49" s="738">
        <v>201312</v>
      </c>
      <c r="O49" s="738">
        <v>201401</v>
      </c>
      <c r="P49" s="738">
        <v>201402</v>
      </c>
      <c r="Q49" s="738">
        <v>201403</v>
      </c>
      <c r="R49" s="738">
        <v>201404</v>
      </c>
      <c r="S49" s="738">
        <v>201405</v>
      </c>
      <c r="T49" s="738">
        <v>201406</v>
      </c>
      <c r="U49" s="738">
        <v>201407</v>
      </c>
      <c r="V49" s="738">
        <v>201408</v>
      </c>
      <c r="W49" s="738">
        <v>201409</v>
      </c>
      <c r="X49" s="738">
        <v>201410</v>
      </c>
      <c r="Y49" s="738">
        <v>201411</v>
      </c>
      <c r="Z49" s="738">
        <v>201412</v>
      </c>
      <c r="AA49" s="738">
        <v>201501</v>
      </c>
      <c r="AB49" s="738">
        <v>201502</v>
      </c>
      <c r="AC49" s="738">
        <v>201503</v>
      </c>
      <c r="AD49" s="738">
        <v>201504</v>
      </c>
      <c r="AE49" s="738">
        <v>201505</v>
      </c>
      <c r="AF49" s="738">
        <v>201506</v>
      </c>
      <c r="AG49" s="738">
        <v>201507</v>
      </c>
      <c r="AH49" s="738">
        <v>201508</v>
      </c>
      <c r="AI49" s="738">
        <v>201509</v>
      </c>
      <c r="AJ49" s="738">
        <v>201510</v>
      </c>
      <c r="AK49" s="738">
        <v>201511</v>
      </c>
      <c r="AL49" s="738">
        <v>201512</v>
      </c>
      <c r="AM49" s="738">
        <v>201601</v>
      </c>
      <c r="AN49" s="738">
        <v>201602</v>
      </c>
      <c r="AO49" s="738">
        <v>201603</v>
      </c>
      <c r="AP49" s="738">
        <v>201604</v>
      </c>
      <c r="AQ49" s="738">
        <v>201605</v>
      </c>
      <c r="AR49" s="738">
        <v>201606</v>
      </c>
      <c r="AS49" s="738" t="s">
        <v>211</v>
      </c>
    </row>
    <row r="50" spans="2:45" outlineLevel="1">
      <c r="B50" s="999" t="s">
        <v>142</v>
      </c>
      <c r="C50" s="314"/>
      <c r="D50" s="314"/>
      <c r="E50" s="314">
        <v>1.3333333333333299</v>
      </c>
      <c r="F50" s="314">
        <v>0.9</v>
      </c>
      <c r="G50" s="314">
        <v>0.5</v>
      </c>
      <c r="H50" s="314">
        <v>0.328358208955224</v>
      </c>
      <c r="I50" s="314">
        <v>0.133333333333333</v>
      </c>
      <c r="J50" s="314">
        <v>0.14814814814814814</v>
      </c>
      <c r="K50" s="314">
        <v>0.19672131147541</v>
      </c>
      <c r="L50" s="314">
        <v>0.140625</v>
      </c>
      <c r="M50" s="314">
        <v>9.6773999999999999E-2</v>
      </c>
      <c r="N50" s="314">
        <v>0.18179999999999999</v>
      </c>
      <c r="O50" s="314">
        <v>7.51E-2</v>
      </c>
      <c r="P50" s="314">
        <v>0.1043</v>
      </c>
      <c r="Q50" s="314">
        <v>0.12180000000000001</v>
      </c>
      <c r="R50" s="314">
        <v>0.1099</v>
      </c>
      <c r="S50" s="314">
        <v>0.1019</v>
      </c>
      <c r="T50" s="314">
        <v>0.32608700000000002</v>
      </c>
      <c r="U50" s="314">
        <v>0.28235300000000002</v>
      </c>
      <c r="V50" s="314">
        <v>0.32608700000000002</v>
      </c>
      <c r="W50" s="314">
        <v>0.30275200000000002</v>
      </c>
      <c r="X50" s="314">
        <v>0.22317600000000001</v>
      </c>
      <c r="Y50" s="314">
        <v>0.21774199999999999</v>
      </c>
      <c r="Z50" s="314">
        <v>0.37681199999999998</v>
      </c>
      <c r="AA50" s="314">
        <v>0.16413373860182401</v>
      </c>
      <c r="AB50" s="314">
        <v>0.20596205962059599</v>
      </c>
      <c r="AC50" s="314">
        <v>0.36499999999999999</v>
      </c>
      <c r="AD50" s="314">
        <v>0.19736799999999999</v>
      </c>
      <c r="AE50" s="314">
        <v>0.196078</v>
      </c>
      <c r="AF50" s="314">
        <v>0.29767399999999999</v>
      </c>
      <c r="AG50" s="314">
        <v>0.16580300000000001</v>
      </c>
      <c r="AH50" s="314">
        <v>0.27741900000000003</v>
      </c>
      <c r="AI50" s="314">
        <v>0.46268700000000001</v>
      </c>
      <c r="AJ50" s="314">
        <v>0.50387599999999999</v>
      </c>
      <c r="AK50" s="314">
        <v>0.37142900000000001</v>
      </c>
      <c r="AL50" s="314">
        <v>0.38730199999999998</v>
      </c>
      <c r="AM50" s="314">
        <v>0.15757599999999999</v>
      </c>
      <c r="AN50" s="314">
        <v>8.9172000000000001E-2</v>
      </c>
      <c r="AO50" s="314">
        <v>0.51773000000000002</v>
      </c>
      <c r="AP50" s="314">
        <v>0.26760600000000001</v>
      </c>
      <c r="AQ50" s="314">
        <v>0.38586999999999999</v>
      </c>
      <c r="AR50" s="314">
        <v>0.54316500000000001</v>
      </c>
      <c r="AS50" s="314">
        <v>0.30207382833669671</v>
      </c>
    </row>
    <row r="51" spans="2:45" outlineLevel="1">
      <c r="B51" s="999" t="s">
        <v>140</v>
      </c>
      <c r="C51" s="314"/>
      <c r="D51" s="314"/>
      <c r="E51" s="314">
        <v>1.1111111111111101</v>
      </c>
      <c r="F51" s="314">
        <v>0.47058823529411797</v>
      </c>
      <c r="G51" s="314">
        <v>0.32786900000000002</v>
      </c>
      <c r="H51" s="314">
        <v>0.292682926829268</v>
      </c>
      <c r="I51" s="314">
        <v>0.21782178217821799</v>
      </c>
      <c r="J51" s="314">
        <v>0.25225225225225223</v>
      </c>
      <c r="K51" s="314">
        <v>0.36666666666666697</v>
      </c>
      <c r="L51" s="314">
        <v>0.22058800000000001</v>
      </c>
      <c r="M51" s="314">
        <v>0.216561</v>
      </c>
      <c r="N51" s="314">
        <v>0.38300000000000001</v>
      </c>
      <c r="O51" s="314">
        <v>7.6899999999999996E-2</v>
      </c>
      <c r="P51" s="314">
        <v>0.17910000000000001</v>
      </c>
      <c r="Q51" s="314">
        <v>7.6600000000000001E-2</v>
      </c>
      <c r="R51" s="314">
        <v>0.2072</v>
      </c>
      <c r="S51" s="314">
        <v>0.23810000000000001</v>
      </c>
      <c r="T51" s="314">
        <v>0.33201599999999998</v>
      </c>
      <c r="U51" s="314">
        <v>0.15261</v>
      </c>
      <c r="V51" s="314">
        <v>0.242678</v>
      </c>
      <c r="W51" s="314">
        <v>0.31390099999999999</v>
      </c>
      <c r="X51" s="314">
        <v>0.42016799999999999</v>
      </c>
      <c r="Y51" s="314">
        <v>0.42253499999999999</v>
      </c>
      <c r="Z51" s="314">
        <v>0.40462399999999998</v>
      </c>
      <c r="AA51" s="314">
        <v>0.28426395939086302</v>
      </c>
      <c r="AB51" s="314">
        <v>0.164251207729469</v>
      </c>
      <c r="AC51" s="314">
        <v>0.18779342723004699</v>
      </c>
      <c r="AD51" s="314">
        <v>0.37944699999999998</v>
      </c>
      <c r="AE51" s="314">
        <v>0.36129</v>
      </c>
      <c r="AF51" s="314">
        <v>0.23255799999999999</v>
      </c>
      <c r="AG51" s="314">
        <v>0.30057800000000001</v>
      </c>
      <c r="AH51" s="314">
        <v>0.29545500000000002</v>
      </c>
      <c r="AI51" s="314">
        <v>0.36871500000000001</v>
      </c>
      <c r="AJ51" s="314">
        <v>0.29447899999999999</v>
      </c>
      <c r="AK51" s="314">
        <v>0.37241400000000002</v>
      </c>
      <c r="AL51" s="314">
        <v>0.39416099999999998</v>
      </c>
      <c r="AM51" s="314">
        <v>0.14388500000000001</v>
      </c>
      <c r="AN51" s="314">
        <v>0.244898</v>
      </c>
      <c r="AO51" s="314">
        <v>0.32894699999999999</v>
      </c>
      <c r="AP51" s="314">
        <v>0.30065399999999998</v>
      </c>
      <c r="AQ51" s="314">
        <v>0.261438</v>
      </c>
      <c r="AR51" s="314"/>
      <c r="AS51" s="314">
        <v>0.30361027099184645</v>
      </c>
    </row>
    <row r="52" spans="2:45" outlineLevel="1">
      <c r="B52" s="999" t="s">
        <v>143</v>
      </c>
      <c r="C52" s="314"/>
      <c r="D52" s="314"/>
      <c r="E52" s="314">
        <v>2</v>
      </c>
      <c r="F52" s="314">
        <v>0.4</v>
      </c>
      <c r="G52" s="314">
        <v>0.43478299999999998</v>
      </c>
      <c r="H52" s="314">
        <v>0.28571428571428598</v>
      </c>
      <c r="I52" s="314">
        <v>0.13636363636363599</v>
      </c>
      <c r="J52" s="314">
        <v>0.19354838709677419</v>
      </c>
      <c r="K52" s="314">
        <v>0.208695652173913</v>
      </c>
      <c r="L52" s="314">
        <v>0.24113499999999999</v>
      </c>
      <c r="M52" s="314">
        <v>0.16969699999999999</v>
      </c>
      <c r="N52" s="314">
        <v>0.16750000000000001</v>
      </c>
      <c r="O52" s="314">
        <v>5.4600000000000003E-2</v>
      </c>
      <c r="P52" s="314">
        <v>0.1366</v>
      </c>
      <c r="Q52" s="314">
        <v>0.15490000000000001</v>
      </c>
      <c r="R52" s="314">
        <v>7.7499999999999999E-2</v>
      </c>
      <c r="S52" s="314">
        <v>6.3E-2</v>
      </c>
      <c r="T52" s="314"/>
      <c r="U52" s="314"/>
      <c r="V52" s="314"/>
      <c r="W52" s="314"/>
      <c r="X52" s="314"/>
      <c r="Y52" s="314"/>
      <c r="Z52" s="314"/>
      <c r="AA52" s="314"/>
      <c r="AB52" s="314"/>
      <c r="AC52" s="314"/>
      <c r="AD52" s="314"/>
      <c r="AE52" s="314"/>
      <c r="AF52" s="314"/>
      <c r="AG52" s="314"/>
      <c r="AH52" s="314"/>
      <c r="AI52" s="314"/>
      <c r="AJ52" s="314"/>
      <c r="AK52" s="314"/>
      <c r="AL52" s="314"/>
      <c r="AM52" s="314"/>
      <c r="AN52" s="314"/>
      <c r="AO52" s="314"/>
      <c r="AP52" s="314"/>
      <c r="AQ52" s="314"/>
      <c r="AR52" s="314"/>
      <c r="AS52" s="314">
        <v>0.31493579742324052</v>
      </c>
    </row>
    <row r="53" spans="2:45" outlineLevel="1">
      <c r="B53" s="999" t="s">
        <v>145</v>
      </c>
      <c r="C53" s="314"/>
      <c r="D53" s="314"/>
      <c r="E53" s="314"/>
      <c r="F53" s="314">
        <v>0.8</v>
      </c>
      <c r="G53" s="314">
        <v>0.418605</v>
      </c>
      <c r="H53" s="314">
        <v>0.133333333333333</v>
      </c>
      <c r="I53" s="314">
        <v>8.8235294117647106E-2</v>
      </c>
      <c r="J53" s="314">
        <v>0.08</v>
      </c>
      <c r="K53" s="314">
        <v>0.148148148148148</v>
      </c>
      <c r="L53" s="314">
        <v>0.214286</v>
      </c>
      <c r="M53" s="314">
        <v>0.17777799999999999</v>
      </c>
      <c r="N53" s="314">
        <v>0.23300000000000001</v>
      </c>
      <c r="O53" s="314">
        <v>0.12959999999999999</v>
      </c>
      <c r="P53" s="314">
        <v>0.156</v>
      </c>
      <c r="Q53" s="314">
        <v>9.6000000000000002E-2</v>
      </c>
      <c r="R53" s="314">
        <v>0.13739999999999999</v>
      </c>
      <c r="S53" s="314">
        <v>0.17649999999999999</v>
      </c>
      <c r="T53" s="314">
        <v>0.23880599999999999</v>
      </c>
      <c r="U53" s="314">
        <v>0.32758599999999999</v>
      </c>
      <c r="V53" s="314">
        <v>0.31481500000000001</v>
      </c>
      <c r="W53" s="314">
        <v>0.12069000000000001</v>
      </c>
      <c r="X53" s="314">
        <v>0.305085</v>
      </c>
      <c r="Y53" s="314">
        <v>0.24590200000000001</v>
      </c>
      <c r="Z53" s="314">
        <v>0.293103</v>
      </c>
      <c r="AA53" s="314">
        <v>0.17142857142857101</v>
      </c>
      <c r="AB53" s="314">
        <v>0.12631578947368399</v>
      </c>
      <c r="AC53" s="314">
        <v>0.15730337078651699</v>
      </c>
      <c r="AD53" s="314">
        <v>0.242424</v>
      </c>
      <c r="AE53" s="314">
        <v>0.22018299999999999</v>
      </c>
      <c r="AF53" s="314">
        <v>0.224</v>
      </c>
      <c r="AG53" s="314">
        <v>0.44444400000000001</v>
      </c>
      <c r="AH53" s="314">
        <v>0.25210100000000002</v>
      </c>
      <c r="AI53" s="314">
        <v>0.4</v>
      </c>
      <c r="AJ53" s="314">
        <v>0.33576600000000001</v>
      </c>
      <c r="AK53" s="314">
        <v>0.246753</v>
      </c>
      <c r="AL53" s="314">
        <v>0.37662299999999999</v>
      </c>
      <c r="AM53" s="314">
        <v>0.139241</v>
      </c>
      <c r="AN53" s="314">
        <v>0.100629</v>
      </c>
      <c r="AO53" s="314">
        <v>0.16883100000000001</v>
      </c>
      <c r="AP53" s="314">
        <v>0.17808199999999999</v>
      </c>
      <c r="AQ53" s="314">
        <v>0.141844</v>
      </c>
      <c r="AR53" s="314">
        <v>0</v>
      </c>
      <c r="AS53" s="314">
        <v>0.22463696172533082</v>
      </c>
    </row>
    <row r="54" spans="2:45" outlineLevel="1">
      <c r="B54" s="999" t="s">
        <v>141</v>
      </c>
      <c r="C54" s="314"/>
      <c r="D54" s="314"/>
      <c r="E54" s="314">
        <v>1</v>
      </c>
      <c r="F54" s="314">
        <v>0.82352941176470595</v>
      </c>
      <c r="G54" s="314">
        <v>0.4375</v>
      </c>
      <c r="H54" s="314">
        <v>0.40909090909090901</v>
      </c>
      <c r="I54" s="314">
        <v>0.2</v>
      </c>
      <c r="J54" s="314">
        <v>0.19444444444444445</v>
      </c>
      <c r="K54" s="314">
        <v>0.476190476190476</v>
      </c>
      <c r="L54" s="314">
        <v>0.19802</v>
      </c>
      <c r="M54" s="314">
        <v>0.17391300000000001</v>
      </c>
      <c r="N54" s="314">
        <v>0.30399999999999999</v>
      </c>
      <c r="O54" s="314">
        <v>5.9299999999999999E-2</v>
      </c>
      <c r="P54" s="314">
        <v>0.16919999999999999</v>
      </c>
      <c r="Q54" s="314">
        <v>8.3299999999999999E-2</v>
      </c>
      <c r="R54" s="314">
        <v>9.3799999999999994E-2</v>
      </c>
      <c r="S54" s="314">
        <v>9.9299999999999999E-2</v>
      </c>
      <c r="T54" s="314">
        <v>0.26865699999999998</v>
      </c>
      <c r="U54" s="314">
        <v>8.3333000000000004E-2</v>
      </c>
      <c r="V54" s="314">
        <v>8.4746000000000002E-2</v>
      </c>
      <c r="W54" s="314">
        <v>0.15789500000000001</v>
      </c>
      <c r="X54" s="314">
        <v>0.141732</v>
      </c>
      <c r="Y54" s="314">
        <v>0.21238899999999999</v>
      </c>
      <c r="Z54" s="314">
        <v>0.42857099999999998</v>
      </c>
      <c r="AA54" s="314">
        <v>0.28571428571428598</v>
      </c>
      <c r="AB54" s="314">
        <v>0.2</v>
      </c>
      <c r="AC54" s="314">
        <v>0.26262626262626299</v>
      </c>
      <c r="AD54" s="314">
        <v>0.17821799999999999</v>
      </c>
      <c r="AE54" s="314">
        <v>0.316832</v>
      </c>
      <c r="AF54" s="314">
        <v>0.36363600000000001</v>
      </c>
      <c r="AG54" s="314">
        <v>0.40366999999999997</v>
      </c>
      <c r="AH54" s="314">
        <v>0.375</v>
      </c>
      <c r="AI54" s="314">
        <v>0.58108099999999996</v>
      </c>
      <c r="AJ54" s="314">
        <v>0.305732</v>
      </c>
      <c r="AK54" s="314">
        <v>0.51428600000000002</v>
      </c>
      <c r="AL54" s="314">
        <v>0.45226100000000002</v>
      </c>
      <c r="AM54" s="314">
        <v>0.294931</v>
      </c>
      <c r="AN54" s="314">
        <v>0.18884100000000001</v>
      </c>
      <c r="AO54" s="314">
        <v>0.37398399999999998</v>
      </c>
      <c r="AP54" s="314">
        <v>0.139706</v>
      </c>
      <c r="AQ54" s="314"/>
      <c r="AR54" s="314"/>
      <c r="AS54" s="314">
        <v>0.29830078394292331</v>
      </c>
    </row>
    <row r="55" spans="2:45" outlineLevel="1">
      <c r="B55" s="999" t="s">
        <v>65</v>
      </c>
      <c r="C55" s="314">
        <v>0.76923076923076905</v>
      </c>
      <c r="D55" s="314">
        <v>0.32258064516128998</v>
      </c>
      <c r="E55" s="314">
        <v>0.38095238095238099</v>
      </c>
      <c r="F55" s="314">
        <v>0.113207547169811</v>
      </c>
      <c r="G55" s="314">
        <v>0.22580600000000001</v>
      </c>
      <c r="H55" s="314">
        <v>0.219512195121951</v>
      </c>
      <c r="I55" s="314">
        <v>0.14893617021276601</v>
      </c>
      <c r="J55" s="314">
        <v>0.1875</v>
      </c>
      <c r="K55" s="314">
        <v>0.27419354838709697</v>
      </c>
      <c r="L55" s="314">
        <v>0.31506800000000001</v>
      </c>
      <c r="M55" s="314">
        <v>0.192771</v>
      </c>
      <c r="N55" s="314">
        <v>0.29020000000000001</v>
      </c>
      <c r="O55" s="314">
        <v>0.22969999999999999</v>
      </c>
      <c r="P55" s="314">
        <v>0.22220000000000001</v>
      </c>
      <c r="Q55" s="314">
        <v>0.27779999999999999</v>
      </c>
      <c r="R55" s="314">
        <v>0.251</v>
      </c>
      <c r="S55" s="314">
        <v>0.2868</v>
      </c>
      <c r="T55" s="314">
        <v>0.34782600000000002</v>
      </c>
      <c r="U55" s="314">
        <v>0.26794299999999999</v>
      </c>
      <c r="V55" s="314">
        <v>0.32710299999999998</v>
      </c>
      <c r="W55" s="314">
        <v>0.324324</v>
      </c>
      <c r="X55" s="314">
        <v>0.30973499999999998</v>
      </c>
      <c r="Y55" s="314">
        <v>0.26363599999999998</v>
      </c>
      <c r="Z55" s="314">
        <v>0.42922399999999999</v>
      </c>
      <c r="AA55" s="314">
        <v>0.22608695652173899</v>
      </c>
      <c r="AB55" s="314">
        <v>0.16239316239316201</v>
      </c>
      <c r="AC55" s="314">
        <v>0.14285714285714299</v>
      </c>
      <c r="AD55" s="314">
        <v>0.222222</v>
      </c>
      <c r="AE55" s="314">
        <v>0.32748500000000003</v>
      </c>
      <c r="AF55" s="314">
        <v>0.36363600000000001</v>
      </c>
      <c r="AG55" s="314">
        <v>0.36199100000000001</v>
      </c>
      <c r="AH55" s="314">
        <v>0.28985499999999997</v>
      </c>
      <c r="AI55" s="314">
        <v>0.42364499999999999</v>
      </c>
      <c r="AJ55" s="314">
        <v>0.26794299999999999</v>
      </c>
      <c r="AK55" s="314">
        <v>0.49074099999999998</v>
      </c>
      <c r="AL55" s="314">
        <v>0.456621</v>
      </c>
      <c r="AM55" s="314">
        <v>0.116592</v>
      </c>
      <c r="AN55" s="314">
        <v>0.141593</v>
      </c>
      <c r="AO55" s="314">
        <v>0.24576300000000001</v>
      </c>
      <c r="AP55" s="314">
        <v>0.28215800000000002</v>
      </c>
      <c r="AQ55" s="314">
        <v>0.154472</v>
      </c>
      <c r="AR55" s="314"/>
      <c r="AS55" s="314">
        <v>0.28422691507336856</v>
      </c>
    </row>
    <row r="56" spans="2:45" outlineLevel="1">
      <c r="B56" s="999" t="s">
        <v>9</v>
      </c>
      <c r="C56" s="314">
        <v>0.25</v>
      </c>
      <c r="D56" s="314">
        <v>6.8965517241379296E-2</v>
      </c>
      <c r="E56" s="314">
        <v>0.19354838709677399</v>
      </c>
      <c r="F56" s="314">
        <v>0.21212121212121199</v>
      </c>
      <c r="G56" s="314">
        <v>0.17391300000000001</v>
      </c>
      <c r="H56" s="314">
        <v>0.15730337078651699</v>
      </c>
      <c r="I56" s="314">
        <v>0.16</v>
      </c>
      <c r="J56" s="314">
        <v>0.10204081632653061</v>
      </c>
      <c r="K56" s="314">
        <v>0.23913043478260901</v>
      </c>
      <c r="L56" s="314">
        <v>0.222222</v>
      </c>
      <c r="M56" s="314">
        <v>0.157303</v>
      </c>
      <c r="N56" s="314">
        <v>0.14430000000000001</v>
      </c>
      <c r="O56" s="314">
        <v>0.1036</v>
      </c>
      <c r="P56" s="314">
        <v>9.3799999999999994E-2</v>
      </c>
      <c r="Q56" s="314">
        <v>0.18459999999999999</v>
      </c>
      <c r="R56" s="314">
        <v>0.17480000000000001</v>
      </c>
      <c r="S56" s="314">
        <v>0.17269999999999999</v>
      </c>
      <c r="T56" s="314">
        <v>0.27884599999999998</v>
      </c>
      <c r="U56" s="314">
        <v>0.143646</v>
      </c>
      <c r="V56" s="314">
        <v>0.105882</v>
      </c>
      <c r="W56" s="314">
        <v>0.16867499999999999</v>
      </c>
      <c r="X56" s="314">
        <v>0.18987299999999999</v>
      </c>
      <c r="Y56" s="314">
        <v>0.346667</v>
      </c>
      <c r="Z56" s="314">
        <v>0.36363600000000001</v>
      </c>
      <c r="AA56" s="314">
        <v>0.18300653594771199</v>
      </c>
      <c r="AB56" s="314">
        <v>0.13986013986014001</v>
      </c>
      <c r="AC56" s="314">
        <v>0.125874125874126</v>
      </c>
      <c r="AD56" s="314">
        <v>0.17391300000000001</v>
      </c>
      <c r="AE56" s="314">
        <v>0.33613399999999999</v>
      </c>
      <c r="AF56" s="314">
        <v>0.28301900000000002</v>
      </c>
      <c r="AG56" s="314">
        <v>0.27722799999999997</v>
      </c>
      <c r="AH56" s="314">
        <v>0.30612200000000001</v>
      </c>
      <c r="AI56" s="314">
        <v>0.35416700000000001</v>
      </c>
      <c r="AJ56" s="314">
        <v>0.35164800000000002</v>
      </c>
      <c r="AK56" s="314">
        <v>0.4</v>
      </c>
      <c r="AL56" s="314">
        <v>0.33333299999999999</v>
      </c>
      <c r="AM56" s="314">
        <v>0.119048</v>
      </c>
      <c r="AN56" s="314">
        <v>0.16470599999999999</v>
      </c>
      <c r="AO56" s="314">
        <v>0.24719099999999999</v>
      </c>
      <c r="AP56" s="314">
        <v>8.7912000000000004E-2</v>
      </c>
      <c r="AQ56" s="314">
        <v>0.24444399999999999</v>
      </c>
      <c r="AR56" s="314">
        <v>0.33707900000000002</v>
      </c>
      <c r="AS56" s="314">
        <v>0.21124422714373803</v>
      </c>
    </row>
    <row r="57" spans="2:45" outlineLevel="1">
      <c r="B57" s="999" t="s">
        <v>139</v>
      </c>
      <c r="C57" s="314"/>
      <c r="D57" s="314"/>
      <c r="E57" s="314">
        <v>1.2</v>
      </c>
      <c r="F57" s="314">
        <v>0.30303030303030298</v>
      </c>
      <c r="G57" s="314">
        <v>0.4</v>
      </c>
      <c r="H57" s="314">
        <v>0.24390243902438999</v>
      </c>
      <c r="I57" s="314">
        <v>6.3829787234042507E-2</v>
      </c>
      <c r="J57" s="314">
        <v>0.15094339622641509</v>
      </c>
      <c r="K57" s="314">
        <v>0.17886178861788599</v>
      </c>
      <c r="L57" s="314">
        <v>0.21126800000000001</v>
      </c>
      <c r="M57" s="314">
        <v>0.20125799999999999</v>
      </c>
      <c r="N57" s="314">
        <v>0.20649999999999999</v>
      </c>
      <c r="O57" s="314">
        <v>3.0499999999999999E-2</v>
      </c>
      <c r="P57" s="314">
        <v>8.0500000000000002E-2</v>
      </c>
      <c r="Q57" s="314">
        <v>5.2999999999999999E-2</v>
      </c>
      <c r="R57" s="314">
        <v>3.95E-2</v>
      </c>
      <c r="S57" s="314">
        <v>0.13020000000000001</v>
      </c>
      <c r="T57" s="314">
        <v>0.27710800000000002</v>
      </c>
      <c r="U57" s="314">
        <v>0.31788100000000002</v>
      </c>
      <c r="V57" s="314">
        <v>0.46060600000000002</v>
      </c>
      <c r="W57" s="314">
        <v>0.45263199999999998</v>
      </c>
      <c r="X57" s="314">
        <v>0.323625</v>
      </c>
      <c r="Y57" s="314">
        <v>0.29325499999999999</v>
      </c>
      <c r="Z57" s="314">
        <v>0.4375</v>
      </c>
      <c r="AA57" s="314">
        <v>0.23163841807909599</v>
      </c>
      <c r="AB57" s="314">
        <v>0.20963172804532601</v>
      </c>
      <c r="AC57" s="314">
        <v>0.35362318840579698</v>
      </c>
      <c r="AD57" s="314">
        <v>0.34402300000000002</v>
      </c>
      <c r="AE57" s="314">
        <v>0.31268400000000002</v>
      </c>
      <c r="AF57" s="314">
        <v>0.36036000000000001</v>
      </c>
      <c r="AG57" s="314">
        <v>0.34891</v>
      </c>
      <c r="AH57" s="314">
        <v>0.36551699999999998</v>
      </c>
      <c r="AI57" s="314">
        <v>0.54545500000000002</v>
      </c>
      <c r="AJ57" s="314">
        <v>0.38461499999999998</v>
      </c>
      <c r="AK57" s="314">
        <v>0.38144299999999998</v>
      </c>
      <c r="AL57" s="314">
        <v>0.39045600000000003</v>
      </c>
      <c r="AM57" s="314">
        <v>0.119048</v>
      </c>
      <c r="AN57" s="314">
        <v>0.123667</v>
      </c>
      <c r="AO57" s="314">
        <v>0.238095</v>
      </c>
      <c r="AP57" s="314">
        <v>0.14043600000000001</v>
      </c>
      <c r="AQ57" s="314"/>
      <c r="AR57" s="314"/>
      <c r="AS57" s="314">
        <v>0.28698692233324352</v>
      </c>
    </row>
    <row r="58" spans="2:45" outlineLevel="1">
      <c r="B58" s="999" t="s">
        <v>300</v>
      </c>
      <c r="C58" s="314"/>
      <c r="D58" s="314"/>
      <c r="E58" s="314"/>
      <c r="F58" s="314"/>
      <c r="G58" s="314"/>
      <c r="H58" s="314"/>
      <c r="I58" s="314">
        <v>0</v>
      </c>
      <c r="J58" s="314">
        <v>0</v>
      </c>
      <c r="K58" s="314">
        <v>0</v>
      </c>
      <c r="L58" s="314"/>
      <c r="M58" s="314"/>
      <c r="N58" s="314">
        <v>0</v>
      </c>
      <c r="O58" s="314">
        <v>0</v>
      </c>
      <c r="P58" s="314">
        <v>0</v>
      </c>
      <c r="Q58" s="314"/>
      <c r="R58" s="314"/>
      <c r="S58" s="314">
        <v>1.0909</v>
      </c>
      <c r="T58" s="314">
        <v>0.58518500000000007</v>
      </c>
      <c r="U58" s="314">
        <v>0.4272725</v>
      </c>
      <c r="V58" s="314">
        <v>0.35085500000000003</v>
      </c>
      <c r="W58" s="314">
        <v>0.46052650000000001</v>
      </c>
      <c r="X58" s="314">
        <v>0.34603150000000005</v>
      </c>
      <c r="Y58" s="314">
        <v>0.38883500000000004</v>
      </c>
      <c r="Z58" s="314">
        <v>0.41216200000000003</v>
      </c>
      <c r="AA58" s="314">
        <v>0.30830039525691699</v>
      </c>
      <c r="AB58" s="314">
        <v>0.34623188405797101</v>
      </c>
      <c r="AC58" s="314">
        <v>0.25459459459459449</v>
      </c>
      <c r="AD58" s="314">
        <v>0.14398849999999999</v>
      </c>
      <c r="AE58" s="314">
        <v>0.32267699999999999</v>
      </c>
      <c r="AF58" s="314">
        <v>0.1365005</v>
      </c>
      <c r="AG58" s="314">
        <v>6.25E-2</v>
      </c>
      <c r="AH58" s="314">
        <v>0</v>
      </c>
      <c r="AI58" s="314">
        <v>0</v>
      </c>
      <c r="AJ58" s="314">
        <v>0</v>
      </c>
      <c r="AK58" s="314"/>
      <c r="AL58" s="314"/>
      <c r="AM58" s="314"/>
      <c r="AN58" s="314"/>
      <c r="AO58" s="314"/>
      <c r="AP58" s="314"/>
      <c r="AQ58" s="314"/>
      <c r="AR58" s="314"/>
      <c r="AS58" s="314">
        <v>0.2679531775741833</v>
      </c>
    </row>
    <row r="59" spans="2:45" outlineLevel="1">
      <c r="B59" s="999"/>
      <c r="C59" s="314"/>
      <c r="D59" s="314"/>
      <c r="E59" s="314"/>
      <c r="F59" s="314"/>
      <c r="G59" s="314"/>
      <c r="H59" s="314"/>
      <c r="I59" s="314"/>
      <c r="J59" s="314"/>
      <c r="K59" s="314"/>
      <c r="L59" s="314">
        <v>0</v>
      </c>
      <c r="M59" s="314">
        <v>0</v>
      </c>
      <c r="N59" s="314"/>
      <c r="O59" s="314"/>
      <c r="P59" s="314"/>
      <c r="Q59" s="314"/>
      <c r="R59" s="314"/>
      <c r="S59" s="314"/>
      <c r="T59" s="314"/>
      <c r="U59" s="314"/>
      <c r="V59" s="314"/>
      <c r="W59" s="314"/>
      <c r="X59" s="314"/>
      <c r="Y59" s="314"/>
      <c r="Z59" s="314"/>
      <c r="AA59" s="314"/>
      <c r="AB59" s="314"/>
      <c r="AC59" s="314"/>
      <c r="AD59" s="314"/>
      <c r="AE59" s="314"/>
      <c r="AF59" s="314"/>
      <c r="AG59" s="314"/>
      <c r="AH59" s="314"/>
      <c r="AI59" s="314"/>
      <c r="AJ59" s="314"/>
      <c r="AK59" s="314"/>
      <c r="AL59" s="314"/>
      <c r="AM59" s="314"/>
      <c r="AN59" s="314"/>
      <c r="AO59" s="314"/>
      <c r="AP59" s="314"/>
      <c r="AQ59" s="314"/>
      <c r="AR59" s="314"/>
      <c r="AS59" s="314">
        <v>0</v>
      </c>
    </row>
    <row r="60" spans="2:45" outlineLevel="1">
      <c r="B60" s="999" t="s">
        <v>380</v>
      </c>
      <c r="C60" s="314"/>
      <c r="D60" s="314"/>
      <c r="E60" s="314"/>
      <c r="F60" s="314"/>
      <c r="G60" s="314"/>
      <c r="H60" s="314"/>
      <c r="I60" s="314"/>
      <c r="J60" s="314"/>
      <c r="K60" s="314"/>
      <c r="L60" s="314"/>
      <c r="M60" s="314">
        <v>1.2</v>
      </c>
      <c r="N60" s="314">
        <v>0.30769999999999997</v>
      </c>
      <c r="O60" s="314">
        <v>0.21049999999999999</v>
      </c>
      <c r="P60" s="314">
        <v>0.56000000000000005</v>
      </c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314"/>
      <c r="AF60" s="314"/>
      <c r="AG60" s="314"/>
      <c r="AH60" s="314"/>
      <c r="AI60" s="314"/>
      <c r="AJ60" s="314"/>
      <c r="AK60" s="314"/>
      <c r="AL60" s="314"/>
      <c r="AM60" s="314"/>
      <c r="AN60" s="314"/>
      <c r="AO60" s="314"/>
      <c r="AP60" s="314"/>
      <c r="AQ60" s="314"/>
      <c r="AR60" s="314"/>
      <c r="AS60" s="314">
        <v>0.56955</v>
      </c>
    </row>
    <row r="61" spans="2:45" outlineLevel="1">
      <c r="B61" s="999" t="s">
        <v>397</v>
      </c>
      <c r="C61" s="314"/>
      <c r="D61" s="314"/>
      <c r="E61" s="314"/>
      <c r="F61" s="314"/>
      <c r="G61" s="314"/>
      <c r="H61" s="314"/>
      <c r="I61" s="314"/>
      <c r="J61" s="314"/>
      <c r="K61" s="314"/>
      <c r="L61" s="314"/>
      <c r="M61" s="314"/>
      <c r="N61" s="314">
        <v>0.6</v>
      </c>
      <c r="O61" s="314">
        <v>0.5</v>
      </c>
      <c r="P61" s="314">
        <v>0.26090000000000002</v>
      </c>
      <c r="Q61" s="314">
        <v>6.4500000000000002E-2</v>
      </c>
      <c r="R61" s="314">
        <v>0.24490000000000001</v>
      </c>
      <c r="S61" s="314">
        <v>0.1096</v>
      </c>
      <c r="T61" s="314">
        <v>0.289157</v>
      </c>
      <c r="U61" s="314">
        <v>0.19047600000000001</v>
      </c>
      <c r="V61" s="314">
        <v>0.172043</v>
      </c>
      <c r="W61" s="314">
        <v>0.26415100000000002</v>
      </c>
      <c r="X61" s="314">
        <v>0.38938099999999998</v>
      </c>
      <c r="Y61" s="314">
        <v>0.288136</v>
      </c>
      <c r="Z61" s="314">
        <v>0.45833299999999999</v>
      </c>
      <c r="AA61" s="314">
        <v>0.22857142857142901</v>
      </c>
      <c r="AB61" s="314">
        <v>0.11891891891891899</v>
      </c>
      <c r="AC61" s="314">
        <v>0.22702702702702701</v>
      </c>
      <c r="AD61" s="314">
        <v>0.324324</v>
      </c>
      <c r="AE61" s="314">
        <v>0.258824</v>
      </c>
      <c r="AF61" s="314">
        <v>0.305732</v>
      </c>
      <c r="AG61" s="314">
        <v>0.28571400000000002</v>
      </c>
      <c r="AH61" s="314">
        <v>0.151724</v>
      </c>
      <c r="AI61" s="314">
        <v>0.32352900000000001</v>
      </c>
      <c r="AJ61" s="314">
        <v>0.296875</v>
      </c>
      <c r="AK61" s="314">
        <v>0.2</v>
      </c>
      <c r="AL61" s="314">
        <v>0.33613399999999999</v>
      </c>
      <c r="AM61" s="314">
        <v>0.05</v>
      </c>
      <c r="AN61" s="314">
        <v>0</v>
      </c>
      <c r="AO61" s="314">
        <v>0</v>
      </c>
      <c r="AP61" s="314">
        <v>0</v>
      </c>
      <c r="AQ61" s="314"/>
      <c r="AR61" s="314"/>
      <c r="AS61" s="314">
        <v>0.23927415084542669</v>
      </c>
    </row>
    <row r="62" spans="2:45" outlineLevel="1">
      <c r="B62" s="999" t="s">
        <v>541</v>
      </c>
      <c r="C62" s="314"/>
      <c r="D62" s="314"/>
      <c r="E62" s="314"/>
      <c r="F62" s="314"/>
      <c r="G62" s="314"/>
      <c r="H62" s="314"/>
      <c r="I62" s="314"/>
      <c r="J62" s="314"/>
      <c r="K62" s="314"/>
      <c r="L62" s="314"/>
      <c r="M62" s="314"/>
      <c r="N62" s="314"/>
      <c r="O62" s="314"/>
      <c r="P62" s="314"/>
      <c r="Q62" s="314">
        <v>0.81820000000000004</v>
      </c>
      <c r="R62" s="314">
        <v>0.41270000000000001</v>
      </c>
      <c r="S62" s="314">
        <v>0.2697</v>
      </c>
      <c r="T62" s="314">
        <v>0.37606800000000001</v>
      </c>
      <c r="U62" s="314">
        <v>0.21897800000000001</v>
      </c>
      <c r="V62" s="314">
        <v>0.104478</v>
      </c>
      <c r="W62" s="314">
        <v>0.32061099999999998</v>
      </c>
      <c r="X62" s="314">
        <v>0.269841</v>
      </c>
      <c r="Y62" s="314">
        <v>0.209677</v>
      </c>
      <c r="Z62" s="314">
        <v>0.40944900000000001</v>
      </c>
      <c r="AA62" s="314">
        <v>0.19847328244274801</v>
      </c>
      <c r="AB62" s="314">
        <v>0.21212121212121199</v>
      </c>
      <c r="AC62" s="314">
        <v>0.13740458015267201</v>
      </c>
      <c r="AD62" s="314">
        <v>0.21538499999999999</v>
      </c>
      <c r="AE62" s="314">
        <v>0.25396800000000003</v>
      </c>
      <c r="AF62" s="314">
        <v>0.243478</v>
      </c>
      <c r="AG62" s="314">
        <v>0.24</v>
      </c>
      <c r="AH62" s="314">
        <v>0.19148899999999999</v>
      </c>
      <c r="AI62" s="314">
        <v>0.45161299999999999</v>
      </c>
      <c r="AJ62" s="314">
        <v>0.24444399999999999</v>
      </c>
      <c r="AK62" s="314">
        <v>0.375</v>
      </c>
      <c r="AL62" s="314">
        <v>0.44230799999999998</v>
      </c>
      <c r="AM62" s="314">
        <v>9.4339999999999993E-2</v>
      </c>
      <c r="AN62" s="314">
        <v>0</v>
      </c>
      <c r="AO62" s="314">
        <v>0.16822400000000001</v>
      </c>
      <c r="AP62" s="314">
        <v>7.2071999999999997E-2</v>
      </c>
      <c r="AQ62" s="314"/>
      <c r="AR62" s="314"/>
      <c r="AS62" s="314">
        <v>0.26730854133525511</v>
      </c>
    </row>
    <row r="63" spans="2:45" outlineLevel="1">
      <c r="B63" s="999" t="s">
        <v>556</v>
      </c>
      <c r="C63" s="314"/>
      <c r="D63" s="314"/>
      <c r="E63" s="314"/>
      <c r="F63" s="314"/>
      <c r="G63" s="314"/>
      <c r="H63" s="314"/>
      <c r="I63" s="314"/>
      <c r="J63" s="314"/>
      <c r="K63" s="314"/>
      <c r="L63" s="314"/>
      <c r="M63" s="314"/>
      <c r="N63" s="314"/>
      <c r="O63" s="314"/>
      <c r="P63" s="314"/>
      <c r="Q63" s="314"/>
      <c r="R63" s="314">
        <v>0.875</v>
      </c>
      <c r="S63" s="314">
        <v>0.26319999999999999</v>
      </c>
      <c r="T63" s="314">
        <v>0.408163</v>
      </c>
      <c r="U63" s="314">
        <v>0.40625</v>
      </c>
      <c r="V63" s="314">
        <v>0.21333299999999999</v>
      </c>
      <c r="W63" s="314">
        <v>0.33766200000000002</v>
      </c>
      <c r="X63" s="314">
        <v>0.35443000000000002</v>
      </c>
      <c r="Y63" s="314">
        <v>0.26086999999999999</v>
      </c>
      <c r="Z63" s="314">
        <v>0.46296300000000001</v>
      </c>
      <c r="AA63" s="314">
        <v>9.375E-2</v>
      </c>
      <c r="AB63" s="314">
        <v>8.4507042253521097E-2</v>
      </c>
      <c r="AC63" s="314">
        <v>8.7591240875912399E-2</v>
      </c>
      <c r="AD63" s="314">
        <v>0.17777799999999999</v>
      </c>
      <c r="AE63" s="314">
        <v>0.31496099999999999</v>
      </c>
      <c r="AF63" s="314">
        <v>0.35714299999999999</v>
      </c>
      <c r="AG63" s="314">
        <v>0.36363600000000001</v>
      </c>
      <c r="AH63" s="314">
        <v>0.18032799999999999</v>
      </c>
      <c r="AI63" s="314">
        <v>0.38461499999999998</v>
      </c>
      <c r="AJ63" s="314">
        <v>0.30434800000000001</v>
      </c>
      <c r="AK63" s="314">
        <v>0.33556999999999998</v>
      </c>
      <c r="AL63" s="314">
        <v>0.32</v>
      </c>
      <c r="AM63" s="314">
        <v>8.2192000000000001E-2</v>
      </c>
      <c r="AN63" s="314">
        <v>6.0606E-2</v>
      </c>
      <c r="AO63" s="314">
        <v>0.19512199999999999</v>
      </c>
      <c r="AP63" s="314">
        <v>0.110236</v>
      </c>
      <c r="AQ63" s="314">
        <v>8.4905999999999995E-2</v>
      </c>
      <c r="AR63" s="314">
        <v>0.17431199999999999</v>
      </c>
      <c r="AS63" s="314">
        <v>0.27012860307886782</v>
      </c>
    </row>
    <row r="64" spans="2:45" outlineLevel="1">
      <c r="B64" s="999" t="s">
        <v>552</v>
      </c>
      <c r="C64" s="314"/>
      <c r="D64" s="314"/>
      <c r="E64" s="314"/>
      <c r="F64" s="314"/>
      <c r="G64" s="314"/>
      <c r="H64" s="314"/>
      <c r="I64" s="314"/>
      <c r="J64" s="314"/>
      <c r="K64" s="314"/>
      <c r="L64" s="314"/>
      <c r="M64" s="314"/>
      <c r="N64" s="314"/>
      <c r="O64" s="314"/>
      <c r="P64" s="314"/>
      <c r="Q64" s="314"/>
      <c r="R64" s="314">
        <v>0</v>
      </c>
      <c r="S64" s="314">
        <v>0.32</v>
      </c>
      <c r="T64" s="314">
        <v>0.31578899999999999</v>
      </c>
      <c r="U64" s="314">
        <v>0.320988</v>
      </c>
      <c r="V64" s="314">
        <v>0.234043</v>
      </c>
      <c r="W64" s="314">
        <v>0.24299100000000001</v>
      </c>
      <c r="X64" s="314">
        <v>0.19298199999999999</v>
      </c>
      <c r="Y64" s="314">
        <v>0.13913</v>
      </c>
      <c r="Z64" s="314">
        <v>0.25862099999999999</v>
      </c>
      <c r="AA64" s="314">
        <v>0.15686274509803899</v>
      </c>
      <c r="AB64" s="314">
        <v>0.11111111111111099</v>
      </c>
      <c r="AC64" s="314">
        <v>0.116279069767442</v>
      </c>
      <c r="AD64" s="314">
        <v>0.21052599999999999</v>
      </c>
      <c r="AE64" s="314">
        <v>0.373832</v>
      </c>
      <c r="AF64" s="314">
        <v>0.37113400000000002</v>
      </c>
      <c r="AG64" s="314">
        <v>0.38297900000000001</v>
      </c>
      <c r="AH64" s="314">
        <v>0.25</v>
      </c>
      <c r="AI64" s="314">
        <v>0.46601900000000002</v>
      </c>
      <c r="AJ64" s="314">
        <v>0.38834999999999997</v>
      </c>
      <c r="AK64" s="314">
        <v>0.48</v>
      </c>
      <c r="AL64" s="314">
        <v>0.41666700000000001</v>
      </c>
      <c r="AM64" s="314">
        <v>0.187919</v>
      </c>
      <c r="AN64" s="314">
        <v>0.207792</v>
      </c>
      <c r="AO64" s="314">
        <v>0.28571400000000002</v>
      </c>
      <c r="AP64" s="314">
        <v>0.31395299999999998</v>
      </c>
      <c r="AQ64" s="314">
        <v>0.24277499999999999</v>
      </c>
      <c r="AR64" s="314">
        <v>0.320442</v>
      </c>
      <c r="AS64" s="314">
        <v>0.27062588614728122</v>
      </c>
    </row>
    <row r="65" spans="2:45" outlineLevel="1">
      <c r="B65" s="999" t="s">
        <v>554</v>
      </c>
      <c r="C65" s="314"/>
      <c r="D65" s="314"/>
      <c r="E65" s="314"/>
      <c r="F65" s="314"/>
      <c r="G65" s="314"/>
      <c r="H65" s="314"/>
      <c r="I65" s="314"/>
      <c r="J65" s="314"/>
      <c r="K65" s="314"/>
      <c r="L65" s="314"/>
      <c r="M65" s="314"/>
      <c r="N65" s="314"/>
      <c r="O65" s="314"/>
      <c r="P65" s="314"/>
      <c r="Q65" s="314"/>
      <c r="R65" s="314">
        <v>2</v>
      </c>
      <c r="S65" s="314">
        <v>0.5</v>
      </c>
      <c r="T65" s="314">
        <v>0.44897999999999999</v>
      </c>
      <c r="U65" s="314">
        <v>0.46875</v>
      </c>
      <c r="V65" s="314">
        <v>0.33707900000000002</v>
      </c>
      <c r="W65" s="314">
        <v>0.28037400000000001</v>
      </c>
      <c r="X65" s="314">
        <v>0.21621599999999999</v>
      </c>
      <c r="Y65" s="314">
        <v>0.111111</v>
      </c>
      <c r="Z65" s="314">
        <v>0.2</v>
      </c>
      <c r="AA65" s="314">
        <v>0.13592233009708701</v>
      </c>
      <c r="AB65" s="314">
        <v>0.17857142857142899</v>
      </c>
      <c r="AC65" s="314">
        <v>0.123893805309735</v>
      </c>
      <c r="AD65" s="314">
        <v>0.15254200000000001</v>
      </c>
      <c r="AE65" s="314">
        <v>0.117647</v>
      </c>
      <c r="AF65" s="314">
        <v>0</v>
      </c>
      <c r="AG65" s="314"/>
      <c r="AH65" s="314"/>
      <c r="AI65" s="314"/>
      <c r="AJ65" s="314"/>
      <c r="AK65" s="314"/>
      <c r="AL65" s="314"/>
      <c r="AM65" s="314"/>
      <c r="AN65" s="314"/>
      <c r="AO65" s="314"/>
      <c r="AP65" s="314"/>
      <c r="AQ65" s="314"/>
      <c r="AR65" s="314"/>
      <c r="AS65" s="314">
        <v>0.35140577093188347</v>
      </c>
    </row>
    <row r="66" spans="2:45" outlineLevel="1">
      <c r="B66" s="999" t="s">
        <v>555</v>
      </c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  <c r="O66" s="314"/>
      <c r="P66" s="314"/>
      <c r="Q66" s="314"/>
      <c r="R66" s="314">
        <v>0</v>
      </c>
      <c r="S66" s="314">
        <v>0.54549999999999998</v>
      </c>
      <c r="T66" s="314">
        <v>0.62068999999999996</v>
      </c>
      <c r="U66" s="314">
        <v>0.46808499999999997</v>
      </c>
      <c r="V66" s="314">
        <v>0.24615400000000001</v>
      </c>
      <c r="W66" s="314">
        <v>0.222222</v>
      </c>
      <c r="X66" s="314">
        <v>0.26086999999999999</v>
      </c>
      <c r="Y66" s="314">
        <v>0.36619699999999999</v>
      </c>
      <c r="Z66" s="314">
        <v>0.44705899999999998</v>
      </c>
      <c r="AA66" s="314">
        <v>0.32</v>
      </c>
      <c r="AB66" s="314">
        <v>0.18518518518518501</v>
      </c>
      <c r="AC66" s="314">
        <v>0.24347826086956501</v>
      </c>
      <c r="AD66" s="314">
        <v>0.46551700000000001</v>
      </c>
      <c r="AE66" s="314">
        <v>0.37606800000000001</v>
      </c>
      <c r="AF66" s="314">
        <v>0.25806499999999999</v>
      </c>
      <c r="AG66" s="314">
        <v>0.30769200000000002</v>
      </c>
      <c r="AH66" s="314">
        <v>0.34234199999999998</v>
      </c>
      <c r="AI66" s="314">
        <v>0.27027000000000001</v>
      </c>
      <c r="AJ66" s="314">
        <v>0.30769200000000002</v>
      </c>
      <c r="AK66" s="314">
        <v>0.39215699999999998</v>
      </c>
      <c r="AL66" s="314">
        <v>0.38095200000000001</v>
      </c>
      <c r="AM66" s="314">
        <v>0.113208</v>
      </c>
      <c r="AN66" s="314">
        <v>0.16666700000000001</v>
      </c>
      <c r="AO66" s="314">
        <v>0.17543900000000001</v>
      </c>
      <c r="AP66" s="314">
        <v>0.20155000000000001</v>
      </c>
      <c r="AQ66" s="314">
        <v>0.235294</v>
      </c>
      <c r="AR66" s="314">
        <v>8.4506999999999999E-2</v>
      </c>
      <c r="AS66" s="314">
        <v>0.29640223874276855</v>
      </c>
    </row>
    <row r="67" spans="2:45" outlineLevel="1">
      <c r="B67" s="999" t="s">
        <v>566</v>
      </c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4"/>
      <c r="P67" s="314"/>
      <c r="Q67" s="314"/>
      <c r="R67" s="314">
        <v>0.4</v>
      </c>
      <c r="S67" s="314">
        <v>0.4516</v>
      </c>
      <c r="T67" s="314">
        <v>0.34375</v>
      </c>
      <c r="U67" s="314">
        <v>0.41758200000000001</v>
      </c>
      <c r="V67" s="314">
        <v>0.29703000000000002</v>
      </c>
      <c r="W67" s="314">
        <v>0.33613399999999999</v>
      </c>
      <c r="X67" s="314">
        <v>0.35211300000000001</v>
      </c>
      <c r="Y67" s="314">
        <v>0.461538</v>
      </c>
      <c r="Z67" s="314">
        <v>0.46590900000000002</v>
      </c>
      <c r="AA67" s="314">
        <v>0.17346938775510201</v>
      </c>
      <c r="AB67" s="314">
        <v>0.10752688172043</v>
      </c>
      <c r="AC67" s="314">
        <v>0.155555555555556</v>
      </c>
      <c r="AD67" s="314">
        <v>0.32124399999999997</v>
      </c>
      <c r="AE67" s="314">
        <v>0.29126200000000002</v>
      </c>
      <c r="AF67" s="314">
        <v>0.30392200000000003</v>
      </c>
      <c r="AG67" s="314">
        <v>0.40860200000000002</v>
      </c>
      <c r="AH67" s="314">
        <v>0.18390799999999999</v>
      </c>
      <c r="AI67" s="314">
        <v>0.45508999999999999</v>
      </c>
      <c r="AJ67" s="314">
        <v>0.38036799999999998</v>
      </c>
      <c r="AK67" s="314">
        <v>0.418605</v>
      </c>
      <c r="AL67" s="314">
        <v>0.483871</v>
      </c>
      <c r="AM67" s="314">
        <v>0.134715</v>
      </c>
      <c r="AN67" s="314">
        <v>0.247312</v>
      </c>
      <c r="AO67" s="314">
        <v>0.301508</v>
      </c>
      <c r="AP67" s="314">
        <v>0.16037699999999999</v>
      </c>
      <c r="AQ67" s="314">
        <v>0.25</v>
      </c>
      <c r="AR67" s="314"/>
      <c r="AS67" s="314">
        <v>0.31934583942427258</v>
      </c>
    </row>
    <row r="68" spans="2:45" outlineLevel="1">
      <c r="B68" s="999" t="s">
        <v>567</v>
      </c>
      <c r="C68" s="314"/>
      <c r="D68" s="314"/>
      <c r="E68" s="314"/>
      <c r="F68" s="314"/>
      <c r="G68" s="314"/>
      <c r="H68" s="314"/>
      <c r="I68" s="314"/>
      <c r="J68" s="314"/>
      <c r="K68" s="314"/>
      <c r="L68" s="314"/>
      <c r="M68" s="314"/>
      <c r="N68" s="314"/>
      <c r="O68" s="314"/>
      <c r="P68" s="314"/>
      <c r="Q68" s="314"/>
      <c r="R68" s="314">
        <v>1</v>
      </c>
      <c r="S68" s="314">
        <v>0.88890000000000002</v>
      </c>
      <c r="T68" s="314">
        <v>0.38095200000000001</v>
      </c>
      <c r="U68" s="314">
        <v>0.27118599999999998</v>
      </c>
      <c r="V68" s="314">
        <v>0.26865699999999998</v>
      </c>
      <c r="W68" s="314">
        <v>0.33333299999999999</v>
      </c>
      <c r="X68" s="314">
        <v>0.4</v>
      </c>
      <c r="Y68" s="314">
        <v>0.25</v>
      </c>
      <c r="Z68" s="314">
        <v>0.14285700000000001</v>
      </c>
      <c r="AA68" s="314">
        <v>0.38167938931297701</v>
      </c>
      <c r="AB68" s="314">
        <v>0.19428571428571401</v>
      </c>
      <c r="AC68" s="314">
        <v>0.28440366972477099</v>
      </c>
      <c r="AD68" s="314">
        <v>0.17910400000000001</v>
      </c>
      <c r="AE68" s="314">
        <v>0.18587400000000001</v>
      </c>
      <c r="AF68" s="314">
        <v>0.213115</v>
      </c>
      <c r="AG68" s="314">
        <v>0.20853099999999999</v>
      </c>
      <c r="AH68" s="314">
        <v>0.18181800000000001</v>
      </c>
      <c r="AI68" s="314">
        <v>0.40851100000000001</v>
      </c>
      <c r="AJ68" s="314">
        <v>0.40154400000000001</v>
      </c>
      <c r="AK68" s="314">
        <v>0.28676499999999999</v>
      </c>
      <c r="AL68" s="314">
        <v>0.28352500000000003</v>
      </c>
      <c r="AM68" s="314">
        <v>0.33064500000000002</v>
      </c>
      <c r="AN68" s="314">
        <v>6.7511000000000002E-2</v>
      </c>
      <c r="AO68" s="314">
        <v>0.16460900000000001</v>
      </c>
      <c r="AP68" s="314">
        <v>0.23754800000000001</v>
      </c>
      <c r="AQ68" s="314"/>
      <c r="AR68" s="314"/>
      <c r="AS68" s="314">
        <v>0.31781415093293847</v>
      </c>
    </row>
    <row r="69" spans="2:45" outlineLevel="1">
      <c r="B69" s="999" t="s">
        <v>606</v>
      </c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  <c r="O69" s="314"/>
      <c r="P69" s="314"/>
      <c r="Q69" s="314"/>
      <c r="R69" s="314"/>
      <c r="S69" s="314">
        <v>0</v>
      </c>
      <c r="T69" s="314">
        <v>0.59259300000000004</v>
      </c>
      <c r="U69" s="314">
        <v>0.66666700000000001</v>
      </c>
      <c r="V69" s="314">
        <v>0.44444400000000001</v>
      </c>
      <c r="W69" s="314">
        <v>0.32061099999999998</v>
      </c>
      <c r="X69" s="314">
        <v>0.36363600000000001</v>
      </c>
      <c r="Y69" s="314">
        <v>0.28571400000000002</v>
      </c>
      <c r="Z69" s="314">
        <v>0.33160600000000001</v>
      </c>
      <c r="AA69" s="314">
        <v>0.17910447761194001</v>
      </c>
      <c r="AB69" s="314">
        <v>0.105769230769231</v>
      </c>
      <c r="AC69" s="314">
        <v>0.16080402010050299</v>
      </c>
      <c r="AD69" s="314">
        <v>0.21649499999999999</v>
      </c>
      <c r="AE69" s="314">
        <v>0.256158</v>
      </c>
      <c r="AF69" s="314">
        <v>0.36815900000000001</v>
      </c>
      <c r="AG69" s="314">
        <v>0.26738000000000001</v>
      </c>
      <c r="AH69" s="314">
        <v>0.17977499999999999</v>
      </c>
      <c r="AI69" s="314">
        <v>0.46067399999999997</v>
      </c>
      <c r="AJ69" s="314">
        <v>0.26666699999999999</v>
      </c>
      <c r="AK69" s="314">
        <v>0.33155099999999998</v>
      </c>
      <c r="AL69" s="314">
        <v>0.483871</v>
      </c>
      <c r="AM69" s="314">
        <v>0.13953499999999999</v>
      </c>
      <c r="AN69" s="314">
        <v>7.2727E-2</v>
      </c>
      <c r="AO69" s="314">
        <v>0.27933000000000002</v>
      </c>
      <c r="AP69" s="314">
        <v>0.22680400000000001</v>
      </c>
      <c r="AQ69" s="314">
        <v>0.134715</v>
      </c>
      <c r="AR69" s="314">
        <v>0.22334999999999999</v>
      </c>
      <c r="AS69" s="314">
        <v>0.28300537417237209</v>
      </c>
    </row>
    <row r="70" spans="2:45" outlineLevel="1">
      <c r="B70" s="999" t="s">
        <v>569</v>
      </c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  <c r="O70" s="314"/>
      <c r="P70" s="314"/>
      <c r="Q70" s="314"/>
      <c r="R70" s="314"/>
      <c r="S70" s="314"/>
      <c r="T70" s="314"/>
      <c r="U70" s="314"/>
      <c r="V70" s="314"/>
      <c r="W70" s="314"/>
      <c r="X70" s="314"/>
      <c r="Y70" s="314"/>
      <c r="Z70" s="314"/>
      <c r="AA70" s="314"/>
      <c r="AB70" s="314"/>
      <c r="AC70" s="314"/>
      <c r="AD70" s="314"/>
      <c r="AE70" s="314"/>
      <c r="AF70" s="314"/>
      <c r="AG70" s="314"/>
      <c r="AH70" s="314"/>
      <c r="AI70" s="314"/>
      <c r="AJ70" s="314"/>
      <c r="AK70" s="314">
        <v>0</v>
      </c>
      <c r="AL70" s="314">
        <v>0</v>
      </c>
      <c r="AM70" s="314">
        <v>0</v>
      </c>
      <c r="AN70" s="314">
        <v>0</v>
      </c>
      <c r="AO70" s="314">
        <v>0</v>
      </c>
      <c r="AP70" s="314">
        <v>0</v>
      </c>
      <c r="AQ70" s="314"/>
      <c r="AR70" s="314"/>
      <c r="AS70" s="314">
        <v>0</v>
      </c>
    </row>
    <row r="71" spans="2:45" outlineLevel="1">
      <c r="B71" s="999" t="s">
        <v>607</v>
      </c>
      <c r="C71" s="314"/>
      <c r="D71" s="314"/>
      <c r="E71" s="314"/>
      <c r="F71" s="314"/>
      <c r="G71" s="314"/>
      <c r="H71" s="314"/>
      <c r="I71" s="314"/>
      <c r="J71" s="314"/>
      <c r="K71" s="314"/>
      <c r="L71" s="314"/>
      <c r="M71" s="314"/>
      <c r="N71" s="314"/>
      <c r="O71" s="314"/>
      <c r="P71" s="314"/>
      <c r="Q71" s="314"/>
      <c r="R71" s="314"/>
      <c r="S71" s="314"/>
      <c r="T71" s="314">
        <v>1.066667</v>
      </c>
      <c r="U71" s="314">
        <v>0.625</v>
      </c>
      <c r="V71" s="314">
        <v>0.35</v>
      </c>
      <c r="W71" s="314">
        <v>0.46428599999999998</v>
      </c>
      <c r="X71" s="314">
        <v>0.44117600000000001</v>
      </c>
      <c r="Y71" s="314">
        <v>0.31707299999999999</v>
      </c>
      <c r="Z71" s="314">
        <v>0.351852</v>
      </c>
      <c r="AA71" s="314">
        <v>0.19512195121951201</v>
      </c>
      <c r="AB71" s="314">
        <v>0.18181818181818199</v>
      </c>
      <c r="AC71" s="314">
        <v>0.146341463414634</v>
      </c>
      <c r="AD71" s="314">
        <v>0.17599999999999999</v>
      </c>
      <c r="AE71" s="314">
        <v>0.245614</v>
      </c>
      <c r="AF71" s="314">
        <v>0.29411799999999999</v>
      </c>
      <c r="AG71" s="314">
        <v>0.47191</v>
      </c>
      <c r="AH71" s="314">
        <v>0.158416</v>
      </c>
      <c r="AI71" s="314">
        <v>0.38383800000000001</v>
      </c>
      <c r="AJ71" s="314">
        <v>0.27083299999999999</v>
      </c>
      <c r="AK71" s="314">
        <v>0.17777799999999999</v>
      </c>
      <c r="AL71" s="314">
        <v>0.15789500000000001</v>
      </c>
      <c r="AM71" s="314">
        <v>0.121212</v>
      </c>
      <c r="AN71" s="314">
        <v>0.25396800000000003</v>
      </c>
      <c r="AO71" s="314">
        <v>0.137931</v>
      </c>
      <c r="AP71" s="314">
        <v>0.18181800000000001</v>
      </c>
      <c r="AQ71" s="314">
        <v>0.41509400000000002</v>
      </c>
      <c r="AR71" s="314"/>
      <c r="AS71" s="314">
        <v>0.31607335818551369</v>
      </c>
    </row>
    <row r="72" spans="2:45" outlineLevel="1">
      <c r="B72" s="999" t="s">
        <v>695</v>
      </c>
      <c r="C72" s="314"/>
      <c r="D72" s="314"/>
      <c r="E72" s="314"/>
      <c r="F72" s="314"/>
      <c r="G72" s="314"/>
      <c r="H72" s="314"/>
      <c r="I72" s="314"/>
      <c r="J72" s="314"/>
      <c r="K72" s="314"/>
      <c r="L72" s="314"/>
      <c r="M72" s="314"/>
      <c r="N72" s="314"/>
      <c r="O72" s="314"/>
      <c r="P72" s="314"/>
      <c r="Q72" s="314"/>
      <c r="R72" s="314"/>
      <c r="S72" s="314"/>
      <c r="T72" s="314">
        <v>1</v>
      </c>
      <c r="U72" s="314">
        <v>0.769231</v>
      </c>
      <c r="V72" s="314">
        <v>0.58333299999999999</v>
      </c>
      <c r="W72" s="314">
        <v>0.48275899999999999</v>
      </c>
      <c r="X72" s="314">
        <v>0.57142899999999996</v>
      </c>
      <c r="Y72" s="314">
        <v>0.38961000000000001</v>
      </c>
      <c r="Z72" s="314">
        <v>0.44185999999999998</v>
      </c>
      <c r="AA72" s="314">
        <v>0.34782608695652201</v>
      </c>
      <c r="AB72" s="314">
        <v>0.340425531914894</v>
      </c>
      <c r="AC72" s="314">
        <v>0.39175257731958801</v>
      </c>
      <c r="AD72" s="314">
        <v>0.30630600000000002</v>
      </c>
      <c r="AE72" s="314">
        <v>0.483871</v>
      </c>
      <c r="AF72" s="314">
        <v>0.461538</v>
      </c>
      <c r="AG72" s="314">
        <v>0.37410100000000002</v>
      </c>
      <c r="AH72" s="314">
        <v>0.38095200000000001</v>
      </c>
      <c r="AI72" s="314">
        <v>0.33112599999999998</v>
      </c>
      <c r="AJ72" s="314">
        <v>0.28169</v>
      </c>
      <c r="AK72" s="314">
        <v>0.40298499999999998</v>
      </c>
      <c r="AL72" s="314">
        <v>0.5</v>
      </c>
      <c r="AM72" s="314">
        <v>0.264706</v>
      </c>
      <c r="AN72" s="314">
        <v>0.162963</v>
      </c>
      <c r="AO72" s="314">
        <v>0.58015300000000003</v>
      </c>
      <c r="AP72" s="314">
        <v>0.25396800000000003</v>
      </c>
      <c r="AQ72" s="314">
        <v>0.19875799999999999</v>
      </c>
      <c r="AR72" s="314">
        <v>0.47142899999999999</v>
      </c>
      <c r="AS72" s="314">
        <v>0.4309108878476402</v>
      </c>
    </row>
    <row r="73" spans="2:45" outlineLevel="1">
      <c r="B73" s="999" t="s">
        <v>701</v>
      </c>
      <c r="C73" s="314"/>
      <c r="D73" s="314"/>
      <c r="E73" s="314"/>
      <c r="F73" s="314"/>
      <c r="G73" s="314"/>
      <c r="H73" s="314"/>
      <c r="I73" s="314"/>
      <c r="J73" s="314"/>
      <c r="K73" s="314"/>
      <c r="L73" s="314"/>
      <c r="M73" s="314"/>
      <c r="N73" s="314"/>
      <c r="O73" s="314"/>
      <c r="P73" s="314"/>
      <c r="Q73" s="314"/>
      <c r="R73" s="314"/>
      <c r="S73" s="314"/>
      <c r="T73" s="314"/>
      <c r="U73" s="314">
        <v>1</v>
      </c>
      <c r="V73" s="314">
        <v>0.51851899999999995</v>
      </c>
      <c r="W73" s="314">
        <v>0.34615400000000002</v>
      </c>
      <c r="X73" s="314">
        <v>0.32876699999999998</v>
      </c>
      <c r="Y73" s="314">
        <v>0.32608700000000002</v>
      </c>
      <c r="Z73" s="314">
        <v>0.35593200000000003</v>
      </c>
      <c r="AA73" s="314">
        <v>0.26865671641791</v>
      </c>
      <c r="AB73" s="314">
        <v>0.160583941605839</v>
      </c>
      <c r="AC73" s="314">
        <v>0.20437956204379601</v>
      </c>
      <c r="AD73" s="314">
        <v>0.33871000000000001</v>
      </c>
      <c r="AE73" s="314">
        <v>0.305085</v>
      </c>
      <c r="AF73" s="314">
        <v>0.36257299999999998</v>
      </c>
      <c r="AG73" s="314">
        <v>0.225352</v>
      </c>
      <c r="AH73" s="314">
        <v>0.24285699999999999</v>
      </c>
      <c r="AI73" s="314">
        <v>0.34782600000000002</v>
      </c>
      <c r="AJ73" s="314">
        <v>0.17266200000000001</v>
      </c>
      <c r="AK73" s="314">
        <v>0.32061099999999998</v>
      </c>
      <c r="AL73" s="314">
        <v>0.43809500000000001</v>
      </c>
      <c r="AM73" s="314">
        <v>6.5216999999999997E-2</v>
      </c>
      <c r="AN73" s="314">
        <v>0.193548</v>
      </c>
      <c r="AO73" s="314">
        <v>0.25806499999999999</v>
      </c>
      <c r="AP73" s="314">
        <v>0.14583299999999999</v>
      </c>
      <c r="AQ73" s="314">
        <v>0.203704</v>
      </c>
      <c r="AR73" s="314">
        <v>0.25600000000000001</v>
      </c>
      <c r="AS73" s="314">
        <v>0.30771738416948097</v>
      </c>
    </row>
    <row r="74" spans="2:45" outlineLevel="1">
      <c r="B74" s="999" t="s">
        <v>704</v>
      </c>
      <c r="C74" s="314"/>
      <c r="D74" s="314"/>
      <c r="E74" s="314"/>
      <c r="F74" s="314"/>
      <c r="G74" s="314"/>
      <c r="H74" s="314"/>
      <c r="I74" s="314"/>
      <c r="J74" s="314"/>
      <c r="K74" s="314"/>
      <c r="L74" s="314"/>
      <c r="M74" s="314"/>
      <c r="N74" s="314"/>
      <c r="O74" s="314"/>
      <c r="P74" s="314"/>
      <c r="Q74" s="314"/>
      <c r="R74" s="314"/>
      <c r="S74" s="314"/>
      <c r="T74" s="314"/>
      <c r="U74" s="314">
        <v>2</v>
      </c>
      <c r="V74" s="314">
        <v>1.142857</v>
      </c>
      <c r="W74" s="314">
        <v>0.68292699999999995</v>
      </c>
      <c r="X74" s="314">
        <v>0.54545500000000002</v>
      </c>
      <c r="Y74" s="314">
        <v>0.47887299999999999</v>
      </c>
      <c r="Z74" s="314">
        <v>0.42222199999999999</v>
      </c>
      <c r="AA74" s="314">
        <v>0.183673469387755</v>
      </c>
      <c r="AB74" s="314">
        <v>0.22680412371134001</v>
      </c>
      <c r="AC74" s="314">
        <v>0.18181818181818199</v>
      </c>
      <c r="AD74" s="314">
        <v>0.235294</v>
      </c>
      <c r="AE74" s="314">
        <v>0.31068000000000001</v>
      </c>
      <c r="AF74" s="314">
        <v>0.34090900000000002</v>
      </c>
      <c r="AG74" s="314">
        <v>0.46808499999999997</v>
      </c>
      <c r="AH74" s="314">
        <v>0.34</v>
      </c>
      <c r="AI74" s="314">
        <v>0.59321999999999997</v>
      </c>
      <c r="AJ74" s="314">
        <v>0.34210499999999999</v>
      </c>
      <c r="AK74" s="314">
        <v>0.44897999999999999</v>
      </c>
      <c r="AL74" s="314">
        <v>0.25806499999999999</v>
      </c>
      <c r="AM74" s="314">
        <v>0.147783</v>
      </c>
      <c r="AN74" s="314">
        <v>0.28571400000000002</v>
      </c>
      <c r="AO74" s="314">
        <v>0.38461499999999998</v>
      </c>
      <c r="AP74" s="314">
        <v>0.33466099999999999</v>
      </c>
      <c r="AQ74" s="314">
        <v>0.32450299999999999</v>
      </c>
      <c r="AR74" s="314">
        <v>0.368421</v>
      </c>
      <c r="AS74" s="314">
        <v>0.46031936562155323</v>
      </c>
    </row>
    <row r="75" spans="2:45" outlineLevel="1">
      <c r="B75" s="999" t="s">
        <v>805</v>
      </c>
      <c r="C75" s="314"/>
      <c r="D75" s="314"/>
      <c r="E75" s="314"/>
      <c r="F75" s="314"/>
      <c r="G75" s="314"/>
      <c r="H75" s="314"/>
      <c r="I75" s="314"/>
      <c r="J75" s="314"/>
      <c r="K75" s="314"/>
      <c r="L75" s="314"/>
      <c r="M75" s="314"/>
      <c r="N75" s="314"/>
      <c r="O75" s="314"/>
      <c r="P75" s="314"/>
      <c r="Q75" s="314"/>
      <c r="R75" s="314"/>
      <c r="S75" s="314"/>
      <c r="T75" s="314"/>
      <c r="U75" s="314"/>
      <c r="V75" s="314"/>
      <c r="W75" s="314"/>
      <c r="X75" s="314">
        <v>0.66666700000000001</v>
      </c>
      <c r="Y75" s="314">
        <v>0.71428599999999998</v>
      </c>
      <c r="Z75" s="314">
        <v>0.54545500000000002</v>
      </c>
      <c r="AA75" s="314">
        <v>0.41791044776119401</v>
      </c>
      <c r="AB75" s="314">
        <v>0.28571428571428598</v>
      </c>
      <c r="AC75" s="314">
        <v>0.49019607843137297</v>
      </c>
      <c r="AD75" s="314">
        <v>0.43421100000000001</v>
      </c>
      <c r="AE75" s="314">
        <v>0.29834300000000002</v>
      </c>
      <c r="AF75" s="314">
        <v>0.324324</v>
      </c>
      <c r="AG75" s="314">
        <v>0.39784900000000001</v>
      </c>
      <c r="AH75" s="314">
        <v>0.33155099999999998</v>
      </c>
      <c r="AI75" s="314">
        <v>0.39583299999999999</v>
      </c>
      <c r="AJ75" s="314">
        <v>0.31472099999999997</v>
      </c>
      <c r="AK75" s="314">
        <v>0.38383800000000001</v>
      </c>
      <c r="AL75" s="314">
        <v>0.43137300000000001</v>
      </c>
      <c r="AM75" s="314">
        <v>0.193548</v>
      </c>
      <c r="AN75" s="314">
        <v>0.141593</v>
      </c>
      <c r="AO75" s="314">
        <v>0.25210100000000002</v>
      </c>
      <c r="AP75" s="314">
        <v>0.27234000000000003</v>
      </c>
      <c r="AQ75" s="314">
        <v>0.30578499999999997</v>
      </c>
      <c r="AR75" s="314">
        <v>0.34538200000000002</v>
      </c>
      <c r="AS75" s="314">
        <v>0.37823908628127867</v>
      </c>
    </row>
    <row r="76" spans="2:45" outlineLevel="1">
      <c r="B76" s="999" t="s">
        <v>807</v>
      </c>
      <c r="C76" s="314"/>
      <c r="D76" s="314"/>
      <c r="E76" s="314"/>
      <c r="F76" s="314"/>
      <c r="G76" s="314"/>
      <c r="H76" s="314"/>
      <c r="I76" s="314"/>
      <c r="J76" s="314"/>
      <c r="K76" s="314"/>
      <c r="L76" s="314"/>
      <c r="M76" s="314"/>
      <c r="N76" s="314"/>
      <c r="O76" s="314"/>
      <c r="P76" s="314"/>
      <c r="Q76" s="314"/>
      <c r="R76" s="314"/>
      <c r="S76" s="314"/>
      <c r="T76" s="314"/>
      <c r="U76" s="314"/>
      <c r="V76" s="314"/>
      <c r="W76" s="314"/>
      <c r="X76" s="314">
        <v>0.66666700000000001</v>
      </c>
      <c r="Y76" s="314">
        <v>0.31578899999999999</v>
      </c>
      <c r="Z76" s="314">
        <v>0.44827600000000001</v>
      </c>
      <c r="AA76" s="314">
        <v>0.18918918918918901</v>
      </c>
      <c r="AB76" s="314">
        <v>0.17499999999999999</v>
      </c>
      <c r="AC76" s="314">
        <v>0.47499999999999998</v>
      </c>
      <c r="AD76" s="314">
        <v>0.27160499999999999</v>
      </c>
      <c r="AE76" s="314">
        <v>0.36585400000000001</v>
      </c>
      <c r="AF76" s="314">
        <v>0.235294</v>
      </c>
      <c r="AG76" s="314">
        <v>0.41071400000000002</v>
      </c>
      <c r="AH76" s="314">
        <v>0.23300999999999999</v>
      </c>
      <c r="AI76" s="314">
        <v>0.446602</v>
      </c>
      <c r="AJ76" s="314">
        <v>0.31068000000000001</v>
      </c>
      <c r="AK76" s="314">
        <v>0.37623800000000002</v>
      </c>
      <c r="AL76" s="314">
        <v>0.37735800000000003</v>
      </c>
      <c r="AM76" s="314">
        <v>0.17391300000000001</v>
      </c>
      <c r="AN76" s="314">
        <v>7.0795999999999998E-2</v>
      </c>
      <c r="AO76" s="314">
        <v>0.127273</v>
      </c>
      <c r="AP76" s="314">
        <v>9.3457999999999999E-2</v>
      </c>
      <c r="AQ76" s="314">
        <v>6.25E-2</v>
      </c>
      <c r="AR76" s="314"/>
      <c r="AS76" s="314">
        <v>0.29126080945945942</v>
      </c>
    </row>
    <row r="77" spans="2:45" outlineLevel="1">
      <c r="B77" s="999" t="s">
        <v>802</v>
      </c>
      <c r="C77" s="314"/>
      <c r="D77" s="314"/>
      <c r="E77" s="314"/>
      <c r="F77" s="314"/>
      <c r="G77" s="314"/>
      <c r="H77" s="314"/>
      <c r="I77" s="314"/>
      <c r="J77" s="314"/>
      <c r="K77" s="314"/>
      <c r="L77" s="314"/>
      <c r="M77" s="314"/>
      <c r="N77" s="314"/>
      <c r="O77" s="314"/>
      <c r="P77" s="314"/>
      <c r="Q77" s="314"/>
      <c r="R77" s="314"/>
      <c r="S77" s="314"/>
      <c r="T77" s="314"/>
      <c r="U77" s="314"/>
      <c r="V77" s="314"/>
      <c r="W77" s="314"/>
      <c r="X77" s="314"/>
      <c r="Y77" s="314">
        <v>0</v>
      </c>
      <c r="Z77" s="314">
        <v>0.94444399999999995</v>
      </c>
      <c r="AA77" s="314">
        <v>0.449438202247191</v>
      </c>
      <c r="AB77" s="314">
        <v>8.6956521739130405E-2</v>
      </c>
      <c r="AC77" s="314">
        <v>0.24561403508771901</v>
      </c>
      <c r="AD77" s="314">
        <v>0.28070200000000001</v>
      </c>
      <c r="AE77" s="314">
        <v>0.33333299999999999</v>
      </c>
      <c r="AF77" s="314">
        <v>0.44444400000000001</v>
      </c>
      <c r="AG77" s="314">
        <v>0.35483900000000002</v>
      </c>
      <c r="AH77" s="314">
        <v>0.23188400000000001</v>
      </c>
      <c r="AI77" s="314">
        <v>0.40476200000000001</v>
      </c>
      <c r="AJ77" s="314">
        <v>0.29885099999999998</v>
      </c>
      <c r="AK77" s="314">
        <v>0.38297900000000001</v>
      </c>
      <c r="AL77" s="314">
        <v>0.41509400000000002</v>
      </c>
      <c r="AM77" s="314">
        <v>1.8519000000000001E-2</v>
      </c>
      <c r="AN77" s="314">
        <v>0.25925900000000002</v>
      </c>
      <c r="AO77" s="314">
        <v>0.18348600000000001</v>
      </c>
      <c r="AP77" s="314">
        <v>0.29230800000000001</v>
      </c>
      <c r="AQ77" s="314">
        <v>0.21052599999999999</v>
      </c>
      <c r="AR77" s="314">
        <v>0.25641000000000003</v>
      </c>
      <c r="AS77" s="314">
        <v>0.30469243795370204</v>
      </c>
    </row>
    <row r="78" spans="2:45" outlineLevel="1">
      <c r="B78" s="999" t="s">
        <v>850</v>
      </c>
      <c r="C78" s="314"/>
      <c r="D78" s="314"/>
      <c r="E78" s="314"/>
      <c r="F78" s="314"/>
      <c r="G78" s="314"/>
      <c r="H78" s="314"/>
      <c r="I78" s="314"/>
      <c r="J78" s="314"/>
      <c r="K78" s="314"/>
      <c r="L78" s="314"/>
      <c r="M78" s="314"/>
      <c r="N78" s="314"/>
      <c r="O78" s="314"/>
      <c r="P78" s="314"/>
      <c r="Q78" s="314"/>
      <c r="R78" s="314"/>
      <c r="S78" s="314"/>
      <c r="T78" s="314"/>
      <c r="U78" s="314"/>
      <c r="V78" s="314"/>
      <c r="W78" s="314"/>
      <c r="X78" s="314"/>
      <c r="Y78" s="314">
        <v>0.33333299999999999</v>
      </c>
      <c r="Z78" s="314">
        <v>0.38709700000000002</v>
      </c>
      <c r="AA78" s="314">
        <v>0.194444444444444</v>
      </c>
      <c r="AB78" s="314">
        <v>0.22448979591836701</v>
      </c>
      <c r="AC78" s="314">
        <v>0.3</v>
      </c>
      <c r="AD78" s="314">
        <v>0.27672999999999998</v>
      </c>
      <c r="AE78" s="314">
        <v>0.32142900000000002</v>
      </c>
      <c r="AF78" s="314">
        <v>0.41717799999999999</v>
      </c>
      <c r="AG78" s="314">
        <v>0.21052599999999999</v>
      </c>
      <c r="AH78" s="314">
        <v>0.24598900000000001</v>
      </c>
      <c r="AI78" s="314">
        <v>0.20202000000000001</v>
      </c>
      <c r="AJ78" s="314">
        <v>0.31794899999999998</v>
      </c>
      <c r="AK78" s="314">
        <v>0.26455000000000001</v>
      </c>
      <c r="AL78" s="314">
        <v>0.379888</v>
      </c>
      <c r="AM78" s="314">
        <v>0.149425</v>
      </c>
      <c r="AN78" s="314">
        <v>0.16666700000000001</v>
      </c>
      <c r="AO78" s="314">
        <v>0.26136399999999999</v>
      </c>
      <c r="AP78" s="314">
        <v>0.28723399999999999</v>
      </c>
      <c r="AQ78" s="314">
        <v>0.25</v>
      </c>
      <c r="AR78" s="314">
        <v>0.24598900000000001</v>
      </c>
      <c r="AS78" s="314">
        <v>0.27181511201814057</v>
      </c>
    </row>
    <row r="79" spans="2:45" outlineLevel="1">
      <c r="B79" s="999" t="s">
        <v>912</v>
      </c>
      <c r="C79" s="314"/>
      <c r="D79" s="314"/>
      <c r="E79" s="314"/>
      <c r="F79" s="314"/>
      <c r="G79" s="314"/>
      <c r="H79" s="314"/>
      <c r="I79" s="314"/>
      <c r="J79" s="314"/>
      <c r="K79" s="314"/>
      <c r="L79" s="314"/>
      <c r="M79" s="314"/>
      <c r="N79" s="314"/>
      <c r="O79" s="314"/>
      <c r="P79" s="314"/>
      <c r="Q79" s="314"/>
      <c r="R79" s="314"/>
      <c r="S79" s="314"/>
      <c r="T79" s="314"/>
      <c r="U79" s="314"/>
      <c r="V79" s="314"/>
      <c r="W79" s="314"/>
      <c r="X79" s="314">
        <v>0</v>
      </c>
      <c r="Y79" s="314">
        <v>0.66666700000000001</v>
      </c>
      <c r="Z79" s="314">
        <v>0.55555600000000005</v>
      </c>
      <c r="AA79" s="314">
        <v>0.37037037037037002</v>
      </c>
      <c r="AB79" s="314">
        <v>0.36666666666666697</v>
      </c>
      <c r="AC79" s="314">
        <v>0.415584415584416</v>
      </c>
      <c r="AD79" s="314">
        <v>0.31372499999999998</v>
      </c>
      <c r="AE79" s="314">
        <v>0.319328</v>
      </c>
      <c r="AF79" s="314">
        <v>0.25954199999999999</v>
      </c>
      <c r="AG79" s="314">
        <v>0.36363600000000001</v>
      </c>
      <c r="AH79" s="314">
        <v>0.36363600000000001</v>
      </c>
      <c r="AI79" s="314">
        <v>0.39097700000000002</v>
      </c>
      <c r="AJ79" s="314">
        <v>0.31654700000000002</v>
      </c>
      <c r="AK79" s="314">
        <v>0.343949</v>
      </c>
      <c r="AL79" s="314">
        <v>0.43428600000000001</v>
      </c>
      <c r="AM79" s="314">
        <v>0.15384600000000001</v>
      </c>
      <c r="AN79" s="314">
        <v>0.122905</v>
      </c>
      <c r="AO79" s="314">
        <v>0.240838</v>
      </c>
      <c r="AP79" s="314">
        <v>0.245283</v>
      </c>
      <c r="AQ79" s="314">
        <v>0.217195</v>
      </c>
      <c r="AR79" s="314">
        <v>0.42152499999999998</v>
      </c>
      <c r="AS79" s="314">
        <v>0.32771725964864062</v>
      </c>
    </row>
    <row r="80" spans="2:45" outlineLevel="1">
      <c r="B80" s="999" t="s">
        <v>1060</v>
      </c>
      <c r="C80" s="314"/>
      <c r="D80" s="314"/>
      <c r="E80" s="314"/>
      <c r="F80" s="314"/>
      <c r="G80" s="314"/>
      <c r="H80" s="314"/>
      <c r="I80" s="314"/>
      <c r="J80" s="314"/>
      <c r="K80" s="314"/>
      <c r="L80" s="314"/>
      <c r="M80" s="314"/>
      <c r="N80" s="314"/>
      <c r="O80" s="314"/>
      <c r="P80" s="314"/>
      <c r="Q80" s="314"/>
      <c r="R80" s="314"/>
      <c r="S80" s="314"/>
      <c r="T80" s="314"/>
      <c r="U80" s="314"/>
      <c r="V80" s="314"/>
      <c r="W80" s="314"/>
      <c r="X80" s="314"/>
      <c r="Y80" s="314"/>
      <c r="Z80" s="314"/>
      <c r="AA80" s="314">
        <v>1.2307692307692299</v>
      </c>
      <c r="AB80" s="314">
        <v>0.28571428571428598</v>
      </c>
      <c r="AC80" s="314">
        <v>0.18181818181818199</v>
      </c>
      <c r="AD80" s="314">
        <v>0.19780200000000001</v>
      </c>
      <c r="AE80" s="314">
        <v>0.16666700000000001</v>
      </c>
      <c r="AF80" s="314">
        <v>0.34883700000000001</v>
      </c>
      <c r="AG80" s="314">
        <v>0.40506300000000001</v>
      </c>
      <c r="AH80" s="314">
        <v>0.24761900000000001</v>
      </c>
      <c r="AI80" s="314">
        <v>0.15625</v>
      </c>
      <c r="AJ80" s="314">
        <v>0.105263</v>
      </c>
      <c r="AK80" s="314">
        <v>0.195489</v>
      </c>
      <c r="AL80" s="314">
        <v>0.132353</v>
      </c>
      <c r="AM80" s="314">
        <v>4.9180000000000001E-2</v>
      </c>
      <c r="AN80" s="314">
        <v>5.4053999999999998E-2</v>
      </c>
      <c r="AO80" s="314">
        <v>0.108108</v>
      </c>
      <c r="AP80" s="314">
        <v>0.213115</v>
      </c>
      <c r="AQ80" s="314"/>
      <c r="AR80" s="314"/>
      <c r="AS80" s="314">
        <v>0.2548813561438561</v>
      </c>
    </row>
    <row r="81" spans="2:45" outlineLevel="1">
      <c r="B81" s="999" t="s">
        <v>1061</v>
      </c>
      <c r="C81" s="314"/>
      <c r="D81" s="314"/>
      <c r="E81" s="314"/>
      <c r="F81" s="314"/>
      <c r="G81" s="314"/>
      <c r="H81" s="314"/>
      <c r="I81" s="314"/>
      <c r="J81" s="314"/>
      <c r="K81" s="314"/>
      <c r="L81" s="314"/>
      <c r="M81" s="314"/>
      <c r="N81" s="314"/>
      <c r="O81" s="314"/>
      <c r="P81" s="314"/>
      <c r="Q81" s="314"/>
      <c r="R81" s="314"/>
      <c r="S81" s="314"/>
      <c r="T81" s="314"/>
      <c r="U81" s="314"/>
      <c r="V81" s="314"/>
      <c r="W81" s="314"/>
      <c r="X81" s="314"/>
      <c r="Y81" s="314"/>
      <c r="Z81" s="314"/>
      <c r="AA81" s="314">
        <v>0.90909090909090895</v>
      </c>
      <c r="AB81" s="314">
        <v>0.19354838709677399</v>
      </c>
      <c r="AC81" s="314">
        <v>0.36363636363636398</v>
      </c>
      <c r="AD81" s="314">
        <v>0.27906999999999998</v>
      </c>
      <c r="AE81" s="314">
        <v>0.27450999999999998</v>
      </c>
      <c r="AF81" s="314">
        <v>0.390625</v>
      </c>
      <c r="AG81" s="314">
        <v>0.33734900000000001</v>
      </c>
      <c r="AH81" s="314">
        <v>0.24870500000000001</v>
      </c>
      <c r="AI81" s="314">
        <v>0.290155</v>
      </c>
      <c r="AJ81" s="314">
        <v>0.25555600000000001</v>
      </c>
      <c r="AK81" s="314">
        <v>0.3125</v>
      </c>
      <c r="AL81" s="314">
        <v>0.493392</v>
      </c>
      <c r="AM81" s="314">
        <v>9.4488000000000003E-2</v>
      </c>
      <c r="AN81" s="314">
        <v>0.143369</v>
      </c>
      <c r="AO81" s="314">
        <v>0.118519</v>
      </c>
      <c r="AP81" s="314">
        <v>0.108303</v>
      </c>
      <c r="AQ81" s="314">
        <v>8.6957000000000007E-2</v>
      </c>
      <c r="AR81" s="314">
        <v>0.100719</v>
      </c>
      <c r="AS81" s="314">
        <v>0.27780514776800258</v>
      </c>
    </row>
    <row r="82" spans="2:45" outlineLevel="1">
      <c r="B82" s="999" t="s">
        <v>1180</v>
      </c>
      <c r="C82" s="314"/>
      <c r="D82" s="314"/>
      <c r="E82" s="314"/>
      <c r="F82" s="314"/>
      <c r="G82" s="314"/>
      <c r="H82" s="314"/>
      <c r="I82" s="314"/>
      <c r="J82" s="314"/>
      <c r="K82" s="314"/>
      <c r="L82" s="314"/>
      <c r="M82" s="314"/>
      <c r="N82" s="314"/>
      <c r="O82" s="314"/>
      <c r="P82" s="314"/>
      <c r="Q82" s="314"/>
      <c r="R82" s="314"/>
      <c r="S82" s="314"/>
      <c r="T82" s="314"/>
      <c r="U82" s="314"/>
      <c r="V82" s="314"/>
      <c r="W82" s="314"/>
      <c r="X82" s="314"/>
      <c r="Y82" s="314"/>
      <c r="Z82" s="314"/>
      <c r="AA82" s="314"/>
      <c r="AB82" s="314">
        <v>0.337662337662338</v>
      </c>
      <c r="AC82" s="314">
        <v>0.33707865168539303</v>
      </c>
      <c r="AD82" s="314">
        <v>0.31481500000000001</v>
      </c>
      <c r="AE82" s="314">
        <v>0.47787600000000002</v>
      </c>
      <c r="AF82" s="314">
        <v>0.44036700000000001</v>
      </c>
      <c r="AG82" s="314">
        <v>0.39655200000000002</v>
      </c>
      <c r="AH82" s="314">
        <v>0.42623</v>
      </c>
      <c r="AI82" s="314">
        <v>0.49206299999999997</v>
      </c>
      <c r="AJ82" s="314">
        <v>0.30075200000000002</v>
      </c>
      <c r="AK82" s="314">
        <v>0.31292500000000001</v>
      </c>
      <c r="AL82" s="314">
        <v>0.44444400000000001</v>
      </c>
      <c r="AM82" s="314">
        <v>0.12903200000000001</v>
      </c>
      <c r="AN82" s="314">
        <v>8.5889999999999994E-2</v>
      </c>
      <c r="AO82" s="314">
        <v>0.222222</v>
      </c>
      <c r="AP82" s="314">
        <v>0.157303</v>
      </c>
      <c r="AQ82" s="314">
        <v>0.14444399999999999</v>
      </c>
      <c r="AR82" s="314">
        <v>0.25609799999999999</v>
      </c>
      <c r="AS82" s="314">
        <v>0.31033846996163122</v>
      </c>
    </row>
    <row r="83" spans="2:45" outlineLevel="1">
      <c r="B83" s="999" t="s">
        <v>1059</v>
      </c>
      <c r="C83" s="314"/>
      <c r="D83" s="314"/>
      <c r="E83" s="314"/>
      <c r="F83" s="314"/>
      <c r="G83" s="314"/>
      <c r="H83" s="314"/>
      <c r="I83" s="314"/>
      <c r="J83" s="314"/>
      <c r="K83" s="314"/>
      <c r="L83" s="314"/>
      <c r="M83" s="314"/>
      <c r="N83" s="314"/>
      <c r="O83" s="314"/>
      <c r="P83" s="314"/>
      <c r="Q83" s="314"/>
      <c r="R83" s="314"/>
      <c r="S83" s="314"/>
      <c r="T83" s="314"/>
      <c r="U83" s="314"/>
      <c r="V83" s="314"/>
      <c r="W83" s="314"/>
      <c r="X83" s="314"/>
      <c r="Y83" s="314"/>
      <c r="Z83" s="314"/>
      <c r="AA83" s="314"/>
      <c r="AB83" s="314"/>
      <c r="AC83" s="314">
        <v>0</v>
      </c>
      <c r="AD83" s="314">
        <v>0.352941</v>
      </c>
      <c r="AE83" s="314">
        <v>0.72727299999999995</v>
      </c>
      <c r="AF83" s="314">
        <v>0.44444400000000001</v>
      </c>
      <c r="AG83" s="314">
        <v>0.45833299999999999</v>
      </c>
      <c r="AH83" s="314">
        <v>0.22641500000000001</v>
      </c>
      <c r="AI83" s="314">
        <v>0.55737700000000001</v>
      </c>
      <c r="AJ83" s="314">
        <v>0.38095200000000001</v>
      </c>
      <c r="AK83" s="314">
        <v>0.483516</v>
      </c>
      <c r="AL83" s="314">
        <v>0.26548699999999997</v>
      </c>
      <c r="AM83" s="314">
        <v>0.148148</v>
      </c>
      <c r="AN83" s="314">
        <v>0.18018000000000001</v>
      </c>
      <c r="AO83" s="314">
        <v>0.20869599999999999</v>
      </c>
      <c r="AP83" s="314">
        <v>0.11666700000000001</v>
      </c>
      <c r="AQ83" s="314">
        <v>0.137931</v>
      </c>
      <c r="AR83" s="314">
        <v>8.6957000000000007E-2</v>
      </c>
      <c r="AS83" s="314">
        <v>0.29845731249999996</v>
      </c>
    </row>
    <row r="84" spans="2:45" outlineLevel="1">
      <c r="B84" s="999" t="s">
        <v>1181</v>
      </c>
      <c r="C84" s="314"/>
      <c r="D84" s="314"/>
      <c r="E84" s="314"/>
      <c r="F84" s="314"/>
      <c r="G84" s="314"/>
      <c r="H84" s="314"/>
      <c r="I84" s="314"/>
      <c r="J84" s="314"/>
      <c r="K84" s="314"/>
      <c r="L84" s="314"/>
      <c r="M84" s="314"/>
      <c r="N84" s="314"/>
      <c r="O84" s="314"/>
      <c r="P84" s="314"/>
      <c r="Q84" s="314"/>
      <c r="R84" s="314"/>
      <c r="S84" s="314"/>
      <c r="T84" s="314"/>
      <c r="U84" s="314"/>
      <c r="V84" s="314"/>
      <c r="W84" s="314"/>
      <c r="X84" s="314"/>
      <c r="Y84" s="314"/>
      <c r="Z84" s="314"/>
      <c r="AA84" s="314"/>
      <c r="AB84" s="314">
        <v>0.43076923076923102</v>
      </c>
      <c r="AC84" s="314">
        <v>0.29411764705882398</v>
      </c>
      <c r="AD84" s="314">
        <v>0.26950400000000002</v>
      </c>
      <c r="AE84" s="314">
        <v>0.29050300000000001</v>
      </c>
      <c r="AF84" s="314">
        <v>0.28421099999999999</v>
      </c>
      <c r="AG84" s="314">
        <v>0.27225100000000002</v>
      </c>
      <c r="AH84" s="314">
        <v>0.29145700000000002</v>
      </c>
      <c r="AI84" s="314">
        <v>0.36448599999999998</v>
      </c>
      <c r="AJ84" s="314">
        <v>0.30188700000000002</v>
      </c>
      <c r="AK84" s="314">
        <v>0.36866399999999999</v>
      </c>
      <c r="AL84" s="314">
        <v>0.38260899999999998</v>
      </c>
      <c r="AM84" s="314">
        <v>0.17948700000000001</v>
      </c>
      <c r="AN84" s="314">
        <v>0.152</v>
      </c>
      <c r="AO84" s="314">
        <v>0.302817</v>
      </c>
      <c r="AP84" s="314">
        <v>0.25078400000000001</v>
      </c>
      <c r="AQ84" s="314">
        <v>0.20114899999999999</v>
      </c>
      <c r="AR84" s="314">
        <v>0.269841</v>
      </c>
      <c r="AS84" s="314">
        <v>0.28861981634282674</v>
      </c>
    </row>
    <row r="85" spans="2:45" outlineLevel="1">
      <c r="B85" s="999" t="s">
        <v>1242</v>
      </c>
      <c r="C85" s="314"/>
      <c r="D85" s="314"/>
      <c r="E85" s="314"/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314"/>
      <c r="Q85" s="314"/>
      <c r="R85" s="314"/>
      <c r="S85" s="314"/>
      <c r="T85" s="314"/>
      <c r="U85" s="314"/>
      <c r="V85" s="314"/>
      <c r="W85" s="314"/>
      <c r="X85" s="314"/>
      <c r="Y85" s="314"/>
      <c r="Z85" s="314"/>
      <c r="AA85" s="314"/>
      <c r="AB85" s="314">
        <v>0.24</v>
      </c>
      <c r="AC85" s="314">
        <v>0.186046511627907</v>
      </c>
      <c r="AD85" s="314">
        <v>0.147059</v>
      </c>
      <c r="AE85" s="314">
        <v>0.32967000000000002</v>
      </c>
      <c r="AF85" s="314">
        <v>0.20833299999999999</v>
      </c>
      <c r="AG85" s="314">
        <v>0.28000000000000003</v>
      </c>
      <c r="AH85" s="314">
        <v>0.25757600000000003</v>
      </c>
      <c r="AI85" s="314">
        <v>0.47368399999999999</v>
      </c>
      <c r="AJ85" s="314">
        <v>0.52830200000000005</v>
      </c>
      <c r="AK85" s="314">
        <v>0.36363600000000001</v>
      </c>
      <c r="AL85" s="314">
        <v>0.25490200000000002</v>
      </c>
      <c r="AM85" s="314">
        <v>0.129353</v>
      </c>
      <c r="AN85" s="314">
        <v>0.13658500000000001</v>
      </c>
      <c r="AO85" s="314">
        <v>0.197183</v>
      </c>
      <c r="AP85" s="314">
        <v>0.143541</v>
      </c>
      <c r="AQ85" s="314">
        <v>0.25490200000000002</v>
      </c>
      <c r="AR85" s="314">
        <v>0.27826099999999998</v>
      </c>
      <c r="AS85" s="314">
        <v>0.2593549124487004</v>
      </c>
    </row>
    <row r="86" spans="2:45" outlineLevel="1">
      <c r="B86" s="999" t="s">
        <v>1314</v>
      </c>
      <c r="C86" s="314"/>
      <c r="D86" s="314"/>
      <c r="E86" s="314"/>
      <c r="F86" s="314"/>
      <c r="G86" s="314"/>
      <c r="H86" s="314"/>
      <c r="I86" s="314"/>
      <c r="J86" s="314"/>
      <c r="K86" s="314"/>
      <c r="L86" s="314"/>
      <c r="M86" s="314"/>
      <c r="N86" s="314"/>
      <c r="O86" s="314"/>
      <c r="P86" s="314"/>
      <c r="Q86" s="314"/>
      <c r="R86" s="314"/>
      <c r="S86" s="314"/>
      <c r="T86" s="314"/>
      <c r="U86" s="314"/>
      <c r="V86" s="314"/>
      <c r="W86" s="314"/>
      <c r="X86" s="314"/>
      <c r="Y86" s="314"/>
      <c r="Z86" s="314"/>
      <c r="AA86" s="314"/>
      <c r="AB86" s="314"/>
      <c r="AC86" s="314"/>
      <c r="AD86" s="314">
        <v>0.48148099999999999</v>
      </c>
      <c r="AE86" s="314">
        <v>0.37606800000000001</v>
      </c>
      <c r="AF86" s="314">
        <v>0.348993</v>
      </c>
      <c r="AG86" s="314">
        <v>0.34883700000000001</v>
      </c>
      <c r="AH86" s="314">
        <v>0.235955</v>
      </c>
      <c r="AI86" s="314">
        <v>0.43478299999999998</v>
      </c>
      <c r="AJ86" s="314">
        <v>0.33879799999999999</v>
      </c>
      <c r="AK86" s="314">
        <v>0.46560800000000002</v>
      </c>
      <c r="AL86" s="314">
        <v>0.42926799999999998</v>
      </c>
      <c r="AM86" s="314">
        <v>0.15740699999999999</v>
      </c>
      <c r="AN86" s="314">
        <v>8.9286000000000004E-2</v>
      </c>
      <c r="AO86" s="314">
        <v>0.25550699999999998</v>
      </c>
      <c r="AP86" s="314">
        <v>0.20091300000000001</v>
      </c>
      <c r="AQ86" s="314">
        <v>0.24107100000000001</v>
      </c>
      <c r="AR86" s="314">
        <v>0.35205999999999998</v>
      </c>
      <c r="AS86" s="314">
        <v>0.31706899999999999</v>
      </c>
    </row>
    <row r="87" spans="2:45" outlineLevel="1">
      <c r="B87" s="999" t="s">
        <v>1460</v>
      </c>
      <c r="C87" s="314"/>
      <c r="D87" s="314"/>
      <c r="E87" s="314"/>
      <c r="F87" s="314"/>
      <c r="G87" s="314"/>
      <c r="H87" s="314"/>
      <c r="I87" s="314"/>
      <c r="J87" s="314"/>
      <c r="K87" s="314"/>
      <c r="L87" s="314"/>
      <c r="M87" s="314"/>
      <c r="N87" s="314"/>
      <c r="O87" s="314"/>
      <c r="P87" s="314"/>
      <c r="Q87" s="314"/>
      <c r="R87" s="314"/>
      <c r="S87" s="314"/>
      <c r="T87" s="314"/>
      <c r="U87" s="314"/>
      <c r="V87" s="314"/>
      <c r="W87" s="314"/>
      <c r="X87" s="314"/>
      <c r="Y87" s="314"/>
      <c r="Z87" s="314"/>
      <c r="AA87" s="314"/>
      <c r="AB87" s="314"/>
      <c r="AC87" s="314"/>
      <c r="AD87" s="314"/>
      <c r="AE87" s="314"/>
      <c r="AF87" s="314">
        <v>0.57142899999999996</v>
      </c>
      <c r="AG87" s="314">
        <v>0.91666700000000001</v>
      </c>
      <c r="AH87" s="314">
        <v>0.45454499999999998</v>
      </c>
      <c r="AI87" s="314">
        <v>0.26666699999999999</v>
      </c>
      <c r="AJ87" s="314">
        <v>0.23188400000000001</v>
      </c>
      <c r="AK87" s="314">
        <v>0.19178100000000001</v>
      </c>
      <c r="AL87" s="314">
        <v>0.37837799999999999</v>
      </c>
      <c r="AM87" s="314">
        <v>0.112676</v>
      </c>
      <c r="AN87" s="314"/>
      <c r="AO87" s="314"/>
      <c r="AP87" s="314"/>
      <c r="AQ87" s="314"/>
      <c r="AR87" s="314"/>
      <c r="AS87" s="314">
        <v>0.39050337500000004</v>
      </c>
    </row>
    <row r="88" spans="2:45" outlineLevel="1">
      <c r="B88" s="999" t="s">
        <v>1564</v>
      </c>
      <c r="C88" s="314"/>
      <c r="D88" s="314"/>
      <c r="E88" s="314"/>
      <c r="F88" s="314"/>
      <c r="G88" s="314"/>
      <c r="H88" s="314"/>
      <c r="I88" s="314"/>
      <c r="J88" s="314"/>
      <c r="K88" s="314"/>
      <c r="L88" s="314"/>
      <c r="M88" s="314"/>
      <c r="N88" s="314"/>
      <c r="O88" s="314"/>
      <c r="P88" s="314"/>
      <c r="Q88" s="314"/>
      <c r="R88" s="314"/>
      <c r="S88" s="314"/>
      <c r="T88" s="314"/>
      <c r="U88" s="314"/>
      <c r="V88" s="314"/>
      <c r="W88" s="314"/>
      <c r="X88" s="314"/>
      <c r="Y88" s="314"/>
      <c r="Z88" s="314"/>
      <c r="AA88" s="314"/>
      <c r="AB88" s="314"/>
      <c r="AC88" s="314"/>
      <c r="AD88" s="314"/>
      <c r="AE88" s="314"/>
      <c r="AF88" s="314">
        <v>0.33333299999999999</v>
      </c>
      <c r="AG88" s="314">
        <v>0.47619</v>
      </c>
      <c r="AH88" s="314">
        <v>0.12903200000000001</v>
      </c>
      <c r="AI88" s="314">
        <v>0.375</v>
      </c>
      <c r="AJ88" s="314">
        <v>0.375</v>
      </c>
      <c r="AK88" s="314">
        <v>0.41025600000000001</v>
      </c>
      <c r="AL88" s="314">
        <v>0.40909099999999998</v>
      </c>
      <c r="AM88" s="314">
        <v>0.05</v>
      </c>
      <c r="AN88" s="314">
        <v>7.6923000000000005E-2</v>
      </c>
      <c r="AO88" s="314">
        <v>0.21768699999999999</v>
      </c>
      <c r="AP88" s="314"/>
      <c r="AQ88" s="314"/>
      <c r="AR88" s="314"/>
      <c r="AS88" s="314">
        <v>0.28525119999999998</v>
      </c>
    </row>
    <row r="89" spans="2:45" outlineLevel="1">
      <c r="B89" s="999" t="s">
        <v>1465</v>
      </c>
      <c r="C89" s="314"/>
      <c r="D89" s="314"/>
      <c r="E89" s="314"/>
      <c r="F89" s="314"/>
      <c r="G89" s="314"/>
      <c r="H89" s="314"/>
      <c r="I89" s="314"/>
      <c r="J89" s="314"/>
      <c r="K89" s="314"/>
      <c r="L89" s="314"/>
      <c r="M89" s="314"/>
      <c r="N89" s="314"/>
      <c r="O89" s="314"/>
      <c r="P89" s="314"/>
      <c r="Q89" s="314"/>
      <c r="R89" s="314"/>
      <c r="S89" s="314"/>
      <c r="T89" s="314"/>
      <c r="U89" s="314"/>
      <c r="V89" s="314"/>
      <c r="W89" s="314"/>
      <c r="X89" s="314"/>
      <c r="Y89" s="314"/>
      <c r="Z89" s="314"/>
      <c r="AA89" s="314"/>
      <c r="AB89" s="314"/>
      <c r="AC89" s="314"/>
      <c r="AD89" s="314"/>
      <c r="AE89" s="314"/>
      <c r="AF89" s="314">
        <v>0.625</v>
      </c>
      <c r="AG89" s="314">
        <v>0.41666700000000001</v>
      </c>
      <c r="AH89" s="314">
        <v>0.30769200000000002</v>
      </c>
      <c r="AI89" s="314">
        <v>0.35384599999999999</v>
      </c>
      <c r="AJ89" s="314">
        <v>0.29585800000000001</v>
      </c>
      <c r="AK89" s="314">
        <v>0.37142900000000001</v>
      </c>
      <c r="AL89" s="314">
        <v>0.39830500000000002</v>
      </c>
      <c r="AM89" s="314">
        <v>0.21621599999999999</v>
      </c>
      <c r="AN89" s="314">
        <v>0.16254399999999999</v>
      </c>
      <c r="AO89" s="314">
        <v>0.22939100000000001</v>
      </c>
      <c r="AP89" s="314">
        <v>0.237705</v>
      </c>
      <c r="AQ89" s="314">
        <v>0.17467199999999999</v>
      </c>
      <c r="AR89" s="314">
        <v>0.23321600000000001</v>
      </c>
      <c r="AS89" s="314">
        <v>0.30942623076923081</v>
      </c>
    </row>
    <row r="90" spans="2:45" outlineLevel="1">
      <c r="B90" s="999" t="s">
        <v>1458</v>
      </c>
      <c r="C90" s="314"/>
      <c r="D90" s="314"/>
      <c r="E90" s="314"/>
      <c r="F90" s="314"/>
      <c r="G90" s="314"/>
      <c r="H90" s="314"/>
      <c r="I90" s="314"/>
      <c r="J90" s="314"/>
      <c r="K90" s="314"/>
      <c r="L90" s="314"/>
      <c r="M90" s="314"/>
      <c r="N90" s="314"/>
      <c r="O90" s="314"/>
      <c r="P90" s="314"/>
      <c r="Q90" s="314"/>
      <c r="R90" s="314"/>
      <c r="S90" s="314"/>
      <c r="T90" s="314"/>
      <c r="U90" s="314"/>
      <c r="V90" s="314"/>
      <c r="W90" s="314"/>
      <c r="X90" s="314"/>
      <c r="Y90" s="314"/>
      <c r="Z90" s="314"/>
      <c r="AA90" s="314"/>
      <c r="AB90" s="314"/>
      <c r="AC90" s="314"/>
      <c r="AD90" s="314">
        <v>0.33333299999999999</v>
      </c>
      <c r="AE90" s="314">
        <v>0.58823499999999995</v>
      </c>
      <c r="AF90" s="314">
        <v>0.4375</v>
      </c>
      <c r="AG90" s="314">
        <v>0.29787200000000003</v>
      </c>
      <c r="AH90" s="314">
        <v>0.33333299999999999</v>
      </c>
      <c r="AI90" s="314">
        <v>0.42307699999999998</v>
      </c>
      <c r="AJ90" s="314">
        <v>0.33333299999999999</v>
      </c>
      <c r="AK90" s="314">
        <v>0.48275899999999999</v>
      </c>
      <c r="AL90" s="314">
        <v>0.54054100000000005</v>
      </c>
      <c r="AM90" s="314">
        <v>0.261905</v>
      </c>
      <c r="AN90" s="314">
        <v>0.17391300000000001</v>
      </c>
      <c r="AO90" s="314">
        <v>0.15789500000000001</v>
      </c>
      <c r="AP90" s="314">
        <v>0.21582699999999999</v>
      </c>
      <c r="AQ90" s="314">
        <v>0.08</v>
      </c>
      <c r="AR90" s="314">
        <v>0.33333299999999999</v>
      </c>
      <c r="AS90" s="314">
        <v>0.33285706666666665</v>
      </c>
    </row>
    <row r="91" spans="2:45" outlineLevel="1">
      <c r="B91" s="999" t="s">
        <v>1660</v>
      </c>
      <c r="C91" s="314"/>
      <c r="D91" s="314"/>
      <c r="E91" s="314"/>
      <c r="F91" s="314"/>
      <c r="G91" s="314"/>
      <c r="H91" s="314"/>
      <c r="I91" s="314"/>
      <c r="J91" s="314"/>
      <c r="K91" s="314"/>
      <c r="L91" s="314"/>
      <c r="M91" s="314"/>
      <c r="N91" s="314"/>
      <c r="O91" s="314"/>
      <c r="P91" s="314"/>
      <c r="Q91" s="314"/>
      <c r="R91" s="314"/>
      <c r="S91" s="314"/>
      <c r="T91" s="314">
        <v>0.4</v>
      </c>
      <c r="U91" s="314">
        <v>0.42857099999999998</v>
      </c>
      <c r="V91" s="314">
        <v>0.21621599999999999</v>
      </c>
      <c r="W91" s="314">
        <v>0.27777800000000002</v>
      </c>
      <c r="X91" s="314">
        <v>0.27777800000000002</v>
      </c>
      <c r="Y91" s="314">
        <v>0.30215799999999998</v>
      </c>
      <c r="Z91" s="314">
        <v>0.19653200000000001</v>
      </c>
      <c r="AA91" s="314">
        <v>0.168224299065421</v>
      </c>
      <c r="AB91" s="314">
        <v>0.16666666666666699</v>
      </c>
      <c r="AC91" s="314">
        <v>0.17004048582996001</v>
      </c>
      <c r="AD91" s="314">
        <v>0.18181800000000001</v>
      </c>
      <c r="AE91" s="314">
        <v>9.0615000000000001E-2</v>
      </c>
      <c r="AF91" s="314">
        <v>0.17508399999999999</v>
      </c>
      <c r="AG91" s="314">
        <v>0.19406999999999999</v>
      </c>
      <c r="AH91" s="314">
        <v>0.149871</v>
      </c>
      <c r="AI91" s="314">
        <v>0.26415100000000002</v>
      </c>
      <c r="AJ91" s="314">
        <v>0.23631099999999999</v>
      </c>
      <c r="AK91" s="314">
        <v>0.18604699999999999</v>
      </c>
      <c r="AL91" s="314">
        <v>0.28656700000000002</v>
      </c>
      <c r="AM91" s="314">
        <v>8.7774000000000005E-2</v>
      </c>
      <c r="AN91" s="314">
        <v>6.3492000000000007E-2</v>
      </c>
      <c r="AO91" s="314">
        <v>0.203593</v>
      </c>
      <c r="AP91" s="314">
        <v>0.14577300000000001</v>
      </c>
      <c r="AQ91" s="314">
        <v>0.104615</v>
      </c>
      <c r="AR91" s="314">
        <v>0.15331</v>
      </c>
      <c r="AS91" s="314">
        <v>0.20508221806248192</v>
      </c>
    </row>
    <row r="92" spans="2:45" outlineLevel="1">
      <c r="B92" s="999" t="s">
        <v>1662</v>
      </c>
      <c r="C92" s="314"/>
      <c r="D92" s="314"/>
      <c r="E92" s="314"/>
      <c r="F92" s="314"/>
      <c r="G92" s="314"/>
      <c r="H92" s="314"/>
      <c r="I92" s="314"/>
      <c r="J92" s="314"/>
      <c r="K92" s="314"/>
      <c r="L92" s="314"/>
      <c r="M92" s="314"/>
      <c r="N92" s="314"/>
      <c r="O92" s="314"/>
      <c r="P92" s="314"/>
      <c r="Q92" s="314"/>
      <c r="R92" s="314"/>
      <c r="S92" s="314"/>
      <c r="T92" s="314"/>
      <c r="U92" s="314">
        <v>1.6666669999999999</v>
      </c>
      <c r="V92" s="314">
        <v>0.70588200000000001</v>
      </c>
      <c r="W92" s="314">
        <v>0.43478299999999998</v>
      </c>
      <c r="X92" s="314">
        <v>0.58333299999999999</v>
      </c>
      <c r="Y92" s="314">
        <v>0.4375</v>
      </c>
      <c r="Z92" s="314">
        <v>0.52173899999999995</v>
      </c>
      <c r="AA92" s="314">
        <v>0.33333333333333298</v>
      </c>
      <c r="AB92" s="314">
        <v>0.21052631578947401</v>
      </c>
      <c r="AC92" s="314">
        <v>0.13559322033898299</v>
      </c>
      <c r="AD92" s="314">
        <v>0.33333299999999999</v>
      </c>
      <c r="AE92" s="314">
        <v>0.324324</v>
      </c>
      <c r="AF92" s="314">
        <v>0.48648599999999997</v>
      </c>
      <c r="AG92" s="314">
        <v>0.42499999999999999</v>
      </c>
      <c r="AH92" s="314">
        <v>0.215054</v>
      </c>
      <c r="AI92" s="314">
        <v>0.47916700000000001</v>
      </c>
      <c r="AJ92" s="314">
        <v>0.25263200000000002</v>
      </c>
      <c r="AK92" s="314">
        <v>0.344086</v>
      </c>
      <c r="AL92" s="314">
        <v>0.449438</v>
      </c>
      <c r="AM92" s="314">
        <v>0.13636400000000001</v>
      </c>
      <c r="AN92" s="314">
        <v>0.18181800000000001</v>
      </c>
      <c r="AO92" s="314">
        <v>0.30232599999999998</v>
      </c>
      <c r="AP92" s="314">
        <v>0.144068</v>
      </c>
      <c r="AQ92" s="314">
        <v>0.20325199999999999</v>
      </c>
      <c r="AR92" s="314"/>
      <c r="AS92" s="314">
        <v>0.40463934215051273</v>
      </c>
    </row>
    <row r="93" spans="2:45" outlineLevel="1">
      <c r="B93" s="999" t="s">
        <v>1665</v>
      </c>
      <c r="C93" s="314"/>
      <c r="D93" s="314"/>
      <c r="E93" s="314"/>
      <c r="F93" s="314"/>
      <c r="G93" s="314"/>
      <c r="H93" s="314"/>
      <c r="I93" s="314"/>
      <c r="J93" s="314"/>
      <c r="K93" s="314"/>
      <c r="L93" s="314"/>
      <c r="M93" s="314"/>
      <c r="N93" s="314"/>
      <c r="O93" s="314"/>
      <c r="P93" s="314"/>
      <c r="Q93" s="314"/>
      <c r="R93" s="314"/>
      <c r="S93" s="314"/>
      <c r="T93" s="314"/>
      <c r="U93" s="314"/>
      <c r="V93" s="314"/>
      <c r="W93" s="314"/>
      <c r="X93" s="314"/>
      <c r="Y93" s="314"/>
      <c r="Z93" s="314"/>
      <c r="AA93" s="314"/>
      <c r="AB93" s="314"/>
      <c r="AC93" s="314"/>
      <c r="AD93" s="314">
        <v>0.44444400000000001</v>
      </c>
      <c r="AE93" s="314">
        <v>0.43243199999999998</v>
      </c>
      <c r="AF93" s="314">
        <v>0.38709700000000002</v>
      </c>
      <c r="AG93" s="314">
        <v>0.35135100000000002</v>
      </c>
      <c r="AH93" s="314">
        <v>0.235294</v>
      </c>
      <c r="AI93" s="314">
        <v>0.35714299999999999</v>
      </c>
      <c r="AJ93" s="314">
        <v>0.35555599999999998</v>
      </c>
      <c r="AK93" s="314">
        <v>0.351852</v>
      </c>
      <c r="AL93" s="314">
        <v>0.44642900000000002</v>
      </c>
      <c r="AM93" s="314">
        <v>7.2727E-2</v>
      </c>
      <c r="AN93" s="314">
        <v>5.7471000000000001E-2</v>
      </c>
      <c r="AO93" s="314">
        <v>5.1612999999999999E-2</v>
      </c>
      <c r="AP93" s="314">
        <v>0.14388500000000001</v>
      </c>
      <c r="AQ93" s="314">
        <v>0.225352</v>
      </c>
      <c r="AR93" s="314"/>
      <c r="AS93" s="314">
        <v>0.2794747142857143</v>
      </c>
    </row>
    <row r="94" spans="2:45" outlineLevel="1">
      <c r="B94" s="999" t="s">
        <v>1668</v>
      </c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4"/>
      <c r="P94" s="314"/>
      <c r="Q94" s="314"/>
      <c r="R94" s="314"/>
      <c r="S94" s="314"/>
      <c r="T94" s="314"/>
      <c r="U94" s="314"/>
      <c r="V94" s="314"/>
      <c r="W94" s="314"/>
      <c r="X94" s="314"/>
      <c r="Y94" s="314"/>
      <c r="Z94" s="314"/>
      <c r="AA94" s="314">
        <v>0.42944785276073599</v>
      </c>
      <c r="AB94" s="314">
        <v>0.244131455399061</v>
      </c>
      <c r="AC94" s="314">
        <v>0.2734375</v>
      </c>
      <c r="AD94" s="314">
        <v>0.25</v>
      </c>
      <c r="AE94" s="314">
        <v>0.15849099999999999</v>
      </c>
      <c r="AF94" s="314">
        <v>0.38983099999999998</v>
      </c>
      <c r="AG94" s="314">
        <v>0.54320999999999997</v>
      </c>
      <c r="AH94" s="314">
        <v>0.24727299999999999</v>
      </c>
      <c r="AI94" s="314">
        <v>0.454849</v>
      </c>
      <c r="AJ94" s="314">
        <v>0.206897</v>
      </c>
      <c r="AK94" s="314">
        <v>0.32484099999999999</v>
      </c>
      <c r="AL94" s="314">
        <v>0.28956199999999999</v>
      </c>
      <c r="AM94" s="314">
        <v>9.5940999999999999E-2</v>
      </c>
      <c r="AN94" s="314">
        <v>0.151394</v>
      </c>
      <c r="AO94" s="314">
        <v>0.19672100000000001</v>
      </c>
      <c r="AP94" s="314">
        <v>0.16309000000000001</v>
      </c>
      <c r="AQ94" s="314">
        <v>0.19730900000000001</v>
      </c>
      <c r="AR94" s="314">
        <v>0.33103399999999999</v>
      </c>
      <c r="AS94" s="314">
        <v>0.27485887823109983</v>
      </c>
    </row>
    <row r="95" spans="2:45" outlineLevel="1">
      <c r="B95" s="999" t="s">
        <v>926</v>
      </c>
      <c r="C95" s="314"/>
      <c r="D95" s="314"/>
      <c r="E95" s="314"/>
      <c r="F95" s="314"/>
      <c r="G95" s="314"/>
      <c r="H95" s="314"/>
      <c r="I95" s="314"/>
      <c r="J95" s="314"/>
      <c r="K95" s="314"/>
      <c r="L95" s="314"/>
      <c r="M95" s="314"/>
      <c r="N95" s="314"/>
      <c r="O95" s="314"/>
      <c r="P95" s="314"/>
      <c r="Q95" s="314"/>
      <c r="R95" s="314"/>
      <c r="S95" s="314"/>
      <c r="T95" s="314"/>
      <c r="U95" s="314"/>
      <c r="V95" s="314"/>
      <c r="W95" s="314"/>
      <c r="X95" s="314"/>
      <c r="Y95" s="314"/>
      <c r="Z95" s="314"/>
      <c r="AA95" s="314"/>
      <c r="AB95" s="314"/>
      <c r="AC95" s="314"/>
      <c r="AD95" s="314"/>
      <c r="AE95" s="314">
        <v>0.55319099999999999</v>
      </c>
      <c r="AF95" s="314">
        <v>0.493506</v>
      </c>
      <c r="AG95" s="314">
        <v>0.50505100000000003</v>
      </c>
      <c r="AH95" s="314">
        <v>0.29921300000000001</v>
      </c>
      <c r="AI95" s="314">
        <v>0.53164599999999995</v>
      </c>
      <c r="AJ95" s="314">
        <v>0.38202199999999997</v>
      </c>
      <c r="AK95" s="314">
        <v>0.43601899999999999</v>
      </c>
      <c r="AL95" s="314">
        <v>0.56799999999999995</v>
      </c>
      <c r="AM95" s="314">
        <v>0.34328399999999998</v>
      </c>
      <c r="AN95" s="314">
        <v>0.25964900000000002</v>
      </c>
      <c r="AO95" s="314">
        <v>0.411215</v>
      </c>
      <c r="AP95" s="314">
        <v>0.374332</v>
      </c>
      <c r="AQ95" s="314">
        <v>0.32195099999999999</v>
      </c>
      <c r="AR95" s="314">
        <v>0.31381700000000001</v>
      </c>
      <c r="AS95" s="314">
        <v>0.41377828571428571</v>
      </c>
    </row>
    <row r="96" spans="2:45" outlineLevel="1">
      <c r="B96" s="999" t="s">
        <v>1463</v>
      </c>
      <c r="C96" s="314"/>
      <c r="D96" s="314"/>
      <c r="E96" s="314"/>
      <c r="F96" s="314"/>
      <c r="G96" s="314"/>
      <c r="H96" s="314"/>
      <c r="I96" s="314"/>
      <c r="J96" s="314"/>
      <c r="K96" s="314"/>
      <c r="L96" s="314"/>
      <c r="M96" s="314"/>
      <c r="N96" s="314"/>
      <c r="O96" s="314"/>
      <c r="P96" s="314"/>
      <c r="Q96" s="314"/>
      <c r="R96" s="314"/>
      <c r="S96" s="314"/>
      <c r="T96" s="314"/>
      <c r="U96" s="314"/>
      <c r="V96" s="314"/>
      <c r="W96" s="314"/>
      <c r="X96" s="314"/>
      <c r="Y96" s="314"/>
      <c r="Z96" s="314"/>
      <c r="AA96" s="314"/>
      <c r="AB96" s="314"/>
      <c r="AC96" s="314"/>
      <c r="AD96" s="314"/>
      <c r="AE96" s="314">
        <v>0.44642900000000002</v>
      </c>
      <c r="AF96" s="314">
        <v>0.45378200000000002</v>
      </c>
      <c r="AG96" s="314">
        <v>0.46478900000000001</v>
      </c>
      <c r="AH96" s="314">
        <v>0.344086</v>
      </c>
      <c r="AI96" s="314">
        <v>0.57723599999999997</v>
      </c>
      <c r="AJ96" s="314">
        <v>0.47619</v>
      </c>
      <c r="AK96" s="314">
        <v>0.39234400000000003</v>
      </c>
      <c r="AL96" s="314">
        <v>0.41150399999999998</v>
      </c>
      <c r="AM96" s="314">
        <v>0.163717</v>
      </c>
      <c r="AN96" s="314">
        <v>0.205128</v>
      </c>
      <c r="AO96" s="314">
        <v>0.33898299999999998</v>
      </c>
      <c r="AP96" s="314">
        <v>0.31140400000000001</v>
      </c>
      <c r="AQ96" s="314">
        <v>0.24904200000000001</v>
      </c>
      <c r="AR96" s="314">
        <v>0.36152600000000001</v>
      </c>
      <c r="AS96" s="314">
        <v>0.37115428571428577</v>
      </c>
    </row>
    <row r="97" spans="2:45" outlineLevel="1">
      <c r="B97" s="999" t="s">
        <v>1467</v>
      </c>
      <c r="C97" s="314"/>
      <c r="D97" s="314"/>
      <c r="E97" s="314"/>
      <c r="F97" s="314"/>
      <c r="G97" s="314"/>
      <c r="H97" s="314"/>
      <c r="I97" s="314"/>
      <c r="J97" s="314"/>
      <c r="K97" s="314"/>
      <c r="L97" s="314"/>
      <c r="M97" s="314"/>
      <c r="N97" s="314"/>
      <c r="O97" s="314"/>
      <c r="P97" s="314"/>
      <c r="Q97" s="314"/>
      <c r="R97" s="314"/>
      <c r="S97" s="314"/>
      <c r="T97" s="314"/>
      <c r="U97" s="314"/>
      <c r="V97" s="314"/>
      <c r="W97" s="314"/>
      <c r="X97" s="314"/>
      <c r="Y97" s="314"/>
      <c r="Z97" s="314"/>
      <c r="AA97" s="314"/>
      <c r="AB97" s="314"/>
      <c r="AC97" s="314"/>
      <c r="AD97" s="314"/>
      <c r="AE97" s="314">
        <v>2</v>
      </c>
      <c r="AF97" s="314">
        <v>0.4</v>
      </c>
      <c r="AG97" s="314">
        <v>0.51428600000000002</v>
      </c>
      <c r="AH97" s="314">
        <v>0.20224700000000001</v>
      </c>
      <c r="AI97" s="314">
        <v>0.46728999999999998</v>
      </c>
      <c r="AJ97" s="314">
        <v>0.23255799999999999</v>
      </c>
      <c r="AK97" s="314">
        <v>0.42758600000000002</v>
      </c>
      <c r="AL97" s="314">
        <v>0.38418099999999999</v>
      </c>
      <c r="AM97" s="314">
        <v>6.7960999999999994E-2</v>
      </c>
      <c r="AN97" s="314">
        <v>0.3125</v>
      </c>
      <c r="AO97" s="314">
        <v>0.275862</v>
      </c>
      <c r="AP97" s="314">
        <v>0.261905</v>
      </c>
      <c r="AQ97" s="314">
        <v>0.31111100000000003</v>
      </c>
      <c r="AR97" s="314">
        <v>0.26890799999999998</v>
      </c>
      <c r="AS97" s="314">
        <v>0.43759964285714281</v>
      </c>
    </row>
    <row r="98" spans="2:45" outlineLevel="1">
      <c r="B98" s="999" t="s">
        <v>1664</v>
      </c>
      <c r="C98" s="314"/>
      <c r="D98" s="314"/>
      <c r="E98" s="314"/>
      <c r="F98" s="314"/>
      <c r="G98" s="314"/>
      <c r="H98" s="314"/>
      <c r="I98" s="314"/>
      <c r="J98" s="314"/>
      <c r="K98" s="314"/>
      <c r="L98" s="314"/>
      <c r="M98" s="314"/>
      <c r="N98" s="314"/>
      <c r="O98" s="314">
        <v>0</v>
      </c>
      <c r="P98" s="314">
        <v>0.33329999999999999</v>
      </c>
      <c r="Q98" s="314">
        <v>0.22220000000000001</v>
      </c>
      <c r="R98" s="314">
        <v>0.45450000000000002</v>
      </c>
      <c r="S98" s="314">
        <v>0.1081</v>
      </c>
      <c r="T98" s="314">
        <v>0.272727</v>
      </c>
      <c r="U98" s="314">
        <v>0.227273</v>
      </c>
      <c r="V98" s="314">
        <v>0.38297900000000001</v>
      </c>
      <c r="W98" s="314">
        <v>0.44117600000000001</v>
      </c>
      <c r="X98" s="314">
        <v>0.47191</v>
      </c>
      <c r="Y98" s="314">
        <v>0.43103399999999997</v>
      </c>
      <c r="Z98" s="314">
        <v>0.45070399999999999</v>
      </c>
      <c r="AA98" s="314">
        <v>0.228187919463087</v>
      </c>
      <c r="AB98" s="314">
        <v>7.9470198675496706E-2</v>
      </c>
      <c r="AC98" s="314">
        <v>0.177215189873418</v>
      </c>
      <c r="AD98" s="314">
        <v>0.16867499999999999</v>
      </c>
      <c r="AE98" s="314">
        <v>0.30463600000000002</v>
      </c>
      <c r="AF98" s="314">
        <v>0.328571</v>
      </c>
      <c r="AG98" s="314"/>
      <c r="AH98" s="314"/>
      <c r="AI98" s="314"/>
      <c r="AJ98" s="314"/>
      <c r="AK98" s="314"/>
      <c r="AL98" s="314"/>
      <c r="AM98" s="314"/>
      <c r="AN98" s="314"/>
      <c r="AO98" s="314"/>
      <c r="AP98" s="314"/>
      <c r="AQ98" s="314"/>
      <c r="AR98" s="314"/>
      <c r="AS98" s="314">
        <v>0.2823699060006668</v>
      </c>
    </row>
    <row r="99" spans="2:45" outlineLevel="1">
      <c r="B99" s="999" t="s">
        <v>1671</v>
      </c>
      <c r="C99" s="314"/>
      <c r="D99" s="314"/>
      <c r="E99" s="314"/>
      <c r="F99" s="314"/>
      <c r="G99" s="314"/>
      <c r="H99" s="314"/>
      <c r="I99" s="314"/>
      <c r="J99" s="314"/>
      <c r="K99" s="314"/>
      <c r="L99" s="314"/>
      <c r="M99" s="314"/>
      <c r="N99" s="314"/>
      <c r="O99" s="314"/>
      <c r="P99" s="314"/>
      <c r="Q99" s="314"/>
      <c r="R99" s="314">
        <v>0</v>
      </c>
      <c r="S99" s="314">
        <v>0.58819999999999995</v>
      </c>
      <c r="T99" s="314">
        <v>0.36363600000000001</v>
      </c>
      <c r="U99" s="314">
        <v>0.352941</v>
      </c>
      <c r="V99" s="314">
        <v>0.28571400000000002</v>
      </c>
      <c r="W99" s="314">
        <v>0.30952400000000002</v>
      </c>
      <c r="X99" s="314">
        <v>0.35555599999999998</v>
      </c>
      <c r="Y99" s="314">
        <v>0.31068000000000001</v>
      </c>
      <c r="Z99" s="314">
        <v>0.29357800000000001</v>
      </c>
      <c r="AA99" s="314">
        <v>0.169811320754717</v>
      </c>
      <c r="AB99" s="314">
        <v>5.7142857142857099E-2</v>
      </c>
      <c r="AC99" s="314">
        <v>0.17142857142857101</v>
      </c>
      <c r="AD99" s="314">
        <v>0.23300999999999999</v>
      </c>
      <c r="AE99" s="314">
        <v>0.346939</v>
      </c>
      <c r="AF99" s="314">
        <v>0.67289699999999997</v>
      </c>
      <c r="AG99" s="314">
        <v>0.128</v>
      </c>
      <c r="AH99" s="314">
        <v>9.375E-2</v>
      </c>
      <c r="AI99" s="314">
        <v>0.105263</v>
      </c>
      <c r="AJ99" s="314">
        <v>0.155556</v>
      </c>
      <c r="AK99" s="314">
        <v>0.21917800000000001</v>
      </c>
      <c r="AL99" s="314">
        <v>0.264706</v>
      </c>
      <c r="AM99" s="314">
        <v>0</v>
      </c>
      <c r="AN99" s="314">
        <v>6.7796999999999996E-2</v>
      </c>
      <c r="AO99" s="314">
        <v>6.8966E-2</v>
      </c>
      <c r="AP99" s="314">
        <v>0</v>
      </c>
      <c r="AQ99" s="314"/>
      <c r="AR99" s="314"/>
      <c r="AS99" s="314">
        <v>0.2245709499730458</v>
      </c>
    </row>
    <row r="100" spans="2:45" outlineLevel="1">
      <c r="B100" s="999" t="s">
        <v>1667</v>
      </c>
      <c r="C100" s="314"/>
      <c r="D100" s="314"/>
      <c r="E100" s="314"/>
      <c r="F100" s="314"/>
      <c r="G100" s="314"/>
      <c r="H100" s="314"/>
      <c r="I100" s="314"/>
      <c r="J100" s="314"/>
      <c r="K100" s="314"/>
      <c r="L100" s="314"/>
      <c r="M100" s="314"/>
      <c r="N100" s="314"/>
      <c r="O100" s="314"/>
      <c r="P100" s="314"/>
      <c r="Q100" s="314"/>
      <c r="R100" s="314"/>
      <c r="S100" s="314"/>
      <c r="T100" s="314"/>
      <c r="U100" s="314"/>
      <c r="V100" s="314">
        <v>1</v>
      </c>
      <c r="W100" s="314">
        <v>0.96774199999999999</v>
      </c>
      <c r="X100" s="314">
        <v>0.81355900000000003</v>
      </c>
      <c r="Y100" s="314">
        <v>0.68965500000000002</v>
      </c>
      <c r="Z100" s="314">
        <v>0.47328199999999998</v>
      </c>
      <c r="AA100" s="314">
        <v>0.232558139534884</v>
      </c>
      <c r="AB100" s="314">
        <v>0.10752688172043</v>
      </c>
      <c r="AC100" s="314">
        <v>9.5238095238095205E-2</v>
      </c>
      <c r="AD100" s="314">
        <v>0.152174</v>
      </c>
      <c r="AE100" s="314">
        <v>0.25974000000000003</v>
      </c>
      <c r="AF100" s="314">
        <v>0.29268300000000003</v>
      </c>
      <c r="AG100" s="314">
        <v>0.38260899999999998</v>
      </c>
      <c r="AH100" s="314">
        <v>0.30476199999999998</v>
      </c>
      <c r="AI100" s="314">
        <v>0.47933900000000002</v>
      </c>
      <c r="AJ100" s="314">
        <v>0.35460999999999998</v>
      </c>
      <c r="AK100" s="314">
        <v>0.376471</v>
      </c>
      <c r="AL100" s="314">
        <v>0.38862600000000003</v>
      </c>
      <c r="AM100" s="314">
        <v>0.26548699999999997</v>
      </c>
      <c r="AN100" s="314">
        <v>0.22935800000000001</v>
      </c>
      <c r="AO100" s="314">
        <v>0.27802700000000002</v>
      </c>
      <c r="AP100" s="314">
        <v>0.206009</v>
      </c>
      <c r="AQ100" s="314">
        <v>0.31128400000000001</v>
      </c>
      <c r="AR100" s="314">
        <v>0.29113899999999998</v>
      </c>
      <c r="AS100" s="314">
        <v>0.38921213549971356</v>
      </c>
    </row>
    <row r="101" spans="2:45" outlineLevel="1">
      <c r="B101" s="999" t="s">
        <v>1844</v>
      </c>
      <c r="C101" s="314"/>
      <c r="D101" s="314"/>
      <c r="E101" s="314"/>
      <c r="F101" s="314"/>
      <c r="G101" s="314"/>
      <c r="H101" s="314"/>
      <c r="I101" s="314"/>
      <c r="J101" s="314"/>
      <c r="K101" s="314"/>
      <c r="L101" s="314"/>
      <c r="M101" s="314"/>
      <c r="N101" s="314"/>
      <c r="O101" s="314"/>
      <c r="P101" s="314"/>
      <c r="Q101" s="314"/>
      <c r="R101" s="314">
        <v>1.6</v>
      </c>
      <c r="S101" s="314">
        <v>0.5333</v>
      </c>
      <c r="T101" s="314">
        <v>0.08</v>
      </c>
      <c r="U101" s="314">
        <v>0.27160499999999999</v>
      </c>
      <c r="V101" s="314">
        <v>0.17910400000000001</v>
      </c>
      <c r="W101" s="314">
        <v>0.38356200000000001</v>
      </c>
      <c r="X101" s="314">
        <v>0.38961000000000001</v>
      </c>
      <c r="Y101" s="314">
        <v>0.24390200000000001</v>
      </c>
      <c r="Z101" s="314">
        <v>0.39024399999999998</v>
      </c>
      <c r="AA101" s="314">
        <v>0.17499999999999999</v>
      </c>
      <c r="AB101" s="314">
        <v>0.14457831325301199</v>
      </c>
      <c r="AC101" s="314">
        <v>0.45977011494252901</v>
      </c>
      <c r="AD101" s="314">
        <v>0.13333300000000001</v>
      </c>
      <c r="AE101" s="314">
        <v>0.31818200000000002</v>
      </c>
      <c r="AF101" s="314">
        <v>6.8966E-2</v>
      </c>
      <c r="AG101" s="314">
        <v>8.5106000000000001E-2</v>
      </c>
      <c r="AH101" s="314">
        <v>0.119403</v>
      </c>
      <c r="AI101" s="314">
        <v>0.262295</v>
      </c>
      <c r="AJ101" s="314">
        <v>0.12844</v>
      </c>
      <c r="AK101" s="314">
        <v>0.2</v>
      </c>
      <c r="AL101" s="314">
        <v>0.30137000000000003</v>
      </c>
      <c r="AM101" s="314">
        <v>8.5713999999999999E-2</v>
      </c>
      <c r="AN101" s="314">
        <v>0.202899</v>
      </c>
      <c r="AO101" s="314">
        <v>0.24615400000000001</v>
      </c>
      <c r="AP101" s="314">
        <v>0.17910400000000001</v>
      </c>
      <c r="AQ101" s="314"/>
      <c r="AR101" s="314"/>
      <c r="AS101" s="314">
        <v>0.28726565712782171</v>
      </c>
    </row>
    <row r="102" spans="2:45" outlineLevel="1">
      <c r="B102" s="999" t="s">
        <v>1948</v>
      </c>
      <c r="C102" s="314"/>
      <c r="D102" s="314"/>
      <c r="E102" s="314"/>
      <c r="F102" s="314"/>
      <c r="G102" s="314"/>
      <c r="H102" s="314"/>
      <c r="I102" s="314"/>
      <c r="J102" s="314"/>
      <c r="K102" s="314"/>
      <c r="L102" s="314"/>
      <c r="M102" s="314"/>
      <c r="N102" s="314"/>
      <c r="O102" s="314"/>
      <c r="P102" s="314"/>
      <c r="Q102" s="314"/>
      <c r="R102" s="314"/>
      <c r="S102" s="314"/>
      <c r="T102" s="314"/>
      <c r="U102" s="314"/>
      <c r="V102" s="314"/>
      <c r="W102" s="314"/>
      <c r="X102" s="314"/>
      <c r="Y102" s="314"/>
      <c r="Z102" s="314"/>
      <c r="AA102" s="314"/>
      <c r="AB102" s="314"/>
      <c r="AC102" s="314"/>
      <c r="AD102" s="314"/>
      <c r="AE102" s="314"/>
      <c r="AF102" s="314"/>
      <c r="AG102" s="314"/>
      <c r="AH102" s="314"/>
      <c r="AI102" s="314">
        <v>0.244898</v>
      </c>
      <c r="AJ102" s="314">
        <v>0.359375</v>
      </c>
      <c r="AK102" s="314">
        <v>0.41450799999999999</v>
      </c>
      <c r="AL102" s="314">
        <v>0.38524599999999998</v>
      </c>
      <c r="AM102" s="314">
        <v>0.15671599999999999</v>
      </c>
      <c r="AN102" s="314">
        <v>0.129693</v>
      </c>
      <c r="AO102" s="314">
        <v>0.32107000000000002</v>
      </c>
      <c r="AP102" s="314">
        <v>0.30137000000000003</v>
      </c>
      <c r="AQ102" s="314">
        <v>0.356902</v>
      </c>
      <c r="AR102" s="314">
        <v>0.38323400000000002</v>
      </c>
      <c r="AS102" s="314">
        <v>0.30530119999999999</v>
      </c>
    </row>
    <row r="103" spans="2:45" outlineLevel="1">
      <c r="B103" s="999" t="s">
        <v>2588</v>
      </c>
      <c r="C103" s="314"/>
      <c r="D103" s="314"/>
      <c r="E103" s="314"/>
      <c r="F103" s="314"/>
      <c r="G103" s="314"/>
      <c r="H103" s="314"/>
      <c r="I103" s="314"/>
      <c r="J103" s="314"/>
      <c r="K103" s="314"/>
      <c r="L103" s="314"/>
      <c r="M103" s="314"/>
      <c r="N103" s="314"/>
      <c r="O103" s="314"/>
      <c r="P103" s="314"/>
      <c r="Q103" s="314"/>
      <c r="R103" s="314"/>
      <c r="S103" s="314"/>
      <c r="T103" s="314"/>
      <c r="U103" s="314"/>
      <c r="V103" s="314"/>
      <c r="W103" s="314"/>
      <c r="X103" s="314"/>
      <c r="Y103" s="314"/>
      <c r="Z103" s="314"/>
      <c r="AA103" s="314"/>
      <c r="AB103" s="314"/>
      <c r="AC103" s="314"/>
      <c r="AD103" s="314"/>
      <c r="AE103" s="314"/>
      <c r="AF103" s="314"/>
      <c r="AG103" s="314"/>
      <c r="AH103" s="314"/>
      <c r="AI103" s="314"/>
      <c r="AJ103" s="314"/>
      <c r="AK103" s="314"/>
      <c r="AL103" s="314"/>
      <c r="AM103" s="314"/>
      <c r="AN103" s="314"/>
      <c r="AO103" s="314">
        <v>1.066667</v>
      </c>
      <c r="AP103" s="314">
        <v>0.33333299999999999</v>
      </c>
      <c r="AQ103" s="314">
        <v>0.52941199999999999</v>
      </c>
      <c r="AR103" s="314">
        <v>8.9552000000000007E-2</v>
      </c>
      <c r="AS103" s="314">
        <v>0.504741</v>
      </c>
    </row>
    <row r="104" spans="2:45" outlineLevel="1">
      <c r="B104" s="999" t="s">
        <v>2589</v>
      </c>
      <c r="C104" s="314"/>
      <c r="D104" s="314"/>
      <c r="E104" s="314"/>
      <c r="F104" s="314"/>
      <c r="G104" s="314"/>
      <c r="H104" s="314"/>
      <c r="I104" s="314"/>
      <c r="J104" s="314"/>
      <c r="K104" s="314"/>
      <c r="L104" s="314"/>
      <c r="M104" s="314"/>
      <c r="N104" s="314"/>
      <c r="O104" s="314"/>
      <c r="P104" s="314"/>
      <c r="Q104" s="314"/>
      <c r="R104" s="314"/>
      <c r="S104" s="314"/>
      <c r="T104" s="314"/>
      <c r="U104" s="314"/>
      <c r="V104" s="314"/>
      <c r="W104" s="314"/>
      <c r="X104" s="314"/>
      <c r="Y104" s="314"/>
      <c r="Z104" s="314"/>
      <c r="AA104" s="314"/>
      <c r="AB104" s="314"/>
      <c r="AC104" s="314"/>
      <c r="AD104" s="314"/>
      <c r="AE104" s="314"/>
      <c r="AF104" s="314"/>
      <c r="AG104" s="314"/>
      <c r="AH104" s="314"/>
      <c r="AI104" s="314"/>
      <c r="AJ104" s="314"/>
      <c r="AK104" s="314"/>
      <c r="AL104" s="314"/>
      <c r="AM104" s="314"/>
      <c r="AN104" s="314"/>
      <c r="AO104" s="314">
        <v>0.94117600000000001</v>
      </c>
      <c r="AP104" s="314">
        <v>0.45833299999999999</v>
      </c>
      <c r="AQ104" s="314">
        <v>0.42857099999999998</v>
      </c>
      <c r="AR104" s="314">
        <v>0.32608700000000002</v>
      </c>
      <c r="AS104" s="314">
        <v>0.53854175000000004</v>
      </c>
    </row>
    <row r="105" spans="2:45" outlineLevel="1">
      <c r="B105" s="999" t="s">
        <v>2590</v>
      </c>
      <c r="C105" s="314"/>
      <c r="D105" s="314"/>
      <c r="E105" s="314"/>
      <c r="F105" s="314"/>
      <c r="G105" s="314"/>
      <c r="H105" s="314"/>
      <c r="I105" s="314"/>
      <c r="J105" s="314"/>
      <c r="K105" s="314"/>
      <c r="L105" s="314"/>
      <c r="M105" s="314"/>
      <c r="N105" s="314"/>
      <c r="O105" s="314"/>
      <c r="P105" s="314"/>
      <c r="Q105" s="314"/>
      <c r="R105" s="314"/>
      <c r="S105" s="314"/>
      <c r="T105" s="314"/>
      <c r="U105" s="314"/>
      <c r="V105" s="314"/>
      <c r="W105" s="314"/>
      <c r="X105" s="314"/>
      <c r="Y105" s="314"/>
      <c r="Z105" s="314"/>
      <c r="AA105" s="314"/>
      <c r="AB105" s="314"/>
      <c r="AC105" s="314"/>
      <c r="AD105" s="314"/>
      <c r="AE105" s="314"/>
      <c r="AF105" s="314"/>
      <c r="AG105" s="314"/>
      <c r="AH105" s="314"/>
      <c r="AI105" s="314"/>
      <c r="AJ105" s="314"/>
      <c r="AK105" s="314"/>
      <c r="AL105" s="314"/>
      <c r="AM105" s="314"/>
      <c r="AN105" s="314"/>
      <c r="AO105" s="314">
        <v>0.44444400000000001</v>
      </c>
      <c r="AP105" s="314">
        <v>9.5238000000000003E-2</v>
      </c>
      <c r="AQ105" s="314">
        <v>7.1429000000000006E-2</v>
      </c>
      <c r="AR105" s="314"/>
      <c r="AS105" s="314">
        <v>0.20370366666666664</v>
      </c>
    </row>
    <row r="106" spans="2:45" outlineLevel="1">
      <c r="B106" s="999" t="s">
        <v>2592</v>
      </c>
      <c r="C106" s="314"/>
      <c r="D106" s="314"/>
      <c r="E106" s="314"/>
      <c r="F106" s="314"/>
      <c r="G106" s="314"/>
      <c r="H106" s="314"/>
      <c r="I106" s="314"/>
      <c r="J106" s="314"/>
      <c r="K106" s="314"/>
      <c r="L106" s="314"/>
      <c r="M106" s="314"/>
      <c r="N106" s="314"/>
      <c r="O106" s="314"/>
      <c r="P106" s="314"/>
      <c r="Q106" s="314"/>
      <c r="R106" s="314"/>
      <c r="S106" s="314"/>
      <c r="T106" s="314"/>
      <c r="U106" s="314"/>
      <c r="V106" s="314"/>
      <c r="W106" s="314"/>
      <c r="X106" s="314"/>
      <c r="Y106" s="314"/>
      <c r="Z106" s="314"/>
      <c r="AA106" s="314"/>
      <c r="AB106" s="314"/>
      <c r="AC106" s="314"/>
      <c r="AD106" s="314"/>
      <c r="AE106" s="314"/>
      <c r="AF106" s="314"/>
      <c r="AG106" s="314"/>
      <c r="AH106" s="314"/>
      <c r="AI106" s="314"/>
      <c r="AJ106" s="314"/>
      <c r="AK106" s="314"/>
      <c r="AL106" s="314"/>
      <c r="AM106" s="314"/>
      <c r="AN106" s="314"/>
      <c r="AO106" s="314">
        <v>0.54545500000000002</v>
      </c>
      <c r="AP106" s="314">
        <v>0.4375</v>
      </c>
      <c r="AQ106" s="314">
        <v>0.29729699999999998</v>
      </c>
      <c r="AR106" s="314">
        <v>0.45136199999999999</v>
      </c>
      <c r="AS106" s="314">
        <v>0.4329035</v>
      </c>
    </row>
    <row r="107" spans="2:45" outlineLevel="1">
      <c r="B107" s="999" t="s">
        <v>2594</v>
      </c>
      <c r="C107" s="314"/>
      <c r="D107" s="314"/>
      <c r="E107" s="314"/>
      <c r="F107" s="314"/>
      <c r="G107" s="314"/>
      <c r="H107" s="314"/>
      <c r="I107" s="314"/>
      <c r="J107" s="314"/>
      <c r="K107" s="314"/>
      <c r="L107" s="314"/>
      <c r="M107" s="314"/>
      <c r="N107" s="314"/>
      <c r="O107" s="314"/>
      <c r="P107" s="314"/>
      <c r="Q107" s="314"/>
      <c r="R107" s="314"/>
      <c r="S107" s="314"/>
      <c r="T107" s="314"/>
      <c r="U107" s="314"/>
      <c r="V107" s="314"/>
      <c r="W107" s="314"/>
      <c r="X107" s="314"/>
      <c r="Y107" s="314"/>
      <c r="Z107" s="314"/>
      <c r="AA107" s="314"/>
      <c r="AB107" s="314"/>
      <c r="AC107" s="314"/>
      <c r="AD107" s="314"/>
      <c r="AE107" s="314"/>
      <c r="AF107" s="314"/>
      <c r="AG107" s="314"/>
      <c r="AH107" s="314"/>
      <c r="AI107" s="314"/>
      <c r="AJ107" s="314"/>
      <c r="AK107" s="314"/>
      <c r="AL107" s="314"/>
      <c r="AM107" s="314"/>
      <c r="AN107" s="314"/>
      <c r="AO107" s="314">
        <v>0.66666700000000001</v>
      </c>
      <c r="AP107" s="314">
        <v>0.49275400000000003</v>
      </c>
      <c r="AQ107" s="314">
        <v>0.39436599999999999</v>
      </c>
      <c r="AR107" s="314">
        <v>0.31715199999999999</v>
      </c>
      <c r="AS107" s="314">
        <v>0.46773474999999998</v>
      </c>
    </row>
    <row r="108" spans="2:45" outlineLevel="1">
      <c r="B108" s="999" t="s">
        <v>3052</v>
      </c>
      <c r="C108" s="314"/>
      <c r="D108" s="314"/>
      <c r="E108" s="314"/>
      <c r="F108" s="314"/>
      <c r="G108" s="314"/>
      <c r="H108" s="314"/>
      <c r="I108" s="314"/>
      <c r="J108" s="314"/>
      <c r="K108" s="314"/>
      <c r="L108" s="314"/>
      <c r="M108" s="314"/>
      <c r="N108" s="314"/>
      <c r="O108" s="314"/>
      <c r="P108" s="314"/>
      <c r="Q108" s="314"/>
      <c r="R108" s="314"/>
      <c r="S108" s="314"/>
      <c r="T108" s="314"/>
      <c r="U108" s="314"/>
      <c r="V108" s="314"/>
      <c r="W108" s="314"/>
      <c r="X108" s="314"/>
      <c r="Y108" s="314"/>
      <c r="Z108" s="314"/>
      <c r="AA108" s="314"/>
      <c r="AB108" s="314"/>
      <c r="AC108" s="314"/>
      <c r="AD108" s="314"/>
      <c r="AE108" s="314"/>
      <c r="AF108" s="314"/>
      <c r="AG108" s="314"/>
      <c r="AH108" s="314"/>
      <c r="AI108" s="314"/>
      <c r="AJ108" s="314"/>
      <c r="AK108" s="314"/>
      <c r="AL108" s="314"/>
      <c r="AM108" s="314"/>
      <c r="AN108" s="314"/>
      <c r="AO108" s="314"/>
      <c r="AP108" s="314"/>
      <c r="AQ108" s="314">
        <v>0</v>
      </c>
      <c r="AR108" s="314">
        <v>0.53658499999999998</v>
      </c>
      <c r="AS108" s="314">
        <v>0.26829249999999999</v>
      </c>
    </row>
    <row r="109" spans="2:45" outlineLevel="1">
      <c r="B109" s="999" t="s">
        <v>1304</v>
      </c>
      <c r="C109" s="314"/>
      <c r="D109" s="314"/>
      <c r="E109" s="314"/>
      <c r="F109" s="314"/>
      <c r="G109" s="314"/>
      <c r="H109" s="314"/>
      <c r="I109" s="314"/>
      <c r="J109" s="314"/>
      <c r="K109" s="314"/>
      <c r="L109" s="314"/>
      <c r="M109" s="314"/>
      <c r="N109" s="314"/>
      <c r="O109" s="314"/>
      <c r="P109" s="314"/>
      <c r="Q109" s="314"/>
      <c r="R109" s="314"/>
      <c r="S109" s="314"/>
      <c r="T109" s="314"/>
      <c r="U109" s="314"/>
      <c r="V109" s="314"/>
      <c r="W109" s="314"/>
      <c r="X109" s="314"/>
      <c r="Y109" s="314"/>
      <c r="Z109" s="314"/>
      <c r="AA109" s="314"/>
      <c r="AB109" s="314"/>
      <c r="AC109" s="314"/>
      <c r="AD109" s="314"/>
      <c r="AE109" s="314"/>
      <c r="AF109" s="314"/>
      <c r="AG109" s="314"/>
      <c r="AH109" s="314"/>
      <c r="AI109" s="314"/>
      <c r="AJ109" s="314"/>
      <c r="AK109" s="314"/>
      <c r="AL109" s="314"/>
      <c r="AM109" s="314"/>
      <c r="AN109" s="314"/>
      <c r="AO109" s="314"/>
      <c r="AP109" s="314"/>
      <c r="AQ109" s="314">
        <v>1.142857</v>
      </c>
      <c r="AR109" s="314">
        <v>0.59259300000000004</v>
      </c>
      <c r="AS109" s="314">
        <v>0.86772500000000008</v>
      </c>
    </row>
    <row r="110" spans="2:45" outlineLevel="1">
      <c r="B110" s="999" t="s">
        <v>2780</v>
      </c>
      <c r="C110" s="314"/>
      <c r="D110" s="314"/>
      <c r="E110" s="314"/>
      <c r="F110" s="314"/>
      <c r="G110" s="314"/>
      <c r="H110" s="314"/>
      <c r="I110" s="314"/>
      <c r="J110" s="314"/>
      <c r="K110" s="314"/>
      <c r="L110" s="314"/>
      <c r="M110" s="314"/>
      <c r="N110" s="314"/>
      <c r="O110" s="314"/>
      <c r="P110" s="314"/>
      <c r="Q110" s="314"/>
      <c r="R110" s="314"/>
      <c r="S110" s="314"/>
      <c r="T110" s="314"/>
      <c r="U110" s="314"/>
      <c r="V110" s="314"/>
      <c r="W110" s="314"/>
      <c r="X110" s="314"/>
      <c r="Y110" s="314"/>
      <c r="Z110" s="314"/>
      <c r="AA110" s="314"/>
      <c r="AB110" s="314"/>
      <c r="AC110" s="314"/>
      <c r="AD110" s="314"/>
      <c r="AE110" s="314"/>
      <c r="AF110" s="314"/>
      <c r="AG110" s="314"/>
      <c r="AH110" s="314"/>
      <c r="AI110" s="314"/>
      <c r="AJ110" s="314"/>
      <c r="AK110" s="314"/>
      <c r="AL110" s="314"/>
      <c r="AM110" s="314"/>
      <c r="AN110" s="314"/>
      <c r="AO110" s="314"/>
      <c r="AP110" s="314"/>
      <c r="AQ110" s="314">
        <v>0.27397300000000002</v>
      </c>
      <c r="AR110" s="314">
        <v>0.16494800000000001</v>
      </c>
      <c r="AS110" s="314">
        <v>0.2194605</v>
      </c>
    </row>
    <row r="111" spans="2:45" outlineLevel="1">
      <c r="B111" s="999" t="s">
        <v>3067</v>
      </c>
      <c r="C111" s="314"/>
      <c r="D111" s="314"/>
      <c r="E111" s="314"/>
      <c r="F111" s="314"/>
      <c r="G111" s="314"/>
      <c r="H111" s="314"/>
      <c r="I111" s="314"/>
      <c r="J111" s="314"/>
      <c r="K111" s="314"/>
      <c r="L111" s="314"/>
      <c r="M111" s="314"/>
      <c r="N111" s="314"/>
      <c r="O111" s="314"/>
      <c r="P111" s="314"/>
      <c r="Q111" s="314"/>
      <c r="R111" s="314"/>
      <c r="S111" s="314"/>
      <c r="T111" s="314"/>
      <c r="U111" s="314"/>
      <c r="V111" s="314"/>
      <c r="W111" s="314"/>
      <c r="X111" s="314"/>
      <c r="Y111" s="314"/>
      <c r="Z111" s="314"/>
      <c r="AA111" s="314"/>
      <c r="AB111" s="314"/>
      <c r="AC111" s="314"/>
      <c r="AD111" s="314"/>
      <c r="AE111" s="314"/>
      <c r="AF111" s="314"/>
      <c r="AG111" s="314"/>
      <c r="AH111" s="314"/>
      <c r="AI111" s="314"/>
      <c r="AJ111" s="314"/>
      <c r="AK111" s="314"/>
      <c r="AL111" s="314"/>
      <c r="AM111" s="314"/>
      <c r="AN111" s="314"/>
      <c r="AO111" s="314"/>
      <c r="AP111" s="314"/>
      <c r="AQ111" s="314">
        <v>0.17605599999999999</v>
      </c>
      <c r="AR111" s="314">
        <v>0.16724700000000001</v>
      </c>
      <c r="AS111" s="314">
        <v>0.17165150000000001</v>
      </c>
    </row>
    <row r="112" spans="2:45" outlineLevel="1">
      <c r="B112" s="999" t="s">
        <v>3063</v>
      </c>
      <c r="C112" s="314"/>
      <c r="D112" s="314"/>
      <c r="E112" s="314"/>
      <c r="F112" s="314"/>
      <c r="G112" s="314"/>
      <c r="H112" s="314"/>
      <c r="I112" s="314"/>
      <c r="J112" s="314"/>
      <c r="K112" s="314"/>
      <c r="L112" s="314"/>
      <c r="M112" s="314"/>
      <c r="N112" s="314"/>
      <c r="O112" s="314"/>
      <c r="P112" s="314"/>
      <c r="Q112" s="314"/>
      <c r="R112" s="314"/>
      <c r="S112" s="314"/>
      <c r="T112" s="314"/>
      <c r="U112" s="314"/>
      <c r="V112" s="314"/>
      <c r="W112" s="314"/>
      <c r="X112" s="314"/>
      <c r="Y112" s="314"/>
      <c r="Z112" s="314"/>
      <c r="AA112" s="314"/>
      <c r="AB112" s="314"/>
      <c r="AC112" s="314"/>
      <c r="AD112" s="314"/>
      <c r="AE112" s="314"/>
      <c r="AF112" s="314"/>
      <c r="AG112" s="314"/>
      <c r="AH112" s="314"/>
      <c r="AI112" s="314"/>
      <c r="AJ112" s="314"/>
      <c r="AK112" s="314"/>
      <c r="AL112" s="314"/>
      <c r="AM112" s="314"/>
      <c r="AN112" s="314"/>
      <c r="AO112" s="314"/>
      <c r="AP112" s="314"/>
      <c r="AQ112" s="314">
        <v>0.140845</v>
      </c>
      <c r="AR112" s="314">
        <v>0.19178100000000001</v>
      </c>
      <c r="AS112" s="314">
        <v>0.16631299999999999</v>
      </c>
    </row>
    <row r="113" spans="2:45" outlineLevel="1">
      <c r="B113" s="999" t="s">
        <v>3072</v>
      </c>
      <c r="C113" s="314"/>
      <c r="D113" s="314"/>
      <c r="E113" s="314"/>
      <c r="F113" s="314"/>
      <c r="G113" s="314"/>
      <c r="H113" s="314"/>
      <c r="I113" s="314"/>
      <c r="J113" s="314"/>
      <c r="K113" s="314"/>
      <c r="L113" s="314"/>
      <c r="M113" s="314"/>
      <c r="N113" s="314"/>
      <c r="O113" s="314"/>
      <c r="P113" s="314"/>
      <c r="Q113" s="314"/>
      <c r="R113" s="314"/>
      <c r="S113" s="314"/>
      <c r="T113" s="314"/>
      <c r="U113" s="314"/>
      <c r="V113" s="314"/>
      <c r="W113" s="314"/>
      <c r="X113" s="314"/>
      <c r="Y113" s="314"/>
      <c r="Z113" s="314"/>
      <c r="AA113" s="314"/>
      <c r="AB113" s="314"/>
      <c r="AC113" s="314"/>
      <c r="AD113" s="314"/>
      <c r="AE113" s="314"/>
      <c r="AF113" s="314"/>
      <c r="AG113" s="314"/>
      <c r="AH113" s="314"/>
      <c r="AI113" s="314"/>
      <c r="AJ113" s="314"/>
      <c r="AK113" s="314"/>
      <c r="AL113" s="314"/>
      <c r="AM113" s="314"/>
      <c r="AN113" s="314"/>
      <c r="AO113" s="314"/>
      <c r="AP113" s="314"/>
      <c r="AQ113" s="314">
        <v>0.66666700000000001</v>
      </c>
      <c r="AR113" s="314">
        <v>0.352941</v>
      </c>
      <c r="AS113" s="314">
        <v>0.50980400000000003</v>
      </c>
    </row>
    <row r="114" spans="2:45" outlineLevel="1">
      <c r="B114" s="999" t="s">
        <v>3073</v>
      </c>
      <c r="C114" s="314"/>
      <c r="D114" s="314"/>
      <c r="E114" s="314"/>
      <c r="F114" s="314"/>
      <c r="G114" s="314"/>
      <c r="H114" s="314"/>
      <c r="I114" s="314"/>
      <c r="J114" s="314"/>
      <c r="K114" s="314"/>
      <c r="L114" s="314"/>
      <c r="M114" s="314"/>
      <c r="N114" s="314"/>
      <c r="O114" s="314"/>
      <c r="P114" s="314"/>
      <c r="Q114" s="314"/>
      <c r="R114" s="314"/>
      <c r="S114" s="314"/>
      <c r="T114" s="314"/>
      <c r="U114" s="314"/>
      <c r="V114" s="314"/>
      <c r="W114" s="314"/>
      <c r="X114" s="314"/>
      <c r="Y114" s="314"/>
      <c r="Z114" s="314"/>
      <c r="AA114" s="314"/>
      <c r="AB114" s="314"/>
      <c r="AC114" s="314"/>
      <c r="AD114" s="314"/>
      <c r="AE114" s="314"/>
      <c r="AF114" s="314"/>
      <c r="AG114" s="314"/>
      <c r="AH114" s="314"/>
      <c r="AI114" s="314"/>
      <c r="AJ114" s="314"/>
      <c r="AK114" s="314"/>
      <c r="AL114" s="314"/>
      <c r="AM114" s="314"/>
      <c r="AN114" s="314"/>
      <c r="AO114" s="314"/>
      <c r="AP114" s="314"/>
      <c r="AQ114" s="314">
        <v>0.18779299999999999</v>
      </c>
      <c r="AR114" s="314">
        <v>0.34649099999999999</v>
      </c>
      <c r="AS114" s="314">
        <v>0.26714199999999999</v>
      </c>
    </row>
    <row r="115" spans="2:45" outlineLevel="1">
      <c r="B115" s="999" t="s">
        <v>3074</v>
      </c>
      <c r="C115" s="314"/>
      <c r="D115" s="314"/>
      <c r="E115" s="314"/>
      <c r="F115" s="314"/>
      <c r="G115" s="314"/>
      <c r="H115" s="314"/>
      <c r="I115" s="314"/>
      <c r="J115" s="314"/>
      <c r="K115" s="314"/>
      <c r="L115" s="314"/>
      <c r="M115" s="314"/>
      <c r="N115" s="314"/>
      <c r="O115" s="314"/>
      <c r="P115" s="314"/>
      <c r="Q115" s="314"/>
      <c r="R115" s="314"/>
      <c r="S115" s="314"/>
      <c r="T115" s="314"/>
      <c r="U115" s="314"/>
      <c r="V115" s="314"/>
      <c r="W115" s="314"/>
      <c r="X115" s="314"/>
      <c r="Y115" s="314"/>
      <c r="Z115" s="314"/>
      <c r="AA115" s="314"/>
      <c r="AB115" s="314"/>
      <c r="AC115" s="314"/>
      <c r="AD115" s="314"/>
      <c r="AE115" s="314"/>
      <c r="AF115" s="314"/>
      <c r="AG115" s="314"/>
      <c r="AH115" s="314"/>
      <c r="AI115" s="314"/>
      <c r="AJ115" s="314"/>
      <c r="AK115" s="314"/>
      <c r="AL115" s="314"/>
      <c r="AM115" s="314"/>
      <c r="AN115" s="314"/>
      <c r="AO115" s="314"/>
      <c r="AP115" s="314"/>
      <c r="AQ115" s="314">
        <v>0.22666700000000001</v>
      </c>
      <c r="AR115" s="314">
        <v>0.37554599999999999</v>
      </c>
      <c r="AS115" s="314">
        <v>0.3011065</v>
      </c>
    </row>
    <row r="116" spans="2:45" outlineLevel="1">
      <c r="B116" s="999" t="s">
        <v>3411</v>
      </c>
      <c r="C116" s="314"/>
      <c r="D116" s="314"/>
      <c r="E116" s="314"/>
      <c r="F116" s="314"/>
      <c r="G116" s="314"/>
      <c r="H116" s="314"/>
      <c r="I116" s="314"/>
      <c r="J116" s="314"/>
      <c r="K116" s="314"/>
      <c r="L116" s="314"/>
      <c r="M116" s="314"/>
      <c r="N116" s="314"/>
      <c r="O116" s="314"/>
      <c r="P116" s="314"/>
      <c r="Q116" s="314"/>
      <c r="R116" s="314"/>
      <c r="S116" s="314"/>
      <c r="T116" s="314"/>
      <c r="U116" s="314"/>
      <c r="V116" s="314"/>
      <c r="W116" s="314"/>
      <c r="X116" s="314"/>
      <c r="Y116" s="314"/>
      <c r="Z116" s="314"/>
      <c r="AA116" s="314"/>
      <c r="AB116" s="314"/>
      <c r="AC116" s="314"/>
      <c r="AD116" s="314"/>
      <c r="AE116" s="314"/>
      <c r="AF116" s="314"/>
      <c r="AG116" s="314"/>
      <c r="AH116" s="314"/>
      <c r="AI116" s="314"/>
      <c r="AJ116" s="314"/>
      <c r="AK116" s="314"/>
      <c r="AL116" s="314"/>
      <c r="AM116" s="314"/>
      <c r="AN116" s="314"/>
      <c r="AO116" s="314"/>
      <c r="AP116" s="314"/>
      <c r="AQ116" s="314"/>
      <c r="AR116" s="314">
        <v>0.125</v>
      </c>
      <c r="AS116" s="314">
        <v>0.125</v>
      </c>
    </row>
    <row r="117" spans="2:45" outlineLevel="1">
      <c r="B117" s="999" t="s">
        <v>3412</v>
      </c>
      <c r="C117" s="314"/>
      <c r="D117" s="314"/>
      <c r="E117" s="314"/>
      <c r="F117" s="314"/>
      <c r="G117" s="314"/>
      <c r="H117" s="314"/>
      <c r="I117" s="314"/>
      <c r="J117" s="314"/>
      <c r="K117" s="314"/>
      <c r="L117" s="314"/>
      <c r="M117" s="314"/>
      <c r="N117" s="314"/>
      <c r="O117" s="314"/>
      <c r="P117" s="314"/>
      <c r="Q117" s="314"/>
      <c r="R117" s="314"/>
      <c r="S117" s="314"/>
      <c r="T117" s="314"/>
      <c r="U117" s="314"/>
      <c r="V117" s="314"/>
      <c r="W117" s="314"/>
      <c r="X117" s="314"/>
      <c r="Y117" s="314"/>
      <c r="Z117" s="314"/>
      <c r="AA117" s="314"/>
      <c r="AB117" s="314"/>
      <c r="AC117" s="314"/>
      <c r="AD117" s="314"/>
      <c r="AE117" s="314"/>
      <c r="AF117" s="314"/>
      <c r="AG117" s="314"/>
      <c r="AH117" s="314"/>
      <c r="AI117" s="314"/>
      <c r="AJ117" s="314"/>
      <c r="AK117" s="314"/>
      <c r="AL117" s="314"/>
      <c r="AM117" s="314"/>
      <c r="AN117" s="314"/>
      <c r="AO117" s="314"/>
      <c r="AP117" s="314"/>
      <c r="AQ117" s="314"/>
      <c r="AR117" s="314">
        <v>0.314496</v>
      </c>
      <c r="AS117" s="314">
        <v>0.314496</v>
      </c>
    </row>
    <row r="118" spans="2:45" outlineLevel="1">
      <c r="B118" s="999" t="s">
        <v>3413</v>
      </c>
      <c r="C118" s="314"/>
      <c r="D118" s="314"/>
      <c r="E118" s="314"/>
      <c r="F118" s="314"/>
      <c r="G118" s="314"/>
      <c r="H118" s="314"/>
      <c r="I118" s="314"/>
      <c r="J118" s="314"/>
      <c r="K118" s="314"/>
      <c r="L118" s="314"/>
      <c r="M118" s="314"/>
      <c r="N118" s="314"/>
      <c r="O118" s="314"/>
      <c r="P118" s="314"/>
      <c r="Q118" s="314"/>
      <c r="R118" s="314"/>
      <c r="S118" s="314"/>
      <c r="T118" s="314"/>
      <c r="U118" s="314"/>
      <c r="V118" s="314"/>
      <c r="W118" s="314"/>
      <c r="X118" s="314"/>
      <c r="Y118" s="314"/>
      <c r="Z118" s="314"/>
      <c r="AA118" s="314"/>
      <c r="AB118" s="314"/>
      <c r="AC118" s="314"/>
      <c r="AD118" s="314"/>
      <c r="AE118" s="314"/>
      <c r="AF118" s="314"/>
      <c r="AG118" s="314"/>
      <c r="AH118" s="314"/>
      <c r="AI118" s="314"/>
      <c r="AJ118" s="314"/>
      <c r="AK118" s="314"/>
      <c r="AL118" s="314"/>
      <c r="AM118" s="314"/>
      <c r="AN118" s="314"/>
      <c r="AO118" s="314"/>
      <c r="AP118" s="314"/>
      <c r="AQ118" s="314"/>
      <c r="AR118" s="314">
        <v>0.221636</v>
      </c>
      <c r="AS118" s="314">
        <v>0.221636</v>
      </c>
    </row>
    <row r="119" spans="2:45" outlineLevel="1">
      <c r="B119" s="999" t="s">
        <v>3458</v>
      </c>
      <c r="C119" s="314"/>
      <c r="D119" s="314"/>
      <c r="E119" s="314"/>
      <c r="F119" s="314"/>
      <c r="G119" s="314"/>
      <c r="H119" s="314"/>
      <c r="I119" s="314"/>
      <c r="J119" s="314"/>
      <c r="K119" s="314"/>
      <c r="L119" s="314"/>
      <c r="M119" s="314"/>
      <c r="N119" s="314"/>
      <c r="O119" s="314"/>
      <c r="P119" s="314"/>
      <c r="Q119" s="314"/>
      <c r="R119" s="314"/>
      <c r="S119" s="314"/>
      <c r="T119" s="314"/>
      <c r="U119" s="314"/>
      <c r="V119" s="314"/>
      <c r="W119" s="314"/>
      <c r="X119" s="314"/>
      <c r="Y119" s="314"/>
      <c r="Z119" s="314"/>
      <c r="AA119" s="314"/>
      <c r="AB119" s="314"/>
      <c r="AC119" s="314"/>
      <c r="AD119" s="314"/>
      <c r="AE119" s="314"/>
      <c r="AF119" s="314"/>
      <c r="AG119" s="314"/>
      <c r="AH119" s="314"/>
      <c r="AI119" s="314"/>
      <c r="AJ119" s="314"/>
      <c r="AK119" s="314"/>
      <c r="AL119" s="314"/>
      <c r="AM119" s="314"/>
      <c r="AN119" s="314"/>
      <c r="AO119" s="314"/>
      <c r="AP119" s="314"/>
      <c r="AQ119" s="314"/>
      <c r="AR119" s="314">
        <v>0</v>
      </c>
      <c r="AS119" s="314">
        <v>0</v>
      </c>
    </row>
    <row r="120" spans="2:45" outlineLevel="1">
      <c r="B120" s="999" t="s">
        <v>3402</v>
      </c>
      <c r="C120" s="314"/>
      <c r="D120" s="314"/>
      <c r="E120" s="314"/>
      <c r="F120" s="314"/>
      <c r="G120" s="314"/>
      <c r="H120" s="314"/>
      <c r="I120" s="314"/>
      <c r="J120" s="314"/>
      <c r="K120" s="314"/>
      <c r="L120" s="314"/>
      <c r="M120" s="314"/>
      <c r="N120" s="314"/>
      <c r="O120" s="314"/>
      <c r="P120" s="314"/>
      <c r="Q120" s="314"/>
      <c r="R120" s="314"/>
      <c r="S120" s="314"/>
      <c r="T120" s="314"/>
      <c r="U120" s="314"/>
      <c r="V120" s="314"/>
      <c r="W120" s="314"/>
      <c r="X120" s="314"/>
      <c r="Y120" s="314"/>
      <c r="Z120" s="314"/>
      <c r="AA120" s="314"/>
      <c r="AB120" s="314"/>
      <c r="AC120" s="314"/>
      <c r="AD120" s="314"/>
      <c r="AE120" s="314"/>
      <c r="AF120" s="314"/>
      <c r="AG120" s="314"/>
      <c r="AH120" s="314"/>
      <c r="AI120" s="314"/>
      <c r="AJ120" s="314"/>
      <c r="AK120" s="314"/>
      <c r="AL120" s="314"/>
      <c r="AM120" s="314"/>
      <c r="AN120" s="314"/>
      <c r="AO120" s="314"/>
      <c r="AP120" s="314"/>
      <c r="AQ120" s="314"/>
      <c r="AR120" s="314">
        <v>0.44</v>
      </c>
      <c r="AS120" s="314">
        <v>0.44</v>
      </c>
    </row>
    <row r="121" spans="2:45" outlineLevel="1">
      <c r="B121" s="999" t="s">
        <v>3404</v>
      </c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4"/>
      <c r="P121" s="314"/>
      <c r="Q121" s="314"/>
      <c r="R121" s="314"/>
      <c r="S121" s="314"/>
      <c r="T121" s="314"/>
      <c r="U121" s="314"/>
      <c r="V121" s="314"/>
      <c r="W121" s="314"/>
      <c r="X121" s="314"/>
      <c r="Y121" s="314"/>
      <c r="Z121" s="314"/>
      <c r="AA121" s="314"/>
      <c r="AB121" s="314"/>
      <c r="AC121" s="314"/>
      <c r="AD121" s="314"/>
      <c r="AE121" s="314"/>
      <c r="AF121" s="314"/>
      <c r="AG121" s="314"/>
      <c r="AH121" s="314"/>
      <c r="AI121" s="314"/>
      <c r="AJ121" s="314"/>
      <c r="AK121" s="314"/>
      <c r="AL121" s="314"/>
      <c r="AM121" s="314"/>
      <c r="AN121" s="314"/>
      <c r="AO121" s="314"/>
      <c r="AP121" s="314"/>
      <c r="AQ121" s="314"/>
      <c r="AR121" s="314">
        <v>0.43137300000000001</v>
      </c>
      <c r="AS121" s="314">
        <v>0.43137300000000001</v>
      </c>
    </row>
    <row r="122" spans="2:45" outlineLevel="1">
      <c r="B122" s="999" t="s">
        <v>3406</v>
      </c>
      <c r="C122" s="314"/>
      <c r="D122" s="314"/>
      <c r="E122" s="314"/>
      <c r="F122" s="314"/>
      <c r="G122" s="314"/>
      <c r="H122" s="314"/>
      <c r="I122" s="314"/>
      <c r="J122" s="314"/>
      <c r="K122" s="314"/>
      <c r="L122" s="314"/>
      <c r="M122" s="314"/>
      <c r="N122" s="314"/>
      <c r="O122" s="314"/>
      <c r="P122" s="314"/>
      <c r="Q122" s="314"/>
      <c r="R122" s="314"/>
      <c r="S122" s="314"/>
      <c r="T122" s="314"/>
      <c r="U122" s="314"/>
      <c r="V122" s="314"/>
      <c r="W122" s="314"/>
      <c r="X122" s="314"/>
      <c r="Y122" s="314"/>
      <c r="Z122" s="314"/>
      <c r="AA122" s="314"/>
      <c r="AB122" s="314"/>
      <c r="AC122" s="314"/>
      <c r="AD122" s="314"/>
      <c r="AE122" s="314"/>
      <c r="AF122" s="314"/>
      <c r="AG122" s="314"/>
      <c r="AH122" s="314"/>
      <c r="AI122" s="314"/>
      <c r="AJ122" s="314"/>
      <c r="AK122" s="314"/>
      <c r="AL122" s="314"/>
      <c r="AM122" s="314"/>
      <c r="AN122" s="314"/>
      <c r="AO122" s="314"/>
      <c r="AP122" s="314"/>
      <c r="AQ122" s="314"/>
      <c r="AR122" s="314">
        <v>1.0909089999999999</v>
      </c>
      <c r="AS122" s="314">
        <v>1.0909089999999999</v>
      </c>
    </row>
    <row r="123" spans="2:45" outlineLevel="1">
      <c r="B123" s="999" t="s">
        <v>3456</v>
      </c>
      <c r="C123" s="314"/>
      <c r="D123" s="314"/>
      <c r="E123" s="314"/>
      <c r="F123" s="314"/>
      <c r="G123" s="314"/>
      <c r="H123" s="314"/>
      <c r="I123" s="314"/>
      <c r="J123" s="314"/>
      <c r="K123" s="314"/>
      <c r="L123" s="314"/>
      <c r="M123" s="314"/>
      <c r="N123" s="314"/>
      <c r="O123" s="314"/>
      <c r="P123" s="314"/>
      <c r="Q123" s="314"/>
      <c r="R123" s="314"/>
      <c r="S123" s="314"/>
      <c r="T123" s="314"/>
      <c r="U123" s="314"/>
      <c r="V123" s="314"/>
      <c r="W123" s="314"/>
      <c r="X123" s="314"/>
      <c r="Y123" s="314"/>
      <c r="Z123" s="314"/>
      <c r="AA123" s="314"/>
      <c r="AB123" s="314"/>
      <c r="AC123" s="314"/>
      <c r="AD123" s="314"/>
      <c r="AE123" s="314"/>
      <c r="AF123" s="314"/>
      <c r="AG123" s="314"/>
      <c r="AH123" s="314"/>
      <c r="AI123" s="314"/>
      <c r="AJ123" s="314"/>
      <c r="AK123" s="314"/>
      <c r="AL123" s="314"/>
      <c r="AM123" s="314"/>
      <c r="AN123" s="314"/>
      <c r="AO123" s="314"/>
      <c r="AP123" s="314"/>
      <c r="AQ123" s="314"/>
      <c r="AR123" s="314">
        <v>0.26666699999999999</v>
      </c>
      <c r="AS123" s="314">
        <v>0.26666699999999999</v>
      </c>
    </row>
    <row r="124" spans="2:45" outlineLevel="1">
      <c r="B124" s="999" t="s">
        <v>3408</v>
      </c>
      <c r="C124" s="314"/>
      <c r="D124" s="314"/>
      <c r="E124" s="314"/>
      <c r="F124" s="314"/>
      <c r="G124" s="314"/>
      <c r="H124" s="314"/>
      <c r="I124" s="314"/>
      <c r="J124" s="314"/>
      <c r="K124" s="314"/>
      <c r="L124" s="314"/>
      <c r="M124" s="314"/>
      <c r="N124" s="314"/>
      <c r="O124" s="314"/>
      <c r="P124" s="314"/>
      <c r="Q124" s="314"/>
      <c r="R124" s="314"/>
      <c r="S124" s="314"/>
      <c r="T124" s="314"/>
      <c r="U124" s="314"/>
      <c r="V124" s="314"/>
      <c r="W124" s="314"/>
      <c r="X124" s="314"/>
      <c r="Y124" s="314"/>
      <c r="Z124" s="314"/>
      <c r="AA124" s="314"/>
      <c r="AB124" s="314"/>
      <c r="AC124" s="314"/>
      <c r="AD124" s="314"/>
      <c r="AE124" s="314"/>
      <c r="AF124" s="314"/>
      <c r="AG124" s="314"/>
      <c r="AH124" s="314"/>
      <c r="AI124" s="314"/>
      <c r="AJ124" s="314"/>
      <c r="AK124" s="314"/>
      <c r="AL124" s="314"/>
      <c r="AM124" s="314"/>
      <c r="AN124" s="314"/>
      <c r="AO124" s="314"/>
      <c r="AP124" s="314"/>
      <c r="AQ124" s="314"/>
      <c r="AR124" s="314">
        <v>0.352941</v>
      </c>
      <c r="AS124" s="314">
        <v>0.352941</v>
      </c>
    </row>
    <row r="125" spans="2:45" outlineLevel="1">
      <c r="B125" s="999" t="s">
        <v>211</v>
      </c>
      <c r="C125" s="314">
        <v>0.50961538461538458</v>
      </c>
      <c r="D125" s="314">
        <v>0.19577308120133463</v>
      </c>
      <c r="E125" s="314">
        <v>1.0312778874990851</v>
      </c>
      <c r="F125" s="314">
        <v>0.50280958867251879</v>
      </c>
      <c r="G125" s="314">
        <v>0.36480950000000001</v>
      </c>
      <c r="H125" s="314">
        <v>0.25873720860698474</v>
      </c>
      <c r="I125" s="314">
        <v>0.12761333371551584</v>
      </c>
      <c r="J125" s="314">
        <v>0.14543082716606273</v>
      </c>
      <c r="K125" s="314">
        <v>0.23206755849357844</v>
      </c>
      <c r="L125" s="314">
        <v>0.19591244444444442</v>
      </c>
      <c r="M125" s="314">
        <v>0.25860549999999999</v>
      </c>
      <c r="N125" s="314">
        <v>0.25618181818181818</v>
      </c>
      <c r="O125" s="314">
        <v>0.12248333333333333</v>
      </c>
      <c r="P125" s="314">
        <v>0.191325</v>
      </c>
      <c r="Q125" s="314">
        <v>0.19571818181818185</v>
      </c>
      <c r="R125" s="314">
        <v>0.42516842105263164</v>
      </c>
      <c r="S125" s="314">
        <v>0.33035714285714279</v>
      </c>
      <c r="T125" s="314">
        <v>0.42495366666666662</v>
      </c>
      <c r="U125" s="314">
        <v>0.48889433333333332</v>
      </c>
      <c r="V125" s="314">
        <v>0.36591042857142864</v>
      </c>
      <c r="W125" s="314">
        <v>0.36466792857142855</v>
      </c>
      <c r="X125" s="314">
        <v>0.37151074193548383</v>
      </c>
      <c r="Y125" s="314">
        <v>0.33663078787878797</v>
      </c>
      <c r="Z125" s="314">
        <v>0.4094958787878788</v>
      </c>
      <c r="AA125" s="314">
        <v>0.29232667166260146</v>
      </c>
      <c r="AB125" s="314">
        <v>0.19859155279880522</v>
      </c>
      <c r="AC125" s="314">
        <v>0.23342026958825496</v>
      </c>
      <c r="AD125" s="314">
        <v>0.2603391162790698</v>
      </c>
      <c r="AE125" s="314">
        <v>0.36073808695652171</v>
      </c>
      <c r="AF125" s="314">
        <v>0.33756177551020405</v>
      </c>
      <c r="AG125" s="314">
        <v>0.34826431914893619</v>
      </c>
      <c r="AH125" s="314">
        <v>0.25479695652173912</v>
      </c>
      <c r="AI125" s="314">
        <v>0.38857319148936165</v>
      </c>
      <c r="AJ125" s="314">
        <v>0.30315142553191493</v>
      </c>
      <c r="AK125" s="314">
        <v>0.34744929787234036</v>
      </c>
      <c r="AL125" s="314">
        <v>0.37520293617021266</v>
      </c>
      <c r="AM125" s="314">
        <v>0.13860895744680854</v>
      </c>
      <c r="AN125" s="314">
        <v>0.14455384782608693</v>
      </c>
      <c r="AO125" s="314">
        <v>0.28418190196078441</v>
      </c>
      <c r="AP125" s="314">
        <v>0.21036505999999999</v>
      </c>
      <c r="AQ125" s="314">
        <v>0.25432040816326529</v>
      </c>
      <c r="AR125" s="314">
        <v>0.30433541999999997</v>
      </c>
      <c r="AS125" s="314">
        <v>0.30270115485749299</v>
      </c>
    </row>
    <row r="126" spans="2:45" outlineLevel="1">
      <c r="B126" s="999"/>
      <c r="C126" s="314"/>
      <c r="D126" s="314"/>
      <c r="E126" s="314"/>
      <c r="F126" s="314"/>
      <c r="G126" s="314"/>
      <c r="H126" s="314"/>
      <c r="I126" s="314"/>
      <c r="J126" s="314"/>
      <c r="K126" s="314"/>
      <c r="L126" s="314"/>
      <c r="M126" s="314"/>
      <c r="N126" s="314"/>
      <c r="O126" s="314"/>
      <c r="P126" s="314"/>
      <c r="Q126" s="314"/>
      <c r="R126" s="314"/>
      <c r="S126" s="314"/>
      <c r="T126" s="314"/>
      <c r="U126" s="314"/>
      <c r="V126" s="314"/>
      <c r="W126" s="314"/>
      <c r="X126" s="314"/>
      <c r="Y126" s="314"/>
      <c r="Z126" s="314"/>
      <c r="AA126" s="314"/>
      <c r="AB126" s="314"/>
      <c r="AC126" s="314"/>
      <c r="AD126" s="314"/>
      <c r="AE126" s="314"/>
      <c r="AF126" s="314"/>
      <c r="AG126" s="314"/>
      <c r="AH126" s="314"/>
      <c r="AI126" s="314"/>
      <c r="AJ126" s="314"/>
      <c r="AK126" s="314"/>
      <c r="AL126" s="314"/>
      <c r="AM126" s="314"/>
      <c r="AN126" s="314"/>
      <c r="AO126" s="314"/>
      <c r="AP126" s="314"/>
    </row>
    <row r="127" spans="2:45" outlineLevel="1">
      <c r="B127" s="999"/>
      <c r="C127" s="314"/>
      <c r="D127" s="314"/>
      <c r="E127" s="314"/>
      <c r="F127" s="314"/>
      <c r="G127" s="314"/>
      <c r="H127" s="314"/>
      <c r="I127" s="314"/>
      <c r="J127" s="314"/>
      <c r="K127" s="314"/>
      <c r="L127" s="314"/>
      <c r="M127" s="314"/>
      <c r="N127" s="314"/>
      <c r="O127" s="314"/>
      <c r="P127" s="314"/>
      <c r="Q127" s="314"/>
      <c r="R127" s="314"/>
      <c r="S127" s="314"/>
      <c r="T127" s="314"/>
      <c r="U127" s="314"/>
      <c r="V127" s="314"/>
      <c r="W127" s="314"/>
      <c r="X127" s="314"/>
      <c r="Y127" s="314"/>
      <c r="Z127" s="314"/>
      <c r="AA127" s="314"/>
      <c r="AB127" s="314"/>
      <c r="AC127" s="314"/>
      <c r="AD127" s="314"/>
      <c r="AE127" s="314"/>
      <c r="AF127" s="314"/>
      <c r="AG127" s="314"/>
      <c r="AH127" s="314"/>
      <c r="AI127" s="314"/>
      <c r="AJ127" s="314"/>
      <c r="AK127" s="314"/>
      <c r="AL127" s="314"/>
      <c r="AM127" s="314"/>
      <c r="AN127" s="314"/>
      <c r="AO127" s="314"/>
      <c r="AP127" s="314"/>
    </row>
    <row r="128" spans="2:45" outlineLevel="1">
      <c r="B128" s="999"/>
      <c r="C128" s="314"/>
      <c r="D128" s="314"/>
      <c r="E128" s="314"/>
      <c r="F128" s="314"/>
      <c r="G128" s="314"/>
      <c r="H128" s="314"/>
      <c r="I128" s="314"/>
      <c r="J128" s="314"/>
      <c r="K128" s="314"/>
      <c r="L128" s="314"/>
      <c r="M128" s="314"/>
      <c r="N128" s="314"/>
      <c r="O128" s="314"/>
      <c r="P128" s="314"/>
      <c r="Q128" s="314"/>
      <c r="R128" s="314"/>
      <c r="S128" s="314"/>
      <c r="T128" s="314"/>
      <c r="U128" s="314"/>
      <c r="V128" s="314"/>
      <c r="W128" s="314"/>
      <c r="X128" s="314"/>
      <c r="Y128" s="314"/>
      <c r="Z128" s="314"/>
      <c r="AA128" s="314"/>
      <c r="AB128" s="314"/>
      <c r="AC128" s="314"/>
      <c r="AD128" s="314"/>
      <c r="AE128" s="314"/>
      <c r="AF128" s="314"/>
      <c r="AG128" s="314"/>
      <c r="AH128" s="314"/>
      <c r="AI128" s="314"/>
      <c r="AJ128" s="314"/>
      <c r="AK128" s="314"/>
      <c r="AL128" s="314"/>
      <c r="AM128" s="314"/>
      <c r="AN128" s="314"/>
      <c r="AO128" s="314"/>
      <c r="AP128" s="314"/>
    </row>
    <row r="129" spans="2:45" outlineLevel="1">
      <c r="B129" s="999"/>
      <c r="C129" s="314"/>
      <c r="D129" s="314"/>
      <c r="E129" s="314"/>
      <c r="F129" s="314"/>
      <c r="G129" s="314"/>
      <c r="H129" s="314"/>
      <c r="I129" s="314"/>
      <c r="J129" s="314"/>
      <c r="K129" s="314"/>
      <c r="L129" s="314"/>
      <c r="M129" s="314"/>
      <c r="N129" s="314"/>
      <c r="O129" s="314"/>
      <c r="P129" s="314"/>
      <c r="Q129" s="314"/>
      <c r="R129" s="314"/>
      <c r="S129" s="314"/>
      <c r="T129" s="314"/>
      <c r="U129" s="314"/>
      <c r="V129" s="314"/>
      <c r="W129" s="314"/>
      <c r="X129" s="314"/>
      <c r="Y129" s="314"/>
      <c r="Z129" s="314"/>
      <c r="AA129" s="314"/>
      <c r="AB129" s="314"/>
      <c r="AC129" s="314"/>
      <c r="AD129" s="314"/>
      <c r="AE129" s="314"/>
      <c r="AF129" s="314"/>
      <c r="AG129" s="314"/>
      <c r="AH129" s="314"/>
      <c r="AI129" s="314"/>
      <c r="AJ129" s="314"/>
      <c r="AK129" s="314"/>
      <c r="AL129" s="314"/>
      <c r="AM129" s="314"/>
      <c r="AN129" s="314"/>
      <c r="AO129" s="314"/>
      <c r="AP129" s="314"/>
    </row>
    <row r="130" spans="2:45" outlineLevel="1">
      <c r="B130" s="999"/>
      <c r="C130" s="314"/>
      <c r="D130" s="314"/>
      <c r="E130" s="314"/>
      <c r="F130" s="314"/>
      <c r="G130" s="314"/>
      <c r="H130" s="314"/>
      <c r="I130" s="314"/>
      <c r="J130" s="314"/>
      <c r="K130" s="314"/>
      <c r="L130" s="314"/>
      <c r="M130" s="314"/>
      <c r="N130" s="314"/>
      <c r="O130" s="314"/>
      <c r="P130" s="314"/>
      <c r="Q130" s="314"/>
      <c r="R130" s="314"/>
      <c r="S130" s="314"/>
      <c r="T130" s="314"/>
      <c r="U130" s="314"/>
      <c r="V130" s="314"/>
      <c r="W130" s="314"/>
      <c r="X130" s="314"/>
      <c r="Y130" s="314"/>
      <c r="Z130" s="314"/>
      <c r="AA130" s="314"/>
      <c r="AB130" s="314"/>
      <c r="AC130" s="314"/>
      <c r="AD130" s="314"/>
      <c r="AE130" s="314"/>
      <c r="AF130" s="314"/>
      <c r="AG130" s="314"/>
      <c r="AH130" s="314"/>
      <c r="AI130" s="314"/>
      <c r="AJ130" s="314"/>
      <c r="AK130" s="314"/>
      <c r="AL130" s="314"/>
      <c r="AM130" s="314"/>
      <c r="AN130" s="314"/>
      <c r="AO130" s="314"/>
      <c r="AP130" s="314"/>
    </row>
    <row r="131" spans="2:45" outlineLevel="1">
      <c r="B131" s="999"/>
      <c r="C131" s="314"/>
      <c r="D131" s="314"/>
      <c r="E131" s="314"/>
      <c r="F131" s="314"/>
      <c r="G131" s="314"/>
      <c r="H131" s="314"/>
      <c r="I131" s="314"/>
      <c r="J131" s="314"/>
      <c r="K131" s="314"/>
      <c r="L131" s="314"/>
      <c r="M131" s="314"/>
      <c r="N131" s="314"/>
      <c r="O131" s="314"/>
      <c r="P131" s="314"/>
      <c r="Q131" s="314"/>
      <c r="R131" s="314"/>
      <c r="S131" s="314"/>
      <c r="T131" s="314"/>
      <c r="U131" s="314"/>
      <c r="V131" s="314"/>
      <c r="W131" s="314"/>
      <c r="X131" s="314"/>
      <c r="Y131" s="314"/>
      <c r="Z131" s="314"/>
      <c r="AA131" s="314"/>
      <c r="AB131" s="314"/>
      <c r="AC131" s="314"/>
      <c r="AD131" s="314"/>
      <c r="AE131" s="314"/>
      <c r="AF131" s="314"/>
      <c r="AG131" s="314"/>
      <c r="AH131" s="314"/>
      <c r="AI131" s="314"/>
      <c r="AJ131" s="314"/>
      <c r="AK131" s="314"/>
      <c r="AL131" s="314"/>
      <c r="AM131" s="314"/>
      <c r="AN131" s="314"/>
      <c r="AO131" s="314"/>
      <c r="AP131" s="314"/>
    </row>
    <row r="132" spans="2:45" outlineLevel="1">
      <c r="B132" s="999"/>
      <c r="C132" s="314"/>
      <c r="D132" s="314"/>
      <c r="E132" s="314"/>
      <c r="F132" s="314"/>
      <c r="G132" s="314"/>
      <c r="H132" s="314"/>
      <c r="I132" s="314"/>
      <c r="J132" s="314"/>
      <c r="K132" s="314"/>
      <c r="L132" s="314"/>
      <c r="M132" s="314"/>
      <c r="N132" s="314"/>
      <c r="O132" s="314"/>
      <c r="P132" s="314"/>
      <c r="Q132" s="314"/>
      <c r="R132" s="314"/>
      <c r="S132" s="314"/>
      <c r="T132" s="314"/>
      <c r="U132" s="314"/>
      <c r="V132" s="314"/>
      <c r="W132" s="314"/>
      <c r="X132" s="314"/>
      <c r="Y132" s="314"/>
      <c r="Z132" s="314"/>
      <c r="AA132" s="314"/>
      <c r="AB132" s="314"/>
      <c r="AC132" s="314"/>
      <c r="AD132" s="314"/>
      <c r="AE132" s="314"/>
      <c r="AF132" s="314"/>
      <c r="AG132" s="314"/>
      <c r="AH132" s="314"/>
      <c r="AI132" s="314"/>
      <c r="AJ132" s="314"/>
      <c r="AK132" s="314"/>
      <c r="AL132" s="314"/>
      <c r="AM132" s="314"/>
      <c r="AN132" s="314"/>
      <c r="AO132" s="314"/>
      <c r="AP132" s="314"/>
    </row>
    <row r="133" spans="2:45" outlineLevel="1">
      <c r="B133" s="999"/>
      <c r="C133" s="314"/>
      <c r="D133" s="314"/>
      <c r="E133" s="314"/>
      <c r="F133" s="314"/>
      <c r="G133" s="314"/>
      <c r="H133" s="314"/>
      <c r="I133" s="314"/>
      <c r="J133" s="314"/>
      <c r="K133" s="314"/>
      <c r="L133" s="314"/>
      <c r="M133" s="314"/>
      <c r="N133" s="314"/>
      <c r="O133" s="314"/>
      <c r="P133" s="314"/>
      <c r="Q133" s="314"/>
      <c r="R133" s="314"/>
      <c r="S133" s="314"/>
      <c r="T133" s="314"/>
      <c r="U133" s="314"/>
      <c r="V133" s="314"/>
      <c r="W133" s="314"/>
      <c r="X133" s="314"/>
      <c r="Y133" s="314"/>
      <c r="Z133" s="314"/>
      <c r="AA133" s="314"/>
      <c r="AB133" s="314"/>
      <c r="AC133" s="314"/>
      <c r="AD133" s="314"/>
      <c r="AE133" s="314"/>
      <c r="AF133" s="314"/>
      <c r="AG133" s="314"/>
      <c r="AH133" s="314"/>
      <c r="AI133" s="314"/>
      <c r="AJ133" s="314"/>
      <c r="AK133" s="314"/>
      <c r="AL133" s="314"/>
      <c r="AM133" s="314"/>
      <c r="AN133" s="314"/>
      <c r="AO133" s="314"/>
      <c r="AP133" s="314"/>
    </row>
    <row r="134" spans="2:45" outlineLevel="1">
      <c r="B134" s="999"/>
      <c r="C134" s="314"/>
      <c r="D134" s="314"/>
      <c r="E134" s="314"/>
      <c r="F134" s="314"/>
      <c r="G134" s="314"/>
      <c r="H134" s="314"/>
      <c r="I134" s="314"/>
      <c r="J134" s="314"/>
      <c r="K134" s="314"/>
      <c r="L134" s="314"/>
      <c r="M134" s="314"/>
      <c r="N134" s="314"/>
      <c r="O134" s="314"/>
      <c r="P134" s="314"/>
      <c r="Q134" s="314"/>
      <c r="R134" s="314"/>
      <c r="S134" s="314"/>
      <c r="T134" s="314"/>
      <c r="U134" s="314"/>
      <c r="V134" s="314"/>
      <c r="W134" s="314"/>
      <c r="X134" s="314"/>
      <c r="Y134" s="314"/>
      <c r="Z134" s="314"/>
      <c r="AA134" s="314"/>
      <c r="AB134" s="314"/>
      <c r="AC134" s="314"/>
      <c r="AD134" s="314"/>
      <c r="AE134" s="314"/>
      <c r="AF134" s="314"/>
      <c r="AG134" s="314"/>
      <c r="AH134" s="314"/>
      <c r="AI134" s="314"/>
      <c r="AJ134" s="314"/>
      <c r="AK134" s="314"/>
      <c r="AL134" s="314"/>
      <c r="AM134" s="314"/>
      <c r="AN134" s="314"/>
      <c r="AO134" s="314"/>
      <c r="AP134" s="314"/>
    </row>
    <row r="135" spans="2:45" outlineLevel="1">
      <c r="B135" s="999"/>
      <c r="C135" s="314"/>
      <c r="D135" s="314"/>
      <c r="E135" s="314"/>
      <c r="F135" s="314"/>
      <c r="G135" s="314"/>
      <c r="H135" s="314"/>
      <c r="I135" s="314"/>
      <c r="J135" s="314"/>
      <c r="K135" s="314"/>
      <c r="L135" s="314"/>
      <c r="M135" s="314"/>
      <c r="N135" s="314"/>
      <c r="O135" s="314"/>
      <c r="P135" s="314"/>
      <c r="Q135" s="314"/>
      <c r="R135" s="314"/>
      <c r="S135" s="314"/>
      <c r="T135" s="314"/>
      <c r="U135" s="314"/>
      <c r="V135" s="314"/>
      <c r="W135" s="314"/>
      <c r="X135" s="314"/>
      <c r="Y135" s="314"/>
      <c r="Z135" s="314"/>
      <c r="AA135" s="314"/>
      <c r="AB135" s="314"/>
      <c r="AC135" s="314"/>
      <c r="AD135" s="314"/>
      <c r="AE135" s="314"/>
      <c r="AF135" s="314"/>
      <c r="AG135" s="314"/>
      <c r="AH135" s="314"/>
      <c r="AI135" s="314"/>
      <c r="AJ135" s="314"/>
      <c r="AK135" s="314"/>
      <c r="AL135" s="314"/>
      <c r="AM135" s="314"/>
      <c r="AN135" s="314"/>
      <c r="AO135" s="314"/>
      <c r="AP135" s="314"/>
    </row>
    <row r="136" spans="2:45" outlineLevel="1">
      <c r="B136" s="999"/>
      <c r="C136" s="314"/>
      <c r="D136" s="314"/>
      <c r="E136" s="314"/>
      <c r="F136" s="314"/>
      <c r="G136" s="314"/>
      <c r="H136" s="314"/>
      <c r="I136" s="314"/>
      <c r="J136" s="314"/>
      <c r="K136" s="314"/>
      <c r="L136" s="314"/>
      <c r="M136" s="314"/>
      <c r="N136" s="314"/>
      <c r="O136" s="314"/>
      <c r="P136" s="314"/>
      <c r="Q136" s="314"/>
      <c r="R136" s="314"/>
      <c r="S136" s="314"/>
      <c r="T136" s="314"/>
      <c r="U136" s="314"/>
      <c r="V136" s="314"/>
      <c r="W136" s="314"/>
      <c r="X136" s="314"/>
      <c r="Y136" s="314"/>
      <c r="Z136" s="314"/>
      <c r="AA136" s="314"/>
      <c r="AB136" s="314"/>
      <c r="AC136" s="314"/>
      <c r="AD136" s="314"/>
      <c r="AE136" s="314"/>
      <c r="AF136" s="314"/>
      <c r="AG136" s="314"/>
      <c r="AH136" s="314"/>
      <c r="AI136" s="314"/>
      <c r="AJ136" s="314"/>
      <c r="AK136" s="314"/>
      <c r="AL136" s="314"/>
      <c r="AM136" s="314"/>
      <c r="AN136" s="314"/>
      <c r="AO136" s="314"/>
      <c r="AP136" s="314"/>
    </row>
    <row r="137" spans="2:45" outlineLevel="1">
      <c r="B137" s="999"/>
      <c r="C137" s="314"/>
      <c r="D137" s="314"/>
      <c r="E137" s="314"/>
      <c r="F137" s="314"/>
      <c r="G137" s="314"/>
      <c r="H137" s="314"/>
      <c r="I137" s="314"/>
      <c r="J137" s="314"/>
      <c r="K137" s="314"/>
      <c r="L137" s="314"/>
      <c r="M137" s="314"/>
      <c r="N137" s="314"/>
      <c r="O137" s="314"/>
      <c r="P137" s="314"/>
      <c r="Q137" s="314"/>
      <c r="R137" s="314"/>
      <c r="S137" s="314"/>
      <c r="T137" s="314"/>
      <c r="U137" s="314"/>
      <c r="V137" s="314"/>
      <c r="W137" s="314"/>
      <c r="X137" s="314"/>
      <c r="Y137" s="314"/>
      <c r="Z137" s="314"/>
      <c r="AA137" s="314"/>
      <c r="AB137" s="314"/>
      <c r="AC137" s="314"/>
      <c r="AD137" s="314"/>
      <c r="AE137" s="314"/>
      <c r="AF137" s="314"/>
      <c r="AG137" s="314"/>
      <c r="AH137" s="314"/>
      <c r="AI137" s="314"/>
      <c r="AJ137" s="314"/>
      <c r="AK137" s="314"/>
      <c r="AL137" s="314"/>
      <c r="AM137" s="314"/>
      <c r="AN137" s="314"/>
      <c r="AO137" s="314"/>
      <c r="AP137" s="314"/>
    </row>
    <row r="138" spans="2:45" outlineLevel="1">
      <c r="B138" s="999"/>
      <c r="C138" s="314"/>
      <c r="D138" s="314"/>
      <c r="E138" s="314"/>
      <c r="F138" s="314"/>
      <c r="G138" s="314"/>
      <c r="H138" s="314"/>
      <c r="I138" s="314"/>
      <c r="J138" s="314"/>
      <c r="K138" s="314"/>
      <c r="L138" s="314"/>
      <c r="M138" s="314"/>
      <c r="N138" s="314"/>
      <c r="O138" s="314"/>
      <c r="P138" s="314"/>
      <c r="Q138" s="314"/>
      <c r="R138" s="314"/>
      <c r="S138" s="314"/>
      <c r="T138" s="314"/>
      <c r="U138" s="314"/>
      <c r="V138" s="314"/>
      <c r="W138" s="314"/>
      <c r="X138" s="314"/>
      <c r="Y138" s="314"/>
      <c r="Z138" s="314"/>
      <c r="AA138" s="314"/>
      <c r="AB138" s="314"/>
      <c r="AC138" s="314"/>
      <c r="AD138" s="314"/>
      <c r="AE138" s="314"/>
      <c r="AF138" s="314"/>
      <c r="AG138" s="314"/>
      <c r="AH138" s="314"/>
      <c r="AI138" s="314"/>
      <c r="AJ138" s="314"/>
      <c r="AK138" s="314"/>
      <c r="AL138" s="314"/>
      <c r="AM138" s="314"/>
      <c r="AN138" s="314"/>
      <c r="AO138" s="314"/>
      <c r="AP138" s="314"/>
    </row>
    <row r="139" spans="2:45" outlineLevel="1">
      <c r="B139" s="999"/>
      <c r="C139" s="314"/>
      <c r="D139" s="314"/>
      <c r="E139" s="314"/>
      <c r="F139" s="314"/>
      <c r="G139" s="314"/>
      <c r="H139" s="314"/>
      <c r="I139" s="314"/>
      <c r="J139" s="314"/>
      <c r="K139" s="314"/>
      <c r="L139" s="314"/>
      <c r="M139" s="314"/>
      <c r="N139" s="314"/>
      <c r="O139" s="314"/>
      <c r="P139" s="314"/>
      <c r="Q139" s="314"/>
      <c r="R139" s="314"/>
      <c r="S139" s="314"/>
      <c r="T139" s="314"/>
      <c r="U139" s="314"/>
      <c r="V139" s="314"/>
      <c r="W139" s="314"/>
      <c r="X139" s="314"/>
      <c r="Y139" s="314"/>
      <c r="Z139" s="314"/>
      <c r="AA139" s="314"/>
      <c r="AB139" s="314"/>
      <c r="AC139" s="314"/>
      <c r="AD139" s="314"/>
      <c r="AE139" s="314"/>
      <c r="AF139" s="314"/>
      <c r="AG139" s="314"/>
      <c r="AH139" s="314"/>
      <c r="AI139" s="314"/>
      <c r="AJ139" s="314"/>
      <c r="AK139" s="314"/>
      <c r="AL139" s="314"/>
      <c r="AM139" s="314"/>
      <c r="AN139" s="314"/>
      <c r="AO139" s="314"/>
      <c r="AP139" s="314"/>
    </row>
    <row r="140" spans="2:45" outlineLevel="1">
      <c r="B140" s="999"/>
      <c r="C140" s="314"/>
      <c r="D140" s="314"/>
      <c r="E140" s="314"/>
      <c r="F140" s="314"/>
      <c r="G140" s="314"/>
      <c r="H140" s="314"/>
      <c r="I140" s="314"/>
      <c r="J140" s="314"/>
      <c r="K140" s="314"/>
      <c r="L140" s="314"/>
      <c r="M140" s="314"/>
      <c r="N140" s="314"/>
      <c r="O140" s="314"/>
      <c r="P140" s="314"/>
      <c r="Q140" s="314"/>
      <c r="R140" s="314"/>
      <c r="S140" s="314"/>
      <c r="T140" s="314"/>
      <c r="U140" s="314"/>
      <c r="V140" s="314"/>
      <c r="W140" s="314"/>
      <c r="X140" s="314"/>
      <c r="Y140" s="314"/>
      <c r="Z140" s="314"/>
      <c r="AA140" s="314"/>
      <c r="AB140" s="314"/>
      <c r="AC140" s="314"/>
      <c r="AD140" s="314"/>
      <c r="AE140" s="314"/>
      <c r="AF140" s="314"/>
      <c r="AG140" s="314"/>
      <c r="AH140" s="314"/>
      <c r="AI140" s="314"/>
      <c r="AJ140" s="314"/>
      <c r="AK140" s="314"/>
      <c r="AL140" s="314"/>
      <c r="AM140" s="314"/>
      <c r="AN140" s="314"/>
      <c r="AO140" s="314"/>
      <c r="AP140" s="314"/>
    </row>
    <row r="141" spans="2:45" outlineLevel="1">
      <c r="B141" s="999"/>
      <c r="C141" s="314"/>
      <c r="D141" s="314"/>
      <c r="E141" s="314"/>
      <c r="F141" s="314"/>
      <c r="G141" s="314"/>
      <c r="H141" s="314"/>
      <c r="I141" s="314"/>
      <c r="J141" s="314"/>
      <c r="K141" s="314"/>
      <c r="L141" s="314"/>
      <c r="M141" s="314"/>
      <c r="N141" s="314"/>
      <c r="O141" s="314"/>
      <c r="P141" s="314"/>
      <c r="Q141" s="314"/>
      <c r="R141" s="314"/>
      <c r="S141" s="314"/>
      <c r="T141" s="314"/>
      <c r="U141" s="314"/>
      <c r="V141" s="314"/>
      <c r="W141" s="314"/>
      <c r="X141" s="314"/>
      <c r="Y141" s="314"/>
      <c r="Z141" s="314"/>
      <c r="AA141" s="314"/>
      <c r="AB141" s="314"/>
      <c r="AC141" s="314"/>
      <c r="AD141" s="314"/>
      <c r="AE141" s="314"/>
      <c r="AF141" s="314"/>
      <c r="AG141" s="314"/>
      <c r="AH141" s="314"/>
      <c r="AI141" s="314"/>
      <c r="AJ141" s="314"/>
      <c r="AK141" s="314"/>
      <c r="AL141" s="314"/>
      <c r="AM141" s="314"/>
      <c r="AN141" s="314"/>
      <c r="AO141" s="314"/>
      <c r="AP141" s="314"/>
    </row>
    <row r="142" spans="2:45" outlineLevel="1">
      <c r="B142" s="1043" t="s">
        <v>303</v>
      </c>
      <c r="C142" s="1042" t="s">
        <v>212</v>
      </c>
    </row>
    <row r="143" spans="2:45" outlineLevel="1">
      <c r="B143" s="1042" t="s">
        <v>190</v>
      </c>
      <c r="C143" s="738">
        <v>201301</v>
      </c>
      <c r="D143" s="738">
        <v>201302</v>
      </c>
      <c r="E143" s="738">
        <v>201303</v>
      </c>
      <c r="F143" s="738">
        <v>201304</v>
      </c>
      <c r="G143" s="738">
        <v>201305</v>
      </c>
      <c r="H143" s="738">
        <v>201306</v>
      </c>
      <c r="I143" s="738">
        <v>201307</v>
      </c>
      <c r="J143" s="738">
        <v>201308</v>
      </c>
      <c r="K143" s="738">
        <v>201309</v>
      </c>
      <c r="L143" s="738">
        <v>201310</v>
      </c>
      <c r="M143" s="738">
        <v>201311</v>
      </c>
      <c r="N143" s="738">
        <v>201312</v>
      </c>
      <c r="O143" s="738">
        <v>201401</v>
      </c>
      <c r="P143" s="738">
        <v>201402</v>
      </c>
      <c r="Q143" s="738">
        <v>201403</v>
      </c>
      <c r="R143" s="738">
        <v>201404</v>
      </c>
      <c r="S143" s="738">
        <v>201405</v>
      </c>
      <c r="T143" s="738">
        <v>201406</v>
      </c>
      <c r="U143" s="738">
        <v>201407</v>
      </c>
      <c r="V143" s="738">
        <v>201408</v>
      </c>
      <c r="W143" s="738">
        <v>201409</v>
      </c>
      <c r="X143" s="738">
        <v>201410</v>
      </c>
      <c r="Y143" s="738">
        <v>201411</v>
      </c>
      <c r="Z143" s="738">
        <v>201412</v>
      </c>
      <c r="AA143" s="738">
        <v>201501</v>
      </c>
      <c r="AB143" s="738">
        <v>201502</v>
      </c>
      <c r="AC143" s="738">
        <v>201503</v>
      </c>
      <c r="AD143" s="738">
        <v>201504</v>
      </c>
      <c r="AE143" s="738">
        <v>201505</v>
      </c>
      <c r="AF143" s="738">
        <v>201506</v>
      </c>
      <c r="AG143" s="738">
        <v>201507</v>
      </c>
      <c r="AH143" s="738">
        <v>201508</v>
      </c>
      <c r="AI143" s="738">
        <v>201509</v>
      </c>
      <c r="AJ143" s="738">
        <v>201510</v>
      </c>
      <c r="AK143" s="738">
        <v>201511</v>
      </c>
      <c r="AL143" s="738">
        <v>201512</v>
      </c>
      <c r="AM143" s="738">
        <v>201601</v>
      </c>
      <c r="AN143" s="738">
        <v>201602</v>
      </c>
      <c r="AO143" s="738">
        <v>201603</v>
      </c>
      <c r="AP143" s="738">
        <v>201604</v>
      </c>
      <c r="AQ143" s="738">
        <v>201605</v>
      </c>
      <c r="AR143" s="738">
        <v>201606</v>
      </c>
      <c r="AS143" s="738" t="s">
        <v>211</v>
      </c>
    </row>
    <row r="144" spans="2:45" outlineLevel="1">
      <c r="B144" s="999" t="s">
        <v>142</v>
      </c>
      <c r="C144" s="62"/>
      <c r="D144" s="62"/>
      <c r="E144" s="62">
        <v>20.65</v>
      </c>
      <c r="F144" s="62">
        <v>198.81100000000001</v>
      </c>
      <c r="G144" s="62">
        <v>167.53</v>
      </c>
      <c r="H144" s="62">
        <v>169.68100000000001</v>
      </c>
      <c r="I144" s="62">
        <v>99.084000000000003</v>
      </c>
      <c r="J144" s="62">
        <v>180.3</v>
      </c>
      <c r="K144" s="62">
        <v>400.43599999999998</v>
      </c>
      <c r="L144" s="62">
        <v>125.58499999999999</v>
      </c>
      <c r="M144" s="62">
        <v>283.92700000000002</v>
      </c>
      <c r="N144" s="62">
        <v>525.65</v>
      </c>
      <c r="O144" s="62">
        <v>170.67</v>
      </c>
      <c r="P144" s="62">
        <v>129.93</v>
      </c>
      <c r="Q144" s="62">
        <v>266.57</v>
      </c>
      <c r="R144" s="62">
        <v>321.45</v>
      </c>
      <c r="S144" s="62">
        <v>383.8</v>
      </c>
      <c r="T144" s="62">
        <v>751.25</v>
      </c>
      <c r="U144" s="62">
        <v>539.37699999999995</v>
      </c>
      <c r="V144" s="62">
        <v>793.86699999999996</v>
      </c>
      <c r="W144" s="62">
        <v>728.71400000000006</v>
      </c>
      <c r="X144" s="62">
        <v>975.07</v>
      </c>
      <c r="Y144" s="62">
        <v>1255.6679999999999</v>
      </c>
      <c r="Z144" s="62">
        <v>1713.02</v>
      </c>
      <c r="AA144" s="62">
        <v>887.01400000000001</v>
      </c>
      <c r="AB144" s="62">
        <v>700.89599999999996</v>
      </c>
      <c r="AC144" s="62">
        <v>1846.3</v>
      </c>
      <c r="AD144" s="62">
        <v>957.34199999999998</v>
      </c>
      <c r="AE144" s="62">
        <v>957.71600000000001</v>
      </c>
      <c r="AF144" s="62">
        <v>1124.8309999999999</v>
      </c>
      <c r="AG144" s="62">
        <v>831.72699999999998</v>
      </c>
      <c r="AH144" s="62">
        <v>779.322</v>
      </c>
      <c r="AI144" s="62">
        <v>1639.415</v>
      </c>
      <c r="AJ144" s="62">
        <v>1070.5630000000001</v>
      </c>
      <c r="AK144" s="62">
        <v>1893.711</v>
      </c>
      <c r="AL144" s="62">
        <v>2359.9369999999999</v>
      </c>
      <c r="AM144" s="62">
        <v>740.63699999999994</v>
      </c>
      <c r="AN144" s="62">
        <v>619.72699999999998</v>
      </c>
      <c r="AO144" s="62">
        <v>1811.2639999999999</v>
      </c>
      <c r="AP144" s="62">
        <v>3297.424</v>
      </c>
      <c r="AQ144" s="62">
        <v>1615.85</v>
      </c>
      <c r="AR144" s="62">
        <v>3542.4749999999999</v>
      </c>
      <c r="AS144" s="62">
        <v>36877.190999999992</v>
      </c>
    </row>
    <row r="145" spans="2:45" outlineLevel="1">
      <c r="B145" s="999" t="s">
        <v>140</v>
      </c>
      <c r="C145" s="62"/>
      <c r="D145" s="62"/>
      <c r="E145" s="62">
        <v>65.290000000000006</v>
      </c>
      <c r="F145" s="62">
        <v>120.736</v>
      </c>
      <c r="G145" s="62">
        <v>156.49700000000001</v>
      </c>
      <c r="H145" s="62">
        <v>199.50899999999999</v>
      </c>
      <c r="I145" s="62">
        <v>154.047</v>
      </c>
      <c r="J145" s="62">
        <v>222.56</v>
      </c>
      <c r="K145" s="62">
        <v>427.88299999999998</v>
      </c>
      <c r="L145" s="62">
        <v>322.68400000000003</v>
      </c>
      <c r="M145" s="62">
        <v>380.38600000000002</v>
      </c>
      <c r="N145" s="62">
        <v>781.99</v>
      </c>
      <c r="O145" s="62">
        <v>129.94999999999999</v>
      </c>
      <c r="P145" s="62">
        <v>238.11</v>
      </c>
      <c r="Q145" s="62">
        <v>62.5</v>
      </c>
      <c r="R145" s="62">
        <v>416.72</v>
      </c>
      <c r="S145" s="62">
        <v>415.68</v>
      </c>
      <c r="T145" s="62">
        <v>1304.348</v>
      </c>
      <c r="U145" s="62">
        <v>355.13600000000002</v>
      </c>
      <c r="V145" s="62">
        <v>518.22900000000004</v>
      </c>
      <c r="W145" s="62">
        <v>1308.221</v>
      </c>
      <c r="X145" s="62">
        <v>740.73400000000004</v>
      </c>
      <c r="Y145" s="62">
        <v>588.47</v>
      </c>
      <c r="Z145" s="62">
        <v>1903.8</v>
      </c>
      <c r="AA145" s="62">
        <v>521.45500000000004</v>
      </c>
      <c r="AB145" s="62">
        <v>587.46799999999996</v>
      </c>
      <c r="AC145" s="62">
        <v>584.697</v>
      </c>
      <c r="AD145" s="62">
        <v>1326.404</v>
      </c>
      <c r="AE145" s="62">
        <v>895.71699999999998</v>
      </c>
      <c r="AF145" s="62">
        <v>397.28399999999999</v>
      </c>
      <c r="AG145" s="62">
        <v>441.98700000000002</v>
      </c>
      <c r="AH145" s="62">
        <v>540.82899999999995</v>
      </c>
      <c r="AI145" s="62">
        <v>1027.261</v>
      </c>
      <c r="AJ145" s="62">
        <v>627.11</v>
      </c>
      <c r="AK145" s="62">
        <v>1059.8610000000001</v>
      </c>
      <c r="AL145" s="62">
        <v>1943.106</v>
      </c>
      <c r="AM145" s="62">
        <v>240.24100000000001</v>
      </c>
      <c r="AN145" s="62">
        <v>491.13299999999998</v>
      </c>
      <c r="AO145" s="62">
        <v>655.45699999999999</v>
      </c>
      <c r="AP145" s="62">
        <v>514.28800000000001</v>
      </c>
      <c r="AQ145" s="62">
        <v>651.04399999999998</v>
      </c>
      <c r="AR145" s="62"/>
      <c r="AS145" s="62">
        <v>23318.822000000004</v>
      </c>
    </row>
    <row r="146" spans="2:45" outlineLevel="1">
      <c r="B146" s="999" t="s">
        <v>143</v>
      </c>
      <c r="C146" s="62"/>
      <c r="D146" s="62"/>
      <c r="E146" s="62">
        <v>20.385999999999999</v>
      </c>
      <c r="F146" s="62">
        <v>63.347000000000001</v>
      </c>
      <c r="G146" s="62">
        <v>230.75700000000001</v>
      </c>
      <c r="H146" s="62">
        <v>123.072</v>
      </c>
      <c r="I146" s="62">
        <v>185.32</v>
      </c>
      <c r="J146" s="62">
        <v>131.07</v>
      </c>
      <c r="K146" s="62">
        <v>301.88099999999997</v>
      </c>
      <c r="L146" s="62">
        <v>166.79400000000001</v>
      </c>
      <c r="M146" s="62">
        <v>236.77099999999999</v>
      </c>
      <c r="N146" s="62">
        <v>401.9</v>
      </c>
      <c r="O146" s="62">
        <v>43.16</v>
      </c>
      <c r="P146" s="62">
        <v>185.55</v>
      </c>
      <c r="Q146" s="62">
        <v>120.18</v>
      </c>
      <c r="R146" s="62">
        <v>205.95</v>
      </c>
      <c r="S146" s="62">
        <v>14.59</v>
      </c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2"/>
      <c r="AS146" s="62">
        <v>2430.7280000000001</v>
      </c>
    </row>
    <row r="147" spans="2:45" outlineLevel="1">
      <c r="B147" s="999" t="s">
        <v>145</v>
      </c>
      <c r="C147" s="62"/>
      <c r="D147" s="62"/>
      <c r="E147" s="62">
        <v>0</v>
      </c>
      <c r="F147" s="62">
        <v>92.759</v>
      </c>
      <c r="G147" s="62">
        <v>124.464</v>
      </c>
      <c r="H147" s="62">
        <v>148.59899999999999</v>
      </c>
      <c r="I147" s="62">
        <v>49.758000000000003</v>
      </c>
      <c r="J147" s="62">
        <v>45.94</v>
      </c>
      <c r="K147" s="62">
        <v>120.167</v>
      </c>
      <c r="L147" s="62">
        <v>209.85</v>
      </c>
      <c r="M147" s="62">
        <v>111.235</v>
      </c>
      <c r="N147" s="62">
        <v>238.54</v>
      </c>
      <c r="O147" s="62">
        <v>119.39</v>
      </c>
      <c r="P147" s="62">
        <v>121.1</v>
      </c>
      <c r="Q147" s="62">
        <v>225.87</v>
      </c>
      <c r="R147" s="62">
        <v>334.17</v>
      </c>
      <c r="S147" s="62">
        <v>543.5</v>
      </c>
      <c r="T147" s="62">
        <v>356.15</v>
      </c>
      <c r="U147" s="62">
        <v>321.423</v>
      </c>
      <c r="V147" s="62">
        <v>564.55899999999997</v>
      </c>
      <c r="W147" s="62">
        <v>294.92899999999997</v>
      </c>
      <c r="X147" s="62">
        <v>444.47500000000002</v>
      </c>
      <c r="Y147" s="62">
        <v>520.31200000000001</v>
      </c>
      <c r="Z147" s="62">
        <v>885.86900000000003</v>
      </c>
      <c r="AA147" s="62">
        <v>129.45500000000001</v>
      </c>
      <c r="AB147" s="62">
        <v>139.08799999999999</v>
      </c>
      <c r="AC147" s="62">
        <v>159.715</v>
      </c>
      <c r="AD147" s="62">
        <v>339.02499999999998</v>
      </c>
      <c r="AE147" s="62">
        <v>222.26900000000001</v>
      </c>
      <c r="AF147" s="62">
        <v>264.85199999999998</v>
      </c>
      <c r="AG147" s="62">
        <v>387.63900000000001</v>
      </c>
      <c r="AH147" s="62">
        <v>269.072</v>
      </c>
      <c r="AI147" s="62">
        <v>347.13600000000002</v>
      </c>
      <c r="AJ147" s="62">
        <v>547.41</v>
      </c>
      <c r="AK147" s="62">
        <v>346.19</v>
      </c>
      <c r="AL147" s="62">
        <v>513.63300000000004</v>
      </c>
      <c r="AM147" s="62">
        <v>215.108</v>
      </c>
      <c r="AN147" s="62">
        <v>108.402</v>
      </c>
      <c r="AO147" s="62">
        <v>178.70599999999999</v>
      </c>
      <c r="AP147" s="62">
        <v>191.15899999999999</v>
      </c>
      <c r="AQ147" s="62">
        <v>221.63</v>
      </c>
      <c r="AR147" s="62">
        <v>0</v>
      </c>
      <c r="AS147" s="62">
        <v>10453.548000000001</v>
      </c>
    </row>
    <row r="148" spans="2:45" outlineLevel="1">
      <c r="B148" s="999" t="s">
        <v>141</v>
      </c>
      <c r="C148" s="62"/>
      <c r="D148" s="62"/>
      <c r="E148" s="62">
        <v>28.125</v>
      </c>
      <c r="F148" s="62">
        <v>79.853999999999999</v>
      </c>
      <c r="G148" s="62">
        <v>174.745</v>
      </c>
      <c r="H148" s="62">
        <v>126.455</v>
      </c>
      <c r="I148" s="62">
        <v>117.51900000000001</v>
      </c>
      <c r="J148" s="62">
        <v>69.56</v>
      </c>
      <c r="K148" s="62">
        <v>425.27199999999999</v>
      </c>
      <c r="L148" s="62">
        <v>138.63300000000001</v>
      </c>
      <c r="M148" s="62">
        <v>185.214</v>
      </c>
      <c r="N148" s="62">
        <v>352.49</v>
      </c>
      <c r="O148" s="62">
        <v>53.37</v>
      </c>
      <c r="P148" s="62">
        <v>131.66999999999999</v>
      </c>
      <c r="Q148" s="62">
        <v>52.41</v>
      </c>
      <c r="R148" s="62">
        <v>99.07</v>
      </c>
      <c r="S148" s="62">
        <v>84.1</v>
      </c>
      <c r="T148" s="62">
        <v>302.40199999999999</v>
      </c>
      <c r="U148" s="62">
        <v>129.62100000000001</v>
      </c>
      <c r="V148" s="62">
        <v>87.88</v>
      </c>
      <c r="W148" s="62">
        <v>304.42</v>
      </c>
      <c r="X148" s="62">
        <v>220.17500000000001</v>
      </c>
      <c r="Y148" s="62">
        <v>337.82</v>
      </c>
      <c r="Z148" s="62">
        <v>713.65800000000002</v>
      </c>
      <c r="AA148" s="62">
        <v>361.21300000000002</v>
      </c>
      <c r="AB148" s="62">
        <v>216.35300000000001</v>
      </c>
      <c r="AC148" s="62">
        <v>342.065</v>
      </c>
      <c r="AD148" s="62">
        <v>144.60900000000001</v>
      </c>
      <c r="AE148" s="62">
        <v>231.643</v>
      </c>
      <c r="AF148" s="62">
        <v>629.274</v>
      </c>
      <c r="AG148" s="62">
        <v>604.11400000000003</v>
      </c>
      <c r="AH148" s="62">
        <v>480.03199999999998</v>
      </c>
      <c r="AI148" s="62">
        <v>1112.395</v>
      </c>
      <c r="AJ148" s="62">
        <v>541.53399999999999</v>
      </c>
      <c r="AK148" s="62">
        <v>1478.6130000000001</v>
      </c>
      <c r="AL148" s="62">
        <v>1915.3209999999999</v>
      </c>
      <c r="AM148" s="62">
        <v>633.55200000000002</v>
      </c>
      <c r="AN148" s="62">
        <v>475.76400000000001</v>
      </c>
      <c r="AO148" s="62">
        <v>1572.942</v>
      </c>
      <c r="AP148" s="62">
        <v>724.55700000000002</v>
      </c>
      <c r="AQ148" s="62"/>
      <c r="AR148" s="62"/>
      <c r="AS148" s="62">
        <v>15678.444</v>
      </c>
    </row>
    <row r="149" spans="2:45" outlineLevel="1">
      <c r="B149" s="999" t="s">
        <v>65</v>
      </c>
      <c r="C149" s="62">
        <v>183.26400000000001</v>
      </c>
      <c r="D149" s="62">
        <v>88.28</v>
      </c>
      <c r="E149" s="62">
        <v>107.093</v>
      </c>
      <c r="F149" s="62">
        <v>27.625</v>
      </c>
      <c r="G149" s="62">
        <v>306.99</v>
      </c>
      <c r="H149" s="62">
        <v>-41.433999999999997</v>
      </c>
      <c r="I149" s="62">
        <v>135.31299999999999</v>
      </c>
      <c r="J149" s="62">
        <v>263.52999999999997</v>
      </c>
      <c r="K149" s="62">
        <v>397.34899999999999</v>
      </c>
      <c r="L149" s="62">
        <v>659.83900000000006</v>
      </c>
      <c r="M149" s="62">
        <v>439.62099999999998</v>
      </c>
      <c r="N149" s="62">
        <v>584.17999999999995</v>
      </c>
      <c r="O149" s="62">
        <v>433.96</v>
      </c>
      <c r="P149" s="62">
        <v>513.07000000000005</v>
      </c>
      <c r="Q149" s="62">
        <v>646.14</v>
      </c>
      <c r="R149" s="62">
        <v>605.13</v>
      </c>
      <c r="S149" s="62">
        <v>565.77</v>
      </c>
      <c r="T149" s="62">
        <v>858.94799999999998</v>
      </c>
      <c r="U149" s="62">
        <v>461.45699999999999</v>
      </c>
      <c r="V149" s="62">
        <v>795.92</v>
      </c>
      <c r="W149" s="62">
        <v>1215.741</v>
      </c>
      <c r="X149" s="62">
        <v>828.54</v>
      </c>
      <c r="Y149" s="62">
        <v>870.67399999999998</v>
      </c>
      <c r="Z149" s="62">
        <v>2351.7840000000001</v>
      </c>
      <c r="AA149" s="62">
        <v>493.93900000000002</v>
      </c>
      <c r="AB149" s="62">
        <v>394.68299999999999</v>
      </c>
      <c r="AC149" s="62">
        <v>415.66500000000002</v>
      </c>
      <c r="AD149" s="62">
        <v>490.69499999999999</v>
      </c>
      <c r="AE149" s="62">
        <v>683.66700000000003</v>
      </c>
      <c r="AF149" s="62">
        <v>1193.971</v>
      </c>
      <c r="AG149" s="62">
        <v>1240.1179999999999</v>
      </c>
      <c r="AH149" s="62">
        <v>659.24599999999998</v>
      </c>
      <c r="AI149" s="62">
        <v>1022.467</v>
      </c>
      <c r="AJ149" s="62">
        <v>822.63699999999994</v>
      </c>
      <c r="AK149" s="62">
        <v>1981.6410000000001</v>
      </c>
      <c r="AL149" s="62">
        <v>2105.1210000000001</v>
      </c>
      <c r="AM149" s="62">
        <v>309.00599999999997</v>
      </c>
      <c r="AN149" s="62">
        <v>631.66899999999998</v>
      </c>
      <c r="AO149" s="62">
        <v>1043.941</v>
      </c>
      <c r="AP149" s="62">
        <v>952.572</v>
      </c>
      <c r="AQ149" s="62">
        <v>431.77499999999998</v>
      </c>
      <c r="AR149" s="62"/>
      <c r="AS149" s="62">
        <v>28171.596999999998</v>
      </c>
    </row>
    <row r="150" spans="2:45" outlineLevel="1">
      <c r="B150" s="999" t="s">
        <v>9</v>
      </c>
      <c r="C150" s="62">
        <v>99.763000000000005</v>
      </c>
      <c r="D150" s="62">
        <v>22.359000000000002</v>
      </c>
      <c r="E150" s="62">
        <v>178.23699999999999</v>
      </c>
      <c r="F150" s="62">
        <v>164.89500000000001</v>
      </c>
      <c r="G150" s="62">
        <v>172.38900000000001</v>
      </c>
      <c r="H150" s="62">
        <v>128.92099999999999</v>
      </c>
      <c r="I150" s="62">
        <v>177.34299999999999</v>
      </c>
      <c r="J150" s="62">
        <v>82</v>
      </c>
      <c r="K150" s="62">
        <v>272.76600000000002</v>
      </c>
      <c r="L150" s="62">
        <v>259.22399999999999</v>
      </c>
      <c r="M150" s="62">
        <v>119.61199999999999</v>
      </c>
      <c r="N150" s="62">
        <v>342</v>
      </c>
      <c r="O150" s="62">
        <v>162.96</v>
      </c>
      <c r="P150" s="62">
        <v>201.46</v>
      </c>
      <c r="Q150" s="62">
        <v>263.73</v>
      </c>
      <c r="R150" s="62">
        <v>401.58</v>
      </c>
      <c r="S150" s="62">
        <v>440.77</v>
      </c>
      <c r="T150" s="62">
        <v>779.00599999999997</v>
      </c>
      <c r="U150" s="62">
        <v>387.15</v>
      </c>
      <c r="V150" s="62">
        <v>138.517</v>
      </c>
      <c r="W150" s="62">
        <v>394.08600000000001</v>
      </c>
      <c r="X150" s="62">
        <v>484.69099999999997</v>
      </c>
      <c r="Y150" s="62">
        <v>517.44899999999996</v>
      </c>
      <c r="Z150" s="62">
        <v>1744.288</v>
      </c>
      <c r="AA150" s="62">
        <v>200.66900000000001</v>
      </c>
      <c r="AB150" s="62">
        <v>120.884</v>
      </c>
      <c r="AC150" s="62">
        <v>468.27199999999999</v>
      </c>
      <c r="AD150" s="62">
        <v>580.71500000000003</v>
      </c>
      <c r="AE150" s="62">
        <v>562.65099999999995</v>
      </c>
      <c r="AF150" s="62">
        <v>438.22500000000002</v>
      </c>
      <c r="AG150" s="62">
        <v>270.755</v>
      </c>
      <c r="AH150" s="62">
        <v>309.14299999999997</v>
      </c>
      <c r="AI150" s="62">
        <v>454.923</v>
      </c>
      <c r="AJ150" s="62">
        <v>1548.0840000000001</v>
      </c>
      <c r="AK150" s="62">
        <v>726.58500000000004</v>
      </c>
      <c r="AL150" s="62">
        <v>903.16399999999999</v>
      </c>
      <c r="AM150" s="62">
        <v>139.161</v>
      </c>
      <c r="AN150" s="62">
        <v>854.274</v>
      </c>
      <c r="AO150" s="62">
        <v>379.84500000000003</v>
      </c>
      <c r="AP150" s="62">
        <v>360.68900000000002</v>
      </c>
      <c r="AQ150" s="62">
        <v>404.17899999999997</v>
      </c>
      <c r="AR150" s="62">
        <v>462.25599999999997</v>
      </c>
      <c r="AS150" s="62">
        <v>17119.670000000002</v>
      </c>
    </row>
    <row r="151" spans="2:45" outlineLevel="1">
      <c r="B151" s="999" t="s">
        <v>139</v>
      </c>
      <c r="C151" s="62"/>
      <c r="D151" s="62"/>
      <c r="E151" s="62">
        <v>144.464</v>
      </c>
      <c r="F151" s="62">
        <v>167.34100000000001</v>
      </c>
      <c r="G151" s="62">
        <v>123.01600000000001</v>
      </c>
      <c r="H151" s="62">
        <v>143.172</v>
      </c>
      <c r="I151" s="62">
        <v>68.477000000000004</v>
      </c>
      <c r="J151" s="62">
        <v>197.71</v>
      </c>
      <c r="K151" s="62">
        <v>538.81700000000001</v>
      </c>
      <c r="L151" s="62">
        <v>299.82400000000001</v>
      </c>
      <c r="M151" s="62">
        <v>444.16199999999998</v>
      </c>
      <c r="N151" s="62">
        <v>604.70000000000005</v>
      </c>
      <c r="O151" s="62">
        <v>71.290000000000006</v>
      </c>
      <c r="P151" s="62">
        <v>105.77</v>
      </c>
      <c r="Q151" s="62">
        <v>59.24</v>
      </c>
      <c r="R151" s="62">
        <v>87.64</v>
      </c>
      <c r="S151" s="62">
        <v>250.16</v>
      </c>
      <c r="T151" s="62">
        <v>650.34500000000003</v>
      </c>
      <c r="U151" s="62">
        <v>593.221</v>
      </c>
      <c r="V151" s="62">
        <v>663.07</v>
      </c>
      <c r="W151" s="62">
        <v>721.274</v>
      </c>
      <c r="X151" s="62">
        <v>1243.8620000000001</v>
      </c>
      <c r="Y151" s="62">
        <v>1407.951</v>
      </c>
      <c r="Z151" s="62">
        <v>3929.2449999999999</v>
      </c>
      <c r="AA151" s="62">
        <v>788.25599999999997</v>
      </c>
      <c r="AB151" s="62">
        <v>477.363</v>
      </c>
      <c r="AC151" s="62">
        <v>1943.7329999999999</v>
      </c>
      <c r="AD151" s="62">
        <v>3049.8890000000001</v>
      </c>
      <c r="AE151" s="62">
        <v>959.39800000000002</v>
      </c>
      <c r="AF151" s="62">
        <v>1440.67</v>
      </c>
      <c r="AG151" s="62">
        <v>3140.192</v>
      </c>
      <c r="AH151" s="62">
        <v>636.85</v>
      </c>
      <c r="AI151" s="62">
        <v>2276.018</v>
      </c>
      <c r="AJ151" s="62">
        <v>1140.2940000000001</v>
      </c>
      <c r="AK151" s="62">
        <v>2178.0770000000002</v>
      </c>
      <c r="AL151" s="62">
        <v>2390.7269999999999</v>
      </c>
      <c r="AM151" s="62">
        <v>440.55799999999999</v>
      </c>
      <c r="AN151" s="62">
        <v>469.13200000000001</v>
      </c>
      <c r="AO151" s="62">
        <v>1341.242</v>
      </c>
      <c r="AP151" s="62">
        <v>499.25200000000001</v>
      </c>
      <c r="AQ151" s="62"/>
      <c r="AR151" s="62"/>
      <c r="AS151" s="62">
        <v>35686.401999999995</v>
      </c>
    </row>
    <row r="152" spans="2:45" outlineLevel="1">
      <c r="B152" s="999" t="s">
        <v>300</v>
      </c>
      <c r="C152" s="62"/>
      <c r="D152" s="62"/>
      <c r="E152" s="62"/>
      <c r="F152" s="62"/>
      <c r="G152" s="62"/>
      <c r="H152" s="62"/>
      <c r="I152" s="62">
        <v>28.18</v>
      </c>
      <c r="J152" s="62">
        <v>0</v>
      </c>
      <c r="K152" s="62">
        <v>0</v>
      </c>
      <c r="L152" s="62"/>
      <c r="M152" s="62"/>
      <c r="N152" s="62">
        <v>0</v>
      </c>
      <c r="O152" s="62">
        <v>0</v>
      </c>
      <c r="P152" s="62">
        <v>0</v>
      </c>
      <c r="Q152" s="62"/>
      <c r="R152" s="62"/>
      <c r="S152" s="62">
        <v>123.14</v>
      </c>
      <c r="T152" s="62">
        <v>289.01800000000003</v>
      </c>
      <c r="U152" s="62">
        <v>235.648</v>
      </c>
      <c r="V152" s="62">
        <v>395.40499999999997</v>
      </c>
      <c r="W152" s="62">
        <v>504.85</v>
      </c>
      <c r="X152" s="62">
        <v>469.35500000000002</v>
      </c>
      <c r="Y152" s="62">
        <v>572.01300000000003</v>
      </c>
      <c r="Z152" s="62">
        <v>1038.424</v>
      </c>
      <c r="AA152" s="62">
        <v>323.41399999999999</v>
      </c>
      <c r="AB152" s="62">
        <v>321.45</v>
      </c>
      <c r="AC152" s="62">
        <v>640.83199999999999</v>
      </c>
      <c r="AD152" s="62">
        <v>232.17500000000001</v>
      </c>
      <c r="AE152" s="62">
        <v>323.32499999999999</v>
      </c>
      <c r="AF152" s="62">
        <v>46.576999999999998</v>
      </c>
      <c r="AG152" s="62">
        <v>21.527999999999999</v>
      </c>
      <c r="AH152" s="62">
        <v>0</v>
      </c>
      <c r="AI152" s="62">
        <v>0</v>
      </c>
      <c r="AJ152" s="62">
        <v>0</v>
      </c>
      <c r="AK152" s="62"/>
      <c r="AL152" s="62"/>
      <c r="AM152" s="62"/>
      <c r="AN152" s="62"/>
      <c r="AO152" s="62"/>
      <c r="AP152" s="62"/>
      <c r="AQ152" s="62"/>
      <c r="AR152" s="62"/>
      <c r="AS152" s="62">
        <v>5565.3340000000007</v>
      </c>
    </row>
    <row r="153" spans="2:45" outlineLevel="1">
      <c r="B153" s="999"/>
      <c r="C153" s="62"/>
      <c r="D153" s="62"/>
      <c r="E153" s="62"/>
      <c r="F153" s="62"/>
      <c r="G153" s="62"/>
      <c r="H153" s="62"/>
      <c r="I153" s="62"/>
      <c r="J153" s="62"/>
      <c r="K153" s="62"/>
      <c r="L153" s="62">
        <v>0</v>
      </c>
      <c r="M153" s="62">
        <v>0</v>
      </c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2"/>
      <c r="AS153" s="62">
        <v>0</v>
      </c>
    </row>
    <row r="154" spans="2:45" outlineLevel="1">
      <c r="B154" s="999" t="s">
        <v>380</v>
      </c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>
        <v>107.18600000000001</v>
      </c>
      <c r="N154" s="62">
        <v>47.52</v>
      </c>
      <c r="O154" s="62">
        <v>48.54</v>
      </c>
      <c r="P154" s="62">
        <v>154.78</v>
      </c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2"/>
      <c r="AS154" s="62">
        <v>358.02600000000001</v>
      </c>
    </row>
    <row r="155" spans="2:45" outlineLevel="1">
      <c r="B155" s="999" t="s">
        <v>397</v>
      </c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>
        <v>43.74</v>
      </c>
      <c r="O155" s="62">
        <v>76.52</v>
      </c>
      <c r="P155" s="62">
        <v>69.040000000000006</v>
      </c>
      <c r="Q155" s="62">
        <v>20.18</v>
      </c>
      <c r="R155" s="62">
        <v>58.15</v>
      </c>
      <c r="S155" s="62">
        <v>113.52</v>
      </c>
      <c r="T155" s="62">
        <v>163.73500000000001</v>
      </c>
      <c r="U155" s="62">
        <v>149.964</v>
      </c>
      <c r="V155" s="62">
        <v>165.864</v>
      </c>
      <c r="W155" s="62">
        <v>187.41499999999999</v>
      </c>
      <c r="X155" s="62">
        <v>415.35599999999999</v>
      </c>
      <c r="Y155" s="62">
        <v>288.233</v>
      </c>
      <c r="Z155" s="62">
        <v>1096.846</v>
      </c>
      <c r="AA155" s="62">
        <v>361.529</v>
      </c>
      <c r="AB155" s="62">
        <v>125.29300000000001</v>
      </c>
      <c r="AC155" s="62">
        <v>369.02</v>
      </c>
      <c r="AD155" s="62">
        <v>467.63400000000001</v>
      </c>
      <c r="AE155" s="62">
        <v>353.18</v>
      </c>
      <c r="AF155" s="62">
        <v>337.26600000000002</v>
      </c>
      <c r="AG155" s="62">
        <v>328.56200000000001</v>
      </c>
      <c r="AH155" s="62">
        <v>106.655</v>
      </c>
      <c r="AI155" s="62">
        <v>284.75700000000001</v>
      </c>
      <c r="AJ155" s="62">
        <v>189.727</v>
      </c>
      <c r="AK155" s="62">
        <v>356.77499999999998</v>
      </c>
      <c r="AL155" s="62">
        <v>394.24599999999998</v>
      </c>
      <c r="AM155" s="62">
        <v>100.74</v>
      </c>
      <c r="AN155" s="62">
        <v>0</v>
      </c>
      <c r="AO155" s="62">
        <v>0</v>
      </c>
      <c r="AP155" s="62">
        <v>0</v>
      </c>
      <c r="AQ155" s="62"/>
      <c r="AR155" s="62"/>
      <c r="AS155" s="62">
        <v>6623.9469999999992</v>
      </c>
    </row>
    <row r="156" spans="2:45" outlineLevel="1">
      <c r="B156" s="999" t="s">
        <v>541</v>
      </c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>
        <v>94.15</v>
      </c>
      <c r="R156" s="62">
        <v>178.9</v>
      </c>
      <c r="S156" s="62">
        <v>151.12</v>
      </c>
      <c r="T156" s="62">
        <v>338.46800000000002</v>
      </c>
      <c r="U156" s="62">
        <v>232.239</v>
      </c>
      <c r="V156" s="62">
        <v>99.828000000000003</v>
      </c>
      <c r="W156" s="62">
        <v>529.80899999999997</v>
      </c>
      <c r="X156" s="62">
        <v>367.14</v>
      </c>
      <c r="Y156" s="62">
        <v>398.72500000000002</v>
      </c>
      <c r="Z156" s="62">
        <v>769.46799999999996</v>
      </c>
      <c r="AA156" s="62">
        <v>193.14400000000001</v>
      </c>
      <c r="AB156" s="62">
        <v>220.71199999999999</v>
      </c>
      <c r="AC156" s="62">
        <v>189.08600000000001</v>
      </c>
      <c r="AD156" s="62">
        <v>272.20299999999997</v>
      </c>
      <c r="AE156" s="62">
        <v>288.97899999999998</v>
      </c>
      <c r="AF156" s="62">
        <v>305.29199999999997</v>
      </c>
      <c r="AG156" s="62">
        <v>373.05099999999999</v>
      </c>
      <c r="AH156" s="62">
        <v>182.63900000000001</v>
      </c>
      <c r="AI156" s="62">
        <v>508.99099999999999</v>
      </c>
      <c r="AJ156" s="62">
        <v>216.90799999999999</v>
      </c>
      <c r="AK156" s="62">
        <v>327.88799999999998</v>
      </c>
      <c r="AL156" s="62">
        <v>576.29499999999996</v>
      </c>
      <c r="AM156" s="62">
        <v>102.34</v>
      </c>
      <c r="AN156" s="62">
        <v>0</v>
      </c>
      <c r="AO156" s="62">
        <v>247.85400000000001</v>
      </c>
      <c r="AP156" s="62">
        <v>-17.853999999999999</v>
      </c>
      <c r="AQ156" s="62"/>
      <c r="AR156" s="62"/>
      <c r="AS156" s="62">
        <v>7147.3750000000009</v>
      </c>
    </row>
    <row r="157" spans="2:45" outlineLevel="1">
      <c r="B157" s="999" t="s">
        <v>556</v>
      </c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>
        <v>108.64</v>
      </c>
      <c r="S157" s="62">
        <v>257.8</v>
      </c>
      <c r="T157" s="62">
        <v>186.27699999999999</v>
      </c>
      <c r="U157" s="62">
        <v>553.101</v>
      </c>
      <c r="V157" s="62">
        <v>179.94200000000001</v>
      </c>
      <c r="W157" s="62">
        <v>698.85500000000002</v>
      </c>
      <c r="X157" s="62">
        <v>581.94100000000003</v>
      </c>
      <c r="Y157" s="62">
        <v>530.13400000000001</v>
      </c>
      <c r="Z157" s="62">
        <v>1167.817</v>
      </c>
      <c r="AA157" s="62">
        <v>105.857</v>
      </c>
      <c r="AB157" s="62">
        <v>105.967</v>
      </c>
      <c r="AC157" s="62">
        <v>263.41800000000001</v>
      </c>
      <c r="AD157" s="62">
        <v>244.411</v>
      </c>
      <c r="AE157" s="62">
        <v>442.69299999999998</v>
      </c>
      <c r="AF157" s="62">
        <v>858.51099999999997</v>
      </c>
      <c r="AG157" s="62">
        <v>711.71199999999999</v>
      </c>
      <c r="AH157" s="62">
        <v>212.51499999999999</v>
      </c>
      <c r="AI157" s="62">
        <v>762.255</v>
      </c>
      <c r="AJ157" s="62">
        <v>463.36500000000001</v>
      </c>
      <c r="AK157" s="62">
        <v>1001.869</v>
      </c>
      <c r="AL157" s="62">
        <v>1010.614</v>
      </c>
      <c r="AM157" s="62">
        <v>146.23099999999999</v>
      </c>
      <c r="AN157" s="62">
        <v>84.35</v>
      </c>
      <c r="AO157" s="62">
        <v>752.29499999999996</v>
      </c>
      <c r="AP157" s="62">
        <v>169.785</v>
      </c>
      <c r="AQ157" s="62">
        <v>327.90499999999997</v>
      </c>
      <c r="AR157" s="62">
        <v>510.798</v>
      </c>
      <c r="AS157" s="62">
        <v>12439.058000000001</v>
      </c>
    </row>
    <row r="158" spans="2:45" outlineLevel="1">
      <c r="B158" s="999" t="s">
        <v>552</v>
      </c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>
        <v>0</v>
      </c>
      <c r="S158" s="62">
        <v>114.26</v>
      </c>
      <c r="T158" s="62">
        <v>227.404</v>
      </c>
      <c r="U158" s="62">
        <v>260.392</v>
      </c>
      <c r="V158" s="62">
        <v>217.66300000000001</v>
      </c>
      <c r="W158" s="62">
        <v>320.81400000000002</v>
      </c>
      <c r="X158" s="62">
        <v>439.27300000000002</v>
      </c>
      <c r="Y158" s="62">
        <v>324.30599999999998</v>
      </c>
      <c r="Z158" s="62">
        <v>850.12300000000005</v>
      </c>
      <c r="AA158" s="62">
        <v>165.465</v>
      </c>
      <c r="AB158" s="62">
        <v>244.26300000000001</v>
      </c>
      <c r="AC158" s="62">
        <v>178.25700000000001</v>
      </c>
      <c r="AD158" s="62">
        <v>805.553</v>
      </c>
      <c r="AE158" s="62">
        <v>542.77300000000002</v>
      </c>
      <c r="AF158" s="62">
        <v>1184.115</v>
      </c>
      <c r="AG158" s="62">
        <v>444.33600000000001</v>
      </c>
      <c r="AH158" s="62">
        <v>449.33699999999999</v>
      </c>
      <c r="AI158" s="62">
        <v>1023.543</v>
      </c>
      <c r="AJ158" s="62">
        <v>622.59799999999996</v>
      </c>
      <c r="AK158" s="62">
        <v>1181.6600000000001</v>
      </c>
      <c r="AL158" s="62">
        <v>1265.2049999999999</v>
      </c>
      <c r="AM158" s="62">
        <v>281.06</v>
      </c>
      <c r="AN158" s="62">
        <v>222.452</v>
      </c>
      <c r="AO158" s="62">
        <v>769.32899999999995</v>
      </c>
      <c r="AP158" s="62">
        <v>529.71100000000001</v>
      </c>
      <c r="AQ158" s="62">
        <v>505.18900000000002</v>
      </c>
      <c r="AR158" s="62">
        <v>1177.068</v>
      </c>
      <c r="AS158" s="62">
        <v>14346.148999999998</v>
      </c>
    </row>
    <row r="159" spans="2:45" outlineLevel="1">
      <c r="B159" s="999" t="s">
        <v>554</v>
      </c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>
        <v>40.31</v>
      </c>
      <c r="S159" s="62">
        <v>93.68</v>
      </c>
      <c r="T159" s="62">
        <v>223.43100000000001</v>
      </c>
      <c r="U159" s="62">
        <v>290.11200000000002</v>
      </c>
      <c r="V159" s="62">
        <v>209.20400000000001</v>
      </c>
      <c r="W159" s="62">
        <v>302.74400000000003</v>
      </c>
      <c r="X159" s="62">
        <v>252.34899999999999</v>
      </c>
      <c r="Y159" s="62">
        <v>149.5</v>
      </c>
      <c r="Z159" s="62">
        <v>895.79600000000005</v>
      </c>
      <c r="AA159" s="62">
        <v>43.076999999999998</v>
      </c>
      <c r="AB159" s="62">
        <v>188.40600000000001</v>
      </c>
      <c r="AC159" s="62">
        <v>142.40600000000001</v>
      </c>
      <c r="AD159" s="62">
        <v>157.62100000000001</v>
      </c>
      <c r="AE159" s="62">
        <v>220.63399999999999</v>
      </c>
      <c r="AF159" s="62">
        <v>20.024000000000001</v>
      </c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>
        <v>3229.2940000000003</v>
      </c>
    </row>
    <row r="160" spans="2:45" outlineLevel="1">
      <c r="B160" s="999" t="s">
        <v>555</v>
      </c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>
        <v>0</v>
      </c>
      <c r="S160" s="62">
        <v>36.729999999999997</v>
      </c>
      <c r="T160" s="62">
        <v>174.08</v>
      </c>
      <c r="U160" s="62">
        <v>150.523</v>
      </c>
      <c r="V160" s="62">
        <v>224.30099999999999</v>
      </c>
      <c r="W160" s="62">
        <v>253.13900000000001</v>
      </c>
      <c r="X160" s="62">
        <v>200.73099999999999</v>
      </c>
      <c r="Y160" s="62">
        <v>271.93400000000003</v>
      </c>
      <c r="Z160" s="62">
        <v>563.91099999999994</v>
      </c>
      <c r="AA160" s="62">
        <v>169.762</v>
      </c>
      <c r="AB160" s="62">
        <v>142.58799999999999</v>
      </c>
      <c r="AC160" s="62">
        <v>234.452</v>
      </c>
      <c r="AD160" s="62">
        <v>638.89</v>
      </c>
      <c r="AE160" s="62">
        <v>288.83600000000001</v>
      </c>
      <c r="AF160" s="62">
        <v>405.37099999999998</v>
      </c>
      <c r="AG160" s="62">
        <v>279.23899999999998</v>
      </c>
      <c r="AH160" s="62">
        <v>303.31099999999998</v>
      </c>
      <c r="AI160" s="62">
        <v>330.29899999999998</v>
      </c>
      <c r="AJ160" s="62">
        <v>251.07</v>
      </c>
      <c r="AK160" s="62">
        <v>477.86099999999999</v>
      </c>
      <c r="AL160" s="62">
        <v>630.15</v>
      </c>
      <c r="AM160" s="62">
        <v>160.613</v>
      </c>
      <c r="AN160" s="62">
        <v>156.858</v>
      </c>
      <c r="AO160" s="62">
        <v>317.12200000000001</v>
      </c>
      <c r="AP160" s="62">
        <v>236.90899999999999</v>
      </c>
      <c r="AQ160" s="62">
        <v>639.01599999999996</v>
      </c>
      <c r="AR160" s="62">
        <v>235.13200000000001</v>
      </c>
      <c r="AS160" s="62">
        <v>7772.8279999999986</v>
      </c>
    </row>
    <row r="161" spans="2:45" outlineLevel="1">
      <c r="B161" s="999" t="s">
        <v>566</v>
      </c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>
        <v>58.89</v>
      </c>
      <c r="S161" s="62">
        <v>173.12</v>
      </c>
      <c r="T161" s="62">
        <v>311.16000000000003</v>
      </c>
      <c r="U161" s="62">
        <v>345.87099999999998</v>
      </c>
      <c r="V161" s="62">
        <v>405.62700000000001</v>
      </c>
      <c r="W161" s="62">
        <v>618.59</v>
      </c>
      <c r="X161" s="62">
        <v>717.20500000000004</v>
      </c>
      <c r="Y161" s="62">
        <v>862.60500000000002</v>
      </c>
      <c r="Z161" s="62">
        <v>1413.701</v>
      </c>
      <c r="AA161" s="62">
        <v>328.76</v>
      </c>
      <c r="AB161" s="62">
        <v>241.38200000000001</v>
      </c>
      <c r="AC161" s="62">
        <v>503.75599999999997</v>
      </c>
      <c r="AD161" s="62">
        <v>1424.4659999999999</v>
      </c>
      <c r="AE161" s="62">
        <v>463.65</v>
      </c>
      <c r="AF161" s="62">
        <v>620.25099999999998</v>
      </c>
      <c r="AG161" s="62">
        <v>1501.9349999999999</v>
      </c>
      <c r="AH161" s="62">
        <v>242.58600000000001</v>
      </c>
      <c r="AI161" s="62">
        <v>1068.789</v>
      </c>
      <c r="AJ161" s="62">
        <v>772.04100000000005</v>
      </c>
      <c r="AK161" s="62">
        <v>1494.9939999999999</v>
      </c>
      <c r="AL161" s="62">
        <v>3285.6</v>
      </c>
      <c r="AM161" s="62">
        <v>348.90600000000001</v>
      </c>
      <c r="AN161" s="62">
        <v>439.69299999999998</v>
      </c>
      <c r="AO161" s="62">
        <v>1299.336</v>
      </c>
      <c r="AP161" s="62">
        <v>288.77699999999999</v>
      </c>
      <c r="AQ161" s="62">
        <v>568.28399999999999</v>
      </c>
      <c r="AR161" s="62"/>
      <c r="AS161" s="62">
        <v>19799.974999999995</v>
      </c>
    </row>
    <row r="162" spans="2:45" outlineLevel="1">
      <c r="B162" s="999" t="s">
        <v>567</v>
      </c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>
        <v>9.33</v>
      </c>
      <c r="S162" s="62">
        <v>96.46</v>
      </c>
      <c r="T162" s="62">
        <v>183.923</v>
      </c>
      <c r="U162" s="62">
        <v>213.721</v>
      </c>
      <c r="V162" s="62">
        <v>278.27999999999997</v>
      </c>
      <c r="W162" s="62">
        <v>149.87299999999999</v>
      </c>
      <c r="X162" s="62">
        <v>254.334</v>
      </c>
      <c r="Y162" s="62">
        <v>125.60899999999999</v>
      </c>
      <c r="Z162" s="62">
        <v>93.11</v>
      </c>
      <c r="AA162" s="62">
        <v>462.846</v>
      </c>
      <c r="AB162" s="62">
        <v>276.78899999999999</v>
      </c>
      <c r="AC162" s="62">
        <v>467.41500000000002</v>
      </c>
      <c r="AD162" s="62">
        <v>342.87700000000001</v>
      </c>
      <c r="AE162" s="62">
        <v>384.58699999999999</v>
      </c>
      <c r="AF162" s="62">
        <v>481.94499999999999</v>
      </c>
      <c r="AG162" s="62">
        <v>283.77699999999999</v>
      </c>
      <c r="AH162" s="62">
        <v>226.137</v>
      </c>
      <c r="AI162" s="62">
        <v>709.31899999999996</v>
      </c>
      <c r="AJ162" s="62">
        <v>737.27300000000002</v>
      </c>
      <c r="AK162" s="62">
        <v>698.72799999999995</v>
      </c>
      <c r="AL162" s="62">
        <v>1188.3599999999999</v>
      </c>
      <c r="AM162" s="62">
        <v>588.43499999999995</v>
      </c>
      <c r="AN162" s="62">
        <v>100.346</v>
      </c>
      <c r="AO162" s="62">
        <v>356.32299999999998</v>
      </c>
      <c r="AP162" s="62">
        <v>496.85399999999998</v>
      </c>
      <c r="AQ162" s="62"/>
      <c r="AR162" s="62"/>
      <c r="AS162" s="62">
        <v>9206.650999999998</v>
      </c>
    </row>
    <row r="163" spans="2:45" outlineLevel="1">
      <c r="B163" s="999" t="s">
        <v>606</v>
      </c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>
        <v>0</v>
      </c>
      <c r="T163" s="62">
        <v>126.111</v>
      </c>
      <c r="U163" s="62">
        <v>472.786</v>
      </c>
      <c r="V163" s="62">
        <v>782.73400000000004</v>
      </c>
      <c r="W163" s="62">
        <v>736.68299999999999</v>
      </c>
      <c r="X163" s="62">
        <v>753.40300000000002</v>
      </c>
      <c r="Y163" s="62">
        <v>876.46299999999997</v>
      </c>
      <c r="Z163" s="62">
        <v>2507.4589999999998</v>
      </c>
      <c r="AA163" s="62">
        <v>261.34699999999998</v>
      </c>
      <c r="AB163" s="62">
        <v>225.68199999999999</v>
      </c>
      <c r="AC163" s="62">
        <v>581.05999999999995</v>
      </c>
      <c r="AD163" s="62">
        <v>457.68</v>
      </c>
      <c r="AE163" s="62">
        <v>434.69099999999997</v>
      </c>
      <c r="AF163" s="62">
        <v>3516.4760000000001</v>
      </c>
      <c r="AG163" s="62">
        <v>781.89400000000001</v>
      </c>
      <c r="AH163" s="62">
        <v>535.63699999999994</v>
      </c>
      <c r="AI163" s="62">
        <v>3172.92</v>
      </c>
      <c r="AJ163" s="62">
        <v>-1618.1610000000001</v>
      </c>
      <c r="AK163" s="62">
        <v>867.94500000000005</v>
      </c>
      <c r="AL163" s="62">
        <v>2737.625</v>
      </c>
      <c r="AM163" s="62">
        <v>393.02800000000002</v>
      </c>
      <c r="AN163" s="62">
        <v>464.52600000000001</v>
      </c>
      <c r="AO163" s="62">
        <v>1300.4259999999999</v>
      </c>
      <c r="AP163" s="62">
        <v>837.524</v>
      </c>
      <c r="AQ163" s="62">
        <v>258.22199999999998</v>
      </c>
      <c r="AR163" s="62">
        <v>671.61500000000001</v>
      </c>
      <c r="AS163" s="62">
        <v>22135.776000000005</v>
      </c>
    </row>
    <row r="164" spans="2:45" outlineLevel="1">
      <c r="B164" s="999" t="s">
        <v>569</v>
      </c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>
        <v>0</v>
      </c>
      <c r="AL164" s="62">
        <v>0</v>
      </c>
      <c r="AM164" s="62">
        <v>0</v>
      </c>
      <c r="AN164" s="62">
        <v>0</v>
      </c>
      <c r="AO164" s="62">
        <v>0</v>
      </c>
      <c r="AP164" s="62">
        <v>0</v>
      </c>
      <c r="AQ164" s="62"/>
      <c r="AR164" s="62"/>
      <c r="AS164" s="62">
        <v>0</v>
      </c>
    </row>
    <row r="165" spans="2:45" outlineLevel="1">
      <c r="B165" s="999" t="s">
        <v>607</v>
      </c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>
        <v>168.48400000000001</v>
      </c>
      <c r="U165" s="62">
        <v>285.524</v>
      </c>
      <c r="V165" s="62">
        <v>240.56100000000001</v>
      </c>
      <c r="W165" s="62">
        <v>332.29599999999999</v>
      </c>
      <c r="X165" s="62">
        <v>244.45</v>
      </c>
      <c r="Y165" s="62">
        <v>297.35500000000002</v>
      </c>
      <c r="Z165" s="62">
        <v>776.87300000000005</v>
      </c>
      <c r="AA165" s="62">
        <v>94.153999999999996</v>
      </c>
      <c r="AB165" s="62">
        <v>149.06200000000001</v>
      </c>
      <c r="AC165" s="62">
        <v>174.05199999999999</v>
      </c>
      <c r="AD165" s="62">
        <v>447.73599999999999</v>
      </c>
      <c r="AE165" s="62">
        <v>206.18100000000001</v>
      </c>
      <c r="AF165" s="62">
        <v>184.37</v>
      </c>
      <c r="AG165" s="62">
        <v>337.05200000000002</v>
      </c>
      <c r="AH165" s="62">
        <v>108.471</v>
      </c>
      <c r="AI165" s="62">
        <v>299.73599999999999</v>
      </c>
      <c r="AJ165" s="62">
        <v>296.30599999999998</v>
      </c>
      <c r="AK165" s="62">
        <v>137.04499999999999</v>
      </c>
      <c r="AL165" s="62">
        <v>99.453000000000003</v>
      </c>
      <c r="AM165" s="62">
        <v>195.80199999999999</v>
      </c>
      <c r="AN165" s="62">
        <v>262.62700000000001</v>
      </c>
      <c r="AO165" s="62">
        <v>101.02</v>
      </c>
      <c r="AP165" s="62">
        <v>219.49700000000001</v>
      </c>
      <c r="AQ165" s="62">
        <v>285.48099999999999</v>
      </c>
      <c r="AR165" s="62"/>
      <c r="AS165" s="62">
        <v>5943.5880000000006</v>
      </c>
    </row>
    <row r="166" spans="2:45" outlineLevel="1">
      <c r="B166" s="999" t="s">
        <v>695</v>
      </c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>
        <v>850.65099999999995</v>
      </c>
      <c r="U166" s="62">
        <v>1191.3810000000001</v>
      </c>
      <c r="V166" s="62">
        <v>758.94899999999996</v>
      </c>
      <c r="W166" s="62">
        <v>1205.4949999999999</v>
      </c>
      <c r="X166" s="62">
        <v>2222.5189999999998</v>
      </c>
      <c r="Y166" s="62">
        <v>1263.694</v>
      </c>
      <c r="Z166" s="62">
        <v>3399.241</v>
      </c>
      <c r="AA166" s="62">
        <v>-303.99900000000002</v>
      </c>
      <c r="AB166" s="62">
        <v>520.91300000000001</v>
      </c>
      <c r="AC166" s="62">
        <v>1046.3530000000001</v>
      </c>
      <c r="AD166" s="62">
        <v>1268.9739999999999</v>
      </c>
      <c r="AE166" s="62">
        <v>1604.423</v>
      </c>
      <c r="AF166" s="62">
        <v>1250.075</v>
      </c>
      <c r="AG166" s="62">
        <v>1512.5440000000001</v>
      </c>
      <c r="AH166" s="62">
        <v>1125.252</v>
      </c>
      <c r="AI166" s="62">
        <v>2553.444</v>
      </c>
      <c r="AJ166" s="62">
        <v>940.50900000000001</v>
      </c>
      <c r="AK166" s="62">
        <v>1605.855</v>
      </c>
      <c r="AL166" s="62">
        <v>3274.7040000000002</v>
      </c>
      <c r="AM166" s="62">
        <v>1163.5229999999999</v>
      </c>
      <c r="AN166" s="62">
        <v>856.221</v>
      </c>
      <c r="AO166" s="62">
        <v>2467.297</v>
      </c>
      <c r="AP166" s="62">
        <v>895.36800000000005</v>
      </c>
      <c r="AQ166" s="62">
        <v>795.03399999999999</v>
      </c>
      <c r="AR166" s="62">
        <v>798.47900000000004</v>
      </c>
      <c r="AS166" s="62">
        <v>34266.899000000005</v>
      </c>
    </row>
    <row r="167" spans="2:45" outlineLevel="1">
      <c r="B167" s="999" t="s">
        <v>701</v>
      </c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>
        <v>209.917</v>
      </c>
      <c r="V167" s="62">
        <v>146.44200000000001</v>
      </c>
      <c r="W167" s="62">
        <v>174.31399999999999</v>
      </c>
      <c r="X167" s="62">
        <v>281.54000000000002</v>
      </c>
      <c r="Y167" s="62">
        <v>255.197</v>
      </c>
      <c r="Z167" s="62">
        <v>1185.162</v>
      </c>
      <c r="AA167" s="62">
        <v>516.64300000000003</v>
      </c>
      <c r="AB167" s="62">
        <v>285.19400000000002</v>
      </c>
      <c r="AC167" s="62">
        <v>658.57899999999995</v>
      </c>
      <c r="AD167" s="62">
        <v>1002.033</v>
      </c>
      <c r="AE167" s="62">
        <v>548.25699999999995</v>
      </c>
      <c r="AF167" s="62">
        <v>737.49400000000003</v>
      </c>
      <c r="AG167" s="62">
        <v>429.435</v>
      </c>
      <c r="AH167" s="62">
        <v>419.51499999999999</v>
      </c>
      <c r="AI167" s="62">
        <v>687.94799999999998</v>
      </c>
      <c r="AJ167" s="62">
        <v>342.041</v>
      </c>
      <c r="AK167" s="62">
        <v>725.27800000000002</v>
      </c>
      <c r="AL167" s="62">
        <v>863.06799999999998</v>
      </c>
      <c r="AM167" s="62">
        <v>25.24</v>
      </c>
      <c r="AN167" s="62">
        <v>196.404</v>
      </c>
      <c r="AO167" s="62">
        <v>387.30799999999999</v>
      </c>
      <c r="AP167" s="62">
        <v>629.745</v>
      </c>
      <c r="AQ167" s="62">
        <v>529.20000000000005</v>
      </c>
      <c r="AR167" s="62">
        <v>242.988</v>
      </c>
      <c r="AS167" s="62">
        <v>11478.942000000003</v>
      </c>
    </row>
    <row r="168" spans="2:45" outlineLevel="1">
      <c r="B168" s="999" t="s">
        <v>704</v>
      </c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>
        <v>152.721</v>
      </c>
      <c r="V168" s="62">
        <v>145.10900000000001</v>
      </c>
      <c r="W168" s="62">
        <v>184.89099999999999</v>
      </c>
      <c r="X168" s="62">
        <v>281.31099999999998</v>
      </c>
      <c r="Y168" s="62">
        <v>331.42200000000003</v>
      </c>
      <c r="Z168" s="62">
        <v>569.96400000000006</v>
      </c>
      <c r="AA168" s="62">
        <v>162.482</v>
      </c>
      <c r="AB168" s="62">
        <v>148.13999999999999</v>
      </c>
      <c r="AC168" s="62">
        <v>131.577</v>
      </c>
      <c r="AD168" s="62">
        <v>188.27500000000001</v>
      </c>
      <c r="AE168" s="62">
        <v>197.74100000000001</v>
      </c>
      <c r="AF168" s="62">
        <v>330.97199999999998</v>
      </c>
      <c r="AG168" s="62">
        <v>418.49299999999999</v>
      </c>
      <c r="AH168" s="62">
        <v>256.55399999999997</v>
      </c>
      <c r="AI168" s="62">
        <v>688.904</v>
      </c>
      <c r="AJ168" s="62">
        <v>724.63499999999999</v>
      </c>
      <c r="AK168" s="62">
        <v>1334.963</v>
      </c>
      <c r="AL168" s="62">
        <v>789.53899999999999</v>
      </c>
      <c r="AM168" s="62">
        <v>163.726</v>
      </c>
      <c r="AN168" s="62">
        <v>381.983</v>
      </c>
      <c r="AO168" s="62">
        <v>897.54499999999996</v>
      </c>
      <c r="AP168" s="62">
        <v>725.25300000000004</v>
      </c>
      <c r="AQ168" s="62">
        <v>916.96400000000006</v>
      </c>
      <c r="AR168" s="62">
        <v>1311.703</v>
      </c>
      <c r="AS168" s="62">
        <v>11434.867</v>
      </c>
    </row>
    <row r="169" spans="2:45" outlineLevel="1">
      <c r="B169" s="999" t="s">
        <v>805</v>
      </c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>
        <v>31.042000000000002</v>
      </c>
      <c r="Y169" s="62">
        <v>149.678</v>
      </c>
      <c r="Z169" s="62">
        <v>534.15499999999997</v>
      </c>
      <c r="AA169" s="62">
        <v>321.73500000000001</v>
      </c>
      <c r="AB169" s="62">
        <v>252.303</v>
      </c>
      <c r="AC169" s="62">
        <v>742.73800000000006</v>
      </c>
      <c r="AD169" s="62">
        <v>1112.8979999999999</v>
      </c>
      <c r="AE169" s="62">
        <v>622.88800000000003</v>
      </c>
      <c r="AF169" s="62">
        <v>752.56700000000001</v>
      </c>
      <c r="AG169" s="62">
        <v>873.44299999999998</v>
      </c>
      <c r="AH169" s="62">
        <v>994.47</v>
      </c>
      <c r="AI169" s="62">
        <v>956.69500000000005</v>
      </c>
      <c r="AJ169" s="62">
        <v>849.11</v>
      </c>
      <c r="AK169" s="62">
        <v>1354.847</v>
      </c>
      <c r="AL169" s="62">
        <v>1548.1110000000001</v>
      </c>
      <c r="AM169" s="62">
        <v>524.72199999999998</v>
      </c>
      <c r="AN169" s="62">
        <v>426.78399999999999</v>
      </c>
      <c r="AO169" s="62">
        <v>1293.4760000000001</v>
      </c>
      <c r="AP169" s="62">
        <v>1233.8309999999999</v>
      </c>
      <c r="AQ169" s="62">
        <v>1361.23</v>
      </c>
      <c r="AR169" s="62">
        <v>1297.329</v>
      </c>
      <c r="AS169" s="62">
        <v>17234.052</v>
      </c>
    </row>
    <row r="170" spans="2:45" outlineLevel="1">
      <c r="B170" s="999" t="s">
        <v>807</v>
      </c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>
        <v>122.822</v>
      </c>
      <c r="Y170" s="62">
        <v>137.86600000000001</v>
      </c>
      <c r="Z170" s="62">
        <v>969.13300000000004</v>
      </c>
      <c r="AA170" s="62">
        <v>133.36099999999999</v>
      </c>
      <c r="AB170" s="62">
        <v>125.509</v>
      </c>
      <c r="AC170" s="62">
        <v>1482.248</v>
      </c>
      <c r="AD170" s="62">
        <v>272.12</v>
      </c>
      <c r="AE170" s="62">
        <v>249.44300000000001</v>
      </c>
      <c r="AF170" s="62">
        <v>211.95599999999999</v>
      </c>
      <c r="AG170" s="62">
        <v>2149.9180000000001</v>
      </c>
      <c r="AH170" s="62">
        <v>209.23699999999999</v>
      </c>
      <c r="AI170" s="62">
        <v>1148.1990000000001</v>
      </c>
      <c r="AJ170" s="62">
        <v>1257.2059999999999</v>
      </c>
      <c r="AK170" s="62">
        <v>696.59799999999996</v>
      </c>
      <c r="AL170" s="62">
        <v>1336.45</v>
      </c>
      <c r="AM170" s="62">
        <v>183.774</v>
      </c>
      <c r="AN170" s="62">
        <v>81.863</v>
      </c>
      <c r="AO170" s="62">
        <v>286.67500000000001</v>
      </c>
      <c r="AP170" s="62">
        <v>129.49199999999999</v>
      </c>
      <c r="AQ170" s="62">
        <v>104.325</v>
      </c>
      <c r="AR170" s="62"/>
      <c r="AS170" s="62">
        <v>11288.195</v>
      </c>
    </row>
    <row r="171" spans="2:45" outlineLevel="1">
      <c r="B171" s="999" t="s">
        <v>802</v>
      </c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>
        <v>0</v>
      </c>
      <c r="Z171" s="62">
        <v>1330.432</v>
      </c>
      <c r="AA171" s="62">
        <v>664.03300000000002</v>
      </c>
      <c r="AB171" s="62">
        <v>58.277999999999999</v>
      </c>
      <c r="AC171" s="62">
        <v>495.12400000000002</v>
      </c>
      <c r="AD171" s="62">
        <v>543.12800000000004</v>
      </c>
      <c r="AE171" s="62">
        <v>175.58099999999999</v>
      </c>
      <c r="AF171" s="62">
        <v>627.274</v>
      </c>
      <c r="AG171" s="62">
        <v>1090.086</v>
      </c>
      <c r="AH171" s="62">
        <v>141.61099999999999</v>
      </c>
      <c r="AI171" s="62">
        <v>1052.2470000000001</v>
      </c>
      <c r="AJ171" s="62">
        <v>1003.913</v>
      </c>
      <c r="AK171" s="62">
        <v>840.66399999999999</v>
      </c>
      <c r="AL171" s="62">
        <v>2797.998</v>
      </c>
      <c r="AM171" s="62">
        <v>-37.966999999999999</v>
      </c>
      <c r="AN171" s="62">
        <v>139.94</v>
      </c>
      <c r="AO171" s="62">
        <v>658.16300000000001</v>
      </c>
      <c r="AP171" s="62">
        <v>4394.04</v>
      </c>
      <c r="AQ171" s="62">
        <v>1229.896</v>
      </c>
      <c r="AR171" s="62">
        <v>1332.008</v>
      </c>
      <c r="AS171" s="62">
        <v>18536.449000000004</v>
      </c>
    </row>
    <row r="172" spans="2:45" outlineLevel="1">
      <c r="B172" s="999" t="s">
        <v>850</v>
      </c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>
        <v>15.074</v>
      </c>
      <c r="Z172" s="62">
        <v>203.17400000000001</v>
      </c>
      <c r="AA172" s="62">
        <v>201.208</v>
      </c>
      <c r="AB172" s="62">
        <v>247.17599999999999</v>
      </c>
      <c r="AC172" s="62">
        <v>411.483</v>
      </c>
      <c r="AD172" s="62">
        <v>875.92</v>
      </c>
      <c r="AE172" s="62">
        <v>829.69899999999996</v>
      </c>
      <c r="AF172" s="62">
        <v>1217.9480000000001</v>
      </c>
      <c r="AG172" s="62">
        <v>837.16300000000001</v>
      </c>
      <c r="AH172" s="62">
        <v>560.95100000000002</v>
      </c>
      <c r="AI172" s="62">
        <v>940.06500000000005</v>
      </c>
      <c r="AJ172" s="62">
        <v>913.22900000000004</v>
      </c>
      <c r="AK172" s="62">
        <v>981.79300000000001</v>
      </c>
      <c r="AL172" s="62">
        <v>1020.942</v>
      </c>
      <c r="AM172" s="62">
        <v>416.66399999999999</v>
      </c>
      <c r="AN172" s="62">
        <v>637.85400000000004</v>
      </c>
      <c r="AO172" s="62">
        <v>1111.904</v>
      </c>
      <c r="AP172" s="62">
        <v>963.96</v>
      </c>
      <c r="AQ172" s="62">
        <v>792.91300000000001</v>
      </c>
      <c r="AR172" s="62">
        <v>686.08100000000002</v>
      </c>
      <c r="AS172" s="62">
        <v>13865.201000000003</v>
      </c>
    </row>
    <row r="173" spans="2:45" outlineLevel="1">
      <c r="B173" s="999" t="s">
        <v>912</v>
      </c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>
        <v>0</v>
      </c>
      <c r="Y173" s="62">
        <v>107.911</v>
      </c>
      <c r="Z173" s="62">
        <v>268.98099999999999</v>
      </c>
      <c r="AA173" s="62">
        <v>213.102</v>
      </c>
      <c r="AB173" s="62">
        <v>207.32599999999999</v>
      </c>
      <c r="AC173" s="62">
        <v>373.94499999999999</v>
      </c>
      <c r="AD173" s="62">
        <v>283.26900000000001</v>
      </c>
      <c r="AE173" s="62">
        <v>321.49900000000002</v>
      </c>
      <c r="AF173" s="62">
        <v>354.14600000000002</v>
      </c>
      <c r="AG173" s="62">
        <v>574.678</v>
      </c>
      <c r="AH173" s="62">
        <v>481.74900000000002</v>
      </c>
      <c r="AI173" s="62">
        <v>354.21100000000001</v>
      </c>
      <c r="AJ173" s="62">
        <v>288.86</v>
      </c>
      <c r="AK173" s="62">
        <v>781.12599999999998</v>
      </c>
      <c r="AL173" s="62">
        <v>2247.2710000000002</v>
      </c>
      <c r="AM173" s="62">
        <v>239.898</v>
      </c>
      <c r="AN173" s="62">
        <v>215.52699999999999</v>
      </c>
      <c r="AO173" s="62">
        <v>940.17600000000004</v>
      </c>
      <c r="AP173" s="62">
        <v>1338.482</v>
      </c>
      <c r="AQ173" s="62">
        <v>637.87800000000004</v>
      </c>
      <c r="AR173" s="62">
        <v>1535.374</v>
      </c>
      <c r="AS173" s="62">
        <v>11765.409000000001</v>
      </c>
    </row>
    <row r="174" spans="2:45" outlineLevel="1">
      <c r="B174" s="999" t="s">
        <v>1060</v>
      </c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>
        <v>202.553</v>
      </c>
      <c r="AB174" s="62">
        <v>137.51499999999999</v>
      </c>
      <c r="AC174" s="62">
        <v>259.07799999999997</v>
      </c>
      <c r="AD174" s="62">
        <v>146.744</v>
      </c>
      <c r="AE174" s="62">
        <v>234.07</v>
      </c>
      <c r="AF174" s="62">
        <v>390.78300000000002</v>
      </c>
      <c r="AG174" s="62">
        <v>220.16399999999999</v>
      </c>
      <c r="AH174" s="62">
        <v>155.11199999999999</v>
      </c>
      <c r="AI174" s="62">
        <v>156.62700000000001</v>
      </c>
      <c r="AJ174" s="62">
        <v>123.279</v>
      </c>
      <c r="AK174" s="62">
        <v>389.863</v>
      </c>
      <c r="AL174" s="62">
        <v>397.048</v>
      </c>
      <c r="AM174" s="62">
        <v>64.233999999999995</v>
      </c>
      <c r="AN174" s="62">
        <v>52.198999999999998</v>
      </c>
      <c r="AO174" s="62">
        <v>228.762</v>
      </c>
      <c r="AP174" s="62">
        <v>237.471</v>
      </c>
      <c r="AQ174" s="62"/>
      <c r="AR174" s="62"/>
      <c r="AS174" s="62">
        <v>3395.5020000000004</v>
      </c>
    </row>
    <row r="175" spans="2:45" outlineLevel="1">
      <c r="B175" s="999" t="s">
        <v>1061</v>
      </c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>
        <v>63.914999999999999</v>
      </c>
      <c r="AB175" s="62">
        <v>120.90300000000001</v>
      </c>
      <c r="AC175" s="62">
        <v>342.59399999999999</v>
      </c>
      <c r="AD175" s="62">
        <v>577.98800000000006</v>
      </c>
      <c r="AE175" s="62">
        <v>267.70499999999998</v>
      </c>
      <c r="AF175" s="62">
        <v>856.73199999999997</v>
      </c>
      <c r="AG175" s="62">
        <v>677.529</v>
      </c>
      <c r="AH175" s="62">
        <v>410.30200000000002</v>
      </c>
      <c r="AI175" s="62">
        <v>1173.6289999999999</v>
      </c>
      <c r="AJ175" s="62">
        <v>396.83300000000003</v>
      </c>
      <c r="AK175" s="62">
        <v>774.68299999999999</v>
      </c>
      <c r="AL175" s="62">
        <v>1361.9459999999999</v>
      </c>
      <c r="AM175" s="62">
        <v>140.28700000000001</v>
      </c>
      <c r="AN175" s="62">
        <v>242.70500000000001</v>
      </c>
      <c r="AO175" s="62">
        <v>501.92099999999999</v>
      </c>
      <c r="AP175" s="62">
        <v>871.447</v>
      </c>
      <c r="AQ175" s="62">
        <v>412.56299999999999</v>
      </c>
      <c r="AR175" s="62">
        <v>321.334</v>
      </c>
      <c r="AS175" s="62">
        <v>9515.0160000000014</v>
      </c>
    </row>
    <row r="176" spans="2:45" outlineLevel="1">
      <c r="B176" s="999" t="s">
        <v>1180</v>
      </c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>
        <v>274.69900000000001</v>
      </c>
      <c r="AC176" s="62">
        <v>842.47699999999998</v>
      </c>
      <c r="AD176" s="62">
        <v>1046.2750000000001</v>
      </c>
      <c r="AE176" s="62">
        <v>638.31799999999998</v>
      </c>
      <c r="AF176" s="62">
        <v>574.04200000000003</v>
      </c>
      <c r="AG176" s="62">
        <v>1071.037</v>
      </c>
      <c r="AH176" s="62">
        <v>481.38</v>
      </c>
      <c r="AI176" s="62">
        <v>953.48</v>
      </c>
      <c r="AJ176" s="62">
        <v>636.06600000000003</v>
      </c>
      <c r="AK176" s="62">
        <v>1201.6020000000001</v>
      </c>
      <c r="AL176" s="62">
        <v>946.42</v>
      </c>
      <c r="AM176" s="62">
        <v>95.385999999999996</v>
      </c>
      <c r="AN176" s="62">
        <v>134.042</v>
      </c>
      <c r="AO176" s="62">
        <v>540.91600000000005</v>
      </c>
      <c r="AP176" s="62">
        <v>674.25</v>
      </c>
      <c r="AQ176" s="62">
        <v>298.827</v>
      </c>
      <c r="AR176" s="62">
        <v>739.70100000000002</v>
      </c>
      <c r="AS176" s="62">
        <v>11148.917999999998</v>
      </c>
    </row>
    <row r="177" spans="2:45" outlineLevel="1">
      <c r="B177" s="999" t="s">
        <v>1059</v>
      </c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>
        <v>0</v>
      </c>
      <c r="AD177" s="62">
        <v>38.146999999999998</v>
      </c>
      <c r="AE177" s="62">
        <v>92.700999999999993</v>
      </c>
      <c r="AF177" s="62">
        <v>271.54500000000002</v>
      </c>
      <c r="AG177" s="62">
        <v>239.29300000000001</v>
      </c>
      <c r="AH177" s="62">
        <v>117.72</v>
      </c>
      <c r="AI177" s="62">
        <v>542.32100000000003</v>
      </c>
      <c r="AJ177" s="62">
        <v>322.36900000000003</v>
      </c>
      <c r="AK177" s="62">
        <v>640.89700000000005</v>
      </c>
      <c r="AL177" s="62">
        <v>298.19600000000003</v>
      </c>
      <c r="AM177" s="62">
        <v>90.468000000000004</v>
      </c>
      <c r="AN177" s="62">
        <v>112.203</v>
      </c>
      <c r="AO177" s="62">
        <v>222.589</v>
      </c>
      <c r="AP177" s="62">
        <v>114.49299999999999</v>
      </c>
      <c r="AQ177" s="62">
        <v>120.18899999999999</v>
      </c>
      <c r="AR177" s="62">
        <v>48.64</v>
      </c>
      <c r="AS177" s="62">
        <v>3271.7709999999993</v>
      </c>
    </row>
    <row r="178" spans="2:45" outlineLevel="1">
      <c r="B178" s="999" t="s">
        <v>1181</v>
      </c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>
        <v>226.35400000000001</v>
      </c>
      <c r="AC178" s="62">
        <v>151.04</v>
      </c>
      <c r="AD178" s="62">
        <v>291.86599999999999</v>
      </c>
      <c r="AE178" s="62">
        <v>324.69600000000003</v>
      </c>
      <c r="AF178" s="62">
        <v>399.11799999999999</v>
      </c>
      <c r="AG178" s="62">
        <v>498.90600000000001</v>
      </c>
      <c r="AH178" s="62">
        <v>502.49799999999999</v>
      </c>
      <c r="AI178" s="62">
        <v>650.46199999999999</v>
      </c>
      <c r="AJ178" s="62">
        <v>513.197</v>
      </c>
      <c r="AK178" s="62">
        <v>1164.866</v>
      </c>
      <c r="AL178" s="62">
        <v>1020.511</v>
      </c>
      <c r="AM178" s="62">
        <v>416.923</v>
      </c>
      <c r="AN178" s="62">
        <v>319.38799999999998</v>
      </c>
      <c r="AO178" s="62">
        <v>859.22900000000004</v>
      </c>
      <c r="AP178" s="62">
        <v>579.33000000000004</v>
      </c>
      <c r="AQ178" s="62">
        <v>562.49699999999996</v>
      </c>
      <c r="AR178" s="62">
        <v>1069.184</v>
      </c>
      <c r="AS178" s="62">
        <v>9550.0650000000005</v>
      </c>
    </row>
    <row r="179" spans="2:45" outlineLevel="1">
      <c r="B179" s="999" t="s">
        <v>1242</v>
      </c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>
        <v>52.162999999999997</v>
      </c>
      <c r="AC179" s="62">
        <v>38.906999999999996</v>
      </c>
      <c r="AD179" s="62">
        <v>83.224000000000004</v>
      </c>
      <c r="AE179" s="62">
        <v>170.381</v>
      </c>
      <c r="AF179" s="62">
        <v>108.51</v>
      </c>
      <c r="AG179" s="62">
        <v>190.75899999999999</v>
      </c>
      <c r="AH179" s="62">
        <v>222.364</v>
      </c>
      <c r="AI179" s="62">
        <v>676.22699999999998</v>
      </c>
      <c r="AJ179" s="62">
        <v>575.45600000000002</v>
      </c>
      <c r="AK179" s="62">
        <v>850.79399999999998</v>
      </c>
      <c r="AL179" s="62">
        <v>500.74099999999999</v>
      </c>
      <c r="AM179" s="62">
        <v>232.22300000000001</v>
      </c>
      <c r="AN179" s="62">
        <v>192.24299999999999</v>
      </c>
      <c r="AO179" s="62">
        <v>544.39499999999998</v>
      </c>
      <c r="AP179" s="62">
        <v>227.72499999999999</v>
      </c>
      <c r="AQ179" s="62">
        <v>612.62099999999998</v>
      </c>
      <c r="AR179" s="62">
        <v>769.69600000000003</v>
      </c>
      <c r="AS179" s="62">
        <v>6048.4290000000001</v>
      </c>
    </row>
    <row r="180" spans="2:45" outlineLevel="1">
      <c r="B180" s="999" t="s">
        <v>1314</v>
      </c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>
        <v>193.916</v>
      </c>
      <c r="AE180" s="62">
        <v>444.49700000000001</v>
      </c>
      <c r="AF180" s="62">
        <v>460.22800000000001</v>
      </c>
      <c r="AG180" s="62">
        <v>581.72799999999995</v>
      </c>
      <c r="AH180" s="62">
        <v>271.14499999999998</v>
      </c>
      <c r="AI180" s="62">
        <v>692.84299999999996</v>
      </c>
      <c r="AJ180" s="62">
        <v>480.41899999999998</v>
      </c>
      <c r="AK180" s="62">
        <v>1096.6959999999999</v>
      </c>
      <c r="AL180" s="62">
        <v>745.07600000000002</v>
      </c>
      <c r="AM180" s="62">
        <v>226.20500000000001</v>
      </c>
      <c r="AN180" s="62">
        <v>73.406000000000006</v>
      </c>
      <c r="AO180" s="62">
        <v>642.64099999999996</v>
      </c>
      <c r="AP180" s="62">
        <v>364.79500000000002</v>
      </c>
      <c r="AQ180" s="62">
        <v>440.93599999999998</v>
      </c>
      <c r="AR180" s="62">
        <v>1205.9970000000001</v>
      </c>
      <c r="AS180" s="62">
        <v>7920.5279999999993</v>
      </c>
    </row>
    <row r="181" spans="2:45" outlineLevel="1">
      <c r="B181" s="999" t="s">
        <v>1460</v>
      </c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>
        <v>30.103999999999999</v>
      </c>
      <c r="AG181" s="62">
        <v>176.53100000000001</v>
      </c>
      <c r="AH181" s="62">
        <v>146.101</v>
      </c>
      <c r="AI181" s="62">
        <v>180.441</v>
      </c>
      <c r="AJ181" s="62">
        <v>272.17399999999998</v>
      </c>
      <c r="AK181" s="62">
        <v>210.16800000000001</v>
      </c>
      <c r="AL181" s="62">
        <v>482.685</v>
      </c>
      <c r="AM181" s="62">
        <v>90.447000000000003</v>
      </c>
      <c r="AN181" s="62"/>
      <c r="AO181" s="62"/>
      <c r="AP181" s="62"/>
      <c r="AQ181" s="62"/>
      <c r="AR181" s="62"/>
      <c r="AS181" s="62">
        <v>1588.6509999999998</v>
      </c>
    </row>
    <row r="182" spans="2:45" outlineLevel="1">
      <c r="B182" s="999" t="s">
        <v>1564</v>
      </c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>
        <v>15.132999999999999</v>
      </c>
      <c r="AG182" s="62">
        <v>163.53</v>
      </c>
      <c r="AH182" s="62">
        <v>35.319000000000003</v>
      </c>
      <c r="AI182" s="62">
        <v>223.36</v>
      </c>
      <c r="AJ182" s="62">
        <v>102.02</v>
      </c>
      <c r="AK182" s="62">
        <v>293.99200000000002</v>
      </c>
      <c r="AL182" s="62">
        <v>571.47199999999998</v>
      </c>
      <c r="AM182" s="62">
        <v>84.533000000000001</v>
      </c>
      <c r="AN182" s="62">
        <v>87.13</v>
      </c>
      <c r="AO182" s="62">
        <v>388.56700000000001</v>
      </c>
      <c r="AP182" s="62"/>
      <c r="AQ182" s="62"/>
      <c r="AR182" s="62"/>
      <c r="AS182" s="62">
        <v>1965.056</v>
      </c>
    </row>
    <row r="183" spans="2:45" outlineLevel="1">
      <c r="B183" s="999" t="s">
        <v>1465</v>
      </c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>
        <v>73.867999999999995</v>
      </c>
      <c r="AG183" s="62">
        <v>203.78200000000001</v>
      </c>
      <c r="AH183" s="62">
        <v>159.32</v>
      </c>
      <c r="AI183" s="62">
        <v>508.94499999999999</v>
      </c>
      <c r="AJ183" s="62">
        <v>365.51600000000002</v>
      </c>
      <c r="AK183" s="62">
        <v>733.13099999999997</v>
      </c>
      <c r="AL183" s="62">
        <v>762.67700000000002</v>
      </c>
      <c r="AM183" s="62">
        <v>408.89299999999997</v>
      </c>
      <c r="AN183" s="62">
        <v>263.45400000000001</v>
      </c>
      <c r="AO183" s="62">
        <v>790.07899999999995</v>
      </c>
      <c r="AP183" s="62">
        <v>372.322</v>
      </c>
      <c r="AQ183" s="62">
        <v>434.14499999999998</v>
      </c>
      <c r="AR183" s="62">
        <v>762.16899999999998</v>
      </c>
      <c r="AS183" s="62">
        <v>5838.3009999999995</v>
      </c>
    </row>
    <row r="184" spans="2:45" outlineLevel="1">
      <c r="B184" s="999" t="s">
        <v>1458</v>
      </c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>
        <v>17.309000000000001</v>
      </c>
      <c r="AE184" s="62">
        <v>248.512</v>
      </c>
      <c r="AF184" s="62">
        <v>138.053</v>
      </c>
      <c r="AG184" s="62">
        <v>157.952</v>
      </c>
      <c r="AH184" s="62">
        <v>198.54900000000001</v>
      </c>
      <c r="AI184" s="62">
        <v>285.39299999999997</v>
      </c>
      <c r="AJ184" s="62">
        <v>279.53100000000001</v>
      </c>
      <c r="AK184" s="62">
        <v>484.96199999999999</v>
      </c>
      <c r="AL184" s="62">
        <v>1003.664</v>
      </c>
      <c r="AM184" s="62">
        <v>191.27099999999999</v>
      </c>
      <c r="AN184" s="62">
        <v>272.50299999999999</v>
      </c>
      <c r="AO184" s="62">
        <v>369.601</v>
      </c>
      <c r="AP184" s="62">
        <v>668.97199999999998</v>
      </c>
      <c r="AQ184" s="62">
        <v>166.25299999999999</v>
      </c>
      <c r="AR184" s="62">
        <v>574.96699999999998</v>
      </c>
      <c r="AS184" s="62">
        <v>5057.4920000000002</v>
      </c>
    </row>
    <row r="185" spans="2:45" outlineLevel="1">
      <c r="B185" s="999" t="s">
        <v>1660</v>
      </c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>
        <v>48.789000000000001</v>
      </c>
      <c r="U185" s="62">
        <v>331.52300000000002</v>
      </c>
      <c r="V185" s="62">
        <v>137.52000000000001</v>
      </c>
      <c r="W185" s="62">
        <v>481.26400000000001</v>
      </c>
      <c r="X185" s="62">
        <v>403.29199999999997</v>
      </c>
      <c r="Y185" s="62">
        <v>580.64700000000005</v>
      </c>
      <c r="Z185" s="62">
        <v>1175.019</v>
      </c>
      <c r="AA185" s="62">
        <v>543.572</v>
      </c>
      <c r="AB185" s="62">
        <v>460.45299999999997</v>
      </c>
      <c r="AC185" s="62">
        <v>639.94000000000005</v>
      </c>
      <c r="AD185" s="62">
        <v>1128.5160000000001</v>
      </c>
      <c r="AE185" s="62">
        <v>525.94200000000001</v>
      </c>
      <c r="AF185" s="62">
        <v>1529.4090000000001</v>
      </c>
      <c r="AG185" s="62">
        <v>888.14300000000003</v>
      </c>
      <c r="AH185" s="62">
        <v>852.71900000000005</v>
      </c>
      <c r="AI185" s="62">
        <v>1642.5039999999999</v>
      </c>
      <c r="AJ185" s="62">
        <v>1472.8710000000001</v>
      </c>
      <c r="AK185" s="62">
        <v>1383.346</v>
      </c>
      <c r="AL185" s="62">
        <v>2234.114</v>
      </c>
      <c r="AM185" s="62">
        <v>244.071</v>
      </c>
      <c r="AN185" s="62">
        <v>122.489</v>
      </c>
      <c r="AO185" s="62">
        <v>1150.675</v>
      </c>
      <c r="AP185" s="62">
        <v>424.46199999999999</v>
      </c>
      <c r="AQ185" s="62">
        <v>393.77499999999998</v>
      </c>
      <c r="AR185" s="62">
        <v>499.14600000000002</v>
      </c>
      <c r="AS185" s="62">
        <v>19294.201000000001</v>
      </c>
    </row>
    <row r="186" spans="2:45" outlineLevel="1">
      <c r="B186" s="999" t="s">
        <v>1662</v>
      </c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>
        <v>189.76</v>
      </c>
      <c r="V186" s="62">
        <v>712.16600000000005</v>
      </c>
      <c r="W186" s="62">
        <v>698.07100000000003</v>
      </c>
      <c r="X186" s="62">
        <v>608.95299999999997</v>
      </c>
      <c r="Y186" s="62">
        <v>966.70699999999999</v>
      </c>
      <c r="Z186" s="62">
        <v>1160.473</v>
      </c>
      <c r="AA186" s="62">
        <v>191.62700000000001</v>
      </c>
      <c r="AB186" s="62">
        <v>236.82499999999999</v>
      </c>
      <c r="AC186" s="62">
        <v>312.45999999999998</v>
      </c>
      <c r="AD186" s="62">
        <v>878.20399999999995</v>
      </c>
      <c r="AE186" s="62">
        <v>492.50299999999999</v>
      </c>
      <c r="AF186" s="62">
        <v>541.21299999999997</v>
      </c>
      <c r="AG186" s="62">
        <v>400.75700000000001</v>
      </c>
      <c r="AH186" s="62">
        <v>294.59500000000003</v>
      </c>
      <c r="AI186" s="62">
        <v>1072.2660000000001</v>
      </c>
      <c r="AJ186" s="62">
        <v>787.21400000000006</v>
      </c>
      <c r="AK186" s="62">
        <v>670.822</v>
      </c>
      <c r="AL186" s="62">
        <v>1606.6880000000001</v>
      </c>
      <c r="AM186" s="62">
        <v>304.73099999999999</v>
      </c>
      <c r="AN186" s="62">
        <v>401.84899999999999</v>
      </c>
      <c r="AO186" s="62">
        <v>407.61399999999998</v>
      </c>
      <c r="AP186" s="62">
        <v>620.50300000000004</v>
      </c>
      <c r="AQ186" s="62">
        <v>577.84500000000003</v>
      </c>
      <c r="AR186" s="62"/>
      <c r="AS186" s="62">
        <v>14133.845999999998</v>
      </c>
    </row>
    <row r="187" spans="2:45" outlineLevel="1">
      <c r="B187" s="999" t="s">
        <v>1665</v>
      </c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>
        <v>36.072000000000003</v>
      </c>
      <c r="AE187" s="62">
        <v>93.625</v>
      </c>
      <c r="AF187" s="62">
        <v>377.49200000000002</v>
      </c>
      <c r="AG187" s="62">
        <v>399.80399999999997</v>
      </c>
      <c r="AH187" s="62">
        <v>397.13200000000001</v>
      </c>
      <c r="AI187" s="62">
        <v>312.91399999999999</v>
      </c>
      <c r="AJ187" s="62">
        <v>456.44600000000003</v>
      </c>
      <c r="AK187" s="62">
        <v>597.40899999999999</v>
      </c>
      <c r="AL187" s="62">
        <v>806.34</v>
      </c>
      <c r="AM187" s="62">
        <v>79.477999999999994</v>
      </c>
      <c r="AN187" s="62">
        <v>97.075000000000003</v>
      </c>
      <c r="AO187" s="62">
        <v>242.18299999999999</v>
      </c>
      <c r="AP187" s="62">
        <v>402.84800000000001</v>
      </c>
      <c r="AQ187" s="62">
        <v>756.11500000000001</v>
      </c>
      <c r="AR187" s="62"/>
      <c r="AS187" s="62">
        <v>5054.933</v>
      </c>
    </row>
    <row r="188" spans="2:45" outlineLevel="1">
      <c r="B188" s="999" t="s">
        <v>1668</v>
      </c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>
        <v>523.76800000000003</v>
      </c>
      <c r="AB188" s="62">
        <v>423.75</v>
      </c>
      <c r="AC188" s="62">
        <v>648.83799999999997</v>
      </c>
      <c r="AD188" s="62">
        <v>545.80100000000004</v>
      </c>
      <c r="AE188" s="62">
        <v>457.423</v>
      </c>
      <c r="AF188" s="62">
        <v>606.303</v>
      </c>
      <c r="AG188" s="62">
        <v>1256.518</v>
      </c>
      <c r="AH188" s="62">
        <v>423.04899999999998</v>
      </c>
      <c r="AI188" s="62">
        <v>938.32299999999998</v>
      </c>
      <c r="AJ188" s="62">
        <v>472.21</v>
      </c>
      <c r="AK188" s="62">
        <v>1049.5</v>
      </c>
      <c r="AL188" s="62">
        <v>779.27599999999995</v>
      </c>
      <c r="AM188" s="62">
        <v>204.14599999999999</v>
      </c>
      <c r="AN188" s="62">
        <v>319.00799999999998</v>
      </c>
      <c r="AO188" s="62">
        <v>480.72500000000002</v>
      </c>
      <c r="AP188" s="62">
        <v>267.59899999999999</v>
      </c>
      <c r="AQ188" s="62">
        <v>472.95600000000002</v>
      </c>
      <c r="AR188" s="62">
        <v>958.04899999999998</v>
      </c>
      <c r="AS188" s="62">
        <v>10827.242000000002</v>
      </c>
    </row>
    <row r="189" spans="2:45" outlineLevel="1">
      <c r="B189" s="999" t="s">
        <v>926</v>
      </c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>
        <v>342.09399999999999</v>
      </c>
      <c r="AF189" s="62">
        <v>350.75099999999998</v>
      </c>
      <c r="AG189" s="62">
        <v>545.78700000000003</v>
      </c>
      <c r="AH189" s="62">
        <v>586.03599999999994</v>
      </c>
      <c r="AI189" s="62">
        <v>889.85900000000004</v>
      </c>
      <c r="AJ189" s="62">
        <v>789.04600000000005</v>
      </c>
      <c r="AK189" s="62">
        <v>1742.0219999999999</v>
      </c>
      <c r="AL189" s="62">
        <v>2193.288</v>
      </c>
      <c r="AM189" s="62">
        <v>773.27700000000004</v>
      </c>
      <c r="AN189" s="62">
        <v>721.33</v>
      </c>
      <c r="AO189" s="62">
        <v>1789.7380000000001</v>
      </c>
      <c r="AP189" s="62">
        <v>1074.213</v>
      </c>
      <c r="AQ189" s="62">
        <v>1410.7840000000001</v>
      </c>
      <c r="AR189" s="62">
        <v>1757.2809999999999</v>
      </c>
      <c r="AS189" s="62">
        <v>14965.505999999998</v>
      </c>
    </row>
    <row r="190" spans="2:45" outlineLevel="1">
      <c r="B190" s="999" t="s">
        <v>1463</v>
      </c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>
        <v>318.04199999999997</v>
      </c>
      <c r="AF190" s="62">
        <v>456.87400000000002</v>
      </c>
      <c r="AG190" s="62">
        <v>656.47699999999998</v>
      </c>
      <c r="AH190" s="62">
        <v>598.24599999999998</v>
      </c>
      <c r="AI190" s="62">
        <v>1419.557</v>
      </c>
      <c r="AJ190" s="62">
        <v>1430.3579999999999</v>
      </c>
      <c r="AK190" s="62">
        <v>2172.9940000000001</v>
      </c>
      <c r="AL190" s="62">
        <v>2064.9299999999998</v>
      </c>
      <c r="AM190" s="62">
        <v>456.79500000000002</v>
      </c>
      <c r="AN190" s="62">
        <v>643.08900000000006</v>
      </c>
      <c r="AO190" s="62">
        <v>1404.0119999999999</v>
      </c>
      <c r="AP190" s="62">
        <v>1031.68</v>
      </c>
      <c r="AQ190" s="62">
        <v>1438.029</v>
      </c>
      <c r="AR190" s="62">
        <v>2510.7710000000002</v>
      </c>
      <c r="AS190" s="62">
        <v>16601.854000000003</v>
      </c>
    </row>
    <row r="191" spans="2:45" outlineLevel="1">
      <c r="B191" s="999" t="s">
        <v>1467</v>
      </c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>
        <v>50.463000000000001</v>
      </c>
      <c r="AF191" s="62">
        <v>92.450999999999993</v>
      </c>
      <c r="AG191" s="62">
        <v>368.93099999999998</v>
      </c>
      <c r="AH191" s="62">
        <v>190.42</v>
      </c>
      <c r="AI191" s="62">
        <v>481.81599999999997</v>
      </c>
      <c r="AJ191" s="62">
        <v>285.77800000000002</v>
      </c>
      <c r="AK191" s="62">
        <v>751.15499999999997</v>
      </c>
      <c r="AL191" s="62">
        <v>671.87300000000005</v>
      </c>
      <c r="AM191" s="62">
        <v>116.65</v>
      </c>
      <c r="AN191" s="62">
        <v>535.97799999999995</v>
      </c>
      <c r="AO191" s="62">
        <v>561.17499999999995</v>
      </c>
      <c r="AP191" s="62">
        <v>695.29600000000005</v>
      </c>
      <c r="AQ191" s="62">
        <v>551.09</v>
      </c>
      <c r="AR191" s="62">
        <v>524.12199999999996</v>
      </c>
      <c r="AS191" s="62">
        <v>5877.1980000000012</v>
      </c>
    </row>
    <row r="192" spans="2:45" outlineLevel="1">
      <c r="B192" s="999" t="s">
        <v>1664</v>
      </c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>
        <v>0</v>
      </c>
      <c r="P192" s="62">
        <v>5.81</v>
      </c>
      <c r="Q192" s="62">
        <v>7.49</v>
      </c>
      <c r="R192" s="62">
        <v>79.400000000000006</v>
      </c>
      <c r="S192" s="62">
        <v>39.58</v>
      </c>
      <c r="T192" s="62">
        <v>82.710999999999999</v>
      </c>
      <c r="U192" s="62">
        <v>110.005</v>
      </c>
      <c r="V192" s="62">
        <v>146.30099999999999</v>
      </c>
      <c r="W192" s="62">
        <v>308.245</v>
      </c>
      <c r="X192" s="62">
        <v>514.524</v>
      </c>
      <c r="Y192" s="62">
        <v>435.45100000000002</v>
      </c>
      <c r="Z192" s="62">
        <v>726.64099999999996</v>
      </c>
      <c r="AA192" s="62">
        <v>248.22900000000001</v>
      </c>
      <c r="AB192" s="62">
        <v>93.158000000000001</v>
      </c>
      <c r="AC192" s="62">
        <v>189.29300000000001</v>
      </c>
      <c r="AD192" s="62">
        <v>201.048</v>
      </c>
      <c r="AE192" s="62">
        <v>297.33199999999999</v>
      </c>
      <c r="AF192" s="62">
        <v>382.25700000000001</v>
      </c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2"/>
      <c r="AS192" s="62">
        <v>3867.4749999999995</v>
      </c>
    </row>
    <row r="193" spans="2:45" outlineLevel="1">
      <c r="B193" s="999" t="s">
        <v>1671</v>
      </c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>
        <v>0</v>
      </c>
      <c r="S193" s="62">
        <v>64.41</v>
      </c>
      <c r="T193" s="62">
        <v>102.3</v>
      </c>
      <c r="U193" s="62">
        <v>111.459</v>
      </c>
      <c r="V193" s="62">
        <v>121.143</v>
      </c>
      <c r="W193" s="62">
        <v>343.6</v>
      </c>
      <c r="X193" s="62">
        <v>363.61</v>
      </c>
      <c r="Y193" s="62">
        <v>262.52600000000001</v>
      </c>
      <c r="Z193" s="62">
        <v>522.40700000000004</v>
      </c>
      <c r="AA193" s="62">
        <v>109.23699999999999</v>
      </c>
      <c r="AB193" s="62">
        <v>25.61</v>
      </c>
      <c r="AC193" s="62">
        <v>70.212000000000003</v>
      </c>
      <c r="AD193" s="62">
        <v>172.24700000000001</v>
      </c>
      <c r="AE193" s="62">
        <v>167.40600000000001</v>
      </c>
      <c r="AF193" s="62">
        <v>341.685</v>
      </c>
      <c r="AG193" s="62">
        <v>162.52600000000001</v>
      </c>
      <c r="AH193" s="62">
        <v>125.866</v>
      </c>
      <c r="AI193" s="62">
        <v>204.32</v>
      </c>
      <c r="AJ193" s="62">
        <v>167.702</v>
      </c>
      <c r="AK193" s="62">
        <v>204.821</v>
      </c>
      <c r="AL193" s="62">
        <v>266.83199999999999</v>
      </c>
      <c r="AM193" s="62">
        <v>-0.50800000000000001</v>
      </c>
      <c r="AN193" s="62">
        <v>33.340000000000003</v>
      </c>
      <c r="AO193" s="62">
        <v>23.414000000000001</v>
      </c>
      <c r="AP193" s="62">
        <v>0</v>
      </c>
      <c r="AQ193" s="62"/>
      <c r="AR193" s="62"/>
      <c r="AS193" s="62">
        <v>3966.165</v>
      </c>
    </row>
    <row r="194" spans="2:45" outlineLevel="1">
      <c r="B194" s="999" t="s">
        <v>1667</v>
      </c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>
        <v>105.282</v>
      </c>
      <c r="W194" s="62">
        <v>393.93799999999999</v>
      </c>
      <c r="X194" s="62">
        <v>498.33199999999999</v>
      </c>
      <c r="Y194" s="62">
        <v>985.86900000000003</v>
      </c>
      <c r="Z194" s="62">
        <v>1403.49</v>
      </c>
      <c r="AA194" s="62">
        <v>370.52100000000002</v>
      </c>
      <c r="AB194" s="62">
        <v>146.23099999999999</v>
      </c>
      <c r="AC194" s="62">
        <v>218.95099999999999</v>
      </c>
      <c r="AD194" s="62">
        <v>198.95500000000001</v>
      </c>
      <c r="AE194" s="62">
        <v>196.78399999999999</v>
      </c>
      <c r="AF194" s="62">
        <v>291.33499999999998</v>
      </c>
      <c r="AG194" s="62">
        <v>283.28100000000001</v>
      </c>
      <c r="AH194" s="62">
        <v>176.67400000000001</v>
      </c>
      <c r="AI194" s="62">
        <v>1025.0889999999999</v>
      </c>
      <c r="AJ194" s="62">
        <v>520.09100000000001</v>
      </c>
      <c r="AK194" s="62">
        <v>522.15899999999999</v>
      </c>
      <c r="AL194" s="62">
        <v>637.005</v>
      </c>
      <c r="AM194" s="62">
        <v>411.22899999999998</v>
      </c>
      <c r="AN194" s="62">
        <v>364.42399999999998</v>
      </c>
      <c r="AO194" s="62">
        <v>626.68299999999999</v>
      </c>
      <c r="AP194" s="62">
        <v>361.37200000000001</v>
      </c>
      <c r="AQ194" s="62">
        <v>589.529</v>
      </c>
      <c r="AR194" s="62">
        <v>563.45799999999997</v>
      </c>
      <c r="AS194" s="62">
        <v>10890.682000000001</v>
      </c>
    </row>
    <row r="195" spans="2:45" outlineLevel="1">
      <c r="B195" s="999" t="s">
        <v>1844</v>
      </c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>
        <v>140.49</v>
      </c>
      <c r="S195" s="62">
        <v>69.650000000000006</v>
      </c>
      <c r="T195" s="62">
        <v>114.834</v>
      </c>
      <c r="U195" s="62">
        <v>146.03200000000001</v>
      </c>
      <c r="V195" s="62">
        <v>195.64599999999999</v>
      </c>
      <c r="W195" s="62">
        <v>394.74799999999999</v>
      </c>
      <c r="X195" s="62">
        <v>257.91500000000002</v>
      </c>
      <c r="Y195" s="62">
        <v>196.19200000000001</v>
      </c>
      <c r="Z195" s="62">
        <v>600.70100000000002</v>
      </c>
      <c r="AA195" s="62">
        <v>303.55599999999998</v>
      </c>
      <c r="AB195" s="62">
        <v>128.178</v>
      </c>
      <c r="AC195" s="62">
        <v>443.779</v>
      </c>
      <c r="AD195" s="62">
        <v>355.61200000000002</v>
      </c>
      <c r="AE195" s="62">
        <v>211.64</v>
      </c>
      <c r="AF195" s="62">
        <v>86.183999999999997</v>
      </c>
      <c r="AG195" s="62">
        <v>211.084</v>
      </c>
      <c r="AH195" s="62">
        <v>243.768</v>
      </c>
      <c r="AI195" s="62">
        <v>271.26799999999997</v>
      </c>
      <c r="AJ195" s="62">
        <v>259.61</v>
      </c>
      <c r="AK195" s="62">
        <v>127.608</v>
      </c>
      <c r="AL195" s="62">
        <v>411.29899999999998</v>
      </c>
      <c r="AM195" s="62">
        <v>87.096000000000004</v>
      </c>
      <c r="AN195" s="62">
        <v>188.95</v>
      </c>
      <c r="AO195" s="62">
        <v>238.536</v>
      </c>
      <c r="AP195" s="62">
        <v>143.04900000000001</v>
      </c>
      <c r="AQ195" s="62"/>
      <c r="AR195" s="62"/>
      <c r="AS195" s="62">
        <v>5827.4249999999993</v>
      </c>
    </row>
    <row r="196" spans="2:45" outlineLevel="1">
      <c r="B196" s="999" t="s">
        <v>1948</v>
      </c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>
        <v>153.35599999999999</v>
      </c>
      <c r="AJ196" s="62">
        <v>492.64</v>
      </c>
      <c r="AK196" s="62">
        <v>1144.0260000000001</v>
      </c>
      <c r="AL196" s="62">
        <v>1401.248</v>
      </c>
      <c r="AM196" s="62">
        <v>405.452</v>
      </c>
      <c r="AN196" s="62">
        <v>278.97899999999998</v>
      </c>
      <c r="AO196" s="62">
        <v>1185.201</v>
      </c>
      <c r="AP196" s="62">
        <v>903.96100000000001</v>
      </c>
      <c r="AQ196" s="62">
        <v>972.12199999999996</v>
      </c>
      <c r="AR196" s="62">
        <v>2012.6880000000001</v>
      </c>
      <c r="AS196" s="62">
        <v>8949.6730000000007</v>
      </c>
    </row>
    <row r="197" spans="2:45" outlineLevel="1">
      <c r="B197" s="999" t="s">
        <v>2588</v>
      </c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>
        <v>193.87700000000001</v>
      </c>
      <c r="AP197" s="62">
        <v>128.167</v>
      </c>
      <c r="AQ197" s="62">
        <v>381.87299999999999</v>
      </c>
      <c r="AR197" s="62">
        <v>62.118000000000002</v>
      </c>
      <c r="AS197" s="62">
        <v>766.03499999999997</v>
      </c>
    </row>
    <row r="198" spans="2:45" outlineLevel="1">
      <c r="B198" s="999" t="s">
        <v>2589</v>
      </c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>
        <v>387.08699999999999</v>
      </c>
      <c r="AP198" s="62">
        <v>498.94799999999998</v>
      </c>
      <c r="AQ198" s="62">
        <v>886.59500000000003</v>
      </c>
      <c r="AR198" s="62">
        <v>392.62799999999999</v>
      </c>
      <c r="AS198" s="62">
        <v>2165.2580000000003</v>
      </c>
    </row>
    <row r="199" spans="2:45" outlineLevel="1">
      <c r="B199" s="999" t="s">
        <v>2590</v>
      </c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>
        <v>66.430000000000007</v>
      </c>
      <c r="AP199" s="62">
        <v>53.063000000000002</v>
      </c>
      <c r="AQ199" s="62">
        <v>127.925</v>
      </c>
      <c r="AR199" s="62"/>
      <c r="AS199" s="62">
        <v>247.41800000000001</v>
      </c>
    </row>
    <row r="200" spans="2:45" outlineLevel="1">
      <c r="B200" s="999" t="s">
        <v>2592</v>
      </c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>
        <v>37.866</v>
      </c>
      <c r="AP200" s="62">
        <v>223.215</v>
      </c>
      <c r="AQ200" s="62">
        <v>228.47300000000001</v>
      </c>
      <c r="AR200" s="62">
        <v>1578.2139999999999</v>
      </c>
      <c r="AS200" s="62">
        <v>2067.768</v>
      </c>
    </row>
    <row r="201" spans="2:45" outlineLevel="1">
      <c r="B201" s="999" t="s">
        <v>2594</v>
      </c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>
        <v>124.366</v>
      </c>
      <c r="AP201" s="62">
        <v>334.565</v>
      </c>
      <c r="AQ201" s="62">
        <v>517.4</v>
      </c>
      <c r="AR201" s="62">
        <v>804.88</v>
      </c>
      <c r="AS201" s="62">
        <v>1781.2109999999998</v>
      </c>
    </row>
    <row r="202" spans="2:45" outlineLevel="1">
      <c r="B202" s="999" t="s">
        <v>3052</v>
      </c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>
        <v>0</v>
      </c>
      <c r="AR202" s="62">
        <v>158.59100000000001</v>
      </c>
      <c r="AS202" s="62">
        <v>158.59100000000001</v>
      </c>
    </row>
    <row r="203" spans="2:45" outlineLevel="1">
      <c r="B203" s="999" t="s">
        <v>1304</v>
      </c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>
        <v>47.076999999999998</v>
      </c>
      <c r="AR203" s="62">
        <v>265.37599999999998</v>
      </c>
      <c r="AS203" s="62">
        <v>312.45299999999997</v>
      </c>
    </row>
    <row r="204" spans="2:45" outlineLevel="1">
      <c r="B204" s="999" t="s">
        <v>2780</v>
      </c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>
        <v>424.57799999999997</v>
      </c>
      <c r="AR204" s="62">
        <v>523.95600000000002</v>
      </c>
      <c r="AS204" s="62">
        <v>948.53399999999999</v>
      </c>
    </row>
    <row r="205" spans="2:45" outlineLevel="1">
      <c r="B205" s="999" t="s">
        <v>3067</v>
      </c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>
        <v>922.74099999999999</v>
      </c>
      <c r="AR205" s="62">
        <v>976.98900000000003</v>
      </c>
      <c r="AS205" s="62">
        <v>1899.73</v>
      </c>
    </row>
    <row r="206" spans="2:45" outlineLevel="1">
      <c r="B206" s="999" t="s">
        <v>3063</v>
      </c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>
        <v>465.19</v>
      </c>
      <c r="AR206" s="62">
        <v>119.273</v>
      </c>
      <c r="AS206" s="62">
        <v>584.46299999999997</v>
      </c>
    </row>
    <row r="207" spans="2:45" outlineLevel="1">
      <c r="B207" s="999" t="s">
        <v>3072</v>
      </c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>
        <v>396.57799999999997</v>
      </c>
      <c r="AR207" s="62">
        <v>379.58699999999999</v>
      </c>
      <c r="AS207" s="62">
        <v>776.16499999999996</v>
      </c>
    </row>
    <row r="208" spans="2:45" outlineLevel="1">
      <c r="B208" s="999" t="s">
        <v>3073</v>
      </c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>
        <v>750.99099999999999</v>
      </c>
      <c r="AR208" s="62">
        <v>2150.2350000000001</v>
      </c>
      <c r="AS208" s="62">
        <v>2901.2260000000001</v>
      </c>
    </row>
    <row r="209" spans="2:45" outlineLevel="1">
      <c r="B209" s="999" t="s">
        <v>3074</v>
      </c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>
        <v>512.779</v>
      </c>
      <c r="AR209" s="62">
        <v>1212.5609999999999</v>
      </c>
      <c r="AS209" s="62">
        <v>1725.34</v>
      </c>
    </row>
    <row r="210" spans="2:45" outlineLevel="1">
      <c r="B210" s="999" t="s">
        <v>3411</v>
      </c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>
        <v>10.333</v>
      </c>
      <c r="AS210" s="62">
        <v>10.333</v>
      </c>
    </row>
    <row r="211" spans="2:45" outlineLevel="1">
      <c r="B211" s="999" t="s">
        <v>3412</v>
      </c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2">
        <v>1505.5170000000001</v>
      </c>
      <c r="AS211" s="62">
        <v>1505.5170000000001</v>
      </c>
    </row>
    <row r="212" spans="2:45" outlineLevel="1">
      <c r="B212" s="999" t="s">
        <v>3413</v>
      </c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>
        <v>1407.2650000000001</v>
      </c>
      <c r="AS212" s="62">
        <v>1407.2650000000001</v>
      </c>
    </row>
    <row r="213" spans="2:45" outlineLevel="1">
      <c r="B213" s="999" t="s">
        <v>3458</v>
      </c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2">
        <v>50.512</v>
      </c>
      <c r="AS213" s="62">
        <v>50.512</v>
      </c>
    </row>
    <row r="214" spans="2:45" outlineLevel="1">
      <c r="B214" s="999" t="s">
        <v>3402</v>
      </c>
      <c r="C214" s="62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>
        <v>426.976</v>
      </c>
      <c r="AS214" s="62">
        <v>426.976</v>
      </c>
    </row>
    <row r="215" spans="2:45" outlineLevel="1">
      <c r="B215" s="999" t="s">
        <v>3404</v>
      </c>
      <c r="C215" s="62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2">
        <v>1342.8489999999999</v>
      </c>
      <c r="AS215" s="62">
        <v>1342.8489999999999</v>
      </c>
    </row>
    <row r="216" spans="2:45" outlineLevel="1">
      <c r="B216" s="999" t="s">
        <v>3406</v>
      </c>
      <c r="C216" s="62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2">
        <v>78.289000000000001</v>
      </c>
      <c r="AS216" s="62">
        <v>78.289000000000001</v>
      </c>
    </row>
    <row r="217" spans="2:45" outlineLevel="1">
      <c r="B217" s="999" t="s">
        <v>3456</v>
      </c>
      <c r="C217" s="62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2">
        <v>508.39400000000001</v>
      </c>
      <c r="AS217" s="62">
        <v>508.39400000000001</v>
      </c>
    </row>
    <row r="218" spans="2:45" outlineLevel="1">
      <c r="B218" s="999" t="s">
        <v>3408</v>
      </c>
      <c r="C218" s="62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2">
        <v>95.768000000000001</v>
      </c>
      <c r="AS218" s="62">
        <v>95.768000000000001</v>
      </c>
    </row>
    <row r="219" spans="2:45" outlineLevel="1">
      <c r="B219" s="942" t="s">
        <v>211</v>
      </c>
      <c r="C219" s="738">
        <v>283.02700000000004</v>
      </c>
      <c r="D219" s="738">
        <v>110.63900000000001</v>
      </c>
      <c r="E219" s="738">
        <v>564.24499999999989</v>
      </c>
      <c r="F219" s="738">
        <v>915.36800000000005</v>
      </c>
      <c r="G219" s="738">
        <v>1456.3880000000004</v>
      </c>
      <c r="H219" s="738">
        <v>997.97500000000014</v>
      </c>
      <c r="I219" s="738">
        <v>1015.0409999999999</v>
      </c>
      <c r="J219" s="738">
        <v>1192.67</v>
      </c>
      <c r="K219" s="738">
        <v>2884.5709999999999</v>
      </c>
      <c r="L219" s="738">
        <v>2182.433</v>
      </c>
      <c r="M219" s="738">
        <v>2308.114</v>
      </c>
      <c r="N219" s="738">
        <v>3922.7099999999996</v>
      </c>
      <c r="O219" s="738">
        <v>1309.81</v>
      </c>
      <c r="P219" s="738">
        <v>1856.29</v>
      </c>
      <c r="Q219" s="738">
        <v>1818.4600000000003</v>
      </c>
      <c r="R219" s="738">
        <v>3145.8199999999997</v>
      </c>
      <c r="S219" s="738">
        <v>4031.8399999999997</v>
      </c>
      <c r="T219" s="738">
        <v>8593.8250000000007</v>
      </c>
      <c r="U219" s="738">
        <v>8420.0640000000021</v>
      </c>
      <c r="V219" s="738">
        <v>9230.009</v>
      </c>
      <c r="W219" s="738">
        <v>13787.019</v>
      </c>
      <c r="X219" s="738">
        <v>15218.944000000003</v>
      </c>
      <c r="Y219" s="738">
        <v>15883.455000000002</v>
      </c>
      <c r="Z219" s="738">
        <v>38464.165000000001</v>
      </c>
      <c r="AA219" s="738">
        <v>10356.898999999999</v>
      </c>
      <c r="AB219" s="738">
        <v>9049.0069999999996</v>
      </c>
      <c r="AC219" s="738">
        <v>19003.816999999995</v>
      </c>
      <c r="AD219" s="738">
        <v>23838.466</v>
      </c>
      <c r="AE219" s="738">
        <v>18586.254999999997</v>
      </c>
      <c r="AF219" s="738">
        <v>27305.806999999997</v>
      </c>
      <c r="AG219" s="738">
        <v>29219.896999999994</v>
      </c>
      <c r="AH219" s="738">
        <v>16819.435999999998</v>
      </c>
      <c r="AI219" s="738">
        <v>38876.936999999984</v>
      </c>
      <c r="AJ219" s="738">
        <v>25749.087999999996</v>
      </c>
      <c r="AK219" s="738">
        <v>42738.083000000006</v>
      </c>
      <c r="AL219" s="738">
        <v>58359.969000000005</v>
      </c>
      <c r="AM219" s="738">
        <v>12838.284999999998</v>
      </c>
      <c r="AN219" s="738">
        <v>13773.312999999998</v>
      </c>
      <c r="AO219" s="738">
        <v>34177.928</v>
      </c>
      <c r="AP219" s="738">
        <v>30885.060999999994</v>
      </c>
      <c r="AQ219" s="738">
        <v>28148.490999999998</v>
      </c>
      <c r="AR219" s="738">
        <v>42170.82</v>
      </c>
      <c r="AS219" s="738">
        <v>621490.44100000034</v>
      </c>
    </row>
    <row r="220" spans="2:45" outlineLevel="1">
      <c r="B220" s="942"/>
    </row>
    <row r="221" spans="2:45" outlineLevel="1">
      <c r="B221" s="942"/>
    </row>
    <row r="222" spans="2:45" outlineLevel="1">
      <c r="B222" s="942"/>
    </row>
    <row r="223" spans="2:45" outlineLevel="1">
      <c r="B223" s="942"/>
    </row>
    <row r="224" spans="2:45" outlineLevel="1">
      <c r="B224" s="942"/>
    </row>
    <row r="225" spans="2:45" outlineLevel="1">
      <c r="B225" s="942"/>
    </row>
    <row r="226" spans="2:45" outlineLevel="1">
      <c r="B226" s="942"/>
    </row>
    <row r="227" spans="2:45" outlineLevel="1">
      <c r="B227" s="942"/>
    </row>
    <row r="228" spans="2:45" outlineLevel="1">
      <c r="B228" s="999"/>
      <c r="C228" s="62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</row>
    <row r="229" spans="2:45" outlineLevel="1">
      <c r="B229" s="999"/>
      <c r="C229" s="62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</row>
    <row r="230" spans="2:45" outlineLevel="1">
      <c r="B230" s="999"/>
      <c r="C230" s="62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</row>
    <row r="231" spans="2:45" outlineLevel="1">
      <c r="B231" s="999"/>
      <c r="C231" s="62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</row>
    <row r="232" spans="2:45" outlineLevel="1">
      <c r="B232" s="999"/>
      <c r="C232" s="62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</row>
    <row r="233" spans="2:45" outlineLevel="1">
      <c r="B233" s="1043" t="s">
        <v>304</v>
      </c>
      <c r="C233" s="1042" t="s">
        <v>212</v>
      </c>
    </row>
    <row r="234" spans="2:45" outlineLevel="1">
      <c r="B234" s="1042" t="s">
        <v>190</v>
      </c>
      <c r="C234" s="738">
        <v>201301</v>
      </c>
      <c r="D234" s="738">
        <v>201302</v>
      </c>
      <c r="E234" s="738">
        <v>201303</v>
      </c>
      <c r="F234" s="738">
        <v>201304</v>
      </c>
      <c r="G234" s="738">
        <v>201305</v>
      </c>
      <c r="H234" s="738">
        <v>201306</v>
      </c>
      <c r="I234" s="738">
        <v>201307</v>
      </c>
      <c r="J234" s="738">
        <v>201308</v>
      </c>
      <c r="K234" s="738">
        <v>201309</v>
      </c>
      <c r="L234" s="738">
        <v>201310</v>
      </c>
      <c r="M234" s="738">
        <v>201311</v>
      </c>
      <c r="N234" s="738">
        <v>201312</v>
      </c>
      <c r="O234" s="738">
        <v>201401</v>
      </c>
      <c r="P234" s="738">
        <v>201402</v>
      </c>
      <c r="Q234" s="738">
        <v>201403</v>
      </c>
      <c r="R234" s="738">
        <v>201404</v>
      </c>
      <c r="S234" s="738">
        <v>201405</v>
      </c>
      <c r="T234" s="738">
        <v>201406</v>
      </c>
      <c r="U234" s="738">
        <v>201407</v>
      </c>
      <c r="V234" s="738">
        <v>201408</v>
      </c>
      <c r="W234" s="738">
        <v>201409</v>
      </c>
      <c r="X234" s="738">
        <v>201410</v>
      </c>
      <c r="Y234" s="738">
        <v>201411</v>
      </c>
      <c r="Z234" s="738">
        <v>201412</v>
      </c>
      <c r="AA234" s="738">
        <v>201501</v>
      </c>
      <c r="AB234" s="738">
        <v>201502</v>
      </c>
      <c r="AC234" s="738">
        <v>201503</v>
      </c>
      <c r="AD234" s="738">
        <v>201504</v>
      </c>
      <c r="AE234" s="738">
        <v>201505</v>
      </c>
      <c r="AF234" s="738">
        <v>201506</v>
      </c>
      <c r="AG234" s="738">
        <v>201507</v>
      </c>
      <c r="AH234" s="738">
        <v>201508</v>
      </c>
      <c r="AI234" s="738">
        <v>201509</v>
      </c>
      <c r="AJ234" s="738">
        <v>201510</v>
      </c>
      <c r="AK234" s="738">
        <v>201511</v>
      </c>
      <c r="AL234" s="738">
        <v>201512</v>
      </c>
      <c r="AM234" s="738">
        <v>201601</v>
      </c>
      <c r="AN234" s="738">
        <v>201602</v>
      </c>
      <c r="AO234" s="738">
        <v>201603</v>
      </c>
      <c r="AP234" s="738">
        <v>201604</v>
      </c>
      <c r="AQ234" s="738">
        <v>201605</v>
      </c>
      <c r="AR234" s="738">
        <v>201606</v>
      </c>
      <c r="AS234" s="738" t="s">
        <v>211</v>
      </c>
    </row>
    <row r="235" spans="2:45" outlineLevel="1">
      <c r="B235" s="999" t="s">
        <v>142</v>
      </c>
      <c r="C235" s="61"/>
      <c r="D235" s="61"/>
      <c r="E235" s="61">
        <v>10.324999999999999</v>
      </c>
      <c r="F235" s="61">
        <v>14.200785714285701</v>
      </c>
      <c r="G235" s="61">
        <v>11.966428571428999</v>
      </c>
      <c r="H235" s="61">
        <v>10.605062500000001</v>
      </c>
      <c r="I235" s="61">
        <v>16.513999999999999</v>
      </c>
      <c r="J235" s="61">
        <v>22.54</v>
      </c>
      <c r="K235" s="61">
        <v>23.5550588235294</v>
      </c>
      <c r="L235" s="61">
        <v>17.940714285714002</v>
      </c>
      <c r="M235" s="61">
        <v>25.811545454544998</v>
      </c>
      <c r="N235" s="61">
        <v>19.47</v>
      </c>
      <c r="O235" s="61">
        <v>13.13</v>
      </c>
      <c r="P235" s="61">
        <v>11.81</v>
      </c>
      <c r="Q235" s="61">
        <v>15.68</v>
      </c>
      <c r="R235" s="61">
        <v>24.73</v>
      </c>
      <c r="S235" s="61">
        <v>31.98</v>
      </c>
      <c r="T235" s="61">
        <v>17.886904761905001</v>
      </c>
      <c r="U235" s="61">
        <v>19.263464285714001</v>
      </c>
      <c r="V235" s="61">
        <v>16.890787234043</v>
      </c>
      <c r="W235" s="61">
        <v>18.217849999999999</v>
      </c>
      <c r="X235" s="61">
        <v>22.676046511628002</v>
      </c>
      <c r="Y235" s="61">
        <v>30.626048780487999</v>
      </c>
      <c r="Z235" s="61">
        <v>16.471346153846</v>
      </c>
      <c r="AA235" s="61">
        <v>18.479458333333302</v>
      </c>
      <c r="AB235" s="61">
        <v>15.2368695652174</v>
      </c>
      <c r="AC235" s="61">
        <v>17.583809523809499</v>
      </c>
      <c r="AD235" s="61">
        <v>18.063056603774001</v>
      </c>
      <c r="AE235" s="61">
        <v>17.735481481480999</v>
      </c>
      <c r="AF235" s="61">
        <v>14.060387499999999</v>
      </c>
      <c r="AG235" s="61">
        <v>23.763628570000002</v>
      </c>
      <c r="AH235" s="61">
        <v>14.169490909091</v>
      </c>
      <c r="AI235" s="61">
        <v>16.90118556701</v>
      </c>
      <c r="AJ235" s="61">
        <v>14.665246575342</v>
      </c>
      <c r="AK235" s="61">
        <v>18.385543689319999</v>
      </c>
      <c r="AL235" s="61">
        <v>19.343745901639</v>
      </c>
      <c r="AM235" s="61">
        <v>21.161057142857</v>
      </c>
      <c r="AN235" s="61">
        <v>28.169409090908999</v>
      </c>
      <c r="AO235" s="61">
        <v>15.349694915254</v>
      </c>
      <c r="AP235" s="61">
        <v>91.595111111110995</v>
      </c>
      <c r="AQ235" s="61">
        <v>16.488265306121999</v>
      </c>
      <c r="AR235" s="61">
        <v>13.730523255813999</v>
      </c>
      <c r="AS235" s="61">
        <v>807.1730081192112</v>
      </c>
    </row>
    <row r="236" spans="2:45" outlineLevel="1">
      <c r="B236" s="999" t="s">
        <v>140</v>
      </c>
      <c r="C236" s="61"/>
      <c r="D236" s="61"/>
      <c r="E236" s="61">
        <v>10.8816666666667</v>
      </c>
      <c r="F236" s="61">
        <v>13.4151111111111</v>
      </c>
      <c r="G236" s="61">
        <v>11.178357142857001</v>
      </c>
      <c r="H236" s="61">
        <v>10.500473684210499</v>
      </c>
      <c r="I236" s="61">
        <v>11.0033571428571</v>
      </c>
      <c r="J236" s="61">
        <v>13.09</v>
      </c>
      <c r="K236" s="61">
        <v>16.457038461538499</v>
      </c>
      <c r="L236" s="61">
        <v>16.1342</v>
      </c>
      <c r="M236" s="61">
        <v>14.630230769231002</v>
      </c>
      <c r="N236" s="61">
        <v>12.22</v>
      </c>
      <c r="O236" s="61">
        <v>14.44</v>
      </c>
      <c r="P236" s="61">
        <v>10.35</v>
      </c>
      <c r="Q236" s="61">
        <v>20.83</v>
      </c>
      <c r="R236" s="61">
        <v>13.02</v>
      </c>
      <c r="S236" s="61">
        <v>11.88</v>
      </c>
      <c r="T236" s="61">
        <v>17.867780821918</v>
      </c>
      <c r="U236" s="61">
        <v>15.440695652174</v>
      </c>
      <c r="V236" s="61">
        <v>14.006189189189</v>
      </c>
      <c r="W236" s="61">
        <v>20.765412698413002</v>
      </c>
      <c r="X236" s="61">
        <v>19.492999999999999</v>
      </c>
      <c r="Y236" s="61">
        <v>14.352926829268</v>
      </c>
      <c r="Z236" s="61">
        <v>21.153333333332998</v>
      </c>
      <c r="AA236" s="61">
        <v>14.8987142857143</v>
      </c>
      <c r="AB236" s="61">
        <v>26.7030909090909</v>
      </c>
      <c r="AC236" s="61">
        <v>17.7180909090909</v>
      </c>
      <c r="AD236" s="61">
        <v>20.406215384614999</v>
      </c>
      <c r="AE236" s="61">
        <v>20.357204545455001</v>
      </c>
      <c r="AF236" s="61">
        <v>18.058363636364</v>
      </c>
      <c r="AG236" s="61">
        <v>16.999500000000001</v>
      </c>
      <c r="AH236" s="61">
        <v>21.63316</v>
      </c>
      <c r="AI236" s="61">
        <v>17.121016666667</v>
      </c>
      <c r="AJ236" s="61">
        <v>20.229354838710002</v>
      </c>
      <c r="AK236" s="61">
        <v>23.552466666667002</v>
      </c>
      <c r="AL236" s="61">
        <v>28.160956521738999</v>
      </c>
      <c r="AM236" s="61">
        <v>30.030125000000002</v>
      </c>
      <c r="AN236" s="61">
        <v>20.463875000000002</v>
      </c>
      <c r="AO236" s="61">
        <v>19.862333333333002</v>
      </c>
      <c r="AP236" s="61">
        <v>17.142933333333001</v>
      </c>
      <c r="AQ236" s="61">
        <v>23.251571428571001</v>
      </c>
      <c r="AR236" s="61"/>
      <c r="AS236" s="61">
        <v>679.69874596211696</v>
      </c>
    </row>
    <row r="237" spans="2:45" outlineLevel="1">
      <c r="B237" s="999" t="s">
        <v>143</v>
      </c>
      <c r="C237" s="61"/>
      <c r="D237" s="61"/>
      <c r="E237" s="61">
        <v>10.193</v>
      </c>
      <c r="F237" s="61">
        <v>21.115666666666701</v>
      </c>
      <c r="G237" s="61">
        <v>14.4223125</v>
      </c>
      <c r="H237" s="61">
        <v>9.4670769230769203</v>
      </c>
      <c r="I237" s="61">
        <v>18.532</v>
      </c>
      <c r="J237" s="61">
        <v>9.36</v>
      </c>
      <c r="K237" s="61">
        <v>15.888473684210499</v>
      </c>
      <c r="L237" s="61">
        <v>9.2663333333329998</v>
      </c>
      <c r="M237" s="61">
        <v>13.153944444444001</v>
      </c>
      <c r="N237" s="61">
        <v>16.079999999999998</v>
      </c>
      <c r="O237" s="61">
        <v>10.79</v>
      </c>
      <c r="P237" s="61">
        <v>12.37</v>
      </c>
      <c r="Q237" s="61">
        <v>10.02</v>
      </c>
      <c r="R237" s="61">
        <v>22.88</v>
      </c>
      <c r="S237" s="61">
        <v>7.3</v>
      </c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1"/>
      <c r="AS237" s="61">
        <v>200.83880755173112</v>
      </c>
    </row>
    <row r="238" spans="2:45" outlineLevel="1">
      <c r="B238" s="999" t="s">
        <v>145</v>
      </c>
      <c r="C238" s="61"/>
      <c r="D238" s="61"/>
      <c r="E238" s="61">
        <v>0</v>
      </c>
      <c r="F238" s="61">
        <v>15.4598333333333</v>
      </c>
      <c r="G238" s="61">
        <v>12.446400000000001</v>
      </c>
      <c r="H238" s="61">
        <v>21.228428571428601</v>
      </c>
      <c r="I238" s="61">
        <v>12.439500000000001</v>
      </c>
      <c r="J238" s="61">
        <v>15.31</v>
      </c>
      <c r="K238" s="61">
        <v>20.027833333333302</v>
      </c>
      <c r="L238" s="61">
        <v>13.115625</v>
      </c>
      <c r="M238" s="61">
        <v>10.112272727273</v>
      </c>
      <c r="N238" s="61">
        <v>14.91</v>
      </c>
      <c r="O238" s="61">
        <v>17.059999999999999</v>
      </c>
      <c r="P238" s="61">
        <v>10.09</v>
      </c>
      <c r="Q238" s="61">
        <v>28.23</v>
      </c>
      <c r="R238" s="61">
        <v>18.559999999999999</v>
      </c>
      <c r="S238" s="61">
        <v>24.7</v>
      </c>
      <c r="T238" s="61">
        <v>16.188636363636</v>
      </c>
      <c r="U238" s="61">
        <v>16.071149999999999</v>
      </c>
      <c r="V238" s="61">
        <v>26.883761904762</v>
      </c>
      <c r="W238" s="61">
        <v>29.492899999999999</v>
      </c>
      <c r="X238" s="61">
        <v>21.165476190475999</v>
      </c>
      <c r="Y238" s="61">
        <v>19.270814814815001</v>
      </c>
      <c r="Z238" s="61">
        <v>20.133386363635999</v>
      </c>
      <c r="AA238" s="61">
        <v>16.181875000000002</v>
      </c>
      <c r="AB238" s="61">
        <v>19.869714285714299</v>
      </c>
      <c r="AC238" s="61">
        <v>17.746111111111102</v>
      </c>
      <c r="AD238" s="61">
        <v>18.834722222221998</v>
      </c>
      <c r="AE238" s="61">
        <v>17.097615384615001</v>
      </c>
      <c r="AF238" s="61">
        <v>17.6568</v>
      </c>
      <c r="AG238" s="61">
        <v>11.40114706</v>
      </c>
      <c r="AH238" s="61">
        <v>13.4536</v>
      </c>
      <c r="AI238" s="61">
        <v>11.571199999999999</v>
      </c>
      <c r="AJ238" s="61">
        <v>15.640285714286</v>
      </c>
      <c r="AK238" s="61">
        <v>13.8476</v>
      </c>
      <c r="AL238" s="61">
        <v>11.165934782609002</v>
      </c>
      <c r="AM238" s="61">
        <v>15.364857142857</v>
      </c>
      <c r="AN238" s="61">
        <v>12.044666666667</v>
      </c>
      <c r="AO238" s="61">
        <v>11.913733333333001</v>
      </c>
      <c r="AP238" s="61">
        <v>12.743933333333</v>
      </c>
      <c r="AQ238" s="61">
        <v>12.312777777777999</v>
      </c>
      <c r="AR238" s="61">
        <v>0</v>
      </c>
      <c r="AS238" s="61">
        <v>631.74259241721859</v>
      </c>
    </row>
    <row r="239" spans="2:45" outlineLevel="1">
      <c r="B239" s="999" t="s">
        <v>141</v>
      </c>
      <c r="C239" s="61"/>
      <c r="D239" s="61"/>
      <c r="E239" s="61">
        <v>14.0625</v>
      </c>
      <c r="F239" s="61">
        <v>11.407714285714301</v>
      </c>
      <c r="G239" s="61">
        <v>17.474499999999999</v>
      </c>
      <c r="H239" s="61">
        <v>9.72730769230769</v>
      </c>
      <c r="I239" s="61">
        <v>16.7884285714286</v>
      </c>
      <c r="J239" s="61">
        <v>9.94</v>
      </c>
      <c r="K239" s="61">
        <v>17.01088</v>
      </c>
      <c r="L239" s="61">
        <v>12.603</v>
      </c>
      <c r="M239" s="61">
        <v>14.247230769231001</v>
      </c>
      <c r="N239" s="61">
        <v>13.06</v>
      </c>
      <c r="O239" s="61">
        <v>13.34</v>
      </c>
      <c r="P239" s="61">
        <v>10.97</v>
      </c>
      <c r="Q239" s="61">
        <v>10.48</v>
      </c>
      <c r="R239" s="61">
        <v>12.38</v>
      </c>
      <c r="S239" s="61">
        <v>10.51</v>
      </c>
      <c r="T239" s="61">
        <v>12.096080000000001</v>
      </c>
      <c r="U239" s="61">
        <v>18.517285714286</v>
      </c>
      <c r="V239" s="61">
        <v>10.984999999999999</v>
      </c>
      <c r="W239" s="61">
        <v>17.907058823528999</v>
      </c>
      <c r="X239" s="61">
        <v>14.678333333333001</v>
      </c>
      <c r="Y239" s="61">
        <v>18.767777777778001</v>
      </c>
      <c r="Z239" s="61">
        <v>16.596697674419001</v>
      </c>
      <c r="AA239" s="61">
        <v>17.200619047619099</v>
      </c>
      <c r="AB239" s="61">
        <v>15.453785714285701</v>
      </c>
      <c r="AC239" s="61">
        <v>17.103249999999999</v>
      </c>
      <c r="AD239" s="61">
        <v>13.146272727273001</v>
      </c>
      <c r="AE239" s="61">
        <v>15.442866666666999</v>
      </c>
      <c r="AF239" s="61">
        <v>20.299161290322999</v>
      </c>
      <c r="AG239" s="61">
        <v>16.780944439999999</v>
      </c>
      <c r="AH239" s="61">
        <v>15.000999999999999</v>
      </c>
      <c r="AI239" s="61">
        <v>16.602910447761001</v>
      </c>
      <c r="AJ239" s="61">
        <v>15.4724</v>
      </c>
      <c r="AK239" s="61">
        <v>16.613629213483001</v>
      </c>
      <c r="AL239" s="61">
        <v>21.520460674157</v>
      </c>
      <c r="AM239" s="61">
        <v>15.838800000000001</v>
      </c>
      <c r="AN239" s="61">
        <v>12.858486486485999</v>
      </c>
      <c r="AO239" s="61">
        <v>20.427818181818001</v>
      </c>
      <c r="AP239" s="61">
        <v>18.578384615385001</v>
      </c>
      <c r="AQ239" s="61"/>
      <c r="AR239" s="61"/>
      <c r="AS239" s="61">
        <v>571.89058414728424</v>
      </c>
    </row>
    <row r="240" spans="2:45" outlineLevel="1">
      <c r="B240" s="999" t="s">
        <v>65</v>
      </c>
      <c r="C240" s="61">
        <v>12.217599999999999</v>
      </c>
      <c r="D240" s="61">
        <v>12.611428571428601</v>
      </c>
      <c r="E240" s="61">
        <v>11.8992222222222</v>
      </c>
      <c r="F240" s="61">
        <v>13.8125</v>
      </c>
      <c r="G240" s="61">
        <v>34.11</v>
      </c>
      <c r="H240" s="61">
        <v>-3.4528333333333299</v>
      </c>
      <c r="I240" s="61">
        <v>19.330428571428602</v>
      </c>
      <c r="J240" s="61">
        <v>21.96</v>
      </c>
      <c r="K240" s="61">
        <v>18.061318181818201</v>
      </c>
      <c r="L240" s="61">
        <v>17.833486486485999</v>
      </c>
      <c r="M240" s="61">
        <v>17.58484</v>
      </c>
      <c r="N240" s="61">
        <v>12.17</v>
      </c>
      <c r="O240" s="61">
        <v>18.87</v>
      </c>
      <c r="P240" s="61">
        <v>17.100000000000001</v>
      </c>
      <c r="Q240" s="61">
        <v>17</v>
      </c>
      <c r="R240" s="61">
        <v>16.350000000000001</v>
      </c>
      <c r="S240" s="61">
        <v>14.89</v>
      </c>
      <c r="T240" s="61">
        <v>14.558440677966001</v>
      </c>
      <c r="U240" s="61">
        <v>11.536424999999999</v>
      </c>
      <c r="V240" s="61">
        <v>15.9184</v>
      </c>
      <c r="W240" s="61">
        <v>18.420318181818001</v>
      </c>
      <c r="X240" s="61">
        <v>18.830454545455002</v>
      </c>
      <c r="Y240" s="61">
        <v>18.524978723404001</v>
      </c>
      <c r="Z240" s="61">
        <v>25.288</v>
      </c>
      <c r="AA240" s="61">
        <v>15.435593750000001</v>
      </c>
      <c r="AB240" s="61">
        <v>17.940136363636402</v>
      </c>
      <c r="AC240" s="61">
        <v>21.877105263157901</v>
      </c>
      <c r="AD240" s="61">
        <v>16.3565</v>
      </c>
      <c r="AE240" s="61">
        <v>20.107852941176002</v>
      </c>
      <c r="AF240" s="61">
        <v>25.403638297872</v>
      </c>
      <c r="AG240" s="61">
        <v>18.789666669999999</v>
      </c>
      <c r="AH240" s="61">
        <v>13.454000000000001</v>
      </c>
      <c r="AI240" s="61">
        <v>17.62874137931</v>
      </c>
      <c r="AJ240" s="61">
        <v>20.064317073171001</v>
      </c>
      <c r="AK240" s="61">
        <v>18.348527777777999</v>
      </c>
      <c r="AL240" s="61">
        <v>19.674028037383</v>
      </c>
      <c r="AM240" s="61">
        <v>17.167000000000002</v>
      </c>
      <c r="AN240" s="61">
        <v>19.739656249999999</v>
      </c>
      <c r="AO240" s="61">
        <v>20.075788461537996</v>
      </c>
      <c r="AP240" s="61">
        <v>19.051439999999999</v>
      </c>
      <c r="AQ240" s="61">
        <v>17.990625000000001</v>
      </c>
      <c r="AR240" s="61"/>
      <c r="AS240" s="61">
        <v>714.52962509371548</v>
      </c>
    </row>
    <row r="241" spans="2:45" outlineLevel="1">
      <c r="B241" s="999" t="s">
        <v>9</v>
      </c>
      <c r="C241" s="61">
        <v>9.9763000000000002</v>
      </c>
      <c r="D241" s="61">
        <v>11.179500000000001</v>
      </c>
      <c r="E241" s="61">
        <v>16.203363636363601</v>
      </c>
      <c r="F241" s="61">
        <v>13.741250000000001</v>
      </c>
      <c r="G241" s="61">
        <v>19.154333333333</v>
      </c>
      <c r="H241" s="61">
        <v>14.3245555555556</v>
      </c>
      <c r="I241" s="61">
        <v>14.7785833333333</v>
      </c>
      <c r="J241" s="61">
        <v>13.67</v>
      </c>
      <c r="K241" s="61">
        <v>16.045058823529398</v>
      </c>
      <c r="L241" s="61">
        <v>28.802666666667001</v>
      </c>
      <c r="M241" s="61">
        <v>17.087428571429001</v>
      </c>
      <c r="N241" s="61">
        <v>17.100000000000001</v>
      </c>
      <c r="O241" s="61">
        <v>13.58</v>
      </c>
      <c r="P241" s="61">
        <v>18.309999999999999</v>
      </c>
      <c r="Q241" s="61">
        <v>13.19</v>
      </c>
      <c r="R241" s="61">
        <v>21.14</v>
      </c>
      <c r="S241" s="61">
        <v>19.16</v>
      </c>
      <c r="T241" s="61">
        <v>17.704681818181999</v>
      </c>
      <c r="U241" s="61">
        <v>21.508333333332999</v>
      </c>
      <c r="V241" s="61">
        <v>12.592454545455</v>
      </c>
      <c r="W241" s="61">
        <v>15.763439999999999</v>
      </c>
      <c r="X241" s="61">
        <v>18.641961538461999</v>
      </c>
      <c r="Y241" s="61">
        <v>14.784257142856999</v>
      </c>
      <c r="Z241" s="61">
        <v>26.428606060606</v>
      </c>
      <c r="AA241" s="61">
        <v>13.377933333333299</v>
      </c>
      <c r="AB241" s="61">
        <v>10.9894545454545</v>
      </c>
      <c r="AC241" s="61">
        <v>29.266999999999999</v>
      </c>
      <c r="AD241" s="61">
        <v>34.159705882353002</v>
      </c>
      <c r="AE241" s="61">
        <v>20.094678571429</v>
      </c>
      <c r="AF241" s="61">
        <v>19.919318181817999</v>
      </c>
      <c r="AG241" s="61">
        <v>14.250263159999999</v>
      </c>
      <c r="AH241" s="61">
        <v>16.270684210525999</v>
      </c>
      <c r="AI241" s="61">
        <v>18.955124999999999</v>
      </c>
      <c r="AJ241" s="61">
        <v>64.503500000000003</v>
      </c>
      <c r="AK241" s="61">
        <v>23.438225806451999</v>
      </c>
      <c r="AL241" s="61">
        <v>29.134322580644998</v>
      </c>
      <c r="AM241" s="61">
        <v>19.880142857142999</v>
      </c>
      <c r="AN241" s="61">
        <v>71.189499999999995</v>
      </c>
      <c r="AO241" s="61">
        <v>15.1938</v>
      </c>
      <c r="AP241" s="61">
        <v>21.216999999999999</v>
      </c>
      <c r="AQ241" s="61">
        <v>23.775235294117998</v>
      </c>
      <c r="AR241" s="61">
        <v>19.260666666666999</v>
      </c>
      <c r="AS241" s="61">
        <v>869.74333044904472</v>
      </c>
    </row>
    <row r="242" spans="2:45" outlineLevel="1">
      <c r="B242" s="999" t="s">
        <v>139</v>
      </c>
      <c r="C242" s="61"/>
      <c r="D242" s="61"/>
      <c r="E242" s="61">
        <v>20.637714285714299</v>
      </c>
      <c r="F242" s="61">
        <v>13.945083333333301</v>
      </c>
      <c r="G242" s="61">
        <v>11.183272727273</v>
      </c>
      <c r="H242" s="61">
        <v>11.930999999999999</v>
      </c>
      <c r="I242" s="61">
        <v>17.119250000000001</v>
      </c>
      <c r="J242" s="61">
        <v>14.12</v>
      </c>
      <c r="K242" s="61">
        <v>22.450708333333299</v>
      </c>
      <c r="L242" s="61">
        <v>16.656888888889</v>
      </c>
      <c r="M242" s="61">
        <v>18.50675</v>
      </c>
      <c r="N242" s="61">
        <v>18.899999999999999</v>
      </c>
      <c r="O242" s="61">
        <v>23.76</v>
      </c>
      <c r="P242" s="61">
        <v>13.22</v>
      </c>
      <c r="Q242" s="61">
        <v>14.81</v>
      </c>
      <c r="R242" s="61">
        <v>12.52</v>
      </c>
      <c r="S242" s="61">
        <v>13.17</v>
      </c>
      <c r="T242" s="61">
        <v>13.548854166667001</v>
      </c>
      <c r="U242" s="61">
        <v>19.136161290322999</v>
      </c>
      <c r="V242" s="61">
        <v>13.2614</v>
      </c>
      <c r="W242" s="61">
        <v>13.870653846153999</v>
      </c>
      <c r="X242" s="61">
        <v>17.519183098591999</v>
      </c>
      <c r="Y242" s="61">
        <v>17.382111111111001</v>
      </c>
      <c r="Z242" s="61">
        <v>21.829138888888998</v>
      </c>
      <c r="AA242" s="61">
        <v>17.135999999999999</v>
      </c>
      <c r="AB242" s="61">
        <v>11.3657857142857</v>
      </c>
      <c r="AC242" s="61">
        <v>24.604215189873401</v>
      </c>
      <c r="AD242" s="61">
        <v>28.772537735848999</v>
      </c>
      <c r="AE242" s="61">
        <v>16.541344827586002</v>
      </c>
      <c r="AF242" s="61">
        <v>17.569146341463</v>
      </c>
      <c r="AG242" s="61">
        <v>37.3832381</v>
      </c>
      <c r="AH242" s="61">
        <v>13.844565217391001</v>
      </c>
      <c r="AI242" s="61">
        <v>21.074240740741001</v>
      </c>
      <c r="AJ242" s="61">
        <v>15.003868421052999</v>
      </c>
      <c r="AK242" s="61">
        <v>16.254305970149002</v>
      </c>
      <c r="AL242" s="61">
        <v>18.111568181818001</v>
      </c>
      <c r="AM242" s="61">
        <v>14.211548387096999</v>
      </c>
      <c r="AN242" s="61">
        <v>13.403771428571</v>
      </c>
      <c r="AO242" s="61">
        <v>14.738923076922999</v>
      </c>
      <c r="AP242" s="61">
        <v>13.493297297297001</v>
      </c>
      <c r="AQ242" s="61"/>
      <c r="AR242" s="61"/>
      <c r="AS242" s="61">
        <v>652.98652660037601</v>
      </c>
    </row>
    <row r="243" spans="2:45" outlineLevel="1">
      <c r="B243" s="999" t="s">
        <v>300</v>
      </c>
      <c r="C243" s="61"/>
      <c r="D243" s="61"/>
      <c r="E243" s="61"/>
      <c r="F243" s="61"/>
      <c r="G243" s="61"/>
      <c r="H243" s="61"/>
      <c r="I243" s="61">
        <v>14.09</v>
      </c>
      <c r="J243" s="61">
        <v>0</v>
      </c>
      <c r="K243" s="61"/>
      <c r="L243" s="61"/>
      <c r="M243" s="61"/>
      <c r="N243" s="61">
        <v>0</v>
      </c>
      <c r="O243" s="61">
        <v>0</v>
      </c>
      <c r="P243" s="61">
        <v>0</v>
      </c>
      <c r="Q243" s="61"/>
      <c r="R243" s="61"/>
      <c r="S243" s="61">
        <v>17.59</v>
      </c>
      <c r="T243" s="61">
        <v>29.145840909091</v>
      </c>
      <c r="U243" s="61">
        <v>27.005375000000001</v>
      </c>
      <c r="V243" s="61">
        <v>30.174805555555999</v>
      </c>
      <c r="W243" s="61">
        <v>26.571052631579001</v>
      </c>
      <c r="X243" s="61">
        <v>30.471320346321001</v>
      </c>
      <c r="Y243" s="61">
        <v>32.410034161490998</v>
      </c>
      <c r="Z243" s="61">
        <v>38.648482468443007</v>
      </c>
      <c r="AA243" s="61">
        <v>31.9274375</v>
      </c>
      <c r="AB243" s="61">
        <v>21.821617647058801</v>
      </c>
      <c r="AC243" s="61">
        <v>34.226356725146182</v>
      </c>
      <c r="AD243" s="61">
        <v>23.318866666666999</v>
      </c>
      <c r="AE243" s="61">
        <v>25.334296969697</v>
      </c>
      <c r="AF243" s="61">
        <v>23.172599999999999</v>
      </c>
      <c r="AG243" s="61">
        <v>10.763999999999999</v>
      </c>
      <c r="AH243" s="61">
        <v>0</v>
      </c>
      <c r="AI243" s="61">
        <v>0</v>
      </c>
      <c r="AJ243" s="61">
        <v>0</v>
      </c>
      <c r="AK243" s="61"/>
      <c r="AL243" s="61"/>
      <c r="AM243" s="61"/>
      <c r="AN243" s="61"/>
      <c r="AO243" s="61"/>
      <c r="AP243" s="61"/>
      <c r="AQ243" s="61"/>
      <c r="AR243" s="61"/>
      <c r="AS243" s="61">
        <v>416.67208658105</v>
      </c>
    </row>
    <row r="244" spans="2:45" outlineLevel="1">
      <c r="B244" s="999"/>
      <c r="C244" s="61"/>
      <c r="D244" s="61"/>
      <c r="E244" s="61"/>
      <c r="F244" s="61"/>
      <c r="G244" s="61"/>
      <c r="H244" s="61"/>
      <c r="I244" s="61"/>
      <c r="J244" s="61"/>
      <c r="K244" s="61"/>
      <c r="L244" s="61">
        <v>0</v>
      </c>
      <c r="M244" s="61">
        <v>0</v>
      </c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  <c r="AL244" s="61"/>
      <c r="AM244" s="61"/>
      <c r="AN244" s="61"/>
      <c r="AO244" s="61"/>
      <c r="AP244" s="61"/>
      <c r="AQ244" s="61"/>
      <c r="AR244" s="61"/>
      <c r="AS244" s="61">
        <v>0</v>
      </c>
    </row>
    <row r="245" spans="2:45" outlineLevel="1">
      <c r="B245" s="999" t="s">
        <v>380</v>
      </c>
      <c r="C245" s="61"/>
      <c r="D245" s="61"/>
      <c r="E245" s="61"/>
      <c r="F245" s="61"/>
      <c r="G245" s="61"/>
      <c r="H245" s="61"/>
      <c r="I245" s="61"/>
      <c r="J245" s="61"/>
      <c r="K245" s="61"/>
      <c r="L245" s="61"/>
      <c r="M245" s="61">
        <v>26.796500000000002</v>
      </c>
      <c r="N245" s="61">
        <v>15.84</v>
      </c>
      <c r="O245" s="61">
        <v>16.18</v>
      </c>
      <c r="P245" s="61">
        <v>15.48</v>
      </c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  <c r="AK245" s="61"/>
      <c r="AL245" s="61"/>
      <c r="AM245" s="61"/>
      <c r="AN245" s="61"/>
      <c r="AO245" s="61"/>
      <c r="AP245" s="61"/>
      <c r="AQ245" s="61"/>
      <c r="AR245" s="61"/>
      <c r="AS245" s="61">
        <v>74.296499999999995</v>
      </c>
    </row>
    <row r="246" spans="2:45" outlineLevel="1">
      <c r="B246" s="999" t="s">
        <v>397</v>
      </c>
      <c r="C246" s="61"/>
      <c r="D246" s="61"/>
      <c r="E246" s="61"/>
      <c r="F246" s="61"/>
      <c r="G246" s="61"/>
      <c r="H246" s="61"/>
      <c r="I246" s="61"/>
      <c r="J246" s="61"/>
      <c r="K246" s="61"/>
      <c r="L246" s="61"/>
      <c r="M246" s="61"/>
      <c r="N246" s="61">
        <v>14.58</v>
      </c>
      <c r="O246" s="61">
        <v>15.3</v>
      </c>
      <c r="P246" s="61">
        <v>23.01</v>
      </c>
      <c r="Q246" s="61">
        <v>10.09</v>
      </c>
      <c r="R246" s="61">
        <v>9.69</v>
      </c>
      <c r="S246" s="61">
        <v>18.920000000000002</v>
      </c>
      <c r="T246" s="61">
        <v>12.595000000000001</v>
      </c>
      <c r="U246" s="61">
        <v>11.535692307692001</v>
      </c>
      <c r="V246" s="61">
        <v>12.758769230768999</v>
      </c>
      <c r="W246" s="61">
        <v>11.024411764706</v>
      </c>
      <c r="X246" s="61">
        <v>13.398580645160999</v>
      </c>
      <c r="Y246" s="61">
        <v>10.294035714286</v>
      </c>
      <c r="Z246" s="61">
        <v>14.244753246753</v>
      </c>
      <c r="AA246" s="61">
        <v>12.4665172413793</v>
      </c>
      <c r="AB246" s="61">
        <v>10.4410833333333</v>
      </c>
      <c r="AC246" s="61">
        <v>12.724827586206899</v>
      </c>
      <c r="AD246" s="61">
        <v>12.989833333332999</v>
      </c>
      <c r="AE246" s="61">
        <v>12.178620689655</v>
      </c>
      <c r="AF246" s="61">
        <v>12.045214285714</v>
      </c>
      <c r="AG246" s="61">
        <v>14.285304350000001</v>
      </c>
      <c r="AH246" s="61">
        <v>9.6959090909089998</v>
      </c>
      <c r="AI246" s="61">
        <v>11.390280000000001</v>
      </c>
      <c r="AJ246" s="61">
        <v>9.9856315789470003</v>
      </c>
      <c r="AK246" s="61">
        <v>15.511956521739</v>
      </c>
      <c r="AL246" s="61">
        <v>13.594689655171999</v>
      </c>
      <c r="AM246" s="61">
        <v>14.391428571429</v>
      </c>
      <c r="AN246" s="61">
        <v>0</v>
      </c>
      <c r="AO246" s="61">
        <v>0</v>
      </c>
      <c r="AP246" s="61">
        <v>0</v>
      </c>
      <c r="AQ246" s="61"/>
      <c r="AR246" s="61"/>
      <c r="AS246" s="61">
        <v>339.14253914718449</v>
      </c>
    </row>
    <row r="247" spans="2:45" outlineLevel="1">
      <c r="B247" s="999" t="s">
        <v>541</v>
      </c>
      <c r="C247" s="61"/>
      <c r="D247" s="61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>
        <v>8.56</v>
      </c>
      <c r="R247" s="61">
        <v>9.94</v>
      </c>
      <c r="S247" s="61">
        <v>15.11</v>
      </c>
      <c r="T247" s="61">
        <v>13.018000000000001</v>
      </c>
      <c r="U247" s="61">
        <v>12.223105263158001</v>
      </c>
      <c r="V247" s="61">
        <v>11.092000000000001</v>
      </c>
      <c r="W247" s="61">
        <v>12.922170731707</v>
      </c>
      <c r="X247" s="61">
        <v>13.597777777777999</v>
      </c>
      <c r="Y247" s="61">
        <v>18.986904761904999</v>
      </c>
      <c r="Z247" s="61">
        <v>15.38936</v>
      </c>
      <c r="AA247" s="61">
        <v>12.0715</v>
      </c>
      <c r="AB247" s="61">
        <v>11.616421052631599</v>
      </c>
      <c r="AC247" s="61">
        <v>12.605733333333299</v>
      </c>
      <c r="AD247" s="61">
        <v>14.326473684211001</v>
      </c>
      <c r="AE247" s="61">
        <v>12.040791666666999</v>
      </c>
      <c r="AF247" s="61">
        <v>14.537714285713999</v>
      </c>
      <c r="AG247" s="61">
        <v>14.922040000000001</v>
      </c>
      <c r="AH247" s="61">
        <v>13.045642857142999</v>
      </c>
      <c r="AI247" s="61">
        <v>13.051051282051001</v>
      </c>
      <c r="AJ247" s="61">
        <v>15.493428571429</v>
      </c>
      <c r="AK247" s="61">
        <v>11.710285714286</v>
      </c>
      <c r="AL247" s="61">
        <v>12.806555555555999</v>
      </c>
      <c r="AM247" s="61">
        <v>10.234</v>
      </c>
      <c r="AN247" s="61">
        <v>0</v>
      </c>
      <c r="AO247" s="61">
        <v>17.703857142857</v>
      </c>
      <c r="AP247" s="61">
        <v>-8.9269999999999996</v>
      </c>
      <c r="AQ247" s="61"/>
      <c r="AR247" s="61"/>
      <c r="AS247" s="61">
        <v>308.0778136804268</v>
      </c>
    </row>
    <row r="248" spans="2:45" outlineLevel="1">
      <c r="B248" s="999" t="s">
        <v>556</v>
      </c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>
        <v>15.52</v>
      </c>
      <c r="S248" s="61">
        <v>25.78</v>
      </c>
      <c r="T248" s="61">
        <v>14.329000000000001</v>
      </c>
      <c r="U248" s="61">
        <v>25.140954545454999</v>
      </c>
      <c r="V248" s="61">
        <v>17.994199999999999</v>
      </c>
      <c r="W248" s="61">
        <v>34.942749999999997</v>
      </c>
      <c r="X248" s="61">
        <v>25.301782608696001</v>
      </c>
      <c r="Y248" s="61">
        <v>26.506699999999999</v>
      </c>
      <c r="Z248" s="61">
        <v>22.034283018867999</v>
      </c>
      <c r="AA248" s="61">
        <v>26.46425</v>
      </c>
      <c r="AB248" s="61">
        <v>17.661166666666698</v>
      </c>
      <c r="AC248" s="61">
        <v>21.951499999999999</v>
      </c>
      <c r="AD248" s="61">
        <v>18.800846153845999</v>
      </c>
      <c r="AE248" s="61">
        <v>17.026653846154002</v>
      </c>
      <c r="AF248" s="61">
        <v>22.013102564103001</v>
      </c>
      <c r="AG248" s="61">
        <v>20.33462857</v>
      </c>
      <c r="AH248" s="61">
        <v>15.179642857143</v>
      </c>
      <c r="AI248" s="61">
        <v>23.82046875</v>
      </c>
      <c r="AJ248" s="61">
        <v>17.161666666666999</v>
      </c>
      <c r="AK248" s="61">
        <v>21.779760869564999</v>
      </c>
      <c r="AL248" s="61">
        <v>22.458088888889002</v>
      </c>
      <c r="AM248" s="61">
        <v>18.278874999999999</v>
      </c>
      <c r="AN248" s="61">
        <v>28.116666666667001</v>
      </c>
      <c r="AO248" s="61">
        <v>25.941206896552</v>
      </c>
      <c r="AP248" s="61">
        <v>14.14875</v>
      </c>
      <c r="AQ248" s="61">
        <v>27.325416666667</v>
      </c>
      <c r="AR248" s="61">
        <v>20.431920000000002</v>
      </c>
      <c r="AS248" s="61">
        <v>586.44428123593855</v>
      </c>
    </row>
    <row r="249" spans="2:45" outlineLevel="1">
      <c r="B249" s="999" t="s">
        <v>552</v>
      </c>
      <c r="C249" s="61"/>
      <c r="D249" s="61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>
        <v>0</v>
      </c>
      <c r="S249" s="61">
        <v>22.85</v>
      </c>
      <c r="T249" s="61">
        <v>16.243142857142999</v>
      </c>
      <c r="U249" s="61">
        <v>14.466222222221999</v>
      </c>
      <c r="V249" s="61">
        <v>15.547357142857001</v>
      </c>
      <c r="W249" s="61">
        <v>15.276857142857001</v>
      </c>
      <c r="X249" s="61">
        <v>23.119631578947001</v>
      </c>
      <c r="Y249" s="61">
        <v>19.076823529412</v>
      </c>
      <c r="Z249" s="61">
        <v>22.976297297296998</v>
      </c>
      <c r="AA249" s="61">
        <v>20.683125</v>
      </c>
      <c r="AB249" s="61">
        <v>17.447357142857101</v>
      </c>
      <c r="AC249" s="61">
        <v>17.825700000000001</v>
      </c>
      <c r="AD249" s="61">
        <v>33.564708333333002</v>
      </c>
      <c r="AE249" s="61">
        <v>18.716310344827999</v>
      </c>
      <c r="AF249" s="61">
        <v>23.682300000000001</v>
      </c>
      <c r="AG249" s="61">
        <v>17.08984615</v>
      </c>
      <c r="AH249" s="61">
        <v>21.396999999999998</v>
      </c>
      <c r="AI249" s="61">
        <v>18.277553571428999</v>
      </c>
      <c r="AJ249" s="61">
        <v>19.456187499999999</v>
      </c>
      <c r="AK249" s="61">
        <v>14.77075</v>
      </c>
      <c r="AL249" s="61">
        <v>19.169772727272999</v>
      </c>
      <c r="AM249" s="61">
        <v>14.792631578947001</v>
      </c>
      <c r="AN249" s="61">
        <v>10.592952380952001</v>
      </c>
      <c r="AO249" s="61">
        <v>16.724543478261001</v>
      </c>
      <c r="AP249" s="61">
        <v>14.714194444444001</v>
      </c>
      <c r="AQ249" s="61">
        <v>16.296419354838999</v>
      </c>
      <c r="AR249" s="61">
        <v>24.52225</v>
      </c>
      <c r="AS249" s="61">
        <v>489.27993377789812</v>
      </c>
    </row>
    <row r="250" spans="2:45" outlineLevel="1">
      <c r="B250" s="999" t="s">
        <v>554</v>
      </c>
      <c r="C250" s="61"/>
      <c r="D250" s="61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>
        <v>13.44</v>
      </c>
      <c r="S250" s="61">
        <v>13.38</v>
      </c>
      <c r="T250" s="61">
        <v>10.639571428570999</v>
      </c>
      <c r="U250" s="61">
        <v>13.186909090908999</v>
      </c>
      <c r="V250" s="61">
        <v>13.07525</v>
      </c>
      <c r="W250" s="61">
        <v>11.212740740740999</v>
      </c>
      <c r="X250" s="61">
        <v>15.771812499999999</v>
      </c>
      <c r="Y250" s="61">
        <v>14.95</v>
      </c>
      <c r="Z250" s="61">
        <v>37.324833333332997</v>
      </c>
      <c r="AA250" s="61">
        <v>6.1538571428571398</v>
      </c>
      <c r="AB250" s="61">
        <v>13.4575714285714</v>
      </c>
      <c r="AC250" s="61">
        <v>20.343714285714299</v>
      </c>
      <c r="AD250" s="61">
        <v>13.135083333333</v>
      </c>
      <c r="AE250" s="61">
        <v>27.579249999999998</v>
      </c>
      <c r="AF250" s="61">
        <v>20.024000000000001</v>
      </c>
      <c r="AG250" s="61"/>
      <c r="AH250" s="61"/>
      <c r="AI250" s="61"/>
      <c r="AJ250" s="61"/>
      <c r="AK250" s="61"/>
      <c r="AL250" s="61"/>
      <c r="AM250" s="61"/>
      <c r="AN250" s="61"/>
      <c r="AO250" s="61"/>
      <c r="AP250" s="61"/>
      <c r="AQ250" s="61"/>
      <c r="AR250" s="61"/>
      <c r="AS250" s="61">
        <v>243.67459328402984</v>
      </c>
    </row>
    <row r="251" spans="2:45" outlineLevel="1">
      <c r="B251" s="999" t="s">
        <v>555</v>
      </c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>
        <v>0</v>
      </c>
      <c r="S251" s="61">
        <v>12.24</v>
      </c>
      <c r="T251" s="61">
        <v>13.390769230768999</v>
      </c>
      <c r="U251" s="61">
        <v>10.751642857143</v>
      </c>
      <c r="V251" s="61">
        <v>20.390999999999998</v>
      </c>
      <c r="W251" s="61">
        <v>21.094916666667</v>
      </c>
      <c r="X251" s="61">
        <v>14.337928571429</v>
      </c>
      <c r="Y251" s="61">
        <v>13.5967</v>
      </c>
      <c r="Z251" s="61">
        <v>18.797033333333001</v>
      </c>
      <c r="AA251" s="61">
        <v>9.9860000000000007</v>
      </c>
      <c r="AB251" s="61">
        <v>11.8823333333333</v>
      </c>
      <c r="AC251" s="61">
        <v>14.65325</v>
      </c>
      <c r="AD251" s="61">
        <v>15.582682926828999</v>
      </c>
      <c r="AE251" s="61">
        <v>14.441800000000001</v>
      </c>
      <c r="AF251" s="61">
        <v>16.890458333333001</v>
      </c>
      <c r="AG251" s="61">
        <v>12.692681820000001</v>
      </c>
      <c r="AH251" s="61">
        <v>14.443380952381</v>
      </c>
      <c r="AI251" s="61">
        <v>18.349944444443999</v>
      </c>
      <c r="AJ251" s="61">
        <v>13.948333333333</v>
      </c>
      <c r="AK251" s="61">
        <v>17.066464285714002</v>
      </c>
      <c r="AL251" s="61">
        <v>16.582894736842</v>
      </c>
      <c r="AM251" s="61">
        <v>11.472357142857</v>
      </c>
      <c r="AN251" s="61">
        <v>13.0715</v>
      </c>
      <c r="AO251" s="61">
        <v>17.617888888888999</v>
      </c>
      <c r="AP251" s="61">
        <v>13.935823529412</v>
      </c>
      <c r="AQ251" s="61">
        <v>20.613419354838999</v>
      </c>
      <c r="AR251" s="61">
        <v>14.69575</v>
      </c>
      <c r="AS251" s="61">
        <v>392.52695374154723</v>
      </c>
    </row>
    <row r="252" spans="2:45" outlineLevel="1">
      <c r="B252" s="999" t="s">
        <v>566</v>
      </c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>
        <v>19.63</v>
      </c>
      <c r="S252" s="61">
        <v>15.74</v>
      </c>
      <c r="T252" s="61">
        <v>16.376842105263002</v>
      </c>
      <c r="U252" s="61">
        <v>14.411291666666999</v>
      </c>
      <c r="V252" s="61">
        <v>17.635956521739001</v>
      </c>
      <c r="W252" s="61">
        <v>15.46475</v>
      </c>
      <c r="X252" s="61">
        <v>15.259680851063999</v>
      </c>
      <c r="Y252" s="61">
        <v>14.14106557377</v>
      </c>
      <c r="Z252" s="61">
        <v>17.894949367089001</v>
      </c>
      <c r="AA252" s="61">
        <v>14.943636363636401</v>
      </c>
      <c r="AB252" s="61">
        <v>20.115166666666699</v>
      </c>
      <c r="AC252" s="61">
        <v>20.15024</v>
      </c>
      <c r="AD252" s="61">
        <v>26.876716981131999</v>
      </c>
      <c r="AE252" s="61">
        <v>12.879166666666999</v>
      </c>
      <c r="AF252" s="61">
        <v>15.128073170732</v>
      </c>
      <c r="AG252" s="61">
        <v>21.76717391</v>
      </c>
      <c r="AH252" s="61">
        <v>16.1724</v>
      </c>
      <c r="AI252" s="61">
        <v>18.115067796609999</v>
      </c>
      <c r="AJ252" s="61">
        <v>22.058314285714001</v>
      </c>
      <c r="AK252" s="61">
        <v>17.18383908046</v>
      </c>
      <c r="AL252" s="61">
        <v>25.668749999999999</v>
      </c>
      <c r="AM252" s="61">
        <v>19.383666666667001</v>
      </c>
      <c r="AN252" s="61">
        <v>15.161827586207</v>
      </c>
      <c r="AO252" s="61">
        <v>19.686909090909001</v>
      </c>
      <c r="AP252" s="61">
        <v>14.43885</v>
      </c>
      <c r="AQ252" s="61">
        <v>15.359027027027</v>
      </c>
      <c r="AR252" s="61"/>
      <c r="AS252" s="61">
        <v>461.64336137802013</v>
      </c>
    </row>
    <row r="253" spans="2:45" outlineLevel="1">
      <c r="B253" s="999" t="s">
        <v>567</v>
      </c>
      <c r="C253" s="61"/>
      <c r="D253" s="61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>
        <v>9.33</v>
      </c>
      <c r="S253" s="61">
        <v>12.06</v>
      </c>
      <c r="T253" s="61">
        <v>18.392299999999999</v>
      </c>
      <c r="U253" s="61">
        <v>17.810083333333001</v>
      </c>
      <c r="V253" s="61">
        <v>11.595000000000001</v>
      </c>
      <c r="W253" s="61">
        <v>11.528692307691999</v>
      </c>
      <c r="X253" s="61">
        <v>12.111142857142999</v>
      </c>
      <c r="Y253" s="61">
        <v>11.419</v>
      </c>
      <c r="Z253" s="61">
        <v>11.63875</v>
      </c>
      <c r="AA253" s="61">
        <v>12.5093513513514</v>
      </c>
      <c r="AB253" s="61">
        <v>11.532875000000001</v>
      </c>
      <c r="AC253" s="61">
        <v>10.8701162790698</v>
      </c>
      <c r="AD253" s="61">
        <v>12.699148148148</v>
      </c>
      <c r="AE253" s="61">
        <v>10.394243243243</v>
      </c>
      <c r="AF253" s="61">
        <v>13.387361111111</v>
      </c>
      <c r="AG253" s="61">
        <v>10.51025926</v>
      </c>
      <c r="AH253" s="61">
        <v>10.768428571429</v>
      </c>
      <c r="AI253" s="61">
        <v>11.083109374999999</v>
      </c>
      <c r="AJ253" s="61">
        <v>11.004074626866</v>
      </c>
      <c r="AK253" s="61">
        <v>10.917624999999999</v>
      </c>
      <c r="AL253" s="61">
        <v>12.916956521739001</v>
      </c>
      <c r="AM253" s="61">
        <v>12.519893617020999</v>
      </c>
      <c r="AN253" s="61">
        <v>10.034599999999999</v>
      </c>
      <c r="AO253" s="61">
        <v>11.877433333333</v>
      </c>
      <c r="AP253" s="61">
        <v>11.554744186047001</v>
      </c>
      <c r="AQ253" s="61"/>
      <c r="AR253" s="61"/>
      <c r="AS253" s="61">
        <v>300.46518812252623</v>
      </c>
    </row>
    <row r="254" spans="2:45" outlineLevel="1">
      <c r="B254" s="999" t="s">
        <v>606</v>
      </c>
      <c r="C254" s="61"/>
      <c r="D254" s="61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>
        <v>0</v>
      </c>
      <c r="T254" s="61">
        <v>14.012333333333</v>
      </c>
      <c r="U254" s="61">
        <v>15.251161290322999</v>
      </c>
      <c r="V254" s="61">
        <v>19.568349999999999</v>
      </c>
      <c r="W254" s="61">
        <v>15.3475625</v>
      </c>
      <c r="X254" s="61">
        <v>16.029851063830002</v>
      </c>
      <c r="Y254" s="61">
        <v>21.377146341463</v>
      </c>
      <c r="Z254" s="61">
        <v>23.880561904762001</v>
      </c>
      <c r="AA254" s="61">
        <v>13.755105263157899</v>
      </c>
      <c r="AB254" s="61">
        <v>14.105124999999999</v>
      </c>
      <c r="AC254" s="61">
        <v>17.6078787878788</v>
      </c>
      <c r="AD254" s="61">
        <v>17.603076923077001</v>
      </c>
      <c r="AE254" s="61">
        <v>13.172454545454999</v>
      </c>
      <c r="AF254" s="61">
        <v>71.764816326531005</v>
      </c>
      <c r="AG254" s="61">
        <v>19.547350000000002</v>
      </c>
      <c r="AH254" s="61">
        <v>21.42548</v>
      </c>
      <c r="AI254" s="61">
        <v>52.881999999999998</v>
      </c>
      <c r="AJ254" s="61">
        <v>-55.798655172414001</v>
      </c>
      <c r="AK254" s="61">
        <v>13.999112903226001</v>
      </c>
      <c r="AL254" s="61">
        <v>30.759831460674</v>
      </c>
      <c r="AM254" s="61">
        <v>18.715619047619001</v>
      </c>
      <c r="AN254" s="61">
        <v>58.065750000000001</v>
      </c>
      <c r="AO254" s="61">
        <v>25.498549019607999</v>
      </c>
      <c r="AP254" s="61">
        <v>27.016903225806001</v>
      </c>
      <c r="AQ254" s="61">
        <v>12.911099999999999</v>
      </c>
      <c r="AR254" s="61">
        <v>19.189</v>
      </c>
      <c r="AS254" s="61">
        <v>517.68746376432955</v>
      </c>
    </row>
    <row r="255" spans="2:45" outlineLevel="1">
      <c r="B255" s="999" t="s">
        <v>569</v>
      </c>
      <c r="C255" s="61"/>
      <c r="D255" s="61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  <c r="AK255" s="61">
        <v>0</v>
      </c>
      <c r="AL255" s="61">
        <v>0</v>
      </c>
      <c r="AM255" s="61">
        <v>0</v>
      </c>
      <c r="AN255" s="61">
        <v>0</v>
      </c>
      <c r="AO255" s="61">
        <v>0</v>
      </c>
      <c r="AP255" s="61">
        <v>0</v>
      </c>
      <c r="AQ255" s="61"/>
      <c r="AR255" s="61"/>
      <c r="AS255" s="61">
        <v>0</v>
      </c>
    </row>
    <row r="256" spans="2:45" outlineLevel="1">
      <c r="B256" s="999" t="s">
        <v>607</v>
      </c>
      <c r="C256" s="61"/>
      <c r="D256" s="61"/>
      <c r="E256" s="61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>
        <v>12.034571428571001</v>
      </c>
      <c r="U256" s="61">
        <v>16.795529411764999</v>
      </c>
      <c r="V256" s="61">
        <v>17.182928571428999</v>
      </c>
      <c r="W256" s="61">
        <v>15.823619047618999</v>
      </c>
      <c r="X256" s="61">
        <v>13.580555555556</v>
      </c>
      <c r="Y256" s="61">
        <v>16.519722222222001</v>
      </c>
      <c r="Z256" s="61">
        <v>18.066813953488001</v>
      </c>
      <c r="AA256" s="61">
        <v>9.4154</v>
      </c>
      <c r="AB256" s="61">
        <v>13.551090909090901</v>
      </c>
      <c r="AC256" s="61">
        <v>12.432285714285699</v>
      </c>
      <c r="AD256" s="61">
        <v>26.337411764706001</v>
      </c>
      <c r="AE256" s="61">
        <v>12.886312500000001</v>
      </c>
      <c r="AF256" s="61">
        <v>12.291333333333</v>
      </c>
      <c r="AG256" s="61">
        <v>13.48208</v>
      </c>
      <c r="AH256" s="61">
        <v>13.558875</v>
      </c>
      <c r="AI256" s="61">
        <v>14.273142857143</v>
      </c>
      <c r="AJ256" s="61">
        <v>18.519124999999999</v>
      </c>
      <c r="AK256" s="61">
        <v>13.704499999999999</v>
      </c>
      <c r="AL256" s="61">
        <v>19.890599999999999</v>
      </c>
      <c r="AM256" s="61">
        <v>21.755777777778</v>
      </c>
      <c r="AN256" s="61">
        <v>32.828375000000001</v>
      </c>
      <c r="AO256" s="61">
        <v>20.204000000000001</v>
      </c>
      <c r="AP256" s="61">
        <v>18.291416666667001</v>
      </c>
      <c r="AQ256" s="61">
        <v>20.391500000000001</v>
      </c>
      <c r="AR256" s="61"/>
      <c r="AS256" s="61">
        <v>403.81696671365358</v>
      </c>
    </row>
    <row r="257" spans="2:45" outlineLevel="1">
      <c r="B257" s="999" t="s">
        <v>695</v>
      </c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>
        <v>50.038294117646998</v>
      </c>
      <c r="U257" s="61">
        <v>27.706534883721002</v>
      </c>
      <c r="V257" s="61">
        <v>25.298300000000001</v>
      </c>
      <c r="W257" s="61">
        <v>25.648829787234</v>
      </c>
      <c r="X257" s="61">
        <v>27.781487500000001</v>
      </c>
      <c r="Y257" s="61">
        <v>21.418542372880999</v>
      </c>
      <c r="Z257" s="61">
        <v>44.145987012987</v>
      </c>
      <c r="AA257" s="61">
        <v>-15.9999473684211</v>
      </c>
      <c r="AB257" s="61">
        <v>16.803645161290302</v>
      </c>
      <c r="AC257" s="61">
        <v>33.753322580645197</v>
      </c>
      <c r="AD257" s="61">
        <v>31.724350000000001</v>
      </c>
      <c r="AE257" s="61">
        <v>29.711537037037001</v>
      </c>
      <c r="AF257" s="61">
        <v>27.779444444444</v>
      </c>
      <c r="AG257" s="61">
        <v>32.181787229999998</v>
      </c>
      <c r="AH257" s="61">
        <v>25.573909090909002</v>
      </c>
      <c r="AI257" s="61">
        <v>50.067529411765001</v>
      </c>
      <c r="AJ257" s="61">
        <v>26.871685714285999</v>
      </c>
      <c r="AK257" s="61">
        <v>25.900887096773999</v>
      </c>
      <c r="AL257" s="61">
        <v>34.111499999999999</v>
      </c>
      <c r="AM257" s="61">
        <v>40.121482758620999</v>
      </c>
      <c r="AN257" s="61">
        <v>53.5138125</v>
      </c>
      <c r="AO257" s="61">
        <v>35.757927536232003</v>
      </c>
      <c r="AP257" s="61">
        <v>33.161777777777999</v>
      </c>
      <c r="AQ257" s="61">
        <v>28.394071428570999</v>
      </c>
      <c r="AR257" s="61">
        <v>19.475097560976</v>
      </c>
      <c r="AS257" s="61">
        <v>750.94179563537739</v>
      </c>
    </row>
    <row r="258" spans="2:45" outlineLevel="1">
      <c r="B258" s="999" t="s">
        <v>701</v>
      </c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>
        <v>41.983400000000003</v>
      </c>
      <c r="V258" s="61">
        <v>16.271333333333001</v>
      </c>
      <c r="W258" s="61">
        <v>12.451000000000001</v>
      </c>
      <c r="X258" s="61">
        <v>20.11</v>
      </c>
      <c r="Y258" s="61">
        <v>14.177611111111</v>
      </c>
      <c r="Z258" s="61">
        <v>32.921166666666998</v>
      </c>
      <c r="AA258" s="61">
        <v>21.5267916666667</v>
      </c>
      <c r="AB258" s="61">
        <v>19.012933333333301</v>
      </c>
      <c r="AC258" s="61">
        <v>20.580593749999998</v>
      </c>
      <c r="AD258" s="61">
        <v>28.629514285713999</v>
      </c>
      <c r="AE258" s="61">
        <v>23.837260869565</v>
      </c>
      <c r="AF258" s="61">
        <v>19.407736842104999</v>
      </c>
      <c r="AG258" s="61">
        <v>17.177399999999999</v>
      </c>
      <c r="AH258" s="61">
        <v>20.975750000000001</v>
      </c>
      <c r="AI258" s="61">
        <v>18.593189189189001</v>
      </c>
      <c r="AJ258" s="61">
        <v>21.3775625</v>
      </c>
      <c r="AK258" s="61">
        <v>15.766913043478</v>
      </c>
      <c r="AL258" s="61">
        <v>19.179288888889001</v>
      </c>
      <c r="AM258" s="61">
        <v>12.62</v>
      </c>
      <c r="AN258" s="61">
        <v>17.854909090909</v>
      </c>
      <c r="AO258" s="61">
        <v>21.517111111110999</v>
      </c>
      <c r="AP258" s="61">
        <v>52.478749999999998</v>
      </c>
      <c r="AQ258" s="61">
        <v>26.46</v>
      </c>
      <c r="AR258" s="61">
        <v>13.499333333333</v>
      </c>
      <c r="AS258" s="61">
        <v>528.40954901540397</v>
      </c>
    </row>
    <row r="259" spans="2:45" outlineLevel="1">
      <c r="B259" s="999" t="s">
        <v>704</v>
      </c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>
        <v>13.883727272727</v>
      </c>
      <c r="V259" s="61">
        <v>11.162230769231</v>
      </c>
      <c r="W259" s="61">
        <v>12.326066666667</v>
      </c>
      <c r="X259" s="61">
        <v>14.06555</v>
      </c>
      <c r="Y259" s="61">
        <v>11.836499999999999</v>
      </c>
      <c r="Z259" s="61">
        <v>16.763647058823999</v>
      </c>
      <c r="AA259" s="61">
        <v>12.4986153846154</v>
      </c>
      <c r="AB259" s="61">
        <v>11.3953846153846</v>
      </c>
      <c r="AC259" s="61">
        <v>11.961545454545501</v>
      </c>
      <c r="AD259" s="61">
        <v>11.074999999999999</v>
      </c>
      <c r="AE259" s="61">
        <v>10.407421052631999</v>
      </c>
      <c r="AF259" s="61">
        <v>13.7905</v>
      </c>
      <c r="AG259" s="61">
        <v>13.07790625</v>
      </c>
      <c r="AH259" s="61">
        <v>12.8277</v>
      </c>
      <c r="AI259" s="61">
        <v>14.059265306122001</v>
      </c>
      <c r="AJ259" s="61">
        <v>18.115874999999999</v>
      </c>
      <c r="AK259" s="61">
        <v>15.892416666667</v>
      </c>
      <c r="AL259" s="61">
        <v>15.79078</v>
      </c>
      <c r="AM259" s="61">
        <v>10.915066666667</v>
      </c>
      <c r="AN259" s="61">
        <v>11.93696875</v>
      </c>
      <c r="AO259" s="61">
        <v>13.808384615385</v>
      </c>
      <c r="AP259" s="61">
        <v>14.220647058824001</v>
      </c>
      <c r="AQ259" s="61">
        <v>13.484764705882</v>
      </c>
      <c r="AR259" s="61">
        <v>15.077045977011</v>
      </c>
      <c r="AS259" s="61">
        <v>320.37300927118451</v>
      </c>
    </row>
    <row r="260" spans="2:45" outlineLevel="1">
      <c r="B260" s="999" t="s">
        <v>805</v>
      </c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>
        <v>31.042000000000002</v>
      </c>
      <c r="Y260" s="61">
        <v>24.946333333333001</v>
      </c>
      <c r="Z260" s="61">
        <v>19.783518518518999</v>
      </c>
      <c r="AA260" s="61">
        <v>13.9884782608696</v>
      </c>
      <c r="AB260" s="61">
        <v>19.407923076923101</v>
      </c>
      <c r="AC260" s="61">
        <v>17.684238095238101</v>
      </c>
      <c r="AD260" s="61">
        <v>20.234509090909</v>
      </c>
      <c r="AE260" s="61">
        <v>16.391789473684</v>
      </c>
      <c r="AF260" s="61">
        <v>16.012063829786999</v>
      </c>
      <c r="AG260" s="61">
        <v>16.480056600000001</v>
      </c>
      <c r="AH260" s="61">
        <v>18.081272727272999</v>
      </c>
      <c r="AI260" s="61">
        <v>18.758725490195999</v>
      </c>
      <c r="AJ260" s="61">
        <v>17.689791666666999</v>
      </c>
      <c r="AK260" s="61">
        <v>18.817319444443999</v>
      </c>
      <c r="AL260" s="61">
        <v>17.394505617977998</v>
      </c>
      <c r="AM260" s="61">
        <v>18.740071428571</v>
      </c>
      <c r="AN260" s="61">
        <v>15.242285714286</v>
      </c>
      <c r="AO260" s="61">
        <v>20.862516129032002</v>
      </c>
      <c r="AP260" s="61">
        <v>19.584619047619</v>
      </c>
      <c r="AQ260" s="61">
        <v>19.446142857142998</v>
      </c>
      <c r="AR260" s="61">
        <v>16.848428571429</v>
      </c>
      <c r="AS260" s="61">
        <v>397.43658897390077</v>
      </c>
    </row>
    <row r="261" spans="2:45" outlineLevel="1">
      <c r="B261" s="999" t="s">
        <v>807</v>
      </c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>
        <v>13.646888888889</v>
      </c>
      <c r="Y261" s="61">
        <v>15.318444444443999</v>
      </c>
      <c r="Z261" s="61">
        <v>25.503499999999999</v>
      </c>
      <c r="AA261" s="61">
        <v>14.817888888888902</v>
      </c>
      <c r="AB261" s="61">
        <v>15.688625</v>
      </c>
      <c r="AC261" s="61">
        <v>52.937428571428597</v>
      </c>
      <c r="AD261" s="61">
        <v>20.932307692308001</v>
      </c>
      <c r="AE261" s="61">
        <v>11.878238095238</v>
      </c>
      <c r="AF261" s="61">
        <v>13.247249999999999</v>
      </c>
      <c r="AG261" s="61">
        <v>51.18852381</v>
      </c>
      <c r="AH261" s="61">
        <v>16.095153846153998</v>
      </c>
      <c r="AI261" s="61">
        <v>29.440999999999999</v>
      </c>
      <c r="AJ261" s="61">
        <v>30.66356097561</v>
      </c>
      <c r="AK261" s="61">
        <v>20.488176470588002</v>
      </c>
      <c r="AL261" s="61">
        <v>28.435106382979001</v>
      </c>
      <c r="AM261" s="61">
        <v>15.314500000000001</v>
      </c>
      <c r="AN261" s="61">
        <v>11.694714285714001</v>
      </c>
      <c r="AO261" s="61">
        <v>15.088157894737</v>
      </c>
      <c r="AP261" s="61">
        <v>18.498857142857002</v>
      </c>
      <c r="AQ261" s="61">
        <v>34.774999999999999</v>
      </c>
      <c r="AR261" s="61"/>
      <c r="AS261" s="61">
        <v>455.65332238983547</v>
      </c>
    </row>
    <row r="262" spans="2:45" outlineLevel="1">
      <c r="B262" s="999" t="s">
        <v>802</v>
      </c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>
        <v>0</v>
      </c>
      <c r="Z262" s="61">
        <v>21.117968253968002</v>
      </c>
      <c r="AA262" s="61">
        <v>21.4204193548387</v>
      </c>
      <c r="AB262" s="61">
        <v>19.425999999999998</v>
      </c>
      <c r="AC262" s="61">
        <v>20.6301666666667</v>
      </c>
      <c r="AD262" s="61">
        <v>30.173777777778</v>
      </c>
      <c r="AE262" s="61">
        <v>14.63175</v>
      </c>
      <c r="AF262" s="61">
        <v>27.272782608696001</v>
      </c>
      <c r="AG262" s="61">
        <v>33.032909089999997</v>
      </c>
      <c r="AH262" s="61">
        <v>14.161099999999999</v>
      </c>
      <c r="AI262" s="61">
        <v>31.886272727272999</v>
      </c>
      <c r="AJ262" s="61">
        <v>26.418763157895</v>
      </c>
      <c r="AK262" s="61">
        <v>24.725411764705999</v>
      </c>
      <c r="AL262" s="61">
        <v>37.810783783784004</v>
      </c>
      <c r="AM262" s="61">
        <v>0</v>
      </c>
      <c r="AN262" s="61">
        <v>9.9957142857140013</v>
      </c>
      <c r="AO262" s="61">
        <v>21.231064516128999</v>
      </c>
      <c r="AP262" s="61">
        <v>33.800307692308003</v>
      </c>
      <c r="AQ262" s="61">
        <v>33.240432432432002</v>
      </c>
      <c r="AR262" s="61">
        <v>21.142984126984</v>
      </c>
      <c r="AS262" s="61">
        <v>442.11860823917243</v>
      </c>
    </row>
    <row r="263" spans="2:45" outlineLevel="1">
      <c r="B263" s="999" t="s">
        <v>850</v>
      </c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>
        <v>15.074</v>
      </c>
      <c r="Z263" s="61">
        <v>11.287444444444001</v>
      </c>
      <c r="AA263" s="61">
        <v>14.372</v>
      </c>
      <c r="AB263" s="61">
        <v>13.731999999999999</v>
      </c>
      <c r="AC263" s="61">
        <v>11.1211621621622</v>
      </c>
      <c r="AD263" s="61">
        <v>15.925818181818</v>
      </c>
      <c r="AE263" s="61">
        <v>14.816053571428998</v>
      </c>
      <c r="AF263" s="61">
        <v>17.651420289855</v>
      </c>
      <c r="AG263" s="61">
        <v>22.030605260000002</v>
      </c>
      <c r="AH263" s="61">
        <v>15.581972222221999</v>
      </c>
      <c r="AI263" s="61">
        <v>16.786874999999998</v>
      </c>
      <c r="AJ263" s="61">
        <v>16.021561403509001</v>
      </c>
      <c r="AK263" s="61">
        <v>18.524396226415</v>
      </c>
      <c r="AL263" s="61">
        <v>16.205428571429</v>
      </c>
      <c r="AM263" s="61">
        <v>18.115826086957</v>
      </c>
      <c r="AN263" s="61">
        <v>19.932937500000001</v>
      </c>
      <c r="AO263" s="61">
        <v>16.595582089552</v>
      </c>
      <c r="AP263" s="61">
        <v>19.672653061223997</v>
      </c>
      <c r="AQ263" s="61">
        <v>18.439837209302002</v>
      </c>
      <c r="AR263" s="61">
        <v>15.955372093023</v>
      </c>
      <c r="AS263" s="61">
        <v>327.84294537334119</v>
      </c>
    </row>
    <row r="264" spans="2:45" outlineLevel="1">
      <c r="B264" s="999" t="s">
        <v>912</v>
      </c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>
        <v>0</v>
      </c>
      <c r="Y264" s="61">
        <v>13.488875</v>
      </c>
      <c r="Z264" s="61">
        <v>17.932066666667001</v>
      </c>
      <c r="AA264" s="61">
        <v>17.758500000000002</v>
      </c>
      <c r="AB264" s="61">
        <v>12.957875</v>
      </c>
      <c r="AC264" s="61">
        <v>15.5810416666667</v>
      </c>
      <c r="AD264" s="61">
        <v>13.489000000000001</v>
      </c>
      <c r="AE264" s="61">
        <v>14.613590909091</v>
      </c>
      <c r="AF264" s="61">
        <v>16.864095238095</v>
      </c>
      <c r="AG264" s="61">
        <v>15.96327778</v>
      </c>
      <c r="AH264" s="61">
        <v>17.205321428571001</v>
      </c>
      <c r="AI264" s="61">
        <v>13.6235</v>
      </c>
      <c r="AJ264" s="61">
        <v>12.559130434783</v>
      </c>
      <c r="AK264" s="61">
        <v>16.981000000000002</v>
      </c>
      <c r="AL264" s="61">
        <v>24.426858695652001</v>
      </c>
      <c r="AM264" s="61">
        <v>15.9932</v>
      </c>
      <c r="AN264" s="61">
        <v>17.960583333333002</v>
      </c>
      <c r="AO264" s="61">
        <v>23.5044</v>
      </c>
      <c r="AP264" s="61">
        <v>23.077275862069001</v>
      </c>
      <c r="AQ264" s="61">
        <v>18.225085714285999</v>
      </c>
      <c r="AR264" s="61">
        <v>18.724073170731998</v>
      </c>
      <c r="AS264" s="61">
        <v>340.92875089994573</v>
      </c>
    </row>
    <row r="265" spans="2:45" outlineLevel="1">
      <c r="B265" s="999" t="s">
        <v>1060</v>
      </c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>
        <v>16.879416666666703</v>
      </c>
      <c r="AB265" s="61">
        <v>19.645</v>
      </c>
      <c r="AC265" s="61">
        <v>37.0111428571429</v>
      </c>
      <c r="AD265" s="61">
        <v>13.340363636364</v>
      </c>
      <c r="AE265" s="61">
        <v>16.719285714285999</v>
      </c>
      <c r="AF265" s="61">
        <v>20.567526315788999</v>
      </c>
      <c r="AG265" s="61">
        <v>11.587578949999999</v>
      </c>
      <c r="AH265" s="61">
        <v>11.931692307692</v>
      </c>
      <c r="AI265" s="61">
        <v>14.238818181818001</v>
      </c>
      <c r="AJ265" s="61">
        <v>13.697666666667001</v>
      </c>
      <c r="AK265" s="61">
        <v>14.43937037037</v>
      </c>
      <c r="AL265" s="61">
        <v>15.271076923077</v>
      </c>
      <c r="AM265" s="61">
        <v>10.705666666667</v>
      </c>
      <c r="AN265" s="61">
        <v>13.04975</v>
      </c>
      <c r="AO265" s="61">
        <v>17.597076923076997</v>
      </c>
      <c r="AP265" s="61">
        <v>13.968882352941002</v>
      </c>
      <c r="AQ265" s="61"/>
      <c r="AR265" s="61"/>
      <c r="AS265" s="61">
        <v>260.65031453255762</v>
      </c>
    </row>
    <row r="266" spans="2:45" outlineLevel="1">
      <c r="B266" s="999" t="s">
        <v>1061</v>
      </c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>
        <v>10.6525</v>
      </c>
      <c r="AB266" s="61">
        <v>40.301000000000002</v>
      </c>
      <c r="AC266" s="61">
        <v>24.471</v>
      </c>
      <c r="AD266" s="61">
        <v>26.272181818181998</v>
      </c>
      <c r="AE266" s="61">
        <v>11.639347826087</v>
      </c>
      <c r="AF266" s="61">
        <v>26.772874999999999</v>
      </c>
      <c r="AG266" s="61">
        <v>18.311594589999999</v>
      </c>
      <c r="AH266" s="61">
        <v>10.797421052632</v>
      </c>
      <c r="AI266" s="61">
        <v>18.929500000000001</v>
      </c>
      <c r="AJ266" s="61">
        <v>14.172607142857</v>
      </c>
      <c r="AK266" s="61">
        <v>14.89775</v>
      </c>
      <c r="AL266" s="61">
        <v>19.182338028168999</v>
      </c>
      <c r="AM266" s="61">
        <v>12.753363636364</v>
      </c>
      <c r="AN266" s="61">
        <v>10.112708333333</v>
      </c>
      <c r="AO266" s="61">
        <v>19.304653846154</v>
      </c>
      <c r="AP266" s="61">
        <v>31.123107142857002</v>
      </c>
      <c r="AQ266" s="61">
        <v>22.920166666667001</v>
      </c>
      <c r="AR266" s="61">
        <v>13.388916666666999</v>
      </c>
      <c r="AS266" s="61">
        <v>346.00303174996901</v>
      </c>
    </row>
    <row r="267" spans="2:45" outlineLevel="1">
      <c r="B267" s="999" t="s">
        <v>1180</v>
      </c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>
        <v>14.4578421052632</v>
      </c>
      <c r="AC267" s="61">
        <v>24.070771428571401</v>
      </c>
      <c r="AD267" s="61">
        <v>23.778977272727001</v>
      </c>
      <c r="AE267" s="61">
        <v>19.342969696970002</v>
      </c>
      <c r="AF267" s="61">
        <v>17.938812500000001</v>
      </c>
      <c r="AG267" s="61">
        <v>28.94694595</v>
      </c>
      <c r="AH267" s="61">
        <v>15.043125</v>
      </c>
      <c r="AI267" s="61">
        <v>22.701904761904999</v>
      </c>
      <c r="AJ267" s="61">
        <v>18.707823529412</v>
      </c>
      <c r="AK267" s="61">
        <v>23.560823529412001</v>
      </c>
      <c r="AL267" s="61">
        <v>18.200384615385001</v>
      </c>
      <c r="AM267" s="61">
        <v>5.9616249999999997</v>
      </c>
      <c r="AN267" s="61">
        <v>14.893555555555999</v>
      </c>
      <c r="AO267" s="61">
        <v>20.033925925925999</v>
      </c>
      <c r="AP267" s="61">
        <v>22.475000000000001</v>
      </c>
      <c r="AQ267" s="61">
        <v>14.229857142857</v>
      </c>
      <c r="AR267" s="61">
        <v>19.991918918919001</v>
      </c>
      <c r="AS267" s="61">
        <v>324.33626293290359</v>
      </c>
    </row>
    <row r="268" spans="2:45" outlineLevel="1">
      <c r="B268" s="999" t="s">
        <v>1059</v>
      </c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>
        <v>0</v>
      </c>
      <c r="AD268" s="61">
        <v>9.5367499999999996</v>
      </c>
      <c r="AE268" s="61">
        <v>11.587624999999999</v>
      </c>
      <c r="AF268" s="61">
        <v>24.685909090909</v>
      </c>
      <c r="AG268" s="61">
        <v>11.964650000000001</v>
      </c>
      <c r="AH268" s="61">
        <v>11.772</v>
      </c>
      <c r="AI268" s="61">
        <v>23.579173913043</v>
      </c>
      <c r="AJ268" s="61">
        <v>23.026357142857002</v>
      </c>
      <c r="AK268" s="61">
        <v>14.565840909090999</v>
      </c>
      <c r="AL268" s="61">
        <v>13.554363636364</v>
      </c>
      <c r="AM268" s="61">
        <v>11.3085</v>
      </c>
      <c r="AN268" s="61">
        <v>11.2203</v>
      </c>
      <c r="AO268" s="61">
        <v>13.093470588235</v>
      </c>
      <c r="AP268" s="61">
        <v>14.311624999999999</v>
      </c>
      <c r="AQ268" s="61">
        <v>10.926272727273</v>
      </c>
      <c r="AR268" s="61">
        <v>9.7279999999999998</v>
      </c>
      <c r="AS268" s="61">
        <v>214.860838007772</v>
      </c>
    </row>
    <row r="269" spans="2:45" outlineLevel="1">
      <c r="B269" s="999" t="s">
        <v>1181</v>
      </c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>
        <v>14.147125000000001</v>
      </c>
      <c r="AC269" s="61">
        <v>9.44</v>
      </c>
      <c r="AD269" s="61">
        <v>12.161083333333</v>
      </c>
      <c r="AE269" s="61">
        <v>10.8232</v>
      </c>
      <c r="AF269" s="61">
        <v>12.094484848484999</v>
      </c>
      <c r="AG269" s="61">
        <v>13.858499999999999</v>
      </c>
      <c r="AH269" s="61">
        <v>12.256048780487999</v>
      </c>
      <c r="AI269" s="61">
        <v>11.826581818181999</v>
      </c>
      <c r="AJ269" s="61">
        <v>11.156456521739001</v>
      </c>
      <c r="AK269" s="61">
        <v>12.134020833333</v>
      </c>
      <c r="AL269" s="61">
        <v>12.598901234568</v>
      </c>
      <c r="AM269" s="61">
        <v>16.676919999999999</v>
      </c>
      <c r="AN269" s="61">
        <v>11.406714285714001</v>
      </c>
      <c r="AO269" s="61">
        <v>11.611202702702998</v>
      </c>
      <c r="AP269" s="61">
        <v>10.930754716980999</v>
      </c>
      <c r="AQ269" s="61">
        <v>12.228195652174</v>
      </c>
      <c r="AR269" s="61">
        <v>13.199802469135999</v>
      </c>
      <c r="AS269" s="61">
        <v>208.54999219683597</v>
      </c>
    </row>
    <row r="270" spans="2:45" outlineLevel="1">
      <c r="B270" s="999" t="s">
        <v>1242</v>
      </c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>
        <v>17.3876666666667</v>
      </c>
      <c r="AC270" s="61">
        <v>9.7267499999999991</v>
      </c>
      <c r="AD270" s="61">
        <v>13.870666666667001</v>
      </c>
      <c r="AE270" s="61">
        <v>10.022411764706</v>
      </c>
      <c r="AF270" s="61">
        <v>9.8645454545450004</v>
      </c>
      <c r="AG270" s="61">
        <v>11.22111765</v>
      </c>
      <c r="AH270" s="61">
        <v>11.1182</v>
      </c>
      <c r="AI270" s="61">
        <v>12.522722222222001</v>
      </c>
      <c r="AJ270" s="61">
        <v>11.283450980392001</v>
      </c>
      <c r="AK270" s="61">
        <v>11.983014084506999</v>
      </c>
      <c r="AL270" s="61">
        <v>12.213195121951001</v>
      </c>
      <c r="AM270" s="61">
        <v>13.660176470588</v>
      </c>
      <c r="AN270" s="61">
        <v>12.0151875</v>
      </c>
      <c r="AO270" s="61">
        <v>11.582872340426</v>
      </c>
      <c r="AP270" s="61">
        <v>14.2328125</v>
      </c>
      <c r="AQ270" s="61">
        <v>12.7629375</v>
      </c>
      <c r="AR270" s="61">
        <v>12.0265</v>
      </c>
      <c r="AS270" s="61">
        <v>207.49422692267069</v>
      </c>
    </row>
    <row r="271" spans="2:45" outlineLevel="1">
      <c r="B271" s="999" t="s">
        <v>1314</v>
      </c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X271" s="61"/>
      <c r="Y271" s="61"/>
      <c r="Z271" s="61"/>
      <c r="AA271" s="61"/>
      <c r="AB271" s="61"/>
      <c r="AC271" s="61"/>
      <c r="AD271" s="61">
        <v>10.773111111111</v>
      </c>
      <c r="AE271" s="61">
        <v>10.583261904762001</v>
      </c>
      <c r="AF271" s="61">
        <v>11.225073170731999</v>
      </c>
      <c r="AG271" s="61">
        <v>11.63456</v>
      </c>
      <c r="AH271" s="61">
        <v>10.845800000000001</v>
      </c>
      <c r="AI271" s="61">
        <v>12.372196428571</v>
      </c>
      <c r="AJ271" s="61">
        <v>11.717536585366</v>
      </c>
      <c r="AK271" s="61">
        <v>13.539456790122999</v>
      </c>
      <c r="AL271" s="61">
        <v>11.462707692307999</v>
      </c>
      <c r="AM271" s="61">
        <v>12.566944444444001</v>
      </c>
      <c r="AN271" s="61">
        <v>10.486571428571001</v>
      </c>
      <c r="AO271" s="61">
        <v>13.115122448979999</v>
      </c>
      <c r="AP271" s="61">
        <v>11.39984375</v>
      </c>
      <c r="AQ271" s="61">
        <v>12.248222222222001</v>
      </c>
      <c r="AR271" s="61">
        <v>11.940564356435999</v>
      </c>
      <c r="AS271" s="61">
        <v>175.91097233362601</v>
      </c>
    </row>
    <row r="272" spans="2:45" outlineLevel="1">
      <c r="B272" s="999" t="s">
        <v>1460</v>
      </c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X272" s="61"/>
      <c r="Y272" s="61"/>
      <c r="Z272" s="61"/>
      <c r="AA272" s="61"/>
      <c r="AB272" s="61"/>
      <c r="AC272" s="61"/>
      <c r="AD272" s="61"/>
      <c r="AE272" s="61"/>
      <c r="AF272" s="61">
        <v>15.052</v>
      </c>
      <c r="AG272" s="61">
        <v>11.0331875</v>
      </c>
      <c r="AH272" s="61">
        <v>11.238538461538001</v>
      </c>
      <c r="AI272" s="61">
        <v>20.048999999999999</v>
      </c>
      <c r="AJ272" s="61">
        <v>27.217400000000001</v>
      </c>
      <c r="AK272" s="61">
        <v>14.011200000000001</v>
      </c>
      <c r="AL272" s="61">
        <v>19.307400000000001</v>
      </c>
      <c r="AM272" s="61">
        <v>18.089400000000001</v>
      </c>
      <c r="AN272" s="61"/>
      <c r="AO272" s="61"/>
      <c r="AP272" s="61"/>
      <c r="AQ272" s="61"/>
      <c r="AR272" s="61"/>
      <c r="AS272" s="61">
        <v>135.99812596153802</v>
      </c>
    </row>
    <row r="273" spans="2:45" outlineLevel="1">
      <c r="B273" s="999" t="s">
        <v>1564</v>
      </c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>
        <v>15.132999999999999</v>
      </c>
      <c r="AG273" s="61">
        <v>27.254999999999999</v>
      </c>
      <c r="AH273" s="61">
        <v>17.659500000000001</v>
      </c>
      <c r="AI273" s="61">
        <v>20.305454545455</v>
      </c>
      <c r="AJ273" s="61">
        <v>17.003333333333</v>
      </c>
      <c r="AK273" s="61">
        <v>17.293647058824</v>
      </c>
      <c r="AL273" s="61">
        <v>30.077473684211</v>
      </c>
      <c r="AM273" s="61">
        <v>21.13325</v>
      </c>
      <c r="AN273" s="61">
        <v>10.891249999999999</v>
      </c>
      <c r="AO273" s="61">
        <v>12.952233333333</v>
      </c>
      <c r="AP273" s="61"/>
      <c r="AQ273" s="61"/>
      <c r="AR273" s="61"/>
      <c r="AS273" s="61">
        <v>189.70414195515596</v>
      </c>
    </row>
    <row r="274" spans="2:45" outlineLevel="1">
      <c r="B274" s="999" t="s">
        <v>1465</v>
      </c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X274" s="61"/>
      <c r="Y274" s="61"/>
      <c r="Z274" s="61"/>
      <c r="AA274" s="61"/>
      <c r="AB274" s="61"/>
      <c r="AC274" s="61"/>
      <c r="AD274" s="61"/>
      <c r="AE274" s="61"/>
      <c r="AF274" s="61">
        <v>12.311333333333</v>
      </c>
      <c r="AG274" s="61">
        <v>11.98717647</v>
      </c>
      <c r="AH274" s="61">
        <v>13.276666666666999</v>
      </c>
      <c r="AI274" s="61">
        <v>12.723625</v>
      </c>
      <c r="AJ274" s="61">
        <v>12.603999999999999</v>
      </c>
      <c r="AK274" s="61">
        <v>13.329654545455</v>
      </c>
      <c r="AL274" s="61">
        <v>12.502901639344</v>
      </c>
      <c r="AM274" s="61">
        <v>11.051162162162001</v>
      </c>
      <c r="AN274" s="61">
        <v>10.97725</v>
      </c>
      <c r="AO274" s="61">
        <v>14.907150943396001</v>
      </c>
      <c r="AP274" s="61">
        <v>12.010387096774</v>
      </c>
      <c r="AQ274" s="61">
        <v>12.404142857143</v>
      </c>
      <c r="AR274" s="61">
        <v>14.380547169810999</v>
      </c>
      <c r="AS274" s="61">
        <v>164.465997884085</v>
      </c>
    </row>
    <row r="275" spans="2:45" outlineLevel="1">
      <c r="B275" s="999" t="s">
        <v>1458</v>
      </c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X275" s="61"/>
      <c r="Y275" s="61"/>
      <c r="Z275" s="61"/>
      <c r="AA275" s="61"/>
      <c r="AB275" s="61"/>
      <c r="AC275" s="61"/>
      <c r="AD275" s="61">
        <v>17.309000000000001</v>
      </c>
      <c r="AE275" s="61">
        <v>31.064</v>
      </c>
      <c r="AF275" s="61">
        <v>17.256625</v>
      </c>
      <c r="AG275" s="61">
        <v>22.564571430000001</v>
      </c>
      <c r="AH275" s="61">
        <v>16.545750000000002</v>
      </c>
      <c r="AI275" s="61">
        <v>23.78275</v>
      </c>
      <c r="AJ275" s="61">
        <v>25.411909090908999</v>
      </c>
      <c r="AK275" s="61">
        <v>16.165400000000002</v>
      </c>
      <c r="AL275" s="61">
        <v>20.909666666667</v>
      </c>
      <c r="AM275" s="61">
        <v>12.7514</v>
      </c>
      <c r="AN275" s="61">
        <v>20.961769230769001</v>
      </c>
      <c r="AO275" s="61">
        <v>23.1000625</v>
      </c>
      <c r="AP275" s="61">
        <v>24.776740740741001</v>
      </c>
      <c r="AQ275" s="61">
        <v>23.750428571428998</v>
      </c>
      <c r="AR275" s="61">
        <v>14.742743589744</v>
      </c>
      <c r="AS275" s="61">
        <v>311.09281682025897</v>
      </c>
    </row>
    <row r="276" spans="2:45" outlineLevel="1">
      <c r="B276" s="999" t="s">
        <v>1660</v>
      </c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>
        <v>16.263000000000002</v>
      </c>
      <c r="U276" s="61">
        <v>23.680214285714001</v>
      </c>
      <c r="V276" s="61">
        <v>17.190000000000001</v>
      </c>
      <c r="W276" s="61">
        <v>22.917333333333001</v>
      </c>
      <c r="X276" s="61">
        <v>13.906620689655</v>
      </c>
      <c r="Y276" s="61">
        <v>15.693162162162</v>
      </c>
      <c r="Z276" s="61">
        <v>19.262606557377001</v>
      </c>
      <c r="AA276" s="61">
        <v>21.74288</v>
      </c>
      <c r="AB276" s="61">
        <v>17.0538148148148</v>
      </c>
      <c r="AC276" s="61">
        <v>20.6432258064516</v>
      </c>
      <c r="AD276" s="61">
        <v>30.500432432432</v>
      </c>
      <c r="AE276" s="61">
        <v>26.2971</v>
      </c>
      <c r="AF276" s="61">
        <v>33.986866666666998</v>
      </c>
      <c r="AG276" s="61">
        <v>21.146261899999999</v>
      </c>
      <c r="AH276" s="61">
        <v>21.864589743589999</v>
      </c>
      <c r="AI276" s="61">
        <v>21.057743589744</v>
      </c>
      <c r="AJ276" s="61">
        <v>22.316227272727001</v>
      </c>
      <c r="AK276" s="61">
        <v>20.048492753623002</v>
      </c>
      <c r="AL276" s="61">
        <v>17.454015625</v>
      </c>
      <c r="AM276" s="61">
        <v>14.357117647058999</v>
      </c>
      <c r="AN276" s="61">
        <v>10.207416666666999</v>
      </c>
      <c r="AO276" s="61">
        <v>19.502966101695002</v>
      </c>
      <c r="AP276" s="61">
        <v>13.692322580645001</v>
      </c>
      <c r="AQ276" s="61">
        <v>14.063392857143</v>
      </c>
      <c r="AR276" s="61">
        <v>13.135421052632001</v>
      </c>
      <c r="AS276" s="61">
        <v>487.98322453913147</v>
      </c>
    </row>
    <row r="277" spans="2:45" outlineLevel="1">
      <c r="B277" s="999" t="s">
        <v>1662</v>
      </c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>
        <v>21.084444444443999</v>
      </c>
      <c r="V277" s="61">
        <v>22.973096774194001</v>
      </c>
      <c r="W277" s="61">
        <v>20.531500000000001</v>
      </c>
      <c r="X277" s="61">
        <v>20.998379310345001</v>
      </c>
      <c r="Y277" s="61">
        <v>20.139729166666999</v>
      </c>
      <c r="Z277" s="61">
        <v>23.683122448980001</v>
      </c>
      <c r="AA277" s="61">
        <v>12.775133333333301</v>
      </c>
      <c r="AB277" s="61">
        <v>15.7883333333333</v>
      </c>
      <c r="AC277" s="61">
        <v>15.622999999999999</v>
      </c>
      <c r="AD277" s="61">
        <v>24.394555555556</v>
      </c>
      <c r="AE277" s="61">
        <v>21.413173913043</v>
      </c>
      <c r="AF277" s="61">
        <v>17.458483870967999</v>
      </c>
      <c r="AG277" s="61">
        <v>18.216227270000001</v>
      </c>
      <c r="AH277" s="61">
        <v>18.412187500000002</v>
      </c>
      <c r="AI277" s="61">
        <v>21.024823529412</v>
      </c>
      <c r="AJ277" s="61">
        <v>24.600437500000002</v>
      </c>
      <c r="AK277" s="61">
        <v>19.166342857143</v>
      </c>
      <c r="AL277" s="61">
        <v>21.422506666667001</v>
      </c>
      <c r="AM277" s="61">
        <v>23.440846153846</v>
      </c>
      <c r="AN277" s="61">
        <v>30.911461538462003</v>
      </c>
      <c r="AO277" s="61">
        <v>21.453368421053</v>
      </c>
      <c r="AP277" s="61">
        <v>24.820119999999999</v>
      </c>
      <c r="AQ277" s="61">
        <v>15.617432432432</v>
      </c>
      <c r="AR277" s="61"/>
      <c r="AS277" s="61">
        <v>475.9487060198785</v>
      </c>
    </row>
    <row r="278" spans="2:45" outlineLevel="1">
      <c r="B278" s="999" t="s">
        <v>1665</v>
      </c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  <c r="AA278" s="61"/>
      <c r="AB278" s="61"/>
      <c r="AC278" s="61"/>
      <c r="AD278" s="61">
        <v>12.023999999999999</v>
      </c>
      <c r="AE278" s="61">
        <v>11.703125</v>
      </c>
      <c r="AF278" s="61">
        <v>17.158727272726999</v>
      </c>
      <c r="AG278" s="61">
        <v>18.172909090000001</v>
      </c>
      <c r="AH278" s="61">
        <v>22.062888888888999</v>
      </c>
      <c r="AI278" s="61">
        <v>17.384111111111</v>
      </c>
      <c r="AJ278" s="61">
        <v>19.845478260869999</v>
      </c>
      <c r="AK278" s="61">
        <v>18.66903125</v>
      </c>
      <c r="AL278" s="61">
        <v>17.918666666667001</v>
      </c>
      <c r="AM278" s="61">
        <v>11.353999999999999</v>
      </c>
      <c r="AN278" s="61">
        <v>12.134375</v>
      </c>
      <c r="AO278" s="61">
        <v>30.272874999999999</v>
      </c>
      <c r="AP278" s="61">
        <v>21.202526315789001</v>
      </c>
      <c r="AQ278" s="61">
        <v>23.62859375</v>
      </c>
      <c r="AR278" s="61"/>
      <c r="AS278" s="61">
        <v>253.53130760605302</v>
      </c>
    </row>
    <row r="279" spans="2:45" outlineLevel="1">
      <c r="B279" s="999" t="s">
        <v>1668</v>
      </c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>
        <v>13.7833684210526</v>
      </c>
      <c r="AB279" s="61">
        <v>13.669354838709699</v>
      </c>
      <c r="AC279" s="61">
        <v>13.5174583333333</v>
      </c>
      <c r="AD279" s="61">
        <v>13.312219512195</v>
      </c>
      <c r="AE279" s="61">
        <v>13.861303030302999</v>
      </c>
      <c r="AF279" s="61">
        <v>13.1805</v>
      </c>
      <c r="AG279" s="61">
        <v>11.9668381</v>
      </c>
      <c r="AH279" s="61">
        <v>11.751361111111001</v>
      </c>
      <c r="AI279" s="61">
        <v>11.170511904762</v>
      </c>
      <c r="AJ279" s="61">
        <v>13.491714285714</v>
      </c>
      <c r="AK279" s="61">
        <v>12.956790123457001</v>
      </c>
      <c r="AL279" s="61">
        <v>14.431037037037001</v>
      </c>
      <c r="AM279" s="61">
        <v>11.341444444444001</v>
      </c>
      <c r="AN279" s="61">
        <v>11.815111111110999</v>
      </c>
      <c r="AO279" s="61">
        <v>13.734999999999999</v>
      </c>
      <c r="AP279" s="61">
        <v>11.634739130434999</v>
      </c>
      <c r="AQ279" s="61">
        <v>11.8239</v>
      </c>
      <c r="AR279" s="61">
        <v>12.282679487178999</v>
      </c>
      <c r="AS279" s="61">
        <v>229.72533087084361</v>
      </c>
    </row>
    <row r="280" spans="2:45" outlineLevel="1">
      <c r="B280" s="999" t="s">
        <v>926</v>
      </c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>
        <v>22.806266666667</v>
      </c>
      <c r="AF280" s="61">
        <v>14.03004</v>
      </c>
      <c r="AG280" s="61">
        <v>16.052558820000002</v>
      </c>
      <c r="AH280" s="61">
        <v>24.418166666666998</v>
      </c>
      <c r="AI280" s="61">
        <v>16.78979245283</v>
      </c>
      <c r="AJ280" s="61">
        <v>16.788212765956999</v>
      </c>
      <c r="AK280" s="61">
        <v>15.693891891891999</v>
      </c>
      <c r="AL280" s="61">
        <v>16.009401459854001</v>
      </c>
      <c r="AM280" s="61">
        <v>13.566263157895001</v>
      </c>
      <c r="AN280" s="61">
        <v>18.033249999999999</v>
      </c>
      <c r="AO280" s="61">
        <v>18.450907216495001</v>
      </c>
      <c r="AP280" s="61">
        <v>14.516391891891999</v>
      </c>
      <c r="AQ280" s="61">
        <v>18.32187012987</v>
      </c>
      <c r="AR280" s="61">
        <v>19.100880434783001</v>
      </c>
      <c r="AS280" s="61">
        <v>244.57789355480202</v>
      </c>
    </row>
    <row r="281" spans="2:45" outlineLevel="1">
      <c r="B281" s="999" t="s">
        <v>1463</v>
      </c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>
        <v>10.966965517240999</v>
      </c>
      <c r="AF281" s="61">
        <v>11.143268292683</v>
      </c>
      <c r="AG281" s="61">
        <v>11.126728809999999</v>
      </c>
      <c r="AH281" s="61">
        <v>11.287660377358</v>
      </c>
      <c r="AI281" s="61">
        <v>12.030144067797</v>
      </c>
      <c r="AJ281" s="61">
        <v>12.225282051282001</v>
      </c>
      <c r="AK281" s="61">
        <v>12.707567251462001</v>
      </c>
      <c r="AL281" s="61">
        <v>12.146647058824001</v>
      </c>
      <c r="AM281" s="61">
        <v>11.419874999999999</v>
      </c>
      <c r="AN281" s="61">
        <v>11.087741379310001</v>
      </c>
      <c r="AO281" s="61">
        <v>12.000102564102999</v>
      </c>
      <c r="AP281" s="61">
        <v>11.996279069767001</v>
      </c>
      <c r="AQ281" s="61">
        <v>14.38029</v>
      </c>
      <c r="AR281" s="61">
        <v>12.616939698492001</v>
      </c>
      <c r="AS281" s="61">
        <v>167.135491138319</v>
      </c>
    </row>
    <row r="282" spans="2:45" outlineLevel="1">
      <c r="B282" s="999" t="s">
        <v>1467</v>
      </c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>
        <v>25.2315</v>
      </c>
      <c r="AF282" s="61">
        <v>13.207285714286</v>
      </c>
      <c r="AG282" s="61">
        <v>16.04047826</v>
      </c>
      <c r="AH282" s="61">
        <v>21.157777777778001</v>
      </c>
      <c r="AI282" s="61">
        <v>14.171058823529</v>
      </c>
      <c r="AJ282" s="61">
        <v>16.810470588234999</v>
      </c>
      <c r="AK282" s="61">
        <v>13.910277777777999</v>
      </c>
      <c r="AL282" s="61">
        <v>13.997354166667</v>
      </c>
      <c r="AM282" s="61">
        <v>19.441666666667</v>
      </c>
      <c r="AN282" s="61">
        <v>14.888277777777999</v>
      </c>
      <c r="AO282" s="61">
        <v>17.536718749999999</v>
      </c>
      <c r="AP282" s="61">
        <v>19.313777777778</v>
      </c>
      <c r="AQ282" s="61">
        <v>12.524772727273</v>
      </c>
      <c r="AR282" s="61">
        <v>12.479095238095001</v>
      </c>
      <c r="AS282" s="61">
        <v>230.71051204586399</v>
      </c>
    </row>
    <row r="283" spans="2:45" outlineLevel="1">
      <c r="B283" s="999" t="s">
        <v>1664</v>
      </c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>
        <v>0</v>
      </c>
      <c r="P283" s="61">
        <v>5.81</v>
      </c>
      <c r="Q283" s="61">
        <v>7.49</v>
      </c>
      <c r="R283" s="61">
        <v>15.88</v>
      </c>
      <c r="S283" s="61">
        <v>13.19</v>
      </c>
      <c r="T283" s="61">
        <v>13.785166666666999</v>
      </c>
      <c r="U283" s="61">
        <v>18.334166666666999</v>
      </c>
      <c r="V283" s="61">
        <v>12.191750000000001</v>
      </c>
      <c r="W283" s="61">
        <v>11.416481481481</v>
      </c>
      <c r="X283" s="61">
        <v>13.540105263158001</v>
      </c>
      <c r="Y283" s="61">
        <v>13.195484848485</v>
      </c>
      <c r="Z283" s="61">
        <v>13.211654545455</v>
      </c>
      <c r="AA283" s="61">
        <v>13.0646842105263</v>
      </c>
      <c r="AB283" s="61">
        <v>15.5263333333333</v>
      </c>
      <c r="AC283" s="61">
        <v>13.5209285714286</v>
      </c>
      <c r="AD283" s="61">
        <v>11.826352941175999</v>
      </c>
      <c r="AE283" s="61">
        <v>10.619</v>
      </c>
      <c r="AF283" s="61">
        <v>14.702192307692</v>
      </c>
      <c r="AG283" s="61"/>
      <c r="AH283" s="61"/>
      <c r="AI283" s="61"/>
      <c r="AJ283" s="61"/>
      <c r="AK283" s="61"/>
      <c r="AL283" s="61"/>
      <c r="AM283" s="61"/>
      <c r="AN283" s="61"/>
      <c r="AO283" s="61"/>
      <c r="AP283" s="61"/>
      <c r="AQ283" s="61"/>
      <c r="AR283" s="61"/>
      <c r="AS283" s="61">
        <v>217.30430083606922</v>
      </c>
    </row>
    <row r="284" spans="2:45" outlineLevel="1">
      <c r="B284" s="999" t="s">
        <v>1671</v>
      </c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>
        <v>0</v>
      </c>
      <c r="S284" s="61">
        <v>10.74</v>
      </c>
      <c r="T284" s="61">
        <v>11.366666666666999</v>
      </c>
      <c r="U284" s="61">
        <v>10.132636363635999</v>
      </c>
      <c r="V284" s="61">
        <v>10.09525</v>
      </c>
      <c r="W284" s="61">
        <v>14.316666666667</v>
      </c>
      <c r="X284" s="61">
        <v>15.150416666667001</v>
      </c>
      <c r="Y284" s="61">
        <v>13.817157894737001</v>
      </c>
      <c r="Z284" s="61">
        <v>17.413566666666998</v>
      </c>
      <c r="AA284" s="61">
        <v>12.1374444444444</v>
      </c>
      <c r="AB284" s="61">
        <v>8.5366666666666706</v>
      </c>
      <c r="AC284" s="61">
        <v>7.8013333333333303</v>
      </c>
      <c r="AD284" s="61">
        <v>12.303357142856999</v>
      </c>
      <c r="AE284" s="61">
        <v>9.8474117647060009</v>
      </c>
      <c r="AF284" s="61">
        <v>10.354090909090999</v>
      </c>
      <c r="AG284" s="61">
        <v>16.252600000000001</v>
      </c>
      <c r="AH284" s="61">
        <v>12.586600000000001</v>
      </c>
      <c r="AI284" s="61">
        <v>25.54</v>
      </c>
      <c r="AJ284" s="61">
        <v>18.633555555556001</v>
      </c>
      <c r="AK284" s="61">
        <v>18.620090909091001</v>
      </c>
      <c r="AL284" s="61">
        <v>22.236000000000001</v>
      </c>
      <c r="AM284" s="61">
        <v>-0.50800000000000001</v>
      </c>
      <c r="AN284" s="61">
        <v>11.113333333333001</v>
      </c>
      <c r="AO284" s="61">
        <v>11.707000000000001</v>
      </c>
      <c r="AP284" s="61">
        <v>0</v>
      </c>
      <c r="AQ284" s="61"/>
      <c r="AR284" s="61"/>
      <c r="AS284" s="61">
        <v>300.19384498411944</v>
      </c>
    </row>
    <row r="285" spans="2:45" outlineLevel="1">
      <c r="B285" s="999" t="s">
        <v>1667</v>
      </c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>
        <v>15.040285714286</v>
      </c>
      <c r="W285" s="61">
        <v>15.151461538462</v>
      </c>
      <c r="X285" s="61">
        <v>13.468432432432</v>
      </c>
      <c r="Y285" s="61">
        <v>12.171222222221999</v>
      </c>
      <c r="Z285" s="61">
        <v>12.759</v>
      </c>
      <c r="AA285" s="61">
        <v>11.9522903225806</v>
      </c>
      <c r="AB285" s="61">
        <v>12.185916666666699</v>
      </c>
      <c r="AC285" s="61">
        <v>12.1639444444444</v>
      </c>
      <c r="AD285" s="61">
        <v>11.053055555556</v>
      </c>
      <c r="AE285" s="61">
        <v>9.8391999999999999</v>
      </c>
      <c r="AF285" s="61">
        <v>10.790185185185001</v>
      </c>
      <c r="AG285" s="61">
        <v>10.89542308</v>
      </c>
      <c r="AH285" s="61">
        <v>8.8337000000000003</v>
      </c>
      <c r="AI285" s="61">
        <v>22.779755555556001</v>
      </c>
      <c r="AJ285" s="61">
        <v>13.002274999999999</v>
      </c>
      <c r="AK285" s="61">
        <v>12.143232558139999</v>
      </c>
      <c r="AL285" s="61">
        <v>12.7401</v>
      </c>
      <c r="AM285" s="61">
        <v>12.461484848485</v>
      </c>
      <c r="AN285" s="61">
        <v>13.015142857142999</v>
      </c>
      <c r="AO285" s="61">
        <v>13.333680851064001</v>
      </c>
      <c r="AP285" s="61">
        <v>12.461103448276001</v>
      </c>
      <c r="AQ285" s="61">
        <v>12.815847826086999</v>
      </c>
      <c r="AR285" s="61">
        <v>16.098800000000001</v>
      </c>
      <c r="AS285" s="61">
        <v>297.1555401065857</v>
      </c>
    </row>
    <row r="286" spans="2:45" outlineLevel="1">
      <c r="B286" s="999" t="s">
        <v>1844</v>
      </c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>
        <v>10.81</v>
      </c>
      <c r="S286" s="61">
        <v>7.74</v>
      </c>
      <c r="T286" s="61">
        <v>12.759333333333</v>
      </c>
      <c r="U286" s="61">
        <v>11.233230769231</v>
      </c>
      <c r="V286" s="61">
        <v>17.786000000000001</v>
      </c>
      <c r="W286" s="61">
        <v>15.78992</v>
      </c>
      <c r="X286" s="61">
        <v>14.328611111111</v>
      </c>
      <c r="Y286" s="61">
        <v>13.079466666667001</v>
      </c>
      <c r="Z286" s="61">
        <v>15.402589743589999</v>
      </c>
      <c r="AA286" s="61">
        <v>23.350461538461499</v>
      </c>
      <c r="AB286" s="61">
        <v>18.311142857142901</v>
      </c>
      <c r="AC286" s="61">
        <v>13.4478484848485</v>
      </c>
      <c r="AD286" s="61">
        <v>25.400857142856999</v>
      </c>
      <c r="AE286" s="61">
        <v>11.757777777777999</v>
      </c>
      <c r="AF286" s="61">
        <v>86.183999999999997</v>
      </c>
      <c r="AG286" s="61">
        <v>30.154857140000001</v>
      </c>
      <c r="AH286" s="61">
        <v>20.314</v>
      </c>
      <c r="AI286" s="61">
        <v>14.277263157895</v>
      </c>
      <c r="AJ286" s="61">
        <v>37.087142857143</v>
      </c>
      <c r="AK286" s="61">
        <v>10.634</v>
      </c>
      <c r="AL286" s="61">
        <v>31.638384615385</v>
      </c>
      <c r="AM286" s="61">
        <v>14.516</v>
      </c>
      <c r="AN286" s="61">
        <v>15.745833333333001</v>
      </c>
      <c r="AO286" s="61">
        <v>14.031529411765</v>
      </c>
      <c r="AP286" s="61">
        <v>23.8415</v>
      </c>
      <c r="AQ286" s="61"/>
      <c r="AR286" s="61"/>
      <c r="AS286" s="61">
        <v>509.62174994054095</v>
      </c>
    </row>
    <row r="287" spans="2:45" outlineLevel="1">
      <c r="B287" s="999" t="s">
        <v>1948</v>
      </c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>
        <v>12.779666666667</v>
      </c>
      <c r="AJ287" s="61">
        <v>14.928484848485001</v>
      </c>
      <c r="AK287" s="61">
        <v>12.711399999999999</v>
      </c>
      <c r="AL287" s="61">
        <v>13.345219047619</v>
      </c>
      <c r="AM287" s="61">
        <v>15.016740740741</v>
      </c>
      <c r="AN287" s="61">
        <v>12.12952173913</v>
      </c>
      <c r="AO287" s="61">
        <v>13.781406976744</v>
      </c>
      <c r="AP287" s="61">
        <v>12.215689189189</v>
      </c>
      <c r="AQ287" s="61">
        <v>13.887457142857</v>
      </c>
      <c r="AR287" s="61">
        <v>14.908799999999999</v>
      </c>
      <c r="AS287" s="61">
        <v>135.70438635143199</v>
      </c>
    </row>
    <row r="288" spans="2:45" outlineLevel="1">
      <c r="B288" s="999" t="s">
        <v>2588</v>
      </c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  <c r="AK288" s="61"/>
      <c r="AL288" s="61"/>
      <c r="AM288" s="61"/>
      <c r="AN288" s="61"/>
      <c r="AO288" s="61">
        <v>16.156416666666999</v>
      </c>
      <c r="AP288" s="61">
        <v>18.309571428571001</v>
      </c>
      <c r="AQ288" s="61">
        <v>31.822749999999999</v>
      </c>
      <c r="AR288" s="61">
        <v>15.529500000000001</v>
      </c>
      <c r="AS288" s="61">
        <v>81.818238095238002</v>
      </c>
    </row>
    <row r="289" spans="2:45" outlineLevel="1">
      <c r="B289" s="999" t="s">
        <v>2589</v>
      </c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  <c r="AK289" s="61"/>
      <c r="AL289" s="61"/>
      <c r="AM289" s="61"/>
      <c r="AN289" s="61"/>
      <c r="AO289" s="61">
        <v>20.373000000000001</v>
      </c>
      <c r="AP289" s="61">
        <v>20.7895</v>
      </c>
      <c r="AQ289" s="61">
        <v>38.547608695652002</v>
      </c>
      <c r="AR289" s="61">
        <v>13.0876</v>
      </c>
      <c r="AS289" s="61">
        <v>92.797708695651991</v>
      </c>
    </row>
    <row r="290" spans="2:45" outlineLevel="1">
      <c r="B290" s="999" t="s">
        <v>2590</v>
      </c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  <c r="AK290" s="61"/>
      <c r="AL290" s="61"/>
      <c r="AM290" s="61"/>
      <c r="AN290" s="61"/>
      <c r="AO290" s="61">
        <v>33.215000000000003</v>
      </c>
      <c r="AP290" s="61">
        <v>53.063000000000002</v>
      </c>
      <c r="AQ290" s="61">
        <v>42.641666666667</v>
      </c>
      <c r="AR290" s="61"/>
      <c r="AS290" s="61">
        <v>128.91966666666701</v>
      </c>
    </row>
    <row r="291" spans="2:45" outlineLevel="1">
      <c r="B291" s="999" t="s">
        <v>2592</v>
      </c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  <c r="AK291" s="61"/>
      <c r="AL291" s="61"/>
      <c r="AM291" s="61"/>
      <c r="AN291" s="61"/>
      <c r="AO291" s="61">
        <v>12.622</v>
      </c>
      <c r="AP291" s="61">
        <v>24.801666666667</v>
      </c>
      <c r="AQ291" s="61">
        <v>17.574846153846</v>
      </c>
      <c r="AR291" s="61">
        <v>13.151783333333</v>
      </c>
      <c r="AS291" s="61">
        <v>68.150296153846</v>
      </c>
    </row>
    <row r="292" spans="2:45" outlineLevel="1">
      <c r="B292" s="999" t="s">
        <v>2594</v>
      </c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  <c r="AK292" s="61"/>
      <c r="AL292" s="61"/>
      <c r="AM292" s="61"/>
      <c r="AN292" s="61"/>
      <c r="AO292" s="61">
        <v>20.727666666666998</v>
      </c>
      <c r="AP292" s="61">
        <v>13.3826</v>
      </c>
      <c r="AQ292" s="61">
        <v>11.759090909091</v>
      </c>
      <c r="AR292" s="61">
        <v>14.120701754386001</v>
      </c>
      <c r="AS292" s="61">
        <v>59.990059330144007</v>
      </c>
    </row>
    <row r="293" spans="2:45" outlineLevel="1">
      <c r="B293" s="999" t="s">
        <v>3052</v>
      </c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  <c r="AK293" s="61"/>
      <c r="AL293" s="61"/>
      <c r="AM293" s="61"/>
      <c r="AN293" s="61"/>
      <c r="AO293" s="61"/>
      <c r="AP293" s="61"/>
      <c r="AQ293" s="61">
        <v>0</v>
      </c>
      <c r="AR293" s="61">
        <v>12.199307692307999</v>
      </c>
      <c r="AS293" s="61">
        <v>12.199307692307999</v>
      </c>
    </row>
    <row r="294" spans="2:45" outlineLevel="1">
      <c r="B294" s="999" t="s">
        <v>1304</v>
      </c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  <c r="AK294" s="61"/>
      <c r="AL294" s="61"/>
      <c r="AM294" s="61"/>
      <c r="AN294" s="61"/>
      <c r="AO294" s="61"/>
      <c r="AP294" s="61"/>
      <c r="AQ294" s="61">
        <v>11.76925</v>
      </c>
      <c r="AR294" s="61">
        <v>16.585999999999999</v>
      </c>
      <c r="AS294" s="61">
        <v>28.355249999999998</v>
      </c>
    </row>
    <row r="295" spans="2:45" outlineLevel="1">
      <c r="B295" s="999" t="s">
        <v>2780</v>
      </c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  <c r="AK295" s="61"/>
      <c r="AL295" s="61"/>
      <c r="AM295" s="61"/>
      <c r="AN295" s="61"/>
      <c r="AO295" s="61"/>
      <c r="AP295" s="61"/>
      <c r="AQ295" s="61">
        <v>14.640620689655</v>
      </c>
      <c r="AR295" s="61">
        <v>13.788315789474</v>
      </c>
      <c r="AS295" s="61">
        <v>28.428936479129</v>
      </c>
    </row>
    <row r="296" spans="2:45" outlineLevel="1">
      <c r="B296" s="999" t="s">
        <v>3067</v>
      </c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  <c r="AK296" s="61"/>
      <c r="AL296" s="61"/>
      <c r="AM296" s="61"/>
      <c r="AN296" s="61"/>
      <c r="AO296" s="61"/>
      <c r="AP296" s="61"/>
      <c r="AQ296" s="61">
        <v>17.745019230769</v>
      </c>
      <c r="AR296" s="61">
        <v>18.092388888889001</v>
      </c>
      <c r="AS296" s="61">
        <v>35.837408119658001</v>
      </c>
    </row>
    <row r="297" spans="2:45" outlineLevel="1">
      <c r="B297" s="999" t="s">
        <v>3063</v>
      </c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  <c r="AK297" s="61"/>
      <c r="AL297" s="61"/>
      <c r="AM297" s="61"/>
      <c r="AN297" s="61"/>
      <c r="AO297" s="61"/>
      <c r="AP297" s="61"/>
      <c r="AQ297" s="61">
        <v>66.455714285713995</v>
      </c>
      <c r="AR297" s="61">
        <v>17.039000000000001</v>
      </c>
      <c r="AS297" s="61">
        <v>83.494714285713997</v>
      </c>
    </row>
    <row r="298" spans="2:45" outlineLevel="1">
      <c r="B298" s="999" t="s">
        <v>3072</v>
      </c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  <c r="AK298" s="61"/>
      <c r="AL298" s="61"/>
      <c r="AM298" s="61"/>
      <c r="AN298" s="61"/>
      <c r="AO298" s="61"/>
      <c r="AP298" s="61"/>
      <c r="AQ298" s="61">
        <v>30.506</v>
      </c>
      <c r="AR298" s="61">
        <v>15.183479999999999</v>
      </c>
      <c r="AS298" s="61">
        <v>45.689480000000003</v>
      </c>
    </row>
    <row r="299" spans="2:45" outlineLevel="1">
      <c r="B299" s="999" t="s">
        <v>3073</v>
      </c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  <c r="AK299" s="61"/>
      <c r="AL299" s="61"/>
      <c r="AM299" s="61"/>
      <c r="AN299" s="61"/>
      <c r="AO299" s="61"/>
      <c r="AP299" s="61"/>
      <c r="AQ299" s="61">
        <v>13.907240740740999</v>
      </c>
      <c r="AR299" s="61">
        <v>14.528614864865</v>
      </c>
      <c r="AS299" s="61">
        <v>28.435855605606001</v>
      </c>
    </row>
    <row r="300" spans="2:45" outlineLevel="1">
      <c r="B300" s="999" t="s">
        <v>3074</v>
      </c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  <c r="AK300" s="61"/>
      <c r="AL300" s="61"/>
      <c r="AM300" s="61"/>
      <c r="AN300" s="61"/>
      <c r="AO300" s="61"/>
      <c r="AP300" s="61"/>
      <c r="AQ300" s="61">
        <v>11.147369565217</v>
      </c>
      <c r="AR300" s="61">
        <v>10.826437500000001</v>
      </c>
      <c r="AS300" s="61">
        <v>21.973807065217002</v>
      </c>
    </row>
    <row r="301" spans="2:45" outlineLevel="1">
      <c r="B301" s="999" t="s">
        <v>3411</v>
      </c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  <c r="AK301" s="61"/>
      <c r="AL301" s="61"/>
      <c r="AM301" s="61"/>
      <c r="AN301" s="61"/>
      <c r="AO301" s="61"/>
      <c r="AP301" s="61"/>
      <c r="AQ301" s="61"/>
      <c r="AR301" s="61">
        <v>10.333</v>
      </c>
      <c r="AS301" s="61">
        <v>10.333</v>
      </c>
    </row>
    <row r="302" spans="2:45" outlineLevel="1">
      <c r="B302" s="999" t="s">
        <v>3412</v>
      </c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  <c r="AK302" s="61"/>
      <c r="AL302" s="61"/>
      <c r="AM302" s="61"/>
      <c r="AN302" s="61"/>
      <c r="AO302" s="61"/>
      <c r="AP302" s="61"/>
      <c r="AQ302" s="61"/>
      <c r="AR302" s="61">
        <v>14.906108910891</v>
      </c>
      <c r="AS302" s="61">
        <v>14.906108910891</v>
      </c>
    </row>
    <row r="303" spans="2:45" outlineLevel="1">
      <c r="B303" s="999" t="s">
        <v>3413</v>
      </c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  <c r="AK303" s="61"/>
      <c r="AL303" s="61"/>
      <c r="AM303" s="61"/>
      <c r="AN303" s="61"/>
      <c r="AO303" s="61"/>
      <c r="AP303" s="61"/>
      <c r="AQ303" s="61"/>
      <c r="AR303" s="61">
        <v>18.276168831169002</v>
      </c>
      <c r="AS303" s="61">
        <v>18.276168831169002</v>
      </c>
    </row>
    <row r="304" spans="2:45" outlineLevel="1">
      <c r="B304" s="999" t="s">
        <v>3458</v>
      </c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  <c r="AK304" s="61"/>
      <c r="AL304" s="61"/>
      <c r="AM304" s="61"/>
      <c r="AN304" s="61"/>
      <c r="AO304" s="61"/>
      <c r="AP304" s="61"/>
      <c r="AQ304" s="61"/>
      <c r="AR304" s="61">
        <v>16.837333333333</v>
      </c>
      <c r="AS304" s="61">
        <v>16.837333333333</v>
      </c>
    </row>
    <row r="305" spans="2:45" outlineLevel="1">
      <c r="B305" s="999" t="s">
        <v>3402</v>
      </c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  <c r="AK305" s="61"/>
      <c r="AL305" s="61"/>
      <c r="AM305" s="61"/>
      <c r="AN305" s="61"/>
      <c r="AO305" s="61"/>
      <c r="AP305" s="61"/>
      <c r="AQ305" s="61"/>
      <c r="AR305" s="61">
        <v>19.408000000000001</v>
      </c>
      <c r="AS305" s="61">
        <v>19.408000000000001</v>
      </c>
    </row>
    <row r="306" spans="2:45" outlineLevel="1">
      <c r="B306" s="999" t="s">
        <v>3404</v>
      </c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  <c r="AK306" s="61"/>
      <c r="AL306" s="61"/>
      <c r="AM306" s="61"/>
      <c r="AN306" s="61"/>
      <c r="AO306" s="61"/>
      <c r="AP306" s="61"/>
      <c r="AQ306" s="61"/>
      <c r="AR306" s="61">
        <v>16.376207317073</v>
      </c>
      <c r="AS306" s="61">
        <v>16.376207317073</v>
      </c>
    </row>
    <row r="307" spans="2:45" outlineLevel="1">
      <c r="B307" s="999" t="s">
        <v>3406</v>
      </c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  <c r="AK307" s="61"/>
      <c r="AL307" s="61"/>
      <c r="AM307" s="61"/>
      <c r="AN307" s="61"/>
      <c r="AO307" s="61"/>
      <c r="AP307" s="61"/>
      <c r="AQ307" s="61"/>
      <c r="AR307" s="61">
        <v>11.184142857143</v>
      </c>
      <c r="AS307" s="61">
        <v>11.184142857143</v>
      </c>
    </row>
    <row r="308" spans="2:45" outlineLevel="1">
      <c r="B308" s="999" t="s">
        <v>3456</v>
      </c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  <c r="AK308" s="61"/>
      <c r="AL308" s="61"/>
      <c r="AM308" s="61"/>
      <c r="AN308" s="61"/>
      <c r="AO308" s="61"/>
      <c r="AP308" s="61"/>
      <c r="AQ308" s="61"/>
      <c r="AR308" s="61">
        <v>19.553615384615</v>
      </c>
      <c r="AS308" s="61">
        <v>19.553615384615</v>
      </c>
    </row>
    <row r="309" spans="2:45" outlineLevel="1">
      <c r="B309" s="999" t="s">
        <v>3408</v>
      </c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  <c r="AK309" s="61"/>
      <c r="AL309" s="61"/>
      <c r="AM309" s="61"/>
      <c r="AN309" s="61"/>
      <c r="AO309" s="61"/>
      <c r="AP309" s="61"/>
      <c r="AQ309" s="61"/>
      <c r="AR309" s="61">
        <v>19.153600000000001</v>
      </c>
      <c r="AS309" s="61">
        <v>19.153600000000001</v>
      </c>
    </row>
    <row r="310" spans="2:45" outlineLevel="1">
      <c r="B310" s="942" t="s">
        <v>211</v>
      </c>
      <c r="C310" s="738">
        <v>22.193899999999999</v>
      </c>
      <c r="D310" s="738">
        <v>23.790928571428601</v>
      </c>
      <c r="E310" s="738">
        <v>94.202466810966797</v>
      </c>
      <c r="F310" s="738">
        <v>117.09794444444439</v>
      </c>
      <c r="G310" s="738">
        <v>131.935604274892</v>
      </c>
      <c r="H310" s="738">
        <v>84.33107159324598</v>
      </c>
      <c r="I310" s="738">
        <v>140.59554761904761</v>
      </c>
      <c r="J310" s="738">
        <v>119.99</v>
      </c>
      <c r="K310" s="738">
        <v>149.4963696412926</v>
      </c>
      <c r="L310" s="738">
        <v>132.35291466108899</v>
      </c>
      <c r="M310" s="738">
        <v>157.93074273615301</v>
      </c>
      <c r="N310" s="738">
        <v>154.33000000000001</v>
      </c>
      <c r="O310" s="738">
        <v>156.45000000000002</v>
      </c>
      <c r="P310" s="738">
        <v>148.52000000000001</v>
      </c>
      <c r="Q310" s="738">
        <v>156.38000000000002</v>
      </c>
      <c r="R310" s="738">
        <v>245.82000000000002</v>
      </c>
      <c r="S310" s="738">
        <v>318.93000000000006</v>
      </c>
      <c r="T310" s="738">
        <v>384.24121068732899</v>
      </c>
      <c r="U310" s="738">
        <v>468.08983695063705</v>
      </c>
      <c r="V310" s="738">
        <v>445.56185648684306</v>
      </c>
      <c r="W310" s="738">
        <v>476.1964165573259</v>
      </c>
      <c r="X310" s="738">
        <v>524.02301143612794</v>
      </c>
      <c r="Y310" s="738">
        <v>537.34357670697909</v>
      </c>
      <c r="Z310" s="738">
        <v>679.98446498223984</v>
      </c>
      <c r="AA310" s="738">
        <v>519.80729873690575</v>
      </c>
      <c r="AB310" s="738">
        <v>616.62522774742342</v>
      </c>
      <c r="AC310" s="738">
        <v>726.97808691558487</v>
      </c>
      <c r="AD310" s="738">
        <v>805.01509995424124</v>
      </c>
      <c r="AE310" s="738">
        <v>736.43951147599978</v>
      </c>
      <c r="AF310" s="738">
        <v>955.02690684448521</v>
      </c>
      <c r="AG310" s="738">
        <v>846.28598309000017</v>
      </c>
      <c r="AH310" s="738">
        <v>699.18911331555205</v>
      </c>
      <c r="AI310" s="738">
        <v>876.34999273320966</v>
      </c>
      <c r="AJ310" s="738">
        <v>802.85283184535524</v>
      </c>
      <c r="AK310" s="738">
        <v>757.36240970561209</v>
      </c>
      <c r="AL310" s="738">
        <v>892.93314975260989</v>
      </c>
      <c r="AM310" s="738">
        <v>700.08377391245017</v>
      </c>
      <c r="AN310" s="738">
        <v>790.96948308662502</v>
      </c>
      <c r="AO310" s="738">
        <v>887.37903322326895</v>
      </c>
      <c r="AP310" s="738">
        <v>964.7606101848171</v>
      </c>
      <c r="AQ310" s="738">
        <v>966.23164870035589</v>
      </c>
      <c r="AR310" s="738">
        <v>762.73536029534193</v>
      </c>
      <c r="AS310" s="738">
        <v>20176.813385679874</v>
      </c>
    </row>
    <row r="311" spans="2:45" outlineLevel="1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2:45" outlineLevel="1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2:45" outlineLevel="1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2:45" outlineLevel="1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2:45" outlineLevel="1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2:45" outlineLevel="1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2:45" outlineLevel="1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2:45" outlineLevel="1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2:45" outlineLevel="1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2:45" outlineLevel="1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2:45" outlineLevel="1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2:45" outlineLevel="1"/>
    <row r="323" spans="2:45" outlineLevel="1">
      <c r="B323" s="1043" t="s">
        <v>305</v>
      </c>
      <c r="C323" s="1042" t="s">
        <v>212</v>
      </c>
    </row>
    <row r="324" spans="2:45" outlineLevel="1">
      <c r="B324" s="1042" t="s">
        <v>190</v>
      </c>
      <c r="C324" s="738">
        <v>201301</v>
      </c>
      <c r="D324" s="738">
        <v>201302</v>
      </c>
      <c r="E324" s="738">
        <v>201303</v>
      </c>
      <c r="F324" s="738">
        <v>201304</v>
      </c>
      <c r="G324" s="738">
        <v>201305</v>
      </c>
      <c r="H324" s="738">
        <v>201306</v>
      </c>
      <c r="I324" s="738">
        <v>201307</v>
      </c>
      <c r="J324" s="738">
        <v>201308</v>
      </c>
      <c r="K324" s="738">
        <v>201309</v>
      </c>
      <c r="L324" s="738">
        <v>201310</v>
      </c>
      <c r="M324" s="738">
        <v>201311</v>
      </c>
      <c r="N324" s="738">
        <v>201312</v>
      </c>
      <c r="O324" s="738">
        <v>201401</v>
      </c>
      <c r="P324" s="738">
        <v>201402</v>
      </c>
      <c r="Q324" s="738">
        <v>201403</v>
      </c>
      <c r="R324" s="738">
        <v>201404</v>
      </c>
      <c r="S324" s="738">
        <v>201405</v>
      </c>
      <c r="T324" s="738">
        <v>201406</v>
      </c>
      <c r="U324" s="738">
        <v>201407</v>
      </c>
      <c r="V324" s="738">
        <v>201408</v>
      </c>
      <c r="W324" s="738">
        <v>201409</v>
      </c>
      <c r="X324" s="738">
        <v>201410</v>
      </c>
      <c r="Y324" s="738">
        <v>201411</v>
      </c>
      <c r="Z324" s="738">
        <v>201412</v>
      </c>
      <c r="AA324" s="738">
        <v>201501</v>
      </c>
      <c r="AB324" s="738">
        <v>201502</v>
      </c>
      <c r="AC324" s="738">
        <v>201503</v>
      </c>
      <c r="AD324" s="738">
        <v>201504</v>
      </c>
      <c r="AE324" s="738">
        <v>201505</v>
      </c>
      <c r="AF324" s="738">
        <v>201506</v>
      </c>
      <c r="AG324" s="738">
        <v>201507</v>
      </c>
      <c r="AH324" s="738">
        <v>201508</v>
      </c>
      <c r="AI324" s="738">
        <v>201509</v>
      </c>
      <c r="AJ324" s="738">
        <v>201510</v>
      </c>
      <c r="AK324" s="738">
        <v>201511</v>
      </c>
      <c r="AL324" s="738">
        <v>201512</v>
      </c>
      <c r="AM324" s="738">
        <v>201601</v>
      </c>
      <c r="AN324" s="738">
        <v>201602</v>
      </c>
      <c r="AO324" s="738">
        <v>201603</v>
      </c>
      <c r="AP324" s="738">
        <v>201604</v>
      </c>
      <c r="AQ324" s="738">
        <v>201605</v>
      </c>
      <c r="AR324" s="738">
        <v>201606</v>
      </c>
      <c r="AS324" s="738" t="s">
        <v>211</v>
      </c>
    </row>
    <row r="325" spans="2:45" outlineLevel="1">
      <c r="B325" s="999" t="s">
        <v>142</v>
      </c>
      <c r="C325" s="61"/>
      <c r="D325" s="61"/>
      <c r="E325" s="61">
        <v>1</v>
      </c>
      <c r="F325" s="61">
        <v>1.55555555555556</v>
      </c>
      <c r="G325" s="61">
        <v>1.2727269999999999</v>
      </c>
      <c r="H325" s="61">
        <v>1.4545454545454499</v>
      </c>
      <c r="I325" s="61">
        <v>1</v>
      </c>
      <c r="J325" s="61">
        <v>1</v>
      </c>
      <c r="K325" s="61">
        <v>1.4166666666666701</v>
      </c>
      <c r="L325" s="61">
        <v>0.77777799999999997</v>
      </c>
      <c r="M325" s="61">
        <v>1.8333330000000001</v>
      </c>
      <c r="N325" s="61">
        <v>1.8</v>
      </c>
      <c r="O325" s="61">
        <v>1.63</v>
      </c>
      <c r="P325" s="61">
        <v>1</v>
      </c>
      <c r="Q325" s="61">
        <v>1.42</v>
      </c>
      <c r="R325" s="61">
        <v>1.3</v>
      </c>
      <c r="S325" s="61">
        <v>1.5</v>
      </c>
      <c r="T325" s="61">
        <v>1.4</v>
      </c>
      <c r="U325" s="61">
        <v>1.1666669999999999</v>
      </c>
      <c r="V325" s="61">
        <v>1.566667</v>
      </c>
      <c r="W325" s="61">
        <v>1.212121</v>
      </c>
      <c r="X325" s="61">
        <v>1.6538459999999999</v>
      </c>
      <c r="Y325" s="61">
        <v>1.518519</v>
      </c>
      <c r="Z325" s="61">
        <v>2</v>
      </c>
      <c r="AA325" s="61">
        <v>1.7777777777777799</v>
      </c>
      <c r="AB325" s="61">
        <v>1.2105263157894699</v>
      </c>
      <c r="AC325" s="61">
        <v>1.4383561643835601</v>
      </c>
      <c r="AD325" s="61">
        <v>1.177778</v>
      </c>
      <c r="AE325" s="61">
        <v>1.2</v>
      </c>
      <c r="AF325" s="61">
        <v>1.25</v>
      </c>
      <c r="AG325" s="61">
        <v>1.09375</v>
      </c>
      <c r="AH325" s="61">
        <v>1.2790699999999999</v>
      </c>
      <c r="AI325" s="61">
        <v>1.564516</v>
      </c>
      <c r="AJ325" s="61">
        <v>1.1230770000000001</v>
      </c>
      <c r="AK325" s="61">
        <v>1.980769</v>
      </c>
      <c r="AL325" s="61">
        <v>2</v>
      </c>
      <c r="AM325" s="61">
        <v>1.3461540000000001</v>
      </c>
      <c r="AN325" s="61">
        <v>1.571429</v>
      </c>
      <c r="AO325" s="61">
        <v>1.616438</v>
      </c>
      <c r="AP325" s="61">
        <v>0.94736799999999999</v>
      </c>
      <c r="AQ325" s="61">
        <v>1.380282</v>
      </c>
      <c r="AR325" s="61">
        <v>1.708609</v>
      </c>
      <c r="AS325" s="61">
        <v>56.144325934718509</v>
      </c>
    </row>
    <row r="326" spans="2:45" outlineLevel="1">
      <c r="B326" s="999" t="s">
        <v>140</v>
      </c>
      <c r="C326" s="61"/>
      <c r="D326" s="61"/>
      <c r="E326" s="61">
        <v>1.2</v>
      </c>
      <c r="F326" s="61">
        <v>1.125</v>
      </c>
      <c r="G326" s="61">
        <v>1.4</v>
      </c>
      <c r="H326" s="61">
        <v>1.5833333333333299</v>
      </c>
      <c r="I326" s="61">
        <v>1.27272727272727</v>
      </c>
      <c r="J326" s="61">
        <v>1.21</v>
      </c>
      <c r="K326" s="61">
        <v>1.1818181818181801</v>
      </c>
      <c r="L326" s="61">
        <v>1.3333330000000001</v>
      </c>
      <c r="M326" s="61">
        <v>1.529412</v>
      </c>
      <c r="N326" s="61">
        <v>1.78</v>
      </c>
      <c r="O326" s="61">
        <v>1.1299999999999999</v>
      </c>
      <c r="P326" s="61">
        <v>1.28</v>
      </c>
      <c r="Q326" s="61">
        <v>0.38</v>
      </c>
      <c r="R326" s="61">
        <v>1.39</v>
      </c>
      <c r="S326" s="61">
        <v>1.17</v>
      </c>
      <c r="T326" s="61">
        <v>1.7380949999999999</v>
      </c>
      <c r="U326" s="61">
        <v>1.210526</v>
      </c>
      <c r="V326" s="61">
        <v>1.233333</v>
      </c>
      <c r="W326" s="61">
        <v>1.8</v>
      </c>
      <c r="X326" s="61">
        <v>1.52</v>
      </c>
      <c r="Y326" s="61">
        <v>1.3666670000000001</v>
      </c>
      <c r="Z326" s="61">
        <v>2.5714290000000002</v>
      </c>
      <c r="AA326" s="61">
        <v>1.25</v>
      </c>
      <c r="AB326" s="61">
        <v>1.29411764705882</v>
      </c>
      <c r="AC326" s="61">
        <v>1.65</v>
      </c>
      <c r="AD326" s="61">
        <v>1.3541669999999999</v>
      </c>
      <c r="AE326" s="61">
        <v>1.571429</v>
      </c>
      <c r="AF326" s="61">
        <v>1.1000000000000001</v>
      </c>
      <c r="AG326" s="61">
        <v>1</v>
      </c>
      <c r="AH326" s="61">
        <v>0.961538</v>
      </c>
      <c r="AI326" s="61">
        <v>1.818182</v>
      </c>
      <c r="AJ326" s="61">
        <v>1.2916669999999999</v>
      </c>
      <c r="AK326" s="61">
        <v>1.6666669999999999</v>
      </c>
      <c r="AL326" s="61">
        <v>2.5555560000000002</v>
      </c>
      <c r="AM326" s="61">
        <v>0.8</v>
      </c>
      <c r="AN326" s="61">
        <v>1.3333330000000001</v>
      </c>
      <c r="AO326" s="61">
        <v>1.32</v>
      </c>
      <c r="AP326" s="61">
        <v>1.3043480000000001</v>
      </c>
      <c r="AQ326" s="61">
        <v>1.4</v>
      </c>
      <c r="AR326" s="61"/>
      <c r="AS326" s="61">
        <v>54.076678434937598</v>
      </c>
    </row>
    <row r="327" spans="2:45" outlineLevel="1">
      <c r="B327" s="999" t="s">
        <v>143</v>
      </c>
      <c r="C327" s="61"/>
      <c r="D327" s="61"/>
      <c r="E327" s="61">
        <v>1</v>
      </c>
      <c r="F327" s="61">
        <v>1</v>
      </c>
      <c r="G327" s="61">
        <v>1.6</v>
      </c>
      <c r="H327" s="61">
        <v>1.1818181818181801</v>
      </c>
      <c r="I327" s="61">
        <v>1.6666666666666701</v>
      </c>
      <c r="J327" s="61">
        <v>1.56</v>
      </c>
      <c r="K327" s="61">
        <v>1.5833333333333299</v>
      </c>
      <c r="L327" s="61">
        <v>1.058824</v>
      </c>
      <c r="M327" s="61">
        <v>1.285714</v>
      </c>
      <c r="N327" s="61">
        <v>1.56</v>
      </c>
      <c r="O327" s="61">
        <v>0.8</v>
      </c>
      <c r="P327" s="61">
        <v>1.36</v>
      </c>
      <c r="Q327" s="61">
        <v>1.0900000000000001</v>
      </c>
      <c r="R327" s="61">
        <v>1.8</v>
      </c>
      <c r="S327" s="61">
        <v>0.5</v>
      </c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  <c r="AK327" s="61"/>
      <c r="AL327" s="61"/>
      <c r="AM327" s="61"/>
      <c r="AN327" s="61"/>
      <c r="AO327" s="61"/>
      <c r="AP327" s="61"/>
      <c r="AQ327" s="61"/>
      <c r="AR327" s="61"/>
      <c r="AS327" s="61">
        <v>19.046356181818183</v>
      </c>
    </row>
    <row r="328" spans="2:45" outlineLevel="1">
      <c r="B328" s="999" t="s">
        <v>145</v>
      </c>
      <c r="C328" s="61"/>
      <c r="D328" s="61"/>
      <c r="E328" s="61">
        <v>0</v>
      </c>
      <c r="F328" s="61">
        <v>1</v>
      </c>
      <c r="G328" s="61">
        <v>1.111111</v>
      </c>
      <c r="H328" s="61">
        <v>1.75</v>
      </c>
      <c r="I328" s="61">
        <v>1.3333333333333299</v>
      </c>
      <c r="J328" s="61">
        <v>1</v>
      </c>
      <c r="K328" s="61">
        <v>1</v>
      </c>
      <c r="L328" s="61">
        <v>1.7777780000000001</v>
      </c>
      <c r="M328" s="61">
        <v>1.375</v>
      </c>
      <c r="N328" s="61">
        <v>1.33</v>
      </c>
      <c r="O328" s="61">
        <v>1</v>
      </c>
      <c r="P328" s="61">
        <v>1.0900000000000001</v>
      </c>
      <c r="Q328" s="61">
        <v>1.33</v>
      </c>
      <c r="R328" s="61">
        <v>2</v>
      </c>
      <c r="S328" s="61">
        <v>1.83</v>
      </c>
      <c r="T328" s="61">
        <v>1.375</v>
      </c>
      <c r="U328" s="61">
        <v>1.052632</v>
      </c>
      <c r="V328" s="61">
        <v>1.2352939999999999</v>
      </c>
      <c r="W328" s="61">
        <v>1.428571</v>
      </c>
      <c r="X328" s="61">
        <v>1.1666669999999999</v>
      </c>
      <c r="Y328" s="61">
        <v>1.8</v>
      </c>
      <c r="Z328" s="61">
        <v>2.5882350000000001</v>
      </c>
      <c r="AA328" s="61">
        <v>0.88888888888888895</v>
      </c>
      <c r="AB328" s="61">
        <v>1.1666666666666701</v>
      </c>
      <c r="AC328" s="61">
        <v>1.28571428571429</v>
      </c>
      <c r="AD328" s="61">
        <v>1.5</v>
      </c>
      <c r="AE328" s="61">
        <v>1.0833330000000001</v>
      </c>
      <c r="AF328" s="61">
        <v>1.071429</v>
      </c>
      <c r="AG328" s="61">
        <v>1.214286</v>
      </c>
      <c r="AH328" s="61">
        <v>1.3333330000000001</v>
      </c>
      <c r="AI328" s="61">
        <v>1.25</v>
      </c>
      <c r="AJ328" s="61">
        <v>1.521739</v>
      </c>
      <c r="AK328" s="61">
        <v>1.3157890000000001</v>
      </c>
      <c r="AL328" s="61">
        <v>1.5862069999999999</v>
      </c>
      <c r="AM328" s="61">
        <v>1.2727269999999999</v>
      </c>
      <c r="AN328" s="61">
        <v>1.125</v>
      </c>
      <c r="AO328" s="61">
        <v>1.1538459999999999</v>
      </c>
      <c r="AP328" s="61">
        <v>1.1538459999999999</v>
      </c>
      <c r="AQ328" s="61">
        <v>1.8</v>
      </c>
      <c r="AR328" s="61">
        <v>0</v>
      </c>
      <c r="AS328" s="61">
        <v>51.296426174603191</v>
      </c>
    </row>
    <row r="329" spans="2:45" outlineLevel="1">
      <c r="B329" s="999" t="s">
        <v>141</v>
      </c>
      <c r="C329" s="61"/>
      <c r="D329" s="61"/>
      <c r="E329" s="61">
        <v>2</v>
      </c>
      <c r="F329" s="61">
        <v>1</v>
      </c>
      <c r="G329" s="61">
        <v>1.428571</v>
      </c>
      <c r="H329" s="61">
        <v>1.44444444444444</v>
      </c>
      <c r="I329" s="61">
        <v>1.1666666666666701</v>
      </c>
      <c r="J329" s="61">
        <v>1</v>
      </c>
      <c r="K329" s="61">
        <v>1.25</v>
      </c>
      <c r="L329" s="61">
        <v>1.1000000000000001</v>
      </c>
      <c r="M329" s="61">
        <v>1.3</v>
      </c>
      <c r="N329" s="61">
        <v>1.42</v>
      </c>
      <c r="O329" s="61">
        <v>1</v>
      </c>
      <c r="P329" s="61">
        <v>1.0900000000000001</v>
      </c>
      <c r="Q329" s="61">
        <v>1</v>
      </c>
      <c r="R329" s="61">
        <v>1.33</v>
      </c>
      <c r="S329" s="61">
        <v>1.1399999999999999</v>
      </c>
      <c r="T329" s="61">
        <v>1.388889</v>
      </c>
      <c r="U329" s="61">
        <v>1.4</v>
      </c>
      <c r="V329" s="61">
        <v>1.6</v>
      </c>
      <c r="W329" s="61">
        <v>1.888889</v>
      </c>
      <c r="X329" s="61">
        <v>1.6666669999999999</v>
      </c>
      <c r="Y329" s="61">
        <v>1.5</v>
      </c>
      <c r="Z329" s="61">
        <v>2.0476190000000001</v>
      </c>
      <c r="AA329" s="61">
        <v>1.5</v>
      </c>
      <c r="AB329" s="61">
        <v>1.4</v>
      </c>
      <c r="AC329" s="61">
        <v>1.5384615384615401</v>
      </c>
      <c r="AD329" s="61">
        <v>1.2222219999999999</v>
      </c>
      <c r="AE329" s="61">
        <v>0.9375</v>
      </c>
      <c r="AF329" s="61">
        <v>1.7222219999999999</v>
      </c>
      <c r="AG329" s="61">
        <v>1.6363639999999999</v>
      </c>
      <c r="AH329" s="61">
        <v>1.3333330000000001</v>
      </c>
      <c r="AI329" s="61">
        <v>1.5581400000000001</v>
      </c>
      <c r="AJ329" s="61">
        <v>1.4583330000000001</v>
      </c>
      <c r="AK329" s="61">
        <v>1.977778</v>
      </c>
      <c r="AL329" s="61">
        <v>1.977778</v>
      </c>
      <c r="AM329" s="61">
        <v>1.25</v>
      </c>
      <c r="AN329" s="61">
        <v>1.681818</v>
      </c>
      <c r="AO329" s="61">
        <v>1.673913</v>
      </c>
      <c r="AP329" s="61">
        <v>2.052632</v>
      </c>
      <c r="AQ329" s="61"/>
      <c r="AR329" s="61"/>
      <c r="AS329" s="61">
        <v>55.082240649572661</v>
      </c>
    </row>
    <row r="330" spans="2:45" outlineLevel="1">
      <c r="B330" s="999" t="s">
        <v>65</v>
      </c>
      <c r="C330" s="61">
        <v>1.5</v>
      </c>
      <c r="D330" s="61">
        <v>1.4</v>
      </c>
      <c r="E330" s="61">
        <v>1.125</v>
      </c>
      <c r="F330" s="61">
        <v>0.66666666666666696</v>
      </c>
      <c r="G330" s="61">
        <v>1.285714</v>
      </c>
      <c r="H330" s="61">
        <v>1.3333333333333299</v>
      </c>
      <c r="I330" s="61">
        <v>1</v>
      </c>
      <c r="J330" s="61">
        <v>1.33</v>
      </c>
      <c r="K330" s="61">
        <v>1.29411764705882</v>
      </c>
      <c r="L330" s="61">
        <v>1.6086959999999999</v>
      </c>
      <c r="M330" s="61">
        <v>1.5625</v>
      </c>
      <c r="N330" s="61">
        <v>1.71</v>
      </c>
      <c r="O330" s="61">
        <v>0.96</v>
      </c>
      <c r="P330" s="61">
        <v>1.3</v>
      </c>
      <c r="Q330" s="61">
        <v>1.27</v>
      </c>
      <c r="R330" s="61">
        <v>1.19</v>
      </c>
      <c r="S330" s="61">
        <v>1.03</v>
      </c>
      <c r="T330" s="61">
        <v>1.4750000000000001</v>
      </c>
      <c r="U330" s="61">
        <v>1.428571</v>
      </c>
      <c r="V330" s="61">
        <v>1.428571</v>
      </c>
      <c r="W330" s="61">
        <v>1.8333330000000001</v>
      </c>
      <c r="X330" s="61">
        <v>1.2571429999999999</v>
      </c>
      <c r="Y330" s="61">
        <v>1.62069</v>
      </c>
      <c r="Z330" s="61">
        <v>1.978723</v>
      </c>
      <c r="AA330" s="61">
        <v>1.2307692307692299</v>
      </c>
      <c r="AB330" s="61">
        <v>1.15789473684211</v>
      </c>
      <c r="AC330" s="61">
        <v>1.1875</v>
      </c>
      <c r="AD330" s="61">
        <v>1.3636360000000001</v>
      </c>
      <c r="AE330" s="61">
        <v>1.214286</v>
      </c>
      <c r="AF330" s="61">
        <v>1.566667</v>
      </c>
      <c r="AG330" s="61">
        <v>1.65</v>
      </c>
      <c r="AH330" s="61">
        <v>1.5806450000000001</v>
      </c>
      <c r="AI330" s="61">
        <v>1.3488370000000001</v>
      </c>
      <c r="AJ330" s="61">
        <v>1.4137930000000001</v>
      </c>
      <c r="AK330" s="61">
        <v>2.0377360000000002</v>
      </c>
      <c r="AL330" s="61">
        <v>2.14</v>
      </c>
      <c r="AM330" s="61">
        <v>1.3846149999999999</v>
      </c>
      <c r="AN330" s="61">
        <v>2</v>
      </c>
      <c r="AO330" s="61">
        <v>1.7931029999999999</v>
      </c>
      <c r="AP330" s="61">
        <v>1.470588</v>
      </c>
      <c r="AQ330" s="61">
        <v>1.263158</v>
      </c>
      <c r="AR330" s="61"/>
      <c r="AS330" s="61">
        <v>58.391286614670165</v>
      </c>
    </row>
    <row r="331" spans="2:45" outlineLevel="1">
      <c r="B331" s="999" t="s">
        <v>9</v>
      </c>
      <c r="C331" s="61">
        <v>1.4285714285714299</v>
      </c>
      <c r="D331" s="61">
        <v>1</v>
      </c>
      <c r="E331" s="61">
        <v>1.8333333333333299</v>
      </c>
      <c r="F331" s="61">
        <v>1.71428571428571</v>
      </c>
      <c r="G331" s="61">
        <v>1.5</v>
      </c>
      <c r="H331" s="61">
        <v>1.28571428571429</v>
      </c>
      <c r="I331" s="61">
        <v>1.5</v>
      </c>
      <c r="J331" s="61">
        <v>1.2</v>
      </c>
      <c r="K331" s="61">
        <v>1.5454545454545501</v>
      </c>
      <c r="L331" s="61">
        <v>0.9</v>
      </c>
      <c r="M331" s="61">
        <v>1</v>
      </c>
      <c r="N331" s="61">
        <v>2.86</v>
      </c>
      <c r="O331" s="61">
        <v>1.2</v>
      </c>
      <c r="P331" s="61">
        <v>1.22</v>
      </c>
      <c r="Q331" s="61">
        <v>1.1100000000000001</v>
      </c>
      <c r="R331" s="61">
        <v>1.06</v>
      </c>
      <c r="S331" s="61">
        <v>1.21</v>
      </c>
      <c r="T331" s="61">
        <v>1.5172410000000001</v>
      </c>
      <c r="U331" s="61">
        <v>1.3846149999999999</v>
      </c>
      <c r="V331" s="61">
        <v>1.2222219999999999</v>
      </c>
      <c r="W331" s="61">
        <v>1.785714</v>
      </c>
      <c r="X331" s="61">
        <v>1.733333</v>
      </c>
      <c r="Y331" s="61">
        <v>1.3461540000000001</v>
      </c>
      <c r="Z331" s="61">
        <v>2.3571430000000002</v>
      </c>
      <c r="AA331" s="61">
        <v>1.0714285714285701</v>
      </c>
      <c r="AB331" s="61">
        <v>1.1000000000000001</v>
      </c>
      <c r="AC331" s="61">
        <v>1.7777777777777799</v>
      </c>
      <c r="AD331" s="61">
        <v>1.4166669999999999</v>
      </c>
      <c r="AE331" s="61">
        <v>1.4</v>
      </c>
      <c r="AF331" s="61">
        <v>1.4666669999999999</v>
      </c>
      <c r="AG331" s="61">
        <v>1.357143</v>
      </c>
      <c r="AH331" s="61">
        <v>1.266667</v>
      </c>
      <c r="AI331" s="61">
        <v>1.4117649999999999</v>
      </c>
      <c r="AJ331" s="61">
        <v>1.5</v>
      </c>
      <c r="AK331" s="61">
        <v>1.823529</v>
      </c>
      <c r="AL331" s="61">
        <v>2.214286</v>
      </c>
      <c r="AM331" s="61">
        <v>1.4</v>
      </c>
      <c r="AN331" s="61">
        <v>1.714286</v>
      </c>
      <c r="AO331" s="61">
        <v>2.2727270000000002</v>
      </c>
      <c r="AP331" s="61">
        <v>4.25</v>
      </c>
      <c r="AQ331" s="61">
        <v>1.545455</v>
      </c>
      <c r="AR331" s="61">
        <v>1.6</v>
      </c>
      <c r="AS331" s="61">
        <v>65.502179656565644</v>
      </c>
    </row>
    <row r="332" spans="2:45" outlineLevel="1">
      <c r="B332" s="999" t="s">
        <v>139</v>
      </c>
      <c r="C332" s="61"/>
      <c r="D332" s="61"/>
      <c r="E332" s="61">
        <v>1.1666666666666701</v>
      </c>
      <c r="F332" s="61">
        <v>2.4</v>
      </c>
      <c r="G332" s="61">
        <v>0.91666700000000001</v>
      </c>
      <c r="H332" s="61">
        <v>1.2</v>
      </c>
      <c r="I332" s="61">
        <v>1.3333333333333299</v>
      </c>
      <c r="J332" s="61">
        <v>1.75</v>
      </c>
      <c r="K332" s="61">
        <v>2.1818181818181799</v>
      </c>
      <c r="L332" s="61">
        <v>1.2</v>
      </c>
      <c r="M332" s="61">
        <v>1.5</v>
      </c>
      <c r="N332" s="61">
        <v>1.68</v>
      </c>
      <c r="O332" s="61">
        <v>1</v>
      </c>
      <c r="P332" s="61">
        <v>1.1399999999999999</v>
      </c>
      <c r="Q332" s="61">
        <v>1</v>
      </c>
      <c r="R332" s="61">
        <v>2.33</v>
      </c>
      <c r="S332" s="61">
        <v>1.73</v>
      </c>
      <c r="T332" s="61">
        <v>2.086957</v>
      </c>
      <c r="U332" s="61">
        <v>1.2916669999999999</v>
      </c>
      <c r="V332" s="61">
        <v>1.3157890000000001</v>
      </c>
      <c r="W332" s="61">
        <v>1.2093020000000001</v>
      </c>
      <c r="X332" s="61">
        <v>1.42</v>
      </c>
      <c r="Y332" s="61">
        <v>1.62</v>
      </c>
      <c r="Z332" s="61">
        <v>2.3376619999999999</v>
      </c>
      <c r="AA332" s="61">
        <v>1.1219512195121999</v>
      </c>
      <c r="AB332" s="61">
        <v>1.13513513513514</v>
      </c>
      <c r="AC332" s="61">
        <v>1.29508196721311</v>
      </c>
      <c r="AD332" s="61">
        <v>1.79661</v>
      </c>
      <c r="AE332" s="61">
        <v>1.0943400000000001</v>
      </c>
      <c r="AF332" s="61">
        <v>1.3666670000000001</v>
      </c>
      <c r="AG332" s="61">
        <v>1.5</v>
      </c>
      <c r="AH332" s="61">
        <v>0.86792499999999995</v>
      </c>
      <c r="AI332" s="61">
        <v>1.3333330000000001</v>
      </c>
      <c r="AJ332" s="61">
        <v>1.1692309999999999</v>
      </c>
      <c r="AK332" s="61">
        <v>1.8108109999999999</v>
      </c>
      <c r="AL332" s="61">
        <v>1.4666669999999999</v>
      </c>
      <c r="AM332" s="61">
        <v>1.0333330000000001</v>
      </c>
      <c r="AN332" s="61">
        <v>1.2068970000000001</v>
      </c>
      <c r="AO332" s="61">
        <v>1.82</v>
      </c>
      <c r="AP332" s="61">
        <v>1.2758620000000001</v>
      </c>
      <c r="AQ332" s="61"/>
      <c r="AR332" s="61"/>
      <c r="AS332" s="61">
        <v>55.103706503678623</v>
      </c>
    </row>
    <row r="333" spans="2:45" outlineLevel="1">
      <c r="B333" s="999" t="s">
        <v>300</v>
      </c>
      <c r="C333" s="61"/>
      <c r="D333" s="61"/>
      <c r="E333" s="61"/>
      <c r="F333" s="61"/>
      <c r="G333" s="61"/>
      <c r="H333" s="61"/>
      <c r="I333" s="61">
        <v>2</v>
      </c>
      <c r="J333" s="61">
        <v>0</v>
      </c>
      <c r="K333" s="61">
        <v>0</v>
      </c>
      <c r="L333" s="61"/>
      <c r="M333" s="61"/>
      <c r="N333" s="61">
        <v>0</v>
      </c>
      <c r="O333" s="61">
        <v>0</v>
      </c>
      <c r="P333" s="61">
        <v>0</v>
      </c>
      <c r="Q333" s="61"/>
      <c r="R333" s="61"/>
      <c r="S333" s="61">
        <v>1.17</v>
      </c>
      <c r="T333" s="61">
        <v>3.2</v>
      </c>
      <c r="U333" s="61">
        <v>2.1428570000000002</v>
      </c>
      <c r="V333" s="61">
        <v>3</v>
      </c>
      <c r="W333" s="61">
        <v>2.9404760000000003</v>
      </c>
      <c r="X333" s="61">
        <v>2.75</v>
      </c>
      <c r="Y333" s="61">
        <v>2.6102560000000001</v>
      </c>
      <c r="Z333" s="61">
        <v>4.0208329999999997</v>
      </c>
      <c r="AA333" s="61">
        <v>1.923809523809527</v>
      </c>
      <c r="AB333" s="61">
        <v>2.0909090909090899</v>
      </c>
      <c r="AC333" s="61">
        <v>3.83928571428571</v>
      </c>
      <c r="AD333" s="61">
        <v>2.875</v>
      </c>
      <c r="AE333" s="61">
        <v>2.2538460000000002</v>
      </c>
      <c r="AF333" s="61">
        <v>-1.9</v>
      </c>
      <c r="AG333" s="61">
        <v>1</v>
      </c>
      <c r="AH333" s="61">
        <v>0</v>
      </c>
      <c r="AI333" s="61">
        <v>0</v>
      </c>
      <c r="AJ333" s="61">
        <v>0</v>
      </c>
      <c r="AK333" s="61"/>
      <c r="AL333" s="61"/>
      <c r="AM333" s="61"/>
      <c r="AN333" s="61"/>
      <c r="AO333" s="61"/>
      <c r="AP333" s="61"/>
      <c r="AQ333" s="61"/>
      <c r="AR333" s="61"/>
      <c r="AS333" s="61">
        <v>35.917272329004334</v>
      </c>
    </row>
    <row r="334" spans="2:45" outlineLevel="1">
      <c r="B334" s="999"/>
      <c r="C334" s="61"/>
      <c r="D334" s="61"/>
      <c r="E334" s="61"/>
      <c r="F334" s="61"/>
      <c r="G334" s="61"/>
      <c r="H334" s="61"/>
      <c r="I334" s="61"/>
      <c r="J334" s="61"/>
      <c r="K334" s="61"/>
      <c r="L334" s="61">
        <v>0</v>
      </c>
      <c r="M334" s="61">
        <v>0</v>
      </c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1"/>
      <c r="AK334" s="61"/>
      <c r="AL334" s="61"/>
      <c r="AM334" s="61"/>
      <c r="AN334" s="61"/>
      <c r="AO334" s="61"/>
      <c r="AP334" s="61"/>
      <c r="AQ334" s="61"/>
      <c r="AR334" s="61"/>
      <c r="AS334" s="61">
        <v>0</v>
      </c>
    </row>
    <row r="335" spans="2:45" outlineLevel="1">
      <c r="B335" s="999" t="s">
        <v>380</v>
      </c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>
        <v>1.3333330000000001</v>
      </c>
      <c r="N335" s="61">
        <v>1.5</v>
      </c>
      <c r="O335" s="61">
        <v>1.5</v>
      </c>
      <c r="P335" s="61">
        <v>1.43</v>
      </c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  <c r="AK335" s="61"/>
      <c r="AL335" s="61"/>
      <c r="AM335" s="61"/>
      <c r="AN335" s="61"/>
      <c r="AO335" s="61"/>
      <c r="AP335" s="61"/>
      <c r="AQ335" s="61"/>
      <c r="AR335" s="61"/>
      <c r="AS335" s="61">
        <v>5.7633329999999994</v>
      </c>
    </row>
    <row r="336" spans="2:45" outlineLevel="1">
      <c r="B336" s="999" t="s">
        <v>397</v>
      </c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>
        <v>1</v>
      </c>
      <c r="O336" s="61">
        <v>1</v>
      </c>
      <c r="P336" s="61">
        <v>1</v>
      </c>
      <c r="Q336" s="61">
        <v>2</v>
      </c>
      <c r="R336" s="61">
        <v>1</v>
      </c>
      <c r="S336" s="61">
        <v>1.5</v>
      </c>
      <c r="T336" s="61">
        <v>1.0833330000000001</v>
      </c>
      <c r="U336" s="61">
        <v>1.625</v>
      </c>
      <c r="V336" s="61">
        <v>1.625</v>
      </c>
      <c r="W336" s="61">
        <v>1.214286</v>
      </c>
      <c r="X336" s="61">
        <v>1.4090910000000001</v>
      </c>
      <c r="Y336" s="61">
        <v>1.6470590000000001</v>
      </c>
      <c r="Z336" s="61">
        <v>2.3333330000000001</v>
      </c>
      <c r="AA336" s="61">
        <v>1.45</v>
      </c>
      <c r="AB336" s="61">
        <v>1.0909090909090899</v>
      </c>
      <c r="AC336" s="61">
        <v>1.38095238095238</v>
      </c>
      <c r="AD336" s="61">
        <v>1.2</v>
      </c>
      <c r="AE336" s="61">
        <v>1.318182</v>
      </c>
      <c r="AF336" s="61">
        <v>1.1666669999999999</v>
      </c>
      <c r="AG336" s="61">
        <v>1.045455</v>
      </c>
      <c r="AH336" s="61">
        <v>1</v>
      </c>
      <c r="AI336" s="61">
        <v>1.1363639999999999</v>
      </c>
      <c r="AJ336" s="61">
        <v>1</v>
      </c>
      <c r="AK336" s="61">
        <v>1.9166669999999999</v>
      </c>
      <c r="AL336" s="61">
        <v>1.45</v>
      </c>
      <c r="AM336" s="61">
        <v>2.3333330000000001</v>
      </c>
      <c r="AN336" s="61">
        <v>0</v>
      </c>
      <c r="AO336" s="61">
        <v>0</v>
      </c>
      <c r="AP336" s="61">
        <v>0</v>
      </c>
      <c r="AQ336" s="61"/>
      <c r="AR336" s="61"/>
      <c r="AS336" s="61">
        <v>35.925631471861472</v>
      </c>
    </row>
    <row r="337" spans="2:45" outlineLevel="1">
      <c r="B337" s="999" t="s">
        <v>541</v>
      </c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>
        <v>1.22</v>
      </c>
      <c r="R337" s="61">
        <v>1.38</v>
      </c>
      <c r="S337" s="61">
        <v>0.83</v>
      </c>
      <c r="T337" s="61">
        <v>1.181818</v>
      </c>
      <c r="U337" s="61">
        <v>1.266667</v>
      </c>
      <c r="V337" s="61">
        <v>1.285714</v>
      </c>
      <c r="W337" s="61">
        <v>1.9523809999999999</v>
      </c>
      <c r="X337" s="61">
        <v>1.5882350000000001</v>
      </c>
      <c r="Y337" s="61">
        <v>1.6153850000000001</v>
      </c>
      <c r="Z337" s="61">
        <v>1.9230769999999999</v>
      </c>
      <c r="AA337" s="61">
        <v>1.2307692307692299</v>
      </c>
      <c r="AB337" s="61">
        <v>1.3571428571428601</v>
      </c>
      <c r="AC337" s="61">
        <v>1.6666666666666701</v>
      </c>
      <c r="AD337" s="61">
        <v>1.357143</v>
      </c>
      <c r="AE337" s="61">
        <v>1.5</v>
      </c>
      <c r="AF337" s="61">
        <v>1.5</v>
      </c>
      <c r="AG337" s="61">
        <v>2.0833330000000001</v>
      </c>
      <c r="AH337" s="61">
        <v>1.5555559999999999</v>
      </c>
      <c r="AI337" s="61">
        <v>1.857143</v>
      </c>
      <c r="AJ337" s="61">
        <v>1.2727269999999999</v>
      </c>
      <c r="AK337" s="61">
        <v>1.5555559999999999</v>
      </c>
      <c r="AL337" s="61">
        <v>1.9565220000000001</v>
      </c>
      <c r="AM337" s="61">
        <v>2</v>
      </c>
      <c r="AN337" s="61">
        <v>0</v>
      </c>
      <c r="AO337" s="61">
        <v>1.5555559999999999</v>
      </c>
      <c r="AP337" s="61">
        <v>0.5</v>
      </c>
      <c r="AQ337" s="61"/>
      <c r="AR337" s="61"/>
      <c r="AS337" s="61">
        <v>37.191391754578767</v>
      </c>
    </row>
    <row r="338" spans="2:45" outlineLevel="1">
      <c r="B338" s="999" t="s">
        <v>556</v>
      </c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>
        <v>1</v>
      </c>
      <c r="S338" s="61">
        <v>2</v>
      </c>
      <c r="T338" s="61">
        <v>1.3</v>
      </c>
      <c r="U338" s="61">
        <v>1.6923079999999999</v>
      </c>
      <c r="V338" s="61">
        <v>1.25</v>
      </c>
      <c r="W338" s="61">
        <v>1.538462</v>
      </c>
      <c r="X338" s="61">
        <v>1.642857</v>
      </c>
      <c r="Y338" s="61">
        <v>1.6666669999999999</v>
      </c>
      <c r="Z338" s="61">
        <v>2.12</v>
      </c>
      <c r="AA338" s="61">
        <v>0.66666666666666696</v>
      </c>
      <c r="AB338" s="61">
        <v>1</v>
      </c>
      <c r="AC338" s="61">
        <v>2</v>
      </c>
      <c r="AD338" s="61">
        <v>1.0833330000000001</v>
      </c>
      <c r="AE338" s="61">
        <v>1.3</v>
      </c>
      <c r="AF338" s="61">
        <v>1.95</v>
      </c>
      <c r="AG338" s="61">
        <v>1.75</v>
      </c>
      <c r="AH338" s="61">
        <v>1.2727269999999999</v>
      </c>
      <c r="AI338" s="61">
        <v>1.28</v>
      </c>
      <c r="AJ338" s="61">
        <v>1.285714</v>
      </c>
      <c r="AK338" s="61">
        <v>1.84</v>
      </c>
      <c r="AL338" s="61">
        <v>1.875</v>
      </c>
      <c r="AM338" s="61">
        <v>1.3333330000000001</v>
      </c>
      <c r="AN338" s="61">
        <v>0.75</v>
      </c>
      <c r="AO338" s="61">
        <v>2.4166669999999999</v>
      </c>
      <c r="AP338" s="61">
        <v>1.714286</v>
      </c>
      <c r="AQ338" s="61">
        <v>1.3333330000000001</v>
      </c>
      <c r="AR338" s="61">
        <v>1.3157890000000001</v>
      </c>
      <c r="AS338" s="61">
        <v>40.377142666666671</v>
      </c>
    </row>
    <row r="339" spans="2:45" outlineLevel="1">
      <c r="B339" s="999" t="s">
        <v>552</v>
      </c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>
        <v>0</v>
      </c>
      <c r="S339" s="61">
        <v>1.25</v>
      </c>
      <c r="T339" s="61">
        <v>1.5555559999999999</v>
      </c>
      <c r="U339" s="61">
        <v>1.3846149999999999</v>
      </c>
      <c r="V339" s="61">
        <v>1.2727269999999999</v>
      </c>
      <c r="W339" s="61">
        <v>1.6153850000000001</v>
      </c>
      <c r="X339" s="61">
        <v>1.7272730000000001</v>
      </c>
      <c r="Y339" s="61">
        <v>2.125</v>
      </c>
      <c r="Z339" s="61">
        <v>2.4666670000000002</v>
      </c>
      <c r="AA339" s="61">
        <v>1</v>
      </c>
      <c r="AB339" s="61">
        <v>2.8</v>
      </c>
      <c r="AC339" s="61">
        <v>2</v>
      </c>
      <c r="AD339" s="61">
        <v>2.4</v>
      </c>
      <c r="AE339" s="61">
        <v>1.45</v>
      </c>
      <c r="AF339" s="61">
        <v>2.7777780000000001</v>
      </c>
      <c r="AG339" s="61">
        <v>1.4444440000000001</v>
      </c>
      <c r="AH339" s="61">
        <v>1.6153850000000001</v>
      </c>
      <c r="AI339" s="61">
        <v>2.3333330000000001</v>
      </c>
      <c r="AJ339" s="61">
        <v>1.6</v>
      </c>
      <c r="AK339" s="61">
        <v>2.6666669999999999</v>
      </c>
      <c r="AL339" s="61">
        <v>2.2000000000000002</v>
      </c>
      <c r="AM339" s="61">
        <v>1.357143</v>
      </c>
      <c r="AN339" s="61">
        <v>1.3125</v>
      </c>
      <c r="AO339" s="61">
        <v>1.9166669999999999</v>
      </c>
      <c r="AP339" s="61">
        <v>1.3333330000000001</v>
      </c>
      <c r="AQ339" s="61">
        <v>1.4761899999999999</v>
      </c>
      <c r="AR339" s="61">
        <v>1.6551720000000001</v>
      </c>
      <c r="AS339" s="61">
        <v>46.735835000000002</v>
      </c>
    </row>
    <row r="340" spans="2:45" outlineLevel="1">
      <c r="B340" s="999" t="s">
        <v>554</v>
      </c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>
        <v>1.5</v>
      </c>
      <c r="S340" s="61">
        <v>1.17</v>
      </c>
      <c r="T340" s="61">
        <v>1.9090910000000001</v>
      </c>
      <c r="U340" s="61">
        <v>1.4666669999999999</v>
      </c>
      <c r="V340" s="61">
        <v>1.066667</v>
      </c>
      <c r="W340" s="61">
        <v>1.8</v>
      </c>
      <c r="X340" s="61">
        <v>1.3333330000000001</v>
      </c>
      <c r="Y340" s="61">
        <v>1.6666669999999999</v>
      </c>
      <c r="Z340" s="61">
        <v>2.4</v>
      </c>
      <c r="AA340" s="61">
        <v>1</v>
      </c>
      <c r="AB340" s="61">
        <v>1.4</v>
      </c>
      <c r="AC340" s="61">
        <v>1</v>
      </c>
      <c r="AD340" s="61">
        <v>1.3333330000000001</v>
      </c>
      <c r="AE340" s="61">
        <v>1.142857</v>
      </c>
      <c r="AF340" s="61">
        <v>0</v>
      </c>
      <c r="AG340" s="61"/>
      <c r="AH340" s="61"/>
      <c r="AI340" s="61"/>
      <c r="AJ340" s="61"/>
      <c r="AK340" s="61"/>
      <c r="AL340" s="61"/>
      <c r="AM340" s="61"/>
      <c r="AN340" s="61"/>
      <c r="AO340" s="61"/>
      <c r="AP340" s="61"/>
      <c r="AQ340" s="61"/>
      <c r="AR340" s="61"/>
      <c r="AS340" s="61">
        <v>20.188614999999999</v>
      </c>
    </row>
    <row r="341" spans="2:45" outlineLevel="1">
      <c r="B341" s="999" t="s">
        <v>555</v>
      </c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>
        <v>0</v>
      </c>
      <c r="S341" s="61">
        <v>1</v>
      </c>
      <c r="T341" s="61">
        <v>1.4444440000000001</v>
      </c>
      <c r="U341" s="61">
        <v>1.2727269999999999</v>
      </c>
      <c r="V341" s="61">
        <v>1.375</v>
      </c>
      <c r="W341" s="61">
        <v>1.5</v>
      </c>
      <c r="X341" s="61">
        <v>1.5555559999999999</v>
      </c>
      <c r="Y341" s="61">
        <v>1.538462</v>
      </c>
      <c r="Z341" s="61">
        <v>1.5789470000000001</v>
      </c>
      <c r="AA341" s="61">
        <v>1.0625</v>
      </c>
      <c r="AB341" s="61">
        <v>1.2</v>
      </c>
      <c r="AC341" s="61">
        <v>1.1428571428571399</v>
      </c>
      <c r="AD341" s="61">
        <v>1.518519</v>
      </c>
      <c r="AE341" s="61">
        <v>0.90909099999999998</v>
      </c>
      <c r="AF341" s="61">
        <v>1.5</v>
      </c>
      <c r="AG341" s="61">
        <v>1.2222219999999999</v>
      </c>
      <c r="AH341" s="61">
        <v>1.1052630000000001</v>
      </c>
      <c r="AI341" s="61">
        <v>1.2</v>
      </c>
      <c r="AJ341" s="61">
        <v>1.125</v>
      </c>
      <c r="AK341" s="61">
        <v>1.4</v>
      </c>
      <c r="AL341" s="61">
        <v>1.9</v>
      </c>
      <c r="AM341" s="61">
        <v>2.3333330000000001</v>
      </c>
      <c r="AN341" s="61">
        <v>1.3333330000000001</v>
      </c>
      <c r="AO341" s="61">
        <v>1.8</v>
      </c>
      <c r="AP341" s="61">
        <v>1.3076920000000001</v>
      </c>
      <c r="AQ341" s="61">
        <v>1.55</v>
      </c>
      <c r="AR341" s="61">
        <v>1.7777780000000001</v>
      </c>
      <c r="AS341" s="61">
        <v>36.652724142857132</v>
      </c>
    </row>
    <row r="342" spans="2:45" outlineLevel="1">
      <c r="B342" s="999" t="s">
        <v>566</v>
      </c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>
        <v>1.5</v>
      </c>
      <c r="S342" s="61">
        <v>1.57</v>
      </c>
      <c r="T342" s="61">
        <v>1.7272730000000001</v>
      </c>
      <c r="U342" s="61">
        <v>1.263158</v>
      </c>
      <c r="V342" s="61">
        <v>1.5333330000000001</v>
      </c>
      <c r="W342" s="61">
        <v>2</v>
      </c>
      <c r="X342" s="61">
        <v>1.88</v>
      </c>
      <c r="Y342" s="61">
        <v>1.6944440000000001</v>
      </c>
      <c r="Z342" s="61">
        <v>1.9268289999999999</v>
      </c>
      <c r="AA342" s="61">
        <v>1.29411764705882</v>
      </c>
      <c r="AB342" s="61">
        <v>1.2</v>
      </c>
      <c r="AC342" s="61">
        <v>1.78571428571429</v>
      </c>
      <c r="AD342" s="61">
        <v>1.7096769999999999</v>
      </c>
      <c r="AE342" s="61">
        <v>1.2</v>
      </c>
      <c r="AF342" s="61">
        <v>1.322581</v>
      </c>
      <c r="AG342" s="61">
        <v>1.8157890000000001</v>
      </c>
      <c r="AH342" s="61">
        <v>0.9375</v>
      </c>
      <c r="AI342" s="61">
        <v>1.552632</v>
      </c>
      <c r="AJ342" s="61">
        <v>1.129032</v>
      </c>
      <c r="AK342" s="61">
        <v>2.4166669999999999</v>
      </c>
      <c r="AL342" s="61">
        <v>2.8444440000000002</v>
      </c>
      <c r="AM342" s="61">
        <v>1.3846149999999999</v>
      </c>
      <c r="AN342" s="61">
        <v>1.2608699999999999</v>
      </c>
      <c r="AO342" s="61">
        <v>2.2000000000000002</v>
      </c>
      <c r="AP342" s="61">
        <v>1.176471</v>
      </c>
      <c r="AQ342" s="61">
        <v>1.4230769999999999</v>
      </c>
      <c r="AR342" s="61"/>
      <c r="AS342" s="61">
        <v>41.748223932773101</v>
      </c>
    </row>
    <row r="343" spans="2:45" outlineLevel="1">
      <c r="B343" s="999" t="s">
        <v>567</v>
      </c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>
        <v>1</v>
      </c>
      <c r="S343" s="61">
        <v>1</v>
      </c>
      <c r="T343" s="61">
        <v>1.25</v>
      </c>
      <c r="U343" s="61">
        <v>1.5</v>
      </c>
      <c r="V343" s="61">
        <v>2.6666669999999999</v>
      </c>
      <c r="W343" s="61">
        <v>1.181818</v>
      </c>
      <c r="X343" s="61">
        <v>1.6153850000000001</v>
      </c>
      <c r="Y343" s="61">
        <v>1.2222219999999999</v>
      </c>
      <c r="Z343" s="61">
        <v>1.3333330000000001</v>
      </c>
      <c r="AA343" s="61">
        <v>1.48</v>
      </c>
      <c r="AB343" s="61">
        <v>1.4117647058823499</v>
      </c>
      <c r="AC343" s="61">
        <v>1.38709677419355</v>
      </c>
      <c r="AD343" s="61">
        <v>1.125</v>
      </c>
      <c r="AE343" s="61">
        <v>1.48</v>
      </c>
      <c r="AF343" s="61">
        <v>1.3846149999999999</v>
      </c>
      <c r="AG343" s="61">
        <v>1.2272730000000001</v>
      </c>
      <c r="AH343" s="61">
        <v>1.1052630000000001</v>
      </c>
      <c r="AI343" s="61">
        <v>1.3333330000000001</v>
      </c>
      <c r="AJ343" s="61">
        <v>1.288462</v>
      </c>
      <c r="AK343" s="61">
        <v>1.6410260000000001</v>
      </c>
      <c r="AL343" s="61">
        <v>2.4864860000000002</v>
      </c>
      <c r="AM343" s="61">
        <v>1.1463410000000001</v>
      </c>
      <c r="AN343" s="61">
        <v>1.25</v>
      </c>
      <c r="AO343" s="61">
        <v>1.5</v>
      </c>
      <c r="AP343" s="61">
        <v>1.387097</v>
      </c>
      <c r="AQ343" s="61"/>
      <c r="AR343" s="61"/>
      <c r="AS343" s="61">
        <v>35.403182480075898</v>
      </c>
    </row>
    <row r="344" spans="2:45" outlineLevel="1">
      <c r="B344" s="999" t="s">
        <v>606</v>
      </c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>
        <v>0</v>
      </c>
      <c r="T344" s="61">
        <v>1.125</v>
      </c>
      <c r="U344" s="61">
        <v>1.823529</v>
      </c>
      <c r="V344" s="61">
        <v>2</v>
      </c>
      <c r="W344" s="61">
        <v>2.285714</v>
      </c>
      <c r="X344" s="61">
        <v>1.678571</v>
      </c>
      <c r="Y344" s="61">
        <v>1.64</v>
      </c>
      <c r="Z344" s="61">
        <v>3.28125</v>
      </c>
      <c r="AA344" s="61">
        <v>1.05555555555556</v>
      </c>
      <c r="AB344" s="61">
        <v>1.4545454545454499</v>
      </c>
      <c r="AC344" s="61">
        <v>2.0625</v>
      </c>
      <c r="AD344" s="61">
        <v>1.2380949999999999</v>
      </c>
      <c r="AE344" s="61">
        <v>1.2222219999999999</v>
      </c>
      <c r="AF344" s="61">
        <v>1.3243240000000001</v>
      </c>
      <c r="AG344" s="61">
        <v>1.538462</v>
      </c>
      <c r="AH344" s="61">
        <v>1.470588</v>
      </c>
      <c r="AI344" s="61">
        <v>1.428571</v>
      </c>
      <c r="AJ344" s="61">
        <v>1.2083330000000001</v>
      </c>
      <c r="AK344" s="61">
        <v>1.9375</v>
      </c>
      <c r="AL344" s="61">
        <v>1.977778</v>
      </c>
      <c r="AM344" s="61">
        <v>1.75</v>
      </c>
      <c r="AN344" s="61">
        <v>1.3333330000000001</v>
      </c>
      <c r="AO344" s="61">
        <v>2.04</v>
      </c>
      <c r="AP344" s="61">
        <v>1.4090910000000001</v>
      </c>
      <c r="AQ344" s="61">
        <v>1.538462</v>
      </c>
      <c r="AR344" s="61">
        <v>1.5909089999999999</v>
      </c>
      <c r="AS344" s="61">
        <v>41.414333010101018</v>
      </c>
    </row>
    <row r="345" spans="2:45" outlineLevel="1">
      <c r="B345" s="999" t="s">
        <v>569</v>
      </c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  <c r="AK345" s="61">
        <v>0</v>
      </c>
      <c r="AL345" s="61">
        <v>0</v>
      </c>
      <c r="AM345" s="61">
        <v>0</v>
      </c>
      <c r="AN345" s="61">
        <v>0</v>
      </c>
      <c r="AO345" s="61">
        <v>0</v>
      </c>
      <c r="AP345" s="61">
        <v>0</v>
      </c>
      <c r="AQ345" s="61"/>
      <c r="AR345" s="61"/>
      <c r="AS345" s="61">
        <v>0</v>
      </c>
    </row>
    <row r="346" spans="2:45" outlineLevel="1">
      <c r="B346" s="999" t="s">
        <v>607</v>
      </c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>
        <v>1.75</v>
      </c>
      <c r="U346" s="61">
        <v>1.7</v>
      </c>
      <c r="V346" s="61">
        <v>2</v>
      </c>
      <c r="W346" s="61">
        <v>1.6153850000000001</v>
      </c>
      <c r="X346" s="61">
        <v>1.2</v>
      </c>
      <c r="Y346" s="61">
        <v>1.3846149999999999</v>
      </c>
      <c r="Z346" s="61">
        <v>2.2631579999999998</v>
      </c>
      <c r="AA346" s="61">
        <v>0.83333333333333304</v>
      </c>
      <c r="AB346" s="61">
        <v>1</v>
      </c>
      <c r="AC346" s="61">
        <v>1.55555555555556</v>
      </c>
      <c r="AD346" s="61">
        <v>1.545455</v>
      </c>
      <c r="AE346" s="61">
        <v>1.142857</v>
      </c>
      <c r="AF346" s="61">
        <v>1</v>
      </c>
      <c r="AG346" s="61">
        <v>1.1904760000000001</v>
      </c>
      <c r="AH346" s="61">
        <v>1</v>
      </c>
      <c r="AI346" s="61">
        <v>1.1052630000000001</v>
      </c>
      <c r="AJ346" s="61">
        <v>1.230769</v>
      </c>
      <c r="AK346" s="61">
        <v>1.25</v>
      </c>
      <c r="AL346" s="61">
        <v>0.83333299999999999</v>
      </c>
      <c r="AM346" s="61">
        <v>2.25</v>
      </c>
      <c r="AN346" s="61">
        <v>1</v>
      </c>
      <c r="AO346" s="61">
        <v>1.25</v>
      </c>
      <c r="AP346" s="61">
        <v>2.4</v>
      </c>
      <c r="AQ346" s="61">
        <v>1.2727269999999999</v>
      </c>
      <c r="AR346" s="61"/>
      <c r="AS346" s="61">
        <v>33.772926888888897</v>
      </c>
    </row>
    <row r="347" spans="2:45" outlineLevel="1">
      <c r="B347" s="999" t="s">
        <v>695</v>
      </c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>
        <v>1.888889</v>
      </c>
      <c r="U347" s="61">
        <v>2.8666670000000001</v>
      </c>
      <c r="V347" s="61">
        <v>2.1428569999999998</v>
      </c>
      <c r="W347" s="61">
        <v>3.3571430000000002</v>
      </c>
      <c r="X347" s="61">
        <v>4</v>
      </c>
      <c r="Y347" s="61">
        <v>3.9333330000000002</v>
      </c>
      <c r="Z347" s="61">
        <v>4.052632</v>
      </c>
      <c r="AA347" s="61">
        <v>1.1875</v>
      </c>
      <c r="AB347" s="61">
        <v>1.9375</v>
      </c>
      <c r="AC347" s="61">
        <v>1.6315789473684199</v>
      </c>
      <c r="AD347" s="61">
        <v>2.3529409999999999</v>
      </c>
      <c r="AE347" s="61">
        <v>1.8</v>
      </c>
      <c r="AF347" s="61">
        <v>1.5</v>
      </c>
      <c r="AG347" s="61">
        <v>1.8076920000000001</v>
      </c>
      <c r="AH347" s="61">
        <v>1.5172410000000001</v>
      </c>
      <c r="AI347" s="61">
        <v>2.04</v>
      </c>
      <c r="AJ347" s="61">
        <v>1.75</v>
      </c>
      <c r="AK347" s="61">
        <v>2.2962959999999999</v>
      </c>
      <c r="AL347" s="61">
        <v>2.9090910000000001</v>
      </c>
      <c r="AM347" s="61">
        <v>1.611111</v>
      </c>
      <c r="AN347" s="61">
        <v>1.454545</v>
      </c>
      <c r="AO347" s="61">
        <v>1.8157890000000001</v>
      </c>
      <c r="AP347" s="61">
        <v>1.6875</v>
      </c>
      <c r="AQ347" s="61">
        <v>1.75</v>
      </c>
      <c r="AR347" s="61">
        <v>1.242424</v>
      </c>
      <c r="AS347" s="61">
        <v>54.532729947368431</v>
      </c>
    </row>
    <row r="348" spans="2:45" outlineLevel="1">
      <c r="B348" s="999" t="s">
        <v>701</v>
      </c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>
        <v>1.25</v>
      </c>
      <c r="V348" s="61">
        <v>1.285714</v>
      </c>
      <c r="W348" s="61">
        <v>1.5555559999999999</v>
      </c>
      <c r="X348" s="61">
        <v>1.1666669999999999</v>
      </c>
      <c r="Y348" s="61">
        <v>1.2</v>
      </c>
      <c r="Z348" s="61">
        <v>1.714286</v>
      </c>
      <c r="AA348" s="61">
        <v>1.3333333333333299</v>
      </c>
      <c r="AB348" s="61">
        <v>1.36363636363636</v>
      </c>
      <c r="AC348" s="61">
        <v>2.28571428571429</v>
      </c>
      <c r="AD348" s="61">
        <v>1.6666669999999999</v>
      </c>
      <c r="AE348" s="61">
        <v>1.2777780000000001</v>
      </c>
      <c r="AF348" s="61">
        <v>1.225806</v>
      </c>
      <c r="AG348" s="61">
        <v>1.5625</v>
      </c>
      <c r="AH348" s="61">
        <v>1.176471</v>
      </c>
      <c r="AI348" s="61">
        <v>1.5416669999999999</v>
      </c>
      <c r="AJ348" s="61">
        <v>1.3333330000000001</v>
      </c>
      <c r="AK348" s="61">
        <v>2.1904759999999999</v>
      </c>
      <c r="AL348" s="61">
        <v>1.9565220000000001</v>
      </c>
      <c r="AM348" s="61">
        <v>0.66666700000000001</v>
      </c>
      <c r="AN348" s="61">
        <v>1.2222219999999999</v>
      </c>
      <c r="AO348" s="61">
        <v>1.5</v>
      </c>
      <c r="AP348" s="61">
        <v>1.714286</v>
      </c>
      <c r="AQ348" s="61">
        <v>1.818182</v>
      </c>
      <c r="AR348" s="61">
        <v>1.125</v>
      </c>
      <c r="AS348" s="61">
        <v>35.132483982683979</v>
      </c>
    </row>
    <row r="349" spans="2:45" outlineLevel="1">
      <c r="B349" s="999" t="s">
        <v>704</v>
      </c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>
        <v>2.2000000000000002</v>
      </c>
      <c r="V349" s="61">
        <v>1.0833330000000001</v>
      </c>
      <c r="W349" s="61">
        <v>1.071429</v>
      </c>
      <c r="X349" s="61">
        <v>1.3333330000000001</v>
      </c>
      <c r="Y349" s="61">
        <v>1.6470590000000001</v>
      </c>
      <c r="Z349" s="61">
        <v>1.789474</v>
      </c>
      <c r="AA349" s="61">
        <v>1.44444444444444</v>
      </c>
      <c r="AB349" s="61">
        <v>1.1818181818181801</v>
      </c>
      <c r="AC349" s="61">
        <v>1.2222222222222201</v>
      </c>
      <c r="AD349" s="61">
        <v>1.4166669999999999</v>
      </c>
      <c r="AE349" s="61">
        <v>1.1875</v>
      </c>
      <c r="AF349" s="61">
        <v>1.6</v>
      </c>
      <c r="AG349" s="61">
        <v>1.454545</v>
      </c>
      <c r="AH349" s="61">
        <v>1.176471</v>
      </c>
      <c r="AI349" s="61">
        <v>1.4</v>
      </c>
      <c r="AJ349" s="61">
        <v>1.538462</v>
      </c>
      <c r="AK349" s="61">
        <v>1.9090910000000001</v>
      </c>
      <c r="AL349" s="61">
        <v>1.785714</v>
      </c>
      <c r="AM349" s="61">
        <v>1</v>
      </c>
      <c r="AN349" s="61">
        <v>1.1851849999999999</v>
      </c>
      <c r="AO349" s="61">
        <v>1.625</v>
      </c>
      <c r="AP349" s="61">
        <v>1.214286</v>
      </c>
      <c r="AQ349" s="61">
        <v>1.3877550000000001</v>
      </c>
      <c r="AR349" s="61">
        <v>1.380952</v>
      </c>
      <c r="AS349" s="61">
        <v>34.23474084848484</v>
      </c>
    </row>
    <row r="350" spans="2:45" outlineLevel="1">
      <c r="B350" s="999" t="s">
        <v>805</v>
      </c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>
        <v>1</v>
      </c>
      <c r="Y350" s="61">
        <v>1.2</v>
      </c>
      <c r="Z350" s="61">
        <v>2.25</v>
      </c>
      <c r="AA350" s="61">
        <v>1.6428571428571399</v>
      </c>
      <c r="AB350" s="61">
        <v>1.1818181818181801</v>
      </c>
      <c r="AC350" s="61">
        <v>1.68</v>
      </c>
      <c r="AD350" s="61">
        <v>1.6666669999999999</v>
      </c>
      <c r="AE350" s="61">
        <v>1.4074070000000001</v>
      </c>
      <c r="AF350" s="61">
        <v>1.566667</v>
      </c>
      <c r="AG350" s="61">
        <v>1.4324319999999999</v>
      </c>
      <c r="AH350" s="61">
        <v>1.774194</v>
      </c>
      <c r="AI350" s="61">
        <v>1.3421050000000001</v>
      </c>
      <c r="AJ350" s="61">
        <v>1.548387</v>
      </c>
      <c r="AK350" s="61">
        <v>1.8947369999999999</v>
      </c>
      <c r="AL350" s="61">
        <v>2.0227270000000002</v>
      </c>
      <c r="AM350" s="61">
        <v>1.3333330000000001</v>
      </c>
      <c r="AN350" s="61">
        <v>1.75</v>
      </c>
      <c r="AO350" s="61">
        <v>2.0666669999999998</v>
      </c>
      <c r="AP350" s="61">
        <v>1.96875</v>
      </c>
      <c r="AQ350" s="61">
        <v>1.8918919999999999</v>
      </c>
      <c r="AR350" s="61">
        <v>1.7906979999999999</v>
      </c>
      <c r="AS350" s="61">
        <v>34.41133832467532</v>
      </c>
    </row>
    <row r="351" spans="2:45" outlineLevel="1">
      <c r="B351" s="999" t="s">
        <v>807</v>
      </c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>
        <v>1.8</v>
      </c>
      <c r="Y351" s="61">
        <v>1.5</v>
      </c>
      <c r="Z351" s="61">
        <v>2.9230770000000001</v>
      </c>
      <c r="AA351" s="61">
        <v>1.28571428571429</v>
      </c>
      <c r="AB351" s="61">
        <v>1.1428571428571399</v>
      </c>
      <c r="AC351" s="61">
        <v>1.4736842105263199</v>
      </c>
      <c r="AD351" s="61">
        <v>1.181818</v>
      </c>
      <c r="AE351" s="61">
        <v>1.4</v>
      </c>
      <c r="AF351" s="61">
        <v>1.142857</v>
      </c>
      <c r="AG351" s="61">
        <v>1.826087</v>
      </c>
      <c r="AH351" s="61">
        <v>1.0833330000000001</v>
      </c>
      <c r="AI351" s="61">
        <v>1.6956519999999999</v>
      </c>
      <c r="AJ351" s="61">
        <v>2.5625</v>
      </c>
      <c r="AK351" s="61">
        <v>1.789474</v>
      </c>
      <c r="AL351" s="61">
        <v>2.35</v>
      </c>
      <c r="AM351" s="61">
        <v>1.2</v>
      </c>
      <c r="AN351" s="61">
        <v>1.75</v>
      </c>
      <c r="AO351" s="61">
        <v>2.714286</v>
      </c>
      <c r="AP351" s="61">
        <v>1.4</v>
      </c>
      <c r="AQ351" s="61">
        <v>1</v>
      </c>
      <c r="AR351" s="61"/>
      <c r="AS351" s="61">
        <v>33.221339639097749</v>
      </c>
    </row>
    <row r="352" spans="2:45" outlineLevel="1">
      <c r="B352" s="999" t="s">
        <v>802</v>
      </c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>
        <v>0</v>
      </c>
      <c r="Z352" s="61">
        <v>3.7058819999999999</v>
      </c>
      <c r="AA352" s="61">
        <v>1.55</v>
      </c>
      <c r="AB352" s="61">
        <v>1.5</v>
      </c>
      <c r="AC352" s="61">
        <v>3.4285714285714302</v>
      </c>
      <c r="AD352" s="61">
        <v>2.25</v>
      </c>
      <c r="AE352" s="61">
        <v>1.5</v>
      </c>
      <c r="AF352" s="61">
        <v>1.9166669999999999</v>
      </c>
      <c r="AG352" s="61">
        <v>3</v>
      </c>
      <c r="AH352" s="61">
        <v>1.25</v>
      </c>
      <c r="AI352" s="61">
        <v>1.941176</v>
      </c>
      <c r="AJ352" s="61">
        <v>2.9230770000000001</v>
      </c>
      <c r="AK352" s="61">
        <v>1.888889</v>
      </c>
      <c r="AL352" s="61">
        <v>3.3636360000000001</v>
      </c>
      <c r="AM352" s="61">
        <v>0</v>
      </c>
      <c r="AN352" s="61">
        <v>1</v>
      </c>
      <c r="AO352" s="61">
        <v>3.1</v>
      </c>
      <c r="AP352" s="61">
        <v>6.8421050000000001</v>
      </c>
      <c r="AQ352" s="61">
        <v>2.3125</v>
      </c>
      <c r="AR352" s="61">
        <v>3.15</v>
      </c>
      <c r="AS352" s="61">
        <v>46.622503428571427</v>
      </c>
    </row>
    <row r="353" spans="2:45" outlineLevel="1">
      <c r="B353" s="999" t="s">
        <v>850</v>
      </c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>
        <v>1</v>
      </c>
      <c r="Z353" s="61">
        <v>3</v>
      </c>
      <c r="AA353" s="61">
        <v>2</v>
      </c>
      <c r="AB353" s="61">
        <v>1.63636363636364</v>
      </c>
      <c r="AC353" s="61">
        <v>2.0555555555555598</v>
      </c>
      <c r="AD353" s="61">
        <v>2.5</v>
      </c>
      <c r="AE353" s="61">
        <v>2.074074</v>
      </c>
      <c r="AF353" s="61">
        <v>2.0294120000000002</v>
      </c>
      <c r="AG353" s="61">
        <v>2.1111110000000002</v>
      </c>
      <c r="AH353" s="61">
        <v>1.5652170000000001</v>
      </c>
      <c r="AI353" s="61">
        <v>2.8</v>
      </c>
      <c r="AJ353" s="61">
        <v>1.8387100000000001</v>
      </c>
      <c r="AK353" s="61">
        <v>2.12</v>
      </c>
      <c r="AL353" s="61">
        <v>1.8529409999999999</v>
      </c>
      <c r="AM353" s="61">
        <v>1.769231</v>
      </c>
      <c r="AN353" s="61">
        <v>2.285714</v>
      </c>
      <c r="AO353" s="61">
        <v>2.913043</v>
      </c>
      <c r="AP353" s="61">
        <v>1.8148150000000001</v>
      </c>
      <c r="AQ353" s="61">
        <v>1.7916669999999999</v>
      </c>
      <c r="AR353" s="61">
        <v>1.8695649999999999</v>
      </c>
      <c r="AS353" s="61">
        <v>41.027419191919208</v>
      </c>
    </row>
    <row r="354" spans="2:45" outlineLevel="1">
      <c r="B354" s="999" t="s">
        <v>912</v>
      </c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>
        <v>0</v>
      </c>
      <c r="Y354" s="61">
        <v>1.6</v>
      </c>
      <c r="Z354" s="61">
        <v>1.5</v>
      </c>
      <c r="AA354" s="61">
        <v>1.2</v>
      </c>
      <c r="AB354" s="61">
        <v>1.4545454545454499</v>
      </c>
      <c r="AC354" s="61">
        <v>1.5</v>
      </c>
      <c r="AD354" s="61">
        <v>1.3125</v>
      </c>
      <c r="AE354" s="61">
        <v>1.1578949999999999</v>
      </c>
      <c r="AF354" s="61">
        <v>1.2352939999999999</v>
      </c>
      <c r="AG354" s="61">
        <v>1.5</v>
      </c>
      <c r="AH354" s="61">
        <v>1.1666669999999999</v>
      </c>
      <c r="AI354" s="61">
        <v>1</v>
      </c>
      <c r="AJ354" s="61">
        <v>1.045455</v>
      </c>
      <c r="AK354" s="61">
        <v>1.7037040000000001</v>
      </c>
      <c r="AL354" s="61">
        <v>2.4210530000000001</v>
      </c>
      <c r="AM354" s="61">
        <v>1.071429</v>
      </c>
      <c r="AN354" s="61">
        <v>1.0909089999999999</v>
      </c>
      <c r="AO354" s="61">
        <v>1.7391300000000001</v>
      </c>
      <c r="AP354" s="61">
        <v>2.230769</v>
      </c>
      <c r="AQ354" s="61">
        <v>1.4583330000000001</v>
      </c>
      <c r="AR354" s="61">
        <v>1.7446809999999999</v>
      </c>
      <c r="AS354" s="61">
        <v>29.132364454545449</v>
      </c>
    </row>
    <row r="355" spans="2:45" outlineLevel="1">
      <c r="B355" s="999" t="s">
        <v>1060</v>
      </c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>
        <v>1.5</v>
      </c>
      <c r="AB355" s="61">
        <v>1.4</v>
      </c>
      <c r="AC355" s="61">
        <v>1.4</v>
      </c>
      <c r="AD355" s="61">
        <v>1.2222219999999999</v>
      </c>
      <c r="AE355" s="61">
        <v>1.5555559999999999</v>
      </c>
      <c r="AF355" s="61">
        <v>1.266667</v>
      </c>
      <c r="AG355" s="61">
        <v>1.1875</v>
      </c>
      <c r="AH355" s="61">
        <v>1</v>
      </c>
      <c r="AI355" s="61">
        <v>1.1000000000000001</v>
      </c>
      <c r="AJ355" s="61">
        <v>1.285714</v>
      </c>
      <c r="AK355" s="61">
        <v>2.0769229999999999</v>
      </c>
      <c r="AL355" s="61">
        <v>2.8888889999999998</v>
      </c>
      <c r="AM355" s="61">
        <v>2</v>
      </c>
      <c r="AN355" s="61">
        <v>1.3333330000000001</v>
      </c>
      <c r="AO355" s="61">
        <v>2.1666669999999999</v>
      </c>
      <c r="AP355" s="61">
        <v>1.3076920000000001</v>
      </c>
      <c r="AQ355" s="61"/>
      <c r="AR355" s="61"/>
      <c r="AS355" s="61">
        <v>24.691163</v>
      </c>
    </row>
    <row r="356" spans="2:45" outlineLevel="1">
      <c r="B356" s="999" t="s">
        <v>1061</v>
      </c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>
        <v>1.2</v>
      </c>
      <c r="AB356" s="61">
        <v>1</v>
      </c>
      <c r="AC356" s="61">
        <v>1.4</v>
      </c>
      <c r="AD356" s="61">
        <v>1.8333330000000001</v>
      </c>
      <c r="AE356" s="61">
        <v>1.642857</v>
      </c>
      <c r="AF356" s="61">
        <v>1.28</v>
      </c>
      <c r="AG356" s="61">
        <v>1.321429</v>
      </c>
      <c r="AH356" s="61">
        <v>1.5833330000000001</v>
      </c>
      <c r="AI356" s="61">
        <v>2.214286</v>
      </c>
      <c r="AJ356" s="61">
        <v>1.2173909999999999</v>
      </c>
      <c r="AK356" s="61">
        <v>1.733333</v>
      </c>
      <c r="AL356" s="61">
        <v>1.267857</v>
      </c>
      <c r="AM356" s="61">
        <v>0.91666700000000001</v>
      </c>
      <c r="AN356" s="61">
        <v>1.2</v>
      </c>
      <c r="AO356" s="61">
        <v>1.625</v>
      </c>
      <c r="AP356" s="61">
        <v>1.8666670000000001</v>
      </c>
      <c r="AQ356" s="61">
        <v>1.5</v>
      </c>
      <c r="AR356" s="61">
        <v>1.714286</v>
      </c>
      <c r="AS356" s="61">
        <v>26.516438999999998</v>
      </c>
    </row>
    <row r="357" spans="2:45" outlineLevel="1">
      <c r="B357" s="999" t="s">
        <v>1180</v>
      </c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>
        <v>1.4615384615384599</v>
      </c>
      <c r="AC357" s="61">
        <v>2.3333333333333299</v>
      </c>
      <c r="AD357" s="61">
        <v>2.5882350000000001</v>
      </c>
      <c r="AE357" s="61">
        <v>1.2222219999999999</v>
      </c>
      <c r="AF357" s="61">
        <v>1.3333330000000001</v>
      </c>
      <c r="AG357" s="61">
        <v>1.6086959999999999</v>
      </c>
      <c r="AH357" s="61">
        <v>1.230769</v>
      </c>
      <c r="AI357" s="61">
        <v>1.3548389999999999</v>
      </c>
      <c r="AJ357" s="61">
        <v>1.7</v>
      </c>
      <c r="AK357" s="61">
        <v>2.2173910000000001</v>
      </c>
      <c r="AL357" s="61">
        <v>1.529412</v>
      </c>
      <c r="AM357" s="61">
        <v>1.6</v>
      </c>
      <c r="AN357" s="61">
        <v>1.285714</v>
      </c>
      <c r="AO357" s="61">
        <v>1.4210529999999999</v>
      </c>
      <c r="AP357" s="61">
        <v>2.1428569999999998</v>
      </c>
      <c r="AQ357" s="61">
        <v>1.6153850000000001</v>
      </c>
      <c r="AR357" s="61">
        <v>1.7619050000000001</v>
      </c>
      <c r="AS357" s="61">
        <v>28.406682794871788</v>
      </c>
    </row>
    <row r="358" spans="2:45" outlineLevel="1">
      <c r="B358" s="999" t="s">
        <v>1059</v>
      </c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>
        <v>0</v>
      </c>
      <c r="AD358" s="61">
        <v>1.3333330000000001</v>
      </c>
      <c r="AE358" s="61">
        <v>1</v>
      </c>
      <c r="AF358" s="61">
        <v>1.375</v>
      </c>
      <c r="AG358" s="61">
        <v>1.818182</v>
      </c>
      <c r="AH358" s="61">
        <v>1.6666669999999999</v>
      </c>
      <c r="AI358" s="61">
        <v>1.3529409999999999</v>
      </c>
      <c r="AJ358" s="61">
        <v>1.1666669999999999</v>
      </c>
      <c r="AK358" s="61">
        <v>2</v>
      </c>
      <c r="AL358" s="61">
        <v>1.4666669999999999</v>
      </c>
      <c r="AM358" s="61">
        <v>1</v>
      </c>
      <c r="AN358" s="61">
        <v>1</v>
      </c>
      <c r="AO358" s="61">
        <v>1.4166669999999999</v>
      </c>
      <c r="AP358" s="61">
        <v>1.142857</v>
      </c>
      <c r="AQ358" s="61">
        <v>1.375</v>
      </c>
      <c r="AR358" s="61">
        <v>1</v>
      </c>
      <c r="AS358" s="61">
        <v>20.113980999999999</v>
      </c>
    </row>
    <row r="359" spans="2:45" outlineLevel="1">
      <c r="B359" s="999" t="s">
        <v>1181</v>
      </c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>
        <v>1.1428571428571399</v>
      </c>
      <c r="AC359" s="61">
        <v>1.06666666666667</v>
      </c>
      <c r="AD359" s="61">
        <v>1.263158</v>
      </c>
      <c r="AE359" s="61">
        <v>1.1538459999999999</v>
      </c>
      <c r="AF359" s="61">
        <v>1.2222219999999999</v>
      </c>
      <c r="AG359" s="61">
        <v>1.3846149999999999</v>
      </c>
      <c r="AH359" s="61">
        <v>1.4137930000000001</v>
      </c>
      <c r="AI359" s="61">
        <v>1.410256</v>
      </c>
      <c r="AJ359" s="61">
        <v>1.4375</v>
      </c>
      <c r="AK359" s="61">
        <v>2.4</v>
      </c>
      <c r="AL359" s="61">
        <v>1.8409089999999999</v>
      </c>
      <c r="AM359" s="61">
        <v>1.1904760000000001</v>
      </c>
      <c r="AN359" s="61">
        <v>1.473684</v>
      </c>
      <c r="AO359" s="61">
        <v>1.7209300000000001</v>
      </c>
      <c r="AP359" s="61">
        <v>1.325</v>
      </c>
      <c r="AQ359" s="61">
        <v>1.3142860000000001</v>
      </c>
      <c r="AR359" s="61">
        <v>1.5882350000000001</v>
      </c>
      <c r="AS359" s="61">
        <v>24.348433809523808</v>
      </c>
    </row>
    <row r="360" spans="2:45" outlineLevel="1">
      <c r="B360" s="999" t="s">
        <v>1242</v>
      </c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>
        <v>1</v>
      </c>
      <c r="AC360" s="61">
        <v>1</v>
      </c>
      <c r="AD360" s="61">
        <v>1.2</v>
      </c>
      <c r="AE360" s="61">
        <v>1.1333329999999999</v>
      </c>
      <c r="AF360" s="61">
        <v>1.1000000000000001</v>
      </c>
      <c r="AG360" s="61">
        <v>1.214286</v>
      </c>
      <c r="AH360" s="61">
        <v>1.176471</v>
      </c>
      <c r="AI360" s="61">
        <v>1.5</v>
      </c>
      <c r="AJ360" s="61">
        <v>1.214286</v>
      </c>
      <c r="AK360" s="61">
        <v>2.0882350000000001</v>
      </c>
      <c r="AL360" s="61">
        <v>1.5769230000000001</v>
      </c>
      <c r="AM360" s="61">
        <v>1.3076920000000001</v>
      </c>
      <c r="AN360" s="61">
        <v>1.142857</v>
      </c>
      <c r="AO360" s="61">
        <v>2.2380949999999999</v>
      </c>
      <c r="AP360" s="61">
        <v>1.066667</v>
      </c>
      <c r="AQ360" s="61">
        <v>1.8461540000000001</v>
      </c>
      <c r="AR360" s="61">
        <v>2</v>
      </c>
      <c r="AS360" s="61">
        <v>23.804998999999995</v>
      </c>
    </row>
    <row r="361" spans="2:45" outlineLevel="1">
      <c r="B361" s="999" t="s">
        <v>1314</v>
      </c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>
        <v>1.3846149999999999</v>
      </c>
      <c r="AE361" s="61">
        <v>1.9090910000000001</v>
      </c>
      <c r="AF361" s="61">
        <v>1.5769230000000001</v>
      </c>
      <c r="AG361" s="61">
        <v>1.6666669999999999</v>
      </c>
      <c r="AH361" s="61">
        <v>1.1904760000000001</v>
      </c>
      <c r="AI361" s="61">
        <v>1.4</v>
      </c>
      <c r="AJ361" s="61">
        <v>1.322581</v>
      </c>
      <c r="AK361" s="61">
        <v>1.8409089999999999</v>
      </c>
      <c r="AL361" s="61">
        <v>1.4772730000000001</v>
      </c>
      <c r="AM361" s="61">
        <v>1.058824</v>
      </c>
      <c r="AN361" s="61">
        <v>0.7</v>
      </c>
      <c r="AO361" s="61">
        <v>1.6896549999999999</v>
      </c>
      <c r="AP361" s="61">
        <v>1.454545</v>
      </c>
      <c r="AQ361" s="61">
        <v>1.3333330000000001</v>
      </c>
      <c r="AR361" s="61">
        <v>2.148936</v>
      </c>
      <c r="AS361" s="61">
        <v>22.153827999999997</v>
      </c>
    </row>
    <row r="362" spans="2:45" outlineLevel="1">
      <c r="B362" s="999" t="s">
        <v>1460</v>
      </c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>
        <v>1</v>
      </c>
      <c r="AG362" s="61">
        <v>1.454545</v>
      </c>
      <c r="AH362" s="61">
        <v>1.3</v>
      </c>
      <c r="AI362" s="61">
        <v>1.125</v>
      </c>
      <c r="AJ362" s="61">
        <v>1.25</v>
      </c>
      <c r="AK362" s="61">
        <v>2.1428569999999998</v>
      </c>
      <c r="AL362" s="61">
        <v>1.785714</v>
      </c>
      <c r="AM362" s="61">
        <v>1.25</v>
      </c>
      <c r="AN362" s="61"/>
      <c r="AO362" s="61"/>
      <c r="AP362" s="61"/>
      <c r="AQ362" s="61"/>
      <c r="AR362" s="61"/>
      <c r="AS362" s="61">
        <v>11.308116</v>
      </c>
    </row>
    <row r="363" spans="2:45" outlineLevel="1">
      <c r="B363" s="999" t="s">
        <v>1564</v>
      </c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>
        <v>1</v>
      </c>
      <c r="AG363" s="61">
        <v>1.2</v>
      </c>
      <c r="AH363" s="61">
        <v>1</v>
      </c>
      <c r="AI363" s="61">
        <v>1.8333330000000001</v>
      </c>
      <c r="AJ363" s="61">
        <v>1</v>
      </c>
      <c r="AK363" s="61">
        <v>2.125</v>
      </c>
      <c r="AL363" s="61">
        <v>2.1111110000000002</v>
      </c>
      <c r="AM363" s="61">
        <v>4</v>
      </c>
      <c r="AN363" s="61">
        <v>1.3333330000000001</v>
      </c>
      <c r="AO363" s="61">
        <v>1.875</v>
      </c>
      <c r="AP363" s="61"/>
      <c r="AQ363" s="61"/>
      <c r="AR363" s="61"/>
      <c r="AS363" s="61">
        <v>17.477777</v>
      </c>
    </row>
    <row r="364" spans="2:45" outlineLevel="1">
      <c r="B364" s="999" t="s">
        <v>1465</v>
      </c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>
        <v>1.2</v>
      </c>
      <c r="AG364" s="61">
        <v>1.7</v>
      </c>
      <c r="AH364" s="61">
        <v>0.85714299999999999</v>
      </c>
      <c r="AI364" s="61">
        <v>1.7391300000000001</v>
      </c>
      <c r="AJ364" s="61">
        <v>1.1599999999999999</v>
      </c>
      <c r="AK364" s="61">
        <v>1.410256</v>
      </c>
      <c r="AL364" s="61">
        <v>1.2978719999999999</v>
      </c>
      <c r="AM364" s="61">
        <v>1.321429</v>
      </c>
      <c r="AN364" s="61">
        <v>1.0434779999999999</v>
      </c>
      <c r="AO364" s="61">
        <v>1.65625</v>
      </c>
      <c r="AP364" s="61">
        <v>1.0689660000000001</v>
      </c>
      <c r="AQ364" s="61">
        <v>1.75</v>
      </c>
      <c r="AR364" s="61">
        <v>1.606061</v>
      </c>
      <c r="AS364" s="61">
        <v>17.810585</v>
      </c>
    </row>
    <row r="365" spans="2:45" outlineLevel="1">
      <c r="B365" s="999" t="s">
        <v>1458</v>
      </c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>
        <v>1</v>
      </c>
      <c r="AE365" s="61">
        <v>1.6</v>
      </c>
      <c r="AF365" s="61">
        <v>1.142857</v>
      </c>
      <c r="AG365" s="61">
        <v>1</v>
      </c>
      <c r="AH365" s="61">
        <v>1.3333330000000001</v>
      </c>
      <c r="AI365" s="61">
        <v>1.0909089999999999</v>
      </c>
      <c r="AJ365" s="61">
        <v>1.375</v>
      </c>
      <c r="AK365" s="61">
        <v>2.1428569999999998</v>
      </c>
      <c r="AL365" s="61">
        <v>2.4</v>
      </c>
      <c r="AM365" s="61">
        <v>1.3636360000000001</v>
      </c>
      <c r="AN365" s="61">
        <v>1.625</v>
      </c>
      <c r="AO365" s="61">
        <v>1.7777780000000001</v>
      </c>
      <c r="AP365" s="61">
        <v>1.8</v>
      </c>
      <c r="AQ365" s="61">
        <v>1.1666669999999999</v>
      </c>
      <c r="AR365" s="61">
        <v>1.56</v>
      </c>
      <c r="AS365" s="61">
        <v>22.378036999999999</v>
      </c>
    </row>
    <row r="366" spans="2:45" outlineLevel="1">
      <c r="B366" s="999" t="s">
        <v>1660</v>
      </c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>
        <v>3</v>
      </c>
      <c r="U366" s="61">
        <v>4.6666670000000003</v>
      </c>
      <c r="V366" s="61">
        <v>2</v>
      </c>
      <c r="W366" s="61">
        <v>2.1</v>
      </c>
      <c r="X366" s="61">
        <v>1.933333</v>
      </c>
      <c r="Y366" s="61">
        <v>1.7619050000000001</v>
      </c>
      <c r="Z366" s="61">
        <v>3.5882350000000001</v>
      </c>
      <c r="AA366" s="61">
        <v>1.3888888888888899</v>
      </c>
      <c r="AB366" s="61">
        <v>1.35</v>
      </c>
      <c r="AC366" s="61">
        <v>1.47619047619048</v>
      </c>
      <c r="AD366" s="61">
        <v>1.4230769999999999</v>
      </c>
      <c r="AE366" s="61">
        <v>1.428571</v>
      </c>
      <c r="AF366" s="61">
        <v>1.730769</v>
      </c>
      <c r="AG366" s="61">
        <v>1.1666669999999999</v>
      </c>
      <c r="AH366" s="61">
        <v>1.3448279999999999</v>
      </c>
      <c r="AI366" s="61">
        <v>1.5918369999999999</v>
      </c>
      <c r="AJ366" s="61">
        <v>1.609756</v>
      </c>
      <c r="AK366" s="61">
        <v>2.15625</v>
      </c>
      <c r="AL366" s="61">
        <v>2.6666669999999999</v>
      </c>
      <c r="AM366" s="61">
        <v>1.214286</v>
      </c>
      <c r="AN366" s="61">
        <v>1.2</v>
      </c>
      <c r="AO366" s="61">
        <v>1.7352939999999999</v>
      </c>
      <c r="AP366" s="61">
        <v>1.24</v>
      </c>
      <c r="AQ366" s="61">
        <v>1.6470590000000001</v>
      </c>
      <c r="AR366" s="61">
        <v>1.7272730000000001</v>
      </c>
      <c r="AS366" s="61">
        <v>47.147553365079368</v>
      </c>
    </row>
    <row r="367" spans="2:45" outlineLevel="1">
      <c r="B367" s="999" t="s">
        <v>1662</v>
      </c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>
        <v>1.8</v>
      </c>
      <c r="V367" s="61">
        <v>5.1666670000000003</v>
      </c>
      <c r="W367" s="61">
        <v>6.8</v>
      </c>
      <c r="X367" s="61">
        <v>4.1428570000000002</v>
      </c>
      <c r="Y367" s="61">
        <v>6.8571429999999998</v>
      </c>
      <c r="Z367" s="61">
        <v>4.0833329999999997</v>
      </c>
      <c r="AA367" s="61">
        <v>1.6666666666666701</v>
      </c>
      <c r="AB367" s="61">
        <v>2.5</v>
      </c>
      <c r="AC367" s="61">
        <v>5</v>
      </c>
      <c r="AD367" s="61">
        <v>3.2727270000000002</v>
      </c>
      <c r="AE367" s="61">
        <v>1.9166669999999999</v>
      </c>
      <c r="AF367" s="61">
        <v>1.7222219999999999</v>
      </c>
      <c r="AG367" s="61">
        <v>1.2941180000000001</v>
      </c>
      <c r="AH367" s="61">
        <v>1.6</v>
      </c>
      <c r="AI367" s="61">
        <v>2.2173910000000001</v>
      </c>
      <c r="AJ367" s="61">
        <v>2.6666669999999999</v>
      </c>
      <c r="AK367" s="61">
        <v>2.1875</v>
      </c>
      <c r="AL367" s="61">
        <v>3.75</v>
      </c>
      <c r="AM367" s="61">
        <v>2.1666669999999999</v>
      </c>
      <c r="AN367" s="61">
        <v>1.625</v>
      </c>
      <c r="AO367" s="61">
        <v>1.461538</v>
      </c>
      <c r="AP367" s="61">
        <v>1.470588</v>
      </c>
      <c r="AQ367" s="61">
        <v>1.48</v>
      </c>
      <c r="AR367" s="61"/>
      <c r="AS367" s="61">
        <v>66.847751666666667</v>
      </c>
    </row>
    <row r="368" spans="2:45" outlineLevel="1">
      <c r="B368" s="999" t="s">
        <v>1665</v>
      </c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>
        <v>1.5</v>
      </c>
      <c r="AE368" s="61">
        <v>1</v>
      </c>
      <c r="AF368" s="61">
        <v>1.8333330000000001</v>
      </c>
      <c r="AG368" s="61">
        <v>1.6923079999999999</v>
      </c>
      <c r="AH368" s="61">
        <v>1.8</v>
      </c>
      <c r="AI368" s="61">
        <v>1.2</v>
      </c>
      <c r="AJ368" s="61">
        <v>1.4375</v>
      </c>
      <c r="AK368" s="61">
        <v>1.6842109999999999</v>
      </c>
      <c r="AL368" s="61">
        <v>1.8</v>
      </c>
      <c r="AM368" s="61">
        <v>1.75</v>
      </c>
      <c r="AN368" s="61">
        <v>1.6</v>
      </c>
      <c r="AO368" s="61">
        <v>2</v>
      </c>
      <c r="AP368" s="61">
        <v>1.9</v>
      </c>
      <c r="AQ368" s="61">
        <v>2</v>
      </c>
      <c r="AR368" s="61"/>
      <c r="AS368" s="61">
        <v>23.197351999999999</v>
      </c>
    </row>
    <row r="369" spans="2:45" outlineLevel="1">
      <c r="B369" s="999" t="s">
        <v>1668</v>
      </c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>
        <v>1.0857142857142901</v>
      </c>
      <c r="AB369" s="61">
        <v>1.1923076923076901</v>
      </c>
      <c r="AC369" s="61">
        <v>1.3714285714285701</v>
      </c>
      <c r="AD369" s="61">
        <v>1.2058819999999999</v>
      </c>
      <c r="AE369" s="61">
        <v>1.571429</v>
      </c>
      <c r="AF369" s="61">
        <v>1</v>
      </c>
      <c r="AG369" s="61">
        <v>1.5909089999999999</v>
      </c>
      <c r="AH369" s="61">
        <v>1.058824</v>
      </c>
      <c r="AI369" s="61">
        <v>1.2352939999999999</v>
      </c>
      <c r="AJ369" s="61">
        <v>1.0606059999999999</v>
      </c>
      <c r="AK369" s="61">
        <v>1.5882350000000001</v>
      </c>
      <c r="AL369" s="61">
        <v>1.255814</v>
      </c>
      <c r="AM369" s="61">
        <v>1.3846149999999999</v>
      </c>
      <c r="AN369" s="61">
        <v>1.4210529999999999</v>
      </c>
      <c r="AO369" s="61">
        <v>1.4583330000000001</v>
      </c>
      <c r="AP369" s="61">
        <v>1.210526</v>
      </c>
      <c r="AQ369" s="61">
        <v>1.818182</v>
      </c>
      <c r="AR369" s="61">
        <v>1.625</v>
      </c>
      <c r="AS369" s="61">
        <v>24.134152549450551</v>
      </c>
    </row>
    <row r="370" spans="2:45" outlineLevel="1">
      <c r="B370" s="999" t="s">
        <v>926</v>
      </c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>
        <v>1.1538459999999999</v>
      </c>
      <c r="AF370" s="61">
        <v>1.3157890000000001</v>
      </c>
      <c r="AG370" s="61">
        <v>1.36</v>
      </c>
      <c r="AH370" s="61">
        <v>1.263158</v>
      </c>
      <c r="AI370" s="61">
        <v>1.2619050000000001</v>
      </c>
      <c r="AJ370" s="61">
        <v>1.3823529999999999</v>
      </c>
      <c r="AK370" s="61">
        <v>2.413043</v>
      </c>
      <c r="AL370" s="61">
        <v>1.9295770000000001</v>
      </c>
      <c r="AM370" s="61">
        <v>1.2391300000000001</v>
      </c>
      <c r="AN370" s="61">
        <v>1.081081</v>
      </c>
      <c r="AO370" s="61">
        <v>1.469697</v>
      </c>
      <c r="AP370" s="61">
        <v>1.0571429999999999</v>
      </c>
      <c r="AQ370" s="61">
        <v>1.1666669999999999</v>
      </c>
      <c r="AR370" s="61">
        <v>1.3731340000000001</v>
      </c>
      <c r="AS370" s="61">
        <v>19.466522999999999</v>
      </c>
    </row>
    <row r="371" spans="2:45" outlineLevel="1">
      <c r="B371" s="999" t="s">
        <v>1463</v>
      </c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>
        <v>1.1599999999999999</v>
      </c>
      <c r="AF371" s="61">
        <v>1.518519</v>
      </c>
      <c r="AG371" s="61">
        <v>1.787879</v>
      </c>
      <c r="AH371" s="61">
        <v>1.65625</v>
      </c>
      <c r="AI371" s="61">
        <v>1.661972</v>
      </c>
      <c r="AJ371" s="61">
        <v>1.4624999999999999</v>
      </c>
      <c r="AK371" s="61">
        <v>2.0853660000000001</v>
      </c>
      <c r="AL371" s="61">
        <v>1.8279570000000001</v>
      </c>
      <c r="AM371" s="61">
        <v>1.081081</v>
      </c>
      <c r="AN371" s="61">
        <v>1.318182</v>
      </c>
      <c r="AO371" s="61">
        <v>1.6714290000000001</v>
      </c>
      <c r="AP371" s="61">
        <v>1.211268</v>
      </c>
      <c r="AQ371" s="61">
        <v>1.538462</v>
      </c>
      <c r="AR371" s="61">
        <v>1.825688</v>
      </c>
      <c r="AS371" s="61">
        <v>21.806553000000001</v>
      </c>
    </row>
    <row r="372" spans="2:45" outlineLevel="1">
      <c r="B372" s="999" t="s">
        <v>1467</v>
      </c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>
        <v>2</v>
      </c>
      <c r="AF372" s="61">
        <v>0.875</v>
      </c>
      <c r="AG372" s="61">
        <v>1.2777780000000001</v>
      </c>
      <c r="AH372" s="61">
        <v>1</v>
      </c>
      <c r="AI372" s="61">
        <v>1.36</v>
      </c>
      <c r="AJ372" s="61">
        <v>1.1333329999999999</v>
      </c>
      <c r="AK372" s="61">
        <v>1.741935</v>
      </c>
      <c r="AL372" s="61">
        <v>1.4117649999999999</v>
      </c>
      <c r="AM372" s="61">
        <v>0.85714299999999999</v>
      </c>
      <c r="AN372" s="61">
        <v>1.2</v>
      </c>
      <c r="AO372" s="61">
        <v>1.3333330000000001</v>
      </c>
      <c r="AP372" s="61">
        <v>1.6363639999999999</v>
      </c>
      <c r="AQ372" s="61">
        <v>1.571429</v>
      </c>
      <c r="AR372" s="61">
        <v>1.3125</v>
      </c>
      <c r="AS372" s="61">
        <v>18.710579999999997</v>
      </c>
    </row>
    <row r="373" spans="2:45" outlineLevel="1">
      <c r="B373" s="999" t="s">
        <v>1664</v>
      </c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>
        <v>0</v>
      </c>
      <c r="P373" s="61">
        <v>1</v>
      </c>
      <c r="Q373" s="61">
        <v>1</v>
      </c>
      <c r="R373" s="61">
        <v>1</v>
      </c>
      <c r="S373" s="61">
        <v>1.5</v>
      </c>
      <c r="T373" s="61">
        <v>1</v>
      </c>
      <c r="U373" s="61">
        <v>1.2</v>
      </c>
      <c r="V373" s="61">
        <v>1.3333330000000001</v>
      </c>
      <c r="W373" s="61">
        <v>1.8</v>
      </c>
      <c r="X373" s="61">
        <v>1.8095239999999999</v>
      </c>
      <c r="Y373" s="61">
        <v>1.32</v>
      </c>
      <c r="Z373" s="61">
        <v>1.71875</v>
      </c>
      <c r="AA373" s="61">
        <v>1.1176470588235301</v>
      </c>
      <c r="AB373" s="61">
        <v>1</v>
      </c>
      <c r="AC373" s="61">
        <v>1</v>
      </c>
      <c r="AD373" s="61">
        <v>1.214286</v>
      </c>
      <c r="AE373" s="61">
        <v>1.1666669999999999</v>
      </c>
      <c r="AF373" s="61">
        <v>1.1304350000000001</v>
      </c>
      <c r="AG373" s="61"/>
      <c r="AH373" s="61"/>
      <c r="AI373" s="61"/>
      <c r="AJ373" s="61"/>
      <c r="AK373" s="61"/>
      <c r="AL373" s="61"/>
      <c r="AM373" s="61"/>
      <c r="AN373" s="61"/>
      <c r="AO373" s="61"/>
      <c r="AP373" s="61"/>
      <c r="AQ373" s="61"/>
      <c r="AR373" s="61"/>
      <c r="AS373" s="61">
        <v>21.310642058823532</v>
      </c>
    </row>
    <row r="374" spans="2:45" outlineLevel="1">
      <c r="B374" s="999" t="s">
        <v>1671</v>
      </c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>
        <v>0</v>
      </c>
      <c r="S374" s="61">
        <v>1.2</v>
      </c>
      <c r="T374" s="61">
        <v>1.5</v>
      </c>
      <c r="U374" s="61">
        <v>1.2222219999999999</v>
      </c>
      <c r="V374" s="61">
        <v>1.2</v>
      </c>
      <c r="W374" s="61">
        <v>1.8461540000000001</v>
      </c>
      <c r="X374" s="61">
        <v>1.5</v>
      </c>
      <c r="Y374" s="61">
        <v>1.1875</v>
      </c>
      <c r="Z374" s="61">
        <v>1.875</v>
      </c>
      <c r="AA374" s="61">
        <v>1</v>
      </c>
      <c r="AB374" s="61">
        <v>1</v>
      </c>
      <c r="AC374" s="61">
        <v>1</v>
      </c>
      <c r="AD374" s="61">
        <v>1.1666669999999999</v>
      </c>
      <c r="AE374" s="61">
        <v>1</v>
      </c>
      <c r="AF374" s="61">
        <v>0.91666700000000001</v>
      </c>
      <c r="AG374" s="61">
        <v>1.25</v>
      </c>
      <c r="AH374" s="61">
        <v>1.6666669999999999</v>
      </c>
      <c r="AI374" s="61">
        <v>1.3333330000000001</v>
      </c>
      <c r="AJ374" s="61">
        <v>1.285714</v>
      </c>
      <c r="AK374" s="61">
        <v>1.375</v>
      </c>
      <c r="AL374" s="61">
        <v>1.3333330000000001</v>
      </c>
      <c r="AM374" s="61">
        <v>0</v>
      </c>
      <c r="AN374" s="61">
        <v>1.5</v>
      </c>
      <c r="AO374" s="61">
        <v>1</v>
      </c>
      <c r="AP374" s="61">
        <v>0</v>
      </c>
      <c r="AQ374" s="61"/>
      <c r="AR374" s="61"/>
      <c r="AS374" s="61">
        <v>28.358256999999998</v>
      </c>
    </row>
    <row r="375" spans="2:45" outlineLevel="1">
      <c r="B375" s="999" t="s">
        <v>1667</v>
      </c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>
        <v>1.75</v>
      </c>
      <c r="W375" s="61">
        <v>1.733333</v>
      </c>
      <c r="X375" s="61">
        <v>1.5416669999999999</v>
      </c>
      <c r="Y375" s="61">
        <v>1.62</v>
      </c>
      <c r="Z375" s="61">
        <v>1.774194</v>
      </c>
      <c r="AA375" s="61">
        <v>1.55</v>
      </c>
      <c r="AB375" s="61">
        <v>1.2</v>
      </c>
      <c r="AC375" s="61">
        <v>2</v>
      </c>
      <c r="AD375" s="61">
        <v>1.285714</v>
      </c>
      <c r="AE375" s="61">
        <v>1</v>
      </c>
      <c r="AF375" s="61">
        <v>1.5</v>
      </c>
      <c r="AG375" s="61">
        <v>1.181818</v>
      </c>
      <c r="AH375" s="61">
        <v>1.25</v>
      </c>
      <c r="AI375" s="61">
        <v>1.5517240000000001</v>
      </c>
      <c r="AJ375" s="61">
        <v>1.6</v>
      </c>
      <c r="AK375" s="61">
        <v>1.34375</v>
      </c>
      <c r="AL375" s="61">
        <v>1.2195119999999999</v>
      </c>
      <c r="AM375" s="61">
        <v>1.1000000000000001</v>
      </c>
      <c r="AN375" s="61">
        <v>1.1200000000000001</v>
      </c>
      <c r="AO375" s="61">
        <v>1.5161290000000001</v>
      </c>
      <c r="AP375" s="61">
        <v>1.2083330000000001</v>
      </c>
      <c r="AQ375" s="61">
        <v>1.1499999999999999</v>
      </c>
      <c r="AR375" s="61">
        <v>1.521739</v>
      </c>
      <c r="AS375" s="61">
        <v>32.717913000000003</v>
      </c>
    </row>
    <row r="376" spans="2:45" outlineLevel="1">
      <c r="B376" s="999" t="s">
        <v>1844</v>
      </c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>
        <v>1.63</v>
      </c>
      <c r="S376" s="61">
        <v>1.1299999999999999</v>
      </c>
      <c r="T376" s="61">
        <v>2.25</v>
      </c>
      <c r="U376" s="61">
        <v>1.181818</v>
      </c>
      <c r="V376" s="61">
        <v>1.8333330000000001</v>
      </c>
      <c r="W376" s="61">
        <v>1.785714</v>
      </c>
      <c r="X376" s="61">
        <v>1.2</v>
      </c>
      <c r="Y376" s="61">
        <v>1.5</v>
      </c>
      <c r="Z376" s="61">
        <v>2.4375</v>
      </c>
      <c r="AA376" s="61">
        <v>1.8571428571428601</v>
      </c>
      <c r="AB376" s="61">
        <v>1.1666666666666701</v>
      </c>
      <c r="AC376" s="61">
        <v>1.65</v>
      </c>
      <c r="AD376" s="61">
        <v>2.3333330000000001</v>
      </c>
      <c r="AE376" s="61">
        <v>1.285714</v>
      </c>
      <c r="AF376" s="61">
        <v>0.33333299999999999</v>
      </c>
      <c r="AG376" s="61">
        <v>1.1666669999999999</v>
      </c>
      <c r="AH376" s="61">
        <v>1.5</v>
      </c>
      <c r="AI376" s="61">
        <v>1.1875</v>
      </c>
      <c r="AJ376" s="61">
        <v>1</v>
      </c>
      <c r="AK376" s="61">
        <v>1.3333330000000001</v>
      </c>
      <c r="AL376" s="61">
        <v>1.181818</v>
      </c>
      <c r="AM376" s="61">
        <v>2</v>
      </c>
      <c r="AN376" s="61">
        <v>1.714286</v>
      </c>
      <c r="AO376" s="61">
        <v>2.125</v>
      </c>
      <c r="AP376" s="61">
        <v>1</v>
      </c>
      <c r="AQ376" s="61"/>
      <c r="AR376" s="61"/>
      <c r="AS376" s="61">
        <v>37.783158523809533</v>
      </c>
    </row>
    <row r="377" spans="2:45" outlineLevel="1">
      <c r="B377" s="999" t="s">
        <v>1948</v>
      </c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>
        <v>2</v>
      </c>
      <c r="AJ377" s="61">
        <v>1.4347829999999999</v>
      </c>
      <c r="AK377" s="61">
        <v>2.25</v>
      </c>
      <c r="AL377" s="61">
        <v>2.2340429999999998</v>
      </c>
      <c r="AM377" s="61">
        <v>1.285714</v>
      </c>
      <c r="AN377" s="61">
        <v>1.210526</v>
      </c>
      <c r="AO377" s="61">
        <v>1.7916669999999999</v>
      </c>
      <c r="AP377" s="61">
        <v>1.681818</v>
      </c>
      <c r="AQ377" s="61">
        <v>1.3207549999999999</v>
      </c>
      <c r="AR377" s="61">
        <v>2.109375</v>
      </c>
      <c r="AS377" s="61">
        <v>17.318680999999998</v>
      </c>
    </row>
    <row r="378" spans="2:45" outlineLevel="1">
      <c r="B378" s="999" t="s">
        <v>2588</v>
      </c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  <c r="AK378" s="61"/>
      <c r="AL378" s="61"/>
      <c r="AM378" s="61"/>
      <c r="AN378" s="61"/>
      <c r="AO378" s="61">
        <v>1.5</v>
      </c>
      <c r="AP378" s="61">
        <v>1.4</v>
      </c>
      <c r="AQ378" s="61">
        <v>1.3333330000000001</v>
      </c>
      <c r="AR378" s="61">
        <v>1.3333330000000001</v>
      </c>
      <c r="AS378" s="61">
        <v>5.5666659999999997</v>
      </c>
    </row>
    <row r="379" spans="2:45" outlineLevel="1">
      <c r="B379" s="999" t="s">
        <v>2589</v>
      </c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  <c r="AK379" s="61"/>
      <c r="AL379" s="61"/>
      <c r="AM379" s="61"/>
      <c r="AN379" s="61"/>
      <c r="AO379" s="61">
        <v>2.375</v>
      </c>
      <c r="AP379" s="61">
        <v>2.1818179999999998</v>
      </c>
      <c r="AQ379" s="61">
        <v>1.5333330000000001</v>
      </c>
      <c r="AR379" s="61">
        <v>2</v>
      </c>
      <c r="AS379" s="61">
        <v>8.0901509999999988</v>
      </c>
    </row>
    <row r="380" spans="2:45" outlineLevel="1">
      <c r="B380" s="999" t="s">
        <v>2590</v>
      </c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  <c r="AK380" s="61"/>
      <c r="AL380" s="61"/>
      <c r="AM380" s="61"/>
      <c r="AN380" s="61"/>
      <c r="AO380" s="61">
        <v>1</v>
      </c>
      <c r="AP380" s="61">
        <v>1</v>
      </c>
      <c r="AQ380" s="61">
        <v>3</v>
      </c>
      <c r="AR380" s="61"/>
      <c r="AS380" s="61">
        <v>5</v>
      </c>
    </row>
    <row r="381" spans="2:45" outlineLevel="1">
      <c r="B381" s="999" t="s">
        <v>2592</v>
      </c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  <c r="AK381" s="61"/>
      <c r="AL381" s="61"/>
      <c r="AM381" s="61"/>
      <c r="AN381" s="61"/>
      <c r="AO381" s="61">
        <v>1</v>
      </c>
      <c r="AP381" s="61">
        <v>1.285714</v>
      </c>
      <c r="AQ381" s="61">
        <v>1.181818</v>
      </c>
      <c r="AR381" s="61">
        <v>2.0689660000000001</v>
      </c>
      <c r="AS381" s="61">
        <v>5.5364979999999999</v>
      </c>
    </row>
    <row r="382" spans="2:45" outlineLevel="1">
      <c r="B382" s="999" t="s">
        <v>2594</v>
      </c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  <c r="AK382" s="61"/>
      <c r="AL382" s="61"/>
      <c r="AM382" s="61"/>
      <c r="AN382" s="61"/>
      <c r="AO382" s="61">
        <v>1.5</v>
      </c>
      <c r="AP382" s="61">
        <v>1.470588</v>
      </c>
      <c r="AQ382" s="61">
        <v>1.571429</v>
      </c>
      <c r="AR382" s="61">
        <v>1.163265</v>
      </c>
      <c r="AS382" s="61">
        <v>5.7052820000000004</v>
      </c>
    </row>
    <row r="383" spans="2:45" outlineLevel="1">
      <c r="B383" s="999" t="s">
        <v>3052</v>
      </c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  <c r="AK383" s="61"/>
      <c r="AL383" s="61"/>
      <c r="AM383" s="61"/>
      <c r="AN383" s="61"/>
      <c r="AO383" s="61"/>
      <c r="AP383" s="61"/>
      <c r="AQ383" s="61">
        <v>0</v>
      </c>
      <c r="AR383" s="61">
        <v>1.181818</v>
      </c>
      <c r="AS383" s="61">
        <v>1.181818</v>
      </c>
    </row>
    <row r="384" spans="2:45" outlineLevel="1">
      <c r="B384" s="999" t="s">
        <v>1304</v>
      </c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  <c r="AK384" s="61"/>
      <c r="AL384" s="61"/>
      <c r="AM384" s="61"/>
      <c r="AN384" s="61"/>
      <c r="AO384" s="61"/>
      <c r="AP384" s="61"/>
      <c r="AQ384" s="61">
        <v>1</v>
      </c>
      <c r="AR384" s="61">
        <v>2</v>
      </c>
      <c r="AS384" s="61">
        <v>3</v>
      </c>
    </row>
    <row r="385" spans="2:45" outlineLevel="1">
      <c r="B385" s="999" t="s">
        <v>2780</v>
      </c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  <c r="AK385" s="61"/>
      <c r="AL385" s="61"/>
      <c r="AM385" s="61"/>
      <c r="AN385" s="61"/>
      <c r="AO385" s="61"/>
      <c r="AP385" s="61"/>
      <c r="AQ385" s="61">
        <v>1.45</v>
      </c>
      <c r="AR385" s="61">
        <v>2.375</v>
      </c>
      <c r="AS385" s="61">
        <v>3.8250000000000002</v>
      </c>
    </row>
    <row r="386" spans="2:45" outlineLevel="1">
      <c r="B386" s="999" t="s">
        <v>3067</v>
      </c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  <c r="AK386" s="61"/>
      <c r="AL386" s="61"/>
      <c r="AM386" s="61"/>
      <c r="AN386" s="61"/>
      <c r="AO386" s="61"/>
      <c r="AP386" s="61"/>
      <c r="AQ386" s="61">
        <v>2.08</v>
      </c>
      <c r="AR386" s="61">
        <v>2.25</v>
      </c>
      <c r="AS386" s="61">
        <v>4.33</v>
      </c>
    </row>
    <row r="387" spans="2:45" outlineLevel="1">
      <c r="B387" s="999" t="s">
        <v>3063</v>
      </c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1"/>
      <c r="AK387" s="61"/>
      <c r="AL387" s="61"/>
      <c r="AM387" s="61"/>
      <c r="AN387" s="61"/>
      <c r="AO387" s="61"/>
      <c r="AP387" s="61"/>
      <c r="AQ387" s="61">
        <v>1.4</v>
      </c>
      <c r="AR387" s="61">
        <v>1</v>
      </c>
      <c r="AS387" s="61">
        <v>2.4</v>
      </c>
    </row>
    <row r="388" spans="2:45" outlineLevel="1">
      <c r="B388" s="999" t="s">
        <v>3072</v>
      </c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  <c r="AK388" s="61"/>
      <c r="AL388" s="61"/>
      <c r="AM388" s="61"/>
      <c r="AN388" s="61"/>
      <c r="AO388" s="61"/>
      <c r="AP388" s="61"/>
      <c r="AQ388" s="61">
        <v>1.625</v>
      </c>
      <c r="AR388" s="61">
        <v>1.6666669999999999</v>
      </c>
      <c r="AS388" s="61">
        <v>3.2916669999999999</v>
      </c>
    </row>
    <row r="389" spans="2:45" outlineLevel="1">
      <c r="B389" s="999" t="s">
        <v>3073</v>
      </c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  <c r="AK389" s="61"/>
      <c r="AL389" s="61"/>
      <c r="AM389" s="61"/>
      <c r="AN389" s="61"/>
      <c r="AO389" s="61"/>
      <c r="AP389" s="61"/>
      <c r="AQ389" s="61">
        <v>1.35</v>
      </c>
      <c r="AR389" s="61">
        <v>1.873418</v>
      </c>
      <c r="AS389" s="61">
        <v>3.2234180000000001</v>
      </c>
    </row>
    <row r="390" spans="2:45" outlineLevel="1">
      <c r="B390" s="999" t="s">
        <v>3074</v>
      </c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  <c r="AK390" s="61"/>
      <c r="AL390" s="61"/>
      <c r="AM390" s="61"/>
      <c r="AN390" s="61"/>
      <c r="AO390" s="61"/>
      <c r="AP390" s="61"/>
      <c r="AQ390" s="61">
        <v>1.3529409999999999</v>
      </c>
      <c r="AR390" s="61">
        <v>1.3023260000000001</v>
      </c>
      <c r="AS390" s="61">
        <v>2.6552670000000003</v>
      </c>
    </row>
    <row r="391" spans="2:45" outlineLevel="1">
      <c r="B391" s="999" t="s">
        <v>3411</v>
      </c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  <c r="AK391" s="61"/>
      <c r="AL391" s="61"/>
      <c r="AM391" s="61"/>
      <c r="AN391" s="61"/>
      <c r="AO391" s="61"/>
      <c r="AP391" s="61"/>
      <c r="AQ391" s="61"/>
      <c r="AR391" s="61">
        <v>1</v>
      </c>
      <c r="AS391" s="61">
        <v>1</v>
      </c>
    </row>
    <row r="392" spans="2:45" outlineLevel="1">
      <c r="B392" s="999" t="s">
        <v>3412</v>
      </c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  <c r="AK392" s="61"/>
      <c r="AL392" s="61"/>
      <c r="AM392" s="61"/>
      <c r="AN392" s="61"/>
      <c r="AO392" s="61"/>
      <c r="AP392" s="61"/>
      <c r="AQ392" s="61"/>
      <c r="AR392" s="61">
        <v>1.578125</v>
      </c>
      <c r="AS392" s="61">
        <v>1.578125</v>
      </c>
    </row>
    <row r="393" spans="2:45" outlineLevel="1">
      <c r="B393" s="999" t="s">
        <v>3413</v>
      </c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  <c r="AK393" s="61"/>
      <c r="AL393" s="61"/>
      <c r="AM393" s="61"/>
      <c r="AN393" s="61"/>
      <c r="AO393" s="61"/>
      <c r="AP393" s="61"/>
      <c r="AQ393" s="61"/>
      <c r="AR393" s="61">
        <v>1.8333330000000001</v>
      </c>
      <c r="AS393" s="61">
        <v>1.8333330000000001</v>
      </c>
    </row>
    <row r="394" spans="2:45" outlineLevel="1">
      <c r="B394" s="999" t="s">
        <v>3458</v>
      </c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  <c r="AK394" s="61"/>
      <c r="AL394" s="61"/>
      <c r="AM394" s="61"/>
      <c r="AN394" s="61"/>
      <c r="AO394" s="61"/>
      <c r="AP394" s="61"/>
      <c r="AQ394" s="61"/>
      <c r="AR394" s="61">
        <v>0</v>
      </c>
      <c r="AS394" s="61">
        <v>0</v>
      </c>
    </row>
    <row r="395" spans="2:45" outlineLevel="1">
      <c r="B395" s="999" t="s">
        <v>3402</v>
      </c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  <c r="AK395" s="61"/>
      <c r="AL395" s="61"/>
      <c r="AM395" s="61"/>
      <c r="AN395" s="61"/>
      <c r="AO395" s="61"/>
      <c r="AP395" s="61"/>
      <c r="AQ395" s="61"/>
      <c r="AR395" s="61">
        <v>2</v>
      </c>
      <c r="AS395" s="61">
        <v>2</v>
      </c>
    </row>
    <row r="396" spans="2:45" outlineLevel="1">
      <c r="B396" s="999" t="s">
        <v>3404</v>
      </c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  <c r="AK396" s="61"/>
      <c r="AL396" s="61"/>
      <c r="AM396" s="61"/>
      <c r="AN396" s="61"/>
      <c r="AO396" s="61"/>
      <c r="AP396" s="61"/>
      <c r="AQ396" s="61"/>
      <c r="AR396" s="61">
        <v>1.8636360000000001</v>
      </c>
      <c r="AS396" s="61">
        <v>1.8636360000000001</v>
      </c>
    </row>
    <row r="397" spans="2:45" outlineLevel="1">
      <c r="B397" s="999" t="s">
        <v>3406</v>
      </c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  <c r="AK397" s="61"/>
      <c r="AL397" s="61"/>
      <c r="AM397" s="61"/>
      <c r="AN397" s="61"/>
      <c r="AO397" s="61"/>
      <c r="AP397" s="61"/>
      <c r="AQ397" s="61"/>
      <c r="AR397" s="61">
        <v>1.1666669999999999</v>
      </c>
      <c r="AS397" s="61">
        <v>1.1666669999999999</v>
      </c>
    </row>
    <row r="398" spans="2:45" outlineLevel="1">
      <c r="B398" s="999" t="s">
        <v>3456</v>
      </c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  <c r="AK398" s="61"/>
      <c r="AL398" s="61"/>
      <c r="AM398" s="61"/>
      <c r="AN398" s="61"/>
      <c r="AO398" s="61"/>
      <c r="AP398" s="61"/>
      <c r="AQ398" s="61"/>
      <c r="AR398" s="61">
        <v>1.181818</v>
      </c>
      <c r="AS398" s="61">
        <v>1.181818</v>
      </c>
    </row>
    <row r="399" spans="2:45" outlineLevel="1">
      <c r="B399" s="999" t="s">
        <v>3408</v>
      </c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  <c r="AK399" s="61"/>
      <c r="AL399" s="61"/>
      <c r="AM399" s="61"/>
      <c r="AN399" s="61"/>
      <c r="AO399" s="61"/>
      <c r="AP399" s="61"/>
      <c r="AQ399" s="61"/>
      <c r="AR399" s="61">
        <v>1.6666669999999999</v>
      </c>
      <c r="AS399" s="61">
        <v>1.6666669999999999</v>
      </c>
    </row>
    <row r="400" spans="2:45" outlineLevel="1">
      <c r="B400" s="942" t="s">
        <v>211</v>
      </c>
      <c r="C400" s="738">
        <v>2.9285714285714297</v>
      </c>
      <c r="D400" s="738">
        <v>2.4</v>
      </c>
      <c r="E400" s="738">
        <v>9.3249999999999993</v>
      </c>
      <c r="F400" s="738">
        <v>10.461507936507937</v>
      </c>
      <c r="G400" s="738">
        <v>10.51479</v>
      </c>
      <c r="H400" s="738">
        <v>11.233189033189019</v>
      </c>
      <c r="I400" s="738">
        <v>12.27272727272727</v>
      </c>
      <c r="J400" s="738">
        <v>10.049999999999999</v>
      </c>
      <c r="K400" s="738">
        <v>11.453208556149729</v>
      </c>
      <c r="L400" s="738">
        <v>9.7564089999999997</v>
      </c>
      <c r="M400" s="738">
        <v>12.719291999999999</v>
      </c>
      <c r="N400" s="738">
        <v>16.64</v>
      </c>
      <c r="O400" s="738">
        <v>11.219999999999999</v>
      </c>
      <c r="P400" s="738">
        <v>12.91</v>
      </c>
      <c r="Q400" s="738">
        <v>12.820000000000002</v>
      </c>
      <c r="R400" s="738">
        <v>22.41</v>
      </c>
      <c r="S400" s="738">
        <v>25.43</v>
      </c>
      <c r="T400" s="738">
        <v>38.146585999999999</v>
      </c>
      <c r="U400" s="738">
        <v>42.45958000000001</v>
      </c>
      <c r="V400" s="738">
        <v>46.472221000000019</v>
      </c>
      <c r="W400" s="738">
        <v>52.851165999999999</v>
      </c>
      <c r="X400" s="738">
        <v>50.225337999999994</v>
      </c>
      <c r="Y400" s="738">
        <v>55.909747000000003</v>
      </c>
      <c r="Z400" s="738">
        <v>77.940601000000001</v>
      </c>
      <c r="AA400" s="738">
        <v>45.847476609155251</v>
      </c>
      <c r="AB400" s="738">
        <v>51.281520625289964</v>
      </c>
      <c r="AC400" s="738">
        <v>65.968465951352883</v>
      </c>
      <c r="AD400" s="738">
        <v>66.790476999999996</v>
      </c>
      <c r="AE400" s="738">
        <v>61.124395999999997</v>
      </c>
      <c r="AF400" s="738">
        <v>61.159389000000019</v>
      </c>
      <c r="AG400" s="738">
        <v>67.787428000000006</v>
      </c>
      <c r="AH400" s="738">
        <v>58.286098999999986</v>
      </c>
      <c r="AI400" s="738">
        <v>69.993662</v>
      </c>
      <c r="AJ400" s="738">
        <v>65.360151999999985</v>
      </c>
      <c r="AK400" s="738">
        <v>87.366212999999973</v>
      </c>
      <c r="AL400" s="738">
        <v>90.378854000000004</v>
      </c>
      <c r="AM400" s="738">
        <v>64.114058</v>
      </c>
      <c r="AN400" s="738">
        <v>57.738901000000006</v>
      </c>
      <c r="AO400" s="738">
        <v>86.327347000000003</v>
      </c>
      <c r="AP400" s="738">
        <v>76.684536000000008</v>
      </c>
      <c r="AQ400" s="738">
        <v>73.864245999999994</v>
      </c>
      <c r="AR400" s="738">
        <v>79.330748</v>
      </c>
      <c r="AS400" s="738">
        <v>1797.9539034129434</v>
      </c>
    </row>
    <row r="401" spans="2:42" outlineLevel="1">
      <c r="B401" s="942"/>
    </row>
    <row r="402" spans="2:42" outlineLevel="1">
      <c r="B402" s="942"/>
    </row>
    <row r="403" spans="2:42" outlineLevel="1">
      <c r="B403" s="942"/>
    </row>
    <row r="404" spans="2:42" outlineLevel="1">
      <c r="B404" s="942"/>
    </row>
    <row r="405" spans="2:42" outlineLevel="1">
      <c r="B405" s="942"/>
    </row>
    <row r="406" spans="2:42" outlineLevel="1">
      <c r="B406" s="942"/>
    </row>
    <row r="407" spans="2:42" outlineLevel="1">
      <c r="B407" s="942"/>
    </row>
    <row r="408" spans="2:42" outlineLevel="1">
      <c r="B408" s="942"/>
    </row>
    <row r="409" spans="2:42" outlineLevel="1">
      <c r="B409" s="942"/>
    </row>
    <row r="410" spans="2:42" outlineLevel="1">
      <c r="B410" s="999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  <c r="AK410" s="61"/>
      <c r="AL410" s="61"/>
      <c r="AM410" s="61"/>
      <c r="AN410" s="61"/>
      <c r="AO410" s="61"/>
      <c r="AP410" s="61"/>
    </row>
    <row r="411" spans="2:42" outlineLevel="1">
      <c r="B411" s="999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  <c r="AK411" s="61"/>
      <c r="AL411" s="61"/>
      <c r="AM411" s="61"/>
      <c r="AN411" s="61"/>
      <c r="AO411" s="61"/>
      <c r="AP411" s="61"/>
    </row>
    <row r="412" spans="2:42" outlineLevel="1">
      <c r="B412" s="999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  <c r="AK412" s="61"/>
      <c r="AL412" s="61"/>
      <c r="AM412" s="61"/>
      <c r="AN412" s="61"/>
      <c r="AO412" s="61"/>
      <c r="AP412" s="61"/>
    </row>
    <row r="413" spans="2:42" outlineLevel="1">
      <c r="B413" s="999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  <c r="AK413" s="61"/>
      <c r="AL413" s="61"/>
      <c r="AM413" s="61"/>
      <c r="AN413" s="61"/>
      <c r="AO413" s="61"/>
      <c r="AP413" s="61"/>
    </row>
    <row r="414" spans="2:42" outlineLevel="1">
      <c r="B414" s="999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  <c r="AK414" s="61"/>
      <c r="AL414" s="61"/>
      <c r="AM414" s="61"/>
      <c r="AN414" s="61"/>
      <c r="AO414" s="61"/>
      <c r="AP414" s="61"/>
    </row>
    <row r="415" spans="2:42" outlineLevel="1">
      <c r="B415" s="999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  <c r="AK415" s="61"/>
      <c r="AL415" s="61"/>
      <c r="AM415" s="61"/>
      <c r="AN415" s="61"/>
      <c r="AO415" s="61"/>
      <c r="AP415" s="61"/>
    </row>
    <row r="416" spans="2:42" outlineLevel="1">
      <c r="B416" s="999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  <c r="AK416" s="61"/>
      <c r="AL416" s="61"/>
      <c r="AM416" s="61"/>
      <c r="AN416" s="61"/>
      <c r="AO416" s="61"/>
      <c r="AP416" s="61"/>
    </row>
    <row r="417" spans="2:45" outlineLevel="1">
      <c r="B417" s="999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X417" s="61"/>
      <c r="Y417" s="61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  <c r="AK417" s="61"/>
      <c r="AL417" s="61"/>
      <c r="AM417" s="61"/>
      <c r="AN417" s="61"/>
      <c r="AO417" s="61"/>
      <c r="AP417" s="61"/>
    </row>
    <row r="418" spans="2:45" outlineLevel="1">
      <c r="B418" s="999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  <c r="AK418" s="61"/>
      <c r="AL418" s="61"/>
      <c r="AM418" s="61"/>
      <c r="AN418" s="61"/>
      <c r="AO418" s="61"/>
      <c r="AP418" s="61"/>
    </row>
    <row r="419" spans="2:45" outlineLevel="1">
      <c r="B419" s="1043" t="s">
        <v>306</v>
      </c>
      <c r="C419" s="1042" t="s">
        <v>212</v>
      </c>
    </row>
    <row r="420" spans="2:45" outlineLevel="1">
      <c r="B420" s="1042" t="s">
        <v>190</v>
      </c>
      <c r="C420" s="738">
        <v>201301</v>
      </c>
      <c r="D420" s="738">
        <v>201302</v>
      </c>
      <c r="E420" s="738">
        <v>201303</v>
      </c>
      <c r="F420" s="738">
        <v>201304</v>
      </c>
      <c r="G420" s="738">
        <v>201305</v>
      </c>
      <c r="H420" s="738">
        <v>201306</v>
      </c>
      <c r="I420" s="738">
        <v>201307</v>
      </c>
      <c r="J420" s="738">
        <v>201308</v>
      </c>
      <c r="K420" s="738">
        <v>201309</v>
      </c>
      <c r="L420" s="738">
        <v>201310</v>
      </c>
      <c r="M420" s="738">
        <v>201311</v>
      </c>
      <c r="N420" s="738">
        <v>201312</v>
      </c>
      <c r="O420" s="738">
        <v>201401</v>
      </c>
      <c r="P420" s="738">
        <v>201402</v>
      </c>
      <c r="Q420" s="738">
        <v>201403</v>
      </c>
      <c r="R420" s="738">
        <v>201404</v>
      </c>
      <c r="S420" s="738">
        <v>201405</v>
      </c>
      <c r="T420" s="738">
        <v>201406</v>
      </c>
      <c r="U420" s="738">
        <v>201407</v>
      </c>
      <c r="V420" s="738">
        <v>201408</v>
      </c>
      <c r="W420" s="738">
        <v>201409</v>
      </c>
      <c r="X420" s="738">
        <v>201410</v>
      </c>
      <c r="Y420" s="738">
        <v>201411</v>
      </c>
      <c r="Z420" s="738">
        <v>201412</v>
      </c>
      <c r="AA420" s="738">
        <v>201501</v>
      </c>
      <c r="AB420" s="738">
        <v>201502</v>
      </c>
      <c r="AC420" s="738">
        <v>201503</v>
      </c>
      <c r="AD420" s="738">
        <v>201504</v>
      </c>
      <c r="AE420" s="738">
        <v>201505</v>
      </c>
      <c r="AF420" s="738">
        <v>201506</v>
      </c>
      <c r="AG420" s="738">
        <v>201507</v>
      </c>
      <c r="AH420" s="738">
        <v>201508</v>
      </c>
      <c r="AI420" s="738">
        <v>201509</v>
      </c>
      <c r="AJ420" s="738">
        <v>201510</v>
      </c>
      <c r="AK420" s="738">
        <v>201511</v>
      </c>
      <c r="AL420" s="738">
        <v>201512</v>
      </c>
      <c r="AM420" s="738">
        <v>201601</v>
      </c>
      <c r="AN420" s="738">
        <v>201602</v>
      </c>
      <c r="AO420" s="738">
        <v>201603</v>
      </c>
      <c r="AP420" s="738">
        <v>201604</v>
      </c>
      <c r="AQ420" s="738">
        <v>201605</v>
      </c>
      <c r="AR420" s="738">
        <v>201606</v>
      </c>
      <c r="AS420" s="738" t="s">
        <v>211</v>
      </c>
    </row>
    <row r="421" spans="2:45" outlineLevel="1">
      <c r="B421" s="942" t="s">
        <v>142</v>
      </c>
      <c r="E421" s="738">
        <v>3</v>
      </c>
      <c r="F421" s="738">
        <v>17</v>
      </c>
      <c r="G421" s="738">
        <v>27</v>
      </c>
      <c r="H421" s="738">
        <v>40</v>
      </c>
      <c r="I421" s="738">
        <v>50</v>
      </c>
      <c r="J421" s="738">
        <v>58</v>
      </c>
      <c r="K421" s="738">
        <v>64</v>
      </c>
      <c r="L421" s="738">
        <v>64</v>
      </c>
      <c r="M421" s="738">
        <v>60</v>
      </c>
      <c r="N421" s="738">
        <v>105</v>
      </c>
      <c r="O421" s="738">
        <v>108</v>
      </c>
      <c r="P421" s="738">
        <v>103</v>
      </c>
      <c r="Q421" s="738">
        <v>94</v>
      </c>
      <c r="R421" s="738">
        <v>88</v>
      </c>
      <c r="S421" s="738">
        <v>69</v>
      </c>
      <c r="T421" s="738">
        <v>88</v>
      </c>
      <c r="U421" s="738">
        <v>82</v>
      </c>
      <c r="V421" s="738">
        <v>102</v>
      </c>
      <c r="W421" s="738">
        <v>116</v>
      </c>
      <c r="X421" s="738">
        <v>117</v>
      </c>
      <c r="Y421" s="738">
        <v>131</v>
      </c>
      <c r="Z421" s="738">
        <v>145</v>
      </c>
      <c r="AA421" s="738">
        <v>184</v>
      </c>
      <c r="AB421" s="738">
        <v>185</v>
      </c>
      <c r="AC421" s="738">
        <v>215</v>
      </c>
      <c r="AD421" s="738">
        <v>241</v>
      </c>
      <c r="AE421" s="738">
        <v>218</v>
      </c>
      <c r="AF421" s="738">
        <v>212</v>
      </c>
      <c r="AG421" s="738">
        <v>174</v>
      </c>
      <c r="AH421" s="738">
        <v>136</v>
      </c>
      <c r="AI421" s="738">
        <v>132</v>
      </c>
      <c r="AJ421" s="738">
        <v>126</v>
      </c>
      <c r="AK421" s="738">
        <v>154</v>
      </c>
      <c r="AL421" s="738">
        <v>161</v>
      </c>
      <c r="AM421" s="738">
        <v>169</v>
      </c>
      <c r="AN421" s="738">
        <v>143</v>
      </c>
      <c r="AO421" s="738">
        <v>139</v>
      </c>
      <c r="AP421" s="738">
        <v>145</v>
      </c>
      <c r="AQ421" s="738">
        <v>223</v>
      </c>
      <c r="AR421" s="738">
        <v>357</v>
      </c>
      <c r="AS421" s="738">
        <v>5045</v>
      </c>
    </row>
    <row r="422" spans="2:45" outlineLevel="1">
      <c r="B422" s="942" t="s">
        <v>140</v>
      </c>
      <c r="E422" s="738">
        <v>9</v>
      </c>
      <c r="F422" s="738">
        <v>25</v>
      </c>
      <c r="G422" s="738">
        <v>36</v>
      </c>
      <c r="H422" s="738">
        <v>46</v>
      </c>
      <c r="I422" s="738">
        <v>55</v>
      </c>
      <c r="J422" s="738">
        <v>56</v>
      </c>
      <c r="K422" s="738">
        <v>64</v>
      </c>
      <c r="L422" s="738">
        <v>72</v>
      </c>
      <c r="M422" s="738">
        <v>85</v>
      </c>
      <c r="N422" s="738">
        <v>103</v>
      </c>
      <c r="O422" s="738">
        <v>105</v>
      </c>
      <c r="P422" s="738">
        <v>96</v>
      </c>
      <c r="Q422" s="738">
        <v>99</v>
      </c>
      <c r="R422" s="738">
        <v>123</v>
      </c>
      <c r="S422" s="738">
        <v>129</v>
      </c>
      <c r="T422" s="738">
        <v>124</v>
      </c>
      <c r="U422" s="738">
        <v>125</v>
      </c>
      <c r="V422" s="738">
        <v>114</v>
      </c>
      <c r="W422" s="738">
        <v>109</v>
      </c>
      <c r="X422" s="738">
        <v>63</v>
      </c>
      <c r="Y422" s="738">
        <v>79</v>
      </c>
      <c r="Z422" s="738">
        <v>92</v>
      </c>
      <c r="AA422" s="738">
        <v>105</v>
      </c>
      <c r="AB422" s="738">
        <v>102</v>
      </c>
      <c r="AC422" s="738">
        <v>111</v>
      </c>
      <c r="AD422" s="738">
        <v>142</v>
      </c>
      <c r="AE422" s="738">
        <v>83</v>
      </c>
      <c r="AF422" s="738">
        <v>89</v>
      </c>
      <c r="AG422" s="738">
        <v>84</v>
      </c>
      <c r="AH422" s="738">
        <v>92</v>
      </c>
      <c r="AI422" s="738">
        <v>87</v>
      </c>
      <c r="AJ422" s="738">
        <v>76</v>
      </c>
      <c r="AK422" s="738">
        <v>69</v>
      </c>
      <c r="AL422" s="738">
        <v>68</v>
      </c>
      <c r="AM422" s="738">
        <v>71</v>
      </c>
      <c r="AN422" s="738">
        <v>76</v>
      </c>
      <c r="AO422" s="738">
        <v>76</v>
      </c>
      <c r="AP422" s="738">
        <v>77</v>
      </c>
      <c r="AQ422" s="738">
        <v>76</v>
      </c>
      <c r="AS422" s="738">
        <v>3293</v>
      </c>
    </row>
    <row r="423" spans="2:45" outlineLevel="1">
      <c r="B423" s="942" t="s">
        <v>143</v>
      </c>
      <c r="E423" s="738">
        <v>2</v>
      </c>
      <c r="F423" s="738">
        <v>13</v>
      </c>
      <c r="G423" s="738">
        <v>33</v>
      </c>
      <c r="H423" s="738">
        <v>44</v>
      </c>
      <c r="I423" s="738">
        <v>44</v>
      </c>
      <c r="J423" s="738">
        <v>49</v>
      </c>
      <c r="K423" s="738">
        <v>66</v>
      </c>
      <c r="L423" s="738">
        <v>75</v>
      </c>
      <c r="M423" s="738">
        <v>90</v>
      </c>
      <c r="N423" s="738">
        <v>101</v>
      </c>
      <c r="O423" s="738">
        <v>82</v>
      </c>
      <c r="P423" s="738">
        <v>79</v>
      </c>
      <c r="Q423" s="738">
        <v>63</v>
      </c>
      <c r="R423" s="738">
        <v>66</v>
      </c>
      <c r="S423" s="738">
        <v>61</v>
      </c>
      <c r="AS423" s="738">
        <v>868</v>
      </c>
    </row>
    <row r="424" spans="2:45" outlineLevel="1">
      <c r="B424" s="942" t="s">
        <v>145</v>
      </c>
      <c r="F424" s="738">
        <v>15</v>
      </c>
      <c r="G424" s="738">
        <v>28</v>
      </c>
      <c r="H424" s="738">
        <v>32</v>
      </c>
      <c r="I424" s="738">
        <v>36</v>
      </c>
      <c r="J424" s="738">
        <v>39</v>
      </c>
      <c r="K424" s="738">
        <v>41</v>
      </c>
      <c r="L424" s="738">
        <v>43</v>
      </c>
      <c r="M424" s="738">
        <v>47</v>
      </c>
      <c r="N424" s="738">
        <v>56</v>
      </c>
      <c r="O424" s="738">
        <v>52</v>
      </c>
      <c r="P424" s="738">
        <v>62</v>
      </c>
      <c r="Q424" s="738">
        <v>63</v>
      </c>
      <c r="R424" s="738">
        <v>68</v>
      </c>
      <c r="S424" s="738">
        <v>68</v>
      </c>
      <c r="T424" s="738">
        <v>66</v>
      </c>
      <c r="U424" s="738">
        <v>50</v>
      </c>
      <c r="V424" s="738">
        <v>58</v>
      </c>
      <c r="W424" s="738">
        <v>58</v>
      </c>
      <c r="X424" s="738">
        <v>59</v>
      </c>
      <c r="Y424" s="738">
        <v>63</v>
      </c>
      <c r="Z424" s="738">
        <v>53</v>
      </c>
      <c r="AA424" s="738">
        <v>52</v>
      </c>
      <c r="AB424" s="738">
        <v>43</v>
      </c>
      <c r="AC424" s="738">
        <v>46</v>
      </c>
      <c r="AD424" s="738">
        <v>53</v>
      </c>
      <c r="AE424" s="738">
        <v>56</v>
      </c>
      <c r="AF424" s="738">
        <v>69</v>
      </c>
      <c r="AG424" s="738">
        <v>57</v>
      </c>
      <c r="AH424" s="738">
        <v>62</v>
      </c>
      <c r="AI424" s="738">
        <v>58</v>
      </c>
      <c r="AJ424" s="738">
        <v>79</v>
      </c>
      <c r="AK424" s="738">
        <v>75</v>
      </c>
      <c r="AL424" s="738">
        <v>79</v>
      </c>
      <c r="AM424" s="738">
        <v>79</v>
      </c>
      <c r="AN424" s="738">
        <v>80</v>
      </c>
      <c r="AO424" s="738">
        <v>74</v>
      </c>
      <c r="AP424" s="738">
        <v>72</v>
      </c>
      <c r="AQ424" s="738">
        <v>69</v>
      </c>
      <c r="AR424" s="738">
        <v>0</v>
      </c>
      <c r="AS424" s="738">
        <v>2160</v>
      </c>
    </row>
    <row r="425" spans="2:45" outlineLevel="1">
      <c r="B425" s="942" t="s">
        <v>141</v>
      </c>
      <c r="E425" s="738">
        <v>2</v>
      </c>
      <c r="F425" s="738">
        <v>15</v>
      </c>
      <c r="G425" s="738">
        <v>17</v>
      </c>
      <c r="H425" s="738">
        <v>27</v>
      </c>
      <c r="I425" s="738">
        <v>33</v>
      </c>
      <c r="J425" s="738">
        <v>39</v>
      </c>
      <c r="K425" s="738">
        <v>45</v>
      </c>
      <c r="L425" s="738">
        <v>56</v>
      </c>
      <c r="M425" s="738">
        <v>59</v>
      </c>
      <c r="N425" s="738">
        <v>66</v>
      </c>
      <c r="O425" s="738">
        <v>69</v>
      </c>
      <c r="P425" s="738">
        <v>61</v>
      </c>
      <c r="Q425" s="738">
        <v>59</v>
      </c>
      <c r="R425" s="738">
        <v>69</v>
      </c>
      <c r="S425" s="738">
        <v>72</v>
      </c>
      <c r="T425" s="738">
        <v>62</v>
      </c>
      <c r="U425" s="738">
        <v>58</v>
      </c>
      <c r="V425" s="738">
        <v>60</v>
      </c>
      <c r="W425" s="738">
        <v>54</v>
      </c>
      <c r="X425" s="738">
        <v>63</v>
      </c>
      <c r="Y425" s="738">
        <v>50</v>
      </c>
      <c r="Z425" s="738">
        <v>48</v>
      </c>
      <c r="AA425" s="738">
        <v>50</v>
      </c>
      <c r="AB425" s="738">
        <v>50</v>
      </c>
      <c r="AC425" s="738">
        <v>49</v>
      </c>
      <c r="AD425" s="738">
        <v>52</v>
      </c>
      <c r="AE425" s="738">
        <v>49</v>
      </c>
      <c r="AF425" s="738">
        <v>50</v>
      </c>
      <c r="AG425" s="738">
        <v>59</v>
      </c>
      <c r="AH425" s="738">
        <v>69</v>
      </c>
      <c r="AI425" s="738">
        <v>79</v>
      </c>
      <c r="AJ425" s="738">
        <v>78</v>
      </c>
      <c r="AK425" s="738">
        <v>97</v>
      </c>
      <c r="AL425" s="738">
        <v>102</v>
      </c>
      <c r="AM425" s="738">
        <v>115</v>
      </c>
      <c r="AN425" s="738">
        <v>117</v>
      </c>
      <c r="AO425" s="738">
        <v>129</v>
      </c>
      <c r="AP425" s="738">
        <v>143</v>
      </c>
      <c r="AS425" s="738">
        <v>2372</v>
      </c>
    </row>
    <row r="426" spans="2:45" outlineLevel="1">
      <c r="B426" s="942" t="s">
        <v>65</v>
      </c>
      <c r="C426" s="738">
        <v>15</v>
      </c>
      <c r="D426" s="738">
        <v>16</v>
      </c>
      <c r="E426" s="738">
        <v>26</v>
      </c>
      <c r="F426" s="738">
        <v>27</v>
      </c>
      <c r="G426" s="738">
        <v>35</v>
      </c>
      <c r="H426" s="738">
        <v>47</v>
      </c>
      <c r="I426" s="738">
        <v>43</v>
      </c>
      <c r="J426" s="738">
        <v>53</v>
      </c>
      <c r="K426" s="738">
        <v>70</v>
      </c>
      <c r="L426" s="738">
        <v>76</v>
      </c>
      <c r="M426" s="738">
        <v>90</v>
      </c>
      <c r="N426" s="738">
        <v>103</v>
      </c>
      <c r="O426" s="738">
        <v>106</v>
      </c>
      <c r="P426" s="738">
        <v>101</v>
      </c>
      <c r="Q426" s="738">
        <v>115</v>
      </c>
      <c r="R426" s="738">
        <v>132</v>
      </c>
      <c r="S426" s="738">
        <v>126</v>
      </c>
      <c r="T426" s="738">
        <v>104</v>
      </c>
      <c r="U426" s="738">
        <v>105</v>
      </c>
      <c r="V426" s="738">
        <v>109</v>
      </c>
      <c r="W426" s="738">
        <v>113</v>
      </c>
      <c r="X426" s="738">
        <v>113</v>
      </c>
      <c r="Y426" s="738">
        <v>107</v>
      </c>
      <c r="Z426" s="738">
        <v>112</v>
      </c>
      <c r="AA426" s="738">
        <v>118</v>
      </c>
      <c r="AB426" s="738">
        <v>116</v>
      </c>
      <c r="AC426" s="738">
        <v>107</v>
      </c>
      <c r="AD426" s="738">
        <v>91</v>
      </c>
      <c r="AE426" s="738">
        <v>81</v>
      </c>
      <c r="AF426" s="738">
        <v>86</v>
      </c>
      <c r="AG426" s="738">
        <v>107</v>
      </c>
      <c r="AH426" s="738">
        <v>106</v>
      </c>
      <c r="AI426" s="738">
        <v>103</v>
      </c>
      <c r="AJ426" s="738">
        <v>112</v>
      </c>
      <c r="AK426" s="738">
        <v>109</v>
      </c>
      <c r="AL426" s="738">
        <v>112</v>
      </c>
      <c r="AM426" s="738">
        <v>113</v>
      </c>
      <c r="AN426" s="738">
        <v>114</v>
      </c>
      <c r="AO426" s="738">
        <v>122</v>
      </c>
      <c r="AP426" s="738">
        <v>119</v>
      </c>
      <c r="AQ426" s="738">
        <v>127</v>
      </c>
      <c r="AS426" s="738">
        <v>3787</v>
      </c>
    </row>
    <row r="427" spans="2:45" outlineLevel="1">
      <c r="B427" s="942" t="s">
        <v>9</v>
      </c>
      <c r="C427" s="738">
        <v>29</v>
      </c>
      <c r="D427" s="738">
        <v>29</v>
      </c>
      <c r="E427" s="738">
        <v>33</v>
      </c>
      <c r="F427" s="738">
        <v>34</v>
      </c>
      <c r="G427" s="738">
        <v>37</v>
      </c>
      <c r="H427" s="738">
        <v>49</v>
      </c>
      <c r="I427" s="738">
        <v>50</v>
      </c>
      <c r="J427" s="738">
        <v>48</v>
      </c>
      <c r="K427" s="738">
        <v>45</v>
      </c>
      <c r="L427" s="738">
        <v>45</v>
      </c>
      <c r="M427" s="738">
        <v>44</v>
      </c>
      <c r="N427" s="738">
        <v>53</v>
      </c>
      <c r="O427" s="738">
        <v>96</v>
      </c>
      <c r="P427" s="738">
        <v>96</v>
      </c>
      <c r="Q427" s="738">
        <v>99</v>
      </c>
      <c r="R427" s="738">
        <v>107</v>
      </c>
      <c r="S427" s="738">
        <v>113</v>
      </c>
      <c r="T427" s="738">
        <v>95</v>
      </c>
      <c r="U427" s="738">
        <v>86</v>
      </c>
      <c r="V427" s="738">
        <v>84</v>
      </c>
      <c r="W427" s="738">
        <v>82</v>
      </c>
      <c r="X427" s="738">
        <v>76</v>
      </c>
      <c r="Y427" s="738">
        <v>74</v>
      </c>
      <c r="Z427" s="738">
        <v>80</v>
      </c>
      <c r="AA427" s="738">
        <v>73</v>
      </c>
      <c r="AB427" s="738">
        <v>70</v>
      </c>
      <c r="AC427" s="738">
        <v>73</v>
      </c>
      <c r="AD427" s="738">
        <v>65</v>
      </c>
      <c r="AE427" s="738">
        <v>54</v>
      </c>
      <c r="AF427" s="738">
        <v>51</v>
      </c>
      <c r="AG427" s="738">
        <v>50</v>
      </c>
      <c r="AH427" s="738">
        <v>48</v>
      </c>
      <c r="AI427" s="738">
        <v>48</v>
      </c>
      <c r="AJ427" s="738">
        <v>43</v>
      </c>
      <c r="AK427" s="738">
        <v>42</v>
      </c>
      <c r="AL427" s="738">
        <v>42</v>
      </c>
      <c r="AM427" s="738">
        <v>42</v>
      </c>
      <c r="AN427" s="738">
        <v>43</v>
      </c>
      <c r="AO427" s="738">
        <v>46</v>
      </c>
      <c r="AP427" s="738">
        <v>45</v>
      </c>
      <c r="AQ427" s="738">
        <v>45</v>
      </c>
      <c r="AR427" s="738">
        <v>44</v>
      </c>
      <c r="AS427" s="738">
        <v>2508</v>
      </c>
    </row>
    <row r="428" spans="2:45" outlineLevel="1">
      <c r="B428" s="942" t="s">
        <v>139</v>
      </c>
      <c r="E428" s="738">
        <v>10</v>
      </c>
      <c r="F428" s="738">
        <v>23</v>
      </c>
      <c r="G428" s="738">
        <v>37</v>
      </c>
      <c r="H428" s="738">
        <v>45</v>
      </c>
      <c r="I428" s="738">
        <v>49</v>
      </c>
      <c r="J428" s="738">
        <v>57</v>
      </c>
      <c r="K428" s="738">
        <v>66</v>
      </c>
      <c r="L428" s="738">
        <v>76</v>
      </c>
      <c r="M428" s="738">
        <v>83</v>
      </c>
      <c r="N428" s="738">
        <v>101</v>
      </c>
      <c r="O428" s="738">
        <v>96</v>
      </c>
      <c r="P428" s="738">
        <v>78</v>
      </c>
      <c r="Q428" s="738">
        <v>73</v>
      </c>
      <c r="R428" s="738">
        <v>79</v>
      </c>
      <c r="S428" s="738">
        <v>90</v>
      </c>
      <c r="T428" s="738">
        <v>76</v>
      </c>
      <c r="U428" s="738">
        <v>75</v>
      </c>
      <c r="V428" s="738">
        <v>90</v>
      </c>
      <c r="W428" s="738">
        <v>100</v>
      </c>
      <c r="X428" s="738">
        <v>166</v>
      </c>
      <c r="Y428" s="738">
        <v>174</v>
      </c>
      <c r="Z428" s="738">
        <v>177</v>
      </c>
      <c r="AA428" s="738">
        <v>177</v>
      </c>
      <c r="AB428" s="738">
        <v>176</v>
      </c>
      <c r="AC428" s="738">
        <v>169</v>
      </c>
      <c r="AD428" s="738">
        <v>174</v>
      </c>
      <c r="AE428" s="738">
        <v>165</v>
      </c>
      <c r="AF428" s="738">
        <v>168</v>
      </c>
      <c r="AG428" s="738">
        <v>153</v>
      </c>
      <c r="AH428" s="738">
        <v>137</v>
      </c>
      <c r="AI428" s="738">
        <v>160</v>
      </c>
      <c r="AJ428" s="738">
        <v>178</v>
      </c>
      <c r="AK428" s="738">
        <v>210</v>
      </c>
      <c r="AL428" s="738">
        <v>251</v>
      </c>
      <c r="AM428" s="738">
        <v>253</v>
      </c>
      <c r="AN428" s="738">
        <v>216</v>
      </c>
      <c r="AO428" s="738">
        <v>204</v>
      </c>
      <c r="AP428" s="738">
        <v>209</v>
      </c>
      <c r="AS428" s="738">
        <v>4821</v>
      </c>
    </row>
    <row r="429" spans="2:45" outlineLevel="1">
      <c r="B429" s="942" t="s">
        <v>300</v>
      </c>
      <c r="I429" s="738">
        <v>5</v>
      </c>
      <c r="J429" s="738">
        <v>5</v>
      </c>
      <c r="K429" s="738">
        <v>2</v>
      </c>
      <c r="N429" s="738">
        <v>2</v>
      </c>
      <c r="O429" s="738">
        <v>2</v>
      </c>
      <c r="P429" s="738">
        <v>2</v>
      </c>
      <c r="S429" s="738">
        <v>11</v>
      </c>
      <c r="T429" s="738">
        <v>36</v>
      </c>
      <c r="U429" s="738">
        <v>43</v>
      </c>
      <c r="V429" s="738">
        <v>54</v>
      </c>
      <c r="W429" s="738">
        <v>59</v>
      </c>
      <c r="X429" s="738">
        <v>74</v>
      </c>
      <c r="Y429" s="738">
        <v>70</v>
      </c>
      <c r="Z429" s="738">
        <v>68</v>
      </c>
      <c r="AA429" s="738">
        <v>78</v>
      </c>
      <c r="AB429" s="738">
        <v>89</v>
      </c>
      <c r="AC429" s="738">
        <v>85</v>
      </c>
      <c r="AD429" s="738">
        <v>86</v>
      </c>
      <c r="AE429" s="738">
        <v>56</v>
      </c>
      <c r="AF429" s="738">
        <v>47</v>
      </c>
      <c r="AG429" s="738">
        <v>12</v>
      </c>
      <c r="AH429" s="738">
        <v>0</v>
      </c>
      <c r="AI429" s="738">
        <v>0</v>
      </c>
      <c r="AJ429" s="738">
        <v>0</v>
      </c>
      <c r="AS429" s="738">
        <v>886</v>
      </c>
    </row>
    <row r="430" spans="2:45" outlineLevel="1">
      <c r="B430" s="942"/>
      <c r="L430" s="738">
        <v>2</v>
      </c>
      <c r="M430" s="738">
        <v>2</v>
      </c>
      <c r="AS430" s="738">
        <v>4</v>
      </c>
    </row>
    <row r="431" spans="2:45" outlineLevel="1">
      <c r="B431" s="942" t="s">
        <v>380</v>
      </c>
      <c r="M431" s="738">
        <v>5</v>
      </c>
      <c r="N431" s="738">
        <v>8</v>
      </c>
      <c r="O431" s="738">
        <v>11</v>
      </c>
      <c r="P431" s="738">
        <v>14</v>
      </c>
      <c r="AS431" s="738">
        <v>38</v>
      </c>
    </row>
    <row r="432" spans="2:45" outlineLevel="1">
      <c r="B432" s="942" t="s">
        <v>397</v>
      </c>
      <c r="N432" s="738">
        <v>10</v>
      </c>
      <c r="O432" s="738">
        <v>10</v>
      </c>
      <c r="P432" s="738">
        <v>13</v>
      </c>
      <c r="Q432" s="738">
        <v>18</v>
      </c>
      <c r="R432" s="738">
        <v>31</v>
      </c>
      <c r="S432" s="738">
        <v>42</v>
      </c>
      <c r="T432" s="738">
        <v>41</v>
      </c>
      <c r="U432" s="738">
        <v>43</v>
      </c>
      <c r="V432" s="738">
        <v>49</v>
      </c>
      <c r="W432" s="738">
        <v>57</v>
      </c>
      <c r="X432" s="738">
        <v>55</v>
      </c>
      <c r="Y432" s="738">
        <v>63</v>
      </c>
      <c r="Z432" s="738">
        <v>81</v>
      </c>
      <c r="AA432" s="738">
        <v>94</v>
      </c>
      <c r="AB432" s="738">
        <v>91</v>
      </c>
      <c r="AC432" s="738">
        <v>94</v>
      </c>
      <c r="AD432" s="738">
        <v>91</v>
      </c>
      <c r="AE432" s="738">
        <v>79</v>
      </c>
      <c r="AF432" s="738">
        <v>78</v>
      </c>
      <c r="AG432" s="738">
        <v>76</v>
      </c>
      <c r="AH432" s="738">
        <v>69</v>
      </c>
      <c r="AI432" s="738">
        <v>67</v>
      </c>
      <c r="AJ432" s="738">
        <v>61</v>
      </c>
      <c r="AK432" s="738">
        <v>59</v>
      </c>
      <c r="AL432" s="738">
        <v>60</v>
      </c>
      <c r="AM432" s="738">
        <v>60</v>
      </c>
      <c r="AN432" s="738">
        <v>0</v>
      </c>
      <c r="AO432" s="738">
        <v>0</v>
      </c>
      <c r="AP432" s="738">
        <v>0</v>
      </c>
      <c r="AS432" s="738">
        <v>1492</v>
      </c>
    </row>
    <row r="433" spans="2:45" outlineLevel="1">
      <c r="B433" s="942" t="s">
        <v>541</v>
      </c>
      <c r="Q433" s="738">
        <v>22</v>
      </c>
      <c r="R433" s="738">
        <v>41</v>
      </c>
      <c r="S433" s="738">
        <v>48</v>
      </c>
      <c r="T433" s="738">
        <v>69</v>
      </c>
      <c r="U433" s="738">
        <v>68</v>
      </c>
      <c r="V433" s="738">
        <v>66</v>
      </c>
      <c r="W433" s="738">
        <v>65</v>
      </c>
      <c r="X433" s="738">
        <v>61</v>
      </c>
      <c r="Y433" s="738">
        <v>63</v>
      </c>
      <c r="Z433" s="738">
        <v>64</v>
      </c>
      <c r="AA433" s="738">
        <v>67</v>
      </c>
      <c r="AB433" s="738">
        <v>65</v>
      </c>
      <c r="AC433" s="738">
        <v>66</v>
      </c>
      <c r="AD433" s="738">
        <v>64</v>
      </c>
      <c r="AE433" s="738">
        <v>62</v>
      </c>
      <c r="AF433" s="738">
        <v>53</v>
      </c>
      <c r="AG433" s="738">
        <v>47</v>
      </c>
      <c r="AH433" s="738">
        <v>47</v>
      </c>
      <c r="AI433" s="738">
        <v>46</v>
      </c>
      <c r="AJ433" s="738">
        <v>44</v>
      </c>
      <c r="AK433" s="738">
        <v>52</v>
      </c>
      <c r="AL433" s="738">
        <v>52</v>
      </c>
      <c r="AM433" s="738">
        <v>54</v>
      </c>
      <c r="AN433" s="738">
        <v>52</v>
      </c>
      <c r="AO433" s="738">
        <v>55</v>
      </c>
      <c r="AP433" s="738">
        <v>56</v>
      </c>
      <c r="AS433" s="738">
        <v>1449</v>
      </c>
    </row>
    <row r="434" spans="2:45" outlineLevel="1">
      <c r="B434" s="942" t="s">
        <v>556</v>
      </c>
      <c r="R434" s="738">
        <v>16</v>
      </c>
      <c r="S434" s="738">
        <v>22</v>
      </c>
      <c r="T434" s="738">
        <v>27</v>
      </c>
      <c r="U434" s="738">
        <v>37</v>
      </c>
      <c r="V434" s="738">
        <v>38</v>
      </c>
      <c r="W434" s="738">
        <v>39</v>
      </c>
      <c r="X434" s="738">
        <v>40</v>
      </c>
      <c r="Y434" s="738">
        <v>52</v>
      </c>
      <c r="Z434" s="738">
        <v>56</v>
      </c>
      <c r="AA434" s="738">
        <v>72</v>
      </c>
      <c r="AB434" s="738">
        <v>70</v>
      </c>
      <c r="AC434" s="738">
        <v>67</v>
      </c>
      <c r="AD434" s="738">
        <v>68</v>
      </c>
      <c r="AE434" s="738">
        <v>59</v>
      </c>
      <c r="AF434" s="738">
        <v>53</v>
      </c>
      <c r="AG434" s="738">
        <v>57</v>
      </c>
      <c r="AH434" s="738">
        <v>65</v>
      </c>
      <c r="AI434" s="738">
        <v>65</v>
      </c>
      <c r="AJ434" s="738">
        <v>73</v>
      </c>
      <c r="AK434" s="738">
        <v>76</v>
      </c>
      <c r="AL434" s="738">
        <v>74</v>
      </c>
      <c r="AM434" s="738">
        <v>72</v>
      </c>
      <c r="AN434" s="738">
        <v>60</v>
      </c>
      <c r="AO434" s="738">
        <v>63</v>
      </c>
      <c r="AP434" s="738">
        <v>64</v>
      </c>
      <c r="AQ434" s="738">
        <v>107</v>
      </c>
      <c r="AR434" s="738">
        <v>105</v>
      </c>
      <c r="AS434" s="738">
        <v>1597</v>
      </c>
    </row>
    <row r="435" spans="2:45" outlineLevel="1">
      <c r="B435" s="942" t="s">
        <v>552</v>
      </c>
      <c r="R435" s="738">
        <v>6</v>
      </c>
      <c r="S435" s="738">
        <v>19</v>
      </c>
      <c r="T435" s="738">
        <v>38</v>
      </c>
      <c r="U435" s="738">
        <v>43</v>
      </c>
      <c r="V435" s="738">
        <v>51</v>
      </c>
      <c r="W435" s="738">
        <v>55</v>
      </c>
      <c r="X435" s="738">
        <v>56</v>
      </c>
      <c r="Y435" s="738">
        <v>59</v>
      </c>
      <c r="Z435" s="738">
        <v>57</v>
      </c>
      <c r="AA435" s="738">
        <v>45</v>
      </c>
      <c r="AB435" s="738">
        <v>45</v>
      </c>
      <c r="AC435" s="738">
        <v>41</v>
      </c>
      <c r="AD435" s="738">
        <v>54</v>
      </c>
      <c r="AE435" s="738">
        <v>53</v>
      </c>
      <c r="AF435" s="738">
        <v>44</v>
      </c>
      <c r="AG435" s="738">
        <v>50</v>
      </c>
      <c r="AH435" s="738">
        <v>54</v>
      </c>
      <c r="AI435" s="738">
        <v>49</v>
      </c>
      <c r="AJ435" s="738">
        <v>54</v>
      </c>
      <c r="AK435" s="738">
        <v>71</v>
      </c>
      <c r="AL435" s="738">
        <v>73</v>
      </c>
      <c r="AM435" s="738">
        <v>76</v>
      </c>
      <c r="AN435" s="738">
        <v>78</v>
      </c>
      <c r="AO435" s="738">
        <v>90</v>
      </c>
      <c r="AP435" s="738">
        <v>82</v>
      </c>
      <c r="AQ435" s="738">
        <v>91</v>
      </c>
      <c r="AR435" s="738">
        <v>90</v>
      </c>
      <c r="AS435" s="738">
        <v>1524</v>
      </c>
    </row>
    <row r="436" spans="2:45" outlineLevel="1">
      <c r="B436" s="942" t="s">
        <v>554</v>
      </c>
      <c r="R436" s="738">
        <v>2</v>
      </c>
      <c r="S436" s="738">
        <v>22</v>
      </c>
      <c r="T436" s="738">
        <v>27</v>
      </c>
      <c r="U436" s="738">
        <v>37</v>
      </c>
      <c r="V436" s="738">
        <v>52</v>
      </c>
      <c r="W436" s="738">
        <v>55</v>
      </c>
      <c r="X436" s="738">
        <v>56</v>
      </c>
      <c r="Y436" s="738">
        <v>52</v>
      </c>
      <c r="Z436" s="738">
        <v>48</v>
      </c>
      <c r="AA436" s="738">
        <v>55</v>
      </c>
      <c r="AB436" s="738">
        <v>57</v>
      </c>
      <c r="AC436" s="738">
        <v>56</v>
      </c>
      <c r="AD436" s="738">
        <v>62</v>
      </c>
      <c r="AE436" s="738">
        <v>57</v>
      </c>
      <c r="AF436" s="738">
        <v>1</v>
      </c>
      <c r="AS436" s="738">
        <v>639</v>
      </c>
    </row>
    <row r="437" spans="2:45" outlineLevel="1">
      <c r="B437" s="942" t="s">
        <v>555</v>
      </c>
      <c r="R437" s="738">
        <v>1</v>
      </c>
      <c r="S437" s="738">
        <v>10</v>
      </c>
      <c r="T437" s="738">
        <v>18</v>
      </c>
      <c r="U437" s="738">
        <v>29</v>
      </c>
      <c r="V437" s="738">
        <v>36</v>
      </c>
      <c r="W437" s="738">
        <v>36</v>
      </c>
      <c r="X437" s="738">
        <v>33</v>
      </c>
      <c r="Y437" s="738">
        <v>38</v>
      </c>
      <c r="Z437" s="738">
        <v>47</v>
      </c>
      <c r="AA437" s="738">
        <v>53</v>
      </c>
      <c r="AB437" s="738">
        <v>55</v>
      </c>
      <c r="AC437" s="738">
        <v>60</v>
      </c>
      <c r="AD437" s="738">
        <v>56</v>
      </c>
      <c r="AE437" s="738">
        <v>61</v>
      </c>
      <c r="AF437" s="738">
        <v>63</v>
      </c>
      <c r="AG437" s="738">
        <v>54</v>
      </c>
      <c r="AH437" s="738">
        <v>57</v>
      </c>
      <c r="AI437" s="738">
        <v>54</v>
      </c>
      <c r="AJ437" s="738">
        <v>50</v>
      </c>
      <c r="AK437" s="738">
        <v>52</v>
      </c>
      <c r="AL437" s="738">
        <v>53</v>
      </c>
      <c r="AM437" s="738">
        <v>53</v>
      </c>
      <c r="AN437" s="738">
        <v>55</v>
      </c>
      <c r="AO437" s="738">
        <v>59</v>
      </c>
      <c r="AP437" s="738">
        <v>70</v>
      </c>
      <c r="AQ437" s="738">
        <v>100</v>
      </c>
      <c r="AR437" s="738">
        <v>113</v>
      </c>
      <c r="AS437" s="738">
        <v>1366</v>
      </c>
    </row>
    <row r="438" spans="2:45" outlineLevel="1">
      <c r="B438" s="942" t="s">
        <v>566</v>
      </c>
      <c r="R438" s="738">
        <v>10</v>
      </c>
      <c r="S438" s="738">
        <v>21</v>
      </c>
      <c r="T438" s="738">
        <v>43</v>
      </c>
      <c r="U438" s="738">
        <v>48</v>
      </c>
      <c r="V438" s="738">
        <v>53</v>
      </c>
      <c r="W438" s="738">
        <v>66</v>
      </c>
      <c r="X438" s="738">
        <v>76</v>
      </c>
      <c r="Y438" s="738">
        <v>80</v>
      </c>
      <c r="Z438" s="738">
        <v>96</v>
      </c>
      <c r="AA438" s="738">
        <v>99</v>
      </c>
      <c r="AB438" s="738">
        <v>87</v>
      </c>
      <c r="AC438" s="738">
        <v>93</v>
      </c>
      <c r="AD438" s="738">
        <v>100</v>
      </c>
      <c r="AE438" s="738">
        <v>106</v>
      </c>
      <c r="AF438" s="738">
        <v>98</v>
      </c>
      <c r="AG438" s="738">
        <v>88</v>
      </c>
      <c r="AH438" s="738">
        <v>86</v>
      </c>
      <c r="AI438" s="738">
        <v>81</v>
      </c>
      <c r="AJ438" s="738">
        <v>82</v>
      </c>
      <c r="AK438" s="738">
        <v>90</v>
      </c>
      <c r="AL438" s="738">
        <v>96</v>
      </c>
      <c r="AM438" s="738">
        <v>97</v>
      </c>
      <c r="AN438" s="738">
        <v>89</v>
      </c>
      <c r="AO438" s="738">
        <v>110</v>
      </c>
      <c r="AP438" s="738">
        <v>102</v>
      </c>
      <c r="AQ438" s="738">
        <v>106</v>
      </c>
      <c r="AS438" s="738">
        <v>2103</v>
      </c>
    </row>
    <row r="439" spans="2:45" outlineLevel="1">
      <c r="B439" s="942" t="s">
        <v>567</v>
      </c>
      <c r="R439" s="738">
        <v>2</v>
      </c>
      <c r="S439" s="738">
        <v>16</v>
      </c>
      <c r="T439" s="738">
        <v>26</v>
      </c>
      <c r="U439" s="738">
        <v>33</v>
      </c>
      <c r="V439" s="738">
        <v>34</v>
      </c>
      <c r="W439" s="738">
        <v>32</v>
      </c>
      <c r="X439" s="738">
        <v>33</v>
      </c>
      <c r="Y439" s="738">
        <v>39</v>
      </c>
      <c r="Z439" s="738">
        <v>45</v>
      </c>
      <c r="AA439" s="738">
        <v>86</v>
      </c>
      <c r="AB439" s="738">
        <v>89</v>
      </c>
      <c r="AC439" s="738">
        <v>128</v>
      </c>
      <c r="AD439" s="738">
        <v>136</v>
      </c>
      <c r="AE439" s="738">
        <v>131</v>
      </c>
      <c r="AF439" s="738">
        <v>113</v>
      </c>
      <c r="AG439" s="738">
        <v>97</v>
      </c>
      <c r="AH439" s="738">
        <v>112</v>
      </c>
      <c r="AI439" s="738">
        <v>123</v>
      </c>
      <c r="AJ439" s="738">
        <v>136</v>
      </c>
      <c r="AK439" s="738">
        <v>136</v>
      </c>
      <c r="AL439" s="738">
        <v>125</v>
      </c>
      <c r="AM439" s="738">
        <v>123</v>
      </c>
      <c r="AN439" s="738">
        <v>114</v>
      </c>
      <c r="AO439" s="738">
        <v>129</v>
      </c>
      <c r="AP439" s="738">
        <v>132</v>
      </c>
      <c r="AS439" s="738">
        <v>2170</v>
      </c>
    </row>
    <row r="440" spans="2:45" outlineLevel="1">
      <c r="B440" s="942" t="s">
        <v>606</v>
      </c>
      <c r="S440" s="738">
        <v>5</v>
      </c>
      <c r="T440" s="738">
        <v>18</v>
      </c>
      <c r="U440" s="738">
        <v>32</v>
      </c>
      <c r="V440" s="738">
        <v>57</v>
      </c>
      <c r="W440" s="738">
        <v>74</v>
      </c>
      <c r="X440" s="738">
        <v>80</v>
      </c>
      <c r="Y440" s="738">
        <v>95</v>
      </c>
      <c r="Z440" s="738">
        <v>97</v>
      </c>
      <c r="AA440" s="738">
        <v>104</v>
      </c>
      <c r="AB440" s="738">
        <v>104</v>
      </c>
      <c r="AC440" s="738">
        <v>96</v>
      </c>
      <c r="AD440" s="738">
        <v>100</v>
      </c>
      <c r="AE440" s="738">
        <v>105</v>
      </c>
      <c r="AF440" s="738">
        <v>98</v>
      </c>
      <c r="AG440" s="738">
        <v>91</v>
      </c>
      <c r="AH440" s="738">
        <v>89</v>
      </c>
      <c r="AI440" s="738">
        <v>90</v>
      </c>
      <c r="AJ440" s="738">
        <v>90</v>
      </c>
      <c r="AK440" s="738">
        <v>98</v>
      </c>
      <c r="AL440" s="738">
        <v>90</v>
      </c>
      <c r="AM440" s="738">
        <v>84</v>
      </c>
      <c r="AN440" s="738">
        <v>83</v>
      </c>
      <c r="AO440" s="738">
        <v>98</v>
      </c>
      <c r="AP440" s="738">
        <v>98</v>
      </c>
      <c r="AQ440" s="738">
        <v>96</v>
      </c>
      <c r="AR440" s="738">
        <v>101</v>
      </c>
      <c r="AS440" s="738">
        <v>2173</v>
      </c>
    </row>
    <row r="441" spans="2:45" outlineLevel="1">
      <c r="B441" s="942" t="s">
        <v>569</v>
      </c>
      <c r="AK441" s="738">
        <v>0</v>
      </c>
      <c r="AL441" s="738">
        <v>0</v>
      </c>
      <c r="AM441" s="738">
        <v>0</v>
      </c>
      <c r="AN441" s="738">
        <v>0</v>
      </c>
      <c r="AO441" s="738">
        <v>0</v>
      </c>
      <c r="AP441" s="738">
        <v>0</v>
      </c>
      <c r="AS441" s="738">
        <v>0</v>
      </c>
    </row>
    <row r="442" spans="2:45" outlineLevel="1">
      <c r="B442" s="942" t="s">
        <v>607</v>
      </c>
      <c r="T442" s="738">
        <v>15</v>
      </c>
      <c r="U442" s="738">
        <v>17</v>
      </c>
      <c r="V442" s="738">
        <v>23</v>
      </c>
      <c r="W442" s="738">
        <v>32</v>
      </c>
      <c r="X442" s="738">
        <v>36</v>
      </c>
      <c r="Y442" s="738">
        <v>46</v>
      </c>
      <c r="Z442" s="738">
        <v>61</v>
      </c>
      <c r="AA442" s="738">
        <v>62</v>
      </c>
      <c r="AB442" s="738">
        <v>59</v>
      </c>
      <c r="AC442" s="738">
        <v>64</v>
      </c>
      <c r="AD442" s="738">
        <v>61</v>
      </c>
      <c r="AE442" s="738">
        <v>53</v>
      </c>
      <c r="AF442" s="738">
        <v>49</v>
      </c>
      <c r="AG442" s="738">
        <v>40</v>
      </c>
      <c r="AH442" s="738">
        <v>49</v>
      </c>
      <c r="AI442" s="738">
        <v>50</v>
      </c>
      <c r="AJ442" s="738">
        <v>46</v>
      </c>
      <c r="AK442" s="738">
        <v>44</v>
      </c>
      <c r="AL442" s="738">
        <v>32</v>
      </c>
      <c r="AM442" s="738">
        <v>34</v>
      </c>
      <c r="AN442" s="738">
        <v>29</v>
      </c>
      <c r="AO442" s="738">
        <v>29</v>
      </c>
      <c r="AP442" s="738">
        <v>26</v>
      </c>
      <c r="AQ442" s="738">
        <v>27</v>
      </c>
      <c r="AS442" s="738">
        <v>984</v>
      </c>
    </row>
    <row r="443" spans="2:45" outlineLevel="1">
      <c r="B443" s="942" t="s">
        <v>695</v>
      </c>
      <c r="T443" s="738">
        <v>16</v>
      </c>
      <c r="U443" s="738">
        <v>23</v>
      </c>
      <c r="V443" s="738">
        <v>25</v>
      </c>
      <c r="W443" s="738">
        <v>33</v>
      </c>
      <c r="X443" s="738">
        <v>36</v>
      </c>
      <c r="Y443" s="738">
        <v>41</v>
      </c>
      <c r="Z443" s="738">
        <v>45</v>
      </c>
      <c r="AA443" s="738">
        <v>47</v>
      </c>
      <c r="AB443" s="738">
        <v>47</v>
      </c>
      <c r="AC443" s="738">
        <v>50</v>
      </c>
      <c r="AD443" s="738">
        <v>61</v>
      </c>
      <c r="AE443" s="738">
        <v>63</v>
      </c>
      <c r="AF443" s="738">
        <v>69</v>
      </c>
      <c r="AG443" s="738">
        <v>74</v>
      </c>
      <c r="AH443" s="738">
        <v>77</v>
      </c>
      <c r="AI443" s="738">
        <v>74</v>
      </c>
      <c r="AJ443" s="738">
        <v>68</v>
      </c>
      <c r="AK443" s="738">
        <v>66</v>
      </c>
      <c r="AL443" s="738">
        <v>66</v>
      </c>
      <c r="AM443" s="738">
        <v>70</v>
      </c>
      <c r="AN443" s="738">
        <v>65</v>
      </c>
      <c r="AO443" s="738">
        <v>66</v>
      </c>
      <c r="AP443" s="738">
        <v>60</v>
      </c>
      <c r="AQ443" s="738">
        <v>73</v>
      </c>
      <c r="AR443" s="738">
        <v>67</v>
      </c>
      <c r="AS443" s="738">
        <v>1382</v>
      </c>
    </row>
    <row r="444" spans="2:45" outlineLevel="1">
      <c r="B444" s="942" t="s">
        <v>701</v>
      </c>
      <c r="U444" s="738">
        <v>8</v>
      </c>
      <c r="V444" s="738">
        <v>18</v>
      </c>
      <c r="W444" s="738">
        <v>34</v>
      </c>
      <c r="X444" s="738">
        <v>39</v>
      </c>
      <c r="Y444" s="738">
        <v>53</v>
      </c>
      <c r="Z444" s="738">
        <v>64</v>
      </c>
      <c r="AA444" s="738">
        <v>68</v>
      </c>
      <c r="AB444" s="738">
        <v>69</v>
      </c>
      <c r="AC444" s="738">
        <v>67</v>
      </c>
      <c r="AD444" s="738">
        <v>57</v>
      </c>
      <c r="AE444" s="738">
        <v>61</v>
      </c>
      <c r="AF444" s="738">
        <v>73</v>
      </c>
      <c r="AG444" s="738">
        <v>69</v>
      </c>
      <c r="AH444" s="738">
        <v>71</v>
      </c>
      <c r="AI444" s="738">
        <v>67</v>
      </c>
      <c r="AJ444" s="738">
        <v>72</v>
      </c>
      <c r="AK444" s="738">
        <v>59</v>
      </c>
      <c r="AL444" s="738">
        <v>46</v>
      </c>
      <c r="AM444" s="738">
        <v>46</v>
      </c>
      <c r="AN444" s="738">
        <v>47</v>
      </c>
      <c r="AO444" s="738">
        <v>46</v>
      </c>
      <c r="AP444" s="738">
        <v>50</v>
      </c>
      <c r="AQ444" s="738">
        <v>58</v>
      </c>
      <c r="AR444" s="738">
        <v>67</v>
      </c>
      <c r="AS444" s="738">
        <v>1309</v>
      </c>
    </row>
    <row r="445" spans="2:45" outlineLevel="1">
      <c r="B445" s="942" t="s">
        <v>704</v>
      </c>
      <c r="U445" s="738">
        <v>5</v>
      </c>
      <c r="V445" s="738">
        <v>16</v>
      </c>
      <c r="W445" s="738">
        <v>24</v>
      </c>
      <c r="X445" s="738">
        <v>31</v>
      </c>
      <c r="Y445" s="738">
        <v>40</v>
      </c>
      <c r="Z445" s="738">
        <v>49</v>
      </c>
      <c r="AA445" s="738">
        <v>48</v>
      </c>
      <c r="AB445" s="738">
        <v>49</v>
      </c>
      <c r="AC445" s="738">
        <v>50</v>
      </c>
      <c r="AD445" s="738">
        <v>52</v>
      </c>
      <c r="AE445" s="738">
        <v>51</v>
      </c>
      <c r="AF445" s="738">
        <v>47</v>
      </c>
      <c r="AG445" s="738">
        <v>47</v>
      </c>
      <c r="AH445" s="738">
        <v>53</v>
      </c>
      <c r="AI445" s="738">
        <v>65</v>
      </c>
      <c r="AJ445" s="738">
        <v>87</v>
      </c>
      <c r="AK445" s="738">
        <v>109</v>
      </c>
      <c r="AL445" s="738">
        <v>108</v>
      </c>
      <c r="AM445" s="738">
        <v>95</v>
      </c>
      <c r="AN445" s="738">
        <v>94</v>
      </c>
      <c r="AO445" s="738">
        <v>114</v>
      </c>
      <c r="AP445" s="738">
        <v>137</v>
      </c>
      <c r="AQ445" s="738">
        <v>165</v>
      </c>
      <c r="AR445" s="738">
        <v>177</v>
      </c>
      <c r="AS445" s="738">
        <v>1713</v>
      </c>
    </row>
    <row r="446" spans="2:45" outlineLevel="1">
      <c r="B446" s="942" t="s">
        <v>805</v>
      </c>
      <c r="X446" s="738">
        <v>3</v>
      </c>
      <c r="Y446" s="738">
        <v>11</v>
      </c>
      <c r="Z446" s="738">
        <v>28</v>
      </c>
      <c r="AA446" s="738">
        <v>37</v>
      </c>
      <c r="AB446" s="738">
        <v>40</v>
      </c>
      <c r="AC446" s="738">
        <v>62</v>
      </c>
      <c r="AD446" s="738">
        <v>90</v>
      </c>
      <c r="AE446" s="738">
        <v>91</v>
      </c>
      <c r="AF446" s="738">
        <v>94</v>
      </c>
      <c r="AG446" s="738">
        <v>92</v>
      </c>
      <c r="AH446" s="738">
        <v>95</v>
      </c>
      <c r="AI446" s="738">
        <v>97</v>
      </c>
      <c r="AJ446" s="738">
        <v>100</v>
      </c>
      <c r="AK446" s="738">
        <v>98</v>
      </c>
      <c r="AL446" s="738">
        <v>106</v>
      </c>
      <c r="AM446" s="738">
        <v>111</v>
      </c>
      <c r="AN446" s="738">
        <v>115</v>
      </c>
      <c r="AO446" s="738">
        <v>123</v>
      </c>
      <c r="AP446" s="738">
        <v>112</v>
      </c>
      <c r="AQ446" s="738">
        <v>130</v>
      </c>
      <c r="AR446" s="738">
        <v>119</v>
      </c>
      <c r="AS446" s="738">
        <v>1754</v>
      </c>
    </row>
    <row r="447" spans="2:45" outlineLevel="1">
      <c r="B447" s="942" t="s">
        <v>807</v>
      </c>
      <c r="X447" s="738">
        <v>15</v>
      </c>
      <c r="Y447" s="738">
        <v>23</v>
      </c>
      <c r="Z447" s="738">
        <v>35</v>
      </c>
      <c r="AA447" s="738">
        <v>39</v>
      </c>
      <c r="AB447" s="738">
        <v>41</v>
      </c>
      <c r="AC447" s="738">
        <v>39</v>
      </c>
      <c r="AD447" s="738">
        <v>42</v>
      </c>
      <c r="AE447" s="738">
        <v>40</v>
      </c>
      <c r="AF447" s="738">
        <v>61</v>
      </c>
      <c r="AG447" s="738">
        <v>51</v>
      </c>
      <c r="AH447" s="738">
        <v>52</v>
      </c>
      <c r="AI447" s="738">
        <v>51</v>
      </c>
      <c r="AJ447" s="738">
        <v>52</v>
      </c>
      <c r="AK447" s="738">
        <v>49</v>
      </c>
      <c r="AL447" s="738">
        <v>57</v>
      </c>
      <c r="AM447" s="738">
        <v>58</v>
      </c>
      <c r="AN447" s="738">
        <v>55</v>
      </c>
      <c r="AO447" s="738">
        <v>55</v>
      </c>
      <c r="AP447" s="738">
        <v>52</v>
      </c>
      <c r="AQ447" s="738">
        <v>44</v>
      </c>
      <c r="AS447" s="738">
        <v>911</v>
      </c>
    </row>
    <row r="448" spans="2:45" outlineLevel="1">
      <c r="B448" s="942" t="s">
        <v>802</v>
      </c>
      <c r="Y448" s="738">
        <v>5</v>
      </c>
      <c r="Z448" s="738">
        <v>31</v>
      </c>
      <c r="AA448" s="738">
        <v>56</v>
      </c>
      <c r="AB448" s="738">
        <v>27</v>
      </c>
      <c r="AC448" s="738">
        <v>30</v>
      </c>
      <c r="AD448" s="738">
        <v>27</v>
      </c>
      <c r="AE448" s="738">
        <v>21</v>
      </c>
      <c r="AF448" s="738">
        <v>32</v>
      </c>
      <c r="AG448" s="738">
        <v>30</v>
      </c>
      <c r="AH448" s="738">
        <v>39</v>
      </c>
      <c r="AI448" s="738">
        <v>45</v>
      </c>
      <c r="AJ448" s="738">
        <v>42</v>
      </c>
      <c r="AK448" s="738">
        <v>52</v>
      </c>
      <c r="AL448" s="738">
        <v>54</v>
      </c>
      <c r="AM448" s="738">
        <v>54</v>
      </c>
      <c r="AN448" s="738">
        <v>54</v>
      </c>
      <c r="AO448" s="738">
        <v>55</v>
      </c>
      <c r="AP448" s="738">
        <v>75</v>
      </c>
      <c r="AQ448" s="738">
        <v>77</v>
      </c>
      <c r="AR448" s="738">
        <v>79</v>
      </c>
      <c r="AS448" s="738">
        <v>885</v>
      </c>
    </row>
    <row r="449" spans="2:45" outlineLevel="1">
      <c r="B449" s="942" t="s">
        <v>850</v>
      </c>
      <c r="Y449" s="738">
        <v>6</v>
      </c>
      <c r="Z449" s="738">
        <v>23</v>
      </c>
      <c r="AA449" s="738">
        <v>49</v>
      </c>
      <c r="AB449" s="738">
        <v>49</v>
      </c>
      <c r="AC449" s="738">
        <v>71</v>
      </c>
      <c r="AD449" s="738">
        <v>88</v>
      </c>
      <c r="AE449" s="738">
        <v>80</v>
      </c>
      <c r="AF449" s="738">
        <v>83</v>
      </c>
      <c r="AG449" s="738">
        <v>88</v>
      </c>
      <c r="AH449" s="738">
        <v>99</v>
      </c>
      <c r="AI449" s="738">
        <v>99</v>
      </c>
      <c r="AJ449" s="738">
        <v>96</v>
      </c>
      <c r="AK449" s="738">
        <v>93</v>
      </c>
      <c r="AL449" s="738">
        <v>86</v>
      </c>
      <c r="AM449" s="738">
        <v>88</v>
      </c>
      <c r="AN449" s="738">
        <v>80</v>
      </c>
      <c r="AO449" s="738">
        <v>96</v>
      </c>
      <c r="AP449" s="738">
        <v>94</v>
      </c>
      <c r="AQ449" s="738">
        <v>98</v>
      </c>
      <c r="AR449" s="738">
        <v>89</v>
      </c>
      <c r="AS449" s="738">
        <v>1555</v>
      </c>
    </row>
    <row r="450" spans="2:45" outlineLevel="1">
      <c r="B450" s="942" t="s">
        <v>912</v>
      </c>
      <c r="X450" s="738">
        <v>5</v>
      </c>
      <c r="Y450" s="738">
        <v>10</v>
      </c>
      <c r="Z450" s="738">
        <v>25</v>
      </c>
      <c r="AA450" s="738">
        <v>29</v>
      </c>
      <c r="AB450" s="738">
        <v>31</v>
      </c>
      <c r="AC450" s="738">
        <v>46</v>
      </c>
      <c r="AD450" s="738">
        <v>56</v>
      </c>
      <c r="AE450" s="738">
        <v>63</v>
      </c>
      <c r="AF450" s="738">
        <v>67</v>
      </c>
      <c r="AG450" s="738">
        <v>66</v>
      </c>
      <c r="AH450" s="738">
        <v>69</v>
      </c>
      <c r="AI450" s="738">
        <v>68</v>
      </c>
      <c r="AJ450" s="738">
        <v>74</v>
      </c>
      <c r="AK450" s="738">
        <v>85</v>
      </c>
      <c r="AL450" s="738">
        <v>92</v>
      </c>
      <c r="AM450" s="738">
        <v>90</v>
      </c>
      <c r="AN450" s="738">
        <v>89</v>
      </c>
      <c r="AO450" s="738">
        <v>102</v>
      </c>
      <c r="AP450" s="738">
        <v>110</v>
      </c>
      <c r="AQ450" s="738">
        <v>111</v>
      </c>
      <c r="AR450" s="738">
        <v>113</v>
      </c>
      <c r="AS450" s="738">
        <v>1401</v>
      </c>
    </row>
    <row r="451" spans="2:45" outlineLevel="1">
      <c r="B451" s="942" t="s">
        <v>1060</v>
      </c>
      <c r="AA451" s="738">
        <v>13</v>
      </c>
      <c r="AB451" s="738">
        <v>22</v>
      </c>
      <c r="AC451" s="738">
        <v>33</v>
      </c>
      <c r="AD451" s="738">
        <v>58</v>
      </c>
      <c r="AE451" s="738">
        <v>50</v>
      </c>
      <c r="AF451" s="738">
        <v>36</v>
      </c>
      <c r="AG451" s="738">
        <v>43</v>
      </c>
      <c r="AH451" s="738">
        <v>62</v>
      </c>
      <c r="AI451" s="738">
        <v>66</v>
      </c>
      <c r="AJ451" s="738">
        <v>67</v>
      </c>
      <c r="AK451" s="738">
        <v>66</v>
      </c>
      <c r="AL451" s="738">
        <v>67</v>
      </c>
      <c r="AM451" s="738">
        <v>55</v>
      </c>
      <c r="AN451" s="738">
        <v>53</v>
      </c>
      <c r="AO451" s="738">
        <v>58</v>
      </c>
      <c r="AP451" s="738">
        <v>64</v>
      </c>
      <c r="AS451" s="738">
        <v>813</v>
      </c>
    </row>
    <row r="452" spans="2:45" outlineLevel="1">
      <c r="B452" s="942" t="s">
        <v>1061</v>
      </c>
      <c r="AA452" s="738">
        <v>11</v>
      </c>
      <c r="AB452" s="738">
        <v>20</v>
      </c>
      <c r="AC452" s="738">
        <v>35</v>
      </c>
      <c r="AD452" s="738">
        <v>51</v>
      </c>
      <c r="AE452" s="738">
        <v>51</v>
      </c>
      <c r="AF452" s="738">
        <v>77</v>
      </c>
      <c r="AG452" s="738">
        <v>89</v>
      </c>
      <c r="AH452" s="738">
        <v>104</v>
      </c>
      <c r="AI452" s="738">
        <v>89</v>
      </c>
      <c r="AJ452" s="738">
        <v>91</v>
      </c>
      <c r="AK452" s="738">
        <v>101</v>
      </c>
      <c r="AL452" s="738">
        <v>124</v>
      </c>
      <c r="AM452" s="738">
        <v>130</v>
      </c>
      <c r="AN452" s="738">
        <v>137</v>
      </c>
      <c r="AO452" s="738">
        <v>133</v>
      </c>
      <c r="AP452" s="738">
        <v>144</v>
      </c>
      <c r="AQ452" s="738">
        <v>132</v>
      </c>
      <c r="AR452" s="738">
        <v>146</v>
      </c>
      <c r="AS452" s="738">
        <v>1665</v>
      </c>
    </row>
    <row r="453" spans="2:45" outlineLevel="1">
      <c r="B453" s="942" t="s">
        <v>1180</v>
      </c>
      <c r="AB453" s="738">
        <v>40</v>
      </c>
      <c r="AC453" s="738">
        <v>49</v>
      </c>
      <c r="AD453" s="738">
        <v>61</v>
      </c>
      <c r="AE453" s="738">
        <v>54</v>
      </c>
      <c r="AF453" s="738">
        <v>57</v>
      </c>
      <c r="AG453" s="738">
        <v>61</v>
      </c>
      <c r="AH453" s="738">
        <v>62</v>
      </c>
      <c r="AI453" s="738">
        <v>64</v>
      </c>
      <c r="AJ453" s="738">
        <v>69</v>
      </c>
      <c r="AK453" s="738">
        <v>78</v>
      </c>
      <c r="AL453" s="738">
        <v>75</v>
      </c>
      <c r="AM453" s="738">
        <v>80</v>
      </c>
      <c r="AN453" s="738">
        <v>83</v>
      </c>
      <c r="AO453" s="738">
        <v>88</v>
      </c>
      <c r="AP453" s="738">
        <v>90</v>
      </c>
      <c r="AQ453" s="738">
        <v>90</v>
      </c>
      <c r="AR453" s="738">
        <v>74</v>
      </c>
      <c r="AS453" s="738">
        <v>1175</v>
      </c>
    </row>
    <row r="454" spans="2:45" outlineLevel="1">
      <c r="B454" s="942" t="s">
        <v>1059</v>
      </c>
      <c r="AC454" s="738">
        <v>7</v>
      </c>
      <c r="AD454" s="738">
        <v>10</v>
      </c>
      <c r="AE454" s="738">
        <v>12</v>
      </c>
      <c r="AF454" s="738">
        <v>24</v>
      </c>
      <c r="AG454" s="738">
        <v>24</v>
      </c>
      <c r="AH454" s="738">
        <v>29</v>
      </c>
      <c r="AI454" s="738">
        <v>32</v>
      </c>
      <c r="AJ454" s="738">
        <v>31</v>
      </c>
      <c r="AK454" s="738">
        <v>60</v>
      </c>
      <c r="AL454" s="738">
        <v>53</v>
      </c>
      <c r="AM454" s="738">
        <v>55</v>
      </c>
      <c r="AN454" s="738">
        <v>55</v>
      </c>
      <c r="AO454" s="738">
        <v>60</v>
      </c>
      <c r="AP454" s="738">
        <v>60</v>
      </c>
      <c r="AQ454" s="738">
        <v>56</v>
      </c>
      <c r="AR454" s="738">
        <v>59</v>
      </c>
      <c r="AS454" s="738">
        <v>627</v>
      </c>
    </row>
    <row r="455" spans="2:45" outlineLevel="1">
      <c r="B455" s="942" t="s">
        <v>1181</v>
      </c>
      <c r="AB455" s="738">
        <v>46</v>
      </c>
      <c r="AC455" s="738">
        <v>56</v>
      </c>
      <c r="AD455" s="738">
        <v>85</v>
      </c>
      <c r="AE455" s="738">
        <v>94</v>
      </c>
      <c r="AF455" s="738">
        <v>96</v>
      </c>
      <c r="AG455" s="738">
        <v>95</v>
      </c>
      <c r="AH455" s="738">
        <v>104</v>
      </c>
      <c r="AI455" s="738">
        <v>110</v>
      </c>
      <c r="AJ455" s="738">
        <v>102</v>
      </c>
      <c r="AK455" s="738">
        <v>115</v>
      </c>
      <c r="AL455" s="738">
        <v>115</v>
      </c>
      <c r="AM455" s="738">
        <v>119</v>
      </c>
      <c r="AN455" s="738">
        <v>131</v>
      </c>
      <c r="AO455" s="738">
        <v>153</v>
      </c>
      <c r="AP455" s="738">
        <v>166</v>
      </c>
      <c r="AQ455" s="738">
        <v>182</v>
      </c>
      <c r="AR455" s="738">
        <v>196</v>
      </c>
      <c r="AS455" s="738">
        <v>1965</v>
      </c>
    </row>
    <row r="456" spans="2:45" outlineLevel="1">
      <c r="B456" s="942" t="s">
        <v>1242</v>
      </c>
      <c r="AB456" s="738">
        <v>14</v>
      </c>
      <c r="AC456" s="738">
        <v>29</v>
      </c>
      <c r="AD456" s="738">
        <v>39</v>
      </c>
      <c r="AE456" s="738">
        <v>52</v>
      </c>
      <c r="AF456" s="738">
        <v>44</v>
      </c>
      <c r="AG456" s="738">
        <v>56</v>
      </c>
      <c r="AH456" s="738">
        <v>76</v>
      </c>
      <c r="AI456" s="738">
        <v>76</v>
      </c>
      <c r="AJ456" s="738">
        <v>83</v>
      </c>
      <c r="AK456" s="738">
        <v>104</v>
      </c>
      <c r="AL456" s="738">
        <v>100</v>
      </c>
      <c r="AM456" s="738">
        <v>101</v>
      </c>
      <c r="AN456" s="738">
        <v>104</v>
      </c>
      <c r="AO456" s="738">
        <v>109</v>
      </c>
      <c r="AP456" s="738">
        <v>100</v>
      </c>
      <c r="AQ456" s="738">
        <v>104</v>
      </c>
      <c r="AR456" s="738">
        <v>126</v>
      </c>
      <c r="AS456" s="738">
        <v>1317</v>
      </c>
    </row>
    <row r="457" spans="2:45" outlineLevel="1">
      <c r="B457" s="942" t="s">
        <v>1314</v>
      </c>
      <c r="AD457" s="738">
        <v>54</v>
      </c>
      <c r="AE457" s="738">
        <v>63</v>
      </c>
      <c r="AF457" s="738">
        <v>86</v>
      </c>
      <c r="AG457" s="738">
        <v>86</v>
      </c>
      <c r="AH457" s="738">
        <v>92</v>
      </c>
      <c r="AI457" s="738">
        <v>92</v>
      </c>
      <c r="AJ457" s="738">
        <v>91</v>
      </c>
      <c r="AK457" s="738">
        <v>98</v>
      </c>
      <c r="AL457" s="738">
        <v>107</v>
      </c>
      <c r="AM457" s="738">
        <v>109</v>
      </c>
      <c r="AN457" s="738">
        <v>115</v>
      </c>
      <c r="AO457" s="738">
        <v>112</v>
      </c>
      <c r="AP457" s="738">
        <v>107</v>
      </c>
      <c r="AQ457" s="738">
        <v>117</v>
      </c>
      <c r="AR457" s="738">
        <v>150</v>
      </c>
      <c r="AS457" s="738">
        <v>1479</v>
      </c>
    </row>
    <row r="458" spans="2:45" outlineLevel="1">
      <c r="B458" s="942" t="s">
        <v>1460</v>
      </c>
      <c r="AF458" s="738">
        <v>7</v>
      </c>
      <c r="AG458" s="738">
        <v>17</v>
      </c>
      <c r="AH458" s="738">
        <v>27</v>
      </c>
      <c r="AI458" s="738">
        <v>33</v>
      </c>
      <c r="AJ458" s="738">
        <v>36</v>
      </c>
      <c r="AK458" s="738">
        <v>37</v>
      </c>
      <c r="AL458" s="738">
        <v>37</v>
      </c>
      <c r="AM458" s="738">
        <v>34</v>
      </c>
      <c r="AS458" s="738">
        <v>228</v>
      </c>
    </row>
    <row r="459" spans="2:45" outlineLevel="1">
      <c r="B459" s="942" t="s">
        <v>1564</v>
      </c>
      <c r="AF459" s="738">
        <v>6</v>
      </c>
      <c r="AG459" s="738">
        <v>15</v>
      </c>
      <c r="AH459" s="738">
        <v>16</v>
      </c>
      <c r="AI459" s="738">
        <v>16</v>
      </c>
      <c r="AJ459" s="738">
        <v>16</v>
      </c>
      <c r="AK459" s="738">
        <v>23</v>
      </c>
      <c r="AL459" s="738">
        <v>21</v>
      </c>
      <c r="AM459" s="738">
        <v>19</v>
      </c>
      <c r="AN459" s="738">
        <v>77</v>
      </c>
      <c r="AO459" s="738">
        <v>70</v>
      </c>
      <c r="AS459" s="738">
        <v>279</v>
      </c>
    </row>
    <row r="460" spans="2:45" outlineLevel="1">
      <c r="B460" s="942" t="s">
        <v>1465</v>
      </c>
      <c r="AF460" s="738">
        <v>16</v>
      </c>
      <c r="AG460" s="738">
        <v>32</v>
      </c>
      <c r="AH460" s="738">
        <v>53</v>
      </c>
      <c r="AI460" s="738">
        <v>77</v>
      </c>
      <c r="AJ460" s="738">
        <v>92</v>
      </c>
      <c r="AK460" s="738">
        <v>118</v>
      </c>
      <c r="AL460" s="738">
        <v>118</v>
      </c>
      <c r="AM460" s="738">
        <v>141</v>
      </c>
      <c r="AN460" s="738">
        <v>142</v>
      </c>
      <c r="AO460" s="738">
        <v>137</v>
      </c>
      <c r="AP460" s="738">
        <v>107</v>
      </c>
      <c r="AQ460" s="738">
        <v>122</v>
      </c>
      <c r="AR460" s="738">
        <v>161</v>
      </c>
      <c r="AS460" s="738">
        <v>1316</v>
      </c>
    </row>
    <row r="461" spans="2:45" outlineLevel="1">
      <c r="B461" s="942" t="s">
        <v>1458</v>
      </c>
      <c r="AD461" s="738">
        <v>6</v>
      </c>
      <c r="AE461" s="738">
        <v>11</v>
      </c>
      <c r="AF461" s="738">
        <v>21</v>
      </c>
      <c r="AG461" s="738">
        <v>26</v>
      </c>
      <c r="AH461" s="738">
        <v>28</v>
      </c>
      <c r="AI461" s="738">
        <v>24</v>
      </c>
      <c r="AJ461" s="738">
        <v>24</v>
      </c>
      <c r="AK461" s="738">
        <v>34</v>
      </c>
      <c r="AL461" s="738">
        <v>40</v>
      </c>
      <c r="AM461" s="738">
        <v>44</v>
      </c>
      <c r="AN461" s="738">
        <v>48</v>
      </c>
      <c r="AO461" s="738">
        <v>66</v>
      </c>
      <c r="AP461" s="738">
        <v>73</v>
      </c>
      <c r="AQ461" s="738">
        <v>77</v>
      </c>
      <c r="AR461" s="738">
        <v>73</v>
      </c>
      <c r="AS461" s="738">
        <v>595</v>
      </c>
    </row>
    <row r="462" spans="2:45" outlineLevel="1">
      <c r="B462" s="942" t="s">
        <v>1660</v>
      </c>
      <c r="T462" s="738">
        <v>5</v>
      </c>
      <c r="U462" s="738">
        <v>9</v>
      </c>
      <c r="V462" s="738">
        <v>28</v>
      </c>
      <c r="W462" s="738">
        <v>44</v>
      </c>
      <c r="X462" s="738">
        <v>64</v>
      </c>
      <c r="Y462" s="738">
        <v>75</v>
      </c>
      <c r="Z462" s="738">
        <v>98</v>
      </c>
      <c r="AA462" s="738">
        <v>116</v>
      </c>
      <c r="AB462" s="738">
        <v>124</v>
      </c>
      <c r="AC462" s="738">
        <v>123</v>
      </c>
      <c r="AD462" s="738">
        <v>152</v>
      </c>
      <c r="AE462" s="738">
        <v>157</v>
      </c>
      <c r="AF462" s="738">
        <v>140</v>
      </c>
      <c r="AG462" s="738">
        <v>191</v>
      </c>
      <c r="AH462" s="738">
        <v>196</v>
      </c>
      <c r="AI462" s="738">
        <v>175</v>
      </c>
      <c r="AJ462" s="738">
        <v>172</v>
      </c>
      <c r="AK462" s="738">
        <v>172</v>
      </c>
      <c r="AL462" s="738">
        <v>163</v>
      </c>
      <c r="AM462" s="738">
        <v>156</v>
      </c>
      <c r="AN462" s="738">
        <v>159</v>
      </c>
      <c r="AO462" s="738">
        <v>175</v>
      </c>
      <c r="AP462" s="738">
        <v>168</v>
      </c>
      <c r="AQ462" s="738">
        <v>157</v>
      </c>
      <c r="AR462" s="738">
        <v>130</v>
      </c>
      <c r="AS462" s="738">
        <v>3149</v>
      </c>
    </row>
    <row r="463" spans="2:45" outlineLevel="1">
      <c r="B463" s="942" t="s">
        <v>1662</v>
      </c>
      <c r="U463" s="738">
        <v>6</v>
      </c>
      <c r="V463" s="738">
        <v>11</v>
      </c>
      <c r="W463" s="738">
        <v>12</v>
      </c>
      <c r="X463" s="738">
        <v>12</v>
      </c>
      <c r="Y463" s="738">
        <v>20</v>
      </c>
      <c r="Z463" s="738">
        <v>26</v>
      </c>
      <c r="AA463" s="738">
        <v>28</v>
      </c>
      <c r="AB463" s="738">
        <v>29</v>
      </c>
      <c r="AC463" s="738">
        <v>30</v>
      </c>
      <c r="AD463" s="738">
        <v>36</v>
      </c>
      <c r="AE463" s="738">
        <v>38</v>
      </c>
      <c r="AF463" s="738">
        <v>36</v>
      </c>
      <c r="AG463" s="738">
        <v>44</v>
      </c>
      <c r="AH463" s="738">
        <v>49</v>
      </c>
      <c r="AI463" s="738">
        <v>47</v>
      </c>
      <c r="AJ463" s="738">
        <v>48</v>
      </c>
      <c r="AK463" s="738">
        <v>45</v>
      </c>
      <c r="AL463" s="738">
        <v>44</v>
      </c>
      <c r="AM463" s="738">
        <v>44</v>
      </c>
      <c r="AN463" s="738">
        <v>44</v>
      </c>
      <c r="AO463" s="738">
        <v>42</v>
      </c>
      <c r="AP463" s="738">
        <v>122</v>
      </c>
      <c r="AQ463" s="738">
        <v>124</v>
      </c>
      <c r="AS463" s="738">
        <v>937</v>
      </c>
    </row>
    <row r="464" spans="2:45" outlineLevel="1">
      <c r="B464" s="942" t="s">
        <v>1665</v>
      </c>
      <c r="AD464" s="738">
        <v>9</v>
      </c>
      <c r="AE464" s="738">
        <v>28</v>
      </c>
      <c r="AF464" s="738">
        <v>34</v>
      </c>
      <c r="AG464" s="738">
        <v>40</v>
      </c>
      <c r="AH464" s="738">
        <v>45</v>
      </c>
      <c r="AI464" s="738">
        <v>39</v>
      </c>
      <c r="AJ464" s="738">
        <v>51</v>
      </c>
      <c r="AK464" s="738">
        <v>57</v>
      </c>
      <c r="AL464" s="738">
        <v>55</v>
      </c>
      <c r="AM464" s="738">
        <v>55</v>
      </c>
      <c r="AN464" s="738">
        <v>87</v>
      </c>
      <c r="AO464" s="738">
        <v>68</v>
      </c>
      <c r="AP464" s="738">
        <v>71</v>
      </c>
      <c r="AQ464" s="738">
        <v>71</v>
      </c>
      <c r="AS464" s="738">
        <v>710</v>
      </c>
    </row>
    <row r="465" spans="2:45" outlineLevel="1">
      <c r="B465" s="942" t="s">
        <v>1668</v>
      </c>
      <c r="AA465" s="738">
        <v>91</v>
      </c>
      <c r="AB465" s="738">
        <v>121</v>
      </c>
      <c r="AC465" s="738">
        <v>135</v>
      </c>
      <c r="AD465" s="738">
        <v>137</v>
      </c>
      <c r="AE465" s="738">
        <v>128</v>
      </c>
      <c r="AF465" s="738">
        <v>108</v>
      </c>
      <c r="AG465" s="738">
        <v>135</v>
      </c>
      <c r="AH465" s="738">
        <v>140</v>
      </c>
      <c r="AI465" s="738">
        <v>159</v>
      </c>
      <c r="AJ465" s="738">
        <v>160</v>
      </c>
      <c r="AK465" s="738">
        <v>154</v>
      </c>
      <c r="AL465" s="738">
        <v>143</v>
      </c>
      <c r="AM465" s="738">
        <v>128</v>
      </c>
      <c r="AN465" s="738">
        <v>123</v>
      </c>
      <c r="AO465" s="738">
        <v>121</v>
      </c>
      <c r="AP465" s="738">
        <v>112</v>
      </c>
      <c r="AQ465" s="738">
        <v>111</v>
      </c>
      <c r="AR465" s="738">
        <v>161</v>
      </c>
      <c r="AS465" s="738">
        <v>2367</v>
      </c>
    </row>
    <row r="466" spans="2:45" outlineLevel="1">
      <c r="B466" s="942" t="s">
        <v>926</v>
      </c>
      <c r="AE466" s="738">
        <v>33</v>
      </c>
      <c r="AF466" s="738">
        <v>44</v>
      </c>
      <c r="AG466" s="738">
        <v>55</v>
      </c>
      <c r="AH466" s="738">
        <v>72</v>
      </c>
      <c r="AI466" s="738">
        <v>86</v>
      </c>
      <c r="AJ466" s="738">
        <v>92</v>
      </c>
      <c r="AK466" s="738">
        <v>119</v>
      </c>
      <c r="AL466" s="738">
        <v>131</v>
      </c>
      <c r="AM466" s="738">
        <v>137</v>
      </c>
      <c r="AN466" s="738">
        <v>148</v>
      </c>
      <c r="AO466" s="738">
        <v>173</v>
      </c>
      <c r="AP466" s="738">
        <v>201</v>
      </c>
      <c r="AQ466" s="738">
        <v>209</v>
      </c>
      <c r="AR466" s="738">
        <v>218</v>
      </c>
      <c r="AS466" s="738">
        <v>1718</v>
      </c>
    </row>
    <row r="467" spans="2:45" outlineLevel="1">
      <c r="B467" s="942" t="s">
        <v>1463</v>
      </c>
      <c r="AE467" s="738">
        <v>56</v>
      </c>
      <c r="AF467" s="738">
        <v>63</v>
      </c>
      <c r="AG467" s="738">
        <v>79</v>
      </c>
      <c r="AH467" s="738">
        <v>107</v>
      </c>
      <c r="AI467" s="738">
        <v>139</v>
      </c>
      <c r="AJ467" s="738">
        <v>197</v>
      </c>
      <c r="AK467" s="738">
        <v>221</v>
      </c>
      <c r="AL467" s="738">
        <v>231</v>
      </c>
      <c r="AM467" s="738">
        <v>221</v>
      </c>
      <c r="AN467" s="738">
        <v>208</v>
      </c>
      <c r="AO467" s="738">
        <v>205</v>
      </c>
      <c r="AP467" s="738">
        <v>251</v>
      </c>
      <c r="AQ467" s="738">
        <v>271</v>
      </c>
      <c r="AR467" s="738">
        <v>332</v>
      </c>
      <c r="AS467" s="738">
        <v>2581</v>
      </c>
    </row>
    <row r="468" spans="2:45" outlineLevel="1">
      <c r="B468" s="942" t="s">
        <v>1467</v>
      </c>
      <c r="AE468" s="738">
        <v>1</v>
      </c>
      <c r="AF468" s="738">
        <v>29</v>
      </c>
      <c r="AG468" s="738">
        <v>41</v>
      </c>
      <c r="AH468" s="738">
        <v>48</v>
      </c>
      <c r="AI468" s="738">
        <v>59</v>
      </c>
      <c r="AJ468" s="738">
        <v>70</v>
      </c>
      <c r="AK468" s="738">
        <v>75</v>
      </c>
      <c r="AL468" s="738">
        <v>102</v>
      </c>
      <c r="AM468" s="738">
        <v>104</v>
      </c>
      <c r="AN468" s="738">
        <v>88</v>
      </c>
      <c r="AO468" s="738">
        <v>86</v>
      </c>
      <c r="AP468" s="738">
        <v>82</v>
      </c>
      <c r="AQ468" s="738">
        <v>98</v>
      </c>
      <c r="AR468" s="738">
        <v>140</v>
      </c>
      <c r="AS468" s="738">
        <v>1023</v>
      </c>
    </row>
    <row r="469" spans="2:45" outlineLevel="1">
      <c r="B469" s="942" t="s">
        <v>1664</v>
      </c>
      <c r="O469" s="738">
        <v>3</v>
      </c>
      <c r="P469" s="738">
        <v>3</v>
      </c>
      <c r="Q469" s="738">
        <v>6</v>
      </c>
      <c r="R469" s="738">
        <v>16</v>
      </c>
      <c r="S469" s="738">
        <v>21</v>
      </c>
      <c r="T469" s="738">
        <v>23</v>
      </c>
      <c r="U469" s="738">
        <v>21</v>
      </c>
      <c r="V469" s="738">
        <v>26</v>
      </c>
      <c r="W469" s="738">
        <v>42</v>
      </c>
      <c r="X469" s="738">
        <v>47</v>
      </c>
      <c r="Y469" s="738">
        <v>69</v>
      </c>
      <c r="Z469" s="738">
        <v>73</v>
      </c>
      <c r="AA469" s="738">
        <v>76</v>
      </c>
      <c r="AB469" s="738">
        <v>75</v>
      </c>
      <c r="AC469" s="738">
        <v>83</v>
      </c>
      <c r="AD469" s="738">
        <v>83</v>
      </c>
      <c r="AE469" s="738">
        <v>68</v>
      </c>
      <c r="AF469" s="738">
        <v>72</v>
      </c>
      <c r="AS469" s="738">
        <v>807</v>
      </c>
    </row>
    <row r="470" spans="2:45" outlineLevel="1">
      <c r="B470" s="942" t="s">
        <v>1671</v>
      </c>
      <c r="R470" s="738">
        <v>7</v>
      </c>
      <c r="S470" s="738">
        <v>10</v>
      </c>
      <c r="T470" s="738">
        <v>23</v>
      </c>
      <c r="U470" s="738">
        <v>28</v>
      </c>
      <c r="V470" s="738">
        <v>42</v>
      </c>
      <c r="W470" s="738">
        <v>42</v>
      </c>
      <c r="X470" s="738">
        <v>48</v>
      </c>
      <c r="Y470" s="738">
        <v>55</v>
      </c>
      <c r="Z470" s="738">
        <v>54</v>
      </c>
      <c r="AA470" s="738">
        <v>52</v>
      </c>
      <c r="AB470" s="738">
        <v>53</v>
      </c>
      <c r="AC470" s="738">
        <v>52</v>
      </c>
      <c r="AD470" s="738">
        <v>51</v>
      </c>
      <c r="AE470" s="738">
        <v>47</v>
      </c>
      <c r="AF470" s="738">
        <v>60</v>
      </c>
      <c r="AG470" s="738">
        <v>65</v>
      </c>
      <c r="AH470" s="738">
        <v>63</v>
      </c>
      <c r="AI470" s="738">
        <v>51</v>
      </c>
      <c r="AJ470" s="738">
        <v>39</v>
      </c>
      <c r="AK470" s="738">
        <v>34</v>
      </c>
      <c r="AL470" s="738">
        <v>34</v>
      </c>
      <c r="AM470" s="738">
        <v>30</v>
      </c>
      <c r="AN470" s="738">
        <v>29</v>
      </c>
      <c r="AO470" s="738">
        <v>29</v>
      </c>
      <c r="AP470" s="738">
        <v>28</v>
      </c>
      <c r="AS470" s="738">
        <v>1026</v>
      </c>
    </row>
    <row r="471" spans="2:45" outlineLevel="1">
      <c r="B471" s="942" t="s">
        <v>1667</v>
      </c>
      <c r="V471" s="738">
        <v>8</v>
      </c>
      <c r="W471" s="738">
        <v>22</v>
      </c>
      <c r="X471" s="738">
        <v>37</v>
      </c>
      <c r="Y471" s="738">
        <v>108</v>
      </c>
      <c r="Z471" s="738">
        <v>153</v>
      </c>
      <c r="AA471" s="738">
        <v>91</v>
      </c>
      <c r="AB471" s="738">
        <v>94</v>
      </c>
      <c r="AC471" s="738">
        <v>95</v>
      </c>
      <c r="AD471" s="738">
        <v>89</v>
      </c>
      <c r="AE471" s="738">
        <v>65</v>
      </c>
      <c r="AF471" s="738">
        <v>58</v>
      </c>
      <c r="AG471" s="738">
        <v>57</v>
      </c>
      <c r="AH471" s="738">
        <v>54</v>
      </c>
      <c r="AI471" s="738">
        <v>67</v>
      </c>
      <c r="AJ471" s="738">
        <v>74</v>
      </c>
      <c r="AK471" s="738">
        <v>96</v>
      </c>
      <c r="AL471" s="738">
        <v>115</v>
      </c>
      <c r="AM471" s="738">
        <v>111</v>
      </c>
      <c r="AN471" s="738">
        <v>106</v>
      </c>
      <c r="AO471" s="738">
        <v>117</v>
      </c>
      <c r="AP471" s="738">
        <v>116</v>
      </c>
      <c r="AQ471" s="738">
        <v>141</v>
      </c>
      <c r="AR471" s="738">
        <v>79</v>
      </c>
      <c r="AS471" s="738">
        <v>1953</v>
      </c>
    </row>
    <row r="472" spans="2:45" outlineLevel="1">
      <c r="B472" s="942" t="s">
        <v>1844</v>
      </c>
      <c r="R472" s="738">
        <v>10</v>
      </c>
      <c r="S472" s="738">
        <v>20</v>
      </c>
      <c r="T472" s="738">
        <v>49</v>
      </c>
      <c r="U472" s="738">
        <v>32</v>
      </c>
      <c r="V472" s="738">
        <v>35</v>
      </c>
      <c r="W472" s="738">
        <v>38</v>
      </c>
      <c r="X472" s="738">
        <v>39</v>
      </c>
      <c r="Y472" s="738">
        <v>43</v>
      </c>
      <c r="Z472" s="738">
        <v>39</v>
      </c>
      <c r="AA472" s="738">
        <v>41</v>
      </c>
      <c r="AB472" s="738">
        <v>42</v>
      </c>
      <c r="AC472" s="738">
        <v>45</v>
      </c>
      <c r="AD472" s="738">
        <v>45</v>
      </c>
      <c r="AE472" s="738">
        <v>43</v>
      </c>
      <c r="AF472" s="738">
        <v>44</v>
      </c>
      <c r="AG472" s="738">
        <v>71</v>
      </c>
      <c r="AH472" s="738">
        <v>63</v>
      </c>
      <c r="AI472" s="738">
        <v>58</v>
      </c>
      <c r="AJ472" s="738">
        <v>51</v>
      </c>
      <c r="AK472" s="738">
        <v>39</v>
      </c>
      <c r="AL472" s="738">
        <v>34</v>
      </c>
      <c r="AM472" s="738">
        <v>36</v>
      </c>
      <c r="AN472" s="738">
        <v>32</v>
      </c>
      <c r="AO472" s="738">
        <v>33</v>
      </c>
      <c r="AP472" s="738">
        <v>34</v>
      </c>
      <c r="AS472" s="738">
        <v>1016</v>
      </c>
    </row>
    <row r="473" spans="2:45" outlineLevel="1">
      <c r="B473" s="942" t="s">
        <v>1948</v>
      </c>
      <c r="AI473" s="738">
        <v>49</v>
      </c>
      <c r="AJ473" s="738">
        <v>79</v>
      </c>
      <c r="AK473" s="738">
        <v>114</v>
      </c>
      <c r="AL473" s="738">
        <v>126</v>
      </c>
      <c r="AM473" s="738">
        <v>142</v>
      </c>
      <c r="AN473" s="738">
        <v>151</v>
      </c>
      <c r="AO473" s="738">
        <v>148</v>
      </c>
      <c r="AP473" s="738">
        <v>144</v>
      </c>
      <c r="AQ473" s="738">
        <v>153</v>
      </c>
      <c r="AR473" s="738">
        <v>181</v>
      </c>
      <c r="AS473" s="738">
        <v>1287</v>
      </c>
    </row>
    <row r="474" spans="2:45" outlineLevel="1">
      <c r="B474" s="942" t="s">
        <v>2588</v>
      </c>
      <c r="AO474" s="738">
        <v>15</v>
      </c>
      <c r="AP474" s="738">
        <v>15</v>
      </c>
      <c r="AQ474" s="738">
        <v>19</v>
      </c>
      <c r="AR474" s="738">
        <v>34</v>
      </c>
      <c r="AS474" s="738">
        <v>83</v>
      </c>
    </row>
    <row r="475" spans="2:45" outlineLevel="1">
      <c r="B475" s="942" t="s">
        <v>2589</v>
      </c>
      <c r="AO475" s="738">
        <v>17</v>
      </c>
      <c r="AP475" s="738">
        <v>31</v>
      </c>
      <c r="AQ475" s="738">
        <v>39</v>
      </c>
      <c r="AR475" s="738">
        <v>51</v>
      </c>
      <c r="AS475" s="738">
        <v>138</v>
      </c>
    </row>
    <row r="476" spans="2:45" outlineLevel="1">
      <c r="B476" s="942" t="s">
        <v>2590</v>
      </c>
      <c r="AO476" s="738">
        <v>9</v>
      </c>
      <c r="AP476" s="738">
        <v>12</v>
      </c>
      <c r="AQ476" s="738">
        <v>16</v>
      </c>
      <c r="AS476" s="738">
        <v>37</v>
      </c>
    </row>
    <row r="477" spans="2:45" outlineLevel="1">
      <c r="B477" s="942" t="s">
        <v>2592</v>
      </c>
      <c r="AO477" s="738">
        <v>11</v>
      </c>
      <c r="AP477" s="738">
        <v>21</v>
      </c>
      <c r="AQ477" s="738">
        <v>53</v>
      </c>
      <c r="AR477" s="738">
        <v>177</v>
      </c>
      <c r="AS477" s="738">
        <v>262</v>
      </c>
    </row>
    <row r="478" spans="2:45" outlineLevel="1">
      <c r="B478" s="942" t="s">
        <v>2594</v>
      </c>
      <c r="AO478" s="738">
        <v>12</v>
      </c>
      <c r="AP478" s="738">
        <v>57</v>
      </c>
      <c r="AQ478" s="738">
        <v>85</v>
      </c>
      <c r="AR478" s="738">
        <v>181</v>
      </c>
      <c r="AS478" s="738">
        <v>335</v>
      </c>
    </row>
    <row r="479" spans="2:45" outlineLevel="1">
      <c r="B479" s="942" t="s">
        <v>3052</v>
      </c>
      <c r="AQ479" s="738">
        <v>4</v>
      </c>
      <c r="AR479" s="738">
        <v>37</v>
      </c>
      <c r="AS479" s="738">
        <v>41</v>
      </c>
    </row>
    <row r="480" spans="2:45" outlineLevel="1">
      <c r="B480" s="942" t="s">
        <v>1304</v>
      </c>
      <c r="AQ480" s="738">
        <v>7</v>
      </c>
      <c r="AR480" s="738">
        <v>20</v>
      </c>
      <c r="AS480" s="738">
        <v>27</v>
      </c>
    </row>
    <row r="481" spans="2:45" outlineLevel="1">
      <c r="B481" s="942" t="s">
        <v>2780</v>
      </c>
      <c r="AQ481" s="738">
        <v>82</v>
      </c>
      <c r="AR481" s="738">
        <v>112</v>
      </c>
      <c r="AS481" s="738">
        <v>194</v>
      </c>
    </row>
    <row r="482" spans="2:45" outlineLevel="1">
      <c r="B482" s="942" t="s">
        <v>3067</v>
      </c>
      <c r="AQ482" s="738">
        <v>141</v>
      </c>
      <c r="AR482" s="738">
        <v>146</v>
      </c>
      <c r="AS482" s="738">
        <v>287</v>
      </c>
    </row>
    <row r="483" spans="2:45" outlineLevel="1">
      <c r="B483" s="942" t="s">
        <v>3063</v>
      </c>
      <c r="AQ483" s="738">
        <v>36</v>
      </c>
      <c r="AR483" s="738">
        <v>37</v>
      </c>
      <c r="AS483" s="738">
        <v>73</v>
      </c>
    </row>
    <row r="484" spans="2:45" outlineLevel="1">
      <c r="B484" s="942" t="s">
        <v>3072</v>
      </c>
      <c r="AQ484" s="738">
        <v>24</v>
      </c>
      <c r="AR484" s="738">
        <v>61</v>
      </c>
      <c r="AS484" s="738">
        <v>85</v>
      </c>
    </row>
    <row r="485" spans="2:45" outlineLevel="1">
      <c r="B485" s="942" t="s">
        <v>3073</v>
      </c>
      <c r="AQ485" s="738">
        <v>217</v>
      </c>
      <c r="AR485" s="738">
        <v>239</v>
      </c>
      <c r="AS485" s="738">
        <v>456</v>
      </c>
    </row>
    <row r="486" spans="2:45" outlineLevel="1">
      <c r="B486" s="942" t="s">
        <v>3074</v>
      </c>
      <c r="AQ486" s="738">
        <v>169</v>
      </c>
      <c r="AR486" s="738">
        <v>287</v>
      </c>
      <c r="AS486" s="738">
        <v>456</v>
      </c>
    </row>
    <row r="487" spans="2:45" outlineLevel="1">
      <c r="B487" s="942" t="s">
        <v>3411</v>
      </c>
      <c r="AR487" s="738">
        <v>16</v>
      </c>
      <c r="AS487" s="738">
        <v>16</v>
      </c>
    </row>
    <row r="488" spans="2:45" outlineLevel="1">
      <c r="B488" s="942" t="s">
        <v>3412</v>
      </c>
      <c r="AR488" s="738">
        <v>212</v>
      </c>
      <c r="AS488" s="738">
        <v>212</v>
      </c>
    </row>
    <row r="489" spans="2:45" outlineLevel="1">
      <c r="B489" s="942" t="s">
        <v>3413</v>
      </c>
      <c r="AR489" s="738">
        <v>184</v>
      </c>
      <c r="AS489" s="738">
        <v>184</v>
      </c>
    </row>
    <row r="490" spans="2:45" outlineLevel="1">
      <c r="B490" s="942" t="s">
        <v>3458</v>
      </c>
      <c r="AR490" s="738">
        <v>38</v>
      </c>
      <c r="AS490" s="738">
        <v>38</v>
      </c>
    </row>
    <row r="491" spans="2:45" outlineLevel="1">
      <c r="B491" s="942" t="s">
        <v>3402</v>
      </c>
      <c r="AR491" s="738">
        <v>27</v>
      </c>
      <c r="AS491" s="738">
        <v>27</v>
      </c>
    </row>
    <row r="492" spans="2:45" outlineLevel="1">
      <c r="B492" s="942" t="s">
        <v>3404</v>
      </c>
      <c r="AR492" s="738">
        <v>98</v>
      </c>
      <c r="AS492" s="738">
        <v>98</v>
      </c>
    </row>
    <row r="493" spans="2:45" outlineLevel="1">
      <c r="B493" s="942" t="s">
        <v>3406</v>
      </c>
      <c r="AR493" s="738">
        <v>11</v>
      </c>
      <c r="AS493" s="738">
        <v>11</v>
      </c>
    </row>
    <row r="494" spans="2:45" outlineLevel="1">
      <c r="B494" s="942" t="s">
        <v>3456</v>
      </c>
      <c r="AR494" s="738">
        <v>89</v>
      </c>
      <c r="AS494" s="738">
        <v>89</v>
      </c>
    </row>
    <row r="495" spans="2:45" outlineLevel="1">
      <c r="B495" s="942" t="s">
        <v>3408</v>
      </c>
      <c r="AR495" s="738">
        <v>17</v>
      </c>
      <c r="AS495" s="738">
        <v>17</v>
      </c>
    </row>
    <row r="496" spans="2:45" outlineLevel="1">
      <c r="B496" s="942" t="s">
        <v>211</v>
      </c>
      <c r="C496" s="738">
        <v>44</v>
      </c>
      <c r="D496" s="738">
        <v>45</v>
      </c>
      <c r="E496" s="738">
        <v>85</v>
      </c>
      <c r="F496" s="738">
        <v>169</v>
      </c>
      <c r="G496" s="738">
        <v>250</v>
      </c>
      <c r="H496" s="738">
        <v>330</v>
      </c>
      <c r="I496" s="738">
        <v>365</v>
      </c>
      <c r="J496" s="738">
        <v>404</v>
      </c>
      <c r="K496" s="738">
        <v>463</v>
      </c>
      <c r="L496" s="738">
        <v>509</v>
      </c>
      <c r="M496" s="738">
        <v>565</v>
      </c>
      <c r="N496" s="738">
        <v>708</v>
      </c>
      <c r="O496" s="738">
        <v>740</v>
      </c>
      <c r="P496" s="738">
        <v>708</v>
      </c>
      <c r="Q496" s="738">
        <v>711</v>
      </c>
      <c r="R496" s="738">
        <v>874</v>
      </c>
      <c r="S496" s="738">
        <v>995</v>
      </c>
      <c r="T496" s="738">
        <v>1089</v>
      </c>
      <c r="U496" s="738">
        <v>1143</v>
      </c>
      <c r="V496" s="738">
        <v>1339</v>
      </c>
      <c r="W496" s="738">
        <v>1493</v>
      </c>
      <c r="X496" s="738">
        <v>1633</v>
      </c>
      <c r="Y496" s="738">
        <v>1894</v>
      </c>
      <c r="Z496" s="738">
        <v>2170</v>
      </c>
      <c r="AA496" s="738">
        <v>2466</v>
      </c>
      <c r="AB496" s="738">
        <v>2586</v>
      </c>
      <c r="AC496" s="738">
        <v>2807</v>
      </c>
      <c r="AD496" s="738">
        <v>3135</v>
      </c>
      <c r="AE496" s="738">
        <v>3049</v>
      </c>
      <c r="AF496" s="738">
        <v>3106</v>
      </c>
      <c r="AG496" s="738">
        <v>3135</v>
      </c>
      <c r="AH496" s="738">
        <v>3323</v>
      </c>
      <c r="AI496" s="738">
        <v>3466</v>
      </c>
      <c r="AJ496" s="738">
        <v>3654</v>
      </c>
      <c r="AK496" s="738">
        <v>4005</v>
      </c>
      <c r="AL496" s="738">
        <v>4120</v>
      </c>
      <c r="AM496" s="738">
        <v>4158</v>
      </c>
      <c r="AN496" s="738">
        <v>4068</v>
      </c>
      <c r="AO496" s="738">
        <v>4327</v>
      </c>
      <c r="AP496" s="738">
        <v>4506</v>
      </c>
      <c r="AQ496" s="738">
        <v>4930</v>
      </c>
      <c r="AR496" s="738">
        <v>5821</v>
      </c>
      <c r="AS496" s="738">
        <v>85388</v>
      </c>
    </row>
    <row r="497" spans="2:2" outlineLevel="1">
      <c r="B497" s="942"/>
    </row>
    <row r="498" spans="2:2" outlineLevel="1">
      <c r="B498" s="942"/>
    </row>
    <row r="499" spans="2:2" outlineLevel="1">
      <c r="B499" s="942"/>
    </row>
    <row r="500" spans="2:2" outlineLevel="1">
      <c r="B500" s="942"/>
    </row>
    <row r="501" spans="2:2" outlineLevel="1">
      <c r="B501" s="942"/>
    </row>
    <row r="502" spans="2:2" outlineLevel="1">
      <c r="B502" s="942"/>
    </row>
    <row r="503" spans="2:2" outlineLevel="1">
      <c r="B503" s="942"/>
    </row>
    <row r="504" spans="2:2" outlineLevel="1">
      <c r="B504" s="942"/>
    </row>
    <row r="505" spans="2:2" outlineLevel="1">
      <c r="B505" s="942"/>
    </row>
    <row r="506" spans="2:2" outlineLevel="1">
      <c r="B506" s="942"/>
    </row>
    <row r="507" spans="2:2" outlineLevel="1">
      <c r="B507" s="942"/>
    </row>
    <row r="508" spans="2:2" outlineLevel="1">
      <c r="B508" s="942"/>
    </row>
    <row r="509" spans="2:2" outlineLevel="1">
      <c r="B509" s="942"/>
    </row>
    <row r="510" spans="2:2" outlineLevel="1">
      <c r="B510" s="942"/>
    </row>
    <row r="511" spans="2:2" outlineLevel="1">
      <c r="B511" s="942"/>
    </row>
    <row r="512" spans="2:2" outlineLevel="1">
      <c r="B512" s="942"/>
    </row>
    <row r="513" spans="2:45" outlineLevel="1">
      <c r="B513" s="942"/>
    </row>
    <row r="514" spans="2:45" outlineLevel="1">
      <c r="B514" s="942"/>
    </row>
    <row r="515" spans="2:45" outlineLevel="1"/>
    <row r="516" spans="2:45" outlineLevel="1">
      <c r="B516" s="315" t="s">
        <v>307</v>
      </c>
      <c r="C516" s="1042" t="s">
        <v>212</v>
      </c>
    </row>
    <row r="517" spans="2:45" outlineLevel="1">
      <c r="B517" s="212" t="s">
        <v>190</v>
      </c>
      <c r="C517" s="738">
        <v>201301</v>
      </c>
      <c r="D517" s="738">
        <v>201302</v>
      </c>
      <c r="E517" s="738">
        <v>201303</v>
      </c>
      <c r="F517" s="738">
        <v>201304</v>
      </c>
      <c r="G517" s="738">
        <v>201305</v>
      </c>
      <c r="H517" s="738">
        <v>201306</v>
      </c>
      <c r="I517" s="738">
        <v>201307</v>
      </c>
      <c r="J517" s="738">
        <v>201308</v>
      </c>
      <c r="K517" s="738">
        <v>201309</v>
      </c>
      <c r="L517" s="738">
        <v>201310</v>
      </c>
      <c r="M517" s="738">
        <v>201311</v>
      </c>
      <c r="N517" s="738">
        <v>201312</v>
      </c>
      <c r="O517" s="738">
        <v>201401</v>
      </c>
      <c r="P517" s="738">
        <v>201402</v>
      </c>
      <c r="Q517" s="738">
        <v>201403</v>
      </c>
      <c r="R517" s="738">
        <v>201404</v>
      </c>
      <c r="S517" s="738">
        <v>201405</v>
      </c>
      <c r="T517" s="738">
        <v>201406</v>
      </c>
      <c r="U517" s="738">
        <v>201407</v>
      </c>
      <c r="V517" s="738">
        <v>201408</v>
      </c>
      <c r="W517" s="738">
        <v>201409</v>
      </c>
      <c r="X517" s="738">
        <v>201410</v>
      </c>
      <c r="Y517" s="738">
        <v>201411</v>
      </c>
      <c r="Z517" s="738">
        <v>201412</v>
      </c>
      <c r="AA517" s="738">
        <v>201501</v>
      </c>
      <c r="AB517" s="738">
        <v>201502</v>
      </c>
      <c r="AC517" s="738">
        <v>201503</v>
      </c>
      <c r="AD517" s="738">
        <v>201504</v>
      </c>
      <c r="AE517" s="738">
        <v>201505</v>
      </c>
      <c r="AF517" s="738">
        <v>201506</v>
      </c>
      <c r="AG517" s="738">
        <v>201507</v>
      </c>
      <c r="AH517" s="738">
        <v>201508</v>
      </c>
      <c r="AI517" s="738">
        <v>201509</v>
      </c>
      <c r="AJ517" s="738">
        <v>201510</v>
      </c>
      <c r="AK517" s="738">
        <v>201511</v>
      </c>
      <c r="AL517" s="738">
        <v>201512</v>
      </c>
      <c r="AM517" s="738">
        <v>201601</v>
      </c>
      <c r="AN517" s="738">
        <v>201602</v>
      </c>
      <c r="AO517" s="738">
        <v>201603</v>
      </c>
      <c r="AP517" s="738">
        <v>201604</v>
      </c>
      <c r="AQ517" s="738">
        <v>201605</v>
      </c>
      <c r="AR517" s="738">
        <v>201606</v>
      </c>
      <c r="AS517" s="738" t="s">
        <v>211</v>
      </c>
    </row>
    <row r="518" spans="2:45" outlineLevel="1">
      <c r="B518" s="999" t="s">
        <v>142</v>
      </c>
      <c r="C518" s="314"/>
      <c r="D518" s="314"/>
      <c r="E518" s="314">
        <v>1</v>
      </c>
      <c r="F518" s="314">
        <v>0.55555555555555558</v>
      </c>
      <c r="G518" s="314">
        <v>0.55555555555555558</v>
      </c>
      <c r="H518" s="314">
        <v>0.5</v>
      </c>
      <c r="I518" s="314">
        <v>0.58333333333333337</v>
      </c>
      <c r="J518" s="314">
        <v>0.35714285714285715</v>
      </c>
      <c r="K518" s="314">
        <v>0.29411764705882354</v>
      </c>
      <c r="L518" s="314">
        <v>0.23529411764705882</v>
      </c>
      <c r="M518" s="314">
        <v>0.22222222222222221</v>
      </c>
      <c r="N518" s="314">
        <v>0.53333333333333333</v>
      </c>
      <c r="O518" s="314">
        <v>0.33333333333333331</v>
      </c>
      <c r="P518" s="314">
        <v>0.26666666666666666</v>
      </c>
      <c r="Q518" s="314">
        <v>0.35714285714285715</v>
      </c>
      <c r="R518" s="314">
        <v>0.1875</v>
      </c>
      <c r="S518" s="314">
        <v>0.13333333333333333</v>
      </c>
      <c r="T518" s="314">
        <v>0.33333333333333298</v>
      </c>
      <c r="U518" s="314">
        <v>0.35</v>
      </c>
      <c r="V518" s="314">
        <v>0.4</v>
      </c>
      <c r="W518" s="314">
        <v>0.43333333333333302</v>
      </c>
      <c r="X518" s="314">
        <v>0.14705882352941199</v>
      </c>
      <c r="Y518" s="314">
        <v>0.28947368421052599</v>
      </c>
      <c r="Z518" s="314">
        <v>0.30434782608695699</v>
      </c>
      <c r="AA518" s="314">
        <v>0.24193548387096775</v>
      </c>
      <c r="AB518" s="314">
        <v>0.17741935483870999</v>
      </c>
      <c r="AC518" s="314">
        <v>0.40909090909090901</v>
      </c>
      <c r="AD518" s="314">
        <v>0.22222222222222199</v>
      </c>
      <c r="AE518" s="314">
        <v>0.25</v>
      </c>
      <c r="AF518" s="314">
        <v>0.18181818181818199</v>
      </c>
      <c r="AG518" s="314">
        <v>0.169811320754717</v>
      </c>
      <c r="AH518" s="314">
        <v>0.27027027027027001</v>
      </c>
      <c r="AI518" s="314">
        <v>0.238095238095238</v>
      </c>
      <c r="AJ518" s="314">
        <v>0.22222222222222199</v>
      </c>
      <c r="AK518" s="314">
        <v>0.26190476190476197</v>
      </c>
      <c r="AL518" s="314">
        <v>0.23809523809523808</v>
      </c>
      <c r="AM518" s="314">
        <v>9.0909090909090912E-2</v>
      </c>
      <c r="AN518" s="314">
        <v>4.3478260869565216E-2</v>
      </c>
      <c r="AO518" s="314">
        <v>0.17777777777777778</v>
      </c>
      <c r="AP518" s="314">
        <v>0.18181818181818182</v>
      </c>
      <c r="AQ518" s="314">
        <v>0.40540540540540543</v>
      </c>
      <c r="AR518" s="314">
        <v>0.59183673469387754</v>
      </c>
      <c r="AS518" s="314">
        <v>12.746188467475823</v>
      </c>
    </row>
    <row r="519" spans="2:45" outlineLevel="1">
      <c r="B519" s="999" t="s">
        <v>140</v>
      </c>
      <c r="C519" s="314"/>
      <c r="D519" s="314"/>
      <c r="E519" s="314">
        <v>0.75</v>
      </c>
      <c r="F519" s="314">
        <v>0.55555555555555558</v>
      </c>
      <c r="G519" s="314">
        <v>0.5</v>
      </c>
      <c r="H519" s="314">
        <v>0.35714285714285715</v>
      </c>
      <c r="I519" s="314">
        <v>0.4</v>
      </c>
      <c r="J519" s="314">
        <v>0.13333333333333333</v>
      </c>
      <c r="K519" s="314">
        <v>0.4</v>
      </c>
      <c r="L519" s="314">
        <v>0.53846153846153844</v>
      </c>
      <c r="M519" s="314">
        <v>0.6</v>
      </c>
      <c r="N519" s="314">
        <v>0.53333333333333333</v>
      </c>
      <c r="O519" s="314">
        <v>0.16666666666666666</v>
      </c>
      <c r="P519" s="314">
        <v>0.2</v>
      </c>
      <c r="Q519" s="314">
        <v>0.18518518518518517</v>
      </c>
      <c r="R519" s="314">
        <v>0.3125</v>
      </c>
      <c r="S519" s="314">
        <v>0.31428571428571428</v>
      </c>
      <c r="T519" s="314">
        <v>0.47222222222222199</v>
      </c>
      <c r="U519" s="314">
        <v>0.35294117647058826</v>
      </c>
      <c r="V519" s="314">
        <v>0.3125</v>
      </c>
      <c r="W519" s="314">
        <v>0.27027027027027001</v>
      </c>
      <c r="X519" s="314">
        <v>0.45</v>
      </c>
      <c r="Y519" s="314">
        <v>0.565217391304348</v>
      </c>
      <c r="Z519" s="314">
        <v>0.32142857142857101</v>
      </c>
      <c r="AA519" s="314">
        <v>0.37931034482758619</v>
      </c>
      <c r="AB519" s="314">
        <v>0.10344827586206901</v>
      </c>
      <c r="AC519" s="314">
        <v>0.24242424242424199</v>
      </c>
      <c r="AD519" s="314">
        <v>0.44444444444444398</v>
      </c>
      <c r="AE519" s="314">
        <v>0.32142857142857145</v>
      </c>
      <c r="AF519" s="314">
        <v>0.27586206896551702</v>
      </c>
      <c r="AG519" s="314">
        <v>0.25806451612903197</v>
      </c>
      <c r="AH519" s="314">
        <v>0.266666666666667</v>
      </c>
      <c r="AI519" s="314">
        <v>0.25806451612903197</v>
      </c>
      <c r="AJ519" s="314">
        <v>0.12</v>
      </c>
      <c r="AK519" s="314">
        <v>0.13043478260869601</v>
      </c>
      <c r="AL519" s="314">
        <v>0.35</v>
      </c>
      <c r="AM519" s="314">
        <v>0.14285714285714285</v>
      </c>
      <c r="AN519" s="314">
        <v>0.19047619047619047</v>
      </c>
      <c r="AO519" s="314">
        <v>0.23809523809523808</v>
      </c>
      <c r="AP519" s="314">
        <v>0.17391304347826086</v>
      </c>
      <c r="AQ519" s="314">
        <v>0.125</v>
      </c>
      <c r="AR519" s="314"/>
      <c r="AS519" s="314">
        <v>12.711533860052871</v>
      </c>
    </row>
    <row r="520" spans="2:45" outlineLevel="1">
      <c r="B520" s="999" t="s">
        <v>143</v>
      </c>
      <c r="C520" s="314"/>
      <c r="D520" s="314"/>
      <c r="E520" s="314">
        <v>0</v>
      </c>
      <c r="F520" s="314">
        <v>0.75</v>
      </c>
      <c r="G520" s="314">
        <v>0.54545454545454541</v>
      </c>
      <c r="H520" s="314">
        <v>0.33333333333333331</v>
      </c>
      <c r="I520" s="314">
        <v>0.16666666666666666</v>
      </c>
      <c r="J520" s="314">
        <v>0.5</v>
      </c>
      <c r="K520" s="314">
        <v>0.2857142857142857</v>
      </c>
      <c r="L520" s="314">
        <v>0.69230769230769229</v>
      </c>
      <c r="M520" s="314">
        <v>0.53333333333333333</v>
      </c>
      <c r="N520" s="314">
        <v>0.375</v>
      </c>
      <c r="O520" s="314">
        <v>0.125</v>
      </c>
      <c r="P520" s="314">
        <v>0.2</v>
      </c>
      <c r="Q520" s="314">
        <v>0.1875</v>
      </c>
      <c r="R520" s="314">
        <v>0.42857142857142855</v>
      </c>
      <c r="S520" s="314">
        <v>0</v>
      </c>
      <c r="T520" s="314"/>
      <c r="U520" s="314"/>
      <c r="V520" s="314"/>
      <c r="W520" s="314"/>
      <c r="X520" s="314"/>
      <c r="Y520" s="314"/>
      <c r="Z520" s="314"/>
      <c r="AA520" s="314"/>
      <c r="AB520" s="314"/>
      <c r="AC520" s="314"/>
      <c r="AD520" s="314"/>
      <c r="AE520" s="314"/>
      <c r="AF520" s="314"/>
      <c r="AG520" s="314"/>
      <c r="AH520" s="314"/>
      <c r="AI520" s="314"/>
      <c r="AJ520" s="314"/>
      <c r="AK520" s="314"/>
      <c r="AL520" s="314"/>
      <c r="AM520" s="314"/>
      <c r="AN520" s="314"/>
      <c r="AO520" s="314"/>
      <c r="AP520" s="314"/>
      <c r="AQ520" s="314"/>
      <c r="AR520" s="314"/>
      <c r="AS520" s="314">
        <v>5.1228812853812853</v>
      </c>
    </row>
    <row r="521" spans="2:45" outlineLevel="1">
      <c r="B521" s="999" t="s">
        <v>145</v>
      </c>
      <c r="C521" s="314"/>
      <c r="D521" s="314"/>
      <c r="E521" s="314">
        <v>0</v>
      </c>
      <c r="F521" s="314">
        <v>0.66666666666666663</v>
      </c>
      <c r="G521" s="314">
        <v>0.625</v>
      </c>
      <c r="H521" s="314">
        <v>0.2</v>
      </c>
      <c r="I521" s="314">
        <v>0.2</v>
      </c>
      <c r="J521" s="314">
        <v>0.45454545454545453</v>
      </c>
      <c r="K521" s="314">
        <v>0.38461538461538464</v>
      </c>
      <c r="L521" s="314">
        <v>0.33333333333333331</v>
      </c>
      <c r="M521" s="314">
        <v>0.33333333333333331</v>
      </c>
      <c r="N521" s="314">
        <v>0.2</v>
      </c>
      <c r="O521" s="314">
        <v>0</v>
      </c>
      <c r="P521" s="314">
        <v>5.8823529411764705E-2</v>
      </c>
      <c r="Q521" s="314">
        <v>0.23076923076923078</v>
      </c>
      <c r="R521" s="314">
        <v>0.18181818181818182</v>
      </c>
      <c r="S521" s="314">
        <v>0.45454545454545453</v>
      </c>
      <c r="T521" s="314">
        <v>0.33333333333333298</v>
      </c>
      <c r="U521" s="314">
        <v>0.2</v>
      </c>
      <c r="V521" s="314">
        <v>0.41666666666666669</v>
      </c>
      <c r="W521" s="314">
        <v>0.28571428571428598</v>
      </c>
      <c r="X521" s="314">
        <v>0.28571428571428598</v>
      </c>
      <c r="Y521" s="314">
        <v>0.23529411764705899</v>
      </c>
      <c r="Z521" s="314">
        <v>0.30769230769230799</v>
      </c>
      <c r="AA521" s="314">
        <v>0.15384615384615385</v>
      </c>
      <c r="AB521" s="314"/>
      <c r="AC521" s="314">
        <v>0.18181818181818199</v>
      </c>
      <c r="AD521" s="314">
        <v>0.266666666666667</v>
      </c>
      <c r="AE521" s="314">
        <v>0.45</v>
      </c>
      <c r="AF521" s="314">
        <v>0.70588235294117696</v>
      </c>
      <c r="AG521" s="314">
        <v>0.23529411764705899</v>
      </c>
      <c r="AH521" s="314">
        <v>0.47058823529411797</v>
      </c>
      <c r="AI521" s="314">
        <v>5.8823529411764698E-2</v>
      </c>
      <c r="AJ521" s="314">
        <v>0.52941176470588203</v>
      </c>
      <c r="AK521" s="314">
        <v>9.5238095238095205E-2</v>
      </c>
      <c r="AL521" s="314">
        <v>0.4</v>
      </c>
      <c r="AM521" s="314"/>
      <c r="AN521" s="314">
        <v>4.7619047619047616E-2</v>
      </c>
      <c r="AO521" s="314">
        <v>0.23809523809523808</v>
      </c>
      <c r="AP521" s="314">
        <v>8.6956521739130432E-2</v>
      </c>
      <c r="AQ521" s="314"/>
      <c r="AR521" s="314"/>
      <c r="AS521" s="314">
        <v>10.308105470829258</v>
      </c>
    </row>
    <row r="522" spans="2:45" outlineLevel="1">
      <c r="B522" s="999" t="s">
        <v>141</v>
      </c>
      <c r="C522" s="314"/>
      <c r="D522" s="314"/>
      <c r="E522" s="314">
        <v>0</v>
      </c>
      <c r="F522" s="314">
        <v>0.66666666666666663</v>
      </c>
      <c r="G522" s="314">
        <v>0.33333333333333331</v>
      </c>
      <c r="H522" s="314">
        <v>0.4</v>
      </c>
      <c r="I522" s="314">
        <v>0.54545454545454541</v>
      </c>
      <c r="J522" s="314">
        <v>0.5</v>
      </c>
      <c r="K522" s="314">
        <v>0.35714285714285715</v>
      </c>
      <c r="L522" s="314">
        <v>0.58333333333333337</v>
      </c>
      <c r="M522" s="314">
        <v>0.30769230769230771</v>
      </c>
      <c r="N522" s="314">
        <v>0.33333333333333331</v>
      </c>
      <c r="O522" s="314">
        <v>0.26666666666666666</v>
      </c>
      <c r="P522" s="314">
        <v>6.6666666666666666E-2</v>
      </c>
      <c r="Q522" s="314">
        <v>8.3333333333333329E-2</v>
      </c>
      <c r="R522" s="314">
        <v>0.61538461538461542</v>
      </c>
      <c r="S522" s="314">
        <v>0.2</v>
      </c>
      <c r="T522" s="314">
        <v>0.33333333333333298</v>
      </c>
      <c r="U522" s="314">
        <v>0.15384615384615385</v>
      </c>
      <c r="V522" s="314">
        <v>0.23076923076923078</v>
      </c>
      <c r="W522" s="314">
        <v>0.230769230769231</v>
      </c>
      <c r="X522" s="314">
        <v>0.17647058823529399</v>
      </c>
      <c r="Y522" s="314">
        <v>0.266666666666667</v>
      </c>
      <c r="Z522" s="314">
        <v>0.25</v>
      </c>
      <c r="AA522" s="314">
        <v>0.30769230769230771</v>
      </c>
      <c r="AB522" s="314"/>
      <c r="AC522" s="314">
        <v>0.30769230769230799</v>
      </c>
      <c r="AD522" s="314">
        <v>0.30769230769230799</v>
      </c>
      <c r="AE522" s="314">
        <v>0.30769230769230771</v>
      </c>
      <c r="AF522" s="314">
        <v>0.25</v>
      </c>
      <c r="AG522" s="314">
        <v>0.53333333333333299</v>
      </c>
      <c r="AH522" s="314">
        <v>0.57142857142857095</v>
      </c>
      <c r="AI522" s="314">
        <v>0.4</v>
      </c>
      <c r="AJ522" s="314">
        <v>0.16666666666666699</v>
      </c>
      <c r="AK522" s="314">
        <v>0.73684210526315796</v>
      </c>
      <c r="AL522" s="314">
        <v>0.36363636363636365</v>
      </c>
      <c r="AM522" s="314">
        <v>0.39130434782608697</v>
      </c>
      <c r="AN522" s="314">
        <v>0.2608695652173913</v>
      </c>
      <c r="AO522" s="314">
        <v>0.4</v>
      </c>
      <c r="AP522" s="314">
        <v>0.33333333333333331</v>
      </c>
      <c r="AQ522" s="314"/>
      <c r="AR522" s="314"/>
      <c r="AS522" s="314">
        <v>12.539046380101707</v>
      </c>
    </row>
    <row r="523" spans="2:45" outlineLevel="1">
      <c r="B523" s="999" t="s">
        <v>65</v>
      </c>
      <c r="C523" s="314">
        <v>0.25</v>
      </c>
      <c r="D523" s="314">
        <v>0.25</v>
      </c>
      <c r="E523" s="314">
        <v>1</v>
      </c>
      <c r="F523" s="314">
        <v>0.25</v>
      </c>
      <c r="G523" s="314">
        <v>0.33333333333333331</v>
      </c>
      <c r="H523" s="314">
        <v>0.3</v>
      </c>
      <c r="I523" s="314">
        <v>0.375</v>
      </c>
      <c r="J523" s="314">
        <v>0.45454545454545453</v>
      </c>
      <c r="K523" s="314">
        <v>0.41176470588235292</v>
      </c>
      <c r="L523" s="314">
        <v>0.58823529411764708</v>
      </c>
      <c r="M523" s="314">
        <v>0.2857142857142857</v>
      </c>
      <c r="N523" s="314">
        <v>0.30769230769230771</v>
      </c>
      <c r="O523" s="314">
        <v>0.19230769230769232</v>
      </c>
      <c r="P523" s="314">
        <v>0.29166666666666669</v>
      </c>
      <c r="Q523" s="314">
        <v>0.30434782608695654</v>
      </c>
      <c r="R523" s="314">
        <v>0.41666666666666669</v>
      </c>
      <c r="S523" s="314">
        <v>0.5</v>
      </c>
      <c r="T523" s="314">
        <v>0.30769230769230799</v>
      </c>
      <c r="U523" s="314">
        <v>0.19230769230769232</v>
      </c>
      <c r="V523" s="314">
        <v>0.25925925925925924</v>
      </c>
      <c r="W523" s="314">
        <v>0.296296296296296</v>
      </c>
      <c r="X523" s="314">
        <v>0.16</v>
      </c>
      <c r="Y523" s="314">
        <v>8.6956521739130405E-2</v>
      </c>
      <c r="Z523" s="314">
        <v>0.30434782608695699</v>
      </c>
      <c r="AA523" s="314">
        <v>0.2608695652173913</v>
      </c>
      <c r="AB523" s="314">
        <v>8.6956521739130405E-2</v>
      </c>
      <c r="AC523" s="314">
        <v>8.3333333333333301E-2</v>
      </c>
      <c r="AD523" s="314">
        <v>0.36363636363636398</v>
      </c>
      <c r="AE523" s="314">
        <v>0.22727272727272727</v>
      </c>
      <c r="AF523" s="314">
        <v>0.38095238095238099</v>
      </c>
      <c r="AG523" s="314">
        <v>0.34482758620689702</v>
      </c>
      <c r="AH523" s="314">
        <v>0.233333333333333</v>
      </c>
      <c r="AI523" s="314">
        <v>0.2</v>
      </c>
      <c r="AJ523" s="314">
        <v>0.2</v>
      </c>
      <c r="AK523" s="314">
        <v>0.2</v>
      </c>
      <c r="AL523" s="314">
        <v>0.21875</v>
      </c>
      <c r="AM523" s="314">
        <v>2.9411764705882353E-2</v>
      </c>
      <c r="AN523" s="314">
        <v>0.13333333333333333</v>
      </c>
      <c r="AO523" s="314">
        <v>0.35483870967741937</v>
      </c>
      <c r="AP523" s="314">
        <v>0.21212121212121213</v>
      </c>
      <c r="AQ523" s="314">
        <v>0.17142857142857143</v>
      </c>
      <c r="AR523" s="314"/>
      <c r="AS523" s="314">
        <v>11.819199539352981</v>
      </c>
    </row>
    <row r="524" spans="2:45" outlineLevel="1">
      <c r="B524" s="999" t="s">
        <v>9</v>
      </c>
      <c r="C524" s="314">
        <v>0.25</v>
      </c>
      <c r="D524" s="314">
        <v>0</v>
      </c>
      <c r="E524" s="314">
        <v>0.375</v>
      </c>
      <c r="F524" s="314">
        <v>0.4</v>
      </c>
      <c r="G524" s="314">
        <v>0.3</v>
      </c>
      <c r="H524" s="314">
        <v>0.36363636363636365</v>
      </c>
      <c r="I524" s="314">
        <v>0</v>
      </c>
      <c r="J524" s="314">
        <v>0.1111111111111111</v>
      </c>
      <c r="K524" s="314">
        <v>0.375</v>
      </c>
      <c r="L524" s="314">
        <v>0.27272727272727271</v>
      </c>
      <c r="M524" s="314">
        <v>9.0909090909090912E-2</v>
      </c>
      <c r="N524" s="314">
        <v>0.41666666666666669</v>
      </c>
      <c r="O524" s="314">
        <v>0.18181818181818182</v>
      </c>
      <c r="P524" s="314">
        <v>0.2857142857142857</v>
      </c>
      <c r="Q524" s="314">
        <v>0.2</v>
      </c>
      <c r="R524" s="314">
        <v>0.2857142857142857</v>
      </c>
      <c r="S524" s="314">
        <v>0.31818181818181818</v>
      </c>
      <c r="T524" s="314">
        <v>0.15</v>
      </c>
      <c r="U524" s="314">
        <v>0.17647058823529413</v>
      </c>
      <c r="V524" s="314">
        <v>0.17647058823529413</v>
      </c>
      <c r="W524" s="314">
        <v>0.21052631578947401</v>
      </c>
      <c r="X524" s="314">
        <v>5.2631578947368397E-2</v>
      </c>
      <c r="Y524" s="314">
        <v>0.157894736842105</v>
      </c>
      <c r="Z524" s="314">
        <v>0.3125</v>
      </c>
      <c r="AA524" s="314"/>
      <c r="AB524" s="314">
        <v>7.1428571428571397E-2</v>
      </c>
      <c r="AC524" s="314">
        <v>0.28571428571428598</v>
      </c>
      <c r="AD524" s="314">
        <v>0.35714285714285698</v>
      </c>
      <c r="AE524" s="314">
        <v>6.25E-2</v>
      </c>
      <c r="AF524" s="314">
        <v>0.2</v>
      </c>
      <c r="AG524" s="314">
        <v>0.2</v>
      </c>
      <c r="AH524" s="314">
        <v>0.25</v>
      </c>
      <c r="AI524" s="314">
        <v>0.16666666666666699</v>
      </c>
      <c r="AJ524" s="314">
        <v>0.16666666666666699</v>
      </c>
      <c r="AK524" s="314">
        <v>0.15384615384615399</v>
      </c>
      <c r="AL524" s="314">
        <v>0.25</v>
      </c>
      <c r="AM524" s="314"/>
      <c r="AN524" s="314">
        <v>8.3333333333333329E-2</v>
      </c>
      <c r="AO524" s="314">
        <v>0.16666666666666666</v>
      </c>
      <c r="AP524" s="314">
        <v>9.0909090909090912E-2</v>
      </c>
      <c r="AQ524" s="314">
        <v>0.1</v>
      </c>
      <c r="AR524" s="314">
        <v>0.2</v>
      </c>
      <c r="AS524" s="314">
        <v>8.2678471769029045</v>
      </c>
    </row>
    <row r="525" spans="2:45" outlineLevel="1">
      <c r="B525" s="999" t="s">
        <v>139</v>
      </c>
      <c r="C525" s="314"/>
      <c r="D525" s="314"/>
      <c r="E525" s="314">
        <v>0.75</v>
      </c>
      <c r="F525" s="314">
        <v>0.36363636363636365</v>
      </c>
      <c r="G525" s="314">
        <v>0.375</v>
      </c>
      <c r="H525" s="314">
        <v>0.375</v>
      </c>
      <c r="I525" s="314">
        <v>0.3125</v>
      </c>
      <c r="J525" s="314">
        <v>0.33333333333333331</v>
      </c>
      <c r="K525" s="314">
        <v>0.27777777777777779</v>
      </c>
      <c r="L525" s="314">
        <v>0.2857142857142857</v>
      </c>
      <c r="M525" s="314">
        <v>0.41666666666666669</v>
      </c>
      <c r="N525" s="314">
        <v>0.5</v>
      </c>
      <c r="O525" s="314">
        <v>0.29411764705882354</v>
      </c>
      <c r="P525" s="314">
        <v>0.13333333333333333</v>
      </c>
      <c r="Q525" s="314">
        <v>0.26666666666666666</v>
      </c>
      <c r="R525" s="314">
        <v>0.33333333333333331</v>
      </c>
      <c r="S525" s="314">
        <v>0.44444444444444442</v>
      </c>
      <c r="T525" s="314">
        <v>0.45454545454545497</v>
      </c>
      <c r="U525" s="314">
        <v>0.5</v>
      </c>
      <c r="V525" s="314">
        <v>0.52631578947368418</v>
      </c>
      <c r="W525" s="314">
        <v>0.47368421052631599</v>
      </c>
      <c r="X525" s="314">
        <v>0.35483870967741898</v>
      </c>
      <c r="Y525" s="314">
        <v>0.375</v>
      </c>
      <c r="Z525" s="314">
        <v>0.30303030303030298</v>
      </c>
      <c r="AA525" s="314">
        <v>0.27272727272727271</v>
      </c>
      <c r="AB525" s="314">
        <v>0.32352941176470601</v>
      </c>
      <c r="AC525" s="314">
        <v>0.24242424242424199</v>
      </c>
      <c r="AD525" s="314">
        <v>0.35294117647058798</v>
      </c>
      <c r="AE525" s="314">
        <v>0.26315789473684209</v>
      </c>
      <c r="AF525" s="314">
        <v>0.35294117647058798</v>
      </c>
      <c r="AG525" s="314">
        <v>0.53333333333333299</v>
      </c>
      <c r="AH525" s="314">
        <v>0.32258064516128998</v>
      </c>
      <c r="AI525" s="314">
        <v>0.53125</v>
      </c>
      <c r="AJ525" s="314">
        <v>0.45454545454545497</v>
      </c>
      <c r="AK525" s="314">
        <v>0.69696969696969702</v>
      </c>
      <c r="AL525" s="314">
        <v>0.55000000000000004</v>
      </c>
      <c r="AM525" s="314">
        <v>0.16666666666666666</v>
      </c>
      <c r="AN525" s="314">
        <v>2.1739130434782608E-2</v>
      </c>
      <c r="AO525" s="314">
        <v>0.21428571428571427</v>
      </c>
      <c r="AP525" s="314">
        <v>0.29545454545454547</v>
      </c>
      <c r="AQ525" s="314"/>
      <c r="AR525" s="314"/>
      <c r="AS525" s="314">
        <v>14.043484680663932</v>
      </c>
    </row>
    <row r="526" spans="2:45" outlineLevel="1">
      <c r="B526" s="999" t="s">
        <v>300</v>
      </c>
      <c r="C526" s="314"/>
      <c r="D526" s="314"/>
      <c r="E526" s="314"/>
      <c r="F526" s="314"/>
      <c r="G526" s="314"/>
      <c r="H526" s="314"/>
      <c r="I526" s="314">
        <v>0</v>
      </c>
      <c r="J526" s="314">
        <v>0</v>
      </c>
      <c r="K526" s="314">
        <v>0</v>
      </c>
      <c r="L526" s="314"/>
      <c r="M526" s="314"/>
      <c r="N526" s="314">
        <v>0</v>
      </c>
      <c r="O526" s="314">
        <v>0</v>
      </c>
      <c r="P526" s="314">
        <v>0</v>
      </c>
      <c r="Q526" s="314"/>
      <c r="R526" s="314"/>
      <c r="S526" s="314">
        <v>1</v>
      </c>
      <c r="T526" s="314">
        <v>1.5238095238095239</v>
      </c>
      <c r="U526" s="314">
        <v>1.2380952380952381</v>
      </c>
      <c r="V526" s="314">
        <v>1.0285714285714285</v>
      </c>
      <c r="W526" s="314">
        <v>1</v>
      </c>
      <c r="X526" s="314">
        <v>0.76190476190476197</v>
      </c>
      <c r="Y526" s="314">
        <v>0.34722222222222199</v>
      </c>
      <c r="Z526" s="314">
        <v>0.2</v>
      </c>
      <c r="AA526" s="314">
        <v>0.8</v>
      </c>
      <c r="AB526" s="314">
        <v>0.5075757575757579</v>
      </c>
      <c r="AC526" s="314">
        <v>0.54545454545454597</v>
      </c>
      <c r="AD526" s="314">
        <v>0.18181818181818199</v>
      </c>
      <c r="AE526" s="314">
        <v>0.40404040404040403</v>
      </c>
      <c r="AF526" s="314">
        <v>0.30681818181818199</v>
      </c>
      <c r="AG526" s="314"/>
      <c r="AH526" s="314"/>
      <c r="AI526" s="314"/>
      <c r="AJ526" s="314"/>
      <c r="AK526" s="314"/>
      <c r="AL526" s="314"/>
      <c r="AM526" s="314"/>
      <c r="AN526" s="314"/>
      <c r="AO526" s="314"/>
      <c r="AP526" s="314"/>
      <c r="AQ526" s="314"/>
      <c r="AR526" s="314"/>
      <c r="AS526" s="314">
        <v>9.8453102453102481</v>
      </c>
    </row>
    <row r="527" spans="2:45" outlineLevel="1">
      <c r="B527" s="999"/>
      <c r="C527" s="314"/>
      <c r="D527" s="314"/>
      <c r="E527" s="314"/>
      <c r="F527" s="314"/>
      <c r="G527" s="314"/>
      <c r="H527" s="314"/>
      <c r="I527" s="314"/>
      <c r="J527" s="314"/>
      <c r="K527" s="314"/>
      <c r="L527" s="314">
        <v>0</v>
      </c>
      <c r="M527" s="314">
        <v>0</v>
      </c>
      <c r="N527" s="314"/>
      <c r="O527" s="314"/>
      <c r="P527" s="314"/>
      <c r="Q527" s="314"/>
      <c r="R527" s="314"/>
      <c r="S527" s="314"/>
      <c r="T527" s="314"/>
      <c r="U527" s="314"/>
      <c r="V527" s="314"/>
      <c r="W527" s="314"/>
      <c r="X527" s="314"/>
      <c r="Y527" s="314"/>
      <c r="Z527" s="314"/>
      <c r="AA527" s="314"/>
      <c r="AB527" s="314"/>
      <c r="AC527" s="314"/>
      <c r="AD527" s="314"/>
      <c r="AE527" s="314"/>
      <c r="AF527" s="314"/>
      <c r="AG527" s="314"/>
      <c r="AH527" s="314"/>
      <c r="AI527" s="314"/>
      <c r="AJ527" s="314"/>
      <c r="AK527" s="314"/>
      <c r="AL527" s="314"/>
      <c r="AM527" s="314"/>
      <c r="AN527" s="314"/>
      <c r="AO527" s="314"/>
      <c r="AP527" s="314"/>
      <c r="AQ527" s="314"/>
      <c r="AR527" s="314"/>
      <c r="AS527" s="314">
        <v>0</v>
      </c>
    </row>
    <row r="528" spans="2:45" outlineLevel="1">
      <c r="B528" s="999" t="s">
        <v>380</v>
      </c>
      <c r="C528" s="314"/>
      <c r="D528" s="314"/>
      <c r="E528" s="314"/>
      <c r="F528" s="314"/>
      <c r="G528" s="314"/>
      <c r="H528" s="314"/>
      <c r="I528" s="314"/>
      <c r="J528" s="314"/>
      <c r="K528" s="314"/>
      <c r="L528" s="314"/>
      <c r="M528" s="314">
        <v>1</v>
      </c>
      <c r="N528" s="314">
        <v>0.66666666666666663</v>
      </c>
      <c r="O528" s="314">
        <v>0.5</v>
      </c>
      <c r="P528" s="314">
        <v>0.25</v>
      </c>
      <c r="Q528" s="314"/>
      <c r="R528" s="314"/>
      <c r="S528" s="314"/>
      <c r="T528" s="314"/>
      <c r="U528" s="314"/>
      <c r="V528" s="314"/>
      <c r="W528" s="314"/>
      <c r="X528" s="314"/>
      <c r="Y528" s="314"/>
      <c r="Z528" s="314"/>
      <c r="AA528" s="314"/>
      <c r="AB528" s="314"/>
      <c r="AC528" s="314"/>
      <c r="AD528" s="314"/>
      <c r="AE528" s="314"/>
      <c r="AF528" s="314"/>
      <c r="AG528" s="314"/>
      <c r="AH528" s="314"/>
      <c r="AI528" s="314"/>
      <c r="AJ528" s="314"/>
      <c r="AK528" s="314"/>
      <c r="AL528" s="314"/>
      <c r="AM528" s="314"/>
      <c r="AN528" s="314"/>
      <c r="AO528" s="314"/>
      <c r="AP528" s="314"/>
      <c r="AQ528" s="314"/>
      <c r="AR528" s="314"/>
      <c r="AS528" s="314">
        <v>2.4166666666666665</v>
      </c>
    </row>
    <row r="529" spans="2:45" outlineLevel="1">
      <c r="B529" s="999" t="s">
        <v>397</v>
      </c>
      <c r="C529" s="314"/>
      <c r="D529" s="314"/>
      <c r="E529" s="314"/>
      <c r="F529" s="314"/>
      <c r="G529" s="314"/>
      <c r="H529" s="314"/>
      <c r="I529" s="314"/>
      <c r="J529" s="314"/>
      <c r="K529" s="314"/>
      <c r="L529" s="314"/>
      <c r="M529" s="314"/>
      <c r="N529" s="314">
        <v>1</v>
      </c>
      <c r="O529" s="314">
        <v>0</v>
      </c>
      <c r="P529" s="314">
        <v>0.25</v>
      </c>
      <c r="Q529" s="314">
        <v>0.33333333333333331</v>
      </c>
      <c r="R529" s="314">
        <v>0.55555555555555558</v>
      </c>
      <c r="S529" s="314">
        <v>0.33333333333333331</v>
      </c>
      <c r="T529" s="314">
        <v>0.55555555555555602</v>
      </c>
      <c r="U529" s="314">
        <v>0.55555555555555558</v>
      </c>
      <c r="V529" s="314">
        <v>0.5</v>
      </c>
      <c r="W529" s="314">
        <v>0.38461538461538503</v>
      </c>
      <c r="X529" s="314">
        <v>0.41666666666666702</v>
      </c>
      <c r="Y529" s="314">
        <v>0.66666666666666696</v>
      </c>
      <c r="Z529" s="314">
        <v>0.52631578947368396</v>
      </c>
      <c r="AA529" s="314">
        <v>0.6</v>
      </c>
      <c r="AB529" s="314">
        <v>0.15</v>
      </c>
      <c r="AC529" s="314">
        <v>0.33333333333333298</v>
      </c>
      <c r="AD529" s="314">
        <v>0.26086956521739102</v>
      </c>
      <c r="AE529" s="314">
        <v>0.17391304347826086</v>
      </c>
      <c r="AF529" s="314">
        <v>0.3</v>
      </c>
      <c r="AG529" s="314">
        <v>0.45</v>
      </c>
      <c r="AH529" s="314">
        <v>0.31578947368421101</v>
      </c>
      <c r="AI529" s="314">
        <v>0.3125</v>
      </c>
      <c r="AJ529" s="314"/>
      <c r="AK529" s="314">
        <v>0.35294117647058798</v>
      </c>
      <c r="AL529" s="314">
        <v>0.26666666666666666</v>
      </c>
      <c r="AM529" s="314"/>
      <c r="AN529" s="314"/>
      <c r="AO529" s="314"/>
      <c r="AP529" s="314"/>
      <c r="AQ529" s="314"/>
      <c r="AR529" s="314"/>
      <c r="AS529" s="314">
        <v>9.5936110996061874</v>
      </c>
    </row>
    <row r="530" spans="2:45" outlineLevel="1">
      <c r="B530" s="999" t="s">
        <v>541</v>
      </c>
      <c r="C530" s="314"/>
      <c r="D530" s="314"/>
      <c r="E530" s="314"/>
      <c r="F530" s="314"/>
      <c r="G530" s="314"/>
      <c r="H530" s="314"/>
      <c r="I530" s="314"/>
      <c r="J530" s="314"/>
      <c r="K530" s="314"/>
      <c r="L530" s="314"/>
      <c r="M530" s="314"/>
      <c r="N530" s="314"/>
      <c r="O530" s="314"/>
      <c r="P530" s="314"/>
      <c r="Q530" s="314">
        <v>0.66666666666666663</v>
      </c>
      <c r="R530" s="314">
        <v>0.66666666666666663</v>
      </c>
      <c r="S530" s="314">
        <v>0.38461538461538464</v>
      </c>
      <c r="T530" s="314">
        <v>0.52380952380952395</v>
      </c>
      <c r="U530" s="314">
        <v>0.2857142857142857</v>
      </c>
      <c r="V530" s="314">
        <v>0.27272727272727271</v>
      </c>
      <c r="W530" s="314">
        <v>0.18181818181818199</v>
      </c>
      <c r="X530" s="314">
        <v>0.25</v>
      </c>
      <c r="Y530" s="314">
        <v>0.25</v>
      </c>
      <c r="Z530" s="314">
        <v>0.19047619047618999</v>
      </c>
      <c r="AA530" s="314">
        <v>0.23809523809523808</v>
      </c>
      <c r="AB530" s="314">
        <v>9.5238095238095205E-2</v>
      </c>
      <c r="AC530" s="314">
        <v>0.238095238095238</v>
      </c>
      <c r="AD530" s="314">
        <v>0.22727272727272699</v>
      </c>
      <c r="AE530" s="314">
        <v>0.12</v>
      </c>
      <c r="AF530" s="314">
        <v>0.19047619047618999</v>
      </c>
      <c r="AG530" s="314">
        <v>9.5238095238095205E-2</v>
      </c>
      <c r="AH530" s="314">
        <v>0.14285714285714299</v>
      </c>
      <c r="AI530" s="314">
        <v>0.16666666666666699</v>
      </c>
      <c r="AJ530" s="314">
        <v>5.8823529411764698E-2</v>
      </c>
      <c r="AK530" s="314">
        <v>0.23529411764705899</v>
      </c>
      <c r="AL530" s="314">
        <v>0.1</v>
      </c>
      <c r="AM530" s="314">
        <v>9.5238095238095233E-2</v>
      </c>
      <c r="AN530" s="314">
        <v>4.7619047619047616E-2</v>
      </c>
      <c r="AO530" s="314">
        <v>0.19047619047619047</v>
      </c>
      <c r="AP530" s="314">
        <v>4.7619047619047616E-2</v>
      </c>
      <c r="AQ530" s="314"/>
      <c r="AR530" s="314"/>
      <c r="AS530" s="314">
        <v>5.9615035944447685</v>
      </c>
    </row>
    <row r="531" spans="2:45" outlineLevel="1">
      <c r="B531" s="999" t="s">
        <v>556</v>
      </c>
      <c r="C531" s="314"/>
      <c r="D531" s="314"/>
      <c r="E531" s="314"/>
      <c r="F531" s="314"/>
      <c r="G531" s="314"/>
      <c r="H531" s="314"/>
      <c r="I531" s="314"/>
      <c r="J531" s="314"/>
      <c r="K531" s="314"/>
      <c r="L531" s="314"/>
      <c r="M531" s="314"/>
      <c r="N531" s="314"/>
      <c r="O531" s="314"/>
      <c r="P531" s="314"/>
      <c r="Q531" s="314"/>
      <c r="R531" s="314">
        <v>1</v>
      </c>
      <c r="S531" s="314">
        <v>0.6</v>
      </c>
      <c r="T531" s="314">
        <v>0.6</v>
      </c>
      <c r="U531" s="314">
        <v>0.5</v>
      </c>
      <c r="V531" s="314">
        <v>0.75</v>
      </c>
      <c r="W531" s="314">
        <v>0.44444444444444398</v>
      </c>
      <c r="X531" s="314">
        <v>0.125</v>
      </c>
      <c r="Y531" s="314">
        <v>0.6</v>
      </c>
      <c r="Z531" s="314">
        <v>0.2</v>
      </c>
      <c r="AA531" s="314">
        <v>0.4</v>
      </c>
      <c r="AB531" s="314">
        <v>6.6666666666666693E-2</v>
      </c>
      <c r="AC531" s="314">
        <v>0.17647058823529399</v>
      </c>
      <c r="AD531" s="314">
        <v>0.17647058823529399</v>
      </c>
      <c r="AE531" s="314">
        <v>0.2857142857142857</v>
      </c>
      <c r="AF531" s="314">
        <v>0.25</v>
      </c>
      <c r="AG531" s="314">
        <v>0.33333333333333298</v>
      </c>
      <c r="AH531" s="314">
        <v>0.38888888888888901</v>
      </c>
      <c r="AI531" s="314">
        <v>0.157894736842105</v>
      </c>
      <c r="AJ531" s="314">
        <v>0.26086956521739102</v>
      </c>
      <c r="AK531" s="314">
        <v>0.476190476190476</v>
      </c>
      <c r="AL531" s="314">
        <v>0.19047619047619047</v>
      </c>
      <c r="AM531" s="314">
        <v>0.1</v>
      </c>
      <c r="AN531" s="314"/>
      <c r="AO531" s="314">
        <v>0.13333333333333333</v>
      </c>
      <c r="AP531" s="314">
        <v>6.6666666666666666E-2</v>
      </c>
      <c r="AQ531" s="314">
        <v>8.3333333333333329E-2</v>
      </c>
      <c r="AR531" s="314">
        <v>0.25</v>
      </c>
      <c r="AS531" s="314">
        <v>8.6157530975777039</v>
      </c>
    </row>
    <row r="532" spans="2:45" outlineLevel="1">
      <c r="B532" s="999" t="s">
        <v>552</v>
      </c>
      <c r="C532" s="314"/>
      <c r="D532" s="314"/>
      <c r="E532" s="314"/>
      <c r="F532" s="314"/>
      <c r="G532" s="314"/>
      <c r="H532" s="314"/>
      <c r="I532" s="314"/>
      <c r="J532" s="314"/>
      <c r="K532" s="314"/>
      <c r="L532" s="314"/>
      <c r="M532" s="314"/>
      <c r="N532" s="314"/>
      <c r="O532" s="314"/>
      <c r="P532" s="314"/>
      <c r="Q532" s="314"/>
      <c r="R532" s="314">
        <v>1</v>
      </c>
      <c r="S532" s="314">
        <v>0.625</v>
      </c>
      <c r="T532" s="314">
        <v>0.81818181818181801</v>
      </c>
      <c r="U532" s="314">
        <v>0.16666666666666666</v>
      </c>
      <c r="V532" s="314">
        <v>0.5</v>
      </c>
      <c r="W532" s="314">
        <v>0.33333333333333298</v>
      </c>
      <c r="X532" s="314">
        <v>0.23529411764705899</v>
      </c>
      <c r="Y532" s="314">
        <v>0.28571428571428598</v>
      </c>
      <c r="Z532" s="314">
        <v>0.35714285714285698</v>
      </c>
      <c r="AA532" s="314">
        <v>0.16666666666666666</v>
      </c>
      <c r="AB532" s="314">
        <v>0.16666666666666699</v>
      </c>
      <c r="AC532" s="314">
        <v>0.18181818181818199</v>
      </c>
      <c r="AD532" s="314">
        <v>0.42105263157894701</v>
      </c>
      <c r="AE532" s="314">
        <v>0.33333333333333331</v>
      </c>
      <c r="AF532" s="314">
        <v>0.23529411764705899</v>
      </c>
      <c r="AG532" s="314">
        <v>0.25</v>
      </c>
      <c r="AH532" s="314">
        <v>0.25</v>
      </c>
      <c r="AI532" s="314">
        <v>0.133333333333333</v>
      </c>
      <c r="AJ532" s="314">
        <v>0.11111111111111099</v>
      </c>
      <c r="AK532" s="314">
        <v>0.42105263157894701</v>
      </c>
      <c r="AL532" s="314">
        <v>0.375</v>
      </c>
      <c r="AM532" s="314">
        <v>0.23529411764705882</v>
      </c>
      <c r="AN532" s="314">
        <v>0.1875</v>
      </c>
      <c r="AO532" s="314">
        <v>0.6</v>
      </c>
      <c r="AP532" s="314">
        <v>0.5</v>
      </c>
      <c r="AQ532" s="314">
        <v>0.41176470588235292</v>
      </c>
      <c r="AR532" s="314">
        <v>0.41176470588235292</v>
      </c>
      <c r="AS532" s="314">
        <v>9.7129852818320295</v>
      </c>
    </row>
    <row r="533" spans="2:45" outlineLevel="1">
      <c r="B533" s="999" t="s">
        <v>554</v>
      </c>
      <c r="C533" s="314"/>
      <c r="D533" s="314"/>
      <c r="E533" s="314"/>
      <c r="F533" s="314"/>
      <c r="G533" s="314"/>
      <c r="H533" s="314"/>
      <c r="I533" s="314"/>
      <c r="J533" s="314"/>
      <c r="K533" s="314"/>
      <c r="L533" s="314"/>
      <c r="M533" s="314"/>
      <c r="N533" s="314"/>
      <c r="O533" s="314"/>
      <c r="P533" s="314"/>
      <c r="Q533" s="314"/>
      <c r="R533" s="314">
        <v>1</v>
      </c>
      <c r="S533" s="314">
        <v>0.75</v>
      </c>
      <c r="T533" s="314">
        <v>0.375</v>
      </c>
      <c r="U533" s="314">
        <v>0.41666666666666669</v>
      </c>
      <c r="V533" s="314">
        <v>0.75</v>
      </c>
      <c r="W533" s="314">
        <v>0.30769230769230799</v>
      </c>
      <c r="X533" s="314">
        <v>0.230769230769231</v>
      </c>
      <c r="Y533" s="314">
        <v>0.214285714285714</v>
      </c>
      <c r="Z533" s="314">
        <v>6.25E-2</v>
      </c>
      <c r="AA533" s="314">
        <v>0.35294117647058826</v>
      </c>
      <c r="AB533" s="314">
        <v>5.2631578947368397E-2</v>
      </c>
      <c r="AC533" s="314">
        <v>0.157894736842105</v>
      </c>
      <c r="AD533" s="314">
        <v>0.26315789473684198</v>
      </c>
      <c r="AE533" s="314">
        <v>5.2631578947368418E-2</v>
      </c>
      <c r="AF533" s="314"/>
      <c r="AG533" s="314"/>
      <c r="AH533" s="314"/>
      <c r="AI533" s="314"/>
      <c r="AJ533" s="314"/>
      <c r="AK533" s="314"/>
      <c r="AL533" s="314"/>
      <c r="AM533" s="314"/>
      <c r="AN533" s="314"/>
      <c r="AO533" s="314"/>
      <c r="AP533" s="314"/>
      <c r="AQ533" s="314"/>
      <c r="AR533" s="314"/>
      <c r="AS533" s="314">
        <v>4.9861708853581908</v>
      </c>
    </row>
    <row r="534" spans="2:45" outlineLevel="1">
      <c r="B534" s="999" t="s">
        <v>555</v>
      </c>
      <c r="C534" s="314"/>
      <c r="D534" s="314"/>
      <c r="E534" s="314"/>
      <c r="F534" s="314"/>
      <c r="G534" s="314"/>
      <c r="H534" s="314"/>
      <c r="I534" s="314"/>
      <c r="J534" s="314"/>
      <c r="K534" s="314"/>
      <c r="L534" s="314"/>
      <c r="M534" s="314"/>
      <c r="N534" s="314"/>
      <c r="O534" s="314"/>
      <c r="P534" s="314"/>
      <c r="Q534" s="314"/>
      <c r="R534" s="314">
        <v>0</v>
      </c>
      <c r="S534" s="314">
        <v>1</v>
      </c>
      <c r="T534" s="314">
        <v>0.42857142857142899</v>
      </c>
      <c r="U534" s="314">
        <v>0.45454545454545453</v>
      </c>
      <c r="V534" s="314">
        <v>0.36363636363636365</v>
      </c>
      <c r="W534" s="314">
        <v>0.3</v>
      </c>
      <c r="X534" s="314">
        <v>0.1</v>
      </c>
      <c r="Y534" s="314">
        <v>0.25</v>
      </c>
      <c r="Z534" s="314">
        <v>0.54545454545454497</v>
      </c>
      <c r="AA534" s="314">
        <v>0.21428571428571427</v>
      </c>
      <c r="AB534" s="314">
        <v>0.14285714285714299</v>
      </c>
      <c r="AC534" s="314">
        <v>0.17647058823529399</v>
      </c>
      <c r="AD534" s="314">
        <v>0.16666666666666699</v>
      </c>
      <c r="AE534" s="314">
        <v>0.36842105263157893</v>
      </c>
      <c r="AF534" s="314">
        <v>0.1875</v>
      </c>
      <c r="AG534" s="314">
        <v>0.214285714285714</v>
      </c>
      <c r="AH534" s="314">
        <v>0.5</v>
      </c>
      <c r="AI534" s="314">
        <v>0.133333333333333</v>
      </c>
      <c r="AJ534" s="314">
        <v>0.266666666666667</v>
      </c>
      <c r="AK534" s="314">
        <v>0.2</v>
      </c>
      <c r="AL534" s="314">
        <v>0.29411764705882354</v>
      </c>
      <c r="AM534" s="314">
        <v>0.13333333333333333</v>
      </c>
      <c r="AN534" s="314">
        <v>6.6666666666666666E-2</v>
      </c>
      <c r="AO534" s="314">
        <v>0.3888888888888889</v>
      </c>
      <c r="AP534" s="314">
        <v>0.26315789473684209</v>
      </c>
      <c r="AQ534" s="314">
        <v>0.41379310344827586</v>
      </c>
      <c r="AR534" s="314">
        <v>0.36666666666666664</v>
      </c>
      <c r="AS534" s="314">
        <v>7.9393188719694008</v>
      </c>
    </row>
    <row r="535" spans="2:45" outlineLevel="1">
      <c r="B535" s="999" t="s">
        <v>566</v>
      </c>
      <c r="C535" s="314"/>
      <c r="D535" s="314"/>
      <c r="E535" s="314"/>
      <c r="F535" s="314"/>
      <c r="G535" s="314"/>
      <c r="H535" s="314"/>
      <c r="I535" s="314"/>
      <c r="J535" s="314"/>
      <c r="K535" s="314"/>
      <c r="L535" s="314"/>
      <c r="M535" s="314"/>
      <c r="N535" s="314"/>
      <c r="O535" s="314"/>
      <c r="P535" s="314"/>
      <c r="Q535" s="314"/>
      <c r="R535" s="314">
        <v>0.5</v>
      </c>
      <c r="S535" s="314">
        <v>0.7142857142857143</v>
      </c>
      <c r="T535" s="314">
        <v>0.6</v>
      </c>
      <c r="U535" s="314">
        <v>0.5</v>
      </c>
      <c r="V535" s="314">
        <v>0.45454545454545453</v>
      </c>
      <c r="W535" s="314">
        <v>0.75</v>
      </c>
      <c r="X535" s="314">
        <v>0.53846153846153799</v>
      </c>
      <c r="Y535" s="314">
        <v>0.46666666666666701</v>
      </c>
      <c r="Z535" s="314">
        <v>0.42105263157894701</v>
      </c>
      <c r="AA535" s="314">
        <v>0.21739130434782608</v>
      </c>
      <c r="AB535" s="314">
        <v>0.13043478260869601</v>
      </c>
      <c r="AC535" s="314">
        <v>0.34615384615384598</v>
      </c>
      <c r="AD535" s="314">
        <v>0.36666666666666697</v>
      </c>
      <c r="AE535" s="314">
        <v>0.38709677419354838</v>
      </c>
      <c r="AF535" s="314">
        <v>0.44444444444444398</v>
      </c>
      <c r="AG535" s="314">
        <v>0.30434782608695699</v>
      </c>
      <c r="AH535" s="314">
        <v>0.36842105263157898</v>
      </c>
      <c r="AI535" s="314">
        <v>0.38095238095238099</v>
      </c>
      <c r="AJ535" s="314">
        <v>0.19047619047618999</v>
      </c>
      <c r="AK535" s="314">
        <v>0.28000000000000003</v>
      </c>
      <c r="AL535" s="314">
        <v>0.4</v>
      </c>
      <c r="AM535" s="314">
        <v>0.04</v>
      </c>
      <c r="AN535" s="314">
        <v>0.16666666666666666</v>
      </c>
      <c r="AO535" s="314">
        <v>0.52</v>
      </c>
      <c r="AP535" s="314">
        <v>0.2608695652173913</v>
      </c>
      <c r="AQ535" s="314">
        <v>0.23809523809523808</v>
      </c>
      <c r="AR535" s="314"/>
      <c r="AS535" s="314">
        <v>9.9870287440797476</v>
      </c>
    </row>
    <row r="536" spans="2:45" outlineLevel="1">
      <c r="B536" s="999" t="s">
        <v>567</v>
      </c>
      <c r="C536" s="314"/>
      <c r="D536" s="314"/>
      <c r="E536" s="314"/>
      <c r="F536" s="314"/>
      <c r="G536" s="314"/>
      <c r="H536" s="314"/>
      <c r="I536" s="314"/>
      <c r="J536" s="314"/>
      <c r="K536" s="314"/>
      <c r="L536" s="314"/>
      <c r="M536" s="314"/>
      <c r="N536" s="314"/>
      <c r="O536" s="314"/>
      <c r="P536" s="314"/>
      <c r="Q536" s="314"/>
      <c r="R536" s="314">
        <v>1</v>
      </c>
      <c r="S536" s="314">
        <v>0.83333333333333337</v>
      </c>
      <c r="T536" s="314">
        <v>1</v>
      </c>
      <c r="U536" s="314">
        <v>0.5</v>
      </c>
      <c r="V536" s="314">
        <v>0.66666666666666663</v>
      </c>
      <c r="W536" s="314">
        <v>0.42857142857142899</v>
      </c>
      <c r="X536" s="314">
        <v>0.14285714285714299</v>
      </c>
      <c r="Y536" s="314">
        <v>0.5</v>
      </c>
      <c r="Z536" s="314">
        <v>0.5</v>
      </c>
      <c r="AA536" s="314">
        <v>0.84210526315789469</v>
      </c>
      <c r="AB536" s="314">
        <v>0.105263157894737</v>
      </c>
      <c r="AC536" s="314">
        <v>0.76190476190476197</v>
      </c>
      <c r="AD536" s="314">
        <v>0.16</v>
      </c>
      <c r="AE536" s="314">
        <v>0.25</v>
      </c>
      <c r="AF536" s="314">
        <v>0.28571428571428598</v>
      </c>
      <c r="AG536" s="314">
        <v>0.38888888888888901</v>
      </c>
      <c r="AH536" s="314">
        <v>0.41176470588235298</v>
      </c>
      <c r="AI536" s="314">
        <v>0.4</v>
      </c>
      <c r="AJ536" s="314">
        <v>0.5</v>
      </c>
      <c r="AK536" s="314">
        <v>0.45833333333333298</v>
      </c>
      <c r="AL536" s="314">
        <v>0.20833333333333334</v>
      </c>
      <c r="AM536" s="314">
        <v>0.32</v>
      </c>
      <c r="AN536" s="314"/>
      <c r="AO536" s="314">
        <v>0.55555555555555558</v>
      </c>
      <c r="AP536" s="314">
        <v>0.26666666666666666</v>
      </c>
      <c r="AQ536" s="314"/>
      <c r="AR536" s="314"/>
      <c r="AS536" s="314">
        <v>11.485958523760383</v>
      </c>
    </row>
    <row r="537" spans="2:45" outlineLevel="1">
      <c r="B537" s="999" t="s">
        <v>606</v>
      </c>
      <c r="C537" s="314"/>
      <c r="D537" s="314"/>
      <c r="E537" s="314"/>
      <c r="F537" s="314"/>
      <c r="G537" s="314"/>
      <c r="H537" s="314"/>
      <c r="I537" s="314"/>
      <c r="J537" s="314"/>
      <c r="K537" s="314"/>
      <c r="L537" s="314"/>
      <c r="M537" s="314"/>
      <c r="N537" s="314"/>
      <c r="O537" s="314"/>
      <c r="P537" s="314"/>
      <c r="Q537" s="314"/>
      <c r="R537" s="314"/>
      <c r="S537" s="314">
        <v>2</v>
      </c>
      <c r="T537" s="314">
        <v>0.8</v>
      </c>
      <c r="U537" s="314">
        <v>0.75</v>
      </c>
      <c r="V537" s="314">
        <v>0.81818181818181823</v>
      </c>
      <c r="W537" s="314">
        <v>0.81818181818181801</v>
      </c>
      <c r="X537" s="314">
        <v>0.41666666666666702</v>
      </c>
      <c r="Y537" s="314">
        <v>0.5</v>
      </c>
      <c r="Z537" s="314">
        <v>0.41176470588235298</v>
      </c>
      <c r="AA537" s="314">
        <v>0.47368421052631576</v>
      </c>
      <c r="AB537" s="314">
        <v>0.11764705882352899</v>
      </c>
      <c r="AC537" s="314">
        <v>0.41176470588235298</v>
      </c>
      <c r="AD537" s="314">
        <v>0.45</v>
      </c>
      <c r="AE537" s="314">
        <v>0.39130434782608697</v>
      </c>
      <c r="AF537" s="314">
        <v>0.30434782608695699</v>
      </c>
      <c r="AG537" s="314">
        <v>0.375</v>
      </c>
      <c r="AH537" s="314">
        <v>0.33333333333333298</v>
      </c>
      <c r="AI537" s="314">
        <v>0.35</v>
      </c>
      <c r="AJ537" s="314">
        <v>0.16666666666666699</v>
      </c>
      <c r="AK537" s="314">
        <v>0.33333333333333298</v>
      </c>
      <c r="AL537" s="314">
        <v>0.28000000000000003</v>
      </c>
      <c r="AM537" s="314">
        <v>4.1666666666666664E-2</v>
      </c>
      <c r="AN537" s="314">
        <v>4.3478260869565216E-2</v>
      </c>
      <c r="AO537" s="314">
        <v>0.32</v>
      </c>
      <c r="AP537" s="314">
        <v>0.20833333333333334</v>
      </c>
      <c r="AQ537" s="314">
        <v>0.17391304347826086</v>
      </c>
      <c r="AR537" s="314">
        <v>0.25</v>
      </c>
      <c r="AS537" s="314">
        <v>11.539267795739057</v>
      </c>
    </row>
    <row r="538" spans="2:45" outlineLevel="1">
      <c r="B538" s="999" t="s">
        <v>569</v>
      </c>
      <c r="C538" s="314"/>
      <c r="D538" s="314"/>
      <c r="E538" s="314"/>
      <c r="F538" s="314"/>
      <c r="G538" s="314"/>
      <c r="H538" s="314"/>
      <c r="I538" s="314"/>
      <c r="J538" s="314"/>
      <c r="K538" s="314"/>
      <c r="L538" s="314"/>
      <c r="M538" s="314"/>
      <c r="N538" s="314"/>
      <c r="O538" s="314"/>
      <c r="P538" s="314"/>
      <c r="Q538" s="314"/>
      <c r="R538" s="314"/>
      <c r="S538" s="314"/>
      <c r="T538" s="314"/>
      <c r="U538" s="314"/>
      <c r="V538" s="314"/>
      <c r="W538" s="314"/>
      <c r="X538" s="314"/>
      <c r="Y538" s="314"/>
      <c r="Z538" s="314"/>
      <c r="AA538" s="314"/>
      <c r="AB538" s="314"/>
      <c r="AC538" s="314"/>
      <c r="AD538" s="314"/>
      <c r="AE538" s="314"/>
      <c r="AF538" s="314"/>
      <c r="AG538" s="314"/>
      <c r="AH538" s="314"/>
      <c r="AI538" s="314"/>
      <c r="AJ538" s="314"/>
      <c r="AK538" s="314"/>
      <c r="AL538" s="314"/>
      <c r="AM538" s="314"/>
      <c r="AN538" s="314"/>
      <c r="AO538" s="314"/>
      <c r="AP538" s="314"/>
      <c r="AQ538" s="314"/>
      <c r="AR538" s="314"/>
      <c r="AS538" s="314"/>
    </row>
    <row r="539" spans="2:45" outlineLevel="1">
      <c r="B539" s="999" t="s">
        <v>607</v>
      </c>
      <c r="C539" s="314"/>
      <c r="D539" s="314"/>
      <c r="E539" s="314"/>
      <c r="F539" s="314"/>
      <c r="G539" s="314"/>
      <c r="H539" s="314"/>
      <c r="I539" s="314"/>
      <c r="J539" s="314"/>
      <c r="K539" s="314"/>
      <c r="L539" s="314"/>
      <c r="M539" s="314"/>
      <c r="N539" s="314"/>
      <c r="O539" s="314"/>
      <c r="P539" s="314"/>
      <c r="Q539" s="314"/>
      <c r="R539" s="314"/>
      <c r="S539" s="314"/>
      <c r="T539" s="314">
        <v>0.75</v>
      </c>
      <c r="U539" s="314">
        <v>0.25</v>
      </c>
      <c r="V539" s="314">
        <v>0.8</v>
      </c>
      <c r="W539" s="314">
        <v>0.66666666666666696</v>
      </c>
      <c r="X539" s="314">
        <v>0.375</v>
      </c>
      <c r="Y539" s="314">
        <v>0.5</v>
      </c>
      <c r="Z539" s="314">
        <v>0.55555555555555602</v>
      </c>
      <c r="AA539" s="314">
        <v>0.3125</v>
      </c>
      <c r="AB539" s="314">
        <v>5.8823529411764698E-2</v>
      </c>
      <c r="AC539" s="314">
        <v>0.375</v>
      </c>
      <c r="AD539" s="314">
        <v>0.375</v>
      </c>
      <c r="AE539" s="314">
        <v>0.3125</v>
      </c>
      <c r="AF539" s="314">
        <v>0.35714285714285698</v>
      </c>
      <c r="AG539" s="314">
        <v>0.33333333333333298</v>
      </c>
      <c r="AH539" s="314">
        <v>0.25</v>
      </c>
      <c r="AI539" s="314">
        <v>0.25</v>
      </c>
      <c r="AJ539" s="314">
        <v>0.18181818181818199</v>
      </c>
      <c r="AK539" s="314">
        <v>0.33333333333333298</v>
      </c>
      <c r="AL539" s="314">
        <v>0.33333333333333331</v>
      </c>
      <c r="AM539" s="314">
        <v>0.33333333333333331</v>
      </c>
      <c r="AN539" s="314">
        <v>0.66666666666666663</v>
      </c>
      <c r="AO539" s="314">
        <v>0.14285714285714285</v>
      </c>
      <c r="AP539" s="314">
        <v>0.14285714285714285</v>
      </c>
      <c r="AQ539" s="314">
        <v>0.2857142857142857</v>
      </c>
      <c r="AR539" s="314"/>
      <c r="AS539" s="314">
        <v>8.9414353620235953</v>
      </c>
    </row>
    <row r="540" spans="2:45" outlineLevel="1">
      <c r="B540" s="999" t="s">
        <v>695</v>
      </c>
      <c r="C540" s="314"/>
      <c r="D540" s="314"/>
      <c r="E540" s="314"/>
      <c r="F540" s="314"/>
      <c r="G540" s="314"/>
      <c r="H540" s="314"/>
      <c r="I540" s="314"/>
      <c r="J540" s="314"/>
      <c r="K540" s="314"/>
      <c r="L540" s="314"/>
      <c r="M540" s="314"/>
      <c r="N540" s="314"/>
      <c r="O540" s="314"/>
      <c r="P540" s="314"/>
      <c r="Q540" s="314"/>
      <c r="R540" s="314"/>
      <c r="S540" s="314"/>
      <c r="T540" s="314">
        <v>1</v>
      </c>
      <c r="U540" s="314">
        <v>0.66666666666666663</v>
      </c>
      <c r="V540" s="314">
        <v>0.33333333333333331</v>
      </c>
      <c r="W540" s="314">
        <v>1</v>
      </c>
      <c r="X540" s="314">
        <v>0.33333333333333298</v>
      </c>
      <c r="Y540" s="314">
        <v>0.42857142857142899</v>
      </c>
      <c r="Z540" s="314">
        <v>0.57142857142857095</v>
      </c>
      <c r="AA540" s="314">
        <v>0.2857142857142857</v>
      </c>
      <c r="AB540" s="314"/>
      <c r="AC540" s="314">
        <v>0.55555555555555602</v>
      </c>
      <c r="AD540" s="314">
        <v>0.8</v>
      </c>
      <c r="AE540" s="314">
        <v>0.33333333333333331</v>
      </c>
      <c r="AF540" s="314">
        <v>0.35714285714285698</v>
      </c>
      <c r="AG540" s="314">
        <v>0.35714285714285698</v>
      </c>
      <c r="AH540" s="314">
        <v>0.266666666666667</v>
      </c>
      <c r="AI540" s="314">
        <v>6.6666666666666693E-2</v>
      </c>
      <c r="AJ540" s="314">
        <v>0.214285714285714</v>
      </c>
      <c r="AK540" s="314">
        <v>0.29411764705882398</v>
      </c>
      <c r="AL540" s="314">
        <v>0.27777777777777779</v>
      </c>
      <c r="AM540" s="314">
        <v>0.1875</v>
      </c>
      <c r="AN540" s="314">
        <v>6.6666666666666666E-2</v>
      </c>
      <c r="AO540" s="314">
        <v>0.26666666666666666</v>
      </c>
      <c r="AP540" s="314"/>
      <c r="AQ540" s="314">
        <v>0.13636363636363635</v>
      </c>
      <c r="AR540" s="314">
        <v>0.1</v>
      </c>
      <c r="AS540" s="314">
        <v>8.8989336643748409</v>
      </c>
    </row>
    <row r="541" spans="2:45" outlineLevel="1">
      <c r="B541" s="999" t="s">
        <v>701</v>
      </c>
      <c r="C541" s="314"/>
      <c r="D541" s="314"/>
      <c r="E541" s="314"/>
      <c r="F541" s="314"/>
      <c r="G541" s="314"/>
      <c r="H541" s="314"/>
      <c r="I541" s="314"/>
      <c r="J541" s="314"/>
      <c r="K541" s="314"/>
      <c r="L541" s="314"/>
      <c r="M541" s="314"/>
      <c r="N541" s="314"/>
      <c r="O541" s="314"/>
      <c r="P541" s="314"/>
      <c r="Q541" s="314"/>
      <c r="R541" s="314"/>
      <c r="S541" s="314"/>
      <c r="T541" s="314"/>
      <c r="U541" s="314">
        <v>1</v>
      </c>
      <c r="V541" s="314">
        <v>0.42857142857142855</v>
      </c>
      <c r="W541" s="314">
        <v>0.875</v>
      </c>
      <c r="X541" s="314">
        <v>0.5</v>
      </c>
      <c r="Y541" s="314">
        <v>0.63636363636363602</v>
      </c>
      <c r="Z541" s="314">
        <v>0.71428571428571397</v>
      </c>
      <c r="AA541" s="314">
        <v>0.47058823529411764</v>
      </c>
      <c r="AB541" s="314">
        <v>0.29411764705882398</v>
      </c>
      <c r="AC541" s="314">
        <v>0.22222222222222199</v>
      </c>
      <c r="AD541" s="314">
        <v>0.35714285714285698</v>
      </c>
      <c r="AE541" s="314">
        <v>0.375</v>
      </c>
      <c r="AF541" s="314">
        <v>0.18518518518518501</v>
      </c>
      <c r="AG541" s="314">
        <v>0.230769230769231</v>
      </c>
      <c r="AH541" s="314">
        <v>0.36</v>
      </c>
      <c r="AI541" s="314">
        <v>0.18181818181818199</v>
      </c>
      <c r="AJ541" s="314">
        <v>0.28571428571428598</v>
      </c>
      <c r="AK541" s="314">
        <v>0.23529411764705899</v>
      </c>
      <c r="AL541" s="314">
        <v>8.3333333333333329E-2</v>
      </c>
      <c r="AM541" s="314"/>
      <c r="AN541" s="314">
        <v>7.6923076923076927E-2</v>
      </c>
      <c r="AO541" s="314">
        <v>0.14285714285714285</v>
      </c>
      <c r="AP541" s="314">
        <v>0.2</v>
      </c>
      <c r="AQ541" s="314">
        <v>0.33333333333333331</v>
      </c>
      <c r="AR541" s="314">
        <v>0.46153846153846156</v>
      </c>
      <c r="AS541" s="314">
        <v>8.6500580900580903</v>
      </c>
    </row>
    <row r="542" spans="2:45" outlineLevel="1">
      <c r="B542" s="999" t="s">
        <v>704</v>
      </c>
      <c r="C542" s="314"/>
      <c r="D542" s="314"/>
      <c r="E542" s="314"/>
      <c r="F542" s="314"/>
      <c r="G542" s="314"/>
      <c r="H542" s="314"/>
      <c r="I542" s="314"/>
      <c r="J542" s="314"/>
      <c r="K542" s="314"/>
      <c r="L542" s="314"/>
      <c r="M542" s="314"/>
      <c r="N542" s="314"/>
      <c r="O542" s="314"/>
      <c r="P542" s="314"/>
      <c r="Q542" s="314"/>
      <c r="R542" s="314"/>
      <c r="S542" s="314"/>
      <c r="T542" s="314"/>
      <c r="U542" s="314">
        <v>1</v>
      </c>
      <c r="V542" s="314">
        <v>0.83333333333333337</v>
      </c>
      <c r="W542" s="314">
        <v>0.375</v>
      </c>
      <c r="X542" s="314">
        <v>0.33333333333333298</v>
      </c>
      <c r="Y542" s="314">
        <v>0.2</v>
      </c>
      <c r="Z542" s="314">
        <v>0.42857142857142899</v>
      </c>
      <c r="AA542" s="314">
        <v>6.25E-2</v>
      </c>
      <c r="AB542" s="314">
        <v>0.157894736842105</v>
      </c>
      <c r="AC542" s="314">
        <v>0.11764705882352899</v>
      </c>
      <c r="AD542" s="314">
        <v>0.21052631578947401</v>
      </c>
      <c r="AE542" s="314">
        <v>0.27777777777777779</v>
      </c>
      <c r="AF542" s="314">
        <v>0.28571428571428598</v>
      </c>
      <c r="AG542" s="314">
        <v>0.46153846153846201</v>
      </c>
      <c r="AH542" s="314">
        <v>0.266666666666667</v>
      </c>
      <c r="AI542" s="314">
        <v>0.66666666666666696</v>
      </c>
      <c r="AJ542" s="314">
        <v>0.5</v>
      </c>
      <c r="AK542" s="314">
        <v>0.5</v>
      </c>
      <c r="AL542" s="314">
        <v>0.41176470588235292</v>
      </c>
      <c r="AM542" s="314">
        <v>0.25</v>
      </c>
      <c r="AN542" s="314">
        <v>0.25</v>
      </c>
      <c r="AO542" s="314">
        <v>0.5</v>
      </c>
      <c r="AP542" s="314">
        <v>0.44827586206896552</v>
      </c>
      <c r="AQ542" s="314">
        <v>0.53125</v>
      </c>
      <c r="AR542" s="314">
        <v>0.54545454545454541</v>
      </c>
      <c r="AS542" s="314">
        <v>9.6139151784629266</v>
      </c>
    </row>
    <row r="543" spans="2:45" outlineLevel="1">
      <c r="B543" s="999" t="s">
        <v>805</v>
      </c>
      <c r="C543" s="314"/>
      <c r="D543" s="314"/>
      <c r="E543" s="314"/>
      <c r="F543" s="314"/>
      <c r="G543" s="314"/>
      <c r="H543" s="314"/>
      <c r="I543" s="314"/>
      <c r="J543" s="314"/>
      <c r="K543" s="314"/>
      <c r="L543" s="314"/>
      <c r="M543" s="314"/>
      <c r="N543" s="314"/>
      <c r="O543" s="314"/>
      <c r="P543" s="314"/>
      <c r="Q543" s="314"/>
      <c r="R543" s="314"/>
      <c r="S543" s="314"/>
      <c r="T543" s="314"/>
      <c r="U543" s="314"/>
      <c r="V543" s="314"/>
      <c r="W543" s="314"/>
      <c r="X543" s="314">
        <v>2</v>
      </c>
      <c r="Y543" s="314">
        <v>6</v>
      </c>
      <c r="Z543" s="314">
        <v>1.3333333333333299</v>
      </c>
      <c r="AA543" s="314">
        <v>0.5</v>
      </c>
      <c r="AB543" s="314">
        <v>0.18181818181818199</v>
      </c>
      <c r="AC543" s="314">
        <v>0.5</v>
      </c>
      <c r="AD543" s="314">
        <v>0.51851851851851805</v>
      </c>
      <c r="AE543" s="314">
        <v>0.25</v>
      </c>
      <c r="AF543" s="314">
        <v>0.27586206896551702</v>
      </c>
      <c r="AG543" s="314">
        <v>0.25</v>
      </c>
      <c r="AH543" s="314">
        <v>0.27586206896551702</v>
      </c>
      <c r="AI543" s="314">
        <v>0.25</v>
      </c>
      <c r="AJ543" s="314">
        <v>9.6774193548387094E-2</v>
      </c>
      <c r="AK543" s="314">
        <v>0.28571428571428598</v>
      </c>
      <c r="AL543" s="314">
        <v>0.5</v>
      </c>
      <c r="AM543" s="314">
        <v>0.16666666666666666</v>
      </c>
      <c r="AN543" s="314">
        <v>0.13333333333333333</v>
      </c>
      <c r="AO543" s="314">
        <v>0.41935483870967744</v>
      </c>
      <c r="AP543" s="314">
        <v>0.22222222222222221</v>
      </c>
      <c r="AQ543" s="314">
        <v>0.29729729729729731</v>
      </c>
      <c r="AR543" s="314">
        <v>0.16129032258064516</v>
      </c>
      <c r="AS543" s="314">
        <v>14.61804733167358</v>
      </c>
    </row>
    <row r="544" spans="2:45" outlineLevel="1">
      <c r="B544" s="999" t="s">
        <v>807</v>
      </c>
      <c r="C544" s="314"/>
      <c r="D544" s="314"/>
      <c r="E544" s="314"/>
      <c r="F544" s="314"/>
      <c r="G544" s="314"/>
      <c r="H544" s="314"/>
      <c r="I544" s="314"/>
      <c r="J544" s="314"/>
      <c r="K544" s="314"/>
      <c r="L544" s="314"/>
      <c r="M544" s="314"/>
      <c r="N544" s="314"/>
      <c r="O544" s="314"/>
      <c r="P544" s="314"/>
      <c r="Q544" s="314"/>
      <c r="R544" s="314"/>
      <c r="S544" s="314"/>
      <c r="T544" s="314"/>
      <c r="U544" s="314"/>
      <c r="V544" s="314"/>
      <c r="W544" s="314"/>
      <c r="X544" s="314">
        <v>1</v>
      </c>
      <c r="Y544" s="314">
        <v>0.66666666666666696</v>
      </c>
      <c r="Z544" s="314">
        <v>0.66666666666666696</v>
      </c>
      <c r="AA544" s="314">
        <v>0.44444444444444442</v>
      </c>
      <c r="AB544" s="314">
        <v>0.22222222222222199</v>
      </c>
      <c r="AC544" s="314">
        <v>0.22222222222222199</v>
      </c>
      <c r="AD544" s="314">
        <v>0.5</v>
      </c>
      <c r="AE544" s="314">
        <v>0.22222222222222221</v>
      </c>
      <c r="AF544" s="314">
        <v>0.1875</v>
      </c>
      <c r="AG544" s="314">
        <v>0.125</v>
      </c>
      <c r="AH544" s="314">
        <v>0.33333333333333298</v>
      </c>
      <c r="AI544" s="314">
        <v>0.125</v>
      </c>
      <c r="AJ544" s="314">
        <v>0.25</v>
      </c>
      <c r="AK544" s="314">
        <v>0.2</v>
      </c>
      <c r="AL544" s="314">
        <v>0.46666666666666667</v>
      </c>
      <c r="AM544" s="314">
        <v>7.1428571428571425E-2</v>
      </c>
      <c r="AN544" s="314">
        <v>6.6666666666666666E-2</v>
      </c>
      <c r="AO544" s="314"/>
      <c r="AP544" s="314">
        <v>0.16666666666666666</v>
      </c>
      <c r="AQ544" s="314"/>
      <c r="AR544" s="314"/>
      <c r="AS544" s="314">
        <v>5.9367063492063492</v>
      </c>
    </row>
    <row r="545" spans="2:45" outlineLevel="1">
      <c r="B545" s="999" t="s">
        <v>802</v>
      </c>
      <c r="C545" s="314"/>
      <c r="D545" s="314"/>
      <c r="E545" s="314"/>
      <c r="F545" s="314"/>
      <c r="G545" s="314"/>
      <c r="H545" s="314"/>
      <c r="I545" s="314"/>
      <c r="J545" s="314"/>
      <c r="K545" s="314"/>
      <c r="L545" s="314"/>
      <c r="M545" s="314"/>
      <c r="N545" s="314"/>
      <c r="O545" s="314"/>
      <c r="P545" s="314"/>
      <c r="Q545" s="314"/>
      <c r="R545" s="314"/>
      <c r="S545" s="314"/>
      <c r="T545" s="314"/>
      <c r="U545" s="314"/>
      <c r="V545" s="314"/>
      <c r="W545" s="314"/>
      <c r="X545" s="314"/>
      <c r="Y545" s="314">
        <v>2</v>
      </c>
      <c r="Z545" s="314">
        <v>1.1111111111111101</v>
      </c>
      <c r="AA545" s="314">
        <v>0.75</v>
      </c>
      <c r="AB545" s="314">
        <v>0.2</v>
      </c>
      <c r="AC545" s="314">
        <v>0.22222222222222199</v>
      </c>
      <c r="AD545" s="314">
        <v>0.33333333333333298</v>
      </c>
      <c r="AE545" s="314">
        <v>0.125</v>
      </c>
      <c r="AF545" s="314">
        <v>0.66666666666666696</v>
      </c>
      <c r="AG545" s="314">
        <v>0.22222222222222199</v>
      </c>
      <c r="AH545" s="314">
        <v>0.30769230769230799</v>
      </c>
      <c r="AI545" s="314">
        <v>0.4</v>
      </c>
      <c r="AJ545" s="314">
        <v>0.133333333333333</v>
      </c>
      <c r="AK545" s="314">
        <v>0.4</v>
      </c>
      <c r="AL545" s="314">
        <v>0.35714285714285715</v>
      </c>
      <c r="AM545" s="314"/>
      <c r="AN545" s="314"/>
      <c r="AO545" s="314">
        <v>5.8823529411764705E-2</v>
      </c>
      <c r="AP545" s="314">
        <v>0.35294117647058826</v>
      </c>
      <c r="AQ545" s="314">
        <v>0.10526315789473684</v>
      </c>
      <c r="AR545" s="314">
        <v>0.1111111111111111</v>
      </c>
      <c r="AS545" s="314">
        <v>7.8568630286122536</v>
      </c>
    </row>
    <row r="546" spans="2:45" outlineLevel="1">
      <c r="B546" s="999" t="s">
        <v>850</v>
      </c>
      <c r="C546" s="314"/>
      <c r="D546" s="314"/>
      <c r="E546" s="314"/>
      <c r="F546" s="314"/>
      <c r="G546" s="314"/>
      <c r="H546" s="314"/>
      <c r="I546" s="314"/>
      <c r="J546" s="314"/>
      <c r="K546" s="314"/>
      <c r="L546" s="314"/>
      <c r="M546" s="314"/>
      <c r="N546" s="314"/>
      <c r="O546" s="314"/>
      <c r="P546" s="314"/>
      <c r="Q546" s="314"/>
      <c r="R546" s="314"/>
      <c r="S546" s="314"/>
      <c r="T546" s="314"/>
      <c r="U546" s="314"/>
      <c r="V546" s="314"/>
      <c r="W546" s="314"/>
      <c r="X546" s="314"/>
      <c r="Y546" s="314">
        <v>1</v>
      </c>
      <c r="Z546" s="314">
        <v>0.6</v>
      </c>
      <c r="AA546" s="314">
        <v>0.52941176470588236</v>
      </c>
      <c r="AB546" s="314"/>
      <c r="AC546" s="314">
        <v>0.266666666666667</v>
      </c>
      <c r="AD546" s="314">
        <v>0.42424242424242398</v>
      </c>
      <c r="AE546" s="314">
        <v>0.30769230769230771</v>
      </c>
      <c r="AF546" s="314">
        <v>0.15384615384615399</v>
      </c>
      <c r="AG546" s="314">
        <v>0.27272727272727298</v>
      </c>
      <c r="AH546" s="314">
        <v>0.56000000000000005</v>
      </c>
      <c r="AI546" s="314">
        <v>0.30769230769230799</v>
      </c>
      <c r="AJ546" s="314"/>
      <c r="AK546" s="314">
        <v>0.12</v>
      </c>
      <c r="AL546" s="314">
        <v>0.29166666666666669</v>
      </c>
      <c r="AM546" s="314">
        <v>0.16</v>
      </c>
      <c r="AN546" s="314">
        <v>0.04</v>
      </c>
      <c r="AO546" s="314">
        <v>0.29629629629629628</v>
      </c>
      <c r="AP546" s="314">
        <v>0.29629629629629628</v>
      </c>
      <c r="AQ546" s="314">
        <v>0.10714285714285714</v>
      </c>
      <c r="AR546" s="314">
        <v>0.22222222222222221</v>
      </c>
      <c r="AS546" s="314">
        <v>5.9559032361973543</v>
      </c>
    </row>
    <row r="547" spans="2:45" outlineLevel="1">
      <c r="B547" s="999" t="s">
        <v>912</v>
      </c>
      <c r="C547" s="314"/>
      <c r="D547" s="314"/>
      <c r="E547" s="314"/>
      <c r="F547" s="314"/>
      <c r="G547" s="314"/>
      <c r="H547" s="314"/>
      <c r="I547" s="314"/>
      <c r="J547" s="314"/>
      <c r="K547" s="314"/>
      <c r="L547" s="314"/>
      <c r="M547" s="314"/>
      <c r="N547" s="314"/>
      <c r="O547" s="314"/>
      <c r="P547" s="314"/>
      <c r="Q547" s="314"/>
      <c r="R547" s="314"/>
      <c r="S547" s="314"/>
      <c r="T547" s="314"/>
      <c r="U547" s="314"/>
      <c r="V547" s="314"/>
      <c r="W547" s="314"/>
      <c r="X547" s="314">
        <v>0.5</v>
      </c>
      <c r="Y547" s="314">
        <v>0.5</v>
      </c>
      <c r="Z547" s="314">
        <v>0.55555555555555602</v>
      </c>
      <c r="AA547" s="314">
        <v>0.3</v>
      </c>
      <c r="AB547" s="314">
        <v>0.2</v>
      </c>
      <c r="AC547" s="314">
        <v>0.64285714285714302</v>
      </c>
      <c r="AD547" s="314">
        <v>0.3125</v>
      </c>
      <c r="AE547" s="314">
        <v>0.33333333333333331</v>
      </c>
      <c r="AF547" s="314">
        <v>0.38888888888888901</v>
      </c>
      <c r="AG547" s="314">
        <v>0.47368421052631599</v>
      </c>
      <c r="AH547" s="314">
        <v>0.25</v>
      </c>
      <c r="AI547" s="314">
        <v>0.3</v>
      </c>
      <c r="AJ547" s="314">
        <v>0.28571428571428598</v>
      </c>
      <c r="AK547" s="314">
        <v>0.434782608695652</v>
      </c>
      <c r="AL547" s="314">
        <v>0.375</v>
      </c>
      <c r="AM547" s="314">
        <v>0.11538461538461539</v>
      </c>
      <c r="AN547" s="314">
        <v>0.13043478260869565</v>
      </c>
      <c r="AO547" s="314">
        <v>0.47826086956521741</v>
      </c>
      <c r="AP547" s="314">
        <v>0.36</v>
      </c>
      <c r="AQ547" s="314">
        <v>0.21428571428571427</v>
      </c>
      <c r="AR547" s="314">
        <v>0.3</v>
      </c>
      <c r="AS547" s="314">
        <v>7.4506820074154181</v>
      </c>
    </row>
    <row r="548" spans="2:45" outlineLevel="1">
      <c r="B548" s="999" t="s">
        <v>1060</v>
      </c>
      <c r="C548" s="314"/>
      <c r="D548" s="314"/>
      <c r="E548" s="314"/>
      <c r="F548" s="314"/>
      <c r="G548" s="314"/>
      <c r="H548" s="314"/>
      <c r="I548" s="314"/>
      <c r="J548" s="314"/>
      <c r="K548" s="314"/>
      <c r="L548" s="314"/>
      <c r="M548" s="314"/>
      <c r="N548" s="314"/>
      <c r="O548" s="314"/>
      <c r="P548" s="314"/>
      <c r="Q548" s="314"/>
      <c r="R548" s="314"/>
      <c r="S548" s="314"/>
      <c r="T548" s="314"/>
      <c r="U548" s="314"/>
      <c r="V548" s="314"/>
      <c r="W548" s="314"/>
      <c r="X548" s="314"/>
      <c r="Y548" s="314"/>
      <c r="Z548" s="314"/>
      <c r="AA548" s="314">
        <v>0.5714285714285714</v>
      </c>
      <c r="AB548" s="314">
        <v>0.4</v>
      </c>
      <c r="AC548" s="314">
        <v>0.6</v>
      </c>
      <c r="AD548" s="314">
        <v>0.5</v>
      </c>
      <c r="AE548" s="314">
        <v>0.3125</v>
      </c>
      <c r="AF548" s="314">
        <v>0.214285714285714</v>
      </c>
      <c r="AG548" s="314">
        <v>0.28571428571428598</v>
      </c>
      <c r="AH548" s="314">
        <v>0.47368421052631599</v>
      </c>
      <c r="AI548" s="314">
        <v>0.5</v>
      </c>
      <c r="AJ548" s="314">
        <v>0.15</v>
      </c>
      <c r="AK548" s="314">
        <v>0.46666666666666701</v>
      </c>
      <c r="AL548" s="314">
        <v>0.33333333333333331</v>
      </c>
      <c r="AM548" s="314"/>
      <c r="AN548" s="314">
        <v>6.6666666666666666E-2</v>
      </c>
      <c r="AO548" s="314">
        <v>0.33333333333333331</v>
      </c>
      <c r="AP548" s="314">
        <v>0.25</v>
      </c>
      <c r="AQ548" s="314"/>
      <c r="AR548" s="314"/>
      <c r="AS548" s="314">
        <v>5.4576127819548867</v>
      </c>
    </row>
    <row r="549" spans="2:45" outlineLevel="1">
      <c r="B549" s="999" t="s">
        <v>1061</v>
      </c>
      <c r="C549" s="314"/>
      <c r="D549" s="314"/>
      <c r="E549" s="314"/>
      <c r="F549" s="314"/>
      <c r="G549" s="314"/>
      <c r="H549" s="314"/>
      <c r="I549" s="314"/>
      <c r="J549" s="314"/>
      <c r="K549" s="314"/>
      <c r="L549" s="314"/>
      <c r="M549" s="314"/>
      <c r="N549" s="314"/>
      <c r="O549" s="314"/>
      <c r="P549" s="314"/>
      <c r="Q549" s="314"/>
      <c r="R549" s="314"/>
      <c r="S549" s="314"/>
      <c r="T549" s="314"/>
      <c r="U549" s="314"/>
      <c r="V549" s="314"/>
      <c r="W549" s="314"/>
      <c r="X549" s="314"/>
      <c r="Y549" s="314"/>
      <c r="Z549" s="314"/>
      <c r="AA549" s="314">
        <v>0.25</v>
      </c>
      <c r="AB549" s="314">
        <v>0.71428571428571397</v>
      </c>
      <c r="AC549" s="314">
        <v>0.5</v>
      </c>
      <c r="AD549" s="314">
        <v>0.4375</v>
      </c>
      <c r="AE549" s="314">
        <v>0.4375</v>
      </c>
      <c r="AF549" s="314">
        <v>0.44444444444444398</v>
      </c>
      <c r="AG549" s="314">
        <v>0.35714285714285698</v>
      </c>
      <c r="AH549" s="314">
        <v>0.29166666666666702</v>
      </c>
      <c r="AI549" s="314">
        <v>0.27777777777777801</v>
      </c>
      <c r="AJ549" s="314">
        <v>0.45</v>
      </c>
      <c r="AK549" s="314">
        <v>0.44</v>
      </c>
      <c r="AL549" s="314">
        <v>0.37931034482758619</v>
      </c>
      <c r="AM549" s="314">
        <v>0.12903225806451613</v>
      </c>
      <c r="AN549" s="314">
        <v>0.21875</v>
      </c>
      <c r="AO549" s="314">
        <v>0.12903225806451613</v>
      </c>
      <c r="AP549" s="314">
        <v>0.21875</v>
      </c>
      <c r="AQ549" s="314">
        <v>3.125E-2</v>
      </c>
      <c r="AR549" s="314">
        <v>0.17241379310344829</v>
      </c>
      <c r="AS549" s="314">
        <v>5.8788561143775269</v>
      </c>
    </row>
    <row r="550" spans="2:45" outlineLevel="1">
      <c r="B550" s="999" t="s">
        <v>1180</v>
      </c>
      <c r="C550" s="314"/>
      <c r="D550" s="314"/>
      <c r="E550" s="314"/>
      <c r="F550" s="314"/>
      <c r="G550" s="314"/>
      <c r="H550" s="314"/>
      <c r="I550" s="314"/>
      <c r="J550" s="314"/>
      <c r="K550" s="314"/>
      <c r="L550" s="314"/>
      <c r="M550" s="314"/>
      <c r="N550" s="314"/>
      <c r="O550" s="314"/>
      <c r="P550" s="314"/>
      <c r="Q550" s="314"/>
      <c r="R550" s="314"/>
      <c r="S550" s="314"/>
      <c r="T550" s="314"/>
      <c r="U550" s="314"/>
      <c r="V550" s="314"/>
      <c r="W550" s="314"/>
      <c r="X550" s="314"/>
      <c r="Y550" s="314"/>
      <c r="Z550" s="314"/>
      <c r="AA550" s="314"/>
      <c r="AB550" s="314">
        <v>0.16666666666666699</v>
      </c>
      <c r="AC550" s="314">
        <v>0.38461538461538503</v>
      </c>
      <c r="AD550" s="314">
        <v>0.29411764705882398</v>
      </c>
      <c r="AE550" s="314">
        <v>6.25E-2</v>
      </c>
      <c r="AF550" s="314">
        <v>0.35714285714285698</v>
      </c>
      <c r="AG550" s="314">
        <v>0.33333333333333298</v>
      </c>
      <c r="AH550" s="314">
        <v>6.6666666666666693E-2</v>
      </c>
      <c r="AI550" s="314">
        <v>0.1875</v>
      </c>
      <c r="AJ550" s="314">
        <v>0.35294117647058798</v>
      </c>
      <c r="AK550" s="314">
        <v>0.36842105263157898</v>
      </c>
      <c r="AL550" s="314">
        <v>0.23809523809523808</v>
      </c>
      <c r="AM550" s="314">
        <v>0.23809523809523808</v>
      </c>
      <c r="AN550" s="314">
        <v>9.5238095238095233E-2</v>
      </c>
      <c r="AO550" s="314">
        <v>0.33333333333333331</v>
      </c>
      <c r="AP550" s="314">
        <v>0.14285714285714285</v>
      </c>
      <c r="AQ550" s="314"/>
      <c r="AR550" s="314"/>
      <c r="AS550" s="314">
        <v>3.6215238322049479</v>
      </c>
    </row>
    <row r="551" spans="2:45" outlineLevel="1">
      <c r="B551" s="999" t="s">
        <v>1059</v>
      </c>
      <c r="C551" s="314"/>
      <c r="D551" s="314"/>
      <c r="E551" s="314"/>
      <c r="F551" s="314"/>
      <c r="G551" s="314"/>
      <c r="H551" s="314"/>
      <c r="I551" s="314"/>
      <c r="J551" s="314"/>
      <c r="K551" s="314"/>
      <c r="L551" s="314"/>
      <c r="M551" s="314"/>
      <c r="N551" s="314"/>
      <c r="O551" s="314"/>
      <c r="P551" s="314"/>
      <c r="Q551" s="314"/>
      <c r="R551" s="314"/>
      <c r="S551" s="314"/>
      <c r="T551" s="314"/>
      <c r="U551" s="314"/>
      <c r="V551" s="314"/>
      <c r="W551" s="314"/>
      <c r="X551" s="314"/>
      <c r="Y551" s="314"/>
      <c r="Z551" s="314"/>
      <c r="AA551" s="314"/>
      <c r="AB551" s="314"/>
      <c r="AC551" s="314">
        <v>1</v>
      </c>
      <c r="AD551" s="314">
        <v>0.33333333333333298</v>
      </c>
      <c r="AE551" s="314">
        <v>0.4</v>
      </c>
      <c r="AF551" s="314">
        <v>0.25</v>
      </c>
      <c r="AG551" s="314">
        <v>0.125</v>
      </c>
      <c r="AH551" s="314">
        <v>0.57142857142857095</v>
      </c>
      <c r="AI551" s="314">
        <v>0.57142857142857095</v>
      </c>
      <c r="AJ551" s="314">
        <v>0.375</v>
      </c>
      <c r="AK551" s="314">
        <v>0.66666666666666696</v>
      </c>
      <c r="AL551" s="314">
        <v>0.3125</v>
      </c>
      <c r="AM551" s="314">
        <v>0.125</v>
      </c>
      <c r="AN551" s="314">
        <v>0.11764705882352941</v>
      </c>
      <c r="AO551" s="314">
        <v>0.16666666666666666</v>
      </c>
      <c r="AP551" s="314">
        <v>0.17647058823529413</v>
      </c>
      <c r="AQ551" s="314">
        <v>0.13333333333333333</v>
      </c>
      <c r="AR551" s="314">
        <v>0.2</v>
      </c>
      <c r="AS551" s="314">
        <v>5.5244747899159661</v>
      </c>
    </row>
    <row r="552" spans="2:45" outlineLevel="1">
      <c r="B552" s="999" t="s">
        <v>1181</v>
      </c>
      <c r="C552" s="314"/>
      <c r="D552" s="314"/>
      <c r="E552" s="314"/>
      <c r="F552" s="314"/>
      <c r="G552" s="314"/>
      <c r="H552" s="314"/>
      <c r="I552" s="314"/>
      <c r="J552" s="314"/>
      <c r="K552" s="314"/>
      <c r="L552" s="314"/>
      <c r="M552" s="314"/>
      <c r="N552" s="314"/>
      <c r="O552" s="314"/>
      <c r="P552" s="314"/>
      <c r="Q552" s="314"/>
      <c r="R552" s="314"/>
      <c r="S552" s="314"/>
      <c r="T552" s="314"/>
      <c r="U552" s="314"/>
      <c r="V552" s="314"/>
      <c r="W552" s="314"/>
      <c r="X552" s="314"/>
      <c r="Y552" s="314"/>
      <c r="Z552" s="314"/>
      <c r="AA552" s="314"/>
      <c r="AB552" s="314">
        <v>0.71428571428571397</v>
      </c>
      <c r="AC552" s="314">
        <v>0.46666666666666701</v>
      </c>
      <c r="AD552" s="314">
        <v>0.78947368421052599</v>
      </c>
      <c r="AE552" s="314">
        <v>0.4</v>
      </c>
      <c r="AF552" s="314">
        <v>0.52631578947368396</v>
      </c>
      <c r="AG552" s="314">
        <v>0.36842105263157898</v>
      </c>
      <c r="AH552" s="314">
        <v>0.31578947368421101</v>
      </c>
      <c r="AI552" s="314">
        <v>0.58333333333333304</v>
      </c>
      <c r="AJ552" s="314">
        <v>0.32</v>
      </c>
      <c r="AK552" s="314">
        <v>0.41379310344827602</v>
      </c>
      <c r="AL552" s="314">
        <v>0.37931034482758619</v>
      </c>
      <c r="AM552" s="314">
        <v>6.6666666666666666E-2</v>
      </c>
      <c r="AN552" s="314">
        <v>0.25</v>
      </c>
      <c r="AO552" s="314">
        <v>0.35294117647058826</v>
      </c>
      <c r="AP552" s="314">
        <v>0.25</v>
      </c>
      <c r="AQ552" s="314">
        <v>0.4</v>
      </c>
      <c r="AR552" s="314">
        <v>0.5</v>
      </c>
      <c r="AS552" s="314">
        <v>7.0969970056988316</v>
      </c>
    </row>
    <row r="553" spans="2:45" outlineLevel="1">
      <c r="B553" s="999" t="s">
        <v>1242</v>
      </c>
      <c r="C553" s="314"/>
      <c r="D553" s="314"/>
      <c r="E553" s="314"/>
      <c r="F553" s="314"/>
      <c r="G553" s="314"/>
      <c r="H553" s="314"/>
      <c r="I553" s="314"/>
      <c r="J553" s="314"/>
      <c r="K553" s="314"/>
      <c r="L553" s="314"/>
      <c r="M553" s="314"/>
      <c r="N553" s="314"/>
      <c r="O553" s="314"/>
      <c r="P553" s="314"/>
      <c r="Q553" s="314"/>
      <c r="R553" s="314"/>
      <c r="S553" s="314"/>
      <c r="T553" s="314"/>
      <c r="U553" s="314"/>
      <c r="V553" s="314"/>
      <c r="W553" s="314"/>
      <c r="X553" s="314"/>
      <c r="Y553" s="314"/>
      <c r="Z553" s="314"/>
      <c r="AA553" s="314"/>
      <c r="AB553" s="314">
        <v>0.6</v>
      </c>
      <c r="AC553" s="314">
        <v>0.625</v>
      </c>
      <c r="AD553" s="314">
        <v>0.44444444444444398</v>
      </c>
      <c r="AE553" s="314">
        <v>0.58333333333333337</v>
      </c>
      <c r="AF553" s="314">
        <v>0.5</v>
      </c>
      <c r="AG553" s="314">
        <v>0.53333333333333299</v>
      </c>
      <c r="AH553" s="314">
        <v>0.5</v>
      </c>
      <c r="AI553" s="314">
        <v>0.27777777777777801</v>
      </c>
      <c r="AJ553" s="314">
        <v>0.58823529411764697</v>
      </c>
      <c r="AK553" s="314">
        <v>0.8125</v>
      </c>
      <c r="AL553" s="314">
        <v>0.375</v>
      </c>
      <c r="AM553" s="314">
        <v>0.4</v>
      </c>
      <c r="AN553" s="314">
        <v>0.2</v>
      </c>
      <c r="AO553" s="314">
        <v>0.53333333333333333</v>
      </c>
      <c r="AP553" s="314">
        <v>0.35294117647058826</v>
      </c>
      <c r="AQ553" s="314">
        <v>0.27777777777777779</v>
      </c>
      <c r="AR553" s="314">
        <v>0.42105263157894735</v>
      </c>
      <c r="AS553" s="314">
        <v>8.024729102167182</v>
      </c>
    </row>
    <row r="554" spans="2:45" outlineLevel="1">
      <c r="B554" s="999" t="s">
        <v>1314</v>
      </c>
      <c r="C554" s="314"/>
      <c r="D554" s="314"/>
      <c r="E554" s="314"/>
      <c r="F554" s="314"/>
      <c r="G554" s="314"/>
      <c r="H554" s="314"/>
      <c r="I554" s="314"/>
      <c r="J554" s="314"/>
      <c r="K554" s="314"/>
      <c r="L554" s="314"/>
      <c r="M554" s="314"/>
      <c r="N554" s="314"/>
      <c r="O554" s="314"/>
      <c r="P554" s="314"/>
      <c r="Q554" s="314"/>
      <c r="R554" s="314"/>
      <c r="S554" s="314"/>
      <c r="T554" s="314"/>
      <c r="U554" s="314"/>
      <c r="V554" s="314"/>
      <c r="W554" s="314"/>
      <c r="X554" s="314"/>
      <c r="Y554" s="314"/>
      <c r="Z554" s="314"/>
      <c r="AA554" s="314"/>
      <c r="AB554" s="314"/>
      <c r="AC554" s="314"/>
      <c r="AD554" s="314">
        <v>1</v>
      </c>
      <c r="AE554" s="314">
        <v>0.4</v>
      </c>
      <c r="AF554" s="314">
        <v>0.58823529411764697</v>
      </c>
      <c r="AG554" s="314">
        <v>0.25</v>
      </c>
      <c r="AH554" s="314">
        <v>0.75</v>
      </c>
      <c r="AI554" s="314">
        <v>0.33333333333333298</v>
      </c>
      <c r="AJ554" s="314">
        <v>0.4</v>
      </c>
      <c r="AK554" s="314">
        <v>0.39130434782608697</v>
      </c>
      <c r="AL554" s="314">
        <v>0.5</v>
      </c>
      <c r="AM554" s="314">
        <v>0.08</v>
      </c>
      <c r="AN554" s="314">
        <v>0.24</v>
      </c>
      <c r="AO554" s="314">
        <v>0.32</v>
      </c>
      <c r="AP554" s="314">
        <v>0.2</v>
      </c>
      <c r="AQ554" s="314">
        <v>0.36</v>
      </c>
      <c r="AR554" s="314">
        <v>0.4642857142857143</v>
      </c>
      <c r="AS554" s="314">
        <v>6.2771586895627829</v>
      </c>
    </row>
    <row r="555" spans="2:45" outlineLevel="1">
      <c r="B555" s="999" t="s">
        <v>1460</v>
      </c>
      <c r="C555" s="314"/>
      <c r="D555" s="314"/>
      <c r="E555" s="314"/>
      <c r="F555" s="314"/>
      <c r="G555" s="314"/>
      <c r="H555" s="314"/>
      <c r="I555" s="314"/>
      <c r="J555" s="314"/>
      <c r="K555" s="314"/>
      <c r="L555" s="314"/>
      <c r="M555" s="314"/>
      <c r="N555" s="314"/>
      <c r="O555" s="314"/>
      <c r="P555" s="314"/>
      <c r="Q555" s="314"/>
      <c r="R555" s="314"/>
      <c r="S555" s="314"/>
      <c r="T555" s="314"/>
      <c r="U555" s="314"/>
      <c r="V555" s="314"/>
      <c r="W555" s="314"/>
      <c r="X555" s="314"/>
      <c r="Y555" s="314"/>
      <c r="Z555" s="314"/>
      <c r="AA555" s="314"/>
      <c r="AB555" s="314"/>
      <c r="AC555" s="314"/>
      <c r="AD555" s="314"/>
      <c r="AE555" s="314"/>
      <c r="AF555" s="314">
        <v>1</v>
      </c>
      <c r="AG555" s="314">
        <v>0.6</v>
      </c>
      <c r="AH555" s="314">
        <v>1</v>
      </c>
      <c r="AI555" s="314">
        <v>0.66666666666666696</v>
      </c>
      <c r="AJ555" s="314">
        <v>0.33333333333333298</v>
      </c>
      <c r="AK555" s="314">
        <v>0.5</v>
      </c>
      <c r="AL555" s="314">
        <v>0.6</v>
      </c>
      <c r="AM555" s="314">
        <v>0.16666666666666666</v>
      </c>
      <c r="AN555" s="314"/>
      <c r="AO555" s="314"/>
      <c r="AP555" s="314"/>
      <c r="AQ555" s="314"/>
      <c r="AR555" s="314"/>
      <c r="AS555" s="314">
        <v>4.8666666666666663</v>
      </c>
    </row>
    <row r="556" spans="2:45" outlineLevel="1">
      <c r="B556" s="999" t="s">
        <v>1564</v>
      </c>
      <c r="C556" s="314"/>
      <c r="D556" s="314"/>
      <c r="E556" s="314"/>
      <c r="F556" s="314"/>
      <c r="G556" s="314"/>
      <c r="H556" s="314"/>
      <c r="I556" s="314"/>
      <c r="J556" s="314"/>
      <c r="K556" s="314"/>
      <c r="L556" s="314"/>
      <c r="M556" s="314"/>
      <c r="N556" s="314"/>
      <c r="O556" s="314"/>
      <c r="P556" s="314"/>
      <c r="Q556" s="314"/>
      <c r="R556" s="314"/>
      <c r="S556" s="314"/>
      <c r="T556" s="314"/>
      <c r="U556" s="314"/>
      <c r="V556" s="314"/>
      <c r="W556" s="314"/>
      <c r="X556" s="314"/>
      <c r="Y556" s="314"/>
      <c r="Z556" s="314"/>
      <c r="AA556" s="314"/>
      <c r="AB556" s="314"/>
      <c r="AC556" s="314"/>
      <c r="AD556" s="314"/>
      <c r="AE556" s="314"/>
      <c r="AF556" s="314">
        <v>0.66666666666666696</v>
      </c>
      <c r="AG556" s="314">
        <v>1</v>
      </c>
      <c r="AH556" s="314">
        <v>0.33333333333333298</v>
      </c>
      <c r="AI556" s="314"/>
      <c r="AJ556" s="314">
        <v>0.33333333333333298</v>
      </c>
      <c r="AK556" s="314">
        <v>1</v>
      </c>
      <c r="AL556" s="314">
        <v>0.25</v>
      </c>
      <c r="AM556" s="314">
        <v>0.25</v>
      </c>
      <c r="AN556" s="314"/>
      <c r="AO556" s="314">
        <v>0.21052631578947367</v>
      </c>
      <c r="AP556" s="314"/>
      <c r="AQ556" s="314"/>
      <c r="AR556" s="314"/>
      <c r="AS556" s="314">
        <v>4.0438596491228065</v>
      </c>
    </row>
    <row r="557" spans="2:45" outlineLevel="1">
      <c r="B557" s="999" t="s">
        <v>1465</v>
      </c>
      <c r="C557" s="314"/>
      <c r="D557" s="314"/>
      <c r="E557" s="314"/>
      <c r="F557" s="314"/>
      <c r="G557" s="314"/>
      <c r="H557" s="314"/>
      <c r="I557" s="314"/>
      <c r="J557" s="314"/>
      <c r="K557" s="314"/>
      <c r="L557" s="314"/>
      <c r="M557" s="314"/>
      <c r="N557" s="314"/>
      <c r="O557" s="314"/>
      <c r="P557" s="314"/>
      <c r="Q557" s="314"/>
      <c r="R557" s="314"/>
      <c r="S557" s="314"/>
      <c r="T557" s="314"/>
      <c r="U557" s="314"/>
      <c r="V557" s="314"/>
      <c r="W557" s="314"/>
      <c r="X557" s="314"/>
      <c r="Y557" s="314"/>
      <c r="Z557" s="314"/>
      <c r="AA557" s="314"/>
      <c r="AB557" s="314"/>
      <c r="AC557" s="314"/>
      <c r="AD557" s="314"/>
      <c r="AE557" s="314"/>
      <c r="AF557" s="314">
        <v>0.625</v>
      </c>
      <c r="AG557" s="314">
        <v>0.66666666666666696</v>
      </c>
      <c r="AH557" s="314">
        <v>0.35294117647058798</v>
      </c>
      <c r="AI557" s="314">
        <v>0.44</v>
      </c>
      <c r="AJ557" s="314">
        <v>0.52</v>
      </c>
      <c r="AK557" s="314">
        <v>0.68965517241379304</v>
      </c>
      <c r="AL557" s="314">
        <v>0.51724137931034486</v>
      </c>
      <c r="AM557" s="314">
        <v>0.5</v>
      </c>
      <c r="AN557" s="314">
        <v>3.3333333333333333E-2</v>
      </c>
      <c r="AO557" s="314">
        <v>0.2857142857142857</v>
      </c>
      <c r="AP557" s="314">
        <v>0.12903225806451613</v>
      </c>
      <c r="AQ557" s="314">
        <v>0.23684210526315788</v>
      </c>
      <c r="AR557" s="314">
        <v>0.35416666666666669</v>
      </c>
      <c r="AS557" s="314">
        <v>5.350593043903352</v>
      </c>
    </row>
    <row r="558" spans="2:45" outlineLevel="1">
      <c r="B558" s="999" t="s">
        <v>1458</v>
      </c>
      <c r="C558" s="314"/>
      <c r="D558" s="314"/>
      <c r="E558" s="314"/>
      <c r="F558" s="314"/>
      <c r="G558" s="314"/>
      <c r="H558" s="314"/>
      <c r="I558" s="314"/>
      <c r="J558" s="314"/>
      <c r="K558" s="314"/>
      <c r="L558" s="314"/>
      <c r="M558" s="314"/>
      <c r="N558" s="314"/>
      <c r="O558" s="314"/>
      <c r="P558" s="314"/>
      <c r="Q558" s="314"/>
      <c r="R558" s="314"/>
      <c r="S558" s="314"/>
      <c r="T558" s="314"/>
      <c r="U558" s="314"/>
      <c r="V558" s="314"/>
      <c r="W558" s="314"/>
      <c r="X558" s="314"/>
      <c r="Y558" s="314"/>
      <c r="Z558" s="314"/>
      <c r="AA558" s="314"/>
      <c r="AB558" s="314"/>
      <c r="AC558" s="314"/>
      <c r="AD558" s="314">
        <v>0.66666666666666696</v>
      </c>
      <c r="AE558" s="314">
        <v>0.6</v>
      </c>
      <c r="AF558" s="314">
        <v>0.625</v>
      </c>
      <c r="AG558" s="314">
        <v>0.44444444444444398</v>
      </c>
      <c r="AH558" s="314">
        <v>0.22222222222222199</v>
      </c>
      <c r="AI558" s="314"/>
      <c r="AJ558" s="314">
        <v>0.42857142857142899</v>
      </c>
      <c r="AK558" s="314">
        <v>0.75</v>
      </c>
      <c r="AL558" s="314">
        <v>0.4</v>
      </c>
      <c r="AM558" s="314">
        <v>0.3</v>
      </c>
      <c r="AN558" s="314">
        <v>0.25</v>
      </c>
      <c r="AO558" s="314">
        <v>0.75</v>
      </c>
      <c r="AP558" s="314">
        <v>0.33333333333333331</v>
      </c>
      <c r="AQ558" s="314">
        <v>0.2</v>
      </c>
      <c r="AR558" s="314">
        <v>0.46666666666666667</v>
      </c>
      <c r="AS558" s="314">
        <v>6.4369047619047617</v>
      </c>
    </row>
    <row r="559" spans="2:45" outlineLevel="1">
      <c r="B559" s="999" t="s">
        <v>1660</v>
      </c>
      <c r="C559" s="314"/>
      <c r="D559" s="314"/>
      <c r="E559" s="314"/>
      <c r="F559" s="314"/>
      <c r="G559" s="314"/>
      <c r="H559" s="314"/>
      <c r="I559" s="314"/>
      <c r="J559" s="314"/>
      <c r="K559" s="314"/>
      <c r="L559" s="314"/>
      <c r="M559" s="314"/>
      <c r="N559" s="314"/>
      <c r="O559" s="314"/>
      <c r="P559" s="314"/>
      <c r="Q559" s="314"/>
      <c r="R559" s="314"/>
      <c r="S559" s="314"/>
      <c r="T559" s="314">
        <v>0.33333333333333298</v>
      </c>
      <c r="U559" s="314">
        <v>0.5</v>
      </c>
      <c r="V559" s="314">
        <v>0.66666666666666663</v>
      </c>
      <c r="W559" s="314">
        <v>0.6</v>
      </c>
      <c r="X559" s="314">
        <v>0.73333333333333295</v>
      </c>
      <c r="Y559" s="314">
        <v>0.5</v>
      </c>
      <c r="Z559" s="314">
        <v>0.434782608695652</v>
      </c>
      <c r="AA559" s="314">
        <v>0.48</v>
      </c>
      <c r="AB559" s="314">
        <v>7.69230769230769E-2</v>
      </c>
      <c r="AC559" s="314">
        <v>0.19230769230769201</v>
      </c>
      <c r="AD559" s="314">
        <v>0.5</v>
      </c>
      <c r="AE559" s="314">
        <v>0.3</v>
      </c>
      <c r="AF559" s="314">
        <v>0.27272727272727298</v>
      </c>
      <c r="AG559" s="314">
        <v>0.30952380952380998</v>
      </c>
      <c r="AH559" s="314">
        <v>0.30232558139534899</v>
      </c>
      <c r="AI559" s="314">
        <v>0.25581395348837199</v>
      </c>
      <c r="AJ559" s="314">
        <v>9.3023255813953501E-2</v>
      </c>
      <c r="AK559" s="314">
        <v>0.25581395348837199</v>
      </c>
      <c r="AL559" s="314">
        <v>0.25806451612903225</v>
      </c>
      <c r="AM559" s="314">
        <v>3.2258064516129031E-2</v>
      </c>
      <c r="AN559" s="314">
        <v>3.3333333333333333E-2</v>
      </c>
      <c r="AO559" s="314">
        <v>0.22580645161290322</v>
      </c>
      <c r="AP559" s="314">
        <v>0.1875</v>
      </c>
      <c r="AQ559" s="314">
        <v>0.125</v>
      </c>
      <c r="AR559" s="314">
        <v>0.2857142857142857</v>
      </c>
      <c r="AS559" s="314">
        <v>7.9542511890025658</v>
      </c>
    </row>
    <row r="560" spans="2:45" outlineLevel="1">
      <c r="B560" s="999" t="s">
        <v>1662</v>
      </c>
      <c r="C560" s="314"/>
      <c r="D560" s="314"/>
      <c r="E560" s="314"/>
      <c r="F560" s="314"/>
      <c r="G560" s="314"/>
      <c r="H560" s="314"/>
      <c r="I560" s="314"/>
      <c r="J560" s="314"/>
      <c r="K560" s="314"/>
      <c r="L560" s="314"/>
      <c r="M560" s="314"/>
      <c r="N560" s="314"/>
      <c r="O560" s="314"/>
      <c r="P560" s="314"/>
      <c r="Q560" s="314"/>
      <c r="R560" s="314"/>
      <c r="S560" s="314"/>
      <c r="T560" s="314"/>
      <c r="U560" s="314">
        <v>1</v>
      </c>
      <c r="V560" s="314">
        <v>0.5</v>
      </c>
      <c r="W560" s="314"/>
      <c r="X560" s="314"/>
      <c r="Y560" s="314">
        <v>0.28571428571428598</v>
      </c>
      <c r="Z560" s="314">
        <v>0.375</v>
      </c>
      <c r="AA560" s="314">
        <v>0.25</v>
      </c>
      <c r="AB560" s="314">
        <v>0.11111111111111099</v>
      </c>
      <c r="AC560" s="314">
        <v>0.16666666666666699</v>
      </c>
      <c r="AD560" s="314">
        <v>0.230769230769231</v>
      </c>
      <c r="AE560" s="314">
        <v>0.15384615384615385</v>
      </c>
      <c r="AF560" s="314">
        <v>0.27272727272727298</v>
      </c>
      <c r="AG560" s="314">
        <v>0.230769230769231</v>
      </c>
      <c r="AH560" s="314">
        <v>0.30769230769230799</v>
      </c>
      <c r="AI560" s="314">
        <v>0.230769230769231</v>
      </c>
      <c r="AJ560" s="314">
        <v>7.69230769230769E-2</v>
      </c>
      <c r="AK560" s="314">
        <v>7.69230769230769E-2</v>
      </c>
      <c r="AL560" s="314">
        <v>0.30769230769230771</v>
      </c>
      <c r="AM560" s="314"/>
      <c r="AN560" s="314"/>
      <c r="AO560" s="314">
        <v>0.25</v>
      </c>
      <c r="AP560" s="314">
        <v>0.21875</v>
      </c>
      <c r="AQ560" s="314">
        <v>0.15625</v>
      </c>
      <c r="AR560" s="314"/>
      <c r="AS560" s="314">
        <v>5.2016039516039525</v>
      </c>
    </row>
    <row r="561" spans="2:45" outlineLevel="1">
      <c r="B561" s="999" t="s">
        <v>1665</v>
      </c>
      <c r="C561" s="314"/>
      <c r="D561" s="314"/>
      <c r="E561" s="314"/>
      <c r="F561" s="314"/>
      <c r="G561" s="314"/>
      <c r="H561" s="314"/>
      <c r="I561" s="314"/>
      <c r="J561" s="314"/>
      <c r="K561" s="314"/>
      <c r="L561" s="314"/>
      <c r="M561" s="314"/>
      <c r="N561" s="314"/>
      <c r="O561" s="314"/>
      <c r="P561" s="314"/>
      <c r="Q561" s="314"/>
      <c r="R561" s="314"/>
      <c r="S561" s="314"/>
      <c r="T561" s="314"/>
      <c r="U561" s="314"/>
      <c r="V561" s="314"/>
      <c r="W561" s="314"/>
      <c r="X561" s="314"/>
      <c r="Y561" s="314"/>
      <c r="Z561" s="314"/>
      <c r="AA561" s="314"/>
      <c r="AB561" s="314"/>
      <c r="AC561" s="314"/>
      <c r="AD561" s="314">
        <v>0.8</v>
      </c>
      <c r="AE561" s="314">
        <v>0.58333333333333337</v>
      </c>
      <c r="AF561" s="314">
        <v>0.46153846153846201</v>
      </c>
      <c r="AG561" s="314">
        <v>0.4</v>
      </c>
      <c r="AH561" s="314">
        <v>0.46153846153846201</v>
      </c>
      <c r="AI561" s="314">
        <v>0.35714285714285698</v>
      </c>
      <c r="AJ561" s="314">
        <v>0.38888888888888901</v>
      </c>
      <c r="AK561" s="314">
        <v>0.29411764705882398</v>
      </c>
      <c r="AL561" s="314">
        <v>0.16666666666666666</v>
      </c>
      <c r="AM561" s="314"/>
      <c r="AN561" s="314"/>
      <c r="AO561" s="314">
        <v>0.15</v>
      </c>
      <c r="AP561" s="314">
        <v>0.17391304347826086</v>
      </c>
      <c r="AQ561" s="314">
        <v>0.18518518518518517</v>
      </c>
      <c r="AR561" s="314"/>
      <c r="AS561" s="314">
        <v>4.4223245448309392</v>
      </c>
    </row>
    <row r="562" spans="2:45" outlineLevel="1">
      <c r="B562" s="999" t="s">
        <v>1668</v>
      </c>
      <c r="C562" s="314"/>
      <c r="D562" s="314"/>
      <c r="E562" s="314"/>
      <c r="F562" s="314"/>
      <c r="G562" s="314"/>
      <c r="H562" s="314"/>
      <c r="I562" s="314"/>
      <c r="J562" s="314"/>
      <c r="K562" s="314"/>
      <c r="L562" s="314"/>
      <c r="M562" s="314"/>
      <c r="N562" s="314"/>
      <c r="O562" s="314"/>
      <c r="P562" s="314"/>
      <c r="Q562" s="314"/>
      <c r="R562" s="314"/>
      <c r="S562" s="314"/>
      <c r="T562" s="314"/>
      <c r="U562" s="314"/>
      <c r="V562" s="314"/>
      <c r="W562" s="314"/>
      <c r="X562" s="314"/>
      <c r="Y562" s="314"/>
      <c r="Z562" s="314"/>
      <c r="AA562" s="314">
        <v>0.5</v>
      </c>
      <c r="AB562" s="314">
        <v>0.592592592592593</v>
      </c>
      <c r="AC562" s="314">
        <v>0.37931034482758602</v>
      </c>
      <c r="AD562" s="314">
        <v>0.407407407407407</v>
      </c>
      <c r="AE562" s="314">
        <v>0.6333333333333333</v>
      </c>
      <c r="AF562" s="314">
        <v>0.29166666666666702</v>
      </c>
      <c r="AG562" s="314">
        <v>0.54545454545454497</v>
      </c>
      <c r="AH562" s="314">
        <v>0.133333333333333</v>
      </c>
      <c r="AI562" s="314">
        <v>0.371428571428571</v>
      </c>
      <c r="AJ562" s="314">
        <v>0.256410256410256</v>
      </c>
      <c r="AK562" s="314">
        <v>0.42499999999999999</v>
      </c>
      <c r="AL562" s="314">
        <v>0.29032258064516131</v>
      </c>
      <c r="AM562" s="314">
        <v>0.19354838709677419</v>
      </c>
      <c r="AN562" s="314">
        <v>0.22222222222222221</v>
      </c>
      <c r="AO562" s="314">
        <v>0.30769230769230771</v>
      </c>
      <c r="AP562" s="314">
        <v>0.12</v>
      </c>
      <c r="AQ562" s="314">
        <v>0.25</v>
      </c>
      <c r="AR562" s="314">
        <v>0.5</v>
      </c>
      <c r="AS562" s="314">
        <v>6.4197225491107561</v>
      </c>
    </row>
    <row r="563" spans="2:45" outlineLevel="1">
      <c r="B563" s="999" t="s">
        <v>926</v>
      </c>
      <c r="C563" s="314"/>
      <c r="D563" s="314"/>
      <c r="E563" s="314"/>
      <c r="F563" s="314"/>
      <c r="G563" s="314"/>
      <c r="H563" s="314"/>
      <c r="I563" s="314"/>
      <c r="J563" s="314"/>
      <c r="K563" s="314"/>
      <c r="L563" s="314"/>
      <c r="M563" s="314"/>
      <c r="N563" s="314"/>
      <c r="O563" s="314"/>
      <c r="P563" s="314"/>
      <c r="Q563" s="314"/>
      <c r="R563" s="314"/>
      <c r="S563" s="314"/>
      <c r="T563" s="314"/>
      <c r="U563" s="314"/>
      <c r="V563" s="314"/>
      <c r="W563" s="314"/>
      <c r="X563" s="314"/>
      <c r="Y563" s="314"/>
      <c r="Z563" s="314"/>
      <c r="AA563" s="314"/>
      <c r="AB563" s="314"/>
      <c r="AC563" s="314"/>
      <c r="AD563" s="314"/>
      <c r="AE563" s="314">
        <v>0.45454545454545453</v>
      </c>
      <c r="AF563" s="314">
        <v>0.4</v>
      </c>
      <c r="AG563" s="314">
        <v>0.4</v>
      </c>
      <c r="AH563" s="314">
        <v>0.31818181818181801</v>
      </c>
      <c r="AI563" s="314">
        <v>0.44444444444444398</v>
      </c>
      <c r="AJ563" s="314">
        <v>0.19354838709677399</v>
      </c>
      <c r="AK563" s="314">
        <v>0.45714285714285702</v>
      </c>
      <c r="AL563" s="314">
        <v>0.32500000000000001</v>
      </c>
      <c r="AM563" s="314">
        <v>0.16666666666666666</v>
      </c>
      <c r="AN563" s="314">
        <v>0.24390243902439024</v>
      </c>
      <c r="AO563" s="314">
        <v>0.35555555555555557</v>
      </c>
      <c r="AP563" s="314">
        <v>0.34</v>
      </c>
      <c r="AQ563" s="314">
        <v>0.33333333333333331</v>
      </c>
      <c r="AR563" s="314">
        <v>0.22</v>
      </c>
      <c r="AS563" s="314">
        <v>4.6523209559912928</v>
      </c>
    </row>
    <row r="564" spans="2:45" outlineLevel="1">
      <c r="B564" s="999" t="s">
        <v>1463</v>
      </c>
      <c r="C564" s="314"/>
      <c r="D564" s="314"/>
      <c r="E564" s="314"/>
      <c r="F564" s="314"/>
      <c r="G564" s="314"/>
      <c r="H564" s="314"/>
      <c r="I564" s="314"/>
      <c r="J564" s="314"/>
      <c r="K564" s="314"/>
      <c r="L564" s="314"/>
      <c r="M564" s="314"/>
      <c r="N564" s="314"/>
      <c r="O564" s="314"/>
      <c r="P564" s="314"/>
      <c r="Q564" s="314"/>
      <c r="R564" s="314"/>
      <c r="S564" s="314"/>
      <c r="T564" s="314"/>
      <c r="U564" s="314"/>
      <c r="V564" s="314"/>
      <c r="W564" s="314"/>
      <c r="X564" s="314"/>
      <c r="Y564" s="314"/>
      <c r="Z564" s="314"/>
      <c r="AA564" s="314"/>
      <c r="AB564" s="314"/>
      <c r="AC564" s="314"/>
      <c r="AD564" s="314"/>
      <c r="AE564" s="314">
        <v>0.29411764705882354</v>
      </c>
      <c r="AF564" s="314">
        <v>0.41176470588235298</v>
      </c>
      <c r="AG564" s="314">
        <v>0.34782608695652201</v>
      </c>
      <c r="AH564" s="314">
        <v>0.51851851851851805</v>
      </c>
      <c r="AI564" s="314">
        <v>0.39130434782608697</v>
      </c>
      <c r="AJ564" s="314">
        <v>0.54545454545454497</v>
      </c>
      <c r="AK564" s="314">
        <v>0.42105263157894701</v>
      </c>
      <c r="AL564" s="314">
        <v>0.31034482758620691</v>
      </c>
      <c r="AM564" s="314">
        <v>0.12962962962962962</v>
      </c>
      <c r="AN564" s="314">
        <v>5.5555555555555552E-2</v>
      </c>
      <c r="AO564" s="314">
        <v>0.43137254901960786</v>
      </c>
      <c r="AP564" s="314">
        <v>0.30357142857142855</v>
      </c>
      <c r="AQ564" s="314">
        <v>0.29508196721311475</v>
      </c>
      <c r="AR564" s="314">
        <v>0.5178571428571429</v>
      </c>
      <c r="AS564" s="314">
        <v>4.9734515837084823</v>
      </c>
    </row>
    <row r="565" spans="2:45" outlineLevel="1">
      <c r="B565" s="999" t="s">
        <v>1467</v>
      </c>
      <c r="C565" s="314"/>
      <c r="D565" s="314"/>
      <c r="E565" s="314"/>
      <c r="F565" s="314"/>
      <c r="G565" s="314"/>
      <c r="H565" s="314"/>
      <c r="I565" s="314"/>
      <c r="J565" s="314"/>
      <c r="K565" s="314"/>
      <c r="L565" s="314"/>
      <c r="M565" s="314"/>
      <c r="N565" s="314"/>
      <c r="O565" s="314"/>
      <c r="P565" s="314"/>
      <c r="Q565" s="314"/>
      <c r="R565" s="314"/>
      <c r="S565" s="314"/>
      <c r="T565" s="314"/>
      <c r="U565" s="314"/>
      <c r="V565" s="314"/>
      <c r="W565" s="314"/>
      <c r="X565" s="314"/>
      <c r="Y565" s="314"/>
      <c r="Z565" s="314"/>
      <c r="AA565" s="314"/>
      <c r="AB565" s="314"/>
      <c r="AC565" s="314"/>
      <c r="AD565" s="314"/>
      <c r="AE565" s="314"/>
      <c r="AF565" s="314">
        <v>0.7</v>
      </c>
      <c r="AG565" s="314">
        <v>0.5</v>
      </c>
      <c r="AH565" s="314">
        <v>0.41666666666666702</v>
      </c>
      <c r="AI565" s="314">
        <v>0.53846153846153799</v>
      </c>
      <c r="AJ565" s="314">
        <v>0.4</v>
      </c>
      <c r="AK565" s="314">
        <v>0.28571428571428598</v>
      </c>
      <c r="AL565" s="314">
        <v>0.63636363636363635</v>
      </c>
      <c r="AM565" s="314">
        <v>7.6923076923076927E-2</v>
      </c>
      <c r="AN565" s="314">
        <v>0.38461538461538464</v>
      </c>
      <c r="AO565" s="314">
        <v>0.41666666666666669</v>
      </c>
      <c r="AP565" s="314">
        <v>6.6666666666666666E-2</v>
      </c>
      <c r="AQ565" s="314">
        <v>0.47368421052631576</v>
      </c>
      <c r="AR565" s="314">
        <v>0.6</v>
      </c>
      <c r="AS565" s="314">
        <v>5.4957621326042378</v>
      </c>
    </row>
    <row r="566" spans="2:45" outlineLevel="1">
      <c r="B566" s="999" t="s">
        <v>1664</v>
      </c>
      <c r="C566" s="314"/>
      <c r="D566" s="314"/>
      <c r="E566" s="314"/>
      <c r="F566" s="314"/>
      <c r="G566" s="314"/>
      <c r="H566" s="314"/>
      <c r="I566" s="314"/>
      <c r="J566" s="314"/>
      <c r="K566" s="314"/>
      <c r="L566" s="314"/>
      <c r="M566" s="314"/>
      <c r="N566" s="314"/>
      <c r="O566" s="314">
        <v>0</v>
      </c>
      <c r="P566" s="314">
        <v>0</v>
      </c>
      <c r="Q566" s="314">
        <v>0</v>
      </c>
      <c r="R566" s="314">
        <v>0.75</v>
      </c>
      <c r="S566" s="314">
        <v>0.6</v>
      </c>
      <c r="T566" s="314">
        <v>0.2</v>
      </c>
      <c r="U566" s="314">
        <v>0.2</v>
      </c>
      <c r="V566" s="314">
        <v>0.5</v>
      </c>
      <c r="W566" s="314">
        <v>0.6</v>
      </c>
      <c r="X566" s="314">
        <v>0.44444444444444398</v>
      </c>
      <c r="Y566" s="314">
        <v>0.66666666666666696</v>
      </c>
      <c r="Z566" s="314">
        <v>0.44444444444444398</v>
      </c>
      <c r="AA566" s="314">
        <v>0.3</v>
      </c>
      <c r="AB566" s="314"/>
      <c r="AC566" s="314">
        <v>0.66666666666666696</v>
      </c>
      <c r="AD566" s="314">
        <v>0.266666666666667</v>
      </c>
      <c r="AE566" s="314">
        <v>0.33333333333333331</v>
      </c>
      <c r="AF566" s="314">
        <v>0.5</v>
      </c>
      <c r="AG566" s="314"/>
      <c r="AH566" s="314"/>
      <c r="AI566" s="314"/>
      <c r="AJ566" s="314"/>
      <c r="AK566" s="314"/>
      <c r="AL566" s="314"/>
      <c r="AM566" s="314"/>
      <c r="AN566" s="314"/>
      <c r="AO566" s="314"/>
      <c r="AP566" s="314"/>
      <c r="AQ566" s="314"/>
      <c r="AR566" s="314"/>
      <c r="AS566" s="314">
        <v>6.4722222222222214</v>
      </c>
    </row>
    <row r="567" spans="2:45" outlineLevel="1">
      <c r="B567" s="999" t="s">
        <v>1671</v>
      </c>
      <c r="C567" s="314"/>
      <c r="D567" s="314"/>
      <c r="E567" s="314"/>
      <c r="F567" s="314"/>
      <c r="G567" s="314"/>
      <c r="H567" s="314"/>
      <c r="I567" s="314"/>
      <c r="J567" s="314"/>
      <c r="K567" s="314"/>
      <c r="L567" s="314"/>
      <c r="M567" s="314"/>
      <c r="N567" s="314"/>
      <c r="O567" s="314"/>
      <c r="P567" s="314"/>
      <c r="Q567" s="314"/>
      <c r="R567" s="314">
        <v>1</v>
      </c>
      <c r="S567" s="314">
        <v>0.66666666666666663</v>
      </c>
      <c r="T567" s="314">
        <v>0.625</v>
      </c>
      <c r="U567" s="314">
        <v>0.44444444444444442</v>
      </c>
      <c r="V567" s="314">
        <v>0.8</v>
      </c>
      <c r="W567" s="314">
        <v>0.2</v>
      </c>
      <c r="X567" s="314">
        <v>0.5</v>
      </c>
      <c r="Y567" s="314">
        <v>0.38461538461538503</v>
      </c>
      <c r="Z567" s="314">
        <v>0.2</v>
      </c>
      <c r="AA567" s="314">
        <v>0.11764705882352941</v>
      </c>
      <c r="AB567" s="314">
        <v>0.11764705882352899</v>
      </c>
      <c r="AC567" s="314">
        <v>0.157894736842105</v>
      </c>
      <c r="AD567" s="314">
        <v>0.1</v>
      </c>
      <c r="AE567" s="314">
        <v>0.10526315789473684</v>
      </c>
      <c r="AF567" s="314">
        <v>0.28571428571428598</v>
      </c>
      <c r="AG567" s="314">
        <v>0.13636363636363599</v>
      </c>
      <c r="AH567" s="314">
        <v>9.5238095238095205E-2</v>
      </c>
      <c r="AI567" s="314"/>
      <c r="AJ567" s="314">
        <v>6.25E-2</v>
      </c>
      <c r="AK567" s="314">
        <v>6.25E-2</v>
      </c>
      <c r="AL567" s="314"/>
      <c r="AM567" s="314"/>
      <c r="AN567" s="314"/>
      <c r="AO567" s="314"/>
      <c r="AP567" s="314"/>
      <c r="AQ567" s="314"/>
      <c r="AR567" s="314"/>
      <c r="AS567" s="314">
        <v>6.0614945254264123</v>
      </c>
    </row>
    <row r="568" spans="2:45" outlineLevel="1">
      <c r="B568" s="999" t="s">
        <v>1667</v>
      </c>
      <c r="C568" s="314"/>
      <c r="D568" s="314"/>
      <c r="E568" s="314"/>
      <c r="F568" s="314"/>
      <c r="G568" s="314"/>
      <c r="H568" s="314"/>
      <c r="I568" s="314"/>
      <c r="J568" s="314"/>
      <c r="K568" s="314"/>
      <c r="L568" s="314"/>
      <c r="M568" s="314"/>
      <c r="N568" s="314"/>
      <c r="O568" s="314"/>
      <c r="P568" s="314"/>
      <c r="Q568" s="314"/>
      <c r="R568" s="314"/>
      <c r="S568" s="314"/>
      <c r="T568" s="314"/>
      <c r="U568" s="314"/>
      <c r="V568" s="314">
        <v>1.5</v>
      </c>
      <c r="W568" s="314">
        <v>0.625</v>
      </c>
      <c r="X568" s="314">
        <v>0.7</v>
      </c>
      <c r="Y568" s="314">
        <v>0.80645161290322598</v>
      </c>
      <c r="Z568" s="314">
        <v>0.56097560975609795</v>
      </c>
      <c r="AA568" s="314">
        <v>0.36363636363636365</v>
      </c>
      <c r="AB568" s="314">
        <v>0.16666666666666699</v>
      </c>
      <c r="AC568" s="314">
        <v>0.238095238095238</v>
      </c>
      <c r="AD568" s="314">
        <v>0.27777777777777801</v>
      </c>
      <c r="AE568" s="314">
        <v>0.2</v>
      </c>
      <c r="AF568" s="314">
        <v>0.46153846153846201</v>
      </c>
      <c r="AG568" s="314">
        <v>0.38461538461538503</v>
      </c>
      <c r="AH568" s="314">
        <v>0.230769230769231</v>
      </c>
      <c r="AI568" s="314">
        <v>0.33333333333333298</v>
      </c>
      <c r="AJ568" s="314">
        <v>0.3</v>
      </c>
      <c r="AK568" s="314">
        <v>0.52</v>
      </c>
      <c r="AL568" s="314">
        <v>0.48148148148148145</v>
      </c>
      <c r="AM568" s="314">
        <v>0.1</v>
      </c>
      <c r="AN568" s="314">
        <v>0.10714285714285714</v>
      </c>
      <c r="AO568" s="314">
        <v>0.35294117647058826</v>
      </c>
      <c r="AP568" s="314">
        <v>0.15151515151515152</v>
      </c>
      <c r="AQ568" s="314">
        <v>0.51428571428571423</v>
      </c>
      <c r="AR568" s="314">
        <v>0.25</v>
      </c>
      <c r="AS568" s="314">
        <v>9.6262260599875749</v>
      </c>
    </row>
    <row r="569" spans="2:45" outlineLevel="1">
      <c r="B569" s="999" t="s">
        <v>1844</v>
      </c>
      <c r="C569" s="314"/>
      <c r="D569" s="314"/>
      <c r="E569" s="314"/>
      <c r="F569" s="314"/>
      <c r="G569" s="314"/>
      <c r="H569" s="314"/>
      <c r="I569" s="314"/>
      <c r="J569" s="314"/>
      <c r="K569" s="314"/>
      <c r="L569" s="314"/>
      <c r="M569" s="314"/>
      <c r="N569" s="314"/>
      <c r="O569" s="314"/>
      <c r="P569" s="314"/>
      <c r="Q569" s="314"/>
      <c r="R569" s="314">
        <v>1</v>
      </c>
      <c r="S569" s="314">
        <v>0.8</v>
      </c>
      <c r="T569" s="314">
        <v>0.45454545454545497</v>
      </c>
      <c r="U569" s="314">
        <v>0.22222222222222221</v>
      </c>
      <c r="V569" s="314">
        <v>0.33333333333333331</v>
      </c>
      <c r="W569" s="314">
        <v>0.55555555555555602</v>
      </c>
      <c r="X569" s="314">
        <v>0.36363636363636398</v>
      </c>
      <c r="Y569" s="314">
        <v>0.25</v>
      </c>
      <c r="Z569" s="314">
        <v>0.230769230769231</v>
      </c>
      <c r="AA569" s="314">
        <v>0.1</v>
      </c>
      <c r="AB569" s="314">
        <v>0.1</v>
      </c>
      <c r="AC569" s="314">
        <v>0.33333333333333298</v>
      </c>
      <c r="AD569" s="314">
        <v>7.69230769230769E-2</v>
      </c>
      <c r="AE569" s="314">
        <v>0.5</v>
      </c>
      <c r="AF569" s="314">
        <v>8.3333333333333301E-2</v>
      </c>
      <c r="AG569" s="314">
        <v>0.34782608695652201</v>
      </c>
      <c r="AH569" s="314">
        <v>0.23529411764705899</v>
      </c>
      <c r="AI569" s="314">
        <v>0.25</v>
      </c>
      <c r="AJ569" s="314"/>
      <c r="AK569" s="314">
        <v>0.18181818181818199</v>
      </c>
      <c r="AL569" s="314">
        <v>0.18181818181818182</v>
      </c>
      <c r="AM569" s="314">
        <v>9.0909090909090912E-2</v>
      </c>
      <c r="AN569" s="314">
        <v>0.1</v>
      </c>
      <c r="AO569" s="314">
        <v>0.3</v>
      </c>
      <c r="AP569" s="314">
        <v>0.1</v>
      </c>
      <c r="AQ569" s="314"/>
      <c r="AR569" s="314"/>
      <c r="AS569" s="314">
        <v>7.191317562800938</v>
      </c>
    </row>
    <row r="570" spans="2:45" outlineLevel="1">
      <c r="B570" s="999" t="s">
        <v>1948</v>
      </c>
      <c r="C570" s="314"/>
      <c r="D570" s="314"/>
      <c r="E570" s="314"/>
      <c r="F570" s="314"/>
      <c r="G570" s="314"/>
      <c r="H570" s="314"/>
      <c r="I570" s="314"/>
      <c r="J570" s="314"/>
      <c r="K570" s="314"/>
      <c r="L570" s="314"/>
      <c r="M570" s="314"/>
      <c r="N570" s="314"/>
      <c r="O570" s="314"/>
      <c r="P570" s="314"/>
      <c r="Q570" s="314"/>
      <c r="R570" s="314"/>
      <c r="S570" s="314"/>
      <c r="T570" s="314"/>
      <c r="U570" s="314"/>
      <c r="V570" s="314"/>
      <c r="W570" s="314"/>
      <c r="X570" s="314"/>
      <c r="Y570" s="314"/>
      <c r="Z570" s="314"/>
      <c r="AA570" s="314"/>
      <c r="AB570" s="314"/>
      <c r="AC570" s="314"/>
      <c r="AD570" s="314"/>
      <c r="AE570" s="314"/>
      <c r="AF570" s="314"/>
      <c r="AG570" s="314"/>
      <c r="AH570" s="314"/>
      <c r="AI570" s="314">
        <v>0.88888888888888895</v>
      </c>
      <c r="AJ570" s="314">
        <v>0.48148148148148101</v>
      </c>
      <c r="AK570" s="314">
        <v>0.73333333333333295</v>
      </c>
      <c r="AL570" s="314">
        <v>0.29032258064516131</v>
      </c>
      <c r="AM570" s="314">
        <v>0.3235294117647059</v>
      </c>
      <c r="AN570" s="314">
        <v>0.3235294117647059</v>
      </c>
      <c r="AO570" s="314">
        <v>0.35483870967741937</v>
      </c>
      <c r="AP570" s="314">
        <v>0.25</v>
      </c>
      <c r="AQ570" s="314">
        <v>0.17948717948717949</v>
      </c>
      <c r="AR570" s="314">
        <v>0.5</v>
      </c>
      <c r="AS570" s="314">
        <v>4.3254109970428747</v>
      </c>
    </row>
    <row r="571" spans="2:45" outlineLevel="1">
      <c r="B571" s="999" t="s">
        <v>2588</v>
      </c>
      <c r="C571" s="314"/>
      <c r="D571" s="314"/>
      <c r="E571" s="314"/>
      <c r="F571" s="314"/>
      <c r="G571" s="314"/>
      <c r="H571" s="314"/>
      <c r="I571" s="314"/>
      <c r="J571" s="314"/>
      <c r="K571" s="314"/>
      <c r="L571" s="314"/>
      <c r="M571" s="314"/>
      <c r="N571" s="314"/>
      <c r="O571" s="314"/>
      <c r="P571" s="314"/>
      <c r="Q571" s="314"/>
      <c r="R571" s="314"/>
      <c r="S571" s="314"/>
      <c r="T571" s="314"/>
      <c r="U571" s="314"/>
      <c r="V571" s="314"/>
      <c r="W571" s="314"/>
      <c r="X571" s="314"/>
      <c r="Y571" s="314"/>
      <c r="Z571" s="314"/>
      <c r="AA571" s="314"/>
      <c r="AB571" s="314"/>
      <c r="AC571" s="314"/>
      <c r="AD571" s="314"/>
      <c r="AE571" s="314"/>
      <c r="AF571" s="314"/>
      <c r="AG571" s="314"/>
      <c r="AH571" s="314"/>
      <c r="AI571" s="314"/>
      <c r="AJ571" s="314"/>
      <c r="AK571" s="314"/>
      <c r="AL571" s="314"/>
      <c r="AM571" s="314"/>
      <c r="AN571" s="314"/>
      <c r="AO571" s="314">
        <v>1</v>
      </c>
      <c r="AP571" s="314"/>
      <c r="AQ571" s="314">
        <v>0.5</v>
      </c>
      <c r="AR571" s="314">
        <v>0.22222222222222221</v>
      </c>
      <c r="AS571" s="314">
        <v>1.7222222222222223</v>
      </c>
    </row>
    <row r="572" spans="2:45" outlineLevel="1">
      <c r="B572" s="999" t="s">
        <v>2589</v>
      </c>
      <c r="C572" s="314"/>
      <c r="D572" s="314"/>
      <c r="E572" s="314"/>
      <c r="F572" s="314"/>
      <c r="G572" s="314"/>
      <c r="H572" s="314"/>
      <c r="I572" s="314"/>
      <c r="J572" s="314"/>
      <c r="K572" s="314"/>
      <c r="L572" s="314"/>
      <c r="M572" s="314"/>
      <c r="N572" s="314"/>
      <c r="O572" s="314"/>
      <c r="P572" s="314"/>
      <c r="Q572" s="314"/>
      <c r="R572" s="314"/>
      <c r="S572" s="314"/>
      <c r="T572" s="314"/>
      <c r="U572" s="314"/>
      <c r="V572" s="314"/>
      <c r="W572" s="314"/>
      <c r="X572" s="314"/>
      <c r="Y572" s="314"/>
      <c r="Z572" s="314"/>
      <c r="AA572" s="314"/>
      <c r="AB572" s="314"/>
      <c r="AC572" s="314"/>
      <c r="AD572" s="314"/>
      <c r="AE572" s="314"/>
      <c r="AF572" s="314"/>
      <c r="AG572" s="314"/>
      <c r="AH572" s="314"/>
      <c r="AI572" s="314"/>
      <c r="AJ572" s="314"/>
      <c r="AK572" s="314"/>
      <c r="AL572" s="314"/>
      <c r="AM572" s="314"/>
      <c r="AN572" s="314"/>
      <c r="AO572" s="314">
        <v>0.83333333333333337</v>
      </c>
      <c r="AP572" s="314">
        <v>0.5</v>
      </c>
      <c r="AQ572" s="314">
        <v>0.54545454545454541</v>
      </c>
      <c r="AR572" s="314">
        <v>0.3125</v>
      </c>
      <c r="AS572" s="314">
        <v>2.1912878787878789</v>
      </c>
    </row>
    <row r="573" spans="2:45" outlineLevel="1">
      <c r="B573" s="999" t="s">
        <v>2590</v>
      </c>
      <c r="C573" s="314"/>
      <c r="D573" s="314"/>
      <c r="E573" s="314"/>
      <c r="F573" s="314"/>
      <c r="G573" s="314"/>
      <c r="H573" s="314"/>
      <c r="I573" s="314"/>
      <c r="J573" s="314"/>
      <c r="K573" s="314"/>
      <c r="L573" s="314"/>
      <c r="M573" s="314"/>
      <c r="N573" s="314"/>
      <c r="O573" s="314"/>
      <c r="P573" s="314"/>
      <c r="Q573" s="314"/>
      <c r="R573" s="314"/>
      <c r="S573" s="314"/>
      <c r="T573" s="314"/>
      <c r="U573" s="314"/>
      <c r="V573" s="314"/>
      <c r="W573" s="314"/>
      <c r="X573" s="314"/>
      <c r="Y573" s="314"/>
      <c r="Z573" s="314"/>
      <c r="AA573" s="314"/>
      <c r="AB573" s="314"/>
      <c r="AC573" s="314"/>
      <c r="AD573" s="314"/>
      <c r="AE573" s="314"/>
      <c r="AF573" s="314"/>
      <c r="AG573" s="314"/>
      <c r="AH573" s="314"/>
      <c r="AI573" s="314"/>
      <c r="AJ573" s="314"/>
      <c r="AK573" s="314"/>
      <c r="AL573" s="314"/>
      <c r="AM573" s="314"/>
      <c r="AN573" s="314"/>
      <c r="AO573" s="314">
        <v>0.66666666666666663</v>
      </c>
      <c r="AP573" s="314">
        <v>0.2</v>
      </c>
      <c r="AQ573" s="314">
        <v>0.14285714285714285</v>
      </c>
      <c r="AR573" s="314"/>
      <c r="AS573" s="314">
        <v>1.0095238095238095</v>
      </c>
    </row>
    <row r="574" spans="2:45" outlineLevel="1">
      <c r="B574" s="999" t="s">
        <v>2592</v>
      </c>
      <c r="C574" s="314"/>
      <c r="D574" s="314"/>
      <c r="E574" s="314"/>
      <c r="F574" s="314"/>
      <c r="G574" s="314"/>
      <c r="H574" s="314"/>
      <c r="I574" s="314"/>
      <c r="J574" s="314"/>
      <c r="K574" s="314"/>
      <c r="L574" s="314"/>
      <c r="M574" s="314"/>
      <c r="N574" s="314"/>
      <c r="O574" s="314"/>
      <c r="P574" s="314"/>
      <c r="Q574" s="314"/>
      <c r="R574" s="314"/>
      <c r="S574" s="314"/>
      <c r="T574" s="314"/>
      <c r="U574" s="314"/>
      <c r="V574" s="314"/>
      <c r="W574" s="314"/>
      <c r="X574" s="314"/>
      <c r="Y574" s="314"/>
      <c r="Z574" s="314"/>
      <c r="AA574" s="314"/>
      <c r="AB574" s="314"/>
      <c r="AC574" s="314"/>
      <c r="AD574" s="314"/>
      <c r="AE574" s="314"/>
      <c r="AF574" s="314"/>
      <c r="AG574" s="314"/>
      <c r="AH574" s="314"/>
      <c r="AI574" s="314"/>
      <c r="AJ574" s="314"/>
      <c r="AK574" s="314"/>
      <c r="AL574" s="314"/>
      <c r="AM574" s="314"/>
      <c r="AN574" s="314"/>
      <c r="AO574" s="314">
        <v>0.33333333333333331</v>
      </c>
      <c r="AP574" s="314">
        <v>0.36363636363636365</v>
      </c>
      <c r="AQ574" s="314">
        <v>0.42857142857142855</v>
      </c>
      <c r="AR574" s="314">
        <v>0.5</v>
      </c>
      <c r="AS574" s="314">
        <v>1.6255411255411256</v>
      </c>
    </row>
    <row r="575" spans="2:45" outlineLevel="1">
      <c r="B575" s="999" t="s">
        <v>2594</v>
      </c>
      <c r="C575" s="314"/>
      <c r="D575" s="314"/>
      <c r="E575" s="314"/>
      <c r="F575" s="314"/>
      <c r="G575" s="314"/>
      <c r="H575" s="314"/>
      <c r="I575" s="314"/>
      <c r="J575" s="314"/>
      <c r="K575" s="314"/>
      <c r="L575" s="314"/>
      <c r="M575" s="314"/>
      <c r="N575" s="314"/>
      <c r="O575" s="314"/>
      <c r="P575" s="314"/>
      <c r="Q575" s="314"/>
      <c r="R575" s="314"/>
      <c r="S575" s="314"/>
      <c r="T575" s="314"/>
      <c r="U575" s="314"/>
      <c r="V575" s="314"/>
      <c r="W575" s="314"/>
      <c r="X575" s="314"/>
      <c r="Y575" s="314"/>
      <c r="Z575" s="314"/>
      <c r="AA575" s="314"/>
      <c r="AB575" s="314"/>
      <c r="AC575" s="314"/>
      <c r="AD575" s="314"/>
      <c r="AE575" s="314"/>
      <c r="AF575" s="314"/>
      <c r="AG575" s="314"/>
      <c r="AH575" s="314"/>
      <c r="AI575" s="314"/>
      <c r="AJ575" s="314"/>
      <c r="AK575" s="314"/>
      <c r="AL575" s="314"/>
      <c r="AM575" s="314"/>
      <c r="AN575" s="314"/>
      <c r="AO575" s="314">
        <v>0.33333333333333331</v>
      </c>
      <c r="AP575" s="314">
        <v>0.34482758620689657</v>
      </c>
      <c r="AQ575" s="314">
        <v>0.35294117647058826</v>
      </c>
      <c r="AR575" s="314">
        <v>0.35087719298245612</v>
      </c>
      <c r="AS575" s="314">
        <v>1.3819792889932743</v>
      </c>
    </row>
    <row r="576" spans="2:45" outlineLevel="1">
      <c r="B576" s="999" t="s">
        <v>3052</v>
      </c>
      <c r="C576" s="314"/>
      <c r="D576" s="314"/>
      <c r="E576" s="314"/>
      <c r="F576" s="314"/>
      <c r="G576" s="314"/>
      <c r="H576" s="314"/>
      <c r="I576" s="314"/>
      <c r="J576" s="314"/>
      <c r="K576" s="314"/>
      <c r="L576" s="314"/>
      <c r="M576" s="314"/>
      <c r="N576" s="314"/>
      <c r="O576" s="314"/>
      <c r="P576" s="314"/>
      <c r="Q576" s="314"/>
      <c r="R576" s="314"/>
      <c r="S576" s="314"/>
      <c r="T576" s="314"/>
      <c r="U576" s="314"/>
      <c r="V576" s="314"/>
      <c r="W576" s="314"/>
      <c r="X576" s="314"/>
      <c r="Y576" s="314"/>
      <c r="Z576" s="314"/>
      <c r="AA576" s="314"/>
      <c r="AB576" s="314"/>
      <c r="AC576" s="314"/>
      <c r="AD576" s="314"/>
      <c r="AE576" s="314"/>
      <c r="AF576" s="314"/>
      <c r="AG576" s="314"/>
      <c r="AH576" s="314"/>
      <c r="AI576" s="314"/>
      <c r="AJ576" s="314"/>
      <c r="AK576" s="314"/>
      <c r="AL576" s="314"/>
      <c r="AM576" s="314"/>
      <c r="AN576" s="314"/>
      <c r="AO576" s="314"/>
      <c r="AP576" s="314"/>
      <c r="AQ576" s="314">
        <v>0.5</v>
      </c>
      <c r="AR576" s="314">
        <v>1</v>
      </c>
      <c r="AS576" s="314">
        <v>1.5</v>
      </c>
    </row>
    <row r="577" spans="2:45" outlineLevel="1">
      <c r="B577" s="999" t="s">
        <v>1304</v>
      </c>
      <c r="C577" s="314"/>
      <c r="D577" s="314"/>
      <c r="E577" s="314"/>
      <c r="F577" s="314"/>
      <c r="G577" s="314"/>
      <c r="H577" s="314"/>
      <c r="I577" s="314"/>
      <c r="J577" s="314"/>
      <c r="K577" s="314"/>
      <c r="L577" s="314"/>
      <c r="M577" s="314"/>
      <c r="N577" s="314"/>
      <c r="O577" s="314"/>
      <c r="P577" s="314"/>
      <c r="Q577" s="314"/>
      <c r="R577" s="314"/>
      <c r="S577" s="314"/>
      <c r="T577" s="314"/>
      <c r="U577" s="314"/>
      <c r="V577" s="314"/>
      <c r="W577" s="314"/>
      <c r="X577" s="314"/>
      <c r="Y577" s="314"/>
      <c r="Z577" s="314"/>
      <c r="AA577" s="314"/>
      <c r="AB577" s="314"/>
      <c r="AC577" s="314"/>
      <c r="AD577" s="314"/>
      <c r="AE577" s="314"/>
      <c r="AF577" s="314"/>
      <c r="AG577" s="314"/>
      <c r="AH577" s="314"/>
      <c r="AI577" s="314"/>
      <c r="AJ577" s="314"/>
      <c r="AK577" s="314"/>
      <c r="AL577" s="314"/>
      <c r="AM577" s="314"/>
      <c r="AN577" s="314"/>
      <c r="AO577" s="314"/>
      <c r="AP577" s="314"/>
      <c r="AQ577" s="314">
        <v>1</v>
      </c>
      <c r="AR577" s="314">
        <v>0.7142857142857143</v>
      </c>
      <c r="AS577" s="314">
        <v>1.7142857142857144</v>
      </c>
    </row>
    <row r="578" spans="2:45" outlineLevel="1">
      <c r="B578" s="999" t="s">
        <v>2780</v>
      </c>
      <c r="C578" s="314"/>
      <c r="D578" s="314"/>
      <c r="E578" s="314"/>
      <c r="F578" s="314"/>
      <c r="G578" s="314"/>
      <c r="H578" s="314"/>
      <c r="I578" s="314"/>
      <c r="J578" s="314"/>
      <c r="K578" s="314"/>
      <c r="L578" s="314"/>
      <c r="M578" s="314"/>
      <c r="N578" s="314"/>
      <c r="O578" s="314"/>
      <c r="P578" s="314"/>
      <c r="Q578" s="314"/>
      <c r="R578" s="314"/>
      <c r="S578" s="314"/>
      <c r="T578" s="314"/>
      <c r="U578" s="314"/>
      <c r="V578" s="314"/>
      <c r="W578" s="314"/>
      <c r="X578" s="314"/>
      <c r="Y578" s="314"/>
      <c r="Z578" s="314"/>
      <c r="AA578" s="314"/>
      <c r="AB578" s="314"/>
      <c r="AC578" s="314"/>
      <c r="AD578" s="314"/>
      <c r="AE578" s="314"/>
      <c r="AF578" s="314"/>
      <c r="AG578" s="314"/>
      <c r="AH578" s="314"/>
      <c r="AI578" s="314"/>
      <c r="AJ578" s="314"/>
      <c r="AK578" s="314"/>
      <c r="AL578" s="314"/>
      <c r="AM578" s="314"/>
      <c r="AN578" s="314"/>
      <c r="AO578" s="314"/>
      <c r="AP578" s="314"/>
      <c r="AQ578" s="314">
        <v>0.38095238095238093</v>
      </c>
      <c r="AR578" s="314">
        <v>0.29629629629629628</v>
      </c>
      <c r="AS578" s="314">
        <v>0.67724867724867721</v>
      </c>
    </row>
    <row r="579" spans="2:45" outlineLevel="1">
      <c r="B579" s="999" t="s">
        <v>3067</v>
      </c>
      <c r="C579" s="314"/>
      <c r="D579" s="314"/>
      <c r="E579" s="314"/>
      <c r="F579" s="314"/>
      <c r="G579" s="314"/>
      <c r="H579" s="314"/>
      <c r="I579" s="314"/>
      <c r="J579" s="314"/>
      <c r="K579" s="314"/>
      <c r="L579" s="314"/>
      <c r="M579" s="314"/>
      <c r="N579" s="314"/>
      <c r="O579" s="314"/>
      <c r="P579" s="314"/>
      <c r="Q579" s="314"/>
      <c r="R579" s="314"/>
      <c r="S579" s="314"/>
      <c r="T579" s="314"/>
      <c r="U579" s="314"/>
      <c r="V579" s="314"/>
      <c r="W579" s="314"/>
      <c r="X579" s="314"/>
      <c r="Y579" s="314"/>
      <c r="Z579" s="314"/>
      <c r="AA579" s="314"/>
      <c r="AB579" s="314"/>
      <c r="AC579" s="314"/>
      <c r="AD579" s="314"/>
      <c r="AE579" s="314"/>
      <c r="AF579" s="314"/>
      <c r="AG579" s="314"/>
      <c r="AH579" s="314"/>
      <c r="AI579" s="314"/>
      <c r="AJ579" s="314"/>
      <c r="AK579" s="314"/>
      <c r="AL579" s="314"/>
      <c r="AM579" s="314"/>
      <c r="AN579" s="314"/>
      <c r="AO579" s="314"/>
      <c r="AP579" s="314"/>
      <c r="AQ579" s="314">
        <v>0.15384615384615385</v>
      </c>
      <c r="AR579" s="314">
        <v>0.17391304347826086</v>
      </c>
      <c r="AS579" s="314">
        <v>0.32775919732441472</v>
      </c>
    </row>
    <row r="580" spans="2:45" outlineLevel="1">
      <c r="B580" s="999" t="s">
        <v>3063</v>
      </c>
      <c r="C580" s="314"/>
      <c r="D580" s="314"/>
      <c r="E580" s="314"/>
      <c r="F580" s="314"/>
      <c r="G580" s="314"/>
      <c r="H580" s="314"/>
      <c r="I580" s="314"/>
      <c r="J580" s="314"/>
      <c r="K580" s="314"/>
      <c r="L580" s="314"/>
      <c r="M580" s="314"/>
      <c r="N580" s="314"/>
      <c r="O580" s="314"/>
      <c r="P580" s="314"/>
      <c r="Q580" s="314"/>
      <c r="R580" s="314"/>
      <c r="S580" s="314"/>
      <c r="T580" s="314"/>
      <c r="U580" s="314"/>
      <c r="V580" s="314"/>
      <c r="W580" s="314"/>
      <c r="X580" s="314"/>
      <c r="Y580" s="314"/>
      <c r="Z580" s="314"/>
      <c r="AA580" s="314"/>
      <c r="AB580" s="314"/>
      <c r="AC580" s="314"/>
      <c r="AD580" s="314"/>
      <c r="AE580" s="314"/>
      <c r="AF580" s="314"/>
      <c r="AG580" s="314"/>
      <c r="AH580" s="314"/>
      <c r="AI580" s="314"/>
      <c r="AJ580" s="314"/>
      <c r="AK580" s="314"/>
      <c r="AL580" s="314"/>
      <c r="AM580" s="314"/>
      <c r="AN580" s="314"/>
      <c r="AO580" s="314"/>
      <c r="AP580" s="314"/>
      <c r="AQ580" s="314">
        <v>0.1</v>
      </c>
      <c r="AR580" s="314">
        <v>0.2</v>
      </c>
      <c r="AS580" s="314">
        <v>0.30000000000000004</v>
      </c>
    </row>
    <row r="581" spans="2:45" outlineLevel="1">
      <c r="B581" s="999" t="s">
        <v>3072</v>
      </c>
      <c r="C581" s="314"/>
      <c r="D581" s="314"/>
      <c r="E581" s="314"/>
      <c r="F581" s="314"/>
      <c r="G581" s="314"/>
      <c r="H581" s="314"/>
      <c r="I581" s="314"/>
      <c r="J581" s="314"/>
      <c r="K581" s="314"/>
      <c r="L581" s="314"/>
      <c r="M581" s="314"/>
      <c r="N581" s="314"/>
      <c r="O581" s="314"/>
      <c r="P581" s="314"/>
      <c r="Q581" s="314"/>
      <c r="R581" s="314"/>
      <c r="S581" s="314"/>
      <c r="T581" s="314"/>
      <c r="U581" s="314"/>
      <c r="V581" s="314"/>
      <c r="W581" s="314"/>
      <c r="X581" s="314"/>
      <c r="Y581" s="314"/>
      <c r="Z581" s="314"/>
      <c r="AA581" s="314"/>
      <c r="AB581" s="314"/>
      <c r="AC581" s="314"/>
      <c r="AD581" s="314"/>
      <c r="AE581" s="314"/>
      <c r="AF581" s="314"/>
      <c r="AG581" s="314"/>
      <c r="AH581" s="314"/>
      <c r="AI581" s="314"/>
      <c r="AJ581" s="314"/>
      <c r="AK581" s="314"/>
      <c r="AL581" s="314"/>
      <c r="AM581" s="314"/>
      <c r="AN581" s="314"/>
      <c r="AO581" s="314"/>
      <c r="AP581" s="314"/>
      <c r="AQ581" s="314">
        <v>0.5714285714285714</v>
      </c>
      <c r="AR581" s="314">
        <v>0.76923076923076927</v>
      </c>
      <c r="AS581" s="314">
        <v>1.3406593406593408</v>
      </c>
    </row>
    <row r="582" spans="2:45" outlineLevel="1">
      <c r="B582" s="999" t="s">
        <v>3073</v>
      </c>
      <c r="C582" s="314"/>
      <c r="D582" s="314"/>
      <c r="E582" s="314"/>
      <c r="F582" s="314"/>
      <c r="G582" s="314"/>
      <c r="H582" s="314"/>
      <c r="I582" s="314"/>
      <c r="J582" s="314"/>
      <c r="K582" s="314"/>
      <c r="L582" s="314"/>
      <c r="M582" s="314"/>
      <c r="N582" s="314"/>
      <c r="O582" s="314"/>
      <c r="P582" s="314"/>
      <c r="Q582" s="314"/>
      <c r="R582" s="314"/>
      <c r="S582" s="314"/>
      <c r="T582" s="314"/>
      <c r="U582" s="314"/>
      <c r="V582" s="314"/>
      <c r="W582" s="314"/>
      <c r="X582" s="314"/>
      <c r="Y582" s="314"/>
      <c r="Z582" s="314"/>
      <c r="AA582" s="314"/>
      <c r="AB582" s="314"/>
      <c r="AC582" s="314"/>
      <c r="AD582" s="314"/>
      <c r="AE582" s="314"/>
      <c r="AF582" s="314"/>
      <c r="AG582" s="314"/>
      <c r="AH582" s="314"/>
      <c r="AI582" s="314"/>
      <c r="AJ582" s="314"/>
      <c r="AK582" s="314"/>
      <c r="AL582" s="314"/>
      <c r="AM582" s="314"/>
      <c r="AN582" s="314"/>
      <c r="AO582" s="314"/>
      <c r="AP582" s="314"/>
      <c r="AQ582" s="314">
        <v>0.34090909090909088</v>
      </c>
      <c r="AR582" s="314">
        <v>0.42499999999999999</v>
      </c>
      <c r="AS582" s="314">
        <v>0.76590909090909087</v>
      </c>
    </row>
    <row r="583" spans="2:45" outlineLevel="1">
      <c r="B583" s="999" t="s">
        <v>3074</v>
      </c>
      <c r="C583" s="314"/>
      <c r="D583" s="314"/>
      <c r="E583" s="314"/>
      <c r="F583" s="314"/>
      <c r="G583" s="314"/>
      <c r="H583" s="314"/>
      <c r="I583" s="314"/>
      <c r="J583" s="314"/>
      <c r="K583" s="314"/>
      <c r="L583" s="314"/>
      <c r="M583" s="314"/>
      <c r="N583" s="314"/>
      <c r="O583" s="314"/>
      <c r="P583" s="314"/>
      <c r="Q583" s="314"/>
      <c r="R583" s="314"/>
      <c r="S583" s="314"/>
      <c r="T583" s="314"/>
      <c r="U583" s="314"/>
      <c r="V583" s="314"/>
      <c r="W583" s="314"/>
      <c r="X583" s="314"/>
      <c r="Y583" s="314"/>
      <c r="Z583" s="314"/>
      <c r="AA583" s="314"/>
      <c r="AB583" s="314"/>
      <c r="AC583" s="314"/>
      <c r="AD583" s="314"/>
      <c r="AE583" s="314"/>
      <c r="AF583" s="314"/>
      <c r="AG583" s="314"/>
      <c r="AH583" s="314"/>
      <c r="AI583" s="314"/>
      <c r="AJ583" s="314"/>
      <c r="AK583" s="314"/>
      <c r="AL583" s="314"/>
      <c r="AM583" s="314"/>
      <c r="AN583" s="314"/>
      <c r="AO583" s="314"/>
      <c r="AP583" s="314"/>
      <c r="AQ583" s="314">
        <v>0.44117647058823528</v>
      </c>
      <c r="AR583" s="314">
        <v>0.52500000000000002</v>
      </c>
      <c r="AS583" s="314">
        <v>0.9661764705882353</v>
      </c>
    </row>
    <row r="584" spans="2:45" outlineLevel="1">
      <c r="B584" s="999" t="s">
        <v>3411</v>
      </c>
      <c r="C584" s="314"/>
      <c r="D584" s="314"/>
      <c r="E584" s="314"/>
      <c r="F584" s="314"/>
      <c r="G584" s="314"/>
      <c r="H584" s="314"/>
      <c r="I584" s="314"/>
      <c r="J584" s="314"/>
      <c r="K584" s="314"/>
      <c r="L584" s="314"/>
      <c r="M584" s="314"/>
      <c r="N584" s="314"/>
      <c r="O584" s="314"/>
      <c r="P584" s="314"/>
      <c r="Q584" s="314"/>
      <c r="R584" s="314"/>
      <c r="S584" s="314"/>
      <c r="T584" s="314"/>
      <c r="U584" s="314"/>
      <c r="V584" s="314"/>
      <c r="W584" s="314"/>
      <c r="X584" s="314"/>
      <c r="Y584" s="314"/>
      <c r="Z584" s="314"/>
      <c r="AA584" s="314"/>
      <c r="AB584" s="314"/>
      <c r="AC584" s="314"/>
      <c r="AD584" s="314"/>
      <c r="AE584" s="314"/>
      <c r="AF584" s="314"/>
      <c r="AG584" s="314"/>
      <c r="AH584" s="314"/>
      <c r="AI584" s="314"/>
      <c r="AJ584" s="314"/>
      <c r="AK584" s="314"/>
      <c r="AL584" s="314"/>
      <c r="AM584" s="314"/>
      <c r="AN584" s="314"/>
      <c r="AO584" s="314"/>
      <c r="AP584" s="314"/>
      <c r="AQ584" s="314"/>
      <c r="AR584" s="314">
        <v>0.27272727272727271</v>
      </c>
      <c r="AS584" s="314">
        <v>0.27272727272727271</v>
      </c>
    </row>
    <row r="585" spans="2:45" outlineLevel="1">
      <c r="B585" s="999" t="s">
        <v>3412</v>
      </c>
      <c r="C585" s="314"/>
      <c r="D585" s="314"/>
      <c r="E585" s="314"/>
      <c r="F585" s="314"/>
      <c r="G585" s="314"/>
      <c r="H585" s="314"/>
      <c r="I585" s="314"/>
      <c r="J585" s="314"/>
      <c r="K585" s="314"/>
      <c r="L585" s="314"/>
      <c r="M585" s="314"/>
      <c r="N585" s="314"/>
      <c r="O585" s="314"/>
      <c r="P585" s="314"/>
      <c r="Q585" s="314"/>
      <c r="R585" s="314"/>
      <c r="S585" s="314"/>
      <c r="T585" s="314"/>
      <c r="U585" s="314"/>
      <c r="V585" s="314"/>
      <c r="W585" s="314"/>
      <c r="X585" s="314"/>
      <c r="Y585" s="314"/>
      <c r="Z585" s="314"/>
      <c r="AA585" s="314"/>
      <c r="AB585" s="314"/>
      <c r="AC585" s="314"/>
      <c r="AD585" s="314"/>
      <c r="AE585" s="314"/>
      <c r="AF585" s="314"/>
      <c r="AG585" s="314"/>
      <c r="AH585" s="314"/>
      <c r="AI585" s="314"/>
      <c r="AJ585" s="314"/>
      <c r="AK585" s="314"/>
      <c r="AL585" s="314"/>
      <c r="AM585" s="314"/>
      <c r="AN585" s="314"/>
      <c r="AO585" s="314"/>
      <c r="AP585" s="314"/>
      <c r="AQ585" s="314"/>
      <c r="AR585" s="314">
        <v>0.13559322033898305</v>
      </c>
      <c r="AS585" s="314">
        <v>0.13559322033898305</v>
      </c>
    </row>
    <row r="586" spans="2:45" outlineLevel="1">
      <c r="B586" s="999" t="s">
        <v>3413</v>
      </c>
      <c r="C586" s="314"/>
      <c r="D586" s="314"/>
      <c r="E586" s="314"/>
      <c r="F586" s="314"/>
      <c r="G586" s="314"/>
      <c r="H586" s="314"/>
      <c r="I586" s="314"/>
      <c r="J586" s="314"/>
      <c r="K586" s="314"/>
      <c r="L586" s="314"/>
      <c r="M586" s="314"/>
      <c r="N586" s="314"/>
      <c r="O586" s="314"/>
      <c r="P586" s="314"/>
      <c r="Q586" s="314"/>
      <c r="R586" s="314"/>
      <c r="S586" s="314"/>
      <c r="T586" s="314"/>
      <c r="U586" s="314"/>
      <c r="V586" s="314"/>
      <c r="W586" s="314"/>
      <c r="X586" s="314"/>
      <c r="Y586" s="314"/>
      <c r="Z586" s="314"/>
      <c r="AA586" s="314"/>
      <c r="AB586" s="314"/>
      <c r="AC586" s="314"/>
      <c r="AD586" s="314"/>
      <c r="AE586" s="314"/>
      <c r="AF586" s="314"/>
      <c r="AG586" s="314"/>
      <c r="AH586" s="314"/>
      <c r="AI586" s="314"/>
      <c r="AJ586" s="314"/>
      <c r="AK586" s="314"/>
      <c r="AL586" s="314"/>
      <c r="AM586" s="314"/>
      <c r="AN586" s="314"/>
      <c r="AO586" s="314"/>
      <c r="AP586" s="314"/>
      <c r="AQ586" s="314"/>
      <c r="AR586" s="314">
        <v>0.25531914893617019</v>
      </c>
      <c r="AS586" s="314">
        <v>0.25531914893617019</v>
      </c>
    </row>
    <row r="587" spans="2:45" outlineLevel="1">
      <c r="B587" s="999" t="s">
        <v>3458</v>
      </c>
      <c r="C587" s="314"/>
      <c r="D587" s="314"/>
      <c r="E587" s="314"/>
      <c r="F587" s="314"/>
      <c r="G587" s="314"/>
      <c r="H587" s="314"/>
      <c r="I587" s="314"/>
      <c r="J587" s="314"/>
      <c r="K587" s="314"/>
      <c r="L587" s="314"/>
      <c r="M587" s="314"/>
      <c r="N587" s="314"/>
      <c r="O587" s="314"/>
      <c r="P587" s="314"/>
      <c r="Q587" s="314"/>
      <c r="R587" s="314"/>
      <c r="S587" s="314"/>
      <c r="T587" s="314"/>
      <c r="U587" s="314"/>
      <c r="V587" s="314"/>
      <c r="W587" s="314"/>
      <c r="X587" s="314"/>
      <c r="Y587" s="314"/>
      <c r="Z587" s="314"/>
      <c r="AA587" s="314"/>
      <c r="AB587" s="314"/>
      <c r="AC587" s="314"/>
      <c r="AD587" s="314"/>
      <c r="AE587" s="314"/>
      <c r="AF587" s="314"/>
      <c r="AG587" s="314"/>
      <c r="AH587" s="314"/>
      <c r="AI587" s="314"/>
      <c r="AJ587" s="314"/>
      <c r="AK587" s="314"/>
      <c r="AL587" s="314"/>
      <c r="AM587" s="314"/>
      <c r="AN587" s="314"/>
      <c r="AO587" s="314"/>
      <c r="AP587" s="314"/>
      <c r="AQ587" s="314"/>
      <c r="AR587" s="314">
        <v>0.2857142857142857</v>
      </c>
      <c r="AS587" s="314">
        <v>0.2857142857142857</v>
      </c>
    </row>
    <row r="588" spans="2:45" outlineLevel="1">
      <c r="B588" s="999" t="s">
        <v>3402</v>
      </c>
      <c r="C588" s="314"/>
      <c r="D588" s="314"/>
      <c r="E588" s="314"/>
      <c r="F588" s="314"/>
      <c r="G588" s="314"/>
      <c r="H588" s="314"/>
      <c r="I588" s="314"/>
      <c r="J588" s="314"/>
      <c r="K588" s="314"/>
      <c r="L588" s="314"/>
      <c r="M588" s="314"/>
      <c r="N588" s="314"/>
      <c r="O588" s="314"/>
      <c r="P588" s="314"/>
      <c r="Q588" s="314"/>
      <c r="R588" s="314"/>
      <c r="S588" s="314"/>
      <c r="T588" s="314"/>
      <c r="U588" s="314"/>
      <c r="V588" s="314"/>
      <c r="W588" s="314"/>
      <c r="X588" s="314"/>
      <c r="Y588" s="314"/>
      <c r="Z588" s="314"/>
      <c r="AA588" s="314"/>
      <c r="AB588" s="314"/>
      <c r="AC588" s="314"/>
      <c r="AD588" s="314"/>
      <c r="AE588" s="314"/>
      <c r="AF588" s="314"/>
      <c r="AG588" s="314"/>
      <c r="AH588" s="314"/>
      <c r="AI588" s="314"/>
      <c r="AJ588" s="314"/>
      <c r="AK588" s="314"/>
      <c r="AL588" s="314"/>
      <c r="AM588" s="314"/>
      <c r="AN588" s="314"/>
      <c r="AO588" s="314"/>
      <c r="AP588" s="314"/>
      <c r="AQ588" s="314"/>
      <c r="AR588" s="314">
        <v>0.375</v>
      </c>
      <c r="AS588" s="314">
        <v>0.375</v>
      </c>
    </row>
    <row r="589" spans="2:45" outlineLevel="1">
      <c r="B589" s="999" t="s">
        <v>3404</v>
      </c>
      <c r="C589" s="314"/>
      <c r="D589" s="314"/>
      <c r="E589" s="314"/>
      <c r="F589" s="314"/>
      <c r="G589" s="314"/>
      <c r="H589" s="314"/>
      <c r="I589" s="314"/>
      <c r="J589" s="314"/>
      <c r="K589" s="314"/>
      <c r="L589" s="314"/>
      <c r="M589" s="314"/>
      <c r="N589" s="314"/>
      <c r="O589" s="314"/>
      <c r="P589" s="314"/>
      <c r="Q589" s="314"/>
      <c r="R589" s="314"/>
      <c r="S589" s="314"/>
      <c r="T589" s="314"/>
      <c r="U589" s="314"/>
      <c r="V589" s="314"/>
      <c r="W589" s="314"/>
      <c r="X589" s="314"/>
      <c r="Y589" s="314"/>
      <c r="Z589" s="314"/>
      <c r="AA589" s="314"/>
      <c r="AB589" s="314"/>
      <c r="AC589" s="314"/>
      <c r="AD589" s="314"/>
      <c r="AE589" s="314"/>
      <c r="AF589" s="314"/>
      <c r="AG589" s="314"/>
      <c r="AH589" s="314"/>
      <c r="AI589" s="314"/>
      <c r="AJ589" s="314"/>
      <c r="AK589" s="314"/>
      <c r="AL589" s="314"/>
      <c r="AM589" s="314"/>
      <c r="AN589" s="314"/>
      <c r="AO589" s="314"/>
      <c r="AP589" s="314"/>
      <c r="AQ589" s="314"/>
      <c r="AR589" s="314">
        <v>0.5</v>
      </c>
      <c r="AS589" s="314">
        <v>0.5</v>
      </c>
    </row>
    <row r="590" spans="2:45" outlineLevel="1">
      <c r="B590" s="999" t="s">
        <v>3406</v>
      </c>
      <c r="C590" s="314"/>
      <c r="D590" s="314"/>
      <c r="E590" s="314"/>
      <c r="F590" s="314"/>
      <c r="G590" s="314"/>
      <c r="H590" s="314"/>
      <c r="I590" s="314"/>
      <c r="J590" s="314"/>
      <c r="K590" s="314"/>
      <c r="L590" s="314"/>
      <c r="M590" s="314"/>
      <c r="N590" s="314"/>
      <c r="O590" s="314"/>
      <c r="P590" s="314"/>
      <c r="Q590" s="314"/>
      <c r="R590" s="314"/>
      <c r="S590" s="314"/>
      <c r="T590" s="314"/>
      <c r="U590" s="314"/>
      <c r="V590" s="314"/>
      <c r="W590" s="314"/>
      <c r="X590" s="314"/>
      <c r="Y590" s="314"/>
      <c r="Z590" s="314"/>
      <c r="AA590" s="314"/>
      <c r="AB590" s="314"/>
      <c r="AC590" s="314"/>
      <c r="AD590" s="314"/>
      <c r="AE590" s="314"/>
      <c r="AF590" s="314"/>
      <c r="AG590" s="314"/>
      <c r="AH590" s="314"/>
      <c r="AI590" s="314"/>
      <c r="AJ590" s="314"/>
      <c r="AK590" s="314"/>
      <c r="AL590" s="314"/>
      <c r="AM590" s="314"/>
      <c r="AN590" s="314"/>
      <c r="AO590" s="314"/>
      <c r="AP590" s="314"/>
      <c r="AQ590" s="314"/>
      <c r="AR590" s="314">
        <v>0.2857142857142857</v>
      </c>
      <c r="AS590" s="314">
        <v>0.2857142857142857</v>
      </c>
    </row>
    <row r="591" spans="2:45" outlineLevel="1">
      <c r="B591" s="999" t="s">
        <v>3456</v>
      </c>
      <c r="C591" s="314"/>
      <c r="D591" s="314"/>
      <c r="E591" s="314"/>
      <c r="F591" s="314"/>
      <c r="G591" s="314"/>
      <c r="H591" s="314"/>
      <c r="I591" s="314"/>
      <c r="J591" s="314"/>
      <c r="K591" s="314"/>
      <c r="L591" s="314"/>
      <c r="M591" s="314"/>
      <c r="N591" s="314"/>
      <c r="O591" s="314"/>
      <c r="P591" s="314"/>
      <c r="Q591" s="314"/>
      <c r="R591" s="314"/>
      <c r="S591" s="314"/>
      <c r="T591" s="314"/>
      <c r="U591" s="314"/>
      <c r="V591" s="314"/>
      <c r="W591" s="314"/>
      <c r="X591" s="314"/>
      <c r="Y591" s="314"/>
      <c r="Z591" s="314"/>
      <c r="AA591" s="314"/>
      <c r="AB591" s="314"/>
      <c r="AC591" s="314"/>
      <c r="AD591" s="314"/>
      <c r="AE591" s="314"/>
      <c r="AF591" s="314"/>
      <c r="AG591" s="314"/>
      <c r="AH591" s="314"/>
      <c r="AI591" s="314"/>
      <c r="AJ591" s="314"/>
      <c r="AK591" s="314"/>
      <c r="AL591" s="314"/>
      <c r="AM591" s="314"/>
      <c r="AN591" s="314"/>
      <c r="AO591" s="314"/>
      <c r="AP591" s="314"/>
      <c r="AQ591" s="314"/>
      <c r="AR591" s="314">
        <v>0.39130434782608697</v>
      </c>
      <c r="AS591" s="314">
        <v>0.39130434782608697</v>
      </c>
    </row>
    <row r="592" spans="2:45" outlineLevel="1">
      <c r="B592" s="999" t="s">
        <v>3408</v>
      </c>
      <c r="C592" s="314"/>
      <c r="D592" s="314"/>
      <c r="E592" s="314"/>
      <c r="F592" s="314"/>
      <c r="G592" s="314"/>
      <c r="H592" s="314"/>
      <c r="I592" s="314"/>
      <c r="J592" s="314"/>
      <c r="K592" s="314"/>
      <c r="L592" s="314"/>
      <c r="M592" s="314"/>
      <c r="N592" s="314"/>
      <c r="O592" s="314"/>
      <c r="P592" s="314"/>
      <c r="Q592" s="314"/>
      <c r="R592" s="314"/>
      <c r="S592" s="314"/>
      <c r="T592" s="314"/>
      <c r="U592" s="314"/>
      <c r="V592" s="314"/>
      <c r="W592" s="314"/>
      <c r="X592" s="314"/>
      <c r="Y592" s="314"/>
      <c r="Z592" s="314"/>
      <c r="AA592" s="314"/>
      <c r="AB592" s="314"/>
      <c r="AC592" s="314"/>
      <c r="AD592" s="314"/>
      <c r="AE592" s="314"/>
      <c r="AF592" s="314"/>
      <c r="AG592" s="314"/>
      <c r="AH592" s="314"/>
      <c r="AI592" s="314"/>
      <c r="AJ592" s="314"/>
      <c r="AK592" s="314"/>
      <c r="AL592" s="314"/>
      <c r="AM592" s="314"/>
      <c r="AN592" s="314"/>
      <c r="AO592" s="314"/>
      <c r="AP592" s="314"/>
      <c r="AQ592" s="314"/>
      <c r="AR592" s="314">
        <v>0.5</v>
      </c>
      <c r="AS592" s="314">
        <v>0.5</v>
      </c>
    </row>
    <row r="593" spans="2:45" outlineLevel="1">
      <c r="B593" s="942" t="s">
        <v>211</v>
      </c>
      <c r="C593" s="738">
        <v>0.5</v>
      </c>
      <c r="D593" s="738">
        <v>0.25</v>
      </c>
      <c r="E593" s="738">
        <v>3.875</v>
      </c>
      <c r="F593" s="738">
        <v>4.2080808080808074</v>
      </c>
      <c r="G593" s="738">
        <v>3.567676767676768</v>
      </c>
      <c r="H593" s="738">
        <v>2.8291125541125539</v>
      </c>
      <c r="I593" s="738">
        <v>2.5829545454545455</v>
      </c>
      <c r="J593" s="738">
        <v>2.8440115440115443</v>
      </c>
      <c r="K593" s="738">
        <v>2.7861326581914816</v>
      </c>
      <c r="L593" s="738">
        <v>3.5294068676421615</v>
      </c>
      <c r="M593" s="738">
        <v>3.7898712398712395</v>
      </c>
      <c r="N593" s="738">
        <v>4.8660256410256402</v>
      </c>
      <c r="O593" s="738">
        <v>2.0599101878513641</v>
      </c>
      <c r="P593" s="738">
        <v>2.0028711484593837</v>
      </c>
      <c r="Q593" s="738">
        <v>2.8149450991842295</v>
      </c>
      <c r="R593" s="738">
        <v>11.233710733710733</v>
      </c>
      <c r="S593" s="738">
        <v>12.672025197025198</v>
      </c>
      <c r="T593" s="738">
        <v>12.972266622266622</v>
      </c>
      <c r="U593" s="738">
        <v>12.576142811436927</v>
      </c>
      <c r="V593" s="738">
        <v>15.121548633971237</v>
      </c>
      <c r="W593" s="738">
        <v>12.646473063578327</v>
      </c>
      <c r="X593" s="738">
        <v>12.627414919157651</v>
      </c>
      <c r="Y593" s="738">
        <v>20.882108355466684</v>
      </c>
      <c r="Z593" s="738">
        <v>14.300533384507032</v>
      </c>
      <c r="AA593" s="738">
        <v>12.509421425779118</v>
      </c>
      <c r="AB593" s="738">
        <v>7.372817961620016</v>
      </c>
      <c r="AC593" s="738">
        <v>13.916807849043353</v>
      </c>
      <c r="AD593" s="738">
        <v>15.94506434475273</v>
      </c>
      <c r="AE593" s="738">
        <v>13.938971042332792</v>
      </c>
      <c r="AF593" s="738">
        <v>17.648101397146498</v>
      </c>
      <c r="AG593" s="738">
        <v>15.978610407403202</v>
      </c>
      <c r="AH593" s="738">
        <v>15.863433814735666</v>
      </c>
      <c r="AI593" s="738">
        <v>14.33482885037513</v>
      </c>
      <c r="AJ593" s="738">
        <v>12.411410956666176</v>
      </c>
      <c r="AK593" s="738">
        <v>18.048045633544401</v>
      </c>
      <c r="AL593" s="738">
        <v>15.114628199491525</v>
      </c>
      <c r="AM593" s="738">
        <v>6.4399195696623712</v>
      </c>
      <c r="AN593" s="738">
        <v>5.6654070536907701</v>
      </c>
      <c r="AO593" s="738">
        <v>16.529550585283182</v>
      </c>
      <c r="AP593" s="738">
        <v>10.550843208711226</v>
      </c>
      <c r="AQ593" s="738">
        <v>13.743031450586548</v>
      </c>
      <c r="AR593" s="738">
        <v>17.914739470775558</v>
      </c>
      <c r="AS593" s="738">
        <v>411.46385600428215</v>
      </c>
    </row>
    <row r="594" spans="2:45" outlineLevel="1">
      <c r="B594" s="942"/>
    </row>
    <row r="595" spans="2:45" outlineLevel="1">
      <c r="B595" s="942"/>
    </row>
    <row r="596" spans="2:45" outlineLevel="1">
      <c r="B596" s="942"/>
    </row>
    <row r="597" spans="2:45" outlineLevel="1">
      <c r="B597" s="942"/>
    </row>
    <row r="598" spans="2:45" outlineLevel="1">
      <c r="B598" s="942"/>
    </row>
    <row r="599" spans="2:45" outlineLevel="1">
      <c r="B599" s="942"/>
    </row>
    <row r="600" spans="2:45" outlineLevel="1">
      <c r="B600" s="999"/>
      <c r="C600" s="314"/>
      <c r="D600" s="314"/>
      <c r="E600" s="314"/>
      <c r="F600" s="314"/>
      <c r="G600" s="314"/>
      <c r="H600" s="314"/>
      <c r="I600" s="314"/>
      <c r="J600" s="314"/>
      <c r="K600" s="314"/>
      <c r="L600" s="314"/>
      <c r="M600" s="314"/>
      <c r="N600" s="314"/>
      <c r="O600" s="314"/>
      <c r="P600" s="314"/>
      <c r="Q600" s="314"/>
      <c r="R600" s="314"/>
      <c r="S600" s="314"/>
      <c r="T600" s="314"/>
      <c r="U600" s="314"/>
      <c r="V600" s="314"/>
      <c r="W600" s="314"/>
      <c r="X600" s="314"/>
      <c r="Y600" s="314"/>
      <c r="Z600" s="314"/>
      <c r="AA600" s="314"/>
      <c r="AB600" s="314"/>
      <c r="AC600" s="314"/>
      <c r="AD600" s="314"/>
      <c r="AE600" s="314"/>
      <c r="AF600" s="314"/>
      <c r="AG600" s="314"/>
      <c r="AH600" s="314"/>
      <c r="AI600" s="314"/>
      <c r="AJ600" s="314"/>
      <c r="AK600" s="314"/>
      <c r="AL600" s="314"/>
      <c r="AM600" s="314"/>
      <c r="AN600" s="314"/>
      <c r="AO600" s="314"/>
      <c r="AP600" s="314"/>
    </row>
    <row r="601" spans="2:45" outlineLevel="1">
      <c r="B601" s="999"/>
      <c r="C601" s="314"/>
      <c r="D601" s="314"/>
      <c r="E601" s="314"/>
      <c r="F601" s="314"/>
      <c r="G601" s="314"/>
      <c r="H601" s="314"/>
      <c r="I601" s="314"/>
      <c r="J601" s="314"/>
      <c r="K601" s="314"/>
      <c r="L601" s="314"/>
      <c r="M601" s="314"/>
      <c r="N601" s="314"/>
      <c r="O601" s="314"/>
      <c r="P601" s="314"/>
      <c r="Q601" s="314"/>
      <c r="R601" s="314"/>
      <c r="S601" s="314"/>
      <c r="T601" s="314"/>
      <c r="U601" s="314"/>
      <c r="V601" s="314"/>
      <c r="W601" s="314"/>
      <c r="X601" s="314"/>
      <c r="Y601" s="314"/>
      <c r="Z601" s="314"/>
      <c r="AA601" s="314"/>
      <c r="AB601" s="314"/>
      <c r="AC601" s="314"/>
      <c r="AD601" s="314"/>
      <c r="AE601" s="314"/>
      <c r="AF601" s="314"/>
      <c r="AG601" s="314"/>
      <c r="AH601" s="314"/>
      <c r="AI601" s="314"/>
      <c r="AJ601" s="314"/>
      <c r="AK601" s="314"/>
      <c r="AL601" s="314"/>
      <c r="AM601" s="314"/>
      <c r="AN601" s="314"/>
      <c r="AO601" s="314"/>
      <c r="AP601" s="314"/>
    </row>
    <row r="602" spans="2:45" outlineLevel="1">
      <c r="B602" s="999"/>
      <c r="C602" s="314"/>
      <c r="D602" s="314"/>
      <c r="E602" s="314"/>
      <c r="F602" s="314"/>
      <c r="G602" s="314"/>
      <c r="H602" s="314"/>
      <c r="I602" s="314"/>
      <c r="J602" s="314"/>
      <c r="K602" s="314"/>
      <c r="L602" s="314"/>
      <c r="M602" s="314"/>
      <c r="N602" s="314"/>
      <c r="O602" s="314"/>
      <c r="P602" s="314"/>
      <c r="Q602" s="314"/>
      <c r="R602" s="314"/>
      <c r="S602" s="314"/>
      <c r="T602" s="314"/>
      <c r="U602" s="314"/>
      <c r="V602" s="314"/>
      <c r="W602" s="314"/>
      <c r="X602" s="314"/>
      <c r="Y602" s="314"/>
      <c r="Z602" s="314"/>
      <c r="AA602" s="314"/>
      <c r="AB602" s="314"/>
      <c r="AC602" s="314"/>
      <c r="AD602" s="314"/>
      <c r="AE602" s="314"/>
      <c r="AF602" s="314"/>
      <c r="AG602" s="314"/>
      <c r="AH602" s="314"/>
      <c r="AI602" s="314"/>
      <c r="AJ602" s="314"/>
      <c r="AK602" s="314"/>
      <c r="AL602" s="314"/>
      <c r="AM602" s="314"/>
      <c r="AN602" s="314"/>
      <c r="AO602" s="314"/>
      <c r="AP602" s="314"/>
    </row>
    <row r="603" spans="2:45" outlineLevel="1">
      <c r="B603" s="999"/>
      <c r="C603" s="314"/>
      <c r="D603" s="314"/>
      <c r="E603" s="314"/>
      <c r="F603" s="314"/>
      <c r="G603" s="314"/>
      <c r="H603" s="314"/>
      <c r="I603" s="314"/>
      <c r="J603" s="314"/>
      <c r="K603" s="314"/>
      <c r="L603" s="314"/>
      <c r="M603" s="314"/>
      <c r="N603" s="314"/>
      <c r="O603" s="314"/>
      <c r="P603" s="314"/>
      <c r="Q603" s="314"/>
      <c r="R603" s="314"/>
      <c r="S603" s="314"/>
      <c r="T603" s="314"/>
      <c r="U603" s="314"/>
      <c r="V603" s="314"/>
      <c r="W603" s="314"/>
      <c r="X603" s="314"/>
      <c r="Y603" s="314"/>
      <c r="Z603" s="314"/>
      <c r="AA603" s="314"/>
      <c r="AB603" s="314"/>
      <c r="AC603" s="314"/>
      <c r="AD603" s="314"/>
      <c r="AE603" s="314"/>
      <c r="AF603" s="314"/>
      <c r="AG603" s="314"/>
      <c r="AH603" s="314"/>
      <c r="AI603" s="314"/>
      <c r="AJ603" s="314"/>
      <c r="AK603" s="314"/>
      <c r="AL603" s="314"/>
      <c r="AM603" s="314"/>
      <c r="AN603" s="314"/>
      <c r="AO603" s="314"/>
      <c r="AP603" s="314"/>
    </row>
    <row r="604" spans="2:45" outlineLevel="1">
      <c r="B604" s="999"/>
      <c r="C604" s="314"/>
      <c r="D604" s="314"/>
      <c r="E604" s="314"/>
      <c r="F604" s="314"/>
      <c r="G604" s="314"/>
      <c r="H604" s="314"/>
      <c r="I604" s="314"/>
      <c r="J604" s="314"/>
      <c r="K604" s="314"/>
      <c r="L604" s="314"/>
      <c r="M604" s="314"/>
      <c r="N604" s="314"/>
      <c r="O604" s="314"/>
      <c r="P604" s="314"/>
      <c r="Q604" s="314"/>
      <c r="R604" s="314"/>
      <c r="S604" s="314"/>
      <c r="T604" s="314"/>
      <c r="U604" s="314"/>
      <c r="V604" s="314"/>
      <c r="W604" s="314"/>
      <c r="X604" s="314"/>
      <c r="Y604" s="314"/>
      <c r="Z604" s="314"/>
      <c r="AA604" s="314"/>
      <c r="AB604" s="314"/>
      <c r="AC604" s="314"/>
      <c r="AD604" s="314"/>
      <c r="AE604" s="314"/>
      <c r="AF604" s="314"/>
      <c r="AG604" s="314"/>
      <c r="AH604" s="314"/>
      <c r="AI604" s="314"/>
      <c r="AJ604" s="314"/>
      <c r="AK604" s="314"/>
      <c r="AL604" s="314"/>
      <c r="AM604" s="314"/>
      <c r="AN604" s="314"/>
      <c r="AO604" s="314"/>
      <c r="AP604" s="314"/>
    </row>
    <row r="605" spans="2:45" outlineLevel="1">
      <c r="B605" s="1043" t="s">
        <v>344</v>
      </c>
      <c r="C605" s="1042" t="s">
        <v>212</v>
      </c>
    </row>
    <row r="606" spans="2:45" outlineLevel="1">
      <c r="B606" s="1042" t="s">
        <v>190</v>
      </c>
      <c r="C606" s="738">
        <v>201301</v>
      </c>
      <c r="D606" s="738">
        <v>201302</v>
      </c>
      <c r="E606" s="738">
        <v>201303</v>
      </c>
      <c r="F606" s="738">
        <v>201304</v>
      </c>
      <c r="G606" s="738">
        <v>201305</v>
      </c>
      <c r="H606" s="738">
        <v>201306</v>
      </c>
      <c r="I606" s="738">
        <v>201307</v>
      </c>
      <c r="J606" s="738">
        <v>201308</v>
      </c>
      <c r="K606" s="738">
        <v>201309</v>
      </c>
      <c r="L606" s="738">
        <v>201310</v>
      </c>
      <c r="M606" s="738">
        <v>201311</v>
      </c>
      <c r="N606" s="738">
        <v>201312</v>
      </c>
      <c r="O606" s="738">
        <v>201401</v>
      </c>
      <c r="P606" s="738">
        <v>201402</v>
      </c>
      <c r="Q606" s="738">
        <v>201403</v>
      </c>
      <c r="R606" s="738">
        <v>201404</v>
      </c>
      <c r="S606" s="738">
        <v>201405</v>
      </c>
      <c r="T606" s="738">
        <v>201406</v>
      </c>
      <c r="U606" s="738">
        <v>201407</v>
      </c>
      <c r="V606" s="738">
        <v>201408</v>
      </c>
      <c r="W606" s="738">
        <v>201409</v>
      </c>
      <c r="X606" s="738">
        <v>201410</v>
      </c>
      <c r="Y606" s="738">
        <v>201411</v>
      </c>
      <c r="Z606" s="738">
        <v>201412</v>
      </c>
      <c r="AA606" s="738">
        <v>201501</v>
      </c>
      <c r="AB606" s="738">
        <v>201502</v>
      </c>
      <c r="AC606" s="738">
        <v>201503</v>
      </c>
      <c r="AD606" s="738">
        <v>201504</v>
      </c>
      <c r="AE606" s="738">
        <v>201505</v>
      </c>
      <c r="AF606" s="738">
        <v>201506</v>
      </c>
      <c r="AG606" s="738">
        <v>201507</v>
      </c>
      <c r="AH606" s="738">
        <v>201508</v>
      </c>
      <c r="AI606" s="738">
        <v>201509</v>
      </c>
      <c r="AJ606" s="738">
        <v>201510</v>
      </c>
      <c r="AK606" s="738">
        <v>201511</v>
      </c>
      <c r="AL606" s="738">
        <v>201512</v>
      </c>
      <c r="AM606" s="738">
        <v>201601</v>
      </c>
      <c r="AN606" s="738">
        <v>201602</v>
      </c>
      <c r="AO606" s="738">
        <v>201603</v>
      </c>
      <c r="AP606" s="738">
        <v>201604</v>
      </c>
      <c r="AQ606" s="738">
        <v>201605</v>
      </c>
      <c r="AR606" s="738">
        <v>201606</v>
      </c>
      <c r="AS606" s="738" t="s">
        <v>211</v>
      </c>
    </row>
    <row r="607" spans="2:45" outlineLevel="1">
      <c r="B607" s="942" t="s">
        <v>142</v>
      </c>
      <c r="E607" s="738">
        <v>1</v>
      </c>
      <c r="F607" s="738">
        <v>9</v>
      </c>
      <c r="G607" s="738">
        <v>9</v>
      </c>
      <c r="H607" s="738">
        <v>12</v>
      </c>
      <c r="I607" s="738">
        <v>12</v>
      </c>
      <c r="J607" s="738">
        <v>13</v>
      </c>
      <c r="K607" s="738">
        <v>16</v>
      </c>
      <c r="L607" s="738">
        <v>16</v>
      </c>
      <c r="M607" s="738">
        <v>17</v>
      </c>
      <c r="N607" s="738">
        <v>15</v>
      </c>
      <c r="O607" s="738">
        <v>13</v>
      </c>
      <c r="P607" s="738">
        <v>13</v>
      </c>
      <c r="Q607" s="738">
        <v>12</v>
      </c>
      <c r="R607" s="738">
        <v>15</v>
      </c>
      <c r="S607" s="738">
        <v>14</v>
      </c>
      <c r="T607" s="738">
        <v>19</v>
      </c>
      <c r="U607" s="738">
        <v>17</v>
      </c>
      <c r="V607" s="738">
        <v>22</v>
      </c>
      <c r="W607" s="738">
        <v>26</v>
      </c>
      <c r="X607" s="738">
        <v>29</v>
      </c>
      <c r="Y607" s="738">
        <v>33</v>
      </c>
      <c r="Z607" s="738">
        <v>41</v>
      </c>
      <c r="AA607" s="738">
        <v>57</v>
      </c>
      <c r="AB607" s="738">
        <v>57</v>
      </c>
      <c r="AC607" s="738">
        <v>61</v>
      </c>
      <c r="AD607" s="738">
        <v>67</v>
      </c>
      <c r="AE607" s="738">
        <v>67</v>
      </c>
      <c r="AF607" s="738">
        <v>54</v>
      </c>
      <c r="AG607" s="738">
        <v>51</v>
      </c>
      <c r="AH607" s="738">
        <v>35</v>
      </c>
      <c r="AI607" s="738">
        <v>40</v>
      </c>
      <c r="AJ607" s="738">
        <v>43</v>
      </c>
      <c r="AK607" s="738">
        <v>40</v>
      </c>
      <c r="AL607" s="738">
        <v>40</v>
      </c>
      <c r="AM607" s="738">
        <v>43</v>
      </c>
      <c r="AN607" s="738">
        <v>43</v>
      </c>
      <c r="AO607" s="738">
        <v>41</v>
      </c>
      <c r="AP607" s="738">
        <v>50</v>
      </c>
      <c r="AQ607" s="738">
        <v>66</v>
      </c>
      <c r="AR607" s="738">
        <v>92</v>
      </c>
      <c r="AS607" s="738">
        <v>1321</v>
      </c>
    </row>
    <row r="608" spans="2:45" outlineLevel="1">
      <c r="B608" s="942" t="s">
        <v>140</v>
      </c>
      <c r="E608" s="738">
        <v>4</v>
      </c>
      <c r="F608" s="738">
        <v>9</v>
      </c>
      <c r="G608" s="738">
        <v>12</v>
      </c>
      <c r="H608" s="738">
        <v>14</v>
      </c>
      <c r="I608" s="738">
        <v>15</v>
      </c>
      <c r="J608" s="738">
        <v>15</v>
      </c>
      <c r="K608" s="738">
        <v>15</v>
      </c>
      <c r="L608" s="738">
        <v>11</v>
      </c>
      <c r="M608" s="738">
        <v>12</v>
      </c>
      <c r="N608" s="738">
        <v>11</v>
      </c>
      <c r="O608" s="738">
        <v>11</v>
      </c>
      <c r="P608" s="738">
        <v>10</v>
      </c>
      <c r="Q608" s="738">
        <v>17</v>
      </c>
      <c r="R608" s="738">
        <v>23</v>
      </c>
      <c r="S608" s="738">
        <v>26</v>
      </c>
      <c r="T608" s="738">
        <v>30</v>
      </c>
      <c r="U608" s="738">
        <v>28</v>
      </c>
      <c r="V608" s="738">
        <v>26</v>
      </c>
      <c r="W608" s="738">
        <v>29</v>
      </c>
      <c r="X608" s="738">
        <v>16</v>
      </c>
      <c r="Y608" s="738">
        <v>21</v>
      </c>
      <c r="Z608" s="738">
        <v>26</v>
      </c>
      <c r="AA608" s="738">
        <v>27</v>
      </c>
      <c r="AB608" s="738">
        <v>27</v>
      </c>
      <c r="AC608" s="738">
        <v>31</v>
      </c>
      <c r="AD608" s="738">
        <v>43</v>
      </c>
      <c r="AE608" s="738">
        <v>26</v>
      </c>
      <c r="AF608" s="738">
        <v>27</v>
      </c>
      <c r="AG608" s="738">
        <v>29</v>
      </c>
      <c r="AH608" s="738">
        <v>29</v>
      </c>
      <c r="AI608" s="738">
        <v>30</v>
      </c>
      <c r="AJ608" s="738">
        <v>24</v>
      </c>
      <c r="AK608" s="738">
        <v>22</v>
      </c>
      <c r="AL608" s="738">
        <v>19</v>
      </c>
      <c r="AM608" s="738">
        <v>19</v>
      </c>
      <c r="AN608" s="738">
        <v>19</v>
      </c>
      <c r="AO608" s="738">
        <v>19</v>
      </c>
      <c r="AP608" s="738">
        <v>18</v>
      </c>
      <c r="AQ608" s="738">
        <v>19</v>
      </c>
      <c r="AS608" s="738">
        <v>809</v>
      </c>
    </row>
    <row r="609" spans="2:45" outlineLevel="1">
      <c r="B609" s="942" t="s">
        <v>143</v>
      </c>
      <c r="E609" s="738">
        <v>2</v>
      </c>
      <c r="F609" s="738">
        <v>4</v>
      </c>
      <c r="G609" s="738">
        <v>11</v>
      </c>
      <c r="H609" s="738">
        <v>12</v>
      </c>
      <c r="I609" s="738">
        <v>11</v>
      </c>
      <c r="J609" s="738">
        <v>11</v>
      </c>
      <c r="K609" s="738">
        <v>12</v>
      </c>
      <c r="L609" s="738">
        <v>11</v>
      </c>
      <c r="M609" s="738">
        <v>12</v>
      </c>
      <c r="N609" s="738">
        <v>13</v>
      </c>
      <c r="O609" s="738">
        <v>13</v>
      </c>
      <c r="P609" s="738">
        <v>12</v>
      </c>
      <c r="Q609" s="738">
        <v>12</v>
      </c>
      <c r="R609" s="738">
        <v>10</v>
      </c>
      <c r="S609" s="738">
        <v>6</v>
      </c>
      <c r="AS609" s="738">
        <v>152</v>
      </c>
    </row>
    <row r="610" spans="2:45" outlineLevel="1">
      <c r="B610" s="942" t="s">
        <v>145</v>
      </c>
      <c r="F610" s="738">
        <v>6</v>
      </c>
      <c r="G610" s="738">
        <v>8</v>
      </c>
      <c r="H610" s="738">
        <v>10</v>
      </c>
      <c r="I610" s="738">
        <v>10</v>
      </c>
      <c r="J610" s="738">
        <v>11</v>
      </c>
      <c r="K610" s="738">
        <v>13</v>
      </c>
      <c r="L610" s="738">
        <v>12</v>
      </c>
      <c r="M610" s="738">
        <v>12</v>
      </c>
      <c r="N610" s="738">
        <v>14</v>
      </c>
      <c r="O610" s="738">
        <v>14</v>
      </c>
      <c r="P610" s="738">
        <v>16</v>
      </c>
      <c r="Q610" s="738">
        <v>12</v>
      </c>
      <c r="R610" s="738">
        <v>10</v>
      </c>
      <c r="S610" s="738">
        <v>10</v>
      </c>
      <c r="T610" s="738">
        <v>12</v>
      </c>
      <c r="U610" s="738">
        <v>10</v>
      </c>
      <c r="V610" s="738">
        <v>11</v>
      </c>
      <c r="W610" s="738">
        <v>13</v>
      </c>
      <c r="X610" s="738">
        <v>14</v>
      </c>
      <c r="Y610" s="738">
        <v>16</v>
      </c>
      <c r="Z610" s="738">
        <v>12</v>
      </c>
      <c r="AA610" s="738">
        <v>12</v>
      </c>
      <c r="AB610" s="738">
        <v>10</v>
      </c>
      <c r="AC610" s="738">
        <v>9</v>
      </c>
      <c r="AD610" s="738">
        <v>13</v>
      </c>
      <c r="AE610" s="738">
        <v>18</v>
      </c>
      <c r="AF610" s="738">
        <v>15</v>
      </c>
      <c r="AG610" s="738">
        <v>15</v>
      </c>
      <c r="AH610" s="738">
        <v>15</v>
      </c>
      <c r="AI610" s="738">
        <v>15</v>
      </c>
      <c r="AJ610" s="738">
        <v>15</v>
      </c>
      <c r="AK610" s="738">
        <v>15</v>
      </c>
      <c r="AL610" s="738">
        <v>14</v>
      </c>
      <c r="AM610" s="738">
        <v>15</v>
      </c>
      <c r="AN610" s="738">
        <v>15</v>
      </c>
      <c r="AO610" s="738">
        <v>15</v>
      </c>
      <c r="AP610" s="738">
        <v>16</v>
      </c>
      <c r="AQ610" s="738">
        <v>16</v>
      </c>
      <c r="AR610" s="738">
        <v>0</v>
      </c>
      <c r="AS610" s="738">
        <v>489</v>
      </c>
    </row>
    <row r="611" spans="2:45" outlineLevel="1">
      <c r="B611" s="942" t="s">
        <v>141</v>
      </c>
      <c r="E611" s="738">
        <v>0</v>
      </c>
      <c r="F611" s="738">
        <v>6</v>
      </c>
      <c r="G611" s="738">
        <v>6</v>
      </c>
      <c r="H611" s="738">
        <v>10</v>
      </c>
      <c r="I611" s="738">
        <v>10</v>
      </c>
      <c r="J611" s="738">
        <v>11</v>
      </c>
      <c r="K611" s="738">
        <v>13</v>
      </c>
      <c r="L611" s="738">
        <v>11</v>
      </c>
      <c r="M611" s="738">
        <v>12</v>
      </c>
      <c r="N611" s="738">
        <v>11</v>
      </c>
      <c r="O611" s="738">
        <v>12</v>
      </c>
      <c r="P611" s="738">
        <v>12</v>
      </c>
      <c r="Q611" s="738">
        <v>9</v>
      </c>
      <c r="R611" s="738">
        <v>10</v>
      </c>
      <c r="S611" s="738">
        <v>11</v>
      </c>
      <c r="T611" s="738">
        <v>11</v>
      </c>
      <c r="U611" s="738">
        <v>10</v>
      </c>
      <c r="V611" s="738">
        <v>10</v>
      </c>
      <c r="W611" s="738">
        <v>10</v>
      </c>
      <c r="X611" s="738">
        <v>12</v>
      </c>
      <c r="Y611" s="738">
        <v>10</v>
      </c>
      <c r="Z611" s="738">
        <v>10</v>
      </c>
      <c r="AA611" s="738">
        <v>7</v>
      </c>
      <c r="AB611" s="738">
        <v>7</v>
      </c>
      <c r="AC611" s="738">
        <v>7</v>
      </c>
      <c r="AD611" s="738">
        <v>7</v>
      </c>
      <c r="AE611" s="738">
        <v>8</v>
      </c>
      <c r="AF611" s="738">
        <v>8</v>
      </c>
      <c r="AG611" s="738">
        <v>11</v>
      </c>
      <c r="AH611" s="738">
        <v>10</v>
      </c>
      <c r="AI611" s="738">
        <v>12</v>
      </c>
      <c r="AJ611" s="738">
        <v>16</v>
      </c>
      <c r="AK611" s="738">
        <v>17</v>
      </c>
      <c r="AL611" s="738">
        <v>18</v>
      </c>
      <c r="AM611" s="738">
        <v>19</v>
      </c>
      <c r="AN611" s="738">
        <v>19</v>
      </c>
      <c r="AO611" s="738">
        <v>20</v>
      </c>
      <c r="AP611" s="738">
        <v>20</v>
      </c>
      <c r="AS611" s="738">
        <v>423</v>
      </c>
    </row>
    <row r="612" spans="2:45" outlineLevel="1">
      <c r="B612" s="942" t="s">
        <v>65</v>
      </c>
      <c r="C612" s="738">
        <v>4</v>
      </c>
      <c r="D612" s="738">
        <v>4</v>
      </c>
      <c r="E612" s="738">
        <v>4</v>
      </c>
      <c r="F612" s="738">
        <v>4</v>
      </c>
      <c r="G612" s="738">
        <v>5</v>
      </c>
      <c r="H612" s="738">
        <v>6</v>
      </c>
      <c r="I612" s="738">
        <v>4</v>
      </c>
      <c r="J612" s="738">
        <v>7</v>
      </c>
      <c r="K612" s="738">
        <v>16</v>
      </c>
      <c r="L612" s="738">
        <v>16</v>
      </c>
      <c r="M612" s="738">
        <v>20</v>
      </c>
      <c r="N612" s="738">
        <v>22</v>
      </c>
      <c r="O612" s="738">
        <v>22</v>
      </c>
      <c r="P612" s="738">
        <v>20</v>
      </c>
      <c r="Q612" s="738">
        <v>17</v>
      </c>
      <c r="R612" s="738">
        <v>17</v>
      </c>
      <c r="S612" s="738">
        <v>19</v>
      </c>
      <c r="T612" s="738">
        <v>21</v>
      </c>
      <c r="U612" s="738">
        <v>20</v>
      </c>
      <c r="V612" s="738">
        <v>20</v>
      </c>
      <c r="W612" s="738">
        <v>19</v>
      </c>
      <c r="X612" s="738">
        <v>21</v>
      </c>
      <c r="Y612" s="738">
        <v>20</v>
      </c>
      <c r="Z612" s="738">
        <v>20</v>
      </c>
      <c r="AA612" s="738">
        <v>20</v>
      </c>
      <c r="AB612" s="738">
        <v>20</v>
      </c>
      <c r="AC612" s="738">
        <v>21</v>
      </c>
      <c r="AD612" s="738">
        <v>19</v>
      </c>
      <c r="AE612" s="738">
        <v>19</v>
      </c>
      <c r="AF612" s="738">
        <v>18</v>
      </c>
      <c r="AG612" s="738">
        <v>26</v>
      </c>
      <c r="AH612" s="738">
        <v>25</v>
      </c>
      <c r="AI612" s="738">
        <v>26</v>
      </c>
      <c r="AJ612" s="738">
        <v>25</v>
      </c>
      <c r="AK612" s="738">
        <v>25</v>
      </c>
      <c r="AL612" s="738">
        <v>27</v>
      </c>
      <c r="AM612" s="738">
        <v>28</v>
      </c>
      <c r="AN612" s="738">
        <v>24</v>
      </c>
      <c r="AO612" s="738">
        <v>25</v>
      </c>
      <c r="AP612" s="738">
        <v>26</v>
      </c>
      <c r="AQ612" s="738">
        <v>28</v>
      </c>
      <c r="AS612" s="738">
        <v>750</v>
      </c>
    </row>
    <row r="613" spans="2:45" outlineLevel="1">
      <c r="B613" s="942" t="s">
        <v>9</v>
      </c>
      <c r="C613" s="738">
        <v>7</v>
      </c>
      <c r="D613" s="738">
        <v>7</v>
      </c>
      <c r="E613" s="738">
        <v>7</v>
      </c>
      <c r="F613" s="738">
        <v>7</v>
      </c>
      <c r="G613" s="738">
        <v>7</v>
      </c>
      <c r="H613" s="738">
        <v>8</v>
      </c>
      <c r="I613" s="738">
        <v>4</v>
      </c>
      <c r="J613" s="738">
        <v>4</v>
      </c>
      <c r="K613" s="738">
        <v>4</v>
      </c>
      <c r="L613" s="738">
        <v>9</v>
      </c>
      <c r="M613" s="738">
        <v>9</v>
      </c>
      <c r="N613" s="738">
        <v>10</v>
      </c>
      <c r="O613" s="738">
        <v>19</v>
      </c>
      <c r="P613" s="738">
        <v>18</v>
      </c>
      <c r="Q613" s="738">
        <v>17</v>
      </c>
      <c r="R613" s="738">
        <v>18</v>
      </c>
      <c r="S613" s="738">
        <v>19</v>
      </c>
      <c r="T613" s="738">
        <v>17</v>
      </c>
      <c r="U613" s="738">
        <v>15</v>
      </c>
      <c r="V613" s="738">
        <v>15</v>
      </c>
      <c r="W613" s="738">
        <v>17</v>
      </c>
      <c r="X613" s="738">
        <v>17</v>
      </c>
      <c r="Y613" s="738">
        <v>17</v>
      </c>
      <c r="Z613" s="738">
        <v>15</v>
      </c>
      <c r="AA613" s="738">
        <v>14</v>
      </c>
      <c r="AB613" s="738">
        <v>14</v>
      </c>
      <c r="AC613" s="738">
        <v>14</v>
      </c>
      <c r="AD613" s="738">
        <v>14</v>
      </c>
      <c r="AE613" s="738">
        <v>15</v>
      </c>
      <c r="AF613" s="738">
        <v>14</v>
      </c>
      <c r="AG613" s="738">
        <v>14</v>
      </c>
      <c r="AH613" s="738">
        <v>11</v>
      </c>
      <c r="AI613" s="738">
        <v>11</v>
      </c>
      <c r="AJ613" s="738">
        <v>11</v>
      </c>
      <c r="AK613" s="738">
        <v>11</v>
      </c>
      <c r="AL613" s="738">
        <v>10</v>
      </c>
      <c r="AM613" s="738">
        <v>10</v>
      </c>
      <c r="AN613" s="738">
        <v>10</v>
      </c>
      <c r="AO613" s="738">
        <v>10</v>
      </c>
      <c r="AP613" s="738">
        <v>9</v>
      </c>
      <c r="AQ613" s="738">
        <v>8</v>
      </c>
      <c r="AR613" s="738">
        <v>8</v>
      </c>
      <c r="AS613" s="738">
        <v>495</v>
      </c>
    </row>
    <row r="614" spans="2:45" outlineLevel="1">
      <c r="B614" s="942" t="s">
        <v>139</v>
      </c>
      <c r="E614" s="738">
        <v>4</v>
      </c>
      <c r="F614" s="738">
        <v>11</v>
      </c>
      <c r="G614" s="738">
        <v>16</v>
      </c>
      <c r="H614" s="738">
        <v>16</v>
      </c>
      <c r="I614" s="738">
        <v>15</v>
      </c>
      <c r="J614" s="738">
        <v>16</v>
      </c>
      <c r="K614" s="738">
        <v>16</v>
      </c>
      <c r="L614" s="738">
        <v>12</v>
      </c>
      <c r="M614" s="738">
        <v>9</v>
      </c>
      <c r="N614" s="738">
        <v>8</v>
      </c>
      <c r="O614" s="738">
        <v>8</v>
      </c>
      <c r="P614" s="738">
        <v>6</v>
      </c>
      <c r="Q614" s="738">
        <v>6</v>
      </c>
      <c r="R614" s="738">
        <v>7</v>
      </c>
      <c r="S614" s="738">
        <v>13</v>
      </c>
      <c r="T614" s="738">
        <v>17</v>
      </c>
      <c r="U614" s="738">
        <v>13</v>
      </c>
      <c r="V614" s="738">
        <v>15</v>
      </c>
      <c r="W614" s="738">
        <v>15</v>
      </c>
      <c r="X614" s="738">
        <v>26</v>
      </c>
      <c r="Y614" s="738">
        <v>27</v>
      </c>
      <c r="Z614" s="738">
        <v>28</v>
      </c>
      <c r="AA614" s="738">
        <v>27</v>
      </c>
      <c r="AB614" s="738">
        <v>27</v>
      </c>
      <c r="AC614" s="738">
        <v>27</v>
      </c>
      <c r="AD614" s="738">
        <v>29</v>
      </c>
      <c r="AE614" s="738">
        <v>30</v>
      </c>
      <c r="AF614" s="738">
        <v>27</v>
      </c>
      <c r="AG614" s="738">
        <v>25</v>
      </c>
      <c r="AH614" s="738">
        <v>27</v>
      </c>
      <c r="AI614" s="738">
        <v>28</v>
      </c>
      <c r="AJ614" s="738">
        <v>30</v>
      </c>
      <c r="AK614" s="738">
        <v>29</v>
      </c>
      <c r="AL614" s="738">
        <v>34</v>
      </c>
      <c r="AM614" s="738">
        <v>35</v>
      </c>
      <c r="AN614" s="738">
        <v>36</v>
      </c>
      <c r="AO614" s="738">
        <v>32</v>
      </c>
      <c r="AP614" s="738">
        <v>33</v>
      </c>
      <c r="AS614" s="738">
        <v>780</v>
      </c>
    </row>
    <row r="615" spans="2:45" outlineLevel="1">
      <c r="B615" s="942" t="s">
        <v>300</v>
      </c>
      <c r="I615" s="738">
        <v>4</v>
      </c>
      <c r="J615" s="738">
        <v>4</v>
      </c>
      <c r="K615" s="738">
        <v>2</v>
      </c>
      <c r="N615" s="738">
        <v>1</v>
      </c>
      <c r="O615" s="738">
        <v>1</v>
      </c>
      <c r="P615" s="738">
        <v>1</v>
      </c>
      <c r="S615" s="738">
        <v>2</v>
      </c>
      <c r="T615" s="738">
        <v>10</v>
      </c>
      <c r="U615" s="738">
        <v>10</v>
      </c>
      <c r="V615" s="738">
        <v>12</v>
      </c>
      <c r="W615" s="738">
        <v>14</v>
      </c>
      <c r="X615" s="738">
        <v>16</v>
      </c>
      <c r="Y615" s="738">
        <v>17</v>
      </c>
      <c r="Z615" s="738">
        <v>17</v>
      </c>
      <c r="AA615" s="738">
        <v>18</v>
      </c>
      <c r="AB615" s="738">
        <v>20</v>
      </c>
      <c r="AC615" s="738">
        <v>19</v>
      </c>
      <c r="AD615" s="738">
        <v>17</v>
      </c>
      <c r="AE615" s="738">
        <v>17</v>
      </c>
      <c r="AF615" s="738">
        <v>17</v>
      </c>
      <c r="AG615" s="738">
        <v>3</v>
      </c>
      <c r="AH615" s="738">
        <v>0</v>
      </c>
      <c r="AI615" s="738">
        <v>0</v>
      </c>
      <c r="AJ615" s="738">
        <v>0</v>
      </c>
      <c r="AS615" s="738">
        <v>222</v>
      </c>
    </row>
    <row r="616" spans="2:45" outlineLevel="1">
      <c r="B616" s="942"/>
      <c r="L616" s="738">
        <v>1</v>
      </c>
      <c r="M616" s="738">
        <v>1</v>
      </c>
      <c r="AS616" s="738">
        <v>2</v>
      </c>
    </row>
    <row r="617" spans="2:45" outlineLevel="1">
      <c r="B617" s="942" t="s">
        <v>380</v>
      </c>
      <c r="M617" s="738">
        <v>2</v>
      </c>
      <c r="N617" s="738">
        <v>3</v>
      </c>
      <c r="O617" s="738">
        <v>4</v>
      </c>
      <c r="P617" s="738">
        <v>4</v>
      </c>
      <c r="AS617" s="738">
        <v>13</v>
      </c>
    </row>
    <row r="618" spans="2:45" outlineLevel="1">
      <c r="B618" s="942" t="s">
        <v>397</v>
      </c>
      <c r="N618" s="738">
        <v>3</v>
      </c>
      <c r="O618" s="738">
        <v>3</v>
      </c>
      <c r="P618" s="738">
        <v>4</v>
      </c>
      <c r="Q618" s="738">
        <v>6</v>
      </c>
      <c r="R618" s="738">
        <v>9</v>
      </c>
      <c r="S618" s="738">
        <v>9</v>
      </c>
      <c r="T618" s="738">
        <v>9</v>
      </c>
      <c r="U618" s="738">
        <v>9</v>
      </c>
      <c r="V618" s="738">
        <v>12</v>
      </c>
      <c r="W618" s="738">
        <v>13</v>
      </c>
      <c r="X618" s="738">
        <v>12</v>
      </c>
      <c r="Y618" s="738">
        <v>13</v>
      </c>
      <c r="Z618" s="738">
        <v>16</v>
      </c>
      <c r="AA618" s="738">
        <v>15</v>
      </c>
      <c r="AB618" s="738">
        <v>15</v>
      </c>
      <c r="AC618" s="738">
        <v>15</v>
      </c>
      <c r="AD618" s="738">
        <v>16</v>
      </c>
      <c r="AE618" s="738">
        <v>16</v>
      </c>
      <c r="AF618" s="738">
        <v>15</v>
      </c>
      <c r="AG618" s="738">
        <v>15</v>
      </c>
      <c r="AH618" s="738">
        <v>14</v>
      </c>
      <c r="AI618" s="738">
        <v>11</v>
      </c>
      <c r="AJ618" s="738">
        <v>11</v>
      </c>
      <c r="AK618" s="738">
        <v>11</v>
      </c>
      <c r="AL618" s="738">
        <v>10</v>
      </c>
      <c r="AM618" s="738">
        <v>11</v>
      </c>
      <c r="AN618" s="738">
        <v>0</v>
      </c>
      <c r="AO618" s="738">
        <v>0</v>
      </c>
      <c r="AP618" s="738">
        <v>0</v>
      </c>
      <c r="AS618" s="738">
        <v>293</v>
      </c>
    </row>
    <row r="619" spans="2:45" outlineLevel="1">
      <c r="B619" s="942" t="s">
        <v>541</v>
      </c>
      <c r="Q619" s="738">
        <v>9</v>
      </c>
      <c r="R619" s="738">
        <v>12</v>
      </c>
      <c r="S619" s="738">
        <v>13</v>
      </c>
      <c r="T619" s="738">
        <v>21</v>
      </c>
      <c r="U619" s="738">
        <v>21</v>
      </c>
      <c r="V619" s="738">
        <v>22</v>
      </c>
      <c r="W619" s="738">
        <v>22</v>
      </c>
      <c r="X619" s="738">
        <v>20</v>
      </c>
      <c r="Y619" s="738">
        <v>20</v>
      </c>
      <c r="Z619" s="738">
        <v>20</v>
      </c>
      <c r="AA619" s="738">
        <v>20</v>
      </c>
      <c r="AB619" s="738">
        <v>20</v>
      </c>
      <c r="AC619" s="738">
        <v>19</v>
      </c>
      <c r="AD619" s="738">
        <v>19</v>
      </c>
      <c r="AE619" s="738">
        <v>19</v>
      </c>
      <c r="AF619" s="738">
        <v>14</v>
      </c>
      <c r="AG619" s="738">
        <v>14</v>
      </c>
      <c r="AH619" s="738">
        <v>14</v>
      </c>
      <c r="AI619" s="738">
        <v>11</v>
      </c>
      <c r="AJ619" s="738">
        <v>10</v>
      </c>
      <c r="AK619" s="738">
        <v>10</v>
      </c>
      <c r="AL619" s="738">
        <v>10</v>
      </c>
      <c r="AM619" s="738">
        <v>10</v>
      </c>
      <c r="AN619" s="738">
        <v>10</v>
      </c>
      <c r="AO619" s="738">
        <v>10</v>
      </c>
      <c r="AP619" s="738">
        <v>10</v>
      </c>
      <c r="AS619" s="738">
        <v>400</v>
      </c>
    </row>
    <row r="620" spans="2:45" outlineLevel="1">
      <c r="B620" s="942" t="s">
        <v>556</v>
      </c>
      <c r="R620" s="738">
        <v>4</v>
      </c>
      <c r="S620" s="738">
        <v>5</v>
      </c>
      <c r="T620" s="738">
        <v>5</v>
      </c>
      <c r="U620" s="738">
        <v>8</v>
      </c>
      <c r="V620" s="738">
        <v>8</v>
      </c>
      <c r="W620" s="738">
        <v>9</v>
      </c>
      <c r="X620" s="738">
        <v>8</v>
      </c>
      <c r="Y620" s="738">
        <v>9</v>
      </c>
      <c r="Z620" s="738">
        <v>11</v>
      </c>
      <c r="AA620" s="738">
        <v>11</v>
      </c>
      <c r="AB620" s="738">
        <v>11</v>
      </c>
      <c r="AC620" s="738">
        <v>13</v>
      </c>
      <c r="AD620" s="738">
        <v>13</v>
      </c>
      <c r="AE620" s="738">
        <v>17</v>
      </c>
      <c r="AF620" s="738">
        <v>14</v>
      </c>
      <c r="AG620" s="738">
        <v>13</v>
      </c>
      <c r="AH620" s="738">
        <v>16</v>
      </c>
      <c r="AI620" s="738">
        <v>16</v>
      </c>
      <c r="AJ620" s="738">
        <v>20</v>
      </c>
      <c r="AK620" s="738">
        <v>18</v>
      </c>
      <c r="AL620" s="738">
        <v>17</v>
      </c>
      <c r="AM620" s="738">
        <v>19</v>
      </c>
      <c r="AN620" s="738">
        <v>14</v>
      </c>
      <c r="AO620" s="738">
        <v>14</v>
      </c>
      <c r="AP620" s="738">
        <v>14</v>
      </c>
      <c r="AQ620" s="738">
        <v>17</v>
      </c>
      <c r="AR620" s="738">
        <v>16</v>
      </c>
      <c r="AS620" s="738">
        <v>340</v>
      </c>
    </row>
    <row r="621" spans="2:45" outlineLevel="1">
      <c r="B621" s="942" t="s">
        <v>552</v>
      </c>
      <c r="R621" s="738">
        <v>3</v>
      </c>
      <c r="S621" s="738">
        <v>8</v>
      </c>
      <c r="T621" s="738">
        <v>11</v>
      </c>
      <c r="U621" s="738">
        <v>12</v>
      </c>
      <c r="V621" s="738">
        <v>12</v>
      </c>
      <c r="W621" s="738">
        <v>15</v>
      </c>
      <c r="X621" s="738">
        <v>17</v>
      </c>
      <c r="Y621" s="738">
        <v>14</v>
      </c>
      <c r="Z621" s="738">
        <v>14</v>
      </c>
      <c r="AA621" s="738">
        <v>12</v>
      </c>
      <c r="AB621" s="738">
        <v>12</v>
      </c>
      <c r="AC621" s="738">
        <v>11</v>
      </c>
      <c r="AD621" s="738">
        <v>19</v>
      </c>
      <c r="AE621" s="738">
        <v>18</v>
      </c>
      <c r="AF621" s="738">
        <v>17</v>
      </c>
      <c r="AG621" s="738">
        <v>16</v>
      </c>
      <c r="AH621" s="738">
        <v>16</v>
      </c>
      <c r="AI621" s="738">
        <v>15</v>
      </c>
      <c r="AJ621" s="738">
        <v>18</v>
      </c>
      <c r="AK621" s="738">
        <v>19</v>
      </c>
      <c r="AL621" s="738">
        <v>16</v>
      </c>
      <c r="AM621" s="738">
        <v>17</v>
      </c>
      <c r="AN621" s="738">
        <v>16</v>
      </c>
      <c r="AO621" s="738">
        <v>15</v>
      </c>
      <c r="AP621" s="738">
        <v>15</v>
      </c>
      <c r="AQ621" s="738">
        <v>16</v>
      </c>
      <c r="AR621" s="738">
        <v>15</v>
      </c>
      <c r="AS621" s="738">
        <v>389</v>
      </c>
    </row>
    <row r="622" spans="2:45" outlineLevel="1">
      <c r="B622" s="942" t="s">
        <v>554</v>
      </c>
      <c r="R622" s="738">
        <v>1</v>
      </c>
      <c r="S622" s="738">
        <v>8</v>
      </c>
      <c r="T622" s="738">
        <v>8</v>
      </c>
      <c r="U622" s="738">
        <v>11</v>
      </c>
      <c r="V622" s="738">
        <v>11</v>
      </c>
      <c r="W622" s="738">
        <v>11</v>
      </c>
      <c r="X622" s="738">
        <v>11</v>
      </c>
      <c r="Y622" s="738">
        <v>11</v>
      </c>
      <c r="Z622" s="738">
        <v>12</v>
      </c>
      <c r="AA622" s="738">
        <v>13</v>
      </c>
      <c r="AB622" s="738">
        <v>13</v>
      </c>
      <c r="AC622" s="738">
        <v>13</v>
      </c>
      <c r="AD622" s="738">
        <v>13</v>
      </c>
      <c r="AE622" s="738">
        <v>13</v>
      </c>
      <c r="AF622" s="738">
        <v>1</v>
      </c>
      <c r="AS622" s="738">
        <v>150</v>
      </c>
    </row>
    <row r="623" spans="2:45" outlineLevel="1">
      <c r="B623" s="942" t="s">
        <v>555</v>
      </c>
      <c r="R623" s="738">
        <v>0</v>
      </c>
      <c r="S623" s="738">
        <v>3</v>
      </c>
      <c r="T623" s="738">
        <v>7</v>
      </c>
      <c r="U623" s="738">
        <v>11</v>
      </c>
      <c r="V623" s="738">
        <v>11</v>
      </c>
      <c r="W623" s="738">
        <v>10</v>
      </c>
      <c r="X623" s="738">
        <v>10</v>
      </c>
      <c r="Y623" s="738">
        <v>12</v>
      </c>
      <c r="Z623" s="738">
        <v>11</v>
      </c>
      <c r="AA623" s="738">
        <v>13</v>
      </c>
      <c r="AB623" s="738">
        <v>13</v>
      </c>
      <c r="AC623" s="738">
        <v>15</v>
      </c>
      <c r="AD623" s="738">
        <v>16</v>
      </c>
      <c r="AE623" s="738">
        <v>17</v>
      </c>
      <c r="AF623" s="738">
        <v>14</v>
      </c>
      <c r="AG623" s="738">
        <v>12</v>
      </c>
      <c r="AH623" s="738">
        <v>12</v>
      </c>
      <c r="AI623" s="738">
        <v>13</v>
      </c>
      <c r="AJ623" s="738">
        <v>13</v>
      </c>
      <c r="AK623" s="738">
        <v>13</v>
      </c>
      <c r="AL623" s="738">
        <v>15</v>
      </c>
      <c r="AM623" s="738">
        <v>14</v>
      </c>
      <c r="AN623" s="738">
        <v>14</v>
      </c>
      <c r="AO623" s="738">
        <v>16</v>
      </c>
      <c r="AP623" s="738">
        <v>17</v>
      </c>
      <c r="AQ623" s="738">
        <v>27</v>
      </c>
      <c r="AR623" s="738">
        <v>28</v>
      </c>
      <c r="AS623" s="738">
        <v>357</v>
      </c>
    </row>
    <row r="624" spans="2:45" outlineLevel="1">
      <c r="B624" s="942" t="s">
        <v>566</v>
      </c>
      <c r="R624" s="738">
        <v>6</v>
      </c>
      <c r="S624" s="738">
        <v>7</v>
      </c>
      <c r="T624" s="738">
        <v>10</v>
      </c>
      <c r="U624" s="738">
        <v>10</v>
      </c>
      <c r="V624" s="738">
        <v>8</v>
      </c>
      <c r="W624" s="738">
        <v>9</v>
      </c>
      <c r="X624" s="738">
        <v>9</v>
      </c>
      <c r="Y624" s="738">
        <v>11</v>
      </c>
      <c r="Z624" s="738">
        <v>13</v>
      </c>
      <c r="AA624" s="738">
        <v>14</v>
      </c>
      <c r="AB624" s="738">
        <v>14</v>
      </c>
      <c r="AC624" s="738">
        <v>16</v>
      </c>
      <c r="AD624" s="738">
        <v>18</v>
      </c>
      <c r="AE624" s="738">
        <v>19</v>
      </c>
      <c r="AF624" s="738">
        <v>18</v>
      </c>
      <c r="AG624" s="738">
        <v>18</v>
      </c>
      <c r="AH624" s="738">
        <v>17</v>
      </c>
      <c r="AI624" s="738">
        <v>19</v>
      </c>
      <c r="AJ624" s="738">
        <v>19</v>
      </c>
      <c r="AK624" s="738">
        <v>22</v>
      </c>
      <c r="AL624" s="738">
        <v>22</v>
      </c>
      <c r="AM624" s="738">
        <v>22</v>
      </c>
      <c r="AN624" s="738">
        <v>21</v>
      </c>
      <c r="AO624" s="738">
        <v>22</v>
      </c>
      <c r="AP624" s="738">
        <v>21</v>
      </c>
      <c r="AQ624" s="738">
        <v>19</v>
      </c>
      <c r="AS624" s="738">
        <v>404</v>
      </c>
    </row>
    <row r="625" spans="2:45" outlineLevel="1">
      <c r="B625" s="942" t="s">
        <v>567</v>
      </c>
      <c r="R625" s="738">
        <v>1</v>
      </c>
      <c r="S625" s="738">
        <v>6</v>
      </c>
      <c r="T625" s="738">
        <v>5</v>
      </c>
      <c r="U625" s="738">
        <v>6</v>
      </c>
      <c r="V625" s="738">
        <v>6</v>
      </c>
      <c r="W625" s="738">
        <v>6</v>
      </c>
      <c r="X625" s="738">
        <v>6</v>
      </c>
      <c r="Y625" s="738">
        <v>7</v>
      </c>
      <c r="Z625" s="738">
        <v>8</v>
      </c>
      <c r="AA625" s="738">
        <v>13</v>
      </c>
      <c r="AB625" s="738">
        <v>14</v>
      </c>
      <c r="AC625" s="738">
        <v>15</v>
      </c>
      <c r="AD625" s="738">
        <v>19</v>
      </c>
      <c r="AE625" s="738">
        <v>21</v>
      </c>
      <c r="AF625" s="738">
        <v>18</v>
      </c>
      <c r="AG625" s="738">
        <v>17</v>
      </c>
      <c r="AH625" s="738">
        <v>16</v>
      </c>
      <c r="AI625" s="738">
        <v>19</v>
      </c>
      <c r="AJ625" s="738">
        <v>20</v>
      </c>
      <c r="AK625" s="738">
        <v>22</v>
      </c>
      <c r="AL625" s="738">
        <v>22</v>
      </c>
      <c r="AM625" s="738">
        <v>23</v>
      </c>
      <c r="AN625" s="738">
        <v>23</v>
      </c>
      <c r="AO625" s="738">
        <v>23</v>
      </c>
      <c r="AP625" s="738">
        <v>24</v>
      </c>
      <c r="AS625" s="738">
        <v>360</v>
      </c>
    </row>
    <row r="626" spans="2:45" outlineLevel="1">
      <c r="B626" s="942" t="s">
        <v>606</v>
      </c>
      <c r="S626" s="738">
        <v>1</v>
      </c>
      <c r="T626" s="738">
        <v>5</v>
      </c>
      <c r="U626" s="738">
        <v>8</v>
      </c>
      <c r="V626" s="738">
        <v>11</v>
      </c>
      <c r="W626" s="738">
        <v>11</v>
      </c>
      <c r="X626" s="738">
        <v>11</v>
      </c>
      <c r="Y626" s="738">
        <v>11</v>
      </c>
      <c r="Z626" s="738">
        <v>11</v>
      </c>
      <c r="AA626" s="738">
        <v>12</v>
      </c>
      <c r="AB626" s="738">
        <v>10</v>
      </c>
      <c r="AC626" s="738">
        <v>10</v>
      </c>
      <c r="AD626" s="738">
        <v>13</v>
      </c>
      <c r="AE626" s="738">
        <v>14</v>
      </c>
      <c r="AF626" s="738">
        <v>15</v>
      </c>
      <c r="AG626" s="738">
        <v>16</v>
      </c>
      <c r="AH626" s="738">
        <v>13</v>
      </c>
      <c r="AI626" s="738">
        <v>16</v>
      </c>
      <c r="AJ626" s="738">
        <v>16</v>
      </c>
      <c r="AK626" s="738">
        <v>17</v>
      </c>
      <c r="AL626" s="738">
        <v>17</v>
      </c>
      <c r="AM626" s="738">
        <v>16</v>
      </c>
      <c r="AN626" s="738">
        <v>16</v>
      </c>
      <c r="AO626" s="738">
        <v>18</v>
      </c>
      <c r="AP626" s="738">
        <v>18</v>
      </c>
      <c r="AQ626" s="738">
        <v>17</v>
      </c>
      <c r="AR626" s="738">
        <v>16</v>
      </c>
      <c r="AS626" s="738">
        <v>339</v>
      </c>
    </row>
    <row r="627" spans="2:45" outlineLevel="1">
      <c r="B627" s="942" t="s">
        <v>569</v>
      </c>
      <c r="AK627" s="738">
        <v>0</v>
      </c>
      <c r="AL627" s="738">
        <v>0</v>
      </c>
      <c r="AM627" s="738">
        <v>0</v>
      </c>
      <c r="AN627" s="738">
        <v>0</v>
      </c>
      <c r="AO627" s="738">
        <v>0</v>
      </c>
      <c r="AP627" s="738">
        <v>0</v>
      </c>
      <c r="AS627" s="738">
        <v>0</v>
      </c>
    </row>
    <row r="628" spans="2:45" outlineLevel="1">
      <c r="B628" s="942" t="s">
        <v>607</v>
      </c>
      <c r="T628" s="738">
        <v>4</v>
      </c>
      <c r="U628" s="738">
        <v>4</v>
      </c>
      <c r="V628" s="738">
        <v>5</v>
      </c>
      <c r="W628" s="738">
        <v>6</v>
      </c>
      <c r="X628" s="738">
        <v>7</v>
      </c>
      <c r="Y628" s="738">
        <v>9</v>
      </c>
      <c r="Z628" s="738">
        <v>14</v>
      </c>
      <c r="AA628" s="738">
        <v>12</v>
      </c>
      <c r="AB628" s="738">
        <v>13</v>
      </c>
      <c r="AC628" s="738">
        <v>13</v>
      </c>
      <c r="AD628" s="738">
        <v>13</v>
      </c>
      <c r="AE628" s="738">
        <v>14</v>
      </c>
      <c r="AF628" s="738">
        <v>13</v>
      </c>
      <c r="AG628" s="738">
        <v>10</v>
      </c>
      <c r="AH628" s="738">
        <v>11</v>
      </c>
      <c r="AI628" s="738">
        <v>11</v>
      </c>
      <c r="AJ628" s="738">
        <v>9</v>
      </c>
      <c r="AK628" s="738">
        <v>7</v>
      </c>
      <c r="AL628" s="738">
        <v>5</v>
      </c>
      <c r="AM628" s="738">
        <v>5</v>
      </c>
      <c r="AN628" s="738">
        <v>4</v>
      </c>
      <c r="AO628" s="738">
        <v>4</v>
      </c>
      <c r="AP628" s="738">
        <v>4</v>
      </c>
      <c r="AQ628" s="738">
        <v>4</v>
      </c>
      <c r="AS628" s="738">
        <v>201</v>
      </c>
    </row>
    <row r="629" spans="2:45" outlineLevel="1">
      <c r="B629" s="942" t="s">
        <v>695</v>
      </c>
      <c r="T629" s="738">
        <v>3</v>
      </c>
      <c r="U629" s="738">
        <v>3</v>
      </c>
      <c r="V629" s="738">
        <v>3</v>
      </c>
      <c r="W629" s="738">
        <v>4</v>
      </c>
      <c r="X629" s="738">
        <v>4</v>
      </c>
      <c r="Y629" s="738">
        <v>5</v>
      </c>
      <c r="Z629" s="738">
        <v>5</v>
      </c>
      <c r="AA629" s="738">
        <v>5</v>
      </c>
      <c r="AB629" s="738">
        <v>5</v>
      </c>
      <c r="AC629" s="738">
        <v>7</v>
      </c>
      <c r="AD629" s="738">
        <v>9</v>
      </c>
      <c r="AE629" s="738">
        <v>11</v>
      </c>
      <c r="AF629" s="738">
        <v>12</v>
      </c>
      <c r="AG629" s="738">
        <v>12</v>
      </c>
      <c r="AH629" s="738">
        <v>13</v>
      </c>
      <c r="AI629" s="738">
        <v>13</v>
      </c>
      <c r="AJ629" s="738">
        <v>12</v>
      </c>
      <c r="AK629" s="738">
        <v>14</v>
      </c>
      <c r="AL629" s="738">
        <v>15</v>
      </c>
      <c r="AM629" s="738">
        <v>14</v>
      </c>
      <c r="AN629" s="738">
        <v>13</v>
      </c>
      <c r="AO629" s="738">
        <v>13</v>
      </c>
      <c r="AP629" s="738">
        <v>13</v>
      </c>
      <c r="AQ629" s="738">
        <v>17</v>
      </c>
      <c r="AR629" s="738">
        <v>15</v>
      </c>
      <c r="AS629" s="738">
        <v>240</v>
      </c>
    </row>
    <row r="630" spans="2:45" outlineLevel="1">
      <c r="B630" s="942" t="s">
        <v>701</v>
      </c>
      <c r="U630" s="738">
        <v>3</v>
      </c>
      <c r="V630" s="738">
        <v>7</v>
      </c>
      <c r="W630" s="738">
        <v>8</v>
      </c>
      <c r="X630" s="738">
        <v>8</v>
      </c>
      <c r="Y630" s="738">
        <v>10</v>
      </c>
      <c r="Z630" s="738">
        <v>12</v>
      </c>
      <c r="AA630" s="738">
        <v>15</v>
      </c>
      <c r="AB630" s="738">
        <v>15</v>
      </c>
      <c r="AC630" s="738">
        <v>16</v>
      </c>
      <c r="AD630" s="738">
        <v>14</v>
      </c>
      <c r="AE630" s="738">
        <v>13</v>
      </c>
      <c r="AF630" s="738">
        <v>22</v>
      </c>
      <c r="AG630" s="738">
        <v>22</v>
      </c>
      <c r="AH630" s="738">
        <v>21</v>
      </c>
      <c r="AI630" s="738">
        <v>21</v>
      </c>
      <c r="AJ630" s="738">
        <v>20</v>
      </c>
      <c r="AK630" s="738">
        <v>17</v>
      </c>
      <c r="AL630" s="738">
        <v>12</v>
      </c>
      <c r="AM630" s="738">
        <v>12</v>
      </c>
      <c r="AN630" s="738">
        <v>12</v>
      </c>
      <c r="AO630" s="738">
        <v>13</v>
      </c>
      <c r="AP630" s="738">
        <v>14</v>
      </c>
      <c r="AQ630" s="738">
        <v>14</v>
      </c>
      <c r="AR630" s="738">
        <v>12</v>
      </c>
      <c r="AS630" s="738">
        <v>333</v>
      </c>
    </row>
    <row r="631" spans="2:45" outlineLevel="1">
      <c r="B631" s="942" t="s">
        <v>704</v>
      </c>
      <c r="U631" s="738">
        <v>2</v>
      </c>
      <c r="V631" s="738">
        <v>6</v>
      </c>
      <c r="W631" s="738">
        <v>8</v>
      </c>
      <c r="X631" s="738">
        <v>9</v>
      </c>
      <c r="Y631" s="738">
        <v>14</v>
      </c>
      <c r="Z631" s="738">
        <v>13</v>
      </c>
      <c r="AA631" s="738">
        <v>14</v>
      </c>
      <c r="AB631" s="738">
        <v>16</v>
      </c>
      <c r="AC631" s="738">
        <v>15</v>
      </c>
      <c r="AD631" s="738">
        <v>18</v>
      </c>
      <c r="AE631" s="738">
        <v>17</v>
      </c>
      <c r="AF631" s="738">
        <v>13</v>
      </c>
      <c r="AG631" s="738">
        <v>12</v>
      </c>
      <c r="AH631" s="738">
        <v>14</v>
      </c>
      <c r="AI631" s="738">
        <v>14</v>
      </c>
      <c r="AJ631" s="738">
        <v>17</v>
      </c>
      <c r="AK631" s="738">
        <v>17</v>
      </c>
      <c r="AL631" s="738">
        <v>16</v>
      </c>
      <c r="AM631" s="738">
        <v>17</v>
      </c>
      <c r="AN631" s="738">
        <v>19</v>
      </c>
      <c r="AO631" s="738">
        <v>19</v>
      </c>
      <c r="AP631" s="738">
        <v>21</v>
      </c>
      <c r="AQ631" s="738">
        <v>23</v>
      </c>
      <c r="AR631" s="738">
        <v>24</v>
      </c>
      <c r="AS631" s="738">
        <v>358</v>
      </c>
    </row>
    <row r="632" spans="2:45" outlineLevel="1">
      <c r="B632" s="942" t="s">
        <v>805</v>
      </c>
      <c r="X632" s="738">
        <v>1</v>
      </c>
      <c r="Y632" s="738">
        <v>1</v>
      </c>
      <c r="Z632" s="738">
        <v>6</v>
      </c>
      <c r="AA632" s="738">
        <v>9</v>
      </c>
      <c r="AB632" s="738">
        <v>9</v>
      </c>
      <c r="AC632" s="738">
        <v>17</v>
      </c>
      <c r="AD632" s="738">
        <v>24</v>
      </c>
      <c r="AE632" s="738">
        <v>25</v>
      </c>
      <c r="AF632" s="738">
        <v>25</v>
      </c>
      <c r="AG632" s="738">
        <v>25</v>
      </c>
      <c r="AH632" s="738">
        <v>26</v>
      </c>
      <c r="AI632" s="738">
        <v>27</v>
      </c>
      <c r="AJ632" s="738">
        <v>25</v>
      </c>
      <c r="AK632" s="738">
        <v>22</v>
      </c>
      <c r="AL632" s="738">
        <v>23</v>
      </c>
      <c r="AM632" s="738">
        <v>25</v>
      </c>
      <c r="AN632" s="738">
        <v>25</v>
      </c>
      <c r="AO632" s="738">
        <v>26</v>
      </c>
      <c r="AP632" s="738">
        <v>28</v>
      </c>
      <c r="AQ632" s="738">
        <v>30</v>
      </c>
      <c r="AR632" s="738">
        <v>27</v>
      </c>
      <c r="AS632" s="738">
        <v>426</v>
      </c>
    </row>
    <row r="633" spans="2:45" outlineLevel="1">
      <c r="B633" s="942" t="s">
        <v>807</v>
      </c>
      <c r="X633" s="738">
        <v>5</v>
      </c>
      <c r="Y633" s="738">
        <v>6</v>
      </c>
      <c r="Z633" s="738">
        <v>9</v>
      </c>
      <c r="AA633" s="738">
        <v>9</v>
      </c>
      <c r="AB633" s="738">
        <v>9</v>
      </c>
      <c r="AC633" s="738">
        <v>9</v>
      </c>
      <c r="AD633" s="738">
        <v>8</v>
      </c>
      <c r="AE633" s="738">
        <v>7</v>
      </c>
      <c r="AF633" s="738">
        <v>12</v>
      </c>
      <c r="AG633" s="738">
        <v>12</v>
      </c>
      <c r="AH633" s="738">
        <v>11</v>
      </c>
      <c r="AI633" s="738">
        <v>11</v>
      </c>
      <c r="AJ633" s="738">
        <v>12</v>
      </c>
      <c r="AK633" s="738">
        <v>12</v>
      </c>
      <c r="AL633" s="738">
        <v>12</v>
      </c>
      <c r="AM633" s="738">
        <v>13</v>
      </c>
      <c r="AN633" s="738">
        <v>13</v>
      </c>
      <c r="AO633" s="738">
        <v>13</v>
      </c>
      <c r="AP633" s="738">
        <v>10</v>
      </c>
      <c r="AQ633" s="738">
        <v>10</v>
      </c>
      <c r="AS633" s="738">
        <v>203</v>
      </c>
    </row>
    <row r="634" spans="2:45" outlineLevel="1">
      <c r="B634" s="942" t="s">
        <v>802</v>
      </c>
      <c r="Y634" s="738">
        <v>1</v>
      </c>
      <c r="Z634" s="738">
        <v>9</v>
      </c>
      <c r="AA634" s="738">
        <v>15</v>
      </c>
      <c r="AB634" s="738">
        <v>7</v>
      </c>
      <c r="AC634" s="738">
        <v>8</v>
      </c>
      <c r="AD634" s="738">
        <v>8</v>
      </c>
      <c r="AE634" s="738">
        <v>7</v>
      </c>
      <c r="AF634" s="738">
        <v>8</v>
      </c>
      <c r="AG634" s="738">
        <v>8</v>
      </c>
      <c r="AH634" s="738">
        <v>12</v>
      </c>
      <c r="AI634" s="738">
        <v>14</v>
      </c>
      <c r="AJ634" s="738">
        <v>14</v>
      </c>
      <c r="AK634" s="738">
        <v>14</v>
      </c>
      <c r="AL634" s="738">
        <v>13</v>
      </c>
      <c r="AM634" s="738">
        <v>13</v>
      </c>
      <c r="AN634" s="738">
        <v>13</v>
      </c>
      <c r="AO634" s="738">
        <v>13</v>
      </c>
      <c r="AP634" s="738">
        <v>14</v>
      </c>
      <c r="AQ634" s="738">
        <v>14</v>
      </c>
      <c r="AR634" s="738">
        <v>14</v>
      </c>
      <c r="AS634" s="738">
        <v>219</v>
      </c>
    </row>
    <row r="635" spans="2:45" outlineLevel="1">
      <c r="B635" s="942" t="s">
        <v>850</v>
      </c>
      <c r="Y635" s="738">
        <v>2</v>
      </c>
      <c r="Z635" s="738">
        <v>4</v>
      </c>
      <c r="AA635" s="738">
        <v>9</v>
      </c>
      <c r="AB635" s="738">
        <v>10</v>
      </c>
      <c r="AC635" s="738">
        <v>16</v>
      </c>
      <c r="AD635" s="738">
        <v>18</v>
      </c>
      <c r="AE635" s="738">
        <v>18</v>
      </c>
      <c r="AF635" s="738">
        <v>18</v>
      </c>
      <c r="AG635" s="738">
        <v>18</v>
      </c>
      <c r="AH635" s="738">
        <v>20</v>
      </c>
      <c r="AI635" s="738">
        <v>21</v>
      </c>
      <c r="AJ635" s="738">
        <v>20</v>
      </c>
      <c r="AK635" s="738">
        <v>19</v>
      </c>
      <c r="AL635" s="738">
        <v>20</v>
      </c>
      <c r="AM635" s="738">
        <v>20</v>
      </c>
      <c r="AN635" s="738">
        <v>19</v>
      </c>
      <c r="AO635" s="738">
        <v>22</v>
      </c>
      <c r="AP635" s="738">
        <v>21</v>
      </c>
      <c r="AQ635" s="738">
        <v>21</v>
      </c>
      <c r="AR635" s="738">
        <v>21</v>
      </c>
      <c r="AS635" s="738">
        <v>337</v>
      </c>
    </row>
    <row r="636" spans="2:45" outlineLevel="1">
      <c r="B636" s="942" t="s">
        <v>912</v>
      </c>
      <c r="X636" s="738">
        <v>2</v>
      </c>
      <c r="Y636" s="738">
        <v>4</v>
      </c>
      <c r="Z636" s="738">
        <v>8</v>
      </c>
      <c r="AA636" s="738">
        <v>9</v>
      </c>
      <c r="AB636" s="738">
        <v>9</v>
      </c>
      <c r="AC636" s="738">
        <v>12</v>
      </c>
      <c r="AD636" s="738">
        <v>14</v>
      </c>
      <c r="AE636" s="738">
        <v>17</v>
      </c>
      <c r="AF636" s="738">
        <v>18</v>
      </c>
      <c r="AG636" s="738">
        <v>19</v>
      </c>
      <c r="AH636" s="738">
        <v>20</v>
      </c>
      <c r="AI636" s="738">
        <v>20</v>
      </c>
      <c r="AJ636" s="738">
        <v>21</v>
      </c>
      <c r="AK636" s="738">
        <v>23</v>
      </c>
      <c r="AL636" s="738">
        <v>24</v>
      </c>
      <c r="AM636" s="738">
        <v>24</v>
      </c>
      <c r="AN636" s="738">
        <v>21</v>
      </c>
      <c r="AO636" s="738">
        <v>21</v>
      </c>
      <c r="AP636" s="738">
        <v>21</v>
      </c>
      <c r="AQ636" s="738">
        <v>22</v>
      </c>
      <c r="AR636" s="738">
        <v>24</v>
      </c>
      <c r="AS636" s="738">
        <v>353</v>
      </c>
    </row>
    <row r="637" spans="2:45" outlineLevel="1">
      <c r="B637" s="942" t="s">
        <v>1060</v>
      </c>
      <c r="AA637" s="738">
        <v>6</v>
      </c>
      <c r="AB637" s="738">
        <v>9</v>
      </c>
      <c r="AC637" s="738">
        <v>9</v>
      </c>
      <c r="AD637" s="738">
        <v>16</v>
      </c>
      <c r="AE637" s="738">
        <v>16</v>
      </c>
      <c r="AF637" s="738">
        <v>14</v>
      </c>
      <c r="AG637" s="738">
        <v>14</v>
      </c>
      <c r="AH637" s="738">
        <v>19</v>
      </c>
      <c r="AI637" s="738">
        <v>20</v>
      </c>
      <c r="AJ637" s="738">
        <v>20</v>
      </c>
      <c r="AK637" s="738">
        <v>15</v>
      </c>
      <c r="AL637" s="738">
        <v>15</v>
      </c>
      <c r="AM637" s="738">
        <v>15</v>
      </c>
      <c r="AN637" s="738">
        <v>15</v>
      </c>
      <c r="AO637" s="738">
        <v>20</v>
      </c>
      <c r="AP637" s="738">
        <v>19</v>
      </c>
      <c r="AS637" s="738">
        <v>242</v>
      </c>
    </row>
    <row r="638" spans="2:45" outlineLevel="1">
      <c r="B638" s="942" t="s">
        <v>1061</v>
      </c>
      <c r="AA638" s="738">
        <v>7</v>
      </c>
      <c r="AB638" s="738">
        <v>6</v>
      </c>
      <c r="AC638" s="738">
        <v>10</v>
      </c>
      <c r="AD638" s="738">
        <v>15</v>
      </c>
      <c r="AE638" s="738">
        <v>15</v>
      </c>
      <c r="AF638" s="738">
        <v>26</v>
      </c>
      <c r="AG638" s="738">
        <v>28</v>
      </c>
      <c r="AH638" s="738">
        <v>24</v>
      </c>
      <c r="AI638" s="738">
        <v>18</v>
      </c>
      <c r="AJ638" s="738">
        <v>20</v>
      </c>
      <c r="AK638" s="738">
        <v>23</v>
      </c>
      <c r="AL638" s="738">
        <v>27</v>
      </c>
      <c r="AM638" s="738">
        <v>28</v>
      </c>
      <c r="AN638" s="738">
        <v>29</v>
      </c>
      <c r="AO638" s="738">
        <v>28</v>
      </c>
      <c r="AP638" s="738">
        <v>29</v>
      </c>
      <c r="AQ638" s="738">
        <v>29</v>
      </c>
      <c r="AR638" s="738">
        <v>27</v>
      </c>
      <c r="AS638" s="738">
        <v>389</v>
      </c>
    </row>
    <row r="639" spans="2:45" outlineLevel="1">
      <c r="B639" s="942" t="s">
        <v>1180</v>
      </c>
      <c r="AB639" s="738">
        <v>11</v>
      </c>
      <c r="AC639" s="738">
        <v>12</v>
      </c>
      <c r="AD639" s="738">
        <v>14</v>
      </c>
      <c r="AE639" s="738">
        <v>14</v>
      </c>
      <c r="AF639" s="738">
        <v>12</v>
      </c>
      <c r="AG639" s="738">
        <v>13</v>
      </c>
      <c r="AH639" s="738">
        <v>13</v>
      </c>
      <c r="AI639" s="738">
        <v>13</v>
      </c>
      <c r="AJ639" s="738">
        <v>13</v>
      </c>
      <c r="AK639" s="738">
        <v>14</v>
      </c>
      <c r="AL639" s="738">
        <v>16</v>
      </c>
      <c r="AM639" s="738">
        <v>16</v>
      </c>
      <c r="AN639" s="738">
        <v>16</v>
      </c>
      <c r="AO639" s="738">
        <v>16</v>
      </c>
      <c r="AP639" s="738">
        <v>17</v>
      </c>
      <c r="AQ639" s="738">
        <v>17</v>
      </c>
      <c r="AR639" s="738">
        <v>16</v>
      </c>
      <c r="AS639" s="738">
        <v>243</v>
      </c>
    </row>
    <row r="640" spans="2:45" outlineLevel="1">
      <c r="B640" s="942" t="s">
        <v>1059</v>
      </c>
      <c r="AC640" s="738">
        <v>2</v>
      </c>
      <c r="AD640" s="738">
        <v>3</v>
      </c>
      <c r="AE640" s="738">
        <v>5</v>
      </c>
      <c r="AF640" s="738">
        <v>8</v>
      </c>
      <c r="AG640" s="738">
        <v>8</v>
      </c>
      <c r="AH640" s="738">
        <v>7</v>
      </c>
      <c r="AI640" s="738">
        <v>7</v>
      </c>
      <c r="AJ640" s="738">
        <v>8</v>
      </c>
      <c r="AK640" s="738">
        <v>12</v>
      </c>
      <c r="AL640" s="738">
        <v>12</v>
      </c>
      <c r="AM640" s="738">
        <v>12</v>
      </c>
      <c r="AN640" s="738">
        <v>13</v>
      </c>
      <c r="AO640" s="738">
        <v>14</v>
      </c>
      <c r="AP640" s="738">
        <v>13</v>
      </c>
      <c r="AQ640" s="738">
        <v>10</v>
      </c>
      <c r="AR640" s="738">
        <v>10</v>
      </c>
      <c r="AS640" s="738">
        <v>144</v>
      </c>
    </row>
    <row r="641" spans="2:45" outlineLevel="1">
      <c r="B641" s="942" t="s">
        <v>1181</v>
      </c>
      <c r="AB641" s="738">
        <v>8</v>
      </c>
      <c r="AC641" s="738">
        <v>9</v>
      </c>
      <c r="AD641" s="738">
        <v>13</v>
      </c>
      <c r="AE641" s="738">
        <v>14</v>
      </c>
      <c r="AF641" s="738">
        <v>14</v>
      </c>
      <c r="AG641" s="738">
        <v>15</v>
      </c>
      <c r="AH641" s="738">
        <v>15</v>
      </c>
      <c r="AI641" s="738">
        <v>20</v>
      </c>
      <c r="AJ641" s="738">
        <v>20</v>
      </c>
      <c r="AK641" s="738">
        <v>21</v>
      </c>
      <c r="AL641" s="738">
        <v>21</v>
      </c>
      <c r="AM641" s="738">
        <v>22</v>
      </c>
      <c r="AN641" s="738">
        <v>22</v>
      </c>
      <c r="AO641" s="738">
        <v>23</v>
      </c>
      <c r="AP641" s="738">
        <v>23</v>
      </c>
      <c r="AQ641" s="738">
        <v>28</v>
      </c>
      <c r="AR641" s="738">
        <v>26</v>
      </c>
      <c r="AS641" s="738">
        <v>314</v>
      </c>
    </row>
    <row r="642" spans="2:45" outlineLevel="1">
      <c r="B642" s="942" t="s">
        <v>1242</v>
      </c>
      <c r="AB642" s="738">
        <v>4</v>
      </c>
      <c r="AC642" s="738">
        <v>7</v>
      </c>
      <c r="AD642" s="738">
        <v>8</v>
      </c>
      <c r="AE642" s="738">
        <v>11</v>
      </c>
      <c r="AF642" s="738">
        <v>11</v>
      </c>
      <c r="AG642" s="738">
        <v>15</v>
      </c>
      <c r="AH642" s="738">
        <v>18</v>
      </c>
      <c r="AI642" s="738">
        <v>18</v>
      </c>
      <c r="AJ642" s="738">
        <v>17</v>
      </c>
      <c r="AK642" s="738">
        <v>15</v>
      </c>
      <c r="AL642" s="738">
        <v>15</v>
      </c>
      <c r="AM642" s="738">
        <v>14</v>
      </c>
      <c r="AN642" s="738">
        <v>14</v>
      </c>
      <c r="AO642" s="738">
        <v>13</v>
      </c>
      <c r="AP642" s="738">
        <v>12</v>
      </c>
      <c r="AQ642" s="738">
        <v>12</v>
      </c>
      <c r="AR642" s="738">
        <v>13</v>
      </c>
      <c r="AS642" s="738">
        <v>217</v>
      </c>
    </row>
    <row r="643" spans="2:45" outlineLevel="1">
      <c r="B643" s="942" t="s">
        <v>1314</v>
      </c>
      <c r="AD643" s="738">
        <v>13</v>
      </c>
      <c r="AE643" s="738">
        <v>15</v>
      </c>
      <c r="AF643" s="738">
        <v>17</v>
      </c>
      <c r="AG643" s="738">
        <v>16</v>
      </c>
      <c r="AH643" s="738">
        <v>16</v>
      </c>
      <c r="AI643" s="738">
        <v>16</v>
      </c>
      <c r="AJ643" s="738">
        <v>17</v>
      </c>
      <c r="AK643" s="738">
        <v>19</v>
      </c>
      <c r="AL643" s="738">
        <v>18</v>
      </c>
      <c r="AM643" s="738">
        <v>18</v>
      </c>
      <c r="AN643" s="738">
        <v>18</v>
      </c>
      <c r="AO643" s="738">
        <v>18</v>
      </c>
      <c r="AP643" s="738">
        <v>19</v>
      </c>
      <c r="AQ643" s="738">
        <v>18</v>
      </c>
      <c r="AR643" s="738">
        <v>22</v>
      </c>
      <c r="AS643" s="738">
        <v>260</v>
      </c>
    </row>
    <row r="644" spans="2:45" outlineLevel="1">
      <c r="B644" s="942" t="s">
        <v>1460</v>
      </c>
      <c r="AF644" s="738">
        <v>2</v>
      </c>
      <c r="AG644" s="738">
        <v>5</v>
      </c>
      <c r="AH644" s="738">
        <v>6</v>
      </c>
      <c r="AI644" s="738">
        <v>6</v>
      </c>
      <c r="AJ644" s="738">
        <v>6</v>
      </c>
      <c r="AK644" s="738">
        <v>6</v>
      </c>
      <c r="AL644" s="738">
        <v>5</v>
      </c>
      <c r="AM644" s="738">
        <v>5</v>
      </c>
      <c r="AS644" s="738">
        <v>41</v>
      </c>
    </row>
    <row r="645" spans="2:45" outlineLevel="1">
      <c r="B645" s="942" t="s">
        <v>1564</v>
      </c>
      <c r="AF645" s="738">
        <v>3</v>
      </c>
      <c r="AG645" s="738">
        <v>3</v>
      </c>
      <c r="AH645" s="738">
        <v>3</v>
      </c>
      <c r="AI645" s="738">
        <v>3</v>
      </c>
      <c r="AJ645" s="738">
        <v>3</v>
      </c>
      <c r="AK645" s="738">
        <v>4</v>
      </c>
      <c r="AL645" s="738">
        <v>4</v>
      </c>
      <c r="AM645" s="738">
        <v>4</v>
      </c>
      <c r="AN645" s="738">
        <v>15</v>
      </c>
      <c r="AO645" s="738">
        <v>14</v>
      </c>
      <c r="AS645" s="738">
        <v>56</v>
      </c>
    </row>
    <row r="646" spans="2:45" outlineLevel="1">
      <c r="B646" s="942" t="s">
        <v>1465</v>
      </c>
      <c r="AF646" s="738">
        <v>8</v>
      </c>
      <c r="AG646" s="738">
        <v>9</v>
      </c>
      <c r="AH646" s="738">
        <v>16</v>
      </c>
      <c r="AI646" s="738">
        <v>24</v>
      </c>
      <c r="AJ646" s="738">
        <v>24</v>
      </c>
      <c r="AK646" s="738">
        <v>28</v>
      </c>
      <c r="AL646" s="738">
        <v>29</v>
      </c>
      <c r="AM646" s="738">
        <v>30</v>
      </c>
      <c r="AN646" s="738">
        <v>30</v>
      </c>
      <c r="AO646" s="738">
        <v>32</v>
      </c>
      <c r="AP646" s="738">
        <v>28</v>
      </c>
      <c r="AQ646" s="738">
        <v>34</v>
      </c>
      <c r="AR646" s="738">
        <v>43</v>
      </c>
      <c r="AS646" s="738">
        <v>335</v>
      </c>
    </row>
    <row r="647" spans="2:45" outlineLevel="1">
      <c r="B647" s="942" t="s">
        <v>1458</v>
      </c>
      <c r="AD647" s="738">
        <v>3</v>
      </c>
      <c r="AE647" s="738">
        <v>5</v>
      </c>
      <c r="AF647" s="738">
        <v>7</v>
      </c>
      <c r="AG647" s="738">
        <v>8</v>
      </c>
      <c r="AH647" s="738">
        <v>8</v>
      </c>
      <c r="AI647" s="738">
        <v>7</v>
      </c>
      <c r="AJ647" s="738">
        <v>7</v>
      </c>
      <c r="AK647" s="738">
        <v>7</v>
      </c>
      <c r="AL647" s="738">
        <v>7</v>
      </c>
      <c r="AM647" s="738">
        <v>7</v>
      </c>
      <c r="AN647" s="738">
        <v>7</v>
      </c>
      <c r="AO647" s="738">
        <v>7</v>
      </c>
      <c r="AP647" s="738">
        <v>10</v>
      </c>
      <c r="AQ647" s="738">
        <v>10</v>
      </c>
      <c r="AR647" s="738">
        <v>10</v>
      </c>
      <c r="AS647" s="738">
        <v>110</v>
      </c>
    </row>
    <row r="648" spans="2:45" outlineLevel="1">
      <c r="B648" s="942" t="s">
        <v>1660</v>
      </c>
      <c r="T648" s="738">
        <v>3</v>
      </c>
      <c r="U648" s="738">
        <v>4</v>
      </c>
      <c r="V648" s="738">
        <v>9</v>
      </c>
      <c r="W648" s="738">
        <v>10</v>
      </c>
      <c r="X648" s="738">
        <v>15</v>
      </c>
      <c r="Y648" s="738">
        <v>18</v>
      </c>
      <c r="Z648" s="738">
        <v>23</v>
      </c>
      <c r="AA648" s="738">
        <v>24</v>
      </c>
      <c r="AB648" s="738">
        <v>25</v>
      </c>
      <c r="AC648" s="738">
        <v>25</v>
      </c>
      <c r="AD648" s="738">
        <v>27</v>
      </c>
      <c r="AE648" s="738">
        <v>30</v>
      </c>
      <c r="AF648" s="738">
        <v>31</v>
      </c>
      <c r="AG648" s="738">
        <v>38</v>
      </c>
      <c r="AH648" s="738">
        <v>39</v>
      </c>
      <c r="AI648" s="738">
        <v>39</v>
      </c>
      <c r="AJ648" s="738">
        <v>39</v>
      </c>
      <c r="AK648" s="738">
        <v>39</v>
      </c>
      <c r="AL648" s="738">
        <v>28</v>
      </c>
      <c r="AM648" s="738">
        <v>28</v>
      </c>
      <c r="AN648" s="738">
        <v>27</v>
      </c>
      <c r="AO648" s="738">
        <v>28</v>
      </c>
      <c r="AP648" s="738">
        <v>28</v>
      </c>
      <c r="AQ648" s="738">
        <v>28</v>
      </c>
      <c r="AR648" s="738">
        <v>30</v>
      </c>
      <c r="AS648" s="738">
        <v>635</v>
      </c>
    </row>
    <row r="649" spans="2:45" outlineLevel="1">
      <c r="B649" s="942" t="s">
        <v>1662</v>
      </c>
      <c r="U649" s="738">
        <v>1</v>
      </c>
      <c r="V649" s="738">
        <v>2</v>
      </c>
      <c r="W649" s="738">
        <v>3</v>
      </c>
      <c r="X649" s="738">
        <v>3</v>
      </c>
      <c r="Y649" s="738">
        <v>7</v>
      </c>
      <c r="Z649" s="738">
        <v>8</v>
      </c>
      <c r="AA649" s="738">
        <v>8</v>
      </c>
      <c r="AB649" s="738">
        <v>8</v>
      </c>
      <c r="AC649" s="738">
        <v>10</v>
      </c>
      <c r="AD649" s="738">
        <v>11</v>
      </c>
      <c r="AE649" s="738">
        <v>11</v>
      </c>
      <c r="AF649" s="738">
        <v>9</v>
      </c>
      <c r="AG649" s="738">
        <v>11</v>
      </c>
      <c r="AH649" s="738">
        <v>11</v>
      </c>
      <c r="AI649" s="738">
        <v>11</v>
      </c>
      <c r="AJ649" s="738">
        <v>11</v>
      </c>
      <c r="AK649" s="738">
        <v>11</v>
      </c>
      <c r="AL649" s="738">
        <v>11</v>
      </c>
      <c r="AM649" s="738">
        <v>11</v>
      </c>
      <c r="AN649" s="738">
        <v>11</v>
      </c>
      <c r="AO649" s="738">
        <v>10</v>
      </c>
      <c r="AP649" s="738">
        <v>24</v>
      </c>
      <c r="AQ649" s="738">
        <v>23</v>
      </c>
      <c r="AS649" s="738">
        <v>226</v>
      </c>
    </row>
    <row r="650" spans="2:45" outlineLevel="1">
      <c r="B650" s="942" t="s">
        <v>1665</v>
      </c>
      <c r="AD650" s="738">
        <v>5</v>
      </c>
      <c r="AE650" s="738">
        <v>9</v>
      </c>
      <c r="AF650" s="738">
        <v>10</v>
      </c>
      <c r="AG650" s="738">
        <v>12</v>
      </c>
      <c r="AH650" s="738">
        <v>10</v>
      </c>
      <c r="AI650" s="738">
        <v>11</v>
      </c>
      <c r="AJ650" s="738">
        <v>14</v>
      </c>
      <c r="AK650" s="738">
        <v>13</v>
      </c>
      <c r="AL650" s="738">
        <v>15</v>
      </c>
      <c r="AM650" s="738">
        <v>15</v>
      </c>
      <c r="AN650" s="738">
        <v>19</v>
      </c>
      <c r="AO650" s="738">
        <v>19</v>
      </c>
      <c r="AP650" s="738">
        <v>21</v>
      </c>
      <c r="AQ650" s="738">
        <v>25</v>
      </c>
      <c r="AS650" s="738">
        <v>198</v>
      </c>
    </row>
    <row r="651" spans="2:45" outlineLevel="1">
      <c r="B651" s="942" t="s">
        <v>1668</v>
      </c>
      <c r="AA651" s="738">
        <v>17</v>
      </c>
      <c r="AB651" s="738">
        <v>22</v>
      </c>
      <c r="AC651" s="738">
        <v>22</v>
      </c>
      <c r="AD651" s="738">
        <v>22</v>
      </c>
      <c r="AE651" s="738">
        <v>25</v>
      </c>
      <c r="AF651" s="738">
        <v>20</v>
      </c>
      <c r="AG651" s="738">
        <v>25</v>
      </c>
      <c r="AH651" s="738">
        <v>23</v>
      </c>
      <c r="AI651" s="738">
        <v>28</v>
      </c>
      <c r="AJ651" s="738">
        <v>29</v>
      </c>
      <c r="AK651" s="738">
        <v>30</v>
      </c>
      <c r="AL651" s="738">
        <v>22</v>
      </c>
      <c r="AM651" s="738">
        <v>23</v>
      </c>
      <c r="AN651" s="738">
        <v>20</v>
      </c>
      <c r="AO651" s="738">
        <v>19</v>
      </c>
      <c r="AP651" s="738">
        <v>19</v>
      </c>
      <c r="AQ651" s="738">
        <v>15</v>
      </c>
      <c r="AR651" s="738">
        <v>23</v>
      </c>
      <c r="AS651" s="738">
        <v>404</v>
      </c>
    </row>
    <row r="652" spans="2:45" outlineLevel="1">
      <c r="B652" s="942" t="s">
        <v>926</v>
      </c>
      <c r="AE652" s="738">
        <v>10</v>
      </c>
      <c r="AF652" s="738">
        <v>14</v>
      </c>
      <c r="AG652" s="738">
        <v>14</v>
      </c>
      <c r="AH652" s="738">
        <v>21</v>
      </c>
      <c r="AI652" s="738">
        <v>26</v>
      </c>
      <c r="AJ652" s="738">
        <v>27</v>
      </c>
      <c r="AK652" s="738">
        <v>30</v>
      </c>
      <c r="AL652" s="738">
        <v>35</v>
      </c>
      <c r="AM652" s="738">
        <v>35</v>
      </c>
      <c r="AN652" s="738">
        <v>34</v>
      </c>
      <c r="AO652" s="738">
        <v>38</v>
      </c>
      <c r="AP652" s="738">
        <v>41</v>
      </c>
      <c r="AQ652" s="738">
        <v>39</v>
      </c>
      <c r="AR652" s="738">
        <v>40</v>
      </c>
      <c r="AS652" s="738">
        <v>404</v>
      </c>
    </row>
    <row r="653" spans="2:45" outlineLevel="1">
      <c r="B653" s="942" t="s">
        <v>1463</v>
      </c>
      <c r="AE653" s="738">
        <v>17</v>
      </c>
      <c r="AF653" s="738">
        <v>17</v>
      </c>
      <c r="AG653" s="738">
        <v>23</v>
      </c>
      <c r="AH653" s="738">
        <v>27</v>
      </c>
      <c r="AI653" s="738">
        <v>45</v>
      </c>
      <c r="AJ653" s="738">
        <v>54</v>
      </c>
      <c r="AK653" s="738">
        <v>56</v>
      </c>
      <c r="AL653" s="738">
        <v>57</v>
      </c>
      <c r="AM653" s="738">
        <v>53</v>
      </c>
      <c r="AN653" s="738">
        <v>53</v>
      </c>
      <c r="AO653" s="738">
        <v>50</v>
      </c>
      <c r="AP653" s="738">
        <v>52</v>
      </c>
      <c r="AQ653" s="738">
        <v>57</v>
      </c>
      <c r="AR653" s="738">
        <v>52</v>
      </c>
      <c r="AS653" s="738">
        <v>613</v>
      </c>
    </row>
    <row r="654" spans="2:45" outlineLevel="1">
      <c r="B654" s="942" t="s">
        <v>1467</v>
      </c>
      <c r="AE654" s="738">
        <v>1</v>
      </c>
      <c r="AF654" s="738">
        <v>10</v>
      </c>
      <c r="AG654" s="738">
        <v>12</v>
      </c>
      <c r="AH654" s="738">
        <v>12</v>
      </c>
      <c r="AI654" s="738">
        <v>13</v>
      </c>
      <c r="AJ654" s="738">
        <v>15</v>
      </c>
      <c r="AK654" s="738">
        <v>14</v>
      </c>
      <c r="AL654" s="738">
        <v>11</v>
      </c>
      <c r="AM654" s="738">
        <v>10</v>
      </c>
      <c r="AN654" s="738">
        <v>10</v>
      </c>
      <c r="AO654" s="738">
        <v>8</v>
      </c>
      <c r="AP654" s="738">
        <v>8</v>
      </c>
      <c r="AQ654" s="738">
        <v>14</v>
      </c>
      <c r="AR654" s="738">
        <v>14</v>
      </c>
      <c r="AS654" s="738">
        <v>152</v>
      </c>
    </row>
    <row r="655" spans="2:45" outlineLevel="1">
      <c r="B655" s="942" t="s">
        <v>1664</v>
      </c>
      <c r="O655" s="738">
        <v>0</v>
      </c>
      <c r="P655" s="738">
        <v>0</v>
      </c>
      <c r="Q655" s="738">
        <v>0</v>
      </c>
      <c r="R655" s="738">
        <v>4</v>
      </c>
      <c r="S655" s="738">
        <v>5</v>
      </c>
      <c r="T655" s="738">
        <v>5</v>
      </c>
      <c r="U655" s="738">
        <v>5</v>
      </c>
      <c r="V655" s="738">
        <v>6</v>
      </c>
      <c r="W655" s="738">
        <v>10</v>
      </c>
      <c r="X655" s="738">
        <v>9</v>
      </c>
      <c r="Y655" s="738">
        <v>9</v>
      </c>
      <c r="Z655" s="738">
        <v>9</v>
      </c>
      <c r="AA655" s="738">
        <v>9</v>
      </c>
      <c r="AB655" s="738">
        <v>9</v>
      </c>
      <c r="AC655" s="738">
        <v>12</v>
      </c>
      <c r="AD655" s="738">
        <v>12</v>
      </c>
      <c r="AE655" s="738">
        <v>11</v>
      </c>
      <c r="AF655" s="738">
        <v>10</v>
      </c>
      <c r="AS655" s="738">
        <v>125</v>
      </c>
    </row>
    <row r="656" spans="2:45" outlineLevel="1">
      <c r="B656" s="942" t="s">
        <v>1671</v>
      </c>
      <c r="R656" s="738">
        <v>3</v>
      </c>
      <c r="S656" s="738">
        <v>3</v>
      </c>
      <c r="T656" s="738">
        <v>8</v>
      </c>
      <c r="U656" s="738">
        <v>9</v>
      </c>
      <c r="V656" s="738">
        <v>10</v>
      </c>
      <c r="W656" s="738">
        <v>10</v>
      </c>
      <c r="X656" s="738">
        <v>10</v>
      </c>
      <c r="Y656" s="738">
        <v>10</v>
      </c>
      <c r="Z656" s="738">
        <v>12</v>
      </c>
      <c r="AA656" s="738">
        <v>12</v>
      </c>
      <c r="AB656" s="738">
        <v>12</v>
      </c>
      <c r="AC656" s="738">
        <v>14</v>
      </c>
      <c r="AD656" s="738">
        <v>15</v>
      </c>
      <c r="AE656" s="738">
        <v>14</v>
      </c>
      <c r="AF656" s="738">
        <v>16</v>
      </c>
      <c r="AG656" s="738">
        <v>17</v>
      </c>
      <c r="AH656" s="738">
        <v>16</v>
      </c>
      <c r="AI656" s="738">
        <v>16</v>
      </c>
      <c r="AJ656" s="738">
        <v>13</v>
      </c>
      <c r="AK656" s="738">
        <v>13</v>
      </c>
      <c r="AL656" s="738">
        <v>13</v>
      </c>
      <c r="AM656" s="738">
        <v>9</v>
      </c>
      <c r="AN656" s="738">
        <v>8</v>
      </c>
      <c r="AO656" s="738">
        <v>8</v>
      </c>
      <c r="AP656" s="738">
        <v>8</v>
      </c>
      <c r="AS656" s="738">
        <v>279</v>
      </c>
    </row>
    <row r="657" spans="2:45" outlineLevel="1">
      <c r="B657" s="942" t="s">
        <v>1667</v>
      </c>
      <c r="V657" s="738">
        <v>2</v>
      </c>
      <c r="W657" s="738">
        <v>8</v>
      </c>
      <c r="X657" s="738">
        <v>10</v>
      </c>
      <c r="Y657" s="738">
        <v>27</v>
      </c>
      <c r="Z657" s="738">
        <v>34</v>
      </c>
      <c r="AA657" s="738">
        <v>19</v>
      </c>
      <c r="AB657" s="738">
        <v>20</v>
      </c>
      <c r="AC657" s="738">
        <v>18</v>
      </c>
      <c r="AD657" s="738">
        <v>15</v>
      </c>
      <c r="AE657" s="738">
        <v>11</v>
      </c>
      <c r="AF657" s="738">
        <v>9</v>
      </c>
      <c r="AG657" s="738">
        <v>9</v>
      </c>
      <c r="AH657" s="738">
        <v>9</v>
      </c>
      <c r="AI657" s="738">
        <v>14</v>
      </c>
      <c r="AJ657" s="738">
        <v>17</v>
      </c>
      <c r="AK657" s="738">
        <v>22</v>
      </c>
      <c r="AL657" s="738">
        <v>25</v>
      </c>
      <c r="AM657" s="738">
        <v>26</v>
      </c>
      <c r="AN657" s="738">
        <v>25</v>
      </c>
      <c r="AO657" s="738">
        <v>31</v>
      </c>
      <c r="AP657" s="738">
        <v>29</v>
      </c>
      <c r="AQ657" s="738">
        <v>31</v>
      </c>
      <c r="AR657" s="738">
        <v>19</v>
      </c>
      <c r="AS657" s="738">
        <v>430</v>
      </c>
    </row>
    <row r="658" spans="2:45" outlineLevel="1">
      <c r="B658" s="942" t="s">
        <v>1844</v>
      </c>
      <c r="R658" s="738">
        <v>3</v>
      </c>
      <c r="S658" s="738">
        <v>5</v>
      </c>
      <c r="T658" s="738">
        <v>8</v>
      </c>
      <c r="U658" s="738">
        <v>7</v>
      </c>
      <c r="V658" s="738">
        <v>7</v>
      </c>
      <c r="W658" s="738">
        <v>7</v>
      </c>
      <c r="X658" s="738">
        <v>8</v>
      </c>
      <c r="Y658" s="738">
        <v>9</v>
      </c>
      <c r="Z658" s="738">
        <v>9</v>
      </c>
      <c r="AA658" s="738">
        <v>6</v>
      </c>
      <c r="AB658" s="738">
        <v>6</v>
      </c>
      <c r="AC658" s="738">
        <v>7</v>
      </c>
      <c r="AD658" s="738">
        <v>8</v>
      </c>
      <c r="AE658" s="738">
        <v>8</v>
      </c>
      <c r="AF658" s="738">
        <v>8</v>
      </c>
      <c r="AG658" s="738">
        <v>19</v>
      </c>
      <c r="AH658" s="738">
        <v>13</v>
      </c>
      <c r="AI658" s="738">
        <v>12</v>
      </c>
      <c r="AJ658" s="738">
        <v>12</v>
      </c>
      <c r="AK658" s="738">
        <v>9</v>
      </c>
      <c r="AL658" s="738">
        <v>9</v>
      </c>
      <c r="AM658" s="738">
        <v>9</v>
      </c>
      <c r="AN658" s="738">
        <v>8</v>
      </c>
      <c r="AO658" s="738">
        <v>8</v>
      </c>
      <c r="AP658" s="738">
        <v>8</v>
      </c>
      <c r="AS658" s="738">
        <v>213</v>
      </c>
    </row>
    <row r="659" spans="2:45" outlineLevel="1">
      <c r="B659" s="942" t="s">
        <v>1948</v>
      </c>
      <c r="AI659" s="738">
        <v>18</v>
      </c>
      <c r="AJ659" s="738">
        <v>27</v>
      </c>
      <c r="AK659" s="738">
        <v>30</v>
      </c>
      <c r="AL659" s="738">
        <v>31</v>
      </c>
      <c r="AM659" s="738">
        <v>34</v>
      </c>
      <c r="AN659" s="738">
        <v>34</v>
      </c>
      <c r="AO659" s="738">
        <v>31</v>
      </c>
      <c r="AP659" s="738">
        <v>31</v>
      </c>
      <c r="AQ659" s="738">
        <v>37</v>
      </c>
      <c r="AR659" s="738">
        <v>33</v>
      </c>
      <c r="AS659" s="738">
        <v>306</v>
      </c>
    </row>
    <row r="660" spans="2:45" outlineLevel="1">
      <c r="B660" s="942" t="s">
        <v>2588</v>
      </c>
      <c r="AO660" s="738">
        <v>5</v>
      </c>
      <c r="AP660" s="738">
        <v>5</v>
      </c>
      <c r="AQ660" s="738">
        <v>6</v>
      </c>
      <c r="AR660" s="738">
        <v>9</v>
      </c>
      <c r="AS660" s="738">
        <v>25</v>
      </c>
    </row>
    <row r="661" spans="2:45" outlineLevel="1">
      <c r="B661" s="942" t="s">
        <v>2589</v>
      </c>
      <c r="AO661" s="738">
        <v>6</v>
      </c>
      <c r="AP661" s="738">
        <v>10</v>
      </c>
      <c r="AQ661" s="738">
        <v>11</v>
      </c>
      <c r="AR661" s="738">
        <v>16</v>
      </c>
      <c r="AS661" s="738">
        <v>43</v>
      </c>
    </row>
    <row r="662" spans="2:45" outlineLevel="1">
      <c r="B662" s="942" t="s">
        <v>2590</v>
      </c>
      <c r="AO662" s="738">
        <v>3</v>
      </c>
      <c r="AP662" s="738">
        <v>5</v>
      </c>
      <c r="AQ662" s="738">
        <v>7</v>
      </c>
      <c r="AS662" s="738">
        <v>15</v>
      </c>
    </row>
    <row r="663" spans="2:45" outlineLevel="1">
      <c r="B663" s="942" t="s">
        <v>2592</v>
      </c>
      <c r="AO663" s="738">
        <v>6</v>
      </c>
      <c r="AP663" s="738">
        <v>11</v>
      </c>
      <c r="AQ663" s="738">
        <v>21</v>
      </c>
      <c r="AR663" s="738">
        <v>52</v>
      </c>
      <c r="AS663" s="738">
        <v>90</v>
      </c>
    </row>
    <row r="664" spans="2:45" outlineLevel="1">
      <c r="B664" s="942" t="s">
        <v>2594</v>
      </c>
      <c r="AO664" s="738">
        <v>6</v>
      </c>
      <c r="AP664" s="738">
        <v>29</v>
      </c>
      <c r="AQ664" s="738">
        <v>34</v>
      </c>
      <c r="AR664" s="738">
        <v>54</v>
      </c>
      <c r="AS664" s="738">
        <v>123</v>
      </c>
    </row>
    <row r="665" spans="2:45" outlineLevel="1">
      <c r="B665" s="942" t="s">
        <v>3052</v>
      </c>
      <c r="AQ665" s="738">
        <v>2</v>
      </c>
      <c r="AR665" s="738">
        <v>9</v>
      </c>
      <c r="AS665" s="738">
        <v>11</v>
      </c>
    </row>
    <row r="666" spans="2:45" outlineLevel="1">
      <c r="B666" s="942" t="s">
        <v>1304</v>
      </c>
      <c r="AQ666" s="738">
        <v>3</v>
      </c>
      <c r="AR666" s="738">
        <v>7</v>
      </c>
      <c r="AS666" s="738">
        <v>10</v>
      </c>
    </row>
    <row r="667" spans="2:45" outlineLevel="1">
      <c r="B667" s="942" t="s">
        <v>2780</v>
      </c>
      <c r="AQ667" s="738">
        <v>20</v>
      </c>
      <c r="AR667" s="738">
        <v>26</v>
      </c>
      <c r="AS667" s="738">
        <v>46</v>
      </c>
    </row>
    <row r="668" spans="2:45" outlineLevel="1">
      <c r="B668" s="942" t="s">
        <v>3067</v>
      </c>
      <c r="AQ668" s="738">
        <v>19</v>
      </c>
      <c r="AR668" s="738">
        <v>18</v>
      </c>
      <c r="AS668" s="738">
        <v>37</v>
      </c>
    </row>
    <row r="669" spans="2:45" outlineLevel="1">
      <c r="B669" s="942" t="s">
        <v>3063</v>
      </c>
      <c r="AQ669" s="738">
        <v>8</v>
      </c>
      <c r="AR669" s="738">
        <v>8</v>
      </c>
      <c r="AS669" s="738">
        <v>16</v>
      </c>
    </row>
    <row r="670" spans="2:45" outlineLevel="1">
      <c r="B670" s="942" t="s">
        <v>3072</v>
      </c>
      <c r="AQ670" s="738">
        <v>7</v>
      </c>
      <c r="AR670" s="738">
        <v>13</v>
      </c>
      <c r="AS670" s="738">
        <v>20</v>
      </c>
    </row>
    <row r="671" spans="2:45" outlineLevel="1">
      <c r="B671" s="942" t="s">
        <v>3073</v>
      </c>
      <c r="AQ671" s="738">
        <v>33</v>
      </c>
      <c r="AR671" s="738">
        <v>32</v>
      </c>
      <c r="AS671" s="738">
        <v>65</v>
      </c>
    </row>
    <row r="672" spans="2:45" outlineLevel="1">
      <c r="B672" s="942" t="s">
        <v>3074</v>
      </c>
      <c r="AQ672" s="738">
        <v>28</v>
      </c>
      <c r="AR672" s="738">
        <v>33</v>
      </c>
      <c r="AS672" s="738">
        <v>61</v>
      </c>
    </row>
    <row r="673" spans="2:45" outlineLevel="1">
      <c r="B673" s="942" t="s">
        <v>3411</v>
      </c>
      <c r="AR673" s="738">
        <v>11</v>
      </c>
      <c r="AS673" s="738">
        <v>11</v>
      </c>
    </row>
    <row r="674" spans="2:45" outlineLevel="1">
      <c r="B674" s="942" t="s">
        <v>3412</v>
      </c>
      <c r="AR674" s="738">
        <v>45</v>
      </c>
      <c r="AS674" s="738">
        <v>45</v>
      </c>
    </row>
    <row r="675" spans="2:45" outlineLevel="1">
      <c r="B675" s="942" t="s">
        <v>3413</v>
      </c>
      <c r="AR675" s="738">
        <v>38</v>
      </c>
      <c r="AS675" s="738">
        <v>38</v>
      </c>
    </row>
    <row r="676" spans="2:45" outlineLevel="1">
      <c r="B676" s="942" t="s">
        <v>3458</v>
      </c>
      <c r="AR676" s="738">
        <v>6</v>
      </c>
      <c r="AS676" s="738">
        <v>6</v>
      </c>
    </row>
    <row r="677" spans="2:45" outlineLevel="1">
      <c r="B677" s="942" t="s">
        <v>3402</v>
      </c>
      <c r="AR677" s="738">
        <v>7</v>
      </c>
      <c r="AS677" s="738">
        <v>7</v>
      </c>
    </row>
    <row r="678" spans="2:45" outlineLevel="1">
      <c r="B678" s="942" t="s">
        <v>3404</v>
      </c>
      <c r="AR678" s="738">
        <v>17</v>
      </c>
      <c r="AS678" s="738">
        <v>17</v>
      </c>
    </row>
    <row r="679" spans="2:45" outlineLevel="1">
      <c r="B679" s="942" t="s">
        <v>3406</v>
      </c>
      <c r="AR679" s="738">
        <v>7</v>
      </c>
      <c r="AS679" s="738">
        <v>7</v>
      </c>
    </row>
    <row r="680" spans="2:45" outlineLevel="1">
      <c r="B680" s="942" t="s">
        <v>3456</v>
      </c>
      <c r="AR680" s="738">
        <v>18</v>
      </c>
      <c r="AS680" s="738">
        <v>18</v>
      </c>
    </row>
    <row r="681" spans="2:45" outlineLevel="1">
      <c r="B681" s="942" t="s">
        <v>3408</v>
      </c>
      <c r="AR681" s="738">
        <v>8</v>
      </c>
      <c r="AS681" s="738">
        <v>8</v>
      </c>
    </row>
    <row r="682" spans="2:45" outlineLevel="1">
      <c r="B682" s="942" t="s">
        <v>211</v>
      </c>
      <c r="C682" s="738">
        <v>11</v>
      </c>
      <c r="D682" s="738">
        <v>11</v>
      </c>
      <c r="E682" s="738">
        <v>22</v>
      </c>
      <c r="F682" s="738">
        <v>56</v>
      </c>
      <c r="G682" s="738">
        <v>74</v>
      </c>
      <c r="H682" s="738">
        <v>88</v>
      </c>
      <c r="I682" s="738">
        <v>85</v>
      </c>
      <c r="J682" s="738">
        <v>92</v>
      </c>
      <c r="K682" s="738">
        <v>107</v>
      </c>
      <c r="L682" s="738">
        <v>99</v>
      </c>
      <c r="M682" s="738">
        <v>106</v>
      </c>
      <c r="N682" s="738">
        <v>111</v>
      </c>
      <c r="O682" s="738">
        <v>120</v>
      </c>
      <c r="P682" s="738">
        <v>116</v>
      </c>
      <c r="Q682" s="738">
        <v>117</v>
      </c>
      <c r="R682" s="738">
        <v>156</v>
      </c>
      <c r="S682" s="738">
        <v>193</v>
      </c>
      <c r="T682" s="738">
        <v>249</v>
      </c>
      <c r="U682" s="738">
        <v>257</v>
      </c>
      <c r="V682" s="738">
        <v>289</v>
      </c>
      <c r="W682" s="738">
        <v>323</v>
      </c>
      <c r="X682" s="738">
        <v>346</v>
      </c>
      <c r="Y682" s="738">
        <v>401</v>
      </c>
      <c r="Z682" s="738">
        <v>460</v>
      </c>
      <c r="AA682" s="738">
        <v>510</v>
      </c>
      <c r="AB682" s="738">
        <v>537</v>
      </c>
      <c r="AC682" s="738">
        <v>586</v>
      </c>
      <c r="AD682" s="738">
        <v>681</v>
      </c>
      <c r="AE682" s="738">
        <v>725</v>
      </c>
      <c r="AF682" s="738">
        <v>723</v>
      </c>
      <c r="AG682" s="738">
        <v>747</v>
      </c>
      <c r="AH682" s="738">
        <v>744</v>
      </c>
      <c r="AI682" s="738">
        <v>819</v>
      </c>
      <c r="AJ682" s="738">
        <v>854</v>
      </c>
      <c r="AK682" s="738">
        <v>867</v>
      </c>
      <c r="AL682" s="738">
        <v>857</v>
      </c>
      <c r="AM682" s="738">
        <v>868</v>
      </c>
      <c r="AN682" s="738">
        <v>847</v>
      </c>
      <c r="AO682" s="738">
        <v>885</v>
      </c>
      <c r="AP682" s="738">
        <v>936</v>
      </c>
      <c r="AQ682" s="738">
        <v>1014</v>
      </c>
      <c r="AR682" s="738">
        <v>1124</v>
      </c>
      <c r="AS682" s="738">
        <v>18213</v>
      </c>
    </row>
    <row r="683" spans="2:45" outlineLevel="1">
      <c r="B683" s="942"/>
    </row>
    <row r="684" spans="2:45" outlineLevel="1">
      <c r="B684" s="942"/>
    </row>
    <row r="685" spans="2:45" outlineLevel="1">
      <c r="B685" s="942"/>
    </row>
    <row r="686" spans="2:45" outlineLevel="1">
      <c r="B686" s="942"/>
    </row>
    <row r="687" spans="2:45" outlineLevel="1">
      <c r="B687" s="942"/>
    </row>
    <row r="688" spans="2:45" outlineLevel="1">
      <c r="B688" s="942"/>
    </row>
    <row r="689" spans="2:45" outlineLevel="1">
      <c r="B689" s="942"/>
    </row>
    <row r="690" spans="2:45" outlineLevel="1">
      <c r="B690" s="942"/>
    </row>
    <row r="691" spans="2:45" outlineLevel="1">
      <c r="B691" s="942"/>
    </row>
    <row r="692" spans="2:45" outlineLevel="1">
      <c r="B692" s="942"/>
    </row>
    <row r="693" spans="2:45" outlineLevel="1">
      <c r="B693" s="942"/>
    </row>
    <row r="694" spans="2:45" outlineLevel="1">
      <c r="B694" s="942"/>
    </row>
    <row r="695" spans="2:45" outlineLevel="1">
      <c r="B695" s="942"/>
    </row>
    <row r="696" spans="2:45" outlineLevel="1">
      <c r="B696" s="942"/>
    </row>
    <row r="697" spans="2:45" outlineLevel="1">
      <c r="B697" s="942"/>
    </row>
    <row r="698" spans="2:45" outlineLevel="1">
      <c r="B698" s="1043" t="s">
        <v>343</v>
      </c>
      <c r="C698" s="1042" t="s">
        <v>212</v>
      </c>
    </row>
    <row r="699" spans="2:45" outlineLevel="1">
      <c r="B699" s="1042" t="s">
        <v>190</v>
      </c>
      <c r="C699" s="738">
        <v>201301</v>
      </c>
      <c r="D699" s="738">
        <v>201302</v>
      </c>
      <c r="E699" s="738">
        <v>201303</v>
      </c>
      <c r="F699" s="738">
        <v>201304</v>
      </c>
      <c r="G699" s="738">
        <v>201305</v>
      </c>
      <c r="H699" s="738">
        <v>201306</v>
      </c>
      <c r="I699" s="738">
        <v>201307</v>
      </c>
      <c r="J699" s="738">
        <v>201308</v>
      </c>
      <c r="K699" s="738">
        <v>201309</v>
      </c>
      <c r="L699" s="738">
        <v>201310</v>
      </c>
      <c r="M699" s="738">
        <v>201311</v>
      </c>
      <c r="N699" s="738">
        <v>201312</v>
      </c>
      <c r="O699" s="738">
        <v>201401</v>
      </c>
      <c r="P699" s="738">
        <v>201402</v>
      </c>
      <c r="Q699" s="738">
        <v>201403</v>
      </c>
      <c r="R699" s="738">
        <v>201404</v>
      </c>
      <c r="S699" s="738">
        <v>201405</v>
      </c>
      <c r="T699" s="738">
        <v>201406</v>
      </c>
      <c r="U699" s="738">
        <v>201407</v>
      </c>
      <c r="V699" s="738">
        <v>201408</v>
      </c>
      <c r="W699" s="738">
        <v>201409</v>
      </c>
      <c r="X699" s="738">
        <v>201410</v>
      </c>
      <c r="Y699" s="738">
        <v>201411</v>
      </c>
      <c r="Z699" s="738">
        <v>201412</v>
      </c>
      <c r="AA699" s="738">
        <v>201501</v>
      </c>
      <c r="AB699" s="738">
        <v>201502</v>
      </c>
      <c r="AC699" s="738">
        <v>201503</v>
      </c>
      <c r="AD699" s="738">
        <v>201504</v>
      </c>
      <c r="AE699" s="738">
        <v>201505</v>
      </c>
      <c r="AF699" s="738">
        <v>201506</v>
      </c>
      <c r="AG699" s="738">
        <v>201507</v>
      </c>
      <c r="AH699" s="738">
        <v>201508</v>
      </c>
      <c r="AI699" s="738">
        <v>201509</v>
      </c>
      <c r="AJ699" s="738">
        <v>201510</v>
      </c>
      <c r="AK699" s="738">
        <v>201511</v>
      </c>
      <c r="AL699" s="738">
        <v>201512</v>
      </c>
      <c r="AM699" s="738">
        <v>201601</v>
      </c>
      <c r="AN699" s="738">
        <v>201602</v>
      </c>
      <c r="AO699" s="738">
        <v>201603</v>
      </c>
      <c r="AP699" s="738">
        <v>201604</v>
      </c>
      <c r="AQ699" s="738">
        <v>201605</v>
      </c>
      <c r="AR699" s="738">
        <v>201606</v>
      </c>
      <c r="AS699" s="738" t="s">
        <v>211</v>
      </c>
    </row>
    <row r="700" spans="2:45" outlineLevel="1">
      <c r="B700" s="942" t="s">
        <v>142</v>
      </c>
      <c r="E700" s="738">
        <v>0</v>
      </c>
      <c r="F700" s="738">
        <v>0</v>
      </c>
      <c r="G700" s="738">
        <v>0</v>
      </c>
      <c r="H700" s="738">
        <v>0</v>
      </c>
      <c r="I700" s="738">
        <v>0</v>
      </c>
      <c r="J700" s="738">
        <v>1</v>
      </c>
      <c r="K700" s="738">
        <v>1</v>
      </c>
      <c r="L700" s="738">
        <v>1</v>
      </c>
      <c r="M700" s="738">
        <v>1</v>
      </c>
      <c r="N700" s="738">
        <v>0</v>
      </c>
      <c r="O700" s="738">
        <v>2</v>
      </c>
      <c r="P700" s="738">
        <v>2</v>
      </c>
      <c r="Q700" s="738">
        <v>2</v>
      </c>
      <c r="R700" s="738">
        <v>1</v>
      </c>
      <c r="S700" s="738">
        <v>1</v>
      </c>
      <c r="T700" s="738">
        <v>2</v>
      </c>
      <c r="U700" s="738">
        <v>3</v>
      </c>
      <c r="V700" s="738">
        <v>3</v>
      </c>
      <c r="W700" s="738">
        <v>4</v>
      </c>
      <c r="X700" s="738">
        <v>5</v>
      </c>
      <c r="Y700" s="738">
        <v>5</v>
      </c>
      <c r="Z700" s="738">
        <v>5</v>
      </c>
      <c r="AA700" s="738">
        <v>5</v>
      </c>
      <c r="AB700" s="738">
        <v>5</v>
      </c>
      <c r="AC700" s="738">
        <v>5</v>
      </c>
      <c r="AD700" s="738">
        <v>5</v>
      </c>
      <c r="AE700" s="738">
        <v>5</v>
      </c>
      <c r="AF700" s="738">
        <v>1</v>
      </c>
      <c r="AG700" s="738">
        <v>2</v>
      </c>
      <c r="AH700" s="738">
        <v>2</v>
      </c>
      <c r="AI700" s="738">
        <v>2</v>
      </c>
      <c r="AJ700" s="738">
        <v>2</v>
      </c>
      <c r="AK700" s="738">
        <v>2</v>
      </c>
      <c r="AL700" s="738">
        <v>2</v>
      </c>
      <c r="AM700" s="738">
        <v>1</v>
      </c>
      <c r="AN700" s="738">
        <v>3</v>
      </c>
      <c r="AO700" s="738">
        <v>4</v>
      </c>
      <c r="AP700" s="738">
        <v>5</v>
      </c>
      <c r="AQ700" s="738">
        <v>8</v>
      </c>
      <c r="AR700" s="738">
        <v>6</v>
      </c>
      <c r="AS700" s="738">
        <v>104</v>
      </c>
    </row>
    <row r="701" spans="2:45" outlineLevel="1">
      <c r="B701" s="942" t="s">
        <v>140</v>
      </c>
      <c r="E701" s="738">
        <v>0</v>
      </c>
      <c r="F701" s="738">
        <v>0</v>
      </c>
      <c r="G701" s="738">
        <v>0</v>
      </c>
      <c r="H701" s="738">
        <v>0</v>
      </c>
      <c r="I701" s="738">
        <v>0</v>
      </c>
      <c r="J701" s="738">
        <v>0</v>
      </c>
      <c r="K701" s="738">
        <v>0</v>
      </c>
      <c r="L701" s="738">
        <v>2</v>
      </c>
      <c r="M701" s="738">
        <v>3</v>
      </c>
      <c r="N701" s="738">
        <v>4</v>
      </c>
      <c r="O701" s="738">
        <v>7</v>
      </c>
      <c r="P701" s="738">
        <v>10</v>
      </c>
      <c r="Q701" s="738">
        <v>10</v>
      </c>
      <c r="R701" s="738">
        <v>9</v>
      </c>
      <c r="S701" s="738">
        <v>9</v>
      </c>
      <c r="T701" s="738">
        <v>6</v>
      </c>
      <c r="U701" s="738">
        <v>6</v>
      </c>
      <c r="V701" s="738">
        <v>6</v>
      </c>
      <c r="W701" s="738">
        <v>8</v>
      </c>
      <c r="X701" s="738">
        <v>4</v>
      </c>
      <c r="Y701" s="738">
        <v>2</v>
      </c>
      <c r="Z701" s="738">
        <v>2</v>
      </c>
      <c r="AA701" s="738">
        <v>2</v>
      </c>
      <c r="AB701" s="738">
        <v>2</v>
      </c>
      <c r="AC701" s="738">
        <v>2</v>
      </c>
      <c r="AD701" s="738">
        <v>2</v>
      </c>
      <c r="AE701" s="738">
        <v>2</v>
      </c>
      <c r="AF701" s="738">
        <v>2</v>
      </c>
      <c r="AG701" s="738">
        <v>2</v>
      </c>
      <c r="AH701" s="738">
        <v>1</v>
      </c>
      <c r="AI701" s="738">
        <v>1</v>
      </c>
      <c r="AJ701" s="738">
        <v>1</v>
      </c>
      <c r="AK701" s="738">
        <v>1</v>
      </c>
      <c r="AL701" s="738">
        <v>1</v>
      </c>
      <c r="AM701" s="738">
        <v>2</v>
      </c>
      <c r="AN701" s="738">
        <v>2</v>
      </c>
      <c r="AO701" s="738">
        <v>2</v>
      </c>
      <c r="AP701" s="738">
        <v>5</v>
      </c>
      <c r="AQ701" s="738">
        <v>5</v>
      </c>
      <c r="AS701" s="738">
        <v>123</v>
      </c>
    </row>
    <row r="702" spans="2:45" outlineLevel="1">
      <c r="B702" s="942" t="s">
        <v>143</v>
      </c>
      <c r="E702" s="738">
        <v>0</v>
      </c>
      <c r="F702" s="738">
        <v>0</v>
      </c>
      <c r="G702" s="738">
        <v>0</v>
      </c>
      <c r="H702" s="738">
        <v>0</v>
      </c>
      <c r="I702" s="738">
        <v>1</v>
      </c>
      <c r="J702" s="738">
        <v>1</v>
      </c>
      <c r="K702" s="738">
        <v>2</v>
      </c>
      <c r="L702" s="738">
        <v>2</v>
      </c>
      <c r="M702" s="738">
        <v>3</v>
      </c>
      <c r="N702" s="738">
        <v>3</v>
      </c>
      <c r="O702" s="738">
        <v>3</v>
      </c>
      <c r="P702" s="738">
        <v>3</v>
      </c>
      <c r="Q702" s="738">
        <v>4</v>
      </c>
      <c r="R702" s="738">
        <v>4</v>
      </c>
      <c r="S702" s="738">
        <v>4</v>
      </c>
      <c r="AS702" s="738">
        <v>30</v>
      </c>
    </row>
    <row r="703" spans="2:45" outlineLevel="1">
      <c r="B703" s="942" t="s">
        <v>145</v>
      </c>
      <c r="F703" s="738">
        <v>0</v>
      </c>
      <c r="G703" s="738">
        <v>0</v>
      </c>
      <c r="H703" s="738">
        <v>0</v>
      </c>
      <c r="I703" s="738">
        <v>0</v>
      </c>
      <c r="J703" s="738">
        <v>0</v>
      </c>
      <c r="K703" s="738">
        <v>0</v>
      </c>
      <c r="L703" s="738">
        <v>0</v>
      </c>
      <c r="M703" s="738">
        <v>0</v>
      </c>
      <c r="N703" s="738">
        <v>1</v>
      </c>
      <c r="O703" s="738">
        <v>1</v>
      </c>
      <c r="P703" s="738">
        <v>1</v>
      </c>
      <c r="Q703" s="738">
        <v>1</v>
      </c>
      <c r="R703" s="738">
        <v>1</v>
      </c>
      <c r="S703" s="738">
        <v>1</v>
      </c>
      <c r="T703" s="738">
        <v>0</v>
      </c>
      <c r="U703" s="738">
        <v>0</v>
      </c>
      <c r="V703" s="738">
        <v>1</v>
      </c>
      <c r="W703" s="738">
        <v>1</v>
      </c>
      <c r="X703" s="738">
        <v>0</v>
      </c>
      <c r="Y703" s="738">
        <v>1</v>
      </c>
      <c r="Z703" s="738">
        <v>1</v>
      </c>
      <c r="AA703" s="738">
        <v>1</v>
      </c>
      <c r="AB703" s="738">
        <v>1</v>
      </c>
      <c r="AC703" s="738">
        <v>2</v>
      </c>
      <c r="AD703" s="738">
        <v>2</v>
      </c>
      <c r="AE703" s="738">
        <v>2</v>
      </c>
      <c r="AF703" s="738">
        <v>2</v>
      </c>
      <c r="AG703" s="738">
        <v>2</v>
      </c>
      <c r="AH703" s="738">
        <v>2</v>
      </c>
      <c r="AI703" s="738">
        <v>2</v>
      </c>
      <c r="AJ703" s="738">
        <v>2</v>
      </c>
      <c r="AK703" s="738">
        <v>6</v>
      </c>
      <c r="AL703" s="738">
        <v>6</v>
      </c>
      <c r="AM703" s="738">
        <v>6</v>
      </c>
      <c r="AN703" s="738">
        <v>6</v>
      </c>
      <c r="AO703" s="738">
        <v>6</v>
      </c>
      <c r="AP703" s="738">
        <v>7</v>
      </c>
      <c r="AQ703" s="738">
        <v>7</v>
      </c>
      <c r="AR703" s="738">
        <v>0</v>
      </c>
      <c r="AS703" s="738">
        <v>72</v>
      </c>
    </row>
    <row r="704" spans="2:45" outlineLevel="1">
      <c r="B704" s="942" t="s">
        <v>141</v>
      </c>
      <c r="E704" s="738">
        <v>0</v>
      </c>
      <c r="F704" s="738">
        <v>0</v>
      </c>
      <c r="G704" s="738">
        <v>0</v>
      </c>
      <c r="H704" s="738">
        <v>0</v>
      </c>
      <c r="I704" s="738">
        <v>1</v>
      </c>
      <c r="J704" s="738">
        <v>1</v>
      </c>
      <c r="K704" s="738">
        <v>1</v>
      </c>
      <c r="L704" s="738">
        <v>1</v>
      </c>
      <c r="M704" s="738">
        <v>1</v>
      </c>
      <c r="N704" s="738">
        <v>1</v>
      </c>
      <c r="O704" s="738">
        <v>3</v>
      </c>
      <c r="P704" s="738">
        <v>3</v>
      </c>
      <c r="Q704" s="738">
        <v>3</v>
      </c>
      <c r="R704" s="738">
        <v>3</v>
      </c>
      <c r="S704" s="738">
        <v>4</v>
      </c>
      <c r="T704" s="738">
        <v>4</v>
      </c>
      <c r="U704" s="738">
        <v>3</v>
      </c>
      <c r="V704" s="738">
        <v>3</v>
      </c>
      <c r="W704" s="738">
        <v>3</v>
      </c>
      <c r="X704" s="738">
        <v>5</v>
      </c>
      <c r="Y704" s="738">
        <v>5</v>
      </c>
      <c r="Z704" s="738">
        <v>6</v>
      </c>
      <c r="AA704" s="738">
        <v>6</v>
      </c>
      <c r="AB704" s="738">
        <v>7</v>
      </c>
      <c r="AC704" s="738">
        <v>6</v>
      </c>
      <c r="AD704" s="738">
        <v>6</v>
      </c>
      <c r="AE704" s="738">
        <v>5</v>
      </c>
      <c r="AF704" s="738">
        <v>4</v>
      </c>
      <c r="AG704" s="738">
        <v>4</v>
      </c>
      <c r="AH704" s="738">
        <v>4</v>
      </c>
      <c r="AI704" s="738">
        <v>3</v>
      </c>
      <c r="AJ704" s="738">
        <v>2</v>
      </c>
      <c r="AK704" s="738">
        <v>2</v>
      </c>
      <c r="AL704" s="738">
        <v>4</v>
      </c>
      <c r="AM704" s="738">
        <v>4</v>
      </c>
      <c r="AN704" s="738">
        <v>4</v>
      </c>
      <c r="AO704" s="738">
        <v>5</v>
      </c>
      <c r="AP704" s="738">
        <v>7</v>
      </c>
      <c r="AS704" s="738">
        <v>124</v>
      </c>
    </row>
    <row r="705" spans="2:45" outlineLevel="1">
      <c r="B705" s="942" t="s">
        <v>65</v>
      </c>
      <c r="C705" s="738">
        <v>0</v>
      </c>
      <c r="D705" s="738">
        <v>0</v>
      </c>
      <c r="E705" s="738">
        <v>0</v>
      </c>
      <c r="F705" s="738">
        <v>4</v>
      </c>
      <c r="G705" s="738">
        <v>4</v>
      </c>
      <c r="H705" s="738">
        <v>4</v>
      </c>
      <c r="I705" s="738">
        <v>4</v>
      </c>
      <c r="J705" s="738">
        <v>4</v>
      </c>
      <c r="K705" s="738">
        <v>1</v>
      </c>
      <c r="L705" s="738">
        <v>1</v>
      </c>
      <c r="M705" s="738">
        <v>1</v>
      </c>
      <c r="N705" s="738">
        <v>4</v>
      </c>
      <c r="O705" s="738">
        <v>4</v>
      </c>
      <c r="P705" s="738">
        <v>4</v>
      </c>
      <c r="Q705" s="738">
        <v>6</v>
      </c>
      <c r="R705" s="738">
        <v>7</v>
      </c>
      <c r="S705" s="738">
        <v>5</v>
      </c>
      <c r="T705" s="738">
        <v>5</v>
      </c>
      <c r="U705" s="738">
        <v>6</v>
      </c>
      <c r="V705" s="738">
        <v>7</v>
      </c>
      <c r="W705" s="738">
        <v>8</v>
      </c>
      <c r="X705" s="738">
        <v>4</v>
      </c>
      <c r="Y705" s="738">
        <v>3</v>
      </c>
      <c r="Z705" s="738">
        <v>3</v>
      </c>
      <c r="AA705" s="738">
        <v>3</v>
      </c>
      <c r="AB705" s="738">
        <v>3</v>
      </c>
      <c r="AC705" s="738">
        <v>3</v>
      </c>
      <c r="AD705" s="738">
        <v>3</v>
      </c>
      <c r="AE705" s="738">
        <v>3</v>
      </c>
      <c r="AF705" s="738">
        <v>3</v>
      </c>
      <c r="AG705" s="738">
        <v>3</v>
      </c>
      <c r="AH705" s="738">
        <v>5</v>
      </c>
      <c r="AI705" s="738">
        <v>4</v>
      </c>
      <c r="AJ705" s="738">
        <v>5</v>
      </c>
      <c r="AK705" s="738">
        <v>5</v>
      </c>
      <c r="AL705" s="738">
        <v>5</v>
      </c>
      <c r="AM705" s="738">
        <v>6</v>
      </c>
      <c r="AN705" s="738">
        <v>6</v>
      </c>
      <c r="AO705" s="738">
        <v>6</v>
      </c>
      <c r="AP705" s="738">
        <v>7</v>
      </c>
      <c r="AQ705" s="738">
        <v>7</v>
      </c>
      <c r="AS705" s="738">
        <v>166</v>
      </c>
    </row>
    <row r="706" spans="2:45" outlineLevel="1">
      <c r="B706" s="942" t="s">
        <v>9</v>
      </c>
      <c r="C706" s="738">
        <v>1</v>
      </c>
      <c r="D706" s="738">
        <v>1</v>
      </c>
      <c r="E706" s="738">
        <v>1</v>
      </c>
      <c r="F706" s="738">
        <v>3</v>
      </c>
      <c r="G706" s="738">
        <v>3</v>
      </c>
      <c r="H706" s="738">
        <v>3</v>
      </c>
      <c r="I706" s="738">
        <v>5</v>
      </c>
      <c r="J706" s="738">
        <v>5</v>
      </c>
      <c r="K706" s="738">
        <v>4</v>
      </c>
      <c r="L706" s="738">
        <v>2</v>
      </c>
      <c r="M706" s="738">
        <v>2</v>
      </c>
      <c r="N706" s="738">
        <v>2</v>
      </c>
      <c r="O706" s="738">
        <v>3</v>
      </c>
      <c r="P706" s="738">
        <v>3</v>
      </c>
      <c r="Q706" s="738">
        <v>3</v>
      </c>
      <c r="R706" s="738">
        <v>3</v>
      </c>
      <c r="S706" s="738">
        <v>3</v>
      </c>
      <c r="T706" s="738">
        <v>3</v>
      </c>
      <c r="U706" s="738">
        <v>2</v>
      </c>
      <c r="V706" s="738">
        <v>2</v>
      </c>
      <c r="W706" s="738">
        <v>2</v>
      </c>
      <c r="X706" s="738">
        <v>2</v>
      </c>
      <c r="Y706" s="738">
        <v>2</v>
      </c>
      <c r="Z706" s="738">
        <v>1</v>
      </c>
      <c r="AA706" s="738">
        <v>0</v>
      </c>
      <c r="AB706" s="738">
        <v>0</v>
      </c>
      <c r="AC706" s="738">
        <v>0</v>
      </c>
      <c r="AD706" s="738">
        <v>0</v>
      </c>
      <c r="AE706" s="738">
        <v>1</v>
      </c>
      <c r="AF706" s="738">
        <v>1</v>
      </c>
      <c r="AG706" s="738">
        <v>1</v>
      </c>
      <c r="AH706" s="738">
        <v>1</v>
      </c>
      <c r="AI706" s="738">
        <v>1</v>
      </c>
      <c r="AJ706" s="738">
        <v>1</v>
      </c>
      <c r="AK706" s="738">
        <v>2</v>
      </c>
      <c r="AL706" s="738">
        <v>2</v>
      </c>
      <c r="AM706" s="738">
        <v>2</v>
      </c>
      <c r="AN706" s="738">
        <v>2</v>
      </c>
      <c r="AO706" s="738">
        <v>2</v>
      </c>
      <c r="AP706" s="738">
        <v>2</v>
      </c>
      <c r="AQ706" s="738">
        <v>2</v>
      </c>
      <c r="AR706" s="738">
        <v>2</v>
      </c>
      <c r="AS706" s="738">
        <v>83</v>
      </c>
    </row>
    <row r="707" spans="2:45" outlineLevel="1">
      <c r="B707" s="942" t="s">
        <v>139</v>
      </c>
      <c r="E707" s="738">
        <v>0</v>
      </c>
      <c r="F707" s="738">
        <v>0</v>
      </c>
      <c r="G707" s="738">
        <v>0</v>
      </c>
      <c r="H707" s="738">
        <v>0</v>
      </c>
      <c r="I707" s="738">
        <v>1</v>
      </c>
      <c r="J707" s="738">
        <v>2</v>
      </c>
      <c r="K707" s="738">
        <v>2</v>
      </c>
      <c r="L707" s="738">
        <v>2</v>
      </c>
      <c r="M707" s="738">
        <v>3</v>
      </c>
      <c r="N707" s="738">
        <v>4</v>
      </c>
      <c r="O707" s="738">
        <v>9</v>
      </c>
      <c r="P707" s="738">
        <v>9</v>
      </c>
      <c r="Q707" s="738">
        <v>9</v>
      </c>
      <c r="R707" s="738">
        <v>5</v>
      </c>
      <c r="S707" s="738">
        <v>5</v>
      </c>
      <c r="T707" s="738">
        <v>5</v>
      </c>
      <c r="U707" s="738">
        <v>5</v>
      </c>
      <c r="V707" s="738">
        <v>4</v>
      </c>
      <c r="W707" s="738">
        <v>4</v>
      </c>
      <c r="X707" s="738">
        <v>5</v>
      </c>
      <c r="Y707" s="738">
        <v>5</v>
      </c>
      <c r="Z707" s="738">
        <v>5</v>
      </c>
      <c r="AA707" s="738">
        <v>6</v>
      </c>
      <c r="AB707" s="738">
        <v>7</v>
      </c>
      <c r="AC707" s="738">
        <v>6</v>
      </c>
      <c r="AD707" s="738">
        <v>5</v>
      </c>
      <c r="AE707" s="738">
        <v>8</v>
      </c>
      <c r="AF707" s="738">
        <v>7</v>
      </c>
      <c r="AG707" s="738">
        <v>5</v>
      </c>
      <c r="AH707" s="738">
        <v>4</v>
      </c>
      <c r="AI707" s="738">
        <v>4</v>
      </c>
      <c r="AJ707" s="738">
        <v>3</v>
      </c>
      <c r="AK707" s="738">
        <v>4</v>
      </c>
      <c r="AL707" s="738">
        <v>6</v>
      </c>
      <c r="AM707" s="738">
        <v>7</v>
      </c>
      <c r="AN707" s="738">
        <v>10</v>
      </c>
      <c r="AO707" s="738">
        <v>10</v>
      </c>
      <c r="AP707" s="738">
        <v>11</v>
      </c>
      <c r="AS707" s="738">
        <v>187</v>
      </c>
    </row>
    <row r="708" spans="2:45" outlineLevel="1">
      <c r="B708" s="942" t="s">
        <v>300</v>
      </c>
      <c r="I708" s="738">
        <v>0</v>
      </c>
      <c r="J708" s="738">
        <v>0</v>
      </c>
      <c r="K708" s="738">
        <v>0</v>
      </c>
      <c r="N708" s="738">
        <v>0</v>
      </c>
      <c r="O708" s="738">
        <v>0</v>
      </c>
      <c r="P708" s="738">
        <v>0</v>
      </c>
      <c r="S708" s="738">
        <v>0</v>
      </c>
      <c r="T708" s="738">
        <v>0</v>
      </c>
      <c r="U708" s="738">
        <v>0</v>
      </c>
      <c r="V708" s="738">
        <v>0</v>
      </c>
      <c r="W708" s="738">
        <v>0</v>
      </c>
      <c r="X708" s="738">
        <v>0</v>
      </c>
      <c r="Y708" s="738">
        <v>0</v>
      </c>
      <c r="Z708" s="738">
        <v>2</v>
      </c>
      <c r="AA708" s="738">
        <v>2</v>
      </c>
      <c r="AB708" s="738">
        <v>3</v>
      </c>
      <c r="AC708" s="738">
        <v>3</v>
      </c>
      <c r="AD708" s="738">
        <v>3</v>
      </c>
      <c r="AE708" s="738">
        <v>3</v>
      </c>
      <c r="AF708" s="738">
        <v>2</v>
      </c>
      <c r="AG708" s="738">
        <v>0</v>
      </c>
      <c r="AH708" s="738">
        <v>0</v>
      </c>
      <c r="AI708" s="738">
        <v>0</v>
      </c>
      <c r="AJ708" s="738">
        <v>0</v>
      </c>
      <c r="AS708" s="738">
        <v>18</v>
      </c>
    </row>
    <row r="709" spans="2:45" outlineLevel="1">
      <c r="B709" s="942"/>
      <c r="L709" s="738">
        <v>0</v>
      </c>
      <c r="M709" s="738">
        <v>0</v>
      </c>
      <c r="AS709" s="738">
        <v>0</v>
      </c>
    </row>
    <row r="710" spans="2:45" outlineLevel="1">
      <c r="B710" s="942" t="s">
        <v>380</v>
      </c>
      <c r="M710" s="738">
        <v>0</v>
      </c>
      <c r="N710" s="738">
        <v>0</v>
      </c>
      <c r="O710" s="738">
        <v>0</v>
      </c>
      <c r="P710" s="738">
        <v>0</v>
      </c>
      <c r="AS710" s="738">
        <v>0</v>
      </c>
    </row>
    <row r="711" spans="2:45" outlineLevel="1">
      <c r="B711" s="942" t="s">
        <v>397</v>
      </c>
      <c r="N711" s="738">
        <v>0</v>
      </c>
      <c r="O711" s="738">
        <v>0</v>
      </c>
      <c r="P711" s="738">
        <v>0</v>
      </c>
      <c r="Q711" s="738">
        <v>0</v>
      </c>
      <c r="R711" s="738">
        <v>0</v>
      </c>
      <c r="S711" s="738">
        <v>0</v>
      </c>
      <c r="T711" s="738">
        <v>0</v>
      </c>
      <c r="U711" s="738">
        <v>0</v>
      </c>
      <c r="V711" s="738">
        <v>0</v>
      </c>
      <c r="W711" s="738">
        <v>0</v>
      </c>
      <c r="X711" s="738">
        <v>0</v>
      </c>
      <c r="Y711" s="738">
        <v>2</v>
      </c>
      <c r="Z711" s="738">
        <v>3</v>
      </c>
      <c r="AA711" s="738">
        <v>5</v>
      </c>
      <c r="AB711" s="738">
        <v>5</v>
      </c>
      <c r="AC711" s="738">
        <v>6</v>
      </c>
      <c r="AD711" s="738">
        <v>7</v>
      </c>
      <c r="AE711" s="738">
        <v>7</v>
      </c>
      <c r="AF711" s="738">
        <v>5</v>
      </c>
      <c r="AG711" s="738">
        <v>5</v>
      </c>
      <c r="AH711" s="738">
        <v>5</v>
      </c>
      <c r="AI711" s="738">
        <v>5</v>
      </c>
      <c r="AJ711" s="738">
        <v>6</v>
      </c>
      <c r="AK711" s="738">
        <v>6</v>
      </c>
      <c r="AL711" s="738">
        <v>5</v>
      </c>
      <c r="AM711" s="738">
        <v>4</v>
      </c>
      <c r="AN711" s="738">
        <v>0</v>
      </c>
      <c r="AO711" s="738">
        <v>0</v>
      </c>
      <c r="AP711" s="738">
        <v>0</v>
      </c>
      <c r="AS711" s="738">
        <v>76</v>
      </c>
    </row>
    <row r="712" spans="2:45" outlineLevel="1">
      <c r="B712" s="942" t="s">
        <v>541</v>
      </c>
      <c r="Q712" s="738">
        <v>0</v>
      </c>
      <c r="R712" s="738">
        <v>0</v>
      </c>
      <c r="S712" s="738">
        <v>0</v>
      </c>
      <c r="T712" s="738">
        <v>0</v>
      </c>
      <c r="U712" s="738">
        <v>0</v>
      </c>
      <c r="V712" s="738">
        <v>0</v>
      </c>
      <c r="W712" s="738">
        <v>0</v>
      </c>
      <c r="X712" s="738">
        <v>0</v>
      </c>
      <c r="Y712" s="738">
        <v>0</v>
      </c>
      <c r="Z712" s="738">
        <v>1</v>
      </c>
      <c r="AA712" s="738">
        <v>1</v>
      </c>
      <c r="AB712" s="738">
        <v>1</v>
      </c>
      <c r="AC712" s="738">
        <v>2</v>
      </c>
      <c r="AD712" s="738">
        <v>3</v>
      </c>
      <c r="AE712" s="738">
        <v>6</v>
      </c>
      <c r="AF712" s="738">
        <v>7</v>
      </c>
      <c r="AG712" s="738">
        <v>7</v>
      </c>
      <c r="AH712" s="738">
        <v>7</v>
      </c>
      <c r="AI712" s="738">
        <v>7</v>
      </c>
      <c r="AJ712" s="738">
        <v>7</v>
      </c>
      <c r="AK712" s="738">
        <v>7</v>
      </c>
      <c r="AL712" s="738">
        <v>10</v>
      </c>
      <c r="AM712" s="738">
        <v>11</v>
      </c>
      <c r="AN712" s="738">
        <v>11</v>
      </c>
      <c r="AO712" s="738">
        <v>11</v>
      </c>
      <c r="AP712" s="738">
        <v>11</v>
      </c>
      <c r="AS712" s="738">
        <v>110</v>
      </c>
    </row>
    <row r="713" spans="2:45" outlineLevel="1">
      <c r="B713" s="942" t="s">
        <v>556</v>
      </c>
      <c r="R713" s="738">
        <v>0</v>
      </c>
      <c r="S713" s="738">
        <v>0</v>
      </c>
      <c r="T713" s="738">
        <v>0</v>
      </c>
      <c r="U713" s="738">
        <v>0</v>
      </c>
      <c r="V713" s="738">
        <v>0</v>
      </c>
      <c r="W713" s="738">
        <v>0</v>
      </c>
      <c r="X713" s="738">
        <v>0</v>
      </c>
      <c r="Y713" s="738">
        <v>1</v>
      </c>
      <c r="Z713" s="738">
        <v>4</v>
      </c>
      <c r="AA713" s="738">
        <v>4</v>
      </c>
      <c r="AB713" s="738">
        <v>4</v>
      </c>
      <c r="AC713" s="738">
        <v>4</v>
      </c>
      <c r="AD713" s="738">
        <v>4</v>
      </c>
      <c r="AE713" s="738">
        <v>4</v>
      </c>
      <c r="AF713" s="738">
        <v>2</v>
      </c>
      <c r="AG713" s="738">
        <v>2</v>
      </c>
      <c r="AH713" s="738">
        <v>2</v>
      </c>
      <c r="AI713" s="738">
        <v>3</v>
      </c>
      <c r="AJ713" s="738">
        <v>3</v>
      </c>
      <c r="AK713" s="738">
        <v>3</v>
      </c>
      <c r="AL713" s="738">
        <v>4</v>
      </c>
      <c r="AM713" s="738">
        <v>1</v>
      </c>
      <c r="AN713" s="738">
        <v>1</v>
      </c>
      <c r="AO713" s="738">
        <v>1</v>
      </c>
      <c r="AP713" s="738">
        <v>1</v>
      </c>
      <c r="AQ713" s="738">
        <v>7</v>
      </c>
      <c r="AR713" s="738">
        <v>8</v>
      </c>
      <c r="AS713" s="738">
        <v>63</v>
      </c>
    </row>
    <row r="714" spans="2:45" outlineLevel="1">
      <c r="B714" s="942" t="s">
        <v>552</v>
      </c>
      <c r="R714" s="738">
        <v>0</v>
      </c>
      <c r="S714" s="738">
        <v>0</v>
      </c>
      <c r="T714" s="738">
        <v>0</v>
      </c>
      <c r="U714" s="738">
        <v>0</v>
      </c>
      <c r="V714" s="738">
        <v>0</v>
      </c>
      <c r="W714" s="738">
        <v>0</v>
      </c>
      <c r="X714" s="738">
        <v>0</v>
      </c>
      <c r="Y714" s="738">
        <v>0</v>
      </c>
      <c r="Z714" s="738">
        <v>0</v>
      </c>
      <c r="AA714" s="738">
        <v>0</v>
      </c>
      <c r="AB714" s="738">
        <v>0</v>
      </c>
      <c r="AC714" s="738">
        <v>0</v>
      </c>
      <c r="AD714" s="738">
        <v>0</v>
      </c>
      <c r="AE714" s="738">
        <v>0</v>
      </c>
      <c r="AF714" s="738">
        <v>0</v>
      </c>
      <c r="AG714" s="738">
        <v>0</v>
      </c>
      <c r="AH714" s="738">
        <v>0</v>
      </c>
      <c r="AI714" s="738">
        <v>0</v>
      </c>
      <c r="AJ714" s="738">
        <v>0</v>
      </c>
      <c r="AK714" s="738">
        <v>0</v>
      </c>
      <c r="AL714" s="738">
        <v>0</v>
      </c>
      <c r="AM714" s="738">
        <v>0</v>
      </c>
      <c r="AN714" s="738">
        <v>0</v>
      </c>
      <c r="AO714" s="738">
        <v>0</v>
      </c>
      <c r="AP714" s="738">
        <v>1</v>
      </c>
      <c r="AQ714" s="738">
        <v>1</v>
      </c>
      <c r="AR714" s="738">
        <v>2</v>
      </c>
      <c r="AS714" s="738">
        <v>4</v>
      </c>
    </row>
    <row r="715" spans="2:45" outlineLevel="1">
      <c r="B715" s="942" t="s">
        <v>554</v>
      </c>
      <c r="R715" s="738">
        <v>0</v>
      </c>
      <c r="S715" s="738">
        <v>0</v>
      </c>
      <c r="T715" s="738">
        <v>0</v>
      </c>
      <c r="U715" s="738">
        <v>1</v>
      </c>
      <c r="V715" s="738">
        <v>1</v>
      </c>
      <c r="W715" s="738">
        <v>2</v>
      </c>
      <c r="X715" s="738">
        <v>2</v>
      </c>
      <c r="Y715" s="738">
        <v>3</v>
      </c>
      <c r="Z715" s="738">
        <v>4</v>
      </c>
      <c r="AA715" s="738">
        <v>4</v>
      </c>
      <c r="AB715" s="738">
        <v>6</v>
      </c>
      <c r="AC715" s="738">
        <v>6</v>
      </c>
      <c r="AD715" s="738">
        <v>6</v>
      </c>
      <c r="AE715" s="738">
        <v>6</v>
      </c>
      <c r="AF715" s="738">
        <v>0</v>
      </c>
      <c r="AS715" s="738">
        <v>41</v>
      </c>
    </row>
    <row r="716" spans="2:45" outlineLevel="1">
      <c r="B716" s="942" t="s">
        <v>555</v>
      </c>
      <c r="R716" s="738">
        <v>0</v>
      </c>
      <c r="S716" s="738">
        <v>0</v>
      </c>
      <c r="T716" s="738">
        <v>0</v>
      </c>
      <c r="U716" s="738">
        <v>0</v>
      </c>
      <c r="V716" s="738">
        <v>0</v>
      </c>
      <c r="W716" s="738">
        <v>0</v>
      </c>
      <c r="X716" s="738">
        <v>0</v>
      </c>
      <c r="Y716" s="738">
        <v>0</v>
      </c>
      <c r="Z716" s="738">
        <v>0</v>
      </c>
      <c r="AA716" s="738">
        <v>1</v>
      </c>
      <c r="AB716" s="738">
        <v>1</v>
      </c>
      <c r="AC716" s="738">
        <v>2</v>
      </c>
      <c r="AD716" s="738">
        <v>2</v>
      </c>
      <c r="AE716" s="738">
        <v>2</v>
      </c>
      <c r="AF716" s="738">
        <v>2</v>
      </c>
      <c r="AG716" s="738">
        <v>2</v>
      </c>
      <c r="AH716" s="738">
        <v>2</v>
      </c>
      <c r="AI716" s="738">
        <v>2</v>
      </c>
      <c r="AJ716" s="738">
        <v>2</v>
      </c>
      <c r="AK716" s="738">
        <v>2</v>
      </c>
      <c r="AL716" s="738">
        <v>2</v>
      </c>
      <c r="AM716" s="738">
        <v>1</v>
      </c>
      <c r="AN716" s="738">
        <v>1</v>
      </c>
      <c r="AO716" s="738">
        <v>2</v>
      </c>
      <c r="AP716" s="738">
        <v>2</v>
      </c>
      <c r="AQ716" s="738">
        <v>2</v>
      </c>
      <c r="AR716" s="738">
        <v>2</v>
      </c>
      <c r="AS716" s="738">
        <v>32</v>
      </c>
    </row>
    <row r="717" spans="2:45" outlineLevel="1">
      <c r="B717" s="942" t="s">
        <v>566</v>
      </c>
      <c r="R717" s="738">
        <v>0</v>
      </c>
      <c r="S717" s="738">
        <v>0</v>
      </c>
      <c r="T717" s="738">
        <v>0</v>
      </c>
      <c r="U717" s="738">
        <v>0</v>
      </c>
      <c r="V717" s="738">
        <v>3</v>
      </c>
      <c r="W717" s="738">
        <v>3</v>
      </c>
      <c r="X717" s="738">
        <v>4</v>
      </c>
      <c r="Y717" s="738">
        <v>4</v>
      </c>
      <c r="Z717" s="738">
        <v>6</v>
      </c>
      <c r="AA717" s="738">
        <v>9</v>
      </c>
      <c r="AB717" s="738">
        <v>9</v>
      </c>
      <c r="AC717" s="738">
        <v>10</v>
      </c>
      <c r="AD717" s="738">
        <v>12</v>
      </c>
      <c r="AE717" s="738">
        <v>12</v>
      </c>
      <c r="AF717" s="738">
        <v>9</v>
      </c>
      <c r="AG717" s="738">
        <v>5</v>
      </c>
      <c r="AH717" s="738">
        <v>2</v>
      </c>
      <c r="AI717" s="738">
        <v>2</v>
      </c>
      <c r="AJ717" s="738">
        <v>2</v>
      </c>
      <c r="AK717" s="738">
        <v>3</v>
      </c>
      <c r="AL717" s="738">
        <v>3</v>
      </c>
      <c r="AM717" s="738">
        <v>3</v>
      </c>
      <c r="AN717" s="738">
        <v>3</v>
      </c>
      <c r="AO717" s="738">
        <v>3</v>
      </c>
      <c r="AP717" s="738">
        <v>2</v>
      </c>
      <c r="AQ717" s="738">
        <v>2</v>
      </c>
      <c r="AS717" s="738">
        <v>111</v>
      </c>
    </row>
    <row r="718" spans="2:45" outlineLevel="1">
      <c r="B718" s="942" t="s">
        <v>567</v>
      </c>
      <c r="R718" s="738">
        <v>0</v>
      </c>
      <c r="S718" s="738">
        <v>0</v>
      </c>
      <c r="T718" s="738">
        <v>0</v>
      </c>
      <c r="U718" s="738">
        <v>0</v>
      </c>
      <c r="V718" s="738">
        <v>0</v>
      </c>
      <c r="W718" s="738">
        <v>1</v>
      </c>
      <c r="X718" s="738">
        <v>1</v>
      </c>
      <c r="Y718" s="738">
        <v>1</v>
      </c>
      <c r="Z718" s="738">
        <v>2</v>
      </c>
      <c r="AA718" s="738">
        <v>6</v>
      </c>
      <c r="AB718" s="738">
        <v>5</v>
      </c>
      <c r="AC718" s="738">
        <v>6</v>
      </c>
      <c r="AD718" s="738">
        <v>6</v>
      </c>
      <c r="AE718" s="738">
        <v>3</v>
      </c>
      <c r="AF718" s="738">
        <v>3</v>
      </c>
      <c r="AG718" s="738">
        <v>1</v>
      </c>
      <c r="AH718" s="738">
        <v>1</v>
      </c>
      <c r="AI718" s="738">
        <v>1</v>
      </c>
      <c r="AJ718" s="738">
        <v>2</v>
      </c>
      <c r="AK718" s="738">
        <v>2</v>
      </c>
      <c r="AL718" s="738">
        <v>2</v>
      </c>
      <c r="AM718" s="738">
        <v>2</v>
      </c>
      <c r="AN718" s="738">
        <v>4</v>
      </c>
      <c r="AO718" s="738">
        <v>4</v>
      </c>
      <c r="AP718" s="738">
        <v>6</v>
      </c>
      <c r="AS718" s="738">
        <v>59</v>
      </c>
    </row>
    <row r="719" spans="2:45" outlineLevel="1">
      <c r="B719" s="942" t="s">
        <v>606</v>
      </c>
      <c r="S719" s="738">
        <v>0</v>
      </c>
      <c r="T719" s="738">
        <v>0</v>
      </c>
      <c r="U719" s="738">
        <v>0</v>
      </c>
      <c r="V719" s="738">
        <v>0</v>
      </c>
      <c r="W719" s="738">
        <v>0</v>
      </c>
      <c r="X719" s="738">
        <v>1</v>
      </c>
      <c r="Y719" s="738">
        <v>1</v>
      </c>
      <c r="Z719" s="738">
        <v>6</v>
      </c>
      <c r="AA719" s="738">
        <v>7</v>
      </c>
      <c r="AB719" s="738">
        <v>7</v>
      </c>
      <c r="AC719" s="738">
        <v>7</v>
      </c>
      <c r="AD719" s="738">
        <v>7</v>
      </c>
      <c r="AE719" s="738">
        <v>9</v>
      </c>
      <c r="AF719" s="738">
        <v>8</v>
      </c>
      <c r="AG719" s="738">
        <v>8</v>
      </c>
      <c r="AH719" s="738">
        <v>5</v>
      </c>
      <c r="AI719" s="738">
        <v>4</v>
      </c>
      <c r="AJ719" s="738">
        <v>8</v>
      </c>
      <c r="AK719" s="738">
        <v>7</v>
      </c>
      <c r="AL719" s="738">
        <v>8</v>
      </c>
      <c r="AM719" s="738">
        <v>8</v>
      </c>
      <c r="AN719" s="738">
        <v>7</v>
      </c>
      <c r="AO719" s="738">
        <v>7</v>
      </c>
      <c r="AP719" s="738">
        <v>6</v>
      </c>
      <c r="AQ719" s="738">
        <v>6</v>
      </c>
      <c r="AR719" s="738">
        <v>4</v>
      </c>
      <c r="AS719" s="738">
        <v>131</v>
      </c>
    </row>
    <row r="720" spans="2:45" outlineLevel="1">
      <c r="B720" s="942" t="s">
        <v>569</v>
      </c>
      <c r="AK720" s="738">
        <v>0</v>
      </c>
      <c r="AL720" s="738">
        <v>0</v>
      </c>
      <c r="AM720" s="738">
        <v>0</v>
      </c>
      <c r="AN720" s="738">
        <v>0</v>
      </c>
      <c r="AO720" s="738">
        <v>0</v>
      </c>
      <c r="AP720" s="738">
        <v>0</v>
      </c>
      <c r="AS720" s="738">
        <v>0</v>
      </c>
    </row>
    <row r="721" spans="2:45" outlineLevel="1">
      <c r="B721" s="942" t="s">
        <v>607</v>
      </c>
      <c r="T721" s="738">
        <v>0</v>
      </c>
      <c r="U721" s="738">
        <v>0</v>
      </c>
      <c r="V721" s="738">
        <v>0</v>
      </c>
      <c r="W721" s="738">
        <v>0</v>
      </c>
      <c r="X721" s="738">
        <v>1</v>
      </c>
      <c r="Y721" s="738">
        <v>3</v>
      </c>
      <c r="Z721" s="738">
        <v>4</v>
      </c>
      <c r="AA721" s="738">
        <v>4</v>
      </c>
      <c r="AB721" s="738">
        <v>4</v>
      </c>
      <c r="AC721" s="738">
        <v>3</v>
      </c>
      <c r="AD721" s="738">
        <v>3</v>
      </c>
      <c r="AE721" s="738">
        <v>2</v>
      </c>
      <c r="AF721" s="738">
        <v>1</v>
      </c>
      <c r="AG721" s="738">
        <v>2</v>
      </c>
      <c r="AH721" s="738">
        <v>1</v>
      </c>
      <c r="AI721" s="738">
        <v>1</v>
      </c>
      <c r="AJ721" s="738">
        <v>2</v>
      </c>
      <c r="AK721" s="738">
        <v>2</v>
      </c>
      <c r="AL721" s="738">
        <v>1</v>
      </c>
      <c r="AM721" s="738">
        <v>1</v>
      </c>
      <c r="AN721" s="738">
        <v>2</v>
      </c>
      <c r="AO721" s="738">
        <v>3</v>
      </c>
      <c r="AP721" s="738">
        <v>3</v>
      </c>
      <c r="AQ721" s="738">
        <v>3</v>
      </c>
      <c r="AS721" s="738">
        <v>46</v>
      </c>
    </row>
    <row r="722" spans="2:45" outlineLevel="1">
      <c r="B722" s="942" t="s">
        <v>695</v>
      </c>
      <c r="T722" s="738">
        <v>0</v>
      </c>
      <c r="U722" s="738">
        <v>0</v>
      </c>
      <c r="V722" s="738">
        <v>0</v>
      </c>
      <c r="W722" s="738">
        <v>0</v>
      </c>
      <c r="X722" s="738">
        <v>2</v>
      </c>
      <c r="Y722" s="738">
        <v>2</v>
      </c>
      <c r="Z722" s="738">
        <v>2</v>
      </c>
      <c r="AA722" s="738">
        <v>2</v>
      </c>
      <c r="AB722" s="738">
        <v>2</v>
      </c>
      <c r="AC722" s="738">
        <v>2</v>
      </c>
      <c r="AD722" s="738">
        <v>1</v>
      </c>
      <c r="AE722" s="738">
        <v>1</v>
      </c>
      <c r="AF722" s="738">
        <v>2</v>
      </c>
      <c r="AG722" s="738">
        <v>2</v>
      </c>
      <c r="AH722" s="738">
        <v>2</v>
      </c>
      <c r="AI722" s="738">
        <v>2</v>
      </c>
      <c r="AJ722" s="738">
        <v>2</v>
      </c>
      <c r="AK722" s="738">
        <v>3</v>
      </c>
      <c r="AL722" s="738">
        <v>3</v>
      </c>
      <c r="AM722" s="738">
        <v>2</v>
      </c>
      <c r="AN722" s="738">
        <v>2</v>
      </c>
      <c r="AO722" s="738">
        <v>2</v>
      </c>
      <c r="AP722" s="738">
        <v>3</v>
      </c>
      <c r="AQ722" s="738">
        <v>5</v>
      </c>
      <c r="AR722" s="738">
        <v>5</v>
      </c>
      <c r="AS722" s="738">
        <v>49</v>
      </c>
    </row>
    <row r="723" spans="2:45" outlineLevel="1">
      <c r="B723" s="942" t="s">
        <v>701</v>
      </c>
      <c r="U723" s="738">
        <v>0</v>
      </c>
      <c r="V723" s="738">
        <v>0</v>
      </c>
      <c r="W723" s="738">
        <v>0</v>
      </c>
      <c r="X723" s="738">
        <v>0</v>
      </c>
      <c r="Y723" s="738">
        <v>1</v>
      </c>
      <c r="Z723" s="738">
        <v>2</v>
      </c>
      <c r="AA723" s="738">
        <v>2</v>
      </c>
      <c r="AB723" s="738">
        <v>2</v>
      </c>
      <c r="AC723" s="738">
        <v>2</v>
      </c>
      <c r="AD723" s="738">
        <v>0</v>
      </c>
      <c r="AE723" s="738">
        <v>3</v>
      </c>
      <c r="AF723" s="738">
        <v>5</v>
      </c>
      <c r="AG723" s="738">
        <v>4</v>
      </c>
      <c r="AH723" s="738">
        <v>4</v>
      </c>
      <c r="AI723" s="738">
        <v>1</v>
      </c>
      <c r="AJ723" s="738">
        <v>1</v>
      </c>
      <c r="AK723" s="738">
        <v>0</v>
      </c>
      <c r="AL723" s="738">
        <v>0</v>
      </c>
      <c r="AM723" s="738">
        <v>1</v>
      </c>
      <c r="AN723" s="738">
        <v>1</v>
      </c>
      <c r="AO723" s="738">
        <v>1</v>
      </c>
      <c r="AP723" s="738">
        <v>1</v>
      </c>
      <c r="AQ723" s="738">
        <v>1</v>
      </c>
      <c r="AR723" s="738">
        <v>1</v>
      </c>
      <c r="AS723" s="738">
        <v>33</v>
      </c>
    </row>
    <row r="724" spans="2:45" outlineLevel="1">
      <c r="B724" s="942" t="s">
        <v>704</v>
      </c>
      <c r="U724" s="738">
        <v>0</v>
      </c>
      <c r="V724" s="738">
        <v>0</v>
      </c>
      <c r="W724" s="738">
        <v>0</v>
      </c>
      <c r="X724" s="738">
        <v>0</v>
      </c>
      <c r="Y724" s="738">
        <v>1</v>
      </c>
      <c r="Z724" s="738">
        <v>1</v>
      </c>
      <c r="AA724" s="738">
        <v>2</v>
      </c>
      <c r="AB724" s="738">
        <v>3</v>
      </c>
      <c r="AC724" s="738">
        <v>2</v>
      </c>
      <c r="AD724" s="738">
        <v>1</v>
      </c>
      <c r="AE724" s="738">
        <v>1</v>
      </c>
      <c r="AF724" s="738">
        <v>1</v>
      </c>
      <c r="AG724" s="738">
        <v>1</v>
      </c>
      <c r="AH724" s="738">
        <v>1</v>
      </c>
      <c r="AI724" s="738">
        <v>1</v>
      </c>
      <c r="AJ724" s="738">
        <v>1</v>
      </c>
      <c r="AK724" s="738">
        <v>1</v>
      </c>
      <c r="AL724" s="738">
        <v>1</v>
      </c>
      <c r="AM724" s="738">
        <v>3</v>
      </c>
      <c r="AN724" s="738">
        <v>5</v>
      </c>
      <c r="AO724" s="738">
        <v>5</v>
      </c>
      <c r="AP724" s="738">
        <v>8</v>
      </c>
      <c r="AQ724" s="738">
        <v>9</v>
      </c>
      <c r="AR724" s="738">
        <v>9</v>
      </c>
      <c r="AS724" s="738">
        <v>57</v>
      </c>
    </row>
    <row r="725" spans="2:45" outlineLevel="1">
      <c r="B725" s="942" t="s">
        <v>805</v>
      </c>
      <c r="X725" s="738">
        <v>0</v>
      </c>
      <c r="Y725" s="738">
        <v>0</v>
      </c>
      <c r="Z725" s="738">
        <v>0</v>
      </c>
      <c r="AA725" s="738">
        <v>1</v>
      </c>
      <c r="AB725" s="738">
        <v>2</v>
      </c>
      <c r="AC725" s="738">
        <v>3</v>
      </c>
      <c r="AD725" s="738">
        <v>3</v>
      </c>
      <c r="AE725" s="738">
        <v>3</v>
      </c>
      <c r="AF725" s="738">
        <v>4</v>
      </c>
      <c r="AG725" s="738">
        <v>3</v>
      </c>
      <c r="AH725" s="738">
        <v>3</v>
      </c>
      <c r="AI725" s="738">
        <v>5</v>
      </c>
      <c r="AJ725" s="738">
        <v>6</v>
      </c>
      <c r="AK725" s="738">
        <v>6</v>
      </c>
      <c r="AL725" s="738">
        <v>5</v>
      </c>
      <c r="AM725" s="738">
        <v>5</v>
      </c>
      <c r="AN725" s="738">
        <v>5</v>
      </c>
      <c r="AO725" s="738">
        <v>5</v>
      </c>
      <c r="AP725" s="738">
        <v>8</v>
      </c>
      <c r="AQ725" s="738">
        <v>7</v>
      </c>
      <c r="AR725" s="738">
        <v>4</v>
      </c>
      <c r="AS725" s="738">
        <v>78</v>
      </c>
    </row>
    <row r="726" spans="2:45" outlineLevel="1">
      <c r="B726" s="942" t="s">
        <v>807</v>
      </c>
      <c r="X726" s="738">
        <v>0</v>
      </c>
      <c r="Y726" s="738">
        <v>0</v>
      </c>
      <c r="Z726" s="738">
        <v>0</v>
      </c>
      <c r="AA726" s="738">
        <v>0</v>
      </c>
      <c r="AB726" s="738">
        <v>0</v>
      </c>
      <c r="AC726" s="738">
        <v>0</v>
      </c>
      <c r="AD726" s="738">
        <v>0</v>
      </c>
      <c r="AE726" s="738">
        <v>2</v>
      </c>
      <c r="AF726" s="738">
        <v>4</v>
      </c>
      <c r="AG726" s="738">
        <v>4</v>
      </c>
      <c r="AH726" s="738">
        <v>4</v>
      </c>
      <c r="AI726" s="738">
        <v>5</v>
      </c>
      <c r="AJ726" s="738">
        <v>4</v>
      </c>
      <c r="AK726" s="738">
        <v>3</v>
      </c>
      <c r="AL726" s="738">
        <v>3</v>
      </c>
      <c r="AM726" s="738">
        <v>1</v>
      </c>
      <c r="AN726" s="738">
        <v>2</v>
      </c>
      <c r="AO726" s="738">
        <v>3</v>
      </c>
      <c r="AP726" s="738">
        <v>2</v>
      </c>
      <c r="AQ726" s="738">
        <v>2</v>
      </c>
      <c r="AS726" s="738">
        <v>39</v>
      </c>
    </row>
    <row r="727" spans="2:45" outlineLevel="1">
      <c r="B727" s="942" t="s">
        <v>802</v>
      </c>
      <c r="Y727" s="738">
        <v>0</v>
      </c>
      <c r="Z727" s="738">
        <v>0</v>
      </c>
      <c r="AA727" s="738">
        <v>1</v>
      </c>
      <c r="AB727" s="738">
        <v>3</v>
      </c>
      <c r="AC727" s="738">
        <v>1</v>
      </c>
      <c r="AD727" s="738">
        <v>1</v>
      </c>
      <c r="AE727" s="738">
        <v>1</v>
      </c>
      <c r="AF727" s="738">
        <v>1</v>
      </c>
      <c r="AG727" s="738">
        <v>1</v>
      </c>
      <c r="AH727" s="738">
        <v>1</v>
      </c>
      <c r="AI727" s="738">
        <v>1</v>
      </c>
      <c r="AJ727" s="738">
        <v>1</v>
      </c>
      <c r="AK727" s="738">
        <v>1</v>
      </c>
      <c r="AL727" s="738">
        <v>1</v>
      </c>
      <c r="AM727" s="738">
        <v>2</v>
      </c>
      <c r="AN727" s="738">
        <v>2</v>
      </c>
      <c r="AO727" s="738">
        <v>4</v>
      </c>
      <c r="AP727" s="738">
        <v>3</v>
      </c>
      <c r="AQ727" s="738">
        <v>5</v>
      </c>
      <c r="AR727" s="738">
        <v>4</v>
      </c>
      <c r="AS727" s="738">
        <v>34</v>
      </c>
    </row>
    <row r="728" spans="2:45" outlineLevel="1">
      <c r="B728" s="942" t="s">
        <v>850</v>
      </c>
      <c r="Y728" s="738">
        <v>0</v>
      </c>
      <c r="Z728" s="738">
        <v>1</v>
      </c>
      <c r="AA728" s="738">
        <v>8</v>
      </c>
      <c r="AB728" s="738">
        <v>8</v>
      </c>
      <c r="AC728" s="738">
        <v>14</v>
      </c>
      <c r="AD728" s="738">
        <v>15</v>
      </c>
      <c r="AE728" s="738">
        <v>8</v>
      </c>
      <c r="AF728" s="738">
        <v>8</v>
      </c>
      <c r="AG728" s="738">
        <v>4</v>
      </c>
      <c r="AH728" s="738">
        <v>5</v>
      </c>
      <c r="AI728" s="738">
        <v>5</v>
      </c>
      <c r="AJ728" s="738">
        <v>6</v>
      </c>
      <c r="AK728" s="738">
        <v>6</v>
      </c>
      <c r="AL728" s="738">
        <v>4</v>
      </c>
      <c r="AM728" s="738">
        <v>5</v>
      </c>
      <c r="AN728" s="738">
        <v>6</v>
      </c>
      <c r="AO728" s="738">
        <v>5</v>
      </c>
      <c r="AP728" s="738">
        <v>6</v>
      </c>
      <c r="AQ728" s="738">
        <v>7</v>
      </c>
      <c r="AR728" s="738">
        <v>6</v>
      </c>
      <c r="AS728" s="738">
        <v>127</v>
      </c>
    </row>
    <row r="729" spans="2:45" outlineLevel="1">
      <c r="B729" s="942" t="s">
        <v>912</v>
      </c>
      <c r="X729" s="738">
        <v>0</v>
      </c>
      <c r="Y729" s="738">
        <v>0</v>
      </c>
      <c r="Z729" s="738">
        <v>1</v>
      </c>
      <c r="AA729" s="738">
        <v>1</v>
      </c>
      <c r="AB729" s="738">
        <v>1</v>
      </c>
      <c r="AC729" s="738">
        <v>2</v>
      </c>
      <c r="AD729" s="738">
        <v>2</v>
      </c>
      <c r="AE729" s="738">
        <v>1</v>
      </c>
      <c r="AF729" s="738">
        <v>0</v>
      </c>
      <c r="AG729" s="738">
        <v>0</v>
      </c>
      <c r="AH729" s="738">
        <v>0</v>
      </c>
      <c r="AI729" s="738">
        <v>0</v>
      </c>
      <c r="AJ729" s="738">
        <v>0</v>
      </c>
      <c r="AK729" s="738">
        <v>0</v>
      </c>
      <c r="AL729" s="738">
        <v>0</v>
      </c>
      <c r="AM729" s="738">
        <v>2</v>
      </c>
      <c r="AN729" s="738">
        <v>2</v>
      </c>
      <c r="AO729" s="738">
        <v>2</v>
      </c>
      <c r="AP729" s="738">
        <v>4</v>
      </c>
      <c r="AQ729" s="738">
        <v>6</v>
      </c>
      <c r="AR729" s="738">
        <v>6</v>
      </c>
      <c r="AS729" s="738">
        <v>30</v>
      </c>
    </row>
    <row r="730" spans="2:45" outlineLevel="1">
      <c r="B730" s="942" t="s">
        <v>1060</v>
      </c>
      <c r="AA730" s="738">
        <v>1</v>
      </c>
      <c r="AB730" s="738">
        <v>1</v>
      </c>
      <c r="AC730" s="738">
        <v>1</v>
      </c>
      <c r="AD730" s="738">
        <v>0</v>
      </c>
      <c r="AE730" s="738">
        <v>0</v>
      </c>
      <c r="AF730" s="738">
        <v>0</v>
      </c>
      <c r="AG730" s="738">
        <v>0</v>
      </c>
      <c r="AH730" s="738">
        <v>0</v>
      </c>
      <c r="AI730" s="738">
        <v>0</v>
      </c>
      <c r="AJ730" s="738">
        <v>0</v>
      </c>
      <c r="AK730" s="738">
        <v>0</v>
      </c>
      <c r="AL730" s="738">
        <v>0</v>
      </c>
      <c r="AM730" s="738">
        <v>0</v>
      </c>
      <c r="AN730" s="738">
        <v>0</v>
      </c>
      <c r="AO730" s="738">
        <v>1</v>
      </c>
      <c r="AP730" s="738">
        <v>1</v>
      </c>
      <c r="AS730" s="738">
        <v>5</v>
      </c>
    </row>
    <row r="731" spans="2:45" outlineLevel="1">
      <c r="B731" s="942" t="s">
        <v>1061</v>
      </c>
      <c r="AA731" s="738">
        <v>1</v>
      </c>
      <c r="AB731" s="738">
        <v>1</v>
      </c>
      <c r="AC731" s="738">
        <v>2</v>
      </c>
      <c r="AD731" s="738">
        <v>1</v>
      </c>
      <c r="AE731" s="738">
        <v>1</v>
      </c>
      <c r="AF731" s="738">
        <v>1</v>
      </c>
      <c r="AG731" s="738">
        <v>0</v>
      </c>
      <c r="AH731" s="738">
        <v>0</v>
      </c>
      <c r="AI731" s="738">
        <v>0</v>
      </c>
      <c r="AJ731" s="738">
        <v>0</v>
      </c>
      <c r="AK731" s="738">
        <v>2</v>
      </c>
      <c r="AL731" s="738">
        <v>2</v>
      </c>
      <c r="AM731" s="738">
        <v>3</v>
      </c>
      <c r="AN731" s="738">
        <v>3</v>
      </c>
      <c r="AO731" s="738">
        <v>3</v>
      </c>
      <c r="AP731" s="738">
        <v>3</v>
      </c>
      <c r="AQ731" s="738">
        <v>3</v>
      </c>
      <c r="AR731" s="738">
        <v>2</v>
      </c>
      <c r="AS731" s="738">
        <v>28</v>
      </c>
    </row>
    <row r="732" spans="2:45" outlineLevel="1">
      <c r="B732" s="942" t="s">
        <v>1180</v>
      </c>
      <c r="AB732" s="738">
        <v>1</v>
      </c>
      <c r="AC732" s="738">
        <v>1</v>
      </c>
      <c r="AD732" s="738">
        <v>3</v>
      </c>
      <c r="AE732" s="738">
        <v>2</v>
      </c>
      <c r="AF732" s="738">
        <v>2</v>
      </c>
      <c r="AG732" s="738">
        <v>2</v>
      </c>
      <c r="AH732" s="738">
        <v>2</v>
      </c>
      <c r="AI732" s="738">
        <v>3</v>
      </c>
      <c r="AJ732" s="738">
        <v>4</v>
      </c>
      <c r="AK732" s="738">
        <v>5</v>
      </c>
      <c r="AL732" s="738">
        <v>5</v>
      </c>
      <c r="AM732" s="738">
        <v>5</v>
      </c>
      <c r="AN732" s="738">
        <v>5</v>
      </c>
      <c r="AO732" s="738">
        <v>5</v>
      </c>
      <c r="AP732" s="738">
        <v>4</v>
      </c>
      <c r="AQ732" s="738">
        <v>4</v>
      </c>
      <c r="AR732" s="738">
        <v>2</v>
      </c>
      <c r="AS732" s="738">
        <v>55</v>
      </c>
    </row>
    <row r="733" spans="2:45" outlineLevel="1">
      <c r="B733" s="942" t="s">
        <v>1059</v>
      </c>
      <c r="AC733" s="738">
        <v>0</v>
      </c>
      <c r="AD733" s="738">
        <v>0</v>
      </c>
      <c r="AE733" s="738">
        <v>0</v>
      </c>
      <c r="AF733" s="738">
        <v>0</v>
      </c>
      <c r="AG733" s="738">
        <v>0</v>
      </c>
      <c r="AH733" s="738">
        <v>0</v>
      </c>
      <c r="AI733" s="738">
        <v>0</v>
      </c>
      <c r="AJ733" s="738">
        <v>0</v>
      </c>
      <c r="AK733" s="738">
        <v>3</v>
      </c>
      <c r="AL733" s="738">
        <v>4</v>
      </c>
      <c r="AM733" s="738">
        <v>4</v>
      </c>
      <c r="AN733" s="738">
        <v>4</v>
      </c>
      <c r="AO733" s="738">
        <v>4</v>
      </c>
      <c r="AP733" s="738">
        <v>4</v>
      </c>
      <c r="AQ733" s="738">
        <v>5</v>
      </c>
      <c r="AR733" s="738">
        <v>5</v>
      </c>
      <c r="AS733" s="738">
        <v>33</v>
      </c>
    </row>
    <row r="734" spans="2:45" outlineLevel="1">
      <c r="B734" s="942" t="s">
        <v>1181</v>
      </c>
      <c r="AB734" s="738">
        <v>6</v>
      </c>
      <c r="AC734" s="738">
        <v>6</v>
      </c>
      <c r="AD734" s="738">
        <v>6</v>
      </c>
      <c r="AE734" s="738">
        <v>6</v>
      </c>
      <c r="AF734" s="738">
        <v>5</v>
      </c>
      <c r="AG734" s="738">
        <v>4</v>
      </c>
      <c r="AH734" s="738">
        <v>4</v>
      </c>
      <c r="AI734" s="738">
        <v>4</v>
      </c>
      <c r="AJ734" s="738">
        <v>5</v>
      </c>
      <c r="AK734" s="738">
        <v>8</v>
      </c>
      <c r="AL734" s="738">
        <v>8</v>
      </c>
      <c r="AM734" s="738">
        <v>8</v>
      </c>
      <c r="AN734" s="738">
        <v>10</v>
      </c>
      <c r="AO734" s="738">
        <v>11</v>
      </c>
      <c r="AP734" s="738">
        <v>13</v>
      </c>
      <c r="AQ734" s="738">
        <v>12</v>
      </c>
      <c r="AR734" s="738">
        <v>14</v>
      </c>
      <c r="AS734" s="738">
        <v>130</v>
      </c>
    </row>
    <row r="735" spans="2:45" outlineLevel="1">
      <c r="B735" s="942" t="s">
        <v>1242</v>
      </c>
      <c r="AB735" s="738">
        <v>1</v>
      </c>
      <c r="AC735" s="738">
        <v>1</v>
      </c>
      <c r="AD735" s="738">
        <v>1</v>
      </c>
      <c r="AE735" s="738">
        <v>1</v>
      </c>
      <c r="AF735" s="738">
        <v>1</v>
      </c>
      <c r="AG735" s="738">
        <v>0</v>
      </c>
      <c r="AH735" s="738">
        <v>0</v>
      </c>
      <c r="AI735" s="738">
        <v>0</v>
      </c>
      <c r="AJ735" s="738">
        <v>0</v>
      </c>
      <c r="AK735" s="738">
        <v>1</v>
      </c>
      <c r="AL735" s="738">
        <v>1</v>
      </c>
      <c r="AM735" s="738">
        <v>1</v>
      </c>
      <c r="AN735" s="738">
        <v>1</v>
      </c>
      <c r="AO735" s="738">
        <v>2</v>
      </c>
      <c r="AP735" s="738">
        <v>5</v>
      </c>
      <c r="AQ735" s="738">
        <v>6</v>
      </c>
      <c r="AR735" s="738">
        <v>6</v>
      </c>
      <c r="AS735" s="738">
        <v>28</v>
      </c>
    </row>
    <row r="736" spans="2:45" outlineLevel="1">
      <c r="B736" s="942" t="s">
        <v>1314</v>
      </c>
      <c r="AD736" s="738">
        <v>0</v>
      </c>
      <c r="AE736" s="738">
        <v>0</v>
      </c>
      <c r="AF736" s="738">
        <v>0</v>
      </c>
      <c r="AG736" s="738">
        <v>0</v>
      </c>
      <c r="AH736" s="738">
        <v>0</v>
      </c>
      <c r="AI736" s="738">
        <v>2</v>
      </c>
      <c r="AJ736" s="738">
        <v>3</v>
      </c>
      <c r="AK736" s="738">
        <v>4</v>
      </c>
      <c r="AL736" s="738">
        <v>6</v>
      </c>
      <c r="AM736" s="738">
        <v>7</v>
      </c>
      <c r="AN736" s="738">
        <v>7</v>
      </c>
      <c r="AO736" s="738">
        <v>7</v>
      </c>
      <c r="AP736" s="738">
        <v>6</v>
      </c>
      <c r="AQ736" s="738">
        <v>7</v>
      </c>
      <c r="AR736" s="738">
        <v>6</v>
      </c>
      <c r="AS736" s="738">
        <v>55</v>
      </c>
    </row>
    <row r="737" spans="2:45" outlineLevel="1">
      <c r="B737" s="942" t="s">
        <v>1460</v>
      </c>
      <c r="AF737" s="738">
        <v>0</v>
      </c>
      <c r="AG737" s="738">
        <v>0</v>
      </c>
      <c r="AH737" s="738">
        <v>0</v>
      </c>
      <c r="AI737" s="738">
        <v>0</v>
      </c>
      <c r="AJ737" s="738">
        <v>0</v>
      </c>
      <c r="AK737" s="738">
        <v>0</v>
      </c>
      <c r="AL737" s="738">
        <v>0</v>
      </c>
      <c r="AM737" s="738">
        <v>1</v>
      </c>
      <c r="AS737" s="738">
        <v>1</v>
      </c>
    </row>
    <row r="738" spans="2:45" outlineLevel="1">
      <c r="B738" s="942" t="s">
        <v>1564</v>
      </c>
      <c r="AF738" s="738">
        <v>0</v>
      </c>
      <c r="AG738" s="738">
        <v>0</v>
      </c>
      <c r="AH738" s="738">
        <v>0</v>
      </c>
      <c r="AI738" s="738">
        <v>0</v>
      </c>
      <c r="AJ738" s="738">
        <v>0</v>
      </c>
      <c r="AK738" s="738">
        <v>0</v>
      </c>
      <c r="AL738" s="738">
        <v>0</v>
      </c>
      <c r="AM738" s="738">
        <v>0</v>
      </c>
      <c r="AN738" s="738">
        <v>4</v>
      </c>
      <c r="AO738" s="738">
        <v>5</v>
      </c>
      <c r="AS738" s="738">
        <v>9</v>
      </c>
    </row>
    <row r="739" spans="2:45" outlineLevel="1">
      <c r="B739" s="942" t="s">
        <v>1465</v>
      </c>
      <c r="AF739" s="738">
        <v>0</v>
      </c>
      <c r="AG739" s="738">
        <v>0</v>
      </c>
      <c r="AH739" s="738">
        <v>1</v>
      </c>
      <c r="AI739" s="738">
        <v>1</v>
      </c>
      <c r="AJ739" s="738">
        <v>1</v>
      </c>
      <c r="AK739" s="738">
        <v>1</v>
      </c>
      <c r="AL739" s="738">
        <v>0</v>
      </c>
      <c r="AM739" s="738">
        <v>0</v>
      </c>
      <c r="AN739" s="738">
        <v>0</v>
      </c>
      <c r="AO739" s="738">
        <v>3</v>
      </c>
      <c r="AP739" s="738">
        <v>3</v>
      </c>
      <c r="AQ739" s="738">
        <v>4</v>
      </c>
      <c r="AR739" s="738">
        <v>5</v>
      </c>
      <c r="AS739" s="738">
        <v>19</v>
      </c>
    </row>
    <row r="740" spans="2:45" outlineLevel="1">
      <c r="B740" s="942" t="s">
        <v>1458</v>
      </c>
      <c r="AD740" s="738">
        <v>0</v>
      </c>
      <c r="AE740" s="738">
        <v>0</v>
      </c>
      <c r="AF740" s="738">
        <v>1</v>
      </c>
      <c r="AG740" s="738">
        <v>1</v>
      </c>
      <c r="AH740" s="738">
        <v>1</v>
      </c>
      <c r="AI740" s="738">
        <v>0</v>
      </c>
      <c r="AJ740" s="738">
        <v>0</v>
      </c>
      <c r="AK740" s="738">
        <v>1</v>
      </c>
      <c r="AL740" s="738">
        <v>3</v>
      </c>
      <c r="AM740" s="738">
        <v>3</v>
      </c>
      <c r="AN740" s="738">
        <v>5</v>
      </c>
      <c r="AO740" s="738">
        <v>5</v>
      </c>
      <c r="AP740" s="738">
        <v>5</v>
      </c>
      <c r="AQ740" s="738">
        <v>5</v>
      </c>
      <c r="AR740" s="738">
        <v>5</v>
      </c>
      <c r="AS740" s="738">
        <v>35</v>
      </c>
    </row>
    <row r="741" spans="2:45" outlineLevel="1">
      <c r="B741" s="942" t="s">
        <v>1660</v>
      </c>
      <c r="T741" s="738">
        <v>0</v>
      </c>
      <c r="U741" s="738">
        <v>0</v>
      </c>
      <c r="V741" s="738">
        <v>0</v>
      </c>
      <c r="W741" s="738">
        <v>0</v>
      </c>
      <c r="X741" s="738">
        <v>0</v>
      </c>
      <c r="Y741" s="738">
        <v>0</v>
      </c>
      <c r="Z741" s="738">
        <v>0</v>
      </c>
      <c r="AA741" s="738">
        <v>1</v>
      </c>
      <c r="AB741" s="738">
        <v>1</v>
      </c>
      <c r="AC741" s="738">
        <v>1</v>
      </c>
      <c r="AD741" s="738">
        <v>1</v>
      </c>
      <c r="AE741" s="738">
        <v>0</v>
      </c>
      <c r="AF741" s="738">
        <v>2</v>
      </c>
      <c r="AG741" s="738">
        <v>4</v>
      </c>
      <c r="AH741" s="738">
        <v>4</v>
      </c>
      <c r="AI741" s="738">
        <v>4</v>
      </c>
      <c r="AJ741" s="738">
        <v>4</v>
      </c>
      <c r="AK741" s="738">
        <v>4</v>
      </c>
      <c r="AL741" s="738">
        <v>3</v>
      </c>
      <c r="AM741" s="738">
        <v>3</v>
      </c>
      <c r="AN741" s="738">
        <v>3</v>
      </c>
      <c r="AO741" s="738">
        <v>3</v>
      </c>
      <c r="AP741" s="738">
        <v>4</v>
      </c>
      <c r="AQ741" s="738">
        <v>4</v>
      </c>
      <c r="AR741" s="738">
        <v>5</v>
      </c>
      <c r="AS741" s="738">
        <v>51</v>
      </c>
    </row>
    <row r="742" spans="2:45" outlineLevel="1">
      <c r="B742" s="942" t="s">
        <v>1662</v>
      </c>
      <c r="U742" s="738">
        <v>0</v>
      </c>
      <c r="V742" s="738">
        <v>0</v>
      </c>
      <c r="W742" s="738">
        <v>0</v>
      </c>
      <c r="X742" s="738">
        <v>0</v>
      </c>
      <c r="Y742" s="738">
        <v>0</v>
      </c>
      <c r="Z742" s="738">
        <v>0</v>
      </c>
      <c r="AA742" s="738">
        <v>0</v>
      </c>
      <c r="AB742" s="738">
        <v>1</v>
      </c>
      <c r="AC742" s="738">
        <v>2</v>
      </c>
      <c r="AD742" s="738">
        <v>2</v>
      </c>
      <c r="AE742" s="738">
        <v>2</v>
      </c>
      <c r="AF742" s="738">
        <v>2</v>
      </c>
      <c r="AG742" s="738">
        <v>2</v>
      </c>
      <c r="AH742" s="738">
        <v>2</v>
      </c>
      <c r="AI742" s="738">
        <v>2</v>
      </c>
      <c r="AJ742" s="738">
        <v>2</v>
      </c>
      <c r="AK742" s="738">
        <v>2</v>
      </c>
      <c r="AL742" s="738">
        <v>2</v>
      </c>
      <c r="AM742" s="738">
        <v>2</v>
      </c>
      <c r="AN742" s="738">
        <v>2</v>
      </c>
      <c r="AO742" s="738">
        <v>2</v>
      </c>
      <c r="AP742" s="738">
        <v>8</v>
      </c>
      <c r="AQ742" s="738">
        <v>9</v>
      </c>
      <c r="AS742" s="738">
        <v>44</v>
      </c>
    </row>
    <row r="743" spans="2:45" outlineLevel="1">
      <c r="B743" s="942" t="s">
        <v>1665</v>
      </c>
      <c r="AD743" s="738">
        <v>0</v>
      </c>
      <c r="AE743" s="738">
        <v>3</v>
      </c>
      <c r="AF743" s="738">
        <v>3</v>
      </c>
      <c r="AG743" s="738">
        <v>3</v>
      </c>
      <c r="AH743" s="738">
        <v>3</v>
      </c>
      <c r="AI743" s="738">
        <v>3</v>
      </c>
      <c r="AJ743" s="738">
        <v>4</v>
      </c>
      <c r="AK743" s="738">
        <v>4</v>
      </c>
      <c r="AL743" s="738">
        <v>3</v>
      </c>
      <c r="AM743" s="738">
        <v>1</v>
      </c>
      <c r="AN743" s="738">
        <v>1</v>
      </c>
      <c r="AO743" s="738">
        <v>1</v>
      </c>
      <c r="AP743" s="738">
        <v>2</v>
      </c>
      <c r="AQ743" s="738">
        <v>2</v>
      </c>
      <c r="AS743" s="738">
        <v>33</v>
      </c>
    </row>
    <row r="744" spans="2:45" outlineLevel="1">
      <c r="B744" s="942" t="s">
        <v>1668</v>
      </c>
      <c r="AA744" s="738">
        <v>5</v>
      </c>
      <c r="AB744" s="738">
        <v>5</v>
      </c>
      <c r="AC744" s="738">
        <v>7</v>
      </c>
      <c r="AD744" s="738">
        <v>5</v>
      </c>
      <c r="AE744" s="738">
        <v>5</v>
      </c>
      <c r="AF744" s="738">
        <v>4</v>
      </c>
      <c r="AG744" s="738">
        <v>8</v>
      </c>
      <c r="AH744" s="738">
        <v>7</v>
      </c>
      <c r="AI744" s="738">
        <v>7</v>
      </c>
      <c r="AJ744" s="738">
        <v>10</v>
      </c>
      <c r="AK744" s="738">
        <v>10</v>
      </c>
      <c r="AL744" s="738">
        <v>9</v>
      </c>
      <c r="AM744" s="738">
        <v>8</v>
      </c>
      <c r="AN744" s="738">
        <v>7</v>
      </c>
      <c r="AO744" s="738">
        <v>7</v>
      </c>
      <c r="AP744" s="738">
        <v>6</v>
      </c>
      <c r="AQ744" s="738">
        <v>5</v>
      </c>
      <c r="AR744" s="738">
        <v>7</v>
      </c>
      <c r="AS744" s="738">
        <v>122</v>
      </c>
    </row>
    <row r="745" spans="2:45" outlineLevel="1">
      <c r="B745" s="942" t="s">
        <v>926</v>
      </c>
      <c r="AE745" s="738">
        <v>1</v>
      </c>
      <c r="AF745" s="738">
        <v>1</v>
      </c>
      <c r="AG745" s="738">
        <v>1</v>
      </c>
      <c r="AH745" s="738">
        <v>1</v>
      </c>
      <c r="AI745" s="738">
        <v>1</v>
      </c>
      <c r="AJ745" s="738">
        <v>4</v>
      </c>
      <c r="AK745" s="738">
        <v>5</v>
      </c>
      <c r="AL745" s="738">
        <v>5</v>
      </c>
      <c r="AM745" s="738">
        <v>7</v>
      </c>
      <c r="AN745" s="738">
        <v>7</v>
      </c>
      <c r="AO745" s="738">
        <v>7</v>
      </c>
      <c r="AP745" s="738">
        <v>9</v>
      </c>
      <c r="AQ745" s="738">
        <v>9</v>
      </c>
      <c r="AR745" s="738">
        <v>10</v>
      </c>
      <c r="AS745" s="738">
        <v>68</v>
      </c>
    </row>
    <row r="746" spans="2:45" outlineLevel="1">
      <c r="B746" s="942" t="s">
        <v>1463</v>
      </c>
      <c r="AE746" s="738">
        <v>0</v>
      </c>
      <c r="AF746" s="738">
        <v>0</v>
      </c>
      <c r="AG746" s="738">
        <v>0</v>
      </c>
      <c r="AH746" s="738">
        <v>0</v>
      </c>
      <c r="AI746" s="738">
        <v>1</v>
      </c>
      <c r="AJ746" s="738">
        <v>1</v>
      </c>
      <c r="AK746" s="738">
        <v>1</v>
      </c>
      <c r="AL746" s="738">
        <v>1</v>
      </c>
      <c r="AM746" s="738">
        <v>1</v>
      </c>
      <c r="AN746" s="738">
        <v>1</v>
      </c>
      <c r="AO746" s="738">
        <v>1</v>
      </c>
      <c r="AP746" s="738">
        <v>4</v>
      </c>
      <c r="AQ746" s="738">
        <v>4</v>
      </c>
      <c r="AR746" s="738">
        <v>4</v>
      </c>
      <c r="AS746" s="738">
        <v>19</v>
      </c>
    </row>
    <row r="747" spans="2:45" outlineLevel="1">
      <c r="B747" s="942" t="s">
        <v>1467</v>
      </c>
      <c r="AE747" s="738">
        <v>0</v>
      </c>
      <c r="AF747" s="738">
        <v>0</v>
      </c>
      <c r="AG747" s="738">
        <v>0</v>
      </c>
      <c r="AH747" s="738">
        <v>0</v>
      </c>
      <c r="AI747" s="738">
        <v>0</v>
      </c>
      <c r="AJ747" s="738">
        <v>0</v>
      </c>
      <c r="AK747" s="738">
        <v>0</v>
      </c>
      <c r="AL747" s="738">
        <v>0</v>
      </c>
      <c r="AM747" s="738">
        <v>3</v>
      </c>
      <c r="AN747" s="738">
        <v>3</v>
      </c>
      <c r="AO747" s="738">
        <v>4</v>
      </c>
      <c r="AP747" s="738">
        <v>7</v>
      </c>
      <c r="AQ747" s="738">
        <v>5</v>
      </c>
      <c r="AR747" s="738">
        <v>6</v>
      </c>
      <c r="AS747" s="738">
        <v>28</v>
      </c>
    </row>
    <row r="748" spans="2:45" outlineLevel="1">
      <c r="B748" s="942" t="s">
        <v>1664</v>
      </c>
      <c r="O748" s="738">
        <v>0</v>
      </c>
      <c r="P748" s="738">
        <v>0</v>
      </c>
      <c r="Q748" s="738">
        <v>0</v>
      </c>
      <c r="R748" s="738">
        <v>0</v>
      </c>
      <c r="S748" s="738">
        <v>0</v>
      </c>
      <c r="T748" s="738">
        <v>0</v>
      </c>
      <c r="U748" s="738">
        <v>0</v>
      </c>
      <c r="V748" s="738">
        <v>0</v>
      </c>
      <c r="W748" s="738">
        <v>0</v>
      </c>
      <c r="X748" s="738">
        <v>0</v>
      </c>
      <c r="Y748" s="738">
        <v>0</v>
      </c>
      <c r="Z748" s="738">
        <v>0</v>
      </c>
      <c r="AA748" s="738">
        <v>1</v>
      </c>
      <c r="AB748" s="738">
        <v>2</v>
      </c>
      <c r="AC748" s="738">
        <v>3</v>
      </c>
      <c r="AD748" s="738">
        <v>3</v>
      </c>
      <c r="AE748" s="738">
        <v>4</v>
      </c>
      <c r="AF748" s="738">
        <v>4</v>
      </c>
      <c r="AS748" s="738">
        <v>17</v>
      </c>
    </row>
    <row r="749" spans="2:45" outlineLevel="1">
      <c r="B749" s="942" t="s">
        <v>1671</v>
      </c>
      <c r="R749" s="738">
        <v>0</v>
      </c>
      <c r="S749" s="738">
        <v>0</v>
      </c>
      <c r="T749" s="738">
        <v>0</v>
      </c>
      <c r="U749" s="738">
        <v>0</v>
      </c>
      <c r="V749" s="738">
        <v>0</v>
      </c>
      <c r="W749" s="738">
        <v>0</v>
      </c>
      <c r="X749" s="738">
        <v>0</v>
      </c>
      <c r="Y749" s="738">
        <v>3</v>
      </c>
      <c r="Z749" s="738">
        <v>3</v>
      </c>
      <c r="AA749" s="738">
        <v>5</v>
      </c>
      <c r="AB749" s="738">
        <v>5</v>
      </c>
      <c r="AC749" s="738">
        <v>5</v>
      </c>
      <c r="AD749" s="738">
        <v>5</v>
      </c>
      <c r="AE749" s="738">
        <v>5</v>
      </c>
      <c r="AF749" s="738">
        <v>5</v>
      </c>
      <c r="AG749" s="738">
        <v>5</v>
      </c>
      <c r="AH749" s="738">
        <v>5</v>
      </c>
      <c r="AI749" s="738">
        <v>4</v>
      </c>
      <c r="AJ749" s="738">
        <v>3</v>
      </c>
      <c r="AK749" s="738">
        <v>3</v>
      </c>
      <c r="AL749" s="738">
        <v>3</v>
      </c>
      <c r="AM749" s="738">
        <v>2</v>
      </c>
      <c r="AN749" s="738">
        <v>2</v>
      </c>
      <c r="AO749" s="738">
        <v>2</v>
      </c>
      <c r="AP749" s="738">
        <v>2</v>
      </c>
      <c r="AS749" s="738">
        <v>67</v>
      </c>
    </row>
    <row r="750" spans="2:45" outlineLevel="1">
      <c r="B750" s="942" t="s">
        <v>1667</v>
      </c>
      <c r="V750" s="738">
        <v>0</v>
      </c>
      <c r="W750" s="738">
        <v>0</v>
      </c>
      <c r="X750" s="738">
        <v>0</v>
      </c>
      <c r="Y750" s="738">
        <v>4</v>
      </c>
      <c r="Z750" s="738">
        <v>7</v>
      </c>
      <c r="AA750" s="738">
        <v>3</v>
      </c>
      <c r="AB750" s="738">
        <v>4</v>
      </c>
      <c r="AC750" s="738">
        <v>3</v>
      </c>
      <c r="AD750" s="738">
        <v>3</v>
      </c>
      <c r="AE750" s="738">
        <v>4</v>
      </c>
      <c r="AF750" s="738">
        <v>4</v>
      </c>
      <c r="AG750" s="738">
        <v>4</v>
      </c>
      <c r="AH750" s="738">
        <v>4</v>
      </c>
      <c r="AI750" s="738">
        <v>4</v>
      </c>
      <c r="AJ750" s="738">
        <v>3</v>
      </c>
      <c r="AK750" s="738">
        <v>3</v>
      </c>
      <c r="AL750" s="738">
        <v>2</v>
      </c>
      <c r="AM750" s="738">
        <v>4</v>
      </c>
      <c r="AN750" s="738">
        <v>3</v>
      </c>
      <c r="AO750" s="738">
        <v>3</v>
      </c>
      <c r="AP750" s="738">
        <v>4</v>
      </c>
      <c r="AQ750" s="738">
        <v>4</v>
      </c>
      <c r="AR750" s="738">
        <v>1</v>
      </c>
      <c r="AS750" s="738">
        <v>71</v>
      </c>
    </row>
    <row r="751" spans="2:45" outlineLevel="1">
      <c r="B751" s="942" t="s">
        <v>1844</v>
      </c>
      <c r="R751" s="738">
        <v>0</v>
      </c>
      <c r="S751" s="738">
        <v>0</v>
      </c>
      <c r="T751" s="738">
        <v>3</v>
      </c>
      <c r="U751" s="738">
        <v>2</v>
      </c>
      <c r="V751" s="738">
        <v>2</v>
      </c>
      <c r="W751" s="738">
        <v>2</v>
      </c>
      <c r="X751" s="738">
        <v>3</v>
      </c>
      <c r="Y751" s="738">
        <v>3</v>
      </c>
      <c r="Z751" s="738">
        <v>4</v>
      </c>
      <c r="AA751" s="738">
        <v>4</v>
      </c>
      <c r="AB751" s="738">
        <v>4</v>
      </c>
      <c r="AC751" s="738">
        <v>5</v>
      </c>
      <c r="AD751" s="738">
        <v>5</v>
      </c>
      <c r="AE751" s="738">
        <v>4</v>
      </c>
      <c r="AF751" s="738">
        <v>4</v>
      </c>
      <c r="AG751" s="738">
        <v>4</v>
      </c>
      <c r="AH751" s="738">
        <v>4</v>
      </c>
      <c r="AI751" s="738">
        <v>4</v>
      </c>
      <c r="AJ751" s="738">
        <v>5</v>
      </c>
      <c r="AK751" s="738">
        <v>2</v>
      </c>
      <c r="AL751" s="738">
        <v>2</v>
      </c>
      <c r="AM751" s="738">
        <v>2</v>
      </c>
      <c r="AN751" s="738">
        <v>2</v>
      </c>
      <c r="AO751" s="738">
        <v>2</v>
      </c>
      <c r="AP751" s="738">
        <v>2</v>
      </c>
      <c r="AS751" s="738">
        <v>74</v>
      </c>
    </row>
    <row r="752" spans="2:45" outlineLevel="1">
      <c r="B752" s="942" t="s">
        <v>1948</v>
      </c>
      <c r="AI752" s="738">
        <v>0</v>
      </c>
      <c r="AJ752" s="738">
        <v>0</v>
      </c>
      <c r="AK752" s="738">
        <v>0</v>
      </c>
      <c r="AL752" s="738">
        <v>0</v>
      </c>
      <c r="AM752" s="738">
        <v>0</v>
      </c>
      <c r="AN752" s="738">
        <v>0</v>
      </c>
      <c r="AO752" s="738">
        <v>0</v>
      </c>
      <c r="AP752" s="738">
        <v>1</v>
      </c>
      <c r="AQ752" s="738">
        <v>2</v>
      </c>
      <c r="AR752" s="738">
        <v>3</v>
      </c>
      <c r="AS752" s="738">
        <v>6</v>
      </c>
    </row>
    <row r="753" spans="2:45" outlineLevel="1">
      <c r="B753" s="942" t="s">
        <v>2588</v>
      </c>
      <c r="AO753" s="738">
        <v>0</v>
      </c>
      <c r="AP753" s="738">
        <v>0</v>
      </c>
      <c r="AQ753" s="738">
        <v>0</v>
      </c>
      <c r="AR753" s="738">
        <v>0</v>
      </c>
      <c r="AS753" s="738">
        <v>0</v>
      </c>
    </row>
    <row r="754" spans="2:45" outlineLevel="1">
      <c r="B754" s="942" t="s">
        <v>2589</v>
      </c>
      <c r="AO754" s="738">
        <v>0</v>
      </c>
      <c r="AP754" s="738">
        <v>0</v>
      </c>
      <c r="AQ754" s="738">
        <v>0</v>
      </c>
      <c r="AR754" s="738">
        <v>0</v>
      </c>
      <c r="AS754" s="738">
        <v>0</v>
      </c>
    </row>
    <row r="755" spans="2:45" outlineLevel="1">
      <c r="B755" s="942" t="s">
        <v>2590</v>
      </c>
      <c r="AO755" s="738">
        <v>0</v>
      </c>
      <c r="AP755" s="738">
        <v>0</v>
      </c>
      <c r="AQ755" s="738">
        <v>0</v>
      </c>
      <c r="AS755" s="738">
        <v>0</v>
      </c>
    </row>
    <row r="756" spans="2:45" outlineLevel="1">
      <c r="B756" s="942" t="s">
        <v>2592</v>
      </c>
      <c r="AO756" s="738">
        <v>0</v>
      </c>
      <c r="AP756" s="738">
        <v>0</v>
      </c>
      <c r="AQ756" s="738">
        <v>0</v>
      </c>
      <c r="AR756" s="738">
        <v>4</v>
      </c>
      <c r="AS756" s="738">
        <v>4</v>
      </c>
    </row>
    <row r="757" spans="2:45" outlineLevel="1">
      <c r="B757" s="942" t="s">
        <v>2594</v>
      </c>
      <c r="AO757" s="738">
        <v>0</v>
      </c>
      <c r="AP757" s="738">
        <v>0</v>
      </c>
      <c r="AQ757" s="738">
        <v>0</v>
      </c>
      <c r="AR757" s="738">
        <v>3</v>
      </c>
      <c r="AS757" s="738">
        <v>3</v>
      </c>
    </row>
    <row r="758" spans="2:45" outlineLevel="1">
      <c r="B758" s="942" t="s">
        <v>3052</v>
      </c>
      <c r="AQ758" s="738">
        <v>0</v>
      </c>
      <c r="AR758" s="738">
        <v>0</v>
      </c>
      <c r="AS758" s="738">
        <v>0</v>
      </c>
    </row>
    <row r="759" spans="2:45" outlineLevel="1">
      <c r="B759" s="942" t="s">
        <v>1304</v>
      </c>
      <c r="AQ759" s="738">
        <v>0</v>
      </c>
      <c r="AR759" s="738">
        <v>0</v>
      </c>
      <c r="AS759" s="738">
        <v>0</v>
      </c>
    </row>
    <row r="760" spans="2:45" outlineLevel="1">
      <c r="B760" s="942" t="s">
        <v>2780</v>
      </c>
      <c r="AQ760" s="738">
        <v>1</v>
      </c>
      <c r="AR760" s="738">
        <v>1</v>
      </c>
      <c r="AS760" s="738">
        <v>2</v>
      </c>
    </row>
    <row r="761" spans="2:45" outlineLevel="1">
      <c r="B761" s="942" t="s">
        <v>3067</v>
      </c>
      <c r="AQ761" s="738">
        <v>7</v>
      </c>
      <c r="AR761" s="738">
        <v>5</v>
      </c>
      <c r="AS761" s="738">
        <v>12</v>
      </c>
    </row>
    <row r="762" spans="2:45" outlineLevel="1">
      <c r="B762" s="942" t="s">
        <v>3063</v>
      </c>
      <c r="AQ762" s="738">
        <v>2</v>
      </c>
      <c r="AR762" s="738">
        <v>2</v>
      </c>
      <c r="AS762" s="738">
        <v>4</v>
      </c>
    </row>
    <row r="763" spans="2:45" outlineLevel="1">
      <c r="B763" s="942" t="s">
        <v>3072</v>
      </c>
      <c r="AQ763" s="738">
        <v>0</v>
      </c>
      <c r="AR763" s="738">
        <v>0</v>
      </c>
      <c r="AS763" s="738">
        <v>0</v>
      </c>
    </row>
    <row r="764" spans="2:45" outlineLevel="1">
      <c r="B764" s="942" t="s">
        <v>3073</v>
      </c>
      <c r="AQ764" s="738">
        <v>11</v>
      </c>
      <c r="AR764" s="738">
        <v>8</v>
      </c>
      <c r="AS764" s="738">
        <v>19</v>
      </c>
    </row>
    <row r="765" spans="2:45" outlineLevel="1">
      <c r="B765" s="942" t="s">
        <v>3074</v>
      </c>
      <c r="AQ765" s="738">
        <v>6</v>
      </c>
      <c r="AR765" s="738">
        <v>7</v>
      </c>
      <c r="AS765" s="738">
        <v>13</v>
      </c>
    </row>
    <row r="766" spans="2:45" outlineLevel="1">
      <c r="B766" s="942" t="s">
        <v>3411</v>
      </c>
      <c r="AR766" s="738">
        <v>0</v>
      </c>
      <c r="AS766" s="738">
        <v>0</v>
      </c>
    </row>
    <row r="767" spans="2:45" outlineLevel="1">
      <c r="B767" s="942" t="s">
        <v>3412</v>
      </c>
      <c r="AR767" s="738">
        <v>14</v>
      </c>
      <c r="AS767" s="738">
        <v>14</v>
      </c>
    </row>
    <row r="768" spans="2:45" outlineLevel="1">
      <c r="B768" s="942" t="s">
        <v>3413</v>
      </c>
      <c r="AR768" s="738">
        <v>9</v>
      </c>
      <c r="AS768" s="738">
        <v>9</v>
      </c>
    </row>
    <row r="769" spans="2:45" outlineLevel="1">
      <c r="B769" s="942" t="s">
        <v>3458</v>
      </c>
      <c r="AR769" s="738">
        <v>1</v>
      </c>
      <c r="AS769" s="738">
        <v>1</v>
      </c>
    </row>
    <row r="770" spans="2:45" outlineLevel="1">
      <c r="B770" s="942" t="s">
        <v>3402</v>
      </c>
      <c r="AR770" s="738">
        <v>1</v>
      </c>
      <c r="AS770" s="738">
        <v>1</v>
      </c>
    </row>
    <row r="771" spans="2:45" outlineLevel="1">
      <c r="B771" s="942" t="s">
        <v>3404</v>
      </c>
      <c r="AR771" s="738">
        <v>1</v>
      </c>
      <c r="AS771" s="738">
        <v>1</v>
      </c>
    </row>
    <row r="772" spans="2:45" outlineLevel="1">
      <c r="B772" s="942" t="s">
        <v>3406</v>
      </c>
      <c r="AR772" s="738">
        <v>0</v>
      </c>
      <c r="AS772" s="738">
        <v>0</v>
      </c>
    </row>
    <row r="773" spans="2:45" outlineLevel="1">
      <c r="B773" s="942" t="s">
        <v>3456</v>
      </c>
      <c r="AR773" s="738">
        <v>5</v>
      </c>
      <c r="AS773" s="738">
        <v>5</v>
      </c>
    </row>
    <row r="774" spans="2:45" outlineLevel="1">
      <c r="B774" s="942" t="s">
        <v>3408</v>
      </c>
      <c r="AR774" s="738">
        <v>0</v>
      </c>
      <c r="AS774" s="738">
        <v>0</v>
      </c>
    </row>
    <row r="775" spans="2:45" outlineLevel="1">
      <c r="B775" s="942" t="s">
        <v>211</v>
      </c>
      <c r="C775" s="738">
        <v>1</v>
      </c>
      <c r="D775" s="738">
        <v>1</v>
      </c>
      <c r="E775" s="738">
        <v>1</v>
      </c>
      <c r="F775" s="738">
        <v>7</v>
      </c>
      <c r="G775" s="738">
        <v>7</v>
      </c>
      <c r="H775" s="738">
        <v>7</v>
      </c>
      <c r="I775" s="738">
        <v>12</v>
      </c>
      <c r="J775" s="738">
        <v>14</v>
      </c>
      <c r="K775" s="738">
        <v>11</v>
      </c>
      <c r="L775" s="738">
        <v>11</v>
      </c>
      <c r="M775" s="738">
        <v>14</v>
      </c>
      <c r="N775" s="738">
        <v>19</v>
      </c>
      <c r="O775" s="738">
        <v>32</v>
      </c>
      <c r="P775" s="738">
        <v>35</v>
      </c>
      <c r="Q775" s="738">
        <v>38</v>
      </c>
      <c r="R775" s="738">
        <v>33</v>
      </c>
      <c r="S775" s="738">
        <v>32</v>
      </c>
      <c r="T775" s="738">
        <v>28</v>
      </c>
      <c r="U775" s="738">
        <v>28</v>
      </c>
      <c r="V775" s="738">
        <v>32</v>
      </c>
      <c r="W775" s="738">
        <v>38</v>
      </c>
      <c r="X775" s="738">
        <v>39</v>
      </c>
      <c r="Y775" s="738">
        <v>52</v>
      </c>
      <c r="Z775" s="738">
        <v>76</v>
      </c>
      <c r="AA775" s="738">
        <v>104</v>
      </c>
      <c r="AB775" s="738">
        <v>123</v>
      </c>
      <c r="AC775" s="738">
        <v>136</v>
      </c>
      <c r="AD775" s="738">
        <v>134</v>
      </c>
      <c r="AE775" s="738">
        <v>138</v>
      </c>
      <c r="AF775" s="738">
        <v>123</v>
      </c>
      <c r="AG775" s="738">
        <v>108</v>
      </c>
      <c r="AH775" s="738">
        <v>102</v>
      </c>
      <c r="AI775" s="738">
        <v>102</v>
      </c>
      <c r="AJ775" s="738">
        <v>118</v>
      </c>
      <c r="AK775" s="738">
        <v>133</v>
      </c>
      <c r="AL775" s="738">
        <v>137</v>
      </c>
      <c r="AM775" s="738">
        <v>145</v>
      </c>
      <c r="AN775" s="738">
        <v>157</v>
      </c>
      <c r="AO775" s="738">
        <v>171</v>
      </c>
      <c r="AP775" s="738">
        <v>204</v>
      </c>
      <c r="AQ775" s="738">
        <v>209</v>
      </c>
      <c r="AR775" s="738">
        <v>201</v>
      </c>
      <c r="AS775" s="738">
        <v>3113</v>
      </c>
    </row>
    <row r="776" spans="2:45" outlineLevel="1">
      <c r="B776" s="942"/>
    </row>
    <row r="777" spans="2:45" outlineLevel="1">
      <c r="B777" s="942"/>
    </row>
    <row r="778" spans="2:45" outlineLevel="1">
      <c r="B778" s="942"/>
    </row>
    <row r="779" spans="2:45" outlineLevel="1">
      <c r="B779" s="942"/>
    </row>
    <row r="780" spans="2:45" outlineLevel="1">
      <c r="B780" s="942"/>
    </row>
    <row r="781" spans="2:45" outlineLevel="1">
      <c r="B781" s="942"/>
    </row>
    <row r="782" spans="2:45" outlineLevel="1">
      <c r="B782" s="942"/>
    </row>
    <row r="783" spans="2:45" ht="12" customHeight="1" outlineLevel="1">
      <c r="B783" s="942"/>
    </row>
    <row r="784" spans="2:45" outlineLevel="1">
      <c r="B784" s="942"/>
    </row>
    <row r="785" spans="2:45" outlineLevel="1">
      <c r="B785" s="942"/>
    </row>
    <row r="786" spans="2:45" outlineLevel="1">
      <c r="B786" s="942"/>
    </row>
    <row r="787" spans="2:45" outlineLevel="1">
      <c r="B787" s="942"/>
    </row>
    <row r="788" spans="2:45" outlineLevel="1">
      <c r="B788" s="942"/>
    </row>
    <row r="789" spans="2:45" outlineLevel="1">
      <c r="B789" s="942"/>
    </row>
    <row r="790" spans="2:45" outlineLevel="1"/>
    <row r="791" spans="2:45" outlineLevel="1">
      <c r="B791" s="1043" t="s">
        <v>310</v>
      </c>
      <c r="C791" s="1042" t="s">
        <v>212</v>
      </c>
    </row>
    <row r="792" spans="2:45" outlineLevel="1">
      <c r="B792" s="1042" t="s">
        <v>190</v>
      </c>
      <c r="C792" s="738">
        <v>201301</v>
      </c>
      <c r="D792" s="738">
        <v>201302</v>
      </c>
      <c r="E792" s="738">
        <v>201303</v>
      </c>
      <c r="F792" s="738">
        <v>201304</v>
      </c>
      <c r="G792" s="738">
        <v>201305</v>
      </c>
      <c r="H792" s="738">
        <v>201306</v>
      </c>
      <c r="I792" s="738">
        <v>201307</v>
      </c>
      <c r="J792" s="738">
        <v>201308</v>
      </c>
      <c r="K792" s="738">
        <v>201309</v>
      </c>
      <c r="L792" s="738">
        <v>201310</v>
      </c>
      <c r="M792" s="738">
        <v>201311</v>
      </c>
      <c r="N792" s="738">
        <v>201312</v>
      </c>
      <c r="O792" s="738">
        <v>201401</v>
      </c>
      <c r="P792" s="738">
        <v>201402</v>
      </c>
      <c r="Q792" s="738">
        <v>201403</v>
      </c>
      <c r="R792" s="738">
        <v>201404</v>
      </c>
      <c r="S792" s="738">
        <v>201405</v>
      </c>
      <c r="T792" s="738">
        <v>201406</v>
      </c>
      <c r="U792" s="738">
        <v>201407</v>
      </c>
      <c r="V792" s="738">
        <v>201408</v>
      </c>
      <c r="W792" s="738">
        <v>201409</v>
      </c>
      <c r="X792" s="738">
        <v>201410</v>
      </c>
      <c r="Y792" s="738">
        <v>201411</v>
      </c>
      <c r="Z792" s="738">
        <v>201412</v>
      </c>
      <c r="AA792" s="738">
        <v>201501</v>
      </c>
      <c r="AB792" s="738">
        <v>201502</v>
      </c>
      <c r="AC792" s="738">
        <v>201503</v>
      </c>
      <c r="AD792" s="738">
        <v>201504</v>
      </c>
      <c r="AE792" s="738">
        <v>201505</v>
      </c>
      <c r="AF792" s="738">
        <v>201506</v>
      </c>
      <c r="AG792" s="738">
        <v>201507</v>
      </c>
      <c r="AH792" s="738">
        <v>201508</v>
      </c>
      <c r="AI792" s="738">
        <v>201509</v>
      </c>
      <c r="AJ792" s="738">
        <v>201510</v>
      </c>
      <c r="AK792" s="738">
        <v>201511</v>
      </c>
      <c r="AL792" s="738">
        <v>201512</v>
      </c>
      <c r="AM792" s="738">
        <v>201601</v>
      </c>
      <c r="AN792" s="738">
        <v>201602</v>
      </c>
      <c r="AO792" s="738">
        <v>201603</v>
      </c>
      <c r="AP792" s="738">
        <v>201604</v>
      </c>
      <c r="AQ792" s="738">
        <v>201605</v>
      </c>
      <c r="AR792" s="738">
        <v>201606</v>
      </c>
      <c r="AS792" s="738" t="s">
        <v>211</v>
      </c>
    </row>
    <row r="793" spans="2:45" outlineLevel="1">
      <c r="B793" s="942" t="s">
        <v>142</v>
      </c>
      <c r="E793" s="738">
        <v>2</v>
      </c>
      <c r="F793" s="738">
        <v>6</v>
      </c>
      <c r="G793" s="738">
        <v>10</v>
      </c>
      <c r="H793" s="738">
        <v>10</v>
      </c>
      <c r="I793" s="738">
        <v>10</v>
      </c>
      <c r="J793" s="738">
        <v>11</v>
      </c>
      <c r="K793" s="738">
        <v>8</v>
      </c>
      <c r="L793" s="738">
        <v>5</v>
      </c>
      <c r="M793" s="738">
        <v>4</v>
      </c>
      <c r="N793" s="738">
        <v>47</v>
      </c>
      <c r="O793" s="738">
        <v>10</v>
      </c>
      <c r="P793" s="738">
        <v>5</v>
      </c>
      <c r="Q793" s="738">
        <v>8</v>
      </c>
      <c r="R793" s="738">
        <v>4</v>
      </c>
      <c r="S793" s="738">
        <v>3</v>
      </c>
      <c r="T793" s="738">
        <v>12</v>
      </c>
      <c r="U793" s="738">
        <v>8</v>
      </c>
      <c r="V793" s="738">
        <v>18</v>
      </c>
      <c r="W793" s="738">
        <v>18</v>
      </c>
      <c r="X793" s="738">
        <v>5</v>
      </c>
      <c r="Y793" s="738">
        <v>20</v>
      </c>
      <c r="Z793" s="738">
        <v>19</v>
      </c>
      <c r="AA793" s="738">
        <v>27</v>
      </c>
      <c r="AB793" s="738">
        <v>17</v>
      </c>
      <c r="AC793" s="738">
        <v>42</v>
      </c>
      <c r="AD793" s="738">
        <v>28</v>
      </c>
      <c r="AE793" s="738">
        <v>23</v>
      </c>
      <c r="AF793" s="738">
        <v>14</v>
      </c>
      <c r="AG793" s="738">
        <v>10</v>
      </c>
      <c r="AH793" s="738">
        <v>22</v>
      </c>
      <c r="AI793" s="738">
        <v>15</v>
      </c>
      <c r="AJ793" s="738">
        <v>12</v>
      </c>
      <c r="AK793" s="738">
        <v>29</v>
      </c>
      <c r="AL793" s="738">
        <v>14</v>
      </c>
      <c r="AM793" s="738">
        <v>7</v>
      </c>
      <c r="AN793" s="738">
        <v>2</v>
      </c>
      <c r="AO793" s="738">
        <v>12</v>
      </c>
      <c r="AP793" s="738">
        <v>20</v>
      </c>
      <c r="AQ793" s="738">
        <v>63</v>
      </c>
      <c r="AR793" s="738">
        <v>147</v>
      </c>
      <c r="AS793" s="738">
        <v>747</v>
      </c>
    </row>
    <row r="794" spans="2:45" outlineLevel="1">
      <c r="B794" s="942" t="s">
        <v>140</v>
      </c>
      <c r="E794" s="738">
        <v>5</v>
      </c>
      <c r="F794" s="738">
        <v>11</v>
      </c>
      <c r="G794" s="738">
        <v>8</v>
      </c>
      <c r="H794" s="738">
        <v>8</v>
      </c>
      <c r="I794" s="738">
        <v>10</v>
      </c>
      <c r="J794" s="738">
        <v>5</v>
      </c>
      <c r="K794" s="738">
        <v>12</v>
      </c>
      <c r="L794" s="738">
        <v>12</v>
      </c>
      <c r="M794" s="738">
        <v>15</v>
      </c>
      <c r="N794" s="738">
        <v>19</v>
      </c>
      <c r="O794" s="738">
        <v>5</v>
      </c>
      <c r="P794" s="738">
        <v>8</v>
      </c>
      <c r="Q794" s="738">
        <v>9</v>
      </c>
      <c r="R794" s="738">
        <v>19</v>
      </c>
      <c r="S794" s="738">
        <v>18</v>
      </c>
      <c r="T794" s="738">
        <v>28</v>
      </c>
      <c r="U794" s="738">
        <v>21</v>
      </c>
      <c r="V794" s="738">
        <v>13</v>
      </c>
      <c r="W794" s="738">
        <v>16</v>
      </c>
      <c r="X794" s="738">
        <v>16</v>
      </c>
      <c r="Y794" s="738">
        <v>22</v>
      </c>
      <c r="Z794" s="738">
        <v>12</v>
      </c>
      <c r="AA794" s="738">
        <v>13</v>
      </c>
      <c r="AB794" s="738">
        <v>3</v>
      </c>
      <c r="AC794" s="738">
        <v>11</v>
      </c>
      <c r="AD794" s="738">
        <v>32</v>
      </c>
      <c r="AE794" s="738">
        <v>12</v>
      </c>
      <c r="AF794" s="738">
        <v>16</v>
      </c>
      <c r="AG794" s="738">
        <v>12</v>
      </c>
      <c r="AH794" s="738">
        <v>13</v>
      </c>
      <c r="AI794" s="738">
        <v>10</v>
      </c>
      <c r="AJ794" s="738">
        <v>3</v>
      </c>
      <c r="AK794" s="738">
        <v>3</v>
      </c>
      <c r="AL794" s="738">
        <v>10</v>
      </c>
      <c r="AM794" s="738">
        <v>3</v>
      </c>
      <c r="AN794" s="738">
        <v>5</v>
      </c>
      <c r="AO794" s="738">
        <v>8</v>
      </c>
      <c r="AP794" s="738">
        <v>5</v>
      </c>
      <c r="AQ794" s="738">
        <v>3</v>
      </c>
      <c r="AS794" s="738">
        <v>454</v>
      </c>
    </row>
    <row r="795" spans="2:45" outlineLevel="1">
      <c r="B795" s="942" t="s">
        <v>143</v>
      </c>
      <c r="F795" s="738">
        <v>9</v>
      </c>
      <c r="G795" s="738">
        <v>13</v>
      </c>
      <c r="H795" s="738">
        <v>10</v>
      </c>
      <c r="I795" s="738">
        <v>2</v>
      </c>
      <c r="J795" s="738">
        <v>10</v>
      </c>
      <c r="K795" s="738">
        <v>21</v>
      </c>
      <c r="L795" s="738">
        <v>16</v>
      </c>
      <c r="M795" s="738">
        <v>15</v>
      </c>
      <c r="N795" s="738">
        <v>10</v>
      </c>
      <c r="O795" s="738">
        <v>2</v>
      </c>
      <c r="P795" s="738">
        <v>6</v>
      </c>
      <c r="Q795" s="738">
        <v>5</v>
      </c>
      <c r="R795" s="738">
        <v>7</v>
      </c>
      <c r="S795" s="738">
        <v>0</v>
      </c>
      <c r="AS795" s="738">
        <v>126</v>
      </c>
    </row>
    <row r="796" spans="2:45" outlineLevel="1">
      <c r="B796" s="942" t="s">
        <v>145</v>
      </c>
      <c r="F796" s="738">
        <v>9</v>
      </c>
      <c r="G796" s="738">
        <v>11</v>
      </c>
      <c r="H796" s="738">
        <v>2</v>
      </c>
      <c r="I796" s="738">
        <v>4</v>
      </c>
      <c r="J796" s="738">
        <v>7</v>
      </c>
      <c r="K796" s="738">
        <v>7</v>
      </c>
      <c r="L796" s="738">
        <v>4</v>
      </c>
      <c r="M796" s="738">
        <v>7</v>
      </c>
      <c r="N796" s="738">
        <v>5</v>
      </c>
      <c r="O796" s="738">
        <v>0</v>
      </c>
      <c r="P796" s="738">
        <v>3</v>
      </c>
      <c r="Q796" s="738">
        <v>3</v>
      </c>
      <c r="R796" s="738">
        <v>7</v>
      </c>
      <c r="S796" s="738">
        <v>7</v>
      </c>
      <c r="T796" s="738">
        <v>8</v>
      </c>
      <c r="U796" s="738">
        <v>2</v>
      </c>
      <c r="V796" s="738">
        <v>9</v>
      </c>
      <c r="W796" s="738">
        <v>6</v>
      </c>
      <c r="X796" s="738">
        <v>6</v>
      </c>
      <c r="Y796" s="738">
        <v>6</v>
      </c>
      <c r="Z796" s="738">
        <v>8</v>
      </c>
      <c r="AA796" s="738">
        <v>3</v>
      </c>
      <c r="AC796" s="738">
        <v>2</v>
      </c>
      <c r="AD796" s="738">
        <v>9</v>
      </c>
      <c r="AE796" s="738">
        <v>11</v>
      </c>
      <c r="AF796" s="738">
        <v>15</v>
      </c>
      <c r="AG796" s="738">
        <v>5</v>
      </c>
      <c r="AH796" s="738">
        <v>9</v>
      </c>
      <c r="AI796" s="738">
        <v>1</v>
      </c>
      <c r="AJ796" s="738">
        <v>20</v>
      </c>
      <c r="AK796" s="738">
        <v>3</v>
      </c>
      <c r="AL796" s="738">
        <v>11</v>
      </c>
      <c r="AN796" s="738">
        <v>1</v>
      </c>
      <c r="AO796" s="738">
        <v>9</v>
      </c>
      <c r="AP796" s="738">
        <v>3</v>
      </c>
      <c r="AS796" s="738">
        <v>223</v>
      </c>
    </row>
    <row r="797" spans="2:45" outlineLevel="1">
      <c r="B797" s="942" t="s">
        <v>141</v>
      </c>
      <c r="E797" s="738">
        <v>2</v>
      </c>
      <c r="F797" s="738">
        <v>7</v>
      </c>
      <c r="G797" s="738">
        <v>2</v>
      </c>
      <c r="H797" s="738">
        <v>7</v>
      </c>
      <c r="I797" s="738">
        <v>6</v>
      </c>
      <c r="J797" s="738">
        <v>7</v>
      </c>
      <c r="K797" s="738">
        <v>5</v>
      </c>
      <c r="L797" s="738">
        <v>12</v>
      </c>
      <c r="M797" s="738">
        <v>6</v>
      </c>
      <c r="N797" s="738">
        <v>8</v>
      </c>
      <c r="O797" s="738">
        <v>4</v>
      </c>
      <c r="P797" s="738">
        <v>2</v>
      </c>
      <c r="Q797" s="738">
        <v>1</v>
      </c>
      <c r="R797" s="738">
        <v>8</v>
      </c>
      <c r="S797" s="738">
        <v>4</v>
      </c>
      <c r="T797" s="738">
        <v>7</v>
      </c>
      <c r="U797" s="738">
        <v>2</v>
      </c>
      <c r="V797" s="738">
        <v>4</v>
      </c>
      <c r="W797" s="738">
        <v>3</v>
      </c>
      <c r="X797" s="738">
        <v>4</v>
      </c>
      <c r="Y797" s="738">
        <v>5</v>
      </c>
      <c r="Z797" s="738">
        <v>6</v>
      </c>
      <c r="AA797" s="738">
        <v>5</v>
      </c>
      <c r="AC797" s="738">
        <v>5</v>
      </c>
      <c r="AD797" s="738">
        <v>4</v>
      </c>
      <c r="AE797" s="738">
        <v>5</v>
      </c>
      <c r="AF797" s="738">
        <v>4</v>
      </c>
      <c r="AG797" s="738">
        <v>15</v>
      </c>
      <c r="AH797" s="738">
        <v>12</v>
      </c>
      <c r="AI797" s="738">
        <v>14</v>
      </c>
      <c r="AJ797" s="738">
        <v>3</v>
      </c>
      <c r="AK797" s="738">
        <v>22</v>
      </c>
      <c r="AL797" s="738">
        <v>8</v>
      </c>
      <c r="AM797" s="738">
        <v>13</v>
      </c>
      <c r="AN797" s="738">
        <v>6</v>
      </c>
      <c r="AO797" s="738">
        <v>19</v>
      </c>
      <c r="AP797" s="738">
        <v>14</v>
      </c>
      <c r="AS797" s="738">
        <v>261</v>
      </c>
    </row>
    <row r="798" spans="2:45" outlineLevel="1">
      <c r="B798" s="942" t="s">
        <v>65</v>
      </c>
      <c r="C798" s="738">
        <v>2</v>
      </c>
      <c r="D798" s="738">
        <v>1</v>
      </c>
      <c r="E798" s="738">
        <v>11</v>
      </c>
      <c r="F798" s="738">
        <v>2</v>
      </c>
      <c r="G798" s="738">
        <v>7</v>
      </c>
      <c r="H798" s="738">
        <v>11</v>
      </c>
      <c r="I798" s="738">
        <v>4</v>
      </c>
      <c r="J798" s="738">
        <v>7</v>
      </c>
      <c r="K798" s="738">
        <v>15</v>
      </c>
      <c r="L798" s="738">
        <v>14</v>
      </c>
      <c r="M798" s="738">
        <v>11</v>
      </c>
      <c r="N798" s="738">
        <v>11</v>
      </c>
      <c r="O798" s="738">
        <v>8</v>
      </c>
      <c r="P798" s="738">
        <v>9</v>
      </c>
      <c r="Q798" s="738">
        <v>14</v>
      </c>
      <c r="R798" s="738">
        <v>15</v>
      </c>
      <c r="S798" s="738">
        <v>17</v>
      </c>
      <c r="T798" s="738">
        <v>11</v>
      </c>
      <c r="U798" s="738">
        <v>6</v>
      </c>
      <c r="V798" s="738">
        <v>12</v>
      </c>
      <c r="W798" s="738">
        <v>14</v>
      </c>
      <c r="X798" s="738">
        <v>6</v>
      </c>
      <c r="Y798" s="738">
        <v>2</v>
      </c>
      <c r="Z798" s="738">
        <v>14</v>
      </c>
      <c r="AA798" s="738">
        <v>10</v>
      </c>
      <c r="AB798" s="738">
        <v>3</v>
      </c>
      <c r="AC798" s="738">
        <v>3</v>
      </c>
      <c r="AD798" s="738">
        <v>10</v>
      </c>
      <c r="AE798" s="738">
        <v>6</v>
      </c>
      <c r="AF798" s="738">
        <v>13</v>
      </c>
      <c r="AG798" s="738">
        <v>14</v>
      </c>
      <c r="AH798" s="738">
        <v>10</v>
      </c>
      <c r="AI798" s="738">
        <v>9</v>
      </c>
      <c r="AJ798" s="738">
        <v>10</v>
      </c>
      <c r="AK798" s="738">
        <v>11</v>
      </c>
      <c r="AL798" s="738">
        <v>9</v>
      </c>
      <c r="AM798" s="738">
        <v>1</v>
      </c>
      <c r="AN798" s="738">
        <v>4</v>
      </c>
      <c r="AO798" s="738">
        <v>17</v>
      </c>
      <c r="AP798" s="738">
        <v>14</v>
      </c>
      <c r="AQ798" s="738">
        <v>8</v>
      </c>
      <c r="AS798" s="738">
        <v>376</v>
      </c>
    </row>
    <row r="799" spans="2:45" outlineLevel="1">
      <c r="B799" s="942" t="s">
        <v>9</v>
      </c>
      <c r="C799" s="738">
        <v>4</v>
      </c>
      <c r="D799" s="738">
        <v>0</v>
      </c>
      <c r="E799" s="738">
        <v>4</v>
      </c>
      <c r="F799" s="738">
        <v>4</v>
      </c>
      <c r="G799" s="738">
        <v>4</v>
      </c>
      <c r="H799" s="738">
        <v>6</v>
      </c>
      <c r="J799" s="738">
        <v>1</v>
      </c>
      <c r="K799" s="738">
        <v>3</v>
      </c>
      <c r="L799" s="738">
        <v>3</v>
      </c>
      <c r="M799" s="738">
        <v>1</v>
      </c>
      <c r="N799" s="738">
        <v>8</v>
      </c>
      <c r="O799" s="738">
        <v>4</v>
      </c>
      <c r="P799" s="738">
        <v>6</v>
      </c>
      <c r="Q799" s="738">
        <v>4</v>
      </c>
      <c r="R799" s="738">
        <v>7</v>
      </c>
      <c r="S799" s="738">
        <v>16</v>
      </c>
      <c r="T799" s="738">
        <v>4</v>
      </c>
      <c r="U799" s="738">
        <v>4</v>
      </c>
      <c r="V799" s="738">
        <v>5</v>
      </c>
      <c r="W799" s="738">
        <v>7</v>
      </c>
      <c r="X799" s="738">
        <v>1</v>
      </c>
      <c r="Y799" s="738">
        <v>5</v>
      </c>
      <c r="Z799" s="738">
        <v>7</v>
      </c>
      <c r="AB799" s="738">
        <v>1</v>
      </c>
      <c r="AC799" s="738">
        <v>7</v>
      </c>
      <c r="AD799" s="738">
        <v>8</v>
      </c>
      <c r="AE799" s="738">
        <v>1</v>
      </c>
      <c r="AF799" s="738">
        <v>4</v>
      </c>
      <c r="AG799" s="738">
        <v>4</v>
      </c>
      <c r="AH799" s="738">
        <v>3</v>
      </c>
      <c r="AI799" s="738">
        <v>2</v>
      </c>
      <c r="AJ799" s="738">
        <v>2</v>
      </c>
      <c r="AK799" s="738">
        <v>3</v>
      </c>
      <c r="AL799" s="738">
        <v>3</v>
      </c>
      <c r="AN799" s="738">
        <v>1</v>
      </c>
      <c r="AO799" s="738">
        <v>4</v>
      </c>
      <c r="AP799" s="738">
        <v>1</v>
      </c>
      <c r="AQ799" s="738">
        <v>2</v>
      </c>
      <c r="AR799" s="738">
        <v>2</v>
      </c>
      <c r="AS799" s="738">
        <v>156</v>
      </c>
    </row>
    <row r="800" spans="2:45" outlineLevel="1">
      <c r="B800" s="942" t="s">
        <v>139</v>
      </c>
      <c r="E800" s="738">
        <v>6</v>
      </c>
      <c r="F800" s="738">
        <v>6</v>
      </c>
      <c r="G800" s="738">
        <v>9</v>
      </c>
      <c r="H800" s="738">
        <v>8</v>
      </c>
      <c r="I800" s="738">
        <v>7</v>
      </c>
      <c r="J800" s="738">
        <v>12</v>
      </c>
      <c r="K800" s="738">
        <v>12</v>
      </c>
      <c r="L800" s="738">
        <v>16</v>
      </c>
      <c r="M800" s="738">
        <v>14</v>
      </c>
      <c r="N800" s="738">
        <v>18</v>
      </c>
      <c r="O800" s="738">
        <v>8</v>
      </c>
      <c r="P800" s="738">
        <v>2</v>
      </c>
      <c r="Q800" s="738">
        <v>5</v>
      </c>
      <c r="R800" s="738">
        <v>6</v>
      </c>
      <c r="S800" s="738">
        <v>14</v>
      </c>
      <c r="T800" s="738">
        <v>22</v>
      </c>
      <c r="U800" s="738">
        <v>16</v>
      </c>
      <c r="V800" s="738">
        <v>19</v>
      </c>
      <c r="W800" s="738">
        <v>17</v>
      </c>
      <c r="X800" s="738">
        <v>25</v>
      </c>
      <c r="Y800" s="738">
        <v>21</v>
      </c>
      <c r="Z800" s="738">
        <v>20</v>
      </c>
      <c r="AA800" s="738">
        <v>15</v>
      </c>
      <c r="AB800" s="738">
        <v>20</v>
      </c>
      <c r="AC800" s="738">
        <v>11</v>
      </c>
      <c r="AD800" s="738">
        <v>22</v>
      </c>
      <c r="AE800" s="738">
        <v>12</v>
      </c>
      <c r="AF800" s="738">
        <v>20</v>
      </c>
      <c r="AG800" s="738">
        <v>25</v>
      </c>
      <c r="AH800" s="738">
        <v>14</v>
      </c>
      <c r="AI800" s="738">
        <v>32</v>
      </c>
      <c r="AJ800" s="738">
        <v>26</v>
      </c>
      <c r="AK800" s="738">
        <v>53</v>
      </c>
      <c r="AL800" s="738">
        <v>43</v>
      </c>
      <c r="AM800" s="738">
        <v>10</v>
      </c>
      <c r="AN800" s="738">
        <v>1</v>
      </c>
      <c r="AO800" s="738">
        <v>16</v>
      </c>
      <c r="AP800" s="738">
        <v>24</v>
      </c>
      <c r="AS800" s="738">
        <v>627</v>
      </c>
    </row>
    <row r="801" spans="2:45" outlineLevel="1">
      <c r="B801" s="942" t="s">
        <v>300</v>
      </c>
      <c r="J801" s="738">
        <v>0</v>
      </c>
      <c r="K801" s="738">
        <v>0</v>
      </c>
      <c r="N801" s="738">
        <v>0</v>
      </c>
      <c r="O801" s="738">
        <v>0</v>
      </c>
      <c r="P801" s="738">
        <v>0</v>
      </c>
      <c r="S801" s="738">
        <v>9</v>
      </c>
      <c r="T801" s="738">
        <v>17</v>
      </c>
      <c r="U801" s="738">
        <v>7</v>
      </c>
      <c r="V801" s="738">
        <v>9</v>
      </c>
      <c r="W801" s="738">
        <v>13</v>
      </c>
      <c r="X801" s="738">
        <v>14</v>
      </c>
      <c r="Y801" s="738">
        <v>3</v>
      </c>
      <c r="Z801" s="738">
        <v>2</v>
      </c>
      <c r="AA801" s="738">
        <v>11</v>
      </c>
      <c r="AB801" s="738">
        <v>9</v>
      </c>
      <c r="AC801" s="738">
        <v>11</v>
      </c>
      <c r="AD801" s="738">
        <v>3</v>
      </c>
      <c r="AE801" s="738">
        <v>6</v>
      </c>
      <c r="AF801" s="738">
        <v>5</v>
      </c>
      <c r="AS801" s="738">
        <v>119</v>
      </c>
    </row>
    <row r="802" spans="2:45" outlineLevel="1">
      <c r="B802" s="942"/>
      <c r="L802" s="738">
        <v>0</v>
      </c>
      <c r="M802" s="738">
        <v>0</v>
      </c>
      <c r="AS802" s="738">
        <v>0</v>
      </c>
    </row>
    <row r="803" spans="2:45" outlineLevel="1">
      <c r="B803" s="942" t="s">
        <v>380</v>
      </c>
      <c r="M803" s="738">
        <v>3</v>
      </c>
      <c r="N803" s="738">
        <v>2</v>
      </c>
      <c r="O803" s="738">
        <v>2</v>
      </c>
      <c r="P803" s="738">
        <v>3</v>
      </c>
      <c r="AS803" s="738">
        <v>10</v>
      </c>
    </row>
    <row r="804" spans="2:45" outlineLevel="1">
      <c r="B804" s="942" t="s">
        <v>397</v>
      </c>
      <c r="N804" s="738">
        <v>7</v>
      </c>
      <c r="O804" s="738">
        <v>0</v>
      </c>
      <c r="P804" s="738">
        <v>2</v>
      </c>
      <c r="Q804" s="738">
        <v>3</v>
      </c>
      <c r="R804" s="738">
        <v>10</v>
      </c>
      <c r="S804" s="738">
        <v>11</v>
      </c>
      <c r="T804" s="738">
        <v>7</v>
      </c>
      <c r="U804" s="738">
        <v>7</v>
      </c>
      <c r="V804" s="738">
        <v>8</v>
      </c>
      <c r="W804" s="738">
        <v>10</v>
      </c>
      <c r="X804" s="738">
        <v>5</v>
      </c>
      <c r="Y804" s="738">
        <v>17</v>
      </c>
      <c r="Z804" s="738">
        <v>21</v>
      </c>
      <c r="AA804" s="738">
        <v>14</v>
      </c>
      <c r="AB804" s="738">
        <v>3</v>
      </c>
      <c r="AC804" s="738">
        <v>11</v>
      </c>
      <c r="AD804" s="738">
        <v>7</v>
      </c>
      <c r="AE804" s="738">
        <v>4</v>
      </c>
      <c r="AF804" s="738">
        <v>9</v>
      </c>
      <c r="AG804" s="738">
        <v>10</v>
      </c>
      <c r="AH804" s="738">
        <v>7</v>
      </c>
      <c r="AI804" s="738">
        <v>7</v>
      </c>
      <c r="AK804" s="738">
        <v>9</v>
      </c>
      <c r="AL804" s="738">
        <v>4</v>
      </c>
      <c r="AS804" s="738">
        <v>193</v>
      </c>
    </row>
    <row r="805" spans="2:45" outlineLevel="1">
      <c r="B805" s="942" t="s">
        <v>541</v>
      </c>
      <c r="Q805" s="738">
        <v>13</v>
      </c>
      <c r="R805" s="738">
        <v>16</v>
      </c>
      <c r="S805" s="738">
        <v>6</v>
      </c>
      <c r="T805" s="738">
        <v>13</v>
      </c>
      <c r="U805" s="738">
        <v>7</v>
      </c>
      <c r="V805" s="738">
        <v>9</v>
      </c>
      <c r="W805" s="738">
        <v>5</v>
      </c>
      <c r="X805" s="738">
        <v>6</v>
      </c>
      <c r="Y805" s="738">
        <v>8</v>
      </c>
      <c r="Z805" s="738">
        <v>5</v>
      </c>
      <c r="AA805" s="738">
        <v>7</v>
      </c>
      <c r="AB805" s="738">
        <v>2</v>
      </c>
      <c r="AC805" s="738">
        <v>6</v>
      </c>
      <c r="AD805" s="738">
        <v>7</v>
      </c>
      <c r="AE805" s="738">
        <v>5</v>
      </c>
      <c r="AF805" s="738">
        <v>5</v>
      </c>
      <c r="AG805" s="738">
        <v>2</v>
      </c>
      <c r="AH805" s="738">
        <v>3</v>
      </c>
      <c r="AI805" s="738">
        <v>6</v>
      </c>
      <c r="AJ805" s="738">
        <v>1</v>
      </c>
      <c r="AK805" s="738">
        <v>9</v>
      </c>
      <c r="AL805" s="738">
        <v>3</v>
      </c>
      <c r="AM805" s="738">
        <v>2</v>
      </c>
      <c r="AN805" s="738">
        <v>1</v>
      </c>
      <c r="AO805" s="738">
        <v>5</v>
      </c>
      <c r="AP805" s="738">
        <v>1</v>
      </c>
      <c r="AS805" s="738">
        <v>153</v>
      </c>
    </row>
    <row r="806" spans="2:45" outlineLevel="1">
      <c r="B806" s="942" t="s">
        <v>556</v>
      </c>
      <c r="R806" s="738">
        <v>12</v>
      </c>
      <c r="S806" s="738">
        <v>7</v>
      </c>
      <c r="T806" s="738">
        <v>5</v>
      </c>
      <c r="U806" s="738">
        <v>7</v>
      </c>
      <c r="V806" s="738">
        <v>7</v>
      </c>
      <c r="W806" s="738">
        <v>4</v>
      </c>
      <c r="X806" s="738">
        <v>1</v>
      </c>
      <c r="Y806" s="738">
        <v>11</v>
      </c>
      <c r="Z806" s="738">
        <v>5</v>
      </c>
      <c r="AA806" s="738">
        <v>16</v>
      </c>
      <c r="AB806" s="738">
        <v>1</v>
      </c>
      <c r="AC806" s="738">
        <v>4</v>
      </c>
      <c r="AD806" s="738">
        <v>4</v>
      </c>
      <c r="AE806" s="738">
        <v>12</v>
      </c>
      <c r="AF806" s="738">
        <v>4</v>
      </c>
      <c r="AG806" s="738">
        <v>8</v>
      </c>
      <c r="AH806" s="738">
        <v>10</v>
      </c>
      <c r="AI806" s="738">
        <v>4</v>
      </c>
      <c r="AJ806" s="738">
        <v>9</v>
      </c>
      <c r="AK806" s="738">
        <v>19</v>
      </c>
      <c r="AL806" s="738">
        <v>5</v>
      </c>
      <c r="AM806" s="738">
        <v>2</v>
      </c>
      <c r="AO806" s="738">
        <v>3</v>
      </c>
      <c r="AP806" s="738">
        <v>1</v>
      </c>
      <c r="AQ806" s="738">
        <v>3</v>
      </c>
      <c r="AR806" s="738">
        <v>7</v>
      </c>
      <c r="AS806" s="738">
        <v>171</v>
      </c>
    </row>
    <row r="807" spans="2:45" outlineLevel="1">
      <c r="B807" s="942" t="s">
        <v>552</v>
      </c>
      <c r="R807" s="738">
        <v>3</v>
      </c>
      <c r="S807" s="738">
        <v>8</v>
      </c>
      <c r="T807" s="738">
        <v>16</v>
      </c>
      <c r="U807" s="738">
        <v>4</v>
      </c>
      <c r="V807" s="738">
        <v>11</v>
      </c>
      <c r="W807" s="738">
        <v>11</v>
      </c>
      <c r="X807" s="738">
        <v>5</v>
      </c>
      <c r="Y807" s="738">
        <v>5</v>
      </c>
      <c r="Z807" s="738">
        <v>9</v>
      </c>
      <c r="AA807" s="738">
        <v>3</v>
      </c>
      <c r="AB807" s="738">
        <v>2</v>
      </c>
      <c r="AC807" s="738">
        <v>2</v>
      </c>
      <c r="AD807" s="738">
        <v>13</v>
      </c>
      <c r="AE807" s="738">
        <v>8</v>
      </c>
      <c r="AF807" s="738">
        <v>5</v>
      </c>
      <c r="AG807" s="738">
        <v>6</v>
      </c>
      <c r="AH807" s="738">
        <v>4</v>
      </c>
      <c r="AI807" s="738">
        <v>2</v>
      </c>
      <c r="AJ807" s="738">
        <v>2</v>
      </c>
      <c r="AK807" s="738">
        <v>16</v>
      </c>
      <c r="AL807" s="738">
        <v>9</v>
      </c>
      <c r="AM807" s="738">
        <v>7</v>
      </c>
      <c r="AN807" s="738">
        <v>3</v>
      </c>
      <c r="AO807" s="738">
        <v>19</v>
      </c>
      <c r="AP807" s="738">
        <v>11</v>
      </c>
      <c r="AQ807" s="738">
        <v>8</v>
      </c>
      <c r="AR807" s="738">
        <v>9</v>
      </c>
      <c r="AS807" s="738">
        <v>201</v>
      </c>
    </row>
    <row r="808" spans="2:45" outlineLevel="1">
      <c r="B808" s="942" t="s">
        <v>554</v>
      </c>
      <c r="R808" s="738">
        <v>1</v>
      </c>
      <c r="S808" s="738">
        <v>13</v>
      </c>
      <c r="T808" s="738">
        <v>5</v>
      </c>
      <c r="U808" s="738">
        <v>7</v>
      </c>
      <c r="V808" s="738">
        <v>16</v>
      </c>
      <c r="W808" s="738">
        <v>6</v>
      </c>
      <c r="X808" s="738">
        <v>3</v>
      </c>
      <c r="Y808" s="738">
        <v>6</v>
      </c>
      <c r="Z808" s="738">
        <v>2</v>
      </c>
      <c r="AA808" s="738">
        <v>11</v>
      </c>
      <c r="AB808" s="738">
        <v>3</v>
      </c>
      <c r="AC808" s="738">
        <v>3</v>
      </c>
      <c r="AD808" s="738">
        <v>6</v>
      </c>
      <c r="AE808" s="738">
        <v>1</v>
      </c>
      <c r="AS808" s="738">
        <v>83</v>
      </c>
    </row>
    <row r="809" spans="2:45" outlineLevel="1">
      <c r="B809" s="942" t="s">
        <v>555</v>
      </c>
      <c r="R809" s="738">
        <v>1</v>
      </c>
      <c r="S809" s="738">
        <v>6</v>
      </c>
      <c r="T809" s="738">
        <v>4</v>
      </c>
      <c r="U809" s="738">
        <v>7</v>
      </c>
      <c r="V809" s="738">
        <v>7</v>
      </c>
      <c r="W809" s="738">
        <v>4</v>
      </c>
      <c r="X809" s="738">
        <v>2</v>
      </c>
      <c r="Y809" s="738">
        <v>4</v>
      </c>
      <c r="Z809" s="738">
        <v>9</v>
      </c>
      <c r="AA809" s="738">
        <v>4</v>
      </c>
      <c r="AB809" s="738">
        <v>2</v>
      </c>
      <c r="AC809" s="738">
        <v>6</v>
      </c>
      <c r="AD809" s="738">
        <v>3</v>
      </c>
      <c r="AE809" s="738">
        <v>11</v>
      </c>
      <c r="AF809" s="738">
        <v>6</v>
      </c>
      <c r="AG809" s="738">
        <v>3</v>
      </c>
      <c r="AH809" s="738">
        <v>8</v>
      </c>
      <c r="AI809" s="738">
        <v>5</v>
      </c>
      <c r="AJ809" s="738">
        <v>6</v>
      </c>
      <c r="AK809" s="738">
        <v>11</v>
      </c>
      <c r="AL809" s="738">
        <v>8</v>
      </c>
      <c r="AM809" s="738">
        <v>3</v>
      </c>
      <c r="AN809" s="738">
        <v>2</v>
      </c>
      <c r="AO809" s="738">
        <v>9</v>
      </c>
      <c r="AP809" s="738">
        <v>10</v>
      </c>
      <c r="AQ809" s="738">
        <v>22</v>
      </c>
      <c r="AR809" s="738">
        <v>12</v>
      </c>
      <c r="AS809" s="738">
        <v>175</v>
      </c>
    </row>
    <row r="810" spans="2:45" outlineLevel="1">
      <c r="B810" s="942" t="s">
        <v>566</v>
      </c>
      <c r="R810" s="738">
        <v>4</v>
      </c>
      <c r="S810" s="738">
        <v>10</v>
      </c>
      <c r="T810" s="738">
        <v>19</v>
      </c>
      <c r="U810" s="738">
        <v>9</v>
      </c>
      <c r="V810" s="738">
        <v>9</v>
      </c>
      <c r="W810" s="738">
        <v>18</v>
      </c>
      <c r="X810" s="738">
        <v>12</v>
      </c>
      <c r="Y810" s="738">
        <v>12</v>
      </c>
      <c r="Z810" s="738">
        <v>13</v>
      </c>
      <c r="AA810" s="738">
        <v>9</v>
      </c>
      <c r="AB810" s="738">
        <v>6</v>
      </c>
      <c r="AC810" s="738">
        <v>14</v>
      </c>
      <c r="AD810" s="738">
        <v>20</v>
      </c>
      <c r="AE810" s="738">
        <v>22</v>
      </c>
      <c r="AF810" s="738">
        <v>17</v>
      </c>
      <c r="AG810" s="738">
        <v>11</v>
      </c>
      <c r="AH810" s="738">
        <v>9</v>
      </c>
      <c r="AI810" s="738">
        <v>12</v>
      </c>
      <c r="AJ810" s="738">
        <v>7</v>
      </c>
      <c r="AK810" s="738">
        <v>10</v>
      </c>
      <c r="AL810" s="738">
        <v>13</v>
      </c>
      <c r="AM810" s="738">
        <v>1</v>
      </c>
      <c r="AN810" s="738">
        <v>7</v>
      </c>
      <c r="AO810" s="738">
        <v>18</v>
      </c>
      <c r="AP810" s="738">
        <v>7</v>
      </c>
      <c r="AQ810" s="738">
        <v>7</v>
      </c>
      <c r="AS810" s="738">
        <v>296</v>
      </c>
    </row>
    <row r="811" spans="2:45" outlineLevel="1">
      <c r="B811" s="942" t="s">
        <v>567</v>
      </c>
      <c r="R811" s="738">
        <v>1</v>
      </c>
      <c r="S811" s="738">
        <v>9</v>
      </c>
      <c r="T811" s="738">
        <v>10</v>
      </c>
      <c r="U811" s="738">
        <v>6</v>
      </c>
      <c r="V811" s="738">
        <v>4</v>
      </c>
      <c r="W811" s="738">
        <v>4</v>
      </c>
      <c r="X811" s="738">
        <v>1</v>
      </c>
      <c r="Y811" s="738">
        <v>5</v>
      </c>
      <c r="Z811" s="738">
        <v>6</v>
      </c>
      <c r="AA811" s="738">
        <v>40</v>
      </c>
      <c r="AB811" s="738">
        <v>3</v>
      </c>
      <c r="AC811" s="738">
        <v>48</v>
      </c>
      <c r="AD811" s="738">
        <v>4</v>
      </c>
      <c r="AE811" s="738">
        <v>12</v>
      </c>
      <c r="AF811" s="738">
        <v>11</v>
      </c>
      <c r="AG811" s="738">
        <v>13</v>
      </c>
      <c r="AH811" s="738">
        <v>18</v>
      </c>
      <c r="AI811" s="738">
        <v>12</v>
      </c>
      <c r="AJ811" s="738">
        <v>20</v>
      </c>
      <c r="AK811" s="738">
        <v>22</v>
      </c>
      <c r="AL811" s="738">
        <v>8</v>
      </c>
      <c r="AM811" s="738">
        <v>11</v>
      </c>
      <c r="AO811" s="738">
        <v>28</v>
      </c>
      <c r="AP811" s="738">
        <v>21</v>
      </c>
      <c r="AS811" s="738">
        <v>317</v>
      </c>
    </row>
    <row r="812" spans="2:45" outlineLevel="1">
      <c r="B812" s="942" t="s">
        <v>606</v>
      </c>
      <c r="S812" s="738">
        <v>4</v>
      </c>
      <c r="T812" s="738">
        <v>9</v>
      </c>
      <c r="U812" s="738">
        <v>11</v>
      </c>
      <c r="V812" s="738">
        <v>22</v>
      </c>
      <c r="W812" s="738">
        <v>17</v>
      </c>
      <c r="X812" s="738">
        <v>6</v>
      </c>
      <c r="Y812" s="738">
        <v>15</v>
      </c>
      <c r="Z812" s="738">
        <v>8</v>
      </c>
      <c r="AA812" s="738">
        <v>14</v>
      </c>
      <c r="AB812" s="738">
        <v>2</v>
      </c>
      <c r="AC812" s="738">
        <v>9</v>
      </c>
      <c r="AD812" s="738">
        <v>17</v>
      </c>
      <c r="AE812" s="738">
        <v>19</v>
      </c>
      <c r="AF812" s="738">
        <v>9</v>
      </c>
      <c r="AG812" s="738">
        <v>10</v>
      </c>
      <c r="AH812" s="738">
        <v>6</v>
      </c>
      <c r="AI812" s="738">
        <v>12</v>
      </c>
      <c r="AJ812" s="738">
        <v>5</v>
      </c>
      <c r="AK812" s="738">
        <v>14</v>
      </c>
      <c r="AL812" s="738">
        <v>16</v>
      </c>
      <c r="AM812" s="738">
        <v>1</v>
      </c>
      <c r="AN812" s="738">
        <v>1</v>
      </c>
      <c r="AO812" s="738">
        <v>16</v>
      </c>
      <c r="AP812" s="738">
        <v>5</v>
      </c>
      <c r="AQ812" s="738">
        <v>5</v>
      </c>
      <c r="AR812" s="738">
        <v>12</v>
      </c>
      <c r="AS812" s="738">
        <v>265</v>
      </c>
    </row>
    <row r="813" spans="2:45" outlineLevel="1">
      <c r="B813" s="942" t="s">
        <v>569</v>
      </c>
    </row>
    <row r="814" spans="2:45" outlineLevel="1">
      <c r="B814" s="942" t="s">
        <v>607</v>
      </c>
      <c r="T814" s="738">
        <v>11</v>
      </c>
      <c r="U814" s="738">
        <v>2</v>
      </c>
      <c r="V814" s="738">
        <v>6</v>
      </c>
      <c r="W814" s="738">
        <v>10</v>
      </c>
      <c r="X814" s="738">
        <v>3</v>
      </c>
      <c r="Y814" s="738">
        <v>8</v>
      </c>
      <c r="Z814" s="738">
        <v>15</v>
      </c>
      <c r="AA814" s="738">
        <v>6</v>
      </c>
      <c r="AB814" s="738">
        <v>1</v>
      </c>
      <c r="AC814" s="738">
        <v>9</v>
      </c>
      <c r="AD814" s="738">
        <v>9</v>
      </c>
      <c r="AE814" s="738">
        <v>6</v>
      </c>
      <c r="AF814" s="738">
        <v>6</v>
      </c>
      <c r="AG814" s="738">
        <v>6</v>
      </c>
      <c r="AH814" s="738">
        <v>3</v>
      </c>
      <c r="AI814" s="738">
        <v>5</v>
      </c>
      <c r="AJ814" s="738">
        <v>2</v>
      </c>
      <c r="AK814" s="738">
        <v>5</v>
      </c>
      <c r="AL814" s="738">
        <v>3</v>
      </c>
      <c r="AM814" s="738">
        <v>2</v>
      </c>
      <c r="AN814" s="738">
        <v>8</v>
      </c>
      <c r="AO814" s="738">
        <v>1</v>
      </c>
      <c r="AP814" s="738">
        <v>1</v>
      </c>
      <c r="AQ814" s="738">
        <v>2</v>
      </c>
      <c r="AS814" s="738">
        <v>130</v>
      </c>
    </row>
    <row r="815" spans="2:45" outlineLevel="1">
      <c r="B815" s="942" t="s">
        <v>695</v>
      </c>
      <c r="T815" s="738">
        <v>13</v>
      </c>
      <c r="U815" s="738">
        <v>7</v>
      </c>
      <c r="V815" s="738">
        <v>2</v>
      </c>
      <c r="W815" s="738">
        <v>7</v>
      </c>
      <c r="X815" s="738">
        <v>3</v>
      </c>
      <c r="Y815" s="738">
        <v>4</v>
      </c>
      <c r="Z815" s="738">
        <v>8</v>
      </c>
      <c r="AA815" s="738">
        <v>3</v>
      </c>
      <c r="AC815" s="738">
        <v>10</v>
      </c>
      <c r="AD815" s="738">
        <v>10</v>
      </c>
      <c r="AE815" s="738">
        <v>10</v>
      </c>
      <c r="AF815" s="738">
        <v>7</v>
      </c>
      <c r="AG815" s="738">
        <v>8</v>
      </c>
      <c r="AH815" s="738">
        <v>6</v>
      </c>
      <c r="AI815" s="738">
        <v>4</v>
      </c>
      <c r="AJ815" s="738">
        <v>3</v>
      </c>
      <c r="AK815" s="738">
        <v>9</v>
      </c>
      <c r="AL815" s="738">
        <v>13</v>
      </c>
      <c r="AM815" s="738">
        <v>3</v>
      </c>
      <c r="AN815" s="738">
        <v>1</v>
      </c>
      <c r="AO815" s="738">
        <v>7</v>
      </c>
      <c r="AQ815" s="738">
        <v>3</v>
      </c>
      <c r="AR815" s="738">
        <v>3</v>
      </c>
      <c r="AS815" s="738">
        <v>144</v>
      </c>
    </row>
    <row r="816" spans="2:45" outlineLevel="1">
      <c r="B816" s="942" t="s">
        <v>701</v>
      </c>
      <c r="U816" s="738">
        <v>5</v>
      </c>
      <c r="V816" s="738">
        <v>6</v>
      </c>
      <c r="W816" s="738">
        <v>13</v>
      </c>
      <c r="X816" s="738">
        <v>5</v>
      </c>
      <c r="Y816" s="738">
        <v>12</v>
      </c>
      <c r="Z816" s="738">
        <v>14</v>
      </c>
      <c r="AA816" s="738">
        <v>9</v>
      </c>
      <c r="AB816" s="738">
        <v>6</v>
      </c>
      <c r="AC816" s="738">
        <v>6</v>
      </c>
      <c r="AD816" s="738">
        <v>7</v>
      </c>
      <c r="AE816" s="738">
        <v>9</v>
      </c>
      <c r="AF816" s="738">
        <v>8</v>
      </c>
      <c r="AG816" s="738">
        <v>7</v>
      </c>
      <c r="AH816" s="738">
        <v>11</v>
      </c>
      <c r="AI816" s="738">
        <v>6</v>
      </c>
      <c r="AJ816" s="738">
        <v>7</v>
      </c>
      <c r="AK816" s="738">
        <v>8</v>
      </c>
      <c r="AL816" s="738">
        <v>1</v>
      </c>
      <c r="AN816" s="738">
        <v>1</v>
      </c>
      <c r="AO816" s="738">
        <v>4</v>
      </c>
      <c r="AP816" s="738">
        <v>3</v>
      </c>
      <c r="AQ816" s="738">
        <v>8</v>
      </c>
      <c r="AR816" s="738">
        <v>10</v>
      </c>
      <c r="AS816" s="738">
        <v>166</v>
      </c>
    </row>
    <row r="817" spans="2:45" outlineLevel="1">
      <c r="B817" s="942" t="s">
        <v>704</v>
      </c>
      <c r="U817" s="738">
        <v>3</v>
      </c>
      <c r="V817" s="738">
        <v>7</v>
      </c>
      <c r="W817" s="738">
        <v>6</v>
      </c>
      <c r="X817" s="738">
        <v>6</v>
      </c>
      <c r="Y817" s="738">
        <v>3</v>
      </c>
      <c r="Z817" s="738">
        <v>9</v>
      </c>
      <c r="AA817" s="738">
        <v>1</v>
      </c>
      <c r="AB817" s="738">
        <v>6</v>
      </c>
      <c r="AC817" s="738">
        <v>3</v>
      </c>
      <c r="AD817" s="738">
        <v>6</v>
      </c>
      <c r="AE817" s="738">
        <v>9</v>
      </c>
      <c r="AF817" s="738">
        <v>7</v>
      </c>
      <c r="AG817" s="738">
        <v>8</v>
      </c>
      <c r="AH817" s="738">
        <v>7</v>
      </c>
      <c r="AI817" s="738">
        <v>16</v>
      </c>
      <c r="AJ817" s="738">
        <v>23</v>
      </c>
      <c r="AK817" s="738">
        <v>29</v>
      </c>
      <c r="AL817" s="738">
        <v>11</v>
      </c>
      <c r="AM817" s="738">
        <v>5</v>
      </c>
      <c r="AN817" s="738">
        <v>10</v>
      </c>
      <c r="AO817" s="738">
        <v>23</v>
      </c>
      <c r="AP817" s="738">
        <v>30</v>
      </c>
      <c r="AQ817" s="738">
        <v>37</v>
      </c>
      <c r="AR817" s="738">
        <v>29</v>
      </c>
      <c r="AS817" s="738">
        <v>294</v>
      </c>
    </row>
    <row r="818" spans="2:45" outlineLevel="1">
      <c r="B818" s="942" t="s">
        <v>805</v>
      </c>
      <c r="X818" s="738">
        <v>2</v>
      </c>
      <c r="Y818" s="738">
        <v>8</v>
      </c>
      <c r="Z818" s="738">
        <v>12</v>
      </c>
      <c r="AA818" s="738">
        <v>5</v>
      </c>
      <c r="AB818" s="738">
        <v>2</v>
      </c>
      <c r="AC818" s="738">
        <v>15</v>
      </c>
      <c r="AD818" s="738">
        <v>22</v>
      </c>
      <c r="AE818" s="738">
        <v>8</v>
      </c>
      <c r="AF818" s="738">
        <v>10</v>
      </c>
      <c r="AG818" s="738">
        <v>9</v>
      </c>
      <c r="AH818" s="738">
        <v>8</v>
      </c>
      <c r="AI818" s="738">
        <v>11</v>
      </c>
      <c r="AJ818" s="738">
        <v>7</v>
      </c>
      <c r="AK818" s="738">
        <v>11</v>
      </c>
      <c r="AL818" s="738">
        <v>19</v>
      </c>
      <c r="AM818" s="738">
        <v>5</v>
      </c>
      <c r="AN818" s="738">
        <v>4</v>
      </c>
      <c r="AO818" s="738">
        <v>20</v>
      </c>
      <c r="AP818" s="738">
        <v>12</v>
      </c>
      <c r="AQ818" s="738">
        <v>16</v>
      </c>
      <c r="AR818" s="738">
        <v>5</v>
      </c>
      <c r="AS818" s="738">
        <v>211</v>
      </c>
    </row>
    <row r="819" spans="2:45" outlineLevel="1">
      <c r="B819" s="942" t="s">
        <v>807</v>
      </c>
      <c r="X819" s="738">
        <v>10</v>
      </c>
      <c r="Y819" s="738">
        <v>7</v>
      </c>
      <c r="Z819" s="738">
        <v>9</v>
      </c>
      <c r="AA819" s="738">
        <v>4</v>
      </c>
      <c r="AB819" s="738">
        <v>2</v>
      </c>
      <c r="AC819" s="738">
        <v>3</v>
      </c>
      <c r="AD819" s="738">
        <v>8</v>
      </c>
      <c r="AE819" s="738">
        <v>2</v>
      </c>
      <c r="AF819" s="738">
        <v>3</v>
      </c>
      <c r="AG819" s="738">
        <v>2</v>
      </c>
      <c r="AH819" s="738">
        <v>7</v>
      </c>
      <c r="AI819" s="738">
        <v>2</v>
      </c>
      <c r="AJ819" s="738">
        <v>4</v>
      </c>
      <c r="AK819" s="738">
        <v>5</v>
      </c>
      <c r="AL819" s="738">
        <v>11</v>
      </c>
      <c r="AM819" s="738">
        <v>1</v>
      </c>
      <c r="AN819" s="738">
        <v>2</v>
      </c>
      <c r="AP819" s="738">
        <v>2</v>
      </c>
      <c r="AS819" s="738">
        <v>84</v>
      </c>
    </row>
    <row r="820" spans="2:45" outlineLevel="1">
      <c r="B820" s="942" t="s">
        <v>802</v>
      </c>
      <c r="Y820" s="738">
        <v>4</v>
      </c>
      <c r="Z820" s="738">
        <v>18</v>
      </c>
      <c r="AA820" s="738">
        <v>18</v>
      </c>
      <c r="AB820" s="738">
        <v>3</v>
      </c>
      <c r="AC820" s="738">
        <v>3</v>
      </c>
      <c r="AD820" s="738">
        <v>3</v>
      </c>
      <c r="AE820" s="738">
        <v>1</v>
      </c>
      <c r="AF820" s="738">
        <v>9</v>
      </c>
      <c r="AG820" s="738">
        <v>3</v>
      </c>
      <c r="AH820" s="738">
        <v>5</v>
      </c>
      <c r="AI820" s="738">
        <v>9</v>
      </c>
      <c r="AJ820" s="738">
        <v>2</v>
      </c>
      <c r="AK820" s="738">
        <v>11</v>
      </c>
      <c r="AL820" s="738">
        <v>7</v>
      </c>
      <c r="AO820" s="738">
        <v>1</v>
      </c>
      <c r="AP820" s="738">
        <v>19</v>
      </c>
      <c r="AQ820" s="738">
        <v>2</v>
      </c>
      <c r="AR820" s="738">
        <v>2</v>
      </c>
      <c r="AS820" s="738">
        <v>120</v>
      </c>
    </row>
    <row r="821" spans="2:45" outlineLevel="1">
      <c r="B821" s="942" t="s">
        <v>850</v>
      </c>
      <c r="Y821" s="738">
        <v>4</v>
      </c>
      <c r="Z821" s="738">
        <v>14</v>
      </c>
      <c r="AA821" s="738">
        <v>14</v>
      </c>
      <c r="AC821" s="738">
        <v>13</v>
      </c>
      <c r="AD821" s="738">
        <v>17</v>
      </c>
      <c r="AE821" s="738">
        <v>13</v>
      </c>
      <c r="AF821" s="738">
        <v>5</v>
      </c>
      <c r="AG821" s="738">
        <v>9</v>
      </c>
      <c r="AH821" s="738">
        <v>21</v>
      </c>
      <c r="AI821" s="738">
        <v>12</v>
      </c>
      <c r="AK821" s="738">
        <v>3</v>
      </c>
      <c r="AL821" s="738">
        <v>10</v>
      </c>
      <c r="AM821" s="738">
        <v>4</v>
      </c>
      <c r="AN821" s="738">
        <v>2</v>
      </c>
      <c r="AO821" s="738">
        <v>16</v>
      </c>
      <c r="AP821" s="738">
        <v>10</v>
      </c>
      <c r="AQ821" s="738">
        <v>4</v>
      </c>
      <c r="AR821" s="738">
        <v>8</v>
      </c>
      <c r="AS821" s="738">
        <v>179</v>
      </c>
    </row>
    <row r="822" spans="2:45" outlineLevel="1">
      <c r="B822" s="942" t="s">
        <v>912</v>
      </c>
      <c r="X822" s="738">
        <v>3</v>
      </c>
      <c r="Y822" s="738">
        <v>3</v>
      </c>
      <c r="Z822" s="738">
        <v>10</v>
      </c>
      <c r="AA822" s="738">
        <v>3</v>
      </c>
      <c r="AB822" s="738">
        <v>2</v>
      </c>
      <c r="AC822" s="738">
        <v>12</v>
      </c>
      <c r="AD822" s="738">
        <v>8</v>
      </c>
      <c r="AE822" s="738">
        <v>9</v>
      </c>
      <c r="AF822" s="738">
        <v>9</v>
      </c>
      <c r="AG822" s="738">
        <v>14</v>
      </c>
      <c r="AH822" s="738">
        <v>6</v>
      </c>
      <c r="AI822" s="738">
        <v>7</v>
      </c>
      <c r="AJ822" s="738">
        <v>7</v>
      </c>
      <c r="AK822" s="738">
        <v>17</v>
      </c>
      <c r="AL822" s="738">
        <v>14</v>
      </c>
      <c r="AM822" s="738">
        <v>4</v>
      </c>
      <c r="AN822" s="738">
        <v>4</v>
      </c>
      <c r="AO822" s="738">
        <v>19</v>
      </c>
      <c r="AP822" s="738">
        <v>15</v>
      </c>
      <c r="AQ822" s="738">
        <v>8</v>
      </c>
      <c r="AR822" s="738">
        <v>14</v>
      </c>
      <c r="AS822" s="738">
        <v>188</v>
      </c>
    </row>
    <row r="823" spans="2:45" outlineLevel="1">
      <c r="B823" s="942" t="s">
        <v>1060</v>
      </c>
      <c r="AA823" s="738">
        <v>6</v>
      </c>
      <c r="AB823" s="738">
        <v>6</v>
      </c>
      <c r="AC823" s="738">
        <v>11</v>
      </c>
      <c r="AD823" s="738">
        <v>18</v>
      </c>
      <c r="AE823" s="738">
        <v>7</v>
      </c>
      <c r="AF823" s="738">
        <v>4</v>
      </c>
      <c r="AG823" s="738">
        <v>7</v>
      </c>
      <c r="AH823" s="738">
        <v>14</v>
      </c>
      <c r="AI823" s="738">
        <v>13</v>
      </c>
      <c r="AJ823" s="738">
        <v>3</v>
      </c>
      <c r="AK823" s="738">
        <v>14</v>
      </c>
      <c r="AL823" s="738">
        <v>8</v>
      </c>
      <c r="AN823" s="738">
        <v>3</v>
      </c>
      <c r="AO823" s="738">
        <v>11</v>
      </c>
      <c r="AP823" s="738">
        <v>7</v>
      </c>
      <c r="AS823" s="738">
        <v>132</v>
      </c>
    </row>
    <row r="824" spans="2:45" outlineLevel="1">
      <c r="B824" s="942" t="s">
        <v>1061</v>
      </c>
      <c r="AA824" s="738">
        <v>3</v>
      </c>
      <c r="AB824" s="738">
        <v>8</v>
      </c>
      <c r="AC824" s="738">
        <v>10</v>
      </c>
      <c r="AD824" s="738">
        <v>11</v>
      </c>
      <c r="AE824" s="738">
        <v>8</v>
      </c>
      <c r="AF824" s="738">
        <v>23</v>
      </c>
      <c r="AG824" s="738">
        <v>17</v>
      </c>
      <c r="AH824" s="738">
        <v>15</v>
      </c>
      <c r="AI824" s="738">
        <v>6</v>
      </c>
      <c r="AJ824" s="738">
        <v>16</v>
      </c>
      <c r="AK824" s="738">
        <v>26</v>
      </c>
      <c r="AL824" s="738">
        <v>32</v>
      </c>
      <c r="AM824" s="738">
        <v>5</v>
      </c>
      <c r="AN824" s="738">
        <v>11</v>
      </c>
      <c r="AO824" s="738">
        <v>13</v>
      </c>
      <c r="AP824" s="738">
        <v>9</v>
      </c>
      <c r="AQ824" s="738">
        <v>4</v>
      </c>
      <c r="AR824" s="738">
        <v>11</v>
      </c>
      <c r="AS824" s="738">
        <v>228</v>
      </c>
    </row>
    <row r="825" spans="2:45" outlineLevel="1">
      <c r="B825" s="942" t="s">
        <v>1180</v>
      </c>
      <c r="AB825" s="738">
        <v>2</v>
      </c>
      <c r="AC825" s="738">
        <v>8</v>
      </c>
      <c r="AD825" s="738">
        <v>10</v>
      </c>
      <c r="AE825" s="738">
        <v>1</v>
      </c>
      <c r="AF825" s="738">
        <v>7</v>
      </c>
      <c r="AG825" s="738">
        <v>5</v>
      </c>
      <c r="AH825" s="738">
        <v>1</v>
      </c>
      <c r="AI825" s="738">
        <v>4</v>
      </c>
      <c r="AJ825" s="738">
        <v>9</v>
      </c>
      <c r="AK825" s="738">
        <v>9</v>
      </c>
      <c r="AL825" s="738">
        <v>9</v>
      </c>
      <c r="AM825" s="738">
        <v>5</v>
      </c>
      <c r="AN825" s="738">
        <v>3</v>
      </c>
      <c r="AO825" s="738">
        <v>10</v>
      </c>
      <c r="AP825" s="738">
        <v>3</v>
      </c>
      <c r="AS825" s="738">
        <v>86</v>
      </c>
    </row>
    <row r="826" spans="2:45" outlineLevel="1">
      <c r="B826" s="942" t="s">
        <v>1059</v>
      </c>
      <c r="AC826" s="738">
        <v>5</v>
      </c>
      <c r="AD826" s="738">
        <v>2</v>
      </c>
      <c r="AE826" s="738">
        <v>3</v>
      </c>
      <c r="AF826" s="738">
        <v>9</v>
      </c>
      <c r="AG826" s="738">
        <v>2</v>
      </c>
      <c r="AH826" s="738">
        <v>6</v>
      </c>
      <c r="AI826" s="738">
        <v>7</v>
      </c>
      <c r="AJ826" s="738">
        <v>3</v>
      </c>
      <c r="AK826" s="738">
        <v>25</v>
      </c>
      <c r="AL826" s="738">
        <v>6</v>
      </c>
      <c r="AM826" s="738">
        <v>2</v>
      </c>
      <c r="AN826" s="738">
        <v>2</v>
      </c>
      <c r="AO826" s="738">
        <v>4</v>
      </c>
      <c r="AP826" s="738">
        <v>7</v>
      </c>
      <c r="AQ826" s="738">
        <v>2</v>
      </c>
      <c r="AR826" s="738">
        <v>4</v>
      </c>
      <c r="AS826" s="738">
        <v>89</v>
      </c>
    </row>
    <row r="827" spans="2:45" outlineLevel="1">
      <c r="B827" s="942" t="s">
        <v>1181</v>
      </c>
      <c r="AB827" s="738">
        <v>20</v>
      </c>
      <c r="AC827" s="738">
        <v>9</v>
      </c>
      <c r="AD827" s="738">
        <v>25</v>
      </c>
      <c r="AE827" s="738">
        <v>15</v>
      </c>
      <c r="AF827" s="738">
        <v>12</v>
      </c>
      <c r="AG827" s="738">
        <v>12</v>
      </c>
      <c r="AH827" s="738">
        <v>17</v>
      </c>
      <c r="AI827" s="738">
        <v>19</v>
      </c>
      <c r="AJ827" s="738">
        <v>9</v>
      </c>
      <c r="AK827" s="738">
        <v>17</v>
      </c>
      <c r="AL827" s="738">
        <v>23</v>
      </c>
      <c r="AM827" s="738">
        <v>3</v>
      </c>
      <c r="AN827" s="738">
        <v>20</v>
      </c>
      <c r="AO827" s="738">
        <v>30</v>
      </c>
      <c r="AP827" s="738">
        <v>15</v>
      </c>
      <c r="AQ827" s="738">
        <v>26</v>
      </c>
      <c r="AR827" s="738">
        <v>37</v>
      </c>
      <c r="AS827" s="738">
        <v>309</v>
      </c>
    </row>
    <row r="828" spans="2:45" outlineLevel="1">
      <c r="B828" s="942" t="s">
        <v>1242</v>
      </c>
      <c r="AB828" s="738">
        <v>3</v>
      </c>
      <c r="AC828" s="738">
        <v>12</v>
      </c>
      <c r="AD828" s="738">
        <v>9</v>
      </c>
      <c r="AE828" s="738">
        <v>14</v>
      </c>
      <c r="AF828" s="738">
        <v>8</v>
      </c>
      <c r="AG828" s="738">
        <v>18</v>
      </c>
      <c r="AH828" s="738">
        <v>17</v>
      </c>
      <c r="AI828" s="738">
        <v>13</v>
      </c>
      <c r="AJ828" s="738">
        <v>14</v>
      </c>
      <c r="AK828" s="738">
        <v>23</v>
      </c>
      <c r="AL828" s="738">
        <v>8</v>
      </c>
      <c r="AM828" s="738">
        <v>8</v>
      </c>
      <c r="AN828" s="738">
        <v>3</v>
      </c>
      <c r="AO828" s="738">
        <v>17</v>
      </c>
      <c r="AP828" s="738">
        <v>10</v>
      </c>
      <c r="AQ828" s="738">
        <v>5</v>
      </c>
      <c r="AR828" s="738">
        <v>22</v>
      </c>
      <c r="AS828" s="738">
        <v>204</v>
      </c>
    </row>
    <row r="829" spans="2:45" outlineLevel="1">
      <c r="B829" s="942" t="s">
        <v>1314</v>
      </c>
      <c r="AD829" s="738">
        <v>41</v>
      </c>
      <c r="AE829" s="738">
        <v>7</v>
      </c>
      <c r="AF829" s="738">
        <v>23</v>
      </c>
      <c r="AG829" s="738">
        <v>6</v>
      </c>
      <c r="AH829" s="738">
        <v>18</v>
      </c>
      <c r="AI829" s="738">
        <v>9</v>
      </c>
      <c r="AJ829" s="738">
        <v>12</v>
      </c>
      <c r="AK829" s="738">
        <v>14</v>
      </c>
      <c r="AL829" s="738">
        <v>17</v>
      </c>
      <c r="AM829" s="738">
        <v>3</v>
      </c>
      <c r="AN829" s="738">
        <v>6</v>
      </c>
      <c r="AO829" s="738">
        <v>12</v>
      </c>
      <c r="AP829" s="738">
        <v>7</v>
      </c>
      <c r="AQ829" s="738">
        <v>20</v>
      </c>
      <c r="AR829" s="738">
        <v>38</v>
      </c>
      <c r="AS829" s="738">
        <v>233</v>
      </c>
    </row>
    <row r="830" spans="2:45" outlineLevel="1">
      <c r="B830" s="942" t="s">
        <v>1460</v>
      </c>
      <c r="AF830" s="738">
        <v>5</v>
      </c>
      <c r="AG830" s="738">
        <v>7</v>
      </c>
      <c r="AH830" s="738">
        <v>9</v>
      </c>
      <c r="AI830" s="738">
        <v>6</v>
      </c>
      <c r="AJ830" s="738">
        <v>3</v>
      </c>
      <c r="AK830" s="738">
        <v>5</v>
      </c>
      <c r="AL830" s="738">
        <v>5</v>
      </c>
      <c r="AM830" s="738">
        <v>1</v>
      </c>
      <c r="AS830" s="738">
        <v>41</v>
      </c>
    </row>
    <row r="831" spans="2:45" outlineLevel="1">
      <c r="B831" s="942" t="s">
        <v>1564</v>
      </c>
      <c r="AF831" s="738">
        <v>3</v>
      </c>
      <c r="AG831" s="738">
        <v>9</v>
      </c>
      <c r="AH831" s="738">
        <v>1</v>
      </c>
      <c r="AJ831" s="738">
        <v>1</v>
      </c>
      <c r="AK831" s="738">
        <v>10</v>
      </c>
      <c r="AL831" s="738">
        <v>1</v>
      </c>
      <c r="AM831" s="738">
        <v>1</v>
      </c>
      <c r="AO831" s="738">
        <v>6</v>
      </c>
      <c r="AS831" s="738">
        <v>32</v>
      </c>
    </row>
    <row r="832" spans="2:45" outlineLevel="1">
      <c r="B832" s="942" t="s">
        <v>1465</v>
      </c>
      <c r="AF832" s="738">
        <v>8</v>
      </c>
      <c r="AG832" s="738">
        <v>15</v>
      </c>
      <c r="AH832" s="738">
        <v>9</v>
      </c>
      <c r="AI832" s="738">
        <v>16</v>
      </c>
      <c r="AJ832" s="738">
        <v>15</v>
      </c>
      <c r="AK832" s="738">
        <v>42</v>
      </c>
      <c r="AL832" s="738">
        <v>26</v>
      </c>
      <c r="AM832" s="738">
        <v>22</v>
      </c>
      <c r="AN832" s="738">
        <v>1</v>
      </c>
      <c r="AO832" s="738">
        <v>16</v>
      </c>
      <c r="AP832" s="738">
        <v>6</v>
      </c>
      <c r="AQ832" s="738">
        <v>15</v>
      </c>
      <c r="AR832" s="738">
        <v>32</v>
      </c>
      <c r="AS832" s="738">
        <v>223</v>
      </c>
    </row>
    <row r="833" spans="2:45" outlineLevel="1">
      <c r="B833" s="942" t="s">
        <v>1458</v>
      </c>
      <c r="AD833" s="738">
        <v>3</v>
      </c>
      <c r="AE833" s="738">
        <v>3</v>
      </c>
      <c r="AF833" s="738">
        <v>7</v>
      </c>
      <c r="AG833" s="738">
        <v>4</v>
      </c>
      <c r="AH833" s="738">
        <v>2</v>
      </c>
      <c r="AJ833" s="738">
        <v>3</v>
      </c>
      <c r="AK833" s="738">
        <v>10</v>
      </c>
      <c r="AL833" s="738">
        <v>6</v>
      </c>
      <c r="AM833" s="738">
        <v>4</v>
      </c>
      <c r="AN833" s="738">
        <v>4</v>
      </c>
      <c r="AO833" s="738">
        <v>18</v>
      </c>
      <c r="AP833" s="738">
        <v>7</v>
      </c>
      <c r="AQ833" s="738">
        <v>4</v>
      </c>
      <c r="AR833" s="738">
        <v>9</v>
      </c>
      <c r="AS833" s="738">
        <v>84</v>
      </c>
    </row>
    <row r="834" spans="2:45" outlineLevel="1">
      <c r="B834" s="942" t="s">
        <v>1660</v>
      </c>
      <c r="T834" s="738">
        <v>2</v>
      </c>
      <c r="U834" s="738">
        <v>3</v>
      </c>
      <c r="V834" s="738">
        <v>14</v>
      </c>
      <c r="W834" s="738">
        <v>15</v>
      </c>
      <c r="X834" s="738">
        <v>15</v>
      </c>
      <c r="Y834" s="738">
        <v>11</v>
      </c>
      <c r="Z834" s="738">
        <v>18</v>
      </c>
      <c r="AA834" s="738">
        <v>21</v>
      </c>
      <c r="AB834" s="738">
        <v>5</v>
      </c>
      <c r="AC834" s="738">
        <v>6</v>
      </c>
      <c r="AD834" s="738">
        <v>29</v>
      </c>
      <c r="AE834" s="738">
        <v>13</v>
      </c>
      <c r="AF834" s="738">
        <v>16</v>
      </c>
      <c r="AG834" s="738">
        <v>23</v>
      </c>
      <c r="AH834" s="738">
        <v>21</v>
      </c>
      <c r="AI834" s="738">
        <v>20</v>
      </c>
      <c r="AJ834" s="738">
        <v>5</v>
      </c>
      <c r="AK834" s="738">
        <v>17</v>
      </c>
      <c r="AL834" s="738">
        <v>15</v>
      </c>
      <c r="AM834" s="738">
        <v>1</v>
      </c>
      <c r="AN834" s="738">
        <v>3</v>
      </c>
      <c r="AO834" s="738">
        <v>23</v>
      </c>
      <c r="AP834" s="738">
        <v>12</v>
      </c>
      <c r="AQ834" s="738">
        <v>5</v>
      </c>
      <c r="AR834" s="738">
        <v>15</v>
      </c>
      <c r="AS834" s="738">
        <v>328</v>
      </c>
    </row>
    <row r="835" spans="2:45" outlineLevel="1">
      <c r="B835" s="942" t="s">
        <v>1662</v>
      </c>
      <c r="U835" s="738">
        <v>5</v>
      </c>
      <c r="V835" s="738">
        <v>4</v>
      </c>
      <c r="Y835" s="738">
        <v>4</v>
      </c>
      <c r="Z835" s="738">
        <v>5</v>
      </c>
      <c r="AA835" s="738">
        <v>2</v>
      </c>
      <c r="AB835" s="738">
        <v>1</v>
      </c>
      <c r="AC835" s="738">
        <v>2</v>
      </c>
      <c r="AD835" s="738">
        <v>5</v>
      </c>
      <c r="AE835" s="738">
        <v>3</v>
      </c>
      <c r="AF835" s="738">
        <v>4</v>
      </c>
      <c r="AG835" s="738">
        <v>6</v>
      </c>
      <c r="AH835" s="738">
        <v>5</v>
      </c>
      <c r="AI835" s="738">
        <v>4</v>
      </c>
      <c r="AJ835" s="738">
        <v>1</v>
      </c>
      <c r="AK835" s="738">
        <v>1</v>
      </c>
      <c r="AL835" s="738">
        <v>4</v>
      </c>
      <c r="AO835" s="738">
        <v>4</v>
      </c>
      <c r="AP835" s="738">
        <v>12</v>
      </c>
      <c r="AQ835" s="738">
        <v>6</v>
      </c>
      <c r="AS835" s="738">
        <v>78</v>
      </c>
    </row>
    <row r="836" spans="2:45" outlineLevel="1">
      <c r="B836" s="942" t="s">
        <v>1665</v>
      </c>
      <c r="AD836" s="738">
        <v>4</v>
      </c>
      <c r="AE836" s="738">
        <v>12</v>
      </c>
      <c r="AF836" s="738">
        <v>6</v>
      </c>
      <c r="AG836" s="738">
        <v>9</v>
      </c>
      <c r="AH836" s="738">
        <v>9</v>
      </c>
      <c r="AI836" s="738">
        <v>7</v>
      </c>
      <c r="AJ836" s="738">
        <v>12</v>
      </c>
      <c r="AK836" s="738">
        <v>11</v>
      </c>
      <c r="AL836" s="738">
        <v>3</v>
      </c>
      <c r="AO836" s="738">
        <v>5</v>
      </c>
      <c r="AP836" s="738">
        <v>10</v>
      </c>
      <c r="AQ836" s="738">
        <v>6</v>
      </c>
      <c r="AS836" s="738">
        <v>94</v>
      </c>
    </row>
    <row r="837" spans="2:45" outlineLevel="1">
      <c r="B837" s="942" t="s">
        <v>1668</v>
      </c>
      <c r="AA837" s="738">
        <v>20</v>
      </c>
      <c r="AB837" s="738">
        <v>29</v>
      </c>
      <c r="AC837" s="738">
        <v>17</v>
      </c>
      <c r="AD837" s="738">
        <v>16</v>
      </c>
      <c r="AE837" s="738">
        <v>34</v>
      </c>
      <c r="AF837" s="738">
        <v>10</v>
      </c>
      <c r="AG837" s="738">
        <v>35</v>
      </c>
      <c r="AH837" s="738">
        <v>4</v>
      </c>
      <c r="AI837" s="738">
        <v>27</v>
      </c>
      <c r="AJ837" s="738">
        <v>12</v>
      </c>
      <c r="AK837" s="738">
        <v>33</v>
      </c>
      <c r="AL837" s="738">
        <v>15</v>
      </c>
      <c r="AM837" s="738">
        <v>9</v>
      </c>
      <c r="AN837" s="738">
        <v>6</v>
      </c>
      <c r="AO837" s="738">
        <v>19</v>
      </c>
      <c r="AP837" s="738">
        <v>4</v>
      </c>
      <c r="AQ837" s="738">
        <v>13</v>
      </c>
      <c r="AR837" s="738">
        <v>42</v>
      </c>
      <c r="AS837" s="738">
        <v>345</v>
      </c>
    </row>
    <row r="838" spans="2:45" outlineLevel="1">
      <c r="B838" s="942" t="s">
        <v>926</v>
      </c>
      <c r="AE838" s="738">
        <v>14</v>
      </c>
      <c r="AF838" s="738">
        <v>8</v>
      </c>
      <c r="AG838" s="738">
        <v>13</v>
      </c>
      <c r="AH838" s="738">
        <v>11</v>
      </c>
      <c r="AI838" s="738">
        <v>19</v>
      </c>
      <c r="AJ838" s="738">
        <v>9</v>
      </c>
      <c r="AK838" s="738">
        <v>29</v>
      </c>
      <c r="AL838" s="738">
        <v>19</v>
      </c>
      <c r="AM838" s="738">
        <v>9</v>
      </c>
      <c r="AN838" s="738">
        <v>15</v>
      </c>
      <c r="AO838" s="738">
        <v>27</v>
      </c>
      <c r="AP838" s="738">
        <v>32</v>
      </c>
      <c r="AQ838" s="738">
        <v>31</v>
      </c>
      <c r="AR838" s="738">
        <v>14</v>
      </c>
      <c r="AS838" s="738">
        <v>250</v>
      </c>
    </row>
    <row r="839" spans="2:45" outlineLevel="1">
      <c r="B839" s="942" t="s">
        <v>1463</v>
      </c>
      <c r="AE839" s="738">
        <v>9</v>
      </c>
      <c r="AF839" s="738">
        <v>9</v>
      </c>
      <c r="AG839" s="738">
        <v>14</v>
      </c>
      <c r="AH839" s="738">
        <v>27</v>
      </c>
      <c r="AI839" s="738">
        <v>26</v>
      </c>
      <c r="AJ839" s="738">
        <v>58</v>
      </c>
      <c r="AK839" s="738">
        <v>44</v>
      </c>
      <c r="AL839" s="738">
        <v>26</v>
      </c>
      <c r="AM839" s="738">
        <v>10</v>
      </c>
      <c r="AN839" s="738">
        <v>5</v>
      </c>
      <c r="AO839" s="738">
        <v>34</v>
      </c>
      <c r="AP839" s="738">
        <v>41</v>
      </c>
      <c r="AQ839" s="738">
        <v>30</v>
      </c>
      <c r="AR839" s="738">
        <v>58</v>
      </c>
      <c r="AS839" s="738">
        <v>391</v>
      </c>
    </row>
    <row r="840" spans="2:45" outlineLevel="1">
      <c r="B840" s="942" t="s">
        <v>1467</v>
      </c>
      <c r="AF840" s="738">
        <v>12</v>
      </c>
      <c r="AG840" s="738">
        <v>10</v>
      </c>
      <c r="AH840" s="738">
        <v>9</v>
      </c>
      <c r="AI840" s="738">
        <v>12</v>
      </c>
      <c r="AJ840" s="738">
        <v>9</v>
      </c>
      <c r="AK840" s="738">
        <v>22</v>
      </c>
      <c r="AL840" s="738">
        <v>42</v>
      </c>
      <c r="AM840" s="738">
        <v>2</v>
      </c>
      <c r="AN840" s="738">
        <v>10</v>
      </c>
      <c r="AO840" s="738">
        <v>15</v>
      </c>
      <c r="AP840" s="738">
        <v>1</v>
      </c>
      <c r="AQ840" s="738">
        <v>20</v>
      </c>
      <c r="AR840" s="738">
        <v>43</v>
      </c>
      <c r="AS840" s="738">
        <v>207</v>
      </c>
    </row>
    <row r="841" spans="2:45" outlineLevel="1">
      <c r="B841" s="942" t="s">
        <v>1664</v>
      </c>
      <c r="O841" s="738">
        <v>3</v>
      </c>
      <c r="P841" s="738">
        <v>0</v>
      </c>
      <c r="Q841" s="738">
        <v>3</v>
      </c>
      <c r="R841" s="738">
        <v>6</v>
      </c>
      <c r="S841" s="738">
        <v>4</v>
      </c>
      <c r="T841" s="738">
        <v>2</v>
      </c>
      <c r="U841" s="738">
        <v>1</v>
      </c>
      <c r="V841" s="738">
        <v>7</v>
      </c>
      <c r="W841" s="738">
        <v>13</v>
      </c>
      <c r="X841" s="738">
        <v>5</v>
      </c>
      <c r="Y841" s="738">
        <v>23</v>
      </c>
      <c r="Z841" s="738">
        <v>5</v>
      </c>
      <c r="AA841" s="738">
        <v>3</v>
      </c>
      <c r="AC841" s="738">
        <v>22</v>
      </c>
      <c r="AD841" s="738">
        <v>5</v>
      </c>
      <c r="AE841" s="738">
        <v>7</v>
      </c>
      <c r="AF841" s="738">
        <v>11</v>
      </c>
      <c r="AS841" s="738">
        <v>120</v>
      </c>
    </row>
    <row r="842" spans="2:45" outlineLevel="1">
      <c r="B842" s="942" t="s">
        <v>1671</v>
      </c>
      <c r="R842" s="738">
        <v>4</v>
      </c>
      <c r="S842" s="738">
        <v>3</v>
      </c>
      <c r="T842" s="738">
        <v>8</v>
      </c>
      <c r="U842" s="738">
        <v>4</v>
      </c>
      <c r="V842" s="738">
        <v>13</v>
      </c>
      <c r="W842" s="738">
        <v>3</v>
      </c>
      <c r="X842" s="738">
        <v>6</v>
      </c>
      <c r="Y842" s="738">
        <v>10</v>
      </c>
      <c r="Z842" s="738">
        <v>5</v>
      </c>
      <c r="AA842" s="738">
        <v>2</v>
      </c>
      <c r="AB842" s="738">
        <v>2</v>
      </c>
      <c r="AC842" s="738">
        <v>4</v>
      </c>
      <c r="AD842" s="738">
        <v>3</v>
      </c>
      <c r="AE842" s="738">
        <v>3</v>
      </c>
      <c r="AF842" s="738">
        <v>13</v>
      </c>
      <c r="AG842" s="738">
        <v>5</v>
      </c>
      <c r="AH842" s="738">
        <v>3</v>
      </c>
      <c r="AJ842" s="738">
        <v>1</v>
      </c>
      <c r="AK842" s="738">
        <v>1</v>
      </c>
      <c r="AS842" s="738">
        <v>93</v>
      </c>
    </row>
    <row r="843" spans="2:45" outlineLevel="1">
      <c r="B843" s="942" t="s">
        <v>1667</v>
      </c>
      <c r="V843" s="738">
        <v>6</v>
      </c>
      <c r="W843" s="738">
        <v>9</v>
      </c>
      <c r="X843" s="738">
        <v>13</v>
      </c>
      <c r="Y843" s="738">
        <v>50</v>
      </c>
      <c r="Z843" s="738">
        <v>36</v>
      </c>
      <c r="AA843" s="738">
        <v>11</v>
      </c>
      <c r="AB843" s="738">
        <v>8</v>
      </c>
      <c r="AC843" s="738">
        <v>6</v>
      </c>
      <c r="AD843" s="738">
        <v>8</v>
      </c>
      <c r="AE843" s="738">
        <v>6</v>
      </c>
      <c r="AF843" s="738">
        <v>9</v>
      </c>
      <c r="AG843" s="738">
        <v>7</v>
      </c>
      <c r="AH843" s="738">
        <v>5</v>
      </c>
      <c r="AI843" s="738">
        <v>13</v>
      </c>
      <c r="AJ843" s="738">
        <v>9</v>
      </c>
      <c r="AK843" s="738">
        <v>24</v>
      </c>
      <c r="AL843" s="738">
        <v>23</v>
      </c>
      <c r="AM843" s="738">
        <v>4</v>
      </c>
      <c r="AN843" s="738">
        <v>7</v>
      </c>
      <c r="AO843" s="738">
        <v>17</v>
      </c>
      <c r="AP843" s="738">
        <v>9</v>
      </c>
      <c r="AQ843" s="738">
        <v>29</v>
      </c>
      <c r="AR843" s="738">
        <v>9</v>
      </c>
      <c r="AS843" s="738">
        <v>318</v>
      </c>
    </row>
    <row r="844" spans="2:45" outlineLevel="1">
      <c r="B844" s="942" t="s">
        <v>1844</v>
      </c>
      <c r="R844" s="738">
        <v>7</v>
      </c>
      <c r="S844" s="738">
        <v>8</v>
      </c>
      <c r="T844" s="738">
        <v>5</v>
      </c>
      <c r="U844" s="738">
        <v>2</v>
      </c>
      <c r="V844" s="738">
        <v>5</v>
      </c>
      <c r="W844" s="738">
        <v>10</v>
      </c>
      <c r="X844" s="738">
        <v>7</v>
      </c>
      <c r="Y844" s="738">
        <v>8</v>
      </c>
      <c r="Z844" s="738">
        <v>4</v>
      </c>
      <c r="AA844" s="738">
        <v>2</v>
      </c>
      <c r="AB844" s="738">
        <v>1</v>
      </c>
      <c r="AC844" s="738">
        <v>5</v>
      </c>
      <c r="AD844" s="738">
        <v>1</v>
      </c>
      <c r="AE844" s="738">
        <v>8</v>
      </c>
      <c r="AF844" s="738">
        <v>1</v>
      </c>
      <c r="AG844" s="738">
        <v>8</v>
      </c>
      <c r="AH844" s="738">
        <v>4</v>
      </c>
      <c r="AI844" s="738">
        <v>6</v>
      </c>
      <c r="AK844" s="738">
        <v>2</v>
      </c>
      <c r="AL844" s="738">
        <v>3</v>
      </c>
      <c r="AM844" s="738">
        <v>2</v>
      </c>
      <c r="AN844" s="738">
        <v>1</v>
      </c>
      <c r="AO844" s="738">
        <v>6</v>
      </c>
      <c r="AP844" s="738">
        <v>1</v>
      </c>
      <c r="AS844" s="738">
        <v>107</v>
      </c>
    </row>
    <row r="845" spans="2:45" outlineLevel="1">
      <c r="B845" s="942" t="s">
        <v>1948</v>
      </c>
      <c r="AI845" s="738">
        <v>31</v>
      </c>
      <c r="AJ845" s="738">
        <v>21</v>
      </c>
      <c r="AK845" s="738">
        <v>32</v>
      </c>
      <c r="AL845" s="738">
        <v>13</v>
      </c>
      <c r="AM845" s="738">
        <v>16</v>
      </c>
      <c r="AN845" s="738">
        <v>20</v>
      </c>
      <c r="AO845" s="738">
        <v>22</v>
      </c>
      <c r="AP845" s="738">
        <v>11</v>
      </c>
      <c r="AQ845" s="738">
        <v>23</v>
      </c>
      <c r="AR845" s="738">
        <v>43</v>
      </c>
      <c r="AS845" s="738">
        <v>232</v>
      </c>
    </row>
    <row r="846" spans="2:45" outlineLevel="1">
      <c r="B846" s="942" t="s">
        <v>2588</v>
      </c>
      <c r="AO846" s="738">
        <v>10</v>
      </c>
      <c r="AQ846" s="738">
        <v>3</v>
      </c>
      <c r="AR846" s="738">
        <v>2</v>
      </c>
      <c r="AS846" s="738">
        <v>15</v>
      </c>
    </row>
    <row r="847" spans="2:45" outlineLevel="1">
      <c r="B847" s="942" t="s">
        <v>2589</v>
      </c>
      <c r="AO847" s="738">
        <v>11</v>
      </c>
      <c r="AP847" s="738">
        <v>10</v>
      </c>
      <c r="AQ847" s="738">
        <v>7</v>
      </c>
      <c r="AR847" s="738">
        <v>7</v>
      </c>
      <c r="AS847" s="738">
        <v>35</v>
      </c>
    </row>
    <row r="848" spans="2:45" outlineLevel="1">
      <c r="B848" s="942" t="s">
        <v>2590</v>
      </c>
      <c r="AO848" s="738">
        <v>5</v>
      </c>
      <c r="AP848" s="738">
        <v>1</v>
      </c>
      <c r="AQ848" s="738">
        <v>2</v>
      </c>
      <c r="AS848" s="738">
        <v>8</v>
      </c>
    </row>
    <row r="849" spans="2:45" outlineLevel="1">
      <c r="B849" s="942" t="s">
        <v>2592</v>
      </c>
      <c r="AO849" s="738">
        <v>5</v>
      </c>
      <c r="AP849" s="738">
        <v>5</v>
      </c>
      <c r="AQ849" s="738">
        <v>22</v>
      </c>
      <c r="AR849" s="738">
        <v>73</v>
      </c>
      <c r="AS849" s="738">
        <v>105</v>
      </c>
    </row>
    <row r="850" spans="2:45" outlineLevel="1">
      <c r="B850" s="942" t="s">
        <v>2594</v>
      </c>
      <c r="AO850" s="738">
        <v>6</v>
      </c>
      <c r="AP850" s="738">
        <v>22</v>
      </c>
      <c r="AQ850" s="738">
        <v>23</v>
      </c>
      <c r="AR850" s="738">
        <v>39</v>
      </c>
      <c r="AS850" s="738">
        <v>90</v>
      </c>
    </row>
    <row r="851" spans="2:45" outlineLevel="1">
      <c r="B851" s="942" t="s">
        <v>3052</v>
      </c>
      <c r="AQ851" s="738">
        <v>2</v>
      </c>
      <c r="AR851" s="738">
        <v>26</v>
      </c>
      <c r="AS851" s="738">
        <v>28</v>
      </c>
    </row>
    <row r="852" spans="2:45" outlineLevel="1">
      <c r="B852" s="942" t="s">
        <v>1304</v>
      </c>
      <c r="AQ852" s="738">
        <v>4</v>
      </c>
      <c r="AR852" s="738">
        <v>10</v>
      </c>
      <c r="AS852" s="738">
        <v>14</v>
      </c>
    </row>
    <row r="853" spans="2:45" outlineLevel="1">
      <c r="B853" s="942" t="s">
        <v>2780</v>
      </c>
      <c r="AQ853" s="738">
        <v>18</v>
      </c>
      <c r="AR853" s="738">
        <v>25</v>
      </c>
      <c r="AS853" s="738">
        <v>43</v>
      </c>
    </row>
    <row r="854" spans="2:45" outlineLevel="1">
      <c r="B854" s="942" t="s">
        <v>3067</v>
      </c>
      <c r="AQ854" s="738">
        <v>6</v>
      </c>
      <c r="AR854" s="738">
        <v>8</v>
      </c>
      <c r="AS854" s="738">
        <v>14</v>
      </c>
    </row>
    <row r="855" spans="2:45" outlineLevel="1">
      <c r="B855" s="942" t="s">
        <v>3063</v>
      </c>
      <c r="AQ855" s="738">
        <v>1</v>
      </c>
      <c r="AR855" s="738">
        <v>2</v>
      </c>
      <c r="AS855" s="738">
        <v>3</v>
      </c>
    </row>
    <row r="856" spans="2:45" outlineLevel="1">
      <c r="B856" s="942" t="s">
        <v>3072</v>
      </c>
      <c r="AQ856" s="738">
        <v>17</v>
      </c>
      <c r="AR856" s="738">
        <v>31</v>
      </c>
      <c r="AS856" s="738">
        <v>48</v>
      </c>
    </row>
    <row r="857" spans="2:45" outlineLevel="1">
      <c r="B857" s="942" t="s">
        <v>3073</v>
      </c>
      <c r="AQ857" s="738">
        <v>29</v>
      </c>
      <c r="AR857" s="738">
        <v>53</v>
      </c>
      <c r="AS857" s="738">
        <v>82</v>
      </c>
    </row>
    <row r="858" spans="2:45" outlineLevel="1">
      <c r="B858" s="942" t="s">
        <v>3074</v>
      </c>
      <c r="AQ858" s="738">
        <v>45</v>
      </c>
      <c r="AR858" s="738">
        <v>123</v>
      </c>
      <c r="AS858" s="738">
        <v>168</v>
      </c>
    </row>
    <row r="859" spans="2:45" outlineLevel="1">
      <c r="B859" s="942" t="s">
        <v>3411</v>
      </c>
      <c r="AR859" s="738">
        <v>5</v>
      </c>
      <c r="AS859" s="738">
        <v>5</v>
      </c>
    </row>
    <row r="860" spans="2:45" outlineLevel="1">
      <c r="B860" s="942" t="s">
        <v>3412</v>
      </c>
      <c r="AR860" s="738">
        <v>15</v>
      </c>
      <c r="AS860" s="738">
        <v>15</v>
      </c>
    </row>
    <row r="861" spans="2:45" outlineLevel="1">
      <c r="B861" s="942" t="s">
        <v>3413</v>
      </c>
      <c r="AR861" s="738">
        <v>14</v>
      </c>
      <c r="AS861" s="738">
        <v>14</v>
      </c>
    </row>
    <row r="862" spans="2:45" outlineLevel="1">
      <c r="B862" s="942" t="s">
        <v>3458</v>
      </c>
      <c r="AR862" s="738">
        <v>5</v>
      </c>
      <c r="AS862" s="738">
        <v>5</v>
      </c>
    </row>
    <row r="863" spans="2:45" outlineLevel="1">
      <c r="B863" s="942" t="s">
        <v>3402</v>
      </c>
      <c r="AR863" s="738">
        <v>5</v>
      </c>
      <c r="AS863" s="738">
        <v>5</v>
      </c>
    </row>
    <row r="864" spans="2:45" outlineLevel="1">
      <c r="B864" s="942" t="s">
        <v>3404</v>
      </c>
      <c r="AR864" s="738">
        <v>12</v>
      </c>
      <c r="AS864" s="738">
        <v>12</v>
      </c>
    </row>
    <row r="865" spans="2:45" outlineLevel="1">
      <c r="B865" s="942" t="s">
        <v>3406</v>
      </c>
      <c r="AR865" s="738">
        <v>4</v>
      </c>
      <c r="AS865" s="738">
        <v>4</v>
      </c>
    </row>
    <row r="866" spans="2:45" outlineLevel="1">
      <c r="B866" s="942" t="s">
        <v>3456</v>
      </c>
      <c r="AR866" s="738">
        <v>17</v>
      </c>
      <c r="AS866" s="738">
        <v>17</v>
      </c>
    </row>
    <row r="867" spans="2:45" outlineLevel="1">
      <c r="B867" s="942" t="s">
        <v>3408</v>
      </c>
      <c r="AR867" s="738">
        <v>9</v>
      </c>
      <c r="AS867" s="738">
        <v>9</v>
      </c>
    </row>
    <row r="868" spans="2:45" outlineLevel="1">
      <c r="B868" s="942" t="s">
        <v>211</v>
      </c>
      <c r="C868" s="738">
        <v>6</v>
      </c>
      <c r="D868" s="738">
        <v>1</v>
      </c>
      <c r="E868" s="738">
        <v>30</v>
      </c>
      <c r="F868" s="738">
        <v>54</v>
      </c>
      <c r="G868" s="738">
        <v>64</v>
      </c>
      <c r="H868" s="738">
        <v>62</v>
      </c>
      <c r="I868" s="738">
        <v>43</v>
      </c>
      <c r="J868" s="738">
        <v>60</v>
      </c>
      <c r="K868" s="738">
        <v>83</v>
      </c>
      <c r="L868" s="738">
        <v>82</v>
      </c>
      <c r="M868" s="738">
        <v>76</v>
      </c>
      <c r="N868" s="738">
        <v>135</v>
      </c>
      <c r="O868" s="738">
        <v>46</v>
      </c>
      <c r="P868" s="738">
        <v>46</v>
      </c>
      <c r="Q868" s="738">
        <v>68</v>
      </c>
      <c r="R868" s="738">
        <v>138</v>
      </c>
      <c r="S868" s="738">
        <v>177</v>
      </c>
      <c r="T868" s="738">
        <v>238</v>
      </c>
      <c r="U868" s="738">
        <v>163</v>
      </c>
      <c r="V868" s="738">
        <v>252</v>
      </c>
      <c r="W868" s="738">
        <v>259</v>
      </c>
      <c r="X868" s="738">
        <v>196</v>
      </c>
      <c r="Y868" s="738">
        <v>326</v>
      </c>
      <c r="Z868" s="738">
        <v>348</v>
      </c>
      <c r="AA868" s="738">
        <v>335</v>
      </c>
      <c r="AB868" s="738">
        <v>184</v>
      </c>
      <c r="AC868" s="738">
        <v>386</v>
      </c>
      <c r="AD868" s="738">
        <v>477</v>
      </c>
      <c r="AE868" s="738">
        <v>404</v>
      </c>
      <c r="AF868" s="738">
        <v>429</v>
      </c>
      <c r="AG868" s="738">
        <v>446</v>
      </c>
      <c r="AH868" s="738">
        <v>429</v>
      </c>
      <c r="AI868" s="738">
        <v>473</v>
      </c>
      <c r="AJ868" s="738">
        <v>406</v>
      </c>
      <c r="AK868" s="738">
        <v>743</v>
      </c>
      <c r="AL868" s="738">
        <v>557</v>
      </c>
      <c r="AM868" s="738">
        <v>192</v>
      </c>
      <c r="AN868" s="738">
        <v>186</v>
      </c>
      <c r="AO868" s="738">
        <v>620</v>
      </c>
      <c r="AP868" s="738">
        <v>471</v>
      </c>
      <c r="AQ868" s="738">
        <v>619</v>
      </c>
      <c r="AR868" s="738">
        <v>1122</v>
      </c>
      <c r="AS868" s="738">
        <v>11432</v>
      </c>
    </row>
    <row r="869" spans="2:45" outlineLevel="1">
      <c r="B869" s="942"/>
    </row>
    <row r="870" spans="2:45" outlineLevel="1">
      <c r="B870" s="942"/>
    </row>
    <row r="871" spans="2:45" outlineLevel="1">
      <c r="B871" s="942"/>
    </row>
    <row r="872" spans="2:45" outlineLevel="1">
      <c r="B872" s="942"/>
    </row>
    <row r="873" spans="2:45" outlineLevel="1">
      <c r="B873" s="942"/>
    </row>
    <row r="874" spans="2:45" outlineLevel="1">
      <c r="B874" s="942"/>
    </row>
    <row r="875" spans="2:45" outlineLevel="1">
      <c r="B875" s="942"/>
    </row>
    <row r="876" spans="2:45" outlineLevel="1">
      <c r="B876" s="942"/>
    </row>
    <row r="877" spans="2:45" outlineLevel="1">
      <c r="B877" s="942"/>
    </row>
    <row r="878" spans="2:45" outlineLevel="1">
      <c r="B878" s="942"/>
    </row>
    <row r="879" spans="2:45" outlineLevel="1">
      <c r="B879" s="942"/>
    </row>
    <row r="880" spans="2:45" outlineLevel="1"/>
    <row r="881" spans="2:45" outlineLevel="1">
      <c r="B881" s="1043" t="s">
        <v>311</v>
      </c>
      <c r="C881" s="1042" t="s">
        <v>212</v>
      </c>
    </row>
    <row r="882" spans="2:45" outlineLevel="1">
      <c r="B882" s="1042" t="s">
        <v>190</v>
      </c>
      <c r="C882" s="738">
        <v>201301</v>
      </c>
      <c r="D882" s="738">
        <v>201302</v>
      </c>
      <c r="E882" s="738">
        <v>201303</v>
      </c>
      <c r="F882" s="738">
        <v>201304</v>
      </c>
      <c r="G882" s="738">
        <v>201305</v>
      </c>
      <c r="H882" s="738">
        <v>201306</v>
      </c>
      <c r="I882" s="738">
        <v>201307</v>
      </c>
      <c r="J882" s="738">
        <v>201308</v>
      </c>
      <c r="K882" s="738">
        <v>201309</v>
      </c>
      <c r="L882" s="738">
        <v>201310</v>
      </c>
      <c r="M882" s="738">
        <v>201311</v>
      </c>
      <c r="N882" s="738">
        <v>201312</v>
      </c>
      <c r="O882" s="738">
        <v>201401</v>
      </c>
      <c r="P882" s="738">
        <v>201402</v>
      </c>
      <c r="Q882" s="738">
        <v>201403</v>
      </c>
      <c r="R882" s="738">
        <v>201404</v>
      </c>
      <c r="S882" s="738">
        <v>201405</v>
      </c>
      <c r="T882" s="738">
        <v>201406</v>
      </c>
      <c r="U882" s="738">
        <v>201407</v>
      </c>
      <c r="V882" s="738">
        <v>201408</v>
      </c>
      <c r="W882" s="738">
        <v>201409</v>
      </c>
      <c r="X882" s="738">
        <v>201410</v>
      </c>
      <c r="Y882" s="738">
        <v>201411</v>
      </c>
      <c r="Z882" s="738">
        <v>201412</v>
      </c>
      <c r="AA882" s="738">
        <v>201501</v>
      </c>
      <c r="AB882" s="738">
        <v>201502</v>
      </c>
      <c r="AC882" s="738">
        <v>201503</v>
      </c>
      <c r="AD882" s="738">
        <v>201504</v>
      </c>
      <c r="AE882" s="738">
        <v>201505</v>
      </c>
      <c r="AF882" s="738">
        <v>201506</v>
      </c>
      <c r="AG882" s="738">
        <v>201507</v>
      </c>
      <c r="AH882" s="738">
        <v>201508</v>
      </c>
      <c r="AI882" s="738">
        <v>201509</v>
      </c>
      <c r="AJ882" s="738">
        <v>201510</v>
      </c>
      <c r="AK882" s="738">
        <v>201511</v>
      </c>
      <c r="AL882" s="738">
        <v>201512</v>
      </c>
      <c r="AM882" s="738">
        <v>201601</v>
      </c>
      <c r="AN882" s="738">
        <v>201602</v>
      </c>
      <c r="AO882" s="738">
        <v>201603</v>
      </c>
      <c r="AP882" s="738">
        <v>201604</v>
      </c>
      <c r="AQ882" s="738">
        <v>201605</v>
      </c>
      <c r="AR882" s="738">
        <v>201606</v>
      </c>
      <c r="AS882" s="738" t="s">
        <v>211</v>
      </c>
    </row>
    <row r="883" spans="2:45" outlineLevel="1">
      <c r="B883" s="942" t="s">
        <v>142</v>
      </c>
      <c r="E883" s="738">
        <v>1</v>
      </c>
      <c r="F883" s="738">
        <v>8</v>
      </c>
      <c r="G883" s="738">
        <v>0</v>
      </c>
      <c r="H883" s="738">
        <v>3</v>
      </c>
      <c r="J883" s="738">
        <v>1</v>
      </c>
      <c r="K883" s="738">
        <v>3</v>
      </c>
      <c r="L883" s="738">
        <v>0</v>
      </c>
      <c r="M883" s="738">
        <v>1</v>
      </c>
      <c r="N883" s="738">
        <v>0</v>
      </c>
      <c r="O883" s="738">
        <v>2</v>
      </c>
      <c r="P883" s="738">
        <v>0</v>
      </c>
      <c r="Q883" s="738">
        <v>1</v>
      </c>
      <c r="R883" s="738">
        <v>1</v>
      </c>
      <c r="S883" s="738">
        <v>1</v>
      </c>
      <c r="T883" s="738">
        <v>2</v>
      </c>
      <c r="U883" s="738">
        <v>3</v>
      </c>
      <c r="V883" s="738">
        <v>6</v>
      </c>
      <c r="W883" s="738">
        <v>3</v>
      </c>
      <c r="X883" s="738">
        <v>3</v>
      </c>
      <c r="Y883" s="738">
        <v>8</v>
      </c>
      <c r="Z883" s="738">
        <v>8</v>
      </c>
      <c r="AA883" s="738">
        <v>18</v>
      </c>
      <c r="AB883" s="738">
        <v>1</v>
      </c>
      <c r="AC883" s="738">
        <v>7</v>
      </c>
      <c r="AD883" s="738">
        <v>6</v>
      </c>
      <c r="AE883" s="738">
        <v>4</v>
      </c>
      <c r="AF883" s="738">
        <v>3</v>
      </c>
      <c r="AG883" s="738">
        <v>5</v>
      </c>
      <c r="AH883" s="738">
        <v>3</v>
      </c>
      <c r="AI883" s="738">
        <v>8</v>
      </c>
      <c r="AJ883" s="738">
        <v>2</v>
      </c>
      <c r="AK883" s="738">
        <v>3</v>
      </c>
      <c r="AL883" s="738">
        <v>2</v>
      </c>
      <c r="AM883" s="738">
        <v>2</v>
      </c>
      <c r="AN883" s="738">
        <v>1</v>
      </c>
      <c r="AP883" s="738">
        <v>13</v>
      </c>
      <c r="AQ883" s="738">
        <v>21</v>
      </c>
      <c r="AR883" s="738">
        <v>42</v>
      </c>
      <c r="AS883" s="738">
        <v>196</v>
      </c>
    </row>
    <row r="884" spans="2:45" outlineLevel="1">
      <c r="B884" s="942" t="s">
        <v>140</v>
      </c>
      <c r="E884" s="738">
        <v>4</v>
      </c>
      <c r="F884" s="738">
        <v>5</v>
      </c>
      <c r="G884" s="738">
        <v>3</v>
      </c>
      <c r="H884" s="738">
        <v>2</v>
      </c>
      <c r="I884" s="738">
        <v>1</v>
      </c>
      <c r="J884" s="738">
        <v>0</v>
      </c>
      <c r="K884" s="738">
        <v>2</v>
      </c>
      <c r="L884" s="738">
        <v>1</v>
      </c>
      <c r="M884" s="738">
        <v>2</v>
      </c>
      <c r="N884" s="738">
        <v>0</v>
      </c>
      <c r="O884" s="738">
        <v>0</v>
      </c>
      <c r="P884" s="738">
        <v>0</v>
      </c>
      <c r="Q884" s="738">
        <v>3</v>
      </c>
      <c r="R884" s="738">
        <v>6</v>
      </c>
      <c r="S884" s="738">
        <v>5</v>
      </c>
      <c r="T884" s="738">
        <v>6</v>
      </c>
      <c r="W884" s="738">
        <v>4</v>
      </c>
      <c r="X884" s="738">
        <v>2</v>
      </c>
      <c r="Y884" s="738">
        <v>5</v>
      </c>
      <c r="Z884" s="738">
        <v>3</v>
      </c>
      <c r="AA884" s="738">
        <v>3</v>
      </c>
      <c r="AC884" s="738">
        <v>4</v>
      </c>
      <c r="AD884" s="738">
        <v>14</v>
      </c>
      <c r="AE884" s="738">
        <v>4</v>
      </c>
      <c r="AF884" s="738">
        <v>4</v>
      </c>
      <c r="AG884" s="738">
        <v>4</v>
      </c>
      <c r="AH884" s="738">
        <v>3</v>
      </c>
      <c r="AI884" s="738">
        <v>1</v>
      </c>
      <c r="AQ884" s="738">
        <v>1</v>
      </c>
      <c r="AS884" s="738">
        <v>92</v>
      </c>
    </row>
    <row r="885" spans="2:45" outlineLevel="1">
      <c r="B885" s="942" t="s">
        <v>143</v>
      </c>
      <c r="E885" s="738">
        <v>2</v>
      </c>
      <c r="F885" s="738">
        <v>2</v>
      </c>
      <c r="G885" s="738">
        <v>7</v>
      </c>
      <c r="H885" s="738">
        <v>1</v>
      </c>
      <c r="J885" s="738">
        <v>0</v>
      </c>
      <c r="K885" s="738">
        <v>1</v>
      </c>
      <c r="L885" s="738">
        <v>2</v>
      </c>
      <c r="M885" s="738">
        <v>1</v>
      </c>
      <c r="N885" s="738">
        <v>1</v>
      </c>
      <c r="O885" s="738">
        <v>0</v>
      </c>
      <c r="P885" s="738">
        <v>0</v>
      </c>
      <c r="Q885" s="738">
        <v>0</v>
      </c>
      <c r="R885" s="738">
        <v>0</v>
      </c>
      <c r="S885" s="738">
        <v>0</v>
      </c>
      <c r="AS885" s="738">
        <v>17</v>
      </c>
    </row>
    <row r="886" spans="2:45" outlineLevel="1">
      <c r="B886" s="942" t="s">
        <v>145</v>
      </c>
      <c r="F886" s="738">
        <v>6</v>
      </c>
      <c r="G886" s="738">
        <v>2</v>
      </c>
      <c r="H886" s="738">
        <v>2</v>
      </c>
      <c r="I886" s="738">
        <v>1</v>
      </c>
      <c r="J886" s="738">
        <v>2</v>
      </c>
      <c r="K886" s="738">
        <v>1</v>
      </c>
      <c r="L886" s="738">
        <v>0</v>
      </c>
      <c r="M886" s="738">
        <v>2</v>
      </c>
      <c r="N886" s="738">
        <v>4</v>
      </c>
      <c r="O886" s="738">
        <v>0</v>
      </c>
      <c r="P886" s="738">
        <v>0</v>
      </c>
      <c r="Q886" s="738">
        <v>0</v>
      </c>
      <c r="R886" s="738">
        <v>0</v>
      </c>
      <c r="S886" s="738">
        <v>1</v>
      </c>
      <c r="T886" s="738">
        <v>2</v>
      </c>
      <c r="V886" s="738">
        <v>1</v>
      </c>
      <c r="W886" s="738">
        <v>2</v>
      </c>
      <c r="Y886" s="738">
        <v>2</v>
      </c>
      <c r="AC886" s="738">
        <v>1</v>
      </c>
      <c r="AD886" s="738">
        <v>4</v>
      </c>
      <c r="AE886" s="738">
        <v>5</v>
      </c>
      <c r="AJ886" s="738">
        <v>1</v>
      </c>
      <c r="AP886" s="738">
        <v>1</v>
      </c>
      <c r="AS886" s="738">
        <v>40</v>
      </c>
    </row>
    <row r="887" spans="2:45" outlineLevel="1">
      <c r="B887" s="942" t="s">
        <v>141</v>
      </c>
      <c r="F887" s="738">
        <v>6</v>
      </c>
      <c r="G887" s="738">
        <v>0</v>
      </c>
      <c r="H887" s="738">
        <v>4</v>
      </c>
      <c r="J887" s="738">
        <v>2</v>
      </c>
      <c r="K887" s="738">
        <v>2</v>
      </c>
      <c r="L887" s="738">
        <v>0</v>
      </c>
      <c r="M887" s="738">
        <v>1</v>
      </c>
      <c r="N887" s="738">
        <v>0</v>
      </c>
      <c r="O887" s="738">
        <v>1</v>
      </c>
      <c r="P887" s="738">
        <v>0</v>
      </c>
      <c r="Q887" s="738">
        <v>0</v>
      </c>
      <c r="R887" s="738">
        <v>2</v>
      </c>
      <c r="S887" s="738">
        <v>1</v>
      </c>
      <c r="T887" s="738">
        <v>1</v>
      </c>
      <c r="Y887" s="738">
        <v>1</v>
      </c>
      <c r="AG887" s="738">
        <v>3</v>
      </c>
      <c r="AI887" s="738">
        <v>2</v>
      </c>
      <c r="AJ887" s="738">
        <v>2</v>
      </c>
      <c r="AK887" s="738">
        <v>1</v>
      </c>
      <c r="AL887" s="738">
        <v>1</v>
      </c>
      <c r="AM887" s="738">
        <v>1</v>
      </c>
      <c r="AO887" s="738">
        <v>1</v>
      </c>
      <c r="AS887" s="738">
        <v>32</v>
      </c>
    </row>
    <row r="888" spans="2:45" outlineLevel="1">
      <c r="B888" s="942" t="s">
        <v>65</v>
      </c>
      <c r="C888" s="738">
        <v>2</v>
      </c>
      <c r="D888" s="738">
        <v>0</v>
      </c>
      <c r="E888" s="738">
        <v>0</v>
      </c>
      <c r="F888" s="738">
        <v>0</v>
      </c>
      <c r="G888" s="738">
        <v>1</v>
      </c>
      <c r="H888" s="738">
        <v>1</v>
      </c>
      <c r="I888" s="738">
        <v>1</v>
      </c>
      <c r="J888" s="738">
        <v>3</v>
      </c>
      <c r="K888" s="738">
        <v>8</v>
      </c>
      <c r="L888" s="738">
        <v>0</v>
      </c>
      <c r="M888" s="738">
        <v>4</v>
      </c>
      <c r="N888" s="738">
        <v>2</v>
      </c>
      <c r="O888" s="738">
        <v>0</v>
      </c>
      <c r="P888" s="738">
        <v>1</v>
      </c>
      <c r="Q888" s="738">
        <v>0</v>
      </c>
      <c r="R888" s="738">
        <v>1</v>
      </c>
      <c r="S888" s="738">
        <v>2</v>
      </c>
      <c r="T888" s="738">
        <v>2</v>
      </c>
      <c r="V888" s="738">
        <v>1</v>
      </c>
      <c r="Z888" s="738">
        <v>5</v>
      </c>
      <c r="AC888" s="738">
        <v>1</v>
      </c>
      <c r="AE888" s="738">
        <v>1</v>
      </c>
      <c r="AG888" s="738">
        <v>1</v>
      </c>
      <c r="AP888" s="738">
        <v>1</v>
      </c>
      <c r="AS888" s="738">
        <v>38</v>
      </c>
    </row>
    <row r="889" spans="2:45" outlineLevel="1">
      <c r="B889" s="942" t="s">
        <v>9</v>
      </c>
      <c r="C889" s="738">
        <v>1</v>
      </c>
      <c r="D889" s="738">
        <v>0</v>
      </c>
      <c r="E889" s="738">
        <v>0</v>
      </c>
      <c r="F889" s="738">
        <v>0</v>
      </c>
      <c r="G889" s="738">
        <v>0</v>
      </c>
      <c r="H889" s="738">
        <v>0</v>
      </c>
      <c r="J889" s="738">
        <v>0</v>
      </c>
      <c r="K889" s="738">
        <v>0</v>
      </c>
      <c r="L889" s="738">
        <v>4</v>
      </c>
      <c r="M889" s="738">
        <v>0</v>
      </c>
      <c r="N889" s="738">
        <v>1</v>
      </c>
      <c r="O889" s="738">
        <v>0</v>
      </c>
      <c r="P889" s="738">
        <v>0</v>
      </c>
      <c r="Q889" s="738">
        <v>0</v>
      </c>
      <c r="R889" s="738">
        <v>1</v>
      </c>
      <c r="S889" s="738">
        <v>4</v>
      </c>
      <c r="W889" s="738">
        <v>2</v>
      </c>
      <c r="Y889" s="738">
        <v>1</v>
      </c>
      <c r="Z889" s="738">
        <v>1</v>
      </c>
      <c r="AE889" s="738">
        <v>1</v>
      </c>
      <c r="AS889" s="738">
        <v>16</v>
      </c>
    </row>
    <row r="890" spans="2:45" outlineLevel="1">
      <c r="B890" s="942" t="s">
        <v>139</v>
      </c>
      <c r="E890" s="738">
        <v>4</v>
      </c>
      <c r="F890" s="738">
        <v>7</v>
      </c>
      <c r="G890" s="738">
        <v>5</v>
      </c>
      <c r="H890" s="738">
        <v>0</v>
      </c>
      <c r="J890" s="738">
        <v>1</v>
      </c>
      <c r="K890" s="738">
        <v>0</v>
      </c>
      <c r="L890" s="738">
        <v>0</v>
      </c>
      <c r="M890" s="738">
        <v>0</v>
      </c>
      <c r="N890" s="738">
        <v>0</v>
      </c>
      <c r="O890" s="738">
        <v>0</v>
      </c>
      <c r="P890" s="738">
        <v>0</v>
      </c>
      <c r="Q890" s="738">
        <v>0</v>
      </c>
      <c r="R890" s="738">
        <v>0</v>
      </c>
      <c r="S890" s="738">
        <v>6</v>
      </c>
      <c r="T890" s="738">
        <v>4</v>
      </c>
      <c r="V890" s="738">
        <v>2</v>
      </c>
      <c r="W890" s="738">
        <v>1</v>
      </c>
      <c r="X890" s="738">
        <v>1</v>
      </c>
      <c r="AA890" s="738">
        <v>3</v>
      </c>
      <c r="AD890" s="738">
        <v>2</v>
      </c>
      <c r="AF890" s="738">
        <v>1</v>
      </c>
      <c r="AH890" s="738">
        <v>4</v>
      </c>
      <c r="AI890" s="738">
        <v>2</v>
      </c>
      <c r="AJ890" s="738">
        <v>4</v>
      </c>
      <c r="AK890" s="738">
        <v>2</v>
      </c>
      <c r="AL890" s="738">
        <v>5</v>
      </c>
      <c r="AM890" s="738">
        <v>1</v>
      </c>
      <c r="AN890" s="738">
        <v>1</v>
      </c>
      <c r="AP890" s="738">
        <v>3</v>
      </c>
      <c r="AS890" s="738">
        <v>59</v>
      </c>
    </row>
    <row r="891" spans="2:45" outlineLevel="1">
      <c r="B891" s="942" t="s">
        <v>300</v>
      </c>
      <c r="J891" s="738">
        <v>0</v>
      </c>
      <c r="K891" s="738">
        <v>0</v>
      </c>
      <c r="N891" s="738">
        <v>0</v>
      </c>
      <c r="O891" s="738">
        <v>0</v>
      </c>
      <c r="P891" s="738">
        <v>0</v>
      </c>
      <c r="S891" s="738">
        <v>2</v>
      </c>
      <c r="T891" s="738">
        <v>8</v>
      </c>
      <c r="V891" s="738">
        <v>2</v>
      </c>
      <c r="W891" s="738">
        <v>2</v>
      </c>
      <c r="X891" s="738">
        <v>2</v>
      </c>
      <c r="Y891" s="738">
        <v>2</v>
      </c>
      <c r="AA891" s="738">
        <v>1</v>
      </c>
      <c r="AB891" s="738">
        <v>2</v>
      </c>
      <c r="AF891" s="738">
        <v>1</v>
      </c>
      <c r="AS891" s="738">
        <v>22</v>
      </c>
    </row>
    <row r="892" spans="2:45" outlineLevel="1">
      <c r="B892" s="942"/>
      <c r="L892" s="738">
        <v>0</v>
      </c>
      <c r="M892" s="738">
        <v>0</v>
      </c>
      <c r="AS892" s="738">
        <v>0</v>
      </c>
    </row>
    <row r="893" spans="2:45" outlineLevel="1">
      <c r="B893" s="942" t="s">
        <v>380</v>
      </c>
      <c r="M893" s="738">
        <v>2</v>
      </c>
      <c r="N893" s="738">
        <v>1</v>
      </c>
      <c r="O893" s="738">
        <v>1</v>
      </c>
      <c r="P893" s="738">
        <v>0</v>
      </c>
      <c r="AS893" s="738">
        <v>4</v>
      </c>
    </row>
    <row r="894" spans="2:45" outlineLevel="1">
      <c r="B894" s="942" t="s">
        <v>397</v>
      </c>
      <c r="N894" s="738">
        <v>3</v>
      </c>
      <c r="O894" s="738">
        <v>0</v>
      </c>
      <c r="P894" s="738">
        <v>1</v>
      </c>
      <c r="Q894" s="738">
        <v>2</v>
      </c>
      <c r="R894" s="738">
        <v>3</v>
      </c>
      <c r="S894" s="738">
        <v>0</v>
      </c>
      <c r="T894" s="738">
        <v>1</v>
      </c>
      <c r="U894" s="738">
        <v>2</v>
      </c>
      <c r="V894" s="738">
        <v>2</v>
      </c>
      <c r="W894" s="738">
        <v>2</v>
      </c>
      <c r="Y894" s="738">
        <v>2</v>
      </c>
      <c r="Z894" s="738">
        <v>4</v>
      </c>
      <c r="AC894" s="738">
        <v>1</v>
      </c>
      <c r="AD894" s="738">
        <v>1</v>
      </c>
      <c r="AJ894" s="738">
        <v>1</v>
      </c>
      <c r="AS894" s="738">
        <v>25</v>
      </c>
    </row>
    <row r="895" spans="2:45" outlineLevel="1">
      <c r="B895" s="942" t="s">
        <v>541</v>
      </c>
      <c r="Q895" s="738">
        <v>9</v>
      </c>
      <c r="R895" s="738">
        <v>3</v>
      </c>
      <c r="S895" s="738">
        <v>1</v>
      </c>
      <c r="T895" s="738">
        <v>8</v>
      </c>
      <c r="V895" s="738">
        <v>2</v>
      </c>
      <c r="W895" s="738">
        <v>2</v>
      </c>
      <c r="AD895" s="738">
        <v>1</v>
      </c>
      <c r="AS895" s="738">
        <v>26</v>
      </c>
    </row>
    <row r="896" spans="2:45" outlineLevel="1">
      <c r="B896" s="942" t="s">
        <v>556</v>
      </c>
      <c r="R896" s="738">
        <v>4</v>
      </c>
      <c r="S896" s="738">
        <v>1</v>
      </c>
      <c r="U896" s="738">
        <v>3</v>
      </c>
      <c r="W896" s="738">
        <v>1</v>
      </c>
      <c r="Y896" s="738">
        <v>1</v>
      </c>
      <c r="Z896" s="738">
        <v>2</v>
      </c>
      <c r="AA896" s="738">
        <v>1</v>
      </c>
      <c r="AC896" s="738">
        <v>2</v>
      </c>
      <c r="AE896" s="738">
        <v>4</v>
      </c>
      <c r="AG896" s="738">
        <v>2</v>
      </c>
      <c r="AH896" s="738">
        <v>3</v>
      </c>
      <c r="AI896" s="738">
        <v>1</v>
      </c>
      <c r="AJ896" s="738">
        <v>4</v>
      </c>
      <c r="AQ896" s="738">
        <v>1</v>
      </c>
      <c r="AS896" s="738">
        <v>30</v>
      </c>
    </row>
    <row r="897" spans="2:45" outlineLevel="1">
      <c r="B897" s="942" t="s">
        <v>552</v>
      </c>
      <c r="R897" s="738">
        <v>3</v>
      </c>
      <c r="S897" s="738">
        <v>5</v>
      </c>
      <c r="T897" s="738">
        <v>3</v>
      </c>
      <c r="U897" s="738">
        <v>1</v>
      </c>
      <c r="W897" s="738">
        <v>2</v>
      </c>
      <c r="X897" s="738">
        <v>2</v>
      </c>
      <c r="AC897" s="738">
        <v>1</v>
      </c>
      <c r="AD897" s="738">
        <v>8</v>
      </c>
      <c r="AJ897" s="738">
        <v>3</v>
      </c>
      <c r="AK897" s="738">
        <v>1</v>
      </c>
      <c r="AM897" s="738">
        <v>1</v>
      </c>
      <c r="AQ897" s="738">
        <v>1</v>
      </c>
      <c r="AS897" s="738">
        <v>31</v>
      </c>
    </row>
    <row r="898" spans="2:45" outlineLevel="1">
      <c r="B898" s="942" t="s">
        <v>554</v>
      </c>
      <c r="R898" s="738">
        <v>1</v>
      </c>
      <c r="S898" s="738">
        <v>7</v>
      </c>
      <c r="U898" s="738">
        <v>3</v>
      </c>
      <c r="W898" s="738">
        <v>1</v>
      </c>
      <c r="Z898" s="738">
        <v>1</v>
      </c>
      <c r="AA898" s="738">
        <v>2</v>
      </c>
      <c r="AS898" s="738">
        <v>15</v>
      </c>
    </row>
    <row r="899" spans="2:45" outlineLevel="1">
      <c r="B899" s="942" t="s">
        <v>555</v>
      </c>
      <c r="S899" s="738">
        <v>4</v>
      </c>
      <c r="T899" s="738">
        <v>3</v>
      </c>
      <c r="U899" s="738">
        <v>4</v>
      </c>
      <c r="Y899" s="738">
        <v>3</v>
      </c>
      <c r="Z899" s="738">
        <v>2</v>
      </c>
      <c r="AA899" s="738">
        <v>2</v>
      </c>
      <c r="AC899" s="738">
        <v>3</v>
      </c>
      <c r="AD899" s="738">
        <v>1</v>
      </c>
      <c r="AE899" s="738">
        <v>1</v>
      </c>
      <c r="AL899" s="738">
        <v>3</v>
      </c>
      <c r="AO899" s="738">
        <v>2</v>
      </c>
      <c r="AP899" s="738">
        <v>1</v>
      </c>
      <c r="AQ899" s="738">
        <v>11</v>
      </c>
      <c r="AR899" s="738">
        <v>2</v>
      </c>
      <c r="AS899" s="738">
        <v>42</v>
      </c>
    </row>
    <row r="900" spans="2:45" outlineLevel="1">
      <c r="B900" s="942" t="s">
        <v>566</v>
      </c>
      <c r="R900" s="738">
        <v>6</v>
      </c>
      <c r="S900" s="738">
        <v>1</v>
      </c>
      <c r="T900" s="738">
        <v>3</v>
      </c>
      <c r="W900" s="738">
        <v>1</v>
      </c>
      <c r="Z900" s="738">
        <v>2</v>
      </c>
      <c r="AC900" s="738">
        <v>2</v>
      </c>
      <c r="AD900" s="738">
        <v>3</v>
      </c>
      <c r="AE900" s="738">
        <v>2</v>
      </c>
      <c r="AG900" s="738">
        <v>1</v>
      </c>
      <c r="AI900" s="738">
        <v>2</v>
      </c>
      <c r="AK900" s="738">
        <v>3</v>
      </c>
      <c r="AL900" s="738">
        <v>2</v>
      </c>
      <c r="AO900" s="738">
        <v>1</v>
      </c>
      <c r="AS900" s="738">
        <v>29</v>
      </c>
    </row>
    <row r="901" spans="2:45" outlineLevel="1">
      <c r="B901" s="942" t="s">
        <v>567</v>
      </c>
      <c r="R901" s="738">
        <v>1</v>
      </c>
      <c r="S901" s="738">
        <v>5</v>
      </c>
      <c r="U901" s="738">
        <v>1</v>
      </c>
      <c r="Y901" s="738">
        <v>1</v>
      </c>
      <c r="Z901" s="738">
        <v>1</v>
      </c>
      <c r="AA901" s="738">
        <v>9</v>
      </c>
      <c r="AC901" s="738">
        <v>1</v>
      </c>
      <c r="AF901" s="738">
        <v>1</v>
      </c>
      <c r="AI901" s="738">
        <v>4</v>
      </c>
      <c r="AJ901" s="738">
        <v>3</v>
      </c>
      <c r="AK901" s="738">
        <v>2</v>
      </c>
      <c r="AO901" s="738">
        <v>1</v>
      </c>
      <c r="AP901" s="738">
        <v>2</v>
      </c>
      <c r="AS901" s="738">
        <v>32</v>
      </c>
    </row>
    <row r="902" spans="2:45" outlineLevel="1">
      <c r="B902" s="942" t="s">
        <v>606</v>
      </c>
      <c r="S902" s="738">
        <v>5</v>
      </c>
      <c r="U902" s="738">
        <v>4</v>
      </c>
      <c r="V902" s="738">
        <v>2</v>
      </c>
      <c r="AA902" s="738">
        <v>1</v>
      </c>
      <c r="AD902" s="738">
        <v>3</v>
      </c>
      <c r="AE902" s="738">
        <v>1</v>
      </c>
      <c r="AG902" s="738">
        <v>1</v>
      </c>
      <c r="AI902" s="738">
        <v>2</v>
      </c>
      <c r="AO902" s="738">
        <v>2</v>
      </c>
      <c r="AS902" s="738">
        <v>21</v>
      </c>
    </row>
    <row r="903" spans="2:45" outlineLevel="1">
      <c r="B903" s="942" t="s">
        <v>569</v>
      </c>
    </row>
    <row r="904" spans="2:45" outlineLevel="1">
      <c r="B904" s="942" t="s">
        <v>607</v>
      </c>
      <c r="T904" s="738">
        <v>4</v>
      </c>
      <c r="V904" s="738">
        <v>1</v>
      </c>
      <c r="X904" s="738">
        <v>1</v>
      </c>
      <c r="Y904" s="738">
        <v>2</v>
      </c>
      <c r="Z904" s="738">
        <v>5</v>
      </c>
      <c r="AB904" s="738">
        <v>1</v>
      </c>
      <c r="AE904" s="738">
        <v>2</v>
      </c>
      <c r="AF904" s="738">
        <v>1</v>
      </c>
      <c r="AH904" s="738">
        <v>1</v>
      </c>
      <c r="AS904" s="738">
        <v>18</v>
      </c>
    </row>
    <row r="905" spans="2:45" outlineLevel="1">
      <c r="B905" s="942" t="s">
        <v>695</v>
      </c>
      <c r="T905" s="738">
        <v>1</v>
      </c>
      <c r="W905" s="738">
        <v>1</v>
      </c>
      <c r="Y905" s="738">
        <v>1</v>
      </c>
      <c r="AC905" s="738">
        <v>2</v>
      </c>
      <c r="AD905" s="738">
        <v>2</v>
      </c>
      <c r="AE905" s="738">
        <v>2</v>
      </c>
      <c r="AF905" s="738">
        <v>1</v>
      </c>
      <c r="AH905" s="738">
        <v>1</v>
      </c>
      <c r="AK905" s="738">
        <v>2</v>
      </c>
      <c r="AL905" s="738">
        <v>1</v>
      </c>
      <c r="AM905" s="738">
        <v>1</v>
      </c>
      <c r="AQ905" s="738">
        <v>1</v>
      </c>
      <c r="AR905" s="738">
        <v>1</v>
      </c>
      <c r="AS905" s="738">
        <v>17</v>
      </c>
    </row>
    <row r="906" spans="2:45" outlineLevel="1">
      <c r="B906" s="942" t="s">
        <v>701</v>
      </c>
      <c r="U906" s="738">
        <v>4</v>
      </c>
      <c r="V906" s="738">
        <v>3</v>
      </c>
      <c r="Y906" s="738">
        <v>2</v>
      </c>
      <c r="Z906" s="738">
        <v>1</v>
      </c>
      <c r="AA906" s="738">
        <v>1</v>
      </c>
      <c r="AD906" s="738">
        <v>1</v>
      </c>
      <c r="AF906" s="738">
        <v>3</v>
      </c>
      <c r="AG906" s="738">
        <v>3</v>
      </c>
      <c r="AH906" s="738">
        <v>2</v>
      </c>
      <c r="AI906" s="738">
        <v>1</v>
      </c>
      <c r="AO906" s="738">
        <v>1</v>
      </c>
      <c r="AP906" s="738">
        <v>1</v>
      </c>
      <c r="AS906" s="738">
        <v>23</v>
      </c>
    </row>
    <row r="907" spans="2:45" outlineLevel="1">
      <c r="B907" s="942" t="s">
        <v>704</v>
      </c>
      <c r="U907" s="738">
        <v>2</v>
      </c>
      <c r="V907" s="738">
        <v>4</v>
      </c>
      <c r="W907" s="738">
        <v>1</v>
      </c>
      <c r="X907" s="738">
        <v>1</v>
      </c>
      <c r="Y907" s="738">
        <v>6</v>
      </c>
      <c r="AA907" s="738">
        <v>1</v>
      </c>
      <c r="AB907" s="738">
        <v>2</v>
      </c>
      <c r="AD907" s="738">
        <v>3</v>
      </c>
      <c r="AF907" s="738">
        <v>1</v>
      </c>
      <c r="AH907" s="738">
        <v>3</v>
      </c>
      <c r="AI907" s="738">
        <v>1</v>
      </c>
      <c r="AJ907" s="738">
        <v>3</v>
      </c>
      <c r="AK907" s="738">
        <v>1</v>
      </c>
      <c r="AM907" s="738">
        <v>1</v>
      </c>
      <c r="AN907" s="738">
        <v>2</v>
      </c>
      <c r="AP907" s="738">
        <v>2</v>
      </c>
      <c r="AQ907" s="738">
        <v>2</v>
      </c>
      <c r="AR907" s="738">
        <v>2</v>
      </c>
      <c r="AS907" s="738">
        <v>38</v>
      </c>
    </row>
    <row r="908" spans="2:45" outlineLevel="1">
      <c r="B908" s="942" t="s">
        <v>805</v>
      </c>
      <c r="X908" s="738">
        <v>1</v>
      </c>
      <c r="Z908" s="738">
        <v>1</v>
      </c>
      <c r="AA908" s="738">
        <v>2</v>
      </c>
      <c r="AB908" s="738">
        <v>1</v>
      </c>
      <c r="AC908" s="738">
        <v>9</v>
      </c>
      <c r="AD908" s="738">
        <v>7</v>
      </c>
      <c r="AE908" s="738">
        <v>2</v>
      </c>
      <c r="AF908" s="738">
        <v>2</v>
      </c>
      <c r="AH908" s="738">
        <v>1</v>
      </c>
      <c r="AI908" s="738">
        <v>2</v>
      </c>
      <c r="AK908" s="738">
        <v>1</v>
      </c>
      <c r="AL908" s="738">
        <v>3</v>
      </c>
      <c r="AO908" s="738">
        <v>1</v>
      </c>
      <c r="AP908" s="738">
        <v>1</v>
      </c>
      <c r="AQ908" s="738">
        <v>3</v>
      </c>
      <c r="AS908" s="738">
        <v>37</v>
      </c>
    </row>
    <row r="909" spans="2:45" outlineLevel="1">
      <c r="B909" s="942" t="s">
        <v>807</v>
      </c>
      <c r="X909" s="738">
        <v>5</v>
      </c>
      <c r="Y909" s="738">
        <v>1</v>
      </c>
      <c r="Z909" s="738">
        <v>3</v>
      </c>
      <c r="AK909" s="738">
        <v>1</v>
      </c>
      <c r="AS909" s="738">
        <v>10</v>
      </c>
    </row>
    <row r="910" spans="2:45" outlineLevel="1">
      <c r="B910" s="942" t="s">
        <v>802</v>
      </c>
      <c r="Y910" s="738">
        <v>1</v>
      </c>
      <c r="Z910" s="738">
        <v>8</v>
      </c>
      <c r="AA910" s="738">
        <v>5</v>
      </c>
      <c r="AB910" s="738">
        <v>5</v>
      </c>
      <c r="AF910" s="738">
        <v>2</v>
      </c>
      <c r="AH910" s="738">
        <v>4</v>
      </c>
      <c r="AI910" s="738">
        <v>2</v>
      </c>
      <c r="AK910" s="738">
        <v>1</v>
      </c>
      <c r="AL910" s="738">
        <v>1</v>
      </c>
      <c r="AS910" s="738">
        <v>29</v>
      </c>
    </row>
    <row r="911" spans="2:45" outlineLevel="1">
      <c r="B911" s="942" t="s">
        <v>850</v>
      </c>
      <c r="Y911" s="738">
        <v>2</v>
      </c>
      <c r="Z911" s="738">
        <v>3</v>
      </c>
      <c r="AA911" s="738">
        <v>12</v>
      </c>
      <c r="AB911" s="738">
        <v>1</v>
      </c>
      <c r="AC911" s="738">
        <v>12</v>
      </c>
      <c r="AD911" s="738">
        <v>4</v>
      </c>
      <c r="AE911" s="738">
        <v>1</v>
      </c>
      <c r="AH911" s="738">
        <v>2</v>
      </c>
      <c r="AO911" s="738">
        <v>2</v>
      </c>
      <c r="AR911" s="738">
        <v>1</v>
      </c>
      <c r="AS911" s="738">
        <v>40</v>
      </c>
    </row>
    <row r="912" spans="2:45" outlineLevel="1">
      <c r="B912" s="942" t="s">
        <v>912</v>
      </c>
      <c r="X912" s="738">
        <v>2</v>
      </c>
      <c r="Y912" s="738">
        <v>2</v>
      </c>
      <c r="Z912" s="738">
        <v>4</v>
      </c>
      <c r="AA912" s="738">
        <v>1</v>
      </c>
      <c r="AC912" s="738">
        <v>4</v>
      </c>
      <c r="AD912" s="738">
        <v>2</v>
      </c>
      <c r="AE912" s="738">
        <v>3</v>
      </c>
      <c r="AF912" s="738">
        <v>1</v>
      </c>
      <c r="AG912" s="738">
        <v>1</v>
      </c>
      <c r="AH912" s="738">
        <v>2</v>
      </c>
      <c r="AI912" s="738">
        <v>1</v>
      </c>
      <c r="AJ912" s="738">
        <v>1</v>
      </c>
      <c r="AK912" s="738">
        <v>2</v>
      </c>
      <c r="AL912" s="738">
        <v>2</v>
      </c>
      <c r="AQ912" s="738">
        <v>1</v>
      </c>
      <c r="AR912" s="738">
        <v>3</v>
      </c>
      <c r="AS912" s="738">
        <v>32</v>
      </c>
    </row>
    <row r="913" spans="2:45" outlineLevel="1">
      <c r="B913" s="942" t="s">
        <v>1060</v>
      </c>
      <c r="AA913" s="738">
        <v>7</v>
      </c>
      <c r="AB913" s="738">
        <v>3</v>
      </c>
      <c r="AD913" s="738">
        <v>7</v>
      </c>
      <c r="AE913" s="738">
        <v>2</v>
      </c>
      <c r="AF913" s="738">
        <v>2</v>
      </c>
      <c r="AG913" s="738">
        <v>2</v>
      </c>
      <c r="AH913" s="738">
        <v>5</v>
      </c>
      <c r="AI913" s="738">
        <v>3</v>
      </c>
      <c r="AK913" s="738">
        <v>1</v>
      </c>
      <c r="AO913" s="738">
        <v>8</v>
      </c>
      <c r="AP913" s="738">
        <v>1</v>
      </c>
      <c r="AS913" s="738">
        <v>41</v>
      </c>
    </row>
    <row r="914" spans="2:45" outlineLevel="1">
      <c r="B914" s="942" t="s">
        <v>1061</v>
      </c>
      <c r="AA914" s="738">
        <v>8</v>
      </c>
      <c r="AB914" s="738">
        <v>1</v>
      </c>
      <c r="AC914" s="738">
        <v>5</v>
      </c>
      <c r="AD914" s="738">
        <v>5</v>
      </c>
      <c r="AF914" s="738">
        <v>12</v>
      </c>
      <c r="AG914" s="738">
        <v>2</v>
      </c>
      <c r="AH914" s="738">
        <v>2</v>
      </c>
      <c r="AJ914" s="738">
        <v>2</v>
      </c>
      <c r="AK914" s="738">
        <v>3</v>
      </c>
      <c r="AL914" s="738">
        <v>6</v>
      </c>
      <c r="AM914" s="738">
        <v>1</v>
      </c>
      <c r="AN914" s="738">
        <v>2</v>
      </c>
      <c r="AP914" s="738">
        <v>2</v>
      </c>
      <c r="AR914" s="738">
        <v>3</v>
      </c>
      <c r="AS914" s="738">
        <v>54</v>
      </c>
    </row>
    <row r="915" spans="2:45" outlineLevel="1">
      <c r="B915" s="942" t="s">
        <v>1180</v>
      </c>
      <c r="AB915" s="738">
        <v>1</v>
      </c>
      <c r="AD915" s="738">
        <v>4</v>
      </c>
      <c r="AG915" s="738">
        <v>1</v>
      </c>
      <c r="AI915" s="738">
        <v>1</v>
      </c>
      <c r="AL915" s="738">
        <v>2</v>
      </c>
      <c r="AS915" s="738">
        <v>9</v>
      </c>
    </row>
    <row r="916" spans="2:45" outlineLevel="1">
      <c r="B916" s="942" t="s">
        <v>1059</v>
      </c>
      <c r="AC916" s="738">
        <v>3</v>
      </c>
      <c r="AE916" s="738">
        <v>2</v>
      </c>
      <c r="AF916" s="738">
        <v>3</v>
      </c>
      <c r="AI916" s="738">
        <v>1</v>
      </c>
      <c r="AJ916" s="738">
        <v>1</v>
      </c>
      <c r="AK916" s="738">
        <v>4</v>
      </c>
      <c r="AN916" s="738">
        <v>1</v>
      </c>
      <c r="AO916" s="738">
        <v>1</v>
      </c>
      <c r="AS916" s="738">
        <v>16</v>
      </c>
    </row>
    <row r="917" spans="2:45" outlineLevel="1">
      <c r="B917" s="942" t="s">
        <v>1181</v>
      </c>
      <c r="AB917" s="738">
        <v>7</v>
      </c>
      <c r="AC917" s="738">
        <v>1</v>
      </c>
      <c r="AD917" s="738">
        <v>4</v>
      </c>
      <c r="AE917" s="738">
        <v>1</v>
      </c>
      <c r="AG917" s="738">
        <v>1</v>
      </c>
      <c r="AI917" s="738">
        <v>4</v>
      </c>
      <c r="AL917" s="738">
        <v>2</v>
      </c>
      <c r="AM917" s="738">
        <v>1</v>
      </c>
      <c r="AO917" s="738">
        <v>1</v>
      </c>
      <c r="AQ917" s="738">
        <v>4</v>
      </c>
      <c r="AS917" s="738">
        <v>26</v>
      </c>
    </row>
    <row r="918" spans="2:45" outlineLevel="1">
      <c r="B918" s="942" t="s">
        <v>1242</v>
      </c>
      <c r="AC918" s="738">
        <v>3</v>
      </c>
      <c r="AD918" s="738">
        <v>1</v>
      </c>
      <c r="AE918" s="738">
        <v>3</v>
      </c>
      <c r="AF918" s="738">
        <v>2</v>
      </c>
      <c r="AG918" s="738">
        <v>4</v>
      </c>
      <c r="AH918" s="738">
        <v>3</v>
      </c>
      <c r="AI918" s="738">
        <v>1</v>
      </c>
      <c r="AK918" s="738">
        <v>1</v>
      </c>
      <c r="AS918" s="738">
        <v>18</v>
      </c>
    </row>
    <row r="919" spans="2:45" outlineLevel="1">
      <c r="B919" s="942" t="s">
        <v>1314</v>
      </c>
      <c r="AD919" s="738">
        <v>13</v>
      </c>
      <c r="AE919" s="738">
        <v>2</v>
      </c>
      <c r="AF919" s="738">
        <v>2</v>
      </c>
      <c r="AH919" s="738">
        <v>1</v>
      </c>
      <c r="AJ919" s="738">
        <v>1</v>
      </c>
      <c r="AK919" s="738">
        <v>2</v>
      </c>
      <c r="AL919" s="738">
        <v>1</v>
      </c>
      <c r="AP919" s="738">
        <v>1</v>
      </c>
      <c r="AQ919" s="738">
        <v>1</v>
      </c>
      <c r="AR919" s="738">
        <v>4</v>
      </c>
      <c r="AS919" s="738">
        <v>28</v>
      </c>
    </row>
    <row r="920" spans="2:45" outlineLevel="1">
      <c r="B920" s="942" t="s">
        <v>1460</v>
      </c>
      <c r="AF920" s="738">
        <v>2</v>
      </c>
      <c r="AG920" s="738">
        <v>3</v>
      </c>
      <c r="AH920" s="738">
        <v>1</v>
      </c>
      <c r="AS920" s="738">
        <v>6</v>
      </c>
    </row>
    <row r="921" spans="2:45" outlineLevel="1">
      <c r="B921" s="942" t="s">
        <v>1564</v>
      </c>
      <c r="AF921" s="738">
        <v>3</v>
      </c>
      <c r="AK921" s="738">
        <v>1</v>
      </c>
      <c r="AS921" s="738">
        <v>4</v>
      </c>
    </row>
    <row r="922" spans="2:45" outlineLevel="1">
      <c r="B922" s="942" t="s">
        <v>1465</v>
      </c>
      <c r="AF922" s="738">
        <v>8</v>
      </c>
      <c r="AG922" s="738">
        <v>1</v>
      </c>
      <c r="AH922" s="738">
        <v>5</v>
      </c>
      <c r="AI922" s="738">
        <v>8</v>
      </c>
      <c r="AK922" s="738">
        <v>9</v>
      </c>
      <c r="AL922" s="738">
        <v>6</v>
      </c>
      <c r="AM922" s="738">
        <v>1</v>
      </c>
      <c r="AO922" s="738">
        <v>2</v>
      </c>
      <c r="AP922" s="738">
        <v>2</v>
      </c>
      <c r="AQ922" s="738">
        <v>10</v>
      </c>
      <c r="AR922" s="738">
        <v>10</v>
      </c>
      <c r="AS922" s="738">
        <v>62</v>
      </c>
    </row>
    <row r="923" spans="2:45" outlineLevel="1">
      <c r="B923" s="942" t="s">
        <v>1458</v>
      </c>
      <c r="AD923" s="738">
        <v>3</v>
      </c>
      <c r="AE923" s="738">
        <v>2</v>
      </c>
      <c r="AF923" s="738">
        <v>3</v>
      </c>
      <c r="AG923" s="738">
        <v>1</v>
      </c>
      <c r="AS923" s="738">
        <v>9</v>
      </c>
    </row>
    <row r="924" spans="2:45" outlineLevel="1">
      <c r="B924" s="942" t="s">
        <v>1660</v>
      </c>
      <c r="T924" s="738">
        <v>3</v>
      </c>
      <c r="U924" s="738">
        <v>1</v>
      </c>
      <c r="V924" s="738">
        <v>5</v>
      </c>
      <c r="W924" s="738">
        <v>1</v>
      </c>
      <c r="X924" s="738">
        <v>5</v>
      </c>
      <c r="Y924" s="738">
        <v>3</v>
      </c>
      <c r="Z924" s="738">
        <v>5</v>
      </c>
      <c r="AA924" s="738">
        <v>1</v>
      </c>
      <c r="AB924" s="738">
        <v>3</v>
      </c>
      <c r="AD924" s="738">
        <v>5</v>
      </c>
      <c r="AE924" s="738">
        <v>4</v>
      </c>
      <c r="AF924" s="738">
        <v>2</v>
      </c>
      <c r="AG924" s="738">
        <v>3</v>
      </c>
      <c r="AH924" s="738">
        <v>1</v>
      </c>
      <c r="AI924" s="738">
        <v>3</v>
      </c>
      <c r="AJ924" s="738">
        <v>1</v>
      </c>
      <c r="AK924" s="738">
        <v>1</v>
      </c>
      <c r="AO924" s="738">
        <v>1</v>
      </c>
      <c r="AR924" s="738">
        <v>2</v>
      </c>
      <c r="AS924" s="738">
        <v>50</v>
      </c>
    </row>
    <row r="925" spans="2:45" outlineLevel="1">
      <c r="B925" s="942" t="s">
        <v>1662</v>
      </c>
      <c r="U925" s="738">
        <v>1</v>
      </c>
      <c r="V925" s="738">
        <v>1</v>
      </c>
      <c r="W925" s="738">
        <v>1</v>
      </c>
      <c r="Y925" s="738">
        <v>4</v>
      </c>
      <c r="Z925" s="738">
        <v>1</v>
      </c>
      <c r="AC925" s="738">
        <v>3</v>
      </c>
      <c r="AD925" s="738">
        <v>1</v>
      </c>
      <c r="AG925" s="738">
        <v>2</v>
      </c>
      <c r="AQ925" s="738">
        <v>1</v>
      </c>
      <c r="AS925" s="738">
        <v>15</v>
      </c>
    </row>
    <row r="926" spans="2:45" outlineLevel="1">
      <c r="B926" s="942" t="s">
        <v>1665</v>
      </c>
      <c r="AD926" s="738">
        <v>5</v>
      </c>
      <c r="AE926" s="738">
        <v>7</v>
      </c>
      <c r="AF926" s="738">
        <v>1</v>
      </c>
      <c r="AG926" s="738">
        <v>2</v>
      </c>
      <c r="AI926" s="738">
        <v>1</v>
      </c>
      <c r="AJ926" s="738">
        <v>3</v>
      </c>
      <c r="AK926" s="738">
        <v>1</v>
      </c>
      <c r="AL926" s="738">
        <v>1</v>
      </c>
      <c r="AO926" s="738">
        <v>1</v>
      </c>
      <c r="AP926" s="738">
        <v>2</v>
      </c>
      <c r="AQ926" s="738">
        <v>4</v>
      </c>
      <c r="AS926" s="738">
        <v>28</v>
      </c>
    </row>
    <row r="927" spans="2:45" outlineLevel="1">
      <c r="B927" s="942" t="s">
        <v>1668</v>
      </c>
      <c r="AA927" s="738">
        <v>3</v>
      </c>
      <c r="AB927" s="738">
        <v>4</v>
      </c>
      <c r="AD927" s="738">
        <v>2</v>
      </c>
      <c r="AE927" s="738">
        <v>5</v>
      </c>
      <c r="AG927" s="738">
        <v>4</v>
      </c>
      <c r="AH927" s="738">
        <v>1</v>
      </c>
      <c r="AI927" s="738">
        <v>4</v>
      </c>
      <c r="AJ927" s="738">
        <v>2</v>
      </c>
      <c r="AK927" s="738">
        <v>2</v>
      </c>
      <c r="AL927" s="738">
        <v>1</v>
      </c>
      <c r="AO927" s="738">
        <v>1</v>
      </c>
      <c r="AQ927" s="738">
        <v>2</v>
      </c>
      <c r="AR927" s="738">
        <v>2</v>
      </c>
      <c r="AS927" s="738">
        <v>33</v>
      </c>
    </row>
    <row r="928" spans="2:45" outlineLevel="1">
      <c r="B928" s="942" t="s">
        <v>926</v>
      </c>
      <c r="AE928" s="738">
        <v>8</v>
      </c>
      <c r="AF928" s="738">
        <v>4</v>
      </c>
      <c r="AH928" s="738">
        <v>7</v>
      </c>
      <c r="AI928" s="738">
        <v>5</v>
      </c>
      <c r="AJ928" s="738">
        <v>1</v>
      </c>
      <c r="AK928" s="738">
        <v>3</v>
      </c>
      <c r="AL928" s="738">
        <v>6</v>
      </c>
      <c r="AO928" s="738">
        <v>4</v>
      </c>
      <c r="AP928" s="738">
        <v>1</v>
      </c>
      <c r="AQ928" s="738">
        <v>2</v>
      </c>
      <c r="AR928" s="738">
        <v>1</v>
      </c>
      <c r="AS928" s="738">
        <v>42</v>
      </c>
    </row>
    <row r="929" spans="2:45" outlineLevel="1">
      <c r="B929" s="942" t="s">
        <v>1463</v>
      </c>
      <c r="AF929" s="738">
        <v>2</v>
      </c>
      <c r="AG929" s="738">
        <v>6</v>
      </c>
      <c r="AH929" s="738">
        <v>6</v>
      </c>
      <c r="AI929" s="738">
        <v>18</v>
      </c>
      <c r="AJ929" s="738">
        <v>9</v>
      </c>
      <c r="AK929" s="738">
        <v>6</v>
      </c>
      <c r="AL929" s="738">
        <v>2</v>
      </c>
      <c r="AN929" s="738">
        <v>2</v>
      </c>
      <c r="AP929" s="738">
        <v>5</v>
      </c>
      <c r="AQ929" s="738">
        <v>6</v>
      </c>
      <c r="AR929" s="738">
        <v>5</v>
      </c>
      <c r="AS929" s="738">
        <v>67</v>
      </c>
    </row>
    <row r="930" spans="2:45" outlineLevel="1">
      <c r="B930" s="942" t="s">
        <v>1467</v>
      </c>
      <c r="AE930" s="738">
        <v>1</v>
      </c>
      <c r="AF930" s="738">
        <v>6</v>
      </c>
      <c r="AG930" s="738">
        <v>3</v>
      </c>
      <c r="AI930" s="738">
        <v>1</v>
      </c>
      <c r="AJ930" s="738">
        <v>2</v>
      </c>
      <c r="AK930" s="738">
        <v>2</v>
      </c>
      <c r="AL930" s="738">
        <v>1</v>
      </c>
      <c r="AN930" s="738">
        <v>1</v>
      </c>
      <c r="AQ930" s="738">
        <v>6</v>
      </c>
      <c r="AR930" s="738">
        <v>1</v>
      </c>
      <c r="AS930" s="738">
        <v>24</v>
      </c>
    </row>
    <row r="931" spans="2:45" outlineLevel="1">
      <c r="B931" s="942" t="s">
        <v>1664</v>
      </c>
      <c r="R931" s="738">
        <v>4</v>
      </c>
      <c r="S931" s="738">
        <v>1</v>
      </c>
      <c r="V931" s="738">
        <v>1</v>
      </c>
      <c r="W931" s="738">
        <v>4</v>
      </c>
      <c r="Y931" s="738">
        <v>1</v>
      </c>
      <c r="AC931" s="738">
        <v>4</v>
      </c>
      <c r="AS931" s="738">
        <v>15</v>
      </c>
    </row>
    <row r="932" spans="2:45" outlineLevel="1">
      <c r="B932" s="942" t="s">
        <v>1671</v>
      </c>
      <c r="R932" s="738">
        <v>3</v>
      </c>
      <c r="S932" s="738">
        <v>0</v>
      </c>
      <c r="T932" s="738">
        <v>5</v>
      </c>
      <c r="U932" s="738">
        <v>1</v>
      </c>
      <c r="V932" s="738">
        <v>1</v>
      </c>
      <c r="Z932" s="738">
        <v>2</v>
      </c>
      <c r="AC932" s="738">
        <v>2</v>
      </c>
      <c r="AD932" s="738">
        <v>1</v>
      </c>
      <c r="AF932" s="738">
        <v>4</v>
      </c>
      <c r="AG932" s="738">
        <v>1</v>
      </c>
      <c r="AS932" s="738">
        <v>20</v>
      </c>
    </row>
    <row r="933" spans="2:45" outlineLevel="1">
      <c r="B933" s="942" t="s">
        <v>1667</v>
      </c>
      <c r="V933" s="738">
        <v>2</v>
      </c>
      <c r="W933" s="738">
        <v>4</v>
      </c>
      <c r="X933" s="738">
        <v>2</v>
      </c>
      <c r="Y933" s="738">
        <v>21</v>
      </c>
      <c r="Z933" s="738">
        <v>8</v>
      </c>
      <c r="AB933" s="738">
        <v>1</v>
      </c>
      <c r="AF933" s="738">
        <v>1</v>
      </c>
      <c r="AH933" s="738">
        <v>2</v>
      </c>
      <c r="AI933" s="738">
        <v>5</v>
      </c>
      <c r="AJ933" s="738">
        <v>3</v>
      </c>
      <c r="AK933" s="738">
        <v>8</v>
      </c>
      <c r="AL933" s="738">
        <v>3</v>
      </c>
      <c r="AM933" s="738">
        <v>1</v>
      </c>
      <c r="AO933" s="738">
        <v>8</v>
      </c>
      <c r="AQ933" s="738">
        <v>4</v>
      </c>
      <c r="AR933" s="738">
        <v>2</v>
      </c>
      <c r="AS933" s="738">
        <v>75</v>
      </c>
    </row>
    <row r="934" spans="2:45" outlineLevel="1">
      <c r="B934" s="942" t="s">
        <v>1844</v>
      </c>
      <c r="R934" s="738">
        <v>3</v>
      </c>
      <c r="S934" s="738">
        <v>2</v>
      </c>
      <c r="Y934" s="738">
        <v>1</v>
      </c>
      <c r="AC934" s="738">
        <v>2</v>
      </c>
      <c r="AD934" s="738">
        <v>1</v>
      </c>
      <c r="AG934" s="738">
        <v>4</v>
      </c>
      <c r="AS934" s="738">
        <v>13</v>
      </c>
    </row>
    <row r="935" spans="2:45" outlineLevel="1">
      <c r="B935" s="942" t="s">
        <v>1948</v>
      </c>
      <c r="AI935" s="738">
        <v>18</v>
      </c>
      <c r="AJ935" s="738">
        <v>9</v>
      </c>
      <c r="AK935" s="738">
        <v>3</v>
      </c>
      <c r="AL935" s="738">
        <v>2</v>
      </c>
      <c r="AM935" s="738">
        <v>3</v>
      </c>
      <c r="AO935" s="738">
        <v>2</v>
      </c>
      <c r="AP935" s="738">
        <v>1</v>
      </c>
      <c r="AQ935" s="738">
        <v>7</v>
      </c>
      <c r="AS935" s="738">
        <v>45</v>
      </c>
    </row>
    <row r="936" spans="2:45" outlineLevel="1">
      <c r="B936" s="942" t="s">
        <v>2588</v>
      </c>
      <c r="AO936" s="738">
        <v>5</v>
      </c>
      <c r="AQ936" s="738">
        <v>1</v>
      </c>
      <c r="AS936" s="738">
        <v>6</v>
      </c>
    </row>
    <row r="937" spans="2:45" outlineLevel="1">
      <c r="B937" s="942" t="s">
        <v>2589</v>
      </c>
      <c r="AO937" s="738">
        <v>6</v>
      </c>
      <c r="AP937" s="738">
        <v>4</v>
      </c>
      <c r="AQ937" s="738">
        <v>1</v>
      </c>
      <c r="AR937" s="738">
        <v>3</v>
      </c>
      <c r="AS937" s="738">
        <v>14</v>
      </c>
    </row>
    <row r="938" spans="2:45" outlineLevel="1">
      <c r="B938" s="942" t="s">
        <v>2590</v>
      </c>
      <c r="AO938" s="738">
        <v>3</v>
      </c>
      <c r="AP938" s="738">
        <v>2</v>
      </c>
      <c r="AQ938" s="738">
        <v>2</v>
      </c>
      <c r="AS938" s="738">
        <v>7</v>
      </c>
    </row>
    <row r="939" spans="2:45" outlineLevel="1">
      <c r="B939" s="942" t="s">
        <v>2592</v>
      </c>
      <c r="AO939" s="738">
        <v>6</v>
      </c>
      <c r="AP939" s="738">
        <v>5</v>
      </c>
      <c r="AQ939" s="738">
        <v>10</v>
      </c>
      <c r="AR939" s="738">
        <v>27</v>
      </c>
      <c r="AS939" s="738">
        <v>48</v>
      </c>
    </row>
    <row r="940" spans="2:45" outlineLevel="1">
      <c r="B940" s="942" t="s">
        <v>2594</v>
      </c>
      <c r="AO940" s="738">
        <v>5</v>
      </c>
      <c r="AP940" s="738">
        <v>23</v>
      </c>
      <c r="AQ940" s="738">
        <v>5</v>
      </c>
      <c r="AR940" s="738">
        <v>14</v>
      </c>
      <c r="AS940" s="738">
        <v>47</v>
      </c>
    </row>
    <row r="941" spans="2:45" outlineLevel="1">
      <c r="B941" s="942" t="s">
        <v>3052</v>
      </c>
      <c r="AQ941" s="738">
        <v>2</v>
      </c>
      <c r="AR941" s="738">
        <v>7</v>
      </c>
      <c r="AS941" s="738">
        <v>9</v>
      </c>
    </row>
    <row r="942" spans="2:45" outlineLevel="1">
      <c r="B942" s="942" t="s">
        <v>1304</v>
      </c>
      <c r="AQ942" s="738">
        <v>3</v>
      </c>
      <c r="AR942" s="738">
        <v>3</v>
      </c>
      <c r="AS942" s="738">
        <v>6</v>
      </c>
    </row>
    <row r="943" spans="2:45" outlineLevel="1">
      <c r="B943" s="942" t="s">
        <v>2780</v>
      </c>
      <c r="AQ943" s="738">
        <v>1</v>
      </c>
      <c r="AR943" s="738">
        <v>5</v>
      </c>
      <c r="AS943" s="738">
        <v>6</v>
      </c>
    </row>
    <row r="944" spans="2:45" outlineLevel="1">
      <c r="B944" s="942" t="s">
        <v>3067</v>
      </c>
    </row>
    <row r="945" spans="2:45" outlineLevel="1">
      <c r="B945" s="942" t="s">
        <v>3063</v>
      </c>
    </row>
    <row r="946" spans="2:45" outlineLevel="1">
      <c r="B946" s="942" t="s">
        <v>3072</v>
      </c>
      <c r="AQ946" s="738">
        <v>7</v>
      </c>
      <c r="AR946" s="738">
        <v>6</v>
      </c>
      <c r="AS946" s="738">
        <v>13</v>
      </c>
    </row>
    <row r="947" spans="2:45" outlineLevel="1">
      <c r="B947" s="942" t="s">
        <v>3073</v>
      </c>
      <c r="AQ947" s="738">
        <v>2</v>
      </c>
      <c r="AR947" s="738">
        <v>2</v>
      </c>
      <c r="AS947" s="738">
        <v>4</v>
      </c>
    </row>
    <row r="948" spans="2:45" outlineLevel="1">
      <c r="B948" s="942" t="s">
        <v>3074</v>
      </c>
      <c r="AQ948" s="738">
        <v>7</v>
      </c>
      <c r="AR948" s="738">
        <v>4</v>
      </c>
      <c r="AS948" s="738">
        <v>11</v>
      </c>
    </row>
    <row r="949" spans="2:45" outlineLevel="1">
      <c r="B949" s="942" t="s">
        <v>3411</v>
      </c>
      <c r="AR949" s="738">
        <v>11</v>
      </c>
      <c r="AS949" s="738">
        <v>11</v>
      </c>
    </row>
    <row r="950" spans="2:45" outlineLevel="1">
      <c r="B950" s="942" t="s">
        <v>3412</v>
      </c>
      <c r="AR950" s="738">
        <v>1</v>
      </c>
      <c r="AS950" s="738">
        <v>1</v>
      </c>
    </row>
    <row r="951" spans="2:45" outlineLevel="1">
      <c r="B951" s="942" t="s">
        <v>3413</v>
      </c>
      <c r="AR951" s="738">
        <v>2</v>
      </c>
      <c r="AS951" s="738">
        <v>2</v>
      </c>
    </row>
    <row r="952" spans="2:45" outlineLevel="1">
      <c r="B952" s="942" t="s">
        <v>3458</v>
      </c>
    </row>
    <row r="953" spans="2:45" outlineLevel="1">
      <c r="B953" s="942" t="s">
        <v>3402</v>
      </c>
    </row>
    <row r="954" spans="2:45" outlineLevel="1">
      <c r="B954" s="942" t="s">
        <v>3404</v>
      </c>
    </row>
    <row r="955" spans="2:45" outlineLevel="1">
      <c r="B955" s="942" t="s">
        <v>3406</v>
      </c>
      <c r="AR955" s="738">
        <v>7</v>
      </c>
      <c r="AS955" s="738">
        <v>7</v>
      </c>
    </row>
    <row r="956" spans="2:45" outlineLevel="1">
      <c r="B956" s="942" t="s">
        <v>3456</v>
      </c>
    </row>
    <row r="957" spans="2:45" outlineLevel="1">
      <c r="B957" s="942" t="s">
        <v>3408</v>
      </c>
      <c r="AR957" s="738">
        <v>8</v>
      </c>
      <c r="AS957" s="738">
        <v>8</v>
      </c>
    </row>
    <row r="958" spans="2:45" outlineLevel="1">
      <c r="B958" s="942" t="s">
        <v>211</v>
      </c>
      <c r="C958" s="738">
        <v>3</v>
      </c>
      <c r="D958" s="738">
        <v>0</v>
      </c>
      <c r="E958" s="738">
        <v>11</v>
      </c>
      <c r="F958" s="738">
        <v>34</v>
      </c>
      <c r="G958" s="738">
        <v>18</v>
      </c>
      <c r="H958" s="738">
        <v>13</v>
      </c>
      <c r="I958" s="738">
        <v>3</v>
      </c>
      <c r="J958" s="738">
        <v>9</v>
      </c>
      <c r="K958" s="738">
        <v>17</v>
      </c>
      <c r="L958" s="738">
        <v>7</v>
      </c>
      <c r="M958" s="738">
        <v>13</v>
      </c>
      <c r="N958" s="738">
        <v>12</v>
      </c>
      <c r="O958" s="738">
        <v>4</v>
      </c>
      <c r="P958" s="738">
        <v>2</v>
      </c>
      <c r="Q958" s="738">
        <v>15</v>
      </c>
      <c r="R958" s="738">
        <v>42</v>
      </c>
      <c r="S958" s="738">
        <v>54</v>
      </c>
      <c r="T958" s="738">
        <v>56</v>
      </c>
      <c r="U958" s="738">
        <v>30</v>
      </c>
      <c r="V958" s="738">
        <v>36</v>
      </c>
      <c r="W958" s="738">
        <v>35</v>
      </c>
      <c r="X958" s="738">
        <v>27</v>
      </c>
      <c r="Y958" s="738">
        <v>73</v>
      </c>
      <c r="Z958" s="738">
        <v>70</v>
      </c>
      <c r="AA958" s="738">
        <v>81</v>
      </c>
      <c r="AB958" s="738">
        <v>33</v>
      </c>
      <c r="AC958" s="738">
        <v>73</v>
      </c>
      <c r="AD958" s="738">
        <v>114</v>
      </c>
      <c r="AE958" s="738">
        <v>70</v>
      </c>
      <c r="AF958" s="738">
        <v>78</v>
      </c>
      <c r="AG958" s="738">
        <v>61</v>
      </c>
      <c r="AH958" s="738">
        <v>63</v>
      </c>
      <c r="AI958" s="738">
        <v>102</v>
      </c>
      <c r="AJ958" s="738">
        <v>58</v>
      </c>
      <c r="AK958" s="738">
        <v>67</v>
      </c>
      <c r="AL958" s="738">
        <v>53</v>
      </c>
      <c r="AM958" s="738">
        <v>14</v>
      </c>
      <c r="AN958" s="738">
        <v>10</v>
      </c>
      <c r="AO958" s="738">
        <v>65</v>
      </c>
      <c r="AP958" s="738">
        <v>74</v>
      </c>
      <c r="AQ958" s="738">
        <v>130</v>
      </c>
      <c r="AR958" s="738">
        <v>181</v>
      </c>
      <c r="AS958" s="738">
        <v>1911</v>
      </c>
    </row>
    <row r="959" spans="2:45" outlineLevel="1">
      <c r="B959" s="942"/>
    </row>
    <row r="960" spans="2:45" outlineLevel="1">
      <c r="B960" s="942"/>
    </row>
    <row r="961" spans="2:45" outlineLevel="1">
      <c r="B961" s="942"/>
    </row>
    <row r="962" spans="2:45" outlineLevel="1">
      <c r="B962" s="942"/>
    </row>
    <row r="963" spans="2:45" outlineLevel="1">
      <c r="B963" s="942"/>
    </row>
    <row r="964" spans="2:45" outlineLevel="1">
      <c r="B964" s="942"/>
    </row>
    <row r="965" spans="2:45" outlineLevel="1">
      <c r="B965" s="942"/>
    </row>
    <row r="966" spans="2:45" outlineLevel="1">
      <c r="B966" s="943" t="s">
        <v>382</v>
      </c>
      <c r="C966" s="1042" t="s">
        <v>212</v>
      </c>
    </row>
    <row r="967" spans="2:45" outlineLevel="1">
      <c r="B967" s="1042" t="s">
        <v>190</v>
      </c>
      <c r="C967" s="738">
        <v>201301</v>
      </c>
      <c r="D967" s="738">
        <v>201302</v>
      </c>
      <c r="E967" s="738">
        <v>201303</v>
      </c>
      <c r="F967" s="738">
        <v>201304</v>
      </c>
      <c r="G967" s="738">
        <v>201305</v>
      </c>
      <c r="H967" s="738">
        <v>201306</v>
      </c>
      <c r="I967" s="738">
        <v>201307</v>
      </c>
      <c r="J967" s="738">
        <v>201308</v>
      </c>
      <c r="K967" s="738">
        <v>201309</v>
      </c>
      <c r="L967" s="738">
        <v>201310</v>
      </c>
      <c r="M967" s="738">
        <v>201311</v>
      </c>
      <c r="N967" s="738">
        <v>201312</v>
      </c>
      <c r="O967" s="738">
        <v>201401</v>
      </c>
      <c r="P967" s="738">
        <v>201402</v>
      </c>
      <c r="Q967" s="738">
        <v>201403</v>
      </c>
      <c r="R967" s="738">
        <v>201404</v>
      </c>
      <c r="S967" s="738">
        <v>201405</v>
      </c>
      <c r="T967" s="738">
        <v>201406</v>
      </c>
      <c r="U967" s="738">
        <v>201407</v>
      </c>
      <c r="V967" s="738">
        <v>201408</v>
      </c>
      <c r="W967" s="738">
        <v>201409</v>
      </c>
      <c r="X967" s="738">
        <v>201410</v>
      </c>
      <c r="Y967" s="738">
        <v>201411</v>
      </c>
      <c r="Z967" s="738">
        <v>201412</v>
      </c>
      <c r="AA967" s="738">
        <v>201501</v>
      </c>
      <c r="AB967" s="738">
        <v>201502</v>
      </c>
      <c r="AC967" s="738">
        <v>201503</v>
      </c>
      <c r="AD967" s="738">
        <v>201504</v>
      </c>
      <c r="AE967" s="738">
        <v>201505</v>
      </c>
      <c r="AF967" s="738">
        <v>201506</v>
      </c>
      <c r="AG967" s="738">
        <v>201507</v>
      </c>
      <c r="AH967" s="738">
        <v>201508</v>
      </c>
      <c r="AI967" s="738">
        <v>201509</v>
      </c>
      <c r="AJ967" s="738">
        <v>201510</v>
      </c>
      <c r="AK967" s="738">
        <v>201511</v>
      </c>
      <c r="AL967" s="738">
        <v>201512</v>
      </c>
      <c r="AM967" s="738">
        <v>201601</v>
      </c>
      <c r="AN967" s="738">
        <v>201602</v>
      </c>
      <c r="AO967" s="738">
        <v>201603</v>
      </c>
      <c r="AP967" s="738">
        <v>201604</v>
      </c>
      <c r="AQ967" s="738">
        <v>201605</v>
      </c>
      <c r="AR967" s="738">
        <v>201606</v>
      </c>
      <c r="AS967" s="738" t="s">
        <v>211</v>
      </c>
    </row>
    <row r="968" spans="2:45" outlineLevel="1">
      <c r="B968" s="942"/>
      <c r="L968" s="738">
        <v>0</v>
      </c>
      <c r="M968" s="738">
        <v>0</v>
      </c>
      <c r="AS968" s="738">
        <v>0</v>
      </c>
    </row>
    <row r="969" spans="2:45" outlineLevel="1">
      <c r="B969" s="942" t="s">
        <v>142</v>
      </c>
      <c r="E969" s="738">
        <v>2</v>
      </c>
      <c r="F969" s="738">
        <v>9</v>
      </c>
      <c r="G969" s="738">
        <v>11</v>
      </c>
      <c r="H969" s="738">
        <v>11</v>
      </c>
      <c r="I969" s="738">
        <v>6</v>
      </c>
      <c r="J969" s="738">
        <v>8</v>
      </c>
      <c r="K969" s="738">
        <v>12</v>
      </c>
      <c r="L969" s="738">
        <v>9</v>
      </c>
      <c r="M969" s="738">
        <v>6</v>
      </c>
      <c r="N969" s="738">
        <v>15</v>
      </c>
      <c r="O969" s="738">
        <v>8</v>
      </c>
      <c r="P969" s="738">
        <v>11</v>
      </c>
      <c r="Q969" s="738">
        <v>12</v>
      </c>
      <c r="R969" s="738">
        <v>10</v>
      </c>
      <c r="S969" s="738">
        <v>8</v>
      </c>
      <c r="T969" s="738">
        <v>30</v>
      </c>
      <c r="U969" s="738">
        <v>24</v>
      </c>
      <c r="V969" s="738">
        <v>30</v>
      </c>
      <c r="W969" s="738">
        <v>33</v>
      </c>
      <c r="X969" s="738">
        <v>26</v>
      </c>
      <c r="Y969" s="738">
        <v>27</v>
      </c>
      <c r="Z969" s="738">
        <v>52</v>
      </c>
      <c r="AA969" s="738">
        <v>27</v>
      </c>
      <c r="AB969" s="738">
        <v>38</v>
      </c>
      <c r="AC969" s="738">
        <v>73</v>
      </c>
      <c r="AD969" s="738">
        <v>45</v>
      </c>
      <c r="AE969" s="738">
        <v>45</v>
      </c>
      <c r="AF969" s="738">
        <v>64</v>
      </c>
      <c r="AG969" s="738">
        <v>32</v>
      </c>
      <c r="AH969" s="738">
        <v>43</v>
      </c>
      <c r="AI969" s="738">
        <v>62</v>
      </c>
      <c r="AJ969" s="738">
        <v>65</v>
      </c>
      <c r="AK969" s="738">
        <v>52</v>
      </c>
      <c r="AL969" s="738">
        <v>61</v>
      </c>
      <c r="AM969" s="738">
        <v>26</v>
      </c>
      <c r="AN969" s="738">
        <v>14</v>
      </c>
      <c r="AO969" s="738">
        <v>73</v>
      </c>
      <c r="AP969" s="738">
        <v>38</v>
      </c>
      <c r="AQ969" s="738">
        <v>71</v>
      </c>
      <c r="AR969" s="738">
        <v>151</v>
      </c>
      <c r="AS969" s="738">
        <v>1340</v>
      </c>
    </row>
    <row r="970" spans="2:45" outlineLevel="1">
      <c r="B970" s="942" t="s">
        <v>140</v>
      </c>
      <c r="E970" s="738">
        <v>5</v>
      </c>
      <c r="F970" s="738">
        <v>8</v>
      </c>
      <c r="G970" s="738">
        <v>10</v>
      </c>
      <c r="H970" s="738">
        <v>12</v>
      </c>
      <c r="I970" s="738">
        <v>11</v>
      </c>
      <c r="J970" s="738">
        <v>14</v>
      </c>
      <c r="K970" s="738">
        <v>22</v>
      </c>
      <c r="L970" s="738">
        <v>15</v>
      </c>
      <c r="M970" s="738">
        <v>17</v>
      </c>
      <c r="N970" s="738">
        <v>36</v>
      </c>
      <c r="O970" s="738">
        <v>8</v>
      </c>
      <c r="P970" s="738">
        <v>18</v>
      </c>
      <c r="Q970" s="738">
        <v>8</v>
      </c>
      <c r="R970" s="738">
        <v>23</v>
      </c>
      <c r="S970" s="738">
        <v>30</v>
      </c>
      <c r="T970" s="738">
        <v>42</v>
      </c>
      <c r="U970" s="738">
        <v>19</v>
      </c>
      <c r="V970" s="738">
        <v>30</v>
      </c>
      <c r="W970" s="738">
        <v>35</v>
      </c>
      <c r="X970" s="738">
        <v>25</v>
      </c>
      <c r="Y970" s="738">
        <v>30</v>
      </c>
      <c r="Z970" s="738">
        <v>35</v>
      </c>
      <c r="AA970" s="738">
        <v>28</v>
      </c>
      <c r="AB970" s="738">
        <v>17</v>
      </c>
      <c r="AC970" s="738">
        <v>20</v>
      </c>
      <c r="AD970" s="738">
        <v>48</v>
      </c>
      <c r="AE970" s="738">
        <v>28</v>
      </c>
      <c r="AF970" s="738">
        <v>20</v>
      </c>
      <c r="AG970" s="738">
        <v>26</v>
      </c>
      <c r="AH970" s="738">
        <v>26</v>
      </c>
      <c r="AI970" s="738">
        <v>33</v>
      </c>
      <c r="AJ970" s="738">
        <v>24</v>
      </c>
      <c r="AK970" s="738">
        <v>27</v>
      </c>
      <c r="AL970" s="738">
        <v>27</v>
      </c>
      <c r="AM970" s="738">
        <v>10</v>
      </c>
      <c r="AN970" s="738">
        <v>18</v>
      </c>
      <c r="AO970" s="738">
        <v>25</v>
      </c>
      <c r="AP970" s="738">
        <v>23</v>
      </c>
      <c r="AQ970" s="738">
        <v>20</v>
      </c>
      <c r="AS970" s="738">
        <v>873</v>
      </c>
    </row>
    <row r="971" spans="2:45" outlineLevel="1">
      <c r="B971" s="942" t="s">
        <v>143</v>
      </c>
      <c r="E971" s="738">
        <v>2</v>
      </c>
      <c r="F971" s="738">
        <v>3</v>
      </c>
      <c r="G971" s="738">
        <v>10</v>
      </c>
      <c r="H971" s="738">
        <v>11</v>
      </c>
      <c r="I971" s="738">
        <v>6</v>
      </c>
      <c r="J971" s="738">
        <v>9</v>
      </c>
      <c r="K971" s="738">
        <v>12</v>
      </c>
      <c r="L971" s="738">
        <v>17</v>
      </c>
      <c r="M971" s="738">
        <v>14</v>
      </c>
      <c r="N971" s="738">
        <v>16</v>
      </c>
      <c r="O971" s="738">
        <v>5</v>
      </c>
      <c r="P971" s="738">
        <v>11</v>
      </c>
      <c r="Q971" s="738">
        <v>11</v>
      </c>
      <c r="R971" s="738">
        <v>5</v>
      </c>
      <c r="S971" s="738">
        <v>4</v>
      </c>
      <c r="AS971" s="738">
        <v>136</v>
      </c>
    </row>
    <row r="972" spans="2:45" outlineLevel="1">
      <c r="B972" s="942" t="s">
        <v>145</v>
      </c>
      <c r="F972" s="738">
        <v>6</v>
      </c>
      <c r="G972" s="738">
        <v>9</v>
      </c>
      <c r="H972" s="738">
        <v>4</v>
      </c>
      <c r="I972" s="738">
        <v>3</v>
      </c>
      <c r="J972" s="738">
        <v>3</v>
      </c>
      <c r="K972" s="738">
        <v>6</v>
      </c>
      <c r="L972" s="738">
        <v>9</v>
      </c>
      <c r="M972" s="738">
        <v>8</v>
      </c>
      <c r="N972" s="738">
        <v>12</v>
      </c>
      <c r="O972" s="738">
        <v>7</v>
      </c>
      <c r="P972" s="738">
        <v>11</v>
      </c>
      <c r="Q972" s="738">
        <v>6</v>
      </c>
      <c r="R972" s="738">
        <v>9</v>
      </c>
      <c r="S972" s="738">
        <v>12</v>
      </c>
      <c r="T972" s="738">
        <v>16</v>
      </c>
      <c r="U972" s="738">
        <v>19</v>
      </c>
      <c r="V972" s="738">
        <v>17</v>
      </c>
      <c r="W972" s="738">
        <v>7</v>
      </c>
      <c r="X972" s="738">
        <v>18</v>
      </c>
      <c r="Y972" s="738">
        <v>15</v>
      </c>
      <c r="Z972" s="738">
        <v>17</v>
      </c>
      <c r="AA972" s="738">
        <v>9</v>
      </c>
      <c r="AB972" s="738">
        <v>6</v>
      </c>
      <c r="AC972" s="738">
        <v>7</v>
      </c>
      <c r="AD972" s="738">
        <v>12</v>
      </c>
      <c r="AE972" s="738">
        <v>12</v>
      </c>
      <c r="AF972" s="738">
        <v>14</v>
      </c>
      <c r="AG972" s="738">
        <v>28</v>
      </c>
      <c r="AH972" s="738">
        <v>15</v>
      </c>
      <c r="AI972" s="738">
        <v>24</v>
      </c>
      <c r="AJ972" s="738">
        <v>23</v>
      </c>
      <c r="AK972" s="738">
        <v>19</v>
      </c>
      <c r="AL972" s="738">
        <v>29</v>
      </c>
      <c r="AM972" s="738">
        <v>11</v>
      </c>
      <c r="AN972" s="738">
        <v>8</v>
      </c>
      <c r="AO972" s="738">
        <v>13</v>
      </c>
      <c r="AP972" s="738">
        <v>13</v>
      </c>
      <c r="AQ972" s="738">
        <v>10</v>
      </c>
      <c r="AR972" s="738">
        <v>0</v>
      </c>
      <c r="AS972" s="738">
        <v>467</v>
      </c>
    </row>
    <row r="973" spans="2:45" outlineLevel="1">
      <c r="B973" s="942" t="s">
        <v>141</v>
      </c>
      <c r="E973" s="738">
        <v>1</v>
      </c>
      <c r="F973" s="738">
        <v>7</v>
      </c>
      <c r="G973" s="738">
        <v>7</v>
      </c>
      <c r="H973" s="738">
        <v>9</v>
      </c>
      <c r="I973" s="738">
        <v>6</v>
      </c>
      <c r="J973" s="738">
        <v>7</v>
      </c>
      <c r="K973" s="738">
        <v>20</v>
      </c>
      <c r="L973" s="738">
        <v>10</v>
      </c>
      <c r="M973" s="738">
        <v>10</v>
      </c>
      <c r="N973" s="738">
        <v>19</v>
      </c>
      <c r="O973" s="738">
        <v>4</v>
      </c>
      <c r="P973" s="738">
        <v>11</v>
      </c>
      <c r="Q973" s="738">
        <v>5</v>
      </c>
      <c r="R973" s="738">
        <v>6</v>
      </c>
      <c r="S973" s="738">
        <v>7</v>
      </c>
      <c r="T973" s="738">
        <v>18</v>
      </c>
      <c r="U973" s="738">
        <v>5</v>
      </c>
      <c r="V973" s="738">
        <v>5</v>
      </c>
      <c r="W973" s="738">
        <v>9</v>
      </c>
      <c r="X973" s="738">
        <v>9</v>
      </c>
      <c r="Y973" s="738">
        <v>12</v>
      </c>
      <c r="Z973" s="738">
        <v>21</v>
      </c>
      <c r="AA973" s="738">
        <v>14</v>
      </c>
      <c r="AB973" s="738">
        <v>10</v>
      </c>
      <c r="AC973" s="738">
        <v>13</v>
      </c>
      <c r="AD973" s="738">
        <v>9</v>
      </c>
      <c r="AE973" s="738">
        <v>16</v>
      </c>
      <c r="AF973" s="738">
        <v>18</v>
      </c>
      <c r="AG973" s="738">
        <v>22</v>
      </c>
      <c r="AH973" s="738">
        <v>24</v>
      </c>
      <c r="AI973" s="738">
        <v>43</v>
      </c>
      <c r="AJ973" s="738">
        <v>24</v>
      </c>
      <c r="AK973" s="738">
        <v>45</v>
      </c>
      <c r="AL973" s="738">
        <v>45</v>
      </c>
      <c r="AM973" s="738">
        <v>32</v>
      </c>
      <c r="AN973" s="738">
        <v>22</v>
      </c>
      <c r="AO973" s="738">
        <v>46</v>
      </c>
      <c r="AP973" s="738">
        <v>19</v>
      </c>
      <c r="AS973" s="738">
        <v>610</v>
      </c>
    </row>
    <row r="974" spans="2:45" outlineLevel="1">
      <c r="B974" s="942" t="s">
        <v>380</v>
      </c>
      <c r="M974" s="738">
        <v>3</v>
      </c>
      <c r="N974" s="738">
        <v>2</v>
      </c>
      <c r="O974" s="738">
        <v>2</v>
      </c>
      <c r="P974" s="738">
        <v>7</v>
      </c>
      <c r="AS974" s="738">
        <v>14</v>
      </c>
    </row>
    <row r="975" spans="2:45" outlineLevel="1">
      <c r="B975" s="942" t="s">
        <v>65</v>
      </c>
      <c r="C975" s="738">
        <v>10</v>
      </c>
      <c r="D975" s="738">
        <v>5</v>
      </c>
      <c r="E975" s="738">
        <v>8</v>
      </c>
      <c r="F975" s="738">
        <v>3</v>
      </c>
      <c r="G975" s="738">
        <v>7</v>
      </c>
      <c r="H975" s="738">
        <v>9</v>
      </c>
      <c r="I975" s="738">
        <v>7</v>
      </c>
      <c r="J975" s="738">
        <v>9</v>
      </c>
      <c r="K975" s="738">
        <v>17</v>
      </c>
      <c r="L975" s="738">
        <v>23</v>
      </c>
      <c r="M975" s="738">
        <v>16</v>
      </c>
      <c r="N975" s="738">
        <v>28</v>
      </c>
      <c r="O975" s="738">
        <v>24</v>
      </c>
      <c r="P975" s="738">
        <v>23</v>
      </c>
      <c r="Q975" s="738">
        <v>30</v>
      </c>
      <c r="R975" s="738">
        <v>31</v>
      </c>
      <c r="S975" s="738">
        <v>37</v>
      </c>
      <c r="T975" s="738">
        <v>40</v>
      </c>
      <c r="U975" s="738">
        <v>28</v>
      </c>
      <c r="V975" s="738">
        <v>35</v>
      </c>
      <c r="W975" s="738">
        <v>36</v>
      </c>
      <c r="X975" s="738">
        <v>35</v>
      </c>
      <c r="Y975" s="738">
        <v>29</v>
      </c>
      <c r="Z975" s="738">
        <v>47</v>
      </c>
      <c r="AA975" s="738">
        <v>26</v>
      </c>
      <c r="AB975" s="738">
        <v>19</v>
      </c>
      <c r="AC975" s="738">
        <v>16</v>
      </c>
      <c r="AD975" s="738">
        <v>22</v>
      </c>
      <c r="AE975" s="738">
        <v>28</v>
      </c>
      <c r="AF975" s="738">
        <v>30</v>
      </c>
      <c r="AG975" s="738">
        <v>40</v>
      </c>
      <c r="AH975" s="738">
        <v>31</v>
      </c>
      <c r="AI975" s="738">
        <v>43</v>
      </c>
      <c r="AJ975" s="738">
        <v>29</v>
      </c>
      <c r="AK975" s="738">
        <v>53</v>
      </c>
      <c r="AL975" s="738">
        <v>50</v>
      </c>
      <c r="AM975" s="738">
        <v>13</v>
      </c>
      <c r="AN975" s="738">
        <v>16</v>
      </c>
      <c r="AO975" s="738">
        <v>29</v>
      </c>
      <c r="AP975" s="738">
        <v>34</v>
      </c>
      <c r="AQ975" s="738">
        <v>19</v>
      </c>
      <c r="AS975" s="738">
        <v>1035</v>
      </c>
    </row>
    <row r="976" spans="2:45" outlineLevel="1">
      <c r="B976" s="942" t="s">
        <v>9</v>
      </c>
      <c r="C976" s="738">
        <v>7</v>
      </c>
      <c r="D976" s="738">
        <v>2</v>
      </c>
      <c r="E976" s="738">
        <v>6</v>
      </c>
      <c r="F976" s="738">
        <v>7</v>
      </c>
      <c r="G976" s="738">
        <v>6</v>
      </c>
      <c r="H976" s="738">
        <v>7</v>
      </c>
      <c r="I976" s="738">
        <v>8</v>
      </c>
      <c r="J976" s="738">
        <v>5</v>
      </c>
      <c r="K976" s="738">
        <v>11</v>
      </c>
      <c r="L976" s="738">
        <v>10</v>
      </c>
      <c r="M976" s="738">
        <v>7</v>
      </c>
      <c r="N976" s="738">
        <v>7</v>
      </c>
      <c r="O976" s="738">
        <v>10</v>
      </c>
      <c r="P976" s="738">
        <v>9</v>
      </c>
      <c r="Q976" s="738">
        <v>18</v>
      </c>
      <c r="R976" s="738">
        <v>18</v>
      </c>
      <c r="S976" s="738">
        <v>19</v>
      </c>
      <c r="T976" s="738">
        <v>29</v>
      </c>
      <c r="U976" s="738">
        <v>13</v>
      </c>
      <c r="V976" s="738">
        <v>9</v>
      </c>
      <c r="W976" s="738">
        <v>14</v>
      </c>
      <c r="X976" s="738">
        <v>15</v>
      </c>
      <c r="Y976" s="738">
        <v>26</v>
      </c>
      <c r="Z976" s="738">
        <v>28</v>
      </c>
      <c r="AA976" s="738">
        <v>14</v>
      </c>
      <c r="AB976" s="738">
        <v>10</v>
      </c>
      <c r="AC976" s="738">
        <v>9</v>
      </c>
      <c r="AD976" s="738">
        <v>12</v>
      </c>
      <c r="AE976" s="738">
        <v>20</v>
      </c>
      <c r="AF976" s="738">
        <v>15</v>
      </c>
      <c r="AG976" s="738">
        <v>14</v>
      </c>
      <c r="AH976" s="738">
        <v>15</v>
      </c>
      <c r="AI976" s="738">
        <v>17</v>
      </c>
      <c r="AJ976" s="738">
        <v>16</v>
      </c>
      <c r="AK976" s="738">
        <v>17</v>
      </c>
      <c r="AL976" s="738">
        <v>14</v>
      </c>
      <c r="AM976" s="738">
        <v>5</v>
      </c>
      <c r="AN976" s="738">
        <v>7</v>
      </c>
      <c r="AO976" s="738">
        <v>11</v>
      </c>
      <c r="AP976" s="738">
        <v>4</v>
      </c>
      <c r="AQ976" s="738">
        <v>11</v>
      </c>
      <c r="AR976" s="738">
        <v>15</v>
      </c>
      <c r="AS976" s="738">
        <v>517</v>
      </c>
    </row>
    <row r="977" spans="2:45" outlineLevel="1">
      <c r="B977" s="942" t="s">
        <v>139</v>
      </c>
      <c r="E977" s="738">
        <v>6</v>
      </c>
      <c r="F977" s="738">
        <v>5</v>
      </c>
      <c r="G977" s="738">
        <v>12</v>
      </c>
      <c r="H977" s="738">
        <v>10</v>
      </c>
      <c r="I977" s="738">
        <v>3</v>
      </c>
      <c r="J977" s="738">
        <v>8</v>
      </c>
      <c r="K977" s="738">
        <v>11</v>
      </c>
      <c r="L977" s="738">
        <v>15</v>
      </c>
      <c r="M977" s="738">
        <v>16</v>
      </c>
      <c r="N977" s="738">
        <v>19</v>
      </c>
      <c r="O977" s="738">
        <v>3</v>
      </c>
      <c r="P977" s="738">
        <v>7</v>
      </c>
      <c r="Q977" s="738">
        <v>4</v>
      </c>
      <c r="R977" s="738">
        <v>3</v>
      </c>
      <c r="S977" s="738">
        <v>11</v>
      </c>
      <c r="T977" s="738">
        <v>23</v>
      </c>
      <c r="U977" s="738">
        <v>24</v>
      </c>
      <c r="V977" s="738">
        <v>38</v>
      </c>
      <c r="W977" s="738">
        <v>43</v>
      </c>
      <c r="X977" s="738">
        <v>50</v>
      </c>
      <c r="Y977" s="738">
        <v>50</v>
      </c>
      <c r="Z977" s="738">
        <v>77</v>
      </c>
      <c r="AA977" s="738">
        <v>41</v>
      </c>
      <c r="AB977" s="738">
        <v>37</v>
      </c>
      <c r="AC977" s="738">
        <v>61</v>
      </c>
      <c r="AD977" s="738">
        <v>59</v>
      </c>
      <c r="AE977" s="738">
        <v>53</v>
      </c>
      <c r="AF977" s="738">
        <v>60</v>
      </c>
      <c r="AG977" s="738">
        <v>56</v>
      </c>
      <c r="AH977" s="738">
        <v>53</v>
      </c>
      <c r="AI977" s="738">
        <v>81</v>
      </c>
      <c r="AJ977" s="738">
        <v>65</v>
      </c>
      <c r="AK977" s="738">
        <v>74</v>
      </c>
      <c r="AL977" s="738">
        <v>90</v>
      </c>
      <c r="AM977" s="738">
        <v>30</v>
      </c>
      <c r="AN977" s="738">
        <v>29</v>
      </c>
      <c r="AO977" s="738">
        <v>50</v>
      </c>
      <c r="AP977" s="738">
        <v>29</v>
      </c>
      <c r="AS977" s="738">
        <v>1306</v>
      </c>
    </row>
    <row r="978" spans="2:45" outlineLevel="1">
      <c r="B978" s="942" t="s">
        <v>300</v>
      </c>
      <c r="I978" s="738">
        <v>1</v>
      </c>
      <c r="J978" s="738">
        <v>0</v>
      </c>
      <c r="K978" s="738">
        <v>0</v>
      </c>
      <c r="N978" s="738">
        <v>0</v>
      </c>
      <c r="O978" s="738">
        <v>0</v>
      </c>
      <c r="P978" s="738">
        <v>0</v>
      </c>
      <c r="S978" s="738">
        <v>6</v>
      </c>
      <c r="T978" s="738">
        <v>13</v>
      </c>
      <c r="U978" s="738">
        <v>17</v>
      </c>
      <c r="V978" s="738">
        <v>17</v>
      </c>
      <c r="W978" s="738">
        <v>26</v>
      </c>
      <c r="X978" s="738">
        <v>23</v>
      </c>
      <c r="Y978" s="738">
        <v>28</v>
      </c>
      <c r="Z978" s="738">
        <v>28</v>
      </c>
      <c r="AA978" s="738">
        <v>22</v>
      </c>
      <c r="AB978" s="738">
        <v>28</v>
      </c>
      <c r="AC978" s="738">
        <v>23</v>
      </c>
      <c r="AD978" s="738">
        <v>11</v>
      </c>
      <c r="AE978" s="738">
        <v>23</v>
      </c>
      <c r="AF978" s="738">
        <v>7</v>
      </c>
      <c r="AG978" s="738">
        <v>2</v>
      </c>
      <c r="AH978" s="738">
        <v>0</v>
      </c>
      <c r="AI978" s="738">
        <v>0</v>
      </c>
      <c r="AJ978" s="738">
        <v>0</v>
      </c>
      <c r="AS978" s="738">
        <v>275</v>
      </c>
    </row>
    <row r="979" spans="2:45" outlineLevel="1">
      <c r="B979" s="942" t="s">
        <v>397</v>
      </c>
      <c r="N979" s="738">
        <v>3</v>
      </c>
      <c r="O979" s="738">
        <v>5</v>
      </c>
      <c r="P979" s="738">
        <v>3</v>
      </c>
      <c r="Q979" s="738">
        <v>1</v>
      </c>
      <c r="R979" s="738">
        <v>6</v>
      </c>
      <c r="S979" s="738">
        <v>4</v>
      </c>
      <c r="T979" s="738">
        <v>12</v>
      </c>
      <c r="U979" s="738">
        <v>8</v>
      </c>
      <c r="V979" s="738">
        <v>8</v>
      </c>
      <c r="W979" s="738">
        <v>14</v>
      </c>
      <c r="X979" s="738">
        <v>22</v>
      </c>
      <c r="Y979" s="738">
        <v>17</v>
      </c>
      <c r="Z979" s="738">
        <v>33</v>
      </c>
      <c r="AA979" s="738">
        <v>20</v>
      </c>
      <c r="AB979" s="738">
        <v>11</v>
      </c>
      <c r="AC979" s="738">
        <v>21</v>
      </c>
      <c r="AD979" s="738">
        <v>30</v>
      </c>
      <c r="AE979" s="738">
        <v>22</v>
      </c>
      <c r="AF979" s="738">
        <v>24</v>
      </c>
      <c r="AG979" s="738">
        <v>22</v>
      </c>
      <c r="AH979" s="738">
        <v>11</v>
      </c>
      <c r="AI979" s="738">
        <v>22</v>
      </c>
      <c r="AJ979" s="738">
        <v>19</v>
      </c>
      <c r="AK979" s="738">
        <v>12</v>
      </c>
      <c r="AL979" s="738">
        <v>20</v>
      </c>
      <c r="AM979" s="738">
        <v>3</v>
      </c>
      <c r="AN979" s="738">
        <v>0</v>
      </c>
      <c r="AO979" s="738">
        <v>0</v>
      </c>
      <c r="AP979" s="738">
        <v>0</v>
      </c>
      <c r="AS979" s="738">
        <v>373</v>
      </c>
    </row>
    <row r="980" spans="2:45" outlineLevel="1">
      <c r="B980" s="942" t="s">
        <v>541</v>
      </c>
      <c r="Q980" s="738">
        <v>9</v>
      </c>
      <c r="R980" s="738">
        <v>13</v>
      </c>
      <c r="S980" s="738">
        <v>12</v>
      </c>
      <c r="T980" s="738">
        <v>22</v>
      </c>
      <c r="U980" s="738">
        <v>15</v>
      </c>
      <c r="V980" s="738">
        <v>7</v>
      </c>
      <c r="W980" s="738">
        <v>21</v>
      </c>
      <c r="X980" s="738">
        <v>17</v>
      </c>
      <c r="Y980" s="738">
        <v>13</v>
      </c>
      <c r="Z980" s="738">
        <v>26</v>
      </c>
      <c r="AA980" s="738">
        <v>13</v>
      </c>
      <c r="AB980" s="738">
        <v>14</v>
      </c>
      <c r="AC980" s="738">
        <v>9</v>
      </c>
      <c r="AD980" s="738">
        <v>14</v>
      </c>
      <c r="AE980" s="738">
        <v>16</v>
      </c>
      <c r="AF980" s="738">
        <v>14</v>
      </c>
      <c r="AG980" s="738">
        <v>12</v>
      </c>
      <c r="AH980" s="738">
        <v>9</v>
      </c>
      <c r="AI980" s="738">
        <v>21</v>
      </c>
      <c r="AJ980" s="738">
        <v>11</v>
      </c>
      <c r="AK980" s="738">
        <v>18</v>
      </c>
      <c r="AL980" s="738">
        <v>23</v>
      </c>
      <c r="AM980" s="738">
        <v>5</v>
      </c>
      <c r="AN980" s="738">
        <v>0</v>
      </c>
      <c r="AO980" s="738">
        <v>9</v>
      </c>
      <c r="AP980" s="738">
        <v>4</v>
      </c>
      <c r="AS980" s="738">
        <v>347</v>
      </c>
    </row>
    <row r="981" spans="2:45" outlineLevel="1">
      <c r="B981" s="942" t="s">
        <v>556</v>
      </c>
      <c r="R981" s="738">
        <v>7</v>
      </c>
      <c r="S981" s="738">
        <v>5</v>
      </c>
      <c r="T981" s="738">
        <v>10</v>
      </c>
      <c r="U981" s="738">
        <v>13</v>
      </c>
      <c r="V981" s="738">
        <v>8</v>
      </c>
      <c r="W981" s="738">
        <v>13</v>
      </c>
      <c r="X981" s="738">
        <v>14</v>
      </c>
      <c r="Y981" s="738">
        <v>12</v>
      </c>
      <c r="Z981" s="738">
        <v>25</v>
      </c>
      <c r="AA981" s="738">
        <v>6</v>
      </c>
      <c r="AB981" s="738">
        <v>6</v>
      </c>
      <c r="AC981" s="738">
        <v>6</v>
      </c>
      <c r="AD981" s="738">
        <v>12</v>
      </c>
      <c r="AE981" s="738">
        <v>20</v>
      </c>
      <c r="AF981" s="738">
        <v>20</v>
      </c>
      <c r="AG981" s="738">
        <v>20</v>
      </c>
      <c r="AH981" s="738">
        <v>11</v>
      </c>
      <c r="AI981" s="738">
        <v>25</v>
      </c>
      <c r="AJ981" s="738">
        <v>21</v>
      </c>
      <c r="AK981" s="738">
        <v>25</v>
      </c>
      <c r="AL981" s="738">
        <v>24</v>
      </c>
      <c r="AM981" s="738">
        <v>6</v>
      </c>
      <c r="AN981" s="738">
        <v>4</v>
      </c>
      <c r="AO981" s="738">
        <v>12</v>
      </c>
      <c r="AP981" s="738">
        <v>7</v>
      </c>
      <c r="AQ981" s="738">
        <v>9</v>
      </c>
      <c r="AR981" s="738">
        <v>19</v>
      </c>
      <c r="AS981" s="738">
        <v>360</v>
      </c>
    </row>
    <row r="982" spans="2:45" outlineLevel="1">
      <c r="B982" s="942" t="s">
        <v>552</v>
      </c>
      <c r="R982" s="738">
        <v>0</v>
      </c>
      <c r="S982" s="738">
        <v>4</v>
      </c>
      <c r="T982" s="738">
        <v>9</v>
      </c>
      <c r="U982" s="738">
        <v>13</v>
      </c>
      <c r="V982" s="738">
        <v>11</v>
      </c>
      <c r="W982" s="738">
        <v>13</v>
      </c>
      <c r="X982" s="738">
        <v>11</v>
      </c>
      <c r="Y982" s="738">
        <v>8</v>
      </c>
      <c r="Z982" s="738">
        <v>15</v>
      </c>
      <c r="AA982" s="738">
        <v>8</v>
      </c>
      <c r="AB982" s="738">
        <v>5</v>
      </c>
      <c r="AC982" s="738">
        <v>5</v>
      </c>
      <c r="AD982" s="738">
        <v>10</v>
      </c>
      <c r="AE982" s="738">
        <v>20</v>
      </c>
      <c r="AF982" s="738">
        <v>18</v>
      </c>
      <c r="AG982" s="738">
        <v>18</v>
      </c>
      <c r="AH982" s="738">
        <v>13</v>
      </c>
      <c r="AI982" s="738">
        <v>24</v>
      </c>
      <c r="AJ982" s="738">
        <v>20</v>
      </c>
      <c r="AK982" s="738">
        <v>30</v>
      </c>
      <c r="AL982" s="738">
        <v>30</v>
      </c>
      <c r="AM982" s="738">
        <v>14</v>
      </c>
      <c r="AN982" s="738">
        <v>16</v>
      </c>
      <c r="AO982" s="738">
        <v>24</v>
      </c>
      <c r="AP982" s="738">
        <v>27</v>
      </c>
      <c r="AQ982" s="738">
        <v>21</v>
      </c>
      <c r="AR982" s="738">
        <v>29</v>
      </c>
      <c r="AS982" s="738">
        <v>416</v>
      </c>
    </row>
    <row r="983" spans="2:45" outlineLevel="1">
      <c r="B983" s="942" t="s">
        <v>554</v>
      </c>
      <c r="R983" s="738">
        <v>2</v>
      </c>
      <c r="S983" s="738">
        <v>6</v>
      </c>
      <c r="T983" s="738">
        <v>11</v>
      </c>
      <c r="U983" s="738">
        <v>15</v>
      </c>
      <c r="V983" s="738">
        <v>15</v>
      </c>
      <c r="W983" s="738">
        <v>15</v>
      </c>
      <c r="X983" s="738">
        <v>12</v>
      </c>
      <c r="Y983" s="738">
        <v>6</v>
      </c>
      <c r="Z983" s="738">
        <v>10</v>
      </c>
      <c r="AA983" s="738">
        <v>7</v>
      </c>
      <c r="AB983" s="738">
        <v>10</v>
      </c>
      <c r="AC983" s="738">
        <v>7</v>
      </c>
      <c r="AD983" s="738">
        <v>9</v>
      </c>
      <c r="AE983" s="738">
        <v>7</v>
      </c>
      <c r="AF983" s="738">
        <v>0</v>
      </c>
      <c r="AS983" s="738">
        <v>132</v>
      </c>
    </row>
    <row r="984" spans="2:45" outlineLevel="1">
      <c r="B984" s="942" t="s">
        <v>555</v>
      </c>
      <c r="R984" s="738">
        <v>0</v>
      </c>
      <c r="S984" s="738">
        <v>3</v>
      </c>
      <c r="T984" s="738">
        <v>9</v>
      </c>
      <c r="U984" s="738">
        <v>11</v>
      </c>
      <c r="V984" s="738">
        <v>8</v>
      </c>
      <c r="W984" s="738">
        <v>8</v>
      </c>
      <c r="X984" s="738">
        <v>9</v>
      </c>
      <c r="Y984" s="738">
        <v>13</v>
      </c>
      <c r="Z984" s="738">
        <v>19</v>
      </c>
      <c r="AA984" s="738">
        <v>16</v>
      </c>
      <c r="AB984" s="738">
        <v>10</v>
      </c>
      <c r="AC984" s="738">
        <v>14</v>
      </c>
      <c r="AD984" s="738">
        <v>27</v>
      </c>
      <c r="AE984" s="738">
        <v>22</v>
      </c>
      <c r="AF984" s="738">
        <v>16</v>
      </c>
      <c r="AG984" s="738">
        <v>18</v>
      </c>
      <c r="AH984" s="738">
        <v>19</v>
      </c>
      <c r="AI984" s="738">
        <v>15</v>
      </c>
      <c r="AJ984" s="738">
        <v>16</v>
      </c>
      <c r="AK984" s="738">
        <v>20</v>
      </c>
      <c r="AL984" s="738">
        <v>20</v>
      </c>
      <c r="AM984" s="738">
        <v>6</v>
      </c>
      <c r="AN984" s="738">
        <v>9</v>
      </c>
      <c r="AO984" s="738">
        <v>10</v>
      </c>
      <c r="AP984" s="738">
        <v>13</v>
      </c>
      <c r="AQ984" s="738">
        <v>20</v>
      </c>
      <c r="AR984" s="738">
        <v>9</v>
      </c>
      <c r="AS984" s="738">
        <v>360</v>
      </c>
    </row>
    <row r="985" spans="2:45" outlineLevel="1">
      <c r="B985" s="942" t="s">
        <v>566</v>
      </c>
      <c r="R985" s="738">
        <v>2</v>
      </c>
      <c r="S985" s="738">
        <v>7</v>
      </c>
      <c r="T985" s="738">
        <v>11</v>
      </c>
      <c r="U985" s="738">
        <v>19</v>
      </c>
      <c r="V985" s="738">
        <v>15</v>
      </c>
      <c r="W985" s="738">
        <v>20</v>
      </c>
      <c r="X985" s="738">
        <v>25</v>
      </c>
      <c r="Y985" s="738">
        <v>36</v>
      </c>
      <c r="Z985" s="738">
        <v>41</v>
      </c>
      <c r="AA985" s="738">
        <v>17</v>
      </c>
      <c r="AB985" s="738">
        <v>10</v>
      </c>
      <c r="AC985" s="738">
        <v>14</v>
      </c>
      <c r="AD985" s="738">
        <v>31</v>
      </c>
      <c r="AE985" s="738">
        <v>30</v>
      </c>
      <c r="AF985" s="738">
        <v>31</v>
      </c>
      <c r="AG985" s="738">
        <v>38</v>
      </c>
      <c r="AH985" s="738">
        <v>16</v>
      </c>
      <c r="AI985" s="738">
        <v>38</v>
      </c>
      <c r="AJ985" s="738">
        <v>31</v>
      </c>
      <c r="AK985" s="738">
        <v>36</v>
      </c>
      <c r="AL985" s="738">
        <v>45</v>
      </c>
      <c r="AM985" s="738">
        <v>13</v>
      </c>
      <c r="AN985" s="738">
        <v>23</v>
      </c>
      <c r="AO985" s="738">
        <v>30</v>
      </c>
      <c r="AP985" s="738">
        <v>17</v>
      </c>
      <c r="AQ985" s="738">
        <v>26</v>
      </c>
      <c r="AS985" s="738">
        <v>622</v>
      </c>
    </row>
    <row r="986" spans="2:45" outlineLevel="1">
      <c r="B986" s="942" t="s">
        <v>567</v>
      </c>
      <c r="R986" s="738">
        <v>1</v>
      </c>
      <c r="S986" s="738">
        <v>8</v>
      </c>
      <c r="T986" s="738">
        <v>8</v>
      </c>
      <c r="U986" s="738">
        <v>8</v>
      </c>
      <c r="V986" s="738">
        <v>9</v>
      </c>
      <c r="W986" s="738">
        <v>11</v>
      </c>
      <c r="X986" s="738">
        <v>13</v>
      </c>
      <c r="Y986" s="738">
        <v>9</v>
      </c>
      <c r="Z986" s="738">
        <v>6</v>
      </c>
      <c r="AA986" s="738">
        <v>25</v>
      </c>
      <c r="AB986" s="738">
        <v>17</v>
      </c>
      <c r="AC986" s="738">
        <v>31</v>
      </c>
      <c r="AD986" s="738">
        <v>24</v>
      </c>
      <c r="AE986" s="738">
        <v>25</v>
      </c>
      <c r="AF986" s="738">
        <v>26</v>
      </c>
      <c r="AG986" s="738">
        <v>22</v>
      </c>
      <c r="AH986" s="738">
        <v>19</v>
      </c>
      <c r="AI986" s="738">
        <v>48</v>
      </c>
      <c r="AJ986" s="738">
        <v>52</v>
      </c>
      <c r="AK986" s="738">
        <v>39</v>
      </c>
      <c r="AL986" s="738">
        <v>37</v>
      </c>
      <c r="AM986" s="738">
        <v>41</v>
      </c>
      <c r="AN986" s="738">
        <v>8</v>
      </c>
      <c r="AO986" s="738">
        <v>20</v>
      </c>
      <c r="AP986" s="738">
        <v>31</v>
      </c>
      <c r="AS986" s="738">
        <v>538</v>
      </c>
    </row>
    <row r="987" spans="2:45" outlineLevel="1">
      <c r="B987" s="942" t="s">
        <v>606</v>
      </c>
      <c r="S987" s="738">
        <v>0</v>
      </c>
      <c r="T987" s="738">
        <v>8</v>
      </c>
      <c r="U987" s="738">
        <v>17</v>
      </c>
      <c r="V987" s="738">
        <v>20</v>
      </c>
      <c r="W987" s="738">
        <v>21</v>
      </c>
      <c r="X987" s="738">
        <v>28</v>
      </c>
      <c r="Y987" s="738">
        <v>25</v>
      </c>
      <c r="Z987" s="738">
        <v>32</v>
      </c>
      <c r="AA987" s="738">
        <v>18</v>
      </c>
      <c r="AB987" s="738">
        <v>11</v>
      </c>
      <c r="AC987" s="738">
        <v>16</v>
      </c>
      <c r="AD987" s="738">
        <v>21</v>
      </c>
      <c r="AE987" s="738">
        <v>27</v>
      </c>
      <c r="AF987" s="738">
        <v>37</v>
      </c>
      <c r="AG987" s="738">
        <v>26</v>
      </c>
      <c r="AH987" s="738">
        <v>17</v>
      </c>
      <c r="AI987" s="738">
        <v>42</v>
      </c>
      <c r="AJ987" s="738">
        <v>24</v>
      </c>
      <c r="AK987" s="738">
        <v>32</v>
      </c>
      <c r="AL987" s="738">
        <v>45</v>
      </c>
      <c r="AM987" s="738">
        <v>12</v>
      </c>
      <c r="AN987" s="738">
        <v>6</v>
      </c>
      <c r="AO987" s="738">
        <v>25</v>
      </c>
      <c r="AP987" s="738">
        <v>22</v>
      </c>
      <c r="AQ987" s="738">
        <v>13</v>
      </c>
      <c r="AR987" s="738">
        <v>22</v>
      </c>
      <c r="AS987" s="738">
        <v>567</v>
      </c>
    </row>
    <row r="988" spans="2:45" outlineLevel="1">
      <c r="B988" s="942" t="s">
        <v>569</v>
      </c>
      <c r="AK988" s="738">
        <v>0</v>
      </c>
      <c r="AL988" s="738">
        <v>0</v>
      </c>
      <c r="AM988" s="738">
        <v>0</v>
      </c>
      <c r="AN988" s="738">
        <v>0</v>
      </c>
      <c r="AO988" s="738">
        <v>0</v>
      </c>
      <c r="AP988" s="738">
        <v>0</v>
      </c>
      <c r="AS988" s="738">
        <v>0</v>
      </c>
    </row>
    <row r="989" spans="2:45" outlineLevel="1">
      <c r="B989" s="942" t="s">
        <v>607</v>
      </c>
      <c r="T989" s="738">
        <v>8</v>
      </c>
      <c r="U989" s="738">
        <v>10</v>
      </c>
      <c r="V989" s="738">
        <v>7</v>
      </c>
      <c r="W989" s="738">
        <v>13</v>
      </c>
      <c r="X989" s="738">
        <v>15</v>
      </c>
      <c r="Y989" s="738">
        <v>13</v>
      </c>
      <c r="Z989" s="738">
        <v>19</v>
      </c>
      <c r="AA989" s="738">
        <v>12</v>
      </c>
      <c r="AB989" s="738">
        <v>11</v>
      </c>
      <c r="AC989" s="738">
        <v>9</v>
      </c>
      <c r="AD989" s="738">
        <v>11</v>
      </c>
      <c r="AE989" s="738">
        <v>14</v>
      </c>
      <c r="AF989" s="738">
        <v>15</v>
      </c>
      <c r="AG989" s="738">
        <v>21</v>
      </c>
      <c r="AH989" s="738">
        <v>8</v>
      </c>
      <c r="AI989" s="738">
        <v>19</v>
      </c>
      <c r="AJ989" s="738">
        <v>13</v>
      </c>
      <c r="AK989" s="738">
        <v>8</v>
      </c>
      <c r="AL989" s="738">
        <v>6</v>
      </c>
      <c r="AM989" s="738">
        <v>4</v>
      </c>
      <c r="AN989" s="738">
        <v>8</v>
      </c>
      <c r="AO989" s="738">
        <v>4</v>
      </c>
      <c r="AP989" s="738">
        <v>5</v>
      </c>
      <c r="AQ989" s="738">
        <v>11</v>
      </c>
      <c r="AS989" s="738">
        <v>264</v>
      </c>
    </row>
    <row r="990" spans="2:45" outlineLevel="1">
      <c r="B990" s="942" t="s">
        <v>695</v>
      </c>
      <c r="T990" s="738">
        <v>9</v>
      </c>
      <c r="U990" s="738">
        <v>15</v>
      </c>
      <c r="V990" s="738">
        <v>14</v>
      </c>
      <c r="W990" s="738">
        <v>14</v>
      </c>
      <c r="X990" s="738">
        <v>20</v>
      </c>
      <c r="Y990" s="738">
        <v>15</v>
      </c>
      <c r="Z990" s="738">
        <v>19</v>
      </c>
      <c r="AA990" s="738">
        <v>16</v>
      </c>
      <c r="AB990" s="738">
        <v>16</v>
      </c>
      <c r="AC990" s="738">
        <v>19</v>
      </c>
      <c r="AD990" s="738">
        <v>17</v>
      </c>
      <c r="AE990" s="738">
        <v>30</v>
      </c>
      <c r="AF990" s="738">
        <v>30</v>
      </c>
      <c r="AG990" s="738">
        <v>26</v>
      </c>
      <c r="AH990" s="738">
        <v>29</v>
      </c>
      <c r="AI990" s="738">
        <v>25</v>
      </c>
      <c r="AJ990" s="738">
        <v>20</v>
      </c>
      <c r="AK990" s="738">
        <v>27</v>
      </c>
      <c r="AL990" s="738">
        <v>33</v>
      </c>
      <c r="AM990" s="738">
        <v>18</v>
      </c>
      <c r="AN990" s="738">
        <v>11</v>
      </c>
      <c r="AO990" s="738">
        <v>38</v>
      </c>
      <c r="AP990" s="738">
        <v>16</v>
      </c>
      <c r="AQ990" s="738">
        <v>16</v>
      </c>
      <c r="AR990" s="738">
        <v>33</v>
      </c>
      <c r="AS990" s="738">
        <v>526</v>
      </c>
    </row>
    <row r="991" spans="2:45" outlineLevel="1">
      <c r="B991" s="942" t="s">
        <v>701</v>
      </c>
      <c r="U991" s="738">
        <v>4</v>
      </c>
      <c r="V991" s="738">
        <v>7</v>
      </c>
      <c r="W991" s="738">
        <v>9</v>
      </c>
      <c r="X991" s="738">
        <v>12</v>
      </c>
      <c r="Y991" s="738">
        <v>15</v>
      </c>
      <c r="Z991" s="738">
        <v>21</v>
      </c>
      <c r="AA991" s="738">
        <v>18</v>
      </c>
      <c r="AB991" s="738">
        <v>11</v>
      </c>
      <c r="AC991" s="738">
        <v>14</v>
      </c>
      <c r="AD991" s="738">
        <v>21</v>
      </c>
      <c r="AE991" s="738">
        <v>18</v>
      </c>
      <c r="AF991" s="738">
        <v>31</v>
      </c>
      <c r="AG991" s="738">
        <v>16</v>
      </c>
      <c r="AH991" s="738">
        <v>17</v>
      </c>
      <c r="AI991" s="738">
        <v>24</v>
      </c>
      <c r="AJ991" s="738">
        <v>12</v>
      </c>
      <c r="AK991" s="738">
        <v>21</v>
      </c>
      <c r="AL991" s="738">
        <v>23</v>
      </c>
      <c r="AM991" s="738">
        <v>3</v>
      </c>
      <c r="AN991" s="738">
        <v>9</v>
      </c>
      <c r="AO991" s="738">
        <v>12</v>
      </c>
      <c r="AP991" s="738">
        <v>7</v>
      </c>
      <c r="AQ991" s="738">
        <v>11</v>
      </c>
      <c r="AR991" s="738">
        <v>16</v>
      </c>
      <c r="AS991" s="738">
        <v>352</v>
      </c>
    </row>
    <row r="992" spans="2:45" outlineLevel="1">
      <c r="B992" s="942" t="s">
        <v>704</v>
      </c>
      <c r="U992" s="738">
        <v>5</v>
      </c>
      <c r="V992" s="738">
        <v>12</v>
      </c>
      <c r="W992" s="738">
        <v>14</v>
      </c>
      <c r="X992" s="738">
        <v>15</v>
      </c>
      <c r="Y992" s="738">
        <v>17</v>
      </c>
      <c r="Z992" s="738">
        <v>19</v>
      </c>
      <c r="AA992" s="738">
        <v>9</v>
      </c>
      <c r="AB992" s="738">
        <v>11</v>
      </c>
      <c r="AC992" s="738">
        <v>9</v>
      </c>
      <c r="AD992" s="738">
        <v>12</v>
      </c>
      <c r="AE992" s="738">
        <v>16</v>
      </c>
      <c r="AF992" s="738">
        <v>15</v>
      </c>
      <c r="AG992" s="738">
        <v>22</v>
      </c>
      <c r="AH992" s="738">
        <v>17</v>
      </c>
      <c r="AI992" s="738">
        <v>35</v>
      </c>
      <c r="AJ992" s="738">
        <v>26</v>
      </c>
      <c r="AK992" s="738">
        <v>44</v>
      </c>
      <c r="AL992" s="738">
        <v>28</v>
      </c>
      <c r="AM992" s="738">
        <v>15</v>
      </c>
      <c r="AN992" s="738">
        <v>27</v>
      </c>
      <c r="AO992" s="738">
        <v>40</v>
      </c>
      <c r="AP992" s="738">
        <v>42</v>
      </c>
      <c r="AQ992" s="738">
        <v>49</v>
      </c>
      <c r="AR992" s="738">
        <v>63</v>
      </c>
      <c r="AS992" s="738">
        <v>562</v>
      </c>
    </row>
    <row r="993" spans="2:45" outlineLevel="1">
      <c r="B993" s="942" t="s">
        <v>805</v>
      </c>
      <c r="X993" s="738">
        <v>1</v>
      </c>
      <c r="Y993" s="738">
        <v>5</v>
      </c>
      <c r="Z993" s="738">
        <v>12</v>
      </c>
      <c r="AA993" s="738">
        <v>14</v>
      </c>
      <c r="AB993" s="738">
        <v>11</v>
      </c>
      <c r="AC993" s="738">
        <v>25</v>
      </c>
      <c r="AD993" s="738">
        <v>33</v>
      </c>
      <c r="AE993" s="738">
        <v>27</v>
      </c>
      <c r="AF993" s="738">
        <v>30</v>
      </c>
      <c r="AG993" s="738">
        <v>37</v>
      </c>
      <c r="AH993" s="738">
        <v>31</v>
      </c>
      <c r="AI993" s="738">
        <v>38</v>
      </c>
      <c r="AJ993" s="738">
        <v>31</v>
      </c>
      <c r="AK993" s="738">
        <v>38</v>
      </c>
      <c r="AL993" s="738">
        <v>44</v>
      </c>
      <c r="AM993" s="738">
        <v>21</v>
      </c>
      <c r="AN993" s="738">
        <v>16</v>
      </c>
      <c r="AO993" s="738">
        <v>30</v>
      </c>
      <c r="AP993" s="738">
        <v>32</v>
      </c>
      <c r="AQ993" s="738">
        <v>37</v>
      </c>
      <c r="AR993" s="738">
        <v>43</v>
      </c>
      <c r="AS993" s="738">
        <v>556</v>
      </c>
    </row>
    <row r="994" spans="2:45" outlineLevel="1">
      <c r="B994" s="942" t="s">
        <v>807</v>
      </c>
      <c r="X994" s="738">
        <v>5</v>
      </c>
      <c r="Y994" s="738">
        <v>6</v>
      </c>
      <c r="Z994" s="738">
        <v>13</v>
      </c>
      <c r="AA994" s="738">
        <v>7</v>
      </c>
      <c r="AB994" s="738">
        <v>7</v>
      </c>
      <c r="AC994" s="738">
        <v>19</v>
      </c>
      <c r="AD994" s="738">
        <v>11</v>
      </c>
      <c r="AE994" s="738">
        <v>15</v>
      </c>
      <c r="AF994" s="738">
        <v>14</v>
      </c>
      <c r="AG994" s="738">
        <v>23</v>
      </c>
      <c r="AH994" s="738">
        <v>12</v>
      </c>
      <c r="AI994" s="738">
        <v>23</v>
      </c>
      <c r="AJ994" s="738">
        <v>16</v>
      </c>
      <c r="AK994" s="738">
        <v>19</v>
      </c>
      <c r="AL994" s="738">
        <v>20</v>
      </c>
      <c r="AM994" s="738">
        <v>10</v>
      </c>
      <c r="AN994" s="738">
        <v>4</v>
      </c>
      <c r="AO994" s="738">
        <v>7</v>
      </c>
      <c r="AP994" s="738">
        <v>5</v>
      </c>
      <c r="AQ994" s="738">
        <v>3</v>
      </c>
      <c r="AS994" s="738">
        <v>239</v>
      </c>
    </row>
    <row r="995" spans="2:45" outlineLevel="1">
      <c r="B995" s="942" t="s">
        <v>802</v>
      </c>
      <c r="Y995" s="738">
        <v>0</v>
      </c>
      <c r="Z995" s="738">
        <v>17</v>
      </c>
      <c r="AA995" s="738">
        <v>20</v>
      </c>
      <c r="AB995" s="738">
        <v>2</v>
      </c>
      <c r="AC995" s="738">
        <v>7</v>
      </c>
      <c r="AD995" s="738">
        <v>8</v>
      </c>
      <c r="AE995" s="738">
        <v>8</v>
      </c>
      <c r="AF995" s="738">
        <v>12</v>
      </c>
      <c r="AG995" s="738">
        <v>11</v>
      </c>
      <c r="AH995" s="738">
        <v>8</v>
      </c>
      <c r="AI995" s="738">
        <v>17</v>
      </c>
      <c r="AJ995" s="738">
        <v>13</v>
      </c>
      <c r="AK995" s="738">
        <v>18</v>
      </c>
      <c r="AL995" s="738">
        <v>22</v>
      </c>
      <c r="AM995" s="738">
        <v>1</v>
      </c>
      <c r="AN995" s="738">
        <v>14</v>
      </c>
      <c r="AO995" s="738">
        <v>10</v>
      </c>
      <c r="AP995" s="738">
        <v>19</v>
      </c>
      <c r="AQ995" s="738">
        <v>16</v>
      </c>
      <c r="AR995" s="738">
        <v>20</v>
      </c>
      <c r="AS995" s="738">
        <v>243</v>
      </c>
    </row>
    <row r="996" spans="2:45" outlineLevel="1">
      <c r="B996" s="942" t="s">
        <v>850</v>
      </c>
      <c r="Y996" s="738">
        <v>1</v>
      </c>
      <c r="Z996" s="738">
        <v>6</v>
      </c>
      <c r="AA996" s="738">
        <v>7</v>
      </c>
      <c r="AB996" s="738">
        <v>11</v>
      </c>
      <c r="AC996" s="738">
        <v>18</v>
      </c>
      <c r="AD996" s="738">
        <v>22</v>
      </c>
      <c r="AE996" s="738">
        <v>27</v>
      </c>
      <c r="AF996" s="738">
        <v>34</v>
      </c>
      <c r="AG996" s="738">
        <v>18</v>
      </c>
      <c r="AH996" s="738">
        <v>23</v>
      </c>
      <c r="AI996" s="738">
        <v>20</v>
      </c>
      <c r="AJ996" s="738">
        <v>31</v>
      </c>
      <c r="AK996" s="738">
        <v>25</v>
      </c>
      <c r="AL996" s="738">
        <v>34</v>
      </c>
      <c r="AM996" s="738">
        <v>13</v>
      </c>
      <c r="AN996" s="738">
        <v>14</v>
      </c>
      <c r="AO996" s="738">
        <v>23</v>
      </c>
      <c r="AP996" s="738">
        <v>27</v>
      </c>
      <c r="AQ996" s="738">
        <v>24</v>
      </c>
      <c r="AR996" s="738">
        <v>23</v>
      </c>
      <c r="AS996" s="738">
        <v>401</v>
      </c>
    </row>
    <row r="997" spans="2:45" outlineLevel="1">
      <c r="B997" s="942" t="s">
        <v>912</v>
      </c>
      <c r="X997" s="738">
        <v>0</v>
      </c>
      <c r="Y997" s="738">
        <v>5</v>
      </c>
      <c r="Z997" s="738">
        <v>10</v>
      </c>
      <c r="AA997" s="738">
        <v>10</v>
      </c>
      <c r="AB997" s="738">
        <v>11</v>
      </c>
      <c r="AC997" s="738">
        <v>16</v>
      </c>
      <c r="AD997" s="738">
        <v>16</v>
      </c>
      <c r="AE997" s="738">
        <v>19</v>
      </c>
      <c r="AF997" s="738">
        <v>17</v>
      </c>
      <c r="AG997" s="738">
        <v>24</v>
      </c>
      <c r="AH997" s="738">
        <v>24</v>
      </c>
      <c r="AI997" s="738">
        <v>26</v>
      </c>
      <c r="AJ997" s="738">
        <v>22</v>
      </c>
      <c r="AK997" s="738">
        <v>27</v>
      </c>
      <c r="AL997" s="738">
        <v>38</v>
      </c>
      <c r="AM997" s="738">
        <v>14</v>
      </c>
      <c r="AN997" s="738">
        <v>11</v>
      </c>
      <c r="AO997" s="738">
        <v>23</v>
      </c>
      <c r="AP997" s="738">
        <v>26</v>
      </c>
      <c r="AQ997" s="738">
        <v>24</v>
      </c>
      <c r="AR997" s="738">
        <v>47</v>
      </c>
      <c r="AS997" s="738">
        <v>410</v>
      </c>
    </row>
    <row r="998" spans="2:45" outlineLevel="1">
      <c r="B998" s="942" t="s">
        <v>1060</v>
      </c>
      <c r="AA998" s="738">
        <v>8</v>
      </c>
      <c r="AB998" s="738">
        <v>5</v>
      </c>
      <c r="AC998" s="738">
        <v>5</v>
      </c>
      <c r="AD998" s="738">
        <v>9</v>
      </c>
      <c r="AE998" s="738">
        <v>9</v>
      </c>
      <c r="AF998" s="738">
        <v>15</v>
      </c>
      <c r="AG998" s="738">
        <v>16</v>
      </c>
      <c r="AH998" s="738">
        <v>13</v>
      </c>
      <c r="AI998" s="738">
        <v>10</v>
      </c>
      <c r="AJ998" s="738">
        <v>7</v>
      </c>
      <c r="AK998" s="738">
        <v>13</v>
      </c>
      <c r="AL998" s="738">
        <v>9</v>
      </c>
      <c r="AM998" s="738">
        <v>3</v>
      </c>
      <c r="AN998" s="738">
        <v>3</v>
      </c>
      <c r="AO998" s="738">
        <v>6</v>
      </c>
      <c r="AP998" s="738">
        <v>13</v>
      </c>
      <c r="AS998" s="738">
        <v>144</v>
      </c>
    </row>
    <row r="999" spans="2:45" outlineLevel="1">
      <c r="B999" s="942" t="s">
        <v>1061</v>
      </c>
      <c r="AA999" s="738">
        <v>5</v>
      </c>
      <c r="AB999" s="738">
        <v>3</v>
      </c>
      <c r="AC999" s="738">
        <v>10</v>
      </c>
      <c r="AD999" s="738">
        <v>12</v>
      </c>
      <c r="AE999" s="738">
        <v>14</v>
      </c>
      <c r="AF999" s="738">
        <v>25</v>
      </c>
      <c r="AG999" s="738">
        <v>28</v>
      </c>
      <c r="AH999" s="738">
        <v>24</v>
      </c>
      <c r="AI999" s="738">
        <v>28</v>
      </c>
      <c r="AJ999" s="738">
        <v>23</v>
      </c>
      <c r="AK999" s="738">
        <v>30</v>
      </c>
      <c r="AL999" s="738">
        <v>56</v>
      </c>
      <c r="AM999" s="738">
        <v>12</v>
      </c>
      <c r="AN999" s="738">
        <v>20</v>
      </c>
      <c r="AO999" s="738">
        <v>16</v>
      </c>
      <c r="AP999" s="738">
        <v>15</v>
      </c>
      <c r="AQ999" s="738">
        <v>12</v>
      </c>
      <c r="AR999" s="738">
        <v>14</v>
      </c>
      <c r="AS999" s="738">
        <v>347</v>
      </c>
    </row>
    <row r="1000" spans="2:45" outlineLevel="1">
      <c r="B1000" s="942" t="s">
        <v>1180</v>
      </c>
      <c r="AB1000" s="738">
        <v>13</v>
      </c>
      <c r="AC1000" s="738">
        <v>15</v>
      </c>
      <c r="AD1000" s="738">
        <v>17</v>
      </c>
      <c r="AE1000" s="738">
        <v>27</v>
      </c>
      <c r="AF1000" s="738">
        <v>24</v>
      </c>
      <c r="AG1000" s="738">
        <v>23</v>
      </c>
      <c r="AH1000" s="738">
        <v>26</v>
      </c>
      <c r="AI1000" s="738">
        <v>31</v>
      </c>
      <c r="AJ1000" s="738">
        <v>20</v>
      </c>
      <c r="AK1000" s="738">
        <v>23</v>
      </c>
      <c r="AL1000" s="738">
        <v>34</v>
      </c>
      <c r="AM1000" s="738">
        <v>10</v>
      </c>
      <c r="AN1000" s="738">
        <v>7</v>
      </c>
      <c r="AO1000" s="738">
        <v>19</v>
      </c>
      <c r="AP1000" s="738">
        <v>14</v>
      </c>
      <c r="AQ1000" s="738">
        <v>13</v>
      </c>
      <c r="AR1000" s="738">
        <v>21</v>
      </c>
      <c r="AS1000" s="738">
        <v>337</v>
      </c>
    </row>
    <row r="1001" spans="2:45" outlineLevel="1">
      <c r="B1001" s="942" t="s">
        <v>1059</v>
      </c>
      <c r="AC1001" s="738">
        <v>0</v>
      </c>
      <c r="AD1001" s="738">
        <v>3</v>
      </c>
      <c r="AE1001" s="738">
        <v>8</v>
      </c>
      <c r="AF1001" s="738">
        <v>8</v>
      </c>
      <c r="AG1001" s="738">
        <v>11</v>
      </c>
      <c r="AH1001" s="738">
        <v>6</v>
      </c>
      <c r="AI1001" s="738">
        <v>17</v>
      </c>
      <c r="AJ1001" s="738">
        <v>12</v>
      </c>
      <c r="AK1001" s="738">
        <v>22</v>
      </c>
      <c r="AL1001" s="738">
        <v>15</v>
      </c>
      <c r="AM1001" s="738">
        <v>8</v>
      </c>
      <c r="AN1001" s="738">
        <v>10</v>
      </c>
      <c r="AO1001" s="738">
        <v>12</v>
      </c>
      <c r="AP1001" s="738">
        <v>7</v>
      </c>
      <c r="AQ1001" s="738">
        <v>8</v>
      </c>
      <c r="AR1001" s="738">
        <v>5</v>
      </c>
      <c r="AS1001" s="738">
        <v>152</v>
      </c>
    </row>
    <row r="1002" spans="2:45" outlineLevel="1">
      <c r="B1002" s="942" t="s">
        <v>1181</v>
      </c>
      <c r="AB1002" s="738">
        <v>14</v>
      </c>
      <c r="AC1002" s="738">
        <v>15</v>
      </c>
      <c r="AD1002" s="738">
        <v>19</v>
      </c>
      <c r="AE1002" s="738">
        <v>26</v>
      </c>
      <c r="AF1002" s="738">
        <v>27</v>
      </c>
      <c r="AG1002" s="738">
        <v>26</v>
      </c>
      <c r="AH1002" s="738">
        <v>29</v>
      </c>
      <c r="AI1002" s="738">
        <v>39</v>
      </c>
      <c r="AJ1002" s="738">
        <v>32</v>
      </c>
      <c r="AK1002" s="738">
        <v>40</v>
      </c>
      <c r="AL1002" s="738">
        <v>44</v>
      </c>
      <c r="AM1002" s="738">
        <v>21</v>
      </c>
      <c r="AN1002" s="738">
        <v>19</v>
      </c>
      <c r="AO1002" s="738">
        <v>43</v>
      </c>
      <c r="AP1002" s="738">
        <v>40</v>
      </c>
      <c r="AQ1002" s="738">
        <v>35</v>
      </c>
      <c r="AR1002" s="738">
        <v>51</v>
      </c>
      <c r="AS1002" s="738">
        <v>520</v>
      </c>
    </row>
    <row r="1003" spans="2:45" outlineLevel="1">
      <c r="B1003" s="942" t="s">
        <v>1242</v>
      </c>
      <c r="AB1003" s="738">
        <v>3</v>
      </c>
      <c r="AC1003" s="738">
        <v>4</v>
      </c>
      <c r="AD1003" s="738">
        <v>5</v>
      </c>
      <c r="AE1003" s="738">
        <v>15</v>
      </c>
      <c r="AF1003" s="738">
        <v>10</v>
      </c>
      <c r="AG1003" s="738">
        <v>14</v>
      </c>
      <c r="AH1003" s="738">
        <v>17</v>
      </c>
      <c r="AI1003" s="738">
        <v>36</v>
      </c>
      <c r="AJ1003" s="738">
        <v>42</v>
      </c>
      <c r="AK1003" s="738">
        <v>34</v>
      </c>
      <c r="AL1003" s="738">
        <v>26</v>
      </c>
      <c r="AM1003" s="738">
        <v>13</v>
      </c>
      <c r="AN1003" s="738">
        <v>14</v>
      </c>
      <c r="AO1003" s="738">
        <v>21</v>
      </c>
      <c r="AP1003" s="738">
        <v>15</v>
      </c>
      <c r="AQ1003" s="738">
        <v>26</v>
      </c>
      <c r="AR1003" s="738">
        <v>32</v>
      </c>
      <c r="AS1003" s="738">
        <v>327</v>
      </c>
    </row>
    <row r="1004" spans="2:45" outlineLevel="1">
      <c r="B1004" s="942" t="s">
        <v>1314</v>
      </c>
      <c r="AD1004" s="738">
        <v>13</v>
      </c>
      <c r="AE1004" s="738">
        <v>22</v>
      </c>
      <c r="AF1004" s="738">
        <v>26</v>
      </c>
      <c r="AG1004" s="738">
        <v>30</v>
      </c>
      <c r="AH1004" s="738">
        <v>21</v>
      </c>
      <c r="AI1004" s="738">
        <v>40</v>
      </c>
      <c r="AJ1004" s="738">
        <v>31</v>
      </c>
      <c r="AK1004" s="738">
        <v>44</v>
      </c>
      <c r="AL1004" s="738">
        <v>44</v>
      </c>
      <c r="AM1004" s="738">
        <v>17</v>
      </c>
      <c r="AN1004" s="738">
        <v>10</v>
      </c>
      <c r="AO1004" s="738">
        <v>29</v>
      </c>
      <c r="AP1004" s="738">
        <v>22</v>
      </c>
      <c r="AQ1004" s="738">
        <v>27</v>
      </c>
      <c r="AR1004" s="738">
        <v>47</v>
      </c>
      <c r="AS1004" s="738">
        <v>423</v>
      </c>
    </row>
    <row r="1005" spans="2:45" outlineLevel="1">
      <c r="B1005" s="942" t="s">
        <v>1460</v>
      </c>
      <c r="AF1005" s="738">
        <v>2</v>
      </c>
      <c r="AG1005" s="738">
        <v>11</v>
      </c>
      <c r="AH1005" s="738">
        <v>10</v>
      </c>
      <c r="AI1005" s="738">
        <v>8</v>
      </c>
      <c r="AJ1005" s="738">
        <v>8</v>
      </c>
      <c r="AK1005" s="738">
        <v>7</v>
      </c>
      <c r="AL1005" s="738">
        <v>14</v>
      </c>
      <c r="AM1005" s="738">
        <v>4</v>
      </c>
      <c r="AS1005" s="738">
        <v>64</v>
      </c>
    </row>
    <row r="1006" spans="2:45" outlineLevel="1">
      <c r="B1006" s="942" t="s">
        <v>1564</v>
      </c>
      <c r="AF1006" s="738">
        <v>1</v>
      </c>
      <c r="AG1006" s="738">
        <v>5</v>
      </c>
      <c r="AH1006" s="738">
        <v>2</v>
      </c>
      <c r="AI1006" s="738">
        <v>6</v>
      </c>
      <c r="AJ1006" s="738">
        <v>6</v>
      </c>
      <c r="AK1006" s="738">
        <v>8</v>
      </c>
      <c r="AL1006" s="738">
        <v>9</v>
      </c>
      <c r="AM1006" s="738">
        <v>1</v>
      </c>
      <c r="AN1006" s="738">
        <v>6</v>
      </c>
      <c r="AO1006" s="738">
        <v>16</v>
      </c>
      <c r="AS1006" s="738">
        <v>60</v>
      </c>
    </row>
    <row r="1007" spans="2:45" outlineLevel="1">
      <c r="B1007" s="942" t="s">
        <v>1465</v>
      </c>
      <c r="AF1007" s="738">
        <v>5</v>
      </c>
      <c r="AG1007" s="738">
        <v>10</v>
      </c>
      <c r="AH1007" s="738">
        <v>14</v>
      </c>
      <c r="AI1007" s="738">
        <v>23</v>
      </c>
      <c r="AJ1007" s="738">
        <v>25</v>
      </c>
      <c r="AK1007" s="738">
        <v>39</v>
      </c>
      <c r="AL1007" s="738">
        <v>47</v>
      </c>
      <c r="AM1007" s="738">
        <v>28</v>
      </c>
      <c r="AN1007" s="738">
        <v>23</v>
      </c>
      <c r="AO1007" s="738">
        <v>32</v>
      </c>
      <c r="AP1007" s="738">
        <v>29</v>
      </c>
      <c r="AQ1007" s="738">
        <v>20</v>
      </c>
      <c r="AR1007" s="738">
        <v>33</v>
      </c>
      <c r="AS1007" s="738">
        <v>328</v>
      </c>
    </row>
    <row r="1008" spans="2:45" outlineLevel="1">
      <c r="B1008" s="942" t="s">
        <v>1458</v>
      </c>
      <c r="AD1008" s="738">
        <v>1</v>
      </c>
      <c r="AE1008" s="738">
        <v>5</v>
      </c>
      <c r="AF1008" s="738">
        <v>7</v>
      </c>
      <c r="AG1008" s="738">
        <v>7</v>
      </c>
      <c r="AH1008" s="738">
        <v>9</v>
      </c>
      <c r="AI1008" s="738">
        <v>11</v>
      </c>
      <c r="AJ1008" s="738">
        <v>8</v>
      </c>
      <c r="AK1008" s="738">
        <v>14</v>
      </c>
      <c r="AL1008" s="738">
        <v>20</v>
      </c>
      <c r="AM1008" s="738">
        <v>11</v>
      </c>
      <c r="AN1008" s="738">
        <v>8</v>
      </c>
      <c r="AO1008" s="738">
        <v>9</v>
      </c>
      <c r="AP1008" s="738">
        <v>15</v>
      </c>
      <c r="AQ1008" s="738">
        <v>6</v>
      </c>
      <c r="AR1008" s="738">
        <v>25</v>
      </c>
      <c r="AS1008" s="738">
        <v>156</v>
      </c>
    </row>
    <row r="1009" spans="2:45" outlineLevel="1">
      <c r="B1009" s="942" t="s">
        <v>1660</v>
      </c>
      <c r="T1009" s="738">
        <v>1</v>
      </c>
      <c r="U1009" s="738">
        <v>3</v>
      </c>
      <c r="V1009" s="738">
        <v>4</v>
      </c>
      <c r="W1009" s="738">
        <v>10</v>
      </c>
      <c r="X1009" s="738">
        <v>15</v>
      </c>
      <c r="Y1009" s="738">
        <v>21</v>
      </c>
      <c r="Z1009" s="738">
        <v>17</v>
      </c>
      <c r="AA1009" s="738">
        <v>18</v>
      </c>
      <c r="AB1009" s="738">
        <v>20</v>
      </c>
      <c r="AC1009" s="738">
        <v>21</v>
      </c>
      <c r="AD1009" s="738">
        <v>26</v>
      </c>
      <c r="AE1009" s="738">
        <v>14</v>
      </c>
      <c r="AF1009" s="738">
        <v>26</v>
      </c>
      <c r="AG1009" s="738">
        <v>36</v>
      </c>
      <c r="AH1009" s="738">
        <v>29</v>
      </c>
      <c r="AI1009" s="738">
        <v>49</v>
      </c>
      <c r="AJ1009" s="738">
        <v>41</v>
      </c>
      <c r="AK1009" s="738">
        <v>32</v>
      </c>
      <c r="AL1009" s="738">
        <v>48</v>
      </c>
      <c r="AM1009" s="738">
        <v>14</v>
      </c>
      <c r="AN1009" s="738">
        <v>10</v>
      </c>
      <c r="AO1009" s="738">
        <v>34</v>
      </c>
      <c r="AP1009" s="738">
        <v>25</v>
      </c>
      <c r="AQ1009" s="738">
        <v>17</v>
      </c>
      <c r="AR1009" s="738">
        <v>22</v>
      </c>
      <c r="AS1009" s="738">
        <v>553</v>
      </c>
    </row>
    <row r="1010" spans="2:45" outlineLevel="1">
      <c r="B1010" s="942" t="s">
        <v>1662</v>
      </c>
      <c r="U1010" s="738">
        <v>5</v>
      </c>
      <c r="V1010" s="738">
        <v>6</v>
      </c>
      <c r="W1010" s="738">
        <v>5</v>
      </c>
      <c r="X1010" s="738">
        <v>7</v>
      </c>
      <c r="Y1010" s="738">
        <v>7</v>
      </c>
      <c r="Z1010" s="738">
        <v>12</v>
      </c>
      <c r="AA1010" s="738">
        <v>9</v>
      </c>
      <c r="AB1010" s="738">
        <v>6</v>
      </c>
      <c r="AC1010" s="738">
        <v>4</v>
      </c>
      <c r="AD1010" s="738">
        <v>11</v>
      </c>
      <c r="AE1010" s="738">
        <v>12</v>
      </c>
      <c r="AF1010" s="738">
        <v>18</v>
      </c>
      <c r="AG1010" s="738">
        <v>17</v>
      </c>
      <c r="AH1010" s="738">
        <v>10</v>
      </c>
      <c r="AI1010" s="738">
        <v>23</v>
      </c>
      <c r="AJ1010" s="738">
        <v>12</v>
      </c>
      <c r="AK1010" s="738">
        <v>16</v>
      </c>
      <c r="AL1010" s="738">
        <v>20</v>
      </c>
      <c r="AM1010" s="738">
        <v>6</v>
      </c>
      <c r="AN1010" s="738">
        <v>8</v>
      </c>
      <c r="AO1010" s="738">
        <v>13</v>
      </c>
      <c r="AP1010" s="738">
        <v>17</v>
      </c>
      <c r="AQ1010" s="738">
        <v>25</v>
      </c>
      <c r="AS1010" s="738">
        <v>269</v>
      </c>
    </row>
    <row r="1011" spans="2:45" outlineLevel="1">
      <c r="B1011" s="942" t="s">
        <v>1665</v>
      </c>
      <c r="AD1011" s="738">
        <v>2</v>
      </c>
      <c r="AE1011" s="738">
        <v>8</v>
      </c>
      <c r="AF1011" s="738">
        <v>12</v>
      </c>
      <c r="AG1011" s="738">
        <v>13</v>
      </c>
      <c r="AH1011" s="738">
        <v>10</v>
      </c>
      <c r="AI1011" s="738">
        <v>15</v>
      </c>
      <c r="AJ1011" s="738">
        <v>16</v>
      </c>
      <c r="AK1011" s="738">
        <v>19</v>
      </c>
      <c r="AL1011" s="738">
        <v>25</v>
      </c>
      <c r="AM1011" s="738">
        <v>4</v>
      </c>
      <c r="AN1011" s="738">
        <v>5</v>
      </c>
      <c r="AO1011" s="738">
        <v>4</v>
      </c>
      <c r="AP1011" s="738">
        <v>10</v>
      </c>
      <c r="AQ1011" s="738">
        <v>16</v>
      </c>
      <c r="AS1011" s="738">
        <v>159</v>
      </c>
    </row>
    <row r="1012" spans="2:45" outlineLevel="1">
      <c r="B1012" s="942" t="s">
        <v>1668</v>
      </c>
      <c r="AA1012" s="738">
        <v>35</v>
      </c>
      <c r="AB1012" s="738">
        <v>26</v>
      </c>
      <c r="AC1012" s="738">
        <v>35</v>
      </c>
      <c r="AD1012" s="738">
        <v>34</v>
      </c>
      <c r="AE1012" s="738">
        <v>21</v>
      </c>
      <c r="AF1012" s="738">
        <v>46</v>
      </c>
      <c r="AG1012" s="738">
        <v>66</v>
      </c>
      <c r="AH1012" s="738">
        <v>34</v>
      </c>
      <c r="AI1012" s="738">
        <v>68</v>
      </c>
      <c r="AJ1012" s="738">
        <v>33</v>
      </c>
      <c r="AK1012" s="738">
        <v>51</v>
      </c>
      <c r="AL1012" s="738">
        <v>43</v>
      </c>
      <c r="AM1012" s="738">
        <v>13</v>
      </c>
      <c r="AN1012" s="738">
        <v>19</v>
      </c>
      <c r="AO1012" s="738">
        <v>24</v>
      </c>
      <c r="AP1012" s="738">
        <v>19</v>
      </c>
      <c r="AQ1012" s="738">
        <v>22</v>
      </c>
      <c r="AR1012" s="738">
        <v>48</v>
      </c>
      <c r="AS1012" s="738">
        <v>637</v>
      </c>
    </row>
    <row r="1013" spans="2:45" outlineLevel="1">
      <c r="B1013" s="942" t="s">
        <v>926</v>
      </c>
      <c r="AE1013" s="738">
        <v>13</v>
      </c>
      <c r="AF1013" s="738">
        <v>19</v>
      </c>
      <c r="AG1013" s="738">
        <v>25</v>
      </c>
      <c r="AH1013" s="738">
        <v>19</v>
      </c>
      <c r="AI1013" s="738">
        <v>42</v>
      </c>
      <c r="AJ1013" s="738">
        <v>34</v>
      </c>
      <c r="AK1013" s="738">
        <v>46</v>
      </c>
      <c r="AL1013" s="738">
        <v>71</v>
      </c>
      <c r="AM1013" s="738">
        <v>46</v>
      </c>
      <c r="AN1013" s="738">
        <v>37</v>
      </c>
      <c r="AO1013" s="738">
        <v>66</v>
      </c>
      <c r="AP1013" s="738">
        <v>70</v>
      </c>
      <c r="AQ1013" s="738">
        <v>66</v>
      </c>
      <c r="AR1013" s="738">
        <v>67</v>
      </c>
      <c r="AS1013" s="738">
        <v>621</v>
      </c>
    </row>
    <row r="1014" spans="2:45" outlineLevel="1">
      <c r="B1014" s="942" t="s">
        <v>1463</v>
      </c>
      <c r="AE1014" s="738">
        <v>25</v>
      </c>
      <c r="AF1014" s="738">
        <v>27</v>
      </c>
      <c r="AG1014" s="738">
        <v>33</v>
      </c>
      <c r="AH1014" s="738">
        <v>32</v>
      </c>
      <c r="AI1014" s="738">
        <v>71</v>
      </c>
      <c r="AJ1014" s="738">
        <v>80</v>
      </c>
      <c r="AK1014" s="738">
        <v>82</v>
      </c>
      <c r="AL1014" s="738">
        <v>93</v>
      </c>
      <c r="AM1014" s="738">
        <v>37</v>
      </c>
      <c r="AN1014" s="738">
        <v>44</v>
      </c>
      <c r="AO1014" s="738">
        <v>70</v>
      </c>
      <c r="AP1014" s="738">
        <v>71</v>
      </c>
      <c r="AQ1014" s="738">
        <v>65</v>
      </c>
      <c r="AR1014" s="738">
        <v>109</v>
      </c>
      <c r="AS1014" s="738">
        <v>839</v>
      </c>
    </row>
    <row r="1015" spans="2:45" outlineLevel="1">
      <c r="B1015" s="942" t="s">
        <v>1467</v>
      </c>
      <c r="AE1015" s="738">
        <v>1</v>
      </c>
      <c r="AF1015" s="738">
        <v>8</v>
      </c>
      <c r="AG1015" s="738">
        <v>18</v>
      </c>
      <c r="AH1015" s="738">
        <v>9</v>
      </c>
      <c r="AI1015" s="738">
        <v>25</v>
      </c>
      <c r="AJ1015" s="738">
        <v>15</v>
      </c>
      <c r="AK1015" s="738">
        <v>31</v>
      </c>
      <c r="AL1015" s="738">
        <v>34</v>
      </c>
      <c r="AM1015" s="738">
        <v>7</v>
      </c>
      <c r="AN1015" s="738">
        <v>30</v>
      </c>
      <c r="AO1015" s="738">
        <v>24</v>
      </c>
      <c r="AP1015" s="738">
        <v>22</v>
      </c>
      <c r="AQ1015" s="738">
        <v>28</v>
      </c>
      <c r="AR1015" s="738">
        <v>32</v>
      </c>
      <c r="AS1015" s="738">
        <v>284</v>
      </c>
    </row>
    <row r="1016" spans="2:45" outlineLevel="1">
      <c r="B1016" s="942" t="s">
        <v>1664</v>
      </c>
      <c r="O1016" s="738">
        <v>0</v>
      </c>
      <c r="P1016" s="738">
        <v>1</v>
      </c>
      <c r="Q1016" s="738">
        <v>1</v>
      </c>
      <c r="R1016" s="738">
        <v>5</v>
      </c>
      <c r="S1016" s="738">
        <v>2</v>
      </c>
      <c r="T1016" s="738">
        <v>6</v>
      </c>
      <c r="U1016" s="738">
        <v>5</v>
      </c>
      <c r="V1016" s="738">
        <v>9</v>
      </c>
      <c r="W1016" s="738">
        <v>15</v>
      </c>
      <c r="X1016" s="738">
        <v>21</v>
      </c>
      <c r="Y1016" s="738">
        <v>25</v>
      </c>
      <c r="Z1016" s="738">
        <v>32</v>
      </c>
      <c r="AA1016" s="738">
        <v>17</v>
      </c>
      <c r="AB1016" s="738">
        <v>6</v>
      </c>
      <c r="AC1016" s="738">
        <v>14</v>
      </c>
      <c r="AD1016" s="738">
        <v>14</v>
      </c>
      <c r="AE1016" s="738">
        <v>24</v>
      </c>
      <c r="AF1016" s="738">
        <v>23</v>
      </c>
      <c r="AS1016" s="738">
        <v>220</v>
      </c>
    </row>
    <row r="1017" spans="2:45" outlineLevel="1">
      <c r="B1017" s="942" t="s">
        <v>1671</v>
      </c>
      <c r="R1017" s="738">
        <v>0</v>
      </c>
      <c r="S1017" s="738">
        <v>5</v>
      </c>
      <c r="T1017" s="738">
        <v>6</v>
      </c>
      <c r="U1017" s="738">
        <v>9</v>
      </c>
      <c r="V1017" s="738">
        <v>10</v>
      </c>
      <c r="W1017" s="738">
        <v>13</v>
      </c>
      <c r="X1017" s="738">
        <v>16</v>
      </c>
      <c r="Y1017" s="738">
        <v>16</v>
      </c>
      <c r="Z1017" s="738">
        <v>16</v>
      </c>
      <c r="AA1017" s="738">
        <v>9</v>
      </c>
      <c r="AB1017" s="738">
        <v>3</v>
      </c>
      <c r="AC1017" s="738">
        <v>9</v>
      </c>
      <c r="AD1017" s="738">
        <v>12</v>
      </c>
      <c r="AE1017" s="738">
        <v>17</v>
      </c>
      <c r="AF1017" s="738">
        <v>36</v>
      </c>
      <c r="AG1017" s="738">
        <v>8</v>
      </c>
      <c r="AH1017" s="738">
        <v>6</v>
      </c>
      <c r="AI1017" s="738">
        <v>6</v>
      </c>
      <c r="AJ1017" s="738">
        <v>7</v>
      </c>
      <c r="AK1017" s="738">
        <v>8</v>
      </c>
      <c r="AL1017" s="738">
        <v>9</v>
      </c>
      <c r="AM1017" s="738">
        <v>0</v>
      </c>
      <c r="AN1017" s="738">
        <v>2</v>
      </c>
      <c r="AO1017" s="738">
        <v>2</v>
      </c>
      <c r="AP1017" s="738">
        <v>0</v>
      </c>
      <c r="AS1017" s="738">
        <v>225</v>
      </c>
    </row>
    <row r="1018" spans="2:45" outlineLevel="1">
      <c r="B1018" s="942" t="s">
        <v>1667</v>
      </c>
      <c r="V1018" s="738">
        <v>4</v>
      </c>
      <c r="W1018" s="738">
        <v>15</v>
      </c>
      <c r="X1018" s="738">
        <v>24</v>
      </c>
      <c r="Y1018" s="738">
        <v>50</v>
      </c>
      <c r="Z1018" s="738">
        <v>62</v>
      </c>
      <c r="AA1018" s="738">
        <v>20</v>
      </c>
      <c r="AB1018" s="738">
        <v>10</v>
      </c>
      <c r="AC1018" s="738">
        <v>9</v>
      </c>
      <c r="AD1018" s="738">
        <v>14</v>
      </c>
      <c r="AE1018" s="738">
        <v>20</v>
      </c>
      <c r="AF1018" s="738">
        <v>18</v>
      </c>
      <c r="AG1018" s="738">
        <v>22</v>
      </c>
      <c r="AH1018" s="738">
        <v>16</v>
      </c>
      <c r="AI1018" s="738">
        <v>29</v>
      </c>
      <c r="AJ1018" s="738">
        <v>25</v>
      </c>
      <c r="AK1018" s="738">
        <v>32</v>
      </c>
      <c r="AL1018" s="738">
        <v>41</v>
      </c>
      <c r="AM1018" s="738">
        <v>30</v>
      </c>
      <c r="AN1018" s="738">
        <v>25</v>
      </c>
      <c r="AO1018" s="738">
        <v>31</v>
      </c>
      <c r="AP1018" s="738">
        <v>24</v>
      </c>
      <c r="AQ1018" s="738">
        <v>40</v>
      </c>
      <c r="AR1018" s="738">
        <v>23</v>
      </c>
      <c r="AS1018" s="738">
        <v>584</v>
      </c>
    </row>
    <row r="1019" spans="2:45" outlineLevel="1">
      <c r="B1019" s="942" t="s">
        <v>1844</v>
      </c>
      <c r="R1019" s="738">
        <v>8</v>
      </c>
      <c r="S1019" s="738">
        <v>8</v>
      </c>
      <c r="T1019" s="738">
        <v>4</v>
      </c>
      <c r="U1019" s="738">
        <v>11</v>
      </c>
      <c r="V1019" s="738">
        <v>6</v>
      </c>
      <c r="W1019" s="738">
        <v>14</v>
      </c>
      <c r="X1019" s="738">
        <v>15</v>
      </c>
      <c r="Y1019" s="738">
        <v>10</v>
      </c>
      <c r="Z1019" s="738">
        <v>16</v>
      </c>
      <c r="AA1019" s="738">
        <v>7</v>
      </c>
      <c r="AB1019" s="738">
        <v>6</v>
      </c>
      <c r="AC1019" s="738">
        <v>20</v>
      </c>
      <c r="AD1019" s="738">
        <v>6</v>
      </c>
      <c r="AE1019" s="738">
        <v>14</v>
      </c>
      <c r="AF1019" s="738">
        <v>3</v>
      </c>
      <c r="AG1019" s="738">
        <v>6</v>
      </c>
      <c r="AH1019" s="738">
        <v>8</v>
      </c>
      <c r="AI1019" s="738">
        <v>16</v>
      </c>
      <c r="AJ1019" s="738">
        <v>7</v>
      </c>
      <c r="AK1019" s="738">
        <v>9</v>
      </c>
      <c r="AL1019" s="738">
        <v>11</v>
      </c>
      <c r="AM1019" s="738">
        <v>3</v>
      </c>
      <c r="AN1019" s="738">
        <v>7</v>
      </c>
      <c r="AO1019" s="738">
        <v>8</v>
      </c>
      <c r="AP1019" s="738">
        <v>6</v>
      </c>
      <c r="AS1019" s="738">
        <v>229</v>
      </c>
    </row>
    <row r="1020" spans="2:45" outlineLevel="1">
      <c r="B1020" s="942" t="s">
        <v>1948</v>
      </c>
      <c r="AI1020" s="738">
        <v>6</v>
      </c>
      <c r="AJ1020" s="738">
        <v>23</v>
      </c>
      <c r="AK1020" s="738">
        <v>40</v>
      </c>
      <c r="AL1020" s="738">
        <v>47</v>
      </c>
      <c r="AM1020" s="738">
        <v>21</v>
      </c>
      <c r="AN1020" s="738">
        <v>19</v>
      </c>
      <c r="AO1020" s="738">
        <v>48</v>
      </c>
      <c r="AP1020" s="738">
        <v>44</v>
      </c>
      <c r="AQ1020" s="738">
        <v>53</v>
      </c>
      <c r="AR1020" s="738">
        <v>64</v>
      </c>
      <c r="AS1020" s="738">
        <v>365</v>
      </c>
    </row>
    <row r="1021" spans="2:45" outlineLevel="1">
      <c r="B1021" s="942" t="s">
        <v>2588</v>
      </c>
      <c r="AO1021" s="738">
        <v>8</v>
      </c>
      <c r="AP1021" s="738">
        <v>5</v>
      </c>
      <c r="AQ1021" s="738">
        <v>9</v>
      </c>
      <c r="AR1021" s="738">
        <v>3</v>
      </c>
      <c r="AS1021" s="738">
        <v>25</v>
      </c>
    </row>
    <row r="1022" spans="2:45" outlineLevel="1">
      <c r="B1022" s="942" t="s">
        <v>2589</v>
      </c>
      <c r="AO1022" s="738">
        <v>8</v>
      </c>
      <c r="AP1022" s="738">
        <v>11</v>
      </c>
      <c r="AQ1022" s="738">
        <v>15</v>
      </c>
      <c r="AR1022" s="738">
        <v>15</v>
      </c>
      <c r="AS1022" s="738">
        <v>49</v>
      </c>
    </row>
    <row r="1023" spans="2:45" outlineLevel="1">
      <c r="B1023" s="942" t="s">
        <v>2590</v>
      </c>
      <c r="AO1023" s="738">
        <v>2</v>
      </c>
      <c r="AP1023" s="738">
        <v>1</v>
      </c>
      <c r="AQ1023" s="738">
        <v>1</v>
      </c>
      <c r="AS1023" s="738">
        <v>4</v>
      </c>
    </row>
    <row r="1024" spans="2:45" outlineLevel="1">
      <c r="B1024" s="942" t="s">
        <v>2592</v>
      </c>
      <c r="AO1024" s="738">
        <v>3</v>
      </c>
      <c r="AP1024" s="738">
        <v>7</v>
      </c>
      <c r="AQ1024" s="738">
        <v>11</v>
      </c>
      <c r="AR1024" s="738">
        <v>58</v>
      </c>
      <c r="AS1024" s="738">
        <v>79</v>
      </c>
    </row>
    <row r="1025" spans="2:45" outlineLevel="1">
      <c r="B1025" s="942" t="s">
        <v>2594</v>
      </c>
      <c r="AO1025" s="738">
        <v>4</v>
      </c>
      <c r="AP1025" s="738">
        <v>17</v>
      </c>
      <c r="AQ1025" s="738">
        <v>28</v>
      </c>
      <c r="AR1025" s="738">
        <v>49</v>
      </c>
      <c r="AS1025" s="738">
        <v>98</v>
      </c>
    </row>
    <row r="1026" spans="2:45" outlineLevel="1">
      <c r="B1026" s="942" t="s">
        <v>3052</v>
      </c>
      <c r="AQ1026" s="738">
        <v>0</v>
      </c>
      <c r="AR1026" s="738">
        <v>11</v>
      </c>
      <c r="AS1026" s="738">
        <v>11</v>
      </c>
    </row>
    <row r="1027" spans="2:45" outlineLevel="1">
      <c r="B1027" s="942" t="s">
        <v>1304</v>
      </c>
      <c r="AQ1027" s="738">
        <v>4</v>
      </c>
      <c r="AR1027" s="738">
        <v>8</v>
      </c>
      <c r="AS1027" s="738">
        <v>12</v>
      </c>
    </row>
    <row r="1028" spans="2:45" outlineLevel="1">
      <c r="B1028" s="942" t="s">
        <v>2780</v>
      </c>
      <c r="AQ1028" s="738">
        <v>20</v>
      </c>
      <c r="AR1028" s="738">
        <v>16</v>
      </c>
      <c r="AS1028" s="738">
        <v>36</v>
      </c>
    </row>
    <row r="1029" spans="2:45" outlineLevel="1">
      <c r="B1029" s="942" t="s">
        <v>3067</v>
      </c>
      <c r="AQ1029" s="738">
        <v>25</v>
      </c>
      <c r="AR1029" s="738">
        <v>24</v>
      </c>
      <c r="AS1029" s="738">
        <v>49</v>
      </c>
    </row>
    <row r="1030" spans="2:45" outlineLevel="1">
      <c r="B1030" s="942" t="s">
        <v>3063</v>
      </c>
      <c r="AQ1030" s="738">
        <v>5</v>
      </c>
      <c r="AR1030" s="738">
        <v>7</v>
      </c>
      <c r="AS1030" s="738">
        <v>12</v>
      </c>
    </row>
    <row r="1031" spans="2:45" outlineLevel="1">
      <c r="B1031" s="942" t="s">
        <v>3072</v>
      </c>
      <c r="AQ1031" s="738">
        <v>8</v>
      </c>
      <c r="AR1031" s="738">
        <v>15</v>
      </c>
      <c r="AS1031" s="738">
        <v>23</v>
      </c>
    </row>
    <row r="1032" spans="2:45" outlineLevel="1">
      <c r="B1032" s="942" t="s">
        <v>3073</v>
      </c>
      <c r="AQ1032" s="738">
        <v>40</v>
      </c>
      <c r="AR1032" s="738">
        <v>79</v>
      </c>
      <c r="AS1032" s="738">
        <v>119</v>
      </c>
    </row>
    <row r="1033" spans="2:45" outlineLevel="1">
      <c r="B1033" s="942" t="s">
        <v>3074</v>
      </c>
      <c r="AQ1033" s="738">
        <v>34</v>
      </c>
      <c r="AR1033" s="738">
        <v>86</v>
      </c>
      <c r="AS1033" s="738">
        <v>120</v>
      </c>
    </row>
    <row r="1034" spans="2:45" outlineLevel="1">
      <c r="B1034" s="942" t="s">
        <v>3411</v>
      </c>
      <c r="AR1034" s="738">
        <v>1</v>
      </c>
      <c r="AS1034" s="738">
        <v>1</v>
      </c>
    </row>
    <row r="1035" spans="2:45" outlineLevel="1">
      <c r="B1035" s="942" t="s">
        <v>3412</v>
      </c>
      <c r="AR1035" s="738">
        <v>64</v>
      </c>
      <c r="AS1035" s="738">
        <v>64</v>
      </c>
    </row>
    <row r="1036" spans="2:45" outlineLevel="1">
      <c r="B1036" s="942" t="s">
        <v>3413</v>
      </c>
      <c r="AR1036" s="738">
        <v>42</v>
      </c>
      <c r="AS1036" s="738">
        <v>42</v>
      </c>
    </row>
    <row r="1037" spans="2:45" outlineLevel="1">
      <c r="B1037" s="942" t="s">
        <v>3458</v>
      </c>
      <c r="AR1037" s="738">
        <v>0</v>
      </c>
      <c r="AS1037" s="738">
        <v>0</v>
      </c>
    </row>
    <row r="1038" spans="2:45" outlineLevel="1">
      <c r="B1038" s="942" t="s">
        <v>3402</v>
      </c>
      <c r="AR1038" s="738">
        <v>11</v>
      </c>
      <c r="AS1038" s="738">
        <v>11</v>
      </c>
    </row>
    <row r="1039" spans="2:45" outlineLevel="1">
      <c r="B1039" s="942" t="s">
        <v>3404</v>
      </c>
      <c r="AR1039" s="738">
        <v>44</v>
      </c>
      <c r="AS1039" s="738">
        <v>44</v>
      </c>
    </row>
    <row r="1040" spans="2:45" outlineLevel="1">
      <c r="B1040" s="942" t="s">
        <v>3406</v>
      </c>
      <c r="AR1040" s="738">
        <v>6</v>
      </c>
      <c r="AS1040" s="738">
        <v>6</v>
      </c>
    </row>
    <row r="1041" spans="2:45" outlineLevel="1">
      <c r="B1041" s="942" t="s">
        <v>3456</v>
      </c>
      <c r="AR1041" s="738">
        <v>22</v>
      </c>
      <c r="AS1041" s="738">
        <v>22</v>
      </c>
    </row>
    <row r="1042" spans="2:45" outlineLevel="1">
      <c r="B1042" s="942" t="s">
        <v>3408</v>
      </c>
      <c r="AR1042" s="738">
        <v>3</v>
      </c>
      <c r="AS1042" s="738">
        <v>3</v>
      </c>
    </row>
    <row r="1043" spans="2:45" outlineLevel="1">
      <c r="B1043" s="942" t="s">
        <v>211</v>
      </c>
      <c r="C1043" s="738">
        <v>17</v>
      </c>
      <c r="D1043" s="738">
        <v>7</v>
      </c>
      <c r="E1043" s="738">
        <v>30</v>
      </c>
      <c r="F1043" s="738">
        <v>48</v>
      </c>
      <c r="G1043" s="738">
        <v>72</v>
      </c>
      <c r="H1043" s="738">
        <v>73</v>
      </c>
      <c r="I1043" s="738">
        <v>51</v>
      </c>
      <c r="J1043" s="738">
        <v>63</v>
      </c>
      <c r="K1043" s="738">
        <v>111</v>
      </c>
      <c r="L1043" s="738">
        <v>108</v>
      </c>
      <c r="M1043" s="738">
        <v>97</v>
      </c>
      <c r="N1043" s="738">
        <v>157</v>
      </c>
      <c r="O1043" s="738">
        <v>76</v>
      </c>
      <c r="P1043" s="738">
        <v>112</v>
      </c>
      <c r="Q1043" s="738">
        <v>105</v>
      </c>
      <c r="R1043" s="738">
        <v>149</v>
      </c>
      <c r="S1043" s="738">
        <v>198</v>
      </c>
      <c r="T1043" s="738">
        <v>345</v>
      </c>
      <c r="U1043" s="738">
        <v>335</v>
      </c>
      <c r="V1043" s="738">
        <v>361</v>
      </c>
      <c r="W1043" s="738">
        <v>461</v>
      </c>
      <c r="X1043" s="738">
        <v>518</v>
      </c>
      <c r="Y1043" s="738">
        <v>562</v>
      </c>
      <c r="Z1043" s="738">
        <v>803</v>
      </c>
      <c r="AA1043" s="738">
        <v>552</v>
      </c>
      <c r="AB1043" s="738">
        <v>465</v>
      </c>
      <c r="AC1043" s="738">
        <v>642</v>
      </c>
      <c r="AD1043" s="738">
        <v>745</v>
      </c>
      <c r="AE1043" s="738">
        <v>883</v>
      </c>
      <c r="AF1043" s="738">
        <v>998</v>
      </c>
      <c r="AG1043" s="738">
        <v>1019</v>
      </c>
      <c r="AH1043" s="738">
        <v>835</v>
      </c>
      <c r="AI1043" s="738">
        <v>1364</v>
      </c>
      <c r="AJ1043" s="738">
        <v>1131</v>
      </c>
      <c r="AK1043" s="738">
        <v>1366</v>
      </c>
      <c r="AL1043" s="738">
        <v>1568</v>
      </c>
      <c r="AM1043" s="738">
        <v>635</v>
      </c>
      <c r="AN1043" s="738">
        <v>620</v>
      </c>
      <c r="AO1043" s="738">
        <v>1116</v>
      </c>
      <c r="AP1043" s="738">
        <v>979</v>
      </c>
      <c r="AQ1043" s="738">
        <v>1090</v>
      </c>
      <c r="AR1043" s="738">
        <v>1647</v>
      </c>
      <c r="AS1043" s="738">
        <v>22514</v>
      </c>
    </row>
    <row r="1044" spans="2:45" outlineLevel="1">
      <c r="B1044" s="942"/>
    </row>
    <row r="1045" spans="2:45" outlineLevel="1">
      <c r="B1045" s="942"/>
    </row>
    <row r="1046" spans="2:45" outlineLevel="1">
      <c r="B1046" s="942"/>
    </row>
    <row r="1047" spans="2:45" outlineLevel="1">
      <c r="B1047" s="942"/>
    </row>
    <row r="1048" spans="2:45" outlineLevel="1">
      <c r="B1048" s="942"/>
    </row>
    <row r="1049" spans="2:45" outlineLevel="1">
      <c r="B1049" s="942"/>
    </row>
    <row r="1050" spans="2:45" outlineLevel="1">
      <c r="B1050" s="942"/>
    </row>
    <row r="1051" spans="2:45" outlineLevel="1">
      <c r="B1051" s="942"/>
    </row>
    <row r="1052" spans="2:45" outlineLevel="1">
      <c r="B1052" s="942"/>
    </row>
    <row r="1053" spans="2:45" outlineLevel="1">
      <c r="B1053" s="1043" t="s">
        <v>416</v>
      </c>
      <c r="C1053" s="1042" t="s">
        <v>212</v>
      </c>
    </row>
    <row r="1054" spans="2:45" outlineLevel="1">
      <c r="B1054" s="1042" t="s">
        <v>190</v>
      </c>
      <c r="C1054" s="738">
        <v>201301</v>
      </c>
      <c r="D1054" s="738">
        <v>201302</v>
      </c>
      <c r="E1054" s="738">
        <v>201303</v>
      </c>
      <c r="F1054" s="738">
        <v>201304</v>
      </c>
      <c r="G1054" s="738">
        <v>201305</v>
      </c>
      <c r="H1054" s="738">
        <v>201306</v>
      </c>
      <c r="I1054" s="738">
        <v>201307</v>
      </c>
      <c r="J1054" s="738">
        <v>201308</v>
      </c>
      <c r="K1054" s="738">
        <v>201309</v>
      </c>
      <c r="L1054" s="738">
        <v>201310</v>
      </c>
      <c r="M1054" s="738">
        <v>201311</v>
      </c>
      <c r="N1054" s="738">
        <v>201312</v>
      </c>
      <c r="O1054" s="738">
        <v>201401</v>
      </c>
      <c r="P1054" s="738">
        <v>201402</v>
      </c>
      <c r="Q1054" s="738">
        <v>201403</v>
      </c>
      <c r="R1054" s="738">
        <v>201404</v>
      </c>
      <c r="S1054" s="738">
        <v>201405</v>
      </c>
      <c r="T1054" s="738">
        <v>201406</v>
      </c>
      <c r="U1054" s="738">
        <v>201407</v>
      </c>
      <c r="V1054" s="738">
        <v>201408</v>
      </c>
      <c r="W1054" s="738">
        <v>201409</v>
      </c>
      <c r="X1054" s="738">
        <v>201410</v>
      </c>
      <c r="Y1054" s="738">
        <v>201411</v>
      </c>
      <c r="Z1054" s="738">
        <v>201412</v>
      </c>
      <c r="AA1054" s="738">
        <v>201501</v>
      </c>
      <c r="AB1054" s="738">
        <v>201502</v>
      </c>
      <c r="AC1054" s="738">
        <v>201503</v>
      </c>
      <c r="AD1054" s="738">
        <v>201504</v>
      </c>
      <c r="AE1054" s="738">
        <v>201505</v>
      </c>
      <c r="AF1054" s="738">
        <v>201506</v>
      </c>
      <c r="AG1054" s="738">
        <v>201507</v>
      </c>
      <c r="AH1054" s="738">
        <v>201508</v>
      </c>
      <c r="AI1054" s="738">
        <v>201509</v>
      </c>
      <c r="AJ1054" s="738">
        <v>201510</v>
      </c>
      <c r="AK1054" s="738">
        <v>201511</v>
      </c>
      <c r="AL1054" s="738">
        <v>201512</v>
      </c>
      <c r="AM1054" s="738">
        <v>201601</v>
      </c>
      <c r="AN1054" s="738">
        <v>201602</v>
      </c>
      <c r="AO1054" s="738">
        <v>201603</v>
      </c>
      <c r="AP1054" s="738">
        <v>201604</v>
      </c>
      <c r="AQ1054" s="738">
        <v>201605</v>
      </c>
      <c r="AR1054" s="738">
        <v>201606</v>
      </c>
      <c r="AS1054" s="738" t="s">
        <v>211</v>
      </c>
    </row>
    <row r="1055" spans="2:45" outlineLevel="1">
      <c r="B1055" s="942"/>
      <c r="L1055" s="738">
        <v>0</v>
      </c>
      <c r="M1055" s="738">
        <v>0</v>
      </c>
      <c r="AS1055" s="738">
        <v>0</v>
      </c>
    </row>
    <row r="1056" spans="2:45" outlineLevel="1">
      <c r="B1056" s="942" t="s">
        <v>142</v>
      </c>
      <c r="E1056" s="738">
        <v>20.65</v>
      </c>
      <c r="F1056" s="738">
        <v>174.75899999999999</v>
      </c>
      <c r="G1056" s="738">
        <v>158.81100000000001</v>
      </c>
      <c r="H1056" s="738">
        <v>169.68100000000001</v>
      </c>
      <c r="I1056" s="738">
        <v>99.084000000000003</v>
      </c>
      <c r="J1056" s="738">
        <v>162.94</v>
      </c>
      <c r="K1056" s="738">
        <v>372.32299999999998</v>
      </c>
      <c r="L1056" s="738">
        <v>125.58499999999999</v>
      </c>
      <c r="M1056" s="738">
        <v>240.67699999999999</v>
      </c>
      <c r="N1056" s="738">
        <v>520.57000000000005</v>
      </c>
      <c r="O1056" s="738">
        <v>170.67</v>
      </c>
      <c r="P1056" s="738">
        <v>146.26</v>
      </c>
      <c r="Q1056" s="738">
        <v>296.36</v>
      </c>
      <c r="R1056" s="738">
        <v>318.95</v>
      </c>
      <c r="S1056" s="738">
        <v>387.55</v>
      </c>
      <c r="T1056" s="738">
        <v>714.75400000000002</v>
      </c>
      <c r="U1056" s="738">
        <v>510.92099999999999</v>
      </c>
      <c r="V1056" s="738">
        <v>663.45100000000002</v>
      </c>
      <c r="W1056" s="738">
        <v>799.25900000000001</v>
      </c>
      <c r="X1056" s="738">
        <v>875.95500000000004</v>
      </c>
      <c r="Y1056" s="738">
        <v>898.15300000000002</v>
      </c>
      <c r="Z1056" s="738">
        <v>1836.19</v>
      </c>
      <c r="AA1056" s="738">
        <v>860.63900000000001</v>
      </c>
      <c r="AB1056" s="738">
        <v>670.298</v>
      </c>
      <c r="AC1056" s="738">
        <v>1839.9380000000001</v>
      </c>
      <c r="AD1056" s="738">
        <v>899.404</v>
      </c>
      <c r="AE1056" s="738">
        <v>930.51800000000003</v>
      </c>
      <c r="AF1056" s="738">
        <v>988.48599999999999</v>
      </c>
      <c r="AG1056" s="738">
        <v>730.60299999999995</v>
      </c>
      <c r="AH1056" s="738">
        <v>745.45299999999997</v>
      </c>
      <c r="AI1056" s="738">
        <v>1703.932</v>
      </c>
      <c r="AJ1056" s="738">
        <v>998.34699999999998</v>
      </c>
      <c r="AK1056" s="738">
        <v>1816.9770000000001</v>
      </c>
      <c r="AL1056" s="738">
        <v>2558.8090000000002</v>
      </c>
      <c r="AM1056" s="738">
        <v>780.08299999999997</v>
      </c>
      <c r="AN1056" s="738">
        <v>614.04399999999998</v>
      </c>
      <c r="AO1056" s="738">
        <v>1750.4960000000001</v>
      </c>
      <c r="AP1056" s="738">
        <v>3321.268</v>
      </c>
      <c r="AQ1056" s="738">
        <v>1513.48</v>
      </c>
      <c r="AR1056" s="738">
        <v>3483.86</v>
      </c>
      <c r="AS1056" s="738">
        <v>35870.188000000002</v>
      </c>
    </row>
    <row r="1057" spans="2:45" outlineLevel="1">
      <c r="B1057" s="942" t="s">
        <v>140</v>
      </c>
      <c r="E1057" s="738">
        <v>65.290000000000006</v>
      </c>
      <c r="F1057" s="738">
        <v>120.736</v>
      </c>
      <c r="G1057" s="738">
        <v>146.708</v>
      </c>
      <c r="H1057" s="738">
        <v>195.928</v>
      </c>
      <c r="I1057" s="738">
        <v>154.047</v>
      </c>
      <c r="J1057" s="738">
        <v>212.56</v>
      </c>
      <c r="K1057" s="738">
        <v>427.88299999999998</v>
      </c>
      <c r="L1057" s="738">
        <v>299.40499999999997</v>
      </c>
      <c r="M1057" s="738">
        <v>354.90100000000001</v>
      </c>
      <c r="N1057" s="738">
        <v>775.17</v>
      </c>
      <c r="O1057" s="738">
        <v>114.95</v>
      </c>
      <c r="P1057" s="738">
        <v>230.57</v>
      </c>
      <c r="Q1057" s="738">
        <v>70.180000000000007</v>
      </c>
      <c r="R1057" s="738">
        <v>435.34</v>
      </c>
      <c r="S1057" s="738">
        <v>406.33</v>
      </c>
      <c r="T1057" s="738">
        <v>1291.7850000000001</v>
      </c>
      <c r="U1057" s="738">
        <v>363.28300000000002</v>
      </c>
      <c r="V1057" s="738">
        <v>529.99800000000005</v>
      </c>
      <c r="W1057" s="738">
        <v>1299.615</v>
      </c>
      <c r="X1057" s="738">
        <v>755.84</v>
      </c>
      <c r="Y1057" s="738">
        <v>581.34400000000005</v>
      </c>
      <c r="Z1057" s="738">
        <v>1808.527</v>
      </c>
      <c r="AA1057" s="738">
        <v>547.23500000000001</v>
      </c>
      <c r="AB1057" s="738">
        <v>579.298</v>
      </c>
      <c r="AC1057" s="738">
        <v>565.101</v>
      </c>
      <c r="AD1057" s="738">
        <v>1308.2149999999999</v>
      </c>
      <c r="AE1057" s="738">
        <v>900.39300000000003</v>
      </c>
      <c r="AF1057" s="738">
        <v>366.00900000000001</v>
      </c>
      <c r="AG1057" s="738">
        <v>439.62400000000002</v>
      </c>
      <c r="AH1057" s="738">
        <v>525.03700000000003</v>
      </c>
      <c r="AI1057" s="738">
        <v>1050.5650000000001</v>
      </c>
      <c r="AJ1057" s="738">
        <v>642.32399999999996</v>
      </c>
      <c r="AK1057" s="738">
        <v>1059.8610000000001</v>
      </c>
      <c r="AL1057" s="738">
        <v>1932.3979999999999</v>
      </c>
      <c r="AM1057" s="738">
        <v>301.86399999999998</v>
      </c>
      <c r="AN1057" s="738">
        <v>491.13299999999998</v>
      </c>
      <c r="AO1057" s="738">
        <v>644.58399999999995</v>
      </c>
      <c r="AP1057" s="738">
        <v>519.05600000000004</v>
      </c>
      <c r="AQ1057" s="738">
        <v>550.97799999999995</v>
      </c>
      <c r="AS1057" s="738">
        <v>23064.065000000006</v>
      </c>
    </row>
    <row r="1058" spans="2:45" outlineLevel="1">
      <c r="B1058" s="942" t="s">
        <v>143</v>
      </c>
      <c r="E1058" s="738">
        <v>20.385999999999999</v>
      </c>
      <c r="F1058" s="738">
        <v>43.149000000000001</v>
      </c>
      <c r="G1058" s="738">
        <v>208.15899999999999</v>
      </c>
      <c r="H1058" s="738">
        <v>126.90600000000001</v>
      </c>
      <c r="I1058" s="738">
        <v>107.76</v>
      </c>
      <c r="J1058" s="738">
        <v>114.21</v>
      </c>
      <c r="K1058" s="738">
        <v>251.62299999999999</v>
      </c>
      <c r="L1058" s="738">
        <v>174.56299999999999</v>
      </c>
      <c r="M1058" s="738">
        <v>218.53399999999999</v>
      </c>
      <c r="N1058" s="738">
        <v>398.75</v>
      </c>
      <c r="O1058" s="738">
        <v>36.4</v>
      </c>
      <c r="P1058" s="738">
        <v>183.1</v>
      </c>
      <c r="Q1058" s="738">
        <v>163.13999999999999</v>
      </c>
      <c r="R1058" s="738">
        <v>233.16</v>
      </c>
      <c r="S1058" s="738">
        <v>36.4</v>
      </c>
      <c r="AS1058" s="738">
        <v>2316.2399999999998</v>
      </c>
    </row>
    <row r="1059" spans="2:45" outlineLevel="1">
      <c r="B1059" s="942" t="s">
        <v>145</v>
      </c>
      <c r="E1059" s="738">
        <v>0</v>
      </c>
      <c r="F1059" s="738">
        <v>79.802000000000007</v>
      </c>
      <c r="G1059" s="738">
        <v>68.903999999999996</v>
      </c>
      <c r="H1059" s="738">
        <v>115.371</v>
      </c>
      <c r="I1059" s="738">
        <v>34.113</v>
      </c>
      <c r="J1059" s="738">
        <v>39.65</v>
      </c>
      <c r="K1059" s="738">
        <v>87.792000000000002</v>
      </c>
      <c r="L1059" s="738">
        <v>129.858</v>
      </c>
      <c r="M1059" s="738">
        <v>95.355000000000004</v>
      </c>
      <c r="N1059" s="738">
        <v>217.96</v>
      </c>
      <c r="O1059" s="738">
        <v>108.91</v>
      </c>
      <c r="P1059" s="738">
        <v>153.55000000000001</v>
      </c>
      <c r="Q1059" s="738">
        <v>120.38</v>
      </c>
      <c r="R1059" s="738">
        <v>257.12</v>
      </c>
      <c r="S1059" s="738">
        <v>429.74</v>
      </c>
      <c r="T1059" s="738">
        <v>382.17099999999999</v>
      </c>
      <c r="U1059" s="738">
        <v>306.48200000000003</v>
      </c>
      <c r="V1059" s="738">
        <v>485.27600000000001</v>
      </c>
      <c r="W1059" s="738">
        <v>289.875</v>
      </c>
      <c r="X1059" s="738">
        <v>473.63799999999998</v>
      </c>
      <c r="Y1059" s="738">
        <v>519.125</v>
      </c>
      <c r="Z1059" s="738">
        <v>944.84199999999998</v>
      </c>
      <c r="AA1059" s="738">
        <v>129.45500000000001</v>
      </c>
      <c r="AB1059" s="738">
        <v>195.65</v>
      </c>
      <c r="AC1059" s="738">
        <v>144.44300000000001</v>
      </c>
      <c r="AD1059" s="738">
        <v>345.07400000000001</v>
      </c>
      <c r="AE1059" s="738">
        <v>262.01600000000002</v>
      </c>
      <c r="AF1059" s="738">
        <v>274.745</v>
      </c>
      <c r="AG1059" s="738">
        <v>407.8</v>
      </c>
      <c r="AH1059" s="738">
        <v>278.69499999999999</v>
      </c>
      <c r="AI1059" s="738">
        <v>368.892</v>
      </c>
      <c r="AJ1059" s="738">
        <v>521.024</v>
      </c>
      <c r="AK1059" s="738">
        <v>350.07100000000003</v>
      </c>
      <c r="AL1059" s="738">
        <v>539.649</v>
      </c>
      <c r="AM1059" s="738">
        <v>190.72300000000001</v>
      </c>
      <c r="AN1059" s="738">
        <v>107.49299999999999</v>
      </c>
      <c r="AO1059" s="738">
        <v>178.70599999999999</v>
      </c>
      <c r="AP1059" s="738">
        <v>196.9</v>
      </c>
      <c r="AQ1059" s="738">
        <v>221.18600000000001</v>
      </c>
      <c r="AR1059" s="738">
        <v>0</v>
      </c>
      <c r="AS1059" s="738">
        <v>10052.435999999998</v>
      </c>
    </row>
    <row r="1060" spans="2:45" outlineLevel="1">
      <c r="B1060" s="942" t="s">
        <v>141</v>
      </c>
      <c r="E1060" s="738">
        <v>28.125</v>
      </c>
      <c r="F1060" s="738">
        <v>79.853999999999999</v>
      </c>
      <c r="G1060" s="738">
        <v>174.745</v>
      </c>
      <c r="H1060" s="738">
        <v>111.837</v>
      </c>
      <c r="I1060" s="738">
        <v>113.16</v>
      </c>
      <c r="J1060" s="738">
        <v>65.06</v>
      </c>
      <c r="K1060" s="738">
        <v>358.63499999999999</v>
      </c>
      <c r="L1060" s="738">
        <v>173.77500000000001</v>
      </c>
      <c r="M1060" s="738">
        <v>164.25299999999999</v>
      </c>
      <c r="N1060" s="738">
        <v>290.14999999999998</v>
      </c>
      <c r="O1060" s="738">
        <v>53.37</v>
      </c>
      <c r="P1060" s="738">
        <v>112.59</v>
      </c>
      <c r="Q1060" s="738">
        <v>44.01</v>
      </c>
      <c r="R1060" s="738">
        <v>117.23</v>
      </c>
      <c r="S1060" s="738">
        <v>76.25</v>
      </c>
      <c r="T1060" s="738">
        <v>323.35599999999999</v>
      </c>
      <c r="U1060" s="738">
        <v>107.70099999999999</v>
      </c>
      <c r="V1060" s="738">
        <v>132.84299999999999</v>
      </c>
      <c r="W1060" s="738">
        <v>309.78399999999999</v>
      </c>
      <c r="X1060" s="738">
        <v>221.886</v>
      </c>
      <c r="Y1060" s="738">
        <v>355.36900000000003</v>
      </c>
      <c r="Z1060" s="738">
        <v>722.13800000000003</v>
      </c>
      <c r="AA1060" s="738">
        <v>361.21300000000002</v>
      </c>
      <c r="AB1060" s="738">
        <v>218.44300000000001</v>
      </c>
      <c r="AC1060" s="738">
        <v>342.065</v>
      </c>
      <c r="AD1060" s="738">
        <v>134.977</v>
      </c>
      <c r="AE1060" s="738">
        <v>222.32</v>
      </c>
      <c r="AF1060" s="738">
        <v>601.822</v>
      </c>
      <c r="AG1060" s="738">
        <v>604.11400000000003</v>
      </c>
      <c r="AH1060" s="738">
        <v>459.666</v>
      </c>
      <c r="AI1060" s="738">
        <v>1082.645</v>
      </c>
      <c r="AJ1060" s="738">
        <v>552.33699999999999</v>
      </c>
      <c r="AK1060" s="738">
        <v>1414.5260000000001</v>
      </c>
      <c r="AL1060" s="738">
        <v>1950.037</v>
      </c>
      <c r="AM1060" s="738">
        <v>606.21900000000005</v>
      </c>
      <c r="AN1060" s="738">
        <v>471.505</v>
      </c>
      <c r="AO1060" s="738">
        <v>1554.8530000000001</v>
      </c>
      <c r="AP1060" s="738">
        <v>722.67600000000004</v>
      </c>
      <c r="AS1060" s="738">
        <v>15435.538999999997</v>
      </c>
    </row>
    <row r="1061" spans="2:45" outlineLevel="1">
      <c r="B1061" s="942" t="s">
        <v>380</v>
      </c>
      <c r="M1061" s="738">
        <v>74.028999999999996</v>
      </c>
      <c r="N1061" s="738">
        <v>47.52</v>
      </c>
      <c r="O1061" s="738">
        <v>40.61</v>
      </c>
      <c r="P1061" s="738">
        <v>131.25</v>
      </c>
      <c r="AS1061" s="738">
        <v>293.40899999999999</v>
      </c>
    </row>
    <row r="1062" spans="2:45" outlineLevel="1">
      <c r="B1062" s="942" t="s">
        <v>65</v>
      </c>
      <c r="C1062" s="738">
        <v>183.26400000000001</v>
      </c>
      <c r="D1062" s="738">
        <v>72.257000000000005</v>
      </c>
      <c r="E1062" s="738">
        <v>102.64400000000001</v>
      </c>
      <c r="F1062" s="738">
        <v>29.414999999999999</v>
      </c>
      <c r="G1062" s="738">
        <v>142.691</v>
      </c>
      <c r="H1062" s="738">
        <v>113.01</v>
      </c>
      <c r="I1062" s="738">
        <v>124.714</v>
      </c>
      <c r="J1062" s="738">
        <v>259.45999999999998</v>
      </c>
      <c r="K1062" s="738">
        <v>397.34899999999999</v>
      </c>
      <c r="L1062" s="738">
        <v>618.01099999999997</v>
      </c>
      <c r="M1062" s="738">
        <v>399.99</v>
      </c>
      <c r="N1062" s="738">
        <v>488.79</v>
      </c>
      <c r="O1062" s="738">
        <v>423.38</v>
      </c>
      <c r="P1062" s="738">
        <v>475.69</v>
      </c>
      <c r="Q1062" s="738">
        <v>614.33000000000004</v>
      </c>
      <c r="R1062" s="738">
        <v>607.76</v>
      </c>
      <c r="S1062" s="738">
        <v>592.73</v>
      </c>
      <c r="T1062" s="738">
        <v>877.61099999999999</v>
      </c>
      <c r="U1062" s="738">
        <v>472.68200000000002</v>
      </c>
      <c r="V1062" s="738">
        <v>807.36300000000006</v>
      </c>
      <c r="W1062" s="738">
        <v>1185.644</v>
      </c>
      <c r="X1062" s="738">
        <v>816.74199999999996</v>
      </c>
      <c r="Y1062" s="738">
        <v>871.91099999999994</v>
      </c>
      <c r="Z1062" s="738">
        <v>2262.828</v>
      </c>
      <c r="AA1062" s="738">
        <v>497.28899999999999</v>
      </c>
      <c r="AB1062" s="738">
        <v>366.60500000000002</v>
      </c>
      <c r="AC1062" s="738">
        <v>435.05200000000002</v>
      </c>
      <c r="AD1062" s="738">
        <v>488.31099999999998</v>
      </c>
      <c r="AE1062" s="738">
        <v>618.702</v>
      </c>
      <c r="AF1062" s="738">
        <v>1170.3920000000001</v>
      </c>
      <c r="AG1062" s="738">
        <v>1235.3699999999999</v>
      </c>
      <c r="AH1062" s="738">
        <v>683.32500000000005</v>
      </c>
      <c r="AI1062" s="738">
        <v>1023.396</v>
      </c>
      <c r="AJ1062" s="738">
        <v>794.60599999999999</v>
      </c>
      <c r="AK1062" s="738">
        <v>1912.501</v>
      </c>
      <c r="AL1062" s="738">
        <v>2062.5039999999999</v>
      </c>
      <c r="AM1062" s="738">
        <v>314.46100000000001</v>
      </c>
      <c r="AN1062" s="738">
        <v>657.08199999999999</v>
      </c>
      <c r="AO1062" s="738">
        <v>1023.149</v>
      </c>
      <c r="AP1062" s="738">
        <v>940.85599999999999</v>
      </c>
      <c r="AQ1062" s="738">
        <v>432.298</v>
      </c>
      <c r="AS1062" s="738">
        <v>27596.164999999997</v>
      </c>
    </row>
    <row r="1063" spans="2:45" outlineLevel="1">
      <c r="B1063" s="942" t="s">
        <v>9</v>
      </c>
      <c r="C1063" s="738">
        <v>111.2</v>
      </c>
      <c r="D1063" s="738">
        <v>36.244999999999997</v>
      </c>
      <c r="E1063" s="738">
        <v>138.113</v>
      </c>
      <c r="F1063" s="738">
        <v>197.31899999999999</v>
      </c>
      <c r="G1063" s="738">
        <v>161.88300000000001</v>
      </c>
      <c r="H1063" s="738">
        <v>134.98500000000001</v>
      </c>
      <c r="I1063" s="738">
        <v>187.95099999999999</v>
      </c>
      <c r="J1063" s="738">
        <v>106.67</v>
      </c>
      <c r="K1063" s="738">
        <v>278.40899999999999</v>
      </c>
      <c r="L1063" s="738">
        <v>259.14999999999998</v>
      </c>
      <c r="M1063" s="738">
        <v>156.047</v>
      </c>
      <c r="N1063" s="738">
        <v>352.99</v>
      </c>
      <c r="O1063" s="738">
        <v>134.36000000000001</v>
      </c>
      <c r="P1063" s="738">
        <v>180.44</v>
      </c>
      <c r="Q1063" s="738">
        <v>231.15</v>
      </c>
      <c r="R1063" s="738">
        <v>318.11</v>
      </c>
      <c r="S1063" s="738">
        <v>373.71</v>
      </c>
      <c r="T1063" s="738">
        <v>751.74400000000003</v>
      </c>
      <c r="U1063" s="738">
        <v>330.61</v>
      </c>
      <c r="V1063" s="738">
        <v>169.17599999999999</v>
      </c>
      <c r="W1063" s="738">
        <v>386.76400000000001</v>
      </c>
      <c r="X1063" s="738">
        <v>465.57900000000001</v>
      </c>
      <c r="Y1063" s="738">
        <v>544.69399999999996</v>
      </c>
      <c r="Z1063" s="738">
        <v>1721.662</v>
      </c>
      <c r="AA1063" s="738">
        <v>209.61099999999999</v>
      </c>
      <c r="AB1063" s="738">
        <v>130.261</v>
      </c>
      <c r="AC1063" s="738">
        <v>493.017</v>
      </c>
      <c r="AD1063" s="738">
        <v>646.53200000000004</v>
      </c>
      <c r="AE1063" s="738">
        <v>545.601</v>
      </c>
      <c r="AF1063" s="738">
        <v>421.18200000000002</v>
      </c>
      <c r="AG1063" s="738">
        <v>261.35700000000003</v>
      </c>
      <c r="AH1063" s="738">
        <v>302.274</v>
      </c>
      <c r="AI1063" s="738">
        <v>368.88900000000001</v>
      </c>
      <c r="AJ1063" s="738">
        <v>1528.721</v>
      </c>
      <c r="AK1063" s="738">
        <v>586.36699999999996</v>
      </c>
      <c r="AL1063" s="738">
        <v>837.51700000000005</v>
      </c>
      <c r="AM1063" s="738">
        <v>223.214</v>
      </c>
      <c r="AN1063" s="738">
        <v>757.07299999999998</v>
      </c>
      <c r="AO1063" s="738">
        <v>409.86399999999998</v>
      </c>
      <c r="AP1063" s="738">
        <v>321.48500000000001</v>
      </c>
      <c r="AQ1063" s="738">
        <v>403.41800000000001</v>
      </c>
      <c r="AR1063" s="738">
        <v>569.96900000000005</v>
      </c>
      <c r="AS1063" s="738">
        <v>16745.313000000002</v>
      </c>
    </row>
    <row r="1064" spans="2:45" outlineLevel="1">
      <c r="B1064" s="942" t="s">
        <v>139</v>
      </c>
      <c r="E1064" s="738">
        <v>144.464</v>
      </c>
      <c r="F1064" s="738">
        <v>167.34100000000001</v>
      </c>
      <c r="G1064" s="738">
        <v>105.124</v>
      </c>
      <c r="H1064" s="738">
        <v>123.414</v>
      </c>
      <c r="I1064" s="738">
        <v>64.096000000000004</v>
      </c>
      <c r="J1064" s="738">
        <v>185.18</v>
      </c>
      <c r="K1064" s="738">
        <v>515.625</v>
      </c>
      <c r="L1064" s="738">
        <v>232.22300000000001</v>
      </c>
      <c r="M1064" s="738">
        <v>419.53100000000001</v>
      </c>
      <c r="N1064" s="738">
        <v>593.71</v>
      </c>
      <c r="O1064" s="738">
        <v>60.95</v>
      </c>
      <c r="P1064" s="738">
        <v>107.03</v>
      </c>
      <c r="Q1064" s="738">
        <v>90.35</v>
      </c>
      <c r="R1064" s="738">
        <v>103.38</v>
      </c>
      <c r="S1064" s="738">
        <v>231.5</v>
      </c>
      <c r="T1064" s="738">
        <v>656.60500000000002</v>
      </c>
      <c r="U1064" s="738">
        <v>441.48200000000003</v>
      </c>
      <c r="V1064" s="738">
        <v>677.21799999999996</v>
      </c>
      <c r="W1064" s="738">
        <v>773.06700000000001</v>
      </c>
      <c r="X1064" s="738">
        <v>1248.3440000000001</v>
      </c>
      <c r="Y1064" s="738">
        <v>1418.585</v>
      </c>
      <c r="Z1064" s="738">
        <v>3933.0169999999998</v>
      </c>
      <c r="AA1064" s="738">
        <v>788.25599999999997</v>
      </c>
      <c r="AB1064" s="738">
        <v>477.363</v>
      </c>
      <c r="AC1064" s="738">
        <v>1951.306</v>
      </c>
      <c r="AD1064" s="738">
        <v>3049.8890000000001</v>
      </c>
      <c r="AE1064" s="738">
        <v>959.39800000000002</v>
      </c>
      <c r="AF1064" s="738">
        <v>1432.557</v>
      </c>
      <c r="AG1064" s="738">
        <v>3118.7869999999998</v>
      </c>
      <c r="AH1064" s="738">
        <v>636.85</v>
      </c>
      <c r="AI1064" s="738">
        <v>2268.1550000000002</v>
      </c>
      <c r="AJ1064" s="738">
        <v>1136.299</v>
      </c>
      <c r="AK1064" s="738">
        <v>2151.5839999999998</v>
      </c>
      <c r="AL1064" s="738">
        <v>2419.444</v>
      </c>
      <c r="AM1064" s="738">
        <v>448.67099999999999</v>
      </c>
      <c r="AN1064" s="738">
        <v>469.13200000000001</v>
      </c>
      <c r="AO1064" s="738">
        <v>1343.6089999999999</v>
      </c>
      <c r="AP1064" s="738">
        <v>499.25200000000001</v>
      </c>
      <c r="AS1064" s="738">
        <v>35442.787999999993</v>
      </c>
    </row>
    <row r="1065" spans="2:45" outlineLevel="1">
      <c r="B1065" s="942" t="s">
        <v>397</v>
      </c>
      <c r="N1065" s="738">
        <v>33.549999999999997</v>
      </c>
      <c r="O1065" s="738">
        <v>51.13</v>
      </c>
      <c r="P1065" s="738">
        <v>20.350000000000001</v>
      </c>
      <c r="Q1065" s="738">
        <v>20.18</v>
      </c>
      <c r="R1065" s="738">
        <v>58.15</v>
      </c>
      <c r="S1065" s="738">
        <v>84.98</v>
      </c>
      <c r="T1065" s="738">
        <v>118.977</v>
      </c>
      <c r="U1065" s="738">
        <v>141.69200000000001</v>
      </c>
      <c r="V1065" s="738">
        <v>136.98699999999999</v>
      </c>
      <c r="W1065" s="738">
        <v>158.673</v>
      </c>
      <c r="X1065" s="738">
        <v>393.226</v>
      </c>
      <c r="Y1065" s="738">
        <v>309.83300000000003</v>
      </c>
      <c r="Z1065" s="738">
        <v>1028.4290000000001</v>
      </c>
      <c r="AA1065" s="738">
        <v>343.90300000000002</v>
      </c>
      <c r="AB1065" s="738">
        <v>116.833</v>
      </c>
      <c r="AC1065" s="738">
        <v>372.35700000000003</v>
      </c>
      <c r="AD1065" s="738">
        <v>397.17599999999999</v>
      </c>
      <c r="AE1065" s="738">
        <v>264.58499999999998</v>
      </c>
      <c r="AF1065" s="738">
        <v>334.42399999999998</v>
      </c>
      <c r="AG1065" s="738">
        <v>318.971</v>
      </c>
      <c r="AH1065" s="738">
        <v>128.12100000000001</v>
      </c>
      <c r="AI1065" s="738">
        <v>248.756</v>
      </c>
      <c r="AJ1065" s="738">
        <v>247.99600000000001</v>
      </c>
      <c r="AK1065" s="738">
        <v>345.07499999999999</v>
      </c>
      <c r="AL1065" s="738">
        <v>413.09249999999997</v>
      </c>
      <c r="AM1065" s="738">
        <v>111.148</v>
      </c>
      <c r="AN1065" s="738">
        <v>0</v>
      </c>
      <c r="AO1065" s="738">
        <v>0</v>
      </c>
      <c r="AP1065" s="738">
        <v>0</v>
      </c>
      <c r="AS1065" s="738">
        <v>6198.5945000000011</v>
      </c>
    </row>
    <row r="1066" spans="2:45" outlineLevel="1">
      <c r="B1066" s="942" t="s">
        <v>300</v>
      </c>
      <c r="I1066" s="738">
        <v>20.774999999999999</v>
      </c>
      <c r="J1066" s="738">
        <v>0</v>
      </c>
      <c r="K1066" s="738">
        <v>0</v>
      </c>
      <c r="N1066" s="738">
        <v>0</v>
      </c>
      <c r="O1066" s="738">
        <v>0</v>
      </c>
      <c r="P1066" s="738">
        <v>0</v>
      </c>
      <c r="S1066" s="738">
        <v>123.14</v>
      </c>
      <c r="T1066" s="738">
        <v>257.363</v>
      </c>
      <c r="U1066" s="738">
        <v>235.648</v>
      </c>
      <c r="V1066" s="738">
        <v>395.40499999999997</v>
      </c>
      <c r="W1066" s="738">
        <v>504.85</v>
      </c>
      <c r="X1066" s="738">
        <v>469.35500000000002</v>
      </c>
      <c r="Y1066" s="738">
        <v>459.68799999999999</v>
      </c>
      <c r="Z1066" s="738">
        <v>1070.079</v>
      </c>
      <c r="AA1066" s="738">
        <v>323.41399999999999</v>
      </c>
      <c r="AB1066" s="738">
        <v>342.59199999999998</v>
      </c>
      <c r="AC1066" s="738">
        <v>607.92000000000007</v>
      </c>
      <c r="AD1066" s="738">
        <v>232.17500000000001</v>
      </c>
      <c r="AE1066" s="738">
        <v>330.33</v>
      </c>
      <c r="AF1066" s="738">
        <v>67.719000000000008</v>
      </c>
      <c r="AG1066" s="738">
        <v>21.763000000000002</v>
      </c>
      <c r="AH1066" s="738">
        <v>0</v>
      </c>
      <c r="AI1066" s="738">
        <v>0</v>
      </c>
      <c r="AJ1066" s="738">
        <v>0</v>
      </c>
      <c r="AS1066" s="738">
        <v>5462.2159999999994</v>
      </c>
    </row>
    <row r="1067" spans="2:45" outlineLevel="1">
      <c r="B1067" s="942" t="s">
        <v>541</v>
      </c>
      <c r="Q1067" s="738">
        <v>82.83</v>
      </c>
      <c r="R1067" s="738">
        <v>144.69</v>
      </c>
      <c r="S1067" s="738">
        <v>151.12</v>
      </c>
      <c r="T1067" s="738">
        <v>325.56799999999998</v>
      </c>
      <c r="U1067" s="738">
        <v>220.41399999999999</v>
      </c>
      <c r="V1067" s="738">
        <v>113.547</v>
      </c>
      <c r="W1067" s="738">
        <v>524.47900000000004</v>
      </c>
      <c r="X1067" s="738">
        <v>368.03399999999999</v>
      </c>
      <c r="Y1067" s="738">
        <v>376.81099999999998</v>
      </c>
      <c r="Z1067" s="738">
        <v>728.77599999999995</v>
      </c>
      <c r="AA1067" s="738">
        <v>195.428</v>
      </c>
      <c r="AB1067" s="738">
        <v>220.71199999999999</v>
      </c>
      <c r="AC1067" s="738">
        <v>186.941</v>
      </c>
      <c r="AD1067" s="738">
        <v>252.03100000000001</v>
      </c>
      <c r="AE1067" s="738">
        <v>284.13200000000001</v>
      </c>
      <c r="AF1067" s="738">
        <v>317.20800000000003</v>
      </c>
      <c r="AG1067" s="738">
        <v>379.16500000000002</v>
      </c>
      <c r="AH1067" s="738">
        <v>182.63900000000001</v>
      </c>
      <c r="AI1067" s="738">
        <v>508.01</v>
      </c>
      <c r="AJ1067" s="738">
        <v>212.68100000000001</v>
      </c>
      <c r="AK1067" s="738">
        <v>319.947</v>
      </c>
      <c r="AL1067" s="738">
        <v>576.50699999999995</v>
      </c>
      <c r="AM1067" s="738">
        <v>101.066</v>
      </c>
      <c r="AN1067" s="738">
        <v>5.4720000000000004</v>
      </c>
      <c r="AO1067" s="738">
        <v>254.667</v>
      </c>
      <c r="AP1067" s="738">
        <v>-17.853999999999999</v>
      </c>
      <c r="AS1067" s="738">
        <v>7015.0209999999979</v>
      </c>
    </row>
    <row r="1068" spans="2:45" outlineLevel="1">
      <c r="B1068" s="942" t="s">
        <v>556</v>
      </c>
      <c r="R1068" s="738">
        <v>79.680000000000007</v>
      </c>
      <c r="S1068" s="738">
        <v>202.11</v>
      </c>
      <c r="T1068" s="738">
        <v>132.452</v>
      </c>
      <c r="U1068" s="738">
        <v>442.41800000000001</v>
      </c>
      <c r="V1068" s="738">
        <v>157.07300000000001</v>
      </c>
      <c r="W1068" s="738">
        <v>530.70899999999995</v>
      </c>
      <c r="X1068" s="738">
        <v>563.30600000000004</v>
      </c>
      <c r="Y1068" s="738">
        <v>391.30799999999999</v>
      </c>
      <c r="Z1068" s="738">
        <v>976.36500000000001</v>
      </c>
      <c r="AA1068" s="738">
        <v>106.539</v>
      </c>
      <c r="AB1068" s="738">
        <v>89.709000000000003</v>
      </c>
      <c r="AC1068" s="738">
        <v>292.17700000000002</v>
      </c>
      <c r="AD1068" s="738">
        <v>297.02600000000001</v>
      </c>
      <c r="AE1068" s="738">
        <v>426.875</v>
      </c>
      <c r="AF1068" s="738">
        <v>877.88</v>
      </c>
      <c r="AG1068" s="738">
        <v>796.29300000000001</v>
      </c>
      <c r="AH1068" s="738">
        <v>238.501</v>
      </c>
      <c r="AI1068" s="738">
        <v>770.83699999999999</v>
      </c>
      <c r="AJ1068" s="738">
        <v>464.59</v>
      </c>
      <c r="AK1068" s="738">
        <v>1001.765</v>
      </c>
      <c r="AL1068" s="738">
        <v>986.40300000000002</v>
      </c>
      <c r="AM1068" s="738">
        <v>195.01599999999999</v>
      </c>
      <c r="AN1068" s="738">
        <v>48.066000000000003</v>
      </c>
      <c r="AO1068" s="738">
        <v>668.952</v>
      </c>
      <c r="AP1068" s="738">
        <v>174.785</v>
      </c>
      <c r="AQ1068" s="738">
        <v>287.48899999999998</v>
      </c>
      <c r="AR1068" s="738">
        <v>481.166</v>
      </c>
      <c r="AS1068" s="738">
        <v>11679.489999999998</v>
      </c>
    </row>
    <row r="1069" spans="2:45" outlineLevel="1">
      <c r="B1069" s="942" t="s">
        <v>552</v>
      </c>
      <c r="R1069" s="738">
        <v>0</v>
      </c>
      <c r="S1069" s="738">
        <v>70.209999999999994</v>
      </c>
      <c r="T1069" s="738">
        <v>202.91</v>
      </c>
      <c r="U1069" s="738">
        <v>234.90600000000001</v>
      </c>
      <c r="V1069" s="738">
        <v>186.07</v>
      </c>
      <c r="W1069" s="738">
        <v>325.61500000000001</v>
      </c>
      <c r="X1069" s="738">
        <v>419.846</v>
      </c>
      <c r="Y1069" s="738">
        <v>287.976</v>
      </c>
      <c r="Z1069" s="738">
        <v>872.24800000000005</v>
      </c>
      <c r="AA1069" s="738">
        <v>146.03899999999999</v>
      </c>
      <c r="AB1069" s="738">
        <v>265.75900000000001</v>
      </c>
      <c r="AC1069" s="738">
        <v>218.136</v>
      </c>
      <c r="AD1069" s="738">
        <v>752.79200000000003</v>
      </c>
      <c r="AE1069" s="738">
        <v>540.10299999999995</v>
      </c>
      <c r="AF1069" s="738">
        <v>1107.576</v>
      </c>
      <c r="AG1069" s="738">
        <v>435.64299999999997</v>
      </c>
      <c r="AH1069" s="738">
        <v>436.42700000000002</v>
      </c>
      <c r="AI1069" s="738">
        <v>956.65300000000002</v>
      </c>
      <c r="AJ1069" s="738">
        <v>649.52</v>
      </c>
      <c r="AK1069" s="738">
        <v>1167.2349999999999</v>
      </c>
      <c r="AL1069" s="738">
        <v>1393.145</v>
      </c>
      <c r="AM1069" s="738">
        <v>286.11700000000002</v>
      </c>
      <c r="AN1069" s="738">
        <v>217.47200000000001</v>
      </c>
      <c r="AO1069" s="738">
        <v>750.19799999999998</v>
      </c>
      <c r="AP1069" s="738">
        <v>566.90599999999995</v>
      </c>
      <c r="AQ1069" s="738">
        <v>492.529</v>
      </c>
      <c r="AR1069" s="738">
        <v>1113.047</v>
      </c>
      <c r="AS1069" s="738">
        <v>14095.078000000001</v>
      </c>
    </row>
    <row r="1070" spans="2:45" outlineLevel="1">
      <c r="B1070" s="942" t="s">
        <v>554</v>
      </c>
      <c r="R1070" s="738">
        <v>40.31</v>
      </c>
      <c r="S1070" s="738">
        <v>93.68</v>
      </c>
      <c r="T1070" s="738">
        <v>209.98</v>
      </c>
      <c r="U1070" s="738">
        <v>231.04300000000001</v>
      </c>
      <c r="V1070" s="738">
        <v>210.07900000000001</v>
      </c>
      <c r="W1070" s="738">
        <v>285.15300000000002</v>
      </c>
      <c r="X1070" s="738">
        <v>229.626</v>
      </c>
      <c r="Y1070" s="738">
        <v>149.5</v>
      </c>
      <c r="Z1070" s="738">
        <v>851.94399999999996</v>
      </c>
      <c r="AA1070" s="738">
        <v>106.343</v>
      </c>
      <c r="AB1070" s="738">
        <v>182.59100000000001</v>
      </c>
      <c r="AC1070" s="738">
        <v>173.887</v>
      </c>
      <c r="AD1070" s="738">
        <v>144.59700000000001</v>
      </c>
      <c r="AE1070" s="738">
        <v>214.19499999999999</v>
      </c>
      <c r="AF1070" s="738">
        <v>20.024000000000001</v>
      </c>
      <c r="AS1070" s="738">
        <v>3142.9520000000002</v>
      </c>
    </row>
    <row r="1071" spans="2:45" outlineLevel="1">
      <c r="B1071" s="942" t="s">
        <v>555</v>
      </c>
      <c r="R1071" s="738">
        <v>0</v>
      </c>
      <c r="S1071" s="738">
        <v>36.729999999999997</v>
      </c>
      <c r="T1071" s="738">
        <v>174.08</v>
      </c>
      <c r="U1071" s="738">
        <v>150.523</v>
      </c>
      <c r="V1071" s="738">
        <v>224.30099999999999</v>
      </c>
      <c r="W1071" s="738">
        <v>245.79400000000001</v>
      </c>
      <c r="X1071" s="738">
        <v>173.399</v>
      </c>
      <c r="Y1071" s="738">
        <v>286.95499999999998</v>
      </c>
      <c r="Z1071" s="738">
        <v>555.88300000000004</v>
      </c>
      <c r="AA1071" s="738">
        <v>157.739</v>
      </c>
      <c r="AB1071" s="738">
        <v>117.14</v>
      </c>
      <c r="AC1071" s="738">
        <v>253.523</v>
      </c>
      <c r="AD1071" s="738">
        <v>607.65899999999999</v>
      </c>
      <c r="AE1071" s="738">
        <v>291.04000000000002</v>
      </c>
      <c r="AF1071" s="738">
        <v>380.51400000000001</v>
      </c>
      <c r="AG1071" s="738">
        <v>265.24900000000002</v>
      </c>
      <c r="AH1071" s="738">
        <v>285.798</v>
      </c>
      <c r="AI1071" s="738">
        <v>286.40100000000001</v>
      </c>
      <c r="AJ1071" s="738">
        <v>257.14999999999998</v>
      </c>
      <c r="AK1071" s="738">
        <v>437.49700000000001</v>
      </c>
      <c r="AL1071" s="738">
        <v>551.41600000000005</v>
      </c>
      <c r="AM1071" s="738">
        <v>110.5737</v>
      </c>
      <c r="AN1071" s="738">
        <v>162.57</v>
      </c>
      <c r="AO1071" s="738">
        <v>334.54469999999998</v>
      </c>
      <c r="AP1071" s="738">
        <v>227.214</v>
      </c>
      <c r="AQ1071" s="738">
        <v>409.899</v>
      </c>
      <c r="AR1071" s="738">
        <v>217.5746</v>
      </c>
      <c r="AS1071" s="738">
        <v>7201.1670000000004</v>
      </c>
    </row>
    <row r="1072" spans="2:45" outlineLevel="1">
      <c r="B1072" s="942" t="s">
        <v>566</v>
      </c>
      <c r="R1072" s="738">
        <v>58.89</v>
      </c>
      <c r="S1072" s="738">
        <v>173.12</v>
      </c>
      <c r="T1072" s="738">
        <v>311.16000000000003</v>
      </c>
      <c r="U1072" s="738">
        <v>280.77699999999999</v>
      </c>
      <c r="V1072" s="738">
        <v>371.15699999999998</v>
      </c>
      <c r="W1072" s="738">
        <v>629.41700000000003</v>
      </c>
      <c r="X1072" s="738">
        <v>703.07500000000005</v>
      </c>
      <c r="Y1072" s="738">
        <v>872.77099999999996</v>
      </c>
      <c r="Z1072" s="738">
        <v>1398.17</v>
      </c>
      <c r="AA1072" s="738">
        <v>298.68700000000001</v>
      </c>
      <c r="AB1072" s="738">
        <v>205.76499999999999</v>
      </c>
      <c r="AC1072" s="738">
        <v>499.57499999999999</v>
      </c>
      <c r="AD1072" s="738">
        <v>1352.268</v>
      </c>
      <c r="AE1072" s="738">
        <v>469.07499999999999</v>
      </c>
      <c r="AF1072" s="738">
        <v>619.19200000000001</v>
      </c>
      <c r="AG1072" s="738">
        <v>1444.856</v>
      </c>
      <c r="AH1072" s="738">
        <v>288.11599999999999</v>
      </c>
      <c r="AI1072" s="738">
        <v>1012.1559999999999</v>
      </c>
      <c r="AJ1072" s="738">
        <v>752.85199999999998</v>
      </c>
      <c r="AK1072" s="738">
        <v>1515.7460000000001</v>
      </c>
      <c r="AL1072" s="738">
        <v>2923.7759999999998</v>
      </c>
      <c r="AM1072" s="738">
        <v>634.45100000000002</v>
      </c>
      <c r="AN1072" s="738">
        <v>450.10399999999998</v>
      </c>
      <c r="AO1072" s="738">
        <v>1085.3409999999999</v>
      </c>
      <c r="AP1072" s="738">
        <v>461.89400000000001</v>
      </c>
      <c r="AQ1072" s="738">
        <v>660.524</v>
      </c>
      <c r="AS1072" s="738">
        <v>19472.915000000001</v>
      </c>
    </row>
    <row r="1073" spans="2:45" outlineLevel="1">
      <c r="B1073" s="942" t="s">
        <v>567</v>
      </c>
      <c r="R1073" s="738">
        <v>9.33</v>
      </c>
      <c r="S1073" s="738">
        <v>96.46</v>
      </c>
      <c r="T1073" s="738">
        <v>130.30799999999999</v>
      </c>
      <c r="U1073" s="738">
        <v>237.261</v>
      </c>
      <c r="V1073" s="738">
        <v>236.464</v>
      </c>
      <c r="W1073" s="738">
        <v>158.54</v>
      </c>
      <c r="X1073" s="738">
        <v>258.596</v>
      </c>
      <c r="Y1073" s="738">
        <v>125.60899999999999</v>
      </c>
      <c r="Z1073" s="738">
        <v>93.11</v>
      </c>
      <c r="AA1073" s="738">
        <v>475.976</v>
      </c>
      <c r="AB1073" s="738">
        <v>276.78899999999999</v>
      </c>
      <c r="AC1073" s="738">
        <v>467.41500000000002</v>
      </c>
      <c r="AD1073" s="738">
        <v>362.233</v>
      </c>
      <c r="AE1073" s="738">
        <v>390.35</v>
      </c>
      <c r="AF1073" s="738">
        <v>488.48399999999998</v>
      </c>
      <c r="AG1073" s="738">
        <v>286.88200000000001</v>
      </c>
      <c r="AH1073" s="738">
        <v>226.137</v>
      </c>
      <c r="AI1073" s="738">
        <v>709.31899999999996</v>
      </c>
      <c r="AJ1073" s="738">
        <v>743.38199999999995</v>
      </c>
      <c r="AK1073" s="738">
        <v>691.08699999999999</v>
      </c>
      <c r="AL1073" s="738">
        <v>1165.6469999999999</v>
      </c>
      <c r="AM1073" s="738">
        <v>472.35199999999998</v>
      </c>
      <c r="AN1073" s="738">
        <v>114.38</v>
      </c>
      <c r="AO1073" s="738">
        <v>356.32299999999998</v>
      </c>
      <c r="AP1073" s="738">
        <v>496.85399999999998</v>
      </c>
      <c r="AS1073" s="738">
        <v>9069.2879999999968</v>
      </c>
    </row>
    <row r="1074" spans="2:45" outlineLevel="1">
      <c r="B1074" s="942" t="s">
        <v>606</v>
      </c>
      <c r="S1074" s="738">
        <v>0</v>
      </c>
      <c r="T1074" s="738">
        <v>121.294</v>
      </c>
      <c r="U1074" s="738">
        <v>438.04599999999999</v>
      </c>
      <c r="V1074" s="738">
        <v>636.41399999999999</v>
      </c>
      <c r="W1074" s="738">
        <v>659.31299999999999</v>
      </c>
      <c r="X1074" s="738">
        <v>664.92</v>
      </c>
      <c r="Y1074" s="738">
        <v>792.28</v>
      </c>
      <c r="Z1074" s="738">
        <v>2377.9029999999998</v>
      </c>
      <c r="AA1074" s="738">
        <v>218.108</v>
      </c>
      <c r="AB1074" s="738">
        <v>308.04500000000002</v>
      </c>
      <c r="AC1074" s="738">
        <v>561.08600000000001</v>
      </c>
      <c r="AD1074" s="738">
        <v>509.98700000000002</v>
      </c>
      <c r="AE1074" s="738">
        <v>425.95</v>
      </c>
      <c r="AF1074" s="738">
        <v>3550.8890000000001</v>
      </c>
      <c r="AG1074" s="738">
        <v>754.202</v>
      </c>
      <c r="AH1074" s="738">
        <v>542.61500000000001</v>
      </c>
      <c r="AI1074" s="738">
        <v>3138.8620000000001</v>
      </c>
      <c r="AJ1074" s="738">
        <v>-1548.741</v>
      </c>
      <c r="AK1074" s="738">
        <v>845.27800000000002</v>
      </c>
      <c r="AL1074" s="738">
        <v>2031.664</v>
      </c>
      <c r="AM1074" s="738">
        <v>852.68299999999999</v>
      </c>
      <c r="AN1074" s="738">
        <v>665.87099999999998</v>
      </c>
      <c r="AO1074" s="738">
        <v>1209.99</v>
      </c>
      <c r="AP1074" s="738">
        <v>858.80100000000004</v>
      </c>
      <c r="AQ1074" s="738">
        <v>222.376</v>
      </c>
      <c r="AR1074" s="738">
        <v>653.42399999999998</v>
      </c>
      <c r="AS1074" s="738">
        <v>21491.260000000002</v>
      </c>
    </row>
    <row r="1075" spans="2:45" outlineLevel="1">
      <c r="B1075" s="942" t="s">
        <v>569</v>
      </c>
      <c r="AK1075" s="738">
        <v>0</v>
      </c>
      <c r="AL1075" s="738">
        <v>0</v>
      </c>
      <c r="AM1075" s="738">
        <v>0</v>
      </c>
      <c r="AN1075" s="738">
        <v>0</v>
      </c>
      <c r="AO1075" s="738">
        <v>0</v>
      </c>
      <c r="AP1075" s="738">
        <v>0</v>
      </c>
      <c r="AS1075" s="738">
        <v>0</v>
      </c>
    </row>
    <row r="1076" spans="2:45" outlineLevel="1">
      <c r="B1076" s="942" t="s">
        <v>607</v>
      </c>
      <c r="T1076" s="738">
        <v>162.12899999999999</v>
      </c>
      <c r="U1076" s="738">
        <v>281.52999999999997</v>
      </c>
      <c r="V1076" s="738">
        <v>240.56100000000001</v>
      </c>
      <c r="W1076" s="738">
        <v>326.19499999999999</v>
      </c>
      <c r="X1076" s="738">
        <v>238.03399999999999</v>
      </c>
      <c r="Y1076" s="738">
        <v>297.35500000000002</v>
      </c>
      <c r="Z1076" s="738">
        <v>776.48599999999999</v>
      </c>
      <c r="AA1076" s="738">
        <v>76.692999999999998</v>
      </c>
      <c r="AB1076" s="738">
        <v>149.06200000000001</v>
      </c>
      <c r="AC1076" s="738">
        <v>163.54300000000001</v>
      </c>
      <c r="AD1076" s="738">
        <v>428.23200000000003</v>
      </c>
      <c r="AE1076" s="738">
        <v>187.017</v>
      </c>
      <c r="AF1076" s="738">
        <v>191.19300000000001</v>
      </c>
      <c r="AG1076" s="738">
        <v>339.416</v>
      </c>
      <c r="AH1076" s="738">
        <v>112.89100000000001</v>
      </c>
      <c r="AI1076" s="738">
        <v>299.73599999999999</v>
      </c>
      <c r="AJ1076" s="738">
        <v>328.72899999999998</v>
      </c>
      <c r="AK1076" s="738">
        <v>145.89099999999999</v>
      </c>
      <c r="AL1076" s="738">
        <v>110.182</v>
      </c>
      <c r="AM1076" s="738">
        <v>195.80199999999999</v>
      </c>
      <c r="AN1076" s="738">
        <v>256.315</v>
      </c>
      <c r="AO1076" s="738">
        <v>90.72</v>
      </c>
      <c r="AP1076" s="738">
        <v>225.2</v>
      </c>
      <c r="AQ1076" s="738">
        <v>256.09399999999999</v>
      </c>
      <c r="AS1076" s="738">
        <v>5879.0059999999994</v>
      </c>
    </row>
    <row r="1077" spans="2:45" outlineLevel="1">
      <c r="B1077" s="942" t="s">
        <v>695</v>
      </c>
      <c r="T1077" s="738">
        <v>784.78800000000001</v>
      </c>
      <c r="U1077" s="738">
        <v>1081.5319999999999</v>
      </c>
      <c r="V1077" s="738">
        <v>680.03899999999999</v>
      </c>
      <c r="W1077" s="738">
        <v>1125.701</v>
      </c>
      <c r="X1077" s="738">
        <v>2180.9859999999999</v>
      </c>
      <c r="Y1077" s="738">
        <v>1204.655</v>
      </c>
      <c r="Z1077" s="738">
        <v>3489.2829999999999</v>
      </c>
      <c r="AA1077" s="738">
        <v>-163.81200000000001</v>
      </c>
      <c r="AB1077" s="738">
        <v>531.60599999999999</v>
      </c>
      <c r="AC1077" s="738">
        <v>1124.9749999999999</v>
      </c>
      <c r="AD1077" s="738">
        <v>1199.7049999999999</v>
      </c>
      <c r="AE1077" s="738">
        <v>1486.787</v>
      </c>
      <c r="AF1077" s="738">
        <v>1300.6969999999999</v>
      </c>
      <c r="AG1077" s="738">
        <v>1497.0530000000001</v>
      </c>
      <c r="AH1077" s="738">
        <v>1036.25</v>
      </c>
      <c r="AI1077" s="738">
        <v>2231.7080000000001</v>
      </c>
      <c r="AJ1077" s="738">
        <v>882.98699999999997</v>
      </c>
      <c r="AK1077" s="738">
        <v>1525.731</v>
      </c>
      <c r="AL1077" s="738">
        <v>3143.1590000000001</v>
      </c>
      <c r="AM1077" s="738">
        <v>1077.2180000000001</v>
      </c>
      <c r="AN1077" s="738">
        <v>838.41600000000005</v>
      </c>
      <c r="AO1077" s="738">
        <v>2223.3200000000002</v>
      </c>
      <c r="AP1077" s="738">
        <v>900.01800000000003</v>
      </c>
      <c r="AQ1077" s="738">
        <v>930.45899999999995</v>
      </c>
      <c r="AR1077" s="738">
        <v>1200.298</v>
      </c>
      <c r="AS1077" s="738">
        <v>33513.559000000001</v>
      </c>
    </row>
    <row r="1078" spans="2:45" outlineLevel="1">
      <c r="B1078" s="942" t="s">
        <v>701</v>
      </c>
      <c r="U1078" s="738">
        <v>209.917</v>
      </c>
      <c r="V1078" s="738">
        <v>93.599000000000004</v>
      </c>
      <c r="W1078" s="738">
        <v>188.221</v>
      </c>
      <c r="X1078" s="738">
        <v>250.45</v>
      </c>
      <c r="Y1078" s="738">
        <v>240.376</v>
      </c>
      <c r="Z1078" s="738">
        <v>1148.529</v>
      </c>
      <c r="AA1078" s="738">
        <v>497.173</v>
      </c>
      <c r="AB1078" s="738">
        <v>275.28199999999998</v>
      </c>
      <c r="AC1078" s="738">
        <v>664.75</v>
      </c>
      <c r="AD1078" s="738">
        <v>1015.316</v>
      </c>
      <c r="AE1078" s="738">
        <v>438.08</v>
      </c>
      <c r="AF1078" s="738">
        <v>646.98299999999995</v>
      </c>
      <c r="AG1078" s="738">
        <v>431.28199999999998</v>
      </c>
      <c r="AH1078" s="738">
        <v>354.68900000000002</v>
      </c>
      <c r="AI1078" s="738">
        <v>683.06700000000001</v>
      </c>
      <c r="AJ1078" s="738">
        <v>318.34100000000001</v>
      </c>
      <c r="AK1078" s="738">
        <v>708.43600000000004</v>
      </c>
      <c r="AL1078" s="738">
        <v>840.50099999999998</v>
      </c>
      <c r="AM1078" s="738">
        <v>78.656000000000006</v>
      </c>
      <c r="AN1078" s="738">
        <v>202.39599999999999</v>
      </c>
      <c r="AO1078" s="738">
        <v>439.428</v>
      </c>
      <c r="AP1078" s="738">
        <v>650.13699999999994</v>
      </c>
      <c r="AQ1078" s="738">
        <v>461.45499999999998</v>
      </c>
      <c r="AR1078" s="738">
        <v>234.74199999999999</v>
      </c>
      <c r="AS1078" s="738">
        <v>11071.806000000002</v>
      </c>
    </row>
    <row r="1079" spans="2:45" outlineLevel="1">
      <c r="B1079" s="942" t="s">
        <v>704</v>
      </c>
      <c r="U1079" s="738">
        <v>129.27000000000001</v>
      </c>
      <c r="V1079" s="738">
        <v>133.91499999999999</v>
      </c>
      <c r="W1079" s="738">
        <v>181.43100000000001</v>
      </c>
      <c r="X1079" s="738">
        <v>281.31099999999998</v>
      </c>
      <c r="Y1079" s="738">
        <v>307.39800000000002</v>
      </c>
      <c r="Z1079" s="738">
        <v>554.30600000000004</v>
      </c>
      <c r="AA1079" s="738">
        <v>168.00700000000001</v>
      </c>
      <c r="AB1079" s="738">
        <v>145.041</v>
      </c>
      <c r="AC1079" s="738">
        <v>135.68299999999999</v>
      </c>
      <c r="AD1079" s="738">
        <v>177.666</v>
      </c>
      <c r="AE1079" s="738">
        <v>191.124</v>
      </c>
      <c r="AF1079" s="738">
        <v>333.30900000000003</v>
      </c>
      <c r="AG1079" s="738">
        <v>425.42899999999997</v>
      </c>
      <c r="AH1079" s="738">
        <v>254.125</v>
      </c>
      <c r="AI1079" s="738">
        <v>653.05100000000004</v>
      </c>
      <c r="AJ1079" s="738">
        <v>672.65899999999999</v>
      </c>
      <c r="AK1079" s="738">
        <v>1316.1959999999999</v>
      </c>
      <c r="AL1079" s="738">
        <v>776.68899999999996</v>
      </c>
      <c r="AM1079" s="738">
        <v>171.679</v>
      </c>
      <c r="AN1079" s="738">
        <v>348.78300000000002</v>
      </c>
      <c r="AO1079" s="738">
        <v>872.58299999999997</v>
      </c>
      <c r="AP1079" s="738">
        <v>734.60500000000002</v>
      </c>
      <c r="AQ1079" s="738">
        <v>884.21</v>
      </c>
      <c r="AR1079" s="738">
        <v>1237.49</v>
      </c>
      <c r="AS1079" s="738">
        <v>11085.960000000001</v>
      </c>
    </row>
    <row r="1080" spans="2:45" outlineLevel="1">
      <c r="B1080" s="942" t="s">
        <v>805</v>
      </c>
      <c r="X1080" s="738">
        <v>15.521000000000001</v>
      </c>
      <c r="Y1080" s="738">
        <v>165.19900000000001</v>
      </c>
      <c r="Z1080" s="738">
        <v>514.95699999999999</v>
      </c>
      <c r="AA1080" s="738">
        <v>321.73500000000001</v>
      </c>
      <c r="AB1080" s="738">
        <v>214.71799999999999</v>
      </c>
      <c r="AC1080" s="738">
        <v>768.93499999999995</v>
      </c>
      <c r="AD1080" s="738">
        <v>1066.53</v>
      </c>
      <c r="AE1080" s="738">
        <v>598.84799999999996</v>
      </c>
      <c r="AF1080" s="738">
        <v>733.024</v>
      </c>
      <c r="AG1080" s="738">
        <v>812.27099999999996</v>
      </c>
      <c r="AH1080" s="738">
        <v>957.78499999999997</v>
      </c>
      <c r="AI1080" s="738">
        <v>881.76400000000001</v>
      </c>
      <c r="AJ1080" s="738">
        <v>828.99300000000005</v>
      </c>
      <c r="AK1080" s="738">
        <v>1363.963</v>
      </c>
      <c r="AL1080" s="738">
        <v>1565.26</v>
      </c>
      <c r="AM1080" s="738">
        <v>506.60300000000001</v>
      </c>
      <c r="AN1080" s="738">
        <v>431.541</v>
      </c>
      <c r="AO1080" s="738">
        <v>1281</v>
      </c>
      <c r="AP1080" s="738">
        <v>1240.527</v>
      </c>
      <c r="AQ1080" s="738">
        <v>1293.077</v>
      </c>
      <c r="AR1080" s="738">
        <v>1247.241</v>
      </c>
      <c r="AS1080" s="738">
        <v>16809.491999999998</v>
      </c>
    </row>
    <row r="1081" spans="2:45" outlineLevel="1">
      <c r="B1081" s="942" t="s">
        <v>807</v>
      </c>
      <c r="X1081" s="738">
        <v>109.152</v>
      </c>
      <c r="Y1081" s="738">
        <v>137.86600000000001</v>
      </c>
      <c r="Z1081" s="738">
        <v>962.28499999999997</v>
      </c>
      <c r="AA1081" s="738">
        <v>87.08</v>
      </c>
      <c r="AB1081" s="738">
        <v>125.509</v>
      </c>
      <c r="AC1081" s="738">
        <v>1449.76</v>
      </c>
      <c r="AD1081" s="738">
        <v>287.54700000000003</v>
      </c>
      <c r="AE1081" s="738">
        <v>209.93700000000001</v>
      </c>
      <c r="AF1081" s="738">
        <v>192.91900000000001</v>
      </c>
      <c r="AG1081" s="738">
        <v>2134.125</v>
      </c>
      <c r="AH1081" s="738">
        <v>200.11699999999999</v>
      </c>
      <c r="AI1081" s="738">
        <v>1154.279</v>
      </c>
      <c r="AJ1081" s="738">
        <v>1266.73</v>
      </c>
      <c r="AK1081" s="738">
        <v>693.70899999999995</v>
      </c>
      <c r="AL1081" s="738">
        <v>1385.5350000000001</v>
      </c>
      <c r="AM1081" s="738">
        <v>199.03800000000001</v>
      </c>
      <c r="AN1081" s="738">
        <v>89.656999999999996</v>
      </c>
      <c r="AO1081" s="738">
        <v>244.10300000000001</v>
      </c>
      <c r="AP1081" s="738">
        <v>141.67599999999999</v>
      </c>
      <c r="AQ1081" s="738">
        <v>104.325</v>
      </c>
      <c r="AS1081" s="738">
        <v>11175.349</v>
      </c>
    </row>
    <row r="1082" spans="2:45" outlineLevel="1">
      <c r="B1082" s="942" t="s">
        <v>802</v>
      </c>
      <c r="Y1082" s="738">
        <v>0</v>
      </c>
      <c r="Z1082" s="738">
        <v>1097.598</v>
      </c>
      <c r="AA1082" s="738">
        <v>559.00199999999995</v>
      </c>
      <c r="AB1082" s="738">
        <v>297.97699999999998</v>
      </c>
      <c r="AC1082" s="738">
        <v>495.12400000000002</v>
      </c>
      <c r="AD1082" s="738">
        <v>418.78699999999998</v>
      </c>
      <c r="AE1082" s="738">
        <v>175.58099999999999</v>
      </c>
      <c r="AF1082" s="738">
        <v>498.82900000000001</v>
      </c>
      <c r="AG1082" s="738">
        <v>1084.046</v>
      </c>
      <c r="AH1082" s="738">
        <v>175.14699999999999</v>
      </c>
      <c r="AI1082" s="738">
        <v>1056.896</v>
      </c>
      <c r="AJ1082" s="738">
        <v>1042.079</v>
      </c>
      <c r="AK1082" s="738">
        <v>865.76400000000001</v>
      </c>
      <c r="AL1082" s="738">
        <v>2802.6469999999999</v>
      </c>
      <c r="AM1082" s="738">
        <v>0.19900000000000001</v>
      </c>
      <c r="AN1082" s="738">
        <v>181.387</v>
      </c>
      <c r="AO1082" s="738">
        <v>638.51900000000001</v>
      </c>
      <c r="AP1082" s="738">
        <v>4353.7740000000003</v>
      </c>
      <c r="AQ1082" s="738">
        <v>1258.635</v>
      </c>
      <c r="AR1082" s="738">
        <v>1268.518</v>
      </c>
      <c r="AS1082" s="738">
        <v>18270.508999999998</v>
      </c>
    </row>
    <row r="1083" spans="2:45" outlineLevel="1">
      <c r="B1083" s="942" t="s">
        <v>850</v>
      </c>
      <c r="Y1083" s="738">
        <v>15.074</v>
      </c>
      <c r="Z1083" s="738">
        <v>199.375</v>
      </c>
      <c r="AA1083" s="738">
        <v>196.90199999999999</v>
      </c>
      <c r="AB1083" s="738">
        <v>215.79900000000001</v>
      </c>
      <c r="AC1083" s="738">
        <v>361.20299999999997</v>
      </c>
      <c r="AD1083" s="738">
        <v>771.91800000000001</v>
      </c>
      <c r="AE1083" s="738">
        <v>745.17200000000003</v>
      </c>
      <c r="AF1083" s="738">
        <v>1096.94</v>
      </c>
      <c r="AG1083" s="738">
        <v>830.58799999999997</v>
      </c>
      <c r="AH1083" s="738">
        <v>530.39099999999996</v>
      </c>
      <c r="AI1083" s="738">
        <v>833.38699999999994</v>
      </c>
      <c r="AJ1083" s="738">
        <v>907.63300000000004</v>
      </c>
      <c r="AK1083" s="738">
        <v>1028.6289999999999</v>
      </c>
      <c r="AL1083" s="738">
        <v>1082.798</v>
      </c>
      <c r="AM1083" s="738">
        <v>459.68900000000002</v>
      </c>
      <c r="AN1083" s="738">
        <v>620.20699999999999</v>
      </c>
      <c r="AO1083" s="738">
        <v>1085.1369999999999</v>
      </c>
      <c r="AP1083" s="738">
        <v>991.68799999999999</v>
      </c>
      <c r="AQ1083" s="738">
        <v>706.75099999999998</v>
      </c>
      <c r="AR1083" s="738">
        <v>678.98099999999999</v>
      </c>
      <c r="AS1083" s="738">
        <v>13358.262000000001</v>
      </c>
    </row>
    <row r="1084" spans="2:45" outlineLevel="1">
      <c r="B1084" s="942" t="s">
        <v>912</v>
      </c>
      <c r="X1084" s="738">
        <v>0</v>
      </c>
      <c r="Y1084" s="738">
        <v>82.600999999999999</v>
      </c>
      <c r="Z1084" s="738">
        <v>227.143</v>
      </c>
      <c r="AA1084" s="738">
        <v>202.37</v>
      </c>
      <c r="AB1084" s="738">
        <v>174.13499999999999</v>
      </c>
      <c r="AC1084" s="738">
        <v>328.29700000000003</v>
      </c>
      <c r="AD1084" s="738">
        <v>250.78200000000001</v>
      </c>
      <c r="AE1084" s="738">
        <v>296.45800000000003</v>
      </c>
      <c r="AF1084" s="738">
        <v>327.81799999999998</v>
      </c>
      <c r="AG1084" s="738">
        <v>485.49299999999999</v>
      </c>
      <c r="AH1084" s="738">
        <v>407.11500000000001</v>
      </c>
      <c r="AI1084" s="738">
        <v>354.06</v>
      </c>
      <c r="AJ1084" s="738">
        <v>301.09199999999998</v>
      </c>
      <c r="AK1084" s="738">
        <v>666.67100000000005</v>
      </c>
      <c r="AL1084" s="738">
        <v>2305.9789999999998</v>
      </c>
      <c r="AM1084" s="738">
        <v>313.20400000000001</v>
      </c>
      <c r="AN1084" s="738">
        <v>211.126</v>
      </c>
      <c r="AO1084" s="738">
        <v>982.75099999999998</v>
      </c>
      <c r="AP1084" s="738">
        <v>1290.8209999999999</v>
      </c>
      <c r="AQ1084" s="738">
        <v>652.54300000000001</v>
      </c>
      <c r="AR1084" s="738">
        <v>1387.337</v>
      </c>
      <c r="AS1084" s="738">
        <v>11247.796</v>
      </c>
    </row>
    <row r="1085" spans="2:45" outlineLevel="1">
      <c r="B1085" s="942" t="s">
        <v>1060</v>
      </c>
      <c r="AA1085" s="738">
        <v>147.773</v>
      </c>
      <c r="AB1085" s="738">
        <v>107.26</v>
      </c>
      <c r="AC1085" s="738">
        <v>249.74</v>
      </c>
      <c r="AD1085" s="738">
        <v>121.849</v>
      </c>
      <c r="AE1085" s="738">
        <v>219</v>
      </c>
      <c r="AF1085" s="738">
        <v>360.88200000000001</v>
      </c>
      <c r="AG1085" s="738">
        <v>207.91</v>
      </c>
      <c r="AH1085" s="738">
        <v>153.96100000000001</v>
      </c>
      <c r="AI1085" s="738">
        <v>197.83500000000001</v>
      </c>
      <c r="AJ1085" s="738">
        <v>107.88200000000001</v>
      </c>
      <c r="AK1085" s="738">
        <v>424.24599999999998</v>
      </c>
      <c r="AL1085" s="738">
        <v>410.55200000000002</v>
      </c>
      <c r="AM1085" s="738">
        <v>69.304000000000002</v>
      </c>
      <c r="AN1085" s="738">
        <v>66.100999999999999</v>
      </c>
      <c r="AO1085" s="738">
        <v>245.959</v>
      </c>
      <c r="AP1085" s="738">
        <v>226.53700000000001</v>
      </c>
      <c r="AS1085" s="738">
        <v>3316.7910000000002</v>
      </c>
    </row>
    <row r="1086" spans="2:45" outlineLevel="1">
      <c r="B1086" s="942" t="s">
        <v>1061</v>
      </c>
      <c r="AA1086" s="738">
        <v>57.008000000000003</v>
      </c>
      <c r="AB1086" s="738">
        <v>120.90300000000001</v>
      </c>
      <c r="AC1086" s="738">
        <v>260.24099999999999</v>
      </c>
      <c r="AD1086" s="738">
        <v>532.76400000000001</v>
      </c>
      <c r="AE1086" s="738">
        <v>267.44200000000001</v>
      </c>
      <c r="AF1086" s="738">
        <v>833.07399999999996</v>
      </c>
      <c r="AG1086" s="738">
        <v>650.87400000000002</v>
      </c>
      <c r="AH1086" s="738">
        <v>382.608</v>
      </c>
      <c r="AI1086" s="738">
        <v>1190.604</v>
      </c>
      <c r="AJ1086" s="738">
        <v>364.565</v>
      </c>
      <c r="AK1086" s="738">
        <v>707.06299999999999</v>
      </c>
      <c r="AL1086" s="738">
        <v>1414.0530000000001</v>
      </c>
      <c r="AM1086" s="738">
        <v>126.419</v>
      </c>
      <c r="AN1086" s="738">
        <v>261.637</v>
      </c>
      <c r="AO1086" s="738">
        <v>493.98200000000003</v>
      </c>
      <c r="AP1086" s="738">
        <v>870.803</v>
      </c>
      <c r="AQ1086" s="738">
        <v>412.01</v>
      </c>
      <c r="AR1086" s="738">
        <v>328.67899999999997</v>
      </c>
      <c r="AS1086" s="738">
        <v>9274.7289999999994</v>
      </c>
    </row>
    <row r="1087" spans="2:45" outlineLevel="1">
      <c r="B1087" s="942" t="s">
        <v>1180</v>
      </c>
      <c r="AB1087" s="738">
        <v>209.584</v>
      </c>
      <c r="AC1087" s="738">
        <v>524.50400000000002</v>
      </c>
      <c r="AD1087" s="738">
        <v>897.33399999999995</v>
      </c>
      <c r="AE1087" s="738">
        <v>956.79700000000003</v>
      </c>
      <c r="AF1087" s="738">
        <v>608.83399999999995</v>
      </c>
      <c r="AG1087" s="738">
        <v>934.13400000000001</v>
      </c>
      <c r="AH1087" s="738">
        <v>491.80599999999998</v>
      </c>
      <c r="AI1087" s="738">
        <v>829.19</v>
      </c>
      <c r="AJ1087" s="738">
        <v>694.91600000000005</v>
      </c>
      <c r="AK1087" s="738">
        <v>786.01900000000001</v>
      </c>
      <c r="AL1087" s="738">
        <v>1280.7239999999999</v>
      </c>
      <c r="AM1087" s="738">
        <v>209.76400000000001</v>
      </c>
      <c r="AN1087" s="738">
        <v>106.67</v>
      </c>
      <c r="AO1087" s="738">
        <v>534.82100000000003</v>
      </c>
      <c r="AP1087" s="738">
        <v>390.904</v>
      </c>
      <c r="AQ1087" s="738">
        <v>439.05900000000003</v>
      </c>
      <c r="AR1087" s="738">
        <v>536.28800000000001</v>
      </c>
      <c r="AS1087" s="738">
        <v>10431.347999999998</v>
      </c>
    </row>
    <row r="1088" spans="2:45" outlineLevel="1">
      <c r="B1088" s="942" t="s">
        <v>1059</v>
      </c>
      <c r="AC1088" s="738">
        <v>0</v>
      </c>
      <c r="AD1088" s="738">
        <v>38.146999999999998</v>
      </c>
      <c r="AE1088" s="738">
        <v>92.700999999999993</v>
      </c>
      <c r="AF1088" s="738">
        <v>271.54500000000002</v>
      </c>
      <c r="AG1088" s="738">
        <v>239.29300000000001</v>
      </c>
      <c r="AH1088" s="738">
        <v>106.46899999999999</v>
      </c>
      <c r="AI1088" s="738">
        <v>542.67899999999997</v>
      </c>
      <c r="AJ1088" s="738">
        <v>318.32</v>
      </c>
      <c r="AK1088" s="738">
        <v>618.97900000000004</v>
      </c>
      <c r="AL1088" s="738">
        <v>311.512</v>
      </c>
      <c r="AM1088" s="738">
        <v>90.468000000000004</v>
      </c>
      <c r="AN1088" s="738">
        <v>112.203</v>
      </c>
      <c r="AO1088" s="738">
        <v>222.589</v>
      </c>
      <c r="AP1088" s="738">
        <v>106.604</v>
      </c>
      <c r="AQ1088" s="738">
        <v>112.76300000000001</v>
      </c>
      <c r="AR1088" s="738">
        <v>48.64</v>
      </c>
      <c r="AS1088" s="738">
        <v>3232.9119999999994</v>
      </c>
    </row>
    <row r="1089" spans="2:45" outlineLevel="1">
      <c r="B1089" s="942" t="s">
        <v>1181</v>
      </c>
      <c r="AB1089" s="738">
        <v>226.35400000000001</v>
      </c>
      <c r="AC1089" s="738">
        <v>151.04</v>
      </c>
      <c r="AD1089" s="738">
        <v>291.86599999999999</v>
      </c>
      <c r="AE1089" s="738">
        <v>324.69600000000003</v>
      </c>
      <c r="AF1089" s="738">
        <v>399.11799999999999</v>
      </c>
      <c r="AG1089" s="738">
        <v>498.90600000000001</v>
      </c>
      <c r="AH1089" s="738">
        <v>490.83499999999998</v>
      </c>
      <c r="AI1089" s="738">
        <v>650.46199999999999</v>
      </c>
      <c r="AJ1089" s="738">
        <v>513.197</v>
      </c>
      <c r="AK1089" s="738">
        <v>1158.336</v>
      </c>
      <c r="AL1089" s="738">
        <v>994.19</v>
      </c>
      <c r="AM1089" s="738">
        <v>406.12599999999998</v>
      </c>
      <c r="AN1089" s="738">
        <v>315.01499999999999</v>
      </c>
      <c r="AO1089" s="738">
        <v>849.50099999999998</v>
      </c>
      <c r="AP1089" s="738">
        <v>574.95600000000002</v>
      </c>
      <c r="AQ1089" s="738">
        <v>567.66800000000001</v>
      </c>
      <c r="AR1089" s="738">
        <v>1055.0640000000001</v>
      </c>
      <c r="AS1089" s="738">
        <v>9467.3300000000017</v>
      </c>
    </row>
    <row r="1090" spans="2:45" outlineLevel="1">
      <c r="B1090" s="942" t="s">
        <v>1242</v>
      </c>
      <c r="AB1090" s="738">
        <v>52.162999999999997</v>
      </c>
      <c r="AC1090" s="738">
        <v>38.906999999999996</v>
      </c>
      <c r="AD1090" s="738">
        <v>83.224000000000004</v>
      </c>
      <c r="AE1090" s="738">
        <v>170.381</v>
      </c>
      <c r="AF1090" s="738">
        <v>108.51</v>
      </c>
      <c r="AG1090" s="738">
        <v>190.75899999999999</v>
      </c>
      <c r="AH1090" s="738">
        <v>218.631</v>
      </c>
      <c r="AI1090" s="738">
        <v>666.51</v>
      </c>
      <c r="AJ1090" s="738">
        <v>543.59799999999996</v>
      </c>
      <c r="AK1090" s="738">
        <v>846.65700000000004</v>
      </c>
      <c r="AL1090" s="738">
        <v>447.166</v>
      </c>
      <c r="AM1090" s="738">
        <v>224.428</v>
      </c>
      <c r="AN1090" s="738">
        <v>192.24299999999999</v>
      </c>
      <c r="AO1090" s="738">
        <v>533.16300000000001</v>
      </c>
      <c r="AP1090" s="738">
        <v>248.71600000000001</v>
      </c>
      <c r="AQ1090" s="738">
        <v>608.27499999999998</v>
      </c>
      <c r="AR1090" s="738">
        <v>771.81399999999996</v>
      </c>
      <c r="AS1090" s="738">
        <v>5945.1450000000004</v>
      </c>
    </row>
    <row r="1091" spans="2:45" outlineLevel="1">
      <c r="B1091" s="942" t="s">
        <v>1314</v>
      </c>
      <c r="AD1091" s="738">
        <v>193.916</v>
      </c>
      <c r="AE1091" s="738">
        <v>444.49700000000001</v>
      </c>
      <c r="AF1091" s="738">
        <v>449.08499999999998</v>
      </c>
      <c r="AG1091" s="738">
        <v>592.87099999999998</v>
      </c>
      <c r="AH1091" s="738">
        <v>260.86399999999998</v>
      </c>
      <c r="AI1091" s="738">
        <v>692.84299999999996</v>
      </c>
      <c r="AJ1091" s="738">
        <v>455.47500000000002</v>
      </c>
      <c r="AK1091" s="738">
        <v>1058.9390000000001</v>
      </c>
      <c r="AL1091" s="738">
        <v>736.15599999999995</v>
      </c>
      <c r="AM1091" s="738">
        <v>215.767</v>
      </c>
      <c r="AN1091" s="738">
        <v>76.832999999999998</v>
      </c>
      <c r="AO1091" s="738">
        <v>638.92399999999998</v>
      </c>
      <c r="AP1091" s="738">
        <v>346.42599999999999</v>
      </c>
      <c r="AQ1091" s="738">
        <v>448.32900000000001</v>
      </c>
      <c r="AR1091" s="738">
        <v>1216.098</v>
      </c>
      <c r="AS1091" s="738">
        <v>7827.0229999999992</v>
      </c>
    </row>
    <row r="1092" spans="2:45" outlineLevel="1">
      <c r="B1092" s="942" t="s">
        <v>1460</v>
      </c>
      <c r="AF1092" s="738">
        <v>25.161000000000001</v>
      </c>
      <c r="AG1092" s="738">
        <v>181.47399999999999</v>
      </c>
      <c r="AH1092" s="738">
        <v>140.74600000000001</v>
      </c>
      <c r="AI1092" s="738">
        <v>158.12299999999999</v>
      </c>
      <c r="AJ1092" s="738">
        <v>261.91800000000001</v>
      </c>
      <c r="AK1092" s="738">
        <v>210.16800000000001</v>
      </c>
      <c r="AL1092" s="738">
        <v>478.43900000000002</v>
      </c>
      <c r="AM1092" s="738">
        <v>90.447000000000003</v>
      </c>
      <c r="AS1092" s="738">
        <v>1546.4760000000001</v>
      </c>
    </row>
    <row r="1093" spans="2:45" outlineLevel="1">
      <c r="B1093" s="942" t="s">
        <v>1564</v>
      </c>
      <c r="AF1093" s="738">
        <v>15.132999999999999</v>
      </c>
      <c r="AG1093" s="738">
        <v>107.97199999999999</v>
      </c>
      <c r="AH1093" s="738">
        <v>35.319000000000003</v>
      </c>
      <c r="AI1093" s="738">
        <v>211.75700000000001</v>
      </c>
      <c r="AJ1093" s="738">
        <v>95.070999999999998</v>
      </c>
      <c r="AK1093" s="738">
        <v>281.28399999999999</v>
      </c>
      <c r="AL1093" s="738">
        <v>565.02</v>
      </c>
      <c r="AM1093" s="738">
        <v>76.085999999999999</v>
      </c>
      <c r="AN1093" s="738">
        <v>125.354</v>
      </c>
      <c r="AO1093" s="738">
        <v>331.5</v>
      </c>
      <c r="AS1093" s="738">
        <v>1844.4960000000001</v>
      </c>
    </row>
    <row r="1094" spans="2:45" outlineLevel="1">
      <c r="B1094" s="942" t="s">
        <v>1465</v>
      </c>
      <c r="AF1094" s="738">
        <v>73.867999999999995</v>
      </c>
      <c r="AG1094" s="738">
        <v>203.78200000000001</v>
      </c>
      <c r="AH1094" s="738">
        <v>159.32</v>
      </c>
      <c r="AI1094" s="738">
        <v>508.94499999999999</v>
      </c>
      <c r="AJ1094" s="738">
        <v>365.51600000000002</v>
      </c>
      <c r="AK1094" s="738">
        <v>733.13099999999997</v>
      </c>
      <c r="AL1094" s="738">
        <v>762.67700000000002</v>
      </c>
      <c r="AM1094" s="738">
        <v>388.76900000000001</v>
      </c>
      <c r="AN1094" s="738">
        <v>259.41800000000001</v>
      </c>
      <c r="AO1094" s="738">
        <v>769.93399999999997</v>
      </c>
      <c r="AP1094" s="738">
        <v>362.26100000000002</v>
      </c>
      <c r="AQ1094" s="738">
        <v>429.6</v>
      </c>
      <c r="AR1094" s="738">
        <v>747.78</v>
      </c>
      <c r="AS1094" s="738">
        <v>5765.0010000000002</v>
      </c>
    </row>
    <row r="1095" spans="2:45" outlineLevel="1">
      <c r="B1095" s="942" t="s">
        <v>1458</v>
      </c>
      <c r="AD1095" s="738">
        <v>17.309000000000001</v>
      </c>
      <c r="AE1095" s="738">
        <v>214.822</v>
      </c>
      <c r="AF1095" s="738">
        <v>138.053</v>
      </c>
      <c r="AG1095" s="738">
        <v>157.952</v>
      </c>
      <c r="AH1095" s="738">
        <v>159.41999999999999</v>
      </c>
      <c r="AI1095" s="738">
        <v>285.39299999999997</v>
      </c>
      <c r="AJ1095" s="738">
        <v>279.53100000000001</v>
      </c>
      <c r="AK1095" s="738">
        <v>495.92700000000002</v>
      </c>
      <c r="AL1095" s="738">
        <v>1021.489</v>
      </c>
      <c r="AM1095" s="738">
        <v>156.77099999999999</v>
      </c>
      <c r="AN1095" s="738">
        <v>287.29899999999998</v>
      </c>
      <c r="AO1095" s="738">
        <v>381.54199999999997</v>
      </c>
      <c r="AP1095" s="738">
        <v>637.029</v>
      </c>
      <c r="AQ1095" s="738">
        <v>178.047</v>
      </c>
      <c r="AR1095" s="738">
        <v>546.24099999999999</v>
      </c>
      <c r="AS1095" s="738">
        <v>4956.8249999999998</v>
      </c>
    </row>
    <row r="1096" spans="2:45" outlineLevel="1">
      <c r="B1096" s="942" t="s">
        <v>1660</v>
      </c>
      <c r="T1096" s="738">
        <v>48.789000000000001</v>
      </c>
      <c r="U1096" s="738">
        <v>286.315</v>
      </c>
      <c r="V1096" s="738">
        <v>158.327</v>
      </c>
      <c r="W1096" s="738">
        <v>405.70800000000003</v>
      </c>
      <c r="X1096" s="738">
        <v>353.06099999999998</v>
      </c>
      <c r="Y1096" s="738">
        <v>480.84399999999999</v>
      </c>
      <c r="Z1096" s="738">
        <v>1082.5820000000001</v>
      </c>
      <c r="AA1096" s="738">
        <v>474.16</v>
      </c>
      <c r="AB1096" s="738">
        <v>416.37599999999998</v>
      </c>
      <c r="AC1096" s="738">
        <v>555.35799999999995</v>
      </c>
      <c r="AD1096" s="738">
        <v>987.28599999999994</v>
      </c>
      <c r="AE1096" s="738">
        <v>638.79600000000005</v>
      </c>
      <c r="AF1096" s="738">
        <v>1396.925</v>
      </c>
      <c r="AG1096" s="738">
        <v>980.66300000000001</v>
      </c>
      <c r="AH1096" s="738">
        <v>761.11099999999999</v>
      </c>
      <c r="AI1096" s="738">
        <v>1616.454</v>
      </c>
      <c r="AJ1096" s="738">
        <v>1278.6949999999999</v>
      </c>
      <c r="AK1096" s="738">
        <v>1433.5930000000001</v>
      </c>
      <c r="AL1096" s="738">
        <v>2219.3440000000001</v>
      </c>
      <c r="AM1096" s="738">
        <v>231.446</v>
      </c>
      <c r="AN1096" s="738">
        <v>176.072</v>
      </c>
      <c r="AO1096" s="738">
        <v>1004.793</v>
      </c>
      <c r="AP1096" s="738">
        <v>452.24799999999999</v>
      </c>
      <c r="AQ1096" s="738">
        <v>419.70100000000002</v>
      </c>
      <c r="AR1096" s="738">
        <v>451.34500000000003</v>
      </c>
      <c r="AS1096" s="738">
        <v>18309.992000000006</v>
      </c>
    </row>
    <row r="1097" spans="2:45" outlineLevel="1">
      <c r="B1097" s="942" t="s">
        <v>1662</v>
      </c>
      <c r="U1097" s="738">
        <v>170.28299999999999</v>
      </c>
      <c r="V1097" s="738">
        <v>671.16</v>
      </c>
      <c r="W1097" s="738">
        <v>682.93</v>
      </c>
      <c r="X1097" s="738">
        <v>555.44100000000003</v>
      </c>
      <c r="Y1097" s="738">
        <v>972.61900000000003</v>
      </c>
      <c r="Z1097" s="738">
        <v>1181.203</v>
      </c>
      <c r="AA1097" s="738">
        <v>197.58199999999999</v>
      </c>
      <c r="AB1097" s="738">
        <v>238.90299999999999</v>
      </c>
      <c r="AC1097" s="738">
        <v>324.04500000000002</v>
      </c>
      <c r="AD1097" s="738">
        <v>611.70399999999995</v>
      </c>
      <c r="AE1097" s="738">
        <v>439.726</v>
      </c>
      <c r="AF1097" s="738">
        <v>507.05099999999999</v>
      </c>
      <c r="AG1097" s="738">
        <v>318.19299999999998</v>
      </c>
      <c r="AH1097" s="738">
        <v>355.82499999999999</v>
      </c>
      <c r="AI1097" s="738">
        <v>1144.758</v>
      </c>
      <c r="AJ1097" s="738">
        <v>805.66899999999998</v>
      </c>
      <c r="AK1097" s="738">
        <v>690.39200000000005</v>
      </c>
      <c r="AL1097" s="738">
        <v>1605.2829999999999</v>
      </c>
      <c r="AM1097" s="738">
        <v>306.072</v>
      </c>
      <c r="AN1097" s="738">
        <v>426.62200000000001</v>
      </c>
      <c r="AO1097" s="738">
        <v>424.99900000000002</v>
      </c>
      <c r="AP1097" s="738">
        <v>655.34550000000002</v>
      </c>
      <c r="AQ1097" s="738">
        <v>531.14</v>
      </c>
      <c r="AS1097" s="738">
        <v>13816.945499999998</v>
      </c>
    </row>
    <row r="1098" spans="2:45" outlineLevel="1">
      <c r="B1098" s="942" t="s">
        <v>1665</v>
      </c>
      <c r="AD1098" s="738">
        <v>36.072000000000003</v>
      </c>
      <c r="AE1098" s="738">
        <v>93.625</v>
      </c>
      <c r="AF1098" s="738">
        <v>315.61500000000001</v>
      </c>
      <c r="AG1098" s="738">
        <v>393.73099999999999</v>
      </c>
      <c r="AH1098" s="738">
        <v>390.73200000000003</v>
      </c>
      <c r="AI1098" s="738">
        <v>312.91399999999999</v>
      </c>
      <c r="AJ1098" s="738">
        <v>463.38</v>
      </c>
      <c r="AK1098" s="738">
        <v>597.40899999999999</v>
      </c>
      <c r="AL1098" s="738">
        <v>816.61199999999997</v>
      </c>
      <c r="AM1098" s="738">
        <v>79.477999999999994</v>
      </c>
      <c r="AN1098" s="738">
        <v>104.009</v>
      </c>
      <c r="AO1098" s="738">
        <v>271.88499999999999</v>
      </c>
      <c r="AP1098" s="738">
        <v>393.548</v>
      </c>
      <c r="AQ1098" s="738">
        <v>730.726</v>
      </c>
      <c r="AS1098" s="738">
        <v>4999.7359999999999</v>
      </c>
    </row>
    <row r="1099" spans="2:45" outlineLevel="1">
      <c r="B1099" s="942" t="s">
        <v>1668</v>
      </c>
      <c r="AA1099" s="738">
        <v>523.76800000000003</v>
      </c>
      <c r="AB1099" s="738">
        <v>423.75</v>
      </c>
      <c r="AC1099" s="738">
        <v>648.83799999999997</v>
      </c>
      <c r="AD1099" s="738">
        <v>540.41999999999996</v>
      </c>
      <c r="AE1099" s="738">
        <v>462.80399999999997</v>
      </c>
      <c r="AF1099" s="738">
        <v>580.20399999999995</v>
      </c>
      <c r="AG1099" s="738">
        <v>1244.0440000000001</v>
      </c>
      <c r="AH1099" s="738">
        <v>399.55</v>
      </c>
      <c r="AI1099" s="738">
        <v>931.68700000000001</v>
      </c>
      <c r="AJ1099" s="738">
        <v>457.11399999999998</v>
      </c>
      <c r="AK1099" s="738">
        <v>1058.173</v>
      </c>
      <c r="AL1099" s="738">
        <v>779.27599999999995</v>
      </c>
      <c r="AM1099" s="738">
        <v>204.14599999999999</v>
      </c>
      <c r="AN1099" s="738">
        <v>315.17</v>
      </c>
      <c r="AO1099" s="738">
        <v>487.24400000000003</v>
      </c>
      <c r="AP1099" s="738">
        <v>281.209</v>
      </c>
      <c r="AQ1099" s="738">
        <v>463.18799999999999</v>
      </c>
      <c r="AR1099" s="738">
        <v>915.053</v>
      </c>
      <c r="AS1099" s="738">
        <v>10715.638000000001</v>
      </c>
    </row>
    <row r="1100" spans="2:45" outlineLevel="1">
      <c r="B1100" s="942" t="s">
        <v>926</v>
      </c>
      <c r="AE1100" s="738">
        <v>342.09399999999999</v>
      </c>
      <c r="AF1100" s="738">
        <v>338.78800000000001</v>
      </c>
      <c r="AG1100" s="738">
        <v>558.19899999999996</v>
      </c>
      <c r="AH1100" s="738">
        <v>556.24400000000003</v>
      </c>
      <c r="AI1100" s="738">
        <v>872.94</v>
      </c>
      <c r="AJ1100" s="738">
        <v>756.26700000000005</v>
      </c>
      <c r="AK1100" s="738">
        <v>1720.751</v>
      </c>
      <c r="AL1100" s="738">
        <v>2169.6320000000001</v>
      </c>
      <c r="AM1100" s="738">
        <v>691.00400000000002</v>
      </c>
      <c r="AN1100" s="738">
        <v>597.12</v>
      </c>
      <c r="AO1100" s="738">
        <v>1760.4449999999999</v>
      </c>
      <c r="AP1100" s="738">
        <v>1133.3710000000001</v>
      </c>
      <c r="AQ1100" s="738">
        <v>1383.203</v>
      </c>
      <c r="AR1100" s="738">
        <v>1766.6079999999999</v>
      </c>
      <c r="AS1100" s="738">
        <v>14646.665999999999</v>
      </c>
    </row>
    <row r="1101" spans="2:45" outlineLevel="1">
      <c r="B1101" s="942" t="s">
        <v>1463</v>
      </c>
      <c r="AE1101" s="738">
        <v>318.04199999999997</v>
      </c>
      <c r="AF1101" s="738">
        <v>456.87400000000002</v>
      </c>
      <c r="AG1101" s="738">
        <v>656.47699999999998</v>
      </c>
      <c r="AH1101" s="738">
        <v>598.24599999999998</v>
      </c>
      <c r="AI1101" s="738">
        <v>1419.557</v>
      </c>
      <c r="AJ1101" s="738">
        <v>1430.3579999999999</v>
      </c>
      <c r="AK1101" s="738">
        <v>2172.9940000000001</v>
      </c>
      <c r="AL1101" s="738">
        <v>2064.9299999999998</v>
      </c>
      <c r="AM1101" s="738">
        <v>456.79500000000002</v>
      </c>
      <c r="AN1101" s="738">
        <v>643.08900000000006</v>
      </c>
      <c r="AO1101" s="738">
        <v>1388.596</v>
      </c>
      <c r="AP1101" s="738">
        <v>1012.753</v>
      </c>
      <c r="AQ1101" s="738">
        <v>1438.029</v>
      </c>
      <c r="AR1101" s="738">
        <v>2495.9659999999999</v>
      </c>
      <c r="AS1101" s="738">
        <v>16552.706000000002</v>
      </c>
    </row>
    <row r="1102" spans="2:45" outlineLevel="1">
      <c r="B1102" s="942" t="s">
        <v>1467</v>
      </c>
      <c r="AE1102" s="738">
        <v>50.463000000000001</v>
      </c>
      <c r="AF1102" s="738">
        <v>82.531000000000006</v>
      </c>
      <c r="AG1102" s="738">
        <v>309.286</v>
      </c>
      <c r="AH1102" s="738">
        <v>116.271</v>
      </c>
      <c r="AI1102" s="738">
        <v>413.733</v>
      </c>
      <c r="AJ1102" s="738">
        <v>247.11600000000001</v>
      </c>
      <c r="AK1102" s="738">
        <v>765.20100000000002</v>
      </c>
      <c r="AL1102" s="738">
        <v>665.77099999999996</v>
      </c>
      <c r="AM1102" s="738">
        <v>122.714</v>
      </c>
      <c r="AN1102" s="738">
        <v>513.98800000000006</v>
      </c>
      <c r="AO1102" s="738">
        <v>625.33199999999999</v>
      </c>
      <c r="AP1102" s="738">
        <v>714.67700000000002</v>
      </c>
      <c r="AQ1102" s="738">
        <v>571.67999999999995</v>
      </c>
      <c r="AR1102" s="738">
        <v>530.41</v>
      </c>
      <c r="AS1102" s="738">
        <v>5729.1729999999998</v>
      </c>
    </row>
    <row r="1103" spans="2:45" outlineLevel="1">
      <c r="B1103" s="942" t="s">
        <v>1664</v>
      </c>
      <c r="O1103" s="738">
        <v>0</v>
      </c>
      <c r="P1103" s="738">
        <v>5.81</v>
      </c>
      <c r="Q1103" s="738">
        <v>7.49</v>
      </c>
      <c r="R1103" s="738">
        <v>60.82</v>
      </c>
      <c r="S1103" s="738">
        <v>39.58</v>
      </c>
      <c r="T1103" s="738">
        <v>82.710999999999999</v>
      </c>
      <c r="U1103" s="738">
        <v>49.6</v>
      </c>
      <c r="V1103" s="738">
        <v>130.40899999999999</v>
      </c>
      <c r="W1103" s="738">
        <v>302.16500000000002</v>
      </c>
      <c r="X1103" s="738">
        <v>522.14599999999996</v>
      </c>
      <c r="Y1103" s="738">
        <v>430.11900000000003</v>
      </c>
      <c r="Z1103" s="738">
        <v>704.65499999999997</v>
      </c>
      <c r="AA1103" s="738">
        <v>192.75700000000001</v>
      </c>
      <c r="AB1103" s="738">
        <v>82.378</v>
      </c>
      <c r="AC1103" s="738">
        <v>191.51900000000001</v>
      </c>
      <c r="AD1103" s="738">
        <v>201.91900000000001</v>
      </c>
      <c r="AE1103" s="738">
        <v>290.12599999999998</v>
      </c>
      <c r="AF1103" s="738">
        <v>305.452</v>
      </c>
      <c r="AS1103" s="738">
        <v>3599.6560000000009</v>
      </c>
    </row>
    <row r="1104" spans="2:45" outlineLevel="1">
      <c r="B1104" s="942" t="s">
        <v>1671</v>
      </c>
      <c r="R1104" s="738">
        <v>0</v>
      </c>
      <c r="S1104" s="738">
        <v>42.75</v>
      </c>
      <c r="T1104" s="738">
        <v>96.025999999999996</v>
      </c>
      <c r="U1104" s="738">
        <v>111.459</v>
      </c>
      <c r="V1104" s="738">
        <v>115.30800000000001</v>
      </c>
      <c r="W1104" s="738">
        <v>291.721</v>
      </c>
      <c r="X1104" s="738">
        <v>360.73099999999999</v>
      </c>
      <c r="Y1104" s="738">
        <v>262.52600000000001</v>
      </c>
      <c r="Z1104" s="738">
        <v>527.47299999999996</v>
      </c>
      <c r="AA1104" s="738">
        <v>99.097999999999999</v>
      </c>
      <c r="AB1104" s="738">
        <v>56.576999999999998</v>
      </c>
      <c r="AC1104" s="738">
        <v>75.278000000000006</v>
      </c>
      <c r="AD1104" s="738">
        <v>152.59899999999999</v>
      </c>
      <c r="AE1104" s="738">
        <v>155.898</v>
      </c>
      <c r="AF1104" s="738">
        <v>248.09700000000001</v>
      </c>
      <c r="AG1104" s="738">
        <v>118.04600000000001</v>
      </c>
      <c r="AH1104" s="738">
        <v>121.505</v>
      </c>
      <c r="AI1104" s="738">
        <v>160.374</v>
      </c>
      <c r="AJ1104" s="738">
        <v>108.685</v>
      </c>
      <c r="AK1104" s="738">
        <v>164.39500000000001</v>
      </c>
      <c r="AL1104" s="738">
        <v>280.46699999999998</v>
      </c>
      <c r="AM1104" s="738">
        <v>39.03</v>
      </c>
      <c r="AN1104" s="738">
        <v>50.095999999999997</v>
      </c>
      <c r="AO1104" s="738">
        <v>73.287999999999997</v>
      </c>
      <c r="AP1104" s="738">
        <v>15.488</v>
      </c>
      <c r="AS1104" s="738">
        <v>3726.915</v>
      </c>
    </row>
    <row r="1105" spans="2:45" outlineLevel="1">
      <c r="B1105" s="942" t="s">
        <v>1667</v>
      </c>
      <c r="V1105" s="738">
        <v>92.769000000000005</v>
      </c>
      <c r="W1105" s="738">
        <v>385.33199999999999</v>
      </c>
      <c r="X1105" s="738">
        <v>498.33199999999999</v>
      </c>
      <c r="Y1105" s="738">
        <v>985.86900000000003</v>
      </c>
      <c r="Z1105" s="738">
        <v>1403.49</v>
      </c>
      <c r="AA1105" s="738">
        <v>370.52100000000002</v>
      </c>
      <c r="AB1105" s="738">
        <v>146.23099999999999</v>
      </c>
      <c r="AC1105" s="738">
        <v>218.95099999999999</v>
      </c>
      <c r="AD1105" s="738">
        <v>205.12200000000001</v>
      </c>
      <c r="AE1105" s="738">
        <v>196.78399999999999</v>
      </c>
      <c r="AF1105" s="738">
        <v>284.80500000000001</v>
      </c>
      <c r="AG1105" s="738">
        <v>276.67899999999997</v>
      </c>
      <c r="AH1105" s="738">
        <v>176.67400000000001</v>
      </c>
      <c r="AI1105" s="738">
        <v>1016.73</v>
      </c>
      <c r="AJ1105" s="738">
        <v>520.09100000000001</v>
      </c>
      <c r="AK1105" s="738">
        <v>522.15899999999999</v>
      </c>
      <c r="AL1105" s="738">
        <v>626.92399999999998</v>
      </c>
      <c r="AM1105" s="738">
        <v>411.22899999999998</v>
      </c>
      <c r="AN1105" s="738">
        <v>351.63099999999997</v>
      </c>
      <c r="AO1105" s="738">
        <v>635.04200000000003</v>
      </c>
      <c r="AP1105" s="738">
        <v>361.37200000000001</v>
      </c>
      <c r="AQ1105" s="738">
        <v>580.36300000000006</v>
      </c>
      <c r="AR1105" s="738">
        <v>553.12199999999996</v>
      </c>
      <c r="AS1105" s="738">
        <v>10820.221999999998</v>
      </c>
    </row>
    <row r="1106" spans="2:45" outlineLevel="1">
      <c r="B1106" s="942" t="s">
        <v>1844</v>
      </c>
      <c r="R1106" s="738">
        <v>140.49</v>
      </c>
      <c r="S1106" s="738">
        <v>69.650000000000006</v>
      </c>
      <c r="T1106" s="738">
        <v>107.586</v>
      </c>
      <c r="U1106" s="738">
        <v>140.339</v>
      </c>
      <c r="V1106" s="738">
        <v>195.64599999999999</v>
      </c>
      <c r="W1106" s="738">
        <v>354.03100000000001</v>
      </c>
      <c r="X1106" s="738">
        <v>236.041</v>
      </c>
      <c r="Y1106" s="738">
        <v>199.37799999999999</v>
      </c>
      <c r="Z1106" s="738">
        <v>600.70100000000002</v>
      </c>
      <c r="AA1106" s="738">
        <v>289.31200000000001</v>
      </c>
      <c r="AB1106" s="738">
        <v>128.178</v>
      </c>
      <c r="AC1106" s="738">
        <v>436.86599999999999</v>
      </c>
      <c r="AD1106" s="738">
        <v>321.47500000000002</v>
      </c>
      <c r="AE1106" s="738">
        <v>222.791</v>
      </c>
      <c r="AF1106" s="738">
        <v>90.182000000000002</v>
      </c>
      <c r="AG1106" s="738">
        <v>113.529</v>
      </c>
      <c r="AH1106" s="738">
        <v>237.405</v>
      </c>
      <c r="AI1106" s="738">
        <v>262.005</v>
      </c>
      <c r="AJ1106" s="738">
        <v>250.714</v>
      </c>
      <c r="AK1106" s="738">
        <v>127.608</v>
      </c>
      <c r="AL1106" s="738">
        <v>400.18799999999999</v>
      </c>
      <c r="AM1106" s="738">
        <v>60.420999999999999</v>
      </c>
      <c r="AN1106" s="738">
        <v>210.63200000000001</v>
      </c>
      <c r="AO1106" s="738">
        <v>252.74100000000001</v>
      </c>
      <c r="AP1106" s="738">
        <v>136.92099999999999</v>
      </c>
      <c r="AS1106" s="738">
        <v>5584.83</v>
      </c>
    </row>
    <row r="1107" spans="2:45" outlineLevel="1">
      <c r="B1107" s="942" t="s">
        <v>1948</v>
      </c>
      <c r="AI1107" s="738">
        <v>123.383</v>
      </c>
      <c r="AJ1107" s="738">
        <v>468.9</v>
      </c>
      <c r="AK1107" s="738">
        <v>1136.04</v>
      </c>
      <c r="AL1107" s="738">
        <v>1331.3009999999999</v>
      </c>
      <c r="AM1107" s="738">
        <v>354.51100000000002</v>
      </c>
      <c r="AN1107" s="738">
        <v>290.21199999999999</v>
      </c>
      <c r="AO1107" s="738">
        <v>1179.587</v>
      </c>
      <c r="AP1107" s="738">
        <v>863.00199999999995</v>
      </c>
      <c r="AQ1107" s="738">
        <v>948.24300000000005</v>
      </c>
      <c r="AR1107" s="738">
        <v>1987.713</v>
      </c>
      <c r="AS1107" s="738">
        <v>8682.8919999999998</v>
      </c>
    </row>
    <row r="1108" spans="2:45" outlineLevel="1">
      <c r="B1108" s="942" t="s">
        <v>2588</v>
      </c>
      <c r="AO1108" s="738">
        <v>158.37100000000001</v>
      </c>
      <c r="AP1108" s="738">
        <v>128.041</v>
      </c>
      <c r="AQ1108" s="738">
        <v>351.69299999999998</v>
      </c>
      <c r="AR1108" s="738">
        <v>43.616999999999997</v>
      </c>
      <c r="AS1108" s="738">
        <v>681.72199999999998</v>
      </c>
    </row>
    <row r="1109" spans="2:45" outlineLevel="1">
      <c r="B1109" s="942" t="s">
        <v>2589</v>
      </c>
      <c r="AO1109" s="738">
        <v>226.22900000000001</v>
      </c>
      <c r="AP1109" s="738">
        <v>314.077</v>
      </c>
      <c r="AQ1109" s="738">
        <v>757.06600000000003</v>
      </c>
      <c r="AR1109" s="738">
        <v>458.673</v>
      </c>
      <c r="AS1109" s="738">
        <v>1756.0450000000001</v>
      </c>
    </row>
    <row r="1110" spans="2:45" outlineLevel="1">
      <c r="B1110" s="942" t="s">
        <v>2590</v>
      </c>
      <c r="AO1110" s="738">
        <v>66.430000000000007</v>
      </c>
      <c r="AP1110" s="738">
        <v>53.063000000000002</v>
      </c>
      <c r="AQ1110" s="738">
        <v>127.925</v>
      </c>
      <c r="AS1110" s="738">
        <v>247.41800000000001</v>
      </c>
    </row>
    <row r="1111" spans="2:45" outlineLevel="1">
      <c r="B1111" s="942" t="s">
        <v>2592</v>
      </c>
      <c r="AO1111" s="738">
        <v>37.866</v>
      </c>
      <c r="AP1111" s="738">
        <v>223.215</v>
      </c>
      <c r="AQ1111" s="738">
        <v>228.47300000000001</v>
      </c>
      <c r="AR1111" s="738">
        <v>1557.5930000000001</v>
      </c>
      <c r="AS1111" s="738">
        <v>2047.1470000000002</v>
      </c>
    </row>
    <row r="1112" spans="2:45" outlineLevel="1">
      <c r="B1112" s="942" t="s">
        <v>2594</v>
      </c>
      <c r="AO1112" s="738">
        <v>124.366</v>
      </c>
      <c r="AP1112" s="738">
        <v>304.43900000000002</v>
      </c>
      <c r="AQ1112" s="738">
        <v>500.72199999999998</v>
      </c>
      <c r="AR1112" s="738">
        <v>769.25300000000004</v>
      </c>
      <c r="AS1112" s="738">
        <v>1698.7800000000002</v>
      </c>
    </row>
    <row r="1113" spans="2:45" outlineLevel="1">
      <c r="B1113" s="942" t="s">
        <v>3052</v>
      </c>
      <c r="AQ1113" s="738">
        <v>0</v>
      </c>
      <c r="AR1113" s="738">
        <v>158.59100000000001</v>
      </c>
      <c r="AS1113" s="738">
        <v>158.59100000000001</v>
      </c>
    </row>
    <row r="1114" spans="2:45" outlineLevel="1">
      <c r="B1114" s="942" t="s">
        <v>1304</v>
      </c>
      <c r="AQ1114" s="738">
        <v>47.076999999999998</v>
      </c>
      <c r="AR1114" s="738">
        <v>265.37599999999998</v>
      </c>
      <c r="AS1114" s="738">
        <v>312.45299999999997</v>
      </c>
    </row>
    <row r="1115" spans="2:45" outlineLevel="1">
      <c r="B1115" s="942" t="s">
        <v>2780</v>
      </c>
      <c r="AQ1115" s="738">
        <v>428.06200000000001</v>
      </c>
      <c r="AR1115" s="738">
        <v>440.34899999999999</v>
      </c>
      <c r="AS1115" s="738">
        <v>868.41100000000006</v>
      </c>
    </row>
    <row r="1116" spans="2:45" outlineLevel="1">
      <c r="B1116" s="942" t="s">
        <v>3067</v>
      </c>
      <c r="AQ1116" s="738">
        <v>898.84799999999996</v>
      </c>
      <c r="AR1116" s="738">
        <v>963.947</v>
      </c>
      <c r="AS1116" s="738">
        <v>1862.7950000000001</v>
      </c>
    </row>
    <row r="1117" spans="2:45" outlineLevel="1">
      <c r="B1117" s="942" t="s">
        <v>3063</v>
      </c>
      <c r="AQ1117" s="738">
        <v>465.19</v>
      </c>
      <c r="AR1117" s="738">
        <v>103.80200000000001</v>
      </c>
      <c r="AS1117" s="738">
        <v>568.99199999999996</v>
      </c>
    </row>
    <row r="1118" spans="2:45" outlineLevel="1">
      <c r="B1118" s="942" t="s">
        <v>3072</v>
      </c>
      <c r="AQ1118" s="738">
        <v>396.57799999999997</v>
      </c>
      <c r="AR1118" s="738">
        <v>379.58699999999999</v>
      </c>
      <c r="AS1118" s="738">
        <v>776.16499999999996</v>
      </c>
    </row>
    <row r="1119" spans="2:45" outlineLevel="1">
      <c r="B1119" s="942" t="s">
        <v>3073</v>
      </c>
      <c r="AQ1119" s="738">
        <v>750.99099999999999</v>
      </c>
      <c r="AR1119" s="738">
        <v>2141.9769999999999</v>
      </c>
      <c r="AS1119" s="738">
        <v>2892.9679999999998</v>
      </c>
    </row>
    <row r="1120" spans="2:45" outlineLevel="1">
      <c r="B1120" s="942" t="s">
        <v>3074</v>
      </c>
      <c r="AQ1120" s="738">
        <v>508.88600000000002</v>
      </c>
      <c r="AR1120" s="738">
        <v>1195.617</v>
      </c>
      <c r="AS1120" s="738">
        <v>1704.5029999999999</v>
      </c>
    </row>
    <row r="1121" spans="2:45" outlineLevel="1">
      <c r="B1121" s="942" t="s">
        <v>3411</v>
      </c>
      <c r="AR1121" s="738">
        <v>10.333</v>
      </c>
      <c r="AS1121" s="738">
        <v>10.333</v>
      </c>
    </row>
    <row r="1122" spans="2:45" outlineLevel="1">
      <c r="B1122" s="942" t="s">
        <v>3412</v>
      </c>
      <c r="AR1122" s="738">
        <v>1486.4190000000001</v>
      </c>
      <c r="AS1122" s="738">
        <v>1486.4190000000001</v>
      </c>
    </row>
    <row r="1123" spans="2:45" outlineLevel="1">
      <c r="B1123" s="942" t="s">
        <v>3413</v>
      </c>
      <c r="AR1123" s="738">
        <v>1322.62</v>
      </c>
      <c r="AS1123" s="738">
        <v>1322.62</v>
      </c>
    </row>
    <row r="1124" spans="2:45" outlineLevel="1">
      <c r="B1124" s="942" t="s">
        <v>3458</v>
      </c>
      <c r="AR1124" s="738">
        <v>50.512</v>
      </c>
      <c r="AS1124" s="738">
        <v>50.512</v>
      </c>
    </row>
    <row r="1125" spans="2:45" outlineLevel="1">
      <c r="B1125" s="942" t="s">
        <v>3402</v>
      </c>
      <c r="AR1125" s="738">
        <v>441.66500000000002</v>
      </c>
      <c r="AS1125" s="738">
        <v>441.66500000000002</v>
      </c>
    </row>
    <row r="1126" spans="2:45" outlineLevel="1">
      <c r="B1126" s="942" t="s">
        <v>3404</v>
      </c>
      <c r="AR1126" s="738">
        <v>1283.806</v>
      </c>
      <c r="AS1126" s="738">
        <v>1283.806</v>
      </c>
    </row>
    <row r="1127" spans="2:45" outlineLevel="1">
      <c r="B1127" s="942" t="s">
        <v>3406</v>
      </c>
      <c r="AR1127" s="738">
        <v>78.289000000000001</v>
      </c>
      <c r="AS1127" s="738">
        <v>78.289000000000001</v>
      </c>
    </row>
    <row r="1128" spans="2:45" outlineLevel="1">
      <c r="B1128" s="942" t="s">
        <v>3456</v>
      </c>
      <c r="AR1128" s="738">
        <v>495.87099999999998</v>
      </c>
      <c r="AS1128" s="738">
        <v>495.87099999999998</v>
      </c>
    </row>
    <row r="1129" spans="2:45" outlineLevel="1">
      <c r="B1129" s="942" t="s">
        <v>3408</v>
      </c>
      <c r="AR1129" s="738">
        <v>95.768000000000001</v>
      </c>
      <c r="AS1129" s="738">
        <v>95.768000000000001</v>
      </c>
    </row>
    <row r="1130" spans="2:45" outlineLevel="1">
      <c r="B1130" s="942" t="s">
        <v>211</v>
      </c>
      <c r="C1130" s="738">
        <v>294.464</v>
      </c>
      <c r="D1130" s="738">
        <v>108.50200000000001</v>
      </c>
      <c r="E1130" s="738">
        <v>519.67200000000003</v>
      </c>
      <c r="F1130" s="738">
        <v>892.375</v>
      </c>
      <c r="G1130" s="738">
        <v>1167.0250000000001</v>
      </c>
      <c r="H1130" s="738">
        <v>1091.1320000000001</v>
      </c>
      <c r="I1130" s="738">
        <v>905.69999999999993</v>
      </c>
      <c r="J1130" s="738">
        <v>1145.73</v>
      </c>
      <c r="K1130" s="738">
        <v>2689.6389999999997</v>
      </c>
      <c r="L1130" s="738">
        <v>2012.5699999999997</v>
      </c>
      <c r="M1130" s="738">
        <v>2123.317</v>
      </c>
      <c r="N1130" s="738">
        <v>3719.16</v>
      </c>
      <c r="O1130" s="738">
        <v>1194.7300000000002</v>
      </c>
      <c r="P1130" s="738">
        <v>1746.6399999999999</v>
      </c>
      <c r="Q1130" s="738">
        <v>1740.4</v>
      </c>
      <c r="R1130" s="738">
        <v>2983.41</v>
      </c>
      <c r="S1130" s="738">
        <v>3717.74</v>
      </c>
      <c r="T1130" s="738">
        <v>8264.146999999999</v>
      </c>
      <c r="U1130" s="738">
        <v>7606.1340000000018</v>
      </c>
      <c r="V1130" s="738">
        <v>8644.5550000000021</v>
      </c>
      <c r="W1130" s="738">
        <v>13309.986000000003</v>
      </c>
      <c r="X1130" s="738">
        <v>14702.573</v>
      </c>
      <c r="Y1130" s="738">
        <v>15023.791000000003</v>
      </c>
      <c r="Z1130" s="738">
        <v>37652.176999999989</v>
      </c>
      <c r="AA1130" s="738">
        <v>10063.002999999997</v>
      </c>
      <c r="AB1130" s="738">
        <v>9101.6389999999992</v>
      </c>
      <c r="AC1130" s="738">
        <v>18571.495999999999</v>
      </c>
      <c r="AD1130" s="738">
        <v>22629.834999999995</v>
      </c>
      <c r="AE1130" s="738">
        <v>18306.072000000004</v>
      </c>
      <c r="AF1130" s="738">
        <v>26230.601999999999</v>
      </c>
      <c r="AG1130" s="738">
        <v>28475.155999999992</v>
      </c>
      <c r="AH1130" s="738">
        <v>16301.705999999996</v>
      </c>
      <c r="AI1130" s="738">
        <v>37854.292000000009</v>
      </c>
      <c r="AJ1130" s="738">
        <v>25289.309000000001</v>
      </c>
      <c r="AK1130" s="738">
        <v>41639.970999999998</v>
      </c>
      <c r="AL1130" s="738">
        <v>57736.464500000009</v>
      </c>
      <c r="AM1130" s="738">
        <v>13641.9247</v>
      </c>
      <c r="AN1130" s="738">
        <v>13892.638999999997</v>
      </c>
      <c r="AO1130" s="738">
        <v>33141.966700000004</v>
      </c>
      <c r="AP1130" s="738">
        <v>30625.544499999985</v>
      </c>
      <c r="AQ1130" s="738">
        <v>27465.260999999999</v>
      </c>
      <c r="AR1130" s="738">
        <v>41468.133599999986</v>
      </c>
      <c r="AS1130" s="738">
        <v>605690.58399999992</v>
      </c>
    </row>
    <row r="1131" spans="2:45" outlineLevel="1">
      <c r="B1131" s="942"/>
    </row>
    <row r="1132" spans="2:45" outlineLevel="1">
      <c r="B1132" s="942"/>
    </row>
    <row r="1133" spans="2:45" outlineLevel="1">
      <c r="B1133" s="942"/>
    </row>
    <row r="1134" spans="2:45" outlineLevel="1">
      <c r="B1134" s="942"/>
    </row>
    <row r="1135" spans="2:45" outlineLevel="1">
      <c r="B1135" s="942"/>
    </row>
    <row r="1136" spans="2:45" outlineLevel="1">
      <c r="B1136" s="942"/>
    </row>
    <row r="1137" spans="2:45" outlineLevel="1">
      <c r="B1137" s="942"/>
    </row>
    <row r="1138" spans="2:45" outlineLevel="1">
      <c r="B1138" s="942"/>
    </row>
    <row r="1139" spans="2:45" outlineLevel="1">
      <c r="B1139" s="942"/>
    </row>
    <row r="1140" spans="2:45" outlineLevel="1">
      <c r="B1140" s="942"/>
    </row>
    <row r="1141" spans="2:45" outlineLevel="1">
      <c r="B1141" s="942"/>
    </row>
    <row r="1142" spans="2:45" outlineLevel="1">
      <c r="B1142" s="1043" t="s">
        <v>417</v>
      </c>
      <c r="C1142" s="1042" t="s">
        <v>212</v>
      </c>
    </row>
    <row r="1143" spans="2:45" outlineLevel="1">
      <c r="B1143" s="1042" t="s">
        <v>190</v>
      </c>
      <c r="C1143" s="738">
        <v>201301</v>
      </c>
      <c r="D1143" s="738">
        <v>201302</v>
      </c>
      <c r="E1143" s="738">
        <v>201303</v>
      </c>
      <c r="F1143" s="738">
        <v>201304</v>
      </c>
      <c r="G1143" s="738">
        <v>201305</v>
      </c>
      <c r="H1143" s="738">
        <v>201306</v>
      </c>
      <c r="I1143" s="738">
        <v>201307</v>
      </c>
      <c r="J1143" s="738">
        <v>201308</v>
      </c>
      <c r="K1143" s="738">
        <v>201309</v>
      </c>
      <c r="L1143" s="738">
        <v>201310</v>
      </c>
      <c r="M1143" s="738">
        <v>201311</v>
      </c>
      <c r="N1143" s="738">
        <v>201312</v>
      </c>
      <c r="O1143" s="738">
        <v>201401</v>
      </c>
      <c r="P1143" s="738">
        <v>201402</v>
      </c>
      <c r="Q1143" s="738">
        <v>201403</v>
      </c>
      <c r="R1143" s="738">
        <v>201404</v>
      </c>
      <c r="S1143" s="738">
        <v>201405</v>
      </c>
      <c r="T1143" s="738">
        <v>201406</v>
      </c>
      <c r="U1143" s="738">
        <v>201407</v>
      </c>
      <c r="V1143" s="738">
        <v>201408</v>
      </c>
      <c r="W1143" s="738">
        <v>201409</v>
      </c>
      <c r="X1143" s="738">
        <v>201410</v>
      </c>
      <c r="Y1143" s="738">
        <v>201411</v>
      </c>
      <c r="Z1143" s="738">
        <v>201412</v>
      </c>
      <c r="AA1143" s="738">
        <v>201501</v>
      </c>
      <c r="AB1143" s="738">
        <v>201502</v>
      </c>
      <c r="AC1143" s="738">
        <v>201503</v>
      </c>
      <c r="AD1143" s="738">
        <v>201504</v>
      </c>
      <c r="AE1143" s="738">
        <v>201505</v>
      </c>
      <c r="AF1143" s="738">
        <v>201506</v>
      </c>
      <c r="AG1143" s="738">
        <v>201507</v>
      </c>
      <c r="AH1143" s="738">
        <v>201508</v>
      </c>
      <c r="AI1143" s="738">
        <v>201509</v>
      </c>
      <c r="AJ1143" s="738">
        <v>201510</v>
      </c>
      <c r="AK1143" s="738">
        <v>201511</v>
      </c>
      <c r="AL1143" s="738">
        <v>201512</v>
      </c>
      <c r="AM1143" s="738">
        <v>201601</v>
      </c>
      <c r="AN1143" s="738">
        <v>201602</v>
      </c>
      <c r="AO1143" s="738">
        <v>201603</v>
      </c>
      <c r="AP1143" s="738">
        <v>201604</v>
      </c>
      <c r="AQ1143" s="738">
        <v>201605</v>
      </c>
      <c r="AR1143" s="738">
        <v>201606</v>
      </c>
      <c r="AS1143" s="738" t="s">
        <v>211</v>
      </c>
    </row>
    <row r="1144" spans="2:45" outlineLevel="1">
      <c r="B1144" s="942"/>
      <c r="L1144" s="738">
        <v>0</v>
      </c>
      <c r="M1144" s="738">
        <v>0</v>
      </c>
      <c r="AS1144" s="738">
        <v>0</v>
      </c>
    </row>
    <row r="1145" spans="2:45" outlineLevel="1">
      <c r="B1145" s="942" t="s">
        <v>142</v>
      </c>
      <c r="E1145" s="738">
        <v>0</v>
      </c>
      <c r="F1145" s="738">
        <v>0</v>
      </c>
      <c r="G1145" s="738">
        <v>0</v>
      </c>
      <c r="H1145" s="738">
        <v>0</v>
      </c>
      <c r="I1145" s="738">
        <v>0</v>
      </c>
      <c r="J1145" s="738">
        <v>4</v>
      </c>
      <c r="K1145" s="738">
        <v>5</v>
      </c>
      <c r="L1145" s="738">
        <v>5</v>
      </c>
      <c r="M1145" s="738">
        <v>9</v>
      </c>
      <c r="N1145" s="738">
        <v>2</v>
      </c>
      <c r="O1145" s="738">
        <v>9</v>
      </c>
      <c r="P1145" s="738">
        <v>10</v>
      </c>
      <c r="Q1145" s="738">
        <v>18</v>
      </c>
      <c r="R1145" s="738">
        <v>11</v>
      </c>
      <c r="S1145" s="738">
        <v>23</v>
      </c>
      <c r="T1145" s="738">
        <v>22</v>
      </c>
      <c r="U1145" s="738">
        <v>17</v>
      </c>
      <c r="V1145" s="738">
        <v>4</v>
      </c>
      <c r="W1145" s="738">
        <v>7</v>
      </c>
      <c r="X1145" s="738">
        <v>7</v>
      </c>
      <c r="Y1145" s="738">
        <v>14</v>
      </c>
      <c r="Z1145" s="738">
        <v>14</v>
      </c>
      <c r="AA1145" s="738">
        <v>6</v>
      </c>
      <c r="AB1145" s="738">
        <v>17</v>
      </c>
      <c r="AC1145" s="738">
        <v>19</v>
      </c>
      <c r="AD1145" s="738">
        <v>9</v>
      </c>
      <c r="AE1145" s="738">
        <v>50</v>
      </c>
      <c r="AF1145" s="738">
        <v>23</v>
      </c>
      <c r="AG1145" s="738">
        <v>53</v>
      </c>
      <c r="AH1145" s="738">
        <v>63</v>
      </c>
      <c r="AI1145" s="738">
        <v>27</v>
      </c>
      <c r="AJ1145" s="738">
        <v>20</v>
      </c>
      <c r="AK1145" s="738">
        <v>4</v>
      </c>
      <c r="AL1145" s="738">
        <v>9</v>
      </c>
      <c r="AM1145" s="738">
        <v>1</v>
      </c>
      <c r="AN1145" s="738">
        <v>29</v>
      </c>
      <c r="AO1145" s="738">
        <v>17</v>
      </c>
      <c r="AP1145" s="738">
        <v>28</v>
      </c>
      <c r="AQ1145" s="738">
        <v>6</v>
      </c>
      <c r="AR1145" s="738">
        <v>31</v>
      </c>
      <c r="AS1145" s="738">
        <v>593</v>
      </c>
    </row>
    <row r="1146" spans="2:45" outlineLevel="1">
      <c r="B1146" s="942" t="s">
        <v>140</v>
      </c>
      <c r="E1146" s="738">
        <v>0</v>
      </c>
      <c r="F1146" s="738">
        <v>0</v>
      </c>
      <c r="G1146" s="738">
        <v>0</v>
      </c>
      <c r="H1146" s="738">
        <v>0</v>
      </c>
      <c r="I1146" s="738">
        <v>2</v>
      </c>
      <c r="J1146" s="738">
        <v>4</v>
      </c>
      <c r="K1146" s="738">
        <v>6</v>
      </c>
      <c r="L1146" s="738">
        <v>5</v>
      </c>
      <c r="M1146" s="738">
        <v>4</v>
      </c>
      <c r="N1146" s="738">
        <v>1</v>
      </c>
      <c r="O1146" s="738">
        <v>3</v>
      </c>
      <c r="P1146" s="738">
        <v>17</v>
      </c>
      <c r="Q1146" s="738">
        <v>23</v>
      </c>
      <c r="R1146" s="738">
        <v>1</v>
      </c>
      <c r="S1146" s="738">
        <v>17</v>
      </c>
      <c r="T1146" s="738">
        <v>39</v>
      </c>
      <c r="U1146" s="738">
        <v>20</v>
      </c>
      <c r="V1146" s="738">
        <v>26</v>
      </c>
      <c r="W1146" s="738">
        <v>25</v>
      </c>
      <c r="X1146" s="738">
        <v>13</v>
      </c>
      <c r="Y1146" s="738">
        <v>11</v>
      </c>
      <c r="Z1146" s="738">
        <v>4</v>
      </c>
      <c r="AA1146" s="738">
        <v>3</v>
      </c>
      <c r="AB1146" s="738">
        <v>6</v>
      </c>
      <c r="AC1146" s="738">
        <v>6</v>
      </c>
      <c r="AD1146" s="738">
        <v>15</v>
      </c>
      <c r="AE1146" s="738">
        <v>5</v>
      </c>
      <c r="AF1146" s="738">
        <v>14</v>
      </c>
      <c r="AG1146" s="738">
        <v>22</v>
      </c>
      <c r="AH1146" s="738">
        <v>8</v>
      </c>
      <c r="AI1146" s="738">
        <v>16</v>
      </c>
      <c r="AJ1146" s="738">
        <v>14</v>
      </c>
      <c r="AK1146" s="738">
        <v>10</v>
      </c>
      <c r="AL1146" s="738">
        <v>11</v>
      </c>
      <c r="AM1146" s="738">
        <v>0</v>
      </c>
      <c r="AN1146" s="738">
        <v>0</v>
      </c>
      <c r="AO1146" s="738">
        <v>8</v>
      </c>
      <c r="AP1146" s="738">
        <v>7</v>
      </c>
      <c r="AQ1146" s="738">
        <v>5</v>
      </c>
      <c r="AS1146" s="738">
        <v>371</v>
      </c>
    </row>
    <row r="1147" spans="2:45" outlineLevel="1">
      <c r="B1147" s="942" t="s">
        <v>143</v>
      </c>
      <c r="E1147" s="738">
        <v>0</v>
      </c>
      <c r="F1147" s="738">
        <v>0</v>
      </c>
      <c r="G1147" s="738">
        <v>0</v>
      </c>
      <c r="H1147" s="738">
        <v>0</v>
      </c>
      <c r="I1147" s="738">
        <v>2</v>
      </c>
      <c r="J1147" s="738">
        <v>5</v>
      </c>
      <c r="K1147" s="738">
        <v>5</v>
      </c>
      <c r="L1147" s="738">
        <v>9</v>
      </c>
      <c r="M1147" s="738">
        <v>1</v>
      </c>
      <c r="N1147" s="738">
        <v>0</v>
      </c>
      <c r="O1147" s="738">
        <v>21</v>
      </c>
      <c r="P1147" s="738">
        <v>9</v>
      </c>
      <c r="Q1147" s="738">
        <v>21</v>
      </c>
      <c r="R1147" s="738">
        <v>4</v>
      </c>
      <c r="S1147" s="738">
        <v>5</v>
      </c>
      <c r="AS1147" s="738">
        <v>82</v>
      </c>
    </row>
    <row r="1148" spans="2:45" outlineLevel="1">
      <c r="B1148" s="942" t="s">
        <v>145</v>
      </c>
      <c r="E1148" s="738">
        <v>0</v>
      </c>
      <c r="F1148" s="738">
        <v>0</v>
      </c>
      <c r="G1148" s="738">
        <v>0</v>
      </c>
      <c r="H1148" s="738">
        <v>0</v>
      </c>
      <c r="I1148" s="738">
        <v>1</v>
      </c>
      <c r="J1148" s="738">
        <v>6</v>
      </c>
      <c r="K1148" s="738">
        <v>7</v>
      </c>
      <c r="L1148" s="738">
        <v>2</v>
      </c>
      <c r="M1148" s="738">
        <v>5</v>
      </c>
      <c r="N1148" s="738">
        <v>0</v>
      </c>
      <c r="O1148" s="738">
        <v>4</v>
      </c>
      <c r="P1148" s="738">
        <v>20</v>
      </c>
      <c r="Q1148" s="738">
        <v>2</v>
      </c>
      <c r="R1148" s="738">
        <v>2</v>
      </c>
      <c r="S1148" s="738">
        <v>9</v>
      </c>
      <c r="T1148" s="738">
        <v>12</v>
      </c>
      <c r="U1148" s="738">
        <v>18</v>
      </c>
      <c r="V1148" s="738">
        <v>2</v>
      </c>
      <c r="W1148" s="738">
        <v>8</v>
      </c>
      <c r="X1148" s="738">
        <v>5</v>
      </c>
      <c r="Y1148" s="738">
        <v>4</v>
      </c>
      <c r="Z1148" s="738">
        <v>18</v>
      </c>
      <c r="AA1148" s="738">
        <v>4</v>
      </c>
      <c r="AB1148" s="738">
        <v>9</v>
      </c>
      <c r="AC1148" s="738">
        <v>0</v>
      </c>
      <c r="AD1148" s="738">
        <v>6</v>
      </c>
      <c r="AE1148" s="738">
        <v>13</v>
      </c>
      <c r="AF1148" s="738">
        <v>2</v>
      </c>
      <c r="AG1148" s="738">
        <v>18</v>
      </c>
      <c r="AH1148" s="738">
        <v>4</v>
      </c>
      <c r="AI1148" s="738">
        <v>5</v>
      </c>
      <c r="AJ1148" s="738">
        <v>0</v>
      </c>
      <c r="AK1148" s="738">
        <v>7</v>
      </c>
      <c r="AL1148" s="738">
        <v>7</v>
      </c>
      <c r="AM1148" s="738">
        <v>0</v>
      </c>
      <c r="AN1148" s="738">
        <v>0</v>
      </c>
      <c r="AO1148" s="738">
        <v>15</v>
      </c>
      <c r="AP1148" s="738">
        <v>6</v>
      </c>
      <c r="AQ1148" s="738">
        <v>4</v>
      </c>
      <c r="AR1148" s="738">
        <v>0</v>
      </c>
      <c r="AS1148" s="738">
        <v>225</v>
      </c>
    </row>
    <row r="1149" spans="2:45" outlineLevel="1">
      <c r="B1149" s="942" t="s">
        <v>141</v>
      </c>
      <c r="E1149" s="738">
        <v>0</v>
      </c>
      <c r="F1149" s="738">
        <v>0</v>
      </c>
      <c r="G1149" s="738">
        <v>0</v>
      </c>
      <c r="H1149" s="738">
        <v>1</v>
      </c>
      <c r="I1149" s="738">
        <v>0</v>
      </c>
      <c r="J1149" s="738">
        <v>3</v>
      </c>
      <c r="K1149" s="738">
        <v>1</v>
      </c>
      <c r="L1149" s="738">
        <v>1</v>
      </c>
      <c r="M1149" s="738">
        <v>4</v>
      </c>
      <c r="N1149" s="738">
        <v>1</v>
      </c>
      <c r="O1149" s="738">
        <v>2</v>
      </c>
      <c r="P1149" s="738">
        <v>10</v>
      </c>
      <c r="Q1149" s="738">
        <v>3</v>
      </c>
      <c r="R1149" s="738">
        <v>0</v>
      </c>
      <c r="S1149" s="738">
        <v>2</v>
      </c>
      <c r="T1149" s="738">
        <v>18</v>
      </c>
      <c r="U1149" s="738">
        <v>6</v>
      </c>
      <c r="V1149" s="738">
        <v>2</v>
      </c>
      <c r="W1149" s="738">
        <v>9</v>
      </c>
      <c r="X1149" s="738">
        <v>6</v>
      </c>
      <c r="Y1149" s="738">
        <v>19</v>
      </c>
      <c r="Z1149" s="738">
        <v>8</v>
      </c>
      <c r="AA1149" s="738">
        <v>3</v>
      </c>
      <c r="AB1149" s="738">
        <v>0</v>
      </c>
      <c r="AC1149" s="738">
        <v>6</v>
      </c>
      <c r="AD1149" s="738">
        <v>1</v>
      </c>
      <c r="AE1149" s="738">
        <v>8</v>
      </c>
      <c r="AF1149" s="738">
        <v>3</v>
      </c>
      <c r="AG1149" s="738">
        <v>9</v>
      </c>
      <c r="AH1149" s="738">
        <v>2</v>
      </c>
      <c r="AI1149" s="738">
        <v>6</v>
      </c>
      <c r="AJ1149" s="738">
        <v>7</v>
      </c>
      <c r="AK1149" s="738">
        <v>5</v>
      </c>
      <c r="AL1149" s="738">
        <v>4</v>
      </c>
      <c r="AM1149" s="738">
        <v>1</v>
      </c>
      <c r="AN1149" s="738">
        <v>4</v>
      </c>
      <c r="AO1149" s="738">
        <v>8</v>
      </c>
      <c r="AP1149" s="738">
        <v>0</v>
      </c>
      <c r="AS1149" s="738">
        <v>163</v>
      </c>
    </row>
    <row r="1150" spans="2:45" outlineLevel="1">
      <c r="B1150" s="942" t="s">
        <v>380</v>
      </c>
      <c r="M1150" s="738">
        <v>0</v>
      </c>
      <c r="N1150" s="738">
        <v>0</v>
      </c>
      <c r="O1150" s="738">
        <v>0</v>
      </c>
      <c r="P1150" s="738">
        <v>0</v>
      </c>
      <c r="AS1150" s="738">
        <v>0</v>
      </c>
    </row>
    <row r="1151" spans="2:45" outlineLevel="1">
      <c r="B1151" s="942" t="s">
        <v>65</v>
      </c>
      <c r="C1151" s="738">
        <v>0</v>
      </c>
      <c r="D1151" s="738">
        <v>0</v>
      </c>
      <c r="E1151" s="738">
        <v>1</v>
      </c>
      <c r="F1151" s="738">
        <v>1</v>
      </c>
      <c r="G1151" s="738">
        <v>0</v>
      </c>
      <c r="H1151" s="738">
        <v>0</v>
      </c>
      <c r="I1151" s="738">
        <v>13</v>
      </c>
      <c r="J1151" s="738">
        <v>0</v>
      </c>
      <c r="K1151" s="738">
        <v>7</v>
      </c>
      <c r="L1151" s="738">
        <v>8</v>
      </c>
      <c r="M1151" s="738">
        <v>1</v>
      </c>
      <c r="N1151" s="738">
        <v>0</v>
      </c>
      <c r="O1151" s="738">
        <v>5</v>
      </c>
      <c r="P1151" s="738">
        <v>15</v>
      </c>
      <c r="Q1151" s="738">
        <v>0</v>
      </c>
      <c r="R1151" s="738">
        <v>0</v>
      </c>
      <c r="S1151" s="738">
        <v>25</v>
      </c>
      <c r="T1151" s="738">
        <v>35</v>
      </c>
      <c r="U1151" s="738">
        <v>6</v>
      </c>
      <c r="V1151" s="738">
        <v>9</v>
      </c>
      <c r="W1151" s="738">
        <v>10</v>
      </c>
      <c r="X1151" s="738">
        <v>6</v>
      </c>
      <c r="Y1151" s="738">
        <v>8</v>
      </c>
      <c r="Z1151" s="738">
        <v>14</v>
      </c>
      <c r="AA1151" s="738">
        <v>4</v>
      </c>
      <c r="AB1151" s="738">
        <v>5</v>
      </c>
      <c r="AC1151" s="738">
        <v>14</v>
      </c>
      <c r="AD1151" s="738">
        <v>26</v>
      </c>
      <c r="AE1151" s="738">
        <v>17</v>
      </c>
      <c r="AF1151" s="738">
        <v>9</v>
      </c>
      <c r="AG1151" s="738">
        <v>26</v>
      </c>
      <c r="AH1151" s="738">
        <v>11</v>
      </c>
      <c r="AI1151" s="738">
        <v>12</v>
      </c>
      <c r="AJ1151" s="738">
        <v>1</v>
      </c>
      <c r="AK1151" s="738">
        <v>14</v>
      </c>
      <c r="AL1151" s="738">
        <v>6</v>
      </c>
      <c r="AM1151" s="738">
        <v>0</v>
      </c>
      <c r="AN1151" s="738">
        <v>3</v>
      </c>
      <c r="AO1151" s="738">
        <v>9</v>
      </c>
      <c r="AP1151" s="738">
        <v>18</v>
      </c>
      <c r="AQ1151" s="738">
        <v>0</v>
      </c>
      <c r="AS1151" s="738">
        <v>339</v>
      </c>
    </row>
    <row r="1152" spans="2:45" outlineLevel="1">
      <c r="B1152" s="942" t="s">
        <v>9</v>
      </c>
      <c r="C1152" s="738">
        <v>3</v>
      </c>
      <c r="D1152" s="738">
        <v>0</v>
      </c>
      <c r="E1152" s="738">
        <v>0</v>
      </c>
      <c r="F1152" s="738">
        <v>3</v>
      </c>
      <c r="G1152" s="738">
        <v>1</v>
      </c>
      <c r="H1152" s="738">
        <v>1</v>
      </c>
      <c r="I1152" s="738">
        <v>4</v>
      </c>
      <c r="J1152" s="738">
        <v>3</v>
      </c>
      <c r="K1152" s="738">
        <v>6</v>
      </c>
      <c r="L1152" s="738">
        <v>7</v>
      </c>
      <c r="M1152" s="738">
        <v>2</v>
      </c>
      <c r="N1152" s="738">
        <v>0</v>
      </c>
      <c r="O1152" s="738">
        <v>5</v>
      </c>
      <c r="P1152" s="738">
        <v>6</v>
      </c>
      <c r="Q1152" s="738">
        <v>1</v>
      </c>
      <c r="R1152" s="738">
        <v>1</v>
      </c>
      <c r="S1152" s="738">
        <v>14</v>
      </c>
      <c r="T1152" s="738">
        <v>22</v>
      </c>
      <c r="U1152" s="738">
        <v>13</v>
      </c>
      <c r="V1152" s="738">
        <v>7</v>
      </c>
      <c r="W1152" s="738">
        <v>11</v>
      </c>
      <c r="X1152" s="738">
        <v>7</v>
      </c>
      <c r="Y1152" s="738">
        <v>8</v>
      </c>
      <c r="Z1152" s="738">
        <v>2</v>
      </c>
      <c r="AA1152" s="738">
        <v>7</v>
      </c>
      <c r="AB1152" s="738">
        <v>4</v>
      </c>
      <c r="AC1152" s="738">
        <v>4</v>
      </c>
      <c r="AD1152" s="738">
        <v>16</v>
      </c>
      <c r="AE1152" s="738">
        <v>13</v>
      </c>
      <c r="AF1152" s="738">
        <v>7</v>
      </c>
      <c r="AG1152" s="738">
        <v>5</v>
      </c>
      <c r="AH1152" s="738">
        <v>5</v>
      </c>
      <c r="AI1152" s="738">
        <v>2</v>
      </c>
      <c r="AJ1152" s="738">
        <v>7</v>
      </c>
      <c r="AK1152" s="738">
        <v>4</v>
      </c>
      <c r="AL1152" s="738">
        <v>3</v>
      </c>
      <c r="AM1152" s="738">
        <v>0</v>
      </c>
      <c r="AN1152" s="738">
        <v>0</v>
      </c>
      <c r="AO1152" s="738">
        <v>1</v>
      </c>
      <c r="AP1152" s="738">
        <v>2</v>
      </c>
      <c r="AQ1152" s="738">
        <v>2</v>
      </c>
      <c r="AR1152" s="738">
        <v>3</v>
      </c>
      <c r="AS1152" s="738">
        <v>212</v>
      </c>
    </row>
    <row r="1153" spans="2:45" outlineLevel="1">
      <c r="B1153" s="942" t="s">
        <v>139</v>
      </c>
      <c r="E1153" s="738">
        <v>0</v>
      </c>
      <c r="F1153" s="738">
        <v>0</v>
      </c>
      <c r="G1153" s="738">
        <v>0</v>
      </c>
      <c r="H1153" s="738">
        <v>0</v>
      </c>
      <c r="I1153" s="738">
        <v>3</v>
      </c>
      <c r="J1153" s="738">
        <v>5</v>
      </c>
      <c r="K1153" s="738">
        <v>3</v>
      </c>
      <c r="L1153" s="738">
        <v>6</v>
      </c>
      <c r="M1153" s="738">
        <v>7</v>
      </c>
      <c r="N1153" s="738">
        <v>0</v>
      </c>
      <c r="O1153" s="738">
        <v>13</v>
      </c>
      <c r="P1153" s="738">
        <v>20</v>
      </c>
      <c r="Q1153" s="738">
        <v>10</v>
      </c>
      <c r="R1153" s="738">
        <v>0</v>
      </c>
      <c r="S1153" s="738">
        <v>9</v>
      </c>
      <c r="T1153" s="738">
        <v>40</v>
      </c>
      <c r="U1153" s="738">
        <v>17</v>
      </c>
      <c r="V1153" s="738">
        <v>6</v>
      </c>
      <c r="W1153" s="738">
        <v>8</v>
      </c>
      <c r="X1153" s="738">
        <v>3</v>
      </c>
      <c r="Y1153" s="738">
        <v>14</v>
      </c>
      <c r="Z1153" s="738">
        <v>17</v>
      </c>
      <c r="AA1153" s="738">
        <v>18</v>
      </c>
      <c r="AB1153" s="738">
        <v>21</v>
      </c>
      <c r="AC1153" s="738">
        <v>18</v>
      </c>
      <c r="AD1153" s="738">
        <v>20</v>
      </c>
      <c r="AE1153" s="738">
        <v>21</v>
      </c>
      <c r="AF1153" s="738">
        <v>18</v>
      </c>
      <c r="AG1153" s="738">
        <v>40</v>
      </c>
      <c r="AH1153" s="738">
        <v>34</v>
      </c>
      <c r="AI1153" s="738">
        <v>12</v>
      </c>
      <c r="AJ1153" s="738">
        <v>12</v>
      </c>
      <c r="AK1153" s="738">
        <v>24</v>
      </c>
      <c r="AL1153" s="738">
        <v>7</v>
      </c>
      <c r="AM1153" s="738">
        <v>9</v>
      </c>
      <c r="AN1153" s="738">
        <v>39</v>
      </c>
      <c r="AO1153" s="738">
        <v>28</v>
      </c>
      <c r="AP1153" s="738">
        <v>22</v>
      </c>
      <c r="AS1153" s="738">
        <v>524</v>
      </c>
    </row>
    <row r="1154" spans="2:45" outlineLevel="1">
      <c r="B1154" s="942" t="s">
        <v>397</v>
      </c>
      <c r="N1154" s="738">
        <v>0</v>
      </c>
      <c r="O1154" s="738">
        <v>0</v>
      </c>
      <c r="P1154" s="738">
        <v>0</v>
      </c>
      <c r="Q1154" s="738">
        <v>0</v>
      </c>
      <c r="R1154" s="738">
        <v>0</v>
      </c>
      <c r="S1154" s="738">
        <v>0</v>
      </c>
      <c r="T1154" s="738">
        <v>9</v>
      </c>
      <c r="U1154" s="738">
        <v>6</v>
      </c>
      <c r="V1154" s="738">
        <v>5</v>
      </c>
      <c r="W1154" s="738">
        <v>4</v>
      </c>
      <c r="X1154" s="738">
        <v>7</v>
      </c>
      <c r="Y1154" s="738">
        <v>11</v>
      </c>
      <c r="Z1154" s="738">
        <v>7</v>
      </c>
      <c r="AA1154" s="738">
        <v>1</v>
      </c>
      <c r="AB1154" s="738">
        <v>6</v>
      </c>
      <c r="AC1154" s="738">
        <v>9</v>
      </c>
      <c r="AD1154" s="738">
        <v>11</v>
      </c>
      <c r="AE1154" s="738">
        <v>16</v>
      </c>
      <c r="AF1154" s="738">
        <v>10</v>
      </c>
      <c r="AG1154" s="738">
        <v>12</v>
      </c>
      <c r="AH1154" s="738">
        <v>14</v>
      </c>
      <c r="AI1154" s="738">
        <v>9</v>
      </c>
      <c r="AJ1154" s="738">
        <v>7</v>
      </c>
      <c r="AK1154" s="738">
        <v>11</v>
      </c>
      <c r="AL1154" s="738">
        <v>3</v>
      </c>
      <c r="AM1154" s="738">
        <v>0</v>
      </c>
      <c r="AN1154" s="738">
        <v>0</v>
      </c>
      <c r="AO1154" s="738">
        <v>0</v>
      </c>
      <c r="AP1154" s="738">
        <v>0</v>
      </c>
      <c r="AS1154" s="738">
        <v>158</v>
      </c>
    </row>
    <row r="1155" spans="2:45" outlineLevel="1">
      <c r="B1155" s="942" t="s">
        <v>300</v>
      </c>
      <c r="I1155" s="738">
        <v>6</v>
      </c>
      <c r="J1155" s="738">
        <v>0</v>
      </c>
      <c r="K1155" s="738">
        <v>1</v>
      </c>
      <c r="N1155" s="738">
        <v>0</v>
      </c>
      <c r="O1155" s="738">
        <v>0</v>
      </c>
      <c r="P1155" s="738">
        <v>0</v>
      </c>
      <c r="S1155" s="738">
        <v>0</v>
      </c>
      <c r="T1155" s="738">
        <v>0</v>
      </c>
      <c r="U1155" s="738">
        <v>0</v>
      </c>
      <c r="V1155" s="738">
        <v>0</v>
      </c>
      <c r="W1155" s="738">
        <v>10</v>
      </c>
      <c r="X1155" s="738">
        <v>1</v>
      </c>
      <c r="Y1155" s="738">
        <v>9</v>
      </c>
      <c r="Z1155" s="738">
        <v>4</v>
      </c>
      <c r="AA1155" s="738">
        <v>2</v>
      </c>
      <c r="AB1155" s="738">
        <v>0</v>
      </c>
      <c r="AC1155" s="738">
        <v>15</v>
      </c>
      <c r="AD1155" s="738">
        <v>2</v>
      </c>
      <c r="AE1155" s="738">
        <v>36</v>
      </c>
      <c r="AF1155" s="738">
        <v>15</v>
      </c>
      <c r="AG1155" s="738">
        <v>9</v>
      </c>
      <c r="AH1155" s="738">
        <v>0</v>
      </c>
      <c r="AI1155" s="738">
        <v>0</v>
      </c>
      <c r="AJ1155" s="738">
        <v>0</v>
      </c>
      <c r="AS1155" s="738">
        <v>110</v>
      </c>
    </row>
    <row r="1156" spans="2:45" outlineLevel="1">
      <c r="B1156" s="942" t="s">
        <v>541</v>
      </c>
      <c r="Q1156" s="738">
        <v>0</v>
      </c>
      <c r="R1156" s="738">
        <v>0</v>
      </c>
      <c r="S1156" s="738">
        <v>0</v>
      </c>
      <c r="T1156" s="738">
        <v>0</v>
      </c>
      <c r="U1156" s="738">
        <v>8</v>
      </c>
      <c r="V1156" s="738">
        <v>13</v>
      </c>
      <c r="W1156" s="738">
        <v>8</v>
      </c>
      <c r="X1156" s="738">
        <v>10</v>
      </c>
      <c r="Y1156" s="738">
        <v>6</v>
      </c>
      <c r="Z1156" s="738">
        <v>4</v>
      </c>
      <c r="AA1156" s="738">
        <v>4</v>
      </c>
      <c r="AB1156" s="738">
        <v>4</v>
      </c>
      <c r="AC1156" s="738">
        <v>5</v>
      </c>
      <c r="AD1156" s="738">
        <v>10</v>
      </c>
      <c r="AE1156" s="738">
        <v>7</v>
      </c>
      <c r="AF1156" s="738">
        <v>14</v>
      </c>
      <c r="AG1156" s="738">
        <v>8</v>
      </c>
      <c r="AH1156" s="738">
        <v>3</v>
      </c>
      <c r="AI1156" s="738">
        <v>7</v>
      </c>
      <c r="AJ1156" s="738">
        <v>4</v>
      </c>
      <c r="AK1156" s="738">
        <v>1</v>
      </c>
      <c r="AL1156" s="738">
        <v>3</v>
      </c>
      <c r="AM1156" s="738">
        <v>0</v>
      </c>
      <c r="AN1156" s="738">
        <v>3</v>
      </c>
      <c r="AO1156" s="738">
        <v>2</v>
      </c>
      <c r="AP1156" s="738">
        <v>0</v>
      </c>
      <c r="AS1156" s="738">
        <v>124</v>
      </c>
    </row>
    <row r="1157" spans="2:45" outlineLevel="1">
      <c r="B1157" s="942" t="s">
        <v>556</v>
      </c>
      <c r="R1157" s="738">
        <v>0</v>
      </c>
      <c r="S1157" s="738">
        <v>2</v>
      </c>
      <c r="T1157" s="738">
        <v>0</v>
      </c>
      <c r="U1157" s="738">
        <v>0</v>
      </c>
      <c r="V1157" s="738">
        <v>6</v>
      </c>
      <c r="W1157" s="738">
        <v>4</v>
      </c>
      <c r="X1157" s="738">
        <v>0</v>
      </c>
      <c r="Y1157" s="738">
        <v>0</v>
      </c>
      <c r="Z1157" s="738">
        <v>3</v>
      </c>
      <c r="AA1157" s="738">
        <v>1</v>
      </c>
      <c r="AB1157" s="738">
        <v>3</v>
      </c>
      <c r="AC1157" s="738">
        <v>9</v>
      </c>
      <c r="AD1157" s="738">
        <v>3</v>
      </c>
      <c r="AE1157" s="738">
        <v>25</v>
      </c>
      <c r="AF1157" s="738">
        <v>10</v>
      </c>
      <c r="AG1157" s="738">
        <v>6</v>
      </c>
      <c r="AH1157" s="738">
        <v>5</v>
      </c>
      <c r="AI1157" s="738">
        <v>5</v>
      </c>
      <c r="AJ1157" s="738">
        <v>5</v>
      </c>
      <c r="AK1157" s="738">
        <v>16</v>
      </c>
      <c r="AL1157" s="738">
        <v>7</v>
      </c>
      <c r="AM1157" s="738">
        <v>4</v>
      </c>
      <c r="AN1157" s="738">
        <v>12</v>
      </c>
      <c r="AO1157" s="738">
        <v>0</v>
      </c>
      <c r="AP1157" s="738">
        <v>0</v>
      </c>
      <c r="AQ1157" s="738">
        <v>2</v>
      </c>
      <c r="AR1157" s="738">
        <v>16</v>
      </c>
      <c r="AS1157" s="738">
        <v>144</v>
      </c>
    </row>
    <row r="1158" spans="2:45" outlineLevel="1">
      <c r="B1158" s="942" t="s">
        <v>552</v>
      </c>
      <c r="R1158" s="738">
        <v>0</v>
      </c>
      <c r="S1158" s="738">
        <v>0</v>
      </c>
      <c r="T1158" s="738">
        <v>0</v>
      </c>
      <c r="U1158" s="738">
        <v>0</v>
      </c>
      <c r="V1158" s="738">
        <v>3</v>
      </c>
      <c r="W1158" s="738">
        <v>10</v>
      </c>
      <c r="X1158" s="738">
        <v>6</v>
      </c>
      <c r="Y1158" s="738">
        <v>2</v>
      </c>
      <c r="Z1158" s="738">
        <v>11</v>
      </c>
      <c r="AA1158" s="738">
        <v>15</v>
      </c>
      <c r="AB1158" s="738">
        <v>2</v>
      </c>
      <c r="AC1158" s="738">
        <v>7</v>
      </c>
      <c r="AD1158" s="738">
        <v>8</v>
      </c>
      <c r="AE1158" s="738">
        <v>9</v>
      </c>
      <c r="AF1158" s="738">
        <v>14</v>
      </c>
      <c r="AG1158" s="738">
        <v>1</v>
      </c>
      <c r="AH1158" s="738">
        <v>0</v>
      </c>
      <c r="AI1158" s="738">
        <v>7</v>
      </c>
      <c r="AJ1158" s="738">
        <v>0</v>
      </c>
      <c r="AK1158" s="738">
        <v>0</v>
      </c>
      <c r="AL1158" s="738">
        <v>9</v>
      </c>
      <c r="AM1158" s="738">
        <v>5</v>
      </c>
      <c r="AN1158" s="738">
        <v>1</v>
      </c>
      <c r="AO1158" s="738">
        <v>7</v>
      </c>
      <c r="AP1158" s="738">
        <v>19</v>
      </c>
      <c r="AQ1158" s="738">
        <v>0</v>
      </c>
      <c r="AR1158" s="738">
        <v>10</v>
      </c>
      <c r="AS1158" s="738">
        <v>146</v>
      </c>
    </row>
    <row r="1159" spans="2:45" outlineLevel="1">
      <c r="B1159" s="942" t="s">
        <v>554</v>
      </c>
      <c r="R1159" s="738">
        <v>0</v>
      </c>
      <c r="S1159" s="738">
        <v>0</v>
      </c>
      <c r="T1159" s="738">
        <v>0</v>
      </c>
      <c r="U1159" s="738">
        <v>0</v>
      </c>
      <c r="V1159" s="738">
        <v>1</v>
      </c>
      <c r="W1159" s="738">
        <v>4</v>
      </c>
      <c r="X1159" s="738">
        <v>2</v>
      </c>
      <c r="Y1159" s="738">
        <v>10</v>
      </c>
      <c r="Z1159" s="738">
        <v>7</v>
      </c>
      <c r="AA1159" s="738">
        <v>6</v>
      </c>
      <c r="AB1159" s="738">
        <v>1</v>
      </c>
      <c r="AC1159" s="738">
        <v>5</v>
      </c>
      <c r="AD1159" s="738">
        <v>0</v>
      </c>
      <c r="AE1159" s="738">
        <v>6</v>
      </c>
      <c r="AF1159" s="738">
        <v>1</v>
      </c>
      <c r="AS1159" s="738">
        <v>43</v>
      </c>
    </row>
    <row r="1160" spans="2:45" outlineLevel="1">
      <c r="B1160" s="942" t="s">
        <v>555</v>
      </c>
      <c r="R1160" s="738">
        <v>0</v>
      </c>
      <c r="S1160" s="738">
        <v>0</v>
      </c>
      <c r="T1160" s="738">
        <v>0</v>
      </c>
      <c r="U1160" s="738">
        <v>0</v>
      </c>
      <c r="V1160" s="738">
        <v>0</v>
      </c>
      <c r="W1160" s="738">
        <v>4</v>
      </c>
      <c r="X1160" s="738">
        <v>5</v>
      </c>
      <c r="Y1160" s="738">
        <v>2</v>
      </c>
      <c r="Z1160" s="738">
        <v>2</v>
      </c>
      <c r="AA1160" s="738">
        <v>0</v>
      </c>
      <c r="AB1160" s="738">
        <v>0</v>
      </c>
      <c r="AC1160" s="738">
        <v>4</v>
      </c>
      <c r="AD1160" s="738">
        <v>8</v>
      </c>
      <c r="AE1160" s="738">
        <v>7</v>
      </c>
      <c r="AF1160" s="738">
        <v>4</v>
      </c>
      <c r="AG1160" s="738">
        <v>12</v>
      </c>
      <c r="AH1160" s="738">
        <v>5</v>
      </c>
      <c r="AI1160" s="738">
        <v>8</v>
      </c>
      <c r="AJ1160" s="738">
        <v>10</v>
      </c>
      <c r="AK1160" s="738">
        <v>9</v>
      </c>
      <c r="AL1160" s="738">
        <v>10</v>
      </c>
      <c r="AM1160" s="738">
        <v>3</v>
      </c>
      <c r="AN1160" s="738">
        <v>0</v>
      </c>
      <c r="AO1160" s="738">
        <v>7</v>
      </c>
      <c r="AP1160" s="738">
        <v>0</v>
      </c>
      <c r="AQ1160" s="738">
        <v>3</v>
      </c>
      <c r="AR1160" s="738">
        <v>1</v>
      </c>
      <c r="AS1160" s="738">
        <v>104</v>
      </c>
    </row>
    <row r="1161" spans="2:45" outlineLevel="1">
      <c r="B1161" s="942" t="s">
        <v>566</v>
      </c>
      <c r="R1161" s="738">
        <v>0</v>
      </c>
      <c r="S1161" s="738">
        <v>0</v>
      </c>
      <c r="T1161" s="738">
        <v>0</v>
      </c>
      <c r="U1161" s="738">
        <v>4</v>
      </c>
      <c r="V1161" s="738">
        <v>4</v>
      </c>
      <c r="W1161" s="738">
        <v>6</v>
      </c>
      <c r="X1161" s="738">
        <v>2</v>
      </c>
      <c r="Y1161" s="738">
        <v>8</v>
      </c>
      <c r="Z1161" s="738">
        <v>0</v>
      </c>
      <c r="AA1161" s="738">
        <v>7</v>
      </c>
      <c r="AB1161" s="738">
        <v>18</v>
      </c>
      <c r="AC1161" s="738">
        <v>10</v>
      </c>
      <c r="AD1161" s="738">
        <v>16</v>
      </c>
      <c r="AE1161" s="738">
        <v>18</v>
      </c>
      <c r="AF1161" s="738">
        <v>25</v>
      </c>
      <c r="AG1161" s="738">
        <v>22</v>
      </c>
      <c r="AH1161" s="738">
        <v>11</v>
      </c>
      <c r="AI1161" s="738">
        <v>19</v>
      </c>
      <c r="AJ1161" s="738">
        <v>6</v>
      </c>
      <c r="AK1161" s="738">
        <v>5</v>
      </c>
      <c r="AL1161" s="738">
        <v>9</v>
      </c>
      <c r="AM1161" s="738">
        <v>0</v>
      </c>
      <c r="AN1161" s="738">
        <v>15</v>
      </c>
      <c r="AO1161" s="738">
        <v>0</v>
      </c>
      <c r="AP1161" s="738">
        <v>15</v>
      </c>
      <c r="AQ1161" s="738">
        <v>3</v>
      </c>
      <c r="AS1161" s="738">
        <v>223</v>
      </c>
    </row>
    <row r="1162" spans="2:45" outlineLevel="1">
      <c r="B1162" s="942" t="s">
        <v>567</v>
      </c>
      <c r="R1162" s="738">
        <v>0</v>
      </c>
      <c r="S1162" s="738">
        <v>0</v>
      </c>
      <c r="T1162" s="738">
        <v>0</v>
      </c>
      <c r="U1162" s="738">
        <v>0</v>
      </c>
      <c r="V1162" s="738">
        <v>3</v>
      </c>
      <c r="W1162" s="738">
        <v>6</v>
      </c>
      <c r="X1162" s="738">
        <v>0</v>
      </c>
      <c r="Y1162" s="738">
        <v>0</v>
      </c>
      <c r="Z1162" s="738">
        <v>1</v>
      </c>
      <c r="AA1162" s="738">
        <v>8</v>
      </c>
      <c r="AB1162" s="738">
        <v>0</v>
      </c>
      <c r="AC1162" s="738">
        <v>11</v>
      </c>
      <c r="AD1162" s="738">
        <v>0</v>
      </c>
      <c r="AE1162" s="738">
        <v>19</v>
      </c>
      <c r="AF1162" s="738">
        <v>30</v>
      </c>
      <c r="AG1162" s="738">
        <v>30</v>
      </c>
      <c r="AH1162" s="738">
        <v>3</v>
      </c>
      <c r="AI1162" s="738">
        <v>6</v>
      </c>
      <c r="AJ1162" s="738">
        <v>10</v>
      </c>
      <c r="AK1162" s="738">
        <v>24</v>
      </c>
      <c r="AL1162" s="738">
        <v>19</v>
      </c>
      <c r="AM1162" s="738">
        <v>13</v>
      </c>
      <c r="AN1162" s="738">
        <v>9</v>
      </c>
      <c r="AO1162" s="738">
        <v>14</v>
      </c>
      <c r="AP1162" s="738">
        <v>20</v>
      </c>
      <c r="AS1162" s="738">
        <v>226</v>
      </c>
    </row>
    <row r="1163" spans="2:45" outlineLevel="1">
      <c r="B1163" s="942" t="s">
        <v>606</v>
      </c>
      <c r="S1163" s="738">
        <v>0</v>
      </c>
      <c r="T1163" s="738">
        <v>0</v>
      </c>
      <c r="U1163" s="738">
        <v>0</v>
      </c>
      <c r="V1163" s="738">
        <v>0</v>
      </c>
      <c r="W1163" s="738">
        <v>0</v>
      </c>
      <c r="X1163" s="738">
        <v>0</v>
      </c>
      <c r="Y1163" s="738">
        <v>0</v>
      </c>
      <c r="Z1163" s="738">
        <v>6</v>
      </c>
      <c r="AA1163" s="738">
        <v>8</v>
      </c>
      <c r="AB1163" s="738">
        <v>2</v>
      </c>
      <c r="AC1163" s="738">
        <v>17</v>
      </c>
      <c r="AD1163" s="738">
        <v>16</v>
      </c>
      <c r="AE1163" s="738">
        <v>15</v>
      </c>
      <c r="AF1163" s="738">
        <v>16</v>
      </c>
      <c r="AG1163" s="738">
        <v>18</v>
      </c>
      <c r="AH1163" s="738">
        <v>8</v>
      </c>
      <c r="AI1163" s="738">
        <v>13</v>
      </c>
      <c r="AJ1163" s="738">
        <v>5</v>
      </c>
      <c r="AK1163" s="738">
        <v>6</v>
      </c>
      <c r="AL1163" s="738">
        <v>24</v>
      </c>
      <c r="AM1163" s="738">
        <v>7</v>
      </c>
      <c r="AN1163" s="738">
        <v>2</v>
      </c>
      <c r="AO1163" s="738">
        <v>3</v>
      </c>
      <c r="AP1163" s="738">
        <v>5</v>
      </c>
      <c r="AQ1163" s="738">
        <v>7</v>
      </c>
      <c r="AR1163" s="738">
        <v>7</v>
      </c>
      <c r="AS1163" s="738">
        <v>185</v>
      </c>
    </row>
    <row r="1164" spans="2:45" outlineLevel="1">
      <c r="B1164" s="942" t="s">
        <v>569</v>
      </c>
      <c r="AK1164" s="738">
        <v>0</v>
      </c>
      <c r="AL1164" s="738">
        <v>0</v>
      </c>
      <c r="AM1164" s="738">
        <v>0</v>
      </c>
      <c r="AN1164" s="738">
        <v>0</v>
      </c>
      <c r="AO1164" s="738">
        <v>0</v>
      </c>
      <c r="AP1164" s="738">
        <v>0</v>
      </c>
      <c r="AS1164" s="738">
        <v>0</v>
      </c>
    </row>
    <row r="1165" spans="2:45" outlineLevel="1">
      <c r="B1165" s="942" t="s">
        <v>607</v>
      </c>
      <c r="T1165" s="738">
        <v>0</v>
      </c>
      <c r="U1165" s="738">
        <v>0</v>
      </c>
      <c r="V1165" s="738">
        <v>1</v>
      </c>
      <c r="W1165" s="738">
        <v>2</v>
      </c>
      <c r="X1165" s="738">
        <v>0</v>
      </c>
      <c r="Y1165" s="738">
        <v>0</v>
      </c>
      <c r="Z1165" s="738">
        <v>6</v>
      </c>
      <c r="AA1165" s="738">
        <v>5</v>
      </c>
      <c r="AB1165" s="738">
        <v>5</v>
      </c>
      <c r="AC1165" s="738">
        <v>4</v>
      </c>
      <c r="AD1165" s="738">
        <v>12</v>
      </c>
      <c r="AE1165" s="738">
        <v>16</v>
      </c>
      <c r="AF1165" s="738">
        <v>11</v>
      </c>
      <c r="AG1165" s="738">
        <v>15</v>
      </c>
      <c r="AH1165" s="738">
        <v>7</v>
      </c>
      <c r="AI1165" s="738">
        <v>4</v>
      </c>
      <c r="AJ1165" s="738">
        <v>6</v>
      </c>
      <c r="AK1165" s="738">
        <v>7</v>
      </c>
      <c r="AL1165" s="738">
        <v>15</v>
      </c>
      <c r="AM1165" s="738">
        <v>0</v>
      </c>
      <c r="AN1165" s="738">
        <v>13</v>
      </c>
      <c r="AO1165" s="738">
        <v>2</v>
      </c>
      <c r="AP1165" s="738">
        <v>4</v>
      </c>
      <c r="AQ1165" s="738">
        <v>1</v>
      </c>
      <c r="AS1165" s="738">
        <v>136</v>
      </c>
    </row>
    <row r="1166" spans="2:45" outlineLevel="1">
      <c r="B1166" s="942" t="s">
        <v>695</v>
      </c>
      <c r="T1166" s="738">
        <v>0</v>
      </c>
      <c r="U1166" s="738">
        <v>0</v>
      </c>
      <c r="V1166" s="738">
        <v>0</v>
      </c>
      <c r="W1166" s="738">
        <v>0</v>
      </c>
      <c r="X1166" s="738">
        <v>0</v>
      </c>
      <c r="Y1166" s="738">
        <v>0</v>
      </c>
      <c r="Z1166" s="738">
        <v>4</v>
      </c>
      <c r="AA1166" s="738">
        <v>1</v>
      </c>
      <c r="AB1166" s="738">
        <v>0</v>
      </c>
      <c r="AC1166" s="738">
        <v>9</v>
      </c>
      <c r="AD1166" s="738">
        <v>1</v>
      </c>
      <c r="AE1166" s="738">
        <v>10</v>
      </c>
      <c r="AF1166" s="738">
        <v>2</v>
      </c>
      <c r="AG1166" s="738">
        <v>3</v>
      </c>
      <c r="AH1166" s="738">
        <v>4</v>
      </c>
      <c r="AI1166" s="738">
        <v>8</v>
      </c>
      <c r="AJ1166" s="738">
        <v>9</v>
      </c>
      <c r="AK1166" s="738">
        <v>13</v>
      </c>
      <c r="AL1166" s="738">
        <v>14</v>
      </c>
      <c r="AM1166" s="738">
        <v>0</v>
      </c>
      <c r="AN1166" s="738">
        <v>6</v>
      </c>
      <c r="AO1166" s="738">
        <v>7</v>
      </c>
      <c r="AP1166" s="738">
        <v>6</v>
      </c>
      <c r="AQ1166" s="738">
        <v>21</v>
      </c>
      <c r="AR1166" s="738">
        <v>10</v>
      </c>
      <c r="AS1166" s="738">
        <v>128</v>
      </c>
    </row>
    <row r="1167" spans="2:45" outlineLevel="1">
      <c r="B1167" s="942" t="s">
        <v>701</v>
      </c>
      <c r="U1167" s="738">
        <v>0</v>
      </c>
      <c r="V1167" s="738">
        <v>0</v>
      </c>
      <c r="W1167" s="738">
        <v>0</v>
      </c>
      <c r="X1167" s="738">
        <v>0</v>
      </c>
      <c r="Y1167" s="738">
        <v>0</v>
      </c>
      <c r="Z1167" s="738">
        <v>5</v>
      </c>
      <c r="AA1167" s="738">
        <v>8</v>
      </c>
      <c r="AB1167" s="738">
        <v>5</v>
      </c>
      <c r="AC1167" s="738">
        <v>10</v>
      </c>
      <c r="AD1167" s="738">
        <v>18</v>
      </c>
      <c r="AE1167" s="738">
        <v>5</v>
      </c>
      <c r="AF1167" s="738">
        <v>36</v>
      </c>
      <c r="AG1167" s="738">
        <v>14</v>
      </c>
      <c r="AH1167" s="738">
        <v>11</v>
      </c>
      <c r="AI1167" s="738">
        <v>11</v>
      </c>
      <c r="AJ1167" s="738">
        <v>2</v>
      </c>
      <c r="AK1167" s="738">
        <v>21</v>
      </c>
      <c r="AL1167" s="738">
        <v>15</v>
      </c>
      <c r="AM1167" s="738">
        <v>0</v>
      </c>
      <c r="AN1167" s="738">
        <v>0</v>
      </c>
      <c r="AO1167" s="738">
        <v>6</v>
      </c>
      <c r="AP1167" s="738">
        <v>0</v>
      </c>
      <c r="AQ1167" s="738">
        <v>0</v>
      </c>
      <c r="AR1167" s="738">
        <v>1</v>
      </c>
      <c r="AS1167" s="738">
        <v>168</v>
      </c>
    </row>
    <row r="1168" spans="2:45" outlineLevel="1">
      <c r="B1168" s="942" t="s">
        <v>704</v>
      </c>
      <c r="U1168" s="738">
        <v>0</v>
      </c>
      <c r="V1168" s="738">
        <v>0</v>
      </c>
      <c r="W1168" s="738">
        <v>0</v>
      </c>
      <c r="X1168" s="738">
        <v>0</v>
      </c>
      <c r="Y1168" s="738">
        <v>0</v>
      </c>
      <c r="Z1168" s="738">
        <v>0</v>
      </c>
      <c r="AA1168" s="738">
        <v>4</v>
      </c>
      <c r="AB1168" s="738">
        <v>7</v>
      </c>
      <c r="AC1168" s="738">
        <v>2</v>
      </c>
      <c r="AD1168" s="738">
        <v>7</v>
      </c>
      <c r="AE1168" s="738">
        <v>10</v>
      </c>
      <c r="AF1168" s="738">
        <v>2</v>
      </c>
      <c r="AG1168" s="738">
        <v>8</v>
      </c>
      <c r="AH1168" s="738">
        <v>4</v>
      </c>
      <c r="AI1168" s="738">
        <v>5</v>
      </c>
      <c r="AJ1168" s="738">
        <v>4</v>
      </c>
      <c r="AK1168" s="738">
        <v>8</v>
      </c>
      <c r="AL1168" s="738">
        <v>12</v>
      </c>
      <c r="AM1168" s="738">
        <v>19</v>
      </c>
      <c r="AN1168" s="738">
        <v>14</v>
      </c>
      <c r="AO1168" s="738">
        <v>3</v>
      </c>
      <c r="AP1168" s="738">
        <v>10</v>
      </c>
      <c r="AQ1168" s="738">
        <v>11</v>
      </c>
      <c r="AR1168" s="738">
        <v>19</v>
      </c>
      <c r="AS1168" s="738">
        <v>149</v>
      </c>
    </row>
    <row r="1169" spans="2:45" outlineLevel="1">
      <c r="B1169" s="942" t="s">
        <v>805</v>
      </c>
      <c r="X1169" s="738">
        <v>0</v>
      </c>
      <c r="Y1169" s="738">
        <v>0</v>
      </c>
      <c r="Z1169" s="738">
        <v>0</v>
      </c>
      <c r="AA1169" s="738">
        <v>0</v>
      </c>
      <c r="AB1169" s="738">
        <v>0</v>
      </c>
      <c r="AC1169" s="738">
        <v>2</v>
      </c>
      <c r="AD1169" s="738">
        <v>1</v>
      </c>
      <c r="AE1169" s="738">
        <v>9</v>
      </c>
      <c r="AF1169" s="738">
        <v>9</v>
      </c>
      <c r="AG1169" s="738">
        <v>11</v>
      </c>
      <c r="AH1169" s="738">
        <v>6</v>
      </c>
      <c r="AI1169" s="738">
        <v>11</v>
      </c>
      <c r="AJ1169" s="738">
        <v>5</v>
      </c>
      <c r="AK1169" s="738">
        <v>14</v>
      </c>
      <c r="AL1169" s="738">
        <v>14</v>
      </c>
      <c r="AM1169" s="738">
        <v>0</v>
      </c>
      <c r="AN1169" s="738">
        <v>0</v>
      </c>
      <c r="AO1169" s="738">
        <v>13</v>
      </c>
      <c r="AP1169" s="738">
        <v>24</v>
      </c>
      <c r="AQ1169" s="738">
        <v>2</v>
      </c>
      <c r="AR1169" s="738">
        <v>16</v>
      </c>
      <c r="AS1169" s="738">
        <v>137</v>
      </c>
    </row>
    <row r="1170" spans="2:45" outlineLevel="1">
      <c r="B1170" s="942" t="s">
        <v>807</v>
      </c>
      <c r="X1170" s="738">
        <v>0</v>
      </c>
      <c r="Y1170" s="738">
        <v>0</v>
      </c>
      <c r="Z1170" s="738">
        <v>0</v>
      </c>
      <c r="AA1170" s="738">
        <v>0</v>
      </c>
      <c r="AB1170" s="738">
        <v>0</v>
      </c>
      <c r="AC1170" s="738">
        <v>5</v>
      </c>
      <c r="AD1170" s="738">
        <v>5</v>
      </c>
      <c r="AE1170" s="738">
        <v>4</v>
      </c>
      <c r="AF1170" s="738">
        <v>0</v>
      </c>
      <c r="AG1170" s="738">
        <v>12</v>
      </c>
      <c r="AH1170" s="738">
        <v>6</v>
      </c>
      <c r="AI1170" s="738">
        <v>3</v>
      </c>
      <c r="AJ1170" s="738">
        <v>3</v>
      </c>
      <c r="AK1170" s="738">
        <v>10</v>
      </c>
      <c r="AL1170" s="738">
        <v>3</v>
      </c>
      <c r="AM1170" s="738">
        <v>0</v>
      </c>
      <c r="AN1170" s="738">
        <v>5</v>
      </c>
      <c r="AO1170" s="738">
        <v>0</v>
      </c>
      <c r="AP1170" s="738">
        <v>5</v>
      </c>
      <c r="AQ1170" s="738">
        <v>8</v>
      </c>
      <c r="AS1170" s="738">
        <v>69</v>
      </c>
    </row>
    <row r="1171" spans="2:45" outlineLevel="1">
      <c r="B1171" s="942" t="s">
        <v>802</v>
      </c>
      <c r="Y1171" s="738">
        <v>0</v>
      </c>
      <c r="Z1171" s="738">
        <v>0</v>
      </c>
      <c r="AA1171" s="738">
        <v>0</v>
      </c>
      <c r="AB1171" s="738">
        <v>0</v>
      </c>
      <c r="AC1171" s="738">
        <v>0</v>
      </c>
      <c r="AD1171" s="738">
        <v>6</v>
      </c>
      <c r="AE1171" s="738">
        <v>8</v>
      </c>
      <c r="AF1171" s="738">
        <v>0</v>
      </c>
      <c r="AG1171" s="738">
        <v>5</v>
      </c>
      <c r="AH1171" s="738">
        <v>0</v>
      </c>
      <c r="AI1171" s="738">
        <v>5</v>
      </c>
      <c r="AJ1171" s="738">
        <v>5</v>
      </c>
      <c r="AK1171" s="738">
        <v>2</v>
      </c>
      <c r="AL1171" s="738">
        <v>6</v>
      </c>
      <c r="AM1171" s="738">
        <v>0</v>
      </c>
      <c r="AN1171" s="738">
        <v>0</v>
      </c>
      <c r="AO1171" s="738">
        <v>0</v>
      </c>
      <c r="AP1171" s="738">
        <v>0</v>
      </c>
      <c r="AQ1171" s="738">
        <v>0</v>
      </c>
      <c r="AR1171" s="738">
        <v>0</v>
      </c>
      <c r="AS1171" s="738">
        <v>37</v>
      </c>
    </row>
    <row r="1172" spans="2:45" outlineLevel="1">
      <c r="B1172" s="942" t="s">
        <v>850</v>
      </c>
      <c r="Y1172" s="738">
        <v>0</v>
      </c>
      <c r="Z1172" s="738">
        <v>0</v>
      </c>
      <c r="AA1172" s="738">
        <v>0</v>
      </c>
      <c r="AB1172" s="738">
        <v>1</v>
      </c>
      <c r="AC1172" s="738">
        <v>3</v>
      </c>
      <c r="AD1172" s="738">
        <v>4</v>
      </c>
      <c r="AE1172" s="738">
        <v>22</v>
      </c>
      <c r="AF1172" s="738">
        <v>2</v>
      </c>
      <c r="AG1172" s="738">
        <v>4</v>
      </c>
      <c r="AH1172" s="738">
        <v>12</v>
      </c>
      <c r="AI1172" s="738">
        <v>12</v>
      </c>
      <c r="AJ1172" s="738">
        <v>3</v>
      </c>
      <c r="AK1172" s="738">
        <v>6</v>
      </c>
      <c r="AL1172" s="738">
        <v>17</v>
      </c>
      <c r="AM1172" s="738">
        <v>2</v>
      </c>
      <c r="AN1172" s="738">
        <v>10</v>
      </c>
      <c r="AO1172" s="738">
        <v>2</v>
      </c>
      <c r="AP1172" s="738">
        <v>11</v>
      </c>
      <c r="AQ1172" s="738">
        <v>0</v>
      </c>
      <c r="AR1172" s="738">
        <v>18</v>
      </c>
      <c r="AS1172" s="738">
        <v>129</v>
      </c>
    </row>
    <row r="1173" spans="2:45" outlineLevel="1">
      <c r="B1173" s="942" t="s">
        <v>912</v>
      </c>
      <c r="X1173" s="738">
        <v>0</v>
      </c>
      <c r="Y1173" s="738">
        <v>0</v>
      </c>
      <c r="Z1173" s="738">
        <v>0</v>
      </c>
      <c r="AA1173" s="738">
        <v>0</v>
      </c>
      <c r="AB1173" s="738">
        <v>0</v>
      </c>
      <c r="AC1173" s="738">
        <v>1</v>
      </c>
      <c r="AD1173" s="738">
        <v>0</v>
      </c>
      <c r="AE1173" s="738">
        <v>5</v>
      </c>
      <c r="AF1173" s="738">
        <v>6</v>
      </c>
      <c r="AG1173" s="738">
        <v>16</v>
      </c>
      <c r="AH1173" s="738">
        <v>5</v>
      </c>
      <c r="AI1173" s="738">
        <v>9</v>
      </c>
      <c r="AJ1173" s="738">
        <v>2</v>
      </c>
      <c r="AK1173" s="738">
        <v>8</v>
      </c>
      <c r="AL1173" s="738">
        <v>9</v>
      </c>
      <c r="AM1173" s="738">
        <v>6</v>
      </c>
      <c r="AN1173" s="738">
        <v>5</v>
      </c>
      <c r="AO1173" s="738">
        <v>6</v>
      </c>
      <c r="AP1173" s="738">
        <v>8</v>
      </c>
      <c r="AQ1173" s="738">
        <v>8</v>
      </c>
      <c r="AR1173" s="738">
        <v>15</v>
      </c>
      <c r="AS1173" s="738">
        <v>109</v>
      </c>
    </row>
    <row r="1174" spans="2:45" outlineLevel="1">
      <c r="B1174" s="942" t="s">
        <v>1060</v>
      </c>
      <c r="AA1174" s="738">
        <v>0</v>
      </c>
      <c r="AB1174" s="738">
        <v>0</v>
      </c>
      <c r="AC1174" s="738">
        <v>0</v>
      </c>
      <c r="AD1174" s="738">
        <v>0</v>
      </c>
      <c r="AE1174" s="738">
        <v>17</v>
      </c>
      <c r="AF1174" s="738">
        <v>20</v>
      </c>
      <c r="AG1174" s="738">
        <v>2</v>
      </c>
      <c r="AH1174" s="738">
        <v>0</v>
      </c>
      <c r="AI1174" s="738">
        <v>12</v>
      </c>
      <c r="AJ1174" s="738">
        <v>2</v>
      </c>
      <c r="AK1174" s="738">
        <v>16</v>
      </c>
      <c r="AL1174" s="738">
        <v>7</v>
      </c>
      <c r="AM1174" s="738">
        <v>12</v>
      </c>
      <c r="AN1174" s="738">
        <v>5</v>
      </c>
      <c r="AO1174" s="738">
        <v>14</v>
      </c>
      <c r="AP1174" s="738">
        <v>2</v>
      </c>
      <c r="AS1174" s="738">
        <v>109</v>
      </c>
    </row>
    <row r="1175" spans="2:45" outlineLevel="1">
      <c r="B1175" s="942" t="s">
        <v>1061</v>
      </c>
      <c r="AA1175" s="738">
        <v>0</v>
      </c>
      <c r="AB1175" s="738">
        <v>0</v>
      </c>
      <c r="AC1175" s="738">
        <v>0</v>
      </c>
      <c r="AD1175" s="738">
        <v>0</v>
      </c>
      <c r="AE1175" s="738">
        <v>8</v>
      </c>
      <c r="AF1175" s="738">
        <v>9</v>
      </c>
      <c r="AG1175" s="738">
        <v>7</v>
      </c>
      <c r="AH1175" s="738">
        <v>2</v>
      </c>
      <c r="AI1175" s="738">
        <v>21</v>
      </c>
      <c r="AJ1175" s="738">
        <v>16</v>
      </c>
      <c r="AK1175" s="738">
        <v>19</v>
      </c>
      <c r="AL1175" s="738">
        <v>15</v>
      </c>
      <c r="AM1175" s="738">
        <v>0</v>
      </c>
      <c r="AN1175" s="738">
        <v>7</v>
      </c>
      <c r="AO1175" s="738">
        <v>17</v>
      </c>
      <c r="AP1175" s="738">
        <v>0</v>
      </c>
      <c r="AQ1175" s="738">
        <v>16</v>
      </c>
      <c r="AR1175" s="738">
        <v>0</v>
      </c>
      <c r="AS1175" s="738">
        <v>137</v>
      </c>
    </row>
    <row r="1176" spans="2:45" outlineLevel="1">
      <c r="B1176" s="942" t="s">
        <v>1180</v>
      </c>
      <c r="AB1176" s="738">
        <v>0</v>
      </c>
      <c r="AC1176" s="738">
        <v>0</v>
      </c>
      <c r="AD1176" s="738">
        <v>2</v>
      </c>
      <c r="AE1176" s="738">
        <v>8</v>
      </c>
      <c r="AF1176" s="738">
        <v>4</v>
      </c>
      <c r="AG1176" s="738">
        <v>2</v>
      </c>
      <c r="AH1176" s="738">
        <v>0</v>
      </c>
      <c r="AI1176" s="738">
        <v>3</v>
      </c>
      <c r="AJ1176" s="738">
        <v>4</v>
      </c>
      <c r="AK1176" s="738">
        <v>0</v>
      </c>
      <c r="AL1176" s="738">
        <v>14</v>
      </c>
      <c r="AM1176" s="738">
        <v>0</v>
      </c>
      <c r="AN1176" s="738">
        <v>0</v>
      </c>
      <c r="AO1176" s="738">
        <v>5</v>
      </c>
      <c r="AP1176" s="738">
        <v>1</v>
      </c>
      <c r="AQ1176" s="738">
        <v>0</v>
      </c>
      <c r="AR1176" s="738">
        <v>16</v>
      </c>
      <c r="AS1176" s="738">
        <v>59</v>
      </c>
    </row>
    <row r="1177" spans="2:45" outlineLevel="1">
      <c r="B1177" s="942" t="s">
        <v>1059</v>
      </c>
      <c r="AC1177" s="738">
        <v>1</v>
      </c>
      <c r="AD1177" s="738">
        <v>0</v>
      </c>
      <c r="AE1177" s="738">
        <v>3</v>
      </c>
      <c r="AF1177" s="738">
        <v>0</v>
      </c>
      <c r="AG1177" s="738">
        <v>2</v>
      </c>
      <c r="AH1177" s="738">
        <v>1</v>
      </c>
      <c r="AI1177" s="738">
        <v>5</v>
      </c>
      <c r="AJ1177" s="738">
        <v>5</v>
      </c>
      <c r="AK1177" s="738">
        <v>0</v>
      </c>
      <c r="AL1177" s="738">
        <v>13</v>
      </c>
      <c r="AM1177" s="738">
        <v>0</v>
      </c>
      <c r="AN1177" s="738">
        <v>3</v>
      </c>
      <c r="AO1177" s="738">
        <v>0</v>
      </c>
      <c r="AP1177" s="738">
        <v>7</v>
      </c>
      <c r="AQ1177" s="738">
        <v>6</v>
      </c>
      <c r="AR1177" s="738">
        <v>1</v>
      </c>
      <c r="AS1177" s="738">
        <v>47</v>
      </c>
    </row>
    <row r="1178" spans="2:45" outlineLevel="1">
      <c r="B1178" s="942" t="s">
        <v>1181</v>
      </c>
      <c r="AB1178" s="738">
        <v>0</v>
      </c>
      <c r="AC1178" s="738">
        <v>0</v>
      </c>
      <c r="AD1178" s="738">
        <v>0</v>
      </c>
      <c r="AE1178" s="738">
        <v>7</v>
      </c>
      <c r="AF1178" s="738">
        <v>10</v>
      </c>
      <c r="AG1178" s="738">
        <v>14</v>
      </c>
      <c r="AH1178" s="738">
        <v>8</v>
      </c>
      <c r="AI1178" s="738">
        <v>17</v>
      </c>
      <c r="AJ1178" s="738">
        <v>17</v>
      </c>
      <c r="AK1178" s="738">
        <v>6</v>
      </c>
      <c r="AL1178" s="738">
        <v>25</v>
      </c>
      <c r="AM1178" s="738">
        <v>0</v>
      </c>
      <c r="AN1178" s="738">
        <v>8</v>
      </c>
      <c r="AO1178" s="738">
        <v>9</v>
      </c>
      <c r="AP1178" s="738">
        <v>2</v>
      </c>
      <c r="AQ1178" s="738">
        <v>14</v>
      </c>
      <c r="AR1178" s="738">
        <v>25</v>
      </c>
      <c r="AS1178" s="738">
        <v>162</v>
      </c>
    </row>
    <row r="1179" spans="2:45" outlineLevel="1">
      <c r="B1179" s="942" t="s">
        <v>1242</v>
      </c>
      <c r="AB1179" s="738">
        <v>0</v>
      </c>
      <c r="AC1179" s="738">
        <v>0</v>
      </c>
      <c r="AD1179" s="738">
        <v>0</v>
      </c>
      <c r="AE1179" s="738">
        <v>4</v>
      </c>
      <c r="AF1179" s="738">
        <v>18</v>
      </c>
      <c r="AG1179" s="738">
        <v>10</v>
      </c>
      <c r="AH1179" s="738">
        <v>0</v>
      </c>
      <c r="AI1179" s="738">
        <v>14</v>
      </c>
      <c r="AJ1179" s="738">
        <v>7</v>
      </c>
      <c r="AK1179" s="738">
        <v>3</v>
      </c>
      <c r="AL1179" s="738">
        <v>12</v>
      </c>
      <c r="AM1179" s="738">
        <v>7</v>
      </c>
      <c r="AN1179" s="738">
        <v>0</v>
      </c>
      <c r="AO1179" s="738">
        <v>12</v>
      </c>
      <c r="AP1179" s="738">
        <v>19</v>
      </c>
      <c r="AQ1179" s="738">
        <v>1</v>
      </c>
      <c r="AR1179" s="738">
        <v>0</v>
      </c>
      <c r="AS1179" s="738">
        <v>107</v>
      </c>
    </row>
    <row r="1180" spans="2:45" outlineLevel="1">
      <c r="B1180" s="942" t="s">
        <v>1314</v>
      </c>
      <c r="AD1180" s="738">
        <v>0</v>
      </c>
      <c r="AE1180" s="738">
        <v>0</v>
      </c>
      <c r="AF1180" s="738">
        <v>2</v>
      </c>
      <c r="AG1180" s="738">
        <v>6</v>
      </c>
      <c r="AH1180" s="738">
        <v>13</v>
      </c>
      <c r="AI1180" s="738">
        <v>9</v>
      </c>
      <c r="AJ1180" s="738">
        <v>14</v>
      </c>
      <c r="AK1180" s="738">
        <v>9</v>
      </c>
      <c r="AL1180" s="738">
        <v>9</v>
      </c>
      <c r="AM1180" s="738">
        <v>1</v>
      </c>
      <c r="AN1180" s="738">
        <v>0</v>
      </c>
      <c r="AO1180" s="738">
        <v>15</v>
      </c>
      <c r="AP1180" s="738">
        <v>13</v>
      </c>
      <c r="AQ1180" s="738">
        <v>11</v>
      </c>
      <c r="AR1180" s="738">
        <v>10</v>
      </c>
      <c r="AS1180" s="738">
        <v>112</v>
      </c>
    </row>
    <row r="1181" spans="2:45" outlineLevel="1">
      <c r="B1181" s="942" t="s">
        <v>1460</v>
      </c>
      <c r="AF1181" s="738">
        <v>0</v>
      </c>
      <c r="AG1181" s="738">
        <v>0</v>
      </c>
      <c r="AH1181" s="738">
        <v>0</v>
      </c>
      <c r="AI1181" s="738">
        <v>0</v>
      </c>
      <c r="AJ1181" s="738">
        <v>0</v>
      </c>
      <c r="AK1181" s="738">
        <v>4</v>
      </c>
      <c r="AL1181" s="738">
        <v>5</v>
      </c>
      <c r="AM1181" s="738">
        <v>4</v>
      </c>
      <c r="AS1181" s="738">
        <v>13</v>
      </c>
    </row>
    <row r="1182" spans="2:45" outlineLevel="1">
      <c r="B1182" s="942" t="s">
        <v>1564</v>
      </c>
      <c r="AF1182" s="738">
        <v>0</v>
      </c>
      <c r="AG1182" s="738">
        <v>0</v>
      </c>
      <c r="AH1182" s="738">
        <v>0</v>
      </c>
      <c r="AI1182" s="738">
        <v>0</v>
      </c>
      <c r="AJ1182" s="738">
        <v>1</v>
      </c>
      <c r="AK1182" s="738">
        <v>4</v>
      </c>
      <c r="AL1182" s="738">
        <v>3</v>
      </c>
      <c r="AM1182" s="738">
        <v>3</v>
      </c>
      <c r="AN1182" s="738">
        <v>2</v>
      </c>
      <c r="AO1182" s="738">
        <v>13</v>
      </c>
      <c r="AS1182" s="738">
        <v>26</v>
      </c>
    </row>
    <row r="1183" spans="2:45" outlineLevel="1">
      <c r="B1183" s="942" t="s">
        <v>1465</v>
      </c>
      <c r="AF1183" s="738">
        <v>0</v>
      </c>
      <c r="AG1183" s="738">
        <v>0</v>
      </c>
      <c r="AH1183" s="738">
        <v>0</v>
      </c>
      <c r="AI1183" s="738">
        <v>0</v>
      </c>
      <c r="AJ1183" s="738">
        <v>0</v>
      </c>
      <c r="AK1183" s="738">
        <v>25</v>
      </c>
      <c r="AL1183" s="738">
        <v>32</v>
      </c>
      <c r="AM1183" s="738">
        <v>0</v>
      </c>
      <c r="AN1183" s="738">
        <v>0</v>
      </c>
      <c r="AO1183" s="738">
        <v>23</v>
      </c>
      <c r="AP1183" s="738">
        <v>38</v>
      </c>
      <c r="AQ1183" s="738">
        <v>10</v>
      </c>
      <c r="AR1183" s="738">
        <v>3</v>
      </c>
      <c r="AS1183" s="738">
        <v>131</v>
      </c>
    </row>
    <row r="1184" spans="2:45" outlineLevel="1">
      <c r="B1184" s="942" t="s">
        <v>1458</v>
      </c>
      <c r="AD1184" s="738">
        <v>0</v>
      </c>
      <c r="AE1184" s="738">
        <v>0</v>
      </c>
      <c r="AF1184" s="738">
        <v>0</v>
      </c>
      <c r="AG1184" s="738">
        <v>0</v>
      </c>
      <c r="AH1184" s="738">
        <v>0</v>
      </c>
      <c r="AI1184" s="738">
        <v>4</v>
      </c>
      <c r="AJ1184" s="738">
        <v>3</v>
      </c>
      <c r="AK1184" s="738">
        <v>0</v>
      </c>
      <c r="AL1184" s="738">
        <v>0</v>
      </c>
      <c r="AM1184" s="738">
        <v>0</v>
      </c>
      <c r="AN1184" s="738">
        <v>0</v>
      </c>
      <c r="AO1184" s="738">
        <v>0</v>
      </c>
      <c r="AP1184" s="738">
        <v>0</v>
      </c>
      <c r="AQ1184" s="738">
        <v>0</v>
      </c>
      <c r="AR1184" s="738">
        <v>13</v>
      </c>
      <c r="AS1184" s="738">
        <v>20</v>
      </c>
    </row>
    <row r="1185" spans="1:45" outlineLevel="1">
      <c r="B1185" s="942" t="s">
        <v>1660</v>
      </c>
      <c r="T1185" s="738">
        <v>0</v>
      </c>
      <c r="U1185" s="738">
        <v>0</v>
      </c>
      <c r="V1185" s="738">
        <v>0</v>
      </c>
      <c r="W1185" s="738">
        <v>0</v>
      </c>
      <c r="X1185" s="738">
        <v>0</v>
      </c>
      <c r="Y1185" s="738">
        <v>3</v>
      </c>
      <c r="Z1185" s="738">
        <v>0</v>
      </c>
      <c r="AA1185" s="738">
        <v>4</v>
      </c>
      <c r="AB1185" s="738">
        <v>0</v>
      </c>
      <c r="AC1185" s="738">
        <v>7</v>
      </c>
      <c r="AD1185" s="738">
        <v>5</v>
      </c>
      <c r="AE1185" s="738">
        <v>12</v>
      </c>
      <c r="AF1185" s="738">
        <v>37</v>
      </c>
      <c r="AG1185" s="738">
        <v>15</v>
      </c>
      <c r="AH1185" s="738">
        <v>18</v>
      </c>
      <c r="AI1185" s="738">
        <v>44</v>
      </c>
      <c r="AJ1185" s="738">
        <v>9</v>
      </c>
      <c r="AK1185" s="738">
        <v>19</v>
      </c>
      <c r="AL1185" s="738">
        <v>24</v>
      </c>
      <c r="AM1185" s="738">
        <v>8</v>
      </c>
      <c r="AN1185" s="738">
        <v>0</v>
      </c>
      <c r="AO1185" s="738">
        <v>8</v>
      </c>
      <c r="AP1185" s="738">
        <v>19</v>
      </c>
      <c r="AQ1185" s="738">
        <v>16</v>
      </c>
      <c r="AR1185" s="738">
        <v>45</v>
      </c>
      <c r="AS1185" s="738">
        <v>293</v>
      </c>
    </row>
    <row r="1186" spans="1:45" outlineLevel="1">
      <c r="B1186" s="942" t="s">
        <v>1662</v>
      </c>
      <c r="U1186" s="738">
        <v>0</v>
      </c>
      <c r="V1186" s="738">
        <v>0</v>
      </c>
      <c r="W1186" s="738">
        <v>0</v>
      </c>
      <c r="X1186" s="738">
        <v>0</v>
      </c>
      <c r="Y1186" s="738">
        <v>0</v>
      </c>
      <c r="Z1186" s="738">
        <v>0</v>
      </c>
      <c r="AA1186" s="738">
        <v>0</v>
      </c>
      <c r="AB1186" s="738">
        <v>0</v>
      </c>
      <c r="AC1186" s="738">
        <v>4</v>
      </c>
      <c r="AD1186" s="738">
        <v>0</v>
      </c>
      <c r="AE1186" s="738">
        <v>1</v>
      </c>
      <c r="AF1186" s="738">
        <v>6</v>
      </c>
      <c r="AG1186" s="738">
        <v>0</v>
      </c>
      <c r="AH1186" s="738">
        <v>0</v>
      </c>
      <c r="AI1186" s="738">
        <v>6</v>
      </c>
      <c r="AJ1186" s="738">
        <v>0</v>
      </c>
      <c r="AK1186" s="738">
        <v>4</v>
      </c>
      <c r="AL1186" s="738">
        <v>5</v>
      </c>
      <c r="AM1186" s="738">
        <v>0</v>
      </c>
      <c r="AN1186" s="738">
        <v>0</v>
      </c>
      <c r="AO1186" s="738">
        <v>6</v>
      </c>
      <c r="AP1186" s="738">
        <v>4</v>
      </c>
      <c r="AQ1186" s="738">
        <v>5</v>
      </c>
      <c r="AS1186" s="738">
        <v>41</v>
      </c>
    </row>
    <row r="1187" spans="1:45" outlineLevel="1">
      <c r="B1187" s="942" t="s">
        <v>1665</v>
      </c>
      <c r="AD1187" s="738">
        <v>0</v>
      </c>
      <c r="AE1187" s="738">
        <v>0</v>
      </c>
      <c r="AF1187" s="738">
        <v>1</v>
      </c>
      <c r="AG1187" s="738">
        <v>5</v>
      </c>
      <c r="AH1187" s="738">
        <v>4</v>
      </c>
      <c r="AI1187" s="738">
        <v>14</v>
      </c>
      <c r="AJ1187" s="738">
        <v>3</v>
      </c>
      <c r="AK1187" s="738">
        <v>6</v>
      </c>
      <c r="AL1187" s="738">
        <v>6</v>
      </c>
      <c r="AM1187" s="738">
        <v>0</v>
      </c>
      <c r="AN1187" s="738">
        <v>0</v>
      </c>
      <c r="AO1187" s="738">
        <v>25</v>
      </c>
      <c r="AP1187" s="738">
        <v>9</v>
      </c>
      <c r="AQ1187" s="738">
        <v>10</v>
      </c>
      <c r="AS1187" s="738">
        <v>83</v>
      </c>
    </row>
    <row r="1188" spans="1:45" outlineLevel="1">
      <c r="B1188" s="942" t="s">
        <v>1668</v>
      </c>
      <c r="AA1188" s="738">
        <v>4</v>
      </c>
      <c r="AB1188" s="738">
        <v>4</v>
      </c>
      <c r="AC1188" s="738">
        <v>3</v>
      </c>
      <c r="AD1188" s="738">
        <v>16</v>
      </c>
      <c r="AE1188" s="738">
        <v>48</v>
      </c>
      <c r="AF1188" s="738">
        <v>30</v>
      </c>
      <c r="AG1188" s="738">
        <v>12</v>
      </c>
      <c r="AH1188" s="738">
        <v>0</v>
      </c>
      <c r="AI1188" s="738">
        <v>12</v>
      </c>
      <c r="AJ1188" s="738">
        <v>13</v>
      </c>
      <c r="AK1188" s="738">
        <v>40</v>
      </c>
      <c r="AL1188" s="738">
        <v>27</v>
      </c>
      <c r="AM1188" s="738">
        <v>24</v>
      </c>
      <c r="AN1188" s="738">
        <v>11</v>
      </c>
      <c r="AO1188" s="738">
        <v>22</v>
      </c>
      <c r="AP1188" s="738">
        <v>13</v>
      </c>
      <c r="AQ1188" s="738">
        <v>16</v>
      </c>
      <c r="AR1188" s="738">
        <v>13</v>
      </c>
      <c r="AS1188" s="738">
        <v>308</v>
      </c>
    </row>
    <row r="1189" spans="1:45" outlineLevel="1">
      <c r="B1189" s="942" t="s">
        <v>926</v>
      </c>
      <c r="AE1189" s="738">
        <v>3</v>
      </c>
      <c r="AF1189" s="738">
        <v>1</v>
      </c>
      <c r="AG1189" s="738">
        <v>3</v>
      </c>
      <c r="AH1189" s="738">
        <v>1</v>
      </c>
      <c r="AI1189" s="738">
        <v>10</v>
      </c>
      <c r="AJ1189" s="738">
        <v>4</v>
      </c>
      <c r="AK1189" s="738">
        <v>5</v>
      </c>
      <c r="AL1189" s="738">
        <v>13</v>
      </c>
      <c r="AM1189" s="738">
        <v>3</v>
      </c>
      <c r="AN1189" s="738">
        <v>4</v>
      </c>
      <c r="AO1189" s="738">
        <v>6</v>
      </c>
      <c r="AP1189" s="738">
        <v>5</v>
      </c>
      <c r="AQ1189" s="738">
        <v>25</v>
      </c>
      <c r="AR1189" s="738">
        <v>6</v>
      </c>
      <c r="AS1189" s="738">
        <v>89</v>
      </c>
    </row>
    <row r="1190" spans="1:45" outlineLevel="1">
      <c r="B1190" s="942" t="s">
        <v>1463</v>
      </c>
      <c r="AE1190" s="738">
        <v>9</v>
      </c>
      <c r="AF1190" s="738">
        <v>4</v>
      </c>
      <c r="AG1190" s="738">
        <v>4</v>
      </c>
      <c r="AH1190" s="738">
        <v>5</v>
      </c>
      <c r="AI1190" s="738">
        <v>12</v>
      </c>
      <c r="AJ1190" s="738">
        <v>9</v>
      </c>
      <c r="AK1190" s="738">
        <v>26</v>
      </c>
      <c r="AL1190" s="738">
        <v>18</v>
      </c>
      <c r="AM1190" s="738">
        <v>20</v>
      </c>
      <c r="AN1190" s="738">
        <v>20</v>
      </c>
      <c r="AO1190" s="738">
        <v>37</v>
      </c>
      <c r="AP1190" s="738">
        <v>0</v>
      </c>
      <c r="AQ1190" s="738">
        <v>16</v>
      </c>
      <c r="AR1190" s="738">
        <v>2</v>
      </c>
      <c r="AS1190" s="738">
        <v>182</v>
      </c>
    </row>
    <row r="1191" spans="1:45" outlineLevel="1">
      <c r="B1191" s="942" t="s">
        <v>1467</v>
      </c>
      <c r="AE1191" s="738">
        <v>0</v>
      </c>
      <c r="AF1191" s="738">
        <v>0</v>
      </c>
      <c r="AG1191" s="738">
        <v>1</v>
      </c>
      <c r="AH1191" s="738">
        <v>2</v>
      </c>
      <c r="AI1191" s="738">
        <v>2</v>
      </c>
      <c r="AJ1191" s="738">
        <v>0</v>
      </c>
      <c r="AK1191" s="738">
        <v>19</v>
      </c>
      <c r="AL1191" s="738">
        <v>16</v>
      </c>
      <c r="AM1191" s="738">
        <v>0</v>
      </c>
      <c r="AN1191" s="738">
        <v>28</v>
      </c>
      <c r="AO1191" s="738">
        <v>17</v>
      </c>
      <c r="AP1191" s="738">
        <v>5</v>
      </c>
      <c r="AQ1191" s="738">
        <v>10</v>
      </c>
      <c r="AR1191" s="738">
        <v>2</v>
      </c>
      <c r="AS1191" s="738">
        <v>102</v>
      </c>
    </row>
    <row r="1192" spans="1:45" outlineLevel="1">
      <c r="B1192" s="942" t="s">
        <v>1664</v>
      </c>
      <c r="O1192" s="738">
        <v>0</v>
      </c>
      <c r="P1192" s="738">
        <v>0</v>
      </c>
      <c r="Q1192" s="738">
        <v>0</v>
      </c>
      <c r="R1192" s="738">
        <v>0</v>
      </c>
      <c r="S1192" s="738">
        <v>0</v>
      </c>
      <c r="T1192" s="738">
        <v>0</v>
      </c>
      <c r="U1192" s="738">
        <v>3</v>
      </c>
      <c r="V1192" s="738">
        <v>3</v>
      </c>
      <c r="W1192" s="738">
        <v>1</v>
      </c>
      <c r="X1192" s="738">
        <v>0</v>
      </c>
      <c r="Y1192" s="738">
        <v>2</v>
      </c>
      <c r="Z1192" s="738">
        <v>1</v>
      </c>
      <c r="AA1192" s="738">
        <v>0</v>
      </c>
      <c r="AB1192" s="738">
        <v>1</v>
      </c>
      <c r="AC1192" s="738">
        <v>18</v>
      </c>
      <c r="AD1192" s="738">
        <v>5</v>
      </c>
      <c r="AE1192" s="738">
        <v>22</v>
      </c>
      <c r="AF1192" s="738">
        <v>7</v>
      </c>
      <c r="AS1192" s="738">
        <v>63</v>
      </c>
    </row>
    <row r="1193" spans="1:45" outlineLevel="1">
      <c r="B1193" s="942" t="s">
        <v>1671</v>
      </c>
      <c r="R1193" s="738">
        <v>0</v>
      </c>
      <c r="S1193" s="738">
        <v>0</v>
      </c>
      <c r="T1193" s="738">
        <v>0</v>
      </c>
      <c r="U1193" s="738">
        <v>0</v>
      </c>
      <c r="V1193" s="738">
        <v>0</v>
      </c>
      <c r="W1193" s="738">
        <v>3</v>
      </c>
      <c r="X1193" s="738">
        <v>0</v>
      </c>
      <c r="Y1193" s="738">
        <v>3</v>
      </c>
      <c r="Z1193" s="738">
        <v>8</v>
      </c>
      <c r="AA1193" s="738">
        <v>4</v>
      </c>
      <c r="AB1193" s="738">
        <v>1</v>
      </c>
      <c r="AC1193" s="738">
        <v>7</v>
      </c>
      <c r="AD1193" s="738">
        <v>5</v>
      </c>
      <c r="AE1193" s="738">
        <v>7</v>
      </c>
      <c r="AF1193" s="738">
        <v>4</v>
      </c>
      <c r="AG1193" s="738">
        <v>1</v>
      </c>
      <c r="AH1193" s="738">
        <v>5</v>
      </c>
      <c r="AI1193" s="738">
        <v>12</v>
      </c>
      <c r="AJ1193" s="738">
        <v>13</v>
      </c>
      <c r="AK1193" s="738">
        <v>6</v>
      </c>
      <c r="AL1193" s="738">
        <v>0</v>
      </c>
      <c r="AM1193" s="738">
        <v>4</v>
      </c>
      <c r="AN1193" s="738">
        <v>1</v>
      </c>
      <c r="AO1193" s="738">
        <v>0</v>
      </c>
      <c r="AP1193" s="738">
        <v>2</v>
      </c>
      <c r="AS1193" s="738">
        <v>86</v>
      </c>
    </row>
    <row r="1194" spans="1:45" outlineLevel="1">
      <c r="B1194" s="942" t="s">
        <v>1667</v>
      </c>
      <c r="V1194" s="738">
        <v>0</v>
      </c>
      <c r="W1194" s="738">
        <v>0</v>
      </c>
      <c r="X1194" s="738">
        <v>0</v>
      </c>
      <c r="Y1194" s="738">
        <v>0</v>
      </c>
      <c r="Z1194" s="738">
        <v>0</v>
      </c>
      <c r="AA1194" s="738">
        <v>1</v>
      </c>
      <c r="AB1194" s="738">
        <v>7</v>
      </c>
      <c r="AC1194" s="738">
        <v>5</v>
      </c>
      <c r="AD1194" s="738">
        <v>14</v>
      </c>
      <c r="AE1194" s="738">
        <v>30</v>
      </c>
      <c r="AF1194" s="738">
        <v>17</v>
      </c>
      <c r="AG1194" s="738">
        <v>8</v>
      </c>
      <c r="AH1194" s="738">
        <v>4</v>
      </c>
      <c r="AI1194" s="738">
        <v>5</v>
      </c>
      <c r="AJ1194" s="738">
        <v>5</v>
      </c>
      <c r="AK1194" s="738">
        <v>10</v>
      </c>
      <c r="AL1194" s="738">
        <v>7</v>
      </c>
      <c r="AM1194" s="738">
        <v>9</v>
      </c>
      <c r="AN1194" s="738">
        <v>12</v>
      </c>
      <c r="AO1194" s="738">
        <v>14</v>
      </c>
      <c r="AP1194" s="738">
        <v>11</v>
      </c>
      <c r="AQ1194" s="738">
        <v>8</v>
      </c>
      <c r="AR1194" s="738">
        <v>11</v>
      </c>
      <c r="AS1194" s="738">
        <v>178</v>
      </c>
    </row>
    <row r="1195" spans="1:45" outlineLevel="1">
      <c r="B1195" s="942" t="s">
        <v>1844</v>
      </c>
      <c r="R1195" s="738">
        <v>0</v>
      </c>
      <c r="S1195" s="738">
        <v>0</v>
      </c>
      <c r="T1195" s="738">
        <v>7</v>
      </c>
      <c r="U1195" s="738">
        <v>19</v>
      </c>
      <c r="V1195" s="738">
        <v>2</v>
      </c>
      <c r="W1195" s="738">
        <v>7</v>
      </c>
      <c r="X1195" s="738">
        <v>6</v>
      </c>
      <c r="Y1195" s="738">
        <v>5</v>
      </c>
      <c r="Z1195" s="738">
        <v>8</v>
      </c>
      <c r="AA1195" s="738">
        <v>0</v>
      </c>
      <c r="AB1195" s="738">
        <v>0</v>
      </c>
      <c r="AC1195" s="738">
        <v>4</v>
      </c>
      <c r="AD1195" s="738">
        <v>3</v>
      </c>
      <c r="AE1195" s="738">
        <v>10</v>
      </c>
      <c r="AF1195" s="738">
        <v>0</v>
      </c>
      <c r="AG1195" s="738">
        <v>11</v>
      </c>
      <c r="AH1195" s="738">
        <v>12</v>
      </c>
      <c r="AI1195" s="738">
        <v>11</v>
      </c>
      <c r="AJ1195" s="738">
        <v>7</v>
      </c>
      <c r="AK1195" s="738">
        <v>14</v>
      </c>
      <c r="AL1195" s="738">
        <v>8</v>
      </c>
      <c r="AM1195" s="738">
        <v>0</v>
      </c>
      <c r="AN1195" s="738">
        <v>5</v>
      </c>
      <c r="AO1195" s="738">
        <v>5</v>
      </c>
      <c r="AP1195" s="738">
        <v>0</v>
      </c>
      <c r="AS1195" s="738">
        <v>144</v>
      </c>
    </row>
    <row r="1196" spans="1:45" outlineLevel="1">
      <c r="B1196" s="942" t="s">
        <v>1948</v>
      </c>
      <c r="AI1196" s="738">
        <v>0</v>
      </c>
      <c r="AJ1196" s="738">
        <v>0</v>
      </c>
      <c r="AK1196" s="738">
        <v>0</v>
      </c>
      <c r="AL1196" s="738">
        <v>3</v>
      </c>
      <c r="AM1196" s="738">
        <v>3</v>
      </c>
      <c r="AN1196" s="738">
        <v>11</v>
      </c>
      <c r="AO1196" s="738">
        <v>27</v>
      </c>
      <c r="AP1196" s="738">
        <v>16</v>
      </c>
      <c r="AQ1196" s="738">
        <v>21</v>
      </c>
      <c r="AR1196" s="738">
        <v>15</v>
      </c>
      <c r="AS1196" s="738">
        <v>96</v>
      </c>
    </row>
    <row r="1197" spans="1:45" outlineLevel="1">
      <c r="B1197" s="942" t="s">
        <v>2588</v>
      </c>
      <c r="AO1197" s="738">
        <v>0</v>
      </c>
      <c r="AP1197" s="738">
        <v>0</v>
      </c>
      <c r="AQ1197" s="738">
        <v>0</v>
      </c>
      <c r="AR1197" s="738">
        <v>1</v>
      </c>
      <c r="AS1197" s="738">
        <v>1</v>
      </c>
    </row>
    <row r="1198" spans="1:45" outlineLevel="1">
      <c r="B1198" s="942" t="s">
        <v>2589</v>
      </c>
      <c r="AO1198" s="738">
        <v>0</v>
      </c>
      <c r="AP1198" s="738">
        <v>0</v>
      </c>
      <c r="AQ1198" s="738">
        <v>0</v>
      </c>
      <c r="AR1198" s="738">
        <v>0</v>
      </c>
      <c r="AS1198" s="738">
        <v>0</v>
      </c>
    </row>
    <row r="1199" spans="1:45">
      <c r="B1199" s="942" t="s">
        <v>2590</v>
      </c>
      <c r="AO1199" s="738">
        <v>0</v>
      </c>
      <c r="AP1199" s="738">
        <v>0</v>
      </c>
      <c r="AQ1199" s="738">
        <v>0</v>
      </c>
      <c r="AS1199" s="738">
        <v>0</v>
      </c>
    </row>
    <row r="1200" spans="1:45">
      <c r="A1200" s="937" t="s">
        <v>339</v>
      </c>
      <c r="B1200" s="942" t="s">
        <v>2592</v>
      </c>
      <c r="AO1200" s="738">
        <v>0</v>
      </c>
      <c r="AP1200" s="738">
        <v>0</v>
      </c>
      <c r="AQ1200" s="738">
        <v>0</v>
      </c>
      <c r="AR1200" s="738">
        <v>3</v>
      </c>
      <c r="AS1200" s="738">
        <v>3</v>
      </c>
    </row>
    <row r="1201" spans="2:45">
      <c r="B1201" s="942" t="s">
        <v>2594</v>
      </c>
      <c r="AO1201" s="738">
        <v>0</v>
      </c>
      <c r="AP1201" s="738">
        <v>0</v>
      </c>
      <c r="AQ1201" s="738">
        <v>0</v>
      </c>
      <c r="AR1201" s="738">
        <v>0</v>
      </c>
      <c r="AS1201" s="738">
        <v>0</v>
      </c>
    </row>
    <row r="1202" spans="2:45" outlineLevel="1">
      <c r="B1202" s="942" t="s">
        <v>3052</v>
      </c>
      <c r="AQ1202" s="738">
        <v>0</v>
      </c>
      <c r="AR1202" s="738">
        <v>0</v>
      </c>
      <c r="AS1202" s="738">
        <v>0</v>
      </c>
    </row>
    <row r="1203" spans="2:45" outlineLevel="1">
      <c r="B1203" s="942" t="s">
        <v>1304</v>
      </c>
      <c r="AQ1203" s="738">
        <v>0</v>
      </c>
      <c r="AR1203" s="738">
        <v>0</v>
      </c>
      <c r="AS1203" s="738">
        <v>0</v>
      </c>
    </row>
    <row r="1204" spans="2:45" outlineLevel="1">
      <c r="B1204" s="942" t="s">
        <v>2780</v>
      </c>
      <c r="AQ1204" s="738">
        <v>1</v>
      </c>
      <c r="AR1204" s="738">
        <v>0</v>
      </c>
      <c r="AS1204" s="738">
        <v>1</v>
      </c>
    </row>
    <row r="1205" spans="2:45" outlineLevel="1">
      <c r="B1205" s="942" t="s">
        <v>3067</v>
      </c>
      <c r="AQ1205" s="738">
        <v>9</v>
      </c>
      <c r="AR1205" s="738">
        <v>3</v>
      </c>
      <c r="AS1205" s="738">
        <v>12</v>
      </c>
    </row>
    <row r="1206" spans="2:45" outlineLevel="1">
      <c r="B1206" s="942" t="s">
        <v>3063</v>
      </c>
      <c r="AQ1206" s="738">
        <v>0</v>
      </c>
      <c r="AR1206" s="738">
        <v>1</v>
      </c>
      <c r="AS1206" s="738">
        <v>1</v>
      </c>
    </row>
    <row r="1207" spans="2:45" outlineLevel="1">
      <c r="B1207" s="942" t="s">
        <v>3072</v>
      </c>
      <c r="AQ1207" s="738">
        <v>0</v>
      </c>
      <c r="AR1207" s="738">
        <v>0</v>
      </c>
      <c r="AS1207" s="738">
        <v>0</v>
      </c>
    </row>
    <row r="1208" spans="2:45" outlineLevel="1">
      <c r="B1208" s="942" t="s">
        <v>3073</v>
      </c>
      <c r="AQ1208" s="738">
        <v>24</v>
      </c>
      <c r="AR1208" s="738">
        <v>34</v>
      </c>
      <c r="AS1208" s="738">
        <v>58</v>
      </c>
    </row>
    <row r="1209" spans="2:45" outlineLevel="1">
      <c r="B1209" s="942" t="s">
        <v>3074</v>
      </c>
      <c r="AQ1209" s="738">
        <v>14</v>
      </c>
      <c r="AR1209" s="738">
        <v>11</v>
      </c>
      <c r="AS1209" s="738">
        <v>25</v>
      </c>
    </row>
    <row r="1210" spans="2:45" outlineLevel="1">
      <c r="B1210" s="942" t="s">
        <v>3411</v>
      </c>
      <c r="AR1210" s="738">
        <v>0</v>
      </c>
      <c r="AS1210" s="738">
        <v>0</v>
      </c>
    </row>
    <row r="1211" spans="2:45" outlineLevel="1">
      <c r="B1211" s="942" t="s">
        <v>3412</v>
      </c>
      <c r="AR1211" s="738">
        <v>0</v>
      </c>
      <c r="AS1211" s="738">
        <v>0</v>
      </c>
    </row>
    <row r="1212" spans="2:45" outlineLevel="1">
      <c r="B1212" s="942" t="s">
        <v>3413</v>
      </c>
      <c r="AR1212" s="738">
        <v>27</v>
      </c>
      <c r="AS1212" s="738">
        <v>27</v>
      </c>
    </row>
    <row r="1213" spans="2:45" outlineLevel="1">
      <c r="B1213" s="942" t="s">
        <v>3458</v>
      </c>
      <c r="AR1213" s="738">
        <v>5</v>
      </c>
      <c r="AS1213" s="738">
        <v>5</v>
      </c>
    </row>
    <row r="1214" spans="2:45" outlineLevel="1">
      <c r="B1214" s="942" t="s">
        <v>3402</v>
      </c>
      <c r="AR1214" s="738">
        <v>1</v>
      </c>
      <c r="AS1214" s="738">
        <v>1</v>
      </c>
    </row>
    <row r="1215" spans="2:45" outlineLevel="1">
      <c r="B1215" s="942" t="s">
        <v>3404</v>
      </c>
      <c r="AR1215" s="738">
        <v>20</v>
      </c>
      <c r="AS1215" s="738">
        <v>20</v>
      </c>
    </row>
    <row r="1216" spans="2:45" outlineLevel="1">
      <c r="B1216" s="942" t="s">
        <v>3406</v>
      </c>
      <c r="AR1216" s="738">
        <v>0</v>
      </c>
      <c r="AS1216" s="738">
        <v>0</v>
      </c>
    </row>
    <row r="1217" spans="2:45" outlineLevel="1">
      <c r="B1217" s="942" t="s">
        <v>3456</v>
      </c>
      <c r="AR1217" s="738">
        <v>4</v>
      </c>
      <c r="AS1217" s="738">
        <v>4</v>
      </c>
    </row>
    <row r="1218" spans="2:45" outlineLevel="1">
      <c r="B1218" s="942" t="s">
        <v>3408</v>
      </c>
      <c r="AR1218" s="738">
        <v>0</v>
      </c>
      <c r="AS1218" s="738">
        <v>0</v>
      </c>
    </row>
    <row r="1219" spans="2:45" outlineLevel="1">
      <c r="B1219" s="942" t="s">
        <v>211</v>
      </c>
      <c r="C1219" s="738">
        <v>3</v>
      </c>
      <c r="D1219" s="738">
        <v>0</v>
      </c>
      <c r="E1219" s="738">
        <v>1</v>
      </c>
      <c r="F1219" s="738">
        <v>4</v>
      </c>
      <c r="G1219" s="738">
        <v>1</v>
      </c>
      <c r="H1219" s="738">
        <v>2</v>
      </c>
      <c r="I1219" s="738">
        <v>31</v>
      </c>
      <c r="J1219" s="738">
        <v>30</v>
      </c>
      <c r="K1219" s="738">
        <v>41</v>
      </c>
      <c r="L1219" s="738">
        <v>43</v>
      </c>
      <c r="M1219" s="738">
        <v>33</v>
      </c>
      <c r="N1219" s="738">
        <v>4</v>
      </c>
      <c r="O1219" s="738">
        <v>62</v>
      </c>
      <c r="P1219" s="738">
        <v>107</v>
      </c>
      <c r="Q1219" s="738">
        <v>78</v>
      </c>
      <c r="R1219" s="738">
        <v>19</v>
      </c>
      <c r="S1219" s="738">
        <v>106</v>
      </c>
      <c r="T1219" s="738">
        <v>204</v>
      </c>
      <c r="U1219" s="738">
        <v>137</v>
      </c>
      <c r="V1219" s="738">
        <v>97</v>
      </c>
      <c r="W1219" s="738">
        <v>147</v>
      </c>
      <c r="X1219" s="738">
        <v>86</v>
      </c>
      <c r="Y1219" s="738">
        <v>139</v>
      </c>
      <c r="Z1219" s="738">
        <v>154</v>
      </c>
      <c r="AA1219" s="738">
        <v>128</v>
      </c>
      <c r="AB1219" s="738">
        <v>129</v>
      </c>
      <c r="AC1219" s="738">
        <v>244</v>
      </c>
      <c r="AD1219" s="738">
        <v>271</v>
      </c>
      <c r="AE1219" s="738">
        <v>563</v>
      </c>
      <c r="AF1219" s="738">
        <v>453</v>
      </c>
      <c r="AG1219" s="738">
        <v>482</v>
      </c>
      <c r="AH1219" s="738">
        <v>306</v>
      </c>
      <c r="AI1219" s="738">
        <v>435</v>
      </c>
      <c r="AJ1219" s="738">
        <v>279</v>
      </c>
      <c r="AK1219" s="738">
        <v>464</v>
      </c>
      <c r="AL1219" s="738">
        <v>498</v>
      </c>
      <c r="AM1219" s="738">
        <v>168</v>
      </c>
      <c r="AN1219" s="738">
        <v>287</v>
      </c>
      <c r="AO1219" s="738">
        <v>433</v>
      </c>
      <c r="AP1219" s="738">
        <v>376</v>
      </c>
      <c r="AQ1219" s="738">
        <v>316</v>
      </c>
      <c r="AR1219" s="738">
        <v>419</v>
      </c>
      <c r="AS1219" s="738">
        <v>7780</v>
      </c>
    </row>
    <row r="1220" spans="2:45" outlineLevel="1">
      <c r="B1220" s="942"/>
    </row>
    <row r="1221" spans="2:45" outlineLevel="1">
      <c r="B1221" s="942"/>
    </row>
    <row r="1222" spans="2:45" outlineLevel="1">
      <c r="B1222" s="942"/>
    </row>
    <row r="1223" spans="2:45" outlineLevel="1">
      <c r="B1223" s="942"/>
    </row>
    <row r="1224" spans="2:45" outlineLevel="1">
      <c r="B1224" s="942"/>
    </row>
    <row r="1225" spans="2:45" outlineLevel="1">
      <c r="B1225" s="942"/>
    </row>
    <row r="1226" spans="2:45" outlineLevel="1">
      <c r="B1226" s="1734" t="s">
        <v>87</v>
      </c>
      <c r="C1226" s="1736" t="s">
        <v>313</v>
      </c>
      <c r="D1226" s="1736"/>
      <c r="E1226" s="1736"/>
      <c r="F1226" s="1736"/>
      <c r="G1226" s="944"/>
      <c r="H1226" s="945"/>
      <c r="I1226" s="945"/>
      <c r="J1226" s="945"/>
      <c r="K1226" s="945"/>
      <c r="L1226" s="945"/>
      <c r="M1226" s="945"/>
      <c r="N1226" s="945"/>
      <c r="O1226" s="945"/>
      <c r="P1226" s="945"/>
      <c r="Q1226" s="945"/>
      <c r="R1226" s="946"/>
    </row>
    <row r="1227" spans="2:45" outlineLevel="1">
      <c r="B1227" s="1735"/>
      <c r="C1227" s="1737"/>
      <c r="D1227" s="1737"/>
      <c r="E1227" s="1737"/>
      <c r="F1227" s="1737"/>
      <c r="G1227" s="947"/>
      <c r="H1227" s="948"/>
      <c r="I1227" s="948"/>
      <c r="J1227" s="948"/>
      <c r="K1227" s="948"/>
      <c r="L1227" s="948"/>
      <c r="M1227" s="948"/>
      <c r="N1227" s="948"/>
      <c r="O1227" s="948"/>
      <c r="P1227" s="948"/>
      <c r="Q1227" s="948"/>
      <c r="R1227" s="949"/>
    </row>
    <row r="1228" spans="2:45" outlineLevel="1">
      <c r="B1228" s="950">
        <v>1</v>
      </c>
      <c r="C1228" s="1748" t="s">
        <v>314</v>
      </c>
      <c r="D1228" s="1749"/>
      <c r="E1228" s="1749"/>
      <c r="F1228" s="1749"/>
      <c r="G1228" s="1750"/>
      <c r="H1228" s="951">
        <v>290</v>
      </c>
      <c r="I1228" s="951">
        <v>500</v>
      </c>
      <c r="J1228" s="951">
        <v>320</v>
      </c>
      <c r="K1228" s="951">
        <v>600</v>
      </c>
      <c r="L1228" s="951">
        <v>380</v>
      </c>
      <c r="M1228" s="951">
        <v>610</v>
      </c>
      <c r="N1228" s="952"/>
      <c r="O1228" s="952"/>
      <c r="P1228" s="952"/>
      <c r="Q1228" s="952"/>
      <c r="R1228" s="953"/>
    </row>
    <row r="1229" spans="2:45" ht="12.75" customHeight="1" outlineLevel="1">
      <c r="B1229" s="950">
        <v>2</v>
      </c>
      <c r="C1229" s="1748" t="s">
        <v>315</v>
      </c>
      <c r="D1229" s="1749"/>
      <c r="E1229" s="1749"/>
      <c r="F1229" s="1749"/>
      <c r="G1229" s="1750"/>
      <c r="H1229" s="951">
        <v>290</v>
      </c>
      <c r="I1229" s="951">
        <v>500</v>
      </c>
      <c r="J1229" s="951">
        <v>300</v>
      </c>
      <c r="K1229" s="951">
        <v>470</v>
      </c>
      <c r="L1229" s="951">
        <v>380</v>
      </c>
      <c r="M1229" s="951">
        <v>630</v>
      </c>
      <c r="N1229" s="952"/>
      <c r="O1229" s="952"/>
      <c r="P1229" s="952"/>
      <c r="Q1229" s="952"/>
      <c r="R1229" s="953"/>
    </row>
    <row r="1230" spans="2:45" ht="12.75" customHeight="1" outlineLevel="1">
      <c r="B1230" s="950">
        <v>3</v>
      </c>
      <c r="C1230" s="1748" t="s">
        <v>316</v>
      </c>
      <c r="D1230" s="1749"/>
      <c r="E1230" s="1749"/>
      <c r="F1230" s="1749"/>
      <c r="G1230" s="1750"/>
      <c r="H1230" s="951">
        <v>17</v>
      </c>
      <c r="I1230" s="951">
        <v>21</v>
      </c>
      <c r="J1230" s="951">
        <v>16</v>
      </c>
      <c r="K1230" s="951">
        <v>29</v>
      </c>
      <c r="L1230" s="951">
        <v>24</v>
      </c>
      <c r="M1230" s="951">
        <v>32</v>
      </c>
      <c r="N1230" s="952"/>
      <c r="O1230" s="952"/>
      <c r="P1230" s="952"/>
      <c r="Q1230" s="952"/>
      <c r="R1230" s="953"/>
    </row>
    <row r="1231" spans="2:45" ht="12.75" customHeight="1" outlineLevel="1">
      <c r="B1231" s="950">
        <v>4</v>
      </c>
      <c r="C1231" s="1748" t="s">
        <v>317</v>
      </c>
      <c r="D1231" s="1749"/>
      <c r="E1231" s="1749"/>
      <c r="F1231" s="1749"/>
      <c r="G1231" s="1750"/>
      <c r="H1231" s="951">
        <v>11</v>
      </c>
      <c r="I1231" s="951">
        <v>14</v>
      </c>
      <c r="J1231" s="951">
        <v>10</v>
      </c>
      <c r="K1231" s="951">
        <v>27</v>
      </c>
      <c r="L1231" s="951">
        <v>24</v>
      </c>
      <c r="M1231" s="951">
        <v>23</v>
      </c>
      <c r="N1231" s="952"/>
      <c r="O1231" s="952"/>
      <c r="P1231" s="952"/>
      <c r="Q1231" s="952"/>
      <c r="R1231" s="953"/>
    </row>
    <row r="1232" spans="2:45" ht="12.75" customHeight="1" outlineLevel="1">
      <c r="B1232" s="950">
        <v>5</v>
      </c>
      <c r="C1232" s="1748" t="s">
        <v>318</v>
      </c>
      <c r="D1232" s="1749"/>
      <c r="E1232" s="1749"/>
      <c r="F1232" s="1749"/>
      <c r="G1232" s="1750"/>
      <c r="H1232" s="1044">
        <v>0.84615384615384615</v>
      </c>
      <c r="I1232" s="1044">
        <v>0.4</v>
      </c>
      <c r="J1232" s="1044">
        <v>0.48780487804878048</v>
      </c>
      <c r="K1232" s="1044">
        <v>0.31764705882352939</v>
      </c>
      <c r="L1232" s="1044">
        <v>0.49484536082474229</v>
      </c>
      <c r="M1232" s="1044">
        <v>0.48421052631578948</v>
      </c>
      <c r="N1232" s="1045"/>
      <c r="O1232" s="1045"/>
      <c r="P1232" s="1045"/>
      <c r="Q1232" s="1045"/>
      <c r="R1232" s="1046"/>
    </row>
    <row r="1233" spans="2:18" ht="12.75" customHeight="1" outlineLevel="1">
      <c r="B1233" s="950">
        <v>6</v>
      </c>
      <c r="C1233" s="1748" t="s">
        <v>319</v>
      </c>
      <c r="D1233" s="1749"/>
      <c r="E1233" s="1749"/>
      <c r="F1233" s="1749"/>
      <c r="G1233" s="1750"/>
      <c r="H1233" s="951">
        <v>17.058823529411764</v>
      </c>
      <c r="I1233" s="951">
        <v>23.80952380952381</v>
      </c>
      <c r="J1233" s="951">
        <v>18.75</v>
      </c>
      <c r="K1233" s="951">
        <v>16.206896551724139</v>
      </c>
      <c r="L1233" s="951">
        <v>15.833333333333334</v>
      </c>
      <c r="M1233" s="951">
        <v>19.6875</v>
      </c>
      <c r="N1233" s="952"/>
      <c r="O1233" s="952"/>
      <c r="P1233" s="952"/>
      <c r="Q1233" s="952"/>
      <c r="R1233" s="953"/>
    </row>
    <row r="1234" spans="2:18" ht="12.75" customHeight="1" outlineLevel="1">
      <c r="B1234" s="950">
        <v>7</v>
      </c>
      <c r="C1234" s="954" t="s">
        <v>320</v>
      </c>
      <c r="D1234" s="955"/>
      <c r="E1234" s="955"/>
      <c r="F1234" s="955"/>
      <c r="G1234" s="956"/>
      <c r="H1234" s="951">
        <v>1.5454545454545454</v>
      </c>
      <c r="I1234" s="951">
        <v>1.5</v>
      </c>
      <c r="J1234" s="951">
        <v>1.6</v>
      </c>
      <c r="K1234" s="951">
        <v>1.07407407407407</v>
      </c>
      <c r="L1234" s="951">
        <v>1</v>
      </c>
      <c r="M1234" s="951">
        <v>1.3913043478260869</v>
      </c>
      <c r="N1234" s="952"/>
      <c r="O1234" s="952"/>
      <c r="P1234" s="952"/>
      <c r="Q1234" s="952"/>
      <c r="R1234" s="953"/>
    </row>
    <row r="1235" spans="2:18" ht="12.75" customHeight="1" outlineLevel="1">
      <c r="B1235" s="950">
        <v>8</v>
      </c>
      <c r="C1235" s="1748" t="s">
        <v>321</v>
      </c>
      <c r="D1235" s="1749"/>
      <c r="E1235" s="1749"/>
      <c r="F1235" s="1749"/>
      <c r="G1235" s="1750"/>
      <c r="H1235" s="951">
        <v>5</v>
      </c>
      <c r="I1235" s="951">
        <v>9</v>
      </c>
      <c r="J1235" s="951">
        <v>5</v>
      </c>
      <c r="K1235" s="951">
        <v>21</v>
      </c>
      <c r="L1235" s="951">
        <v>16</v>
      </c>
      <c r="M1235" s="951">
        <v>8</v>
      </c>
      <c r="N1235" s="952"/>
      <c r="O1235" s="952"/>
      <c r="P1235" s="952"/>
      <c r="Q1235" s="952"/>
      <c r="R1235" s="953"/>
    </row>
    <row r="1236" spans="2:18" ht="12.75" customHeight="1" outlineLevel="1">
      <c r="B1236" s="950">
        <v>9</v>
      </c>
      <c r="C1236" s="1751" t="s">
        <v>322</v>
      </c>
      <c r="D1236" s="1752"/>
      <c r="E1236" s="1752"/>
      <c r="F1236" s="1752"/>
      <c r="G1236" s="1753"/>
      <c r="H1236" s="951">
        <v>6</v>
      </c>
      <c r="I1236" s="951">
        <v>10</v>
      </c>
      <c r="J1236" s="951">
        <v>10</v>
      </c>
      <c r="K1236" s="951">
        <v>25</v>
      </c>
      <c r="L1236" s="951">
        <v>12</v>
      </c>
      <c r="M1236" s="951">
        <v>8</v>
      </c>
      <c r="N1236" s="952"/>
      <c r="O1236" s="952"/>
      <c r="P1236" s="952"/>
      <c r="Q1236" s="952"/>
      <c r="R1236" s="953"/>
    </row>
    <row r="1237" spans="2:18" ht="12.75" customHeight="1" outlineLevel="1">
      <c r="B1237" s="950">
        <v>10</v>
      </c>
      <c r="C1237" s="1751" t="s">
        <v>323</v>
      </c>
      <c r="D1237" s="1752"/>
      <c r="E1237" s="1752"/>
      <c r="F1237" s="1752"/>
      <c r="G1237" s="1753"/>
      <c r="H1237" s="951">
        <v>1</v>
      </c>
      <c r="I1237" s="951">
        <v>2</v>
      </c>
      <c r="J1237" s="951">
        <v>2</v>
      </c>
      <c r="K1237" s="951">
        <v>5</v>
      </c>
      <c r="L1237" s="951">
        <v>3</v>
      </c>
      <c r="M1237" s="951">
        <v>4</v>
      </c>
      <c r="N1237" s="952"/>
      <c r="O1237" s="952"/>
      <c r="P1237" s="952"/>
      <c r="Q1237" s="952"/>
      <c r="R1237" s="953"/>
    </row>
    <row r="1238" spans="2:18" ht="12.75" customHeight="1" outlineLevel="1">
      <c r="B1238" s="957">
        <v>11</v>
      </c>
      <c r="C1238" s="1754" t="s">
        <v>324</v>
      </c>
      <c r="D1238" s="1755"/>
      <c r="E1238" s="1755"/>
      <c r="F1238" s="1755"/>
      <c r="G1238" s="1756"/>
      <c r="H1238" s="958">
        <v>16</v>
      </c>
      <c r="I1238" s="958">
        <v>41</v>
      </c>
      <c r="J1238" s="958">
        <v>25</v>
      </c>
      <c r="K1238" s="958">
        <v>100</v>
      </c>
      <c r="L1238" s="958">
        <v>56</v>
      </c>
      <c r="M1238" s="958">
        <v>50</v>
      </c>
      <c r="N1238" s="959"/>
      <c r="O1238" s="959"/>
      <c r="P1238" s="959"/>
      <c r="Q1238" s="959"/>
      <c r="R1238" s="960"/>
    </row>
    <row r="1239" spans="2:18" ht="12.75" customHeight="1" outlineLevel="1"/>
    <row r="1240" spans="2:18" ht="26.25" customHeight="1" outlineLevel="1">
      <c r="H1240" s="961" t="s">
        <v>215</v>
      </c>
      <c r="I1240" s="962" t="s">
        <v>137</v>
      </c>
      <c r="J1240" s="962" t="s">
        <v>359</v>
      </c>
      <c r="K1240" s="962" t="s">
        <v>64</v>
      </c>
      <c r="L1240" s="962" t="s">
        <v>138</v>
      </c>
      <c r="M1240" s="962" t="s">
        <v>35</v>
      </c>
      <c r="N1240" s="962" t="s">
        <v>133</v>
      </c>
      <c r="O1240" s="962" t="s">
        <v>136</v>
      </c>
      <c r="P1240" s="962" t="s">
        <v>131</v>
      </c>
      <c r="Q1240" s="962" t="s">
        <v>130</v>
      </c>
      <c r="R1240" s="963" t="s">
        <v>132</v>
      </c>
    </row>
    <row r="1241" spans="2:18" ht="12.75" customHeight="1" outlineLevel="1">
      <c r="B1241" s="1741" t="s">
        <v>87</v>
      </c>
      <c r="C1241" s="1743" t="s">
        <v>337</v>
      </c>
      <c r="D1241" s="1743"/>
      <c r="E1241" s="1743"/>
      <c r="F1241" s="1743"/>
      <c r="G1241" s="1743"/>
      <c r="H1241" s="964"/>
      <c r="I1241" s="964"/>
      <c r="J1241" s="964"/>
      <c r="K1241" s="964"/>
      <c r="L1241" s="964"/>
      <c r="M1241" s="964"/>
      <c r="N1241" s="964"/>
      <c r="O1241" s="964"/>
      <c r="P1241" s="964"/>
      <c r="Q1241" s="964"/>
      <c r="R1241" s="965"/>
    </row>
    <row r="1242" spans="2:18" ht="12.75" customHeight="1" outlineLevel="1">
      <c r="B1242" s="1742"/>
      <c r="C1242" s="1744"/>
      <c r="D1242" s="1744"/>
      <c r="E1242" s="1744"/>
      <c r="F1242" s="1744"/>
      <c r="G1242" s="1744"/>
      <c r="H1242" s="966"/>
      <c r="I1242" s="966"/>
      <c r="J1242" s="966"/>
      <c r="K1242" s="966"/>
      <c r="L1242" s="966"/>
      <c r="M1242" s="966"/>
      <c r="N1242" s="966"/>
      <c r="O1242" s="966"/>
      <c r="P1242" s="966"/>
      <c r="Q1242" s="966"/>
      <c r="R1242" s="967"/>
    </row>
    <row r="1243" spans="2:18" ht="12.75" customHeight="1" outlineLevel="1">
      <c r="B1243" s="968">
        <v>1</v>
      </c>
      <c r="C1243" s="1745" t="s">
        <v>325</v>
      </c>
      <c r="D1243" s="1746"/>
      <c r="E1243" s="1746"/>
      <c r="F1243" s="1746"/>
      <c r="G1243" s="1747"/>
      <c r="H1243" s="969">
        <v>8</v>
      </c>
      <c r="I1243" s="970">
        <v>37</v>
      </c>
      <c r="J1243" s="970">
        <v>13</v>
      </c>
      <c r="K1243" s="970">
        <v>28</v>
      </c>
      <c r="L1243" s="970">
        <v>15</v>
      </c>
      <c r="M1243" s="970">
        <v>6</v>
      </c>
      <c r="N1243" s="971"/>
      <c r="O1243" s="971"/>
      <c r="P1243" s="971"/>
      <c r="Q1243" s="971"/>
      <c r="R1243" s="972"/>
    </row>
    <row r="1244" spans="2:18" ht="12.75" customHeight="1" outlineLevel="1">
      <c r="B1244" s="968">
        <v>2</v>
      </c>
      <c r="C1244" s="1738" t="s">
        <v>326</v>
      </c>
      <c r="D1244" s="1739"/>
      <c r="E1244" s="1739"/>
      <c r="F1244" s="1739"/>
      <c r="G1244" s="1740"/>
      <c r="H1244" s="973">
        <v>17</v>
      </c>
      <c r="I1244" s="951">
        <v>22</v>
      </c>
      <c r="J1244" s="951">
        <v>40</v>
      </c>
      <c r="K1244" s="951">
        <v>50</v>
      </c>
      <c r="L1244" s="951">
        <v>30</v>
      </c>
      <c r="M1244" s="951">
        <v>12</v>
      </c>
      <c r="N1244" s="952"/>
      <c r="O1244" s="952"/>
      <c r="P1244" s="952"/>
      <c r="Q1244" s="952"/>
      <c r="R1244" s="953"/>
    </row>
    <row r="1245" spans="2:18" ht="12.75" customHeight="1" outlineLevel="1">
      <c r="B1245" s="968">
        <v>3</v>
      </c>
      <c r="C1245" s="1738" t="s">
        <v>327</v>
      </c>
      <c r="D1245" s="1739"/>
      <c r="E1245" s="1739"/>
      <c r="F1245" s="1739"/>
      <c r="G1245" s="1740"/>
      <c r="H1245" s="973">
        <v>3</v>
      </c>
      <c r="I1245" s="951">
        <v>38</v>
      </c>
      <c r="J1245" s="951">
        <v>4</v>
      </c>
      <c r="K1245" s="951">
        <v>10</v>
      </c>
      <c r="L1245" s="951">
        <v>0</v>
      </c>
      <c r="M1245" s="951">
        <v>0</v>
      </c>
      <c r="N1245" s="952"/>
      <c r="O1245" s="952"/>
      <c r="P1245" s="952"/>
      <c r="Q1245" s="952"/>
      <c r="R1245" s="953"/>
    </row>
    <row r="1246" spans="2:18" ht="12.75" customHeight="1" outlineLevel="1">
      <c r="B1246" s="968">
        <v>4</v>
      </c>
      <c r="C1246" s="1738" t="s">
        <v>328</v>
      </c>
      <c r="D1246" s="1739"/>
      <c r="E1246" s="1739"/>
      <c r="F1246" s="1739"/>
      <c r="G1246" s="1740"/>
      <c r="H1246" s="973">
        <v>5</v>
      </c>
      <c r="I1246" s="951">
        <v>10</v>
      </c>
      <c r="J1246" s="951">
        <v>16</v>
      </c>
      <c r="K1246" s="951">
        <v>15</v>
      </c>
      <c r="L1246" s="951">
        <v>13</v>
      </c>
      <c r="M1246" s="951">
        <v>5</v>
      </c>
      <c r="N1246" s="952"/>
      <c r="O1246" s="952"/>
      <c r="P1246" s="952"/>
      <c r="Q1246" s="952"/>
      <c r="R1246" s="953"/>
    </row>
    <row r="1247" spans="2:18" ht="12.75" customHeight="1" outlineLevel="1">
      <c r="B1247" s="968">
        <v>5</v>
      </c>
      <c r="C1247" s="1738" t="s">
        <v>329</v>
      </c>
      <c r="D1247" s="1739"/>
      <c r="E1247" s="1739"/>
      <c r="F1247" s="1739"/>
      <c r="G1247" s="1740"/>
      <c r="H1247" s="973">
        <v>7</v>
      </c>
      <c r="I1247" s="951">
        <v>11</v>
      </c>
      <c r="J1247" s="951">
        <v>18</v>
      </c>
      <c r="K1247" s="951">
        <v>17</v>
      </c>
      <c r="L1247" s="951">
        <v>6</v>
      </c>
      <c r="M1247" s="951">
        <v>8</v>
      </c>
      <c r="N1247" s="952"/>
      <c r="O1247" s="952"/>
      <c r="P1247" s="952"/>
      <c r="Q1247" s="952"/>
      <c r="R1247" s="953"/>
    </row>
    <row r="1248" spans="2:18" ht="12.75" customHeight="1" outlineLevel="1">
      <c r="B1248" s="968">
        <v>6</v>
      </c>
      <c r="C1248" s="1738" t="s">
        <v>330</v>
      </c>
      <c r="D1248" s="1739"/>
      <c r="E1248" s="1739"/>
      <c r="F1248" s="1739"/>
      <c r="G1248" s="1740"/>
      <c r="H1248" s="973">
        <v>3</v>
      </c>
      <c r="I1248" s="951">
        <v>4</v>
      </c>
      <c r="J1248" s="951">
        <v>32</v>
      </c>
      <c r="K1248" s="951">
        <v>64</v>
      </c>
      <c r="L1248" s="951">
        <v>0</v>
      </c>
      <c r="M1248" s="951">
        <v>8</v>
      </c>
      <c r="N1248" s="952"/>
      <c r="O1248" s="952"/>
      <c r="P1248" s="952"/>
      <c r="Q1248" s="952"/>
      <c r="R1248" s="953"/>
    </row>
    <row r="1249" spans="1:18" ht="12.75" customHeight="1" outlineLevel="1">
      <c r="B1249" s="968">
        <v>7</v>
      </c>
      <c r="C1249" s="1738" t="s">
        <v>331</v>
      </c>
      <c r="D1249" s="1739"/>
      <c r="E1249" s="1739"/>
      <c r="F1249" s="1739"/>
      <c r="G1249" s="1740"/>
      <c r="H1249" s="973">
        <v>5</v>
      </c>
      <c r="I1249" s="951">
        <v>21</v>
      </c>
      <c r="J1249" s="951">
        <v>5</v>
      </c>
      <c r="K1249" s="951">
        <v>32</v>
      </c>
      <c r="L1249" s="951">
        <v>26</v>
      </c>
      <c r="M1249" s="951">
        <v>9</v>
      </c>
      <c r="N1249" s="952"/>
      <c r="O1249" s="952"/>
      <c r="P1249" s="952"/>
      <c r="Q1249" s="952"/>
      <c r="R1249" s="953"/>
    </row>
    <row r="1250" spans="1:18" ht="12.75" customHeight="1" outlineLevel="1">
      <c r="B1250" s="968">
        <v>8</v>
      </c>
      <c r="C1250" s="1738" t="s">
        <v>332</v>
      </c>
      <c r="D1250" s="1739"/>
      <c r="E1250" s="1739"/>
      <c r="F1250" s="1739"/>
      <c r="G1250" s="1740"/>
      <c r="H1250" s="973">
        <v>6</v>
      </c>
      <c r="I1250" s="951">
        <v>25</v>
      </c>
      <c r="J1250" s="951">
        <v>8</v>
      </c>
      <c r="K1250" s="951">
        <v>32</v>
      </c>
      <c r="L1250" s="951">
        <v>32</v>
      </c>
      <c r="M1250" s="951">
        <v>10</v>
      </c>
      <c r="N1250" s="952"/>
      <c r="O1250" s="952"/>
      <c r="P1250" s="952"/>
      <c r="Q1250" s="952"/>
      <c r="R1250" s="953"/>
    </row>
    <row r="1251" spans="1:18" ht="12.75" customHeight="1" outlineLevel="1">
      <c r="B1251" s="968">
        <v>9</v>
      </c>
      <c r="C1251" s="1738" t="s">
        <v>333</v>
      </c>
      <c r="D1251" s="1739"/>
      <c r="E1251" s="1739"/>
      <c r="F1251" s="1739"/>
      <c r="G1251" s="1740"/>
      <c r="H1251" s="973">
        <v>3</v>
      </c>
      <c r="I1251" s="951">
        <v>40</v>
      </c>
      <c r="J1251" s="951">
        <v>7</v>
      </c>
      <c r="K1251" s="951">
        <v>16</v>
      </c>
      <c r="L1251" s="951">
        <v>56</v>
      </c>
      <c r="M1251" s="951">
        <v>35</v>
      </c>
      <c r="N1251" s="952"/>
      <c r="O1251" s="952"/>
      <c r="P1251" s="952"/>
      <c r="Q1251" s="952"/>
      <c r="R1251" s="953"/>
    </row>
    <row r="1252" spans="1:18" ht="12.75" customHeight="1" outlineLevel="1">
      <c r="B1252" s="968">
        <v>10</v>
      </c>
      <c r="C1252" s="1738" t="s">
        <v>334</v>
      </c>
      <c r="D1252" s="1739"/>
      <c r="E1252" s="1739"/>
      <c r="F1252" s="1739"/>
      <c r="G1252" s="1740"/>
      <c r="H1252" s="973">
        <v>0</v>
      </c>
      <c r="I1252" s="951">
        <v>19</v>
      </c>
      <c r="J1252" s="951">
        <v>28</v>
      </c>
      <c r="K1252" s="951">
        <v>70</v>
      </c>
      <c r="L1252" s="951">
        <v>42</v>
      </c>
      <c r="M1252" s="951">
        <v>12</v>
      </c>
      <c r="N1252" s="952"/>
      <c r="O1252" s="952"/>
      <c r="P1252" s="952"/>
      <c r="Q1252" s="952"/>
      <c r="R1252" s="953"/>
    </row>
    <row r="1253" spans="1:18" ht="12.75" customHeight="1" outlineLevel="1">
      <c r="B1253" s="968">
        <v>11</v>
      </c>
      <c r="C1253" s="1738" t="s">
        <v>335</v>
      </c>
      <c r="D1253" s="1739"/>
      <c r="E1253" s="1739"/>
      <c r="F1253" s="1739"/>
      <c r="G1253" s="1740"/>
      <c r="H1253" s="973">
        <v>2</v>
      </c>
      <c r="I1253" s="951">
        <v>40</v>
      </c>
      <c r="J1253" s="951">
        <v>3</v>
      </c>
      <c r="K1253" s="951">
        <v>65</v>
      </c>
      <c r="L1253" s="951">
        <v>12</v>
      </c>
      <c r="M1253" s="951">
        <v>0</v>
      </c>
      <c r="N1253" s="952"/>
      <c r="O1253" s="952"/>
      <c r="P1253" s="952"/>
      <c r="Q1253" s="952"/>
      <c r="R1253" s="953"/>
    </row>
    <row r="1254" spans="1:18" ht="12.75" customHeight="1" outlineLevel="1">
      <c r="B1254" s="974">
        <v>12</v>
      </c>
      <c r="C1254" s="1757" t="s">
        <v>336</v>
      </c>
      <c r="D1254" s="1758"/>
      <c r="E1254" s="1758"/>
      <c r="F1254" s="1758"/>
      <c r="G1254" s="1759"/>
      <c r="H1254" s="975">
        <v>5</v>
      </c>
      <c r="I1254" s="958">
        <v>27</v>
      </c>
      <c r="J1254" s="958">
        <v>5</v>
      </c>
      <c r="K1254" s="958">
        <v>25</v>
      </c>
      <c r="L1254" s="958">
        <v>4</v>
      </c>
      <c r="M1254" s="958">
        <v>8</v>
      </c>
      <c r="N1254" s="959"/>
      <c r="O1254" s="959"/>
      <c r="P1254" s="959"/>
      <c r="Q1254" s="959"/>
      <c r="R1254" s="960"/>
    </row>
    <row r="1257" spans="1:18">
      <c r="A1257" s="937" t="s">
        <v>383</v>
      </c>
    </row>
    <row r="1258" spans="1:18" outlineLevel="1">
      <c r="H1258" s="737" t="s">
        <v>604</v>
      </c>
    </row>
    <row r="1259" spans="1:18" s="744" customFormat="1" ht="13.5" outlineLevel="1">
      <c r="A1259" s="976" t="s">
        <v>556</v>
      </c>
      <c r="B1259" s="977" t="s">
        <v>560</v>
      </c>
      <c r="C1259" s="978" t="s">
        <v>340</v>
      </c>
      <c r="D1259" s="979" t="str">
        <f t="shared" ref="D1259:D1274" si="36">B1259&amp; "_" &amp;C1259</f>
        <v>CUPID_Comment 1</v>
      </c>
      <c r="E1259" s="979"/>
      <c r="F1259" s="979"/>
      <c r="G1259" s="979"/>
      <c r="H1259" s="1047"/>
      <c r="I1259" s="1047"/>
      <c r="J1259" s="1047"/>
      <c r="K1259" s="1047"/>
      <c r="L1259" s="1047"/>
      <c r="M1259" s="1047"/>
      <c r="N1259" s="1047"/>
      <c r="O1259" s="1048"/>
    </row>
    <row r="1260" spans="1:18" s="744" customFormat="1" ht="13.5" outlineLevel="1">
      <c r="A1260" s="976" t="s">
        <v>556</v>
      </c>
      <c r="B1260" s="980" t="s">
        <v>560</v>
      </c>
      <c r="C1260" s="981" t="s">
        <v>341</v>
      </c>
      <c r="D1260" s="982" t="str">
        <f t="shared" si="36"/>
        <v>CUPID_Comment 2</v>
      </c>
      <c r="E1260" s="982"/>
      <c r="F1260" s="982"/>
      <c r="G1260" s="982"/>
      <c r="H1260" s="659"/>
      <c r="I1260" s="659"/>
      <c r="J1260" s="659"/>
      <c r="K1260" s="659"/>
      <c r="L1260" s="659"/>
      <c r="M1260" s="659"/>
      <c r="N1260" s="659"/>
      <c r="O1260" s="660"/>
    </row>
    <row r="1261" spans="1:18" s="744" customFormat="1" ht="13.5" outlineLevel="1">
      <c r="A1261" s="976" t="s">
        <v>556</v>
      </c>
      <c r="B1261" s="983" t="s">
        <v>560</v>
      </c>
      <c r="C1261" s="984" t="s">
        <v>342</v>
      </c>
      <c r="D1261" s="985" t="str">
        <f t="shared" si="36"/>
        <v>CUPID_Comment 3</v>
      </c>
      <c r="E1261" s="985"/>
      <c r="F1261" s="985"/>
      <c r="G1261" s="985"/>
      <c r="H1261" s="663"/>
      <c r="I1261" s="661"/>
      <c r="J1261" s="661"/>
      <c r="K1261" s="661"/>
      <c r="L1261" s="661"/>
      <c r="M1261" s="661"/>
      <c r="N1261" s="661"/>
      <c r="O1261" s="662"/>
    </row>
    <row r="1262" spans="1:18" s="790" customFormat="1" ht="13.5" outlineLevel="1">
      <c r="A1262" s="986" t="s">
        <v>555</v>
      </c>
      <c r="B1262" s="987" t="s">
        <v>559</v>
      </c>
      <c r="C1262" s="988" t="s">
        <v>340</v>
      </c>
      <c r="D1262" s="989" t="str">
        <f t="shared" si="36"/>
        <v>WHITE HORSE_Comment 1</v>
      </c>
      <c r="E1262" s="989"/>
      <c r="F1262" s="989"/>
      <c r="G1262" s="989"/>
      <c r="H1262" s="634"/>
      <c r="I1262" s="634"/>
      <c r="J1262" s="634"/>
      <c r="K1262" s="634"/>
      <c r="L1262" s="634"/>
      <c r="M1262" s="634"/>
      <c r="N1262" s="634"/>
      <c r="O1262" s="635"/>
    </row>
    <row r="1263" spans="1:18" s="790" customFormat="1" ht="13.5" outlineLevel="1">
      <c r="A1263" s="986" t="s">
        <v>555</v>
      </c>
      <c r="B1263" s="990" t="s">
        <v>559</v>
      </c>
      <c r="C1263" s="991" t="s">
        <v>341</v>
      </c>
      <c r="D1263" s="992" t="str">
        <f t="shared" si="36"/>
        <v>WHITE HORSE_Comment 2</v>
      </c>
      <c r="E1263" s="992"/>
      <c r="F1263" s="992"/>
      <c r="G1263" s="992"/>
      <c r="H1263" s="636"/>
      <c r="I1263" s="636"/>
      <c r="J1263" s="636"/>
      <c r="K1263" s="636"/>
      <c r="L1263" s="636"/>
      <c r="M1263" s="636"/>
      <c r="N1263" s="636"/>
      <c r="O1263" s="637"/>
    </row>
    <row r="1264" spans="1:18" s="790" customFormat="1" ht="13.5" outlineLevel="1">
      <c r="A1264" s="986" t="s">
        <v>555</v>
      </c>
      <c r="B1264" s="993" t="s">
        <v>559</v>
      </c>
      <c r="C1264" s="994" t="s">
        <v>342</v>
      </c>
      <c r="D1264" s="995" t="str">
        <f t="shared" si="36"/>
        <v>WHITE HORSE_Comment 3</v>
      </c>
      <c r="E1264" s="995"/>
      <c r="F1264" s="995"/>
      <c r="G1264" s="995"/>
      <c r="H1264" s="638"/>
      <c r="I1264" s="638"/>
      <c r="J1264" s="638"/>
      <c r="K1264" s="638"/>
      <c r="L1264" s="638"/>
      <c r="M1264" s="638"/>
      <c r="N1264" s="638"/>
      <c r="O1264" s="639"/>
    </row>
    <row r="1265" spans="1:15" s="790" customFormat="1" ht="13.5" outlineLevel="1">
      <c r="A1265" s="976" t="s">
        <v>563</v>
      </c>
      <c r="B1265" s="977" t="s">
        <v>558</v>
      </c>
      <c r="C1265" s="978" t="s">
        <v>340</v>
      </c>
      <c r="D1265" s="979" t="str">
        <f t="shared" si="36"/>
        <v>TIGER_Comment 1</v>
      </c>
      <c r="E1265" s="979"/>
      <c r="F1265" s="979"/>
      <c r="G1265" s="979"/>
      <c r="H1265" s="657"/>
      <c r="I1265" s="657"/>
      <c r="J1265" s="657"/>
      <c r="K1265" s="657"/>
      <c r="L1265" s="657"/>
      <c r="M1265" s="657"/>
      <c r="N1265" s="657"/>
      <c r="O1265" s="658"/>
    </row>
    <row r="1266" spans="1:15" s="790" customFormat="1" ht="13.5" outlineLevel="1">
      <c r="A1266" s="976" t="s">
        <v>563</v>
      </c>
      <c r="B1266" s="980" t="s">
        <v>558</v>
      </c>
      <c r="C1266" s="981" t="s">
        <v>341</v>
      </c>
      <c r="D1266" s="982" t="str">
        <f t="shared" si="36"/>
        <v>TIGER_Comment 2</v>
      </c>
      <c r="E1266" s="982"/>
      <c r="F1266" s="982"/>
      <c r="G1266" s="982"/>
      <c r="H1266" s="659"/>
      <c r="I1266" s="659"/>
      <c r="J1266" s="659"/>
      <c r="K1266" s="659"/>
      <c r="L1266" s="659"/>
      <c r="M1266" s="659"/>
      <c r="N1266" s="659"/>
      <c r="O1266" s="660"/>
    </row>
    <row r="1267" spans="1:15" s="790" customFormat="1" ht="13.5" outlineLevel="1">
      <c r="A1267" s="976" t="s">
        <v>563</v>
      </c>
      <c r="B1267" s="983" t="s">
        <v>558</v>
      </c>
      <c r="C1267" s="984" t="s">
        <v>342</v>
      </c>
      <c r="D1267" s="985" t="str">
        <f t="shared" si="36"/>
        <v>TIGER_Comment 3</v>
      </c>
      <c r="E1267" s="985"/>
      <c r="F1267" s="985"/>
      <c r="G1267" s="985"/>
      <c r="H1267" s="663"/>
      <c r="I1267" s="661"/>
      <c r="J1267" s="661"/>
      <c r="K1267" s="661"/>
      <c r="L1267" s="661"/>
      <c r="M1267" s="661"/>
      <c r="N1267" s="661"/>
      <c r="O1267" s="662"/>
    </row>
    <row r="1268" spans="1:15" s="744" customFormat="1" ht="13.5" outlineLevel="1">
      <c r="A1268" s="986" t="s">
        <v>552</v>
      </c>
      <c r="B1268" s="987" t="s">
        <v>553</v>
      </c>
      <c r="C1268" s="988" t="s">
        <v>340</v>
      </c>
      <c r="D1268" s="989" t="str">
        <f t="shared" si="36"/>
        <v>LUCKY CAT_Comment 1</v>
      </c>
      <c r="E1268" s="989"/>
      <c r="F1268" s="989"/>
      <c r="G1268" s="989"/>
      <c r="H1268" s="634"/>
      <c r="I1268" s="634"/>
      <c r="J1268" s="634"/>
      <c r="K1268" s="634"/>
      <c r="L1268" s="634"/>
      <c r="M1268" s="634"/>
      <c r="N1268" s="634"/>
      <c r="O1268" s="635"/>
    </row>
    <row r="1269" spans="1:15" s="744" customFormat="1" ht="13.5" outlineLevel="1">
      <c r="A1269" s="986" t="s">
        <v>552</v>
      </c>
      <c r="B1269" s="990" t="s">
        <v>553</v>
      </c>
      <c r="C1269" s="991" t="s">
        <v>341</v>
      </c>
      <c r="D1269" s="992" t="str">
        <f t="shared" si="36"/>
        <v>LUCKY CAT_Comment 2</v>
      </c>
      <c r="E1269" s="992"/>
      <c r="F1269" s="992"/>
      <c r="G1269" s="992"/>
      <c r="H1269" s="636"/>
      <c r="I1269" s="636"/>
      <c r="J1269" s="636"/>
      <c r="K1269" s="636"/>
      <c r="L1269" s="636"/>
      <c r="M1269" s="636"/>
      <c r="N1269" s="636"/>
      <c r="O1269" s="637"/>
    </row>
    <row r="1270" spans="1:15" s="744" customFormat="1" ht="13.5" outlineLevel="1">
      <c r="A1270" s="986" t="s">
        <v>552</v>
      </c>
      <c r="B1270" s="993" t="s">
        <v>553</v>
      </c>
      <c r="C1270" s="994" t="s">
        <v>342</v>
      </c>
      <c r="D1270" s="995" t="str">
        <f t="shared" si="36"/>
        <v>LUCKY CAT_Comment 3</v>
      </c>
      <c r="E1270" s="995"/>
      <c r="F1270" s="995"/>
      <c r="G1270" s="995"/>
      <c r="H1270" s="638"/>
      <c r="I1270" s="638"/>
      <c r="J1270" s="638"/>
      <c r="K1270" s="638"/>
      <c r="L1270" s="638"/>
      <c r="M1270" s="638"/>
      <c r="N1270" s="638"/>
      <c r="O1270" s="639"/>
    </row>
    <row r="1271" spans="1:15" s="790" customFormat="1" ht="13.5" outlineLevel="1">
      <c r="A1271" s="976" t="e">
        <f>+VLOOKUP(B1271,'4.0 BD old'!$C$7:$D$64,2,0)</f>
        <v>#N/A</v>
      </c>
      <c r="B1271" s="977" t="s">
        <v>540</v>
      </c>
      <c r="C1271" s="978" t="s">
        <v>340</v>
      </c>
      <c r="D1271" s="979" t="str">
        <f t="shared" si="36"/>
        <v>NEW IDEA_Comment 1</v>
      </c>
      <c r="E1271" s="979"/>
      <c r="F1271" s="979"/>
      <c r="G1271" s="979"/>
      <c r="H1271" s="657"/>
      <c r="I1271" s="657"/>
      <c r="J1271" s="657"/>
      <c r="K1271" s="657"/>
      <c r="L1271" s="657"/>
      <c r="M1271" s="657"/>
      <c r="N1271" s="657"/>
      <c r="O1271" s="658"/>
    </row>
    <row r="1272" spans="1:15" s="790" customFormat="1" ht="13.5" outlineLevel="1">
      <c r="A1272" s="976" t="e">
        <f>+VLOOKUP(B1272,'4.0 BD old'!$C$7:$D$64,2,0)</f>
        <v>#N/A</v>
      </c>
      <c r="B1272" s="980" t="s">
        <v>540</v>
      </c>
      <c r="C1272" s="981" t="s">
        <v>341</v>
      </c>
      <c r="D1272" s="982" t="str">
        <f t="shared" si="36"/>
        <v>NEW IDEA_Comment 2</v>
      </c>
      <c r="E1272" s="982"/>
      <c r="F1272" s="982"/>
      <c r="G1272" s="982"/>
      <c r="H1272" s="659"/>
      <c r="I1272" s="659"/>
      <c r="J1272" s="659"/>
      <c r="K1272" s="659"/>
      <c r="L1272" s="659"/>
      <c r="M1272" s="659"/>
      <c r="N1272" s="659"/>
      <c r="O1272" s="660"/>
    </row>
    <row r="1273" spans="1:15" s="790" customFormat="1" ht="13.5" outlineLevel="1">
      <c r="A1273" s="976" t="e">
        <f>+VLOOKUP(B1273,'4.0 BD old'!$C$7:$D$64,2,0)</f>
        <v>#N/A</v>
      </c>
      <c r="B1273" s="983" t="s">
        <v>540</v>
      </c>
      <c r="C1273" s="984" t="s">
        <v>342</v>
      </c>
      <c r="D1273" s="985" t="str">
        <f t="shared" si="36"/>
        <v>NEW IDEA_Comment 3</v>
      </c>
      <c r="E1273" s="985"/>
      <c r="F1273" s="985"/>
      <c r="G1273" s="985"/>
      <c r="H1273" s="663"/>
      <c r="I1273" s="661"/>
      <c r="J1273" s="661"/>
      <c r="K1273" s="661"/>
      <c r="L1273" s="661"/>
      <c r="M1273" s="661"/>
      <c r="N1273" s="661"/>
      <c r="O1273" s="662"/>
    </row>
    <row r="1274" spans="1:15" ht="13.5" outlineLevel="1">
      <c r="A1274" s="986" t="s">
        <v>472</v>
      </c>
      <c r="B1274" s="987" t="s">
        <v>471</v>
      </c>
      <c r="C1274" s="988" t="s">
        <v>340</v>
      </c>
      <c r="D1274" s="989" t="str">
        <f t="shared" si="36"/>
        <v>OCEAN_Comment 1</v>
      </c>
      <c r="E1274" s="989"/>
      <c r="F1274" s="989"/>
      <c r="G1274" s="989"/>
      <c r="H1274" s="634"/>
      <c r="I1274" s="634"/>
      <c r="J1274" s="634"/>
      <c r="K1274" s="634"/>
      <c r="L1274" s="634"/>
      <c r="M1274" s="634"/>
      <c r="N1274" s="634"/>
      <c r="O1274" s="635"/>
    </row>
    <row r="1275" spans="1:15" ht="13.5" outlineLevel="1">
      <c r="A1275" s="986" t="s">
        <v>472</v>
      </c>
      <c r="B1275" s="990" t="s">
        <v>471</v>
      </c>
      <c r="C1275" s="991" t="s">
        <v>341</v>
      </c>
      <c r="D1275" s="992" t="str">
        <f t="shared" ref="D1275:D1321" si="37">B1275&amp; "_" &amp;C1275</f>
        <v>OCEAN_Comment 2</v>
      </c>
      <c r="E1275" s="992"/>
      <c r="F1275" s="992"/>
      <c r="G1275" s="992"/>
      <c r="H1275" s="636"/>
      <c r="I1275" s="636"/>
      <c r="J1275" s="636"/>
      <c r="K1275" s="636"/>
      <c r="L1275" s="636"/>
      <c r="M1275" s="636"/>
      <c r="N1275" s="636"/>
      <c r="O1275" s="637"/>
    </row>
    <row r="1276" spans="1:15" ht="13.5" outlineLevel="1">
      <c r="A1276" s="986" t="s">
        <v>472</v>
      </c>
      <c r="B1276" s="993" t="s">
        <v>471</v>
      </c>
      <c r="C1276" s="994" t="s">
        <v>342</v>
      </c>
      <c r="D1276" s="995" t="str">
        <f t="shared" si="37"/>
        <v>OCEAN_Comment 3</v>
      </c>
      <c r="E1276" s="995"/>
      <c r="F1276" s="995"/>
      <c r="G1276" s="995"/>
      <c r="H1276" s="638"/>
      <c r="I1276" s="638"/>
      <c r="J1276" s="638"/>
      <c r="K1276" s="638"/>
      <c r="L1276" s="638"/>
      <c r="M1276" s="638"/>
      <c r="N1276" s="638"/>
      <c r="O1276" s="639"/>
    </row>
    <row r="1277" spans="1:15" ht="13.5" outlineLevel="1">
      <c r="A1277" s="976" t="str">
        <f>+VLOOKUP(B1277,'4.0 BD old'!$C$7:$D$64,2,0)</f>
        <v>NGUYỄN HỮU NGHIỆM</v>
      </c>
      <c r="B1277" s="977" t="s">
        <v>64</v>
      </c>
      <c r="C1277" s="978" t="s">
        <v>340</v>
      </c>
      <c r="D1277" s="979" t="str">
        <f t="shared" si="37"/>
        <v>LUCKY STAR_Comment 1</v>
      </c>
      <c r="E1277" s="979"/>
      <c r="F1277" s="979"/>
      <c r="G1277" s="979"/>
      <c r="H1277" s="657"/>
      <c r="I1277" s="657"/>
      <c r="J1277" s="657"/>
      <c r="K1277" s="657"/>
      <c r="L1277" s="657"/>
      <c r="M1277" s="657"/>
      <c r="N1277" s="657"/>
      <c r="O1277" s="658"/>
    </row>
    <row r="1278" spans="1:15" ht="13.5" outlineLevel="1">
      <c r="A1278" s="976" t="str">
        <f>+VLOOKUP(B1278,'4.0 BD old'!$C$7:$D$64,2,0)</f>
        <v>NGUYỄN HỮU NGHIỆM</v>
      </c>
      <c r="B1278" s="980" t="s">
        <v>64</v>
      </c>
      <c r="C1278" s="981" t="s">
        <v>341</v>
      </c>
      <c r="D1278" s="982" t="str">
        <f t="shared" si="37"/>
        <v>LUCKY STAR_Comment 2</v>
      </c>
      <c r="E1278" s="982"/>
      <c r="F1278" s="982"/>
      <c r="G1278" s="982"/>
      <c r="H1278" s="659"/>
      <c r="I1278" s="659"/>
      <c r="J1278" s="659"/>
      <c r="K1278" s="659"/>
      <c r="L1278" s="659"/>
      <c r="M1278" s="659"/>
      <c r="N1278" s="659"/>
      <c r="O1278" s="660"/>
    </row>
    <row r="1279" spans="1:15" ht="13.5" outlineLevel="1">
      <c r="A1279" s="976" t="str">
        <f>+VLOOKUP(B1279,'4.0 BD old'!$C$7:$D$64,2,0)</f>
        <v>NGUYỄN HỮU NGHIỆM</v>
      </c>
      <c r="B1279" s="983" t="s">
        <v>64</v>
      </c>
      <c r="C1279" s="984" t="s">
        <v>342</v>
      </c>
      <c r="D1279" s="985" t="str">
        <f t="shared" si="37"/>
        <v>LUCKY STAR_Comment 3</v>
      </c>
      <c r="E1279" s="985"/>
      <c r="F1279" s="985"/>
      <c r="G1279" s="985"/>
      <c r="H1279" s="663"/>
      <c r="I1279" s="661"/>
      <c r="J1279" s="661"/>
      <c r="K1279" s="661"/>
      <c r="L1279" s="661"/>
      <c r="M1279" s="661"/>
      <c r="N1279" s="661"/>
      <c r="O1279" s="662"/>
    </row>
    <row r="1280" spans="1:15" ht="13.5" outlineLevel="1">
      <c r="A1280" s="986" t="e">
        <f>+VLOOKUP(B1280,'4.0 BD old'!$C$7:$D$64,2,0)</f>
        <v>#N/A</v>
      </c>
      <c r="B1280" s="987" t="s">
        <v>542</v>
      </c>
      <c r="C1280" s="988" t="s">
        <v>340</v>
      </c>
      <c r="D1280" s="989" t="str">
        <f t="shared" si="37"/>
        <v>VENUS_Comment 1</v>
      </c>
      <c r="E1280" s="989"/>
      <c r="F1280" s="989"/>
      <c r="G1280" s="989"/>
      <c r="H1280" s="634"/>
      <c r="I1280" s="634"/>
      <c r="J1280" s="634"/>
      <c r="K1280" s="634"/>
      <c r="L1280" s="634"/>
      <c r="M1280" s="634"/>
      <c r="N1280" s="634"/>
      <c r="O1280" s="635"/>
    </row>
    <row r="1281" spans="1:15" ht="13.5" outlineLevel="1">
      <c r="A1281" s="986" t="e">
        <f>+VLOOKUP(B1281,'4.0 BD old'!$C$7:$D$64,2,0)</f>
        <v>#N/A</v>
      </c>
      <c r="B1281" s="990" t="s">
        <v>542</v>
      </c>
      <c r="C1281" s="991" t="s">
        <v>341</v>
      </c>
      <c r="D1281" s="992" t="str">
        <f t="shared" si="37"/>
        <v>VENUS_Comment 2</v>
      </c>
      <c r="E1281" s="992"/>
      <c r="F1281" s="992"/>
      <c r="G1281" s="992"/>
      <c r="H1281" s="636"/>
      <c r="I1281" s="636"/>
      <c r="J1281" s="636"/>
      <c r="K1281" s="636"/>
      <c r="L1281" s="636"/>
      <c r="M1281" s="636"/>
      <c r="N1281" s="636"/>
      <c r="O1281" s="637"/>
    </row>
    <row r="1282" spans="1:15" ht="13.5" outlineLevel="1">
      <c r="A1282" s="986" t="e">
        <f>+VLOOKUP(B1282,'4.0 BD old'!$C$7:$D$64,2,0)</f>
        <v>#N/A</v>
      </c>
      <c r="B1282" s="993" t="s">
        <v>542</v>
      </c>
      <c r="C1282" s="994" t="s">
        <v>342</v>
      </c>
      <c r="D1282" s="995" t="str">
        <f t="shared" si="37"/>
        <v>VENUS_Comment 3</v>
      </c>
      <c r="E1282" s="995"/>
      <c r="F1282" s="995"/>
      <c r="G1282" s="995"/>
      <c r="H1282" s="638"/>
      <c r="I1282" s="638"/>
      <c r="J1282" s="638"/>
      <c r="K1282" s="638"/>
      <c r="L1282" s="638"/>
      <c r="M1282" s="638"/>
      <c r="N1282" s="638"/>
      <c r="O1282" s="639"/>
    </row>
    <row r="1283" spans="1:15" ht="13.5" outlineLevel="1">
      <c r="A1283" s="976" t="e">
        <f>+VLOOKUP(B1283,'4.0 BD old'!$C$7:$D$64,2,0)</f>
        <v>#N/A</v>
      </c>
      <c r="B1283" s="977" t="s">
        <v>138</v>
      </c>
      <c r="C1283" s="978" t="s">
        <v>340</v>
      </c>
      <c r="D1283" s="979" t="str">
        <f t="shared" si="37"/>
        <v>MARS_Comment 1</v>
      </c>
      <c r="E1283" s="979"/>
      <c r="F1283" s="979"/>
      <c r="G1283" s="979"/>
      <c r="H1283" s="657"/>
      <c r="I1283" s="657"/>
      <c r="J1283" s="657"/>
      <c r="K1283" s="657"/>
      <c r="L1283" s="657"/>
      <c r="M1283" s="657"/>
      <c r="N1283" s="657"/>
      <c r="O1283" s="658"/>
    </row>
    <row r="1284" spans="1:15" ht="13.5" outlineLevel="1">
      <c r="A1284" s="976" t="e">
        <f>+VLOOKUP(B1284,'4.0 BD old'!$C$7:$D$64,2,0)</f>
        <v>#N/A</v>
      </c>
      <c r="B1284" s="980" t="s">
        <v>138</v>
      </c>
      <c r="C1284" s="981" t="s">
        <v>341</v>
      </c>
      <c r="D1284" s="982" t="str">
        <f t="shared" si="37"/>
        <v>MARS_Comment 2</v>
      </c>
      <c r="E1284" s="982"/>
      <c r="F1284" s="982"/>
      <c r="G1284" s="982"/>
      <c r="H1284" s="659"/>
      <c r="I1284" s="659"/>
      <c r="J1284" s="659"/>
      <c r="K1284" s="659"/>
      <c r="L1284" s="659"/>
      <c r="M1284" s="659"/>
      <c r="N1284" s="659"/>
      <c r="O1284" s="660"/>
    </row>
    <row r="1285" spans="1:15" ht="13.5" outlineLevel="1">
      <c r="A1285" s="976" t="e">
        <f>+VLOOKUP(B1285,'4.0 BD old'!$C$7:$D$64,2,0)</f>
        <v>#N/A</v>
      </c>
      <c r="B1285" s="983" t="s">
        <v>138</v>
      </c>
      <c r="C1285" s="984" t="s">
        <v>342</v>
      </c>
      <c r="D1285" s="985" t="str">
        <f t="shared" si="37"/>
        <v>MARS_Comment 3</v>
      </c>
      <c r="E1285" s="985"/>
      <c r="F1285" s="985"/>
      <c r="G1285" s="985"/>
      <c r="H1285" s="663"/>
      <c r="I1285" s="661"/>
      <c r="J1285" s="661"/>
      <c r="K1285" s="661"/>
      <c r="L1285" s="661"/>
      <c r="M1285" s="661"/>
      <c r="N1285" s="661"/>
      <c r="O1285" s="662"/>
    </row>
    <row r="1286" spans="1:15" ht="13.5" outlineLevel="1">
      <c r="A1286" s="986" t="e">
        <f>+VLOOKUP(B1286,'4.0 BD old'!$C$7:$D$64,2,0)</f>
        <v>#N/A</v>
      </c>
      <c r="B1286" s="987" t="s">
        <v>35</v>
      </c>
      <c r="C1286" s="988" t="s">
        <v>340</v>
      </c>
      <c r="D1286" s="989" t="str">
        <f t="shared" si="37"/>
        <v>PHOENIX_Comment 1</v>
      </c>
      <c r="E1286" s="989"/>
      <c r="F1286" s="989"/>
      <c r="G1286" s="989"/>
      <c r="H1286" s="634"/>
      <c r="I1286" s="634"/>
      <c r="J1286" s="634"/>
      <c r="K1286" s="634"/>
      <c r="L1286" s="634"/>
      <c r="M1286" s="634"/>
      <c r="N1286" s="634"/>
      <c r="O1286" s="635"/>
    </row>
    <row r="1287" spans="1:15" ht="13.5" outlineLevel="1">
      <c r="A1287" s="986" t="e">
        <f>+VLOOKUP(B1287,'4.0 BD old'!$C$7:$D$64,2,0)</f>
        <v>#N/A</v>
      </c>
      <c r="B1287" s="990" t="s">
        <v>35</v>
      </c>
      <c r="C1287" s="991" t="s">
        <v>341</v>
      </c>
      <c r="D1287" s="992" t="str">
        <f t="shared" si="37"/>
        <v>PHOENIX_Comment 2</v>
      </c>
      <c r="E1287" s="992"/>
      <c r="F1287" s="992"/>
      <c r="G1287" s="992"/>
      <c r="H1287" s="636"/>
      <c r="I1287" s="636"/>
      <c r="J1287" s="636"/>
      <c r="K1287" s="636"/>
      <c r="L1287" s="636"/>
      <c r="M1287" s="636"/>
      <c r="N1287" s="636"/>
      <c r="O1287" s="637"/>
    </row>
    <row r="1288" spans="1:15" ht="13.5" outlineLevel="1">
      <c r="A1288" s="986" t="e">
        <f>+VLOOKUP(B1288,'4.0 BD old'!$C$7:$D$64,2,0)</f>
        <v>#N/A</v>
      </c>
      <c r="B1288" s="993" t="s">
        <v>35</v>
      </c>
      <c r="C1288" s="994" t="s">
        <v>342</v>
      </c>
      <c r="D1288" s="995" t="str">
        <f t="shared" si="37"/>
        <v>PHOENIX_Comment 3</v>
      </c>
      <c r="E1288" s="995"/>
      <c r="F1288" s="995"/>
      <c r="G1288" s="995"/>
      <c r="H1288" s="638"/>
      <c r="I1288" s="638"/>
      <c r="J1288" s="638"/>
      <c r="K1288" s="638"/>
      <c r="L1288" s="638"/>
      <c r="M1288" s="638"/>
      <c r="N1288" s="638"/>
      <c r="O1288" s="639"/>
    </row>
    <row r="1289" spans="1:15" s="996" customFormat="1" ht="13.5" outlineLevel="1">
      <c r="A1289" s="976" t="s">
        <v>557</v>
      </c>
      <c r="B1289" s="977" t="s">
        <v>561</v>
      </c>
      <c r="C1289" s="978" t="s">
        <v>340</v>
      </c>
      <c r="D1289" s="979" t="str">
        <f>B1289&amp; "_" &amp;C1289</f>
        <v>DRAGON_Comment 1</v>
      </c>
      <c r="E1289" s="979"/>
      <c r="F1289" s="979"/>
      <c r="G1289" s="979"/>
      <c r="H1289" s="657"/>
      <c r="I1289" s="657"/>
      <c r="J1289" s="657"/>
      <c r="K1289" s="657"/>
      <c r="L1289" s="657"/>
      <c r="M1289" s="657"/>
      <c r="N1289" s="657"/>
      <c r="O1289" s="658"/>
    </row>
    <row r="1290" spans="1:15" s="996" customFormat="1" ht="13.5" outlineLevel="1">
      <c r="A1290" s="976" t="s">
        <v>557</v>
      </c>
      <c r="B1290" s="980" t="s">
        <v>561</v>
      </c>
      <c r="C1290" s="981" t="s">
        <v>341</v>
      </c>
      <c r="D1290" s="982" t="str">
        <f>B1290&amp; "_" &amp;C1290</f>
        <v>DRAGON_Comment 2</v>
      </c>
      <c r="E1290" s="982"/>
      <c r="F1290" s="982"/>
      <c r="G1290" s="982"/>
      <c r="H1290" s="659"/>
      <c r="I1290" s="659"/>
      <c r="J1290" s="659"/>
      <c r="K1290" s="659"/>
      <c r="L1290" s="659"/>
      <c r="M1290" s="659"/>
      <c r="N1290" s="659"/>
      <c r="O1290" s="660"/>
    </row>
    <row r="1291" spans="1:15" s="996" customFormat="1" ht="13.5" outlineLevel="1">
      <c r="A1291" s="976" t="s">
        <v>557</v>
      </c>
      <c r="B1291" s="983" t="s">
        <v>561</v>
      </c>
      <c r="C1291" s="984" t="s">
        <v>342</v>
      </c>
      <c r="D1291" s="985" t="str">
        <f>B1291&amp; "_" &amp;C1291</f>
        <v>DRAGON_Comment 3</v>
      </c>
      <c r="E1291" s="985"/>
      <c r="F1291" s="985"/>
      <c r="G1291" s="985"/>
      <c r="H1291" s="663"/>
      <c r="I1291" s="661"/>
      <c r="J1291" s="661"/>
      <c r="K1291" s="661"/>
      <c r="L1291" s="661"/>
      <c r="M1291" s="661"/>
      <c r="N1291" s="661"/>
      <c r="O1291" s="662"/>
    </row>
    <row r="1292" spans="1:15" ht="13.5" outlineLevel="1">
      <c r="A1292" s="986" t="str">
        <f>+VLOOKUP(B1292,'4.0 BD old'!$C$7:$D$64,2,0)</f>
        <v>LÊ THANH HUYỀN</v>
      </c>
      <c r="B1292" s="987" t="s">
        <v>133</v>
      </c>
      <c r="C1292" s="988" t="s">
        <v>340</v>
      </c>
      <c r="D1292" s="989" t="str">
        <f t="shared" si="37"/>
        <v>DIAMOND_Comment 1</v>
      </c>
      <c r="E1292" s="989"/>
      <c r="F1292" s="989"/>
      <c r="G1292" s="989"/>
      <c r="H1292" s="634"/>
      <c r="I1292" s="634"/>
      <c r="J1292" s="634"/>
      <c r="K1292" s="634"/>
      <c r="L1292" s="634"/>
      <c r="M1292" s="634"/>
      <c r="N1292" s="634"/>
      <c r="O1292" s="635"/>
    </row>
    <row r="1293" spans="1:15" ht="13.5" outlineLevel="1">
      <c r="A1293" s="986" t="str">
        <f>+VLOOKUP(B1293,'4.0 BD old'!$C$7:$D$64,2,0)</f>
        <v>LÊ THANH HUYỀN</v>
      </c>
      <c r="B1293" s="990" t="s">
        <v>133</v>
      </c>
      <c r="C1293" s="991" t="s">
        <v>341</v>
      </c>
      <c r="D1293" s="992" t="str">
        <f t="shared" si="37"/>
        <v>DIAMOND_Comment 2</v>
      </c>
      <c r="E1293" s="992"/>
      <c r="F1293" s="992"/>
      <c r="G1293" s="992"/>
      <c r="H1293" s="636"/>
      <c r="I1293" s="636"/>
      <c r="J1293" s="636"/>
      <c r="K1293" s="636"/>
      <c r="L1293" s="636"/>
      <c r="M1293" s="636"/>
      <c r="N1293" s="636"/>
      <c r="O1293" s="637"/>
    </row>
    <row r="1294" spans="1:15" ht="13.5" outlineLevel="1">
      <c r="A1294" s="986" t="str">
        <f>+VLOOKUP(B1294,'4.0 BD old'!$C$7:$D$64,2,0)</f>
        <v>LÊ THANH HUYỀN</v>
      </c>
      <c r="B1294" s="993" t="s">
        <v>133</v>
      </c>
      <c r="C1294" s="994" t="s">
        <v>342</v>
      </c>
      <c r="D1294" s="995" t="str">
        <f t="shared" si="37"/>
        <v>DIAMOND_Comment 3</v>
      </c>
      <c r="E1294" s="995"/>
      <c r="F1294" s="995"/>
      <c r="G1294" s="995"/>
      <c r="H1294" s="638"/>
      <c r="I1294" s="638"/>
      <c r="J1294" s="638"/>
      <c r="K1294" s="638"/>
      <c r="L1294" s="638"/>
      <c r="M1294" s="638"/>
      <c r="N1294" s="638"/>
      <c r="O1294" s="639"/>
    </row>
    <row r="1295" spans="1:15" ht="13.5" outlineLevel="1">
      <c r="A1295" s="976" t="e">
        <f>+VLOOKUP(B1295,'4.0 BD old'!$C$7:$D$64,2,0)</f>
        <v>#N/A</v>
      </c>
      <c r="B1295" s="977" t="s">
        <v>136</v>
      </c>
      <c r="C1295" s="978" t="s">
        <v>340</v>
      </c>
      <c r="D1295" s="979" t="str">
        <f t="shared" si="37"/>
        <v>LION_Comment 1</v>
      </c>
      <c r="E1295" s="979"/>
      <c r="F1295" s="979"/>
      <c r="G1295" s="979"/>
      <c r="H1295" s="657"/>
      <c r="I1295" s="657"/>
      <c r="J1295" s="657"/>
      <c r="K1295" s="657"/>
      <c r="L1295" s="657"/>
      <c r="M1295" s="657"/>
      <c r="N1295" s="657"/>
      <c r="O1295" s="658"/>
    </row>
    <row r="1296" spans="1:15" ht="13.5" outlineLevel="1">
      <c r="A1296" s="976" t="e">
        <f>+VLOOKUP(B1296,'4.0 BD old'!$C$7:$D$64,2,0)</f>
        <v>#N/A</v>
      </c>
      <c r="B1296" s="980" t="s">
        <v>136</v>
      </c>
      <c r="C1296" s="981" t="s">
        <v>341</v>
      </c>
      <c r="D1296" s="982" t="str">
        <f t="shared" si="37"/>
        <v>LION_Comment 2</v>
      </c>
      <c r="E1296" s="982"/>
      <c r="F1296" s="982"/>
      <c r="G1296" s="982"/>
      <c r="H1296" s="659"/>
      <c r="I1296" s="659"/>
      <c r="J1296" s="659"/>
      <c r="K1296" s="659"/>
      <c r="L1296" s="659"/>
      <c r="M1296" s="659"/>
      <c r="N1296" s="659"/>
      <c r="O1296" s="660"/>
    </row>
    <row r="1297" spans="1:15" ht="13.5" outlineLevel="1">
      <c r="A1297" s="976" t="e">
        <f>+VLOOKUP(B1297,'4.0 BD old'!$C$7:$D$64,2,0)</f>
        <v>#N/A</v>
      </c>
      <c r="B1297" s="983" t="s">
        <v>136</v>
      </c>
      <c r="C1297" s="984" t="s">
        <v>342</v>
      </c>
      <c r="D1297" s="985" t="str">
        <f t="shared" si="37"/>
        <v>LION_Comment 3</v>
      </c>
      <c r="E1297" s="985"/>
      <c r="F1297" s="985"/>
      <c r="G1297" s="985"/>
      <c r="H1297" s="663"/>
      <c r="I1297" s="661"/>
      <c r="J1297" s="661"/>
      <c r="K1297" s="661"/>
      <c r="L1297" s="661"/>
      <c r="M1297" s="661"/>
      <c r="N1297" s="661"/>
      <c r="O1297" s="662"/>
    </row>
    <row r="1298" spans="1:15" ht="13.5" outlineLevel="1">
      <c r="A1298" s="986" t="str">
        <f>+VLOOKUP(B1298,'4.0 BD old'!$C$7:$D$64,2,0)</f>
        <v>LÊ VIỆT DŨNG</v>
      </c>
      <c r="B1298" s="987" t="s">
        <v>131</v>
      </c>
      <c r="C1298" s="988" t="s">
        <v>340</v>
      </c>
      <c r="D1298" s="989" t="str">
        <f t="shared" si="37"/>
        <v>THE POWER_Comment 1</v>
      </c>
      <c r="E1298" s="989"/>
      <c r="F1298" s="989"/>
      <c r="G1298" s="989"/>
      <c r="H1298" s="634"/>
      <c r="I1298" s="634"/>
      <c r="J1298" s="634"/>
      <c r="K1298" s="634"/>
      <c r="L1298" s="634"/>
      <c r="M1298" s="634"/>
      <c r="N1298" s="634"/>
      <c r="O1298" s="635"/>
    </row>
    <row r="1299" spans="1:15" ht="13.5" outlineLevel="1">
      <c r="A1299" s="986" t="str">
        <f>+VLOOKUP(B1299,'4.0 BD old'!$C$7:$D$64,2,0)</f>
        <v>LÊ VIỆT DŨNG</v>
      </c>
      <c r="B1299" s="990" t="s">
        <v>131</v>
      </c>
      <c r="C1299" s="991" t="s">
        <v>341</v>
      </c>
      <c r="D1299" s="992" t="str">
        <f t="shared" si="37"/>
        <v>THE POWER_Comment 2</v>
      </c>
      <c r="E1299" s="992"/>
      <c r="F1299" s="992"/>
      <c r="G1299" s="992"/>
      <c r="H1299" s="636"/>
      <c r="I1299" s="636"/>
      <c r="J1299" s="636"/>
      <c r="K1299" s="636"/>
      <c r="L1299" s="636"/>
      <c r="M1299" s="636"/>
      <c r="N1299" s="636"/>
      <c r="O1299" s="637"/>
    </row>
    <row r="1300" spans="1:15" ht="13.5" outlineLevel="1">
      <c r="A1300" s="986" t="str">
        <f>+VLOOKUP(B1300,'4.0 BD old'!$C$7:$D$64,2,0)</f>
        <v>LÊ VIỆT DŨNG</v>
      </c>
      <c r="B1300" s="993" t="s">
        <v>131</v>
      </c>
      <c r="C1300" s="994" t="s">
        <v>342</v>
      </c>
      <c r="D1300" s="995" t="str">
        <f t="shared" si="37"/>
        <v>THE POWER_Comment 3</v>
      </c>
      <c r="E1300" s="995"/>
      <c r="F1300" s="995"/>
      <c r="G1300" s="995"/>
      <c r="H1300" s="638"/>
      <c r="I1300" s="638"/>
      <c r="J1300" s="638"/>
      <c r="K1300" s="638"/>
      <c r="L1300" s="638"/>
      <c r="M1300" s="638"/>
      <c r="N1300" s="638"/>
      <c r="O1300" s="639"/>
    </row>
    <row r="1301" spans="1:15" ht="13.5" outlineLevel="1">
      <c r="A1301" s="976" t="e">
        <f>+VLOOKUP(B1301,'4.0 BD old'!$C$7:$D$64,2,0)</f>
        <v>#N/A</v>
      </c>
      <c r="B1301" s="977" t="s">
        <v>130</v>
      </c>
      <c r="C1301" s="978" t="s">
        <v>340</v>
      </c>
      <c r="D1301" s="979" t="str">
        <f t="shared" si="37"/>
        <v>THE STARS_Comment 1</v>
      </c>
      <c r="E1301" s="979"/>
      <c r="F1301" s="979"/>
      <c r="G1301" s="979"/>
      <c r="H1301" s="657"/>
      <c r="I1301" s="657"/>
      <c r="J1301" s="657"/>
      <c r="K1301" s="657"/>
      <c r="L1301" s="657"/>
      <c r="M1301" s="657"/>
      <c r="N1301" s="657"/>
      <c r="O1301" s="658"/>
    </row>
    <row r="1302" spans="1:15" ht="13.5" outlineLevel="1">
      <c r="A1302" s="976" t="e">
        <f>+VLOOKUP(B1302,'4.0 BD old'!$C$7:$D$64,2,0)</f>
        <v>#N/A</v>
      </c>
      <c r="B1302" s="980" t="s">
        <v>130</v>
      </c>
      <c r="C1302" s="981" t="s">
        <v>341</v>
      </c>
      <c r="D1302" s="982" t="str">
        <f t="shared" si="37"/>
        <v>THE STARS_Comment 2</v>
      </c>
      <c r="E1302" s="982"/>
      <c r="F1302" s="982"/>
      <c r="G1302" s="982"/>
      <c r="H1302" s="659"/>
      <c r="I1302" s="659"/>
      <c r="J1302" s="659"/>
      <c r="K1302" s="659"/>
      <c r="L1302" s="659"/>
      <c r="M1302" s="659"/>
      <c r="N1302" s="659"/>
      <c r="O1302" s="660"/>
    </row>
    <row r="1303" spans="1:15" ht="13.5" outlineLevel="1">
      <c r="A1303" s="976" t="e">
        <f>+VLOOKUP(B1303,'4.0 BD old'!$C$7:$D$64,2,0)</f>
        <v>#N/A</v>
      </c>
      <c r="B1303" s="983" t="s">
        <v>130</v>
      </c>
      <c r="C1303" s="984" t="s">
        <v>342</v>
      </c>
      <c r="D1303" s="985" t="str">
        <f t="shared" si="37"/>
        <v>THE STARS_Comment 3</v>
      </c>
      <c r="E1303" s="985"/>
      <c r="F1303" s="985"/>
      <c r="G1303" s="985"/>
      <c r="H1303" s="663"/>
      <c r="I1303" s="661"/>
      <c r="J1303" s="661"/>
      <c r="K1303" s="661"/>
      <c r="L1303" s="661"/>
      <c r="M1303" s="661"/>
      <c r="N1303" s="661"/>
      <c r="O1303" s="662"/>
    </row>
    <row r="1304" spans="1:15" s="997" customFormat="1" ht="13.5" outlineLevel="1">
      <c r="A1304" s="986" t="e">
        <f>+VLOOKUP(B1304,'4.0 BD old'!$C$7:$D$64,2,0)</f>
        <v>#N/A</v>
      </c>
      <c r="B1304" s="987" t="s">
        <v>132</v>
      </c>
      <c r="C1304" s="988" t="s">
        <v>340</v>
      </c>
      <c r="D1304" s="989" t="str">
        <f t="shared" si="37"/>
        <v>TRƯỜNG GIANG_Comment 1</v>
      </c>
      <c r="E1304" s="989"/>
      <c r="F1304" s="989"/>
      <c r="G1304" s="989"/>
      <c r="H1304" s="634"/>
      <c r="I1304" s="634"/>
      <c r="J1304" s="634"/>
      <c r="K1304" s="634"/>
      <c r="L1304" s="634"/>
      <c r="M1304" s="634"/>
      <c r="N1304" s="634"/>
      <c r="O1304" s="635"/>
    </row>
    <row r="1305" spans="1:15" s="997" customFormat="1" ht="13.5" outlineLevel="1">
      <c r="A1305" s="986" t="e">
        <f>+VLOOKUP(B1305,'4.0 BD old'!$C$7:$D$64,2,0)</f>
        <v>#N/A</v>
      </c>
      <c r="B1305" s="990" t="s">
        <v>132</v>
      </c>
      <c r="C1305" s="991" t="s">
        <v>341</v>
      </c>
      <c r="D1305" s="992" t="str">
        <f t="shared" si="37"/>
        <v>TRƯỜNG GIANG_Comment 2</v>
      </c>
      <c r="E1305" s="992"/>
      <c r="F1305" s="992"/>
      <c r="G1305" s="992"/>
      <c r="H1305" s="636"/>
      <c r="I1305" s="636"/>
      <c r="J1305" s="636"/>
      <c r="K1305" s="636"/>
      <c r="L1305" s="636"/>
      <c r="M1305" s="636"/>
      <c r="N1305" s="636"/>
      <c r="O1305" s="637"/>
    </row>
    <row r="1306" spans="1:15" s="997" customFormat="1" ht="13.5" outlineLevel="1">
      <c r="A1306" s="986" t="e">
        <f>+VLOOKUP(B1306,'4.0 BD old'!$C$7:$D$64,2,0)</f>
        <v>#N/A</v>
      </c>
      <c r="B1306" s="993" t="s">
        <v>132</v>
      </c>
      <c r="C1306" s="994" t="s">
        <v>342</v>
      </c>
      <c r="D1306" s="995" t="str">
        <f t="shared" si="37"/>
        <v>TRƯỜNG GIANG_Comment 3</v>
      </c>
      <c r="E1306" s="995"/>
      <c r="F1306" s="995"/>
      <c r="G1306" s="995"/>
      <c r="H1306" s="638"/>
      <c r="I1306" s="638"/>
      <c r="J1306" s="638"/>
      <c r="K1306" s="638"/>
      <c r="L1306" s="638"/>
      <c r="M1306" s="638"/>
      <c r="N1306" s="638"/>
      <c r="O1306" s="639"/>
    </row>
    <row r="1307" spans="1:15" ht="13.5" outlineLevel="1">
      <c r="A1307" s="976" t="s">
        <v>566</v>
      </c>
      <c r="B1307" s="977" t="s">
        <v>570</v>
      </c>
      <c r="C1307" s="978" t="s">
        <v>340</v>
      </c>
      <c r="D1307" s="979" t="str">
        <f t="shared" ref="D1307:D1318" si="38">B1307&amp; "_" &amp;C1307</f>
        <v>ĐOÀN KẾT_Comment 1</v>
      </c>
      <c r="E1307" s="979"/>
      <c r="F1307" s="979"/>
      <c r="G1307" s="979"/>
      <c r="H1307" s="657"/>
      <c r="I1307" s="657"/>
      <c r="J1307" s="657"/>
      <c r="K1307" s="657"/>
      <c r="L1307" s="657"/>
      <c r="M1307" s="657"/>
      <c r="N1307" s="657"/>
      <c r="O1307" s="658"/>
    </row>
    <row r="1308" spans="1:15" ht="13.5" outlineLevel="1">
      <c r="A1308" s="976" t="s">
        <v>566</v>
      </c>
      <c r="B1308" s="980" t="s">
        <v>570</v>
      </c>
      <c r="C1308" s="981" t="s">
        <v>341</v>
      </c>
      <c r="D1308" s="982" t="str">
        <f t="shared" si="38"/>
        <v>ĐOÀN KẾT_Comment 2</v>
      </c>
      <c r="E1308" s="982"/>
      <c r="F1308" s="982"/>
      <c r="G1308" s="982"/>
      <c r="H1308" s="659"/>
      <c r="I1308" s="659"/>
      <c r="J1308" s="659"/>
      <c r="K1308" s="659"/>
      <c r="L1308" s="659"/>
      <c r="M1308" s="659"/>
      <c r="N1308" s="659"/>
      <c r="O1308" s="660"/>
    </row>
    <row r="1309" spans="1:15" ht="13.5" outlineLevel="1">
      <c r="A1309" s="976" t="s">
        <v>566</v>
      </c>
      <c r="B1309" s="983" t="s">
        <v>570</v>
      </c>
      <c r="C1309" s="984" t="s">
        <v>342</v>
      </c>
      <c r="D1309" s="985" t="str">
        <f t="shared" si="38"/>
        <v>ĐOÀN KẾT_Comment 3</v>
      </c>
      <c r="E1309" s="985"/>
      <c r="F1309" s="985"/>
      <c r="G1309" s="985"/>
      <c r="H1309" s="663"/>
      <c r="I1309" s="661"/>
      <c r="J1309" s="661"/>
      <c r="K1309" s="661"/>
      <c r="L1309" s="661"/>
      <c r="M1309" s="661"/>
      <c r="N1309" s="661"/>
      <c r="O1309" s="662"/>
    </row>
    <row r="1310" spans="1:15" ht="13.5" outlineLevel="1">
      <c r="A1310" s="986" t="s">
        <v>567</v>
      </c>
      <c r="B1310" s="987" t="s">
        <v>571</v>
      </c>
      <c r="C1310" s="988" t="s">
        <v>340</v>
      </c>
      <c r="D1310" s="989" t="str">
        <f t="shared" si="38"/>
        <v>ONG VÀNG_Comment 1</v>
      </c>
      <c r="E1310" s="989"/>
      <c r="F1310" s="989"/>
      <c r="G1310" s="989"/>
      <c r="H1310" s="634"/>
      <c r="I1310" s="634"/>
      <c r="J1310" s="634"/>
      <c r="K1310" s="634"/>
      <c r="L1310" s="634"/>
      <c r="M1310" s="634"/>
      <c r="N1310" s="634"/>
      <c r="O1310" s="635"/>
    </row>
    <row r="1311" spans="1:15" ht="13.5" outlineLevel="1">
      <c r="A1311" s="986" t="s">
        <v>567</v>
      </c>
      <c r="B1311" s="990" t="s">
        <v>571</v>
      </c>
      <c r="C1311" s="991" t="s">
        <v>341</v>
      </c>
      <c r="D1311" s="992" t="str">
        <f t="shared" si="38"/>
        <v>ONG VÀNG_Comment 2</v>
      </c>
      <c r="E1311" s="992"/>
      <c r="F1311" s="992"/>
      <c r="G1311" s="992"/>
      <c r="H1311" s="636"/>
      <c r="I1311" s="636"/>
      <c r="J1311" s="636"/>
      <c r="K1311" s="636"/>
      <c r="L1311" s="636"/>
      <c r="M1311" s="636"/>
      <c r="N1311" s="636"/>
      <c r="O1311" s="637"/>
    </row>
    <row r="1312" spans="1:15" ht="13.5" outlineLevel="1">
      <c r="A1312" s="986" t="s">
        <v>567</v>
      </c>
      <c r="B1312" s="993" t="s">
        <v>571</v>
      </c>
      <c r="C1312" s="994" t="s">
        <v>342</v>
      </c>
      <c r="D1312" s="995" t="str">
        <f t="shared" si="38"/>
        <v>ONG VÀNG_Comment 3</v>
      </c>
      <c r="E1312" s="995"/>
      <c r="F1312" s="995"/>
      <c r="G1312" s="995"/>
      <c r="H1312" s="638"/>
      <c r="I1312" s="638"/>
      <c r="J1312" s="638"/>
      <c r="K1312" s="638"/>
      <c r="L1312" s="638"/>
      <c r="M1312" s="638"/>
      <c r="N1312" s="638"/>
      <c r="O1312" s="639"/>
    </row>
    <row r="1313" spans="1:15" ht="13.5" outlineLevel="1">
      <c r="A1313" s="976" t="s">
        <v>568</v>
      </c>
      <c r="B1313" s="977" t="s">
        <v>572</v>
      </c>
      <c r="C1313" s="978" t="s">
        <v>340</v>
      </c>
      <c r="D1313" s="979" t="str">
        <f t="shared" si="38"/>
        <v>BUFFALO_Comment 1</v>
      </c>
      <c r="E1313" s="979"/>
      <c r="F1313" s="979"/>
      <c r="G1313" s="979"/>
      <c r="H1313" s="657"/>
      <c r="I1313" s="657"/>
      <c r="J1313" s="657"/>
      <c r="K1313" s="657"/>
      <c r="L1313" s="657"/>
      <c r="M1313" s="657"/>
      <c r="N1313" s="657"/>
      <c r="O1313" s="658"/>
    </row>
    <row r="1314" spans="1:15" ht="13.5" outlineLevel="1">
      <c r="A1314" s="976" t="s">
        <v>568</v>
      </c>
      <c r="B1314" s="980" t="s">
        <v>572</v>
      </c>
      <c r="C1314" s="981" t="s">
        <v>341</v>
      </c>
      <c r="D1314" s="982" t="str">
        <f t="shared" si="38"/>
        <v>BUFFALO_Comment 2</v>
      </c>
      <c r="E1314" s="982"/>
      <c r="F1314" s="982"/>
      <c r="G1314" s="982"/>
      <c r="H1314" s="659"/>
      <c r="I1314" s="659"/>
      <c r="J1314" s="659"/>
      <c r="K1314" s="659"/>
      <c r="L1314" s="659"/>
      <c r="M1314" s="659"/>
      <c r="N1314" s="659"/>
      <c r="O1314" s="660"/>
    </row>
    <row r="1315" spans="1:15" ht="13.5" outlineLevel="1">
      <c r="A1315" s="976" t="s">
        <v>568</v>
      </c>
      <c r="B1315" s="983" t="s">
        <v>572</v>
      </c>
      <c r="C1315" s="984" t="s">
        <v>342</v>
      </c>
      <c r="D1315" s="985" t="str">
        <f t="shared" si="38"/>
        <v>BUFFALO_Comment 3</v>
      </c>
      <c r="E1315" s="985"/>
      <c r="F1315" s="985"/>
      <c r="G1315" s="985"/>
      <c r="H1315" s="663"/>
      <c r="I1315" s="661"/>
      <c r="J1315" s="661"/>
      <c r="K1315" s="661"/>
      <c r="L1315" s="661"/>
      <c r="M1315" s="661"/>
      <c r="N1315" s="661"/>
      <c r="O1315" s="662"/>
    </row>
    <row r="1316" spans="1:15" ht="13.5" outlineLevel="1">
      <c r="A1316" s="986" t="s">
        <v>569</v>
      </c>
      <c r="B1316" s="987" t="s">
        <v>573</v>
      </c>
      <c r="C1316" s="988" t="s">
        <v>340</v>
      </c>
      <c r="D1316" s="989" t="str">
        <f t="shared" si="38"/>
        <v>SÔNG THU_Comment 1</v>
      </c>
      <c r="E1316" s="989"/>
      <c r="F1316" s="989"/>
      <c r="G1316" s="989"/>
      <c r="H1316" s="634"/>
      <c r="I1316" s="634"/>
      <c r="J1316" s="634"/>
      <c r="K1316" s="634"/>
      <c r="L1316" s="634"/>
      <c r="M1316" s="634"/>
      <c r="N1316" s="634"/>
      <c r="O1316" s="635"/>
    </row>
    <row r="1317" spans="1:15" ht="13.5" outlineLevel="1">
      <c r="A1317" s="986" t="s">
        <v>569</v>
      </c>
      <c r="B1317" s="990" t="s">
        <v>573</v>
      </c>
      <c r="C1317" s="991" t="s">
        <v>341</v>
      </c>
      <c r="D1317" s="992" t="str">
        <f t="shared" si="38"/>
        <v>SÔNG THU_Comment 2</v>
      </c>
      <c r="E1317" s="992"/>
      <c r="F1317" s="992"/>
      <c r="G1317" s="992"/>
      <c r="H1317" s="636"/>
      <c r="I1317" s="636"/>
      <c r="J1317" s="636"/>
      <c r="K1317" s="636"/>
      <c r="L1317" s="636"/>
      <c r="M1317" s="636"/>
      <c r="N1317" s="636"/>
      <c r="O1317" s="637"/>
    </row>
    <row r="1318" spans="1:15" ht="13.5" outlineLevel="1">
      <c r="A1318" s="986" t="s">
        <v>569</v>
      </c>
      <c r="B1318" s="993" t="s">
        <v>573</v>
      </c>
      <c r="C1318" s="994" t="s">
        <v>342</v>
      </c>
      <c r="D1318" s="995" t="str">
        <f t="shared" si="38"/>
        <v>SÔNG THU_Comment 3</v>
      </c>
      <c r="E1318" s="995"/>
      <c r="F1318" s="995"/>
      <c r="G1318" s="995"/>
      <c r="H1318" s="638"/>
      <c r="I1318" s="638"/>
      <c r="J1318" s="638"/>
      <c r="K1318" s="638"/>
      <c r="L1318" s="638"/>
      <c r="M1318" s="638"/>
      <c r="N1318" s="638"/>
      <c r="O1318" s="639"/>
    </row>
    <row r="1319" spans="1:15" ht="12" customHeight="1" outlineLevel="1">
      <c r="A1319" s="976"/>
      <c r="B1319" s="977"/>
      <c r="C1319" s="978"/>
      <c r="D1319" s="979" t="str">
        <f t="shared" si="37"/>
        <v>_</v>
      </c>
      <c r="E1319" s="979"/>
      <c r="F1319" s="979"/>
      <c r="G1319" s="979"/>
      <c r="H1319" s="657"/>
      <c r="I1319" s="657"/>
      <c r="J1319" s="657"/>
      <c r="K1319" s="657"/>
      <c r="L1319" s="657"/>
      <c r="M1319" s="657"/>
      <c r="N1319" s="657"/>
      <c r="O1319" s="658"/>
    </row>
    <row r="1320" spans="1:15" ht="13.5" outlineLevel="1">
      <c r="A1320" s="976"/>
      <c r="B1320" s="980"/>
      <c r="C1320" s="981"/>
      <c r="D1320" s="982" t="str">
        <f t="shared" si="37"/>
        <v>_</v>
      </c>
      <c r="E1320" s="982"/>
      <c r="F1320" s="982"/>
      <c r="G1320" s="982"/>
      <c r="H1320" s="659"/>
      <c r="I1320" s="659"/>
      <c r="J1320" s="659"/>
      <c r="K1320" s="659"/>
      <c r="L1320" s="659"/>
      <c r="M1320" s="659"/>
      <c r="N1320" s="659"/>
      <c r="O1320" s="660"/>
    </row>
    <row r="1321" spans="1:15" ht="13.5" outlineLevel="1">
      <c r="A1321" s="976"/>
      <c r="B1321" s="983"/>
      <c r="C1321" s="984"/>
      <c r="D1321" s="985" t="str">
        <f t="shared" si="37"/>
        <v>_</v>
      </c>
      <c r="E1321" s="985"/>
      <c r="F1321" s="985"/>
      <c r="G1321" s="985"/>
      <c r="H1321" s="663"/>
      <c r="I1321" s="661"/>
      <c r="J1321" s="661"/>
      <c r="K1321" s="661"/>
      <c r="L1321" s="661"/>
      <c r="M1321" s="661"/>
      <c r="N1321" s="661"/>
      <c r="O1321" s="662"/>
    </row>
    <row r="1322" spans="1:15" outlineLevel="1"/>
    <row r="1323" spans="1:15" outlineLevel="1"/>
    <row r="1324" spans="1:15" outlineLevel="1">
      <c r="A1324" s="763"/>
    </row>
    <row r="1339" spans="5:7">
      <c r="E1339" s="998"/>
      <c r="F1339" s="998"/>
      <c r="G1339" s="408"/>
    </row>
  </sheetData>
  <mergeCells count="26">
    <mergeCell ref="C1236:G1236"/>
    <mergeCell ref="C1251:G1251"/>
    <mergeCell ref="C1252:G1252"/>
    <mergeCell ref="C1254:G1254"/>
    <mergeCell ref="C1246:G1246"/>
    <mergeCell ref="C1247:G1247"/>
    <mergeCell ref="C1248:G1248"/>
    <mergeCell ref="C1249:G1249"/>
    <mergeCell ref="C1250:G1250"/>
    <mergeCell ref="C1253:G1253"/>
    <mergeCell ref="B1226:B1227"/>
    <mergeCell ref="C1226:F1227"/>
    <mergeCell ref="C1245:G1245"/>
    <mergeCell ref="B1241:B1242"/>
    <mergeCell ref="C1241:G1242"/>
    <mergeCell ref="C1243:G1243"/>
    <mergeCell ref="C1244:G1244"/>
    <mergeCell ref="C1228:G1228"/>
    <mergeCell ref="C1229:G1229"/>
    <mergeCell ref="C1230:G1230"/>
    <mergeCell ref="C1231:G1231"/>
    <mergeCell ref="C1237:G1237"/>
    <mergeCell ref="C1238:G1238"/>
    <mergeCell ref="C1232:G1232"/>
    <mergeCell ref="C1233:G1233"/>
    <mergeCell ref="C1235:G1235"/>
  </mergeCells>
  <pageMargins left="0.7" right="0.7" top="0.75" bottom="0.75" header="0.3" footer="0.3"/>
  <pageSetup paperSize="9" orientation="portrait" r:id="rId1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CC99"/>
    <pageSetUpPr fitToPage="1"/>
  </sheetPr>
  <dimension ref="B1:AV128"/>
  <sheetViews>
    <sheetView showGridLines="0" zoomScale="90" zoomScaleNormal="90" workbookViewId="0">
      <pane ySplit="5" topLeftCell="A6" activePane="bottomLeft" state="frozen"/>
      <selection pane="bottomLeft" activeCell="G36" sqref="G36"/>
    </sheetView>
  </sheetViews>
  <sheetFormatPr defaultRowHeight="12.75"/>
  <cols>
    <col min="1" max="1" width="2.42578125" customWidth="1"/>
    <col min="3" max="3" width="14.5703125" customWidth="1"/>
    <col min="4" max="4" width="19.42578125" customWidth="1"/>
    <col min="5" max="5" width="6.85546875" customWidth="1"/>
    <col min="7" max="7" width="6.85546875" customWidth="1"/>
    <col min="9" max="9" width="6.85546875" customWidth="1"/>
    <col min="11" max="11" width="6.85546875" customWidth="1"/>
    <col min="13" max="13" width="6.85546875" customWidth="1"/>
    <col min="15" max="15" width="6.85546875" customWidth="1"/>
    <col min="17" max="17" width="6.85546875" customWidth="1"/>
    <col min="19" max="19" width="6.85546875" customWidth="1"/>
    <col min="21" max="21" width="6.5703125" customWidth="1"/>
    <col min="23" max="23" width="7.7109375" customWidth="1"/>
    <col min="25" max="25" width="7.140625" customWidth="1"/>
    <col min="27" max="27" width="7.42578125" customWidth="1"/>
    <col min="29" max="29" width="6.85546875" hidden="1" customWidth="1"/>
    <col min="30" max="30" width="0" hidden="1" customWidth="1"/>
    <col min="31" max="31" width="7.5703125" hidden="1" customWidth="1"/>
    <col min="32" max="36" width="0" hidden="1" customWidth="1"/>
  </cols>
  <sheetData>
    <row r="1" spans="2:48">
      <c r="B1" s="271" t="s">
        <v>290</v>
      </c>
      <c r="V1" s="2" t="s">
        <v>0</v>
      </c>
    </row>
    <row r="2" spans="2:48">
      <c r="B2" s="291">
        <f>Cover!G5</f>
        <v>42794</v>
      </c>
    </row>
    <row r="3" spans="2:48">
      <c r="B3" s="272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</row>
    <row r="4" spans="2:48">
      <c r="B4" s="58" t="s">
        <v>85</v>
      </c>
      <c r="C4" s="59"/>
      <c r="D4" s="59"/>
      <c r="E4" s="236" t="s">
        <v>576</v>
      </c>
      <c r="F4" s="237"/>
      <c r="G4" s="237"/>
      <c r="H4" s="238"/>
      <c r="I4" s="236" t="s">
        <v>544</v>
      </c>
      <c r="J4" s="237"/>
      <c r="K4" s="237"/>
      <c r="L4" s="238"/>
      <c r="M4" s="236" t="s">
        <v>499</v>
      </c>
      <c r="N4" s="237"/>
      <c r="O4" s="237"/>
      <c r="P4" s="238"/>
      <c r="Q4" s="236" t="s">
        <v>474</v>
      </c>
      <c r="R4" s="237"/>
      <c r="S4" s="237"/>
      <c r="T4" s="238"/>
      <c r="U4" s="236" t="s">
        <v>398</v>
      </c>
      <c r="V4" s="237"/>
      <c r="W4" s="237"/>
      <c r="X4" s="238"/>
      <c r="Y4" s="236" t="s">
        <v>385</v>
      </c>
      <c r="Z4" s="237"/>
      <c r="AA4" s="237"/>
      <c r="AB4" s="238"/>
      <c r="AC4" s="236" t="s">
        <v>370</v>
      </c>
      <c r="AD4" s="237"/>
      <c r="AE4" s="237"/>
      <c r="AF4" s="238"/>
      <c r="AG4" s="236" t="s">
        <v>360</v>
      </c>
      <c r="AH4" s="237"/>
      <c r="AI4" s="237"/>
      <c r="AJ4" s="238"/>
      <c r="AK4" s="236" t="s">
        <v>277</v>
      </c>
      <c r="AL4" s="237"/>
      <c r="AM4" s="237"/>
      <c r="AN4" s="238"/>
      <c r="AO4" s="236" t="s">
        <v>218</v>
      </c>
      <c r="AP4" s="237"/>
      <c r="AQ4" s="237"/>
      <c r="AR4" s="238"/>
      <c r="AS4" s="236" t="s">
        <v>213</v>
      </c>
      <c r="AT4" s="237"/>
      <c r="AU4" s="237"/>
      <c r="AV4" s="238"/>
    </row>
    <row r="5" spans="2:48" ht="48">
      <c r="B5" s="154" t="s">
        <v>7</v>
      </c>
      <c r="C5" s="164" t="s">
        <v>8</v>
      </c>
      <c r="D5" s="164" t="s">
        <v>12</v>
      </c>
      <c r="E5" s="366" t="s">
        <v>353</v>
      </c>
      <c r="F5" s="367" t="s">
        <v>351</v>
      </c>
      <c r="G5" s="368" t="s">
        <v>348</v>
      </c>
      <c r="H5" s="369" t="s">
        <v>355</v>
      </c>
      <c r="I5" s="366" t="s">
        <v>353</v>
      </c>
      <c r="J5" s="367" t="s">
        <v>351</v>
      </c>
      <c r="K5" s="368" t="s">
        <v>348</v>
      </c>
      <c r="L5" s="369" t="s">
        <v>355</v>
      </c>
      <c r="M5" s="366" t="s">
        <v>353</v>
      </c>
      <c r="N5" s="367" t="s">
        <v>351</v>
      </c>
      <c r="O5" s="368" t="s">
        <v>348</v>
      </c>
      <c r="P5" s="369" t="s">
        <v>355</v>
      </c>
      <c r="Q5" s="366" t="s">
        <v>353</v>
      </c>
      <c r="R5" s="367" t="s">
        <v>351</v>
      </c>
      <c r="S5" s="368" t="s">
        <v>348</v>
      </c>
      <c r="T5" s="369" t="s">
        <v>355</v>
      </c>
      <c r="U5" s="366" t="s">
        <v>353</v>
      </c>
      <c r="V5" s="367" t="s">
        <v>351</v>
      </c>
      <c r="W5" s="368" t="s">
        <v>348</v>
      </c>
      <c r="X5" s="369" t="s">
        <v>355</v>
      </c>
      <c r="Y5" s="366" t="s">
        <v>353</v>
      </c>
      <c r="Z5" s="367" t="s">
        <v>351</v>
      </c>
      <c r="AA5" s="368" t="s">
        <v>348</v>
      </c>
      <c r="AB5" s="369" t="s">
        <v>355</v>
      </c>
      <c r="AC5" s="366" t="s">
        <v>353</v>
      </c>
      <c r="AD5" s="367" t="s">
        <v>351</v>
      </c>
      <c r="AE5" s="368" t="s">
        <v>348</v>
      </c>
      <c r="AF5" s="369" t="s">
        <v>355</v>
      </c>
      <c r="AG5" s="366" t="s">
        <v>353</v>
      </c>
      <c r="AH5" s="367" t="s">
        <v>351</v>
      </c>
      <c r="AI5" s="368" t="s">
        <v>348</v>
      </c>
      <c r="AJ5" s="369" t="s">
        <v>355</v>
      </c>
      <c r="AK5" s="366" t="s">
        <v>353</v>
      </c>
      <c r="AL5" s="367" t="s">
        <v>351</v>
      </c>
      <c r="AM5" s="368" t="s">
        <v>368</v>
      </c>
      <c r="AN5" s="369" t="s">
        <v>355</v>
      </c>
      <c r="AO5" s="366" t="s">
        <v>353</v>
      </c>
      <c r="AP5" s="367" t="s">
        <v>351</v>
      </c>
      <c r="AQ5" s="368" t="s">
        <v>182</v>
      </c>
      <c r="AR5" s="369" t="s">
        <v>355</v>
      </c>
      <c r="AS5" s="426" t="s">
        <v>353</v>
      </c>
      <c r="AT5" s="367" t="s">
        <v>351</v>
      </c>
      <c r="AU5" s="368" t="s">
        <v>182</v>
      </c>
      <c r="AV5" s="369" t="s">
        <v>355</v>
      </c>
    </row>
    <row r="6" spans="2:48">
      <c r="B6" s="185" t="s">
        <v>187</v>
      </c>
      <c r="C6" s="186"/>
      <c r="D6" s="186"/>
      <c r="E6" s="370"/>
      <c r="F6" s="377"/>
      <c r="G6" s="371"/>
      <c r="H6" s="378"/>
      <c r="I6" s="370"/>
      <c r="J6" s="377"/>
      <c r="K6" s="371"/>
      <c r="L6" s="378"/>
      <c r="M6" s="370"/>
      <c r="N6" s="377"/>
      <c r="O6" s="371"/>
      <c r="P6" s="378"/>
      <c r="Q6" s="370"/>
      <c r="R6" s="377"/>
      <c r="S6" s="371"/>
      <c r="T6" s="378"/>
      <c r="U6" s="370"/>
      <c r="V6" s="377"/>
      <c r="W6" s="371"/>
      <c r="X6" s="378"/>
      <c r="Y6" s="370"/>
      <c r="Z6" s="377"/>
      <c r="AA6" s="371"/>
      <c r="AB6" s="378"/>
      <c r="AC6" s="370"/>
      <c r="AD6" s="377"/>
      <c r="AE6" s="371"/>
      <c r="AF6" s="378"/>
      <c r="AG6" s="370"/>
      <c r="AH6" s="377"/>
      <c r="AI6" s="371"/>
      <c r="AJ6" s="378"/>
      <c r="AK6" s="370"/>
      <c r="AL6" s="377"/>
      <c r="AM6" s="371"/>
      <c r="AN6" s="378"/>
      <c r="AO6" s="370"/>
      <c r="AP6" s="377"/>
      <c r="AQ6" s="371"/>
      <c r="AR6" s="378"/>
      <c r="AS6" s="427"/>
      <c r="AT6" s="377"/>
      <c r="AU6" s="371"/>
      <c r="AV6" s="378"/>
    </row>
    <row r="7" spans="2:48" ht="13.5">
      <c r="B7" s="41" t="s">
        <v>185</v>
      </c>
      <c r="C7" s="32" t="s">
        <v>560</v>
      </c>
      <c r="D7" s="32" t="s">
        <v>556</v>
      </c>
      <c r="E7" s="383"/>
      <c r="F7" s="379"/>
      <c r="G7" s="380"/>
      <c r="H7" s="381"/>
      <c r="I7" s="383"/>
      <c r="J7" s="379"/>
      <c r="K7" s="380"/>
      <c r="L7" s="381"/>
      <c r="M7" s="383"/>
      <c r="N7" s="379"/>
      <c r="O7" s="380"/>
      <c r="P7" s="381"/>
      <c r="Q7" s="383"/>
      <c r="R7" s="379"/>
      <c r="S7" s="380"/>
      <c r="T7" s="381"/>
      <c r="U7" s="383"/>
      <c r="V7" s="379"/>
      <c r="W7" s="380"/>
      <c r="X7" s="381"/>
      <c r="Y7" s="383"/>
      <c r="Z7" s="379"/>
      <c r="AA7" s="380"/>
      <c r="AB7" s="381"/>
      <c r="AC7" s="383"/>
      <c r="AD7" s="379"/>
      <c r="AE7" s="380"/>
      <c r="AF7" s="381"/>
      <c r="AG7" s="383"/>
      <c r="AH7" s="379"/>
      <c r="AI7" s="380"/>
      <c r="AJ7" s="381"/>
      <c r="AK7" s="382"/>
      <c r="AL7" s="379"/>
      <c r="AM7" s="380"/>
      <c r="AN7" s="381"/>
      <c r="AO7" s="382"/>
      <c r="AP7" s="379"/>
      <c r="AQ7" s="380"/>
      <c r="AR7" s="381"/>
      <c r="AS7" s="428"/>
      <c r="AT7" s="379"/>
      <c r="AU7" s="380"/>
      <c r="AV7" s="381"/>
    </row>
    <row r="8" spans="2:48" ht="13.5">
      <c r="B8" s="41" t="s">
        <v>185</v>
      </c>
      <c r="C8" s="32" t="s">
        <v>561</v>
      </c>
      <c r="D8" s="32" t="s">
        <v>557</v>
      </c>
      <c r="E8" s="383"/>
      <c r="F8" s="379"/>
      <c r="G8" s="380"/>
      <c r="H8" s="381"/>
      <c r="I8" s="383"/>
      <c r="J8" s="379"/>
      <c r="K8" s="380"/>
      <c r="L8" s="381"/>
      <c r="M8" s="383"/>
      <c r="N8" s="379"/>
      <c r="O8" s="380"/>
      <c r="P8" s="381"/>
      <c r="Q8" s="383"/>
      <c r="R8" s="379"/>
      <c r="S8" s="380"/>
      <c r="T8" s="381"/>
      <c r="U8" s="383"/>
      <c r="V8" s="379"/>
      <c r="W8" s="380"/>
      <c r="X8" s="381"/>
      <c r="Y8" s="383"/>
      <c r="Z8" s="379"/>
      <c r="AA8" s="380"/>
      <c r="AB8" s="381"/>
      <c r="AC8" s="383"/>
      <c r="AD8" s="379"/>
      <c r="AE8" s="380"/>
      <c r="AF8" s="381"/>
      <c r="AG8" s="383"/>
      <c r="AH8" s="379"/>
      <c r="AI8" s="380"/>
      <c r="AJ8" s="381"/>
      <c r="AK8" s="382"/>
      <c r="AL8" s="379"/>
      <c r="AM8" s="380"/>
      <c r="AN8" s="381"/>
      <c r="AO8" s="382"/>
      <c r="AP8" s="379"/>
      <c r="AQ8" s="380"/>
      <c r="AR8" s="381"/>
      <c r="AS8" s="428"/>
      <c r="AT8" s="379"/>
      <c r="AU8" s="380"/>
      <c r="AV8" s="381"/>
    </row>
    <row r="9" spans="2:48" ht="13.5">
      <c r="B9" s="41" t="s">
        <v>185</v>
      </c>
      <c r="C9" s="32" t="s">
        <v>553</v>
      </c>
      <c r="D9" s="32" t="s">
        <v>552</v>
      </c>
      <c r="E9" s="383"/>
      <c r="F9" s="379"/>
      <c r="G9" s="380"/>
      <c r="H9" s="381"/>
      <c r="I9" s="383"/>
      <c r="J9" s="379"/>
      <c r="K9" s="380"/>
      <c r="L9" s="381"/>
      <c r="M9" s="383"/>
      <c r="N9" s="379"/>
      <c r="O9" s="380"/>
      <c r="P9" s="381"/>
      <c r="Q9" s="383"/>
      <c r="R9" s="379"/>
      <c r="S9" s="380"/>
      <c r="T9" s="381"/>
      <c r="U9" s="383"/>
      <c r="V9" s="379"/>
      <c r="W9" s="380"/>
      <c r="X9" s="381"/>
      <c r="Y9" s="383"/>
      <c r="Z9" s="379"/>
      <c r="AA9" s="380"/>
      <c r="AB9" s="381"/>
      <c r="AC9" s="383"/>
      <c r="AD9" s="379"/>
      <c r="AE9" s="380"/>
      <c r="AF9" s="381"/>
      <c r="AG9" s="383"/>
      <c r="AH9" s="379"/>
      <c r="AI9" s="380"/>
      <c r="AJ9" s="381"/>
      <c r="AK9" s="382"/>
      <c r="AL9" s="379"/>
      <c r="AM9" s="380"/>
      <c r="AN9" s="381"/>
      <c r="AO9" s="382"/>
      <c r="AP9" s="379"/>
      <c r="AQ9" s="380"/>
      <c r="AR9" s="381"/>
      <c r="AS9" s="428"/>
      <c r="AT9" s="379"/>
      <c r="AU9" s="380"/>
      <c r="AV9" s="381"/>
    </row>
    <row r="10" spans="2:48" ht="13.5">
      <c r="B10" s="41" t="s">
        <v>185</v>
      </c>
      <c r="C10" s="32" t="s">
        <v>558</v>
      </c>
      <c r="D10" s="32" t="s">
        <v>554</v>
      </c>
      <c r="E10" s="383"/>
      <c r="F10" s="379"/>
      <c r="G10" s="380"/>
      <c r="H10" s="381"/>
      <c r="I10" s="383"/>
      <c r="J10" s="379"/>
      <c r="K10" s="380"/>
      <c r="L10" s="381"/>
      <c r="M10" s="383"/>
      <c r="N10" s="379"/>
      <c r="O10" s="380"/>
      <c r="P10" s="381"/>
      <c r="Q10" s="383"/>
      <c r="R10" s="379"/>
      <c r="S10" s="380"/>
      <c r="T10" s="381"/>
      <c r="U10" s="383"/>
      <c r="V10" s="379"/>
      <c r="W10" s="380"/>
      <c r="X10" s="381"/>
      <c r="Y10" s="383"/>
      <c r="Z10" s="379"/>
      <c r="AA10" s="380"/>
      <c r="AB10" s="381"/>
      <c r="AC10" s="383"/>
      <c r="AD10" s="379"/>
      <c r="AE10" s="380"/>
      <c r="AF10" s="381"/>
      <c r="AG10" s="383"/>
      <c r="AH10" s="379"/>
      <c r="AI10" s="380"/>
      <c r="AJ10" s="381"/>
      <c r="AK10" s="382"/>
      <c r="AL10" s="379"/>
      <c r="AM10" s="380"/>
      <c r="AN10" s="381"/>
      <c r="AO10" s="382"/>
      <c r="AP10" s="379"/>
      <c r="AQ10" s="380"/>
      <c r="AR10" s="381"/>
      <c r="AS10" s="428"/>
      <c r="AT10" s="379"/>
      <c r="AU10" s="380"/>
      <c r="AV10" s="381"/>
    </row>
    <row r="11" spans="2:48" ht="13.5">
      <c r="B11" s="41" t="s">
        <v>185</v>
      </c>
      <c r="C11" s="32" t="s">
        <v>559</v>
      </c>
      <c r="D11" s="32" t="s">
        <v>555</v>
      </c>
      <c r="E11" s="383"/>
      <c r="F11" s="379"/>
      <c r="G11" s="380"/>
      <c r="H11" s="381"/>
      <c r="I11" s="383"/>
      <c r="J11" s="379"/>
      <c r="K11" s="380"/>
      <c r="L11" s="381"/>
      <c r="M11" s="383"/>
      <c r="N11" s="379"/>
      <c r="O11" s="380"/>
      <c r="P11" s="381"/>
      <c r="Q11" s="383"/>
      <c r="R11" s="379"/>
      <c r="S11" s="380"/>
      <c r="T11" s="381"/>
      <c r="U11" s="383"/>
      <c r="V11" s="379"/>
      <c r="W11" s="380"/>
      <c r="X11" s="381"/>
      <c r="Y11" s="383"/>
      <c r="Z11" s="379"/>
      <c r="AA11" s="380"/>
      <c r="AB11" s="381"/>
      <c r="AC11" s="383"/>
      <c r="AD11" s="379"/>
      <c r="AE11" s="380"/>
      <c r="AF11" s="381"/>
      <c r="AG11" s="383"/>
      <c r="AH11" s="379"/>
      <c r="AI11" s="380"/>
      <c r="AJ11" s="381"/>
      <c r="AK11" s="382"/>
      <c r="AL11" s="379"/>
      <c r="AM11" s="380"/>
      <c r="AN11" s="381"/>
      <c r="AO11" s="382"/>
      <c r="AP11" s="379"/>
      <c r="AQ11" s="380"/>
      <c r="AR11" s="381"/>
      <c r="AS11" s="428"/>
      <c r="AT11" s="379"/>
      <c r="AU11" s="380"/>
      <c r="AV11" s="381"/>
    </row>
    <row r="12" spans="2:48" ht="13.5">
      <c r="B12" s="41" t="s">
        <v>185</v>
      </c>
      <c r="C12" s="32" t="s">
        <v>471</v>
      </c>
      <c r="D12" s="32" t="s">
        <v>472</v>
      </c>
      <c r="E12" s="372"/>
      <c r="F12" s="379"/>
      <c r="G12" s="380"/>
      <c r="H12" s="381"/>
      <c r="I12" s="372"/>
      <c r="J12" s="379"/>
      <c r="K12" s="380"/>
      <c r="L12" s="381"/>
      <c r="M12" s="372"/>
      <c r="N12" s="379"/>
      <c r="O12" s="380"/>
      <c r="P12" s="381"/>
      <c r="Q12" s="372"/>
      <c r="R12" s="379"/>
      <c r="S12" s="380"/>
      <c r="T12" s="381"/>
      <c r="U12" s="372"/>
      <c r="V12" s="379"/>
      <c r="W12" s="380"/>
      <c r="X12" s="381"/>
      <c r="Y12" s="372"/>
      <c r="Z12" s="379"/>
      <c r="AA12" s="380"/>
      <c r="AB12" s="381"/>
      <c r="AC12" s="372"/>
      <c r="AD12" s="379"/>
      <c r="AE12" s="380"/>
      <c r="AF12" s="381"/>
      <c r="AG12" s="372"/>
      <c r="AH12" s="379"/>
      <c r="AI12" s="380"/>
      <c r="AJ12" s="381"/>
      <c r="AK12" s="382"/>
      <c r="AL12" s="379"/>
      <c r="AM12" s="380"/>
      <c r="AN12" s="381"/>
      <c r="AO12" s="382"/>
      <c r="AP12" s="379"/>
      <c r="AQ12" s="380"/>
      <c r="AR12" s="381"/>
      <c r="AS12" s="428"/>
      <c r="AT12" s="379"/>
      <c r="AU12" s="380"/>
      <c r="AV12" s="381"/>
    </row>
    <row r="13" spans="2:48" ht="13.5">
      <c r="B13" s="41" t="s">
        <v>185</v>
      </c>
      <c r="C13" s="55" t="s">
        <v>64</v>
      </c>
      <c r="D13" s="55" t="s">
        <v>65</v>
      </c>
      <c r="E13" s="388"/>
      <c r="F13" s="379" t="e">
        <f>IF(#REF! &gt; 0, '4.1 New AG out-of profile by BD'!E13/#REF!, "")</f>
        <v>#REF!</v>
      </c>
      <c r="G13" s="380">
        <v>0</v>
      </c>
      <c r="H13" s="381" t="str">
        <f>IF(E13 &gt; 0, G13/E13, "")</f>
        <v/>
      </c>
      <c r="I13" s="388">
        <v>1</v>
      </c>
      <c r="J13" s="379" t="e">
        <f>IF(#REF! &gt; 0, '4.1 New AG out-of profile by BD'!I13/#REF!, "")</f>
        <v>#REF!</v>
      </c>
      <c r="K13" s="380">
        <v>0</v>
      </c>
      <c r="L13" s="381">
        <f>IF(I13 &gt; 0, K13/I13, "")</f>
        <v>0</v>
      </c>
      <c r="M13" s="388">
        <v>2</v>
      </c>
      <c r="N13" s="379" t="e">
        <f>IF(#REF! &gt; 0, '4.1 New AG out-of profile by BD'!M13/#REF!, "")</f>
        <v>#REF!</v>
      </c>
      <c r="O13" s="380"/>
      <c r="P13" s="381">
        <f>IF(M13 &gt; 0, O13/M13, "")</f>
        <v>0</v>
      </c>
      <c r="Q13" s="388"/>
      <c r="R13" s="379" t="e">
        <f>IF(#REF! &gt; 0, '4.1 New AG out-of profile by BD'!Q13/#REF!, "")</f>
        <v>#REF!</v>
      </c>
      <c r="S13" s="380"/>
      <c r="T13" s="381" t="str">
        <f>IF(Q13 &gt; 0, S13/Q13, "")</f>
        <v/>
      </c>
      <c r="U13" s="388">
        <v>3</v>
      </c>
      <c r="V13" s="379" t="e">
        <f>IF(#REF! &gt; 0, '4.1 New AG out-of profile by BD'!U13/#REF!, "")</f>
        <v>#REF!</v>
      </c>
      <c r="W13" s="380">
        <v>2</v>
      </c>
      <c r="X13" s="381">
        <f>IF(U13 &gt; 0, W13/U13, "")</f>
        <v>0.66666666666666663</v>
      </c>
      <c r="Y13" s="388"/>
      <c r="Z13" s="379" t="e">
        <f>IF(#REF! &gt; 0, '4.1 New AG out-of profile by BD'!Y13/#REF!, "")</f>
        <v>#REF!</v>
      </c>
      <c r="AA13" s="380"/>
      <c r="AB13" s="381" t="str">
        <f t="shared" ref="AB13:AB18" si="0">IF(Y13 &gt; 0, AA13/Y13, "")</f>
        <v/>
      </c>
      <c r="AC13" s="388"/>
      <c r="AD13" s="379" t="e">
        <f>IF(#REF! &gt; 0, '4.1 New AG out-of profile by BD'!AC13/#REF!, "")</f>
        <v>#REF!</v>
      </c>
      <c r="AE13" s="380"/>
      <c r="AF13" s="381" t="str">
        <f t="shared" ref="AF13:AF18" si="1">IF(AC13 &gt; 0, AE13/AC13, "")</f>
        <v/>
      </c>
      <c r="AG13" s="388">
        <v>4</v>
      </c>
      <c r="AH13" s="379" t="e">
        <f>IF(#REF! &gt; 0, '4.1 New AG out-of profile by BD'!AG13/#REF!, "")</f>
        <v>#REF!</v>
      </c>
      <c r="AI13" s="380">
        <v>1</v>
      </c>
      <c r="AJ13" s="381">
        <f t="shared" ref="AJ13:AJ18" si="2">IF(AG13 &gt; 0, AI13/AG13, "")</f>
        <v>0.25</v>
      </c>
      <c r="AK13" s="382"/>
      <c r="AL13" s="379" t="e">
        <f>IF(#REF! &gt;= 0, '4.1 New AG out-of profile by BD'!AK13/#REF!, "")</f>
        <v>#REF!</v>
      </c>
      <c r="AM13" s="380"/>
      <c r="AN13" s="381" t="str">
        <f t="shared" ref="AN13:AN18" si="3">IF(AK13 &gt; 0, AM13/AK13, "")</f>
        <v/>
      </c>
      <c r="AO13" s="382">
        <v>1</v>
      </c>
      <c r="AP13" s="379" t="e">
        <f>IF(#REF! &gt; 0, '4.1 New AG out-of profile by BD'!AO13/#REF!, "")</f>
        <v>#REF!</v>
      </c>
      <c r="AQ13" s="380">
        <v>1</v>
      </c>
      <c r="AR13" s="381">
        <f t="shared" ref="AR13:AR18" si="4">IF(AO13 &gt; 0, AQ13/AO13, "")</f>
        <v>1</v>
      </c>
      <c r="AS13" s="428">
        <v>3</v>
      </c>
      <c r="AT13" s="379" t="e">
        <f>IF(#REF! &gt; 0, '4.1 New AG out-of profile by BD'!AS13/#REF!, "")</f>
        <v>#REF!</v>
      </c>
      <c r="AU13" s="380"/>
      <c r="AV13" s="381">
        <f t="shared" ref="AV13:AV18" si="5">IF(AS13 &gt; 0, AU13/AS13, "")</f>
        <v>0</v>
      </c>
    </row>
    <row r="14" spans="2:48" ht="13.5">
      <c r="B14" s="41" t="s">
        <v>185</v>
      </c>
      <c r="C14" s="55" t="s">
        <v>396</v>
      </c>
      <c r="D14" s="55" t="s">
        <v>397</v>
      </c>
      <c r="E14" s="388"/>
      <c r="F14" s="379" t="e">
        <f>IF(#REF! &gt; 0, '4.1 New AG out-of profile by BD'!E14/#REF!, "")</f>
        <v>#REF!</v>
      </c>
      <c r="G14" s="380"/>
      <c r="H14" s="381"/>
      <c r="I14" s="388"/>
      <c r="J14" s="379" t="e">
        <f>IF(#REF! &gt; 0, '4.1 New AG out-of profile by BD'!I14/#REF!, "")</f>
        <v>#REF!</v>
      </c>
      <c r="K14" s="380"/>
      <c r="L14" s="381"/>
      <c r="M14" s="388">
        <v>1</v>
      </c>
      <c r="N14" s="379" t="e">
        <f>IF(#REF! &gt; 0, '4.1 New AG out-of profile by BD'!M14/#REF!, "")</f>
        <v>#REF!</v>
      </c>
      <c r="O14" s="380">
        <v>1</v>
      </c>
      <c r="P14" s="381"/>
      <c r="Q14" s="388"/>
      <c r="R14" s="379"/>
      <c r="S14" s="380"/>
      <c r="T14" s="381"/>
      <c r="U14" s="388"/>
      <c r="V14" s="379"/>
      <c r="W14" s="380"/>
      <c r="X14" s="381"/>
      <c r="Y14" s="388"/>
      <c r="Z14" s="379"/>
      <c r="AA14" s="380"/>
      <c r="AB14" s="381"/>
      <c r="AC14" s="388"/>
      <c r="AD14" s="379"/>
      <c r="AE14" s="380"/>
      <c r="AF14" s="381"/>
      <c r="AG14" s="388"/>
      <c r="AH14" s="379"/>
      <c r="AI14" s="380"/>
      <c r="AJ14" s="381"/>
      <c r="AK14" s="382"/>
      <c r="AL14" s="379"/>
      <c r="AM14" s="380"/>
      <c r="AN14" s="381"/>
      <c r="AO14" s="382"/>
      <c r="AP14" s="379"/>
      <c r="AQ14" s="380"/>
      <c r="AR14" s="381"/>
      <c r="AS14" s="428"/>
      <c r="AT14" s="379"/>
      <c r="AU14" s="380"/>
      <c r="AV14" s="381"/>
    </row>
    <row r="15" spans="2:48" ht="13.5">
      <c r="B15" s="41" t="s">
        <v>185</v>
      </c>
      <c r="C15" s="32" t="s">
        <v>138</v>
      </c>
      <c r="D15" s="32" t="s">
        <v>145</v>
      </c>
      <c r="E15" s="372"/>
      <c r="F15" s="379" t="e">
        <f>IF(#REF! &gt; 0, '4.1 New AG out-of profile by BD'!E15/#REF!, "")</f>
        <v>#REF!</v>
      </c>
      <c r="G15" s="380"/>
      <c r="H15" s="381" t="str">
        <f>IF(E15 &gt; 0, G15/E15, "")</f>
        <v/>
      </c>
      <c r="I15" s="372"/>
      <c r="J15" s="379" t="e">
        <f>IF(#REF! &gt; 0, '4.1 New AG out-of profile by BD'!I15/#REF!, "")</f>
        <v>#REF!</v>
      </c>
      <c r="K15" s="380"/>
      <c r="L15" s="381" t="str">
        <f>IF(I15 &gt; 0, K15/I15, "")</f>
        <v/>
      </c>
      <c r="M15" s="372"/>
      <c r="N15" s="379" t="e">
        <f>IF(#REF! &gt; 0, '4.1 New AG out-of profile by BD'!M15/#REF!, "")</f>
        <v>#REF!</v>
      </c>
      <c r="O15" s="380"/>
      <c r="P15" s="381" t="str">
        <f>IF(M15 &gt; 0, O15/M15, "")</f>
        <v/>
      </c>
      <c r="Q15" s="372"/>
      <c r="R15" s="379" t="e">
        <f>IF(#REF! &gt; 0, '4.1 New AG out-of profile by BD'!Q15/#REF!, "")</f>
        <v>#REF!</v>
      </c>
      <c r="S15" s="380"/>
      <c r="T15" s="381" t="str">
        <f>IF(Q15 &gt; 0, S15/Q15, "")</f>
        <v/>
      </c>
      <c r="U15" s="372">
        <v>3</v>
      </c>
      <c r="V15" s="379" t="e">
        <f>IF(#REF! &gt; 0, '4.1 New AG out-of profile by BD'!U15/#REF!, "")</f>
        <v>#REF!</v>
      </c>
      <c r="W15" s="380">
        <v>1</v>
      </c>
      <c r="X15" s="381">
        <f>IF(U15 &gt; 0, W15/U15, "")</f>
        <v>0.33333333333333331</v>
      </c>
      <c r="Y15" s="372">
        <v>2</v>
      </c>
      <c r="Z15" s="379" t="e">
        <f>IF(#REF! &gt; 0, '4.1 New AG out-of profile by BD'!Y15/#REF!, "")</f>
        <v>#REF!</v>
      </c>
      <c r="AA15" s="380">
        <v>1</v>
      </c>
      <c r="AB15" s="381">
        <f t="shared" si="0"/>
        <v>0.5</v>
      </c>
      <c r="AC15" s="372"/>
      <c r="AD15" s="379" t="e">
        <f>IF(#REF! &gt; 0, '4.1 New AG out-of profile by BD'!AC15/#REF!, "")</f>
        <v>#REF!</v>
      </c>
      <c r="AE15" s="380"/>
      <c r="AF15" s="381" t="str">
        <f t="shared" si="1"/>
        <v/>
      </c>
      <c r="AG15" s="372">
        <v>2</v>
      </c>
      <c r="AH15" s="379" t="e">
        <f>IF(#REF! &gt; 0, '4.1 New AG out-of profile by BD'!AG15/#REF!, "")</f>
        <v>#REF!</v>
      </c>
      <c r="AI15" s="380">
        <v>1</v>
      </c>
      <c r="AJ15" s="381">
        <f t="shared" si="2"/>
        <v>0.5</v>
      </c>
      <c r="AK15" s="382">
        <v>1</v>
      </c>
      <c r="AL15" s="379" t="e">
        <f>IF(#REF! &gt;= 0, '4.1 New AG out-of profile by BD'!AK15/#REF!, "")</f>
        <v>#REF!</v>
      </c>
      <c r="AM15" s="380"/>
      <c r="AN15" s="381">
        <f t="shared" si="3"/>
        <v>0</v>
      </c>
      <c r="AO15" s="382">
        <v>1</v>
      </c>
      <c r="AP15" s="379" t="e">
        <f>IF(#REF! &gt; 0, '4.1 New AG out-of profile by BD'!AO15/#REF!, "")</f>
        <v>#REF!</v>
      </c>
      <c r="AQ15" s="380"/>
      <c r="AR15" s="381">
        <f t="shared" si="4"/>
        <v>0</v>
      </c>
      <c r="AS15" s="428">
        <v>1</v>
      </c>
      <c r="AT15" s="379" t="e">
        <f>IF(#REF! &gt; 0, '4.1 New AG out-of profile by BD'!AS15/#REF!, "")</f>
        <v>#REF!</v>
      </c>
      <c r="AU15" s="380"/>
      <c r="AV15" s="381">
        <f t="shared" si="5"/>
        <v>0</v>
      </c>
    </row>
    <row r="16" spans="2:48" ht="13.5">
      <c r="B16" s="41" t="s">
        <v>185</v>
      </c>
      <c r="C16" s="32" t="s">
        <v>35</v>
      </c>
      <c r="D16" s="32" t="s">
        <v>9</v>
      </c>
      <c r="E16" s="372"/>
      <c r="F16" s="379" t="e">
        <f>IF(#REF! &gt; 0, '4.1 New AG out-of profile by BD'!E16/#REF!, "")</f>
        <v>#REF!</v>
      </c>
      <c r="G16" s="380">
        <v>0</v>
      </c>
      <c r="H16" s="381" t="str">
        <f>IF(E16 &gt; 0, G16/E16, "")</f>
        <v/>
      </c>
      <c r="I16" s="372">
        <v>1</v>
      </c>
      <c r="J16" s="379" t="e">
        <f>IF(#REF! &gt; 0, '4.1 New AG out-of profile by BD'!I16/#REF!, "")</f>
        <v>#REF!</v>
      </c>
      <c r="K16" s="380">
        <v>0</v>
      </c>
      <c r="L16" s="381">
        <f>IF(I16 &gt; 0, K16/I16, "")</f>
        <v>0</v>
      </c>
      <c r="M16" s="372">
        <v>2</v>
      </c>
      <c r="N16" s="379" t="e">
        <f>IF(#REF! &gt; 0, '4.1 New AG out-of profile by BD'!M16/#REF!, "")</f>
        <v>#REF!</v>
      </c>
      <c r="O16" s="380">
        <v>1</v>
      </c>
      <c r="P16" s="381">
        <f>IF(M16 &gt; 0, O16/M16, "")</f>
        <v>0.5</v>
      </c>
      <c r="Q16" s="372">
        <v>2</v>
      </c>
      <c r="R16" s="379" t="e">
        <f>IF(#REF! &gt; 0, '4.1 New AG out-of profile by BD'!Q16/#REF!, "")</f>
        <v>#REF!</v>
      </c>
      <c r="S16" s="380">
        <v>0</v>
      </c>
      <c r="T16" s="381">
        <f>IF(Q16 &gt; 0, S16/Q16, "")</f>
        <v>0</v>
      </c>
      <c r="U16" s="372"/>
      <c r="V16" s="379" t="e">
        <f>IF(#REF! &gt; 0, '4.1 New AG out-of profile by BD'!U16/#REF!, "")</f>
        <v>#REF!</v>
      </c>
      <c r="W16" s="380">
        <v>0</v>
      </c>
      <c r="X16" s="381" t="str">
        <f>IF(U16 &gt; 0, W16/U16, "")</f>
        <v/>
      </c>
      <c r="Y16" s="372">
        <v>1</v>
      </c>
      <c r="Z16" s="379" t="e">
        <f>IF(#REF! &gt; 0, '4.1 New AG out-of profile by BD'!Y16/#REF!, "")</f>
        <v>#REF!</v>
      </c>
      <c r="AA16" s="380">
        <v>0</v>
      </c>
      <c r="AB16" s="381">
        <f>IF(Y16 &gt; 0, AA16/Y16, "")</f>
        <v>0</v>
      </c>
      <c r="AC16" s="372">
        <v>3</v>
      </c>
      <c r="AD16" s="379" t="e">
        <f>IF(#REF! &gt; 0, '4.1 New AG out-of profile by BD'!AC16/#REF!, "")</f>
        <v>#REF!</v>
      </c>
      <c r="AE16" s="380">
        <v>0</v>
      </c>
      <c r="AF16" s="381">
        <f t="shared" si="1"/>
        <v>0</v>
      </c>
      <c r="AG16" s="372">
        <v>1</v>
      </c>
      <c r="AH16" s="379" t="e">
        <f>IF(#REF! &gt; 0, '4.1 New AG out-of profile by BD'!AG16/#REF!, "")</f>
        <v>#REF!</v>
      </c>
      <c r="AI16" s="380">
        <v>0</v>
      </c>
      <c r="AJ16" s="381">
        <f t="shared" si="2"/>
        <v>0</v>
      </c>
      <c r="AK16" s="382">
        <v>1</v>
      </c>
      <c r="AL16" s="379" t="e">
        <f>IF(#REF! &gt;= 0, '4.1 New AG out-of profile by BD'!AK16/#REF!, "")</f>
        <v>#REF!</v>
      </c>
      <c r="AM16" s="380"/>
      <c r="AN16" s="381">
        <f t="shared" si="3"/>
        <v>0</v>
      </c>
      <c r="AO16" s="382"/>
      <c r="AP16" s="379" t="e">
        <f>IF(#REF! &gt; 0, '4.1 New AG out-of profile by BD'!AO16/#REF!, "")</f>
        <v>#REF!</v>
      </c>
      <c r="AQ16" s="380"/>
      <c r="AR16" s="381" t="str">
        <f t="shared" si="4"/>
        <v/>
      </c>
      <c r="AS16" s="428"/>
      <c r="AT16" s="379" t="e">
        <f>IF(#REF! &gt; 0, '4.1 New AG out-of profile by BD'!AS16/#REF!, "")</f>
        <v>#REF!</v>
      </c>
      <c r="AU16" s="380"/>
      <c r="AV16" s="381" t="str">
        <f t="shared" si="5"/>
        <v/>
      </c>
    </row>
    <row r="17" spans="2:48" s="60" customFormat="1" ht="13.5">
      <c r="B17" s="41" t="s">
        <v>185</v>
      </c>
      <c r="C17" s="32" t="s">
        <v>540</v>
      </c>
      <c r="D17" s="55" t="s">
        <v>541</v>
      </c>
      <c r="E17" s="388"/>
      <c r="F17" s="379"/>
      <c r="G17" s="380">
        <v>0</v>
      </c>
      <c r="H17" s="381" t="str">
        <f>IF(E17 &gt; 0, G17/E17, "")</f>
        <v/>
      </c>
      <c r="I17" s="388">
        <v>3</v>
      </c>
      <c r="J17" s="379"/>
      <c r="K17" s="380">
        <v>0</v>
      </c>
      <c r="L17" s="381">
        <f>IF(I17 &gt; 0, K17/I17, "")</f>
        <v>0</v>
      </c>
      <c r="M17" s="388"/>
      <c r="N17" s="379"/>
      <c r="O17" s="380"/>
      <c r="P17" s="381" t="str">
        <f>IF(M17 &gt; 0, O17/M17, "")</f>
        <v/>
      </c>
      <c r="Q17" s="388"/>
      <c r="R17" s="379"/>
      <c r="S17" s="380"/>
      <c r="T17" s="381" t="str">
        <f>IF(Q17 &gt; 0, S17/Q17, "")</f>
        <v/>
      </c>
      <c r="U17" s="388"/>
      <c r="V17" s="379"/>
      <c r="W17" s="380"/>
      <c r="X17" s="381" t="str">
        <f>IF(U17 &gt; 0, W17/U17, "")</f>
        <v/>
      </c>
      <c r="Y17" s="388"/>
      <c r="Z17" s="379"/>
      <c r="AA17" s="380"/>
      <c r="AB17" s="381" t="str">
        <f t="shared" si="0"/>
        <v/>
      </c>
      <c r="AC17" s="388"/>
      <c r="AD17" s="379"/>
      <c r="AE17" s="380"/>
      <c r="AF17" s="381" t="str">
        <f t="shared" si="1"/>
        <v/>
      </c>
      <c r="AG17" s="388"/>
      <c r="AH17" s="379"/>
      <c r="AI17" s="380"/>
      <c r="AJ17" s="381" t="str">
        <f t="shared" si="2"/>
        <v/>
      </c>
      <c r="AK17" s="382"/>
      <c r="AL17" s="379"/>
      <c r="AM17" s="380"/>
      <c r="AN17" s="381" t="str">
        <f t="shared" si="3"/>
        <v/>
      </c>
      <c r="AO17" s="382"/>
      <c r="AP17" s="379" t="e">
        <f>IF(#REF! &gt; 0, '4.1 New AG out-of profile by BD'!AO17/#REF!, "")</f>
        <v>#REF!</v>
      </c>
      <c r="AQ17" s="380"/>
      <c r="AR17" s="381" t="str">
        <f t="shared" si="4"/>
        <v/>
      </c>
      <c r="AS17" s="428"/>
      <c r="AT17" s="379" t="e">
        <f>IF(#REF! &gt; 0, '4.1 New AG out-of profile by BD'!AS17/#REF!, "")</f>
        <v>#REF!</v>
      </c>
      <c r="AU17" s="380"/>
      <c r="AV17" s="381" t="str">
        <f t="shared" si="5"/>
        <v/>
      </c>
    </row>
    <row r="18" spans="2:48" s="97" customFormat="1" ht="13.5">
      <c r="B18" s="373"/>
      <c r="C18" s="374"/>
      <c r="D18" s="398" t="s">
        <v>191</v>
      </c>
      <c r="E18" s="399">
        <f>SUM(E7:E17)</f>
        <v>0</v>
      </c>
      <c r="F18" s="400" t="e">
        <f>IF(#REF! &gt; 0, '4.1 New AG out-of profile by BD'!E18/#REF!, "")</f>
        <v>#REF!</v>
      </c>
      <c r="G18" s="401">
        <f>SUM(G7:G17)</f>
        <v>0</v>
      </c>
      <c r="H18" s="402" t="str">
        <f>IF(E18 &gt; 0, G18/E18, "")</f>
        <v/>
      </c>
      <c r="I18" s="399">
        <f>SUM(I7:I17)</f>
        <v>5</v>
      </c>
      <c r="J18" s="400" t="e">
        <f>IF(#REF! &gt; 0, '4.1 New AG out-of profile by BD'!I18/#REF!, "")</f>
        <v>#REF!</v>
      </c>
      <c r="K18" s="401">
        <f>SUM(K7:K17)</f>
        <v>0</v>
      </c>
      <c r="L18" s="402">
        <f>IF(I18 &gt; 0, K18/I18, "")</f>
        <v>0</v>
      </c>
      <c r="M18" s="399">
        <f>SUM(M7:M16)</f>
        <v>5</v>
      </c>
      <c r="N18" s="400" t="e">
        <f>IF(#REF! &gt; 0, '4.1 New AG out-of profile by BD'!M18/#REF!, "")</f>
        <v>#REF!</v>
      </c>
      <c r="O18" s="401">
        <f>SUM(O7:O16)</f>
        <v>2</v>
      </c>
      <c r="P18" s="402">
        <f>IF(M18 &gt; 0, O18/M18, "")</f>
        <v>0.4</v>
      </c>
      <c r="Q18" s="399">
        <f>SUM(Q7:Q16)</f>
        <v>2</v>
      </c>
      <c r="R18" s="400" t="e">
        <f>IF(#REF! &gt; 0, '4.1 New AG out-of profile by BD'!Q18/#REF!, "")</f>
        <v>#REF!</v>
      </c>
      <c r="S18" s="401">
        <f>SUM(S7:S16)</f>
        <v>0</v>
      </c>
      <c r="T18" s="402">
        <f>IF(Q18 &gt; 0, S18/Q18, "")</f>
        <v>0</v>
      </c>
      <c r="U18" s="399">
        <f>SUM(U7:U16)</f>
        <v>6</v>
      </c>
      <c r="V18" s="400" t="e">
        <f>IF(#REF! &gt; 0, '4.1 New AG out-of profile by BD'!U18/#REF!, "")</f>
        <v>#REF!</v>
      </c>
      <c r="W18" s="401">
        <f>SUM(W7:W16)</f>
        <v>3</v>
      </c>
      <c r="X18" s="402">
        <f>IF(U18 &gt; 0, W18/U18, "")</f>
        <v>0.5</v>
      </c>
      <c r="Y18" s="399">
        <f>SUM(Y7:Y16)</f>
        <v>3</v>
      </c>
      <c r="Z18" s="400" t="e">
        <f>IF(#REF! &gt; 0, '4.1 New AG out-of profile by BD'!Y18/#REF!, "")</f>
        <v>#REF!</v>
      </c>
      <c r="AA18" s="401">
        <f>SUM(AA7:AA16)</f>
        <v>1</v>
      </c>
      <c r="AB18" s="402">
        <f t="shared" si="0"/>
        <v>0.33333333333333331</v>
      </c>
      <c r="AC18" s="399">
        <f>SUM(AC7:AC16)</f>
        <v>3</v>
      </c>
      <c r="AD18" s="400" t="e">
        <f>IF(#REF! &gt; 0, '4.1 New AG out-of profile by BD'!AC18/#REF!, "")</f>
        <v>#REF!</v>
      </c>
      <c r="AE18" s="401">
        <f>SUM(AE7:AE16)</f>
        <v>0</v>
      </c>
      <c r="AF18" s="402">
        <f t="shared" si="1"/>
        <v>0</v>
      </c>
      <c r="AG18" s="399">
        <f>SUM(AG7:AG16)</f>
        <v>7</v>
      </c>
      <c r="AH18" s="400" t="e">
        <f>IF(#REF! &gt; 0, '4.1 New AG out-of profile by BD'!AG18/#REF!, "")</f>
        <v>#REF!</v>
      </c>
      <c r="AI18" s="401">
        <f>SUM(AI7:AI16)</f>
        <v>2</v>
      </c>
      <c r="AJ18" s="402">
        <f t="shared" si="2"/>
        <v>0.2857142857142857</v>
      </c>
      <c r="AK18" s="399">
        <f>SUM(AK7:AK16)</f>
        <v>2</v>
      </c>
      <c r="AL18" s="400" t="e">
        <f>IF(#REF! &gt;= 0, '4.1 New AG out-of profile by BD'!AK18/#REF!, "")</f>
        <v>#REF!</v>
      </c>
      <c r="AM18" s="401">
        <f>SUM(AM7:AM16)</f>
        <v>0</v>
      </c>
      <c r="AN18" s="402">
        <f t="shared" si="3"/>
        <v>0</v>
      </c>
      <c r="AO18" s="399">
        <f>SUM(AO7:AO16)</f>
        <v>2</v>
      </c>
      <c r="AP18" s="400" t="e">
        <f>IF(#REF! &gt; 0, '4.1 New AG out-of profile by BD'!AO18/#REF!, "")</f>
        <v>#REF!</v>
      </c>
      <c r="AQ18" s="401">
        <f>SUM(AQ7:AQ16)</f>
        <v>1</v>
      </c>
      <c r="AR18" s="402">
        <f t="shared" si="4"/>
        <v>0.5</v>
      </c>
      <c r="AS18" s="429">
        <f>SUM(AS7:AS16)</f>
        <v>4</v>
      </c>
      <c r="AT18" s="400" t="e">
        <f>IF(#REF! &gt; 0, '4.1 New AG out-of profile by BD'!AS18/#REF!, "")</f>
        <v>#REF!</v>
      </c>
      <c r="AU18" s="401">
        <f>SUM(AU7:AU16)</f>
        <v>0</v>
      </c>
      <c r="AV18" s="402">
        <f t="shared" si="5"/>
        <v>0</v>
      </c>
    </row>
    <row r="19" spans="2:48" ht="13.5">
      <c r="B19" s="158"/>
      <c r="C19" s="153"/>
      <c r="D19" s="375"/>
      <c r="E19" s="384"/>
      <c r="F19" s="385"/>
      <c r="G19" s="376"/>
      <c r="H19" s="386"/>
      <c r="I19" s="384"/>
      <c r="J19" s="385"/>
      <c r="K19" s="376"/>
      <c r="L19" s="386"/>
      <c r="M19" s="384"/>
      <c r="N19" s="385"/>
      <c r="O19" s="376"/>
      <c r="P19" s="386"/>
      <c r="Q19" s="384"/>
      <c r="R19" s="385"/>
      <c r="S19" s="376"/>
      <c r="T19" s="386"/>
      <c r="U19" s="384"/>
      <c r="V19" s="385"/>
      <c r="W19" s="376"/>
      <c r="X19" s="386"/>
      <c r="Y19" s="384"/>
      <c r="Z19" s="385"/>
      <c r="AA19" s="376"/>
      <c r="AB19" s="386"/>
      <c r="AC19" s="384"/>
      <c r="AD19" s="385"/>
      <c r="AE19" s="376"/>
      <c r="AF19" s="386"/>
      <c r="AG19" s="384"/>
      <c r="AH19" s="385"/>
      <c r="AI19" s="376"/>
      <c r="AJ19" s="386"/>
      <c r="AK19" s="384"/>
      <c r="AL19" s="385"/>
      <c r="AM19" s="376"/>
      <c r="AN19" s="386"/>
      <c r="AO19" s="384"/>
      <c r="AP19" s="385"/>
      <c r="AQ19" s="376"/>
      <c r="AR19" s="386"/>
      <c r="AS19" s="430"/>
      <c r="AT19" s="385"/>
      <c r="AU19" s="376"/>
      <c r="AV19" s="386"/>
    </row>
    <row r="20" spans="2:48" ht="13.5">
      <c r="B20" s="189"/>
      <c r="C20" s="190"/>
      <c r="D20" s="191"/>
      <c r="E20" s="387"/>
      <c r="F20" s="432"/>
      <c r="G20" s="387"/>
      <c r="H20" s="432"/>
      <c r="I20" s="387"/>
      <c r="J20" s="432"/>
      <c r="K20" s="387"/>
      <c r="L20" s="432"/>
      <c r="M20" s="387"/>
      <c r="N20" s="432"/>
      <c r="O20" s="387"/>
      <c r="P20" s="432"/>
      <c r="Q20" s="387"/>
      <c r="R20" s="432"/>
      <c r="S20" s="387"/>
      <c r="T20" s="432"/>
      <c r="U20" s="387"/>
      <c r="V20" s="432"/>
      <c r="W20" s="387"/>
      <c r="X20" s="432"/>
      <c r="Y20" s="387"/>
      <c r="Z20" s="432"/>
      <c r="AA20" s="387"/>
      <c r="AB20" s="432"/>
      <c r="AC20" s="387"/>
      <c r="AD20" s="432"/>
      <c r="AE20" s="387"/>
      <c r="AF20" s="432"/>
      <c r="AG20" s="387"/>
      <c r="AH20" s="432"/>
      <c r="AI20" s="387"/>
      <c r="AJ20" s="432"/>
      <c r="AK20" s="387"/>
      <c r="AL20" s="432"/>
      <c r="AM20" s="387"/>
      <c r="AN20" s="432"/>
      <c r="AO20" s="387"/>
      <c r="AP20" s="432"/>
      <c r="AQ20" s="387"/>
      <c r="AR20" s="433"/>
      <c r="AS20" s="387"/>
      <c r="AT20" s="56"/>
      <c r="AU20" s="387"/>
      <c r="AV20" s="56"/>
    </row>
    <row r="21" spans="2:48" ht="13.5">
      <c r="B21" s="183" t="s">
        <v>86</v>
      </c>
      <c r="C21" s="184"/>
      <c r="D21" s="184"/>
      <c r="E21" s="370"/>
      <c r="F21" s="377"/>
      <c r="G21" s="371"/>
      <c r="H21" s="378"/>
      <c r="I21" s="370"/>
      <c r="J21" s="377"/>
      <c r="K21" s="371"/>
      <c r="L21" s="378"/>
      <c r="M21" s="370"/>
      <c r="N21" s="377"/>
      <c r="O21" s="371"/>
      <c r="P21" s="378"/>
      <c r="Q21" s="370"/>
      <c r="R21" s="377"/>
      <c r="S21" s="371"/>
      <c r="T21" s="378"/>
      <c r="U21" s="370"/>
      <c r="V21" s="377"/>
      <c r="W21" s="371"/>
      <c r="X21" s="378"/>
      <c r="Y21" s="370"/>
      <c r="Z21" s="377"/>
      <c r="AA21" s="371"/>
      <c r="AB21" s="378"/>
      <c r="AC21" s="370"/>
      <c r="AD21" s="377"/>
      <c r="AE21" s="371"/>
      <c r="AF21" s="378"/>
      <c r="AG21" s="370"/>
      <c r="AH21" s="377"/>
      <c r="AI21" s="371"/>
      <c r="AJ21" s="378"/>
      <c r="AK21" s="370"/>
      <c r="AL21" s="377"/>
      <c r="AM21" s="371"/>
      <c r="AN21" s="378"/>
      <c r="AO21" s="370"/>
      <c r="AP21" s="377"/>
      <c r="AQ21" s="371"/>
      <c r="AR21" s="378"/>
      <c r="AS21" s="427"/>
      <c r="AT21" s="377"/>
      <c r="AU21" s="371"/>
      <c r="AV21" s="378"/>
    </row>
    <row r="22" spans="2:48" ht="13.5">
      <c r="B22" s="41" t="s">
        <v>83</v>
      </c>
      <c r="C22" s="32" t="s">
        <v>572</v>
      </c>
      <c r="D22" s="32" t="s">
        <v>568</v>
      </c>
      <c r="E22" s="370"/>
      <c r="F22" s="377"/>
      <c r="G22" s="371"/>
      <c r="H22" s="378"/>
      <c r="I22" s="370"/>
      <c r="J22" s="377"/>
      <c r="K22" s="371"/>
      <c r="L22" s="378"/>
      <c r="M22" s="370"/>
      <c r="N22" s="377"/>
      <c r="O22" s="371"/>
      <c r="P22" s="378"/>
      <c r="Q22" s="370"/>
      <c r="R22" s="377"/>
      <c r="S22" s="371"/>
      <c r="T22" s="378"/>
      <c r="U22" s="370"/>
      <c r="V22" s="377"/>
      <c r="W22" s="371"/>
      <c r="X22" s="378"/>
      <c r="Y22" s="370"/>
      <c r="Z22" s="377"/>
      <c r="AA22" s="371"/>
      <c r="AB22" s="378"/>
      <c r="AC22" s="370"/>
      <c r="AD22" s="377"/>
      <c r="AE22" s="371"/>
      <c r="AF22" s="378"/>
      <c r="AG22" s="370"/>
      <c r="AH22" s="377"/>
      <c r="AI22" s="371"/>
      <c r="AJ22" s="378"/>
      <c r="AK22" s="370"/>
      <c r="AL22" s="377"/>
      <c r="AM22" s="371"/>
      <c r="AN22" s="378"/>
      <c r="AO22" s="370"/>
      <c r="AP22" s="377"/>
      <c r="AQ22" s="371"/>
      <c r="AR22" s="378"/>
      <c r="AS22" s="427"/>
      <c r="AT22" s="377"/>
      <c r="AU22" s="371"/>
      <c r="AV22" s="378"/>
    </row>
    <row r="23" spans="2:48" ht="13.5">
      <c r="B23" s="41" t="s">
        <v>83</v>
      </c>
      <c r="C23" s="32" t="s">
        <v>570</v>
      </c>
      <c r="D23" s="32" t="s">
        <v>566</v>
      </c>
      <c r="E23" s="370"/>
      <c r="F23" s="377"/>
      <c r="G23" s="371"/>
      <c r="H23" s="378"/>
      <c r="I23" s="370"/>
      <c r="J23" s="377"/>
      <c r="K23" s="371"/>
      <c r="L23" s="378"/>
      <c r="M23" s="370"/>
      <c r="N23" s="377"/>
      <c r="O23" s="371"/>
      <c r="P23" s="378"/>
      <c r="Q23" s="370"/>
      <c r="R23" s="377"/>
      <c r="S23" s="371"/>
      <c r="T23" s="378"/>
      <c r="U23" s="370"/>
      <c r="V23" s="377"/>
      <c r="W23" s="371"/>
      <c r="X23" s="378"/>
      <c r="Y23" s="370"/>
      <c r="Z23" s="377"/>
      <c r="AA23" s="371"/>
      <c r="AB23" s="378"/>
      <c r="AC23" s="370"/>
      <c r="AD23" s="377"/>
      <c r="AE23" s="371"/>
      <c r="AF23" s="378"/>
      <c r="AG23" s="370"/>
      <c r="AH23" s="377"/>
      <c r="AI23" s="371"/>
      <c r="AJ23" s="378"/>
      <c r="AK23" s="370"/>
      <c r="AL23" s="377"/>
      <c r="AM23" s="371"/>
      <c r="AN23" s="378"/>
      <c r="AO23" s="370"/>
      <c r="AP23" s="377"/>
      <c r="AQ23" s="371"/>
      <c r="AR23" s="378"/>
      <c r="AS23" s="427"/>
      <c r="AT23" s="377"/>
      <c r="AU23" s="371"/>
      <c r="AV23" s="378"/>
    </row>
    <row r="24" spans="2:48" ht="13.5">
      <c r="B24" s="41" t="s">
        <v>83</v>
      </c>
      <c r="C24" s="32" t="s">
        <v>571</v>
      </c>
      <c r="D24" s="32" t="s">
        <v>567</v>
      </c>
      <c r="E24" s="370"/>
      <c r="F24" s="377"/>
      <c r="G24" s="371"/>
      <c r="H24" s="378"/>
      <c r="I24" s="370"/>
      <c r="J24" s="377"/>
      <c r="K24" s="371"/>
      <c r="L24" s="378"/>
      <c r="M24" s="370"/>
      <c r="N24" s="377"/>
      <c r="O24" s="371"/>
      <c r="P24" s="378"/>
      <c r="Q24" s="370"/>
      <c r="R24" s="377"/>
      <c r="S24" s="371"/>
      <c r="T24" s="378"/>
      <c r="U24" s="370"/>
      <c r="V24" s="377"/>
      <c r="W24" s="371"/>
      <c r="X24" s="378"/>
      <c r="Y24" s="370"/>
      <c r="Z24" s="377"/>
      <c r="AA24" s="371"/>
      <c r="AB24" s="378"/>
      <c r="AC24" s="370"/>
      <c r="AD24" s="377"/>
      <c r="AE24" s="371"/>
      <c r="AF24" s="378"/>
      <c r="AG24" s="370"/>
      <c r="AH24" s="377"/>
      <c r="AI24" s="371"/>
      <c r="AJ24" s="378"/>
      <c r="AK24" s="370"/>
      <c r="AL24" s="377"/>
      <c r="AM24" s="371"/>
      <c r="AN24" s="378"/>
      <c r="AO24" s="370"/>
      <c r="AP24" s="377"/>
      <c r="AQ24" s="371"/>
      <c r="AR24" s="378"/>
      <c r="AS24" s="427"/>
      <c r="AT24" s="377"/>
      <c r="AU24" s="371"/>
      <c r="AV24" s="378"/>
    </row>
    <row r="25" spans="2:48" ht="13.5">
      <c r="B25" s="41" t="s">
        <v>83</v>
      </c>
      <c r="C25" s="32" t="s">
        <v>133</v>
      </c>
      <c r="D25" s="32" t="s">
        <v>142</v>
      </c>
      <c r="E25" s="372"/>
      <c r="F25" s="379" t="e">
        <f>IF(#REF! &gt; 0, '4.1 New AG out-of profile by BD'!E25/#REF!, "")</f>
        <v>#REF!</v>
      </c>
      <c r="G25" s="380">
        <v>0</v>
      </c>
      <c r="H25" s="381" t="str">
        <f t="shared" ref="H25:H30" si="6">IF(E25 &gt; 0, G25/E25, "")</f>
        <v/>
      </c>
      <c r="I25" s="372">
        <v>2</v>
      </c>
      <c r="J25" s="379" t="e">
        <f>IF(#REF! &gt; 0, '4.1 New AG out-of profile by BD'!I25/#REF!, "")</f>
        <v>#REF!</v>
      </c>
      <c r="K25" s="380">
        <v>0</v>
      </c>
      <c r="L25" s="381">
        <f t="shared" ref="L25:L30" si="7">IF(I25 &gt; 0, K25/I25, "")</f>
        <v>0</v>
      </c>
      <c r="M25" s="372">
        <v>1</v>
      </c>
      <c r="N25" s="379" t="e">
        <f>IF(#REF! &gt; 0, '4.1 New AG out-of profile by BD'!M25/#REF!, "")</f>
        <v>#REF!</v>
      </c>
      <c r="O25" s="380">
        <v>1</v>
      </c>
      <c r="P25" s="381">
        <f t="shared" ref="P25:P30" si="8">IF(M25 &gt; 0, O25/M25, "")</f>
        <v>1</v>
      </c>
      <c r="Q25" s="372">
        <v>3</v>
      </c>
      <c r="R25" s="379" t="e">
        <f>IF(#REF! &gt; 0, '4.1 New AG out-of profile by BD'!Q25/#REF!, "")</f>
        <v>#REF!</v>
      </c>
      <c r="S25" s="380">
        <v>1</v>
      </c>
      <c r="T25" s="381">
        <f t="shared" ref="T25:T30" si="9">IF(Q25 &gt; 0, S25/Q25, "")</f>
        <v>0.33333333333333331</v>
      </c>
      <c r="U25" s="372">
        <v>5</v>
      </c>
      <c r="V25" s="379" t="e">
        <f>IF(#REF! &gt; 0, '4.1 New AG out-of profile by BD'!U25/#REF!, "")</f>
        <v>#REF!</v>
      </c>
      <c r="W25" s="380">
        <v>1</v>
      </c>
      <c r="X25" s="381">
        <f t="shared" ref="X25:X30" si="10">IF(U25 &gt; 0, W25/U25, "")</f>
        <v>0.2</v>
      </c>
      <c r="Y25" s="372"/>
      <c r="Z25" s="379"/>
      <c r="AA25" s="380"/>
      <c r="AB25" s="381" t="str">
        <f t="shared" ref="AB25:AB30" si="11">IF(Y25 &gt; 0, AA25/Y25, "")</f>
        <v/>
      </c>
      <c r="AC25" s="372">
        <v>1</v>
      </c>
      <c r="AD25" s="379" t="e">
        <f>IF(#REF! &gt; 0, '4.1 New AG out-of profile by BD'!AC25/#REF!, "")</f>
        <v>#REF!</v>
      </c>
      <c r="AE25" s="380">
        <v>0</v>
      </c>
      <c r="AF25" s="381">
        <f t="shared" ref="AF25:AF30" si="12">IF(AC25 &gt; 0, AE25/AC25, "")</f>
        <v>0</v>
      </c>
      <c r="AG25" s="372">
        <v>3</v>
      </c>
      <c r="AH25" s="379" t="e">
        <f>IF(#REF! &gt; 0, '4.1 New AG out-of profile by BD'!AG25/#REF!, "")</f>
        <v>#REF!</v>
      </c>
      <c r="AI25" s="380">
        <v>1</v>
      </c>
      <c r="AJ25" s="381">
        <f t="shared" ref="AJ25:AJ30" si="13">IF(AG25 &gt; 0, AI25/AG25, "")</f>
        <v>0.33333333333333331</v>
      </c>
      <c r="AK25" s="382">
        <v>2</v>
      </c>
      <c r="AL25" s="379" t="e">
        <f>IF(#REF! &gt; 0, '4.1 New AG out-of profile by BD'!AK25/#REF!, "")</f>
        <v>#REF!</v>
      </c>
      <c r="AM25" s="380"/>
      <c r="AN25" s="381">
        <f t="shared" ref="AN25:AN30" si="14">IF(AK25 &gt; 0, AM25/AK25, "")</f>
        <v>0</v>
      </c>
      <c r="AO25" s="382">
        <v>5</v>
      </c>
      <c r="AP25" s="379" t="e">
        <f>IF(#REF! &gt; 0, '4.1 New AG out-of profile by BD'!AO25/#REF!, "")</f>
        <v>#REF!</v>
      </c>
      <c r="AQ25" s="380">
        <v>1</v>
      </c>
      <c r="AR25" s="381">
        <f t="shared" ref="AR25:AR30" si="15">IF(AO25 &gt; 0, AQ25/AO25, "")</f>
        <v>0.2</v>
      </c>
      <c r="AS25" s="428">
        <v>5</v>
      </c>
      <c r="AT25" s="379" t="e">
        <f>IF(#REF! &gt; 0, '4.1 New AG out-of profile by BD'!AS25/#REF!, "")</f>
        <v>#REF!</v>
      </c>
      <c r="AU25" s="380">
        <v>1</v>
      </c>
      <c r="AV25" s="381">
        <f t="shared" ref="AV25:AV30" si="16">IF(AS25 &gt; 0, AU25/AS25, "")</f>
        <v>0.2</v>
      </c>
    </row>
    <row r="26" spans="2:48" ht="13.5">
      <c r="B26" s="41" t="s">
        <v>83</v>
      </c>
      <c r="C26" s="55" t="s">
        <v>136</v>
      </c>
      <c r="D26" s="55" t="s">
        <v>141</v>
      </c>
      <c r="E26" s="372"/>
      <c r="F26" s="379" t="e">
        <f>IF(#REF! &gt; 0, '4.1 New AG out-of profile by BD'!E26/#REF!, "")</f>
        <v>#REF!</v>
      </c>
      <c r="G26" s="380">
        <v>0</v>
      </c>
      <c r="H26" s="381" t="str">
        <f t="shared" si="6"/>
        <v/>
      </c>
      <c r="I26" s="372">
        <v>0</v>
      </c>
      <c r="J26" s="379" t="e">
        <f>IF(#REF! &gt; 0, '4.1 New AG out-of profile by BD'!I26/#REF!, "")</f>
        <v>#REF!</v>
      </c>
      <c r="K26" s="380">
        <v>0</v>
      </c>
      <c r="L26" s="381" t="str">
        <f t="shared" si="7"/>
        <v/>
      </c>
      <c r="M26" s="372">
        <v>1</v>
      </c>
      <c r="N26" s="379" t="e">
        <f>IF(#REF! &gt; 0, '4.1 New AG out-of profile by BD'!M26/#REF!, "")</f>
        <v>#REF!</v>
      </c>
      <c r="O26" s="380">
        <v>1</v>
      </c>
      <c r="P26" s="381">
        <f t="shared" si="8"/>
        <v>1</v>
      </c>
      <c r="Q26" s="372">
        <v>1</v>
      </c>
      <c r="R26" s="379" t="e">
        <f>IF(#REF! &gt; 0, '4.1 New AG out-of profile by BD'!Q26/#REF!, "")</f>
        <v>#REF!</v>
      </c>
      <c r="S26" s="380">
        <v>0</v>
      </c>
      <c r="T26" s="381">
        <f t="shared" si="9"/>
        <v>0</v>
      </c>
      <c r="U26" s="372">
        <v>1</v>
      </c>
      <c r="V26" s="379" t="e">
        <f>IF(#REF! &gt; 0, '4.1 New AG out-of profile by BD'!U26/#REF!, "")</f>
        <v>#REF!</v>
      </c>
      <c r="W26" s="380">
        <v>1</v>
      </c>
      <c r="X26" s="381">
        <f t="shared" si="10"/>
        <v>1</v>
      </c>
      <c r="Y26" s="372">
        <v>2</v>
      </c>
      <c r="Z26" s="379" t="e">
        <f>IF(#REF! &gt; 0, '4.1 New AG out-of profile by BD'!Y26/#REF!, "")</f>
        <v>#REF!</v>
      </c>
      <c r="AA26" s="380">
        <v>1</v>
      </c>
      <c r="AB26" s="381">
        <f t="shared" si="11"/>
        <v>0.5</v>
      </c>
      <c r="AC26" s="372">
        <v>2</v>
      </c>
      <c r="AD26" s="379" t="e">
        <f>IF(#REF! &gt; 0, '4.1 New AG out-of profile by BD'!AC26/#REF!, "")</f>
        <v>#REF!</v>
      </c>
      <c r="AE26" s="380">
        <v>1</v>
      </c>
      <c r="AF26" s="381">
        <f t="shared" si="12"/>
        <v>0.5</v>
      </c>
      <c r="AG26" s="372"/>
      <c r="AH26" s="379" t="e">
        <f>IF(#REF! &gt; 0, '4.1 New AG out-of profile by BD'!AG26/#REF!, "")</f>
        <v>#REF!</v>
      </c>
      <c r="AI26" s="380"/>
      <c r="AJ26" s="381" t="str">
        <f t="shared" si="13"/>
        <v/>
      </c>
      <c r="AK26" s="382">
        <v>2</v>
      </c>
      <c r="AL26" s="379" t="e">
        <f>IF(#REF! &gt; 0, '4.1 New AG out-of profile by BD'!AK26/#REF!, "")</f>
        <v>#REF!</v>
      </c>
      <c r="AM26" s="380">
        <v>1</v>
      </c>
      <c r="AN26" s="381">
        <f t="shared" si="14"/>
        <v>0.5</v>
      </c>
      <c r="AO26" s="382">
        <v>2</v>
      </c>
      <c r="AP26" s="379" t="e">
        <f>IF(#REF! &gt; 0, '4.1 New AG out-of profile by BD'!AO26/#REF!, "")</f>
        <v>#REF!</v>
      </c>
      <c r="AQ26" s="380"/>
      <c r="AR26" s="381">
        <f t="shared" si="15"/>
        <v>0</v>
      </c>
      <c r="AS26" s="428">
        <v>2</v>
      </c>
      <c r="AT26" s="379" t="e">
        <f>IF(#REF! &gt; 0, '4.1 New AG out-of profile by BD'!AS26/#REF!, "")</f>
        <v>#REF!</v>
      </c>
      <c r="AU26" s="380"/>
      <c r="AV26" s="381">
        <f t="shared" si="16"/>
        <v>0</v>
      </c>
    </row>
    <row r="27" spans="2:48" ht="13.5">
      <c r="B27" s="41" t="s">
        <v>83</v>
      </c>
      <c r="C27" s="32" t="s">
        <v>131</v>
      </c>
      <c r="D27" s="32" t="s">
        <v>140</v>
      </c>
      <c r="E27" s="372"/>
      <c r="F27" s="379" t="e">
        <f>IF(#REF! &gt; 0, '4.1 New AG out-of profile by BD'!E27/#REF!, "")</f>
        <v>#REF!</v>
      </c>
      <c r="G27" s="380">
        <v>0</v>
      </c>
      <c r="H27" s="381" t="str">
        <f t="shared" si="6"/>
        <v/>
      </c>
      <c r="I27" s="372">
        <v>3</v>
      </c>
      <c r="J27" s="379" t="e">
        <f>IF(#REF! &gt; 0, '4.1 New AG out-of profile by BD'!I27/#REF!, "")</f>
        <v>#REF!</v>
      </c>
      <c r="K27" s="380">
        <v>0</v>
      </c>
      <c r="L27" s="381">
        <f t="shared" si="7"/>
        <v>0</v>
      </c>
      <c r="M27" s="372">
        <v>4</v>
      </c>
      <c r="N27" s="379" t="e">
        <f>IF(#REF! &gt; 0, '4.1 New AG out-of profile by BD'!M27/#REF!, "")</f>
        <v>#REF!</v>
      </c>
      <c r="O27" s="380">
        <v>4</v>
      </c>
      <c r="P27" s="381">
        <f t="shared" si="8"/>
        <v>1</v>
      </c>
      <c r="Q27" s="372">
        <v>4</v>
      </c>
      <c r="R27" s="379" t="e">
        <f>IF(#REF! &gt; 0, '4.1 New AG out-of profile by BD'!Q27/#REF!, "")</f>
        <v>#REF!</v>
      </c>
      <c r="S27" s="380">
        <v>1</v>
      </c>
      <c r="T27" s="381">
        <f t="shared" si="9"/>
        <v>0.25</v>
      </c>
      <c r="U27" s="372">
        <v>10</v>
      </c>
      <c r="V27" s="379" t="e">
        <f>IF(#REF! &gt; 0, '4.1 New AG out-of profile by BD'!U27/#REF!, "")</f>
        <v>#REF!</v>
      </c>
      <c r="W27" s="380">
        <v>6</v>
      </c>
      <c r="X27" s="381">
        <f t="shared" si="10"/>
        <v>0.6</v>
      </c>
      <c r="Y27" s="372">
        <v>3</v>
      </c>
      <c r="Z27" s="379" t="e">
        <f>IF(#REF! &gt; 0, '4.1 New AG out-of profile by BD'!Y27/#REF!, "")</f>
        <v>#REF!</v>
      </c>
      <c r="AA27" s="380">
        <v>1</v>
      </c>
      <c r="AB27" s="381">
        <f t="shared" si="11"/>
        <v>0.33333333333333331</v>
      </c>
      <c r="AC27" s="372">
        <v>5</v>
      </c>
      <c r="AD27" s="379" t="e">
        <f>IF(#REF! &gt; 0, '4.1 New AG out-of profile by BD'!AC27/#REF!, "")</f>
        <v>#REF!</v>
      </c>
      <c r="AE27" s="380">
        <v>3</v>
      </c>
      <c r="AF27" s="381">
        <f t="shared" si="12"/>
        <v>0.6</v>
      </c>
      <c r="AG27" s="372">
        <v>4</v>
      </c>
      <c r="AH27" s="379" t="e">
        <f>IF(#REF! &gt; 0, '4.1 New AG out-of profile by BD'!AG27/#REF!, "")</f>
        <v>#REF!</v>
      </c>
      <c r="AI27" s="380">
        <v>2</v>
      </c>
      <c r="AJ27" s="381">
        <f t="shared" si="13"/>
        <v>0.5</v>
      </c>
      <c r="AK27" s="382"/>
      <c r="AL27" s="379" t="e">
        <f>IF(#REF! &gt; 0, '4.1 New AG out-of profile by BD'!AK27/#REF!, "")</f>
        <v>#REF!</v>
      </c>
      <c r="AM27" s="380"/>
      <c r="AN27" s="381" t="str">
        <f t="shared" si="14"/>
        <v/>
      </c>
      <c r="AO27" s="382">
        <v>5</v>
      </c>
      <c r="AP27" s="379" t="e">
        <f>IF(#REF! &gt; 0, '4.1 New AG out-of profile by BD'!AO27/#REF!, "")</f>
        <v>#REF!</v>
      </c>
      <c r="AQ27" s="380">
        <v>2</v>
      </c>
      <c r="AR27" s="381">
        <f t="shared" si="15"/>
        <v>0.4</v>
      </c>
      <c r="AS27" s="428">
        <v>4</v>
      </c>
      <c r="AT27" s="379" t="e">
        <f>IF(#REF! &gt; 0, '4.1 New AG out-of profile by BD'!AS27/#REF!, "")</f>
        <v>#REF!</v>
      </c>
      <c r="AU27" s="380">
        <v>1</v>
      </c>
      <c r="AV27" s="381">
        <f t="shared" si="16"/>
        <v>0.25</v>
      </c>
    </row>
    <row r="28" spans="2:48" ht="13.5">
      <c r="B28" s="41" t="s">
        <v>83</v>
      </c>
      <c r="C28" s="32" t="s">
        <v>130</v>
      </c>
      <c r="D28" s="32" t="s">
        <v>139</v>
      </c>
      <c r="E28" s="372"/>
      <c r="F28" s="407" t="e">
        <f>IF(#REF! &gt; 0, '4.1 New AG out-of profile by BD'!E28/#REF!, "")</f>
        <v>#REF!</v>
      </c>
      <c r="G28" s="380">
        <v>0</v>
      </c>
      <c r="H28" s="381" t="str">
        <f t="shared" si="6"/>
        <v/>
      </c>
      <c r="I28" s="372">
        <v>1</v>
      </c>
      <c r="J28" s="407" t="e">
        <f>IF(#REF! &gt; 0, '4.1 New AG out-of profile by BD'!I28/#REF!, "")</f>
        <v>#REF!</v>
      </c>
      <c r="K28" s="380">
        <v>0</v>
      </c>
      <c r="L28" s="381">
        <f t="shared" si="7"/>
        <v>0</v>
      </c>
      <c r="M28" s="372">
        <v>1</v>
      </c>
      <c r="N28" s="407" t="e">
        <f>IF(#REF! &gt; 0, '4.1 New AG out-of profile by BD'!M28/#REF!, "")</f>
        <v>#REF!</v>
      </c>
      <c r="O28" s="380">
        <v>1</v>
      </c>
      <c r="P28" s="381">
        <f t="shared" si="8"/>
        <v>1</v>
      </c>
      <c r="Q28" s="372">
        <v>3</v>
      </c>
      <c r="R28" s="407" t="e">
        <f>IF(#REF! &gt; 0, '4.1 New AG out-of profile by BD'!Q28/#REF!, "")</f>
        <v>#REF!</v>
      </c>
      <c r="S28" s="380">
        <v>0</v>
      </c>
      <c r="T28" s="381">
        <f t="shared" si="9"/>
        <v>0</v>
      </c>
      <c r="U28" s="372">
        <v>8</v>
      </c>
      <c r="V28" s="407" t="e">
        <f>IF(#REF! &gt; 0, '4.1 New AG out-of profile by BD'!U28/#REF!, "")</f>
        <v>#REF!</v>
      </c>
      <c r="W28" s="380">
        <v>3</v>
      </c>
      <c r="X28" s="381">
        <f t="shared" si="10"/>
        <v>0.375</v>
      </c>
      <c r="Y28" s="372">
        <v>4</v>
      </c>
      <c r="Z28" s="407" t="e">
        <f>IF(#REF! &gt; 0, '4.1 New AG out-of profile by BD'!Y28/#REF!, "")</f>
        <v>#REF!</v>
      </c>
      <c r="AA28" s="380">
        <v>2</v>
      </c>
      <c r="AB28" s="381">
        <f t="shared" si="11"/>
        <v>0.5</v>
      </c>
      <c r="AC28" s="372">
        <v>9</v>
      </c>
      <c r="AD28" s="407" t="e">
        <f>IF(#REF! &gt; 0, '4.1 New AG out-of profile by BD'!AC28/#REF!, "")</f>
        <v>#REF!</v>
      </c>
      <c r="AE28" s="380">
        <v>4</v>
      </c>
      <c r="AF28" s="381">
        <f t="shared" si="12"/>
        <v>0.44444444444444442</v>
      </c>
      <c r="AG28" s="372">
        <v>6</v>
      </c>
      <c r="AH28" s="407" t="e">
        <f>IF(#REF! &gt; 0, '4.1 New AG out-of profile by BD'!AG28/#REF!, "")</f>
        <v>#REF!</v>
      </c>
      <c r="AI28" s="380">
        <v>2</v>
      </c>
      <c r="AJ28" s="381">
        <f t="shared" si="13"/>
        <v>0.33333333333333331</v>
      </c>
      <c r="AK28" s="382">
        <v>4</v>
      </c>
      <c r="AL28" s="379" t="e">
        <f>IF(#REF! &gt; 0, '4.1 New AG out-of profile by BD'!AK28/#REF!, "")</f>
        <v>#REF!</v>
      </c>
      <c r="AM28" s="380">
        <v>3</v>
      </c>
      <c r="AN28" s="381">
        <f t="shared" si="14"/>
        <v>0.75</v>
      </c>
      <c r="AO28" s="382">
        <v>4</v>
      </c>
      <c r="AP28" s="379" t="e">
        <f>IF(#REF! &gt; 0, '4.1 New AG out-of profile by BD'!AO28/#REF!, "")</f>
        <v>#REF!</v>
      </c>
      <c r="AQ28" s="380"/>
      <c r="AR28" s="381">
        <f t="shared" si="15"/>
        <v>0</v>
      </c>
      <c r="AS28" s="428">
        <v>2</v>
      </c>
      <c r="AT28" s="379" t="e">
        <f>IF(#REF! &gt; 0, '4.1 New AG out-of profile by BD'!AS28/#REF!, "")</f>
        <v>#REF!</v>
      </c>
      <c r="AU28" s="380">
        <v>1</v>
      </c>
      <c r="AV28" s="381">
        <f t="shared" si="16"/>
        <v>0.5</v>
      </c>
    </row>
    <row r="29" spans="2:48" ht="13.5">
      <c r="B29" s="41" t="s">
        <v>83</v>
      </c>
      <c r="C29" s="32" t="s">
        <v>132</v>
      </c>
      <c r="D29" s="32" t="s">
        <v>143</v>
      </c>
      <c r="E29" s="388"/>
      <c r="F29" s="379" t="e">
        <f>IF(#REF! &gt; 0, '4.1 New AG out-of profile by BD'!E29/#REF!, "")</f>
        <v>#REF!</v>
      </c>
      <c r="G29" s="380">
        <v>0</v>
      </c>
      <c r="H29" s="381" t="str">
        <f t="shared" si="6"/>
        <v/>
      </c>
      <c r="I29" s="388">
        <v>1</v>
      </c>
      <c r="J29" s="379" t="e">
        <f>IF(#REF! &gt; 0, '4.1 New AG out-of profile by BD'!I29/#REF!, "")</f>
        <v>#REF!</v>
      </c>
      <c r="K29" s="380">
        <v>0</v>
      </c>
      <c r="L29" s="381">
        <f t="shared" si="7"/>
        <v>0</v>
      </c>
      <c r="M29" s="388">
        <v>1</v>
      </c>
      <c r="N29" s="379" t="e">
        <f>IF(#REF! &gt; 0, '4.1 New AG out-of profile by BD'!M29/#REF!, "")</f>
        <v>#REF!</v>
      </c>
      <c r="O29" s="380">
        <v>1</v>
      </c>
      <c r="P29" s="381">
        <f t="shared" si="8"/>
        <v>1</v>
      </c>
      <c r="Q29" s="388">
        <v>1</v>
      </c>
      <c r="R29" s="379" t="e">
        <f>IF(#REF! &gt; 0, '4.1 New AG out-of profile by BD'!Q29/#REF!, "")</f>
        <v>#REF!</v>
      </c>
      <c r="S29" s="380">
        <v>0</v>
      </c>
      <c r="T29" s="381">
        <f t="shared" si="9"/>
        <v>0</v>
      </c>
      <c r="U29" s="388">
        <v>5</v>
      </c>
      <c r="V29" s="379" t="e">
        <f>IF(#REF! &gt; 0, '4.1 New AG out-of profile by BD'!U29/#REF!, "")</f>
        <v>#REF!</v>
      </c>
      <c r="W29" s="380">
        <v>2</v>
      </c>
      <c r="X29" s="381">
        <f t="shared" si="10"/>
        <v>0.4</v>
      </c>
      <c r="Y29" s="388">
        <v>9</v>
      </c>
      <c r="Z29" s="379" t="e">
        <f>IF(#REF! &gt; 0, '4.1 New AG out-of profile by BD'!Y29/#REF!, "")</f>
        <v>#REF!</v>
      </c>
      <c r="AA29" s="380">
        <v>1</v>
      </c>
      <c r="AB29" s="381">
        <f t="shared" si="11"/>
        <v>0.1111111111111111</v>
      </c>
      <c r="AC29" s="388">
        <v>6</v>
      </c>
      <c r="AD29" s="379" t="e">
        <f>IF(#REF! &gt; 0, '4.1 New AG out-of profile by BD'!AC29/#REF!, "")</f>
        <v>#REF!</v>
      </c>
      <c r="AE29" s="380">
        <v>3</v>
      </c>
      <c r="AF29" s="381">
        <f t="shared" si="12"/>
        <v>0.5</v>
      </c>
      <c r="AG29" s="388">
        <v>1</v>
      </c>
      <c r="AH29" s="379" t="e">
        <f>IF(#REF! &gt; 0, '4.1 New AG out-of profile by BD'!AG29/#REF!, "")</f>
        <v>#REF!</v>
      </c>
      <c r="AI29" s="380"/>
      <c r="AJ29" s="381">
        <f t="shared" si="13"/>
        <v>0</v>
      </c>
      <c r="AK29" s="382">
        <v>6</v>
      </c>
      <c r="AL29" s="379" t="e">
        <f>IF(#REF! &gt; 0, '4.1 New AG out-of profile by BD'!AK29/#REF!, "")</f>
        <v>#REF!</v>
      </c>
      <c r="AM29" s="380">
        <v>2</v>
      </c>
      <c r="AN29" s="381">
        <f t="shared" si="14"/>
        <v>0.33333333333333331</v>
      </c>
      <c r="AO29" s="382">
        <v>1</v>
      </c>
      <c r="AP29" s="379" t="e">
        <f>IF(#REF! &gt; 0, '4.1 New AG out-of profile by BD'!AO29/#REF!, "")</f>
        <v>#REF!</v>
      </c>
      <c r="AQ29" s="380"/>
      <c r="AR29" s="381">
        <f t="shared" si="15"/>
        <v>0</v>
      </c>
      <c r="AS29" s="428">
        <v>6</v>
      </c>
      <c r="AT29" s="379" t="e">
        <f>IF(#REF! &gt; 0, '4.1 New AG out-of profile by BD'!AS29/#REF!, "")</f>
        <v>#REF!</v>
      </c>
      <c r="AU29" s="380">
        <v>2</v>
      </c>
      <c r="AV29" s="381">
        <f t="shared" si="16"/>
        <v>0.33333333333333331</v>
      </c>
    </row>
    <row r="30" spans="2:48" s="97" customFormat="1" ht="13.5">
      <c r="B30" s="373"/>
      <c r="C30" s="374"/>
      <c r="D30" s="393" t="s">
        <v>196</v>
      </c>
      <c r="E30" s="394">
        <f>SUM(E25:E29)</f>
        <v>0</v>
      </c>
      <c r="F30" s="395" t="e">
        <f>IF(#REF! &gt; 0, '4.1 New AG out-of profile by BD'!E30/#REF!, "")</f>
        <v>#REF!</v>
      </c>
      <c r="G30" s="396">
        <f>SUM(G25:G29)</f>
        <v>0</v>
      </c>
      <c r="H30" s="397" t="str">
        <f t="shared" si="6"/>
        <v/>
      </c>
      <c r="I30" s="394">
        <f>SUM(I25:I29)</f>
        <v>7</v>
      </c>
      <c r="J30" s="395" t="e">
        <f>IF(#REF! &gt; 0, '4.1 New AG out-of profile by BD'!I30/#REF!, "")</f>
        <v>#REF!</v>
      </c>
      <c r="K30" s="396">
        <f>SUM(K25:K29)</f>
        <v>0</v>
      </c>
      <c r="L30" s="397">
        <f t="shared" si="7"/>
        <v>0</v>
      </c>
      <c r="M30" s="394">
        <f>SUM(M25:M29)</f>
        <v>8</v>
      </c>
      <c r="N30" s="395" t="e">
        <f>IF(#REF! &gt; 0, '4.1 New AG out-of profile by BD'!M30/#REF!, "")</f>
        <v>#REF!</v>
      </c>
      <c r="O30" s="396">
        <f>SUM(O25:O29)</f>
        <v>8</v>
      </c>
      <c r="P30" s="397">
        <f t="shared" si="8"/>
        <v>1</v>
      </c>
      <c r="Q30" s="394">
        <f>SUM(Q25:Q29)</f>
        <v>12</v>
      </c>
      <c r="R30" s="395" t="e">
        <f>IF(#REF! &gt; 0, '4.1 New AG out-of profile by BD'!Q30/#REF!, "")</f>
        <v>#REF!</v>
      </c>
      <c r="S30" s="396">
        <f>SUM(S25:S29)</f>
        <v>2</v>
      </c>
      <c r="T30" s="397">
        <f t="shared" si="9"/>
        <v>0.16666666666666666</v>
      </c>
      <c r="U30" s="394">
        <f>SUM(U25:U29)</f>
        <v>29</v>
      </c>
      <c r="V30" s="395" t="e">
        <f>IF(#REF! &gt; 0, '4.1 New AG out-of profile by BD'!U30/#REF!, "")</f>
        <v>#REF!</v>
      </c>
      <c r="W30" s="396">
        <f>SUM(W25:W29)</f>
        <v>13</v>
      </c>
      <c r="X30" s="397">
        <f t="shared" si="10"/>
        <v>0.44827586206896552</v>
      </c>
      <c r="Y30" s="394">
        <f>SUM(Y25:Y29)</f>
        <v>18</v>
      </c>
      <c r="Z30" s="395" t="e">
        <f>IF(#REF! &gt; 0, '4.1 New AG out-of profile by BD'!Y30/#REF!, "")</f>
        <v>#REF!</v>
      </c>
      <c r="AA30" s="396">
        <f>SUM(AA25:AA29)</f>
        <v>5</v>
      </c>
      <c r="AB30" s="397">
        <f t="shared" si="11"/>
        <v>0.27777777777777779</v>
      </c>
      <c r="AC30" s="394">
        <f>SUM(AC25:AC29)</f>
        <v>23</v>
      </c>
      <c r="AD30" s="395" t="e">
        <f>IF(#REF! &gt; 0, '4.1 New AG out-of profile by BD'!AC30/#REF!, "")</f>
        <v>#REF!</v>
      </c>
      <c r="AE30" s="396">
        <f>SUM(AE25:AE29)</f>
        <v>11</v>
      </c>
      <c r="AF30" s="397">
        <f t="shared" si="12"/>
        <v>0.47826086956521741</v>
      </c>
      <c r="AG30" s="394">
        <f>SUM(AG25:AG29)</f>
        <v>14</v>
      </c>
      <c r="AH30" s="395" t="e">
        <f>IF(#REF! &gt; 0, '4.1 New AG out-of profile by BD'!AG30/#REF!, "")</f>
        <v>#REF!</v>
      </c>
      <c r="AI30" s="396">
        <f>SUM(AI25:AI29)</f>
        <v>5</v>
      </c>
      <c r="AJ30" s="397">
        <f t="shared" si="13"/>
        <v>0.35714285714285715</v>
      </c>
      <c r="AK30" s="394">
        <f>SUM(AK25:AK29)</f>
        <v>14</v>
      </c>
      <c r="AL30" s="395" t="e">
        <f>IF(#REF! &gt; 0, '4.1 New AG out-of profile by BD'!AK30/#REF!, "")</f>
        <v>#REF!</v>
      </c>
      <c r="AM30" s="396">
        <f>SUM(AM25:AM29)</f>
        <v>6</v>
      </c>
      <c r="AN30" s="397">
        <f t="shared" si="14"/>
        <v>0.42857142857142855</v>
      </c>
      <c r="AO30" s="394">
        <f>SUM(AO25:AO29)</f>
        <v>17</v>
      </c>
      <c r="AP30" s="395" t="e">
        <f>IF(#REF! &gt; 0, '4.1 New AG out-of profile by BD'!AO30/#REF!, "")</f>
        <v>#REF!</v>
      </c>
      <c r="AQ30" s="396">
        <f>SUM(AQ25:AQ29)</f>
        <v>3</v>
      </c>
      <c r="AR30" s="397">
        <f t="shared" si="15"/>
        <v>0.17647058823529413</v>
      </c>
      <c r="AS30" s="431">
        <f>SUM(AS25:AS29)</f>
        <v>19</v>
      </c>
      <c r="AT30" s="395" t="e">
        <f>IF(#REF! &gt; 0, '4.1 New AG out-of profile by BD'!AS30/#REF!, "")</f>
        <v>#REF!</v>
      </c>
      <c r="AU30" s="396">
        <f>SUM(AU25:AU29)</f>
        <v>5</v>
      </c>
      <c r="AV30" s="397">
        <f t="shared" si="16"/>
        <v>0.26315789473684209</v>
      </c>
    </row>
    <row r="31" spans="2:48" ht="13.5">
      <c r="B31" s="389"/>
      <c r="C31" s="390"/>
      <c r="D31" s="390"/>
      <c r="E31" s="391"/>
      <c r="F31" s="392"/>
      <c r="G31" s="391"/>
      <c r="H31" s="392"/>
      <c r="I31" s="391"/>
      <c r="J31" s="392"/>
      <c r="K31" s="391"/>
      <c r="L31" s="392"/>
      <c r="M31" s="391"/>
      <c r="N31" s="392"/>
      <c r="O31" s="391"/>
      <c r="P31" s="392"/>
      <c r="Q31" s="391"/>
      <c r="R31" s="392"/>
      <c r="S31" s="391"/>
      <c r="T31" s="392"/>
      <c r="U31" s="391"/>
      <c r="V31" s="392"/>
      <c r="W31" s="391"/>
      <c r="X31" s="392"/>
      <c r="Y31" s="391"/>
      <c r="Z31" s="392"/>
      <c r="AA31" s="391"/>
      <c r="AB31" s="392"/>
      <c r="AC31" s="391"/>
      <c r="AD31" s="392"/>
      <c r="AE31" s="391"/>
      <c r="AF31" s="392"/>
    </row>
    <row r="32" spans="2:48">
      <c r="H32" s="64" t="str">
        <f>IF(E32 &gt; 0, G32/E32, "")</f>
        <v/>
      </c>
      <c r="L32" s="64" t="str">
        <f>IF(I32 &gt; 0, K32/I32, "")</f>
        <v/>
      </c>
      <c r="P32" s="64" t="str">
        <f>IF(M32 &gt; 0, O32/M32, "")</f>
        <v/>
      </c>
      <c r="T32" s="64" t="str">
        <f>IF(Q32 &gt; 0, S32/Q32, "")</f>
        <v/>
      </c>
    </row>
    <row r="33" spans="2:2">
      <c r="B33" s="51" t="s">
        <v>88</v>
      </c>
    </row>
    <row r="121" ht="21.75" customHeight="1"/>
    <row r="122" ht="21.75" customHeight="1"/>
    <row r="123" ht="21.75" customHeight="1"/>
    <row r="124" ht="21.75" customHeight="1"/>
    <row r="125" ht="12" customHeight="1"/>
    <row r="126" ht="21.75" customHeight="1"/>
    <row r="127" ht="21.75" customHeight="1"/>
    <row r="128" ht="21.75" customHeight="1"/>
  </sheetData>
  <sortState ref="B8:AP109">
    <sortCondition descending="1" ref="C8:C109"/>
    <sortCondition ref="D8:D109"/>
    <sortCondition ref="AG8:AG109"/>
  </sortState>
  <hyperlinks>
    <hyperlink ref="V1" location="Cover!A1" display="Back to cover page"/>
  </hyperlinks>
  <pageMargins left="0.18" right="0.18" top="0.27" bottom="0.37" header="0.3" footer="0.3"/>
  <pageSetup paperSize="9" scale="83" orientation="landscape" verticalDpi="0" r:id="rId1"/>
  <ignoredErrors>
    <ignoredError sqref="AH18:AV18 AI30:AV30" formula="1"/>
  </ignoredError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  <pageSetUpPr fitToPage="1"/>
  </sheetPr>
  <dimension ref="A1:L62"/>
  <sheetViews>
    <sheetView showGridLines="0" zoomScale="90" zoomScaleNormal="90" workbookViewId="0">
      <selection activeCell="R13" sqref="R13"/>
    </sheetView>
  </sheetViews>
  <sheetFormatPr defaultRowHeight="12.75"/>
  <cols>
    <col min="1" max="1" width="1.85546875" customWidth="1"/>
    <col min="2" max="2" width="4.85546875" customWidth="1"/>
    <col min="3" max="3" width="22.7109375" customWidth="1"/>
    <col min="4" max="4" width="10.5703125" customWidth="1"/>
    <col min="5" max="5" width="9.5703125" customWidth="1"/>
    <col min="6" max="6" width="8.85546875" customWidth="1"/>
    <col min="7" max="7" width="5.42578125" customWidth="1"/>
    <col min="8" max="8" width="5" customWidth="1"/>
    <col min="9" max="9" width="16.7109375" customWidth="1"/>
    <col min="10" max="10" width="9.140625" customWidth="1"/>
  </cols>
  <sheetData>
    <row r="1" spans="1:12" ht="15">
      <c r="A1" s="608" t="s">
        <v>534</v>
      </c>
      <c r="I1" s="2" t="s">
        <v>0</v>
      </c>
    </row>
    <row r="3" spans="1:12">
      <c r="B3" s="92"/>
      <c r="C3" s="605"/>
      <c r="D3" s="605"/>
      <c r="E3" s="605"/>
      <c r="F3" s="605"/>
      <c r="G3" s="605"/>
      <c r="H3" s="605"/>
      <c r="I3" s="605"/>
      <c r="J3" s="605"/>
      <c r="K3" s="605"/>
      <c r="L3" s="93"/>
    </row>
    <row r="4" spans="1:12">
      <c r="B4" s="606"/>
      <c r="C4" s="63" t="s">
        <v>528</v>
      </c>
      <c r="D4" s="63"/>
      <c r="E4" s="63"/>
      <c r="F4" s="63"/>
      <c r="G4" s="63"/>
      <c r="H4" s="63"/>
      <c r="I4" s="63"/>
      <c r="J4" s="63"/>
      <c r="K4" s="63"/>
      <c r="L4" s="94"/>
    </row>
    <row r="5" spans="1:12">
      <c r="B5" s="606"/>
      <c r="C5" s="63" t="s">
        <v>529</v>
      </c>
      <c r="D5" s="63"/>
      <c r="E5" s="63"/>
      <c r="F5" s="63"/>
      <c r="G5" s="63"/>
      <c r="H5" s="63"/>
      <c r="I5" s="63"/>
      <c r="J5" s="63"/>
      <c r="K5" s="63"/>
      <c r="L5" s="94"/>
    </row>
    <row r="6" spans="1:12">
      <c r="B6" s="95"/>
      <c r="C6" s="607"/>
      <c r="D6" s="607"/>
      <c r="E6" s="607"/>
      <c r="F6" s="607"/>
      <c r="G6" s="607"/>
      <c r="H6" s="607"/>
      <c r="I6" s="607"/>
      <c r="J6" s="607"/>
      <c r="K6" s="607"/>
      <c r="L6" s="96"/>
    </row>
    <row r="8" spans="1:12">
      <c r="B8" s="85" t="s">
        <v>517</v>
      </c>
    </row>
    <row r="9" spans="1:12">
      <c r="B9" s="235" t="s">
        <v>521</v>
      </c>
    </row>
    <row r="10" spans="1:12">
      <c r="B10" s="235"/>
    </row>
    <row r="11" spans="1:12">
      <c r="D11" s="4" t="s">
        <v>524</v>
      </c>
      <c r="J11" t="s">
        <v>516</v>
      </c>
    </row>
    <row r="12" spans="1:12" s="91" customFormat="1" ht="15.75" customHeight="1">
      <c r="C12" s="609"/>
      <c r="D12" s="610" t="s">
        <v>128</v>
      </c>
      <c r="E12" s="611" t="s">
        <v>185</v>
      </c>
      <c r="F12" s="611" t="s">
        <v>97</v>
      </c>
      <c r="I12" s="612"/>
      <c r="J12" s="613" t="s">
        <v>128</v>
      </c>
      <c r="K12" s="614" t="s">
        <v>185</v>
      </c>
      <c r="L12" s="614" t="s">
        <v>97</v>
      </c>
    </row>
    <row r="13" spans="1:12">
      <c r="C13" t="s">
        <v>512</v>
      </c>
      <c r="D13" s="598">
        <f t="shared" ref="D13:F17" si="0">J13/J$17</f>
        <v>0.28947368421052633</v>
      </c>
      <c r="E13" s="64">
        <f t="shared" si="0"/>
        <v>0.24561403508771928</v>
      </c>
      <c r="F13" s="64">
        <f t="shared" si="0"/>
        <v>0.33333333333333331</v>
      </c>
      <c r="I13" t="s">
        <v>512</v>
      </c>
      <c r="J13" s="599">
        <f>SUM(K13:L13)</f>
        <v>33</v>
      </c>
      <c r="K13">
        <v>14</v>
      </c>
      <c r="L13">
        <v>19</v>
      </c>
    </row>
    <row r="14" spans="1:12">
      <c r="C14" t="s">
        <v>513</v>
      </c>
      <c r="D14" s="598">
        <f t="shared" si="0"/>
        <v>0.13157894736842105</v>
      </c>
      <c r="E14" s="64">
        <f t="shared" si="0"/>
        <v>0.15789473684210525</v>
      </c>
      <c r="F14" s="64">
        <f t="shared" si="0"/>
        <v>0.10526315789473684</v>
      </c>
      <c r="I14" t="s">
        <v>513</v>
      </c>
      <c r="J14" s="599">
        <f>SUM(K14:L14)</f>
        <v>15</v>
      </c>
      <c r="K14">
        <v>9</v>
      </c>
      <c r="L14">
        <v>6</v>
      </c>
    </row>
    <row r="15" spans="1:12">
      <c r="C15" t="s">
        <v>523</v>
      </c>
      <c r="D15" s="598">
        <f t="shared" si="0"/>
        <v>0.12280701754385964</v>
      </c>
      <c r="E15" s="64">
        <f t="shared" si="0"/>
        <v>0.17543859649122806</v>
      </c>
      <c r="F15" s="64">
        <f t="shared" si="0"/>
        <v>7.0175438596491224E-2</v>
      </c>
      <c r="I15" t="s">
        <v>514</v>
      </c>
      <c r="J15" s="599">
        <f>SUM(K15:L15)</f>
        <v>14</v>
      </c>
      <c r="K15">
        <v>10</v>
      </c>
      <c r="L15">
        <v>4</v>
      </c>
    </row>
    <row r="16" spans="1:12" s="597" customFormat="1">
      <c r="C16" s="601" t="s">
        <v>515</v>
      </c>
      <c r="D16" s="602">
        <f t="shared" si="0"/>
        <v>0.45614035087719296</v>
      </c>
      <c r="E16" s="603">
        <f t="shared" si="0"/>
        <v>0.42105263157894735</v>
      </c>
      <c r="F16" s="603">
        <f t="shared" si="0"/>
        <v>0.49122807017543857</v>
      </c>
      <c r="I16" s="601" t="s">
        <v>515</v>
      </c>
      <c r="J16" s="604">
        <f>SUM(K16:L16)</f>
        <v>52</v>
      </c>
      <c r="K16" s="601">
        <v>24</v>
      </c>
      <c r="L16" s="601">
        <v>28</v>
      </c>
    </row>
    <row r="17" spans="2:12">
      <c r="D17" s="615">
        <f t="shared" si="0"/>
        <v>1</v>
      </c>
      <c r="E17" s="616">
        <f t="shared" si="0"/>
        <v>1</v>
      </c>
      <c r="F17" s="616">
        <f t="shared" si="0"/>
        <v>1</v>
      </c>
      <c r="J17" s="600">
        <f>SUM(J13:J16)</f>
        <v>114</v>
      </c>
      <c r="K17" s="97">
        <f>SUM(K13:K16)</f>
        <v>57</v>
      </c>
      <c r="L17" s="97">
        <f>SUM(L13:L16)</f>
        <v>57</v>
      </c>
    </row>
    <row r="19" spans="2:12">
      <c r="B19" s="85" t="s">
        <v>518</v>
      </c>
    </row>
    <row r="20" spans="2:12">
      <c r="B20" s="85"/>
    </row>
    <row r="21" spans="2:12">
      <c r="D21" s="4" t="s">
        <v>526</v>
      </c>
      <c r="J21" s="4" t="s">
        <v>230</v>
      </c>
    </row>
    <row r="22" spans="2:12" s="91" customFormat="1" ht="14.25" customHeight="1">
      <c r="C22" s="609"/>
      <c r="D22" s="610" t="s">
        <v>128</v>
      </c>
      <c r="E22" s="611" t="s">
        <v>185</v>
      </c>
      <c r="F22" s="611" t="s">
        <v>97</v>
      </c>
      <c r="I22" s="612"/>
      <c r="J22" s="613" t="s">
        <v>128</v>
      </c>
      <c r="K22" s="614" t="s">
        <v>185</v>
      </c>
      <c r="L22" s="614" t="s">
        <v>97</v>
      </c>
    </row>
    <row r="23" spans="2:12">
      <c r="C23" t="s">
        <v>502</v>
      </c>
      <c r="D23" s="598">
        <f>J23/J$26</f>
        <v>0.45</v>
      </c>
      <c r="E23" s="64">
        <f>K23/K$26</f>
        <v>0.36363636363636365</v>
      </c>
      <c r="F23" s="64">
        <f>L23/L$26</f>
        <v>0.55555555555555558</v>
      </c>
      <c r="I23" t="s">
        <v>502</v>
      </c>
      <c r="J23" s="599">
        <f>SUM(K23:L23)</f>
        <v>9</v>
      </c>
      <c r="K23">
        <v>4</v>
      </c>
      <c r="L23">
        <v>5</v>
      </c>
    </row>
    <row r="24" spans="2:12">
      <c r="C24" t="s">
        <v>525</v>
      </c>
      <c r="D24" s="598">
        <f>J24/J$26</f>
        <v>0.3</v>
      </c>
      <c r="E24" s="64">
        <f t="shared" ref="E24:F26" si="1">K24/K$26</f>
        <v>0.27272727272727271</v>
      </c>
      <c r="F24" s="64">
        <f t="shared" si="1"/>
        <v>0.33333333333333331</v>
      </c>
      <c r="I24" t="s">
        <v>525</v>
      </c>
      <c r="J24" s="599">
        <f>SUM(K24:L24)</f>
        <v>6</v>
      </c>
      <c r="K24">
        <v>3</v>
      </c>
      <c r="L24">
        <v>3</v>
      </c>
    </row>
    <row r="25" spans="2:12" s="597" customFormat="1">
      <c r="C25" s="601" t="s">
        <v>255</v>
      </c>
      <c r="D25" s="602">
        <f>J25/J$26</f>
        <v>0.25</v>
      </c>
      <c r="E25" s="603">
        <f t="shared" si="1"/>
        <v>0.36363636363636365</v>
      </c>
      <c r="F25" s="603">
        <f t="shared" si="1"/>
        <v>0.1111111111111111</v>
      </c>
      <c r="I25" s="601" t="s">
        <v>255</v>
      </c>
      <c r="J25" s="604">
        <f>SUM(K25:L25)</f>
        <v>5</v>
      </c>
      <c r="K25" s="601">
        <v>4</v>
      </c>
      <c r="L25" s="601">
        <v>1</v>
      </c>
    </row>
    <row r="26" spans="2:12">
      <c r="D26" s="615">
        <f>J26/J$26</f>
        <v>1</v>
      </c>
      <c r="E26" s="616">
        <f t="shared" si="1"/>
        <v>1</v>
      </c>
      <c r="F26" s="616">
        <f t="shared" si="1"/>
        <v>1</v>
      </c>
      <c r="J26" s="600">
        <f>SUM(K26:L26)</f>
        <v>20</v>
      </c>
      <c r="K26" s="97">
        <v>11</v>
      </c>
      <c r="L26" s="97">
        <v>9</v>
      </c>
    </row>
    <row r="28" spans="2:12">
      <c r="B28" s="85" t="s">
        <v>519</v>
      </c>
    </row>
    <row r="29" spans="2:12">
      <c r="B29" s="85"/>
    </row>
    <row r="30" spans="2:12">
      <c r="D30" s="4" t="s">
        <v>527</v>
      </c>
      <c r="J30" s="4" t="s">
        <v>520</v>
      </c>
    </row>
    <row r="31" spans="2:12" s="91" customFormat="1" ht="15.75" customHeight="1">
      <c r="C31" s="609"/>
      <c r="D31" s="610" t="s">
        <v>128</v>
      </c>
      <c r="E31" s="611" t="s">
        <v>185</v>
      </c>
      <c r="F31" s="611" t="s">
        <v>97</v>
      </c>
      <c r="I31" s="612"/>
      <c r="J31" s="613" t="s">
        <v>128</v>
      </c>
      <c r="K31" s="614" t="s">
        <v>185</v>
      </c>
      <c r="L31" s="614" t="s">
        <v>97</v>
      </c>
    </row>
    <row r="32" spans="2:12">
      <c r="C32" t="s">
        <v>288</v>
      </c>
      <c r="D32" s="598">
        <f t="shared" ref="D32:F35" si="2">J32/J$35</f>
        <v>0.41176470588235292</v>
      </c>
      <c r="E32" s="64">
        <f t="shared" si="2"/>
        <v>0.33333333333333331</v>
      </c>
      <c r="F32" s="64">
        <f t="shared" si="2"/>
        <v>0.45454545454545453</v>
      </c>
      <c r="I32" t="s">
        <v>503</v>
      </c>
      <c r="J32" s="599">
        <f>SUM(K32:L32)</f>
        <v>7</v>
      </c>
      <c r="K32">
        <v>2</v>
      </c>
      <c r="L32">
        <v>5</v>
      </c>
    </row>
    <row r="33" spans="1:12">
      <c r="C33" t="s">
        <v>530</v>
      </c>
      <c r="D33" s="598">
        <f t="shared" si="2"/>
        <v>0.23529411764705882</v>
      </c>
      <c r="E33" s="64">
        <f t="shared" si="2"/>
        <v>0.16666666666666666</v>
      </c>
      <c r="F33" s="64">
        <f t="shared" si="2"/>
        <v>0.27272727272727271</v>
      </c>
      <c r="I33" t="s">
        <v>530</v>
      </c>
      <c r="J33" s="599">
        <f>SUM(K33:L33)</f>
        <v>4</v>
      </c>
      <c r="K33">
        <v>1</v>
      </c>
      <c r="L33">
        <v>3</v>
      </c>
    </row>
    <row r="34" spans="1:12" s="597" customFormat="1">
      <c r="C34" s="601" t="s">
        <v>255</v>
      </c>
      <c r="D34" s="602">
        <f t="shared" si="2"/>
        <v>0.35294117647058826</v>
      </c>
      <c r="E34" s="603">
        <f t="shared" si="2"/>
        <v>0.5</v>
      </c>
      <c r="F34" s="603">
        <f t="shared" si="2"/>
        <v>0.27272727272727271</v>
      </c>
      <c r="I34" s="601" t="s">
        <v>255</v>
      </c>
      <c r="J34" s="604">
        <f>SUM(K34:L34)</f>
        <v>6</v>
      </c>
      <c r="K34" s="601">
        <v>3</v>
      </c>
      <c r="L34" s="601">
        <v>3</v>
      </c>
    </row>
    <row r="35" spans="1:12">
      <c r="D35" s="615">
        <f t="shared" si="2"/>
        <v>1</v>
      </c>
      <c r="E35" s="616">
        <f t="shared" si="2"/>
        <v>1</v>
      </c>
      <c r="F35" s="616">
        <f t="shared" si="2"/>
        <v>1</v>
      </c>
      <c r="J35" s="600">
        <f>SUM(K35:L35)</f>
        <v>17</v>
      </c>
      <c r="K35" s="97">
        <v>6</v>
      </c>
      <c r="L35" s="97">
        <v>11</v>
      </c>
    </row>
    <row r="40" spans="1:12" s="67" customFormat="1">
      <c r="A40" s="617" t="s">
        <v>531</v>
      </c>
    </row>
    <row r="41" spans="1:12" s="67" customFormat="1">
      <c r="A41" s="618" t="s">
        <v>522</v>
      </c>
    </row>
    <row r="42" spans="1:12" s="67" customFormat="1"/>
    <row r="43" spans="1:12" s="67" customFormat="1"/>
    <row r="44" spans="1:12" s="67" customFormat="1"/>
    <row r="45" spans="1:12" s="67" customFormat="1"/>
    <row r="46" spans="1:12" s="67" customFormat="1"/>
    <row r="47" spans="1:12" s="67" customFormat="1"/>
    <row r="48" spans="1:12" s="67" customFormat="1"/>
    <row r="49" s="67" customFormat="1"/>
    <row r="50" s="67" customFormat="1"/>
    <row r="51" s="67" customFormat="1"/>
    <row r="52" s="67" customFormat="1"/>
    <row r="53" s="67" customFormat="1"/>
    <row r="54" s="67" customFormat="1"/>
    <row r="55" s="67" customFormat="1"/>
    <row r="56" s="67" customFormat="1"/>
    <row r="57" s="67" customFormat="1"/>
    <row r="58" s="67" customFormat="1"/>
    <row r="59" s="67" customFormat="1"/>
    <row r="60" s="67" customFormat="1"/>
    <row r="61" s="67" customFormat="1"/>
    <row r="62" s="67" customFormat="1"/>
  </sheetData>
  <hyperlinks>
    <hyperlink ref="I1" location="Cover!A1" display="Back to cover page"/>
  </hyperlinks>
  <pageMargins left="0.27" right="0.31" top="0.75" bottom="0.75" header="0.3" footer="0.3"/>
  <pageSetup paperSize="9" scale="76"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X63"/>
  <sheetViews>
    <sheetView showGridLines="0" workbookViewId="0">
      <selection activeCell="I14" sqref="I14"/>
    </sheetView>
  </sheetViews>
  <sheetFormatPr defaultColWidth="9.140625" defaultRowHeight="12.75"/>
  <cols>
    <col min="1" max="1" width="9.140625" style="738"/>
    <col min="2" max="2" width="5.42578125" style="738" customWidth="1"/>
    <col min="3" max="17" width="9.140625" style="738"/>
    <col min="18" max="18" width="8.7109375" style="738" customWidth="1"/>
    <col min="19" max="19" width="2.42578125" style="738" customWidth="1"/>
    <col min="20" max="20" width="2.5703125" style="738" customWidth="1"/>
    <col min="21" max="16384" width="9.140625" style="738"/>
  </cols>
  <sheetData>
    <row r="2" spans="1:24">
      <c r="A2" s="1049" t="s">
        <v>450</v>
      </c>
      <c r="B2" s="828"/>
      <c r="C2" s="828"/>
      <c r="D2" s="828"/>
      <c r="E2" s="828"/>
      <c r="F2" s="828"/>
      <c r="G2" s="828"/>
      <c r="H2" s="828"/>
      <c r="I2" s="828"/>
      <c r="J2" s="828"/>
      <c r="K2" s="828"/>
      <c r="L2" s="1050" t="s">
        <v>451</v>
      </c>
      <c r="M2" s="828"/>
      <c r="N2" s="828"/>
      <c r="O2" s="828"/>
      <c r="P2" s="828"/>
      <c r="Q2" s="828"/>
      <c r="R2" s="828"/>
      <c r="S2" s="825"/>
      <c r="T2" s="746"/>
    </row>
    <row r="3" spans="1:24">
      <c r="A3" s="908"/>
      <c r="B3" s="746"/>
      <c r="C3" s="746" t="s">
        <v>452</v>
      </c>
      <c r="D3" s="746" t="str">
        <f>'4.1 BD Review'!L2</f>
        <v>NGUYEN HUU HIEN</v>
      </c>
      <c r="E3" s="746"/>
      <c r="F3" s="746"/>
      <c r="G3" s="746"/>
      <c r="H3" s="746"/>
      <c r="I3" s="746"/>
      <c r="J3" s="746"/>
      <c r="K3" s="746"/>
      <c r="L3" s="1051" t="s">
        <v>453</v>
      </c>
      <c r="M3" s="534">
        <v>0.95</v>
      </c>
      <c r="N3" s="1052"/>
      <c r="O3" s="1052"/>
      <c r="P3" s="1052"/>
      <c r="Q3" s="1052"/>
      <c r="R3" s="1052"/>
      <c r="S3" s="920"/>
      <c r="T3" s="746"/>
    </row>
    <row r="4" spans="1:24">
      <c r="A4" s="908"/>
      <c r="B4" s="746"/>
      <c r="C4" s="909" t="s">
        <v>454</v>
      </c>
      <c r="D4" s="1053">
        <f>'BD comment'!A2</f>
        <v>201501</v>
      </c>
      <c r="E4" s="1054" t="s">
        <v>455</v>
      </c>
      <c r="F4" s="746"/>
      <c r="G4" s="746"/>
      <c r="H4" s="746"/>
      <c r="I4" s="746"/>
      <c r="J4" s="746"/>
      <c r="K4" s="746"/>
      <c r="L4" s="1051"/>
      <c r="M4" s="1051"/>
      <c r="N4" s="1052"/>
      <c r="O4" s="1052"/>
      <c r="P4" s="1052"/>
      <c r="Q4" s="1052"/>
      <c r="R4" s="1052"/>
      <c r="S4" s="920"/>
      <c r="T4" s="746"/>
    </row>
    <row r="5" spans="1:24">
      <c r="A5" s="908"/>
      <c r="B5" s="746"/>
      <c r="C5" s="746"/>
      <c r="D5" s="746"/>
      <c r="E5" s="1055"/>
      <c r="F5" s="746"/>
      <c r="G5" s="746"/>
      <c r="H5" s="746"/>
      <c r="I5" s="746"/>
      <c r="J5" s="746"/>
      <c r="K5" s="746"/>
      <c r="L5" s="1051"/>
      <c r="M5" s="1051"/>
      <c r="N5" s="1052"/>
      <c r="O5" s="1052"/>
      <c r="P5" s="1052"/>
      <c r="Q5" s="1052"/>
      <c r="R5" s="1052"/>
      <c r="S5" s="920"/>
      <c r="T5" s="746"/>
    </row>
    <row r="6" spans="1:24">
      <c r="A6" s="908"/>
      <c r="B6" s="535"/>
      <c r="C6" s="1056" t="s">
        <v>456</v>
      </c>
      <c r="D6" s="1057"/>
      <c r="E6" s="1057"/>
      <c r="F6" s="1057"/>
      <c r="G6" s="1057"/>
      <c r="H6" s="1057"/>
      <c r="I6" s="1057"/>
      <c r="J6" s="1057"/>
      <c r="K6" s="1057"/>
      <c r="L6" s="1057"/>
      <c r="M6" s="1057"/>
      <c r="N6" s="1057"/>
      <c r="O6" s="1057"/>
      <c r="P6" s="1057"/>
      <c r="Q6" s="1057"/>
      <c r="R6" s="1057"/>
      <c r="S6" s="920"/>
      <c r="T6" s="746"/>
    </row>
    <row r="7" spans="1:24" ht="38.25">
      <c r="A7" s="1058" t="s">
        <v>457</v>
      </c>
      <c r="B7" s="1059">
        <f>+IF(D4&gt;201400,12-(D4-201401),(2014-LEFT(D4,4))*12+(12-(D4-(LEFT(D4,4)*100+1))))</f>
        <v>-88</v>
      </c>
      <c r="C7" s="1060"/>
      <c r="D7" s="1061" t="s">
        <v>434</v>
      </c>
      <c r="E7" s="1062" t="s">
        <v>435</v>
      </c>
      <c r="F7" s="1061" t="s">
        <v>153</v>
      </c>
      <c r="G7" s="1061" t="s">
        <v>154</v>
      </c>
      <c r="H7" s="1061" t="s">
        <v>356</v>
      </c>
      <c r="I7" s="1063" t="s">
        <v>436</v>
      </c>
      <c r="J7" s="1064" t="s">
        <v>461</v>
      </c>
      <c r="K7" s="1063" t="s">
        <v>69</v>
      </c>
      <c r="L7" s="1062" t="s">
        <v>40</v>
      </c>
      <c r="M7" s="1062" t="s">
        <v>437</v>
      </c>
      <c r="N7" s="1062" t="s">
        <v>232</v>
      </c>
      <c r="O7" s="1062" t="s">
        <v>116</v>
      </c>
      <c r="P7" s="1061" t="s">
        <v>62</v>
      </c>
      <c r="Q7" s="1061" t="s">
        <v>438</v>
      </c>
      <c r="R7" s="1065" t="s">
        <v>439</v>
      </c>
      <c r="S7" s="920"/>
      <c r="T7" s="746"/>
      <c r="U7" s="1066" t="s">
        <v>477</v>
      </c>
    </row>
    <row r="8" spans="1:24">
      <c r="A8" s="1067">
        <v>201401</v>
      </c>
      <c r="B8" s="1068">
        <v>1</v>
      </c>
      <c r="C8" s="458">
        <v>41640</v>
      </c>
      <c r="D8" s="1069">
        <f>VLOOKUP('4.1 BD Review'!$L$2, BDList!$A$2:$Q$74, 6, 0)</f>
        <v>0</v>
      </c>
      <c r="E8" s="459">
        <f>IF(D8&gt;3,80%,100%)</f>
        <v>1</v>
      </c>
      <c r="F8" s="1070" t="e">
        <f>VLOOKUP(D8, HCMHN_BDMasterPlan!$B$26:$P$63, HCMHN_BDMasterPlan!$D$25)</f>
        <v>#N/A</v>
      </c>
      <c r="G8" s="1070" t="e">
        <f>VLOOKUP(D8, HCMHN_BDMasterPlan!$B$26:$P$63, HCMHN_BDMasterPlan!$E$25)</f>
        <v>#N/A</v>
      </c>
      <c r="H8" s="570" t="e">
        <f>ROUND(VLOOKUP(D8, HCMHN_BDMasterPlan!$B$26:$P$63, HCMHN_BDMasterPlan!$G$25), 1)</f>
        <v>#N/A</v>
      </c>
      <c r="I8" s="570" t="e">
        <f>ROUND(VLOOKUP(D8, HCMHN_BDMasterPlan!$B$26:$P$63, HCMHN_BDMasterPlan!$I$25), 1)</f>
        <v>#N/A</v>
      </c>
      <c r="J8" s="1071" t="e">
        <f>ROUND(VLOOKUP(D8, HCMHN_BDMasterPlan!$B$26:$P$63, HCMHN_BDMasterPlan!$H$25), 0)</f>
        <v>#N/A</v>
      </c>
      <c r="K8" s="460" t="e">
        <f>VLOOKUP(D8, HCMHN_BDMasterPlan!$B$26:$P$63, HCMHN_BDMasterPlan!$J$25)</f>
        <v>#N/A</v>
      </c>
      <c r="L8" s="461" t="e">
        <f>VLOOKUP(D8, HCMHN_BDMasterPlan!$B$26:$P$63, HCMHN_BDMasterPlan!$K$25) *E8</f>
        <v>#N/A</v>
      </c>
      <c r="M8" s="462" t="e">
        <f>VLOOKUP(D8, HCMHN_BDMasterPlan!$B$26:$P$63, HCMHN_BDMasterPlan!$M$25)</f>
        <v>#N/A</v>
      </c>
      <c r="N8" s="463" t="e">
        <f t="shared" ref="N8:N19" si="0">M8*P8</f>
        <v>#N/A</v>
      </c>
      <c r="O8" s="464">
        <v>15</v>
      </c>
      <c r="P8" s="465" t="e">
        <f t="shared" ref="P8:P19" si="1">ROUND(K8 *L8, 0)</f>
        <v>#N/A</v>
      </c>
      <c r="Q8" s="466" t="e">
        <f t="shared" ref="Q8:Q19" si="2">ROUND(M8*O8*P8, 0)</f>
        <v>#N/A</v>
      </c>
      <c r="R8" s="467" t="e">
        <f t="shared" ref="R8:R19" si="3">ROUND(+Q8*$M$3, 0)</f>
        <v>#N/A</v>
      </c>
      <c r="S8" s="453"/>
      <c r="T8" s="746"/>
      <c r="U8" s="885" t="s">
        <v>2</v>
      </c>
      <c r="V8" s="885" t="s">
        <v>62</v>
      </c>
      <c r="W8" s="885" t="s">
        <v>478</v>
      </c>
      <c r="X8" s="885" t="s">
        <v>479</v>
      </c>
    </row>
    <row r="9" spans="1:24">
      <c r="A9" s="1067">
        <v>201402</v>
      </c>
      <c r="B9" s="1068">
        <v>2</v>
      </c>
      <c r="C9" s="458">
        <v>41671</v>
      </c>
      <c r="D9" s="1069">
        <f>VLOOKUP('4.1 BD Review'!$L$2, BDList!$A$2:$Q$74, 7, 0)</f>
        <v>0</v>
      </c>
      <c r="E9" s="459">
        <f>IF(D9&gt;3,70%,100%)</f>
        <v>1</v>
      </c>
      <c r="F9" s="1070" t="e">
        <f>VLOOKUP(D9, HCMHN_BDMasterPlan!$B$26:$P$63, HCMHN_BDMasterPlan!$D$25)</f>
        <v>#N/A</v>
      </c>
      <c r="G9" s="1070" t="e">
        <f>VLOOKUP(D9, HCMHN_BDMasterPlan!$B$26:$P$63, HCMHN_BDMasterPlan!$E$25)</f>
        <v>#N/A</v>
      </c>
      <c r="H9" s="570" t="e">
        <f>ROUND(VLOOKUP(D9, HCMHN_BDMasterPlan!$B$26:$P$63, HCMHN_BDMasterPlan!$G$25), 1)</f>
        <v>#N/A</v>
      </c>
      <c r="I9" s="570" t="e">
        <f>ROUND(VLOOKUP(D9, HCMHN_BDMasterPlan!$B$26:$P$63, HCMHN_BDMasterPlan!$I$25), 1)</f>
        <v>#N/A</v>
      </c>
      <c r="J9" s="1071" t="e">
        <f>ROUND(VLOOKUP(D9, HCMHN_BDMasterPlan!$B$26:$P$63, HCMHN_BDMasterPlan!$H$25), 0)</f>
        <v>#N/A</v>
      </c>
      <c r="K9" s="460" t="e">
        <f>VLOOKUP(D9, HCMHN_BDMasterPlan!$B$26:$P$63, HCMHN_BDMasterPlan!$J$25)</f>
        <v>#N/A</v>
      </c>
      <c r="L9" s="461" t="e">
        <f>VLOOKUP(D9, HCMHN_BDMasterPlan!$B$26:$P$63, HCMHN_BDMasterPlan!$K$25) *E9</f>
        <v>#N/A</v>
      </c>
      <c r="M9" s="462" t="e">
        <f>VLOOKUP(D9, HCMHN_BDMasterPlan!$B$26:$P$63, HCMHN_BDMasterPlan!$M$25)</f>
        <v>#N/A</v>
      </c>
      <c r="N9" s="463" t="e">
        <f>M9*P9</f>
        <v>#N/A</v>
      </c>
      <c r="O9" s="464">
        <v>15</v>
      </c>
      <c r="P9" s="465" t="e">
        <f t="shared" si="1"/>
        <v>#N/A</v>
      </c>
      <c r="Q9" s="466" t="e">
        <f t="shared" si="2"/>
        <v>#N/A</v>
      </c>
      <c r="R9" s="467" t="e">
        <f t="shared" si="3"/>
        <v>#N/A</v>
      </c>
      <c r="S9" s="453"/>
      <c r="T9" s="746"/>
      <c r="U9" s="360" t="e">
        <f>R8</f>
        <v>#N/A</v>
      </c>
      <c r="V9" s="62" t="e">
        <f>P8</f>
        <v>#N/A</v>
      </c>
      <c r="W9" s="738" t="e">
        <f>G8</f>
        <v>#N/A</v>
      </c>
      <c r="X9" s="738" t="e">
        <f>F8</f>
        <v>#N/A</v>
      </c>
    </row>
    <row r="10" spans="1:24">
      <c r="A10" s="1067">
        <v>201403</v>
      </c>
      <c r="B10" s="1068">
        <v>3</v>
      </c>
      <c r="C10" s="468">
        <v>41699</v>
      </c>
      <c r="D10" s="1069">
        <f>VLOOKUP('4.1 BD Review'!$L$2, BDList!$A$2:$Q$74, 8, 0)</f>
        <v>0</v>
      </c>
      <c r="E10" s="1072">
        <f>IF(D10&gt;3,110%,100%)</f>
        <v>1</v>
      </c>
      <c r="F10" s="1073" t="e">
        <f>VLOOKUP(D10, HCMHN_BDMasterPlan!$B$26:$P$63, HCMHN_BDMasterPlan!$D$25)</f>
        <v>#N/A</v>
      </c>
      <c r="G10" s="1073" t="e">
        <f>VLOOKUP(D10, HCMHN_BDMasterPlan!$B$26:$P$63, HCMHN_BDMasterPlan!$E$25)</f>
        <v>#N/A</v>
      </c>
      <c r="H10" s="1074" t="e">
        <f>ROUND(VLOOKUP(D10, HCMHN_BDMasterPlan!$B$26:$P$63, HCMHN_BDMasterPlan!$G$25), 1)</f>
        <v>#N/A</v>
      </c>
      <c r="I10" s="1074" t="e">
        <f>ROUND(VLOOKUP(D10, HCMHN_BDMasterPlan!$B$26:$P$63, HCMHN_BDMasterPlan!$I$25), 1)</f>
        <v>#N/A</v>
      </c>
      <c r="J10" s="1075" t="e">
        <f>ROUND(VLOOKUP(D10, HCMHN_BDMasterPlan!$B$26:$P$63, HCMHN_BDMasterPlan!$H$25), 0)</f>
        <v>#N/A</v>
      </c>
      <c r="K10" s="1076" t="e">
        <f>VLOOKUP(D10, HCMHN_BDMasterPlan!$B$26:$P$63, HCMHN_BDMasterPlan!$J$25)</f>
        <v>#N/A</v>
      </c>
      <c r="L10" s="1077" t="e">
        <f>VLOOKUP(D10, HCMHN_BDMasterPlan!$B$26:$P$63, HCMHN_BDMasterPlan!$K$25) *E10</f>
        <v>#N/A</v>
      </c>
      <c r="M10" s="1078" t="e">
        <f>VLOOKUP(D10, HCMHN_BDMasterPlan!$B$26:$P$63, HCMHN_BDMasterPlan!$M$25)</f>
        <v>#N/A</v>
      </c>
      <c r="N10" s="1079" t="e">
        <f t="shared" si="0"/>
        <v>#N/A</v>
      </c>
      <c r="O10" s="1080">
        <v>15</v>
      </c>
      <c r="P10" s="1081" t="e">
        <f t="shared" si="1"/>
        <v>#N/A</v>
      </c>
      <c r="Q10" s="1082" t="e">
        <f t="shared" si="2"/>
        <v>#N/A</v>
      </c>
      <c r="R10" s="469" t="e">
        <f t="shared" si="3"/>
        <v>#N/A</v>
      </c>
      <c r="S10" s="453"/>
      <c r="T10" s="746"/>
    </row>
    <row r="11" spans="1:24">
      <c r="A11" s="1067">
        <v>201404</v>
      </c>
      <c r="B11" s="1068">
        <v>4</v>
      </c>
      <c r="C11" s="458">
        <v>41730</v>
      </c>
      <c r="D11" s="1069">
        <f>VLOOKUP('4.1 BD Review'!$L$2, BDList!$A$2:$Q$74, 9, 0)</f>
        <v>0</v>
      </c>
      <c r="E11" s="459">
        <f>IF(D11&gt;3,90%,100%)</f>
        <v>1</v>
      </c>
      <c r="F11" s="1070" t="e">
        <f>VLOOKUP(D11, HCMHN_BDMasterPlan!$B$26:$P$63, HCMHN_BDMasterPlan!$D$25)</f>
        <v>#N/A</v>
      </c>
      <c r="G11" s="1070" t="e">
        <f>VLOOKUP(D11, HCMHN_BDMasterPlan!$B$26:$P$63, HCMHN_BDMasterPlan!$E$25)</f>
        <v>#N/A</v>
      </c>
      <c r="H11" s="570" t="e">
        <f>ROUND(VLOOKUP(D11, HCMHN_BDMasterPlan!$B$26:$P$63, HCMHN_BDMasterPlan!$G$25), 1)</f>
        <v>#N/A</v>
      </c>
      <c r="I11" s="570" t="e">
        <f>ROUND(VLOOKUP(D11, HCMHN_BDMasterPlan!$B$26:$P$63, HCMHN_BDMasterPlan!$I$25), 1)</f>
        <v>#N/A</v>
      </c>
      <c r="J11" s="1071" t="e">
        <f>ROUND(VLOOKUP(D11, HCMHN_BDMasterPlan!$B$26:$P$63, HCMHN_BDMasterPlan!$H$25), 0)</f>
        <v>#N/A</v>
      </c>
      <c r="K11" s="460" t="e">
        <f>VLOOKUP(D11, HCMHN_BDMasterPlan!$B$26:$P$63, HCMHN_BDMasterPlan!$J$25)</f>
        <v>#N/A</v>
      </c>
      <c r="L11" s="461" t="e">
        <f>VLOOKUP(D11, HCMHN_BDMasterPlan!$B$26:$P$63, HCMHN_BDMasterPlan!$K$25) *E11</f>
        <v>#N/A</v>
      </c>
      <c r="M11" s="462" t="e">
        <f>VLOOKUP(D11, HCMHN_BDMasterPlan!$B$26:$P$63, HCMHN_BDMasterPlan!$M$25)</f>
        <v>#N/A</v>
      </c>
      <c r="N11" s="463" t="e">
        <f t="shared" si="0"/>
        <v>#N/A</v>
      </c>
      <c r="O11" s="464">
        <v>15</v>
      </c>
      <c r="P11" s="465" t="e">
        <f t="shared" si="1"/>
        <v>#N/A</v>
      </c>
      <c r="Q11" s="466" t="e">
        <f t="shared" si="2"/>
        <v>#N/A</v>
      </c>
      <c r="R11" s="467" t="e">
        <f t="shared" si="3"/>
        <v>#N/A</v>
      </c>
      <c r="S11" s="453"/>
      <c r="T11" s="746"/>
    </row>
    <row r="12" spans="1:24">
      <c r="A12" s="1067">
        <v>201405</v>
      </c>
      <c r="B12" s="1068">
        <v>5</v>
      </c>
      <c r="C12" s="458">
        <v>41760</v>
      </c>
      <c r="D12" s="1069">
        <f>VLOOKUP('4.1 BD Review'!$L$2, BDList!$A$2:$Q$74,10, 0)</f>
        <v>0</v>
      </c>
      <c r="E12" s="459">
        <v>1</v>
      </c>
      <c r="F12" s="1070" t="e">
        <f>VLOOKUP(D12, HCMHN_BDMasterPlan!$B$26:$P$63, HCMHN_BDMasterPlan!$D$25)</f>
        <v>#N/A</v>
      </c>
      <c r="G12" s="1070" t="e">
        <f>VLOOKUP(D12, HCMHN_BDMasterPlan!$B$26:$P$63, HCMHN_BDMasterPlan!$E$25)</f>
        <v>#N/A</v>
      </c>
      <c r="H12" s="570" t="e">
        <f>ROUND(VLOOKUP(D12, HCMHN_BDMasterPlan!$B$26:$P$63, HCMHN_BDMasterPlan!$G$25), 1)</f>
        <v>#N/A</v>
      </c>
      <c r="I12" s="570" t="e">
        <f>ROUND(VLOOKUP(D12, HCMHN_BDMasterPlan!$B$26:$P$63, HCMHN_BDMasterPlan!$I$25), 1)</f>
        <v>#N/A</v>
      </c>
      <c r="J12" s="1071" t="e">
        <f>ROUND(VLOOKUP(D12, HCMHN_BDMasterPlan!$B$26:$P$63, HCMHN_BDMasterPlan!$H$25), 0)</f>
        <v>#N/A</v>
      </c>
      <c r="K12" s="460" t="e">
        <f>VLOOKUP(D12, HCMHN_BDMasterPlan!$B$26:$P$63, HCMHN_BDMasterPlan!$J$25)</f>
        <v>#N/A</v>
      </c>
      <c r="L12" s="461" t="e">
        <f>VLOOKUP(D12, HCMHN_BDMasterPlan!$B$26:$P$63, HCMHN_BDMasterPlan!$K$25) *E12</f>
        <v>#N/A</v>
      </c>
      <c r="M12" s="462" t="e">
        <f>VLOOKUP(D12, HCMHN_BDMasterPlan!$B$26:$P$63, HCMHN_BDMasterPlan!$M$25)</f>
        <v>#N/A</v>
      </c>
      <c r="N12" s="463" t="e">
        <f t="shared" si="0"/>
        <v>#N/A</v>
      </c>
      <c r="O12" s="464">
        <v>15</v>
      </c>
      <c r="P12" s="465" t="e">
        <f t="shared" si="1"/>
        <v>#N/A</v>
      </c>
      <c r="Q12" s="466" t="e">
        <f t="shared" si="2"/>
        <v>#N/A</v>
      </c>
      <c r="R12" s="467" t="e">
        <f t="shared" si="3"/>
        <v>#N/A</v>
      </c>
      <c r="S12" s="453"/>
      <c r="T12" s="746"/>
    </row>
    <row r="13" spans="1:24">
      <c r="A13" s="1067">
        <v>201406</v>
      </c>
      <c r="B13" s="1068">
        <v>6</v>
      </c>
      <c r="C13" s="468">
        <v>41791</v>
      </c>
      <c r="D13" s="1069">
        <f>VLOOKUP('4.1 BD Review'!$L$2, BDList!$A$2:$Q$74, 11, 0)</f>
        <v>0</v>
      </c>
      <c r="E13" s="1072">
        <f>IF(D13&gt;3,110%,100%)</f>
        <v>1</v>
      </c>
      <c r="F13" s="1073" t="e">
        <f>VLOOKUP(D13, HCMHN_BDMasterPlan!$B$26:$P$63, HCMHN_BDMasterPlan!$D$25)</f>
        <v>#N/A</v>
      </c>
      <c r="G13" s="1073" t="e">
        <f>VLOOKUP(D13, HCMHN_BDMasterPlan!$B$26:$P$63, HCMHN_BDMasterPlan!$E$25)</f>
        <v>#N/A</v>
      </c>
      <c r="H13" s="1074" t="e">
        <f>ROUND(VLOOKUP(D13, HCMHN_BDMasterPlan!$B$26:$P$63, HCMHN_BDMasterPlan!$G$25), 1)</f>
        <v>#N/A</v>
      </c>
      <c r="I13" s="1074" t="e">
        <f>ROUND(VLOOKUP(D13, HCMHN_BDMasterPlan!$B$26:$P$63, HCMHN_BDMasterPlan!$I$25), 1)</f>
        <v>#N/A</v>
      </c>
      <c r="J13" s="1075" t="e">
        <f>ROUND(VLOOKUP(D13, HCMHN_BDMasterPlan!$B$26:$P$63, HCMHN_BDMasterPlan!$H$25), 0)</f>
        <v>#N/A</v>
      </c>
      <c r="K13" s="1076" t="e">
        <f>VLOOKUP(D13, HCMHN_BDMasterPlan!$B$26:$P$63, HCMHN_BDMasterPlan!$J$25)</f>
        <v>#N/A</v>
      </c>
      <c r="L13" s="1077" t="e">
        <f>VLOOKUP(D13, HCMHN_BDMasterPlan!$B$26:$P$63, HCMHN_BDMasterPlan!$K$25) *E13</f>
        <v>#N/A</v>
      </c>
      <c r="M13" s="1078" t="e">
        <f>VLOOKUP(D13, HCMHN_BDMasterPlan!$B$26:$P$63, HCMHN_BDMasterPlan!$M$25)</f>
        <v>#N/A</v>
      </c>
      <c r="N13" s="1079" t="e">
        <f t="shared" si="0"/>
        <v>#N/A</v>
      </c>
      <c r="O13" s="1080">
        <v>15</v>
      </c>
      <c r="P13" s="1081" t="e">
        <f t="shared" si="1"/>
        <v>#N/A</v>
      </c>
      <c r="Q13" s="1082" t="e">
        <f t="shared" si="2"/>
        <v>#N/A</v>
      </c>
      <c r="R13" s="469" t="e">
        <f t="shared" si="3"/>
        <v>#N/A</v>
      </c>
      <c r="S13" s="453"/>
      <c r="T13" s="746"/>
    </row>
    <row r="14" spans="1:24">
      <c r="A14" s="1067">
        <v>201407</v>
      </c>
      <c r="B14" s="1068">
        <v>7</v>
      </c>
      <c r="C14" s="458">
        <v>41821</v>
      </c>
      <c r="D14" s="1069">
        <f>VLOOKUP('4.1 BD Review'!$L$2, BDList!$A$2:$Q$74, 12, 0)</f>
        <v>0</v>
      </c>
      <c r="E14" s="459">
        <f>IF(D14&gt;3,90%,100%)</f>
        <v>1</v>
      </c>
      <c r="F14" s="1070" t="e">
        <f>VLOOKUP(D14, HCMHN_BDMasterPlan!$B$26:$P$63, HCMHN_BDMasterPlan!$D$25)</f>
        <v>#N/A</v>
      </c>
      <c r="G14" s="1070" t="e">
        <f>VLOOKUP(D14, HCMHN_BDMasterPlan!$B$26:$P$63, HCMHN_BDMasterPlan!$E$25)</f>
        <v>#N/A</v>
      </c>
      <c r="H14" s="570" t="e">
        <f>ROUND(VLOOKUP(D14, HCMHN_BDMasterPlan!$B$26:$P$63, HCMHN_BDMasterPlan!$G$25), 1)</f>
        <v>#N/A</v>
      </c>
      <c r="I14" s="570" t="e">
        <f>ROUND(VLOOKUP(D14, HCMHN_BDMasterPlan!$B$26:$P$63, HCMHN_BDMasterPlan!$I$25), 1)</f>
        <v>#N/A</v>
      </c>
      <c r="J14" s="1071" t="e">
        <f>ROUND(VLOOKUP(D14, HCMHN_BDMasterPlan!$B$26:$P$63, HCMHN_BDMasterPlan!$H$25), 0)</f>
        <v>#N/A</v>
      </c>
      <c r="K14" s="460" t="e">
        <f>VLOOKUP(D14, HCMHN_BDMasterPlan!$B$26:$P$63, HCMHN_BDMasterPlan!$J$25)</f>
        <v>#N/A</v>
      </c>
      <c r="L14" s="461" t="e">
        <f>VLOOKUP(D14, HCMHN_BDMasterPlan!$B$26:$P$63, HCMHN_BDMasterPlan!$K$25) *E14</f>
        <v>#N/A</v>
      </c>
      <c r="M14" s="462" t="e">
        <f>VLOOKUP(D14, HCMHN_BDMasterPlan!$B$26:$P$63, HCMHN_BDMasterPlan!$M$25)</f>
        <v>#N/A</v>
      </c>
      <c r="N14" s="463" t="e">
        <f t="shared" si="0"/>
        <v>#N/A</v>
      </c>
      <c r="O14" s="464">
        <v>15</v>
      </c>
      <c r="P14" s="465" t="e">
        <f t="shared" si="1"/>
        <v>#N/A</v>
      </c>
      <c r="Q14" s="466" t="e">
        <f t="shared" si="2"/>
        <v>#N/A</v>
      </c>
      <c r="R14" s="467" t="e">
        <f t="shared" si="3"/>
        <v>#N/A</v>
      </c>
      <c r="S14" s="453"/>
      <c r="T14" s="746"/>
    </row>
    <row r="15" spans="1:24">
      <c r="A15" s="1067">
        <v>201408</v>
      </c>
      <c r="B15" s="1068">
        <v>8</v>
      </c>
      <c r="C15" s="458">
        <v>41852</v>
      </c>
      <c r="D15" s="1069">
        <f>VLOOKUP('4.1 BD Review'!$L$2, BDList!$A$2:$Q$74, 13, 0)</f>
        <v>0</v>
      </c>
      <c r="E15" s="459">
        <v>1</v>
      </c>
      <c r="F15" s="1070" t="e">
        <f>VLOOKUP(D15, HCMHN_BDMasterPlan!$B$26:$P$63, HCMHN_BDMasterPlan!$D$25)</f>
        <v>#N/A</v>
      </c>
      <c r="G15" s="1070" t="e">
        <f>VLOOKUP(D15, HCMHN_BDMasterPlan!$B$26:$P$63, HCMHN_BDMasterPlan!$E$25)</f>
        <v>#N/A</v>
      </c>
      <c r="H15" s="570" t="e">
        <f>ROUND(VLOOKUP(D15, HCMHN_BDMasterPlan!$B$26:$P$63, HCMHN_BDMasterPlan!$G$25), 1)</f>
        <v>#N/A</v>
      </c>
      <c r="I15" s="570" t="e">
        <f>ROUND(VLOOKUP(D15, HCMHN_BDMasterPlan!$B$26:$P$63, HCMHN_BDMasterPlan!$I$25), 1)</f>
        <v>#N/A</v>
      </c>
      <c r="J15" s="1071" t="e">
        <f>ROUND(VLOOKUP(D15, HCMHN_BDMasterPlan!$B$26:$P$63, HCMHN_BDMasterPlan!$H$25), 0)</f>
        <v>#N/A</v>
      </c>
      <c r="K15" s="460" t="e">
        <f>VLOOKUP(D15, HCMHN_BDMasterPlan!$B$26:$P$63, HCMHN_BDMasterPlan!$J$25)</f>
        <v>#N/A</v>
      </c>
      <c r="L15" s="461" t="e">
        <f>VLOOKUP(D15, HCMHN_BDMasterPlan!$B$26:$P$63, HCMHN_BDMasterPlan!$K$25) *E15</f>
        <v>#N/A</v>
      </c>
      <c r="M15" s="462" t="e">
        <f>VLOOKUP(D15, HCMHN_BDMasterPlan!$B$26:$P$63, HCMHN_BDMasterPlan!$M$25)</f>
        <v>#N/A</v>
      </c>
      <c r="N15" s="463" t="e">
        <f t="shared" si="0"/>
        <v>#N/A</v>
      </c>
      <c r="O15" s="464">
        <v>15</v>
      </c>
      <c r="P15" s="465" t="e">
        <f t="shared" si="1"/>
        <v>#N/A</v>
      </c>
      <c r="Q15" s="466" t="e">
        <f t="shared" si="2"/>
        <v>#N/A</v>
      </c>
      <c r="R15" s="467" t="e">
        <f t="shared" si="3"/>
        <v>#N/A</v>
      </c>
      <c r="S15" s="453"/>
      <c r="T15" s="746"/>
    </row>
    <row r="16" spans="1:24">
      <c r="A16" s="1067">
        <v>201409</v>
      </c>
      <c r="B16" s="1068">
        <v>9</v>
      </c>
      <c r="C16" s="468">
        <v>41883</v>
      </c>
      <c r="D16" s="1069">
        <f>VLOOKUP('4.1 BD Review'!$L$2, BDList!$A$2:$Q$74, 14, 0)</f>
        <v>0</v>
      </c>
      <c r="E16" s="1072">
        <f>IF(D16&gt;3,110%,100%)</f>
        <v>1</v>
      </c>
      <c r="F16" s="1073" t="e">
        <f>VLOOKUP(D16, HCMHN_BDMasterPlan!$B$26:$P$63, HCMHN_BDMasterPlan!$D$25)</f>
        <v>#N/A</v>
      </c>
      <c r="G16" s="1073" t="e">
        <f>VLOOKUP(D16, HCMHN_BDMasterPlan!$B$26:$P$63, HCMHN_BDMasterPlan!$E$25)</f>
        <v>#N/A</v>
      </c>
      <c r="H16" s="1074" t="e">
        <f>ROUND(VLOOKUP(D16, HCMHN_BDMasterPlan!$B$26:$P$63, HCMHN_BDMasterPlan!$G$25), 1)</f>
        <v>#N/A</v>
      </c>
      <c r="I16" s="1074" t="e">
        <f>ROUND(VLOOKUP(D16, HCMHN_BDMasterPlan!$B$26:$P$63, HCMHN_BDMasterPlan!$I$25), 1)</f>
        <v>#N/A</v>
      </c>
      <c r="J16" s="1075" t="e">
        <f>ROUND(VLOOKUP(D16, HCMHN_BDMasterPlan!$B$26:$P$63, HCMHN_BDMasterPlan!$H$25), 0)</f>
        <v>#N/A</v>
      </c>
      <c r="K16" s="1076" t="e">
        <f>VLOOKUP(D16, HCMHN_BDMasterPlan!$B$26:$P$63, HCMHN_BDMasterPlan!$J$25)</f>
        <v>#N/A</v>
      </c>
      <c r="L16" s="1077" t="e">
        <f>VLOOKUP(D16, HCMHN_BDMasterPlan!$B$26:$P$63, HCMHN_BDMasterPlan!$K$25) *E16</f>
        <v>#N/A</v>
      </c>
      <c r="M16" s="1078" t="e">
        <f>VLOOKUP(D16, HCMHN_BDMasterPlan!$B$26:$P$63, HCMHN_BDMasterPlan!$M$25)</f>
        <v>#N/A</v>
      </c>
      <c r="N16" s="1079" t="e">
        <f t="shared" si="0"/>
        <v>#N/A</v>
      </c>
      <c r="O16" s="1080">
        <v>15</v>
      </c>
      <c r="P16" s="1081" t="e">
        <f t="shared" si="1"/>
        <v>#N/A</v>
      </c>
      <c r="Q16" s="1082" t="e">
        <f t="shared" si="2"/>
        <v>#N/A</v>
      </c>
      <c r="R16" s="469" t="e">
        <f t="shared" si="3"/>
        <v>#N/A</v>
      </c>
      <c r="S16" s="453"/>
      <c r="T16" s="746"/>
    </row>
    <row r="17" spans="1:20">
      <c r="A17" s="1067">
        <v>201410</v>
      </c>
      <c r="B17" s="1068">
        <v>10</v>
      </c>
      <c r="C17" s="458">
        <v>41913</v>
      </c>
      <c r="D17" s="1069">
        <f>VLOOKUP('4.1 BD Review'!$L$2, BDList!$A$2:$Q$74, 15, 0)</f>
        <v>0</v>
      </c>
      <c r="E17" s="459">
        <v>0.9</v>
      </c>
      <c r="F17" s="1070" t="e">
        <f>VLOOKUP(D17, HCMHN_BDMasterPlan!$B$26:$P$63, HCMHN_BDMasterPlan!$D$25)</f>
        <v>#N/A</v>
      </c>
      <c r="G17" s="1070" t="e">
        <f>VLOOKUP(D17, HCMHN_BDMasterPlan!$B$26:$P$63, HCMHN_BDMasterPlan!$E$25)</f>
        <v>#N/A</v>
      </c>
      <c r="H17" s="570" t="e">
        <f>ROUND(VLOOKUP(D17, HCMHN_BDMasterPlan!$B$26:$P$63, HCMHN_BDMasterPlan!$G$25), 1)</f>
        <v>#N/A</v>
      </c>
      <c r="I17" s="570" t="e">
        <f>ROUND(VLOOKUP(D17, HCMHN_BDMasterPlan!$B$26:$P$63, HCMHN_BDMasterPlan!$I$25), 1)</f>
        <v>#N/A</v>
      </c>
      <c r="J17" s="1071" t="e">
        <f>ROUND(VLOOKUP(D17, HCMHN_BDMasterPlan!$B$26:$P$63, HCMHN_BDMasterPlan!$H$25), 0)</f>
        <v>#N/A</v>
      </c>
      <c r="K17" s="460" t="e">
        <f>VLOOKUP(D17, HCMHN_BDMasterPlan!$B$26:$P$63, HCMHN_BDMasterPlan!$J$25)</f>
        <v>#N/A</v>
      </c>
      <c r="L17" s="461" t="e">
        <f>VLOOKUP(D17, HCMHN_BDMasterPlan!$B$26:$P$63, HCMHN_BDMasterPlan!$K$25) *E17</f>
        <v>#N/A</v>
      </c>
      <c r="M17" s="462" t="e">
        <f>VLOOKUP(D17, HCMHN_BDMasterPlan!$B$26:$P$63, HCMHN_BDMasterPlan!$M$25)</f>
        <v>#N/A</v>
      </c>
      <c r="N17" s="463" t="e">
        <f t="shared" si="0"/>
        <v>#N/A</v>
      </c>
      <c r="O17" s="464">
        <v>15</v>
      </c>
      <c r="P17" s="465" t="e">
        <f t="shared" si="1"/>
        <v>#N/A</v>
      </c>
      <c r="Q17" s="466" t="e">
        <f t="shared" si="2"/>
        <v>#N/A</v>
      </c>
      <c r="R17" s="467" t="e">
        <f t="shared" si="3"/>
        <v>#N/A</v>
      </c>
      <c r="S17" s="453"/>
      <c r="T17" s="746"/>
    </row>
    <row r="18" spans="1:20">
      <c r="A18" s="1067">
        <v>201411</v>
      </c>
      <c r="B18" s="1068">
        <v>11</v>
      </c>
      <c r="C18" s="458">
        <v>41944</v>
      </c>
      <c r="D18" s="1069">
        <f>VLOOKUP('4.1 BD Review'!$L$2, BDList!$A$2:$Q$74, 16, 0)</f>
        <v>0</v>
      </c>
      <c r="E18" s="459">
        <v>1</v>
      </c>
      <c r="F18" s="1070" t="e">
        <f>VLOOKUP(D18, HCMHN_BDMasterPlan!$B$26:$P$63, HCMHN_BDMasterPlan!$D$25)</f>
        <v>#N/A</v>
      </c>
      <c r="G18" s="1070" t="e">
        <f>VLOOKUP(D18, HCMHN_BDMasterPlan!$B$26:$P$63, HCMHN_BDMasterPlan!$E$25)</f>
        <v>#N/A</v>
      </c>
      <c r="H18" s="570" t="e">
        <f>ROUND(VLOOKUP(D18, HCMHN_BDMasterPlan!$B$26:$P$63, HCMHN_BDMasterPlan!$G$25), 1)</f>
        <v>#N/A</v>
      </c>
      <c r="I18" s="570" t="e">
        <f>ROUND(VLOOKUP(D18, HCMHN_BDMasterPlan!$B$26:$P$63, HCMHN_BDMasterPlan!$I$25), 1)</f>
        <v>#N/A</v>
      </c>
      <c r="J18" s="1071" t="e">
        <f>ROUND(VLOOKUP(D18, HCMHN_BDMasterPlan!$B$26:$P$63, HCMHN_BDMasterPlan!$H$25), 0)</f>
        <v>#N/A</v>
      </c>
      <c r="K18" s="460" t="e">
        <f>VLOOKUP(D18, HCMHN_BDMasterPlan!$B$26:$P$63, HCMHN_BDMasterPlan!$J$25)</f>
        <v>#N/A</v>
      </c>
      <c r="L18" s="461" t="e">
        <f>VLOOKUP(D18, HCMHN_BDMasterPlan!$B$26:$P$63, HCMHN_BDMasterPlan!$K$25) *E18</f>
        <v>#N/A</v>
      </c>
      <c r="M18" s="462" t="e">
        <f>VLOOKUP(D18, HCMHN_BDMasterPlan!$B$26:$P$63, HCMHN_BDMasterPlan!$M$25)</f>
        <v>#N/A</v>
      </c>
      <c r="N18" s="463" t="e">
        <f t="shared" si="0"/>
        <v>#N/A</v>
      </c>
      <c r="O18" s="464">
        <v>15</v>
      </c>
      <c r="P18" s="465" t="e">
        <f t="shared" si="1"/>
        <v>#N/A</v>
      </c>
      <c r="Q18" s="466" t="e">
        <f t="shared" si="2"/>
        <v>#N/A</v>
      </c>
      <c r="R18" s="467" t="e">
        <f t="shared" si="3"/>
        <v>#N/A</v>
      </c>
      <c r="S18" s="453"/>
      <c r="T18" s="746"/>
    </row>
    <row r="19" spans="1:20">
      <c r="A19" s="1067">
        <v>201412</v>
      </c>
      <c r="B19" s="1068">
        <v>12</v>
      </c>
      <c r="C19" s="458">
        <v>41974</v>
      </c>
      <c r="D19" s="1069">
        <f>VLOOKUP('4.1 BD Review'!$L$2, BDList!$A$2:$Q$74, 17, 0)</f>
        <v>0</v>
      </c>
      <c r="E19" s="459">
        <v>1.1000000000000001</v>
      </c>
      <c r="F19" s="1073" t="e">
        <f>VLOOKUP(D19, HCMHN_BDMasterPlan!$B$26:$P$63, HCMHN_BDMasterPlan!$D$25)</f>
        <v>#N/A</v>
      </c>
      <c r="G19" s="1073" t="e">
        <f>VLOOKUP(D19, HCMHN_BDMasterPlan!$B$26:$P$63, HCMHN_BDMasterPlan!$E$25)</f>
        <v>#N/A</v>
      </c>
      <c r="H19" s="1074" t="e">
        <f>ROUND(VLOOKUP(D19, HCMHN_BDMasterPlan!$B$26:$P$63, HCMHN_BDMasterPlan!$G$25), 1)</f>
        <v>#N/A</v>
      </c>
      <c r="I19" s="1074" t="e">
        <f>ROUND(VLOOKUP(D19, HCMHN_BDMasterPlan!$B$26:$P$63, HCMHN_BDMasterPlan!$I$25), 1)</f>
        <v>#N/A</v>
      </c>
      <c r="J19" s="1075" t="e">
        <f>ROUND(VLOOKUP(D19, HCMHN_BDMasterPlan!$B$26:$P$63, HCMHN_BDMasterPlan!$H$25), 0)</f>
        <v>#N/A</v>
      </c>
      <c r="K19" s="1076" t="e">
        <f>VLOOKUP(D19, HCMHN_BDMasterPlan!$B$26:$P$63, HCMHN_BDMasterPlan!$J$25)</f>
        <v>#N/A</v>
      </c>
      <c r="L19" s="1077" t="e">
        <f>VLOOKUP(D19, HCMHN_BDMasterPlan!$B$26:$P$63, HCMHN_BDMasterPlan!$K$25) *E19</f>
        <v>#N/A</v>
      </c>
      <c r="M19" s="1078" t="e">
        <f>VLOOKUP(D19, HCMHN_BDMasterPlan!$B$26:$P$63, HCMHN_BDMasterPlan!$M$25)</f>
        <v>#N/A</v>
      </c>
      <c r="N19" s="1079" t="e">
        <f t="shared" si="0"/>
        <v>#N/A</v>
      </c>
      <c r="O19" s="1080">
        <v>15</v>
      </c>
      <c r="P19" s="1081" t="e">
        <f t="shared" si="1"/>
        <v>#N/A</v>
      </c>
      <c r="Q19" s="1082" t="e">
        <f t="shared" si="2"/>
        <v>#N/A</v>
      </c>
      <c r="R19" s="469" t="e">
        <f t="shared" si="3"/>
        <v>#N/A</v>
      </c>
      <c r="S19" s="453"/>
      <c r="T19" s="746"/>
    </row>
    <row r="20" spans="1:20">
      <c r="A20" s="908"/>
      <c r="B20" s="1083"/>
      <c r="C20" s="1084"/>
      <c r="D20" s="1085"/>
      <c r="E20" s="1085"/>
      <c r="F20" s="470">
        <f>SUMIF($D$8:$D$19, "&gt; 0", F8:F19)</f>
        <v>0</v>
      </c>
      <c r="G20" s="470">
        <f>SUMIF($D$8:$D$19, "&gt; 0", G8:G19)</f>
        <v>0</v>
      </c>
      <c r="H20" s="470">
        <f>SUMIF($D$8:$D$19, "&gt; 0", H8:H19)</f>
        <v>0</v>
      </c>
      <c r="I20" s="470" t="e">
        <f>I19</f>
        <v>#N/A</v>
      </c>
      <c r="J20" s="569" t="e">
        <f>J19</f>
        <v>#N/A</v>
      </c>
      <c r="K20" s="471" t="e">
        <f>SUMIF($D$8:$D$19, "&gt; 0", K8:K19)/ COUNTIF($D$8:$D$19, "&gt; 0")</f>
        <v>#DIV/0!</v>
      </c>
      <c r="L20" s="472" t="e">
        <f>P20/(K20*COUNTIF($D$8:$D$19,"&gt; 0"))</f>
        <v>#DIV/0!</v>
      </c>
      <c r="M20" s="473" t="e">
        <f>N20/P20</f>
        <v>#DIV/0!</v>
      </c>
      <c r="N20" s="474">
        <f>SUMIF($D$8:$D$19, "&gt; 0", N8:N19)</f>
        <v>0</v>
      </c>
      <c r="O20" s="475" t="e">
        <f>Q20/N20</f>
        <v>#DIV/0!</v>
      </c>
      <c r="P20" s="476">
        <f>SUMIF($D$8:$D$19, "&gt; 0", P8:P19)</f>
        <v>0</v>
      </c>
      <c r="Q20" s="477">
        <f>SUMIF($D$8:$D$19, "&gt; 0", Q8:Q19)</f>
        <v>0</v>
      </c>
      <c r="R20" s="478">
        <f>+Q20*0.95</f>
        <v>0</v>
      </c>
      <c r="S20" s="920"/>
      <c r="T20" s="746"/>
    </row>
    <row r="21" spans="1:20">
      <c r="A21" s="932"/>
      <c r="B21" s="934"/>
      <c r="C21" s="934"/>
      <c r="D21" s="934"/>
      <c r="E21" s="934"/>
      <c r="F21" s="934"/>
      <c r="G21" s="934"/>
      <c r="H21" s="934"/>
      <c r="I21" s="934"/>
      <c r="J21" s="934"/>
      <c r="K21" s="934"/>
      <c r="L21" s="934"/>
      <c r="M21" s="934"/>
      <c r="N21" s="934"/>
      <c r="O21" s="934"/>
      <c r="P21" s="934"/>
      <c r="Q21" s="934"/>
      <c r="R21" s="934"/>
      <c r="S21" s="936"/>
      <c r="T21" s="746"/>
    </row>
    <row r="23" spans="1:20" ht="38.25">
      <c r="C23" s="1086" t="s">
        <v>458</v>
      </c>
      <c r="D23" s="1087" t="s">
        <v>81</v>
      </c>
      <c r="E23" s="1087" t="s">
        <v>80</v>
      </c>
      <c r="F23" s="1088" t="s">
        <v>459</v>
      </c>
      <c r="G23" s="1089" t="s">
        <v>460</v>
      </c>
      <c r="H23" s="1090" t="s">
        <v>461</v>
      </c>
      <c r="I23" s="1087" t="s">
        <v>436</v>
      </c>
      <c r="J23" s="1091" t="s">
        <v>69</v>
      </c>
      <c r="K23" s="1087" t="s">
        <v>40</v>
      </c>
      <c r="L23" s="1092" t="s">
        <v>62</v>
      </c>
      <c r="M23" s="1087" t="s">
        <v>462</v>
      </c>
      <c r="N23" s="1092" t="s">
        <v>463</v>
      </c>
      <c r="O23" s="1087" t="s">
        <v>6</v>
      </c>
      <c r="P23" s="1093" t="s">
        <v>1</v>
      </c>
      <c r="Q23" s="1093" t="s">
        <v>2</v>
      </c>
    </row>
    <row r="24" spans="1:20">
      <c r="A24" s="1094" t="s">
        <v>440</v>
      </c>
      <c r="B24" s="1095"/>
      <c r="C24" s="1096"/>
      <c r="D24" s="1097"/>
      <c r="E24" s="1097"/>
      <c r="F24" s="515"/>
      <c r="G24" s="516"/>
      <c r="H24" s="517"/>
      <c r="I24" s="518"/>
      <c r="J24" s="519"/>
      <c r="K24" s="520"/>
      <c r="L24" s="521"/>
      <c r="M24" s="1097"/>
      <c r="N24" s="521"/>
      <c r="O24" s="522"/>
      <c r="P24" s="517"/>
      <c r="Q24" s="523"/>
    </row>
    <row r="25" spans="1:20">
      <c r="A25" s="1098"/>
      <c r="B25" s="1099">
        <v>1</v>
      </c>
      <c r="C25" s="1099">
        <v>2</v>
      </c>
      <c r="D25" s="1099">
        <v>3</v>
      </c>
      <c r="E25" s="1099">
        <v>4</v>
      </c>
      <c r="F25" s="1099">
        <v>5</v>
      </c>
      <c r="G25" s="1099">
        <v>6</v>
      </c>
      <c r="H25" s="1099">
        <v>7</v>
      </c>
      <c r="I25" s="1099">
        <v>8</v>
      </c>
      <c r="J25" s="1099">
        <v>9</v>
      </c>
      <c r="K25" s="1099">
        <v>10</v>
      </c>
      <c r="L25" s="1099">
        <v>11</v>
      </c>
      <c r="M25" s="1099">
        <v>12</v>
      </c>
      <c r="N25" s="1099">
        <v>13</v>
      </c>
      <c r="O25" s="1099">
        <v>14</v>
      </c>
      <c r="P25" s="1099">
        <v>15</v>
      </c>
      <c r="Q25" s="1100"/>
    </row>
    <row r="26" spans="1:20">
      <c r="A26" s="1101" t="s">
        <v>441</v>
      </c>
      <c r="B26" s="1102">
        <v>1</v>
      </c>
      <c r="C26" s="1103" t="s">
        <v>200</v>
      </c>
      <c r="D26" s="1104">
        <v>2</v>
      </c>
      <c r="E26" s="1104">
        <v>0</v>
      </c>
      <c r="F26" s="479">
        <v>8.1999999999999993</v>
      </c>
      <c r="G26" s="480">
        <v>0</v>
      </c>
      <c r="H26" s="481">
        <v>2</v>
      </c>
      <c r="I26" s="482">
        <v>2</v>
      </c>
      <c r="J26" s="483">
        <v>0</v>
      </c>
      <c r="K26" s="484">
        <v>0</v>
      </c>
      <c r="L26" s="1105">
        <v>0</v>
      </c>
      <c r="M26" s="1104">
        <v>1.4</v>
      </c>
      <c r="N26" s="485">
        <v>0</v>
      </c>
      <c r="O26" s="486">
        <v>14</v>
      </c>
      <c r="P26" s="487">
        <v>0</v>
      </c>
      <c r="Q26" s="524">
        <v>3944.07548983775</v>
      </c>
    </row>
    <row r="27" spans="1:20">
      <c r="A27" s="1101"/>
      <c r="B27" s="1102">
        <v>2</v>
      </c>
      <c r="C27" s="1106" t="s">
        <v>201</v>
      </c>
      <c r="D27" s="1107">
        <v>3</v>
      </c>
      <c r="E27" s="1107">
        <v>5</v>
      </c>
      <c r="F27" s="488">
        <v>7.2</v>
      </c>
      <c r="G27" s="489">
        <v>0</v>
      </c>
      <c r="H27" s="490">
        <v>5</v>
      </c>
      <c r="I27" s="491">
        <v>10</v>
      </c>
      <c r="J27" s="492">
        <v>6</v>
      </c>
      <c r="K27" s="493">
        <v>0.6</v>
      </c>
      <c r="L27" s="494">
        <v>3.5999999999999996</v>
      </c>
      <c r="M27" s="1107">
        <v>1.4</v>
      </c>
      <c r="N27" s="494">
        <v>5.0399999999999991</v>
      </c>
      <c r="O27" s="495">
        <v>14</v>
      </c>
      <c r="P27" s="496">
        <v>70.559999999999988</v>
      </c>
      <c r="Q27" s="1108"/>
    </row>
    <row r="28" spans="1:20">
      <c r="A28" s="1101"/>
      <c r="B28" s="1102">
        <v>3</v>
      </c>
      <c r="C28" s="1106" t="s">
        <v>202</v>
      </c>
      <c r="D28" s="1107">
        <v>3</v>
      </c>
      <c r="E28" s="1107">
        <v>9</v>
      </c>
      <c r="F28" s="488">
        <v>9</v>
      </c>
      <c r="G28" s="489">
        <v>0</v>
      </c>
      <c r="H28" s="490">
        <v>8</v>
      </c>
      <c r="I28" s="491">
        <v>22</v>
      </c>
      <c r="J28" s="492">
        <v>16</v>
      </c>
      <c r="K28" s="493">
        <v>0.4</v>
      </c>
      <c r="L28" s="494">
        <v>6.4</v>
      </c>
      <c r="M28" s="1107">
        <v>1.4</v>
      </c>
      <c r="N28" s="494">
        <v>8.9599999999999991</v>
      </c>
      <c r="O28" s="495">
        <v>14</v>
      </c>
      <c r="P28" s="496">
        <v>125.43999999999998</v>
      </c>
      <c r="Q28" s="1108"/>
    </row>
    <row r="29" spans="1:20">
      <c r="A29" s="1101"/>
      <c r="B29" s="1102">
        <v>4</v>
      </c>
      <c r="C29" s="1106" t="s">
        <v>393</v>
      </c>
      <c r="D29" s="1109">
        <v>3</v>
      </c>
      <c r="E29" s="1109">
        <v>13</v>
      </c>
      <c r="F29" s="488">
        <v>10.8</v>
      </c>
      <c r="G29" s="489">
        <v>0.23428424301422268</v>
      </c>
      <c r="H29" s="490">
        <v>10.765715756985779</v>
      </c>
      <c r="I29" s="491">
        <v>37.765715756985777</v>
      </c>
      <c r="J29" s="492">
        <v>29.882857878492889</v>
      </c>
      <c r="K29" s="497">
        <v>0.3</v>
      </c>
      <c r="L29" s="494">
        <v>8.9648573635478659</v>
      </c>
      <c r="M29" s="1109">
        <v>1.4</v>
      </c>
      <c r="N29" s="498">
        <v>12.550800308967011</v>
      </c>
      <c r="O29" s="499">
        <v>14</v>
      </c>
      <c r="P29" s="500">
        <v>175.71120432553815</v>
      </c>
      <c r="Q29" s="1108"/>
    </row>
    <row r="30" spans="1:20">
      <c r="A30" s="1101"/>
      <c r="B30" s="1102">
        <v>5</v>
      </c>
      <c r="C30" s="1106" t="s">
        <v>394</v>
      </c>
      <c r="D30" s="1109">
        <v>2</v>
      </c>
      <c r="E30" s="1109">
        <v>13</v>
      </c>
      <c r="F30" s="488">
        <v>10.459429454191467</v>
      </c>
      <c r="G30" s="489">
        <v>0.31527969582895565</v>
      </c>
      <c r="H30" s="490">
        <v>12.450436061156818</v>
      </c>
      <c r="I30" s="491">
        <v>52.450436061156822</v>
      </c>
      <c r="J30" s="492">
        <v>45.108075909071303</v>
      </c>
      <c r="K30" s="497">
        <v>0.3</v>
      </c>
      <c r="L30" s="494">
        <v>13.532422772721391</v>
      </c>
      <c r="M30" s="1109">
        <v>1.4</v>
      </c>
      <c r="N30" s="498">
        <v>18.945391881809947</v>
      </c>
      <c r="O30" s="499">
        <v>14</v>
      </c>
      <c r="P30" s="500">
        <v>265.23548634533927</v>
      </c>
      <c r="Q30" s="1108"/>
    </row>
    <row r="31" spans="1:20">
      <c r="A31" s="1101"/>
      <c r="B31" s="1102">
        <v>6</v>
      </c>
      <c r="C31" s="1106" t="s">
        <v>395</v>
      </c>
      <c r="D31" s="1109">
        <v>2</v>
      </c>
      <c r="E31" s="1109">
        <v>13</v>
      </c>
      <c r="F31" s="488">
        <v>11.470261636694092</v>
      </c>
      <c r="G31" s="489">
        <v>1.2680112704699127</v>
      </c>
      <c r="H31" s="490">
        <v>14.085818437683683</v>
      </c>
      <c r="I31" s="491">
        <v>66.182424790686909</v>
      </c>
      <c r="J31" s="492">
        <v>59.316430425921865</v>
      </c>
      <c r="K31" s="497">
        <v>0.3</v>
      </c>
      <c r="L31" s="494">
        <v>17.794929127776559</v>
      </c>
      <c r="M31" s="1109">
        <v>1.4</v>
      </c>
      <c r="N31" s="498">
        <v>24.912900778887181</v>
      </c>
      <c r="O31" s="499">
        <v>14</v>
      </c>
      <c r="P31" s="500">
        <v>348.78061090442054</v>
      </c>
      <c r="Q31" s="1108"/>
    </row>
    <row r="32" spans="1:20">
      <c r="A32" s="1101"/>
      <c r="B32" s="1102">
        <v>7</v>
      </c>
      <c r="C32" s="1106" t="s">
        <v>442</v>
      </c>
      <c r="D32" s="1109"/>
      <c r="E32" s="1109">
        <v>13</v>
      </c>
      <c r="F32" s="488">
        <v>8.4514910626102093</v>
      </c>
      <c r="G32" s="489">
        <v>2.6021221923760294</v>
      </c>
      <c r="H32" s="490">
        <v>13.849974440611788</v>
      </c>
      <c r="I32" s="491">
        <v>76.58030259831088</v>
      </c>
      <c r="J32" s="492">
        <v>71.381363694498901</v>
      </c>
      <c r="K32" s="497">
        <v>0.28000000000000003</v>
      </c>
      <c r="L32" s="494">
        <v>19.986781834459695</v>
      </c>
      <c r="M32" s="1109">
        <v>1.4</v>
      </c>
      <c r="N32" s="498">
        <v>27.981494568243573</v>
      </c>
      <c r="O32" s="499">
        <v>14</v>
      </c>
      <c r="P32" s="500">
        <v>391.74092395541004</v>
      </c>
      <c r="Q32" s="1108"/>
    </row>
    <row r="33" spans="1:17">
      <c r="A33" s="1101"/>
      <c r="B33" s="1102">
        <v>8</v>
      </c>
      <c r="C33" s="1106" t="s">
        <v>443</v>
      </c>
      <c r="D33" s="1109"/>
      <c r="E33" s="1109">
        <v>13</v>
      </c>
      <c r="F33" s="488">
        <v>8.3099846643670734</v>
      </c>
      <c r="G33" s="489">
        <v>4.4731693869609046</v>
      </c>
      <c r="H33" s="490">
        <v>13.664370593413659</v>
      </c>
      <c r="I33" s="491">
        <v>85.107133211349975</v>
      </c>
      <c r="J33" s="492">
        <v>80.843717904830427</v>
      </c>
      <c r="K33" s="497">
        <v>0.28000000000000003</v>
      </c>
      <c r="L33" s="494">
        <v>22.636241013352521</v>
      </c>
      <c r="M33" s="1109">
        <v>1.4</v>
      </c>
      <c r="N33" s="498">
        <v>31.690737418693526</v>
      </c>
      <c r="O33" s="499">
        <v>14</v>
      </c>
      <c r="P33" s="500">
        <v>443.67032386170939</v>
      </c>
      <c r="Q33" s="1108"/>
    </row>
    <row r="34" spans="1:17">
      <c r="A34" s="1101"/>
      <c r="B34" s="1102">
        <v>9</v>
      </c>
      <c r="C34" s="1106" t="s">
        <v>444</v>
      </c>
      <c r="D34" s="1109"/>
      <c r="E34" s="1109">
        <v>13</v>
      </c>
      <c r="F34" s="488">
        <v>8.1986223560481957</v>
      </c>
      <c r="G34" s="489">
        <v>5.8443603325688542</v>
      </c>
      <c r="H34" s="490">
        <v>13.527535586654031</v>
      </c>
      <c r="I34" s="491">
        <v>92.262772878781121</v>
      </c>
      <c r="J34" s="492">
        <v>88.684953045065555</v>
      </c>
      <c r="K34" s="497">
        <v>0.28000000000000003</v>
      </c>
      <c r="L34" s="494">
        <v>24.831786852618357</v>
      </c>
      <c r="M34" s="1109">
        <v>1.4</v>
      </c>
      <c r="N34" s="498">
        <v>34.764501593665699</v>
      </c>
      <c r="O34" s="499">
        <v>14</v>
      </c>
      <c r="P34" s="500">
        <v>486.70302231131978</v>
      </c>
      <c r="Q34" s="1108"/>
    </row>
    <row r="35" spans="1:17">
      <c r="A35" s="1101"/>
      <c r="B35" s="1102">
        <v>10</v>
      </c>
      <c r="C35" s="1106" t="s">
        <v>445</v>
      </c>
      <c r="D35" s="1109"/>
      <c r="E35" s="1109">
        <v>12</v>
      </c>
      <c r="F35" s="488">
        <v>8.116521351992418</v>
      </c>
      <c r="G35" s="489">
        <v>6.8562832115120358</v>
      </c>
      <c r="H35" s="490">
        <v>13.438041198974801</v>
      </c>
      <c r="I35" s="491">
        <v>97.406489667269085</v>
      </c>
      <c r="J35" s="492">
        <v>94.83463127302511</v>
      </c>
      <c r="K35" s="497">
        <v>0.28000000000000003</v>
      </c>
      <c r="L35" s="494">
        <v>26.553696756447032</v>
      </c>
      <c r="M35" s="1109">
        <v>1.4</v>
      </c>
      <c r="N35" s="498">
        <v>37.175175459025844</v>
      </c>
      <c r="O35" s="499">
        <v>14</v>
      </c>
      <c r="P35" s="500">
        <v>520.45245642636178</v>
      </c>
      <c r="Q35" s="1108"/>
    </row>
    <row r="36" spans="1:17">
      <c r="A36" s="1101"/>
      <c r="B36" s="1102">
        <v>11</v>
      </c>
      <c r="C36" s="1106" t="s">
        <v>446</v>
      </c>
      <c r="D36" s="1109"/>
      <c r="E36" s="1109">
        <v>12</v>
      </c>
      <c r="F36" s="488">
        <v>8.0628247193848814</v>
      </c>
      <c r="G36" s="489">
        <v>7.5903764272822229</v>
      </c>
      <c r="H36" s="490">
        <v>13.391167701904504</v>
      </c>
      <c r="I36" s="491">
        <v>101.81611323998686</v>
      </c>
      <c r="J36" s="492">
        <v>99.611301453627974</v>
      </c>
      <c r="K36" s="497">
        <v>0.28000000000000003</v>
      </c>
      <c r="L36" s="494">
        <v>27.891164407015836</v>
      </c>
      <c r="M36" s="1109">
        <v>1.4</v>
      </c>
      <c r="N36" s="498">
        <v>39.04763016982217</v>
      </c>
      <c r="O36" s="499">
        <v>14</v>
      </c>
      <c r="P36" s="500">
        <v>546.66682237751036</v>
      </c>
      <c r="Q36" s="1108"/>
    </row>
    <row r="37" spans="1:17">
      <c r="A37" s="1101"/>
      <c r="B37" s="1102">
        <v>12</v>
      </c>
      <c r="C37" s="1110" t="s">
        <v>447</v>
      </c>
      <c r="D37" s="1111"/>
      <c r="E37" s="1111">
        <v>12</v>
      </c>
      <c r="F37" s="501">
        <v>8.0347006211427026</v>
      </c>
      <c r="G37" s="502">
        <v>8.2289322634501474</v>
      </c>
      <c r="H37" s="503">
        <v>13.385666920056522</v>
      </c>
      <c r="I37" s="504">
        <v>105.58718097653671</v>
      </c>
      <c r="J37" s="505">
        <v>103.7016471082618</v>
      </c>
      <c r="K37" s="506">
        <v>0.28000000000000003</v>
      </c>
      <c r="L37" s="507">
        <v>29.036461190313304</v>
      </c>
      <c r="M37" s="1111">
        <v>1.4</v>
      </c>
      <c r="N37" s="508">
        <v>40.65104566643862</v>
      </c>
      <c r="O37" s="509">
        <v>14</v>
      </c>
      <c r="P37" s="510">
        <v>569.11463933014068</v>
      </c>
      <c r="Q37" s="1108"/>
    </row>
    <row r="38" spans="1:17">
      <c r="A38" s="1112"/>
      <c r="B38" s="1099"/>
      <c r="C38" s="747"/>
      <c r="D38" s="1069"/>
      <c r="E38" s="1069"/>
      <c r="F38" s="1113"/>
      <c r="G38" s="525"/>
      <c r="H38" s="526"/>
      <c r="I38" s="527"/>
      <c r="J38" s="528"/>
      <c r="K38" s="1069"/>
      <c r="L38" s="1069"/>
      <c r="M38" s="1069"/>
      <c r="N38" s="1069"/>
      <c r="O38" s="529">
        <v>1.0714285714285714</v>
      </c>
      <c r="P38" s="747"/>
      <c r="Q38" s="1100"/>
    </row>
    <row r="39" spans="1:17">
      <c r="A39" s="1112" t="s">
        <v>448</v>
      </c>
      <c r="B39" s="1099">
        <v>13</v>
      </c>
      <c r="C39" s="1103" t="s">
        <v>200</v>
      </c>
      <c r="D39" s="1104">
        <v>2</v>
      </c>
      <c r="E39" s="1104">
        <v>9</v>
      </c>
      <c r="F39" s="479">
        <v>12.031400152033914</v>
      </c>
      <c r="G39" s="480">
        <v>8.7839745161276994</v>
      </c>
      <c r="H39" s="481">
        <v>15.420327231522446</v>
      </c>
      <c r="I39" s="482">
        <v>107.80320646040902</v>
      </c>
      <c r="J39" s="511">
        <v>107.80320646040902</v>
      </c>
      <c r="K39" s="512">
        <v>0.25</v>
      </c>
      <c r="L39" s="485">
        <v>26.950801615102254</v>
      </c>
      <c r="M39" s="1104">
        <v>1.4</v>
      </c>
      <c r="N39" s="485">
        <v>37.731122261143156</v>
      </c>
      <c r="O39" s="486">
        <v>15</v>
      </c>
      <c r="P39" s="487">
        <v>565.96683391714737</v>
      </c>
      <c r="Q39" s="524">
        <v>7255.1708570320025</v>
      </c>
    </row>
    <row r="40" spans="1:17">
      <c r="A40" s="1112"/>
      <c r="B40" s="1099">
        <v>14</v>
      </c>
      <c r="C40" s="1106" t="s">
        <v>201</v>
      </c>
      <c r="D40" s="1107"/>
      <c r="E40" s="1107">
        <v>9</v>
      </c>
      <c r="F40" s="488">
        <v>9.2521963389134676</v>
      </c>
      <c r="G40" s="489">
        <v>9.1539175553702279</v>
      </c>
      <c r="H40" s="490">
        <v>15.425401436630512</v>
      </c>
      <c r="I40" s="491">
        <v>107.64928890503879</v>
      </c>
      <c r="J40" s="492">
        <v>107.72624768272391</v>
      </c>
      <c r="K40" s="513">
        <v>0.25</v>
      </c>
      <c r="L40" s="494">
        <v>26.931561920680977</v>
      </c>
      <c r="M40" s="1107">
        <v>1.4</v>
      </c>
      <c r="N40" s="494">
        <v>37.704186688953364</v>
      </c>
      <c r="O40" s="495">
        <v>15</v>
      </c>
      <c r="P40" s="496">
        <v>565.5628003343005</v>
      </c>
      <c r="Q40" s="530">
        <v>1.8395111543188194</v>
      </c>
    </row>
    <row r="41" spans="1:17">
      <c r="A41" s="1112"/>
      <c r="B41" s="1099">
        <v>15</v>
      </c>
      <c r="C41" s="1106" t="s">
        <v>202</v>
      </c>
      <c r="D41" s="1107"/>
      <c r="E41" s="1107">
        <v>10</v>
      </c>
      <c r="F41" s="488">
        <v>9.255240861978308</v>
      </c>
      <c r="G41" s="489">
        <v>9.3174042625496867</v>
      </c>
      <c r="H41" s="490">
        <v>15.443660374284081</v>
      </c>
      <c r="I41" s="491">
        <v>108.3318846424891</v>
      </c>
      <c r="J41" s="492">
        <v>107.99058677376394</v>
      </c>
      <c r="K41" s="513">
        <v>0.25</v>
      </c>
      <c r="L41" s="494">
        <v>26.997646693440984</v>
      </c>
      <c r="M41" s="1107">
        <v>1.4</v>
      </c>
      <c r="N41" s="494">
        <v>37.796705370817378</v>
      </c>
      <c r="O41" s="495">
        <v>15</v>
      </c>
      <c r="P41" s="496">
        <v>566.95058056226071</v>
      </c>
      <c r="Q41" s="531"/>
    </row>
    <row r="42" spans="1:17">
      <c r="A42" s="1112"/>
      <c r="B42" s="1099">
        <v>16</v>
      </c>
      <c r="C42" s="1106" t="s">
        <v>393</v>
      </c>
      <c r="D42" s="1109">
        <v>2</v>
      </c>
      <c r="E42" s="1109">
        <v>10</v>
      </c>
      <c r="F42" s="488">
        <v>13.266196224570448</v>
      </c>
      <c r="G42" s="489">
        <v>9.3748597381626126</v>
      </c>
      <c r="H42" s="490">
        <v>17.464717922597682</v>
      </c>
      <c r="I42" s="491">
        <v>110.95702490432649</v>
      </c>
      <c r="J42" s="492">
        <v>109.6444547734078</v>
      </c>
      <c r="K42" s="513">
        <v>0.25</v>
      </c>
      <c r="L42" s="494">
        <v>27.41111369335195</v>
      </c>
      <c r="M42" s="1109">
        <v>1.4</v>
      </c>
      <c r="N42" s="498">
        <v>38.375559170692725</v>
      </c>
      <c r="O42" s="499">
        <v>15</v>
      </c>
      <c r="P42" s="500">
        <v>575.63338756039093</v>
      </c>
      <c r="Q42" s="532"/>
    </row>
    <row r="43" spans="1:17">
      <c r="A43" s="1112"/>
      <c r="B43" s="1099">
        <v>17</v>
      </c>
      <c r="C43" s="1106" t="s">
        <v>394</v>
      </c>
      <c r="D43" s="1109"/>
      <c r="E43" s="1109">
        <v>10</v>
      </c>
      <c r="F43" s="488">
        <v>10.47883075355861</v>
      </c>
      <c r="G43" s="489">
        <v>8.8915855001084623</v>
      </c>
      <c r="H43" s="490">
        <v>17.416587728686931</v>
      </c>
      <c r="I43" s="491">
        <v>112.06543940421803</v>
      </c>
      <c r="J43" s="492">
        <v>111.51123215427225</v>
      </c>
      <c r="K43" s="513">
        <v>0.25</v>
      </c>
      <c r="L43" s="494">
        <v>27.877808038568062</v>
      </c>
      <c r="M43" s="1109">
        <v>1.4</v>
      </c>
      <c r="N43" s="498">
        <v>39.028931253995282</v>
      </c>
      <c r="O43" s="499">
        <v>15</v>
      </c>
      <c r="P43" s="500">
        <v>585.43396880992918</v>
      </c>
      <c r="Q43" s="532"/>
    </row>
    <row r="44" spans="1:17">
      <c r="A44" s="1112"/>
      <c r="B44" s="1099">
        <v>18</v>
      </c>
      <c r="C44" s="1106" t="s">
        <v>395</v>
      </c>
      <c r="D44" s="1109"/>
      <c r="E44" s="1109">
        <v>10</v>
      </c>
      <c r="F44" s="488">
        <v>10.44995263721216</v>
      </c>
      <c r="G44" s="489">
        <v>8.4531179084560648</v>
      </c>
      <c r="H44" s="490">
        <v>17.359867053031991</v>
      </c>
      <c r="I44" s="491">
        <v>113.61232149576196</v>
      </c>
      <c r="J44" s="492">
        <v>112.83888044999</v>
      </c>
      <c r="K44" s="513">
        <v>0.25</v>
      </c>
      <c r="L44" s="494">
        <v>28.2097201124975</v>
      </c>
      <c r="M44" s="1109">
        <v>1.4</v>
      </c>
      <c r="N44" s="498">
        <v>39.493608157496496</v>
      </c>
      <c r="O44" s="499">
        <v>15</v>
      </c>
      <c r="P44" s="500">
        <v>592.40412236244742</v>
      </c>
      <c r="Q44" s="531"/>
    </row>
    <row r="45" spans="1:17">
      <c r="A45" s="1112"/>
      <c r="B45" s="1099">
        <v>19</v>
      </c>
      <c r="C45" s="1106" t="s">
        <v>442</v>
      </c>
      <c r="D45" s="1109">
        <v>2</v>
      </c>
      <c r="E45" s="1109">
        <v>10</v>
      </c>
      <c r="F45" s="488">
        <v>14.415920231819195</v>
      </c>
      <c r="G45" s="489">
        <v>8.2817422658548026</v>
      </c>
      <c r="H45" s="490">
        <v>19.294807472446934</v>
      </c>
      <c r="I45" s="491">
        <v>117.33057922990716</v>
      </c>
      <c r="J45" s="492">
        <v>115.47145036283456</v>
      </c>
      <c r="K45" s="513">
        <v>0.25</v>
      </c>
      <c r="L45" s="494">
        <v>28.86786259070864</v>
      </c>
      <c r="M45" s="1109">
        <v>1.4</v>
      </c>
      <c r="N45" s="498">
        <v>40.415007626992093</v>
      </c>
      <c r="O45" s="499">
        <v>15</v>
      </c>
      <c r="P45" s="500">
        <v>606.22511440488142</v>
      </c>
      <c r="Q45" s="533"/>
    </row>
    <row r="46" spans="1:17">
      <c r="A46" s="1112"/>
      <c r="B46" s="1099">
        <v>20</v>
      </c>
      <c r="C46" s="1106" t="s">
        <v>443</v>
      </c>
      <c r="D46" s="1109"/>
      <c r="E46" s="1109">
        <v>10</v>
      </c>
      <c r="F46" s="488">
        <v>11.576884483468161</v>
      </c>
      <c r="G46" s="489">
        <v>8.2998187300899389</v>
      </c>
      <c r="H46" s="490">
        <v>19.163082135431846</v>
      </c>
      <c r="I46" s="491">
        <v>119.03076049981722</v>
      </c>
      <c r="J46" s="492">
        <v>118.18066986486218</v>
      </c>
      <c r="K46" s="513">
        <v>0.25</v>
      </c>
      <c r="L46" s="494">
        <v>29.545167466215545</v>
      </c>
      <c r="M46" s="1109">
        <v>1.4</v>
      </c>
      <c r="N46" s="498">
        <v>41.363234452701761</v>
      </c>
      <c r="O46" s="499">
        <v>15</v>
      </c>
      <c r="P46" s="500">
        <v>620.44851679052636</v>
      </c>
      <c r="Q46" s="1100"/>
    </row>
    <row r="47" spans="1:17">
      <c r="A47" s="1112"/>
      <c r="B47" s="1099">
        <v>21</v>
      </c>
      <c r="C47" s="1106" t="s">
        <v>444</v>
      </c>
      <c r="D47" s="1109"/>
      <c r="E47" s="1109">
        <v>10</v>
      </c>
      <c r="F47" s="488">
        <v>11.497849281259109</v>
      </c>
      <c r="G47" s="489">
        <v>8.2609617856628432</v>
      </c>
      <c r="H47" s="490">
        <v>19.025214444775305</v>
      </c>
      <c r="I47" s="491">
        <v>120.76979871415439</v>
      </c>
      <c r="J47" s="492">
        <v>119.90027960698581</v>
      </c>
      <c r="K47" s="513">
        <v>0.25</v>
      </c>
      <c r="L47" s="494">
        <v>29.975069901746451</v>
      </c>
      <c r="M47" s="1109">
        <v>1.4</v>
      </c>
      <c r="N47" s="498">
        <v>41.965097862445027</v>
      </c>
      <c r="O47" s="499">
        <v>15</v>
      </c>
      <c r="P47" s="500">
        <v>629.47646793667536</v>
      </c>
      <c r="Q47" s="1100"/>
    </row>
    <row r="48" spans="1:17">
      <c r="A48" s="1112"/>
      <c r="B48" s="1099">
        <v>22</v>
      </c>
      <c r="C48" s="1106" t="s">
        <v>445</v>
      </c>
      <c r="D48" s="1109">
        <v>2</v>
      </c>
      <c r="E48" s="1109">
        <v>9</v>
      </c>
      <c r="F48" s="488">
        <v>15.415128666865183</v>
      </c>
      <c r="G48" s="489">
        <v>8.1956214101665239</v>
      </c>
      <c r="H48" s="490">
        <v>20.881384282561463</v>
      </c>
      <c r="I48" s="491">
        <v>123.57417730398785</v>
      </c>
      <c r="J48" s="492">
        <v>122.17198800907113</v>
      </c>
      <c r="K48" s="513">
        <v>0.25</v>
      </c>
      <c r="L48" s="494">
        <v>30.542997002267782</v>
      </c>
      <c r="M48" s="1109">
        <v>1.4</v>
      </c>
      <c r="N48" s="498">
        <v>42.760195803174895</v>
      </c>
      <c r="O48" s="499">
        <v>15</v>
      </c>
      <c r="P48" s="500">
        <v>641.40293704762348</v>
      </c>
      <c r="Q48" s="1100"/>
    </row>
    <row r="49" spans="1:17">
      <c r="A49" s="1112"/>
      <c r="B49" s="1099">
        <v>23</v>
      </c>
      <c r="C49" s="1106" t="s">
        <v>446</v>
      </c>
      <c r="D49" s="1109"/>
      <c r="E49" s="1109">
        <v>9</v>
      </c>
      <c r="F49" s="488">
        <v>12.528830569536879</v>
      </c>
      <c r="G49" s="489">
        <v>8.2294658858578345</v>
      </c>
      <c r="H49" s="490">
        <v>20.673195202178675</v>
      </c>
      <c r="I49" s="491">
        <v>124.34471141813002</v>
      </c>
      <c r="J49" s="492">
        <v>123.95944436105893</v>
      </c>
      <c r="K49" s="513">
        <v>0.25</v>
      </c>
      <c r="L49" s="494">
        <v>30.989861090264732</v>
      </c>
      <c r="M49" s="1109">
        <v>1.4</v>
      </c>
      <c r="N49" s="498">
        <v>43.385805526370625</v>
      </c>
      <c r="O49" s="499">
        <v>15</v>
      </c>
      <c r="P49" s="500">
        <v>650.78708289555937</v>
      </c>
      <c r="Q49" s="1100"/>
    </row>
    <row r="50" spans="1:17">
      <c r="A50" s="1112"/>
      <c r="B50" s="1099">
        <v>24</v>
      </c>
      <c r="C50" s="1110" t="s">
        <v>447</v>
      </c>
      <c r="D50" s="1111"/>
      <c r="E50" s="1111">
        <v>9</v>
      </c>
      <c r="F50" s="501">
        <v>12.403917121307206</v>
      </c>
      <c r="G50" s="502">
        <v>8.2116916323516875</v>
      </c>
      <c r="H50" s="503">
        <v>20.461103049433554</v>
      </c>
      <c r="I50" s="504">
        <v>125.13301978577834</v>
      </c>
      <c r="J50" s="505">
        <v>124.73886560195419</v>
      </c>
      <c r="K50" s="514">
        <v>0.25</v>
      </c>
      <c r="L50" s="507">
        <v>31.184716400488547</v>
      </c>
      <c r="M50" s="1111">
        <v>1.4</v>
      </c>
      <c r="N50" s="508">
        <v>43.658602960683965</v>
      </c>
      <c r="O50" s="509">
        <v>15</v>
      </c>
      <c r="P50" s="510">
        <v>654.87904441025944</v>
      </c>
      <c r="Q50" s="1100"/>
    </row>
    <row r="51" spans="1:17">
      <c r="A51" s="1112"/>
      <c r="B51" s="1099"/>
      <c r="C51" s="747"/>
      <c r="D51" s="1069"/>
      <c r="E51" s="1069"/>
      <c r="F51" s="1113"/>
      <c r="G51" s="525"/>
      <c r="H51" s="526"/>
      <c r="I51" s="527"/>
      <c r="J51" s="528"/>
      <c r="K51" s="1069"/>
      <c r="L51" s="1069"/>
      <c r="M51" s="1069"/>
      <c r="N51" s="1069"/>
      <c r="O51" s="529">
        <v>1.0799999999999998</v>
      </c>
      <c r="P51" s="747"/>
      <c r="Q51" s="1100"/>
    </row>
    <row r="52" spans="1:17">
      <c r="A52" s="1112" t="s">
        <v>449</v>
      </c>
      <c r="B52" s="1099">
        <v>25</v>
      </c>
      <c r="C52" s="1103" t="s">
        <v>200</v>
      </c>
      <c r="D52" s="1104">
        <v>2</v>
      </c>
      <c r="E52" s="1104">
        <v>12</v>
      </c>
      <c r="F52" s="479">
        <v>16.276661829660135</v>
      </c>
      <c r="G52" s="480">
        <v>8.2014462503593393</v>
      </c>
      <c r="H52" s="481">
        <v>22.245222127870324</v>
      </c>
      <c r="I52" s="482">
        <v>130.93157353541901</v>
      </c>
      <c r="J52" s="511">
        <v>130.93157353541901</v>
      </c>
      <c r="K52" s="512">
        <v>0.25</v>
      </c>
      <c r="L52" s="485">
        <v>32.732893383854751</v>
      </c>
      <c r="M52" s="1104">
        <v>1.4</v>
      </c>
      <c r="N52" s="485">
        <v>45.826050737396649</v>
      </c>
      <c r="O52" s="486">
        <v>16.2</v>
      </c>
      <c r="P52" s="487">
        <v>742.38202194582573</v>
      </c>
      <c r="Q52" s="524">
        <v>10075.34978926344</v>
      </c>
    </row>
    <row r="53" spans="1:17">
      <c r="A53" s="1112"/>
      <c r="B53" s="1099">
        <v>26</v>
      </c>
      <c r="C53" s="1106" t="s">
        <v>201</v>
      </c>
      <c r="D53" s="1107"/>
      <c r="E53" s="1107">
        <v>10</v>
      </c>
      <c r="F53" s="488">
        <v>13.347133276722193</v>
      </c>
      <c r="G53" s="489">
        <v>8.1344247052954017</v>
      </c>
      <c r="H53" s="490">
        <v>21.987092332839747</v>
      </c>
      <c r="I53" s="491">
        <v>132.7971488301236</v>
      </c>
      <c r="J53" s="492">
        <v>131.86436118277129</v>
      </c>
      <c r="K53" s="513">
        <v>0.25</v>
      </c>
      <c r="L53" s="494">
        <v>32.966090295692823</v>
      </c>
      <c r="M53" s="1107">
        <v>1.4</v>
      </c>
      <c r="N53" s="494">
        <v>46.152526413969952</v>
      </c>
      <c r="O53" s="495">
        <v>16.2</v>
      </c>
      <c r="P53" s="496">
        <v>747.67092790631318</v>
      </c>
      <c r="Q53" s="530">
        <v>1.3887129590474092</v>
      </c>
    </row>
    <row r="54" spans="1:17">
      <c r="A54" s="1112"/>
      <c r="B54" s="1099">
        <v>27</v>
      </c>
      <c r="C54" s="1106" t="s">
        <v>202</v>
      </c>
      <c r="D54" s="1107"/>
      <c r="E54" s="1107">
        <v>10</v>
      </c>
      <c r="F54" s="488">
        <v>13.19225539970385</v>
      </c>
      <c r="G54" s="489">
        <v>8.0725779452851327</v>
      </c>
      <c r="H54" s="490">
        <v>21.739855339096025</v>
      </c>
      <c r="I54" s="491">
        <v>134.72457088483847</v>
      </c>
      <c r="J54" s="492">
        <v>133.76085985748102</v>
      </c>
      <c r="K54" s="513">
        <v>0.25</v>
      </c>
      <c r="L54" s="494">
        <v>33.440214964370256</v>
      </c>
      <c r="M54" s="1107">
        <v>1.4</v>
      </c>
      <c r="N54" s="494">
        <v>46.816300950118354</v>
      </c>
      <c r="O54" s="495">
        <v>16.2</v>
      </c>
      <c r="P54" s="496">
        <v>758.42407539191731</v>
      </c>
      <c r="Q54" s="1100"/>
    </row>
    <row r="55" spans="1:17">
      <c r="A55" s="1112"/>
      <c r="B55" s="1099">
        <v>28</v>
      </c>
      <c r="C55" s="1106" t="s">
        <v>393</v>
      </c>
      <c r="D55" s="1109">
        <v>2</v>
      </c>
      <c r="E55" s="1109">
        <v>12</v>
      </c>
      <c r="F55" s="488">
        <v>17.043913203457613</v>
      </c>
      <c r="G55" s="489">
        <v>8.0327652105667653</v>
      </c>
      <c r="H55" s="490">
        <v>23.499858811842845</v>
      </c>
      <c r="I55" s="491">
        <v>140.69180567427171</v>
      </c>
      <c r="J55" s="492">
        <v>137.70818827955509</v>
      </c>
      <c r="K55" s="513">
        <v>0.25</v>
      </c>
      <c r="L55" s="494">
        <v>34.427047069888772</v>
      </c>
      <c r="M55" s="1109">
        <v>1.4</v>
      </c>
      <c r="N55" s="498">
        <v>48.197865897844281</v>
      </c>
      <c r="O55" s="499">
        <v>16.2</v>
      </c>
      <c r="P55" s="500">
        <v>780.80542754507735</v>
      </c>
      <c r="Q55" s="1100"/>
    </row>
    <row r="56" spans="1:17">
      <c r="A56" s="1112"/>
      <c r="B56" s="1099">
        <v>29</v>
      </c>
      <c r="C56" s="1106" t="s">
        <v>394</v>
      </c>
      <c r="D56" s="1109"/>
      <c r="E56" s="1109">
        <v>12</v>
      </c>
      <c r="F56" s="488">
        <v>14.099915287105706</v>
      </c>
      <c r="G56" s="489">
        <v>8.6604963579675882</v>
      </c>
      <c r="H56" s="490">
        <v>23.21498631609197</v>
      </c>
      <c r="I56" s="491">
        <v>144.03130931630412</v>
      </c>
      <c r="J56" s="492">
        <v>142.36155749528791</v>
      </c>
      <c r="K56" s="513">
        <v>0.25</v>
      </c>
      <c r="L56" s="494">
        <v>35.590389373821978</v>
      </c>
      <c r="M56" s="1109">
        <v>1.4</v>
      </c>
      <c r="N56" s="498">
        <v>49.826545123350769</v>
      </c>
      <c r="O56" s="499">
        <v>16.2</v>
      </c>
      <c r="P56" s="500">
        <v>807.1900309982824</v>
      </c>
      <c r="Q56" s="1100"/>
    </row>
    <row r="57" spans="1:17">
      <c r="A57" s="1112"/>
      <c r="B57" s="1099">
        <v>30</v>
      </c>
      <c r="C57" s="1106" t="s">
        <v>395</v>
      </c>
      <c r="D57" s="1109"/>
      <c r="E57" s="1109">
        <v>12</v>
      </c>
      <c r="F57" s="488">
        <v>13.928991789655182</v>
      </c>
      <c r="G57" s="489">
        <v>8.7717267682521936</v>
      </c>
      <c r="H57" s="490">
        <v>22.945123129135581</v>
      </c>
      <c r="I57" s="491">
        <v>147.25958254805192</v>
      </c>
      <c r="J57" s="492">
        <v>145.64544593217801</v>
      </c>
      <c r="K57" s="513">
        <v>0.25</v>
      </c>
      <c r="L57" s="494">
        <v>36.411361483044502</v>
      </c>
      <c r="M57" s="1109">
        <v>1.4</v>
      </c>
      <c r="N57" s="498">
        <v>50.975906076262298</v>
      </c>
      <c r="O57" s="499">
        <v>16.2</v>
      </c>
      <c r="P57" s="500">
        <v>825.8096784354492</v>
      </c>
      <c r="Q57" s="1100"/>
    </row>
    <row r="58" spans="1:17">
      <c r="A58" s="1112"/>
      <c r="B58" s="1099">
        <v>31</v>
      </c>
      <c r="C58" s="1106" t="s">
        <v>442</v>
      </c>
      <c r="D58" s="1109">
        <v>2</v>
      </c>
      <c r="E58" s="1109">
        <v>12</v>
      </c>
      <c r="F58" s="488">
        <v>17.767073877481351</v>
      </c>
      <c r="G58" s="489">
        <v>8.8703593130251761</v>
      </c>
      <c r="H58" s="490">
        <v>24.689829695405045</v>
      </c>
      <c r="I58" s="491">
        <v>152.38922323502675</v>
      </c>
      <c r="J58" s="492">
        <v>149.82440289153934</v>
      </c>
      <c r="K58" s="513">
        <v>0.25</v>
      </c>
      <c r="L58" s="494">
        <v>37.456100722884834</v>
      </c>
      <c r="M58" s="1109">
        <v>1.4</v>
      </c>
      <c r="N58" s="498">
        <v>52.438541012038762</v>
      </c>
      <c r="O58" s="499">
        <v>16.2</v>
      </c>
      <c r="P58" s="500">
        <v>849.50436439502789</v>
      </c>
      <c r="Q58" s="1100"/>
    </row>
    <row r="59" spans="1:17">
      <c r="A59" s="1112"/>
      <c r="B59" s="1099">
        <v>32</v>
      </c>
      <c r="C59" s="1106" t="s">
        <v>443</v>
      </c>
      <c r="D59" s="1109"/>
      <c r="E59" s="1109">
        <v>12</v>
      </c>
      <c r="F59" s="488">
        <v>14.813897817243028</v>
      </c>
      <c r="G59" s="489">
        <v>9.2858494853990692</v>
      </c>
      <c r="H59" s="490">
        <v>24.390108271196127</v>
      </c>
      <c r="I59" s="491">
        <v>155.10337374962768</v>
      </c>
      <c r="J59" s="492">
        <v>153.74629849232721</v>
      </c>
      <c r="K59" s="513">
        <v>0.25</v>
      </c>
      <c r="L59" s="494">
        <v>38.436574623081803</v>
      </c>
      <c r="M59" s="1109">
        <v>1.4</v>
      </c>
      <c r="N59" s="498">
        <v>53.811204472314522</v>
      </c>
      <c r="O59" s="499">
        <v>16.2</v>
      </c>
      <c r="P59" s="500">
        <v>871.74151245149517</v>
      </c>
      <c r="Q59" s="1100"/>
    </row>
    <row r="60" spans="1:17">
      <c r="A60" s="1112"/>
      <c r="B60" s="1099">
        <v>33</v>
      </c>
      <c r="C60" s="1106" t="s">
        <v>444</v>
      </c>
      <c r="D60" s="1109"/>
      <c r="E60" s="1109">
        <v>12</v>
      </c>
      <c r="F60" s="488">
        <v>14.634064962717677</v>
      </c>
      <c r="G60" s="489">
        <v>9.6567844046321909</v>
      </c>
      <c r="H60" s="490">
        <v>24.105831014527116</v>
      </c>
      <c r="I60" s="491">
        <v>157.44658934499549</v>
      </c>
      <c r="J60" s="492">
        <v>156.2749815473116</v>
      </c>
      <c r="K60" s="513">
        <v>0.25</v>
      </c>
      <c r="L60" s="494">
        <v>39.068745386827899</v>
      </c>
      <c r="M60" s="1109">
        <v>1.4</v>
      </c>
      <c r="N60" s="498">
        <v>54.696243541559056</v>
      </c>
      <c r="O60" s="499">
        <v>16.2</v>
      </c>
      <c r="P60" s="500">
        <v>886.07914537325667</v>
      </c>
      <c r="Q60" s="1100"/>
    </row>
    <row r="61" spans="1:17">
      <c r="A61" s="1112"/>
      <c r="B61" s="1099">
        <v>34</v>
      </c>
      <c r="C61" s="1106" t="s">
        <v>445</v>
      </c>
      <c r="D61" s="1109">
        <v>2</v>
      </c>
      <c r="E61" s="1109">
        <v>14</v>
      </c>
      <c r="F61" s="488">
        <v>18.463498608716272</v>
      </c>
      <c r="G61" s="489">
        <v>9.9695961814178418</v>
      </c>
      <c r="H61" s="490">
        <v>25.83654563476038</v>
      </c>
      <c r="I61" s="491">
        <v>163.47699316357765</v>
      </c>
      <c r="J61" s="492">
        <v>160.46179125428657</v>
      </c>
      <c r="K61" s="513">
        <v>0.25</v>
      </c>
      <c r="L61" s="494">
        <v>40.115447813571642</v>
      </c>
      <c r="M61" s="1109">
        <v>1.4</v>
      </c>
      <c r="N61" s="498">
        <v>56.161626939000293</v>
      </c>
      <c r="O61" s="499">
        <v>16.2</v>
      </c>
      <c r="P61" s="500">
        <v>909.81835641180476</v>
      </c>
      <c r="Q61" s="1100"/>
    </row>
    <row r="62" spans="1:17">
      <c r="A62" s="1112"/>
      <c r="B62" s="1099">
        <v>35</v>
      </c>
      <c r="C62" s="1106" t="s">
        <v>446</v>
      </c>
      <c r="D62" s="1109"/>
      <c r="E62" s="1109">
        <v>14</v>
      </c>
      <c r="F62" s="488">
        <v>15.50192738085623</v>
      </c>
      <c r="G62" s="489">
        <v>10.241145447084051</v>
      </c>
      <c r="H62" s="490">
        <v>25.533242026075936</v>
      </c>
      <c r="I62" s="491">
        <v>167.23584771649359</v>
      </c>
      <c r="J62" s="492">
        <v>165.35642044003561</v>
      </c>
      <c r="K62" s="513">
        <v>0.25</v>
      </c>
      <c r="L62" s="494">
        <v>41.339105110008902</v>
      </c>
      <c r="M62" s="1109">
        <v>1.4</v>
      </c>
      <c r="N62" s="498">
        <v>57.874747154012461</v>
      </c>
      <c r="O62" s="499">
        <v>16.2</v>
      </c>
      <c r="P62" s="500">
        <v>937.57090389500183</v>
      </c>
      <c r="Q62" s="1100"/>
    </row>
    <row r="63" spans="1:17">
      <c r="A63" s="1114"/>
      <c r="B63" s="1115">
        <v>36</v>
      </c>
      <c r="C63" s="1110" t="s">
        <v>447</v>
      </c>
      <c r="D63" s="1111"/>
      <c r="E63" s="1111">
        <v>14</v>
      </c>
      <c r="F63" s="501">
        <v>15.319945215645562</v>
      </c>
      <c r="G63" s="502">
        <v>10.428187667911601</v>
      </c>
      <c r="H63" s="503">
        <v>25.255487491103672</v>
      </c>
      <c r="I63" s="504">
        <v>170.80766004858199</v>
      </c>
      <c r="J63" s="505">
        <v>169.02175388253778</v>
      </c>
      <c r="K63" s="514">
        <v>0.25</v>
      </c>
      <c r="L63" s="507">
        <v>42.255438470634445</v>
      </c>
      <c r="M63" s="1111">
        <v>1.4</v>
      </c>
      <c r="N63" s="508">
        <v>59.157613858888219</v>
      </c>
      <c r="O63" s="509">
        <v>16.2</v>
      </c>
      <c r="P63" s="510">
        <v>958.3533445139891</v>
      </c>
      <c r="Q63" s="1116"/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0.59999389629810485"/>
  </sheetPr>
  <dimension ref="B1:CC74"/>
  <sheetViews>
    <sheetView showGridLines="0" zoomScale="85" zoomScaleNormal="85" zoomScaleSheetLayoutView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P6" sqref="BP6"/>
    </sheetView>
  </sheetViews>
  <sheetFormatPr defaultColWidth="9.140625" defaultRowHeight="14.25" outlineLevelRow="1" outlineLevelCol="1"/>
  <cols>
    <col min="1" max="1" width="1.7109375" style="1130" customWidth="1"/>
    <col min="2" max="2" width="11.42578125" style="1130" customWidth="1"/>
    <col min="3" max="3" width="8.5703125" style="1130" bestFit="1" customWidth="1"/>
    <col min="4" max="4" width="9.140625" style="1130" customWidth="1"/>
    <col min="5" max="6" width="8.42578125" style="1130" customWidth="1"/>
    <col min="7" max="7" width="12" style="1130" customWidth="1"/>
    <col min="8" max="9" width="11.85546875" style="1130" customWidth="1"/>
    <col min="10" max="10" width="12" style="1130" customWidth="1"/>
    <col min="11" max="11" width="8.42578125" style="1345" customWidth="1"/>
    <col min="12" max="29" width="8.42578125" style="1345" hidden="1" customWidth="1" outlineLevel="1"/>
    <col min="30" max="30" width="8.42578125" style="1345" customWidth="1" collapsed="1"/>
    <col min="31" max="41" width="8.42578125" style="1345" hidden="1" customWidth="1" outlineLevel="1"/>
    <col min="42" max="42" width="8.42578125" style="1345" customWidth="1" collapsed="1"/>
    <col min="43" max="53" width="8.42578125" style="1345" hidden="1" customWidth="1" outlineLevel="1"/>
    <col min="54" max="54" width="8.42578125" style="1345" customWidth="1" collapsed="1"/>
    <col min="55" max="60" width="8.42578125" style="1345" hidden="1" customWidth="1" outlineLevel="1"/>
    <col min="61" max="61" width="7.5703125" style="1345" hidden="1" customWidth="1" outlineLevel="1"/>
    <col min="62" max="65" width="8.42578125" style="1345" hidden="1" customWidth="1" outlineLevel="1"/>
    <col min="66" max="66" width="8.42578125" style="1345" customWidth="1" collapsed="1"/>
    <col min="67" max="77" width="8.42578125" style="1345" customWidth="1"/>
    <col min="78" max="78" width="9.140625" style="1130"/>
    <col min="79" max="81" width="9.140625" style="1130" hidden="1" customWidth="1"/>
    <col min="82" max="16384" width="9.140625" style="1130"/>
  </cols>
  <sheetData>
    <row r="1" spans="2:81" ht="15">
      <c r="B1" s="1129" t="s">
        <v>797</v>
      </c>
      <c r="G1" s="1249" t="s">
        <v>0</v>
      </c>
    </row>
    <row r="2" spans="2:81">
      <c r="B2" s="1176">
        <v>42767</v>
      </c>
      <c r="G2" s="1131">
        <v>2</v>
      </c>
      <c r="H2" s="1131">
        <v>5</v>
      </c>
      <c r="I2" s="1131">
        <v>11</v>
      </c>
      <c r="L2" s="1346"/>
      <c r="M2" s="1346"/>
      <c r="N2" s="1347"/>
      <c r="O2" s="1348"/>
      <c r="P2" s="1346">
        <v>6</v>
      </c>
      <c r="Q2" s="1346">
        <v>7</v>
      </c>
      <c r="R2" s="1346">
        <v>8</v>
      </c>
      <c r="S2" s="1346">
        <v>9</v>
      </c>
      <c r="T2" s="1346">
        <v>10</v>
      </c>
      <c r="U2" s="1346">
        <v>11</v>
      </c>
      <c r="V2" s="1346">
        <v>12</v>
      </c>
      <c r="W2" s="1346">
        <v>13</v>
      </c>
      <c r="X2" s="1346">
        <v>14</v>
      </c>
      <c r="Y2" s="1346">
        <v>15</v>
      </c>
      <c r="Z2" s="1346">
        <v>16</v>
      </c>
      <c r="AA2" s="1346">
        <v>17</v>
      </c>
      <c r="AB2" s="1346">
        <v>18</v>
      </c>
      <c r="AC2" s="1346">
        <v>19</v>
      </c>
      <c r="AD2" s="1346">
        <v>20</v>
      </c>
      <c r="AE2" s="1346">
        <v>21</v>
      </c>
      <c r="AF2" s="1346">
        <v>22</v>
      </c>
      <c r="AG2" s="1346">
        <v>23</v>
      </c>
      <c r="AH2" s="1346">
        <v>24</v>
      </c>
      <c r="AI2" s="1346">
        <v>25</v>
      </c>
      <c r="AJ2" s="1346">
        <v>26</v>
      </c>
      <c r="AK2" s="1346">
        <v>27</v>
      </c>
      <c r="AL2" s="1346">
        <v>28</v>
      </c>
      <c r="AM2" s="1346">
        <v>29</v>
      </c>
      <c r="AN2" s="1346">
        <v>30</v>
      </c>
      <c r="AO2" s="1346">
        <v>31</v>
      </c>
      <c r="AP2" s="1346">
        <v>32</v>
      </c>
      <c r="AQ2" s="1346">
        <v>33</v>
      </c>
      <c r="AR2" s="1346">
        <v>34</v>
      </c>
      <c r="AS2" s="1346">
        <v>35</v>
      </c>
      <c r="AT2" s="1346">
        <v>36</v>
      </c>
      <c r="AU2" s="1346">
        <v>37</v>
      </c>
      <c r="AV2" s="1346">
        <v>38</v>
      </c>
      <c r="AW2" s="1346">
        <v>39</v>
      </c>
      <c r="AX2" s="1346">
        <v>40</v>
      </c>
      <c r="AY2" s="1346">
        <v>41</v>
      </c>
      <c r="AZ2" s="1346">
        <v>42</v>
      </c>
      <c r="BA2" s="1346">
        <v>43</v>
      </c>
      <c r="BB2" s="1346">
        <v>44</v>
      </c>
    </row>
    <row r="3" spans="2:81" ht="63.75" customHeight="1">
      <c r="B3" s="1132"/>
      <c r="C3" s="1341" t="s">
        <v>285</v>
      </c>
      <c r="D3" s="1343" t="s">
        <v>3900</v>
      </c>
      <c r="E3" s="1343" t="s">
        <v>3901</v>
      </c>
      <c r="F3" s="1343" t="s">
        <v>3902</v>
      </c>
      <c r="G3" s="1381" t="s">
        <v>798</v>
      </c>
      <c r="H3" s="1381" t="s">
        <v>799</v>
      </c>
      <c r="I3" s="1381" t="s">
        <v>800</v>
      </c>
      <c r="J3" s="1273"/>
      <c r="K3" s="1357">
        <v>41030</v>
      </c>
      <c r="L3" s="1358">
        <v>41061</v>
      </c>
      <c r="M3" s="1357">
        <v>41091</v>
      </c>
      <c r="N3" s="1357">
        <v>41122</v>
      </c>
      <c r="O3" s="1358">
        <v>41153</v>
      </c>
      <c r="P3" s="1357">
        <v>41183</v>
      </c>
      <c r="Q3" s="1357">
        <v>41214</v>
      </c>
      <c r="R3" s="1357">
        <v>41244</v>
      </c>
      <c r="S3" s="1359">
        <v>41275</v>
      </c>
      <c r="T3" s="1357">
        <v>41306</v>
      </c>
      <c r="U3" s="1358">
        <v>41334</v>
      </c>
      <c r="V3" s="1360">
        <v>41365</v>
      </c>
      <c r="W3" s="1360">
        <v>41395</v>
      </c>
      <c r="X3" s="1357">
        <v>41426</v>
      </c>
      <c r="Y3" s="1357">
        <v>41456</v>
      </c>
      <c r="Z3" s="1357">
        <v>41487</v>
      </c>
      <c r="AA3" s="1357">
        <v>41518</v>
      </c>
      <c r="AB3" s="1357">
        <v>41548</v>
      </c>
      <c r="AC3" s="1357">
        <v>41579</v>
      </c>
      <c r="AD3" s="1357">
        <v>41609</v>
      </c>
      <c r="AE3" s="1357">
        <v>41640</v>
      </c>
      <c r="AF3" s="1357">
        <v>41671</v>
      </c>
      <c r="AG3" s="1357">
        <v>41699</v>
      </c>
      <c r="AH3" s="1357">
        <v>41730</v>
      </c>
      <c r="AI3" s="1357">
        <v>41760</v>
      </c>
      <c r="AJ3" s="1357">
        <v>41791</v>
      </c>
      <c r="AK3" s="1357">
        <v>41821</v>
      </c>
      <c r="AL3" s="1357">
        <v>41852</v>
      </c>
      <c r="AM3" s="1357">
        <v>41883</v>
      </c>
      <c r="AN3" s="1357">
        <v>41913</v>
      </c>
      <c r="AO3" s="1357">
        <v>41944</v>
      </c>
      <c r="AP3" s="1357">
        <v>41974</v>
      </c>
      <c r="AQ3" s="1357">
        <v>42005</v>
      </c>
      <c r="AR3" s="1357">
        <v>42036</v>
      </c>
      <c r="AS3" s="1357">
        <v>42064</v>
      </c>
      <c r="AT3" s="1357">
        <v>42095</v>
      </c>
      <c r="AU3" s="1357">
        <v>42125</v>
      </c>
      <c r="AV3" s="1357">
        <v>42156</v>
      </c>
      <c r="AW3" s="1357">
        <v>42186</v>
      </c>
      <c r="AX3" s="1357">
        <v>42217</v>
      </c>
      <c r="AY3" s="1357">
        <v>42248</v>
      </c>
      <c r="AZ3" s="1357">
        <v>42278</v>
      </c>
      <c r="BA3" s="1357">
        <v>42309</v>
      </c>
      <c r="BB3" s="1357">
        <v>42339</v>
      </c>
      <c r="BC3" s="1357">
        <v>42370</v>
      </c>
      <c r="BD3" s="1357">
        <v>42401</v>
      </c>
      <c r="BE3" s="1357">
        <v>42430</v>
      </c>
      <c r="BF3" s="1357">
        <v>42461</v>
      </c>
      <c r="BG3" s="1357">
        <v>42491</v>
      </c>
      <c r="BH3" s="1357">
        <v>42522</v>
      </c>
      <c r="BI3" s="1357">
        <v>42552</v>
      </c>
      <c r="BJ3" s="1357">
        <v>42583</v>
      </c>
      <c r="BK3" s="1357">
        <v>42614</v>
      </c>
      <c r="BL3" s="1357">
        <v>42644</v>
      </c>
      <c r="BM3" s="1357">
        <v>42675</v>
      </c>
      <c r="BN3" s="1357">
        <v>42705</v>
      </c>
      <c r="BO3" s="1357">
        <v>42736</v>
      </c>
      <c r="BP3" s="1357">
        <v>42767</v>
      </c>
      <c r="BQ3" s="1357">
        <v>42795</v>
      </c>
      <c r="BR3" s="1357">
        <v>42826</v>
      </c>
      <c r="BS3" s="1357">
        <v>42856</v>
      </c>
      <c r="BT3" s="1357">
        <v>42887</v>
      </c>
      <c r="BU3" s="1357">
        <v>42917</v>
      </c>
      <c r="BV3" s="1357">
        <v>42948</v>
      </c>
      <c r="BW3" s="1357">
        <v>42979</v>
      </c>
      <c r="BX3" s="1357">
        <v>43009</v>
      </c>
      <c r="BY3" s="1357">
        <v>43040</v>
      </c>
      <c r="BZ3" s="1357">
        <v>43070</v>
      </c>
    </row>
    <row r="4" spans="2:81" s="1133" customFormat="1" ht="15.75" customHeight="1">
      <c r="B4" s="1382"/>
      <c r="C4" s="1342">
        <f>SUM(C6:C62)</f>
        <v>20776</v>
      </c>
      <c r="D4" s="1342">
        <f>SUM(D6:D62)</f>
        <v>16775</v>
      </c>
      <c r="E4" s="1342">
        <f>SUM(E6:E62)</f>
        <v>8475</v>
      </c>
      <c r="F4" s="1342">
        <f>SUM(F6:F62)</f>
        <v>2874</v>
      </c>
      <c r="G4" s="1340">
        <f>D4/SUM(C6:INDEX(C6:C62,MATCH($B$2,B6:B74,0)-2))</f>
        <v>0.80742202541393915</v>
      </c>
      <c r="H4" s="1340">
        <f>E4/SUM(C6:INDEX(C6:C62,MATCH($B$2,B6:B74,0)-5))</f>
        <v>0.50389440513704742</v>
      </c>
      <c r="I4" s="1340">
        <f>F4/SUM(C6:INDEX(C6:C62,MATCH($B$2,B6:B74,0)-11))</f>
        <v>0.26198723792160439</v>
      </c>
      <c r="K4" s="1349"/>
      <c r="L4" s="1349"/>
      <c r="M4" s="1349"/>
      <c r="N4" s="1349"/>
      <c r="O4" s="1349"/>
      <c r="P4" s="1349"/>
      <c r="Q4" s="1349"/>
      <c r="R4" s="1349"/>
      <c r="S4" s="1349"/>
      <c r="T4" s="1349"/>
      <c r="U4" s="1349"/>
      <c r="V4" s="1349"/>
      <c r="W4" s="1349"/>
      <c r="X4" s="1349"/>
      <c r="Y4" s="1349"/>
      <c r="Z4" s="1349"/>
      <c r="AA4" s="1349"/>
      <c r="AB4" s="1349"/>
      <c r="AC4" s="1349"/>
      <c r="AD4" s="1349"/>
      <c r="AE4" s="1349"/>
      <c r="AF4" s="1349"/>
      <c r="AG4" s="1349"/>
      <c r="AH4" s="1349"/>
      <c r="AI4" s="1349"/>
      <c r="AJ4" s="1349"/>
      <c r="AK4" s="1349"/>
      <c r="AL4" s="1349"/>
      <c r="AM4" s="1349"/>
      <c r="AN4" s="1349"/>
      <c r="AO4" s="1349"/>
      <c r="AP4" s="1349"/>
      <c r="AQ4" s="1349"/>
      <c r="AR4" s="1349"/>
      <c r="AS4" s="1349"/>
      <c r="AT4" s="1349"/>
      <c r="AU4" s="1349"/>
      <c r="AV4" s="1349"/>
      <c r="AW4" s="1349"/>
      <c r="AX4" s="1349"/>
      <c r="AY4" s="1349"/>
      <c r="AZ4" s="1349"/>
      <c r="BA4" s="1349"/>
      <c r="BB4" s="1349"/>
      <c r="BC4" s="1349"/>
      <c r="BD4" s="1349"/>
      <c r="BE4" s="1349"/>
      <c r="BF4" s="1349"/>
      <c r="BG4" s="1349"/>
      <c r="BH4" s="1349"/>
      <c r="BI4" s="1350"/>
      <c r="BJ4" s="1349"/>
      <c r="BK4" s="1349"/>
      <c r="BL4" s="1349"/>
      <c r="BM4" s="1349"/>
      <c r="BN4" s="1349"/>
      <c r="BO4" s="1349"/>
      <c r="BP4" s="1349"/>
      <c r="BQ4" s="1349"/>
      <c r="BR4" s="1349"/>
      <c r="BS4" s="1349"/>
      <c r="BT4" s="1349"/>
      <c r="BU4" s="1350"/>
      <c r="BV4" s="1349"/>
      <c r="BW4" s="1349"/>
      <c r="BX4" s="1349"/>
      <c r="BY4" s="1349"/>
      <c r="BZ4" s="1349"/>
      <c r="CA4" s="1340">
        <v>0.920104211897525</v>
      </c>
      <c r="CB4" s="1138">
        <v>0.55971850530280498</v>
      </c>
      <c r="CC4" s="1138">
        <v>0.27650367806144527</v>
      </c>
    </row>
    <row r="5" spans="2:81" s="1136" customFormat="1" ht="15.75" customHeight="1">
      <c r="B5" s="1134"/>
      <c r="C5" s="1134"/>
      <c r="D5" s="1134"/>
      <c r="E5" s="1134"/>
      <c r="F5" s="1134"/>
      <c r="G5" s="1135"/>
      <c r="H5" s="1135"/>
      <c r="I5" s="1162"/>
      <c r="K5" s="1351"/>
      <c r="L5" s="1352"/>
      <c r="M5" s="1352"/>
      <c r="N5" s="1352"/>
      <c r="O5" s="1352"/>
      <c r="P5" s="1352"/>
      <c r="Q5" s="1352"/>
      <c r="R5" s="1352"/>
      <c r="S5" s="1352"/>
      <c r="T5" s="1352"/>
      <c r="U5" s="1352"/>
      <c r="V5" s="1352"/>
      <c r="W5" s="1352"/>
      <c r="X5" s="1352"/>
      <c r="Y5" s="1353"/>
      <c r="Z5" s="1354"/>
      <c r="AA5" s="1354"/>
      <c r="AB5" s="1354"/>
      <c r="AC5" s="1354"/>
      <c r="AD5" s="1354"/>
      <c r="AE5" s="1354"/>
      <c r="AF5" s="1354"/>
      <c r="AG5" s="1354"/>
      <c r="AH5" s="1354"/>
      <c r="AI5" s="1354"/>
      <c r="AJ5" s="1354"/>
      <c r="AK5" s="1354"/>
      <c r="AL5" s="1354"/>
      <c r="AM5" s="1354"/>
      <c r="AN5" s="1354"/>
      <c r="AO5" s="1354"/>
      <c r="AP5" s="1354"/>
      <c r="AQ5" s="1355"/>
      <c r="AR5" s="1356"/>
      <c r="AS5" s="1356"/>
      <c r="AT5" s="1355"/>
      <c r="AU5" s="1355"/>
      <c r="AV5" s="1355"/>
      <c r="AW5" s="1355"/>
      <c r="AX5" s="1355"/>
      <c r="AY5" s="1355"/>
      <c r="AZ5" s="1355"/>
      <c r="BA5" s="1355"/>
      <c r="BB5" s="1355"/>
      <c r="BC5" s="1355"/>
      <c r="BD5" s="1355"/>
      <c r="BE5" s="1355"/>
      <c r="BF5" s="1355"/>
      <c r="BG5" s="1355"/>
      <c r="BH5" s="1355"/>
      <c r="BI5" s="1355"/>
      <c r="BJ5" s="1355"/>
      <c r="BK5" s="1355"/>
      <c r="BL5" s="1355"/>
      <c r="BM5" s="1355"/>
      <c r="BN5" s="1355"/>
      <c r="BO5" s="1355"/>
      <c r="BP5" s="1355"/>
      <c r="BQ5" s="1355"/>
      <c r="BR5" s="1355"/>
      <c r="BS5" s="1355"/>
      <c r="BT5" s="1355"/>
      <c r="BU5" s="1355"/>
      <c r="BV5" s="1355"/>
      <c r="BW5" s="1355"/>
      <c r="BX5" s="1355"/>
      <c r="BY5" s="1355"/>
      <c r="BZ5" s="1355"/>
      <c r="CA5" s="1135"/>
      <c r="CB5" s="1135"/>
      <c r="CC5" s="1162"/>
    </row>
    <row r="6" spans="2:81" ht="15" outlineLevel="1">
      <c r="B6" s="1383">
        <v>41000</v>
      </c>
      <c r="C6" s="1375">
        <v>22</v>
      </c>
      <c r="D6" s="1376">
        <f>L6</f>
        <v>22</v>
      </c>
      <c r="E6" s="1376">
        <f>O6</f>
        <v>16</v>
      </c>
      <c r="F6" s="1376">
        <f>$U$6</f>
        <v>9</v>
      </c>
      <c r="G6" s="1377">
        <f>IFERROR(D6/$C6,"-")</f>
        <v>1</v>
      </c>
      <c r="H6" s="1377">
        <f>IFERROR(E6/$C6,"-")</f>
        <v>0.72727272727272729</v>
      </c>
      <c r="I6" s="1377">
        <f>IFERROR(F6/$C6,"-")</f>
        <v>0.40909090909090912</v>
      </c>
      <c r="J6" s="1274"/>
      <c r="K6" s="1361">
        <v>22</v>
      </c>
      <c r="L6" s="1362">
        <v>22</v>
      </c>
      <c r="M6" s="1362">
        <v>21</v>
      </c>
      <c r="N6" s="1362">
        <v>20</v>
      </c>
      <c r="O6" s="1362">
        <v>16</v>
      </c>
      <c r="P6" s="1362">
        <v>13</v>
      </c>
      <c r="Q6" s="1362">
        <v>11</v>
      </c>
      <c r="R6" s="1362">
        <v>10</v>
      </c>
      <c r="S6" s="1362">
        <v>9</v>
      </c>
      <c r="T6" s="1362">
        <v>9</v>
      </c>
      <c r="U6" s="1362">
        <v>9</v>
      </c>
      <c r="V6" s="1362">
        <v>7</v>
      </c>
      <c r="W6" s="1362">
        <v>6</v>
      </c>
      <c r="X6" s="1362">
        <v>6</v>
      </c>
      <c r="Y6" s="1362">
        <v>6</v>
      </c>
      <c r="Z6" s="1362">
        <v>6</v>
      </c>
      <c r="AA6" s="1362">
        <v>6</v>
      </c>
      <c r="AB6" s="1362">
        <v>6</v>
      </c>
      <c r="AC6" s="1362">
        <v>6</v>
      </c>
      <c r="AD6" s="1362">
        <v>6</v>
      </c>
      <c r="AE6" s="1362">
        <v>6</v>
      </c>
      <c r="AF6" s="1362">
        <v>4</v>
      </c>
      <c r="AG6" s="1362">
        <v>4</v>
      </c>
      <c r="AH6" s="1362">
        <v>3</v>
      </c>
      <c r="AI6" s="1362">
        <v>3</v>
      </c>
      <c r="AJ6" s="1362">
        <v>3</v>
      </c>
      <c r="AK6" s="1362">
        <v>2</v>
      </c>
      <c r="AL6" s="1362">
        <v>2</v>
      </c>
      <c r="AM6" s="1362">
        <v>2</v>
      </c>
      <c r="AN6" s="1362">
        <v>2</v>
      </c>
      <c r="AO6" s="1362">
        <v>2</v>
      </c>
      <c r="AP6" s="1362">
        <v>2</v>
      </c>
      <c r="AQ6" s="1362">
        <v>2</v>
      </c>
      <c r="AR6" s="1362">
        <v>2</v>
      </c>
      <c r="AS6" s="1362">
        <v>2</v>
      </c>
      <c r="AT6" s="1362">
        <v>2</v>
      </c>
      <c r="AU6" s="1362">
        <v>2</v>
      </c>
      <c r="AV6" s="1362">
        <v>2</v>
      </c>
      <c r="AW6" s="1362">
        <v>2</v>
      </c>
      <c r="AX6" s="1362">
        <v>2</v>
      </c>
      <c r="AY6" s="1362">
        <v>2</v>
      </c>
      <c r="AZ6" s="1363">
        <v>2</v>
      </c>
      <c r="BA6" s="1362">
        <v>2</v>
      </c>
      <c r="BB6" s="1362">
        <v>2</v>
      </c>
      <c r="BC6" s="1362">
        <v>2</v>
      </c>
      <c r="BD6" s="1362">
        <v>2</v>
      </c>
      <c r="BE6" s="1362">
        <v>2</v>
      </c>
      <c r="BF6" s="1362">
        <v>2</v>
      </c>
      <c r="BG6" s="1362">
        <v>1</v>
      </c>
      <c r="BH6" s="1362">
        <v>1</v>
      </c>
      <c r="BI6" s="1364">
        <f>IFERROR(VLOOKUP(B6,[25]Retention!$A:$B,2,0),"")</f>
        <v>1</v>
      </c>
      <c r="BJ6" s="1362">
        <f>IFERROR(VLOOKUP($B6,[26]Retention!$A:$B,2,0),"")</f>
        <v>1</v>
      </c>
      <c r="BK6" s="1362">
        <f>IFERROR(VLOOKUP($B6,[27]Retention!$A:$B,2,0),"")</f>
        <v>1</v>
      </c>
      <c r="BL6" s="1362">
        <f>IFERROR(VLOOKUP($B6,[28]Retention!$A:$B,2,0),"")</f>
        <v>1</v>
      </c>
      <c r="BM6" s="1362">
        <f>IFERROR(VLOOKUP($B6,[29]Retention!$A:$B,2,0),"")</f>
        <v>1</v>
      </c>
      <c r="BN6" s="1362">
        <f>IFERROR(VLOOKUP($B6,[30]Retention!$A:$B,2,0),"")</f>
        <v>1</v>
      </c>
      <c r="BO6" s="1362">
        <f>IFERROR(VLOOKUP($B6,[31]Retention!$A:$B,2,0),"")</f>
        <v>1</v>
      </c>
      <c r="BP6" s="1362">
        <f>IFERROR(VLOOKUP($B6,[32]Retention!$A:$B,2,0),"")</f>
        <v>1</v>
      </c>
      <c r="BQ6" s="1362"/>
      <c r="BR6" s="1362"/>
      <c r="BS6" s="1362"/>
      <c r="BT6" s="1362"/>
      <c r="BU6" s="1364"/>
      <c r="BV6" s="1362"/>
      <c r="BW6" s="1362"/>
      <c r="BX6" s="1362"/>
      <c r="BY6" s="1362"/>
      <c r="BZ6" s="1362"/>
      <c r="CA6" s="1137">
        <v>1</v>
      </c>
      <c r="CB6" s="1137">
        <v>0.72727272727272729</v>
      </c>
      <c r="CC6" s="1137">
        <v>0.40909090909090912</v>
      </c>
    </row>
    <row r="7" spans="2:81" outlineLevel="1">
      <c r="B7" s="1383">
        <v>41030</v>
      </c>
      <c r="C7" s="1375">
        <v>8</v>
      </c>
      <c r="D7" s="1376">
        <f>IFERROR(INDEX($K7:$BN7,,MATCH($B7,$K$3:$BN$3,0)+2),0)</f>
        <v>8</v>
      </c>
      <c r="E7" s="1376">
        <f>IFERROR(INDEX($K7:$BN7,,MATCH($B7,$K$3:$BN$3,0)+5),0)</f>
        <v>7</v>
      </c>
      <c r="F7" s="1376">
        <f>IFERROR(INDEX($K7:$BN7,,MATCH($B7,$K$3:$BN$3,0)+11),0)</f>
        <v>6</v>
      </c>
      <c r="G7" s="1377">
        <f t="shared" ref="G7:G62" si="0">IFERROR(D7/$C7,"-")</f>
        <v>1</v>
      </c>
      <c r="H7" s="1377">
        <f t="shared" ref="H7:H62" si="1">IFERROR(E7/$C7,"-")</f>
        <v>0.875</v>
      </c>
      <c r="I7" s="1377">
        <f t="shared" ref="I7:I62" si="2">IFERROR(F7/$C7,"-")</f>
        <v>0.75</v>
      </c>
      <c r="J7" s="1274"/>
      <c r="K7" s="1365"/>
      <c r="L7" s="1366">
        <v>8</v>
      </c>
      <c r="M7" s="1366">
        <v>8</v>
      </c>
      <c r="N7" s="1366">
        <v>8</v>
      </c>
      <c r="O7" s="1366">
        <v>8</v>
      </c>
      <c r="P7" s="1366">
        <v>7</v>
      </c>
      <c r="Q7" s="1366">
        <v>6</v>
      </c>
      <c r="R7" s="1366">
        <v>6</v>
      </c>
      <c r="S7" s="1366">
        <v>6</v>
      </c>
      <c r="T7" s="1366">
        <v>6</v>
      </c>
      <c r="U7" s="1366">
        <v>6</v>
      </c>
      <c r="V7" s="1366">
        <v>6</v>
      </c>
      <c r="W7" s="1366">
        <v>6</v>
      </c>
      <c r="X7" s="1366">
        <v>6</v>
      </c>
      <c r="Y7" s="1366">
        <v>5</v>
      </c>
      <c r="Z7" s="1366">
        <v>5</v>
      </c>
      <c r="AA7" s="1366">
        <v>2</v>
      </c>
      <c r="AB7" s="1366">
        <v>2</v>
      </c>
      <c r="AC7" s="1366">
        <v>2</v>
      </c>
      <c r="AD7" s="1366">
        <v>2</v>
      </c>
      <c r="AE7" s="1366">
        <v>2</v>
      </c>
      <c r="AF7" s="1366">
        <v>2</v>
      </c>
      <c r="AG7" s="1366">
        <v>2</v>
      </c>
      <c r="AH7" s="1366">
        <v>2</v>
      </c>
      <c r="AI7" s="1366">
        <v>2</v>
      </c>
      <c r="AJ7" s="1366">
        <v>1</v>
      </c>
      <c r="AK7" s="1366">
        <v>0</v>
      </c>
      <c r="AL7" s="1366">
        <v>0</v>
      </c>
      <c r="AM7" s="1366">
        <v>0</v>
      </c>
      <c r="AN7" s="1366">
        <v>0</v>
      </c>
      <c r="AO7" s="1366"/>
      <c r="AP7" s="1366"/>
      <c r="AQ7" s="1366"/>
      <c r="AR7" s="1366"/>
      <c r="AS7" s="1366"/>
      <c r="AT7" s="1366"/>
      <c r="AU7" s="1366"/>
      <c r="AV7" s="1366"/>
      <c r="AW7" s="1366"/>
      <c r="AX7" s="1366"/>
      <c r="AY7" s="1366"/>
      <c r="AZ7" s="1367"/>
      <c r="BA7" s="1366"/>
      <c r="BB7" s="1366"/>
      <c r="BC7" s="1366"/>
      <c r="BD7" s="1366"/>
      <c r="BE7" s="1366"/>
      <c r="BF7" s="1366"/>
      <c r="BG7" s="1366"/>
      <c r="BH7" s="1366"/>
      <c r="BI7" s="1368" t="str">
        <f>IFERROR(VLOOKUP(B7,[25]Retention!$A:$B,2,0),"")</f>
        <v/>
      </c>
      <c r="BJ7" s="1366" t="str">
        <f>IFERROR(VLOOKUP(B7,[26]Retention!$A:$B,2,0),"")</f>
        <v/>
      </c>
      <c r="BK7" s="1366" t="str">
        <f>IFERROR(VLOOKUP($B7,[27]Retention!$A:$B,2,0),"")</f>
        <v/>
      </c>
      <c r="BL7" s="1366" t="str">
        <f>IFERROR(VLOOKUP($B7,[28]Retention!$A:$B,2,0),"")</f>
        <v/>
      </c>
      <c r="BM7" s="1366" t="str">
        <f>IFERROR(VLOOKUP($B7,[29]Retention!$A:$B,2,0),"")</f>
        <v/>
      </c>
      <c r="BN7" s="1366" t="str">
        <f>IFERROR(VLOOKUP($B7,[30]Retention!$A:$B,2,0),"")</f>
        <v/>
      </c>
      <c r="BO7" s="1366" t="str">
        <f>IFERROR(VLOOKUP($B7,[31]Retention!$A:$B,2,0),"")</f>
        <v/>
      </c>
      <c r="BP7" s="1366" t="str">
        <f>IFERROR(VLOOKUP($B7,[32]Retention!$A:$B,2,0),"")</f>
        <v/>
      </c>
      <c r="BQ7" s="1366"/>
      <c r="BR7" s="1366"/>
      <c r="BS7" s="1366"/>
      <c r="BT7" s="1366"/>
      <c r="BU7" s="1368"/>
      <c r="BV7" s="1366"/>
      <c r="BW7" s="1366"/>
      <c r="BX7" s="1366"/>
      <c r="BY7" s="1366"/>
      <c r="BZ7" s="1366"/>
      <c r="CA7" s="1137">
        <v>1</v>
      </c>
      <c r="CB7" s="1137">
        <v>0.875</v>
      </c>
      <c r="CC7" s="1137">
        <v>0.75</v>
      </c>
    </row>
    <row r="8" spans="2:81" ht="15" outlineLevel="1">
      <c r="B8" s="1383">
        <v>41061</v>
      </c>
      <c r="C8" s="1375">
        <v>18</v>
      </c>
      <c r="D8" s="1376">
        <f t="shared" ref="D8:D64" si="3">IFERROR(INDEX($K8:$BN8,,MATCH($B8,$K$3:$BN$3,0)+2),0)</f>
        <v>18</v>
      </c>
      <c r="E8" s="1376">
        <f t="shared" ref="E8:E64" si="4">IFERROR(INDEX($K8:$BN8,,MATCH($B8,$K$3:$BN$3,0)+5),0)</f>
        <v>12</v>
      </c>
      <c r="F8" s="1376">
        <f t="shared" ref="F8:F64" si="5">IFERROR(INDEX($K8:$BN8,,MATCH($B8,$K$3:$BN$3,0)+11),0)</f>
        <v>4</v>
      </c>
      <c r="G8" s="1377">
        <f t="shared" si="0"/>
        <v>1</v>
      </c>
      <c r="H8" s="1377">
        <f t="shared" si="1"/>
        <v>0.66666666666666663</v>
      </c>
      <c r="I8" s="1377">
        <f t="shared" si="2"/>
        <v>0.22222222222222221</v>
      </c>
      <c r="J8" s="1274"/>
      <c r="K8" s="1365"/>
      <c r="L8" s="1366"/>
      <c r="M8" s="1366">
        <v>18</v>
      </c>
      <c r="N8" s="1366">
        <v>18</v>
      </c>
      <c r="O8" s="1366">
        <v>16</v>
      </c>
      <c r="P8" s="1366">
        <v>14</v>
      </c>
      <c r="Q8" s="1366">
        <v>12</v>
      </c>
      <c r="R8" s="1366">
        <v>12</v>
      </c>
      <c r="S8" s="1366">
        <v>7</v>
      </c>
      <c r="T8" s="1366">
        <v>7</v>
      </c>
      <c r="U8" s="1366">
        <v>7</v>
      </c>
      <c r="V8" s="1366">
        <v>4</v>
      </c>
      <c r="W8" s="1366">
        <v>4</v>
      </c>
      <c r="X8" s="1366">
        <v>4</v>
      </c>
      <c r="Y8" s="1366">
        <v>4</v>
      </c>
      <c r="Z8" s="1366">
        <v>4</v>
      </c>
      <c r="AA8" s="1366">
        <v>4</v>
      </c>
      <c r="AB8" s="1366">
        <v>4</v>
      </c>
      <c r="AC8" s="1366">
        <v>4</v>
      </c>
      <c r="AD8" s="1366">
        <v>4</v>
      </c>
      <c r="AE8" s="1366">
        <v>4</v>
      </c>
      <c r="AF8" s="1366">
        <v>3</v>
      </c>
      <c r="AG8" s="1366">
        <v>3</v>
      </c>
      <c r="AH8" s="1366">
        <v>3</v>
      </c>
      <c r="AI8" s="1366">
        <v>2</v>
      </c>
      <c r="AJ8" s="1366">
        <v>2</v>
      </c>
      <c r="AK8" s="1366">
        <v>2</v>
      </c>
      <c r="AL8" s="1366">
        <v>2</v>
      </c>
      <c r="AM8" s="1366">
        <v>2</v>
      </c>
      <c r="AN8" s="1366">
        <v>2</v>
      </c>
      <c r="AO8" s="1366">
        <v>2</v>
      </c>
      <c r="AP8" s="1366">
        <v>2</v>
      </c>
      <c r="AQ8" s="1366">
        <v>2</v>
      </c>
      <c r="AR8" s="1366">
        <v>2</v>
      </c>
      <c r="AS8" s="1366">
        <v>2</v>
      </c>
      <c r="AT8" s="1366">
        <v>1</v>
      </c>
      <c r="AU8" s="1366">
        <v>1</v>
      </c>
      <c r="AV8" s="1366">
        <v>1</v>
      </c>
      <c r="AW8" s="1366">
        <v>1</v>
      </c>
      <c r="AX8" s="1366">
        <v>1</v>
      </c>
      <c r="AY8" s="1366">
        <v>1</v>
      </c>
      <c r="AZ8" s="1369">
        <v>1</v>
      </c>
      <c r="BA8" s="1366">
        <v>1</v>
      </c>
      <c r="BB8" s="1366">
        <v>1</v>
      </c>
      <c r="BC8" s="1366">
        <v>1</v>
      </c>
      <c r="BD8" s="1366">
        <v>1</v>
      </c>
      <c r="BE8" s="1366">
        <v>1</v>
      </c>
      <c r="BF8" s="1366">
        <v>1</v>
      </c>
      <c r="BG8" s="1366">
        <v>1</v>
      </c>
      <c r="BH8" s="1366">
        <v>1</v>
      </c>
      <c r="BI8" s="1368">
        <f>IFERROR(VLOOKUP(B8,[25]Retention!$A:$B,2,0),"")</f>
        <v>1</v>
      </c>
      <c r="BJ8" s="1366">
        <f>IFERROR(VLOOKUP(B8,[26]Retention!$A:$B,2,0),"")</f>
        <v>1</v>
      </c>
      <c r="BK8" s="1366">
        <f>IFERROR(VLOOKUP($B8,[27]Retention!$A:$B,2,0),"")</f>
        <v>1</v>
      </c>
      <c r="BL8" s="1366">
        <f>IFERROR(VLOOKUP($B8,[28]Retention!$A:$B,2,0),"")</f>
        <v>1</v>
      </c>
      <c r="BM8" s="1366">
        <f>IFERROR(VLOOKUP($B8,[29]Retention!$A:$B,2,0),"")</f>
        <v>1</v>
      </c>
      <c r="BN8" s="1366">
        <f>IFERROR(VLOOKUP($B8,[30]Retention!$A:$B,2,0),"")</f>
        <v>1</v>
      </c>
      <c r="BO8" s="1366">
        <f>IFERROR(VLOOKUP($B8,[31]Retention!$A:$B,2,0),"")</f>
        <v>1</v>
      </c>
      <c r="BP8" s="1366">
        <f>IFERROR(VLOOKUP($B8,[32]Retention!$A:$B,2,0),"")</f>
        <v>1</v>
      </c>
      <c r="BQ8" s="1366"/>
      <c r="BR8" s="1366"/>
      <c r="BS8" s="1366"/>
      <c r="BT8" s="1366"/>
      <c r="BU8" s="1368"/>
      <c r="BV8" s="1366"/>
      <c r="BW8" s="1366"/>
      <c r="BX8" s="1366"/>
      <c r="BY8" s="1366"/>
      <c r="BZ8" s="1366"/>
      <c r="CA8" s="1137">
        <v>1</v>
      </c>
      <c r="CB8" s="1137">
        <v>0.66666666666666663</v>
      </c>
      <c r="CC8" s="1137">
        <v>0.22222222222222221</v>
      </c>
    </row>
    <row r="9" spans="2:81" outlineLevel="1">
      <c r="B9" s="1383">
        <v>41091</v>
      </c>
      <c r="C9" s="1375">
        <v>10</v>
      </c>
      <c r="D9" s="1376">
        <f t="shared" si="3"/>
        <v>8</v>
      </c>
      <c r="E9" s="1376">
        <f t="shared" si="4"/>
        <v>6</v>
      </c>
      <c r="F9" s="1376">
        <f t="shared" si="5"/>
        <v>1</v>
      </c>
      <c r="G9" s="1377">
        <f t="shared" si="0"/>
        <v>0.8</v>
      </c>
      <c r="H9" s="1377">
        <f t="shared" si="1"/>
        <v>0.6</v>
      </c>
      <c r="I9" s="1377">
        <f t="shared" si="2"/>
        <v>0.1</v>
      </c>
      <c r="J9" s="1274"/>
      <c r="K9" s="1365"/>
      <c r="L9" s="1366"/>
      <c r="M9" s="1366"/>
      <c r="N9" s="1366">
        <v>9</v>
      </c>
      <c r="O9" s="1366">
        <v>8</v>
      </c>
      <c r="P9" s="1366">
        <v>7</v>
      </c>
      <c r="Q9" s="1366">
        <v>6</v>
      </c>
      <c r="R9" s="1366">
        <v>6</v>
      </c>
      <c r="S9" s="1366">
        <v>5</v>
      </c>
      <c r="T9" s="1366">
        <v>5</v>
      </c>
      <c r="U9" s="1366">
        <v>5</v>
      </c>
      <c r="V9" s="1366">
        <v>1</v>
      </c>
      <c r="W9" s="1366">
        <v>1</v>
      </c>
      <c r="X9" s="1366">
        <v>1</v>
      </c>
      <c r="Y9" s="1366">
        <v>1</v>
      </c>
      <c r="Z9" s="1366">
        <v>1</v>
      </c>
      <c r="AA9" s="1366">
        <v>1</v>
      </c>
      <c r="AB9" s="1366">
        <v>1</v>
      </c>
      <c r="AC9" s="1366">
        <v>1</v>
      </c>
      <c r="AD9" s="1366">
        <v>1</v>
      </c>
      <c r="AE9" s="1366">
        <v>1</v>
      </c>
      <c r="AF9" s="1366">
        <v>1</v>
      </c>
      <c r="AG9" s="1366">
        <v>1</v>
      </c>
      <c r="AH9" s="1366">
        <v>1</v>
      </c>
      <c r="AI9" s="1366">
        <v>1</v>
      </c>
      <c r="AJ9" s="1366">
        <v>1</v>
      </c>
      <c r="AK9" s="1366">
        <v>1</v>
      </c>
      <c r="AL9" s="1366">
        <v>1</v>
      </c>
      <c r="AM9" s="1366">
        <v>1</v>
      </c>
      <c r="AN9" s="1366">
        <v>1</v>
      </c>
      <c r="AO9" s="1366">
        <v>1</v>
      </c>
      <c r="AP9" s="1366">
        <v>1</v>
      </c>
      <c r="AQ9" s="1366">
        <v>1</v>
      </c>
      <c r="AR9" s="1366">
        <v>1</v>
      </c>
      <c r="AS9" s="1366">
        <v>1</v>
      </c>
      <c r="AT9" s="1366">
        <v>1</v>
      </c>
      <c r="AU9" s="1366"/>
      <c r="AV9" s="1366"/>
      <c r="AW9" s="1366"/>
      <c r="AX9" s="1366"/>
      <c r="AY9" s="1366"/>
      <c r="AZ9" s="1367"/>
      <c r="BA9" s="1366"/>
      <c r="BB9" s="1366"/>
      <c r="BC9" s="1366"/>
      <c r="BD9" s="1366"/>
      <c r="BE9" s="1366"/>
      <c r="BF9" s="1366"/>
      <c r="BG9" s="1366"/>
      <c r="BH9" s="1366"/>
      <c r="BI9" s="1368" t="str">
        <f>IFERROR(VLOOKUP(B9,[25]Retention!$A:$B,2,0),"")</f>
        <v/>
      </c>
      <c r="BJ9" s="1366" t="str">
        <f>IFERROR(VLOOKUP(B9,[26]Retention!$A:$B,2,0),"")</f>
        <v/>
      </c>
      <c r="BK9" s="1366" t="str">
        <f>IFERROR(VLOOKUP($B9,[27]Retention!$A:$B,2,0),"")</f>
        <v/>
      </c>
      <c r="BL9" s="1366" t="str">
        <f>IFERROR(VLOOKUP($B9,[28]Retention!$A:$B,2,0),"")</f>
        <v/>
      </c>
      <c r="BM9" s="1366" t="str">
        <f>IFERROR(VLOOKUP($B9,[29]Retention!$A:$B,2,0),"")</f>
        <v/>
      </c>
      <c r="BN9" s="1366" t="str">
        <f>IFERROR(VLOOKUP($B9,[30]Retention!$A:$B,2,0),"")</f>
        <v/>
      </c>
      <c r="BO9" s="1366" t="str">
        <f>IFERROR(VLOOKUP($B9,[31]Retention!$A:$B,2,0),"")</f>
        <v/>
      </c>
      <c r="BP9" s="1366" t="str">
        <f>IFERROR(VLOOKUP($B9,[32]Retention!$A:$B,2,0),"")</f>
        <v/>
      </c>
      <c r="BQ9" s="1366"/>
      <c r="BR9" s="1366"/>
      <c r="BS9" s="1366"/>
      <c r="BT9" s="1366"/>
      <c r="BU9" s="1368"/>
      <c r="BV9" s="1366"/>
      <c r="BW9" s="1366"/>
      <c r="BX9" s="1366"/>
      <c r="BY9" s="1366"/>
      <c r="BZ9" s="1366"/>
      <c r="CA9" s="1137">
        <v>0.8</v>
      </c>
      <c r="CB9" s="1137">
        <v>0.6</v>
      </c>
      <c r="CC9" s="1137">
        <v>0.1</v>
      </c>
    </row>
    <row r="10" spans="2:81" outlineLevel="1">
      <c r="B10" s="1383">
        <v>41122</v>
      </c>
      <c r="C10" s="1375">
        <v>4</v>
      </c>
      <c r="D10" s="1376">
        <f t="shared" si="3"/>
        <v>4</v>
      </c>
      <c r="E10" s="1376">
        <f t="shared" si="4"/>
        <v>4</v>
      </c>
      <c r="F10" s="1376">
        <f t="shared" si="5"/>
        <v>0</v>
      </c>
      <c r="G10" s="1377">
        <f t="shared" si="0"/>
        <v>1</v>
      </c>
      <c r="H10" s="1377">
        <f t="shared" si="1"/>
        <v>1</v>
      </c>
      <c r="I10" s="1377">
        <f t="shared" si="2"/>
        <v>0</v>
      </c>
      <c r="J10" s="1274"/>
      <c r="K10" s="1365"/>
      <c r="L10" s="1366"/>
      <c r="M10" s="1366"/>
      <c r="N10" s="1366"/>
      <c r="O10" s="1366">
        <v>4</v>
      </c>
      <c r="P10" s="1366">
        <v>4</v>
      </c>
      <c r="Q10" s="1366">
        <v>4</v>
      </c>
      <c r="R10" s="1366">
        <v>4</v>
      </c>
      <c r="S10" s="1366">
        <v>4</v>
      </c>
      <c r="T10" s="1366">
        <v>4</v>
      </c>
      <c r="U10" s="1366">
        <v>4</v>
      </c>
      <c r="V10" s="1366">
        <v>2</v>
      </c>
      <c r="W10" s="1366">
        <v>2</v>
      </c>
      <c r="X10" s="1366">
        <v>2</v>
      </c>
      <c r="Y10" s="1366">
        <v>0</v>
      </c>
      <c r="Z10" s="1366">
        <v>0</v>
      </c>
      <c r="AA10" s="1366">
        <v>0</v>
      </c>
      <c r="AB10" s="1366">
        <v>0</v>
      </c>
      <c r="AC10" s="1366">
        <v>0</v>
      </c>
      <c r="AD10" s="1366">
        <v>0</v>
      </c>
      <c r="AE10" s="1366">
        <v>0</v>
      </c>
      <c r="AF10" s="1366">
        <v>0</v>
      </c>
      <c r="AG10" s="1366">
        <v>0</v>
      </c>
      <c r="AH10" s="1366">
        <v>0</v>
      </c>
      <c r="AI10" s="1366">
        <v>0</v>
      </c>
      <c r="AJ10" s="1366">
        <v>0</v>
      </c>
      <c r="AK10" s="1366">
        <v>0</v>
      </c>
      <c r="AL10" s="1366">
        <v>0</v>
      </c>
      <c r="AM10" s="1366">
        <v>0</v>
      </c>
      <c r="AN10" s="1366">
        <v>0</v>
      </c>
      <c r="AO10" s="1366"/>
      <c r="AP10" s="1366"/>
      <c r="AQ10" s="1366"/>
      <c r="AR10" s="1366"/>
      <c r="AS10" s="1366"/>
      <c r="AT10" s="1366"/>
      <c r="AU10" s="1366"/>
      <c r="AV10" s="1366"/>
      <c r="AW10" s="1366"/>
      <c r="AX10" s="1366"/>
      <c r="AY10" s="1366"/>
      <c r="AZ10" s="1367"/>
      <c r="BA10" s="1366"/>
      <c r="BB10" s="1366"/>
      <c r="BC10" s="1366"/>
      <c r="BD10" s="1366"/>
      <c r="BE10" s="1366"/>
      <c r="BF10" s="1366"/>
      <c r="BG10" s="1366"/>
      <c r="BH10" s="1366"/>
      <c r="BI10" s="1368" t="str">
        <f>IFERROR(VLOOKUP(B10,[25]Retention!$A:$B,2,0),"")</f>
        <v/>
      </c>
      <c r="BJ10" s="1366" t="str">
        <f>IFERROR(VLOOKUP(B10,[26]Retention!$A:$B,2,0),"")</f>
        <v/>
      </c>
      <c r="BK10" s="1366" t="str">
        <f>IFERROR(VLOOKUP($B10,[27]Retention!$A:$B,2,0),"")</f>
        <v/>
      </c>
      <c r="BL10" s="1366" t="str">
        <f>IFERROR(VLOOKUP($B10,[28]Retention!$A:$B,2,0),"")</f>
        <v/>
      </c>
      <c r="BM10" s="1366" t="str">
        <f>IFERROR(VLOOKUP($B10,[29]Retention!$A:$B,2,0),"")</f>
        <v/>
      </c>
      <c r="BN10" s="1366" t="str">
        <f>IFERROR(VLOOKUP($B10,[30]Retention!$A:$B,2,0),"")</f>
        <v/>
      </c>
      <c r="BO10" s="1366" t="str">
        <f>IFERROR(VLOOKUP($B10,[31]Retention!$A:$B,2,0),"")</f>
        <v/>
      </c>
      <c r="BP10" s="1366" t="str">
        <f>IFERROR(VLOOKUP($B10,[32]Retention!$A:$B,2,0),"")</f>
        <v/>
      </c>
      <c r="BQ10" s="1366"/>
      <c r="BR10" s="1366"/>
      <c r="BS10" s="1366"/>
      <c r="BT10" s="1366"/>
      <c r="BU10" s="1368"/>
      <c r="BV10" s="1366"/>
      <c r="BW10" s="1366"/>
      <c r="BX10" s="1366"/>
      <c r="BY10" s="1366"/>
      <c r="BZ10" s="1366"/>
      <c r="CA10" s="1137">
        <v>1</v>
      </c>
      <c r="CB10" s="1137">
        <v>1</v>
      </c>
      <c r="CC10" s="1137">
        <v>0</v>
      </c>
    </row>
    <row r="11" spans="2:81" outlineLevel="1">
      <c r="B11" s="1383">
        <v>41153</v>
      </c>
      <c r="C11" s="1375">
        <v>2</v>
      </c>
      <c r="D11" s="1376">
        <f t="shared" si="3"/>
        <v>2</v>
      </c>
      <c r="E11" s="1376">
        <f t="shared" si="4"/>
        <v>2</v>
      </c>
      <c r="F11" s="1376">
        <f t="shared" si="5"/>
        <v>1</v>
      </c>
      <c r="G11" s="1377">
        <f t="shared" si="0"/>
        <v>1</v>
      </c>
      <c r="H11" s="1377">
        <f t="shared" si="1"/>
        <v>1</v>
      </c>
      <c r="I11" s="1377">
        <f t="shared" si="2"/>
        <v>0.5</v>
      </c>
      <c r="J11" s="1274"/>
      <c r="K11" s="1365"/>
      <c r="L11" s="1366"/>
      <c r="M11" s="1366"/>
      <c r="N11" s="1366"/>
      <c r="O11" s="1366"/>
      <c r="P11" s="1366">
        <v>2</v>
      </c>
      <c r="Q11" s="1366">
        <v>2</v>
      </c>
      <c r="R11" s="1366">
        <v>2</v>
      </c>
      <c r="S11" s="1366">
        <v>2</v>
      </c>
      <c r="T11" s="1366">
        <v>2</v>
      </c>
      <c r="U11" s="1366">
        <v>2</v>
      </c>
      <c r="V11" s="1366">
        <v>1</v>
      </c>
      <c r="W11" s="1366">
        <v>1</v>
      </c>
      <c r="X11" s="1366">
        <v>1</v>
      </c>
      <c r="Y11" s="1366">
        <v>1</v>
      </c>
      <c r="Z11" s="1366">
        <v>1</v>
      </c>
      <c r="AA11" s="1366">
        <v>1</v>
      </c>
      <c r="AB11" s="1366">
        <v>1</v>
      </c>
      <c r="AC11" s="1366">
        <v>1</v>
      </c>
      <c r="AD11" s="1366">
        <v>1</v>
      </c>
      <c r="AE11" s="1366">
        <v>1</v>
      </c>
      <c r="AF11" s="1366">
        <v>1</v>
      </c>
      <c r="AG11" s="1366">
        <v>1</v>
      </c>
      <c r="AH11" s="1366">
        <v>1</v>
      </c>
      <c r="AI11" s="1366">
        <v>0</v>
      </c>
      <c r="AJ11" s="1366">
        <v>0</v>
      </c>
      <c r="AK11" s="1366">
        <v>0</v>
      </c>
      <c r="AL11" s="1366">
        <v>0</v>
      </c>
      <c r="AM11" s="1366">
        <v>0</v>
      </c>
      <c r="AN11" s="1366">
        <v>0</v>
      </c>
      <c r="AO11" s="1366"/>
      <c r="AP11" s="1366"/>
      <c r="AQ11" s="1366"/>
      <c r="AR11" s="1366"/>
      <c r="AS11" s="1366"/>
      <c r="AT11" s="1366"/>
      <c r="AU11" s="1366"/>
      <c r="AV11" s="1366"/>
      <c r="AW11" s="1366"/>
      <c r="AX11" s="1366"/>
      <c r="AY11" s="1366"/>
      <c r="AZ11" s="1367"/>
      <c r="BA11" s="1366"/>
      <c r="BB11" s="1366"/>
      <c r="BC11" s="1366"/>
      <c r="BD11" s="1366"/>
      <c r="BE11" s="1366"/>
      <c r="BF11" s="1366"/>
      <c r="BG11" s="1366"/>
      <c r="BH11" s="1366"/>
      <c r="BI11" s="1368" t="str">
        <f>IFERROR(VLOOKUP(B11,[25]Retention!$A:$B,2,0),"")</f>
        <v/>
      </c>
      <c r="BJ11" s="1366" t="str">
        <f>IFERROR(VLOOKUP(B11,[26]Retention!$A:$B,2,0),"")</f>
        <v/>
      </c>
      <c r="BK11" s="1366" t="str">
        <f>IFERROR(VLOOKUP($B11,[27]Retention!$A:$B,2,0),"")</f>
        <v/>
      </c>
      <c r="BL11" s="1366" t="str">
        <f>IFERROR(VLOOKUP($B11,[28]Retention!$A:$B,2,0),"")</f>
        <v/>
      </c>
      <c r="BM11" s="1366" t="str">
        <f>IFERROR(VLOOKUP($B11,[29]Retention!$A:$B,2,0),"")</f>
        <v/>
      </c>
      <c r="BN11" s="1366" t="str">
        <f>IFERROR(VLOOKUP($B11,[30]Retention!$A:$B,2,0),"")</f>
        <v/>
      </c>
      <c r="BO11" s="1366" t="str">
        <f>IFERROR(VLOOKUP($B11,[31]Retention!$A:$B,2,0),"")</f>
        <v/>
      </c>
      <c r="BP11" s="1366" t="str">
        <f>IFERROR(VLOOKUP($B11,[32]Retention!$A:$B,2,0),"")</f>
        <v/>
      </c>
      <c r="BQ11" s="1366"/>
      <c r="BR11" s="1366"/>
      <c r="BS11" s="1366"/>
      <c r="BT11" s="1366"/>
      <c r="BU11" s="1368"/>
      <c r="BV11" s="1366"/>
      <c r="BW11" s="1366"/>
      <c r="BX11" s="1366"/>
      <c r="BY11" s="1366"/>
      <c r="BZ11" s="1366"/>
      <c r="CA11" s="1137">
        <v>1</v>
      </c>
      <c r="CB11" s="1137">
        <v>1</v>
      </c>
      <c r="CC11" s="1137">
        <v>0.5</v>
      </c>
    </row>
    <row r="12" spans="2:81" outlineLevel="1">
      <c r="B12" s="1383">
        <v>41183</v>
      </c>
      <c r="C12" s="1375">
        <v>7</v>
      </c>
      <c r="D12" s="1376">
        <f t="shared" si="3"/>
        <v>7</v>
      </c>
      <c r="E12" s="1376">
        <f t="shared" si="4"/>
        <v>4</v>
      </c>
      <c r="F12" s="1376">
        <f t="shared" si="5"/>
        <v>2</v>
      </c>
      <c r="G12" s="1377">
        <f t="shared" si="0"/>
        <v>1</v>
      </c>
      <c r="H12" s="1377">
        <f t="shared" si="1"/>
        <v>0.5714285714285714</v>
      </c>
      <c r="I12" s="1377">
        <f t="shared" si="2"/>
        <v>0.2857142857142857</v>
      </c>
      <c r="J12" s="1274"/>
      <c r="K12" s="1365"/>
      <c r="L12" s="1366"/>
      <c r="M12" s="1366"/>
      <c r="N12" s="1366"/>
      <c r="O12" s="1366"/>
      <c r="P12" s="1366"/>
      <c r="Q12" s="1366">
        <v>7</v>
      </c>
      <c r="R12" s="1366">
        <v>7</v>
      </c>
      <c r="S12" s="1366">
        <v>7</v>
      </c>
      <c r="T12" s="1366">
        <v>4</v>
      </c>
      <c r="U12" s="1366">
        <v>4</v>
      </c>
      <c r="V12" s="1366">
        <v>3</v>
      </c>
      <c r="W12" s="1366">
        <v>2</v>
      </c>
      <c r="X12" s="1366">
        <v>2</v>
      </c>
      <c r="Y12" s="1366">
        <v>2</v>
      </c>
      <c r="Z12" s="1366">
        <v>2</v>
      </c>
      <c r="AA12" s="1366">
        <v>2</v>
      </c>
      <c r="AB12" s="1366">
        <v>1</v>
      </c>
      <c r="AC12" s="1366">
        <v>1</v>
      </c>
      <c r="AD12" s="1366">
        <v>1</v>
      </c>
      <c r="AE12" s="1366">
        <v>1</v>
      </c>
      <c r="AF12" s="1366">
        <v>1</v>
      </c>
      <c r="AG12" s="1366">
        <v>1</v>
      </c>
      <c r="AH12" s="1366">
        <v>1</v>
      </c>
      <c r="AI12" s="1366">
        <v>1</v>
      </c>
      <c r="AJ12" s="1366">
        <v>1</v>
      </c>
      <c r="AK12" s="1366">
        <v>1</v>
      </c>
      <c r="AL12" s="1366">
        <v>1</v>
      </c>
      <c r="AM12" s="1366">
        <v>1</v>
      </c>
      <c r="AN12" s="1366">
        <v>1</v>
      </c>
      <c r="AO12" s="1366">
        <v>1</v>
      </c>
      <c r="AP12" s="1366">
        <v>1</v>
      </c>
      <c r="AQ12" s="1366"/>
      <c r="AR12" s="1366"/>
      <c r="AS12" s="1366"/>
      <c r="AT12" s="1366"/>
      <c r="AU12" s="1366"/>
      <c r="AV12" s="1366"/>
      <c r="AW12" s="1366"/>
      <c r="AX12" s="1366"/>
      <c r="AY12" s="1366"/>
      <c r="AZ12" s="1367"/>
      <c r="BA12" s="1366"/>
      <c r="BB12" s="1366"/>
      <c r="BC12" s="1366"/>
      <c r="BD12" s="1366"/>
      <c r="BE12" s="1366"/>
      <c r="BF12" s="1366"/>
      <c r="BG12" s="1366"/>
      <c r="BH12" s="1366"/>
      <c r="BI12" s="1368" t="str">
        <f>IFERROR(VLOOKUP(B12,[25]Retention!$A:$B,2,0),"")</f>
        <v/>
      </c>
      <c r="BJ12" s="1366" t="str">
        <f>IFERROR(VLOOKUP(B12,[26]Retention!$A:$B,2,0),"")</f>
        <v/>
      </c>
      <c r="BK12" s="1366" t="str">
        <f>IFERROR(VLOOKUP($B12,[27]Retention!$A:$B,2,0),"")</f>
        <v/>
      </c>
      <c r="BL12" s="1366" t="str">
        <f>IFERROR(VLOOKUP($B12,[28]Retention!$A:$B,2,0),"")</f>
        <v/>
      </c>
      <c r="BM12" s="1366" t="str">
        <f>IFERROR(VLOOKUP($B12,[29]Retention!$A:$B,2,0),"")</f>
        <v/>
      </c>
      <c r="BN12" s="1366" t="str">
        <f>IFERROR(VLOOKUP($B12,[30]Retention!$A:$B,2,0),"")</f>
        <v/>
      </c>
      <c r="BO12" s="1366" t="str">
        <f>IFERROR(VLOOKUP($B12,[31]Retention!$A:$B,2,0),"")</f>
        <v/>
      </c>
      <c r="BP12" s="1366" t="str">
        <f>IFERROR(VLOOKUP($B12,[32]Retention!$A:$B,2,0),"")</f>
        <v/>
      </c>
      <c r="BQ12" s="1366"/>
      <c r="BR12" s="1366"/>
      <c r="BS12" s="1366"/>
      <c r="BT12" s="1366"/>
      <c r="BU12" s="1368"/>
      <c r="BV12" s="1366"/>
      <c r="BW12" s="1366"/>
      <c r="BX12" s="1366"/>
      <c r="BY12" s="1366"/>
      <c r="BZ12" s="1366"/>
      <c r="CA12" s="1137">
        <v>1</v>
      </c>
      <c r="CB12" s="1137">
        <v>0.5714285714285714</v>
      </c>
      <c r="CC12" s="1137">
        <v>0.2857142857142857</v>
      </c>
    </row>
    <row r="13" spans="2:81" outlineLevel="1">
      <c r="B13" s="1383">
        <v>41214</v>
      </c>
      <c r="C13" s="1375">
        <v>6</v>
      </c>
      <c r="D13" s="1376">
        <f t="shared" si="3"/>
        <v>6</v>
      </c>
      <c r="E13" s="1376">
        <f t="shared" si="4"/>
        <v>4</v>
      </c>
      <c r="F13" s="1376">
        <f t="shared" si="5"/>
        <v>2</v>
      </c>
      <c r="G13" s="1377">
        <f t="shared" si="0"/>
        <v>1</v>
      </c>
      <c r="H13" s="1377">
        <f t="shared" si="1"/>
        <v>0.66666666666666663</v>
      </c>
      <c r="I13" s="1377">
        <f t="shared" si="2"/>
        <v>0.33333333333333331</v>
      </c>
      <c r="J13" s="1274"/>
      <c r="K13" s="1370"/>
      <c r="L13" s="1366"/>
      <c r="M13" s="1366"/>
      <c r="N13" s="1366"/>
      <c r="O13" s="1366"/>
      <c r="P13" s="1366"/>
      <c r="Q13" s="1366"/>
      <c r="R13" s="1366">
        <v>6</v>
      </c>
      <c r="S13" s="1366">
        <v>6</v>
      </c>
      <c r="T13" s="1366">
        <v>5</v>
      </c>
      <c r="U13" s="1366">
        <v>5</v>
      </c>
      <c r="V13" s="1366">
        <v>4</v>
      </c>
      <c r="W13" s="1366">
        <v>4</v>
      </c>
      <c r="X13" s="1366">
        <v>4</v>
      </c>
      <c r="Y13" s="1366">
        <v>4</v>
      </c>
      <c r="Z13" s="1366">
        <v>4</v>
      </c>
      <c r="AA13" s="1366">
        <v>4</v>
      </c>
      <c r="AB13" s="1366">
        <v>2</v>
      </c>
      <c r="AC13" s="1366">
        <v>2</v>
      </c>
      <c r="AD13" s="1366">
        <v>2</v>
      </c>
      <c r="AE13" s="1366">
        <v>2</v>
      </c>
      <c r="AF13" s="1366">
        <v>1</v>
      </c>
      <c r="AG13" s="1366">
        <v>1</v>
      </c>
      <c r="AH13" s="1366">
        <v>1</v>
      </c>
      <c r="AI13" s="1366">
        <v>1</v>
      </c>
      <c r="AJ13" s="1366">
        <v>1</v>
      </c>
      <c r="AK13" s="1366">
        <v>1</v>
      </c>
      <c r="AL13" s="1366">
        <v>1</v>
      </c>
      <c r="AM13" s="1366">
        <v>1</v>
      </c>
      <c r="AN13" s="1366">
        <v>0</v>
      </c>
      <c r="AO13" s="1366"/>
      <c r="AP13" s="1366"/>
      <c r="AQ13" s="1366"/>
      <c r="AR13" s="1366"/>
      <c r="AS13" s="1366"/>
      <c r="AT13" s="1366"/>
      <c r="AU13" s="1366"/>
      <c r="AV13" s="1366"/>
      <c r="AW13" s="1366"/>
      <c r="AX13" s="1366"/>
      <c r="AY13" s="1366"/>
      <c r="AZ13" s="1367"/>
      <c r="BA13" s="1366"/>
      <c r="BB13" s="1366"/>
      <c r="BC13" s="1366"/>
      <c r="BD13" s="1366"/>
      <c r="BE13" s="1366"/>
      <c r="BF13" s="1366"/>
      <c r="BG13" s="1366"/>
      <c r="BH13" s="1366"/>
      <c r="BI13" s="1368" t="str">
        <f>IFERROR(VLOOKUP(B13,[25]Retention!$A:$B,2,0),"")</f>
        <v/>
      </c>
      <c r="BJ13" s="1366" t="str">
        <f>IFERROR(VLOOKUP(B13,[26]Retention!$A:$B,2,0),"")</f>
        <v/>
      </c>
      <c r="BK13" s="1366" t="str">
        <f>IFERROR(VLOOKUP($B13,[27]Retention!$A:$B,2,0),"")</f>
        <v/>
      </c>
      <c r="BL13" s="1366" t="str">
        <f>IFERROR(VLOOKUP($B13,[28]Retention!$A:$B,2,0),"")</f>
        <v/>
      </c>
      <c r="BM13" s="1366" t="str">
        <f>IFERROR(VLOOKUP($B13,[29]Retention!$A:$B,2,0),"")</f>
        <v/>
      </c>
      <c r="BN13" s="1366" t="str">
        <f>IFERROR(VLOOKUP($B13,[30]Retention!$A:$B,2,0),"")</f>
        <v/>
      </c>
      <c r="BO13" s="1366" t="str">
        <f>IFERROR(VLOOKUP($B13,[31]Retention!$A:$B,2,0),"")</f>
        <v/>
      </c>
      <c r="BP13" s="1366" t="str">
        <f>IFERROR(VLOOKUP($B13,[32]Retention!$A:$B,2,0),"")</f>
        <v/>
      </c>
      <c r="BQ13" s="1366"/>
      <c r="BR13" s="1366"/>
      <c r="BS13" s="1366"/>
      <c r="BT13" s="1366"/>
      <c r="BU13" s="1368"/>
      <c r="BV13" s="1366"/>
      <c r="BW13" s="1366"/>
      <c r="BX13" s="1366"/>
      <c r="BY13" s="1366"/>
      <c r="BZ13" s="1366"/>
      <c r="CA13" s="1137">
        <v>1</v>
      </c>
      <c r="CB13" s="1137">
        <v>0.66666666666666663</v>
      </c>
      <c r="CC13" s="1137">
        <v>0.33333333333333331</v>
      </c>
    </row>
    <row r="14" spans="2:81" ht="15">
      <c r="B14" s="1383">
        <v>41244</v>
      </c>
      <c r="C14" s="1375">
        <v>14</v>
      </c>
      <c r="D14" s="1376">
        <f t="shared" si="3"/>
        <v>14</v>
      </c>
      <c r="E14" s="1376">
        <f t="shared" si="4"/>
        <v>12</v>
      </c>
      <c r="F14" s="1376">
        <f t="shared" si="5"/>
        <v>6</v>
      </c>
      <c r="G14" s="1377">
        <f t="shared" si="0"/>
        <v>1</v>
      </c>
      <c r="H14" s="1377">
        <f t="shared" si="1"/>
        <v>0.8571428571428571</v>
      </c>
      <c r="I14" s="1377">
        <f t="shared" si="2"/>
        <v>0.42857142857142855</v>
      </c>
      <c r="J14" s="1274"/>
      <c r="K14" s="1365"/>
      <c r="L14" s="1366"/>
      <c r="M14" s="1366"/>
      <c r="N14" s="1366"/>
      <c r="O14" s="1366"/>
      <c r="P14" s="1366"/>
      <c r="Q14" s="1366"/>
      <c r="R14" s="1366"/>
      <c r="S14" s="1366">
        <v>14</v>
      </c>
      <c r="T14" s="1366">
        <v>14</v>
      </c>
      <c r="U14" s="1366">
        <v>13</v>
      </c>
      <c r="V14" s="1366">
        <v>12</v>
      </c>
      <c r="W14" s="1366">
        <v>12</v>
      </c>
      <c r="X14" s="1366">
        <v>11</v>
      </c>
      <c r="Y14" s="1366">
        <v>8</v>
      </c>
      <c r="Z14" s="1366">
        <v>8</v>
      </c>
      <c r="AA14" s="1366">
        <v>8</v>
      </c>
      <c r="AB14" s="1366">
        <v>6</v>
      </c>
      <c r="AC14" s="1366">
        <v>6</v>
      </c>
      <c r="AD14" s="1366">
        <v>6</v>
      </c>
      <c r="AE14" s="1366">
        <v>6</v>
      </c>
      <c r="AF14" s="1366">
        <v>6</v>
      </c>
      <c r="AG14" s="1366">
        <v>6</v>
      </c>
      <c r="AH14" s="1366">
        <v>6</v>
      </c>
      <c r="AI14" s="1366">
        <v>6</v>
      </c>
      <c r="AJ14" s="1366">
        <v>4</v>
      </c>
      <c r="AK14" s="1366">
        <v>4</v>
      </c>
      <c r="AL14" s="1366">
        <v>4</v>
      </c>
      <c r="AM14" s="1366">
        <v>4</v>
      </c>
      <c r="AN14" s="1366">
        <v>4</v>
      </c>
      <c r="AO14" s="1366">
        <v>4</v>
      </c>
      <c r="AP14" s="1366">
        <v>4</v>
      </c>
      <c r="AQ14" s="1366">
        <v>4</v>
      </c>
      <c r="AR14" s="1366">
        <v>4</v>
      </c>
      <c r="AS14" s="1366">
        <v>4</v>
      </c>
      <c r="AT14" s="1366">
        <v>4</v>
      </c>
      <c r="AU14" s="1366">
        <v>4</v>
      </c>
      <c r="AV14" s="1366">
        <v>4</v>
      </c>
      <c r="AW14" s="1366">
        <v>3</v>
      </c>
      <c r="AX14" s="1366">
        <v>3</v>
      </c>
      <c r="AY14" s="1366">
        <v>3</v>
      </c>
      <c r="AZ14" s="1369">
        <v>3</v>
      </c>
      <c r="BA14" s="1366">
        <v>2</v>
      </c>
      <c r="BB14" s="1366">
        <v>2</v>
      </c>
      <c r="BC14" s="1366">
        <v>2</v>
      </c>
      <c r="BD14" s="1366">
        <v>2</v>
      </c>
      <c r="BE14" s="1366">
        <v>2</v>
      </c>
      <c r="BF14" s="1366">
        <v>2</v>
      </c>
      <c r="BG14" s="1366">
        <v>2</v>
      </c>
      <c r="BH14" s="1366">
        <v>2</v>
      </c>
      <c r="BI14" s="1368">
        <f>IFERROR(VLOOKUP(B14,[25]Retention!$A:$B,2,0),"")</f>
        <v>2</v>
      </c>
      <c r="BJ14" s="1366">
        <f>IFERROR(VLOOKUP(B14,[26]Retention!$A:$B,2,0),"")</f>
        <v>2</v>
      </c>
      <c r="BK14" s="1366">
        <f>IFERROR(VLOOKUP($B14,[27]Retention!$A:$B,2,0),"")</f>
        <v>2</v>
      </c>
      <c r="BL14" s="1366">
        <f>IFERROR(VLOOKUP($B14,[28]Retention!$A:$B,2,0),"")</f>
        <v>2</v>
      </c>
      <c r="BM14" s="1366">
        <f>IFERROR(VLOOKUP($B14,[29]Retention!$A:$B,2,0),"")</f>
        <v>2</v>
      </c>
      <c r="BN14" s="1366">
        <f>IFERROR(VLOOKUP($B14,[30]Retention!$A:$B,2,0),"")</f>
        <v>2</v>
      </c>
      <c r="BO14" s="1366">
        <f>IFERROR(VLOOKUP($B14,[31]Retention!$A:$B,2,0),"")</f>
        <v>2</v>
      </c>
      <c r="BP14" s="1366">
        <f>IFERROR(VLOOKUP($B14,[32]Retention!$A:$B,2,0),"")</f>
        <v>2</v>
      </c>
      <c r="BQ14" s="1366"/>
      <c r="BR14" s="1366"/>
      <c r="BS14" s="1366"/>
      <c r="BT14" s="1366"/>
      <c r="BU14" s="1368"/>
      <c r="BV14" s="1366"/>
      <c r="BW14" s="1366"/>
      <c r="BX14" s="1366"/>
      <c r="BY14" s="1366"/>
      <c r="BZ14" s="1366"/>
      <c r="CA14" s="1137">
        <v>1</v>
      </c>
      <c r="CB14" s="1137">
        <v>0.8571428571428571</v>
      </c>
      <c r="CC14" s="1137">
        <v>0.42857142857142855</v>
      </c>
    </row>
    <row r="15" spans="2:81" ht="15" outlineLevel="1">
      <c r="B15" s="1383">
        <v>41275</v>
      </c>
      <c r="C15" s="1375">
        <v>11</v>
      </c>
      <c r="D15" s="1376">
        <f t="shared" si="3"/>
        <v>11</v>
      </c>
      <c r="E15" s="1376">
        <f t="shared" si="4"/>
        <v>11</v>
      </c>
      <c r="F15" s="1376">
        <f t="shared" si="5"/>
        <v>5</v>
      </c>
      <c r="G15" s="1377">
        <f t="shared" si="0"/>
        <v>1</v>
      </c>
      <c r="H15" s="1377">
        <f t="shared" si="1"/>
        <v>1</v>
      </c>
      <c r="I15" s="1377">
        <f t="shared" si="2"/>
        <v>0.45454545454545453</v>
      </c>
      <c r="J15" s="1274"/>
      <c r="K15" s="1365"/>
      <c r="L15" s="1366"/>
      <c r="M15" s="1366"/>
      <c r="N15" s="1366"/>
      <c r="O15" s="1366"/>
      <c r="P15" s="1366"/>
      <c r="Q15" s="1366"/>
      <c r="R15" s="1366"/>
      <c r="S15" s="1366"/>
      <c r="T15" s="1366">
        <v>11</v>
      </c>
      <c r="U15" s="1366">
        <v>11</v>
      </c>
      <c r="V15" s="1366">
        <v>11</v>
      </c>
      <c r="W15" s="1366">
        <v>11</v>
      </c>
      <c r="X15" s="1366">
        <v>11</v>
      </c>
      <c r="Y15" s="1366">
        <v>6</v>
      </c>
      <c r="Z15" s="1366">
        <v>6</v>
      </c>
      <c r="AA15" s="1366">
        <v>6</v>
      </c>
      <c r="AB15" s="1366">
        <v>5</v>
      </c>
      <c r="AC15" s="1366">
        <v>5</v>
      </c>
      <c r="AD15" s="1366">
        <v>5</v>
      </c>
      <c r="AE15" s="1366">
        <v>5</v>
      </c>
      <c r="AF15" s="1366">
        <v>4</v>
      </c>
      <c r="AG15" s="1366">
        <v>4</v>
      </c>
      <c r="AH15" s="1366">
        <v>4</v>
      </c>
      <c r="AI15" s="1366">
        <v>3</v>
      </c>
      <c r="AJ15" s="1366">
        <v>2</v>
      </c>
      <c r="AK15" s="1366">
        <v>1</v>
      </c>
      <c r="AL15" s="1366">
        <v>1</v>
      </c>
      <c r="AM15" s="1366">
        <v>1</v>
      </c>
      <c r="AN15" s="1366">
        <v>1</v>
      </c>
      <c r="AO15" s="1366">
        <v>1</v>
      </c>
      <c r="AP15" s="1366">
        <v>1</v>
      </c>
      <c r="AQ15" s="1366">
        <v>1</v>
      </c>
      <c r="AR15" s="1366">
        <v>1</v>
      </c>
      <c r="AS15" s="1366">
        <v>1</v>
      </c>
      <c r="AT15" s="1366">
        <v>1</v>
      </c>
      <c r="AU15" s="1366">
        <v>1</v>
      </c>
      <c r="AV15" s="1366">
        <v>1</v>
      </c>
      <c r="AW15" s="1366">
        <v>1</v>
      </c>
      <c r="AX15" s="1366">
        <v>1</v>
      </c>
      <c r="AY15" s="1366">
        <v>1</v>
      </c>
      <c r="AZ15" s="1369">
        <v>1</v>
      </c>
      <c r="BA15" s="1366">
        <v>1</v>
      </c>
      <c r="BB15" s="1366">
        <v>1</v>
      </c>
      <c r="BC15" s="1366">
        <v>1</v>
      </c>
      <c r="BD15" s="1366">
        <v>1</v>
      </c>
      <c r="BE15" s="1366">
        <v>1</v>
      </c>
      <c r="BF15" s="1366">
        <v>1</v>
      </c>
      <c r="BG15" s="1366">
        <v>1</v>
      </c>
      <c r="BH15" s="1366">
        <v>1</v>
      </c>
      <c r="BI15" s="1368">
        <f>IFERROR(VLOOKUP(B15,[25]Retention!$A:$B,2,0),"")</f>
        <v>1</v>
      </c>
      <c r="BJ15" s="1366">
        <f>IFERROR(VLOOKUP(B15,[26]Retention!$A:$B,2,0),"")</f>
        <v>1</v>
      </c>
      <c r="BK15" s="1366">
        <f>IFERROR(VLOOKUP($B15,[27]Retention!$A:$B,2,0),"")</f>
        <v>1</v>
      </c>
      <c r="BL15" s="1366">
        <f>IFERROR(VLOOKUP($B15,[28]Retention!$A:$B,2,0),"")</f>
        <v>1</v>
      </c>
      <c r="BM15" s="1366">
        <f>IFERROR(VLOOKUP($B15,[29]Retention!$A:$B,2,0),"")</f>
        <v>1</v>
      </c>
      <c r="BN15" s="1366">
        <f>IFERROR(VLOOKUP($B15,[30]Retention!$A:$B,2,0),"")</f>
        <v>1</v>
      </c>
      <c r="BO15" s="1366">
        <f>IFERROR(VLOOKUP($B15,[31]Retention!$A:$B,2,0),"")</f>
        <v>1</v>
      </c>
      <c r="BP15" s="1366">
        <f>IFERROR(VLOOKUP($B15,[32]Retention!$A:$B,2,0),"")</f>
        <v>1</v>
      </c>
      <c r="BQ15" s="1366"/>
      <c r="BR15" s="1366"/>
      <c r="BS15" s="1366"/>
      <c r="BT15" s="1366"/>
      <c r="BU15" s="1368"/>
      <c r="BV15" s="1366"/>
      <c r="BW15" s="1366"/>
      <c r="BX15" s="1366"/>
      <c r="BY15" s="1366"/>
      <c r="BZ15" s="1366"/>
      <c r="CA15" s="1137">
        <v>1</v>
      </c>
      <c r="CB15" s="1137">
        <v>1</v>
      </c>
      <c r="CC15" s="1137">
        <v>0.45454545454545453</v>
      </c>
    </row>
    <row r="16" spans="2:81" outlineLevel="1">
      <c r="B16" s="1383">
        <v>41306</v>
      </c>
      <c r="C16" s="1375">
        <v>1</v>
      </c>
      <c r="D16" s="1376">
        <f t="shared" si="3"/>
        <v>1</v>
      </c>
      <c r="E16" s="1376">
        <f t="shared" si="4"/>
        <v>0</v>
      </c>
      <c r="F16" s="1376">
        <f t="shared" si="5"/>
        <v>0</v>
      </c>
      <c r="G16" s="1377">
        <f t="shared" si="0"/>
        <v>1</v>
      </c>
      <c r="H16" s="1377">
        <f t="shared" si="1"/>
        <v>0</v>
      </c>
      <c r="I16" s="1377">
        <f t="shared" si="2"/>
        <v>0</v>
      </c>
      <c r="J16" s="1274"/>
      <c r="K16" s="1365"/>
      <c r="L16" s="1366"/>
      <c r="M16" s="1366"/>
      <c r="N16" s="1366"/>
      <c r="O16" s="1366"/>
      <c r="P16" s="1366"/>
      <c r="Q16" s="1366"/>
      <c r="R16" s="1366"/>
      <c r="S16" s="1366"/>
      <c r="T16" s="1366"/>
      <c r="U16" s="1366">
        <v>1</v>
      </c>
      <c r="V16" s="1366">
        <v>1</v>
      </c>
      <c r="W16" s="1366">
        <v>1</v>
      </c>
      <c r="X16" s="1366">
        <v>1</v>
      </c>
      <c r="Y16" s="1366">
        <v>0</v>
      </c>
      <c r="Z16" s="1366">
        <v>0</v>
      </c>
      <c r="AA16" s="1366">
        <v>0</v>
      </c>
      <c r="AB16" s="1366">
        <v>0</v>
      </c>
      <c r="AC16" s="1366">
        <v>0</v>
      </c>
      <c r="AD16" s="1366">
        <v>0</v>
      </c>
      <c r="AE16" s="1371">
        <v>0</v>
      </c>
      <c r="AF16" s="1366">
        <v>0</v>
      </c>
      <c r="AG16" s="1366">
        <v>0</v>
      </c>
      <c r="AH16" s="1366">
        <v>0</v>
      </c>
      <c r="AI16" s="1366">
        <v>0</v>
      </c>
      <c r="AJ16" s="1366">
        <v>0</v>
      </c>
      <c r="AK16" s="1366">
        <v>0</v>
      </c>
      <c r="AL16" s="1366">
        <v>0</v>
      </c>
      <c r="AM16" s="1366">
        <v>0</v>
      </c>
      <c r="AN16" s="1366">
        <v>0</v>
      </c>
      <c r="AO16" s="1366"/>
      <c r="AP16" s="1366"/>
      <c r="AQ16" s="1366"/>
      <c r="AR16" s="1366"/>
      <c r="AS16" s="1366"/>
      <c r="AT16" s="1366"/>
      <c r="AU16" s="1366"/>
      <c r="AV16" s="1366"/>
      <c r="AW16" s="1366"/>
      <c r="AX16" s="1366"/>
      <c r="AY16" s="1366"/>
      <c r="AZ16" s="1367"/>
      <c r="BA16" s="1366"/>
      <c r="BB16" s="1366"/>
      <c r="BC16" s="1366"/>
      <c r="BD16" s="1366"/>
      <c r="BE16" s="1366"/>
      <c r="BF16" s="1366"/>
      <c r="BG16" s="1366"/>
      <c r="BH16" s="1366"/>
      <c r="BI16" s="1368" t="str">
        <f>IFERROR(VLOOKUP(B16,[25]Retention!$A:$B,2,0),"")</f>
        <v/>
      </c>
      <c r="BJ16" s="1366" t="str">
        <f>IFERROR(VLOOKUP(B16,[26]Retention!$A:$B,2,0),"")</f>
        <v/>
      </c>
      <c r="BK16" s="1366" t="str">
        <f>IFERROR(VLOOKUP($B16,[27]Retention!$A:$B,2,0),"")</f>
        <v/>
      </c>
      <c r="BL16" s="1366" t="str">
        <f>IFERROR(VLOOKUP($B16,[28]Retention!$A:$B,2,0),"")</f>
        <v/>
      </c>
      <c r="BM16" s="1366" t="str">
        <f>IFERROR(VLOOKUP($B16,[29]Retention!$A:$B,2,0),"")</f>
        <v/>
      </c>
      <c r="BN16" s="1366" t="str">
        <f>IFERROR(VLOOKUP($B16,[30]Retention!$A:$B,2,0),"")</f>
        <v/>
      </c>
      <c r="BO16" s="1366" t="str">
        <f>IFERROR(VLOOKUP($B16,[31]Retention!$A:$B,2,0),"")</f>
        <v/>
      </c>
      <c r="BP16" s="1366" t="str">
        <f>IFERROR(VLOOKUP($B16,[32]Retention!$A:$B,2,0),"")</f>
        <v/>
      </c>
      <c r="BQ16" s="1366"/>
      <c r="BR16" s="1366"/>
      <c r="BS16" s="1366"/>
      <c r="BT16" s="1366"/>
      <c r="BU16" s="1368"/>
      <c r="BV16" s="1366"/>
      <c r="BW16" s="1366"/>
      <c r="BX16" s="1366"/>
      <c r="BY16" s="1366"/>
      <c r="BZ16" s="1366"/>
      <c r="CA16" s="1137">
        <v>1</v>
      </c>
      <c r="CB16" s="1137">
        <v>0</v>
      </c>
      <c r="CC16" s="1137">
        <v>0</v>
      </c>
    </row>
    <row r="17" spans="2:81" ht="15" outlineLevel="1">
      <c r="B17" s="1383">
        <v>41334</v>
      </c>
      <c r="C17" s="1375">
        <v>45</v>
      </c>
      <c r="D17" s="1376">
        <f t="shared" si="3"/>
        <v>45</v>
      </c>
      <c r="E17" s="1376">
        <f t="shared" si="4"/>
        <v>30</v>
      </c>
      <c r="F17" s="1376">
        <f t="shared" si="5"/>
        <v>16</v>
      </c>
      <c r="G17" s="1377">
        <f t="shared" si="0"/>
        <v>1</v>
      </c>
      <c r="H17" s="1377">
        <f t="shared" si="1"/>
        <v>0.66666666666666663</v>
      </c>
      <c r="I17" s="1377">
        <f t="shared" si="2"/>
        <v>0.35555555555555557</v>
      </c>
      <c r="J17" s="1274"/>
      <c r="K17" s="1365"/>
      <c r="L17" s="1366"/>
      <c r="M17" s="1366"/>
      <c r="N17" s="1366"/>
      <c r="O17" s="1366"/>
      <c r="P17" s="1366"/>
      <c r="Q17" s="1366"/>
      <c r="R17" s="1366"/>
      <c r="S17" s="1366"/>
      <c r="T17" s="1366"/>
      <c r="U17" s="1366"/>
      <c r="V17" s="1366">
        <v>45</v>
      </c>
      <c r="W17" s="1366">
        <v>45</v>
      </c>
      <c r="X17" s="1366">
        <v>45</v>
      </c>
      <c r="Y17" s="1366">
        <v>31</v>
      </c>
      <c r="Z17" s="1366">
        <v>30</v>
      </c>
      <c r="AA17" s="1366">
        <v>29</v>
      </c>
      <c r="AB17" s="1366">
        <v>22</v>
      </c>
      <c r="AC17" s="1366">
        <v>20</v>
      </c>
      <c r="AD17" s="1366">
        <v>20</v>
      </c>
      <c r="AE17" s="1366">
        <v>20</v>
      </c>
      <c r="AF17" s="1366">
        <v>16</v>
      </c>
      <c r="AG17" s="1366">
        <v>16</v>
      </c>
      <c r="AH17" s="1366">
        <v>14</v>
      </c>
      <c r="AI17" s="1366">
        <v>13</v>
      </c>
      <c r="AJ17" s="1366">
        <v>11</v>
      </c>
      <c r="AK17" s="1366">
        <v>11</v>
      </c>
      <c r="AL17" s="1366">
        <v>10</v>
      </c>
      <c r="AM17" s="1366">
        <v>9</v>
      </c>
      <c r="AN17" s="1366">
        <v>9</v>
      </c>
      <c r="AO17" s="1366">
        <v>9</v>
      </c>
      <c r="AP17" s="1366">
        <v>8</v>
      </c>
      <c r="AQ17" s="1366">
        <v>8</v>
      </c>
      <c r="AR17" s="1366">
        <v>8</v>
      </c>
      <c r="AS17" s="1366">
        <v>8</v>
      </c>
      <c r="AT17" s="1366">
        <v>7</v>
      </c>
      <c r="AU17" s="1366">
        <v>7</v>
      </c>
      <c r="AV17" s="1366">
        <v>7</v>
      </c>
      <c r="AW17" s="1366">
        <v>3</v>
      </c>
      <c r="AX17" s="1366">
        <v>3</v>
      </c>
      <c r="AY17" s="1366">
        <v>3</v>
      </c>
      <c r="AZ17" s="1369">
        <v>3</v>
      </c>
      <c r="BA17" s="1366">
        <v>3</v>
      </c>
      <c r="BB17" s="1366">
        <v>3</v>
      </c>
      <c r="BC17" s="1366">
        <v>3</v>
      </c>
      <c r="BD17" s="1366">
        <v>3</v>
      </c>
      <c r="BE17" s="1366">
        <v>3</v>
      </c>
      <c r="BF17" s="1366">
        <v>3</v>
      </c>
      <c r="BG17" s="1366">
        <v>3</v>
      </c>
      <c r="BH17" s="1366">
        <v>3</v>
      </c>
      <c r="BI17" s="1368">
        <f>IFERROR(VLOOKUP(B17,[25]Retention!$A:$B,2,0),"")</f>
        <v>3</v>
      </c>
      <c r="BJ17" s="1366">
        <f>IFERROR(VLOOKUP(B17,[26]Retention!$A:$B,2,0),"")</f>
        <v>3</v>
      </c>
      <c r="BK17" s="1366">
        <f>IFERROR(VLOOKUP($B17,[27]Retention!$A:$B,2,0),"")</f>
        <v>3</v>
      </c>
      <c r="BL17" s="1366">
        <f>IFERROR(VLOOKUP($B17,[28]Retention!$A:$B,2,0),"")</f>
        <v>3</v>
      </c>
      <c r="BM17" s="1366">
        <f>IFERROR(VLOOKUP($B17,[29]Retention!$A:$B,2,0),"")</f>
        <v>3</v>
      </c>
      <c r="BN17" s="1366">
        <f>IFERROR(VLOOKUP($B17,[30]Retention!$A:$B,2,0),"")</f>
        <v>3</v>
      </c>
      <c r="BO17" s="1366">
        <f>IFERROR(VLOOKUP($B17,[31]Retention!$A:$B,2,0),"")</f>
        <v>3</v>
      </c>
      <c r="BP17" s="1366">
        <f>IFERROR(VLOOKUP($B17,[32]Retention!$A:$B,2,0),"")</f>
        <v>3</v>
      </c>
      <c r="BQ17" s="1366"/>
      <c r="BR17" s="1366"/>
      <c r="BS17" s="1366"/>
      <c r="BT17" s="1366"/>
      <c r="BU17" s="1368"/>
      <c r="BV17" s="1366"/>
      <c r="BW17" s="1366"/>
      <c r="BX17" s="1366"/>
      <c r="BY17" s="1366"/>
      <c r="BZ17" s="1366"/>
      <c r="CA17" s="1137">
        <v>1</v>
      </c>
      <c r="CB17" s="1137">
        <v>0.66666666666666663</v>
      </c>
      <c r="CC17" s="1137">
        <v>0.35555555555555557</v>
      </c>
    </row>
    <row r="18" spans="2:81" ht="15" outlineLevel="1">
      <c r="B18" s="1383">
        <v>41365</v>
      </c>
      <c r="C18" s="1375">
        <v>109</v>
      </c>
      <c r="D18" s="1376">
        <f t="shared" si="3"/>
        <v>101</v>
      </c>
      <c r="E18" s="1376">
        <f t="shared" si="4"/>
        <v>67</v>
      </c>
      <c r="F18" s="1376">
        <f t="shared" si="5"/>
        <v>43</v>
      </c>
      <c r="G18" s="1377">
        <f t="shared" si="0"/>
        <v>0.92660550458715596</v>
      </c>
      <c r="H18" s="1377">
        <f t="shared" si="1"/>
        <v>0.61467889908256879</v>
      </c>
      <c r="I18" s="1377">
        <f t="shared" si="2"/>
        <v>0.39449541284403672</v>
      </c>
      <c r="J18" s="1333"/>
      <c r="K18" s="1365"/>
      <c r="L18" s="1366"/>
      <c r="M18" s="1366"/>
      <c r="N18" s="1366"/>
      <c r="O18" s="1366"/>
      <c r="P18" s="1366"/>
      <c r="Q18" s="1366"/>
      <c r="R18" s="1366"/>
      <c r="S18" s="1366"/>
      <c r="T18" s="1366"/>
      <c r="U18" s="1366"/>
      <c r="V18" s="1366"/>
      <c r="W18" s="1366">
        <v>109</v>
      </c>
      <c r="X18" s="1366">
        <v>101</v>
      </c>
      <c r="Y18" s="1366">
        <v>98</v>
      </c>
      <c r="Z18" s="1366">
        <v>70</v>
      </c>
      <c r="AA18" s="1366">
        <v>67</v>
      </c>
      <c r="AB18" s="1366">
        <v>66</v>
      </c>
      <c r="AC18" s="1366">
        <v>63</v>
      </c>
      <c r="AD18" s="1366">
        <v>62</v>
      </c>
      <c r="AE18" s="1366">
        <v>62</v>
      </c>
      <c r="AF18" s="1366">
        <v>48</v>
      </c>
      <c r="AG18" s="1366">
        <v>43</v>
      </c>
      <c r="AH18" s="1366">
        <v>42</v>
      </c>
      <c r="AI18" s="1366">
        <v>40</v>
      </c>
      <c r="AJ18" s="1366">
        <v>36</v>
      </c>
      <c r="AK18" s="1366">
        <v>30</v>
      </c>
      <c r="AL18" s="1366">
        <v>29</v>
      </c>
      <c r="AM18" s="1366">
        <v>30</v>
      </c>
      <c r="AN18" s="1366">
        <v>28</v>
      </c>
      <c r="AO18" s="1366">
        <v>28</v>
      </c>
      <c r="AP18" s="1366">
        <v>28</v>
      </c>
      <c r="AQ18" s="1366">
        <v>25</v>
      </c>
      <c r="AR18" s="1366">
        <v>24</v>
      </c>
      <c r="AS18" s="1366">
        <v>23</v>
      </c>
      <c r="AT18" s="1366">
        <v>20</v>
      </c>
      <c r="AU18" s="1366">
        <v>20</v>
      </c>
      <c r="AV18" s="1366">
        <v>20</v>
      </c>
      <c r="AW18" s="1366">
        <v>10</v>
      </c>
      <c r="AX18" s="1366">
        <v>9</v>
      </c>
      <c r="AY18" s="1366">
        <v>8</v>
      </c>
      <c r="AZ18" s="1369">
        <v>8</v>
      </c>
      <c r="BA18" s="1366">
        <v>7</v>
      </c>
      <c r="BB18" s="1366">
        <v>6</v>
      </c>
      <c r="BC18" s="1366">
        <v>6</v>
      </c>
      <c r="BD18" s="1366">
        <v>6</v>
      </c>
      <c r="BE18" s="1366">
        <v>7</v>
      </c>
      <c r="BF18" s="1366">
        <v>7</v>
      </c>
      <c r="BG18" s="1366">
        <v>7</v>
      </c>
      <c r="BH18" s="1366">
        <v>7</v>
      </c>
      <c r="BI18" s="1368">
        <f>IFERROR(VLOOKUP(B18,[25]Retention!$A:$B,2,0),"")</f>
        <v>7</v>
      </c>
      <c r="BJ18" s="1366">
        <f>IFERROR(VLOOKUP(B18,[26]Retention!$A:$B,2,0),"")</f>
        <v>7</v>
      </c>
      <c r="BK18" s="1366">
        <f>IFERROR(VLOOKUP($B18,[27]Retention!$A:$B,2,0),"")</f>
        <v>7</v>
      </c>
      <c r="BL18" s="1366">
        <f>IFERROR(VLOOKUP($B18,[28]Retention!$A:$B,2,0),"")</f>
        <v>7</v>
      </c>
      <c r="BM18" s="1366">
        <f>IFERROR(VLOOKUP($B18,[29]Retention!$A:$B,2,0),"")</f>
        <v>7</v>
      </c>
      <c r="BN18" s="1366">
        <f>IFERROR(VLOOKUP($B18,[30]Retention!$A:$B,2,0),"")</f>
        <v>6</v>
      </c>
      <c r="BO18" s="1366">
        <f>IFERROR(VLOOKUP($B18,[31]Retention!$A:$B,2,0),"")</f>
        <v>6</v>
      </c>
      <c r="BP18" s="1366">
        <f>IFERROR(VLOOKUP($B18,[32]Retention!$A:$B,2,0),"")</f>
        <v>6</v>
      </c>
      <c r="BQ18" s="1366"/>
      <c r="BR18" s="1366"/>
      <c r="BS18" s="1366"/>
      <c r="BT18" s="1366"/>
      <c r="BU18" s="1368"/>
      <c r="BV18" s="1366"/>
      <c r="BW18" s="1366"/>
      <c r="BX18" s="1366"/>
      <c r="BY18" s="1366"/>
      <c r="BZ18" s="1366"/>
      <c r="CA18" s="1137">
        <v>0.92660550458715596</v>
      </c>
      <c r="CB18" s="1137">
        <v>0.61467889908256879</v>
      </c>
      <c r="CC18" s="1137">
        <v>0.39449541284403672</v>
      </c>
    </row>
    <row r="19" spans="2:81" ht="15" outlineLevel="1">
      <c r="B19" s="1383">
        <v>41395</v>
      </c>
      <c r="C19" s="1375">
        <v>98</v>
      </c>
      <c r="D19" s="1376">
        <f t="shared" si="3"/>
        <v>93</v>
      </c>
      <c r="E19" s="1376">
        <f t="shared" si="4"/>
        <v>50</v>
      </c>
      <c r="F19" s="1376">
        <f t="shared" si="5"/>
        <v>22</v>
      </c>
      <c r="G19" s="1377">
        <f t="shared" si="0"/>
        <v>0.94897959183673475</v>
      </c>
      <c r="H19" s="1377">
        <f t="shared" si="1"/>
        <v>0.51020408163265307</v>
      </c>
      <c r="I19" s="1377">
        <f t="shared" si="2"/>
        <v>0.22448979591836735</v>
      </c>
      <c r="J19" s="1274"/>
      <c r="K19" s="1365"/>
      <c r="L19" s="1366"/>
      <c r="M19" s="1366"/>
      <c r="N19" s="1366"/>
      <c r="O19" s="1366"/>
      <c r="P19" s="1366"/>
      <c r="Q19" s="1366"/>
      <c r="R19" s="1366"/>
      <c r="S19" s="1366"/>
      <c r="T19" s="1366"/>
      <c r="U19" s="1366"/>
      <c r="V19" s="1366"/>
      <c r="W19" s="1366"/>
      <c r="X19" s="1366">
        <v>95</v>
      </c>
      <c r="Y19" s="1366">
        <v>93</v>
      </c>
      <c r="Z19" s="1366">
        <v>92</v>
      </c>
      <c r="AA19" s="1366">
        <v>54</v>
      </c>
      <c r="AB19" s="1366">
        <v>50</v>
      </c>
      <c r="AC19" s="1366">
        <v>50</v>
      </c>
      <c r="AD19" s="1366">
        <v>49</v>
      </c>
      <c r="AE19" s="1366">
        <v>49</v>
      </c>
      <c r="AF19" s="1366">
        <v>33</v>
      </c>
      <c r="AG19" s="1366">
        <v>24</v>
      </c>
      <c r="AH19" s="1366">
        <v>22</v>
      </c>
      <c r="AI19" s="1366">
        <v>17</v>
      </c>
      <c r="AJ19" s="1366">
        <v>15</v>
      </c>
      <c r="AK19" s="1366">
        <v>11</v>
      </c>
      <c r="AL19" s="1366">
        <v>11</v>
      </c>
      <c r="AM19" s="1366">
        <v>10</v>
      </c>
      <c r="AN19" s="1366">
        <v>9</v>
      </c>
      <c r="AO19" s="1366">
        <v>9</v>
      </c>
      <c r="AP19" s="1366">
        <v>9</v>
      </c>
      <c r="AQ19" s="1366">
        <v>9</v>
      </c>
      <c r="AR19" s="1366">
        <v>9</v>
      </c>
      <c r="AS19" s="1366">
        <v>9</v>
      </c>
      <c r="AT19" s="1366">
        <v>9</v>
      </c>
      <c r="AU19" s="1366">
        <v>9</v>
      </c>
      <c r="AV19" s="1366">
        <v>9</v>
      </c>
      <c r="AW19" s="1366">
        <v>2</v>
      </c>
      <c r="AX19" s="1366">
        <v>2</v>
      </c>
      <c r="AY19" s="1366">
        <v>1</v>
      </c>
      <c r="AZ19" s="1369">
        <v>1</v>
      </c>
      <c r="BA19" s="1366">
        <v>1</v>
      </c>
      <c r="BB19" s="1366">
        <v>1</v>
      </c>
      <c r="BC19" s="1366">
        <v>1</v>
      </c>
      <c r="BD19" s="1366">
        <v>1</v>
      </c>
      <c r="BE19" s="1366">
        <v>1</v>
      </c>
      <c r="BF19" s="1366">
        <v>1</v>
      </c>
      <c r="BG19" s="1366">
        <v>1</v>
      </c>
      <c r="BH19" s="1366">
        <v>1</v>
      </c>
      <c r="BI19" s="1368">
        <f>IFERROR(VLOOKUP(B19,[25]Retention!$A:$B,2,0),"")</f>
        <v>1</v>
      </c>
      <c r="BJ19" s="1366">
        <f>IFERROR(VLOOKUP(B19,[26]Retention!$A:$B,2,0),"")</f>
        <v>1</v>
      </c>
      <c r="BK19" s="1366">
        <f>IFERROR(VLOOKUP($B19,[27]Retention!$A:$B,2,0),"")</f>
        <v>1</v>
      </c>
      <c r="BL19" s="1366">
        <f>IFERROR(VLOOKUP($B19,[28]Retention!$A:$B,2,0),"")</f>
        <v>1</v>
      </c>
      <c r="BM19" s="1366">
        <f>IFERROR(VLOOKUP($B19,[29]Retention!$A:$B,2,0),"")</f>
        <v>1</v>
      </c>
      <c r="BN19" s="1366">
        <f>IFERROR(VLOOKUP($B19,[30]Retention!$A:$B,2,0),"")</f>
        <v>1</v>
      </c>
      <c r="BO19" s="1366">
        <f>IFERROR(VLOOKUP($B19,[31]Retention!$A:$B,2,0),"")</f>
        <v>1</v>
      </c>
      <c r="BP19" s="1366">
        <f>IFERROR(VLOOKUP($B19,[32]Retention!$A:$B,2,0),"")</f>
        <v>1</v>
      </c>
      <c r="BQ19" s="1366"/>
      <c r="BR19" s="1366"/>
      <c r="BS19" s="1366"/>
      <c r="BT19" s="1366"/>
      <c r="BU19" s="1368"/>
      <c r="BV19" s="1366"/>
      <c r="BW19" s="1366"/>
      <c r="BX19" s="1366"/>
      <c r="BY19" s="1366"/>
      <c r="BZ19" s="1366"/>
      <c r="CA19" s="1137">
        <v>0.94897959183673475</v>
      </c>
      <c r="CB19" s="1137">
        <v>0.51020408163265307</v>
      </c>
      <c r="CC19" s="1137">
        <v>0.22448979591836735</v>
      </c>
    </row>
    <row r="20" spans="2:81" ht="15" outlineLevel="1">
      <c r="B20" s="1383">
        <v>41426</v>
      </c>
      <c r="C20" s="1375">
        <v>80</v>
      </c>
      <c r="D20" s="1376">
        <f t="shared" si="3"/>
        <v>78</v>
      </c>
      <c r="E20" s="1376">
        <f t="shared" si="4"/>
        <v>47</v>
      </c>
      <c r="F20" s="1376">
        <f t="shared" si="5"/>
        <v>22</v>
      </c>
      <c r="G20" s="1377">
        <f t="shared" si="0"/>
        <v>0.97499999999999998</v>
      </c>
      <c r="H20" s="1377">
        <f t="shared" si="1"/>
        <v>0.58750000000000002</v>
      </c>
      <c r="I20" s="1377">
        <f t="shared" si="2"/>
        <v>0.27500000000000002</v>
      </c>
      <c r="J20" s="1274"/>
      <c r="K20" s="1365"/>
      <c r="L20" s="1366"/>
      <c r="M20" s="1366"/>
      <c r="N20" s="1366"/>
      <c r="O20" s="1366"/>
      <c r="P20" s="1366"/>
      <c r="Q20" s="1366"/>
      <c r="R20" s="1366"/>
      <c r="S20" s="1366"/>
      <c r="T20" s="1366"/>
      <c r="U20" s="1366"/>
      <c r="V20" s="1366"/>
      <c r="W20" s="1366"/>
      <c r="X20" s="1366"/>
      <c r="Y20" s="1366">
        <v>80</v>
      </c>
      <c r="Z20" s="1366">
        <v>78</v>
      </c>
      <c r="AA20" s="1366">
        <v>76</v>
      </c>
      <c r="AB20" s="1366">
        <v>51</v>
      </c>
      <c r="AC20" s="1366">
        <v>47</v>
      </c>
      <c r="AD20" s="1366">
        <v>47</v>
      </c>
      <c r="AE20" s="1366">
        <v>46</v>
      </c>
      <c r="AF20" s="1366">
        <v>31</v>
      </c>
      <c r="AG20" s="1366">
        <v>23</v>
      </c>
      <c r="AH20" s="1366">
        <v>23</v>
      </c>
      <c r="AI20" s="1366">
        <v>22</v>
      </c>
      <c r="AJ20" s="1366">
        <v>16</v>
      </c>
      <c r="AK20" s="1366">
        <v>13</v>
      </c>
      <c r="AL20" s="1366">
        <v>13</v>
      </c>
      <c r="AM20" s="1366">
        <v>13</v>
      </c>
      <c r="AN20" s="1366">
        <v>12</v>
      </c>
      <c r="AO20" s="1366">
        <v>11</v>
      </c>
      <c r="AP20" s="1366">
        <v>10</v>
      </c>
      <c r="AQ20" s="1366">
        <v>10</v>
      </c>
      <c r="AR20" s="1366">
        <v>10</v>
      </c>
      <c r="AS20" s="1366">
        <v>9</v>
      </c>
      <c r="AT20" s="1366">
        <v>8</v>
      </c>
      <c r="AU20" s="1366">
        <v>7</v>
      </c>
      <c r="AV20" s="1366">
        <v>7</v>
      </c>
      <c r="AW20" s="1366">
        <v>4</v>
      </c>
      <c r="AX20" s="1366">
        <v>4</v>
      </c>
      <c r="AY20" s="1366">
        <v>4</v>
      </c>
      <c r="AZ20" s="1369">
        <v>5</v>
      </c>
      <c r="BA20" s="1366">
        <v>5</v>
      </c>
      <c r="BB20" s="1366">
        <v>5</v>
      </c>
      <c r="BC20" s="1366">
        <v>5</v>
      </c>
      <c r="BD20" s="1366">
        <v>5</v>
      </c>
      <c r="BE20" s="1366">
        <v>4</v>
      </c>
      <c r="BF20" s="1366">
        <v>5</v>
      </c>
      <c r="BG20" s="1366">
        <v>5</v>
      </c>
      <c r="BH20" s="1366">
        <v>5</v>
      </c>
      <c r="BI20" s="1368">
        <f>IFERROR(VLOOKUP(B20,[25]Retention!$A:$B,2,0),"")</f>
        <v>6</v>
      </c>
      <c r="BJ20" s="1366">
        <f>IFERROR(VLOOKUP(B20,[26]Retention!$A:$B,2,0),"")</f>
        <v>6</v>
      </c>
      <c r="BK20" s="1366">
        <f>IFERROR(VLOOKUP($B20,[27]Retention!$A:$B,2,0),"")</f>
        <v>6</v>
      </c>
      <c r="BL20" s="1366">
        <f>IFERROR(VLOOKUP($B20,[28]Retention!$A:$B,2,0),"")</f>
        <v>5</v>
      </c>
      <c r="BM20" s="1366">
        <f>IFERROR(VLOOKUP($B20,[29]Retention!$A:$B,2,0),"")</f>
        <v>6</v>
      </c>
      <c r="BN20" s="1366">
        <f>IFERROR(VLOOKUP($B20,[30]Retention!$A:$B,2,0),"")</f>
        <v>6</v>
      </c>
      <c r="BO20" s="1366">
        <f>IFERROR(VLOOKUP($B20,[31]Retention!$A:$B,2,0),"")</f>
        <v>6</v>
      </c>
      <c r="BP20" s="1366">
        <f>IFERROR(VLOOKUP($B20,[32]Retention!$A:$B,2,0),"")</f>
        <v>6</v>
      </c>
      <c r="BQ20" s="1366"/>
      <c r="BR20" s="1366"/>
      <c r="BS20" s="1366"/>
      <c r="BT20" s="1366"/>
      <c r="BU20" s="1368"/>
      <c r="BV20" s="1366"/>
      <c r="BW20" s="1366"/>
      <c r="BX20" s="1366"/>
      <c r="BY20" s="1366"/>
      <c r="BZ20" s="1366"/>
      <c r="CA20" s="1137">
        <v>0.97499999999999998</v>
      </c>
      <c r="CB20" s="1137">
        <v>0.58750000000000002</v>
      </c>
      <c r="CC20" s="1137">
        <v>0.27500000000000002</v>
      </c>
    </row>
    <row r="21" spans="2:81" ht="15" outlineLevel="1">
      <c r="B21" s="1383">
        <v>41456</v>
      </c>
      <c r="C21" s="1375">
        <v>60</v>
      </c>
      <c r="D21" s="1376">
        <f t="shared" si="3"/>
        <v>60</v>
      </c>
      <c r="E21" s="1376">
        <f t="shared" si="4"/>
        <v>31</v>
      </c>
      <c r="F21" s="1376">
        <f t="shared" si="5"/>
        <v>16</v>
      </c>
      <c r="G21" s="1377">
        <f t="shared" si="0"/>
        <v>1</v>
      </c>
      <c r="H21" s="1377">
        <f t="shared" si="1"/>
        <v>0.51666666666666672</v>
      </c>
      <c r="I21" s="1377">
        <f t="shared" si="2"/>
        <v>0.26666666666666666</v>
      </c>
      <c r="J21" s="1274"/>
      <c r="K21" s="1365"/>
      <c r="L21" s="1366"/>
      <c r="M21" s="1366"/>
      <c r="N21" s="1366"/>
      <c r="O21" s="1366"/>
      <c r="P21" s="1366"/>
      <c r="Q21" s="1366"/>
      <c r="R21" s="1366"/>
      <c r="S21" s="1366"/>
      <c r="T21" s="1366"/>
      <c r="U21" s="1366"/>
      <c r="V21" s="1366"/>
      <c r="W21" s="1366"/>
      <c r="X21" s="1366"/>
      <c r="Y21" s="1366"/>
      <c r="Z21" s="1366">
        <v>60</v>
      </c>
      <c r="AA21" s="1366">
        <v>60</v>
      </c>
      <c r="AB21" s="1366">
        <v>58</v>
      </c>
      <c r="AC21" s="1366">
        <v>31</v>
      </c>
      <c r="AD21" s="1366">
        <v>31</v>
      </c>
      <c r="AE21" s="1366">
        <v>26</v>
      </c>
      <c r="AF21" s="1366">
        <v>22</v>
      </c>
      <c r="AG21" s="1366">
        <v>19</v>
      </c>
      <c r="AH21" s="1366">
        <v>19</v>
      </c>
      <c r="AI21" s="1366">
        <v>19</v>
      </c>
      <c r="AJ21" s="1366">
        <v>16</v>
      </c>
      <c r="AK21" s="1366">
        <v>13</v>
      </c>
      <c r="AL21" s="1366">
        <v>13</v>
      </c>
      <c r="AM21" s="1366">
        <v>12</v>
      </c>
      <c r="AN21" s="1366">
        <v>9</v>
      </c>
      <c r="AO21" s="1366">
        <v>9</v>
      </c>
      <c r="AP21" s="1366">
        <v>8</v>
      </c>
      <c r="AQ21" s="1366">
        <v>8</v>
      </c>
      <c r="AR21" s="1366">
        <v>8</v>
      </c>
      <c r="AS21" s="1366">
        <v>7</v>
      </c>
      <c r="AT21" s="1366">
        <v>7</v>
      </c>
      <c r="AU21" s="1366">
        <v>5</v>
      </c>
      <c r="AV21" s="1366">
        <v>5</v>
      </c>
      <c r="AW21" s="1366">
        <v>5</v>
      </c>
      <c r="AX21" s="1366">
        <v>5</v>
      </c>
      <c r="AY21" s="1366">
        <v>5</v>
      </c>
      <c r="AZ21" s="1369">
        <v>5</v>
      </c>
      <c r="BA21" s="1366">
        <v>5</v>
      </c>
      <c r="BB21" s="1366">
        <v>5</v>
      </c>
      <c r="BC21" s="1366">
        <v>5</v>
      </c>
      <c r="BD21" s="1366">
        <v>5</v>
      </c>
      <c r="BE21" s="1366">
        <v>5</v>
      </c>
      <c r="BF21" s="1366">
        <v>5</v>
      </c>
      <c r="BG21" s="1366">
        <v>5</v>
      </c>
      <c r="BH21" s="1366">
        <v>5</v>
      </c>
      <c r="BI21" s="1368">
        <f>IFERROR(VLOOKUP(B21,[25]Retention!$A:$B,2,0),"")</f>
        <v>5</v>
      </c>
      <c r="BJ21" s="1366">
        <f>IFERROR(VLOOKUP(B21,[26]Retention!$A:$B,2,0),"")</f>
        <v>5</v>
      </c>
      <c r="BK21" s="1366">
        <f>IFERROR(VLOOKUP($B21,[27]Retention!$A:$B,2,0),"")</f>
        <v>5</v>
      </c>
      <c r="BL21" s="1366">
        <f>IFERROR(VLOOKUP($B21,[28]Retention!$A:$B,2,0),"")</f>
        <v>5</v>
      </c>
      <c r="BM21" s="1366">
        <f>IFERROR(VLOOKUP($B21,[29]Retention!$A:$B,2,0),"")</f>
        <v>5</v>
      </c>
      <c r="BN21" s="1366">
        <f>IFERROR(VLOOKUP($B21,[30]Retention!$A:$B,2,0),"")</f>
        <v>5</v>
      </c>
      <c r="BO21" s="1366">
        <f>IFERROR(VLOOKUP($B21,[31]Retention!$A:$B,2,0),"")</f>
        <v>5</v>
      </c>
      <c r="BP21" s="1366">
        <f>IFERROR(VLOOKUP($B21,[32]Retention!$A:$B,2,0),"")</f>
        <v>5</v>
      </c>
      <c r="BQ21" s="1366"/>
      <c r="BR21" s="1366"/>
      <c r="BS21" s="1366"/>
      <c r="BT21" s="1366"/>
      <c r="BU21" s="1368"/>
      <c r="BV21" s="1366"/>
      <c r="BW21" s="1366"/>
      <c r="BX21" s="1366"/>
      <c r="BY21" s="1366"/>
      <c r="BZ21" s="1366"/>
      <c r="CA21" s="1137">
        <v>1</v>
      </c>
      <c r="CB21" s="1137">
        <v>0.51666666666666672</v>
      </c>
      <c r="CC21" s="1137">
        <v>0.26666666666666666</v>
      </c>
    </row>
    <row r="22" spans="2:81" ht="15" outlineLevel="1">
      <c r="B22" s="1383">
        <v>41487</v>
      </c>
      <c r="C22" s="1375">
        <v>79</v>
      </c>
      <c r="D22" s="1376">
        <f t="shared" si="3"/>
        <v>79</v>
      </c>
      <c r="E22" s="1376">
        <f t="shared" si="4"/>
        <v>54</v>
      </c>
      <c r="F22" s="1376">
        <f t="shared" si="5"/>
        <v>20</v>
      </c>
      <c r="G22" s="1377">
        <f t="shared" si="0"/>
        <v>1</v>
      </c>
      <c r="H22" s="1377">
        <f t="shared" si="1"/>
        <v>0.68354430379746833</v>
      </c>
      <c r="I22" s="1377">
        <f t="shared" si="2"/>
        <v>0.25316455696202533</v>
      </c>
      <c r="J22" s="1274"/>
      <c r="K22" s="1365"/>
      <c r="L22" s="1366"/>
      <c r="M22" s="1366"/>
      <c r="N22" s="1366"/>
      <c r="O22" s="1366"/>
      <c r="P22" s="1366"/>
      <c r="Q22" s="1366"/>
      <c r="R22" s="1366"/>
      <c r="S22" s="1366"/>
      <c r="T22" s="1366"/>
      <c r="U22" s="1366"/>
      <c r="V22" s="1366"/>
      <c r="W22" s="1366"/>
      <c r="X22" s="1366"/>
      <c r="Y22" s="1366"/>
      <c r="Z22" s="1366"/>
      <c r="AA22" s="1366">
        <v>79</v>
      </c>
      <c r="AB22" s="1366">
        <v>79</v>
      </c>
      <c r="AC22" s="1366">
        <v>79</v>
      </c>
      <c r="AD22" s="1366">
        <v>77</v>
      </c>
      <c r="AE22" s="1366">
        <v>54</v>
      </c>
      <c r="AF22" s="1366">
        <v>49</v>
      </c>
      <c r="AG22" s="1366">
        <v>40</v>
      </c>
      <c r="AH22" s="1366">
        <v>40</v>
      </c>
      <c r="AI22" s="1366">
        <v>34</v>
      </c>
      <c r="AJ22" s="1366">
        <v>28</v>
      </c>
      <c r="AK22" s="1366">
        <v>20</v>
      </c>
      <c r="AL22" s="1366">
        <v>17</v>
      </c>
      <c r="AM22" s="1366">
        <v>17</v>
      </c>
      <c r="AN22" s="1366">
        <v>16</v>
      </c>
      <c r="AO22" s="1366">
        <v>13</v>
      </c>
      <c r="AP22" s="1366">
        <v>13</v>
      </c>
      <c r="AQ22" s="1366">
        <v>13</v>
      </c>
      <c r="AR22" s="1366">
        <v>13</v>
      </c>
      <c r="AS22" s="1366">
        <v>12</v>
      </c>
      <c r="AT22" s="1366">
        <v>12</v>
      </c>
      <c r="AU22" s="1366">
        <v>9</v>
      </c>
      <c r="AV22" s="1366">
        <v>9</v>
      </c>
      <c r="AW22" s="1366">
        <v>6</v>
      </c>
      <c r="AX22" s="1366">
        <v>6</v>
      </c>
      <c r="AY22" s="1366">
        <v>6</v>
      </c>
      <c r="AZ22" s="1369">
        <v>6</v>
      </c>
      <c r="BA22" s="1366">
        <v>6</v>
      </c>
      <c r="BB22" s="1366">
        <v>5</v>
      </c>
      <c r="BC22" s="1366">
        <v>5</v>
      </c>
      <c r="BD22" s="1366">
        <v>5</v>
      </c>
      <c r="BE22" s="1366">
        <v>5</v>
      </c>
      <c r="BF22" s="1366">
        <v>5</v>
      </c>
      <c r="BG22" s="1366">
        <v>5</v>
      </c>
      <c r="BH22" s="1366">
        <v>5</v>
      </c>
      <c r="BI22" s="1368">
        <f>IFERROR(VLOOKUP(B22,[25]Retention!$A:$B,2,0),"")</f>
        <v>5</v>
      </c>
      <c r="BJ22" s="1366">
        <f>IFERROR(VLOOKUP(B22,[26]Retention!$A:$B,2,0),"")</f>
        <v>5</v>
      </c>
      <c r="BK22" s="1366">
        <f>IFERROR(VLOOKUP($B22,[27]Retention!$A:$B,2,0),"")</f>
        <v>5</v>
      </c>
      <c r="BL22" s="1366">
        <f>IFERROR(VLOOKUP($B22,[28]Retention!$A:$B,2,0),"")</f>
        <v>4</v>
      </c>
      <c r="BM22" s="1366">
        <f>IFERROR(VLOOKUP($B22,[29]Retention!$A:$B,2,0),"")</f>
        <v>4</v>
      </c>
      <c r="BN22" s="1366">
        <f>IFERROR(VLOOKUP($B22,[30]Retention!$A:$B,2,0),"")</f>
        <v>4</v>
      </c>
      <c r="BO22" s="1366">
        <f>IFERROR(VLOOKUP($B22,[31]Retention!$A:$B,2,0),"")</f>
        <v>4</v>
      </c>
      <c r="BP22" s="1366">
        <f>IFERROR(VLOOKUP($B22,[32]Retention!$A:$B,2,0),"")</f>
        <v>4</v>
      </c>
      <c r="BQ22" s="1366"/>
      <c r="BR22" s="1366"/>
      <c r="BS22" s="1366"/>
      <c r="BT22" s="1366"/>
      <c r="BU22" s="1368"/>
      <c r="BV22" s="1366"/>
      <c r="BW22" s="1366"/>
      <c r="BX22" s="1366"/>
      <c r="BY22" s="1366"/>
      <c r="BZ22" s="1366"/>
      <c r="CA22" s="1137">
        <v>1</v>
      </c>
      <c r="CB22" s="1137">
        <v>0.68354430379746833</v>
      </c>
      <c r="CC22" s="1137">
        <v>0.25316455696202533</v>
      </c>
    </row>
    <row r="23" spans="2:81" ht="15" outlineLevel="1">
      <c r="B23" s="1383">
        <v>41518</v>
      </c>
      <c r="C23" s="1375">
        <v>113</v>
      </c>
      <c r="D23" s="1376">
        <f t="shared" si="3"/>
        <v>113</v>
      </c>
      <c r="E23" s="1376">
        <f t="shared" si="4"/>
        <v>69</v>
      </c>
      <c r="F23" s="1376">
        <f t="shared" si="5"/>
        <v>24</v>
      </c>
      <c r="G23" s="1377">
        <f t="shared" si="0"/>
        <v>1</v>
      </c>
      <c r="H23" s="1377">
        <f t="shared" si="1"/>
        <v>0.61061946902654862</v>
      </c>
      <c r="I23" s="1377">
        <f t="shared" si="2"/>
        <v>0.21238938053097345</v>
      </c>
      <c r="J23" s="1274"/>
      <c r="K23" s="1365"/>
      <c r="L23" s="1366"/>
      <c r="M23" s="1366"/>
      <c r="N23" s="1366"/>
      <c r="O23" s="1366"/>
      <c r="P23" s="1366"/>
      <c r="Q23" s="1366"/>
      <c r="R23" s="1366"/>
      <c r="S23" s="1366"/>
      <c r="T23" s="1366"/>
      <c r="U23" s="1366"/>
      <c r="V23" s="1366"/>
      <c r="W23" s="1366"/>
      <c r="X23" s="1366"/>
      <c r="Y23" s="1366"/>
      <c r="Z23" s="1366"/>
      <c r="AA23" s="1366"/>
      <c r="AB23" s="1366">
        <v>113</v>
      </c>
      <c r="AC23" s="1366">
        <v>113</v>
      </c>
      <c r="AD23" s="1366">
        <v>112</v>
      </c>
      <c r="AE23" s="1366">
        <v>76</v>
      </c>
      <c r="AF23" s="1366">
        <v>69</v>
      </c>
      <c r="AG23" s="1366">
        <v>65</v>
      </c>
      <c r="AH23" s="1366">
        <v>65</v>
      </c>
      <c r="AI23" s="1366">
        <v>58</v>
      </c>
      <c r="AJ23" s="1366">
        <v>39</v>
      </c>
      <c r="AK23" s="1366">
        <v>27</v>
      </c>
      <c r="AL23" s="1366">
        <v>24</v>
      </c>
      <c r="AM23" s="1366">
        <v>23</v>
      </c>
      <c r="AN23" s="1366">
        <v>22</v>
      </c>
      <c r="AO23" s="1366">
        <v>17</v>
      </c>
      <c r="AP23" s="1366">
        <v>16</v>
      </c>
      <c r="AQ23" s="1366">
        <v>15</v>
      </c>
      <c r="AR23" s="1366">
        <v>15</v>
      </c>
      <c r="AS23" s="1366">
        <v>13</v>
      </c>
      <c r="AT23" s="1366">
        <v>11</v>
      </c>
      <c r="AU23" s="1366">
        <v>11</v>
      </c>
      <c r="AV23" s="1366">
        <v>10</v>
      </c>
      <c r="AW23" s="1366">
        <v>6</v>
      </c>
      <c r="AX23" s="1366">
        <v>6</v>
      </c>
      <c r="AY23" s="1366">
        <v>6</v>
      </c>
      <c r="AZ23" s="1369">
        <v>6</v>
      </c>
      <c r="BA23" s="1366">
        <v>6</v>
      </c>
      <c r="BB23" s="1366">
        <v>6</v>
      </c>
      <c r="BC23" s="1366">
        <v>6</v>
      </c>
      <c r="BD23" s="1366">
        <v>6</v>
      </c>
      <c r="BE23" s="1366">
        <v>6</v>
      </c>
      <c r="BF23" s="1366">
        <v>5</v>
      </c>
      <c r="BG23" s="1366">
        <v>5</v>
      </c>
      <c r="BH23" s="1366">
        <v>5</v>
      </c>
      <c r="BI23" s="1368">
        <f>IFERROR(VLOOKUP(B23,[25]Retention!$A:$B,2,0),"")</f>
        <v>5</v>
      </c>
      <c r="BJ23" s="1366">
        <f>IFERROR(VLOOKUP(B23,[26]Retention!$A:$B,2,0),"")</f>
        <v>5</v>
      </c>
      <c r="BK23" s="1366">
        <f>IFERROR(VLOOKUP($B23,[27]Retention!$A:$B,2,0),"")</f>
        <v>4</v>
      </c>
      <c r="BL23" s="1366">
        <f>IFERROR(VLOOKUP($B23,[28]Retention!$A:$B,2,0),"")</f>
        <v>4</v>
      </c>
      <c r="BM23" s="1366">
        <f>IFERROR(VLOOKUP($B23,[29]Retention!$A:$B,2,0),"")</f>
        <v>4</v>
      </c>
      <c r="BN23" s="1366">
        <f>IFERROR(VLOOKUP($B23,[30]Retention!$A:$B,2,0),"")</f>
        <v>4</v>
      </c>
      <c r="BO23" s="1366">
        <f>IFERROR(VLOOKUP($B23,[31]Retention!$A:$B,2,0),"")</f>
        <v>4</v>
      </c>
      <c r="BP23" s="1366">
        <f>IFERROR(VLOOKUP($B23,[32]Retention!$A:$B,2,0),"")</f>
        <v>4</v>
      </c>
      <c r="BQ23" s="1366"/>
      <c r="BR23" s="1366"/>
      <c r="BS23" s="1366"/>
      <c r="BT23" s="1366"/>
      <c r="BU23" s="1368"/>
      <c r="BV23" s="1366"/>
      <c r="BW23" s="1366"/>
      <c r="BX23" s="1366"/>
      <c r="BY23" s="1366"/>
      <c r="BZ23" s="1366"/>
      <c r="CA23" s="1137">
        <v>1</v>
      </c>
      <c r="CB23" s="1137">
        <v>0.61061946902654862</v>
      </c>
      <c r="CC23" s="1137">
        <v>0.21238938053097345</v>
      </c>
    </row>
    <row r="24" spans="2:81" ht="15" outlineLevel="1">
      <c r="B24" s="1383">
        <v>41548</v>
      </c>
      <c r="C24" s="1375">
        <v>98</v>
      </c>
      <c r="D24" s="1376">
        <f t="shared" si="3"/>
        <v>98</v>
      </c>
      <c r="E24" s="1376">
        <f t="shared" si="4"/>
        <v>64</v>
      </c>
      <c r="F24" s="1376">
        <f t="shared" si="5"/>
        <v>20</v>
      </c>
      <c r="G24" s="1377">
        <f t="shared" si="0"/>
        <v>1</v>
      </c>
      <c r="H24" s="1377">
        <f t="shared" si="1"/>
        <v>0.65306122448979587</v>
      </c>
      <c r="I24" s="1377">
        <f t="shared" si="2"/>
        <v>0.20408163265306123</v>
      </c>
      <c r="J24" s="1274"/>
      <c r="K24" s="1365"/>
      <c r="L24" s="1366"/>
      <c r="M24" s="1366"/>
      <c r="N24" s="1366"/>
      <c r="O24" s="1366"/>
      <c r="P24" s="1366"/>
      <c r="Q24" s="1366"/>
      <c r="R24" s="1366"/>
      <c r="S24" s="1366"/>
      <c r="T24" s="1366"/>
      <c r="U24" s="1366"/>
      <c r="V24" s="1366"/>
      <c r="W24" s="1366"/>
      <c r="X24" s="1366"/>
      <c r="Y24" s="1366"/>
      <c r="Z24" s="1366"/>
      <c r="AA24" s="1366"/>
      <c r="AB24" s="1366"/>
      <c r="AC24" s="1366">
        <v>98</v>
      </c>
      <c r="AD24" s="1366">
        <v>98</v>
      </c>
      <c r="AE24" s="1366">
        <v>97</v>
      </c>
      <c r="AF24" s="1366">
        <v>65</v>
      </c>
      <c r="AG24" s="1366">
        <v>64</v>
      </c>
      <c r="AH24" s="1366">
        <v>64</v>
      </c>
      <c r="AI24" s="1366">
        <v>53</v>
      </c>
      <c r="AJ24" s="1366">
        <v>32</v>
      </c>
      <c r="AK24" s="1366">
        <v>24</v>
      </c>
      <c r="AL24" s="1366">
        <v>24</v>
      </c>
      <c r="AM24" s="1366">
        <v>20</v>
      </c>
      <c r="AN24" s="1366">
        <v>19</v>
      </c>
      <c r="AO24" s="1366">
        <v>17</v>
      </c>
      <c r="AP24" s="1366">
        <v>17</v>
      </c>
      <c r="AQ24" s="1366">
        <v>15</v>
      </c>
      <c r="AR24" s="1366">
        <v>15</v>
      </c>
      <c r="AS24" s="1366">
        <v>14</v>
      </c>
      <c r="AT24" s="1366">
        <v>12</v>
      </c>
      <c r="AU24" s="1366">
        <v>10</v>
      </c>
      <c r="AV24" s="1366">
        <v>8</v>
      </c>
      <c r="AW24" s="1366">
        <v>8</v>
      </c>
      <c r="AX24" s="1366">
        <v>7</v>
      </c>
      <c r="AY24" s="1366">
        <v>7</v>
      </c>
      <c r="AZ24" s="1369">
        <v>7</v>
      </c>
      <c r="BA24" s="1366">
        <v>7</v>
      </c>
      <c r="BB24" s="1366">
        <v>7</v>
      </c>
      <c r="BC24" s="1366">
        <v>7</v>
      </c>
      <c r="BD24" s="1366">
        <v>7</v>
      </c>
      <c r="BE24" s="1366">
        <v>6</v>
      </c>
      <c r="BF24" s="1366">
        <v>5</v>
      </c>
      <c r="BG24" s="1366">
        <v>5</v>
      </c>
      <c r="BH24" s="1366">
        <v>5</v>
      </c>
      <c r="BI24" s="1368">
        <f>IFERROR(VLOOKUP(B24,[25]Retention!$A:$B,2,0),"")</f>
        <v>5</v>
      </c>
      <c r="BJ24" s="1366">
        <f>IFERROR(VLOOKUP(B24,[26]Retention!$A:$B,2,0),"")</f>
        <v>5</v>
      </c>
      <c r="BK24" s="1366">
        <f>IFERROR(VLOOKUP($B24,[27]Retention!$A:$B,2,0),"")</f>
        <v>5</v>
      </c>
      <c r="BL24" s="1366">
        <f>IFERROR(VLOOKUP($B24,[28]Retention!$A:$B,2,0),"")</f>
        <v>5</v>
      </c>
      <c r="BM24" s="1366">
        <f>IFERROR(VLOOKUP($B24,[29]Retention!$A:$B,2,0),"")</f>
        <v>5</v>
      </c>
      <c r="BN24" s="1366">
        <f>IFERROR(VLOOKUP($B24,[30]Retention!$A:$B,2,0),"")</f>
        <v>5</v>
      </c>
      <c r="BO24" s="1366">
        <f>IFERROR(VLOOKUP($B24,[31]Retention!$A:$B,2,0),"")</f>
        <v>5</v>
      </c>
      <c r="BP24" s="1366">
        <f>IFERROR(VLOOKUP($B24,[32]Retention!$A:$B,2,0),"")</f>
        <v>5</v>
      </c>
      <c r="BQ24" s="1366"/>
      <c r="BR24" s="1366"/>
      <c r="BS24" s="1366"/>
      <c r="BT24" s="1366"/>
      <c r="BU24" s="1368"/>
      <c r="BV24" s="1366"/>
      <c r="BW24" s="1366"/>
      <c r="BX24" s="1366"/>
      <c r="BY24" s="1366"/>
      <c r="BZ24" s="1366"/>
      <c r="CA24" s="1137">
        <v>1</v>
      </c>
      <c r="CB24" s="1137">
        <v>0.65306122448979587</v>
      </c>
      <c r="CC24" s="1137">
        <v>0.20408163265306123</v>
      </c>
    </row>
    <row r="25" spans="2:81" ht="15" outlineLevel="1">
      <c r="B25" s="1383">
        <v>41579</v>
      </c>
      <c r="C25" s="1375">
        <v>98</v>
      </c>
      <c r="D25" s="1376">
        <f t="shared" si="3"/>
        <v>98</v>
      </c>
      <c r="E25" s="1376">
        <f t="shared" si="4"/>
        <v>69</v>
      </c>
      <c r="F25" s="1376">
        <f t="shared" si="5"/>
        <v>28</v>
      </c>
      <c r="G25" s="1377">
        <f t="shared" si="0"/>
        <v>1</v>
      </c>
      <c r="H25" s="1377">
        <f t="shared" si="1"/>
        <v>0.70408163265306123</v>
      </c>
      <c r="I25" s="1377">
        <f t="shared" si="2"/>
        <v>0.2857142857142857</v>
      </c>
      <c r="J25" s="1160"/>
      <c r="K25" s="1365"/>
      <c r="L25" s="1366"/>
      <c r="M25" s="1366"/>
      <c r="N25" s="1366"/>
      <c r="O25" s="1366"/>
      <c r="P25" s="1366"/>
      <c r="Q25" s="1366"/>
      <c r="R25" s="1366"/>
      <c r="S25" s="1366"/>
      <c r="T25" s="1366"/>
      <c r="U25" s="1366"/>
      <c r="V25" s="1366"/>
      <c r="W25" s="1366"/>
      <c r="X25" s="1366"/>
      <c r="Y25" s="1366"/>
      <c r="Z25" s="1366"/>
      <c r="AA25" s="1366"/>
      <c r="AB25" s="1366"/>
      <c r="AC25" s="1366"/>
      <c r="AD25" s="1366">
        <v>98</v>
      </c>
      <c r="AE25" s="1366">
        <v>98</v>
      </c>
      <c r="AF25" s="1366">
        <v>93</v>
      </c>
      <c r="AG25" s="1366">
        <v>69</v>
      </c>
      <c r="AH25" s="1366">
        <v>69</v>
      </c>
      <c r="AI25" s="1366">
        <v>59</v>
      </c>
      <c r="AJ25" s="1366">
        <v>37</v>
      </c>
      <c r="AK25" s="1366">
        <v>29</v>
      </c>
      <c r="AL25" s="1366">
        <v>28</v>
      </c>
      <c r="AM25" s="1366">
        <v>29</v>
      </c>
      <c r="AN25" s="1366">
        <v>28</v>
      </c>
      <c r="AO25" s="1366">
        <v>22</v>
      </c>
      <c r="AP25" s="1366">
        <v>21</v>
      </c>
      <c r="AQ25" s="1366">
        <v>20</v>
      </c>
      <c r="AR25" s="1366">
        <v>20</v>
      </c>
      <c r="AS25" s="1366">
        <v>20</v>
      </c>
      <c r="AT25" s="1366">
        <v>17</v>
      </c>
      <c r="AU25" s="1366">
        <v>14</v>
      </c>
      <c r="AV25" s="1366">
        <v>11</v>
      </c>
      <c r="AW25" s="1366">
        <v>9</v>
      </c>
      <c r="AX25" s="1366">
        <v>9</v>
      </c>
      <c r="AY25" s="1366">
        <v>9</v>
      </c>
      <c r="AZ25" s="1369">
        <v>9</v>
      </c>
      <c r="BA25" s="1366">
        <v>9</v>
      </c>
      <c r="BB25" s="1366">
        <v>9</v>
      </c>
      <c r="BC25" s="1366">
        <v>9</v>
      </c>
      <c r="BD25" s="1366">
        <v>9</v>
      </c>
      <c r="BE25" s="1366">
        <v>9</v>
      </c>
      <c r="BF25" s="1366">
        <v>9</v>
      </c>
      <c r="BG25" s="1366">
        <v>9</v>
      </c>
      <c r="BH25" s="1366">
        <v>8</v>
      </c>
      <c r="BI25" s="1368">
        <f>IFERROR(VLOOKUP(B25,[25]Retention!$A:$B,2,0),"")</f>
        <v>8</v>
      </c>
      <c r="BJ25" s="1366">
        <f>IFERROR(VLOOKUP(B25,[26]Retention!$A:$B,2,0),"")</f>
        <v>9</v>
      </c>
      <c r="BK25" s="1366">
        <f>IFERROR(VLOOKUP($B25,[27]Retention!$A:$B,2,0),"")</f>
        <v>9</v>
      </c>
      <c r="BL25" s="1366">
        <f>IFERROR(VLOOKUP($B25,[28]Retention!$A:$B,2,0),"")</f>
        <v>9</v>
      </c>
      <c r="BM25" s="1366">
        <f>IFERROR(VLOOKUP($B25,[29]Retention!$A:$B,2,0),"")</f>
        <v>9</v>
      </c>
      <c r="BN25" s="1366">
        <f>IFERROR(VLOOKUP($B25,[30]Retention!$A:$B,2,0),"")</f>
        <v>7</v>
      </c>
      <c r="BO25" s="1366">
        <f>IFERROR(VLOOKUP($B25,[31]Retention!$A:$B,2,0),"")</f>
        <v>7</v>
      </c>
      <c r="BP25" s="1366">
        <f>IFERROR(VLOOKUP($B25,[32]Retention!$A:$B,2,0),"")</f>
        <v>7</v>
      </c>
      <c r="BQ25" s="1366"/>
      <c r="BR25" s="1366"/>
      <c r="BS25" s="1366"/>
      <c r="BT25" s="1366"/>
      <c r="BU25" s="1368"/>
      <c r="BV25" s="1366"/>
      <c r="BW25" s="1366"/>
      <c r="BX25" s="1366"/>
      <c r="BY25" s="1366"/>
      <c r="BZ25" s="1366"/>
      <c r="CA25" s="1137">
        <v>1</v>
      </c>
      <c r="CB25" s="1137">
        <v>0.70408163265306123</v>
      </c>
      <c r="CC25" s="1137">
        <v>0.2857142857142857</v>
      </c>
    </row>
    <row r="26" spans="2:81" ht="15">
      <c r="B26" s="1383">
        <v>41609</v>
      </c>
      <c r="C26" s="1375">
        <v>155</v>
      </c>
      <c r="D26" s="1376">
        <f t="shared" si="3"/>
        <v>154</v>
      </c>
      <c r="E26" s="1376">
        <f t="shared" si="4"/>
        <v>100</v>
      </c>
      <c r="F26" s="1376">
        <f t="shared" si="5"/>
        <v>31</v>
      </c>
      <c r="G26" s="1377">
        <f t="shared" si="0"/>
        <v>0.99354838709677418</v>
      </c>
      <c r="H26" s="1377">
        <f t="shared" si="1"/>
        <v>0.64516129032258063</v>
      </c>
      <c r="I26" s="1377">
        <f t="shared" si="2"/>
        <v>0.2</v>
      </c>
      <c r="J26" s="1160"/>
      <c r="K26" s="1365"/>
      <c r="L26" s="1366"/>
      <c r="M26" s="1366"/>
      <c r="N26" s="1366"/>
      <c r="O26" s="1366"/>
      <c r="P26" s="1366"/>
      <c r="Q26" s="1366"/>
      <c r="R26" s="1366"/>
      <c r="S26" s="1366"/>
      <c r="T26" s="1366"/>
      <c r="U26" s="1366"/>
      <c r="V26" s="1366"/>
      <c r="W26" s="1366"/>
      <c r="X26" s="1366"/>
      <c r="Y26" s="1366"/>
      <c r="Z26" s="1366"/>
      <c r="AA26" s="1366"/>
      <c r="AB26" s="1366"/>
      <c r="AC26" s="1366"/>
      <c r="AD26" s="1366"/>
      <c r="AE26" s="1366">
        <v>154</v>
      </c>
      <c r="AF26" s="1366">
        <v>154</v>
      </c>
      <c r="AG26" s="1366">
        <v>139</v>
      </c>
      <c r="AH26" s="1366">
        <v>127</v>
      </c>
      <c r="AI26" s="1366">
        <v>100</v>
      </c>
      <c r="AJ26" s="1366">
        <v>58</v>
      </c>
      <c r="AK26" s="1366">
        <v>47</v>
      </c>
      <c r="AL26" s="1366">
        <v>45</v>
      </c>
      <c r="AM26" s="1366">
        <v>38</v>
      </c>
      <c r="AN26" s="1366">
        <v>34</v>
      </c>
      <c r="AO26" s="1366">
        <v>31</v>
      </c>
      <c r="AP26" s="1366">
        <v>30</v>
      </c>
      <c r="AQ26" s="1366">
        <v>30</v>
      </c>
      <c r="AR26" s="1366">
        <v>29</v>
      </c>
      <c r="AS26" s="1366">
        <v>29</v>
      </c>
      <c r="AT26" s="1366">
        <v>26</v>
      </c>
      <c r="AU26" s="1366">
        <v>22</v>
      </c>
      <c r="AV26" s="1366">
        <v>20</v>
      </c>
      <c r="AW26" s="1366">
        <v>16</v>
      </c>
      <c r="AX26" s="1366">
        <v>16</v>
      </c>
      <c r="AY26" s="1366">
        <v>15</v>
      </c>
      <c r="AZ26" s="1369">
        <v>14</v>
      </c>
      <c r="BA26" s="1366">
        <v>13</v>
      </c>
      <c r="BB26" s="1366">
        <v>13</v>
      </c>
      <c r="BC26" s="1366">
        <v>13</v>
      </c>
      <c r="BD26" s="1366">
        <v>13</v>
      </c>
      <c r="BE26" s="1366">
        <v>11</v>
      </c>
      <c r="BF26" s="1366">
        <v>11</v>
      </c>
      <c r="BG26" s="1366">
        <v>11</v>
      </c>
      <c r="BH26" s="1366">
        <v>11</v>
      </c>
      <c r="BI26" s="1368">
        <f>IFERROR(VLOOKUP(B26,[25]Retention!$A:$B,2,0),"")</f>
        <v>11</v>
      </c>
      <c r="BJ26" s="1366">
        <f>IFERROR(VLOOKUP(B26,[26]Retention!$A:$B,2,0),"")</f>
        <v>10</v>
      </c>
      <c r="BK26" s="1366">
        <f>IFERROR(VLOOKUP($B26,[27]Retention!$A:$B,2,0),"")</f>
        <v>10</v>
      </c>
      <c r="BL26" s="1366">
        <f>IFERROR(VLOOKUP($B26,[28]Retention!$A:$B,2,0),"")</f>
        <v>10</v>
      </c>
      <c r="BM26" s="1366">
        <f>IFERROR(VLOOKUP($B26,[29]Retention!$A:$B,2,0),"")</f>
        <v>10</v>
      </c>
      <c r="BN26" s="1366">
        <f>IFERROR(VLOOKUP($B26,[30]Retention!$A:$B,2,0),"")</f>
        <v>10</v>
      </c>
      <c r="BO26" s="1366">
        <f>IFERROR(VLOOKUP($B26,[31]Retention!$A:$B,2,0),"")</f>
        <v>10</v>
      </c>
      <c r="BP26" s="1366">
        <f>IFERROR(VLOOKUP($B26,[32]Retention!$A:$B,2,0),"")</f>
        <v>10</v>
      </c>
      <c r="BQ26" s="1366"/>
      <c r="BR26" s="1366"/>
      <c r="BS26" s="1366"/>
      <c r="BT26" s="1366"/>
      <c r="BU26" s="1368"/>
      <c r="BV26" s="1366"/>
      <c r="BW26" s="1366"/>
      <c r="BX26" s="1366"/>
      <c r="BY26" s="1366"/>
      <c r="BZ26" s="1366"/>
      <c r="CA26" s="1137">
        <v>0.99354838709677418</v>
      </c>
      <c r="CB26" s="1137">
        <v>0.64516129032258063</v>
      </c>
      <c r="CC26" s="1137">
        <v>0.2</v>
      </c>
    </row>
    <row r="27" spans="2:81" ht="15" outlineLevel="1">
      <c r="B27" s="1383">
        <v>41640</v>
      </c>
      <c r="C27" s="1375">
        <v>51</v>
      </c>
      <c r="D27" s="1376">
        <f t="shared" si="3"/>
        <v>49</v>
      </c>
      <c r="E27" s="1376">
        <f t="shared" si="4"/>
        <v>26</v>
      </c>
      <c r="F27" s="1376">
        <f t="shared" si="5"/>
        <v>11</v>
      </c>
      <c r="G27" s="1377">
        <f t="shared" si="0"/>
        <v>0.96078431372549022</v>
      </c>
      <c r="H27" s="1377">
        <f t="shared" si="1"/>
        <v>0.50980392156862742</v>
      </c>
      <c r="I27" s="1377">
        <f t="shared" si="2"/>
        <v>0.21568627450980393</v>
      </c>
      <c r="J27" s="1160"/>
      <c r="K27" s="1365"/>
      <c r="L27" s="1366"/>
      <c r="M27" s="1366"/>
      <c r="N27" s="1366"/>
      <c r="O27" s="1366"/>
      <c r="P27" s="1366"/>
      <c r="Q27" s="1366"/>
      <c r="R27" s="1366"/>
      <c r="S27" s="1366"/>
      <c r="T27" s="1366"/>
      <c r="U27" s="1366"/>
      <c r="V27" s="1366"/>
      <c r="W27" s="1366"/>
      <c r="X27" s="1366"/>
      <c r="Y27" s="1366"/>
      <c r="Z27" s="1366"/>
      <c r="AA27" s="1366"/>
      <c r="AB27" s="1366"/>
      <c r="AC27" s="1366"/>
      <c r="AD27" s="1366"/>
      <c r="AE27" s="1366"/>
      <c r="AF27" s="1366">
        <v>51</v>
      </c>
      <c r="AG27" s="1366">
        <v>49</v>
      </c>
      <c r="AH27" s="1366">
        <v>48</v>
      </c>
      <c r="AI27" s="1366">
        <v>36</v>
      </c>
      <c r="AJ27" s="1366">
        <v>26</v>
      </c>
      <c r="AK27" s="1366">
        <v>18</v>
      </c>
      <c r="AL27" s="1366">
        <v>16</v>
      </c>
      <c r="AM27" s="1366">
        <v>15</v>
      </c>
      <c r="AN27" s="1366">
        <v>14</v>
      </c>
      <c r="AO27" s="1366">
        <v>13</v>
      </c>
      <c r="AP27" s="1366">
        <v>11</v>
      </c>
      <c r="AQ27" s="1366">
        <v>9</v>
      </c>
      <c r="AR27" s="1366">
        <v>8</v>
      </c>
      <c r="AS27" s="1366">
        <v>7</v>
      </c>
      <c r="AT27" s="1366">
        <v>5</v>
      </c>
      <c r="AU27" s="1366">
        <v>4</v>
      </c>
      <c r="AV27" s="1366">
        <v>5</v>
      </c>
      <c r="AW27" s="1366">
        <v>4</v>
      </c>
      <c r="AX27" s="1366">
        <v>4</v>
      </c>
      <c r="AY27" s="1366">
        <v>4</v>
      </c>
      <c r="AZ27" s="1369">
        <v>4</v>
      </c>
      <c r="BA27" s="1366">
        <v>4</v>
      </c>
      <c r="BB27" s="1366">
        <v>4</v>
      </c>
      <c r="BC27" s="1366">
        <v>4</v>
      </c>
      <c r="BD27" s="1366">
        <v>4</v>
      </c>
      <c r="BE27" s="1366">
        <v>4</v>
      </c>
      <c r="BF27" s="1366">
        <v>3</v>
      </c>
      <c r="BG27" s="1366">
        <v>3</v>
      </c>
      <c r="BH27" s="1366">
        <v>3</v>
      </c>
      <c r="BI27" s="1368">
        <f>IFERROR(VLOOKUP(B27,[25]Retention!$A:$B,2,0),"")</f>
        <v>3</v>
      </c>
      <c r="BJ27" s="1366">
        <f>IFERROR(VLOOKUP(B27,[26]Retention!$A:$B,2,0),"")</f>
        <v>3</v>
      </c>
      <c r="BK27" s="1366">
        <f>IFERROR(VLOOKUP($B27,[27]Retention!$A:$B,2,0),"")</f>
        <v>2</v>
      </c>
      <c r="BL27" s="1366">
        <f>IFERROR(VLOOKUP($B27,[28]Retention!$A:$B,2,0),"")</f>
        <v>2</v>
      </c>
      <c r="BM27" s="1366">
        <f>IFERROR(VLOOKUP($B27,[29]Retention!$A:$B,2,0),"")</f>
        <v>2</v>
      </c>
      <c r="BN27" s="1366">
        <f>IFERROR(VLOOKUP($B27,[30]Retention!$A:$B,2,0),"")</f>
        <v>2</v>
      </c>
      <c r="BO27" s="1366">
        <f>IFERROR(VLOOKUP($B27,[31]Retention!$A:$B,2,0),"")</f>
        <v>2</v>
      </c>
      <c r="BP27" s="1366">
        <f>IFERROR(VLOOKUP($B27,[32]Retention!$A:$B,2,0),"")</f>
        <v>2</v>
      </c>
      <c r="BQ27" s="1366"/>
      <c r="BR27" s="1366"/>
      <c r="BS27" s="1366"/>
      <c r="BT27" s="1366"/>
      <c r="BU27" s="1368"/>
      <c r="BV27" s="1366"/>
      <c r="BW27" s="1366"/>
      <c r="BX27" s="1366"/>
      <c r="BY27" s="1366"/>
      <c r="BZ27" s="1366"/>
      <c r="CA27" s="1137">
        <v>0.96078431372549022</v>
      </c>
      <c r="CB27" s="1137">
        <v>0.50980392156862742</v>
      </c>
      <c r="CC27" s="1137">
        <v>0.21568627450980393</v>
      </c>
    </row>
    <row r="28" spans="2:81" outlineLevel="1">
      <c r="B28" s="1383">
        <v>41671</v>
      </c>
      <c r="C28" s="1375">
        <v>48</v>
      </c>
      <c r="D28" s="1376">
        <f t="shared" si="3"/>
        <v>48</v>
      </c>
      <c r="E28" s="1376">
        <f t="shared" si="4"/>
        <v>17</v>
      </c>
      <c r="F28" s="1376">
        <f t="shared" si="5"/>
        <v>9</v>
      </c>
      <c r="G28" s="1377">
        <f t="shared" si="0"/>
        <v>1</v>
      </c>
      <c r="H28" s="1377">
        <f t="shared" si="1"/>
        <v>0.35416666666666669</v>
      </c>
      <c r="I28" s="1377">
        <f t="shared" si="2"/>
        <v>0.1875</v>
      </c>
      <c r="J28" s="1160"/>
      <c r="K28" s="1365"/>
      <c r="L28" s="1366"/>
      <c r="M28" s="1366"/>
      <c r="N28" s="1366"/>
      <c r="O28" s="1366"/>
      <c r="P28" s="1366"/>
      <c r="Q28" s="1366"/>
      <c r="R28" s="1366"/>
      <c r="S28" s="1366"/>
      <c r="T28" s="1366"/>
      <c r="U28" s="1366"/>
      <c r="V28" s="1366"/>
      <c r="W28" s="1366"/>
      <c r="X28" s="1366"/>
      <c r="Y28" s="1366"/>
      <c r="Z28" s="1366"/>
      <c r="AA28" s="1366"/>
      <c r="AB28" s="1366"/>
      <c r="AC28" s="1366"/>
      <c r="AD28" s="1366"/>
      <c r="AE28" s="1366"/>
      <c r="AF28" s="1366"/>
      <c r="AG28" s="1366">
        <v>48</v>
      </c>
      <c r="AH28" s="1366">
        <v>48</v>
      </c>
      <c r="AI28" s="1366">
        <v>44</v>
      </c>
      <c r="AJ28" s="1366">
        <v>27</v>
      </c>
      <c r="AK28" s="1366">
        <v>17</v>
      </c>
      <c r="AL28" s="1366">
        <v>15</v>
      </c>
      <c r="AM28" s="1366">
        <v>13</v>
      </c>
      <c r="AN28" s="1366">
        <v>13</v>
      </c>
      <c r="AO28" s="1366">
        <v>9</v>
      </c>
      <c r="AP28" s="1366">
        <v>9</v>
      </c>
      <c r="AQ28" s="1366">
        <v>9</v>
      </c>
      <c r="AR28" s="1366">
        <v>8</v>
      </c>
      <c r="AS28" s="1366">
        <v>7</v>
      </c>
      <c r="AT28" s="1366">
        <v>4</v>
      </c>
      <c r="AU28" s="1366">
        <v>4</v>
      </c>
      <c r="AV28" s="1366">
        <v>2</v>
      </c>
      <c r="AW28" s="1366"/>
      <c r="AX28" s="1366"/>
      <c r="AY28" s="1366"/>
      <c r="AZ28" s="1367"/>
      <c r="BA28" s="1366"/>
      <c r="BB28" s="1366"/>
      <c r="BC28" s="1366"/>
      <c r="BD28" s="1366"/>
      <c r="BE28" s="1366"/>
      <c r="BF28" s="1366"/>
      <c r="BG28" s="1366"/>
      <c r="BH28" s="1366"/>
      <c r="BI28" s="1368" t="str">
        <f>IFERROR(VLOOKUP(B28,[25]Retention!$A:$B,2,0),"")</f>
        <v/>
      </c>
      <c r="BJ28" s="1366" t="str">
        <f>IFERROR(VLOOKUP(B28,[26]Retention!$A:$B,2,0),"")</f>
        <v/>
      </c>
      <c r="BK28" s="1366" t="str">
        <f>IFERROR(VLOOKUP($B28,[27]Retention!$A:$B,2,0),"")</f>
        <v/>
      </c>
      <c r="BL28" s="1366" t="str">
        <f>IFERROR(VLOOKUP($B28,[28]Retention!$A:$B,2,0),"")</f>
        <v/>
      </c>
      <c r="BM28" s="1366" t="str">
        <f>IFERROR(VLOOKUP($B28,[29]Retention!$A:$B,2,0),"")</f>
        <v/>
      </c>
      <c r="BN28" s="1366" t="str">
        <f>IFERROR(VLOOKUP($B28,[30]Retention!$A:$B,2,0),"")</f>
        <v/>
      </c>
      <c r="BO28" s="1366" t="str">
        <f>IFERROR(VLOOKUP($B28,[31]Retention!$A:$B,2,0),"")</f>
        <v/>
      </c>
      <c r="BP28" s="1366" t="str">
        <f>IFERROR(VLOOKUP($B28,[32]Retention!$A:$B,2,0),"")</f>
        <v/>
      </c>
      <c r="BQ28" s="1366"/>
      <c r="BR28" s="1366"/>
      <c r="BS28" s="1366"/>
      <c r="BT28" s="1366"/>
      <c r="BU28" s="1368"/>
      <c r="BV28" s="1366"/>
      <c r="BW28" s="1366"/>
      <c r="BX28" s="1366"/>
      <c r="BY28" s="1366"/>
      <c r="BZ28" s="1366"/>
      <c r="CA28" s="1137">
        <v>1</v>
      </c>
      <c r="CB28" s="1137">
        <v>0.35416666666666669</v>
      </c>
      <c r="CC28" s="1173">
        <v>0.1875</v>
      </c>
    </row>
    <row r="29" spans="2:81" ht="15" outlineLevel="1">
      <c r="B29" s="1383">
        <v>41699</v>
      </c>
      <c r="C29" s="1375">
        <v>83</v>
      </c>
      <c r="D29" s="1376">
        <f t="shared" si="3"/>
        <v>71</v>
      </c>
      <c r="E29" s="1376">
        <f t="shared" si="4"/>
        <v>34</v>
      </c>
      <c r="F29" s="1376">
        <f t="shared" si="5"/>
        <v>26</v>
      </c>
      <c r="G29" s="1377">
        <f t="shared" si="0"/>
        <v>0.85542168674698793</v>
      </c>
      <c r="H29" s="1377">
        <f t="shared" si="1"/>
        <v>0.40963855421686746</v>
      </c>
      <c r="I29" s="1377">
        <f t="shared" si="2"/>
        <v>0.31325301204819278</v>
      </c>
      <c r="J29" s="1160"/>
      <c r="K29" s="1365"/>
      <c r="L29" s="1366"/>
      <c r="M29" s="1366"/>
      <c r="N29" s="1366"/>
      <c r="O29" s="1366"/>
      <c r="P29" s="1366"/>
      <c r="Q29" s="1366"/>
      <c r="R29" s="1366"/>
      <c r="S29" s="1366"/>
      <c r="T29" s="1366"/>
      <c r="U29" s="1366"/>
      <c r="V29" s="1366"/>
      <c r="W29" s="1366"/>
      <c r="X29" s="1366"/>
      <c r="Y29" s="1366"/>
      <c r="Z29" s="1366"/>
      <c r="AA29" s="1366"/>
      <c r="AB29" s="1366"/>
      <c r="AC29" s="1366"/>
      <c r="AD29" s="1366"/>
      <c r="AE29" s="1366"/>
      <c r="AF29" s="1366"/>
      <c r="AG29" s="1366"/>
      <c r="AH29" s="1366">
        <v>83</v>
      </c>
      <c r="AI29" s="1366">
        <v>71</v>
      </c>
      <c r="AJ29" s="1366">
        <v>59</v>
      </c>
      <c r="AK29" s="1366">
        <v>39</v>
      </c>
      <c r="AL29" s="1366">
        <v>34</v>
      </c>
      <c r="AM29" s="1366">
        <v>32</v>
      </c>
      <c r="AN29" s="1366">
        <v>31</v>
      </c>
      <c r="AO29" s="1366">
        <v>30</v>
      </c>
      <c r="AP29" s="1366">
        <v>29</v>
      </c>
      <c r="AQ29" s="1366">
        <v>29</v>
      </c>
      <c r="AR29" s="1366">
        <v>26</v>
      </c>
      <c r="AS29" s="1366">
        <v>22</v>
      </c>
      <c r="AT29" s="1366">
        <v>20</v>
      </c>
      <c r="AU29" s="1366">
        <v>18</v>
      </c>
      <c r="AV29" s="1366">
        <v>14</v>
      </c>
      <c r="AW29" s="1366">
        <v>11</v>
      </c>
      <c r="AX29" s="1366">
        <v>11</v>
      </c>
      <c r="AY29" s="1366">
        <v>10</v>
      </c>
      <c r="AZ29" s="1369">
        <v>9</v>
      </c>
      <c r="BA29" s="1366">
        <v>7</v>
      </c>
      <c r="BB29" s="1366">
        <v>7</v>
      </c>
      <c r="BC29" s="1366">
        <v>7</v>
      </c>
      <c r="BD29" s="1366">
        <v>6</v>
      </c>
      <c r="BE29" s="1366">
        <v>5</v>
      </c>
      <c r="BF29" s="1366">
        <v>4</v>
      </c>
      <c r="BG29" s="1366">
        <v>1</v>
      </c>
      <c r="BH29" s="1366">
        <v>1</v>
      </c>
      <c r="BI29" s="1368">
        <f>IFERROR(VLOOKUP(B29,[25]Retention!$A:$B,2,0),"")</f>
        <v>1</v>
      </c>
      <c r="BJ29" s="1366">
        <f>IFERROR(VLOOKUP(B29,[26]Retention!$A:$B,2,0),"")</f>
        <v>1</v>
      </c>
      <c r="BK29" s="1366">
        <f>IFERROR(VLOOKUP($B29,[27]Retention!$A:$B,2,0),"")</f>
        <v>1</v>
      </c>
      <c r="BL29" s="1366">
        <f>IFERROR(VLOOKUP($B29,[28]Retention!$A:$B,2,0),"")</f>
        <v>1</v>
      </c>
      <c r="BM29" s="1366">
        <f>IFERROR(VLOOKUP($B29,[29]Retention!$A:$B,2,0),"")</f>
        <v>1</v>
      </c>
      <c r="BN29" s="1366">
        <f>IFERROR(VLOOKUP($B29,[30]Retention!$A:$B,2,0),"")</f>
        <v>1</v>
      </c>
      <c r="BO29" s="1366">
        <f>IFERROR(VLOOKUP($B29,[31]Retention!$A:$B,2,0),"")</f>
        <v>1</v>
      </c>
      <c r="BP29" s="1366">
        <f>IFERROR(VLOOKUP($B29,[32]Retention!$A:$B,2,0),"")</f>
        <v>1</v>
      </c>
      <c r="BQ29" s="1366"/>
      <c r="BR29" s="1366"/>
      <c r="BS29" s="1366"/>
      <c r="BT29" s="1366"/>
      <c r="BU29" s="1368"/>
      <c r="BV29" s="1366"/>
      <c r="BW29" s="1366"/>
      <c r="BX29" s="1366"/>
      <c r="BY29" s="1366"/>
      <c r="BZ29" s="1366"/>
      <c r="CA29" s="1137">
        <v>0.85542168674698793</v>
      </c>
      <c r="CB29" s="1137">
        <v>0.40963855421686746</v>
      </c>
      <c r="CC29" s="1173">
        <v>0.31325301204819278</v>
      </c>
    </row>
    <row r="30" spans="2:81" ht="15" outlineLevel="1">
      <c r="B30" s="1383">
        <v>41730</v>
      </c>
      <c r="C30" s="1375">
        <v>180</v>
      </c>
      <c r="D30" s="1376">
        <f t="shared" si="3"/>
        <v>154</v>
      </c>
      <c r="E30" s="1376">
        <f t="shared" si="4"/>
        <v>91</v>
      </c>
      <c r="F30" s="1376">
        <f t="shared" si="5"/>
        <v>60</v>
      </c>
      <c r="G30" s="1377">
        <f t="shared" si="0"/>
        <v>0.85555555555555551</v>
      </c>
      <c r="H30" s="1377">
        <f t="shared" si="1"/>
        <v>0.50555555555555554</v>
      </c>
      <c r="I30" s="1377">
        <f t="shared" si="2"/>
        <v>0.33333333333333331</v>
      </c>
      <c r="J30" s="1160"/>
      <c r="K30" s="1365"/>
      <c r="L30" s="1366"/>
      <c r="M30" s="1366"/>
      <c r="N30" s="1366"/>
      <c r="O30" s="1366"/>
      <c r="P30" s="1366"/>
      <c r="Q30" s="1366"/>
      <c r="R30" s="1366"/>
      <c r="S30" s="1366"/>
      <c r="T30" s="1366"/>
      <c r="U30" s="1366"/>
      <c r="V30" s="1366"/>
      <c r="W30" s="1366"/>
      <c r="X30" s="1366"/>
      <c r="Y30" s="1366"/>
      <c r="Z30" s="1366"/>
      <c r="AA30" s="1366"/>
      <c r="AB30" s="1366"/>
      <c r="AC30" s="1366"/>
      <c r="AD30" s="1366"/>
      <c r="AE30" s="1366"/>
      <c r="AF30" s="1366"/>
      <c r="AG30" s="1366"/>
      <c r="AH30" s="1366"/>
      <c r="AI30" s="1366">
        <v>175</v>
      </c>
      <c r="AJ30" s="1366">
        <v>154</v>
      </c>
      <c r="AK30" s="1366">
        <v>141</v>
      </c>
      <c r="AL30" s="1366">
        <v>101</v>
      </c>
      <c r="AM30" s="1366">
        <v>91</v>
      </c>
      <c r="AN30" s="1366">
        <v>81</v>
      </c>
      <c r="AO30" s="1366">
        <v>76</v>
      </c>
      <c r="AP30" s="1366">
        <v>69</v>
      </c>
      <c r="AQ30" s="1366">
        <v>66</v>
      </c>
      <c r="AR30" s="1366">
        <v>64</v>
      </c>
      <c r="AS30" s="1366">
        <v>60</v>
      </c>
      <c r="AT30" s="1366">
        <v>59</v>
      </c>
      <c r="AU30" s="1366">
        <v>47</v>
      </c>
      <c r="AV30" s="1366">
        <v>43</v>
      </c>
      <c r="AW30" s="1366">
        <v>36</v>
      </c>
      <c r="AX30" s="1366">
        <v>28</v>
      </c>
      <c r="AY30" s="1366">
        <v>27</v>
      </c>
      <c r="AZ30" s="1369">
        <v>23</v>
      </c>
      <c r="BA30" s="1366">
        <v>17</v>
      </c>
      <c r="BB30" s="1366">
        <v>16</v>
      </c>
      <c r="BC30" s="1366">
        <v>16</v>
      </c>
      <c r="BD30" s="1366">
        <v>16</v>
      </c>
      <c r="BE30" s="1366">
        <v>15</v>
      </c>
      <c r="BF30" s="1366">
        <v>14</v>
      </c>
      <c r="BG30" s="1366">
        <v>13</v>
      </c>
      <c r="BH30" s="1366">
        <v>13</v>
      </c>
      <c r="BI30" s="1368">
        <f>IFERROR(VLOOKUP(B30,[25]Retention!$A:$B,2,0),"")</f>
        <v>13</v>
      </c>
      <c r="BJ30" s="1366">
        <f>IFERROR(VLOOKUP(B30,[26]Retention!$A:$B,2,0),"")</f>
        <v>13</v>
      </c>
      <c r="BK30" s="1366">
        <f>IFERROR(VLOOKUP($B30,[27]Retention!$A:$B,2,0),"")</f>
        <v>13</v>
      </c>
      <c r="BL30" s="1366">
        <f>IFERROR(VLOOKUP($B30,[28]Retention!$A:$B,2,0),"")</f>
        <v>11</v>
      </c>
      <c r="BM30" s="1366">
        <f>IFERROR(VLOOKUP($B30,[29]Retention!$A:$B,2,0),"")</f>
        <v>10</v>
      </c>
      <c r="BN30" s="1366">
        <f>IFERROR(VLOOKUP($B30,[30]Retention!$A:$B,2,0),"")</f>
        <v>10</v>
      </c>
      <c r="BO30" s="1366">
        <f>IFERROR(VLOOKUP($B30,[31]Retention!$A:$B,2,0),"")</f>
        <v>10</v>
      </c>
      <c r="BP30" s="1366">
        <f>IFERROR(VLOOKUP($B30,[32]Retention!$A:$B,2,0),"")</f>
        <v>10</v>
      </c>
      <c r="BQ30" s="1366"/>
      <c r="BR30" s="1366"/>
      <c r="BS30" s="1366"/>
      <c r="BT30" s="1366"/>
      <c r="BU30" s="1368"/>
      <c r="BV30" s="1366"/>
      <c r="BW30" s="1366"/>
      <c r="BX30" s="1366"/>
      <c r="BY30" s="1366"/>
      <c r="BZ30" s="1366"/>
      <c r="CA30" s="1137">
        <v>0.85555555555555551</v>
      </c>
      <c r="CB30" s="1137">
        <v>0.50555555555555554</v>
      </c>
      <c r="CC30" s="1173">
        <v>0.33333333333333331</v>
      </c>
    </row>
    <row r="31" spans="2:81" ht="15" outlineLevel="1">
      <c r="B31" s="1383">
        <v>41760</v>
      </c>
      <c r="C31" s="1375">
        <v>226</v>
      </c>
      <c r="D31" s="1376">
        <f t="shared" si="3"/>
        <v>216</v>
      </c>
      <c r="E31" s="1376">
        <f t="shared" si="4"/>
        <v>142</v>
      </c>
      <c r="F31" s="1376">
        <f t="shared" si="5"/>
        <v>95</v>
      </c>
      <c r="G31" s="1377">
        <f t="shared" si="0"/>
        <v>0.95575221238938057</v>
      </c>
      <c r="H31" s="1377">
        <f t="shared" si="1"/>
        <v>0.62831858407079644</v>
      </c>
      <c r="I31" s="1377">
        <f t="shared" si="2"/>
        <v>0.42035398230088494</v>
      </c>
      <c r="J31" s="1160"/>
      <c r="K31" s="1365"/>
      <c r="L31" s="1366"/>
      <c r="M31" s="1366"/>
      <c r="N31" s="1366"/>
      <c r="O31" s="1366"/>
      <c r="P31" s="1366"/>
      <c r="Q31" s="1366"/>
      <c r="R31" s="1366"/>
      <c r="S31" s="1366"/>
      <c r="T31" s="1366"/>
      <c r="U31" s="1366"/>
      <c r="V31" s="1366"/>
      <c r="W31" s="1366"/>
      <c r="X31" s="1366"/>
      <c r="Y31" s="1366"/>
      <c r="Z31" s="1366"/>
      <c r="AA31" s="1366"/>
      <c r="AB31" s="1366"/>
      <c r="AC31" s="1366"/>
      <c r="AD31" s="1366"/>
      <c r="AE31" s="1366"/>
      <c r="AF31" s="1366"/>
      <c r="AG31" s="1366"/>
      <c r="AH31" s="1366"/>
      <c r="AI31" s="1366"/>
      <c r="AJ31" s="1366">
        <v>222</v>
      </c>
      <c r="AK31" s="1366">
        <v>216</v>
      </c>
      <c r="AL31" s="1366">
        <v>203</v>
      </c>
      <c r="AM31" s="1366">
        <v>155</v>
      </c>
      <c r="AN31" s="1366">
        <v>142</v>
      </c>
      <c r="AO31" s="1366">
        <v>128</v>
      </c>
      <c r="AP31" s="1366">
        <v>121</v>
      </c>
      <c r="AQ31" s="1366">
        <v>118</v>
      </c>
      <c r="AR31" s="1366">
        <v>111</v>
      </c>
      <c r="AS31" s="1366">
        <v>100</v>
      </c>
      <c r="AT31" s="1366">
        <v>95</v>
      </c>
      <c r="AU31" s="1366">
        <v>79</v>
      </c>
      <c r="AV31" s="1366">
        <v>67</v>
      </c>
      <c r="AW31" s="1366">
        <v>54</v>
      </c>
      <c r="AX31" s="1366">
        <v>44</v>
      </c>
      <c r="AY31" s="1366">
        <v>42</v>
      </c>
      <c r="AZ31" s="1369">
        <v>41</v>
      </c>
      <c r="BA31" s="1366">
        <v>35</v>
      </c>
      <c r="BB31" s="1366">
        <v>34</v>
      </c>
      <c r="BC31" s="1366">
        <v>33</v>
      </c>
      <c r="BD31" s="1366">
        <v>32</v>
      </c>
      <c r="BE31" s="1366">
        <v>33</v>
      </c>
      <c r="BF31" s="1366">
        <v>32</v>
      </c>
      <c r="BG31" s="1366">
        <v>30</v>
      </c>
      <c r="BH31" s="1366">
        <v>26</v>
      </c>
      <c r="BI31" s="1368">
        <f>IFERROR(VLOOKUP(B31,[25]Retention!$A:$B,2,0),"")</f>
        <v>23</v>
      </c>
      <c r="BJ31" s="1366">
        <f>IFERROR(VLOOKUP(B31,[26]Retention!$A:$B,2,0),"")</f>
        <v>21</v>
      </c>
      <c r="BK31" s="1366">
        <f>IFERROR(VLOOKUP($B31,[27]Retention!$A:$B,2,0),"")</f>
        <v>20</v>
      </c>
      <c r="BL31" s="1366">
        <f>IFERROR(VLOOKUP($B31,[28]Retention!$A:$B,2,0),"")</f>
        <v>20</v>
      </c>
      <c r="BM31" s="1366">
        <f>IFERROR(VLOOKUP($B31,[29]Retention!$A:$B,2,0),"")</f>
        <v>17</v>
      </c>
      <c r="BN31" s="1366">
        <f>IFERROR(VLOOKUP($B31,[30]Retention!$A:$B,2,0),"")</f>
        <v>15</v>
      </c>
      <c r="BO31" s="1366">
        <f>IFERROR(VLOOKUP($B31,[31]Retention!$A:$B,2,0),"")</f>
        <v>14</v>
      </c>
      <c r="BP31" s="1366">
        <f>IFERROR(VLOOKUP($B31,[32]Retention!$A:$B,2,0),"")</f>
        <v>14</v>
      </c>
      <c r="BQ31" s="1366"/>
      <c r="BR31" s="1366"/>
      <c r="BS31" s="1366"/>
      <c r="BT31" s="1366"/>
      <c r="BU31" s="1368"/>
      <c r="BV31" s="1366"/>
      <c r="BW31" s="1366"/>
      <c r="BX31" s="1366"/>
      <c r="BY31" s="1366"/>
      <c r="BZ31" s="1366"/>
      <c r="CA31" s="1137">
        <v>0.95575221238938057</v>
      </c>
      <c r="CB31" s="1137">
        <v>0.62831858407079644</v>
      </c>
      <c r="CC31" s="1173">
        <v>0.42035398230088494</v>
      </c>
    </row>
    <row r="32" spans="2:81" ht="15" outlineLevel="1">
      <c r="B32" s="1383">
        <v>41791</v>
      </c>
      <c r="C32" s="1375">
        <v>294</v>
      </c>
      <c r="D32" s="1376">
        <f t="shared" si="3"/>
        <v>256</v>
      </c>
      <c r="E32" s="1376">
        <f t="shared" si="4"/>
        <v>171</v>
      </c>
      <c r="F32" s="1376">
        <f t="shared" si="5"/>
        <v>101</v>
      </c>
      <c r="G32" s="1377">
        <f t="shared" si="0"/>
        <v>0.87074829931972786</v>
      </c>
      <c r="H32" s="1377">
        <f t="shared" si="1"/>
        <v>0.58163265306122447</v>
      </c>
      <c r="I32" s="1377">
        <f t="shared" si="2"/>
        <v>0.34353741496598639</v>
      </c>
      <c r="J32" s="1160"/>
      <c r="K32" s="1365"/>
      <c r="L32" s="1366"/>
      <c r="M32" s="1366"/>
      <c r="N32" s="1366"/>
      <c r="O32" s="1366"/>
      <c r="P32" s="1366"/>
      <c r="Q32" s="1366"/>
      <c r="R32" s="1366"/>
      <c r="S32" s="1366"/>
      <c r="T32" s="1366"/>
      <c r="U32" s="1366"/>
      <c r="V32" s="1366"/>
      <c r="W32" s="1366"/>
      <c r="X32" s="1366"/>
      <c r="Y32" s="1366"/>
      <c r="Z32" s="1366"/>
      <c r="AA32" s="1366"/>
      <c r="AB32" s="1366"/>
      <c r="AC32" s="1366"/>
      <c r="AD32" s="1366"/>
      <c r="AE32" s="1366"/>
      <c r="AF32" s="1366"/>
      <c r="AG32" s="1366"/>
      <c r="AH32" s="1366"/>
      <c r="AI32" s="1366"/>
      <c r="AJ32" s="1366"/>
      <c r="AK32" s="1366">
        <v>276</v>
      </c>
      <c r="AL32" s="1366">
        <v>256</v>
      </c>
      <c r="AM32" s="1366">
        <v>224</v>
      </c>
      <c r="AN32" s="1366">
        <v>197</v>
      </c>
      <c r="AO32" s="1366">
        <v>171</v>
      </c>
      <c r="AP32" s="1366">
        <v>153</v>
      </c>
      <c r="AQ32" s="1366">
        <v>147</v>
      </c>
      <c r="AR32" s="1366">
        <v>138</v>
      </c>
      <c r="AS32" s="1366">
        <v>121</v>
      </c>
      <c r="AT32" s="1366">
        <v>114</v>
      </c>
      <c r="AU32" s="1366">
        <v>101</v>
      </c>
      <c r="AV32" s="1366">
        <v>86</v>
      </c>
      <c r="AW32" s="1366">
        <v>64</v>
      </c>
      <c r="AX32" s="1366">
        <v>57</v>
      </c>
      <c r="AY32" s="1366">
        <v>52</v>
      </c>
      <c r="AZ32" s="1369">
        <v>49</v>
      </c>
      <c r="BA32" s="1366">
        <v>48</v>
      </c>
      <c r="BB32" s="1366">
        <v>48</v>
      </c>
      <c r="BC32" s="1366">
        <v>48</v>
      </c>
      <c r="BD32" s="1366">
        <v>45</v>
      </c>
      <c r="BE32" s="1366">
        <v>43</v>
      </c>
      <c r="BF32" s="1366">
        <v>40</v>
      </c>
      <c r="BG32" s="1366">
        <v>36</v>
      </c>
      <c r="BH32" s="1366">
        <v>35</v>
      </c>
      <c r="BI32" s="1368">
        <f>IFERROR(VLOOKUP(B32,[25]Retention!$A:$B,2,0),"")</f>
        <v>33</v>
      </c>
      <c r="BJ32" s="1366">
        <f>IFERROR(VLOOKUP(B32,[26]Retention!$A:$B,2,0),"")</f>
        <v>30</v>
      </c>
      <c r="BK32" s="1366">
        <f>IFERROR(VLOOKUP($B32,[27]Retention!$A:$B,2,0),"")</f>
        <v>28</v>
      </c>
      <c r="BL32" s="1366">
        <f>IFERROR(VLOOKUP($B32,[28]Retention!$A:$B,2,0),"")</f>
        <v>26</v>
      </c>
      <c r="BM32" s="1366">
        <f>IFERROR(VLOOKUP($B32,[29]Retention!$A:$B,2,0),"")</f>
        <v>27</v>
      </c>
      <c r="BN32" s="1366">
        <f>IFERROR(VLOOKUP($B32,[30]Retention!$A:$B,2,0),"")</f>
        <v>27</v>
      </c>
      <c r="BO32" s="1366">
        <f>IFERROR(VLOOKUP($B32,[31]Retention!$A:$B,2,0),"")</f>
        <v>26</v>
      </c>
      <c r="BP32" s="1366">
        <f>IFERROR(VLOOKUP($B32,[32]Retention!$A:$B,2,0),"")</f>
        <v>26</v>
      </c>
      <c r="BQ32" s="1366"/>
      <c r="BR32" s="1366"/>
      <c r="BS32" s="1366"/>
      <c r="BT32" s="1366"/>
      <c r="BU32" s="1368"/>
      <c r="BV32" s="1366"/>
      <c r="BW32" s="1366"/>
      <c r="BX32" s="1366"/>
      <c r="BY32" s="1366"/>
      <c r="BZ32" s="1366"/>
      <c r="CA32" s="1137">
        <v>0.87074829931972786</v>
      </c>
      <c r="CB32" s="1137">
        <v>0.58163265306122447</v>
      </c>
      <c r="CC32" s="1173">
        <v>0.34353741496598639</v>
      </c>
    </row>
    <row r="33" spans="2:81" ht="15" outlineLevel="1">
      <c r="B33" s="1383">
        <v>41821</v>
      </c>
      <c r="C33" s="1375">
        <v>190</v>
      </c>
      <c r="D33" s="1376">
        <f t="shared" si="3"/>
        <v>176</v>
      </c>
      <c r="E33" s="1376">
        <f t="shared" si="4"/>
        <v>128</v>
      </c>
      <c r="F33" s="1376">
        <f t="shared" si="5"/>
        <v>62</v>
      </c>
      <c r="G33" s="1377">
        <f t="shared" si="0"/>
        <v>0.9263157894736842</v>
      </c>
      <c r="H33" s="1377">
        <f t="shared" si="1"/>
        <v>0.67368421052631577</v>
      </c>
      <c r="I33" s="1377">
        <f t="shared" si="2"/>
        <v>0.32631578947368423</v>
      </c>
      <c r="J33" s="1160"/>
      <c r="K33" s="1365"/>
      <c r="L33" s="1366"/>
      <c r="M33" s="1366"/>
      <c r="N33" s="1366"/>
      <c r="O33" s="1366"/>
      <c r="P33" s="1366"/>
      <c r="Q33" s="1366"/>
      <c r="R33" s="1366"/>
      <c r="S33" s="1366"/>
      <c r="T33" s="1366"/>
      <c r="U33" s="1366"/>
      <c r="V33" s="1366"/>
      <c r="W33" s="1366"/>
      <c r="X33" s="1366"/>
      <c r="Y33" s="1366"/>
      <c r="Z33" s="1366"/>
      <c r="AA33" s="1366"/>
      <c r="AB33" s="1366"/>
      <c r="AC33" s="1366"/>
      <c r="AD33" s="1366"/>
      <c r="AE33" s="1366"/>
      <c r="AF33" s="1366"/>
      <c r="AG33" s="1366"/>
      <c r="AH33" s="1366"/>
      <c r="AI33" s="1366"/>
      <c r="AJ33" s="1366"/>
      <c r="AK33" s="1366"/>
      <c r="AL33" s="1366">
        <v>190</v>
      </c>
      <c r="AM33" s="1366">
        <v>176</v>
      </c>
      <c r="AN33" s="1366">
        <v>170</v>
      </c>
      <c r="AO33" s="1366">
        <v>141</v>
      </c>
      <c r="AP33" s="1366">
        <v>128</v>
      </c>
      <c r="AQ33" s="1366">
        <v>116</v>
      </c>
      <c r="AR33" s="1366">
        <v>105</v>
      </c>
      <c r="AS33" s="1366">
        <v>91</v>
      </c>
      <c r="AT33" s="1366">
        <v>85</v>
      </c>
      <c r="AU33" s="1366">
        <v>71</v>
      </c>
      <c r="AV33" s="1366">
        <v>62</v>
      </c>
      <c r="AW33" s="1366">
        <v>50</v>
      </c>
      <c r="AX33" s="1366">
        <v>47</v>
      </c>
      <c r="AY33" s="1366">
        <v>42</v>
      </c>
      <c r="AZ33" s="1369">
        <v>38</v>
      </c>
      <c r="BA33" s="1366">
        <v>33</v>
      </c>
      <c r="BB33" s="1366">
        <v>29</v>
      </c>
      <c r="BC33" s="1366">
        <v>27</v>
      </c>
      <c r="BD33" s="1366">
        <v>26</v>
      </c>
      <c r="BE33" s="1366">
        <v>26</v>
      </c>
      <c r="BF33" s="1366">
        <v>26</v>
      </c>
      <c r="BG33" s="1366">
        <v>25</v>
      </c>
      <c r="BH33" s="1366">
        <v>24</v>
      </c>
      <c r="BI33" s="1368">
        <f>IFERROR(VLOOKUP(B33,[25]Retention!$A:$B,2,0),"")</f>
        <v>23</v>
      </c>
      <c r="BJ33" s="1366">
        <f>IFERROR(VLOOKUP(B33,[26]Retention!$A:$B,2,0),"")</f>
        <v>22</v>
      </c>
      <c r="BK33" s="1366">
        <f>IFERROR(VLOOKUP($B33,[27]Retention!$A:$B,2,0),"")</f>
        <v>22</v>
      </c>
      <c r="BL33" s="1366">
        <f>IFERROR(VLOOKUP($B33,[28]Retention!$A:$B,2,0),"")</f>
        <v>21</v>
      </c>
      <c r="BM33" s="1366">
        <f>IFERROR(VLOOKUP($B33,[29]Retention!$A:$B,2,0),"")</f>
        <v>20</v>
      </c>
      <c r="BN33" s="1366">
        <f>IFERROR(VLOOKUP($B33,[30]Retention!$A:$B,2,0),"")</f>
        <v>19</v>
      </c>
      <c r="BO33" s="1366">
        <f>IFERROR(VLOOKUP($B33,[31]Retention!$A:$B,2,0),"")</f>
        <v>19</v>
      </c>
      <c r="BP33" s="1366">
        <f>IFERROR(VLOOKUP($B33,[32]Retention!$A:$B,2,0),"")</f>
        <v>19</v>
      </c>
      <c r="BQ33" s="1366"/>
      <c r="BR33" s="1366"/>
      <c r="BS33" s="1366"/>
      <c r="BT33" s="1366"/>
      <c r="BU33" s="1368"/>
      <c r="BV33" s="1366"/>
      <c r="BW33" s="1366"/>
      <c r="BX33" s="1366"/>
      <c r="BY33" s="1366"/>
      <c r="BZ33" s="1366"/>
      <c r="CA33" s="1137">
        <v>0.9263157894736842</v>
      </c>
      <c r="CB33" s="1137">
        <v>0.67368421052631577</v>
      </c>
      <c r="CC33" s="1173">
        <v>0.32631578947368423</v>
      </c>
    </row>
    <row r="34" spans="2:81" ht="15" outlineLevel="1">
      <c r="B34" s="1383">
        <v>41852</v>
      </c>
      <c r="C34" s="1375">
        <v>288</v>
      </c>
      <c r="D34" s="1376">
        <f t="shared" si="3"/>
        <v>278</v>
      </c>
      <c r="E34" s="1376">
        <f t="shared" si="4"/>
        <v>191</v>
      </c>
      <c r="F34" s="1376">
        <f t="shared" si="5"/>
        <v>71</v>
      </c>
      <c r="G34" s="1377">
        <f t="shared" si="0"/>
        <v>0.96527777777777779</v>
      </c>
      <c r="H34" s="1377">
        <f t="shared" si="1"/>
        <v>0.66319444444444442</v>
      </c>
      <c r="I34" s="1377">
        <f t="shared" si="2"/>
        <v>0.24652777777777779</v>
      </c>
      <c r="J34" s="1160"/>
      <c r="K34" s="1365"/>
      <c r="L34" s="1366"/>
      <c r="M34" s="1366"/>
      <c r="N34" s="1366"/>
      <c r="O34" s="1366"/>
      <c r="P34" s="1366"/>
      <c r="Q34" s="1366"/>
      <c r="R34" s="1366"/>
      <c r="S34" s="1366"/>
      <c r="T34" s="1366"/>
      <c r="U34" s="1366"/>
      <c r="V34" s="1366"/>
      <c r="W34" s="1366"/>
      <c r="X34" s="1366"/>
      <c r="Y34" s="1366"/>
      <c r="Z34" s="1366"/>
      <c r="AA34" s="1366"/>
      <c r="AB34" s="1366"/>
      <c r="AC34" s="1366"/>
      <c r="AD34" s="1366"/>
      <c r="AE34" s="1366"/>
      <c r="AF34" s="1366"/>
      <c r="AG34" s="1366"/>
      <c r="AH34" s="1366"/>
      <c r="AI34" s="1366"/>
      <c r="AJ34" s="1366"/>
      <c r="AK34" s="1366"/>
      <c r="AL34" s="1366"/>
      <c r="AM34" s="1366">
        <v>286</v>
      </c>
      <c r="AN34" s="1366">
        <v>278</v>
      </c>
      <c r="AO34" s="1366">
        <v>256</v>
      </c>
      <c r="AP34" s="1366">
        <v>213</v>
      </c>
      <c r="AQ34" s="1366">
        <v>191</v>
      </c>
      <c r="AR34" s="1366">
        <v>169</v>
      </c>
      <c r="AS34" s="1366">
        <v>148</v>
      </c>
      <c r="AT34" s="1366">
        <v>138</v>
      </c>
      <c r="AU34" s="1366">
        <v>115</v>
      </c>
      <c r="AV34" s="1366">
        <v>90</v>
      </c>
      <c r="AW34" s="1366">
        <v>71</v>
      </c>
      <c r="AX34" s="1366">
        <v>60</v>
      </c>
      <c r="AY34" s="1366">
        <v>52</v>
      </c>
      <c r="AZ34" s="1369">
        <v>50</v>
      </c>
      <c r="BA34" s="1366">
        <v>46</v>
      </c>
      <c r="BB34" s="1366">
        <v>42</v>
      </c>
      <c r="BC34" s="1366">
        <v>40</v>
      </c>
      <c r="BD34" s="1366">
        <v>39</v>
      </c>
      <c r="BE34" s="1366">
        <v>34</v>
      </c>
      <c r="BF34" s="1366">
        <v>33</v>
      </c>
      <c r="BG34" s="1366">
        <v>30</v>
      </c>
      <c r="BH34" s="1366">
        <v>28</v>
      </c>
      <c r="BI34" s="1368">
        <f>IFERROR(VLOOKUP(B34,[25]Retention!$A:$B,2,0),"")</f>
        <v>28</v>
      </c>
      <c r="BJ34" s="1366">
        <f>IFERROR(VLOOKUP(B34,[26]Retention!$A:$B,2,0),"")</f>
        <v>28</v>
      </c>
      <c r="BK34" s="1366">
        <f>IFERROR(VLOOKUP($B34,[27]Retention!$A:$B,2,0),"")</f>
        <v>24</v>
      </c>
      <c r="BL34" s="1366">
        <f>IFERROR(VLOOKUP($B34,[28]Retention!$A:$B,2,0),"")</f>
        <v>24</v>
      </c>
      <c r="BM34" s="1366">
        <f>IFERROR(VLOOKUP($B34,[29]Retention!$A:$B,2,0),"")</f>
        <v>24</v>
      </c>
      <c r="BN34" s="1366">
        <f>IFERROR(VLOOKUP($B34,[30]Retention!$A:$B,2,0),"")</f>
        <v>22</v>
      </c>
      <c r="BO34" s="1366">
        <f>IFERROR(VLOOKUP($B34,[31]Retention!$A:$B,2,0),"")</f>
        <v>22</v>
      </c>
      <c r="BP34" s="1366">
        <f>IFERROR(VLOOKUP($B34,[32]Retention!$A:$B,2,0),"")</f>
        <v>22</v>
      </c>
      <c r="BQ34" s="1366"/>
      <c r="BR34" s="1366"/>
      <c r="BS34" s="1366"/>
      <c r="BT34" s="1366"/>
      <c r="BU34" s="1368"/>
      <c r="BV34" s="1366"/>
      <c r="BW34" s="1366"/>
      <c r="BX34" s="1366"/>
      <c r="BY34" s="1366"/>
      <c r="BZ34" s="1366"/>
      <c r="CA34" s="1137">
        <v>0.96527777777777779</v>
      </c>
      <c r="CB34" s="1173">
        <v>0.66319444444444442</v>
      </c>
      <c r="CC34" s="1173">
        <v>0.24652777777777779</v>
      </c>
    </row>
    <row r="35" spans="2:81" ht="15" outlineLevel="1">
      <c r="B35" s="1383">
        <v>41883</v>
      </c>
      <c r="C35" s="1375">
        <v>294</v>
      </c>
      <c r="D35" s="1376">
        <f t="shared" si="3"/>
        <v>273</v>
      </c>
      <c r="E35" s="1376">
        <f t="shared" si="4"/>
        <v>185</v>
      </c>
      <c r="F35" s="1376">
        <f t="shared" si="5"/>
        <v>64</v>
      </c>
      <c r="G35" s="1377">
        <f t="shared" si="0"/>
        <v>0.9285714285714286</v>
      </c>
      <c r="H35" s="1377">
        <f t="shared" si="1"/>
        <v>0.62925170068027214</v>
      </c>
      <c r="I35" s="1377">
        <f t="shared" si="2"/>
        <v>0.21768707482993196</v>
      </c>
      <c r="J35" s="1160"/>
      <c r="K35" s="1365"/>
      <c r="L35" s="1366"/>
      <c r="M35" s="1366"/>
      <c r="N35" s="1366"/>
      <c r="O35" s="1366"/>
      <c r="P35" s="1366"/>
      <c r="Q35" s="1366"/>
      <c r="R35" s="1366"/>
      <c r="S35" s="1366"/>
      <c r="T35" s="1366"/>
      <c r="U35" s="1366"/>
      <c r="V35" s="1366"/>
      <c r="W35" s="1366"/>
      <c r="X35" s="1366"/>
      <c r="Y35" s="1366"/>
      <c r="Z35" s="1366"/>
      <c r="AA35" s="1366"/>
      <c r="AB35" s="1366"/>
      <c r="AC35" s="1366"/>
      <c r="AD35" s="1366"/>
      <c r="AE35" s="1366"/>
      <c r="AF35" s="1366"/>
      <c r="AG35" s="1366"/>
      <c r="AH35" s="1366"/>
      <c r="AI35" s="1366"/>
      <c r="AJ35" s="1366"/>
      <c r="AK35" s="1366"/>
      <c r="AL35" s="1366"/>
      <c r="AM35" s="1366"/>
      <c r="AN35" s="1366">
        <v>285</v>
      </c>
      <c r="AO35" s="1366">
        <v>273</v>
      </c>
      <c r="AP35" s="1366">
        <v>250</v>
      </c>
      <c r="AQ35" s="1366">
        <v>212</v>
      </c>
      <c r="AR35" s="1366">
        <v>185</v>
      </c>
      <c r="AS35" s="1366">
        <v>151</v>
      </c>
      <c r="AT35" s="1366">
        <v>128</v>
      </c>
      <c r="AU35" s="1366">
        <v>105</v>
      </c>
      <c r="AV35" s="1366">
        <v>87</v>
      </c>
      <c r="AW35" s="1366">
        <v>69</v>
      </c>
      <c r="AX35" s="1366">
        <v>64</v>
      </c>
      <c r="AY35" s="1366">
        <v>55</v>
      </c>
      <c r="AZ35" s="1369">
        <v>50</v>
      </c>
      <c r="BA35" s="1366">
        <v>43</v>
      </c>
      <c r="BB35" s="1366">
        <v>40</v>
      </c>
      <c r="BC35" s="1366">
        <v>40</v>
      </c>
      <c r="BD35" s="1366">
        <v>38</v>
      </c>
      <c r="BE35" s="1366">
        <v>34</v>
      </c>
      <c r="BF35" s="1366">
        <v>31</v>
      </c>
      <c r="BG35" s="1366">
        <v>30</v>
      </c>
      <c r="BH35" s="1366">
        <v>29</v>
      </c>
      <c r="BI35" s="1368">
        <f>IFERROR(VLOOKUP(B35,[25]Retention!$A:$B,2,0),"")</f>
        <v>29</v>
      </c>
      <c r="BJ35" s="1366">
        <f>IFERROR(VLOOKUP(B35,[26]Retention!$A:$B,2,0),"")</f>
        <v>28</v>
      </c>
      <c r="BK35" s="1366">
        <f>IFERROR(VLOOKUP($B35,[27]Retention!$A:$B,2,0),"")</f>
        <v>26</v>
      </c>
      <c r="BL35" s="1366">
        <f>IFERROR(VLOOKUP($B35,[28]Retention!$A:$B,2,0),"")</f>
        <v>25</v>
      </c>
      <c r="BM35" s="1366">
        <f>IFERROR(VLOOKUP($B35,[29]Retention!$A:$B,2,0),"")</f>
        <v>24</v>
      </c>
      <c r="BN35" s="1366">
        <f>IFERROR(VLOOKUP($B35,[30]Retention!$A:$B,2,0),"")</f>
        <v>23</v>
      </c>
      <c r="BO35" s="1366">
        <f>IFERROR(VLOOKUP($B35,[31]Retention!$A:$B,2,0),"")</f>
        <v>23</v>
      </c>
      <c r="BP35" s="1366">
        <f>IFERROR(VLOOKUP($B35,[32]Retention!$A:$B,2,0),"")</f>
        <v>23</v>
      </c>
      <c r="BQ35" s="1366"/>
      <c r="BR35" s="1366"/>
      <c r="BS35" s="1366"/>
      <c r="BT35" s="1366"/>
      <c r="BU35" s="1368"/>
      <c r="BV35" s="1366"/>
      <c r="BW35" s="1366"/>
      <c r="BX35" s="1366"/>
      <c r="BY35" s="1366"/>
      <c r="BZ35" s="1366"/>
      <c r="CA35" s="1137">
        <v>0.9285714285714286</v>
      </c>
      <c r="CB35" s="1173">
        <v>0.62925170068027214</v>
      </c>
      <c r="CC35" s="1173">
        <v>0.21768707482993196</v>
      </c>
    </row>
    <row r="36" spans="2:81" ht="15" outlineLevel="1">
      <c r="B36" s="1383">
        <v>41913</v>
      </c>
      <c r="C36" s="1375">
        <v>223</v>
      </c>
      <c r="D36" s="1376">
        <f t="shared" si="3"/>
        <v>201</v>
      </c>
      <c r="E36" s="1376">
        <f t="shared" si="4"/>
        <v>142</v>
      </c>
      <c r="F36" s="1376">
        <f t="shared" si="5"/>
        <v>58</v>
      </c>
      <c r="G36" s="1377">
        <f t="shared" si="0"/>
        <v>0.90134529147982068</v>
      </c>
      <c r="H36" s="1377">
        <f t="shared" si="1"/>
        <v>0.63677130044843044</v>
      </c>
      <c r="I36" s="1377">
        <f t="shared" si="2"/>
        <v>0.26008968609865468</v>
      </c>
      <c r="J36" s="1160"/>
      <c r="K36" s="1365"/>
      <c r="L36" s="1366"/>
      <c r="M36" s="1366"/>
      <c r="N36" s="1366"/>
      <c r="O36" s="1366"/>
      <c r="P36" s="1366"/>
      <c r="Q36" s="1366"/>
      <c r="R36" s="1366"/>
      <c r="S36" s="1366"/>
      <c r="T36" s="1366"/>
      <c r="U36" s="1366"/>
      <c r="V36" s="1366"/>
      <c r="W36" s="1366"/>
      <c r="X36" s="1366"/>
      <c r="Y36" s="1366"/>
      <c r="Z36" s="1366"/>
      <c r="AA36" s="1366"/>
      <c r="AB36" s="1366"/>
      <c r="AC36" s="1366"/>
      <c r="AD36" s="1366"/>
      <c r="AE36" s="1366"/>
      <c r="AF36" s="1366"/>
      <c r="AG36" s="1366"/>
      <c r="AH36" s="1366"/>
      <c r="AI36" s="1366"/>
      <c r="AJ36" s="1366"/>
      <c r="AK36" s="1366"/>
      <c r="AL36" s="1366"/>
      <c r="AM36" s="1366"/>
      <c r="AN36" s="1366"/>
      <c r="AO36" s="1366">
        <v>217</v>
      </c>
      <c r="AP36" s="1366">
        <v>201</v>
      </c>
      <c r="AQ36" s="1366">
        <v>188</v>
      </c>
      <c r="AR36" s="1366">
        <v>168</v>
      </c>
      <c r="AS36" s="1366">
        <v>142</v>
      </c>
      <c r="AT36" s="1366">
        <v>127</v>
      </c>
      <c r="AU36" s="1366">
        <v>101</v>
      </c>
      <c r="AV36" s="1366">
        <v>85</v>
      </c>
      <c r="AW36" s="1366">
        <v>68</v>
      </c>
      <c r="AX36" s="1366">
        <v>63</v>
      </c>
      <c r="AY36" s="1366">
        <v>58</v>
      </c>
      <c r="AZ36" s="1369">
        <v>56</v>
      </c>
      <c r="BA36" s="1366">
        <v>53</v>
      </c>
      <c r="BB36" s="1366">
        <v>48</v>
      </c>
      <c r="BC36" s="1366">
        <v>48</v>
      </c>
      <c r="BD36" s="1366">
        <v>48</v>
      </c>
      <c r="BE36" s="1366">
        <v>47</v>
      </c>
      <c r="BF36" s="1366">
        <v>46</v>
      </c>
      <c r="BG36" s="1366">
        <v>43</v>
      </c>
      <c r="BH36" s="1366">
        <v>39</v>
      </c>
      <c r="BI36" s="1368">
        <f>IFERROR(VLOOKUP(B36,[25]Retention!$A:$B,2,0),"")</f>
        <v>38</v>
      </c>
      <c r="BJ36" s="1366">
        <f>IFERROR(VLOOKUP(B36,[26]Retention!$A:$B,2,0),"")</f>
        <v>37</v>
      </c>
      <c r="BK36" s="1366">
        <f>IFERROR(VLOOKUP($B36,[27]Retention!$A:$B,2,0),"")</f>
        <v>35</v>
      </c>
      <c r="BL36" s="1366">
        <f>IFERROR(VLOOKUP($B36,[28]Retention!$A:$B,2,0),"")</f>
        <v>33</v>
      </c>
      <c r="BM36" s="1366">
        <f>IFERROR(VLOOKUP($B36,[29]Retention!$A:$B,2,0),"")</f>
        <v>33</v>
      </c>
      <c r="BN36" s="1366">
        <f>IFERROR(VLOOKUP($B36,[30]Retention!$A:$B,2,0),"")</f>
        <v>31</v>
      </c>
      <c r="BO36" s="1366">
        <f>IFERROR(VLOOKUP($B36,[31]Retention!$A:$B,2,0),"")</f>
        <v>31</v>
      </c>
      <c r="BP36" s="1366">
        <f>IFERROR(VLOOKUP($B36,[32]Retention!$A:$B,2,0),"")</f>
        <v>31</v>
      </c>
      <c r="BQ36" s="1366"/>
      <c r="BR36" s="1366"/>
      <c r="BS36" s="1366"/>
      <c r="BT36" s="1366"/>
      <c r="BU36" s="1368"/>
      <c r="BV36" s="1366"/>
      <c r="BW36" s="1366"/>
      <c r="BX36" s="1366"/>
      <c r="BY36" s="1366"/>
      <c r="BZ36" s="1366"/>
      <c r="CA36" s="1137">
        <v>0.90134529147982068</v>
      </c>
      <c r="CB36" s="1173">
        <v>0.63677130044843044</v>
      </c>
      <c r="CC36" s="1173">
        <v>0.26008968609865468</v>
      </c>
    </row>
    <row r="37" spans="2:81" ht="15" outlineLevel="1">
      <c r="B37" s="1383">
        <v>41944</v>
      </c>
      <c r="C37" s="1375">
        <v>399</v>
      </c>
      <c r="D37" s="1376">
        <f>IFERROR(INDEX($K37:$BN37,,MATCH($B37,$K$3:$BN$3,0)+2),0)</f>
        <v>390</v>
      </c>
      <c r="E37" s="1376">
        <f t="shared" si="4"/>
        <v>258</v>
      </c>
      <c r="F37" s="1376">
        <f t="shared" si="5"/>
        <v>98</v>
      </c>
      <c r="G37" s="1377">
        <f t="shared" si="0"/>
        <v>0.97744360902255634</v>
      </c>
      <c r="H37" s="1377">
        <f t="shared" si="1"/>
        <v>0.64661654135338342</v>
      </c>
      <c r="I37" s="1377">
        <f t="shared" si="2"/>
        <v>0.24561403508771928</v>
      </c>
      <c r="J37" s="1160"/>
      <c r="K37" s="1365"/>
      <c r="L37" s="1366"/>
      <c r="M37" s="1366"/>
      <c r="N37" s="1366"/>
      <c r="O37" s="1366"/>
      <c r="P37" s="1366"/>
      <c r="Q37" s="1366"/>
      <c r="R37" s="1366"/>
      <c r="S37" s="1366"/>
      <c r="T37" s="1366"/>
      <c r="U37" s="1366"/>
      <c r="V37" s="1366"/>
      <c r="W37" s="1366"/>
      <c r="X37" s="1366"/>
      <c r="Y37" s="1366"/>
      <c r="Z37" s="1366"/>
      <c r="AA37" s="1366"/>
      <c r="AB37" s="1366"/>
      <c r="AC37" s="1366"/>
      <c r="AD37" s="1366"/>
      <c r="AE37" s="1366"/>
      <c r="AF37" s="1366"/>
      <c r="AG37" s="1366"/>
      <c r="AH37" s="1366"/>
      <c r="AI37" s="1366"/>
      <c r="AJ37" s="1366"/>
      <c r="AK37" s="1366"/>
      <c r="AL37" s="1366"/>
      <c r="AM37" s="1366"/>
      <c r="AN37" s="1366"/>
      <c r="AO37" s="1366"/>
      <c r="AP37" s="1366">
        <v>395</v>
      </c>
      <c r="AQ37" s="1366">
        <v>390</v>
      </c>
      <c r="AR37" s="1366">
        <v>374</v>
      </c>
      <c r="AS37" s="1366">
        <v>311</v>
      </c>
      <c r="AT37" s="1366">
        <v>258</v>
      </c>
      <c r="AU37" s="1366">
        <v>196</v>
      </c>
      <c r="AV37" s="1366">
        <v>164</v>
      </c>
      <c r="AW37" s="1366">
        <v>137</v>
      </c>
      <c r="AX37" s="1366">
        <v>122</v>
      </c>
      <c r="AY37" s="1366">
        <v>104</v>
      </c>
      <c r="AZ37" s="1369">
        <v>98</v>
      </c>
      <c r="BA37" s="1366">
        <v>94</v>
      </c>
      <c r="BB37" s="1366">
        <v>82</v>
      </c>
      <c r="BC37" s="1366">
        <v>81</v>
      </c>
      <c r="BD37" s="1366">
        <v>80</v>
      </c>
      <c r="BE37" s="1366">
        <v>74</v>
      </c>
      <c r="BF37" s="1366">
        <v>71</v>
      </c>
      <c r="BG37" s="1366">
        <v>69</v>
      </c>
      <c r="BH37" s="1366">
        <v>60</v>
      </c>
      <c r="BI37" s="1368">
        <f>IFERROR(VLOOKUP(B37,[25]Retention!$A:$B,2,0),"")</f>
        <v>53</v>
      </c>
      <c r="BJ37" s="1366">
        <f>IFERROR(VLOOKUP(B37,[26]Retention!$A:$B,2,0),"")</f>
        <v>52</v>
      </c>
      <c r="BK37" s="1366">
        <f>IFERROR(VLOOKUP($B37,[27]Retention!$A:$B,2,0),"")</f>
        <v>51</v>
      </c>
      <c r="BL37" s="1366">
        <f>IFERROR(VLOOKUP($B37,[28]Retention!$A:$B,2,0),"")</f>
        <v>47</v>
      </c>
      <c r="BM37" s="1366">
        <f>IFERROR(VLOOKUP($B37,[29]Retention!$A:$B,2,0),"")</f>
        <v>44</v>
      </c>
      <c r="BN37" s="1366">
        <f>IFERROR(VLOOKUP($B37,[30]Retention!$A:$B,2,0),"")</f>
        <v>40</v>
      </c>
      <c r="BO37" s="1366">
        <f>IFERROR(VLOOKUP($B37,[31]Retention!$A:$B,2,0),"")</f>
        <v>39</v>
      </c>
      <c r="BP37" s="1366">
        <f>IFERROR(VLOOKUP($B37,[32]Retention!$A:$B,2,0),"")</f>
        <v>39</v>
      </c>
      <c r="BQ37" s="1366"/>
      <c r="BR37" s="1366"/>
      <c r="BS37" s="1366"/>
      <c r="BT37" s="1366"/>
      <c r="BU37" s="1368"/>
      <c r="BV37" s="1366"/>
      <c r="BW37" s="1366"/>
      <c r="BX37" s="1366"/>
      <c r="BY37" s="1366"/>
      <c r="BZ37" s="1366"/>
      <c r="CA37" s="1173">
        <v>0.97744360902255634</v>
      </c>
      <c r="CB37" s="1173">
        <v>0.64661654135338342</v>
      </c>
      <c r="CC37" s="1173">
        <v>0.24561403508771928</v>
      </c>
    </row>
    <row r="38" spans="2:81" ht="15">
      <c r="B38" s="1383">
        <v>41974</v>
      </c>
      <c r="C38" s="1375">
        <v>424</v>
      </c>
      <c r="D38" s="1376">
        <f t="shared" si="3"/>
        <v>411</v>
      </c>
      <c r="E38" s="1376">
        <f t="shared" si="4"/>
        <v>225</v>
      </c>
      <c r="F38" s="1376">
        <f t="shared" si="5"/>
        <v>109</v>
      </c>
      <c r="G38" s="1377">
        <f t="shared" si="0"/>
        <v>0.96933962264150941</v>
      </c>
      <c r="H38" s="1377">
        <f t="shared" si="1"/>
        <v>0.53066037735849059</v>
      </c>
      <c r="I38" s="1377">
        <f t="shared" si="2"/>
        <v>0.25707547169811323</v>
      </c>
      <c r="J38" s="1160"/>
      <c r="K38" s="1365"/>
      <c r="L38" s="1366"/>
      <c r="M38" s="1366"/>
      <c r="N38" s="1366"/>
      <c r="O38" s="1366"/>
      <c r="P38" s="1366"/>
      <c r="Q38" s="1366"/>
      <c r="R38" s="1366"/>
      <c r="S38" s="1366"/>
      <c r="T38" s="1366"/>
      <c r="U38" s="1366"/>
      <c r="V38" s="1366"/>
      <c r="W38" s="1366"/>
      <c r="X38" s="1366"/>
      <c r="Y38" s="1366"/>
      <c r="Z38" s="1366"/>
      <c r="AA38" s="1366"/>
      <c r="AB38" s="1366"/>
      <c r="AC38" s="1366"/>
      <c r="AD38" s="1366"/>
      <c r="AE38" s="1366"/>
      <c r="AF38" s="1366"/>
      <c r="AG38" s="1366"/>
      <c r="AH38" s="1366"/>
      <c r="AI38" s="1366"/>
      <c r="AJ38" s="1366"/>
      <c r="AK38" s="1366"/>
      <c r="AL38" s="1366"/>
      <c r="AM38" s="1366"/>
      <c r="AN38" s="1366"/>
      <c r="AO38" s="1366"/>
      <c r="AP38" s="1366"/>
      <c r="AQ38" s="1366">
        <v>414</v>
      </c>
      <c r="AR38" s="1366">
        <v>411</v>
      </c>
      <c r="AS38" s="1366">
        <v>388</v>
      </c>
      <c r="AT38" s="1366">
        <v>293</v>
      </c>
      <c r="AU38" s="1366">
        <v>225</v>
      </c>
      <c r="AV38" s="1366">
        <v>188</v>
      </c>
      <c r="AW38" s="1366">
        <v>159</v>
      </c>
      <c r="AX38" s="1366">
        <v>143</v>
      </c>
      <c r="AY38" s="1366">
        <v>128</v>
      </c>
      <c r="AZ38" s="1369">
        <v>124</v>
      </c>
      <c r="BA38" s="1366">
        <v>109</v>
      </c>
      <c r="BB38" s="1366">
        <v>102</v>
      </c>
      <c r="BC38" s="1366">
        <v>100</v>
      </c>
      <c r="BD38" s="1366">
        <v>94</v>
      </c>
      <c r="BE38" s="1366">
        <v>90</v>
      </c>
      <c r="BF38" s="1366">
        <v>87</v>
      </c>
      <c r="BG38" s="1366">
        <v>81</v>
      </c>
      <c r="BH38" s="1366">
        <v>79</v>
      </c>
      <c r="BI38" s="1368">
        <f>IFERROR(VLOOKUP(B38,[25]Retention!$A:$B,2,0),"")</f>
        <v>77</v>
      </c>
      <c r="BJ38" s="1366">
        <f>IFERROR(VLOOKUP(B38,[26]Retention!$A:$B,2,0),"")</f>
        <v>76</v>
      </c>
      <c r="BK38" s="1366">
        <f>IFERROR(VLOOKUP($B38,[27]Retention!$A:$B,2,0),"")</f>
        <v>72</v>
      </c>
      <c r="BL38" s="1366">
        <f>IFERROR(VLOOKUP($B38,[28]Retention!$A:$B,2,0),"")</f>
        <v>69</v>
      </c>
      <c r="BM38" s="1366">
        <f>IFERROR(VLOOKUP($B38,[29]Retention!$A:$B,2,0),"")</f>
        <v>65</v>
      </c>
      <c r="BN38" s="1366">
        <f>IFERROR(VLOOKUP($B38,[30]Retention!$A:$B,2,0),"")</f>
        <v>62</v>
      </c>
      <c r="BO38" s="1366">
        <f>IFERROR(VLOOKUP($B38,[31]Retention!$A:$B,2,0),"")</f>
        <v>62</v>
      </c>
      <c r="BP38" s="1366">
        <f>IFERROR(VLOOKUP($B38,[32]Retention!$A:$B,2,0),"")</f>
        <v>62</v>
      </c>
      <c r="BQ38" s="1366"/>
      <c r="BR38" s="1366"/>
      <c r="BS38" s="1366"/>
      <c r="BT38" s="1366"/>
      <c r="BU38" s="1368"/>
      <c r="BV38" s="1366"/>
      <c r="BW38" s="1366"/>
      <c r="BX38" s="1366"/>
      <c r="BY38" s="1366"/>
      <c r="BZ38" s="1366"/>
      <c r="CA38" s="1173">
        <v>0.96933962264150941</v>
      </c>
      <c r="CB38" s="1173">
        <v>0.53066037735849059</v>
      </c>
      <c r="CC38" s="1173">
        <v>0.25707547169811323</v>
      </c>
    </row>
    <row r="39" spans="2:81" ht="15" outlineLevel="1">
      <c r="B39" s="1383">
        <v>42005</v>
      </c>
      <c r="C39" s="1375">
        <v>440</v>
      </c>
      <c r="D39" s="1376">
        <f t="shared" si="3"/>
        <v>429</v>
      </c>
      <c r="E39" s="1376">
        <f t="shared" si="4"/>
        <v>213</v>
      </c>
      <c r="F39" s="1376">
        <f t="shared" si="5"/>
        <v>102</v>
      </c>
      <c r="G39" s="1377">
        <f t="shared" si="0"/>
        <v>0.97499999999999998</v>
      </c>
      <c r="H39" s="1377">
        <f t="shared" si="1"/>
        <v>0.48409090909090907</v>
      </c>
      <c r="I39" s="1377">
        <f t="shared" si="2"/>
        <v>0.23181818181818181</v>
      </c>
      <c r="J39" s="1275"/>
      <c r="K39" s="1370"/>
      <c r="L39" s="1366"/>
      <c r="M39" s="1366"/>
      <c r="N39" s="1366"/>
      <c r="O39" s="1366"/>
      <c r="P39" s="1366"/>
      <c r="Q39" s="1366"/>
      <c r="R39" s="1366"/>
      <c r="S39" s="1366"/>
      <c r="T39" s="1366"/>
      <c r="U39" s="1366"/>
      <c r="V39" s="1366"/>
      <c r="W39" s="1366"/>
      <c r="X39" s="1366"/>
      <c r="Y39" s="1366"/>
      <c r="Z39" s="1366"/>
      <c r="AA39" s="1366"/>
      <c r="AB39" s="1366"/>
      <c r="AC39" s="1366"/>
      <c r="AD39" s="1366"/>
      <c r="AE39" s="1366"/>
      <c r="AF39" s="1366"/>
      <c r="AG39" s="1366"/>
      <c r="AH39" s="1366"/>
      <c r="AI39" s="1366"/>
      <c r="AJ39" s="1366"/>
      <c r="AK39" s="1366"/>
      <c r="AL39" s="1366"/>
      <c r="AM39" s="1366"/>
      <c r="AN39" s="1366"/>
      <c r="AO39" s="1366"/>
      <c r="AP39" s="1366"/>
      <c r="AQ39" s="1366"/>
      <c r="AR39" s="1366">
        <v>438</v>
      </c>
      <c r="AS39" s="1366">
        <v>429</v>
      </c>
      <c r="AT39" s="1366">
        <v>421</v>
      </c>
      <c r="AU39" s="1366">
        <v>267</v>
      </c>
      <c r="AV39" s="1366">
        <v>213</v>
      </c>
      <c r="AW39" s="1366">
        <v>168</v>
      </c>
      <c r="AX39" s="1366">
        <v>138</v>
      </c>
      <c r="AY39" s="1366">
        <v>125</v>
      </c>
      <c r="AZ39" s="1369">
        <v>123</v>
      </c>
      <c r="BA39" s="1366">
        <v>112</v>
      </c>
      <c r="BB39" s="1366">
        <v>102</v>
      </c>
      <c r="BC39" s="1366">
        <v>102</v>
      </c>
      <c r="BD39" s="1366">
        <v>97</v>
      </c>
      <c r="BE39" s="1366">
        <v>92</v>
      </c>
      <c r="BF39" s="1366">
        <v>89</v>
      </c>
      <c r="BG39" s="1366">
        <v>85</v>
      </c>
      <c r="BH39" s="1366">
        <v>80</v>
      </c>
      <c r="BI39" s="1368">
        <f>IFERROR(VLOOKUP(B39,[25]Retention!$A:$B,2,0),"")</f>
        <v>69</v>
      </c>
      <c r="BJ39" s="1366">
        <f>IFERROR(VLOOKUP(B39,[26]Retention!$A:$B,2,0),"")</f>
        <v>66</v>
      </c>
      <c r="BK39" s="1366">
        <f>IFERROR(VLOOKUP($B39,[27]Retention!$A:$B,2,0),"")</f>
        <v>63</v>
      </c>
      <c r="BL39" s="1366">
        <f>IFERROR(VLOOKUP($B39,[28]Retention!$A:$B,2,0),"")</f>
        <v>62</v>
      </c>
      <c r="BM39" s="1366">
        <f>IFERROR(VLOOKUP($B39,[29]Retention!$A:$B,2,0),"")</f>
        <v>59</v>
      </c>
      <c r="BN39" s="1366">
        <f>IFERROR(VLOOKUP($B39,[30]Retention!$A:$B,2,0),"")</f>
        <v>57</v>
      </c>
      <c r="BO39" s="1366">
        <f>IFERROR(VLOOKUP($B39,[31]Retention!$A:$B,2,0),"")</f>
        <v>57</v>
      </c>
      <c r="BP39" s="1366">
        <f>IFERROR(VLOOKUP($B39,[32]Retention!$A:$B,2,0),"")</f>
        <v>57</v>
      </c>
      <c r="BQ39" s="1366"/>
      <c r="BR39" s="1366"/>
      <c r="BS39" s="1366"/>
      <c r="BT39" s="1366"/>
      <c r="BU39" s="1368"/>
      <c r="BV39" s="1366"/>
      <c r="BW39" s="1366"/>
      <c r="BX39" s="1366"/>
      <c r="BY39" s="1366"/>
      <c r="BZ39" s="1366"/>
      <c r="CA39" s="1173">
        <v>0.97499999999999998</v>
      </c>
      <c r="CB39" s="1173">
        <v>0.48409090909090907</v>
      </c>
      <c r="CC39" s="1173">
        <v>0.23181818181818181</v>
      </c>
    </row>
    <row r="40" spans="2:81" ht="15" outlineLevel="1">
      <c r="B40" s="1383">
        <v>42036</v>
      </c>
      <c r="C40" s="1375">
        <v>217</v>
      </c>
      <c r="D40" s="1376">
        <f t="shared" si="3"/>
        <v>203</v>
      </c>
      <c r="E40" s="1376">
        <f t="shared" si="4"/>
        <v>99</v>
      </c>
      <c r="F40" s="1376">
        <f t="shared" si="5"/>
        <v>55</v>
      </c>
      <c r="G40" s="1377">
        <f t="shared" si="0"/>
        <v>0.93548387096774188</v>
      </c>
      <c r="H40" s="1377">
        <f t="shared" si="1"/>
        <v>0.45622119815668205</v>
      </c>
      <c r="I40" s="1377">
        <f t="shared" si="2"/>
        <v>0.25345622119815669</v>
      </c>
      <c r="J40" s="1160"/>
      <c r="K40" s="1370"/>
      <c r="L40" s="1366"/>
      <c r="M40" s="1366"/>
      <c r="N40" s="1366"/>
      <c r="O40" s="1366"/>
      <c r="P40" s="1366"/>
      <c r="Q40" s="1366"/>
      <c r="R40" s="1366"/>
      <c r="S40" s="1366"/>
      <c r="T40" s="1366"/>
      <c r="U40" s="1366"/>
      <c r="V40" s="1366"/>
      <c r="W40" s="1366"/>
      <c r="X40" s="1366"/>
      <c r="Y40" s="1366"/>
      <c r="Z40" s="1366"/>
      <c r="AA40" s="1366"/>
      <c r="AB40" s="1366"/>
      <c r="AC40" s="1366"/>
      <c r="AD40" s="1366"/>
      <c r="AE40" s="1366"/>
      <c r="AF40" s="1366"/>
      <c r="AG40" s="1366"/>
      <c r="AH40" s="1366"/>
      <c r="AI40" s="1366"/>
      <c r="AJ40" s="1366"/>
      <c r="AK40" s="1366"/>
      <c r="AL40" s="1366"/>
      <c r="AM40" s="1366"/>
      <c r="AN40" s="1366"/>
      <c r="AO40" s="1366"/>
      <c r="AP40" s="1366"/>
      <c r="AQ40" s="1366"/>
      <c r="AR40" s="1366"/>
      <c r="AS40" s="1366">
        <v>213</v>
      </c>
      <c r="AT40" s="1366">
        <v>203</v>
      </c>
      <c r="AU40" s="1366">
        <v>151</v>
      </c>
      <c r="AV40" s="1366">
        <v>112</v>
      </c>
      <c r="AW40" s="1366">
        <v>99</v>
      </c>
      <c r="AX40" s="1366">
        <v>86</v>
      </c>
      <c r="AY40" s="1366">
        <v>76</v>
      </c>
      <c r="AZ40" s="1369">
        <v>71</v>
      </c>
      <c r="BA40" s="1366">
        <v>64</v>
      </c>
      <c r="BB40" s="1366">
        <v>56</v>
      </c>
      <c r="BC40" s="1366">
        <v>55</v>
      </c>
      <c r="BD40" s="1366">
        <v>54</v>
      </c>
      <c r="BE40" s="1366">
        <v>54</v>
      </c>
      <c r="BF40" s="1366">
        <v>54</v>
      </c>
      <c r="BG40" s="1366">
        <v>52</v>
      </c>
      <c r="BH40" s="1366">
        <v>44</v>
      </c>
      <c r="BI40" s="1368">
        <f>IFERROR(VLOOKUP(B40,[25]Retention!$A:$B,2,0),"")</f>
        <v>41</v>
      </c>
      <c r="BJ40" s="1366">
        <f>IFERROR(VLOOKUP(B40,[26]Retention!$A:$B,2,0),"")</f>
        <v>38</v>
      </c>
      <c r="BK40" s="1366">
        <f>IFERROR(VLOOKUP($B40,[27]Retention!$A:$B,2,0),"")</f>
        <v>38</v>
      </c>
      <c r="BL40" s="1366">
        <f>IFERROR(VLOOKUP($B40,[28]Retention!$A:$B,2,0),"")</f>
        <v>38</v>
      </c>
      <c r="BM40" s="1366">
        <f>IFERROR(VLOOKUP($B40,[29]Retention!$A:$B,2,0),"")</f>
        <v>38</v>
      </c>
      <c r="BN40" s="1366">
        <f>IFERROR(VLOOKUP($B40,[30]Retention!$A:$B,2,0),"")</f>
        <v>36</v>
      </c>
      <c r="BO40" s="1366">
        <f>IFERROR(VLOOKUP($B40,[31]Retention!$A:$B,2,0),"")</f>
        <v>36</v>
      </c>
      <c r="BP40" s="1366">
        <f>IFERROR(VLOOKUP($B40,[32]Retention!$A:$B,2,0),"")</f>
        <v>36</v>
      </c>
      <c r="BQ40" s="1366"/>
      <c r="BR40" s="1366"/>
      <c r="BS40" s="1366"/>
      <c r="BT40" s="1366"/>
      <c r="BU40" s="1368"/>
      <c r="BV40" s="1366"/>
      <c r="BW40" s="1366"/>
      <c r="BX40" s="1366"/>
      <c r="BY40" s="1366"/>
      <c r="BZ40" s="1366"/>
      <c r="CA40" s="1173">
        <v>0.93548387096774188</v>
      </c>
      <c r="CB40" s="1173">
        <v>0.45622119815668205</v>
      </c>
      <c r="CC40" s="1173">
        <v>0.25345622119815669</v>
      </c>
    </row>
    <row r="41" spans="2:81" ht="15" outlineLevel="1">
      <c r="B41" s="1383">
        <v>42064</v>
      </c>
      <c r="C41" s="1375">
        <v>459</v>
      </c>
      <c r="D41" s="1376">
        <f t="shared" si="3"/>
        <v>393</v>
      </c>
      <c r="E41" s="1376">
        <f t="shared" si="4"/>
        <v>208</v>
      </c>
      <c r="F41" s="1376">
        <f t="shared" si="5"/>
        <v>123</v>
      </c>
      <c r="G41" s="1377">
        <f t="shared" si="0"/>
        <v>0.85620915032679734</v>
      </c>
      <c r="H41" s="1377">
        <f t="shared" si="1"/>
        <v>0.45315904139433549</v>
      </c>
      <c r="I41" s="1377">
        <f t="shared" si="2"/>
        <v>0.26797385620915032</v>
      </c>
      <c r="J41" s="1160"/>
      <c r="K41" s="1370"/>
      <c r="L41" s="1366"/>
      <c r="M41" s="1366"/>
      <c r="N41" s="1366"/>
      <c r="O41" s="1366"/>
      <c r="P41" s="1366"/>
      <c r="Q41" s="1366"/>
      <c r="R41" s="1366"/>
      <c r="S41" s="1366"/>
      <c r="T41" s="1366"/>
      <c r="U41" s="1366"/>
      <c r="V41" s="1366"/>
      <c r="W41" s="1366"/>
      <c r="X41" s="1366"/>
      <c r="Y41" s="1366"/>
      <c r="Z41" s="1366"/>
      <c r="AA41" s="1366"/>
      <c r="AB41" s="1366"/>
      <c r="AC41" s="1366"/>
      <c r="AD41" s="1366"/>
      <c r="AE41" s="1366"/>
      <c r="AF41" s="1366"/>
      <c r="AG41" s="1366"/>
      <c r="AH41" s="1366"/>
      <c r="AI41" s="1366"/>
      <c r="AJ41" s="1366"/>
      <c r="AK41" s="1366"/>
      <c r="AL41" s="1366"/>
      <c r="AM41" s="1366"/>
      <c r="AN41" s="1366"/>
      <c r="AO41" s="1366"/>
      <c r="AP41" s="1366"/>
      <c r="AQ41" s="1366"/>
      <c r="AR41" s="1366"/>
      <c r="AS41" s="1366"/>
      <c r="AT41" s="1366">
        <v>455</v>
      </c>
      <c r="AU41" s="1366">
        <v>393</v>
      </c>
      <c r="AV41" s="1366">
        <v>314</v>
      </c>
      <c r="AW41" s="1366">
        <v>238</v>
      </c>
      <c r="AX41" s="1366">
        <v>208</v>
      </c>
      <c r="AY41" s="1366">
        <v>181</v>
      </c>
      <c r="AZ41" s="1369">
        <v>166</v>
      </c>
      <c r="BA41" s="1366">
        <v>138</v>
      </c>
      <c r="BB41" s="1366">
        <v>129</v>
      </c>
      <c r="BC41" s="1366">
        <v>126</v>
      </c>
      <c r="BD41" s="1366">
        <v>123</v>
      </c>
      <c r="BE41" s="1366">
        <v>114</v>
      </c>
      <c r="BF41" s="1366">
        <v>105</v>
      </c>
      <c r="BG41" s="1366">
        <v>100</v>
      </c>
      <c r="BH41" s="1366">
        <v>96</v>
      </c>
      <c r="BI41" s="1368">
        <f>IFERROR(VLOOKUP(B41,[25]Retention!$A:$B,2,0),"")</f>
        <v>90</v>
      </c>
      <c r="BJ41" s="1366">
        <f>IFERROR(VLOOKUP(B41,[26]Retention!$A:$B,2,0),"")</f>
        <v>90</v>
      </c>
      <c r="BK41" s="1366">
        <f>IFERROR(VLOOKUP($B41,[27]Retention!$A:$B,2,0),"")</f>
        <v>88</v>
      </c>
      <c r="BL41" s="1366">
        <f>IFERROR(VLOOKUP($B41,[28]Retention!$A:$B,2,0),"")</f>
        <v>83</v>
      </c>
      <c r="BM41" s="1366">
        <f>IFERROR(VLOOKUP($B41,[29]Retention!$A:$B,2,0),"")</f>
        <v>78</v>
      </c>
      <c r="BN41" s="1366">
        <f>IFERROR(VLOOKUP($B41,[30]Retention!$A:$B,2,0),"")</f>
        <v>76</v>
      </c>
      <c r="BO41" s="1366">
        <f>IFERROR(VLOOKUP($B41,[31]Retention!$A:$B,2,0),"")</f>
        <v>74</v>
      </c>
      <c r="BP41" s="1366">
        <f>IFERROR(VLOOKUP($B41,[32]Retention!$A:$B,2,0),"")</f>
        <v>74</v>
      </c>
      <c r="BQ41" s="1366"/>
      <c r="BR41" s="1366"/>
      <c r="BS41" s="1366"/>
      <c r="BT41" s="1366"/>
      <c r="BU41" s="1368"/>
      <c r="BV41" s="1366"/>
      <c r="BW41" s="1366"/>
      <c r="BX41" s="1366"/>
      <c r="BY41" s="1366"/>
      <c r="BZ41" s="1366"/>
      <c r="CA41" s="1173">
        <v>0.85620915032679734</v>
      </c>
      <c r="CB41" s="1173">
        <v>0.45315904139433549</v>
      </c>
      <c r="CC41" s="1173">
        <v>0.26797385620915032</v>
      </c>
    </row>
    <row r="42" spans="2:81" ht="15" outlineLevel="1">
      <c r="B42" s="1383">
        <v>42095</v>
      </c>
      <c r="C42" s="1375">
        <v>591</v>
      </c>
      <c r="D42" s="1376">
        <f t="shared" si="3"/>
        <v>506</v>
      </c>
      <c r="E42" s="1376">
        <f t="shared" si="4"/>
        <v>292</v>
      </c>
      <c r="F42" s="1376">
        <f t="shared" si="5"/>
        <v>183</v>
      </c>
      <c r="G42" s="1377">
        <f t="shared" si="0"/>
        <v>0.85617597292724201</v>
      </c>
      <c r="H42" s="1377">
        <f t="shared" si="1"/>
        <v>0.49407783417935702</v>
      </c>
      <c r="I42" s="1377">
        <f t="shared" si="2"/>
        <v>0.30964467005076141</v>
      </c>
      <c r="J42" s="1195"/>
      <c r="K42" s="1370"/>
      <c r="L42" s="1366"/>
      <c r="M42" s="1366"/>
      <c r="N42" s="1366"/>
      <c r="O42" s="1366"/>
      <c r="P42" s="1366"/>
      <c r="Q42" s="1366"/>
      <c r="R42" s="1366"/>
      <c r="S42" s="1366"/>
      <c r="T42" s="1366"/>
      <c r="U42" s="1366"/>
      <c r="V42" s="1366"/>
      <c r="W42" s="1366"/>
      <c r="X42" s="1366"/>
      <c r="Y42" s="1366"/>
      <c r="Z42" s="1366"/>
      <c r="AA42" s="1366"/>
      <c r="AB42" s="1366"/>
      <c r="AC42" s="1366"/>
      <c r="AD42" s="1366"/>
      <c r="AE42" s="1366"/>
      <c r="AF42" s="1366"/>
      <c r="AG42" s="1366"/>
      <c r="AH42" s="1366"/>
      <c r="AI42" s="1366"/>
      <c r="AJ42" s="1366"/>
      <c r="AK42" s="1366"/>
      <c r="AL42" s="1366"/>
      <c r="AM42" s="1366"/>
      <c r="AN42" s="1366"/>
      <c r="AO42" s="1366"/>
      <c r="AP42" s="1366"/>
      <c r="AQ42" s="1366"/>
      <c r="AR42" s="1366"/>
      <c r="AS42" s="1366"/>
      <c r="AT42" s="1366"/>
      <c r="AU42" s="1366">
        <v>570</v>
      </c>
      <c r="AV42" s="1366">
        <v>506</v>
      </c>
      <c r="AW42" s="1366">
        <v>442</v>
      </c>
      <c r="AX42" s="1366">
        <v>357</v>
      </c>
      <c r="AY42" s="1366">
        <v>292</v>
      </c>
      <c r="AZ42" s="1369">
        <v>257</v>
      </c>
      <c r="BA42" s="1366">
        <v>233</v>
      </c>
      <c r="BB42" s="1366">
        <v>216</v>
      </c>
      <c r="BC42" s="1366">
        <v>211</v>
      </c>
      <c r="BD42" s="1366">
        <v>201</v>
      </c>
      <c r="BE42" s="1366">
        <v>183</v>
      </c>
      <c r="BF42" s="1366">
        <v>173</v>
      </c>
      <c r="BG42" s="1366">
        <v>168</v>
      </c>
      <c r="BH42" s="1366">
        <v>151</v>
      </c>
      <c r="BI42" s="1368">
        <f>IFERROR(VLOOKUP(B42,[25]Retention!$A:$B,2,0),"")</f>
        <v>139</v>
      </c>
      <c r="BJ42" s="1366">
        <f>IFERROR(VLOOKUP(B42,[26]Retention!$A:$B,2,0),"")</f>
        <v>132</v>
      </c>
      <c r="BK42" s="1366">
        <f>IFERROR(VLOOKUP($B42,[27]Retention!$A:$B,2,0),"")</f>
        <v>126</v>
      </c>
      <c r="BL42" s="1366">
        <f>IFERROR(VLOOKUP($B42,[28]Retention!$A:$B,2,0),"")</f>
        <v>123</v>
      </c>
      <c r="BM42" s="1366">
        <f>IFERROR(VLOOKUP($B42,[29]Retention!$A:$B,2,0),"")</f>
        <v>114</v>
      </c>
      <c r="BN42" s="1366">
        <f>IFERROR(VLOOKUP($B42,[30]Retention!$A:$B,2,0),"")</f>
        <v>112</v>
      </c>
      <c r="BO42" s="1366">
        <f>IFERROR(VLOOKUP($B42,[31]Retention!$A:$B,2,0),"")</f>
        <v>106</v>
      </c>
      <c r="BP42" s="1366">
        <f>IFERROR(VLOOKUP($B42,[32]Retention!$A:$B,2,0),"")</f>
        <v>106</v>
      </c>
      <c r="BQ42" s="1366"/>
      <c r="BR42" s="1366"/>
      <c r="BS42" s="1366"/>
      <c r="BT42" s="1366"/>
      <c r="BU42" s="1368"/>
      <c r="BV42" s="1366"/>
      <c r="BW42" s="1366"/>
      <c r="BX42" s="1366"/>
      <c r="BY42" s="1366"/>
      <c r="BZ42" s="1366"/>
      <c r="CA42" s="1173">
        <v>0.85617597292724201</v>
      </c>
      <c r="CB42" s="1173">
        <v>0.49407783417935702</v>
      </c>
      <c r="CC42" s="1173">
        <v>0.30964467005076141</v>
      </c>
    </row>
    <row r="43" spans="2:81" ht="15" outlineLevel="1">
      <c r="B43" s="1383">
        <v>42125</v>
      </c>
      <c r="C43" s="1375">
        <v>474</v>
      </c>
      <c r="D43" s="1376">
        <f t="shared" si="3"/>
        <v>398</v>
      </c>
      <c r="E43" s="1376">
        <f t="shared" si="4"/>
        <v>225</v>
      </c>
      <c r="F43" s="1376">
        <f t="shared" si="5"/>
        <v>109</v>
      </c>
      <c r="G43" s="1377">
        <f t="shared" si="0"/>
        <v>0.83966244725738393</v>
      </c>
      <c r="H43" s="1377">
        <f t="shared" si="1"/>
        <v>0.47468354430379744</v>
      </c>
      <c r="I43" s="1377">
        <f t="shared" si="2"/>
        <v>0.22995780590717299</v>
      </c>
      <c r="J43" s="1195"/>
      <c r="K43" s="1370"/>
      <c r="L43" s="1366"/>
      <c r="M43" s="1366"/>
      <c r="N43" s="1366"/>
      <c r="O43" s="1366"/>
      <c r="P43" s="1366"/>
      <c r="Q43" s="1366"/>
      <c r="R43" s="1366"/>
      <c r="S43" s="1366"/>
      <c r="T43" s="1366"/>
      <c r="U43" s="1366"/>
      <c r="V43" s="1366"/>
      <c r="W43" s="1366"/>
      <c r="X43" s="1366"/>
      <c r="Y43" s="1366"/>
      <c r="Z43" s="1366"/>
      <c r="AA43" s="1366"/>
      <c r="AB43" s="1366"/>
      <c r="AC43" s="1366"/>
      <c r="AD43" s="1366"/>
      <c r="AE43" s="1366"/>
      <c r="AF43" s="1366"/>
      <c r="AG43" s="1366"/>
      <c r="AH43" s="1366"/>
      <c r="AI43" s="1366"/>
      <c r="AJ43" s="1366"/>
      <c r="AK43" s="1366"/>
      <c r="AL43" s="1366"/>
      <c r="AM43" s="1366"/>
      <c r="AN43" s="1366"/>
      <c r="AO43" s="1366"/>
      <c r="AP43" s="1366"/>
      <c r="AQ43" s="1366"/>
      <c r="AR43" s="1366"/>
      <c r="AS43" s="1366"/>
      <c r="AT43" s="1366"/>
      <c r="AU43" s="1366"/>
      <c r="AV43" s="1366">
        <v>445</v>
      </c>
      <c r="AW43" s="1366">
        <v>398</v>
      </c>
      <c r="AX43" s="1366">
        <v>369</v>
      </c>
      <c r="AY43" s="1366">
        <v>255</v>
      </c>
      <c r="AZ43" s="1369">
        <v>225</v>
      </c>
      <c r="BA43" s="1366">
        <v>183</v>
      </c>
      <c r="BB43" s="1366">
        <v>146</v>
      </c>
      <c r="BC43" s="1366">
        <v>142</v>
      </c>
      <c r="BD43" s="1366">
        <v>129</v>
      </c>
      <c r="BE43" s="1366">
        <v>116</v>
      </c>
      <c r="BF43" s="1366">
        <v>109</v>
      </c>
      <c r="BG43" s="1366">
        <v>103</v>
      </c>
      <c r="BH43" s="1366">
        <v>95</v>
      </c>
      <c r="BI43" s="1368">
        <f>IFERROR(VLOOKUP(B43,[25]Retention!$A:$B,2,0),"")</f>
        <v>86</v>
      </c>
      <c r="BJ43" s="1366">
        <f>IFERROR(VLOOKUP(B43,[26]Retention!$A:$B,2,0),"")</f>
        <v>77</v>
      </c>
      <c r="BK43" s="1366">
        <f>IFERROR(VLOOKUP($B43,[27]Retention!$A:$B,2,0),"")</f>
        <v>73</v>
      </c>
      <c r="BL43" s="1366">
        <f>IFERROR(VLOOKUP($B43,[28]Retention!$A:$B,2,0),"")</f>
        <v>73</v>
      </c>
      <c r="BM43" s="1366">
        <f>IFERROR(VLOOKUP($B43,[29]Retention!$A:$B,2,0),"")</f>
        <v>72</v>
      </c>
      <c r="BN43" s="1366">
        <f>IFERROR(VLOOKUP($B43,[30]Retention!$A:$B,2,0),"")</f>
        <v>65</v>
      </c>
      <c r="BO43" s="1366">
        <f>IFERROR(VLOOKUP($B43,[31]Retention!$A:$B,2,0),"")</f>
        <v>65</v>
      </c>
      <c r="BP43" s="1366">
        <f>IFERROR(VLOOKUP($B43,[32]Retention!$A:$B,2,0),"")</f>
        <v>65</v>
      </c>
      <c r="BQ43" s="1366"/>
      <c r="BR43" s="1366"/>
      <c r="BS43" s="1366"/>
      <c r="BT43" s="1366"/>
      <c r="BU43" s="1368"/>
      <c r="BV43" s="1366"/>
      <c r="BW43" s="1366"/>
      <c r="BX43" s="1366"/>
      <c r="BY43" s="1366"/>
      <c r="BZ43" s="1366"/>
      <c r="CA43" s="1173">
        <v>0.83966244725738393</v>
      </c>
      <c r="CB43" s="1173">
        <v>0.47468354430379744</v>
      </c>
      <c r="CC43" s="1173">
        <v>0.22995780590717299</v>
      </c>
    </row>
    <row r="44" spans="2:81" ht="15" outlineLevel="1">
      <c r="B44" s="1383">
        <v>42156</v>
      </c>
      <c r="C44" s="1375">
        <v>507</v>
      </c>
      <c r="D44" s="1376">
        <f t="shared" si="3"/>
        <v>462</v>
      </c>
      <c r="E44" s="1376">
        <f t="shared" si="4"/>
        <v>255</v>
      </c>
      <c r="F44" s="1376">
        <f t="shared" si="5"/>
        <v>160</v>
      </c>
      <c r="G44" s="1377">
        <f t="shared" si="0"/>
        <v>0.91124260355029585</v>
      </c>
      <c r="H44" s="1377">
        <f t="shared" si="1"/>
        <v>0.50295857988165682</v>
      </c>
      <c r="I44" s="1377">
        <f t="shared" si="2"/>
        <v>0.31558185404339251</v>
      </c>
      <c r="J44" s="1195"/>
      <c r="K44" s="1370"/>
      <c r="L44" s="1366"/>
      <c r="M44" s="1366"/>
      <c r="N44" s="1366"/>
      <c r="O44" s="1366"/>
      <c r="P44" s="1366"/>
      <c r="Q44" s="1366"/>
      <c r="R44" s="1366"/>
      <c r="S44" s="1366"/>
      <c r="T44" s="1366"/>
      <c r="U44" s="1366"/>
      <c r="V44" s="1366"/>
      <c r="W44" s="1366"/>
      <c r="X44" s="1366"/>
      <c r="Y44" s="1366"/>
      <c r="Z44" s="1366"/>
      <c r="AA44" s="1366"/>
      <c r="AB44" s="1366"/>
      <c r="AC44" s="1366"/>
      <c r="AD44" s="1366"/>
      <c r="AE44" s="1366"/>
      <c r="AF44" s="1366"/>
      <c r="AG44" s="1366"/>
      <c r="AH44" s="1366"/>
      <c r="AI44" s="1366"/>
      <c r="AJ44" s="1366"/>
      <c r="AK44" s="1366"/>
      <c r="AL44" s="1366"/>
      <c r="AM44" s="1366"/>
      <c r="AN44" s="1366"/>
      <c r="AO44" s="1366"/>
      <c r="AP44" s="1366"/>
      <c r="AQ44" s="1366"/>
      <c r="AR44" s="1366"/>
      <c r="AS44" s="1366"/>
      <c r="AT44" s="1366"/>
      <c r="AU44" s="1366"/>
      <c r="AV44" s="1366"/>
      <c r="AW44" s="1366">
        <v>484</v>
      </c>
      <c r="AX44" s="1366">
        <v>462</v>
      </c>
      <c r="AY44" s="1366">
        <v>385</v>
      </c>
      <c r="AZ44" s="1369">
        <v>312</v>
      </c>
      <c r="BA44" s="1366">
        <v>255</v>
      </c>
      <c r="BB44" s="1366">
        <v>219</v>
      </c>
      <c r="BC44" s="1366">
        <v>209</v>
      </c>
      <c r="BD44" s="1366">
        <v>198</v>
      </c>
      <c r="BE44" s="1366">
        <v>185</v>
      </c>
      <c r="BF44" s="1366">
        <v>174</v>
      </c>
      <c r="BG44" s="1366">
        <v>160</v>
      </c>
      <c r="BH44" s="1366">
        <v>143</v>
      </c>
      <c r="BI44" s="1368">
        <f>IFERROR(VLOOKUP(B44,[25]Retention!$A:$B,2,0),"")</f>
        <v>131</v>
      </c>
      <c r="BJ44" s="1366">
        <f>IFERROR(VLOOKUP(B44,[26]Retention!$A:$B,2,0),"")</f>
        <v>125</v>
      </c>
      <c r="BK44" s="1366">
        <f>IFERROR(VLOOKUP($B44,[27]Retention!$A:$B,2,0),"")</f>
        <v>117</v>
      </c>
      <c r="BL44" s="1366">
        <f>IFERROR(VLOOKUP($B44,[28]Retention!$A:$B,2,0),"")</f>
        <v>108</v>
      </c>
      <c r="BM44" s="1366">
        <f>IFERROR(VLOOKUP($B44,[29]Retention!$A:$B,2,0),"")</f>
        <v>101</v>
      </c>
      <c r="BN44" s="1366">
        <f>IFERROR(VLOOKUP($B44,[30]Retention!$A:$B,2,0),"")</f>
        <v>97</v>
      </c>
      <c r="BO44" s="1366">
        <f>IFERROR(VLOOKUP($B44,[31]Retention!$A:$B,2,0),"")</f>
        <v>94</v>
      </c>
      <c r="BP44" s="1366">
        <f>IFERROR(VLOOKUP($B44,[32]Retention!$A:$B,2,0),"")</f>
        <v>94</v>
      </c>
      <c r="BQ44" s="1366"/>
      <c r="BR44" s="1366"/>
      <c r="BS44" s="1366"/>
      <c r="BT44" s="1366"/>
      <c r="BU44" s="1368"/>
      <c r="BV44" s="1366"/>
      <c r="BW44" s="1366"/>
      <c r="BX44" s="1366"/>
      <c r="BY44" s="1366"/>
      <c r="BZ44" s="1366"/>
      <c r="CA44" s="1173">
        <v>0.91124260355029585</v>
      </c>
      <c r="CB44" s="1173">
        <v>0.50295857988165682</v>
      </c>
      <c r="CC44" s="1173">
        <v>0.31558185404339251</v>
      </c>
    </row>
    <row r="45" spans="2:81" ht="15" outlineLevel="1">
      <c r="B45" s="1383">
        <v>42186</v>
      </c>
      <c r="C45" s="1375">
        <v>507</v>
      </c>
      <c r="D45" s="1376">
        <f t="shared" si="3"/>
        <v>457</v>
      </c>
      <c r="E45" s="1376">
        <f t="shared" si="4"/>
        <v>249</v>
      </c>
      <c r="F45" s="1376">
        <f t="shared" si="5"/>
        <v>143</v>
      </c>
      <c r="G45" s="1377">
        <f t="shared" si="0"/>
        <v>0.90138067061143989</v>
      </c>
      <c r="H45" s="1377">
        <f t="shared" si="1"/>
        <v>0.4911242603550296</v>
      </c>
      <c r="I45" s="1377">
        <f t="shared" si="2"/>
        <v>0.28205128205128205</v>
      </c>
      <c r="J45" s="1195"/>
      <c r="K45" s="1370"/>
      <c r="L45" s="1366"/>
      <c r="M45" s="1366"/>
      <c r="N45" s="1366"/>
      <c r="O45" s="1366"/>
      <c r="P45" s="1366"/>
      <c r="Q45" s="1366"/>
      <c r="R45" s="1366"/>
      <c r="S45" s="1366"/>
      <c r="T45" s="1366"/>
      <c r="U45" s="1366"/>
      <c r="V45" s="1366"/>
      <c r="W45" s="1366"/>
      <c r="X45" s="1366"/>
      <c r="Y45" s="1366"/>
      <c r="Z45" s="1366"/>
      <c r="AA45" s="1366"/>
      <c r="AB45" s="1366"/>
      <c r="AC45" s="1366"/>
      <c r="AD45" s="1366"/>
      <c r="AE45" s="1366"/>
      <c r="AF45" s="1366"/>
      <c r="AG45" s="1366"/>
      <c r="AH45" s="1366"/>
      <c r="AI45" s="1366"/>
      <c r="AJ45" s="1366"/>
      <c r="AK45" s="1366"/>
      <c r="AL45" s="1366"/>
      <c r="AM45" s="1366"/>
      <c r="AN45" s="1366"/>
      <c r="AO45" s="1366"/>
      <c r="AP45" s="1366"/>
      <c r="AQ45" s="1366"/>
      <c r="AR45" s="1366"/>
      <c r="AS45" s="1366"/>
      <c r="AT45" s="1366"/>
      <c r="AU45" s="1366"/>
      <c r="AV45" s="1366"/>
      <c r="AW45" s="1366"/>
      <c r="AX45" s="1366">
        <v>495</v>
      </c>
      <c r="AY45" s="1366">
        <v>457</v>
      </c>
      <c r="AZ45" s="1369">
        <v>409</v>
      </c>
      <c r="BA45" s="1366">
        <v>295</v>
      </c>
      <c r="BB45" s="1366">
        <v>249</v>
      </c>
      <c r="BC45" s="1366">
        <v>235</v>
      </c>
      <c r="BD45" s="1366">
        <v>216</v>
      </c>
      <c r="BE45" s="1366">
        <v>189</v>
      </c>
      <c r="BF45" s="1366">
        <v>176</v>
      </c>
      <c r="BG45" s="1366">
        <v>162</v>
      </c>
      <c r="BH45" s="1366">
        <v>143</v>
      </c>
      <c r="BI45" s="1368">
        <f>IFERROR(VLOOKUP(B45,[25]Retention!$A:$B,2,0),"")</f>
        <v>135</v>
      </c>
      <c r="BJ45" s="1366">
        <f>IFERROR(VLOOKUP(B45,[26]Retention!$A:$B,2,0),"")</f>
        <v>128</v>
      </c>
      <c r="BK45" s="1366">
        <f>IFERROR(VLOOKUP($B45,[27]Retention!$A:$B,2,0),"")</f>
        <v>125</v>
      </c>
      <c r="BL45" s="1366">
        <f>IFERROR(VLOOKUP($B45,[28]Retention!$A:$B,2,0),"")</f>
        <v>118</v>
      </c>
      <c r="BM45" s="1366">
        <f>IFERROR(VLOOKUP($B45,[29]Retention!$A:$B,2,0),"")</f>
        <v>108</v>
      </c>
      <c r="BN45" s="1366">
        <f>IFERROR(VLOOKUP($B45,[30]Retention!$A:$B,2,0),"")</f>
        <v>106</v>
      </c>
      <c r="BO45" s="1366">
        <f>IFERROR(VLOOKUP($B45,[31]Retention!$A:$B,2,0),"")</f>
        <v>104</v>
      </c>
      <c r="BP45" s="1366">
        <f>IFERROR(VLOOKUP($B45,[32]Retention!$A:$B,2,0),"")</f>
        <v>104</v>
      </c>
      <c r="BQ45" s="1366"/>
      <c r="BR45" s="1366"/>
      <c r="BS45" s="1366"/>
      <c r="BT45" s="1366"/>
      <c r="BU45" s="1368"/>
      <c r="BV45" s="1366"/>
      <c r="BW45" s="1366"/>
      <c r="BX45" s="1366"/>
      <c r="BY45" s="1366"/>
      <c r="BZ45" s="1366"/>
      <c r="CA45" s="1173">
        <v>0.90138067061143989</v>
      </c>
      <c r="CB45" s="1173">
        <v>0.4911242603550296</v>
      </c>
      <c r="CC45" s="1173">
        <v>0.28205128205128205</v>
      </c>
    </row>
    <row r="46" spans="2:81" ht="15" outlineLevel="1">
      <c r="B46" s="1383">
        <v>42217</v>
      </c>
      <c r="C46" s="1375">
        <v>492</v>
      </c>
      <c r="D46" s="1376">
        <f t="shared" si="3"/>
        <v>444</v>
      </c>
      <c r="E46" s="1376">
        <f t="shared" si="4"/>
        <v>256</v>
      </c>
      <c r="F46" s="1376">
        <f t="shared" si="5"/>
        <v>141</v>
      </c>
      <c r="G46" s="1377">
        <f t="shared" si="0"/>
        <v>0.90243902439024393</v>
      </c>
      <c r="H46" s="1377">
        <f t="shared" si="1"/>
        <v>0.52032520325203258</v>
      </c>
      <c r="I46" s="1377">
        <f t="shared" si="2"/>
        <v>0.28658536585365851</v>
      </c>
      <c r="J46" s="1195"/>
      <c r="K46" s="1370"/>
      <c r="L46" s="1366"/>
      <c r="M46" s="1366"/>
      <c r="N46" s="1366"/>
      <c r="O46" s="1366"/>
      <c r="P46" s="1366"/>
      <c r="Q46" s="1366"/>
      <c r="R46" s="1366"/>
      <c r="S46" s="1366"/>
      <c r="T46" s="1366"/>
      <c r="U46" s="1366"/>
      <c r="V46" s="1366"/>
      <c r="W46" s="1366"/>
      <c r="X46" s="1366"/>
      <c r="Y46" s="1366"/>
      <c r="Z46" s="1366"/>
      <c r="AA46" s="1366"/>
      <c r="AB46" s="1366"/>
      <c r="AC46" s="1366"/>
      <c r="AD46" s="1366"/>
      <c r="AE46" s="1366"/>
      <c r="AF46" s="1366"/>
      <c r="AG46" s="1366"/>
      <c r="AH46" s="1366"/>
      <c r="AI46" s="1366"/>
      <c r="AJ46" s="1366"/>
      <c r="AK46" s="1366"/>
      <c r="AL46" s="1366"/>
      <c r="AM46" s="1366"/>
      <c r="AN46" s="1366"/>
      <c r="AO46" s="1366"/>
      <c r="AP46" s="1366"/>
      <c r="AQ46" s="1366"/>
      <c r="AR46" s="1366"/>
      <c r="AS46" s="1366"/>
      <c r="AT46" s="1366"/>
      <c r="AU46" s="1366"/>
      <c r="AV46" s="1366"/>
      <c r="AW46" s="1366"/>
      <c r="AX46" s="1366"/>
      <c r="AY46" s="1366">
        <v>472</v>
      </c>
      <c r="AZ46" s="1369">
        <v>444</v>
      </c>
      <c r="BA46" s="1366">
        <v>384</v>
      </c>
      <c r="BB46" s="1366">
        <v>273</v>
      </c>
      <c r="BC46" s="1366">
        <v>256</v>
      </c>
      <c r="BD46" s="1366">
        <v>230</v>
      </c>
      <c r="BE46" s="1366">
        <v>196</v>
      </c>
      <c r="BF46" s="1366">
        <v>183</v>
      </c>
      <c r="BG46" s="1366">
        <v>169</v>
      </c>
      <c r="BH46" s="1366">
        <v>159</v>
      </c>
      <c r="BI46" s="1368">
        <f>IFERROR(VLOOKUP(B46,[25]Retention!$A:$B,2,0),"")</f>
        <v>141</v>
      </c>
      <c r="BJ46" s="1366">
        <f>IFERROR(VLOOKUP(B46,[26]Retention!$A:$B,2,0),"")</f>
        <v>134</v>
      </c>
      <c r="BK46" s="1366">
        <f>IFERROR(VLOOKUP($B46,[27]Retention!$A:$B,2,0),"")</f>
        <v>126</v>
      </c>
      <c r="BL46" s="1366">
        <f>IFERROR(VLOOKUP($B46,[28]Retention!$A:$B,2,0),"")</f>
        <v>121</v>
      </c>
      <c r="BM46" s="1366">
        <f>IFERROR(VLOOKUP($B46,[29]Retention!$A:$B,2,0),"")</f>
        <v>113</v>
      </c>
      <c r="BN46" s="1366">
        <f>IFERROR(VLOOKUP($B46,[30]Retention!$A:$B,2,0),"")</f>
        <v>110</v>
      </c>
      <c r="BO46" s="1366">
        <f>IFERROR(VLOOKUP($B46,[31]Retention!$A:$B,2,0),"")</f>
        <v>109</v>
      </c>
      <c r="BP46" s="1366">
        <f>IFERROR(VLOOKUP($B46,[32]Retention!$A:$B,2,0),"")</f>
        <v>109</v>
      </c>
      <c r="BQ46" s="1366"/>
      <c r="BR46" s="1366"/>
      <c r="BS46" s="1366"/>
      <c r="BT46" s="1366"/>
      <c r="BU46" s="1368"/>
      <c r="BV46" s="1366"/>
      <c r="BW46" s="1366"/>
      <c r="BX46" s="1366"/>
      <c r="BY46" s="1366"/>
      <c r="BZ46" s="1366"/>
      <c r="CA46" s="1173">
        <v>0.90243902439024393</v>
      </c>
      <c r="CB46" s="1173">
        <v>0.52032520325203258</v>
      </c>
      <c r="CC46" s="1173">
        <v>0.28658536585365851</v>
      </c>
    </row>
    <row r="47" spans="2:81" outlineLevel="1">
      <c r="B47" s="1383">
        <v>42248</v>
      </c>
      <c r="C47" s="1375">
        <v>575</v>
      </c>
      <c r="D47" s="1376">
        <f t="shared" si="3"/>
        <v>523</v>
      </c>
      <c r="E47" s="1376">
        <f t="shared" si="4"/>
        <v>366</v>
      </c>
      <c r="F47" s="1376">
        <f t="shared" si="5"/>
        <v>206</v>
      </c>
      <c r="G47" s="1377">
        <f t="shared" si="0"/>
        <v>0.90956521739130436</v>
      </c>
      <c r="H47" s="1377">
        <f t="shared" si="1"/>
        <v>0.63652173913043475</v>
      </c>
      <c r="I47" s="1377">
        <f t="shared" si="2"/>
        <v>0.35826086956521741</v>
      </c>
      <c r="J47" s="1195"/>
      <c r="K47" s="1370"/>
      <c r="L47" s="1366"/>
      <c r="M47" s="1366"/>
      <c r="N47" s="1366"/>
      <c r="O47" s="1366"/>
      <c r="P47" s="1366"/>
      <c r="Q47" s="1366"/>
      <c r="R47" s="1366"/>
      <c r="S47" s="1366"/>
      <c r="T47" s="1366"/>
      <c r="U47" s="1366"/>
      <c r="V47" s="1366"/>
      <c r="W47" s="1366"/>
      <c r="X47" s="1366"/>
      <c r="Y47" s="1366"/>
      <c r="Z47" s="1366"/>
      <c r="AA47" s="1366"/>
      <c r="AB47" s="1366"/>
      <c r="AC47" s="1366"/>
      <c r="AD47" s="1366"/>
      <c r="AE47" s="1366"/>
      <c r="AF47" s="1366"/>
      <c r="AG47" s="1366"/>
      <c r="AH47" s="1366"/>
      <c r="AI47" s="1366"/>
      <c r="AJ47" s="1366"/>
      <c r="AK47" s="1366"/>
      <c r="AL47" s="1366"/>
      <c r="AM47" s="1366"/>
      <c r="AN47" s="1366"/>
      <c r="AO47" s="1366"/>
      <c r="AP47" s="1366"/>
      <c r="AQ47" s="1366"/>
      <c r="AR47" s="1366"/>
      <c r="AS47" s="1366"/>
      <c r="AT47" s="1366"/>
      <c r="AU47" s="1366"/>
      <c r="AV47" s="1366"/>
      <c r="AW47" s="1366"/>
      <c r="AX47" s="1366"/>
      <c r="AY47" s="1366"/>
      <c r="AZ47" s="1366">
        <v>567</v>
      </c>
      <c r="BA47" s="1366">
        <v>523</v>
      </c>
      <c r="BB47" s="1366">
        <v>453</v>
      </c>
      <c r="BC47" s="1366">
        <v>416</v>
      </c>
      <c r="BD47" s="1366">
        <v>366</v>
      </c>
      <c r="BE47" s="1366">
        <v>329</v>
      </c>
      <c r="BF47" s="1366">
        <v>299</v>
      </c>
      <c r="BG47" s="1366">
        <v>267</v>
      </c>
      <c r="BH47" s="1366">
        <v>242</v>
      </c>
      <c r="BI47" s="1368">
        <f>IFERROR(VLOOKUP(B47,[25]Retention!$A:$B,2,0),"")</f>
        <v>222</v>
      </c>
      <c r="BJ47" s="1366">
        <f>IFERROR(VLOOKUP(B47,[26]Retention!$A:$B,2,0),"")</f>
        <v>206</v>
      </c>
      <c r="BK47" s="1366">
        <f>IFERROR(VLOOKUP($B47,[27]Retention!$A:$B,2,0),"")</f>
        <v>195</v>
      </c>
      <c r="BL47" s="1366">
        <f>IFERROR(VLOOKUP($B47,[28]Retention!$A:$B,2,0),"")</f>
        <v>180</v>
      </c>
      <c r="BM47" s="1366">
        <f>IFERROR(VLOOKUP($B47,[29]Retention!$A:$B,2,0),"")</f>
        <v>174</v>
      </c>
      <c r="BN47" s="1366">
        <f>IFERROR(VLOOKUP($B47,[30]Retention!$A:$B,2,0),"")</f>
        <v>164</v>
      </c>
      <c r="BO47" s="1366">
        <f>IFERROR(VLOOKUP($B47,[31]Retention!$A:$B,2,0),"")</f>
        <v>160</v>
      </c>
      <c r="BP47" s="1366">
        <f>IFERROR(VLOOKUP($B47,[32]Retention!$A:$B,2,0),"")</f>
        <v>160</v>
      </c>
      <c r="BQ47" s="1366"/>
      <c r="BR47" s="1366"/>
      <c r="BS47" s="1366"/>
      <c r="BT47" s="1366"/>
      <c r="BU47" s="1368"/>
      <c r="BV47" s="1366"/>
      <c r="BW47" s="1366"/>
      <c r="BX47" s="1366"/>
      <c r="BY47" s="1366"/>
      <c r="BZ47" s="1366"/>
      <c r="CA47" s="1173">
        <v>0.90956521739130436</v>
      </c>
      <c r="CB47" s="1173">
        <v>0.63652173913043475</v>
      </c>
      <c r="CC47" s="1187"/>
    </row>
    <row r="48" spans="2:81" outlineLevel="1">
      <c r="B48" s="1383">
        <v>42278</v>
      </c>
      <c r="C48" s="1375">
        <v>464</v>
      </c>
      <c r="D48" s="1376">
        <f t="shared" si="3"/>
        <v>385</v>
      </c>
      <c r="E48" s="1376">
        <f t="shared" si="4"/>
        <v>244</v>
      </c>
      <c r="F48" s="1376">
        <f t="shared" si="5"/>
        <v>127</v>
      </c>
      <c r="G48" s="1377">
        <f t="shared" si="0"/>
        <v>0.82974137931034486</v>
      </c>
      <c r="H48" s="1377">
        <f t="shared" si="1"/>
        <v>0.52586206896551724</v>
      </c>
      <c r="I48" s="1377">
        <f t="shared" si="2"/>
        <v>0.27370689655172414</v>
      </c>
      <c r="J48" s="1195"/>
      <c r="K48" s="1370"/>
      <c r="L48" s="1366"/>
      <c r="M48" s="1366"/>
      <c r="N48" s="1366"/>
      <c r="O48" s="1366"/>
      <c r="P48" s="1366"/>
      <c r="Q48" s="1366"/>
      <c r="R48" s="1366"/>
      <c r="S48" s="1366"/>
      <c r="T48" s="1366"/>
      <c r="U48" s="1366"/>
      <c r="V48" s="1366"/>
      <c r="W48" s="1366"/>
      <c r="X48" s="1366"/>
      <c r="Y48" s="1366"/>
      <c r="Z48" s="1366"/>
      <c r="AA48" s="1366"/>
      <c r="AB48" s="1366"/>
      <c r="AC48" s="1366"/>
      <c r="AD48" s="1366"/>
      <c r="AE48" s="1366"/>
      <c r="AF48" s="1366"/>
      <c r="AG48" s="1366"/>
      <c r="AH48" s="1366"/>
      <c r="AI48" s="1366"/>
      <c r="AJ48" s="1366"/>
      <c r="AK48" s="1366"/>
      <c r="AL48" s="1366"/>
      <c r="AM48" s="1366"/>
      <c r="AN48" s="1366"/>
      <c r="AO48" s="1366"/>
      <c r="AP48" s="1366"/>
      <c r="AQ48" s="1366"/>
      <c r="AR48" s="1366"/>
      <c r="AS48" s="1366"/>
      <c r="AT48" s="1366"/>
      <c r="AU48" s="1366"/>
      <c r="AV48" s="1366"/>
      <c r="AW48" s="1366"/>
      <c r="AX48" s="1366"/>
      <c r="AY48" s="1366"/>
      <c r="AZ48" s="1366"/>
      <c r="BA48" s="1366">
        <v>452</v>
      </c>
      <c r="BB48" s="1366">
        <v>385</v>
      </c>
      <c r="BC48" s="1366">
        <v>359</v>
      </c>
      <c r="BD48" s="1366">
        <v>308</v>
      </c>
      <c r="BE48" s="1366">
        <v>244</v>
      </c>
      <c r="BF48" s="1366">
        <v>204</v>
      </c>
      <c r="BG48" s="1366">
        <v>189</v>
      </c>
      <c r="BH48" s="1366">
        <v>168</v>
      </c>
      <c r="BI48" s="1368">
        <f>IFERROR(VLOOKUP(B48,[25]Retention!$A:$B,2,0),"")</f>
        <v>145</v>
      </c>
      <c r="BJ48" s="1366">
        <f>IFERROR(VLOOKUP(B48,[26]Retention!$A:$B,2,0),"")</f>
        <v>136</v>
      </c>
      <c r="BK48" s="1366">
        <f>IFERROR(VLOOKUP($B48,[27]Retention!$A:$B,2,0),"")</f>
        <v>127</v>
      </c>
      <c r="BL48" s="1366">
        <f>IFERROR(VLOOKUP($B48,[28]Retention!$A:$B,2,0),"")</f>
        <v>110</v>
      </c>
      <c r="BM48" s="1366">
        <f>IFERROR(VLOOKUP($B48,[29]Retention!$A:$B,2,0),"")</f>
        <v>98</v>
      </c>
      <c r="BN48" s="1366">
        <f>IFERROR(VLOOKUP($B48,[30]Retention!$A:$B,2,0),"")</f>
        <v>89</v>
      </c>
      <c r="BO48" s="1366">
        <f>IFERROR(VLOOKUP($B48,[31]Retention!$A:$B,2,0),"")</f>
        <v>86</v>
      </c>
      <c r="BP48" s="1366">
        <f>IFERROR(VLOOKUP($B48,[32]Retention!$A:$B,2,0),"")</f>
        <v>86</v>
      </c>
      <c r="BQ48" s="1366"/>
      <c r="BR48" s="1366"/>
      <c r="BS48" s="1366"/>
      <c r="BT48" s="1366"/>
      <c r="BU48" s="1368"/>
      <c r="BV48" s="1366"/>
      <c r="BW48" s="1366"/>
      <c r="BX48" s="1366"/>
      <c r="BY48" s="1366"/>
      <c r="BZ48" s="1366"/>
      <c r="CA48" s="1173">
        <v>0.82974137931034486</v>
      </c>
      <c r="CB48" s="1173">
        <v>0.52586206896551724</v>
      </c>
      <c r="CC48" s="1187"/>
    </row>
    <row r="49" spans="2:81" outlineLevel="1">
      <c r="B49" s="1383">
        <v>42309</v>
      </c>
      <c r="C49" s="1375">
        <v>809</v>
      </c>
      <c r="D49" s="1376">
        <f t="shared" si="3"/>
        <v>734</v>
      </c>
      <c r="E49" s="1376">
        <f t="shared" si="4"/>
        <v>479</v>
      </c>
      <c r="F49" s="1376">
        <f t="shared" si="5"/>
        <v>231</v>
      </c>
      <c r="G49" s="1377">
        <f t="shared" si="0"/>
        <v>0.90729295426452405</v>
      </c>
      <c r="H49" s="1377">
        <f t="shared" si="1"/>
        <v>0.59208899876390608</v>
      </c>
      <c r="I49" s="1377">
        <f t="shared" si="2"/>
        <v>0.28553770086526575</v>
      </c>
      <c r="J49" s="1195"/>
      <c r="K49" s="1370"/>
      <c r="L49" s="1366"/>
      <c r="M49" s="1366"/>
      <c r="N49" s="1366"/>
      <c r="O49" s="1366"/>
      <c r="P49" s="1366"/>
      <c r="Q49" s="1366"/>
      <c r="R49" s="1366"/>
      <c r="S49" s="1366"/>
      <c r="T49" s="1366"/>
      <c r="U49" s="1366"/>
      <c r="V49" s="1366"/>
      <c r="W49" s="1366"/>
      <c r="X49" s="1366"/>
      <c r="Y49" s="1366"/>
      <c r="Z49" s="1366"/>
      <c r="AA49" s="1366"/>
      <c r="AB49" s="1366"/>
      <c r="AC49" s="1366"/>
      <c r="AD49" s="1366"/>
      <c r="AE49" s="1366"/>
      <c r="AF49" s="1366"/>
      <c r="AG49" s="1366"/>
      <c r="AH49" s="1366"/>
      <c r="AI49" s="1366"/>
      <c r="AJ49" s="1366"/>
      <c r="AK49" s="1366"/>
      <c r="AL49" s="1366"/>
      <c r="AM49" s="1366"/>
      <c r="AN49" s="1366"/>
      <c r="AO49" s="1366"/>
      <c r="AP49" s="1366"/>
      <c r="AQ49" s="1366"/>
      <c r="AR49" s="1366"/>
      <c r="AS49" s="1366"/>
      <c r="AT49" s="1366"/>
      <c r="AU49" s="1366"/>
      <c r="AV49" s="1366"/>
      <c r="AW49" s="1366"/>
      <c r="AX49" s="1366"/>
      <c r="AY49" s="1366"/>
      <c r="AZ49" s="1366"/>
      <c r="BA49" s="1366"/>
      <c r="BB49" s="1366">
        <v>774</v>
      </c>
      <c r="BC49" s="1366">
        <v>734</v>
      </c>
      <c r="BD49" s="1366">
        <v>686</v>
      </c>
      <c r="BE49" s="1366">
        <v>566</v>
      </c>
      <c r="BF49" s="1366">
        <v>479</v>
      </c>
      <c r="BG49" s="1366">
        <v>431</v>
      </c>
      <c r="BH49" s="1366">
        <v>362</v>
      </c>
      <c r="BI49" s="1368">
        <f>IFERROR(VLOOKUP(B49,[25]Retention!$A:$B,2,0),"")</f>
        <v>321</v>
      </c>
      <c r="BJ49" s="1366">
        <f>IFERROR(VLOOKUP(B49,[26]Retention!$A:$B,2,0),"")</f>
        <v>279</v>
      </c>
      <c r="BK49" s="1366">
        <f>IFERROR(VLOOKUP($B49,[27]Retention!$A:$B,2,0),"")</f>
        <v>261</v>
      </c>
      <c r="BL49" s="1366">
        <f>IFERROR(VLOOKUP($B49,[28]Retention!$A:$B,2,0),"")</f>
        <v>231</v>
      </c>
      <c r="BM49" s="1366">
        <f>IFERROR(VLOOKUP($B49,[29]Retention!$A:$B,2,0),"")</f>
        <v>219</v>
      </c>
      <c r="BN49" s="1366">
        <f>IFERROR(VLOOKUP($B49,[30]Retention!$A:$B,2,0),"")</f>
        <v>210</v>
      </c>
      <c r="BO49" s="1366">
        <f>IFERROR(VLOOKUP($B49,[31]Retention!$A:$B,2,0),"")</f>
        <v>202</v>
      </c>
      <c r="BP49" s="1366">
        <f>IFERROR(VLOOKUP($B49,[32]Retention!$A:$B,2,0),"")</f>
        <v>202</v>
      </c>
      <c r="BQ49" s="1366"/>
      <c r="BR49" s="1366"/>
      <c r="BS49" s="1366"/>
      <c r="BT49" s="1366"/>
      <c r="BU49" s="1368"/>
      <c r="BV49" s="1366"/>
      <c r="BW49" s="1366"/>
      <c r="BX49" s="1366"/>
      <c r="BY49" s="1366"/>
      <c r="BZ49" s="1366"/>
      <c r="CA49" s="1173">
        <v>0.90729295426452405</v>
      </c>
      <c r="CB49" s="1173">
        <v>0.59208899876390608</v>
      </c>
      <c r="CC49" s="1187"/>
    </row>
    <row r="50" spans="2:81">
      <c r="B50" s="1383">
        <v>42339</v>
      </c>
      <c r="C50" s="1375">
        <v>610</v>
      </c>
      <c r="D50" s="1376">
        <f t="shared" si="3"/>
        <v>561</v>
      </c>
      <c r="E50" s="1376">
        <f t="shared" si="4"/>
        <v>354</v>
      </c>
      <c r="F50" s="1376">
        <f>IFERROR(INDEX($K50:$BN50,,MATCH($B50,$K$3:$BN$3,0)+11),0)</f>
        <v>187</v>
      </c>
      <c r="G50" s="1377">
        <f t="shared" si="0"/>
        <v>0.91967213114754098</v>
      </c>
      <c r="H50" s="1377">
        <f t="shared" si="1"/>
        <v>0.58032786885245902</v>
      </c>
      <c r="I50" s="1377">
        <f t="shared" si="2"/>
        <v>0.30655737704918035</v>
      </c>
      <c r="J50" s="1195"/>
      <c r="K50" s="1370"/>
      <c r="L50" s="1366"/>
      <c r="M50" s="1366"/>
      <c r="N50" s="1366"/>
      <c r="O50" s="1366"/>
      <c r="P50" s="1366"/>
      <c r="Q50" s="1366"/>
      <c r="R50" s="1366"/>
      <c r="S50" s="1366"/>
      <c r="T50" s="1366"/>
      <c r="U50" s="1366"/>
      <c r="V50" s="1366"/>
      <c r="W50" s="1366"/>
      <c r="X50" s="1366"/>
      <c r="Y50" s="1366"/>
      <c r="Z50" s="1366"/>
      <c r="AA50" s="1366"/>
      <c r="AB50" s="1366"/>
      <c r="AC50" s="1366"/>
      <c r="AD50" s="1366"/>
      <c r="AE50" s="1366"/>
      <c r="AF50" s="1366"/>
      <c r="AG50" s="1366"/>
      <c r="AH50" s="1366"/>
      <c r="AI50" s="1366"/>
      <c r="AJ50" s="1366"/>
      <c r="AK50" s="1366"/>
      <c r="AL50" s="1366"/>
      <c r="AM50" s="1366"/>
      <c r="AN50" s="1366"/>
      <c r="AO50" s="1366"/>
      <c r="AP50" s="1366"/>
      <c r="AQ50" s="1366"/>
      <c r="AR50" s="1366"/>
      <c r="AS50" s="1366"/>
      <c r="AT50" s="1366"/>
      <c r="AU50" s="1366"/>
      <c r="AV50" s="1366"/>
      <c r="AW50" s="1366"/>
      <c r="AX50" s="1366"/>
      <c r="AY50" s="1366"/>
      <c r="AZ50" s="1366"/>
      <c r="BA50" s="1366"/>
      <c r="BB50" s="1366"/>
      <c r="BC50" s="1366">
        <v>594</v>
      </c>
      <c r="BD50" s="1366">
        <v>561</v>
      </c>
      <c r="BE50" s="1366">
        <v>509</v>
      </c>
      <c r="BF50" s="1366">
        <v>416</v>
      </c>
      <c r="BG50" s="1366">
        <v>354</v>
      </c>
      <c r="BH50" s="1366">
        <v>301</v>
      </c>
      <c r="BI50" s="1368">
        <f>IFERROR(VLOOKUP(B50,[25]Retention!$A:$B,2,0),"")</f>
        <v>262</v>
      </c>
      <c r="BJ50" s="1366">
        <f>IFERROR(VLOOKUP(B50,[26]Retention!$A:$B,2,0),"")</f>
        <v>242</v>
      </c>
      <c r="BK50" s="1366">
        <f>IFERROR(VLOOKUP($B50,[27]Retention!$A:$B,2,0),"")</f>
        <v>221</v>
      </c>
      <c r="BL50" s="1366">
        <f>IFERROR(VLOOKUP($B50,[28]Retention!$A:$B,2,0),"")</f>
        <v>197</v>
      </c>
      <c r="BM50" s="1366">
        <f>IFERROR(VLOOKUP($B50,[29]Retention!$A:$B,2,0),"")</f>
        <v>187</v>
      </c>
      <c r="BN50" s="1366">
        <f>IFERROR(VLOOKUP($B50,[30]Retention!$A:$B,2,0),"")</f>
        <v>177</v>
      </c>
      <c r="BO50" s="1366">
        <f>IFERROR(VLOOKUP($B50,[31]Retention!$A:$B,2,0),"")</f>
        <v>173</v>
      </c>
      <c r="BP50" s="1366">
        <f>IFERROR(VLOOKUP($B50,[32]Retention!$A:$B,2,0),"")</f>
        <v>173</v>
      </c>
      <c r="BQ50" s="1366"/>
      <c r="BR50" s="1366"/>
      <c r="BS50" s="1366"/>
      <c r="BT50" s="1366"/>
      <c r="BU50" s="1368"/>
      <c r="BV50" s="1366"/>
      <c r="BW50" s="1366"/>
      <c r="BX50" s="1366"/>
      <c r="BY50" s="1366"/>
      <c r="BZ50" s="1366"/>
      <c r="CA50" s="1173">
        <v>0.91967213114754098</v>
      </c>
      <c r="CB50" s="1173">
        <v>0.58032786885245902</v>
      </c>
      <c r="CC50" s="1187"/>
    </row>
    <row r="51" spans="2:81" ht="14.25" customHeight="1">
      <c r="B51" s="1383">
        <v>42370</v>
      </c>
      <c r="C51" s="1375">
        <v>206</v>
      </c>
      <c r="D51" s="1376">
        <f t="shared" si="3"/>
        <v>202</v>
      </c>
      <c r="E51" s="1376">
        <f t="shared" si="4"/>
        <v>138</v>
      </c>
      <c r="F51" s="1376">
        <f t="shared" si="5"/>
        <v>65</v>
      </c>
      <c r="G51" s="1377">
        <f t="shared" si="0"/>
        <v>0.98058252427184467</v>
      </c>
      <c r="H51" s="1377">
        <f t="shared" si="1"/>
        <v>0.66990291262135926</v>
      </c>
      <c r="I51" s="1377">
        <f t="shared" si="2"/>
        <v>0.3155339805825243</v>
      </c>
      <c r="J51" s="1195"/>
      <c r="K51" s="1370"/>
      <c r="L51" s="1370"/>
      <c r="M51" s="1370"/>
      <c r="N51" s="1370"/>
      <c r="O51" s="1370"/>
      <c r="P51" s="1370"/>
      <c r="Q51" s="1370"/>
      <c r="R51" s="1370"/>
      <c r="S51" s="1370"/>
      <c r="T51" s="1370"/>
      <c r="U51" s="1370"/>
      <c r="V51" s="1370"/>
      <c r="W51" s="1370"/>
      <c r="X51" s="1370"/>
      <c r="Y51" s="1370"/>
      <c r="Z51" s="1370"/>
      <c r="AA51" s="1370"/>
      <c r="AB51" s="1370"/>
      <c r="AC51" s="1370"/>
      <c r="AD51" s="1370"/>
      <c r="AE51" s="1370"/>
      <c r="AF51" s="1370"/>
      <c r="AG51" s="1370"/>
      <c r="AH51" s="1370"/>
      <c r="AI51" s="1370"/>
      <c r="AJ51" s="1370"/>
      <c r="AK51" s="1370"/>
      <c r="AL51" s="1370"/>
      <c r="AM51" s="1370"/>
      <c r="AN51" s="1370"/>
      <c r="AO51" s="1370"/>
      <c r="AP51" s="1370"/>
      <c r="AQ51" s="1370"/>
      <c r="AR51" s="1370"/>
      <c r="AS51" s="1370"/>
      <c r="AT51" s="1370"/>
      <c r="AU51" s="1370"/>
      <c r="AV51" s="1370"/>
      <c r="AW51" s="1370"/>
      <c r="AX51" s="1370"/>
      <c r="AY51" s="1370"/>
      <c r="AZ51" s="1370"/>
      <c r="BA51" s="1370"/>
      <c r="BB51" s="1370"/>
      <c r="BC51" s="1366"/>
      <c r="BD51" s="1366">
        <v>205</v>
      </c>
      <c r="BE51" s="1366">
        <v>202</v>
      </c>
      <c r="BF51" s="1366">
        <v>186</v>
      </c>
      <c r="BG51" s="1366">
        <v>158</v>
      </c>
      <c r="BH51" s="1366">
        <v>138</v>
      </c>
      <c r="BI51" s="1368">
        <f>IFERROR(VLOOKUP(B51,[25]Retention!$A:$B,2,0),"")</f>
        <v>117</v>
      </c>
      <c r="BJ51" s="1366">
        <f>IFERROR(VLOOKUP(B51,[26]Retention!$A:$B,2,0),"")</f>
        <v>101</v>
      </c>
      <c r="BK51" s="1366">
        <f>IFERROR(VLOOKUP($B51,[27]Retention!$A:$B,2,0),"")</f>
        <v>88</v>
      </c>
      <c r="BL51" s="1366">
        <f>IFERROR(VLOOKUP($B51,[28]Retention!$A:$B,2,0),"")</f>
        <v>76</v>
      </c>
      <c r="BM51" s="1366">
        <f>IFERROR(VLOOKUP($B51,[29]Retention!$A:$B,2,0),"")</f>
        <v>70</v>
      </c>
      <c r="BN51" s="1366">
        <f>IFERROR(VLOOKUP($B51,[30]Retention!$A:$B,2,0),"")</f>
        <v>65</v>
      </c>
      <c r="BO51" s="1366">
        <f>IFERROR(VLOOKUP($B51,[31]Retention!$A:$B,2,0),"")</f>
        <v>63</v>
      </c>
      <c r="BP51" s="1366">
        <f>IFERROR(VLOOKUP($B51,[32]Retention!$A:$B,2,0),"")</f>
        <v>63</v>
      </c>
      <c r="BQ51" s="1366"/>
      <c r="BR51" s="1366"/>
      <c r="BS51" s="1366"/>
      <c r="BT51" s="1366"/>
      <c r="BU51" s="1368"/>
      <c r="BV51" s="1366"/>
      <c r="BW51" s="1366"/>
      <c r="BX51" s="1366"/>
      <c r="BY51" s="1366"/>
      <c r="BZ51" s="1366"/>
      <c r="CA51" s="1173">
        <v>0.98058252427184467</v>
      </c>
      <c r="CB51" s="1173">
        <v>0.66990291262135926</v>
      </c>
      <c r="CC51" s="1187"/>
    </row>
    <row r="52" spans="2:81" ht="14.25" customHeight="1">
      <c r="B52" s="1383">
        <v>42401</v>
      </c>
      <c r="C52" s="1375">
        <v>196</v>
      </c>
      <c r="D52" s="1376">
        <f t="shared" si="3"/>
        <v>184</v>
      </c>
      <c r="E52" s="1376">
        <f t="shared" si="4"/>
        <v>112</v>
      </c>
      <c r="F52" s="1376">
        <f t="shared" si="5"/>
        <v>0</v>
      </c>
      <c r="G52" s="1377">
        <f t="shared" si="0"/>
        <v>0.93877551020408168</v>
      </c>
      <c r="H52" s="1377">
        <f t="shared" si="1"/>
        <v>0.5714285714285714</v>
      </c>
      <c r="I52" s="1377">
        <f t="shared" si="2"/>
        <v>0</v>
      </c>
      <c r="J52" s="1195"/>
      <c r="K52" s="1370"/>
      <c r="L52" s="1370"/>
      <c r="M52" s="1370"/>
      <c r="N52" s="1370"/>
      <c r="O52" s="1370"/>
      <c r="P52" s="1370"/>
      <c r="Q52" s="1370"/>
      <c r="R52" s="1370"/>
      <c r="S52" s="1370"/>
      <c r="T52" s="1370"/>
      <c r="U52" s="1370"/>
      <c r="V52" s="1370"/>
      <c r="W52" s="1370"/>
      <c r="X52" s="1370"/>
      <c r="Y52" s="1370"/>
      <c r="Z52" s="1370"/>
      <c r="AA52" s="1370"/>
      <c r="AB52" s="1370"/>
      <c r="AC52" s="1370"/>
      <c r="AD52" s="1370"/>
      <c r="AE52" s="1370"/>
      <c r="AF52" s="1370"/>
      <c r="AG52" s="1370"/>
      <c r="AH52" s="1370"/>
      <c r="AI52" s="1370"/>
      <c r="AJ52" s="1370"/>
      <c r="AK52" s="1370"/>
      <c r="AL52" s="1370"/>
      <c r="AM52" s="1370"/>
      <c r="AN52" s="1370"/>
      <c r="AO52" s="1370"/>
      <c r="AP52" s="1370"/>
      <c r="AQ52" s="1370"/>
      <c r="AR52" s="1370"/>
      <c r="AS52" s="1370"/>
      <c r="AT52" s="1370"/>
      <c r="AU52" s="1370"/>
      <c r="AV52" s="1370"/>
      <c r="AW52" s="1370"/>
      <c r="AX52" s="1370"/>
      <c r="AY52" s="1370"/>
      <c r="AZ52" s="1370"/>
      <c r="BA52" s="1370"/>
      <c r="BB52" s="1370"/>
      <c r="BC52" s="1366"/>
      <c r="BD52" s="1366"/>
      <c r="BE52" s="1366">
        <v>192</v>
      </c>
      <c r="BF52" s="1366">
        <v>184</v>
      </c>
      <c r="BG52" s="1366">
        <v>167</v>
      </c>
      <c r="BH52" s="1366">
        <v>132</v>
      </c>
      <c r="BI52" s="1368">
        <f>IFERROR(VLOOKUP(B52,[25]Retention!$A:$B,2,0),"")</f>
        <v>112</v>
      </c>
      <c r="BJ52" s="1366">
        <f>IFERROR(VLOOKUP(B52,[26]Retention!$A:$B,2,0),"")</f>
        <v>97</v>
      </c>
      <c r="BK52" s="1366">
        <f>IFERROR(VLOOKUP($B52,[27]Retention!$A:$B,2,0),"")</f>
        <v>78</v>
      </c>
      <c r="BL52" s="1366">
        <f>IFERROR(VLOOKUP($B52,[28]Retention!$A:$B,2,0),"")</f>
        <v>68</v>
      </c>
      <c r="BM52" s="1366">
        <f>IFERROR(VLOOKUP($B52,[29]Retention!$A:$B,2,0),"")</f>
        <v>65</v>
      </c>
      <c r="BN52" s="1366">
        <f>IFERROR(VLOOKUP($B52,[30]Retention!$A:$B,2,0),"")</f>
        <v>59</v>
      </c>
      <c r="BO52" s="1366">
        <f>IFERROR(VLOOKUP($B52,[31]Retention!$A:$B,2,0),"")</f>
        <v>58</v>
      </c>
      <c r="BP52" s="1366">
        <f>IFERROR(VLOOKUP($B52,[32]Retention!$A:$B,2,0),"")</f>
        <v>58</v>
      </c>
      <c r="BQ52" s="1366"/>
      <c r="BR52" s="1366"/>
      <c r="BS52" s="1366"/>
      <c r="BT52" s="1366"/>
      <c r="BU52" s="1368"/>
      <c r="BV52" s="1366"/>
      <c r="BW52" s="1366"/>
      <c r="BX52" s="1366"/>
      <c r="BY52" s="1366"/>
      <c r="BZ52" s="1366"/>
      <c r="CA52" s="1173">
        <v>0.93877551020408168</v>
      </c>
      <c r="CB52" s="1173">
        <v>0.5714285714285714</v>
      </c>
      <c r="CC52" s="1187"/>
    </row>
    <row r="53" spans="2:81" ht="14.25" customHeight="1">
      <c r="B53" s="1383">
        <v>42430</v>
      </c>
      <c r="C53" s="1375">
        <v>685</v>
      </c>
      <c r="D53" s="1376">
        <f t="shared" si="3"/>
        <v>647</v>
      </c>
      <c r="E53" s="1376">
        <f t="shared" si="4"/>
        <v>451</v>
      </c>
      <c r="F53" s="1376">
        <f t="shared" si="5"/>
        <v>0</v>
      </c>
      <c r="G53" s="1377">
        <f t="shared" si="0"/>
        <v>0.94452554744525552</v>
      </c>
      <c r="H53" s="1377">
        <f t="shared" si="1"/>
        <v>0.65839416058394162</v>
      </c>
      <c r="I53" s="1377">
        <f t="shared" si="2"/>
        <v>0</v>
      </c>
      <c r="J53" s="1195"/>
      <c r="K53" s="1370"/>
      <c r="L53" s="1370"/>
      <c r="M53" s="1370"/>
      <c r="N53" s="1370"/>
      <c r="O53" s="1370"/>
      <c r="P53" s="1370"/>
      <c r="Q53" s="1370"/>
      <c r="R53" s="1370"/>
      <c r="S53" s="1370"/>
      <c r="T53" s="1370"/>
      <c r="U53" s="1370"/>
      <c r="V53" s="1370"/>
      <c r="W53" s="1370"/>
      <c r="X53" s="1370"/>
      <c r="Y53" s="1370"/>
      <c r="Z53" s="1370"/>
      <c r="AA53" s="1370"/>
      <c r="AB53" s="1370"/>
      <c r="AC53" s="1370"/>
      <c r="AD53" s="1370"/>
      <c r="AE53" s="1370"/>
      <c r="AF53" s="1370"/>
      <c r="AG53" s="1370"/>
      <c r="AH53" s="1370"/>
      <c r="AI53" s="1370"/>
      <c r="AJ53" s="1370"/>
      <c r="AK53" s="1370"/>
      <c r="AL53" s="1370"/>
      <c r="AM53" s="1370"/>
      <c r="AN53" s="1370"/>
      <c r="AO53" s="1370"/>
      <c r="AP53" s="1370"/>
      <c r="AQ53" s="1370"/>
      <c r="AR53" s="1370"/>
      <c r="AS53" s="1370"/>
      <c r="AT53" s="1370"/>
      <c r="AU53" s="1370"/>
      <c r="AV53" s="1370"/>
      <c r="AW53" s="1370"/>
      <c r="AX53" s="1370"/>
      <c r="AY53" s="1370"/>
      <c r="AZ53" s="1370"/>
      <c r="BA53" s="1370"/>
      <c r="BB53" s="1370"/>
      <c r="BC53" s="1366"/>
      <c r="BD53" s="1366"/>
      <c r="BE53" s="1366"/>
      <c r="BF53" s="1366">
        <v>678</v>
      </c>
      <c r="BG53" s="1366">
        <v>647</v>
      </c>
      <c r="BH53" s="1366">
        <v>602</v>
      </c>
      <c r="BI53" s="1368">
        <f>IFERROR(VLOOKUP(B53,[25]Retention!$A:$B,2,0),"")</f>
        <v>501</v>
      </c>
      <c r="BJ53" s="1366">
        <f>IFERROR(VLOOKUP(B53,[26]Retention!$A:$B,2,0),"")</f>
        <v>451</v>
      </c>
      <c r="BK53" s="1366">
        <f>IFERROR(VLOOKUP($B53,[27]Retention!$A:$B,2,0),"")</f>
        <v>381</v>
      </c>
      <c r="BL53" s="1366">
        <f>IFERROR(VLOOKUP($B53,[28]Retention!$A:$B,2,0),"")</f>
        <v>346</v>
      </c>
      <c r="BM53" s="1366">
        <f>IFERROR(VLOOKUP($B53,[29]Retention!$A:$B,2,0),"")</f>
        <v>313</v>
      </c>
      <c r="BN53" s="1366">
        <f>IFERROR(VLOOKUP($B53,[30]Retention!$A:$B,2,0),"")</f>
        <v>286</v>
      </c>
      <c r="BO53" s="1366">
        <f>IFERROR(VLOOKUP($B53,[31]Retention!$A:$B,2,0),"")</f>
        <v>278</v>
      </c>
      <c r="BP53" s="1366">
        <f>IFERROR(VLOOKUP($B53,[32]Retention!$A:$B,2,0),"")</f>
        <v>278</v>
      </c>
      <c r="BQ53" s="1366"/>
      <c r="BR53" s="1366"/>
      <c r="BS53" s="1366"/>
      <c r="BT53" s="1366"/>
      <c r="BU53" s="1368"/>
      <c r="BV53" s="1366"/>
      <c r="BW53" s="1366"/>
      <c r="BX53" s="1366"/>
      <c r="BY53" s="1366"/>
      <c r="BZ53" s="1366"/>
      <c r="CA53" s="1173">
        <v>0.94452554744525552</v>
      </c>
      <c r="CB53" s="1187"/>
      <c r="CC53" s="1187"/>
    </row>
    <row r="54" spans="2:81" ht="14.25" customHeight="1">
      <c r="B54" s="1383">
        <v>42461</v>
      </c>
      <c r="C54" s="1375">
        <v>545</v>
      </c>
      <c r="D54" s="1376">
        <f t="shared" si="3"/>
        <v>524</v>
      </c>
      <c r="E54" s="1376">
        <f t="shared" si="4"/>
        <v>360</v>
      </c>
      <c r="F54" s="1376">
        <f t="shared" si="5"/>
        <v>0</v>
      </c>
      <c r="G54" s="1377">
        <f t="shared" si="0"/>
        <v>0.96146788990825693</v>
      </c>
      <c r="H54" s="1377">
        <f t="shared" si="1"/>
        <v>0.66055045871559637</v>
      </c>
      <c r="I54" s="1377">
        <f t="shared" si="2"/>
        <v>0</v>
      </c>
      <c r="J54" s="1195"/>
      <c r="K54" s="1370"/>
      <c r="L54" s="1370"/>
      <c r="M54" s="1370"/>
      <c r="N54" s="1370"/>
      <c r="O54" s="1370"/>
      <c r="P54" s="1370"/>
      <c r="Q54" s="1370"/>
      <c r="R54" s="1370"/>
      <c r="S54" s="1370"/>
      <c r="T54" s="1370"/>
      <c r="U54" s="1370"/>
      <c r="V54" s="1370"/>
      <c r="W54" s="1370"/>
      <c r="X54" s="1370"/>
      <c r="Y54" s="1370"/>
      <c r="Z54" s="1370"/>
      <c r="AA54" s="1370"/>
      <c r="AB54" s="1370"/>
      <c r="AC54" s="1370"/>
      <c r="AD54" s="1370"/>
      <c r="AE54" s="1370"/>
      <c r="AF54" s="1370"/>
      <c r="AG54" s="1370"/>
      <c r="AH54" s="1370"/>
      <c r="AI54" s="1370"/>
      <c r="AJ54" s="1370"/>
      <c r="AK54" s="1370"/>
      <c r="AL54" s="1370"/>
      <c r="AM54" s="1370"/>
      <c r="AN54" s="1370"/>
      <c r="AO54" s="1370"/>
      <c r="AP54" s="1370"/>
      <c r="AQ54" s="1370"/>
      <c r="AR54" s="1370"/>
      <c r="AS54" s="1370"/>
      <c r="AT54" s="1370"/>
      <c r="AU54" s="1370"/>
      <c r="AV54" s="1370"/>
      <c r="AW54" s="1370"/>
      <c r="AX54" s="1370"/>
      <c r="AY54" s="1370"/>
      <c r="AZ54" s="1370"/>
      <c r="BA54" s="1370"/>
      <c r="BB54" s="1370"/>
      <c r="BC54" s="1366"/>
      <c r="BD54" s="1366"/>
      <c r="BE54" s="1366"/>
      <c r="BF54" s="1366"/>
      <c r="BG54" s="1366">
        <v>544</v>
      </c>
      <c r="BH54" s="1366">
        <v>524</v>
      </c>
      <c r="BI54" s="1368">
        <f>IFERROR(VLOOKUP(B54,[25]Retention!$A:$B,2,0),"")</f>
        <v>511</v>
      </c>
      <c r="BJ54" s="1366">
        <f>IFERROR(VLOOKUP(B54,[26]Retention!$A:$B,2,0),"")</f>
        <v>424</v>
      </c>
      <c r="BK54" s="1366">
        <f>IFERROR(VLOOKUP($B54,[27]Retention!$A:$B,2,0),"")</f>
        <v>360</v>
      </c>
      <c r="BL54" s="1366">
        <f>IFERROR(VLOOKUP($B54,[28]Retention!$A:$B,2,0),"")</f>
        <v>317</v>
      </c>
      <c r="BM54" s="1366">
        <f>IFERROR(VLOOKUP($B54,[29]Retention!$A:$B,2,0),"")</f>
        <v>282</v>
      </c>
      <c r="BN54" s="1366">
        <f>IFERROR(VLOOKUP($B54,[30]Retention!$A:$B,2,0),"")</f>
        <v>254</v>
      </c>
      <c r="BO54" s="1366">
        <f>IFERROR(VLOOKUP($B54,[31]Retention!$A:$B,2,0),"")</f>
        <v>248</v>
      </c>
      <c r="BP54" s="1366">
        <f>IFERROR(VLOOKUP($B54,[32]Retention!$A:$B,2,0),"")</f>
        <v>248</v>
      </c>
      <c r="BQ54" s="1366"/>
      <c r="BR54" s="1366"/>
      <c r="BS54" s="1366"/>
      <c r="BT54" s="1366"/>
      <c r="BU54" s="1368"/>
      <c r="BV54" s="1366"/>
      <c r="BW54" s="1366"/>
      <c r="BX54" s="1366"/>
      <c r="BY54" s="1366"/>
      <c r="BZ54" s="1366"/>
      <c r="CA54" s="1173">
        <v>0.96146788990825693</v>
      </c>
      <c r="CB54" s="1187"/>
      <c r="CC54" s="1187"/>
    </row>
    <row r="55" spans="2:81" ht="14.25" customHeight="1">
      <c r="B55" s="1383">
        <v>42491</v>
      </c>
      <c r="C55" s="1375">
        <v>749</v>
      </c>
      <c r="D55" s="1376">
        <f t="shared" si="3"/>
        <v>711</v>
      </c>
      <c r="E55" s="1376">
        <f t="shared" si="4"/>
        <v>472</v>
      </c>
      <c r="F55" s="1376">
        <f t="shared" si="5"/>
        <v>0</v>
      </c>
      <c r="G55" s="1377">
        <f t="shared" si="0"/>
        <v>0.94926568758344454</v>
      </c>
      <c r="H55" s="1377">
        <f t="shared" si="1"/>
        <v>0.63017356475300401</v>
      </c>
      <c r="I55" s="1377">
        <f t="shared" si="2"/>
        <v>0</v>
      </c>
      <c r="J55" s="1195"/>
      <c r="K55" s="1370"/>
      <c r="L55" s="1370"/>
      <c r="M55" s="1370"/>
      <c r="N55" s="1370"/>
      <c r="O55" s="1370"/>
      <c r="P55" s="1370"/>
      <c r="Q55" s="1370"/>
      <c r="R55" s="1370"/>
      <c r="S55" s="1370"/>
      <c r="T55" s="1370"/>
      <c r="U55" s="1370"/>
      <c r="V55" s="1370"/>
      <c r="W55" s="1370"/>
      <c r="X55" s="1370"/>
      <c r="Y55" s="1370"/>
      <c r="Z55" s="1370"/>
      <c r="AA55" s="1370"/>
      <c r="AB55" s="1370"/>
      <c r="AC55" s="1370"/>
      <c r="AD55" s="1370"/>
      <c r="AE55" s="1370"/>
      <c r="AF55" s="1370"/>
      <c r="AG55" s="1370"/>
      <c r="AH55" s="1370"/>
      <c r="AI55" s="1370"/>
      <c r="AJ55" s="1370"/>
      <c r="AK55" s="1370"/>
      <c r="AL55" s="1370"/>
      <c r="AM55" s="1370"/>
      <c r="AN55" s="1370"/>
      <c r="AO55" s="1370"/>
      <c r="AP55" s="1370"/>
      <c r="AQ55" s="1370"/>
      <c r="AR55" s="1370"/>
      <c r="AS55" s="1370"/>
      <c r="AT55" s="1370"/>
      <c r="AU55" s="1370"/>
      <c r="AV55" s="1370"/>
      <c r="AW55" s="1370"/>
      <c r="AX55" s="1370"/>
      <c r="AY55" s="1370"/>
      <c r="AZ55" s="1370"/>
      <c r="BA55" s="1370"/>
      <c r="BB55" s="1370"/>
      <c r="BC55" s="1366"/>
      <c r="BD55" s="1366"/>
      <c r="BE55" s="1366"/>
      <c r="BF55" s="1366"/>
      <c r="BG55" s="1366"/>
      <c r="BH55" s="1366">
        <v>736</v>
      </c>
      <c r="BI55" s="1368">
        <f>IFERROR(VLOOKUP(B55,[25]Retention!$A:$B,2,0),"")</f>
        <v>711</v>
      </c>
      <c r="BJ55" s="1366">
        <f>IFERROR(VLOOKUP(B55,[26]Retention!$A:$B,2,0),"")</f>
        <v>680</v>
      </c>
      <c r="BK55" s="1366">
        <f>IFERROR(VLOOKUP($B55,[27]Retention!$A:$B,2,0),"")</f>
        <v>541</v>
      </c>
      <c r="BL55" s="1366">
        <f>IFERROR(VLOOKUP($B55,[28]Retention!$A:$B,2,0),"")</f>
        <v>472</v>
      </c>
      <c r="BM55" s="1366">
        <f>IFERROR(VLOOKUP($B55,[29]Retention!$A:$B,2,0),"")</f>
        <v>401</v>
      </c>
      <c r="BN55" s="1366">
        <f>IFERROR(VLOOKUP($B55,[30]Retention!$A:$B,2,0),"")</f>
        <v>367</v>
      </c>
      <c r="BO55" s="1366">
        <f>IFERROR(VLOOKUP($B55,[31]Retention!$A:$B,2,0),"")</f>
        <v>342</v>
      </c>
      <c r="BP55" s="1366">
        <f>IFERROR(VLOOKUP($B55,[32]Retention!$A:$B,2,0),"")</f>
        <v>342</v>
      </c>
      <c r="BQ55" s="1366"/>
      <c r="BR55" s="1366"/>
      <c r="BS55" s="1366"/>
      <c r="BT55" s="1366"/>
      <c r="BU55" s="1368"/>
      <c r="BV55" s="1366"/>
      <c r="BW55" s="1366"/>
      <c r="BX55" s="1366"/>
      <c r="BY55" s="1366"/>
      <c r="BZ55" s="1366"/>
      <c r="CA55" s="1173">
        <v>0.94926568758344454</v>
      </c>
      <c r="CB55" s="1187"/>
      <c r="CC55" s="1187"/>
    </row>
    <row r="56" spans="2:81" ht="14.25" customHeight="1">
      <c r="B56" s="1383">
        <v>42522</v>
      </c>
      <c r="C56" s="1375">
        <v>1300</v>
      </c>
      <c r="D56" s="1376">
        <f t="shared" si="3"/>
        <v>1223</v>
      </c>
      <c r="E56" s="1376">
        <f t="shared" si="4"/>
        <v>864</v>
      </c>
      <c r="F56" s="1376">
        <f t="shared" si="5"/>
        <v>0</v>
      </c>
      <c r="G56" s="1377">
        <f t="shared" si="0"/>
        <v>0.9407692307692308</v>
      </c>
      <c r="H56" s="1377">
        <f t="shared" si="1"/>
        <v>0.66461538461538461</v>
      </c>
      <c r="I56" s="1377">
        <f t="shared" si="2"/>
        <v>0</v>
      </c>
      <c r="J56" s="1195"/>
      <c r="K56" s="1370"/>
      <c r="L56" s="1370"/>
      <c r="M56" s="1370"/>
      <c r="N56" s="1370"/>
      <c r="O56" s="1370"/>
      <c r="P56" s="1370"/>
      <c r="Q56" s="1370"/>
      <c r="R56" s="1370"/>
      <c r="S56" s="1370"/>
      <c r="T56" s="1370"/>
      <c r="U56" s="1370"/>
      <c r="V56" s="1370"/>
      <c r="W56" s="1370"/>
      <c r="X56" s="1370"/>
      <c r="Y56" s="1370"/>
      <c r="Z56" s="1370"/>
      <c r="AA56" s="1370"/>
      <c r="AB56" s="1370"/>
      <c r="AC56" s="1370"/>
      <c r="AD56" s="1370"/>
      <c r="AE56" s="1370"/>
      <c r="AF56" s="1370"/>
      <c r="AG56" s="1370"/>
      <c r="AH56" s="1370"/>
      <c r="AI56" s="1370"/>
      <c r="AJ56" s="1370"/>
      <c r="AK56" s="1370"/>
      <c r="AL56" s="1370"/>
      <c r="AM56" s="1370"/>
      <c r="AN56" s="1370"/>
      <c r="AO56" s="1370"/>
      <c r="AP56" s="1370"/>
      <c r="AQ56" s="1370"/>
      <c r="AR56" s="1370"/>
      <c r="AS56" s="1370"/>
      <c r="AT56" s="1370"/>
      <c r="AU56" s="1370"/>
      <c r="AV56" s="1370"/>
      <c r="AW56" s="1370"/>
      <c r="AX56" s="1370"/>
      <c r="AY56" s="1370"/>
      <c r="AZ56" s="1370"/>
      <c r="BA56" s="1370"/>
      <c r="BB56" s="1370"/>
      <c r="BC56" s="1366"/>
      <c r="BD56" s="1366"/>
      <c r="BE56" s="1366"/>
      <c r="BF56" s="1366"/>
      <c r="BG56" s="1366"/>
      <c r="BH56" s="1366"/>
      <c r="BI56" s="1368">
        <f>IFERROR(VLOOKUP(B56,[25]Retention!$A:$B,2,0),"")</f>
        <v>1290</v>
      </c>
      <c r="BJ56" s="1366">
        <f>IFERROR(VLOOKUP(B56,[26]Retention!$A:$B,2,0),"")</f>
        <v>1223</v>
      </c>
      <c r="BK56" s="1366">
        <f>IFERROR(VLOOKUP($B56,[27]Retention!$A:$B,2,0),"")</f>
        <v>1161</v>
      </c>
      <c r="BL56" s="1366">
        <f>IFERROR(VLOOKUP($B56,[28]Retention!$A:$B,2,0),"")</f>
        <v>1044</v>
      </c>
      <c r="BM56" s="1366">
        <f>IFERROR(VLOOKUP($B56,[29]Retention!$A:$B,2,0),"")</f>
        <v>864</v>
      </c>
      <c r="BN56" s="1366">
        <f>IFERROR(VLOOKUP($B56,[30]Retention!$A:$B,2,0),"")</f>
        <v>762</v>
      </c>
      <c r="BO56" s="1366">
        <f>IFERROR(VLOOKUP($B56,[31]Retention!$A:$B,2,0),"")</f>
        <v>713</v>
      </c>
      <c r="BP56" s="1366">
        <f>IFERROR(VLOOKUP($B56,[32]Retention!$A:$B,2,0),"")</f>
        <v>713</v>
      </c>
      <c r="BQ56" s="1366"/>
      <c r="BR56" s="1366"/>
      <c r="BS56" s="1366"/>
      <c r="BT56" s="1366"/>
      <c r="BU56" s="1368"/>
      <c r="BV56" s="1366"/>
      <c r="BW56" s="1366"/>
      <c r="BX56" s="1366"/>
      <c r="BY56" s="1366"/>
      <c r="BZ56" s="1366"/>
      <c r="CA56" s="1173"/>
      <c r="CB56" s="1187"/>
      <c r="CC56" s="1187"/>
    </row>
    <row r="57" spans="2:81" ht="14.25" customHeight="1">
      <c r="B57" s="1383">
        <v>42552</v>
      </c>
      <c r="C57" s="1375">
        <v>926</v>
      </c>
      <c r="D57" s="1376">
        <f t="shared" si="3"/>
        <v>871</v>
      </c>
      <c r="E57" s="1376">
        <f t="shared" si="4"/>
        <v>569</v>
      </c>
      <c r="F57" s="1376">
        <f t="shared" si="5"/>
        <v>0</v>
      </c>
      <c r="G57" s="1377">
        <f t="shared" si="0"/>
        <v>0.94060475161987045</v>
      </c>
      <c r="H57" s="1377">
        <f t="shared" si="1"/>
        <v>0.6144708423326134</v>
      </c>
      <c r="I57" s="1377">
        <f t="shared" si="2"/>
        <v>0</v>
      </c>
      <c r="J57" s="1195"/>
      <c r="K57" s="1370"/>
      <c r="L57" s="1370"/>
      <c r="M57" s="1370"/>
      <c r="N57" s="1370"/>
      <c r="O57" s="1370"/>
      <c r="P57" s="1370"/>
      <c r="Q57" s="1370"/>
      <c r="R57" s="1370"/>
      <c r="S57" s="1370"/>
      <c r="T57" s="1370"/>
      <c r="U57" s="1370"/>
      <c r="V57" s="1370"/>
      <c r="W57" s="1370"/>
      <c r="X57" s="1370"/>
      <c r="Y57" s="1370"/>
      <c r="Z57" s="1370"/>
      <c r="AA57" s="1370"/>
      <c r="AB57" s="1370"/>
      <c r="AC57" s="1370"/>
      <c r="AD57" s="1370"/>
      <c r="AE57" s="1370"/>
      <c r="AF57" s="1370"/>
      <c r="AG57" s="1370"/>
      <c r="AH57" s="1370"/>
      <c r="AI57" s="1370"/>
      <c r="AJ57" s="1370"/>
      <c r="AK57" s="1370"/>
      <c r="AL57" s="1370"/>
      <c r="AM57" s="1370"/>
      <c r="AN57" s="1370"/>
      <c r="AO57" s="1370"/>
      <c r="AP57" s="1370"/>
      <c r="AQ57" s="1370"/>
      <c r="AR57" s="1370"/>
      <c r="AS57" s="1370"/>
      <c r="AT57" s="1370"/>
      <c r="AU57" s="1370"/>
      <c r="AV57" s="1370"/>
      <c r="AW57" s="1370"/>
      <c r="AX57" s="1370"/>
      <c r="AY57" s="1370"/>
      <c r="AZ57" s="1370"/>
      <c r="BA57" s="1370"/>
      <c r="BB57" s="1370"/>
      <c r="BC57" s="1366"/>
      <c r="BD57" s="1366"/>
      <c r="BE57" s="1366"/>
      <c r="BF57" s="1366"/>
      <c r="BG57" s="1366"/>
      <c r="BH57" s="1366"/>
      <c r="BI57" s="1368">
        <f>IFERROR(VLOOKUP(B57,[25]Retention!$A:$B,2,0),"")</f>
        <v>926</v>
      </c>
      <c r="BJ57" s="1366">
        <f>IFERROR(VLOOKUP(B57,[26]Retention!$A:$B,2,0),"")</f>
        <v>914</v>
      </c>
      <c r="BK57" s="1366">
        <f>IFERROR(VLOOKUP($B57,[27]Retention!$A:$B,2,0),"")</f>
        <v>871</v>
      </c>
      <c r="BL57" s="1366">
        <f>IFERROR(VLOOKUP($B57,[28]Retention!$A:$B,2,0),"")</f>
        <v>843</v>
      </c>
      <c r="BM57" s="1366">
        <f>IFERROR(VLOOKUP($B57,[29]Retention!$A:$B,2,0),"")</f>
        <v>699</v>
      </c>
      <c r="BN57" s="1366">
        <f>IFERROR(VLOOKUP($B57,[30]Retention!$A:$B,2,0),"")</f>
        <v>569</v>
      </c>
      <c r="BO57" s="1366">
        <f>IFERROR(VLOOKUP($B57,[31]Retention!$A:$B,2,0),"")</f>
        <v>530</v>
      </c>
      <c r="BP57" s="1366">
        <f>IFERROR(VLOOKUP($B57,[32]Retention!$A:$B,2,0),"")</f>
        <v>530</v>
      </c>
      <c r="BQ57" s="1366"/>
      <c r="BR57" s="1366"/>
      <c r="BS57" s="1366"/>
      <c r="BT57" s="1366"/>
      <c r="BU57" s="1368"/>
      <c r="BV57" s="1366"/>
      <c r="BW57" s="1366"/>
      <c r="BX57" s="1366"/>
      <c r="BY57" s="1366"/>
      <c r="BZ57" s="1366"/>
      <c r="CA57" s="1173" t="e">
        <v>#DIV/0!</v>
      </c>
      <c r="CB57" s="1187"/>
      <c r="CC57" s="1187"/>
    </row>
    <row r="58" spans="2:81" ht="14.25" customHeight="1">
      <c r="B58" s="1383">
        <v>42583</v>
      </c>
      <c r="C58" s="1375">
        <v>1054</v>
      </c>
      <c r="D58" s="1376">
        <f>IFERROR(INDEX($K58:$BN58,,MATCH($B58,$K$3:$BN$3,0)+2),0)</f>
        <v>1009</v>
      </c>
      <c r="E58" s="1376">
        <f t="shared" si="4"/>
        <v>0</v>
      </c>
      <c r="F58" s="1376">
        <f t="shared" si="5"/>
        <v>0</v>
      </c>
      <c r="G58" s="1377">
        <f t="shared" si="0"/>
        <v>0.95730550284629978</v>
      </c>
      <c r="H58" s="1377">
        <f t="shared" si="1"/>
        <v>0</v>
      </c>
      <c r="I58" s="1377">
        <f t="shared" si="2"/>
        <v>0</v>
      </c>
      <c r="J58" s="1195"/>
      <c r="K58" s="1370"/>
      <c r="L58" s="1370"/>
      <c r="M58" s="1370"/>
      <c r="N58" s="1370"/>
      <c r="O58" s="1370"/>
      <c r="P58" s="1370"/>
      <c r="Q58" s="1370"/>
      <c r="R58" s="1370"/>
      <c r="S58" s="1370"/>
      <c r="T58" s="1370"/>
      <c r="U58" s="1370"/>
      <c r="V58" s="1370"/>
      <c r="W58" s="1370"/>
      <c r="X58" s="1370"/>
      <c r="Y58" s="1370"/>
      <c r="Z58" s="1370"/>
      <c r="AA58" s="1370"/>
      <c r="AB58" s="1370"/>
      <c r="AC58" s="1370"/>
      <c r="AD58" s="1370"/>
      <c r="AE58" s="1370"/>
      <c r="AF58" s="1370"/>
      <c r="AG58" s="1370"/>
      <c r="AH58" s="1370"/>
      <c r="AI58" s="1370"/>
      <c r="AJ58" s="1370"/>
      <c r="AK58" s="1370"/>
      <c r="AL58" s="1370"/>
      <c r="AM58" s="1370"/>
      <c r="AN58" s="1370"/>
      <c r="AO58" s="1370"/>
      <c r="AP58" s="1370"/>
      <c r="AQ58" s="1370"/>
      <c r="AR58" s="1370"/>
      <c r="AS58" s="1370"/>
      <c r="AT58" s="1370"/>
      <c r="AU58" s="1370"/>
      <c r="AV58" s="1370"/>
      <c r="AW58" s="1370"/>
      <c r="AX58" s="1370"/>
      <c r="AY58" s="1370"/>
      <c r="AZ58" s="1370"/>
      <c r="BA58" s="1370"/>
      <c r="BB58" s="1370"/>
      <c r="BC58" s="1366"/>
      <c r="BD58" s="1366"/>
      <c r="BE58" s="1366"/>
      <c r="BF58" s="1366"/>
      <c r="BG58" s="1366"/>
      <c r="BH58" s="1366"/>
      <c r="BI58" s="1368" t="str">
        <f>IFERROR(VLOOKUP(B58,[25]Retention!$A:$B,2,0),"")</f>
        <v/>
      </c>
      <c r="BJ58" s="1366">
        <f>IFERROR(VLOOKUP(B58,[26]Retention!$A:$B,2,0),"")</f>
        <v>1052</v>
      </c>
      <c r="BK58" s="1366">
        <f>IFERROR(VLOOKUP($B58,[27]Retention!$A:$B,2,0),"")</f>
        <v>1042</v>
      </c>
      <c r="BL58" s="1366">
        <f>IFERROR(VLOOKUP($B58,[28]Retention!$A:$B,2,0),"")</f>
        <v>1009</v>
      </c>
      <c r="BM58" s="1366">
        <f>IFERROR(VLOOKUP($B58,[29]Retention!$A:$B,2,0),"")</f>
        <v>940</v>
      </c>
      <c r="BN58" s="1366">
        <f>IFERROR(VLOOKUP($B58,[30]Retention!$A:$B,2,0),"")</f>
        <v>792</v>
      </c>
      <c r="BO58" s="1366">
        <f>IFERROR(VLOOKUP($B58,[31]Retention!$A:$B,2,0),"")</f>
        <v>730</v>
      </c>
      <c r="BP58" s="1366">
        <f>IFERROR(VLOOKUP($B58,[32]Retention!$A:$B,2,0),"")</f>
        <v>730</v>
      </c>
      <c r="BQ58" s="1366"/>
      <c r="BR58" s="1366"/>
      <c r="BS58" s="1366"/>
      <c r="BT58" s="1366"/>
      <c r="BU58" s="1368"/>
      <c r="BV58" s="1366"/>
      <c r="BW58" s="1366"/>
      <c r="BX58" s="1366"/>
      <c r="BY58" s="1366"/>
      <c r="BZ58" s="1366"/>
      <c r="CA58" s="1173" t="e">
        <v>#DIV/0!</v>
      </c>
      <c r="CB58" s="1187"/>
      <c r="CC58" s="1187"/>
    </row>
    <row r="59" spans="2:81" ht="14.25" customHeight="1">
      <c r="B59" s="1383">
        <v>42614</v>
      </c>
      <c r="C59" s="1375">
        <v>1275</v>
      </c>
      <c r="D59" s="1376">
        <f t="shared" si="3"/>
        <v>1238</v>
      </c>
      <c r="E59" s="1376">
        <f t="shared" si="4"/>
        <v>0</v>
      </c>
      <c r="F59" s="1376">
        <f t="shared" si="5"/>
        <v>0</v>
      </c>
      <c r="G59" s="1377">
        <f t="shared" si="0"/>
        <v>0.97098039215686271</v>
      </c>
      <c r="H59" s="1377">
        <f t="shared" si="1"/>
        <v>0</v>
      </c>
      <c r="I59" s="1377">
        <f t="shared" si="2"/>
        <v>0</v>
      </c>
      <c r="J59" s="1195"/>
      <c r="K59" s="1370"/>
      <c r="L59" s="1370"/>
      <c r="M59" s="1370"/>
      <c r="N59" s="1370"/>
      <c r="O59" s="1370"/>
      <c r="P59" s="1370"/>
      <c r="Q59" s="1370"/>
      <c r="R59" s="1370"/>
      <c r="S59" s="1370"/>
      <c r="T59" s="1370"/>
      <c r="U59" s="1370"/>
      <c r="V59" s="1370"/>
      <c r="W59" s="1370"/>
      <c r="X59" s="1370"/>
      <c r="Y59" s="1370"/>
      <c r="Z59" s="1370"/>
      <c r="AA59" s="1370"/>
      <c r="AB59" s="1370"/>
      <c r="AC59" s="1370"/>
      <c r="AD59" s="1370"/>
      <c r="AE59" s="1370"/>
      <c r="AF59" s="1370"/>
      <c r="AG59" s="1370"/>
      <c r="AH59" s="1370"/>
      <c r="AI59" s="1370"/>
      <c r="AJ59" s="1370"/>
      <c r="AK59" s="1370"/>
      <c r="AL59" s="1370"/>
      <c r="AM59" s="1370"/>
      <c r="AN59" s="1370"/>
      <c r="AO59" s="1370"/>
      <c r="AP59" s="1370"/>
      <c r="AQ59" s="1370"/>
      <c r="AR59" s="1370"/>
      <c r="AS59" s="1370"/>
      <c r="AT59" s="1370"/>
      <c r="AU59" s="1370"/>
      <c r="AV59" s="1370"/>
      <c r="AW59" s="1370"/>
      <c r="AX59" s="1370"/>
      <c r="AY59" s="1370"/>
      <c r="AZ59" s="1370"/>
      <c r="BA59" s="1370"/>
      <c r="BB59" s="1370"/>
      <c r="BC59" s="1366"/>
      <c r="BD59" s="1366"/>
      <c r="BE59" s="1366"/>
      <c r="BF59" s="1366"/>
      <c r="BG59" s="1366"/>
      <c r="BH59" s="1366"/>
      <c r="BI59" s="1368" t="str">
        <f>IFERROR(VLOOKUP(B59,[25]Retention!$A:$B,2,0),"")</f>
        <v/>
      </c>
      <c r="BJ59" s="1366" t="str">
        <f>IFERROR(VLOOKUP(B59,[26]Retention!$A:$B,2,0),"")</f>
        <v/>
      </c>
      <c r="BK59" s="1366">
        <f>IFERROR(VLOOKUP($B59,[27]Retention!$A:$B,2,0),"")</f>
        <v>1267</v>
      </c>
      <c r="BL59" s="1366">
        <f>IFERROR(VLOOKUP($B59,[28]Retention!$A:$B,2,0),"")</f>
        <v>1263</v>
      </c>
      <c r="BM59" s="1366">
        <f>IFERROR(VLOOKUP($B59,[29]Retention!$A:$B,2,0),"")</f>
        <v>1238</v>
      </c>
      <c r="BN59" s="1366">
        <f>IFERROR(VLOOKUP($B59,[30]Retention!$A:$B,2,0),"")</f>
        <v>1165</v>
      </c>
      <c r="BO59" s="1366">
        <f>IFERROR(VLOOKUP($B59,[31]Retention!$A:$B,2,0),"")</f>
        <v>1103</v>
      </c>
      <c r="BP59" s="1366">
        <f>IFERROR(VLOOKUP($B59,[32]Retention!$A:$B,2,0),"")</f>
        <v>1103</v>
      </c>
      <c r="BQ59" s="1366"/>
      <c r="BR59" s="1366"/>
      <c r="BS59" s="1366"/>
      <c r="BT59" s="1366"/>
      <c r="BU59" s="1368"/>
      <c r="BV59" s="1366"/>
      <c r="BW59" s="1366"/>
      <c r="BX59" s="1366"/>
      <c r="BY59" s="1366"/>
      <c r="BZ59" s="1366"/>
      <c r="CA59" s="1173" t="e">
        <v>#DIV/0!</v>
      </c>
      <c r="CB59" s="1187"/>
      <c r="CC59" s="1187"/>
    </row>
    <row r="60" spans="2:81" ht="14.25" customHeight="1">
      <c r="B60" s="1383">
        <v>42644</v>
      </c>
      <c r="C60" s="1433">
        <f>Country!$BO$54</f>
        <v>1190</v>
      </c>
      <c r="D60" s="1376">
        <f t="shared" si="3"/>
        <v>1128</v>
      </c>
      <c r="E60" s="1376">
        <f t="shared" si="4"/>
        <v>0</v>
      </c>
      <c r="F60" s="1376">
        <f t="shared" si="5"/>
        <v>0</v>
      </c>
      <c r="G60" s="1377">
        <f t="shared" si="0"/>
        <v>0.94789915966386551</v>
      </c>
      <c r="H60" s="1377">
        <f t="shared" si="1"/>
        <v>0</v>
      </c>
      <c r="I60" s="1377">
        <f t="shared" si="2"/>
        <v>0</v>
      </c>
      <c r="J60" s="1195"/>
      <c r="K60" s="1370"/>
      <c r="L60" s="1370"/>
      <c r="M60" s="1370"/>
      <c r="N60" s="1370"/>
      <c r="O60" s="1370"/>
      <c r="P60" s="1370"/>
      <c r="Q60" s="1370"/>
      <c r="R60" s="1370"/>
      <c r="S60" s="1370"/>
      <c r="T60" s="1370"/>
      <c r="U60" s="1370"/>
      <c r="V60" s="1370"/>
      <c r="W60" s="1370"/>
      <c r="X60" s="1370"/>
      <c r="Y60" s="1370"/>
      <c r="Z60" s="1370"/>
      <c r="AA60" s="1370"/>
      <c r="AB60" s="1370"/>
      <c r="AC60" s="1370"/>
      <c r="AD60" s="1370"/>
      <c r="AE60" s="1370"/>
      <c r="AF60" s="1370"/>
      <c r="AG60" s="1370"/>
      <c r="AH60" s="1370"/>
      <c r="AI60" s="1370"/>
      <c r="AJ60" s="1370"/>
      <c r="AK60" s="1370"/>
      <c r="AL60" s="1370"/>
      <c r="AM60" s="1370"/>
      <c r="AN60" s="1370"/>
      <c r="AO60" s="1370"/>
      <c r="AP60" s="1370"/>
      <c r="AQ60" s="1370"/>
      <c r="AR60" s="1370"/>
      <c r="AS60" s="1370"/>
      <c r="AT60" s="1370"/>
      <c r="AU60" s="1370"/>
      <c r="AV60" s="1370"/>
      <c r="AW60" s="1370"/>
      <c r="AX60" s="1370"/>
      <c r="AY60" s="1370"/>
      <c r="AZ60" s="1370"/>
      <c r="BA60" s="1370"/>
      <c r="BB60" s="1370"/>
      <c r="BC60" s="1366"/>
      <c r="BD60" s="1366"/>
      <c r="BE60" s="1366"/>
      <c r="BF60" s="1366"/>
      <c r="BG60" s="1366"/>
      <c r="BH60" s="1366"/>
      <c r="BI60" s="1368" t="str">
        <f>IFERROR(VLOOKUP(B60,[25]Retention!$A:$B,2,0),"")</f>
        <v/>
      </c>
      <c r="BJ60" s="1366" t="str">
        <f>IFERROR(VLOOKUP(B60,[26]Retention!$A:$B,2,0),"")</f>
        <v/>
      </c>
      <c r="BK60" s="1366"/>
      <c r="BL60" s="1366">
        <f>IFERROR(VLOOKUP($B60,[28]Retention!$A:$B,2,0),"")</f>
        <v>1186</v>
      </c>
      <c r="BM60" s="1366">
        <f>IFERROR(VLOOKUP($B60,[29]Retention!$A:$B,2,0),"")</f>
        <v>1177</v>
      </c>
      <c r="BN60" s="1366">
        <f>IFERROR(VLOOKUP($B60,[30]Retention!$A:$B,2,0),"")</f>
        <v>1128</v>
      </c>
      <c r="BO60" s="1366">
        <f>IFERROR(VLOOKUP($B60,[31]Retention!$A:$B,2,0),"")</f>
        <v>1109</v>
      </c>
      <c r="BP60" s="1366">
        <f>IFERROR(VLOOKUP($B60,[32]Retention!$A:$B,2,0),"")</f>
        <v>1109</v>
      </c>
      <c r="BQ60" s="1366"/>
      <c r="BR60" s="1366"/>
      <c r="BS60" s="1366"/>
      <c r="BT60" s="1366"/>
      <c r="BU60" s="1368"/>
      <c r="BV60" s="1366"/>
      <c r="BW60" s="1366"/>
      <c r="BX60" s="1366"/>
      <c r="BY60" s="1366"/>
      <c r="BZ60" s="1366"/>
      <c r="CA60" s="1173" t="e">
        <v>#DIV/0!</v>
      </c>
      <c r="CB60" s="1187"/>
      <c r="CC60" s="1187"/>
    </row>
    <row r="61" spans="2:81" ht="14.25" customHeight="1">
      <c r="B61" s="1383">
        <v>42675</v>
      </c>
      <c r="C61" s="1375">
        <f>Country!$BP$54</f>
        <v>1260</v>
      </c>
      <c r="D61" s="1376">
        <f t="shared" si="3"/>
        <v>0</v>
      </c>
      <c r="E61" s="1376">
        <f t="shared" si="4"/>
        <v>0</v>
      </c>
      <c r="F61" s="1376">
        <f t="shared" si="5"/>
        <v>0</v>
      </c>
      <c r="G61" s="1377">
        <f t="shared" si="0"/>
        <v>0</v>
      </c>
      <c r="H61" s="1377">
        <f t="shared" si="1"/>
        <v>0</v>
      </c>
      <c r="I61" s="1377">
        <f t="shared" si="2"/>
        <v>0</v>
      </c>
      <c r="J61" s="1195"/>
      <c r="K61" s="1370"/>
      <c r="L61" s="1370"/>
      <c r="M61" s="1370"/>
      <c r="N61" s="1370"/>
      <c r="O61" s="1370"/>
      <c r="P61" s="1370"/>
      <c r="Q61" s="1370"/>
      <c r="R61" s="1370"/>
      <c r="S61" s="1370"/>
      <c r="T61" s="1370"/>
      <c r="U61" s="1370"/>
      <c r="V61" s="1370"/>
      <c r="W61" s="1370"/>
      <c r="X61" s="1370"/>
      <c r="Y61" s="1370"/>
      <c r="Z61" s="1370"/>
      <c r="AA61" s="1370"/>
      <c r="AB61" s="1370"/>
      <c r="AC61" s="1370"/>
      <c r="AD61" s="1370"/>
      <c r="AE61" s="1370"/>
      <c r="AF61" s="1370"/>
      <c r="AG61" s="1370"/>
      <c r="AH61" s="1370"/>
      <c r="AI61" s="1370"/>
      <c r="AJ61" s="1370"/>
      <c r="AK61" s="1370"/>
      <c r="AL61" s="1370"/>
      <c r="AM61" s="1370"/>
      <c r="AN61" s="1370"/>
      <c r="AO61" s="1370"/>
      <c r="AP61" s="1370"/>
      <c r="AQ61" s="1370"/>
      <c r="AR61" s="1370"/>
      <c r="AS61" s="1370"/>
      <c r="AT61" s="1370"/>
      <c r="AU61" s="1370"/>
      <c r="AV61" s="1370"/>
      <c r="AW61" s="1370"/>
      <c r="AX61" s="1370"/>
      <c r="AY61" s="1370"/>
      <c r="AZ61" s="1370"/>
      <c r="BA61" s="1370"/>
      <c r="BB61" s="1370"/>
      <c r="BC61" s="1366"/>
      <c r="BD61" s="1366"/>
      <c r="BE61" s="1366"/>
      <c r="BF61" s="1366"/>
      <c r="BG61" s="1366"/>
      <c r="BH61" s="1366"/>
      <c r="BI61" s="1368" t="str">
        <f>IFERROR(VLOOKUP(B61,[25]Retention!$A:$B,2,0),"")</f>
        <v/>
      </c>
      <c r="BJ61" s="1366" t="str">
        <f>IFERROR(VLOOKUP(B61,[26]Retention!$A:$B,2,0),"")</f>
        <v/>
      </c>
      <c r="BK61" s="1366"/>
      <c r="BL61" s="1366" t="str">
        <f>IFERROR(VLOOKUP($B61,[28]Retention!$A:$B,2,0),"")</f>
        <v/>
      </c>
      <c r="BM61" s="1366">
        <f>IFERROR(VLOOKUP($B61,[29]Retention!$A:$B,2,0),"")</f>
        <v>1312</v>
      </c>
      <c r="BN61" s="1366">
        <f>IFERROR(VLOOKUP($B61,[30]Retention!$A:$B,2,0),"")</f>
        <v>1291</v>
      </c>
      <c r="BO61" s="1366">
        <f>IFERROR(VLOOKUP($B61,[31]Retention!$A:$B,2,0),"")</f>
        <v>1278</v>
      </c>
      <c r="BP61" s="1366">
        <f>IFERROR(VLOOKUP($B61,[32]Retention!$A:$B,2,0),"")</f>
        <v>1278</v>
      </c>
      <c r="BQ61" s="1366"/>
      <c r="BR61" s="1366"/>
      <c r="BS61" s="1366"/>
      <c r="BT61" s="1366"/>
      <c r="BU61" s="1368"/>
      <c r="BV61" s="1366"/>
      <c r="BW61" s="1366"/>
      <c r="BX61" s="1366"/>
      <c r="BY61" s="1366"/>
      <c r="BZ61" s="1366"/>
      <c r="CA61" s="1173" t="e">
        <v>#N/A</v>
      </c>
      <c r="CB61" s="1187"/>
      <c r="CC61" s="1187"/>
    </row>
    <row r="62" spans="2:81" ht="14.25" customHeight="1">
      <c r="B62" s="1384">
        <v>42705</v>
      </c>
      <c r="C62" s="1378">
        <f>Country!$BQ$54</f>
        <v>1507</v>
      </c>
      <c r="D62" s="1379">
        <f t="shared" si="3"/>
        <v>0</v>
      </c>
      <c r="E62" s="1379">
        <f t="shared" si="4"/>
        <v>0</v>
      </c>
      <c r="F62" s="1379">
        <f t="shared" si="5"/>
        <v>0</v>
      </c>
      <c r="G62" s="1380">
        <f t="shared" si="0"/>
        <v>0</v>
      </c>
      <c r="H62" s="1380">
        <f t="shared" si="1"/>
        <v>0</v>
      </c>
      <c r="I62" s="1380">
        <f t="shared" si="2"/>
        <v>0</v>
      </c>
      <c r="J62" s="1344"/>
      <c r="K62" s="1372"/>
      <c r="L62" s="1372"/>
      <c r="M62" s="1372"/>
      <c r="N62" s="1372"/>
      <c r="O62" s="1372"/>
      <c r="P62" s="1372"/>
      <c r="Q62" s="1372"/>
      <c r="R62" s="1372"/>
      <c r="S62" s="1372"/>
      <c r="T62" s="1372"/>
      <c r="U62" s="1372"/>
      <c r="V62" s="1372"/>
      <c r="W62" s="1372"/>
      <c r="X62" s="1372"/>
      <c r="Y62" s="1372"/>
      <c r="Z62" s="1372"/>
      <c r="AA62" s="1372"/>
      <c r="AB62" s="1372"/>
      <c r="AC62" s="1372"/>
      <c r="AD62" s="1372"/>
      <c r="AE62" s="1372"/>
      <c r="AF62" s="1372"/>
      <c r="AG62" s="1372"/>
      <c r="AH62" s="1372"/>
      <c r="AI62" s="1372"/>
      <c r="AJ62" s="1372"/>
      <c r="AK62" s="1372"/>
      <c r="AL62" s="1372"/>
      <c r="AM62" s="1372"/>
      <c r="AN62" s="1372"/>
      <c r="AO62" s="1372"/>
      <c r="AP62" s="1372"/>
      <c r="AQ62" s="1372"/>
      <c r="AR62" s="1372"/>
      <c r="AS62" s="1372"/>
      <c r="AT62" s="1372"/>
      <c r="AU62" s="1372"/>
      <c r="AV62" s="1372"/>
      <c r="AW62" s="1372"/>
      <c r="AX62" s="1372"/>
      <c r="AY62" s="1372"/>
      <c r="AZ62" s="1372"/>
      <c r="BA62" s="1372"/>
      <c r="BB62" s="1372"/>
      <c r="BC62" s="1373"/>
      <c r="BD62" s="1373"/>
      <c r="BE62" s="1373"/>
      <c r="BF62" s="1373"/>
      <c r="BG62" s="1373"/>
      <c r="BH62" s="1373"/>
      <c r="BI62" s="1374" t="str">
        <f>IFERROR(VLOOKUP(B62,[25]Retention!$A:$B,2,0),"")</f>
        <v/>
      </c>
      <c r="BJ62" s="1373" t="str">
        <f>IFERROR(VLOOKUP(B62,[26]Retention!$A:$B,2,0),"")</f>
        <v/>
      </c>
      <c r="BK62" s="1373"/>
      <c r="BL62" s="1373" t="str">
        <f>IFERROR(VLOOKUP($B62,[28]Retention!$A:$B,2,0),"")</f>
        <v/>
      </c>
      <c r="BM62" s="1373"/>
      <c r="BN62" s="1373">
        <f>IFERROR(VLOOKUP($B62,[30]Retention!$A:$B,2,0),"")</f>
        <v>1497</v>
      </c>
      <c r="BO62" s="1373">
        <f>IFERROR(VLOOKUP($B62,[31]Retention!$A:$B,2,0),"")</f>
        <v>1495</v>
      </c>
      <c r="BP62" s="1373">
        <f>IFERROR(VLOOKUP($B62,[32]Retention!$A:$B,2,0),"")</f>
        <v>1495</v>
      </c>
      <c r="BQ62" s="1373"/>
      <c r="BR62" s="1373"/>
      <c r="BS62" s="1373"/>
      <c r="BT62" s="1373"/>
      <c r="BU62" s="1374"/>
      <c r="BV62" s="1373"/>
      <c r="BW62" s="1373"/>
      <c r="BX62" s="1373"/>
      <c r="BY62" s="1373"/>
      <c r="BZ62" s="1373"/>
      <c r="CA62" s="1173" t="e">
        <v>#N/A</v>
      </c>
      <c r="CB62" s="1187"/>
      <c r="CC62" s="1187"/>
    </row>
    <row r="63" spans="2:81">
      <c r="B63" s="1493">
        <v>42736</v>
      </c>
      <c r="C63" s="1375">
        <f>Country!$BR$54</f>
        <v>509</v>
      </c>
      <c r="D63" s="1376">
        <f t="shared" si="3"/>
        <v>0</v>
      </c>
      <c r="E63" s="1376">
        <f t="shared" si="4"/>
        <v>0</v>
      </c>
      <c r="F63" s="1376">
        <f t="shared" si="5"/>
        <v>0</v>
      </c>
      <c r="G63" s="1377">
        <f t="shared" ref="G63:I64" si="6">G62</f>
        <v>0</v>
      </c>
      <c r="H63" s="1377">
        <f t="shared" si="6"/>
        <v>0</v>
      </c>
      <c r="I63" s="1377">
        <f t="shared" si="6"/>
        <v>0</v>
      </c>
      <c r="J63" s="1195"/>
      <c r="K63" s="1370"/>
      <c r="L63" s="1370"/>
      <c r="M63" s="1370"/>
      <c r="N63" s="1370"/>
      <c r="O63" s="1370"/>
      <c r="P63" s="1370"/>
      <c r="Q63" s="1370"/>
      <c r="R63" s="1370"/>
      <c r="S63" s="1370"/>
      <c r="T63" s="1370"/>
      <c r="U63" s="1370"/>
      <c r="V63" s="1370"/>
      <c r="W63" s="1370"/>
      <c r="X63" s="1370"/>
      <c r="Y63" s="1370"/>
      <c r="Z63" s="1370"/>
      <c r="AA63" s="1370"/>
      <c r="AB63" s="1370"/>
      <c r="AC63" s="1370"/>
      <c r="AD63" s="1370"/>
      <c r="AE63" s="1370"/>
      <c r="AF63" s="1370"/>
      <c r="AG63" s="1370"/>
      <c r="AH63" s="1370"/>
      <c r="AI63" s="1370"/>
      <c r="AJ63" s="1370"/>
      <c r="AK63" s="1370"/>
      <c r="AL63" s="1370"/>
      <c r="AM63" s="1370"/>
      <c r="AN63" s="1370"/>
      <c r="AO63" s="1370"/>
      <c r="AP63" s="1370"/>
      <c r="AQ63" s="1370"/>
      <c r="AR63" s="1370"/>
      <c r="AS63" s="1370"/>
      <c r="AT63" s="1370"/>
      <c r="AU63" s="1370"/>
      <c r="AV63" s="1370"/>
      <c r="AW63" s="1370"/>
      <c r="AX63" s="1370"/>
      <c r="AY63" s="1370"/>
      <c r="AZ63" s="1370"/>
      <c r="BA63" s="1370"/>
      <c r="BB63" s="1370"/>
      <c r="BC63" s="1366"/>
      <c r="BD63" s="1366"/>
      <c r="BE63" s="1366"/>
      <c r="BF63" s="1366"/>
      <c r="BG63" s="1366"/>
      <c r="BH63" s="1366"/>
      <c r="BI63" s="1368"/>
      <c r="BJ63" s="1366"/>
      <c r="BK63" s="1366"/>
      <c r="BL63" s="1366"/>
      <c r="BM63" s="1366"/>
      <c r="BN63" s="1366"/>
      <c r="BO63" s="1366">
        <f>IFERROR(VLOOKUP($B63,[31]Retention!$A:$B,2,0),"")</f>
        <v>509</v>
      </c>
      <c r="BP63" s="1366">
        <f>IFERROR(VLOOKUP($B63,[32]Retention!$A:$B,2,0),"")</f>
        <v>509</v>
      </c>
      <c r="BQ63" s="1366"/>
      <c r="BR63" s="1366"/>
      <c r="BS63" s="1366"/>
      <c r="BT63" s="1366"/>
      <c r="BU63" s="1368"/>
      <c r="BV63" s="1366"/>
      <c r="BW63" s="1366"/>
      <c r="BX63" s="1366"/>
      <c r="BY63" s="1366"/>
      <c r="BZ63" s="1366"/>
      <c r="CA63" s="1173"/>
      <c r="CB63" s="1173"/>
      <c r="CC63" s="1187"/>
    </row>
    <row r="64" spans="2:81">
      <c r="B64" s="1494">
        <v>42767</v>
      </c>
      <c r="C64" s="1375">
        <f>Country!$BS$54</f>
        <v>1051</v>
      </c>
      <c r="D64" s="1376">
        <f t="shared" si="3"/>
        <v>0</v>
      </c>
      <c r="E64" s="1376">
        <f t="shared" si="4"/>
        <v>0</v>
      </c>
      <c r="F64" s="1376">
        <f t="shared" si="5"/>
        <v>0</v>
      </c>
      <c r="G64" s="1377">
        <f t="shared" si="6"/>
        <v>0</v>
      </c>
      <c r="H64" s="1377">
        <f t="shared" si="6"/>
        <v>0</v>
      </c>
      <c r="I64" s="1377">
        <f t="shared" si="6"/>
        <v>0</v>
      </c>
      <c r="J64" s="1195"/>
      <c r="K64" s="1370"/>
      <c r="L64" s="1370"/>
      <c r="M64" s="1370"/>
      <c r="N64" s="1370"/>
      <c r="O64" s="1370"/>
      <c r="P64" s="1370"/>
      <c r="Q64" s="1370"/>
      <c r="R64" s="1370"/>
      <c r="S64" s="1370"/>
      <c r="T64" s="1370"/>
      <c r="U64" s="1370"/>
      <c r="V64" s="1370"/>
      <c r="W64" s="1370"/>
      <c r="X64" s="1370"/>
      <c r="Y64" s="1370"/>
      <c r="Z64" s="1370"/>
      <c r="AA64" s="1370"/>
      <c r="AB64" s="1370"/>
      <c r="AC64" s="1370"/>
      <c r="AD64" s="1370"/>
      <c r="AE64" s="1370"/>
      <c r="AF64" s="1370"/>
      <c r="AG64" s="1370"/>
      <c r="AH64" s="1370"/>
      <c r="AI64" s="1370"/>
      <c r="AJ64" s="1370"/>
      <c r="AK64" s="1370"/>
      <c r="AL64" s="1370"/>
      <c r="AM64" s="1370"/>
      <c r="AN64" s="1370"/>
      <c r="AO64" s="1370"/>
      <c r="AP64" s="1370"/>
      <c r="AQ64" s="1370"/>
      <c r="AR64" s="1370"/>
      <c r="AS64" s="1370"/>
      <c r="AT64" s="1370"/>
      <c r="AU64" s="1370"/>
      <c r="AV64" s="1370"/>
      <c r="AW64" s="1370"/>
      <c r="AX64" s="1370"/>
      <c r="AY64" s="1370"/>
      <c r="AZ64" s="1370"/>
      <c r="BA64" s="1370"/>
      <c r="BB64" s="1370"/>
      <c r="BC64" s="1366"/>
      <c r="BD64" s="1366"/>
      <c r="BE64" s="1366"/>
      <c r="BF64" s="1366"/>
      <c r="BG64" s="1366"/>
      <c r="BH64" s="1366"/>
      <c r="BI64" s="1368"/>
      <c r="BJ64" s="1366"/>
      <c r="BK64" s="1366"/>
      <c r="BL64" s="1366"/>
      <c r="BM64" s="1366"/>
      <c r="BN64" s="1366"/>
      <c r="BO64" s="1366"/>
      <c r="BP64" s="1366" t="str">
        <f>IFERROR(VLOOKUP($B64,[32]Retention!$A:$B,2,0),"")</f>
        <v/>
      </c>
      <c r="BQ64" s="1366"/>
      <c r="BR64" s="1366"/>
      <c r="BS64" s="1366"/>
      <c r="BT64" s="1366"/>
      <c r="BU64" s="1368"/>
      <c r="BV64" s="1366"/>
      <c r="BW64" s="1366"/>
      <c r="BX64" s="1366"/>
      <c r="BY64" s="1366"/>
      <c r="BZ64" s="1366"/>
      <c r="CA64" s="1173"/>
      <c r="CB64" s="1173"/>
      <c r="CC64" s="1187"/>
    </row>
    <row r="65" spans="2:81">
      <c r="B65" s="1493">
        <v>42795</v>
      </c>
      <c r="C65" s="1375"/>
      <c r="D65" s="1376"/>
      <c r="E65" s="1376"/>
      <c r="F65" s="1376"/>
      <c r="G65" s="1377"/>
      <c r="H65" s="1377"/>
      <c r="I65" s="1377"/>
      <c r="J65" s="1195"/>
      <c r="K65" s="1370"/>
      <c r="L65" s="1370"/>
      <c r="M65" s="1370"/>
      <c r="N65" s="1370"/>
      <c r="O65" s="1370"/>
      <c r="P65" s="1370"/>
      <c r="Q65" s="1370"/>
      <c r="R65" s="1370"/>
      <c r="S65" s="1370"/>
      <c r="T65" s="1370"/>
      <c r="U65" s="1370"/>
      <c r="V65" s="1370"/>
      <c r="W65" s="1370"/>
      <c r="X65" s="1370"/>
      <c r="Y65" s="1370"/>
      <c r="Z65" s="1370"/>
      <c r="AA65" s="1370"/>
      <c r="AB65" s="1370"/>
      <c r="AC65" s="1370"/>
      <c r="AD65" s="1370"/>
      <c r="AE65" s="1370"/>
      <c r="AF65" s="1370"/>
      <c r="AG65" s="1370"/>
      <c r="AH65" s="1370"/>
      <c r="AI65" s="1370"/>
      <c r="AJ65" s="1370"/>
      <c r="AK65" s="1370"/>
      <c r="AL65" s="1370"/>
      <c r="AM65" s="1370"/>
      <c r="AN65" s="1370"/>
      <c r="AO65" s="1370"/>
      <c r="AP65" s="1370"/>
      <c r="AQ65" s="1370"/>
      <c r="AR65" s="1370"/>
      <c r="AS65" s="1370"/>
      <c r="AT65" s="1370"/>
      <c r="AU65" s="1370"/>
      <c r="AV65" s="1370"/>
      <c r="AW65" s="1370"/>
      <c r="AX65" s="1370"/>
      <c r="AY65" s="1370"/>
      <c r="AZ65" s="1370"/>
      <c r="BA65" s="1370"/>
      <c r="BB65" s="1370"/>
      <c r="BC65" s="1366"/>
      <c r="BD65" s="1366"/>
      <c r="BE65" s="1366"/>
      <c r="BF65" s="1366"/>
      <c r="BG65" s="1366"/>
      <c r="BH65" s="1366"/>
      <c r="BI65" s="1368"/>
      <c r="BJ65" s="1366"/>
      <c r="BK65" s="1366"/>
      <c r="BL65" s="1366"/>
      <c r="BM65" s="1366"/>
      <c r="BN65" s="1366"/>
      <c r="BO65" s="1366"/>
      <c r="BP65" s="1366"/>
      <c r="BQ65" s="1366"/>
      <c r="BR65" s="1366"/>
      <c r="BS65" s="1366"/>
      <c r="BT65" s="1366"/>
      <c r="BU65" s="1368"/>
      <c r="BV65" s="1366"/>
      <c r="BW65" s="1366"/>
      <c r="BX65" s="1366"/>
      <c r="BY65" s="1366"/>
      <c r="BZ65" s="1366"/>
      <c r="CA65" s="1173"/>
      <c r="CB65" s="1187"/>
      <c r="CC65" s="1187"/>
    </row>
    <row r="66" spans="2:81" ht="17.25" customHeight="1">
      <c r="B66" s="1494">
        <v>42826</v>
      </c>
      <c r="C66" s="1375"/>
      <c r="D66" s="1376"/>
      <c r="E66" s="1376"/>
      <c r="F66" s="1376"/>
      <c r="G66" s="1377"/>
      <c r="H66" s="1377"/>
      <c r="I66" s="1377"/>
      <c r="J66" s="1195"/>
      <c r="K66" s="1370"/>
      <c r="L66" s="1370"/>
      <c r="M66" s="1370"/>
      <c r="N66" s="1370"/>
      <c r="O66" s="1370"/>
      <c r="P66" s="1370"/>
      <c r="Q66" s="1370"/>
      <c r="R66" s="1370"/>
      <c r="S66" s="1370"/>
      <c r="T66" s="1370"/>
      <c r="U66" s="1370"/>
      <c r="V66" s="1370"/>
      <c r="W66" s="1370"/>
      <c r="X66" s="1370"/>
      <c r="Y66" s="1370"/>
      <c r="Z66" s="1370"/>
      <c r="AA66" s="1370"/>
      <c r="AB66" s="1370"/>
      <c r="AC66" s="1370"/>
      <c r="AD66" s="1370"/>
      <c r="AE66" s="1370"/>
      <c r="AF66" s="1370"/>
      <c r="AG66" s="1370"/>
      <c r="AH66" s="1370"/>
      <c r="AI66" s="1370"/>
      <c r="AJ66" s="1370"/>
      <c r="AK66" s="1370"/>
      <c r="AL66" s="1370"/>
      <c r="AM66" s="1370"/>
      <c r="AN66" s="1370"/>
      <c r="AO66" s="1370"/>
      <c r="AP66" s="1370"/>
      <c r="AQ66" s="1370"/>
      <c r="AR66" s="1370"/>
      <c r="AS66" s="1370"/>
      <c r="AT66" s="1370"/>
      <c r="AU66" s="1370"/>
      <c r="AV66" s="1370"/>
      <c r="AW66" s="1370"/>
      <c r="AX66" s="1370"/>
      <c r="AY66" s="1370"/>
      <c r="AZ66" s="1370"/>
      <c r="BA66" s="1370"/>
      <c r="BB66" s="1370"/>
      <c r="BC66" s="1366"/>
      <c r="BD66" s="1366"/>
      <c r="BE66" s="1366"/>
      <c r="BF66" s="1366"/>
      <c r="BG66" s="1366"/>
      <c r="BH66" s="1366"/>
      <c r="BI66" s="1368"/>
      <c r="BJ66" s="1366"/>
      <c r="BK66" s="1366"/>
      <c r="BL66" s="1366"/>
      <c r="BM66" s="1366"/>
      <c r="BN66" s="1366"/>
      <c r="BO66" s="1366"/>
      <c r="BP66" s="1366"/>
      <c r="BQ66" s="1366"/>
      <c r="BR66" s="1366"/>
      <c r="BS66" s="1366"/>
      <c r="BT66" s="1366"/>
      <c r="BU66" s="1368"/>
      <c r="BV66" s="1366"/>
      <c r="BW66" s="1366"/>
      <c r="BX66" s="1366"/>
      <c r="BY66" s="1366"/>
      <c r="BZ66" s="1366"/>
      <c r="CA66" s="1173"/>
      <c r="CB66" s="1187"/>
      <c r="CC66" s="1187"/>
    </row>
    <row r="67" spans="2:81">
      <c r="B67" s="1493">
        <v>42856</v>
      </c>
      <c r="C67" s="1375"/>
      <c r="D67" s="1376"/>
      <c r="E67" s="1376"/>
      <c r="F67" s="1376"/>
      <c r="G67" s="1377"/>
      <c r="H67" s="1377"/>
      <c r="I67" s="1377"/>
      <c r="J67" s="1195"/>
      <c r="K67" s="1370"/>
      <c r="L67" s="1370"/>
      <c r="M67" s="1370"/>
      <c r="N67" s="1370"/>
      <c r="O67" s="1370"/>
      <c r="P67" s="1370"/>
      <c r="Q67" s="1370"/>
      <c r="R67" s="1370"/>
      <c r="S67" s="1370"/>
      <c r="T67" s="1370"/>
      <c r="U67" s="1370"/>
      <c r="V67" s="1370"/>
      <c r="W67" s="1370"/>
      <c r="X67" s="1370"/>
      <c r="Y67" s="1370"/>
      <c r="Z67" s="1370"/>
      <c r="AA67" s="1370"/>
      <c r="AB67" s="1370"/>
      <c r="AC67" s="1370"/>
      <c r="AD67" s="1370"/>
      <c r="AE67" s="1370"/>
      <c r="AF67" s="1370"/>
      <c r="AG67" s="1370"/>
      <c r="AH67" s="1370"/>
      <c r="AI67" s="1370"/>
      <c r="AJ67" s="1370"/>
      <c r="AK67" s="1370"/>
      <c r="AL67" s="1370"/>
      <c r="AM67" s="1370"/>
      <c r="AN67" s="1370"/>
      <c r="AO67" s="1370"/>
      <c r="AP67" s="1370"/>
      <c r="AQ67" s="1370"/>
      <c r="AR67" s="1370"/>
      <c r="AS67" s="1370"/>
      <c r="AT67" s="1370"/>
      <c r="AU67" s="1370"/>
      <c r="AV67" s="1370"/>
      <c r="AW67" s="1370"/>
      <c r="AX67" s="1370"/>
      <c r="AY67" s="1370"/>
      <c r="AZ67" s="1370"/>
      <c r="BA67" s="1370"/>
      <c r="BB67" s="1370"/>
      <c r="BC67" s="1366"/>
      <c r="BD67" s="1366"/>
      <c r="BE67" s="1366"/>
      <c r="BF67" s="1366"/>
      <c r="BG67" s="1366"/>
      <c r="BH67" s="1366"/>
      <c r="BI67" s="1368"/>
      <c r="BJ67" s="1366"/>
      <c r="BK67" s="1366"/>
      <c r="BL67" s="1366"/>
      <c r="BM67" s="1366"/>
      <c r="BN67" s="1366"/>
      <c r="BO67" s="1366"/>
      <c r="BP67" s="1366"/>
      <c r="BQ67" s="1366"/>
      <c r="BR67" s="1366"/>
      <c r="BS67" s="1366"/>
      <c r="BT67" s="1366"/>
      <c r="BU67" s="1368"/>
      <c r="BV67" s="1366"/>
      <c r="BW67" s="1366"/>
      <c r="BX67" s="1366"/>
      <c r="BY67" s="1366"/>
      <c r="BZ67" s="1366"/>
      <c r="CA67" s="1173"/>
      <c r="CB67" s="1187"/>
      <c r="CC67" s="1187"/>
    </row>
    <row r="68" spans="2:81">
      <c r="B68" s="1494">
        <v>42887</v>
      </c>
      <c r="C68" s="1375"/>
      <c r="D68" s="1376"/>
      <c r="E68" s="1376"/>
      <c r="F68" s="1376"/>
      <c r="G68" s="1377"/>
      <c r="H68" s="1377"/>
      <c r="I68" s="1377"/>
      <c r="J68" s="1195"/>
      <c r="K68" s="1370"/>
      <c r="L68" s="1370"/>
      <c r="M68" s="1370"/>
      <c r="N68" s="1370"/>
      <c r="O68" s="1370"/>
      <c r="P68" s="1370"/>
      <c r="Q68" s="1370"/>
      <c r="R68" s="1370"/>
      <c r="S68" s="1370"/>
      <c r="T68" s="1370"/>
      <c r="U68" s="1370"/>
      <c r="V68" s="1370"/>
      <c r="W68" s="1370"/>
      <c r="X68" s="1370"/>
      <c r="Y68" s="1370"/>
      <c r="Z68" s="1370"/>
      <c r="AA68" s="1370"/>
      <c r="AB68" s="1370"/>
      <c r="AC68" s="1370"/>
      <c r="AD68" s="1370"/>
      <c r="AE68" s="1370"/>
      <c r="AF68" s="1370"/>
      <c r="AG68" s="1370"/>
      <c r="AH68" s="1370"/>
      <c r="AI68" s="1370"/>
      <c r="AJ68" s="1370"/>
      <c r="AK68" s="1370"/>
      <c r="AL68" s="1370"/>
      <c r="AM68" s="1370"/>
      <c r="AN68" s="1370"/>
      <c r="AO68" s="1370"/>
      <c r="AP68" s="1370"/>
      <c r="AQ68" s="1370"/>
      <c r="AR68" s="1370"/>
      <c r="AS68" s="1370"/>
      <c r="AT68" s="1370"/>
      <c r="AU68" s="1370"/>
      <c r="AV68" s="1370"/>
      <c r="AW68" s="1370"/>
      <c r="AX68" s="1370"/>
      <c r="AY68" s="1370"/>
      <c r="AZ68" s="1370"/>
      <c r="BA68" s="1370"/>
      <c r="BB68" s="1370"/>
      <c r="BC68" s="1366"/>
      <c r="BD68" s="1366"/>
      <c r="BE68" s="1366"/>
      <c r="BF68" s="1366"/>
      <c r="BG68" s="1366"/>
      <c r="BH68" s="1366"/>
      <c r="BI68" s="1368"/>
      <c r="BJ68" s="1366"/>
      <c r="BK68" s="1366"/>
      <c r="BL68" s="1366"/>
      <c r="BM68" s="1366"/>
      <c r="BN68" s="1366"/>
      <c r="BO68" s="1366"/>
      <c r="BP68" s="1366"/>
      <c r="BQ68" s="1366"/>
      <c r="BR68" s="1366"/>
      <c r="BS68" s="1366"/>
      <c r="BT68" s="1366"/>
      <c r="BU68" s="1368"/>
      <c r="BV68" s="1366"/>
      <c r="BW68" s="1366"/>
      <c r="BX68" s="1366"/>
      <c r="BY68" s="1366"/>
      <c r="BZ68" s="1366"/>
      <c r="CA68" s="1173"/>
      <c r="CB68" s="1187"/>
      <c r="CC68" s="1187"/>
    </row>
    <row r="69" spans="2:81">
      <c r="B69" s="1493">
        <v>42917</v>
      </c>
      <c r="C69" s="1375"/>
      <c r="D69" s="1376"/>
      <c r="E69" s="1376"/>
      <c r="F69" s="1376"/>
      <c r="G69" s="1377"/>
      <c r="H69" s="1377"/>
      <c r="I69" s="1377"/>
      <c r="J69" s="1195"/>
      <c r="K69" s="1370"/>
      <c r="L69" s="1370"/>
      <c r="M69" s="1370"/>
      <c r="N69" s="1370"/>
      <c r="O69" s="1370"/>
      <c r="P69" s="1370"/>
      <c r="Q69" s="1370"/>
      <c r="R69" s="1370"/>
      <c r="S69" s="1370"/>
      <c r="T69" s="1370"/>
      <c r="U69" s="1370"/>
      <c r="V69" s="1370"/>
      <c r="W69" s="1370"/>
      <c r="X69" s="1370"/>
      <c r="Y69" s="1370"/>
      <c r="Z69" s="1370"/>
      <c r="AA69" s="1370"/>
      <c r="AB69" s="1370"/>
      <c r="AC69" s="1370"/>
      <c r="AD69" s="1370"/>
      <c r="AE69" s="1370"/>
      <c r="AF69" s="1370"/>
      <c r="AG69" s="1370"/>
      <c r="AH69" s="1370"/>
      <c r="AI69" s="1370"/>
      <c r="AJ69" s="1370"/>
      <c r="AK69" s="1370"/>
      <c r="AL69" s="1370"/>
      <c r="AM69" s="1370"/>
      <c r="AN69" s="1370"/>
      <c r="AO69" s="1370"/>
      <c r="AP69" s="1370"/>
      <c r="AQ69" s="1370"/>
      <c r="AR69" s="1370"/>
      <c r="AS69" s="1370"/>
      <c r="AT69" s="1370"/>
      <c r="AU69" s="1370"/>
      <c r="AV69" s="1370"/>
      <c r="AW69" s="1370"/>
      <c r="AX69" s="1370"/>
      <c r="AY69" s="1370"/>
      <c r="AZ69" s="1370"/>
      <c r="BA69" s="1370"/>
      <c r="BB69" s="1370"/>
      <c r="BC69" s="1366"/>
      <c r="BD69" s="1366"/>
      <c r="BE69" s="1366"/>
      <c r="BF69" s="1366"/>
      <c r="BG69" s="1366"/>
      <c r="BH69" s="1366"/>
      <c r="BI69" s="1368"/>
      <c r="BJ69" s="1366"/>
      <c r="BK69" s="1366"/>
      <c r="BL69" s="1366"/>
      <c r="BM69" s="1366"/>
      <c r="BN69" s="1366"/>
      <c r="BO69" s="1366"/>
      <c r="BP69" s="1366"/>
      <c r="BQ69" s="1366"/>
      <c r="BR69" s="1366"/>
      <c r="BS69" s="1366"/>
      <c r="BT69" s="1366"/>
      <c r="BU69" s="1368"/>
      <c r="BV69" s="1366"/>
      <c r="BW69" s="1366"/>
      <c r="BX69" s="1366"/>
      <c r="BY69" s="1366"/>
      <c r="BZ69" s="1366"/>
      <c r="CA69" s="1173"/>
      <c r="CB69" s="1187"/>
      <c r="CC69" s="1187"/>
    </row>
    <row r="70" spans="2:81">
      <c r="B70" s="1494">
        <v>42948</v>
      </c>
      <c r="C70" s="1375"/>
      <c r="D70" s="1376"/>
      <c r="E70" s="1376"/>
      <c r="F70" s="1376"/>
      <c r="G70" s="1377"/>
      <c r="H70" s="1377"/>
      <c r="I70" s="1377"/>
      <c r="J70" s="1195"/>
      <c r="K70" s="1370"/>
      <c r="L70" s="1370"/>
      <c r="M70" s="1370"/>
      <c r="N70" s="1370"/>
      <c r="O70" s="1370"/>
      <c r="P70" s="1370"/>
      <c r="Q70" s="1370"/>
      <c r="R70" s="1370"/>
      <c r="S70" s="1370"/>
      <c r="T70" s="1370"/>
      <c r="U70" s="1370"/>
      <c r="V70" s="1370"/>
      <c r="W70" s="1370"/>
      <c r="X70" s="1370"/>
      <c r="Y70" s="1370"/>
      <c r="Z70" s="1370"/>
      <c r="AA70" s="1370"/>
      <c r="AB70" s="1370"/>
      <c r="AC70" s="1370"/>
      <c r="AD70" s="1370"/>
      <c r="AE70" s="1370"/>
      <c r="AF70" s="1370"/>
      <c r="AG70" s="1370"/>
      <c r="AH70" s="1370"/>
      <c r="AI70" s="1370"/>
      <c r="AJ70" s="1370"/>
      <c r="AK70" s="1370"/>
      <c r="AL70" s="1370"/>
      <c r="AM70" s="1370"/>
      <c r="AN70" s="1370"/>
      <c r="AO70" s="1370"/>
      <c r="AP70" s="1370"/>
      <c r="AQ70" s="1370"/>
      <c r="AR70" s="1370"/>
      <c r="AS70" s="1370"/>
      <c r="AT70" s="1370"/>
      <c r="AU70" s="1370"/>
      <c r="AV70" s="1370"/>
      <c r="AW70" s="1370"/>
      <c r="AX70" s="1370"/>
      <c r="AY70" s="1370"/>
      <c r="AZ70" s="1370"/>
      <c r="BA70" s="1370"/>
      <c r="BB70" s="1370"/>
      <c r="BC70" s="1366"/>
      <c r="BD70" s="1366"/>
      <c r="BE70" s="1366"/>
      <c r="BF70" s="1366"/>
      <c r="BG70" s="1366"/>
      <c r="BH70" s="1366"/>
      <c r="BI70" s="1368"/>
      <c r="BJ70" s="1366"/>
      <c r="BK70" s="1366"/>
      <c r="BL70" s="1366"/>
      <c r="BM70" s="1366"/>
      <c r="BN70" s="1366"/>
      <c r="BO70" s="1366"/>
      <c r="BP70" s="1366"/>
      <c r="BQ70" s="1366"/>
      <c r="BR70" s="1366"/>
      <c r="BS70" s="1366"/>
      <c r="BT70" s="1366"/>
      <c r="BU70" s="1368"/>
      <c r="BV70" s="1366"/>
      <c r="BW70" s="1366"/>
      <c r="BX70" s="1366"/>
      <c r="BY70" s="1366"/>
      <c r="BZ70" s="1366"/>
      <c r="CA70" s="1173"/>
      <c r="CB70" s="1187"/>
      <c r="CC70" s="1187"/>
    </row>
    <row r="71" spans="2:81">
      <c r="B71" s="1493">
        <v>42979</v>
      </c>
      <c r="C71" s="1375"/>
      <c r="D71" s="1376"/>
      <c r="E71" s="1376"/>
      <c r="F71" s="1376"/>
      <c r="G71" s="1377"/>
      <c r="H71" s="1377"/>
      <c r="I71" s="1377"/>
      <c r="J71" s="1195"/>
      <c r="K71" s="1370"/>
      <c r="L71" s="1370"/>
      <c r="M71" s="1370"/>
      <c r="N71" s="1370"/>
      <c r="O71" s="1370"/>
      <c r="P71" s="1370"/>
      <c r="Q71" s="1370"/>
      <c r="R71" s="1370"/>
      <c r="S71" s="1370"/>
      <c r="T71" s="1370"/>
      <c r="U71" s="1370"/>
      <c r="V71" s="1370"/>
      <c r="W71" s="1370"/>
      <c r="X71" s="1370"/>
      <c r="Y71" s="1370"/>
      <c r="Z71" s="1370"/>
      <c r="AA71" s="1370"/>
      <c r="AB71" s="1370"/>
      <c r="AC71" s="1370"/>
      <c r="AD71" s="1370"/>
      <c r="AE71" s="1370"/>
      <c r="AF71" s="1370"/>
      <c r="AG71" s="1370"/>
      <c r="AH71" s="1370"/>
      <c r="AI71" s="1370"/>
      <c r="AJ71" s="1370"/>
      <c r="AK71" s="1370"/>
      <c r="AL71" s="1370"/>
      <c r="AM71" s="1370"/>
      <c r="AN71" s="1370"/>
      <c r="AO71" s="1370"/>
      <c r="AP71" s="1370"/>
      <c r="AQ71" s="1370"/>
      <c r="AR71" s="1370"/>
      <c r="AS71" s="1370"/>
      <c r="AT71" s="1370"/>
      <c r="AU71" s="1370"/>
      <c r="AV71" s="1370"/>
      <c r="AW71" s="1370"/>
      <c r="AX71" s="1370"/>
      <c r="AY71" s="1370"/>
      <c r="AZ71" s="1370"/>
      <c r="BA71" s="1370"/>
      <c r="BB71" s="1370"/>
      <c r="BC71" s="1366"/>
      <c r="BD71" s="1366"/>
      <c r="BE71" s="1366"/>
      <c r="BF71" s="1366"/>
      <c r="BG71" s="1366"/>
      <c r="BH71" s="1366"/>
      <c r="BI71" s="1368"/>
      <c r="BJ71" s="1366"/>
      <c r="BK71" s="1366"/>
      <c r="BL71" s="1366"/>
      <c r="BM71" s="1366"/>
      <c r="BN71" s="1366"/>
      <c r="BO71" s="1366"/>
      <c r="BP71" s="1366"/>
      <c r="BQ71" s="1366"/>
      <c r="BR71" s="1366"/>
      <c r="BS71" s="1366"/>
      <c r="BT71" s="1366"/>
      <c r="BU71" s="1368"/>
      <c r="BV71" s="1366"/>
      <c r="BW71" s="1366"/>
      <c r="BX71" s="1366"/>
      <c r="BY71" s="1366"/>
      <c r="BZ71" s="1366"/>
      <c r="CA71" s="1173"/>
      <c r="CB71" s="1187"/>
      <c r="CC71" s="1187"/>
    </row>
    <row r="72" spans="2:81">
      <c r="B72" s="1494">
        <v>43009</v>
      </c>
      <c r="C72" s="1433"/>
      <c r="D72" s="1376"/>
      <c r="E72" s="1376"/>
      <c r="F72" s="1376"/>
      <c r="G72" s="1377"/>
      <c r="H72" s="1377"/>
      <c r="I72" s="1377"/>
      <c r="J72" s="1195"/>
      <c r="K72" s="1370"/>
      <c r="L72" s="1370"/>
      <c r="M72" s="1370"/>
      <c r="N72" s="1370"/>
      <c r="O72" s="1370"/>
      <c r="P72" s="1370"/>
      <c r="Q72" s="1370"/>
      <c r="R72" s="1370"/>
      <c r="S72" s="1370"/>
      <c r="T72" s="1370"/>
      <c r="U72" s="1370"/>
      <c r="V72" s="1370"/>
      <c r="W72" s="1370"/>
      <c r="X72" s="1370"/>
      <c r="Y72" s="1370"/>
      <c r="Z72" s="1370"/>
      <c r="AA72" s="1370"/>
      <c r="AB72" s="1370"/>
      <c r="AC72" s="1370"/>
      <c r="AD72" s="1370"/>
      <c r="AE72" s="1370"/>
      <c r="AF72" s="1370"/>
      <c r="AG72" s="1370"/>
      <c r="AH72" s="1370"/>
      <c r="AI72" s="1370"/>
      <c r="AJ72" s="1370"/>
      <c r="AK72" s="1370"/>
      <c r="AL72" s="1370"/>
      <c r="AM72" s="1370"/>
      <c r="AN72" s="1370"/>
      <c r="AO72" s="1370"/>
      <c r="AP72" s="1370"/>
      <c r="AQ72" s="1370"/>
      <c r="AR72" s="1370"/>
      <c r="AS72" s="1370"/>
      <c r="AT72" s="1370"/>
      <c r="AU72" s="1370"/>
      <c r="AV72" s="1370"/>
      <c r="AW72" s="1370"/>
      <c r="AX72" s="1370"/>
      <c r="AY72" s="1370"/>
      <c r="AZ72" s="1370"/>
      <c r="BA72" s="1370"/>
      <c r="BB72" s="1370"/>
      <c r="BC72" s="1366"/>
      <c r="BD72" s="1366"/>
      <c r="BE72" s="1366"/>
      <c r="BF72" s="1366"/>
      <c r="BG72" s="1366"/>
      <c r="BH72" s="1366"/>
      <c r="BI72" s="1368"/>
      <c r="BJ72" s="1366"/>
      <c r="BK72" s="1366"/>
      <c r="BL72" s="1366"/>
      <c r="BM72" s="1366"/>
      <c r="BN72" s="1366"/>
      <c r="BO72" s="1366"/>
      <c r="BP72" s="1366"/>
      <c r="BQ72" s="1366"/>
      <c r="BR72" s="1366"/>
      <c r="BS72" s="1366"/>
      <c r="BT72" s="1366"/>
      <c r="BU72" s="1368"/>
      <c r="BV72" s="1366"/>
      <c r="BW72" s="1366"/>
      <c r="BX72" s="1366"/>
      <c r="BY72" s="1366"/>
      <c r="BZ72" s="1366"/>
      <c r="CA72" s="1173"/>
      <c r="CB72" s="1187"/>
      <c r="CC72" s="1187"/>
    </row>
    <row r="73" spans="2:81">
      <c r="B73" s="1493">
        <v>43040</v>
      </c>
      <c r="C73" s="1375"/>
      <c r="D73" s="1376"/>
      <c r="E73" s="1376"/>
      <c r="F73" s="1376"/>
      <c r="G73" s="1377"/>
      <c r="H73" s="1377"/>
      <c r="I73" s="1377"/>
      <c r="J73" s="1195"/>
      <c r="K73" s="1370"/>
      <c r="L73" s="1370"/>
      <c r="M73" s="1370"/>
      <c r="N73" s="1370"/>
      <c r="O73" s="1370"/>
      <c r="P73" s="1370"/>
      <c r="Q73" s="1370"/>
      <c r="R73" s="1370"/>
      <c r="S73" s="1370"/>
      <c r="T73" s="1370"/>
      <c r="U73" s="1370"/>
      <c r="V73" s="1370"/>
      <c r="W73" s="1370"/>
      <c r="X73" s="1370"/>
      <c r="Y73" s="1370"/>
      <c r="Z73" s="1370"/>
      <c r="AA73" s="1370"/>
      <c r="AB73" s="1370"/>
      <c r="AC73" s="1370"/>
      <c r="AD73" s="1370"/>
      <c r="AE73" s="1370"/>
      <c r="AF73" s="1370"/>
      <c r="AG73" s="1370"/>
      <c r="AH73" s="1370"/>
      <c r="AI73" s="1370"/>
      <c r="AJ73" s="1370"/>
      <c r="AK73" s="1370"/>
      <c r="AL73" s="1370"/>
      <c r="AM73" s="1370"/>
      <c r="AN73" s="1370"/>
      <c r="AO73" s="1370"/>
      <c r="AP73" s="1370"/>
      <c r="AQ73" s="1370"/>
      <c r="AR73" s="1370"/>
      <c r="AS73" s="1370"/>
      <c r="AT73" s="1370"/>
      <c r="AU73" s="1370"/>
      <c r="AV73" s="1370"/>
      <c r="AW73" s="1370"/>
      <c r="AX73" s="1370"/>
      <c r="AY73" s="1370"/>
      <c r="AZ73" s="1370"/>
      <c r="BA73" s="1370"/>
      <c r="BB73" s="1370"/>
      <c r="BC73" s="1366"/>
      <c r="BD73" s="1366"/>
      <c r="BE73" s="1366"/>
      <c r="BF73" s="1366"/>
      <c r="BG73" s="1366"/>
      <c r="BH73" s="1366"/>
      <c r="BI73" s="1368"/>
      <c r="BJ73" s="1366"/>
      <c r="BK73" s="1366"/>
      <c r="BL73" s="1366"/>
      <c r="BM73" s="1366"/>
      <c r="BN73" s="1366"/>
      <c r="BO73" s="1366"/>
      <c r="BP73" s="1366"/>
      <c r="BQ73" s="1366"/>
      <c r="BR73" s="1366"/>
      <c r="BS73" s="1366"/>
      <c r="BT73" s="1366"/>
      <c r="BU73" s="1368"/>
      <c r="BV73" s="1366"/>
      <c r="BW73" s="1366"/>
      <c r="BX73" s="1366"/>
      <c r="BY73" s="1366"/>
      <c r="BZ73" s="1366"/>
      <c r="CA73" s="1173"/>
      <c r="CB73" s="1187"/>
      <c r="CC73" s="1187"/>
    </row>
    <row r="74" spans="2:81">
      <c r="B74" s="1494">
        <v>43070</v>
      </c>
      <c r="C74" s="1378"/>
      <c r="D74" s="1379"/>
      <c r="E74" s="1379"/>
      <c r="F74" s="1379"/>
      <c r="G74" s="1380"/>
      <c r="H74" s="1380"/>
      <c r="I74" s="1380"/>
      <c r="J74" s="1344"/>
      <c r="K74" s="1372"/>
      <c r="L74" s="1372"/>
      <c r="M74" s="1372"/>
      <c r="N74" s="1372"/>
      <c r="O74" s="1372"/>
      <c r="P74" s="1372"/>
      <c r="Q74" s="1372"/>
      <c r="R74" s="1372"/>
      <c r="S74" s="1372"/>
      <c r="T74" s="1372"/>
      <c r="U74" s="1372"/>
      <c r="V74" s="1372"/>
      <c r="W74" s="1372"/>
      <c r="X74" s="1372"/>
      <c r="Y74" s="1372"/>
      <c r="Z74" s="1372"/>
      <c r="AA74" s="1372"/>
      <c r="AB74" s="1372"/>
      <c r="AC74" s="1372"/>
      <c r="AD74" s="1372"/>
      <c r="AE74" s="1372"/>
      <c r="AF74" s="1372"/>
      <c r="AG74" s="1372"/>
      <c r="AH74" s="1372"/>
      <c r="AI74" s="1372"/>
      <c r="AJ74" s="1372"/>
      <c r="AK74" s="1372"/>
      <c r="AL74" s="1372"/>
      <c r="AM74" s="1372"/>
      <c r="AN74" s="1372"/>
      <c r="AO74" s="1372"/>
      <c r="AP74" s="1372"/>
      <c r="AQ74" s="1372"/>
      <c r="AR74" s="1372"/>
      <c r="AS74" s="1372"/>
      <c r="AT74" s="1372"/>
      <c r="AU74" s="1372"/>
      <c r="AV74" s="1372"/>
      <c r="AW74" s="1372"/>
      <c r="AX74" s="1372"/>
      <c r="AY74" s="1372"/>
      <c r="AZ74" s="1372"/>
      <c r="BA74" s="1372"/>
      <c r="BB74" s="1372"/>
      <c r="BC74" s="1373"/>
      <c r="BD74" s="1373"/>
      <c r="BE74" s="1373"/>
      <c r="BF74" s="1373"/>
      <c r="BG74" s="1373"/>
      <c r="BH74" s="1373"/>
      <c r="BI74" s="1374"/>
      <c r="BJ74" s="1373"/>
      <c r="BK74" s="1373"/>
      <c r="BL74" s="1373"/>
      <c r="BM74" s="1373"/>
      <c r="BN74" s="1373"/>
      <c r="BO74" s="1373"/>
      <c r="BP74" s="1373"/>
      <c r="BQ74" s="1373"/>
      <c r="BR74" s="1373"/>
      <c r="BS74" s="1373"/>
      <c r="BT74" s="1373"/>
      <c r="BU74" s="1374"/>
      <c r="BV74" s="1373"/>
      <c r="BW74" s="1373"/>
      <c r="BX74" s="1373"/>
      <c r="BY74" s="1373"/>
      <c r="BZ74" s="1373"/>
      <c r="CA74" s="1173"/>
      <c r="CB74" s="1187"/>
      <c r="CC74" s="1187"/>
    </row>
  </sheetData>
  <conditionalFormatting sqref="BI6:BN62">
    <cfRule type="expression" dxfId="50" priority="5">
      <formula>IF($B$2=BI$3,TRUE,FALSE)</formula>
    </cfRule>
  </conditionalFormatting>
  <conditionalFormatting sqref="BU6:BZ62">
    <cfRule type="expression" dxfId="49" priority="3">
      <formula>IF($B$2=BU$3,TRUE,FALSE)</formula>
    </cfRule>
  </conditionalFormatting>
  <conditionalFormatting sqref="BI63:BN74">
    <cfRule type="expression" dxfId="48" priority="2">
      <formula>IF($B$2=BI$3,TRUE,FALSE)</formula>
    </cfRule>
  </conditionalFormatting>
  <conditionalFormatting sqref="BU63:BZ74">
    <cfRule type="expression" dxfId="47" priority="1">
      <formula>IF($B$2=BU$3,TRUE,FALSE)</formula>
    </cfRule>
  </conditionalFormatting>
  <hyperlinks>
    <hyperlink ref="G1" location="Cover!A1" display="Back to cover page"/>
  </hyperlink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83"/>
  <sheetViews>
    <sheetView showGridLines="0" tabSelected="1" topLeftCell="B1" workbookViewId="0">
      <selection activeCell="A2" sqref="A2"/>
    </sheetView>
  </sheetViews>
  <sheetFormatPr defaultRowHeight="14.25" outlineLevelCol="1"/>
  <cols>
    <col min="1" max="1" width="15.140625" style="1663" customWidth="1"/>
    <col min="2" max="2" width="14.42578125" style="1663" customWidth="1"/>
    <col min="3" max="3" width="23.42578125" style="1663" customWidth="1"/>
    <col min="4" max="4" width="27.85546875" style="1663" customWidth="1"/>
    <col min="5" max="6" width="9.140625" style="1663"/>
    <col min="7" max="11" width="9.140625" style="1663" hidden="1" customWidth="1" outlineLevel="1"/>
    <col min="12" max="12" width="13.5703125" style="1663" bestFit="1" customWidth="1" collapsed="1"/>
    <col min="13" max="13" width="15" style="1663" hidden="1" customWidth="1" outlineLevel="1"/>
    <col min="14" max="14" width="9.42578125" style="1663" hidden="1" customWidth="1" outlineLevel="1"/>
    <col min="15" max="15" width="9.140625" style="1663" collapsed="1"/>
    <col min="16" max="16" width="10.5703125" style="1663" customWidth="1"/>
    <col min="17" max="17" width="9.140625" style="1663" customWidth="1" outlineLevel="1"/>
    <col min="18" max="18" width="10.85546875" style="1663" customWidth="1" outlineLevel="1"/>
    <col min="19" max="19" width="10.85546875" style="1663" customWidth="1"/>
    <col min="20" max="20" width="12.140625" style="1663" customWidth="1"/>
    <col min="21" max="21" width="12.85546875" style="1663" customWidth="1"/>
    <col min="22" max="22" width="12" style="1663" customWidth="1"/>
    <col min="23" max="23" width="12.85546875" style="1663" customWidth="1"/>
    <col min="24" max="24" width="10.7109375" style="1663" customWidth="1"/>
    <col min="25" max="25" width="12.85546875" style="1663" customWidth="1"/>
    <col min="26" max="16384" width="9.140625" style="1663"/>
  </cols>
  <sheetData>
    <row r="1" spans="1:25">
      <c r="A1" s="1175"/>
      <c r="B1" s="1174">
        <f>+Cover!$G$5</f>
        <v>42794</v>
      </c>
      <c r="C1" s="6"/>
      <c r="D1" s="2" t="s">
        <v>0</v>
      </c>
      <c r="E1" s="6"/>
    </row>
    <row r="2" spans="1:25" ht="18">
      <c r="A2" s="6"/>
      <c r="B2" s="5"/>
      <c r="C2" s="175"/>
      <c r="D2" s="6"/>
      <c r="E2" s="6"/>
    </row>
    <row r="3" spans="1:25">
      <c r="A3" s="6"/>
      <c r="B3" s="13"/>
      <c r="C3" s="13"/>
      <c r="D3" s="6"/>
      <c r="E3" s="6"/>
    </row>
    <row r="4" spans="1:25" ht="15">
      <c r="A4" s="181" t="s">
        <v>159</v>
      </c>
      <c r="B4" s="13"/>
      <c r="C4" s="13"/>
      <c r="D4" s="176" t="s">
        <v>158</v>
      </c>
      <c r="E4" s="7"/>
    </row>
    <row r="5" spans="1:25" ht="15">
      <c r="E5" s="1667" t="s">
        <v>11</v>
      </c>
      <c r="F5" s="1666"/>
      <c r="G5" s="1666"/>
      <c r="H5" s="1666"/>
      <c r="I5" s="1666"/>
      <c r="J5" s="1666"/>
      <c r="K5" s="1666"/>
      <c r="L5" s="1686" t="s">
        <v>4230</v>
      </c>
      <c r="M5" s="1665"/>
      <c r="N5" s="1665"/>
      <c r="O5" s="1687" t="s">
        <v>4232</v>
      </c>
      <c r="P5" s="1664"/>
      <c r="Q5" s="1664"/>
      <c r="R5" s="1664"/>
      <c r="S5" s="1667" t="s">
        <v>4234</v>
      </c>
      <c r="T5" s="1667"/>
      <c r="U5" s="1674" t="s">
        <v>4074</v>
      </c>
      <c r="V5" s="1674"/>
      <c r="W5" s="1674"/>
      <c r="X5" s="1674"/>
      <c r="Y5" s="1674"/>
    </row>
    <row r="6" spans="1:25">
      <c r="A6" s="1676" t="s">
        <v>7</v>
      </c>
      <c r="B6" s="1676" t="s">
        <v>4224</v>
      </c>
      <c r="C6" s="1676" t="s">
        <v>8</v>
      </c>
      <c r="D6" s="1676" t="s">
        <v>4225</v>
      </c>
      <c r="E6" s="1677" t="s">
        <v>4015</v>
      </c>
      <c r="F6" s="1678" t="s">
        <v>4016</v>
      </c>
      <c r="G6" s="1677" t="s">
        <v>4223</v>
      </c>
      <c r="H6" s="1679" t="s">
        <v>4222</v>
      </c>
      <c r="I6" s="1679" t="s">
        <v>109</v>
      </c>
      <c r="J6" s="1678" t="s">
        <v>198</v>
      </c>
      <c r="K6" s="1677" t="s">
        <v>4221</v>
      </c>
      <c r="L6" s="1677" t="s">
        <v>4020</v>
      </c>
      <c r="M6" s="1679" t="s">
        <v>4231</v>
      </c>
      <c r="N6" s="1678" t="s">
        <v>153</v>
      </c>
      <c r="O6" s="1676" t="s">
        <v>4226</v>
      </c>
      <c r="P6" s="1676" t="s">
        <v>4227</v>
      </c>
      <c r="Q6" s="1676" t="s">
        <v>4228</v>
      </c>
      <c r="R6" s="1676" t="s">
        <v>4229</v>
      </c>
      <c r="S6" s="1677" t="s">
        <v>4080</v>
      </c>
      <c r="T6" s="1678" t="s">
        <v>4081</v>
      </c>
      <c r="U6" s="1676" t="s">
        <v>4071</v>
      </c>
      <c r="V6" s="1676" t="s">
        <v>4072</v>
      </c>
      <c r="W6" s="1676" t="s">
        <v>4233</v>
      </c>
      <c r="X6" s="1676" t="s">
        <v>4220</v>
      </c>
      <c r="Y6" s="1676" t="s">
        <v>4075</v>
      </c>
    </row>
    <row r="7" spans="1:25">
      <c r="A7" s="1663" t="s">
        <v>4137</v>
      </c>
      <c r="B7" s="1663" t="s">
        <v>4136</v>
      </c>
      <c r="C7" s="1663" t="s">
        <v>4202</v>
      </c>
      <c r="D7" s="1663" t="s">
        <v>4138</v>
      </c>
      <c r="E7" s="1680">
        <v>88</v>
      </c>
      <c r="F7" s="1681">
        <v>73</v>
      </c>
      <c r="G7" s="1680">
        <v>8</v>
      </c>
      <c r="H7" s="1682">
        <v>48</v>
      </c>
      <c r="I7" s="1682">
        <v>0</v>
      </c>
      <c r="J7" s="1681">
        <v>25</v>
      </c>
      <c r="K7" s="1680">
        <v>16</v>
      </c>
      <c r="L7" s="1680">
        <v>9</v>
      </c>
      <c r="M7" s="1682">
        <v>8</v>
      </c>
      <c r="N7" s="1681">
        <v>1</v>
      </c>
      <c r="O7" s="1683">
        <v>6</v>
      </c>
      <c r="P7" s="1672">
        <v>0.24</v>
      </c>
      <c r="Q7" s="1683">
        <v>0</v>
      </c>
      <c r="R7" s="1672"/>
      <c r="S7" s="1680">
        <v>1</v>
      </c>
      <c r="T7" s="1673">
        <v>1.24E-2</v>
      </c>
      <c r="U7" s="1683">
        <v>20.76</v>
      </c>
      <c r="V7" s="1684">
        <v>22.82</v>
      </c>
      <c r="W7" s="1684">
        <v>2</v>
      </c>
      <c r="X7" s="1685">
        <v>11.4</v>
      </c>
      <c r="Y7" s="1683">
        <v>43.58</v>
      </c>
    </row>
    <row r="8" spans="1:25">
      <c r="A8" s="1663" t="s">
        <v>4137</v>
      </c>
      <c r="B8" s="1663" t="s">
        <v>4136</v>
      </c>
      <c r="C8" s="1663" t="s">
        <v>4201</v>
      </c>
      <c r="D8" s="1663" t="s">
        <v>4185</v>
      </c>
      <c r="E8" s="1680">
        <v>165</v>
      </c>
      <c r="F8" s="1681">
        <v>159</v>
      </c>
      <c r="G8" s="1680">
        <v>18</v>
      </c>
      <c r="H8" s="1682">
        <v>114</v>
      </c>
      <c r="I8" s="1682">
        <v>3</v>
      </c>
      <c r="J8" s="1681">
        <v>42</v>
      </c>
      <c r="K8" s="1680">
        <v>2</v>
      </c>
      <c r="L8" s="1680">
        <v>14</v>
      </c>
      <c r="M8" s="1682">
        <v>14</v>
      </c>
      <c r="N8" s="1681">
        <v>0</v>
      </c>
      <c r="O8" s="1683">
        <v>10</v>
      </c>
      <c r="P8" s="1672">
        <v>0.23810000000000001</v>
      </c>
      <c r="Q8" s="1683">
        <v>1</v>
      </c>
      <c r="R8" s="1672">
        <v>0.33329999999999999</v>
      </c>
      <c r="S8" s="1680">
        <v>48</v>
      </c>
      <c r="T8" s="1673">
        <v>0.29630000000000001</v>
      </c>
      <c r="U8" s="1683">
        <v>397.55</v>
      </c>
      <c r="V8" s="1684">
        <v>1037.54</v>
      </c>
      <c r="W8" s="1684">
        <v>68</v>
      </c>
      <c r="X8" s="1685">
        <v>15.3</v>
      </c>
      <c r="Y8" s="1683">
        <v>1435.09</v>
      </c>
    </row>
    <row r="9" spans="1:25">
      <c r="A9" s="1663" t="s">
        <v>4137</v>
      </c>
      <c r="B9" s="1663" t="s">
        <v>4136</v>
      </c>
      <c r="C9" s="1663" t="s">
        <v>4189</v>
      </c>
      <c r="D9" s="1663" t="s">
        <v>4185</v>
      </c>
      <c r="E9" s="1680">
        <v>122</v>
      </c>
      <c r="F9" s="1681">
        <v>121</v>
      </c>
      <c r="G9" s="1680">
        <v>17</v>
      </c>
      <c r="H9" s="1682">
        <v>88</v>
      </c>
      <c r="I9" s="1682">
        <v>5</v>
      </c>
      <c r="J9" s="1681">
        <v>28</v>
      </c>
      <c r="K9" s="1680">
        <v>1</v>
      </c>
      <c r="L9" s="1680">
        <v>17</v>
      </c>
      <c r="M9" s="1682">
        <v>13</v>
      </c>
      <c r="N9" s="1681">
        <v>4</v>
      </c>
      <c r="O9" s="1683">
        <v>13</v>
      </c>
      <c r="P9" s="1672">
        <v>0.46429999999999999</v>
      </c>
      <c r="Q9" s="1683">
        <v>0</v>
      </c>
      <c r="R9" s="1672">
        <v>0</v>
      </c>
      <c r="S9" s="1680">
        <v>31</v>
      </c>
      <c r="T9" s="1673">
        <v>0.25509999999999999</v>
      </c>
      <c r="U9" s="1683">
        <v>767.95</v>
      </c>
      <c r="V9" s="1684">
        <v>1067.28</v>
      </c>
      <c r="W9" s="1684">
        <v>69</v>
      </c>
      <c r="X9" s="1685">
        <v>15.5</v>
      </c>
      <c r="Y9" s="1683">
        <v>1835.23</v>
      </c>
    </row>
    <row r="10" spans="1:25">
      <c r="A10" s="1663" t="s">
        <v>4137</v>
      </c>
      <c r="B10" s="1663" t="s">
        <v>4136</v>
      </c>
      <c r="C10" s="1663" t="s">
        <v>4186</v>
      </c>
      <c r="D10" s="1663" t="s">
        <v>4185</v>
      </c>
      <c r="E10" s="1680">
        <v>149</v>
      </c>
      <c r="F10" s="1681">
        <v>178</v>
      </c>
      <c r="G10" s="1680">
        <v>11</v>
      </c>
      <c r="H10" s="1682">
        <v>130</v>
      </c>
      <c r="I10" s="1682">
        <v>6</v>
      </c>
      <c r="J10" s="1681">
        <v>42</v>
      </c>
      <c r="K10" s="1680">
        <v>1</v>
      </c>
      <c r="L10" s="1680">
        <v>41</v>
      </c>
      <c r="M10" s="1682">
        <v>34</v>
      </c>
      <c r="N10" s="1681">
        <v>7</v>
      </c>
      <c r="O10" s="1683">
        <v>20</v>
      </c>
      <c r="P10" s="1672">
        <v>0.47620000000000001</v>
      </c>
      <c r="Q10" s="1683">
        <v>3</v>
      </c>
      <c r="R10" s="1672">
        <v>0.5</v>
      </c>
      <c r="S10" s="1680">
        <v>39</v>
      </c>
      <c r="T10" s="1673">
        <v>0.23849999999999999</v>
      </c>
      <c r="U10" s="1683">
        <v>942.96</v>
      </c>
      <c r="V10" s="1684">
        <v>771.22</v>
      </c>
      <c r="W10" s="1684">
        <v>60</v>
      </c>
      <c r="X10" s="1685">
        <v>12.9</v>
      </c>
      <c r="Y10" s="1683">
        <v>1714.17</v>
      </c>
    </row>
    <row r="11" spans="1:25">
      <c r="A11" s="1663" t="s">
        <v>4137</v>
      </c>
      <c r="B11" s="1663" t="s">
        <v>4136</v>
      </c>
      <c r="C11" s="1663" t="s">
        <v>4163</v>
      </c>
      <c r="D11" s="1663" t="s">
        <v>4138</v>
      </c>
      <c r="E11" s="1680">
        <v>62</v>
      </c>
      <c r="F11" s="1681">
        <v>54</v>
      </c>
      <c r="G11" s="1680">
        <v>0</v>
      </c>
      <c r="H11" s="1682">
        <v>45</v>
      </c>
      <c r="I11" s="1682">
        <v>0</v>
      </c>
      <c r="J11" s="1681">
        <v>9</v>
      </c>
      <c r="K11" s="1680">
        <v>8</v>
      </c>
      <c r="L11" s="1680">
        <v>0</v>
      </c>
      <c r="M11" s="1682">
        <v>0</v>
      </c>
      <c r="N11" s="1681">
        <v>0</v>
      </c>
      <c r="O11" s="1683"/>
      <c r="P11" s="1672"/>
      <c r="Q11" s="1683"/>
      <c r="R11" s="1672"/>
      <c r="S11" s="1680">
        <v>0</v>
      </c>
      <c r="T11" s="1673">
        <v>0</v>
      </c>
      <c r="U11" s="1683">
        <v>123.19</v>
      </c>
      <c r="V11" s="1684">
        <v>-0.38</v>
      </c>
      <c r="W11" s="1684">
        <v>1</v>
      </c>
      <c r="X11" s="1685">
        <v>-0.4</v>
      </c>
      <c r="Y11" s="1683">
        <v>122.81</v>
      </c>
    </row>
    <row r="12" spans="1:25">
      <c r="A12" s="1663" t="s">
        <v>4137</v>
      </c>
      <c r="B12" s="1663" t="s">
        <v>4136</v>
      </c>
      <c r="C12" s="1663" t="s">
        <v>4162</v>
      </c>
      <c r="D12" s="1663" t="s">
        <v>4134</v>
      </c>
      <c r="E12" s="1680">
        <v>0</v>
      </c>
      <c r="F12" s="1681">
        <v>16</v>
      </c>
      <c r="G12" s="1680">
        <v>0</v>
      </c>
      <c r="H12" s="1682">
        <v>11</v>
      </c>
      <c r="I12" s="1682">
        <v>0</v>
      </c>
      <c r="J12" s="1681">
        <v>5</v>
      </c>
      <c r="K12" s="1680">
        <v>0</v>
      </c>
      <c r="L12" s="1680">
        <v>16</v>
      </c>
      <c r="M12" s="1682">
        <v>11</v>
      </c>
      <c r="N12" s="1681">
        <v>5</v>
      </c>
      <c r="O12" s="1683">
        <v>4</v>
      </c>
      <c r="P12" s="1672">
        <v>0.8</v>
      </c>
      <c r="Q12" s="1683">
        <v>0</v>
      </c>
      <c r="R12" s="1672"/>
      <c r="S12" s="1680">
        <v>1</v>
      </c>
      <c r="T12" s="1673">
        <v>0.125</v>
      </c>
      <c r="U12" s="1683">
        <v>0</v>
      </c>
      <c r="V12" s="1684">
        <v>15.5</v>
      </c>
      <c r="W12" s="1684">
        <v>1</v>
      </c>
      <c r="X12" s="1685">
        <v>15.5</v>
      </c>
      <c r="Y12" s="1683">
        <v>15.5</v>
      </c>
    </row>
    <row r="13" spans="1:25">
      <c r="A13" s="1663" t="s">
        <v>4137</v>
      </c>
      <c r="B13" s="1663" t="s">
        <v>4136</v>
      </c>
      <c r="C13" s="1663" t="s">
        <v>4139</v>
      </c>
      <c r="D13" s="1663" t="s">
        <v>4138</v>
      </c>
      <c r="E13" s="1680">
        <v>0</v>
      </c>
      <c r="F13" s="1681">
        <v>41</v>
      </c>
      <c r="G13" s="1680">
        <v>0</v>
      </c>
      <c r="H13" s="1682">
        <v>28</v>
      </c>
      <c r="I13" s="1682">
        <v>0</v>
      </c>
      <c r="J13" s="1681">
        <v>13</v>
      </c>
      <c r="K13" s="1680">
        <v>0</v>
      </c>
      <c r="L13" s="1680">
        <v>41</v>
      </c>
      <c r="M13" s="1682">
        <v>28</v>
      </c>
      <c r="N13" s="1681">
        <v>13</v>
      </c>
      <c r="O13" s="1683">
        <v>10</v>
      </c>
      <c r="P13" s="1672">
        <v>0.76919999999999999</v>
      </c>
      <c r="Q13" s="1683">
        <v>0</v>
      </c>
      <c r="R13" s="1672"/>
      <c r="S13" s="1680">
        <v>3</v>
      </c>
      <c r="T13" s="1673">
        <v>0.14630000000000001</v>
      </c>
      <c r="U13" s="1683">
        <v>0</v>
      </c>
      <c r="V13" s="1684">
        <v>45.25</v>
      </c>
      <c r="W13" s="1684">
        <v>4</v>
      </c>
      <c r="X13" s="1685">
        <v>11.3</v>
      </c>
      <c r="Y13" s="1683">
        <v>45.25</v>
      </c>
    </row>
    <row r="14" spans="1:25">
      <c r="A14" s="1663" t="s">
        <v>4137</v>
      </c>
      <c r="B14" s="1663" t="s">
        <v>4136</v>
      </c>
      <c r="C14" s="1663" t="s">
        <v>4135</v>
      </c>
      <c r="D14" s="1663" t="s">
        <v>4134</v>
      </c>
      <c r="E14" s="1680">
        <v>0</v>
      </c>
      <c r="F14" s="1681">
        <v>36</v>
      </c>
      <c r="G14" s="1680">
        <v>0</v>
      </c>
      <c r="H14" s="1682">
        <v>27</v>
      </c>
      <c r="I14" s="1682">
        <v>0</v>
      </c>
      <c r="J14" s="1681">
        <v>9</v>
      </c>
      <c r="K14" s="1680">
        <v>0</v>
      </c>
      <c r="L14" s="1680">
        <v>36</v>
      </c>
      <c r="M14" s="1682">
        <v>27</v>
      </c>
      <c r="N14" s="1681">
        <v>9</v>
      </c>
      <c r="O14" s="1683">
        <v>9</v>
      </c>
      <c r="P14" s="1672">
        <v>1</v>
      </c>
      <c r="Q14" s="1683">
        <v>0</v>
      </c>
      <c r="R14" s="1672"/>
      <c r="S14" s="1680">
        <v>16</v>
      </c>
      <c r="T14" s="1673">
        <v>0.88890000000000002</v>
      </c>
      <c r="U14" s="1683">
        <v>0</v>
      </c>
      <c r="V14" s="1684">
        <v>295.74</v>
      </c>
      <c r="W14" s="1684">
        <v>25</v>
      </c>
      <c r="X14" s="1685">
        <v>11.8</v>
      </c>
      <c r="Y14" s="1683">
        <v>295.74</v>
      </c>
    </row>
    <row r="15" spans="1:25">
      <c r="A15" s="1663" t="s">
        <v>4102</v>
      </c>
      <c r="B15" s="1663" t="s">
        <v>4131</v>
      </c>
      <c r="C15" s="1663" t="s">
        <v>4200</v>
      </c>
      <c r="D15" s="1663" t="s">
        <v>1013</v>
      </c>
      <c r="E15" s="1680">
        <v>113</v>
      </c>
      <c r="F15" s="1681">
        <v>85</v>
      </c>
      <c r="G15" s="1680">
        <v>22</v>
      </c>
      <c r="H15" s="1682">
        <v>63</v>
      </c>
      <c r="I15" s="1682">
        <v>5</v>
      </c>
      <c r="J15" s="1681">
        <v>17</v>
      </c>
      <c r="K15" s="1680">
        <v>7</v>
      </c>
      <c r="L15" s="1680">
        <v>1</v>
      </c>
      <c r="M15" s="1682">
        <v>1</v>
      </c>
      <c r="N15" s="1681">
        <v>0</v>
      </c>
      <c r="O15" s="1683">
        <v>0</v>
      </c>
      <c r="P15" s="1672">
        <v>0</v>
      </c>
      <c r="Q15" s="1683">
        <v>1</v>
      </c>
      <c r="R15" s="1672">
        <v>0.2</v>
      </c>
      <c r="S15" s="1680">
        <v>12</v>
      </c>
      <c r="T15" s="1673">
        <v>0.1212</v>
      </c>
      <c r="U15" s="1683">
        <v>458.11</v>
      </c>
      <c r="V15" s="1684">
        <v>377.53</v>
      </c>
      <c r="W15" s="1684">
        <v>23</v>
      </c>
      <c r="X15" s="1685">
        <v>16.399999999999999</v>
      </c>
      <c r="Y15" s="1683">
        <v>835.64</v>
      </c>
    </row>
    <row r="16" spans="1:25">
      <c r="A16" s="1663" t="s">
        <v>4102</v>
      </c>
      <c r="B16" s="1663" t="s">
        <v>4131</v>
      </c>
      <c r="C16" s="1663" t="s">
        <v>4196</v>
      </c>
      <c r="D16" s="1663" t="s">
        <v>4195</v>
      </c>
      <c r="E16" s="1680">
        <v>99</v>
      </c>
      <c r="F16" s="1681">
        <v>67</v>
      </c>
      <c r="G16" s="1680">
        <v>25</v>
      </c>
      <c r="H16" s="1682">
        <v>45</v>
      </c>
      <c r="I16" s="1682">
        <v>1</v>
      </c>
      <c r="J16" s="1681">
        <v>21</v>
      </c>
      <c r="K16" s="1680">
        <v>16</v>
      </c>
      <c r="L16" s="1680">
        <v>9</v>
      </c>
      <c r="M16" s="1682">
        <v>5</v>
      </c>
      <c r="N16" s="1681">
        <v>4</v>
      </c>
      <c r="O16" s="1683">
        <v>5</v>
      </c>
      <c r="P16" s="1672">
        <v>0.23810000000000001</v>
      </c>
      <c r="Q16" s="1683">
        <v>0</v>
      </c>
      <c r="R16" s="1672">
        <v>0</v>
      </c>
      <c r="S16" s="1680">
        <v>23</v>
      </c>
      <c r="T16" s="1673">
        <v>0.27710000000000001</v>
      </c>
      <c r="U16" s="1683">
        <v>-117.71</v>
      </c>
      <c r="V16" s="1684">
        <v>576.36</v>
      </c>
      <c r="W16" s="1684">
        <v>35</v>
      </c>
      <c r="X16" s="1685">
        <v>16.5</v>
      </c>
      <c r="Y16" s="1683">
        <v>458.65</v>
      </c>
    </row>
    <row r="17" spans="1:25">
      <c r="A17" s="1663" t="s">
        <v>4102</v>
      </c>
      <c r="B17" s="1663" t="s">
        <v>4131</v>
      </c>
      <c r="C17" s="1663" t="s">
        <v>4194</v>
      </c>
      <c r="D17" s="1663" t="s">
        <v>4193</v>
      </c>
      <c r="E17" s="1680">
        <v>108</v>
      </c>
      <c r="F17" s="1681">
        <v>86</v>
      </c>
      <c r="G17" s="1680">
        <v>21</v>
      </c>
      <c r="H17" s="1682">
        <v>59</v>
      </c>
      <c r="I17" s="1682">
        <v>11</v>
      </c>
      <c r="J17" s="1681">
        <v>16</v>
      </c>
      <c r="K17" s="1680">
        <v>6</v>
      </c>
      <c r="L17" s="1680">
        <v>5</v>
      </c>
      <c r="M17" s="1682">
        <v>5</v>
      </c>
      <c r="N17" s="1681">
        <v>0</v>
      </c>
      <c r="O17" s="1683">
        <v>1</v>
      </c>
      <c r="P17" s="1672">
        <v>6.25E-2</v>
      </c>
      <c r="Q17" s="1683">
        <v>3</v>
      </c>
      <c r="R17" s="1672">
        <v>0.2727</v>
      </c>
      <c r="S17" s="1680">
        <v>31</v>
      </c>
      <c r="T17" s="1673">
        <v>0.3196</v>
      </c>
      <c r="U17" s="1683">
        <v>419.44</v>
      </c>
      <c r="V17" s="1684">
        <v>782.52</v>
      </c>
      <c r="W17" s="1684">
        <v>45</v>
      </c>
      <c r="X17" s="1685">
        <v>17.399999999999999</v>
      </c>
      <c r="Y17" s="1683">
        <v>1201.96</v>
      </c>
    </row>
    <row r="18" spans="1:25">
      <c r="A18" s="1663" t="s">
        <v>4102</v>
      </c>
      <c r="B18" s="1663" t="s">
        <v>4131</v>
      </c>
      <c r="C18" s="1663" t="s">
        <v>4187</v>
      </c>
      <c r="D18" s="1663" t="s">
        <v>4132</v>
      </c>
      <c r="E18" s="1680">
        <v>0</v>
      </c>
      <c r="F18" s="1681">
        <v>27</v>
      </c>
      <c r="G18" s="1680">
        <v>0</v>
      </c>
      <c r="H18" s="1682">
        <v>18</v>
      </c>
      <c r="I18" s="1682">
        <v>0</v>
      </c>
      <c r="J18" s="1681">
        <v>9</v>
      </c>
      <c r="K18" s="1680">
        <v>0</v>
      </c>
      <c r="L18" s="1680">
        <v>27</v>
      </c>
      <c r="M18" s="1682">
        <v>18</v>
      </c>
      <c r="N18" s="1681">
        <v>9</v>
      </c>
      <c r="O18" s="1683">
        <v>8</v>
      </c>
      <c r="P18" s="1672">
        <v>0.88890000000000002</v>
      </c>
      <c r="Q18" s="1683">
        <v>0</v>
      </c>
      <c r="R18" s="1672"/>
      <c r="S18" s="1680">
        <v>7</v>
      </c>
      <c r="T18" s="1673">
        <v>0.51849999999999996</v>
      </c>
      <c r="U18" s="1683">
        <v>0</v>
      </c>
      <c r="V18" s="1684">
        <v>143.72999999999999</v>
      </c>
      <c r="W18" s="1684">
        <v>10</v>
      </c>
      <c r="X18" s="1685">
        <v>14.4</v>
      </c>
      <c r="Y18" s="1683">
        <v>143.72999999999999</v>
      </c>
    </row>
    <row r="19" spans="1:25">
      <c r="A19" s="1663" t="s">
        <v>4102</v>
      </c>
      <c r="B19" s="1663" t="s">
        <v>4131</v>
      </c>
      <c r="C19" s="1663" t="s">
        <v>4182</v>
      </c>
      <c r="D19" s="1663" t="s">
        <v>4129</v>
      </c>
      <c r="E19" s="1680">
        <v>458</v>
      </c>
      <c r="F19" s="1681">
        <v>413</v>
      </c>
      <c r="G19" s="1680">
        <v>44</v>
      </c>
      <c r="H19" s="1682">
        <v>328</v>
      </c>
      <c r="I19" s="1682">
        <v>14</v>
      </c>
      <c r="J19" s="1681">
        <v>71</v>
      </c>
      <c r="K19" s="1680">
        <v>36</v>
      </c>
      <c r="L19" s="1680">
        <v>35</v>
      </c>
      <c r="M19" s="1682">
        <v>35</v>
      </c>
      <c r="N19" s="1681">
        <v>0</v>
      </c>
      <c r="O19" s="1683">
        <v>13</v>
      </c>
      <c r="P19" s="1672">
        <v>0.18310000000000001</v>
      </c>
      <c r="Q19" s="1683">
        <v>3</v>
      </c>
      <c r="R19" s="1672">
        <v>0.21429999999999999</v>
      </c>
      <c r="S19" s="1680">
        <v>78</v>
      </c>
      <c r="T19" s="1673">
        <v>0.17910000000000001</v>
      </c>
      <c r="U19" s="1683">
        <v>901.29</v>
      </c>
      <c r="V19" s="1684">
        <v>1371.95</v>
      </c>
      <c r="W19" s="1684">
        <v>107</v>
      </c>
      <c r="X19" s="1685">
        <v>12.8</v>
      </c>
      <c r="Y19" s="1683">
        <v>2273.2399999999998</v>
      </c>
    </row>
    <row r="20" spans="1:25">
      <c r="A20" s="1663" t="s">
        <v>4102</v>
      </c>
      <c r="B20" s="1663" t="s">
        <v>4131</v>
      </c>
      <c r="C20" s="1663" t="s">
        <v>4172</v>
      </c>
      <c r="D20" s="1663" t="s">
        <v>4171</v>
      </c>
      <c r="E20" s="1680">
        <v>198</v>
      </c>
      <c r="F20" s="1681">
        <v>121</v>
      </c>
      <c r="G20" s="1680">
        <v>51</v>
      </c>
      <c r="H20" s="1682">
        <v>94</v>
      </c>
      <c r="I20" s="1682">
        <v>1</v>
      </c>
      <c r="J20" s="1681">
        <v>26</v>
      </c>
      <c r="K20" s="1680">
        <v>46</v>
      </c>
      <c r="L20" s="1680">
        <v>20</v>
      </c>
      <c r="M20" s="1682">
        <v>19</v>
      </c>
      <c r="N20" s="1681">
        <v>1</v>
      </c>
      <c r="O20" s="1683">
        <v>11</v>
      </c>
      <c r="P20" s="1672">
        <v>0.42309999999999998</v>
      </c>
      <c r="Q20" s="1683">
        <v>0</v>
      </c>
      <c r="R20" s="1672">
        <v>0</v>
      </c>
      <c r="S20" s="1680">
        <v>24</v>
      </c>
      <c r="T20" s="1673">
        <v>0.15049999999999999</v>
      </c>
      <c r="U20" s="1683">
        <v>67.260000000000005</v>
      </c>
      <c r="V20" s="1684">
        <v>337.17</v>
      </c>
      <c r="W20" s="1684">
        <v>27</v>
      </c>
      <c r="X20" s="1685">
        <v>12.5</v>
      </c>
      <c r="Y20" s="1683">
        <v>404.44</v>
      </c>
    </row>
    <row r="21" spans="1:25">
      <c r="A21" s="1663" t="s">
        <v>4102</v>
      </c>
      <c r="B21" s="1663" t="s">
        <v>4131</v>
      </c>
      <c r="C21" s="1663" t="s">
        <v>4160</v>
      </c>
      <c r="D21" s="1663" t="s">
        <v>1012</v>
      </c>
      <c r="E21" s="1680">
        <v>137</v>
      </c>
      <c r="F21" s="1681">
        <v>62</v>
      </c>
      <c r="G21" s="1680">
        <v>72</v>
      </c>
      <c r="H21" s="1682">
        <v>42</v>
      </c>
      <c r="I21" s="1682">
        <v>7</v>
      </c>
      <c r="J21" s="1681">
        <v>13</v>
      </c>
      <c r="K21" s="1680">
        <v>8</v>
      </c>
      <c r="L21" s="1680">
        <v>5</v>
      </c>
      <c r="M21" s="1682">
        <v>5</v>
      </c>
      <c r="N21" s="1681">
        <v>0</v>
      </c>
      <c r="O21" s="1683">
        <v>0</v>
      </c>
      <c r="P21" s="1672">
        <v>0</v>
      </c>
      <c r="Q21" s="1683">
        <v>2</v>
      </c>
      <c r="R21" s="1672">
        <v>0.28570000000000001</v>
      </c>
      <c r="S21" s="1680">
        <v>16</v>
      </c>
      <c r="T21" s="1673">
        <v>0.1608</v>
      </c>
      <c r="U21" s="1683">
        <v>124.27</v>
      </c>
      <c r="V21" s="1684">
        <v>416.66</v>
      </c>
      <c r="W21" s="1684">
        <v>22</v>
      </c>
      <c r="X21" s="1685">
        <v>18.899999999999999</v>
      </c>
      <c r="Y21" s="1683">
        <v>540.92999999999995</v>
      </c>
    </row>
    <row r="22" spans="1:25">
      <c r="A22" s="1663" t="s">
        <v>4102</v>
      </c>
      <c r="B22" s="1663" t="s">
        <v>4131</v>
      </c>
      <c r="C22" s="1663" t="s">
        <v>4159</v>
      </c>
      <c r="D22" s="1663" t="s">
        <v>1012</v>
      </c>
      <c r="E22" s="1680">
        <v>34</v>
      </c>
      <c r="F22" s="1681">
        <v>16</v>
      </c>
      <c r="G22" s="1680">
        <v>15</v>
      </c>
      <c r="H22" s="1682">
        <v>10</v>
      </c>
      <c r="I22" s="1682">
        <v>1</v>
      </c>
      <c r="J22" s="1681">
        <v>5</v>
      </c>
      <c r="K22" s="1680">
        <v>3</v>
      </c>
      <c r="L22" s="1680">
        <v>0</v>
      </c>
      <c r="M22" s="1682">
        <v>0</v>
      </c>
      <c r="N22" s="1681">
        <v>0</v>
      </c>
      <c r="O22" s="1683"/>
      <c r="P22" s="1672"/>
      <c r="Q22" s="1683"/>
      <c r="R22" s="1672"/>
      <c r="S22" s="1680">
        <v>1</v>
      </c>
      <c r="T22" s="1673">
        <v>0.04</v>
      </c>
      <c r="U22" s="1683">
        <v>156.36000000000001</v>
      </c>
      <c r="V22" s="1684">
        <v>12.45</v>
      </c>
      <c r="W22" s="1684">
        <v>1</v>
      </c>
      <c r="X22" s="1685">
        <v>12.4</v>
      </c>
      <c r="Y22" s="1683">
        <v>168.81</v>
      </c>
    </row>
    <row r="23" spans="1:25">
      <c r="A23" s="1663" t="s">
        <v>4102</v>
      </c>
      <c r="B23" s="1663" t="s">
        <v>4131</v>
      </c>
      <c r="C23" s="1663" t="s">
        <v>4133</v>
      </c>
      <c r="D23" s="1663" t="s">
        <v>4132</v>
      </c>
      <c r="E23" s="1680">
        <v>430</v>
      </c>
      <c r="F23" s="1681">
        <v>343</v>
      </c>
      <c r="G23" s="1680">
        <v>73</v>
      </c>
      <c r="H23" s="1682">
        <v>221</v>
      </c>
      <c r="I23" s="1682">
        <v>17</v>
      </c>
      <c r="J23" s="1681">
        <v>105</v>
      </c>
      <c r="K23" s="1680">
        <v>42</v>
      </c>
      <c r="L23" s="1680">
        <v>28</v>
      </c>
      <c r="M23" s="1682">
        <v>25</v>
      </c>
      <c r="N23" s="1681">
        <v>3</v>
      </c>
      <c r="O23" s="1683">
        <v>16</v>
      </c>
      <c r="P23" s="1672">
        <v>0.15240000000000001</v>
      </c>
      <c r="Q23" s="1683">
        <v>3</v>
      </c>
      <c r="R23" s="1672">
        <v>0.17649999999999999</v>
      </c>
      <c r="S23" s="1680">
        <v>64</v>
      </c>
      <c r="T23" s="1673">
        <v>0.1656</v>
      </c>
      <c r="U23" s="1683">
        <v>759.19</v>
      </c>
      <c r="V23" s="1684">
        <v>1038.06</v>
      </c>
      <c r="W23" s="1684">
        <v>83</v>
      </c>
      <c r="X23" s="1685">
        <v>12.5</v>
      </c>
      <c r="Y23" s="1683">
        <v>1797.25</v>
      </c>
    </row>
    <row r="24" spans="1:25">
      <c r="A24" s="1663" t="s">
        <v>4102</v>
      </c>
      <c r="B24" s="1663" t="s">
        <v>4131</v>
      </c>
      <c r="C24" s="1663" t="s">
        <v>4130</v>
      </c>
      <c r="D24" s="1663" t="s">
        <v>4129</v>
      </c>
      <c r="E24" s="1680">
        <v>213</v>
      </c>
      <c r="F24" s="1681">
        <v>154</v>
      </c>
      <c r="G24" s="1680">
        <v>21</v>
      </c>
      <c r="H24" s="1682">
        <v>114</v>
      </c>
      <c r="I24" s="1682">
        <v>7</v>
      </c>
      <c r="J24" s="1681">
        <v>33</v>
      </c>
      <c r="K24" s="1680">
        <v>52</v>
      </c>
      <c r="L24" s="1680">
        <v>14</v>
      </c>
      <c r="M24" s="1682">
        <v>14</v>
      </c>
      <c r="N24" s="1681">
        <v>0</v>
      </c>
      <c r="O24" s="1683">
        <v>9</v>
      </c>
      <c r="P24" s="1672">
        <v>0.2727</v>
      </c>
      <c r="Q24" s="1683">
        <v>1</v>
      </c>
      <c r="R24" s="1672">
        <v>0.1429</v>
      </c>
      <c r="S24" s="1680">
        <v>24</v>
      </c>
      <c r="T24" s="1673">
        <v>0.1308</v>
      </c>
      <c r="U24" s="1683">
        <v>383.71</v>
      </c>
      <c r="V24" s="1684">
        <v>394.51</v>
      </c>
      <c r="W24" s="1684">
        <v>32</v>
      </c>
      <c r="X24" s="1685">
        <v>12.3</v>
      </c>
      <c r="Y24" s="1683">
        <v>778.22</v>
      </c>
    </row>
    <row r="25" spans="1:25">
      <c r="A25" s="1663" t="s">
        <v>4102</v>
      </c>
      <c r="B25" s="1663" t="s">
        <v>4113</v>
      </c>
      <c r="C25" s="1663" t="s">
        <v>4188</v>
      </c>
      <c r="D25" s="1663" t="s">
        <v>4111</v>
      </c>
      <c r="E25" s="1680">
        <v>110</v>
      </c>
      <c r="F25" s="1681">
        <v>96</v>
      </c>
      <c r="G25" s="1680">
        <v>9</v>
      </c>
      <c r="H25" s="1682">
        <v>61</v>
      </c>
      <c r="I25" s="1682">
        <v>0</v>
      </c>
      <c r="J25" s="1681">
        <v>35</v>
      </c>
      <c r="K25" s="1680">
        <v>19</v>
      </c>
      <c r="L25" s="1680">
        <v>14</v>
      </c>
      <c r="M25" s="1682">
        <v>14</v>
      </c>
      <c r="N25" s="1681">
        <v>0</v>
      </c>
      <c r="O25" s="1683">
        <v>5</v>
      </c>
      <c r="P25" s="1672">
        <v>0.1429</v>
      </c>
      <c r="Q25" s="1683">
        <v>0</v>
      </c>
      <c r="R25" s="1672"/>
      <c r="S25" s="1680">
        <v>11</v>
      </c>
      <c r="T25" s="1673">
        <v>0.10680000000000001</v>
      </c>
      <c r="U25" s="1683">
        <v>74.92</v>
      </c>
      <c r="V25" s="1684">
        <v>273.14</v>
      </c>
      <c r="W25" s="1684">
        <v>15</v>
      </c>
      <c r="X25" s="1685">
        <v>18.2</v>
      </c>
      <c r="Y25" s="1683">
        <v>348.06</v>
      </c>
    </row>
    <row r="26" spans="1:25">
      <c r="A26" s="1663" t="s">
        <v>4102</v>
      </c>
      <c r="B26" s="1663" t="s">
        <v>4113</v>
      </c>
      <c r="C26" s="1663" t="s">
        <v>4119</v>
      </c>
      <c r="D26" s="1663" t="s">
        <v>4118</v>
      </c>
      <c r="E26" s="1680">
        <v>179</v>
      </c>
      <c r="F26" s="1681">
        <v>108</v>
      </c>
      <c r="G26" s="1680">
        <v>61</v>
      </c>
      <c r="H26" s="1682">
        <v>64</v>
      </c>
      <c r="I26" s="1682">
        <v>10</v>
      </c>
      <c r="J26" s="1681">
        <v>34</v>
      </c>
      <c r="K26" s="1680">
        <v>18</v>
      </c>
      <c r="L26" s="1680">
        <v>8</v>
      </c>
      <c r="M26" s="1682">
        <v>8</v>
      </c>
      <c r="N26" s="1681">
        <v>0</v>
      </c>
      <c r="O26" s="1683">
        <v>5</v>
      </c>
      <c r="P26" s="1672">
        <v>0.14710000000000001</v>
      </c>
      <c r="Q26" s="1683">
        <v>1</v>
      </c>
      <c r="R26" s="1672">
        <v>0.1</v>
      </c>
      <c r="S26" s="1680">
        <v>27</v>
      </c>
      <c r="T26" s="1673">
        <v>0.18820000000000001</v>
      </c>
      <c r="U26" s="1683">
        <v>658.12</v>
      </c>
      <c r="V26" s="1684">
        <v>741.6</v>
      </c>
      <c r="W26" s="1684">
        <v>44</v>
      </c>
      <c r="X26" s="1685">
        <v>16.899999999999999</v>
      </c>
      <c r="Y26" s="1683">
        <v>1399.72</v>
      </c>
    </row>
    <row r="27" spans="1:25">
      <c r="A27" s="1663" t="s">
        <v>4102</v>
      </c>
      <c r="B27" s="1663" t="s">
        <v>4113</v>
      </c>
      <c r="C27" s="1663" t="s">
        <v>4112</v>
      </c>
      <c r="D27" s="1663" t="s">
        <v>4111</v>
      </c>
      <c r="E27" s="1680">
        <v>113</v>
      </c>
      <c r="F27" s="1681">
        <v>62</v>
      </c>
      <c r="G27" s="1680">
        <v>40</v>
      </c>
      <c r="H27" s="1682">
        <v>41</v>
      </c>
      <c r="I27" s="1682">
        <v>6</v>
      </c>
      <c r="J27" s="1681">
        <v>15</v>
      </c>
      <c r="K27" s="1680">
        <v>13</v>
      </c>
      <c r="L27" s="1680">
        <v>2</v>
      </c>
      <c r="M27" s="1682">
        <v>2</v>
      </c>
      <c r="N27" s="1681">
        <v>0</v>
      </c>
      <c r="O27" s="1683">
        <v>2</v>
      </c>
      <c r="P27" s="1672">
        <v>0.1333</v>
      </c>
      <c r="Q27" s="1683">
        <v>0</v>
      </c>
      <c r="R27" s="1672">
        <v>0</v>
      </c>
      <c r="S27" s="1680">
        <v>19</v>
      </c>
      <c r="T27" s="1673">
        <v>0.21709999999999999</v>
      </c>
      <c r="U27" s="1683">
        <v>511.34</v>
      </c>
      <c r="V27" s="1684">
        <v>707.25</v>
      </c>
      <c r="W27" s="1684">
        <v>24</v>
      </c>
      <c r="X27" s="1685">
        <v>29.5</v>
      </c>
      <c r="Y27" s="1683">
        <v>1218.5899999999999</v>
      </c>
    </row>
    <row r="28" spans="1:25">
      <c r="A28" s="1663" t="s">
        <v>4102</v>
      </c>
      <c r="B28" s="1663" t="s">
        <v>4106</v>
      </c>
      <c r="C28" s="1663" t="s">
        <v>4181</v>
      </c>
      <c r="D28" s="1663" t="s">
        <v>4104</v>
      </c>
      <c r="E28" s="1680">
        <v>61</v>
      </c>
      <c r="F28" s="1681">
        <v>74</v>
      </c>
      <c r="G28" s="1680">
        <v>2</v>
      </c>
      <c r="H28" s="1682">
        <v>53</v>
      </c>
      <c r="I28" s="1682">
        <v>0</v>
      </c>
      <c r="J28" s="1681">
        <v>21</v>
      </c>
      <c r="K28" s="1680">
        <v>8</v>
      </c>
      <c r="L28" s="1680">
        <v>23</v>
      </c>
      <c r="M28" s="1682">
        <v>20</v>
      </c>
      <c r="N28" s="1681">
        <v>3</v>
      </c>
      <c r="O28" s="1683">
        <v>9</v>
      </c>
      <c r="P28" s="1672">
        <v>0.42859999999999998</v>
      </c>
      <c r="Q28" s="1683">
        <v>0</v>
      </c>
      <c r="R28" s="1672"/>
      <c r="S28" s="1680">
        <v>13</v>
      </c>
      <c r="T28" s="1673">
        <v>0.19259999999999999</v>
      </c>
      <c r="U28" s="1683">
        <v>254.45</v>
      </c>
      <c r="V28" s="1684">
        <v>231.31</v>
      </c>
      <c r="W28" s="1684">
        <v>21</v>
      </c>
      <c r="X28" s="1685">
        <v>11</v>
      </c>
      <c r="Y28" s="1683">
        <v>485.76</v>
      </c>
    </row>
    <row r="29" spans="1:25">
      <c r="A29" s="1663" t="s">
        <v>4102</v>
      </c>
      <c r="B29" s="1663" t="s">
        <v>4106</v>
      </c>
      <c r="C29" s="1663" t="s">
        <v>4117</v>
      </c>
      <c r="D29" s="1663" t="s">
        <v>4116</v>
      </c>
      <c r="E29" s="1680">
        <v>197</v>
      </c>
      <c r="F29" s="1681">
        <v>147</v>
      </c>
      <c r="G29" s="1680">
        <v>50</v>
      </c>
      <c r="H29" s="1682">
        <v>100</v>
      </c>
      <c r="I29" s="1682">
        <v>16</v>
      </c>
      <c r="J29" s="1681">
        <v>31</v>
      </c>
      <c r="K29" s="1680">
        <v>23</v>
      </c>
      <c r="L29" s="1680">
        <v>23</v>
      </c>
      <c r="M29" s="1682">
        <v>21</v>
      </c>
      <c r="N29" s="1681">
        <v>2</v>
      </c>
      <c r="O29" s="1683">
        <v>6</v>
      </c>
      <c r="P29" s="1672">
        <v>0.19350000000000001</v>
      </c>
      <c r="Q29" s="1683">
        <v>6</v>
      </c>
      <c r="R29" s="1672">
        <v>0.375</v>
      </c>
      <c r="S29" s="1680">
        <v>34</v>
      </c>
      <c r="T29" s="1673">
        <v>0.19769999999999999</v>
      </c>
      <c r="U29" s="1683">
        <v>437.14</v>
      </c>
      <c r="V29" s="1684">
        <v>833.1</v>
      </c>
      <c r="W29" s="1684">
        <v>56</v>
      </c>
      <c r="X29" s="1685">
        <v>14.9</v>
      </c>
      <c r="Y29" s="1683">
        <v>1270.24</v>
      </c>
    </row>
    <row r="30" spans="1:25">
      <c r="A30" s="1663" t="s">
        <v>4102</v>
      </c>
      <c r="B30" s="1663" t="s">
        <v>4106</v>
      </c>
      <c r="C30" s="1663" t="s">
        <v>4107</v>
      </c>
      <c r="D30" s="1663" t="s">
        <v>4104</v>
      </c>
      <c r="E30" s="1680">
        <v>125</v>
      </c>
      <c r="F30" s="1681">
        <v>47</v>
      </c>
      <c r="G30" s="1680">
        <v>36</v>
      </c>
      <c r="H30" s="1682">
        <v>26</v>
      </c>
      <c r="I30" s="1682">
        <v>2</v>
      </c>
      <c r="J30" s="1681">
        <v>19</v>
      </c>
      <c r="K30" s="1680">
        <v>43</v>
      </c>
      <c r="L30" s="1680">
        <v>1</v>
      </c>
      <c r="M30" s="1682">
        <v>1</v>
      </c>
      <c r="N30" s="1681">
        <v>0</v>
      </c>
      <c r="O30" s="1683">
        <v>1</v>
      </c>
      <c r="P30" s="1672">
        <v>5.2600000000000001E-2</v>
      </c>
      <c r="Q30" s="1683">
        <v>0</v>
      </c>
      <c r="R30" s="1672">
        <v>0</v>
      </c>
      <c r="S30" s="1680">
        <v>0</v>
      </c>
      <c r="T30" s="1673">
        <v>0</v>
      </c>
      <c r="U30" s="1683"/>
      <c r="V30" s="1684"/>
      <c r="W30" s="1684"/>
      <c r="X30" s="1685"/>
      <c r="Y30" s="1683"/>
    </row>
    <row r="31" spans="1:25">
      <c r="A31" s="1663" t="s">
        <v>4102</v>
      </c>
      <c r="B31" s="1663" t="s">
        <v>4106</v>
      </c>
      <c r="C31" s="1663" t="s">
        <v>4105</v>
      </c>
      <c r="D31" s="1663" t="s">
        <v>4104</v>
      </c>
      <c r="E31" s="1680">
        <v>365</v>
      </c>
      <c r="F31" s="1681">
        <v>290</v>
      </c>
      <c r="G31" s="1680">
        <v>85</v>
      </c>
      <c r="H31" s="1682">
        <v>231</v>
      </c>
      <c r="I31" s="1682">
        <v>6</v>
      </c>
      <c r="J31" s="1681">
        <v>53</v>
      </c>
      <c r="K31" s="1680">
        <v>43</v>
      </c>
      <c r="L31" s="1680">
        <v>53</v>
      </c>
      <c r="M31" s="1682">
        <v>45</v>
      </c>
      <c r="N31" s="1681">
        <v>8</v>
      </c>
      <c r="O31" s="1683">
        <v>22</v>
      </c>
      <c r="P31" s="1672">
        <v>0.41510000000000002</v>
      </c>
      <c r="Q31" s="1683">
        <v>3</v>
      </c>
      <c r="R31" s="1672">
        <v>0.5</v>
      </c>
      <c r="S31" s="1680">
        <v>59</v>
      </c>
      <c r="T31" s="1673">
        <v>0.1802</v>
      </c>
      <c r="U31" s="1683">
        <v>1306.3399999999999</v>
      </c>
      <c r="V31" s="1684">
        <v>1399.37</v>
      </c>
      <c r="W31" s="1684">
        <v>89</v>
      </c>
      <c r="X31" s="1685">
        <v>15.7</v>
      </c>
      <c r="Y31" s="1683">
        <v>2705.71</v>
      </c>
    </row>
    <row r="32" spans="1:25">
      <c r="A32" s="1663" t="s">
        <v>4102</v>
      </c>
      <c r="B32" s="1663" t="s">
        <v>4101</v>
      </c>
      <c r="C32" s="1663" t="s">
        <v>4184</v>
      </c>
      <c r="D32" s="1663" t="s">
        <v>4183</v>
      </c>
      <c r="E32" s="1680">
        <v>253</v>
      </c>
      <c r="F32" s="1681">
        <v>194</v>
      </c>
      <c r="G32" s="1680">
        <v>67</v>
      </c>
      <c r="H32" s="1682">
        <v>153</v>
      </c>
      <c r="I32" s="1682">
        <v>5</v>
      </c>
      <c r="J32" s="1681">
        <v>36</v>
      </c>
      <c r="K32" s="1680">
        <v>34</v>
      </c>
      <c r="L32" s="1680">
        <v>42</v>
      </c>
      <c r="M32" s="1682">
        <v>35</v>
      </c>
      <c r="N32" s="1681">
        <v>7</v>
      </c>
      <c r="O32" s="1683">
        <v>11</v>
      </c>
      <c r="P32" s="1672">
        <v>0.30559999999999998</v>
      </c>
      <c r="Q32" s="1683">
        <v>2</v>
      </c>
      <c r="R32" s="1672">
        <v>0.4</v>
      </c>
      <c r="S32" s="1680">
        <v>32</v>
      </c>
      <c r="T32" s="1673">
        <v>0.14319999999999999</v>
      </c>
      <c r="U32" s="1683">
        <v>191.65</v>
      </c>
      <c r="V32" s="1684">
        <v>552.74</v>
      </c>
      <c r="W32" s="1684">
        <v>44</v>
      </c>
      <c r="X32" s="1685">
        <v>12.6</v>
      </c>
      <c r="Y32" s="1683">
        <v>744.4</v>
      </c>
    </row>
    <row r="33" spans="1:25">
      <c r="A33" s="1663" t="s">
        <v>4102</v>
      </c>
      <c r="B33" s="1663" t="s">
        <v>4101</v>
      </c>
      <c r="C33" s="1663" t="s">
        <v>4175</v>
      </c>
      <c r="D33" s="1663" t="s">
        <v>1014</v>
      </c>
      <c r="E33" s="1680">
        <v>123</v>
      </c>
      <c r="F33" s="1681">
        <v>99</v>
      </c>
      <c r="G33" s="1680">
        <v>17</v>
      </c>
      <c r="H33" s="1682">
        <v>71</v>
      </c>
      <c r="I33" s="1682">
        <v>0</v>
      </c>
      <c r="J33" s="1681">
        <v>28</v>
      </c>
      <c r="K33" s="1680">
        <v>24</v>
      </c>
      <c r="L33" s="1680">
        <v>17</v>
      </c>
      <c r="M33" s="1682">
        <v>16</v>
      </c>
      <c r="N33" s="1681">
        <v>1</v>
      </c>
      <c r="O33" s="1683">
        <v>10</v>
      </c>
      <c r="P33" s="1672">
        <v>0.35709999999999997</v>
      </c>
      <c r="Q33" s="1683">
        <v>0</v>
      </c>
      <c r="R33" s="1672"/>
      <c r="S33" s="1680">
        <v>6</v>
      </c>
      <c r="T33" s="1673">
        <v>5.4100000000000002E-2</v>
      </c>
      <c r="U33" s="1683">
        <v>82.74</v>
      </c>
      <c r="V33" s="1684">
        <v>148.01</v>
      </c>
      <c r="W33" s="1684">
        <v>13</v>
      </c>
      <c r="X33" s="1685">
        <v>11.4</v>
      </c>
      <c r="Y33" s="1683">
        <v>230.75</v>
      </c>
    </row>
    <row r="34" spans="1:25">
      <c r="A34" s="1663" t="s">
        <v>4102</v>
      </c>
      <c r="B34" s="1663" t="s">
        <v>4101</v>
      </c>
      <c r="C34" s="1663" t="s">
        <v>4115</v>
      </c>
      <c r="D34" s="1663" t="s">
        <v>4114</v>
      </c>
      <c r="E34" s="1680">
        <v>103</v>
      </c>
      <c r="F34" s="1681">
        <v>110</v>
      </c>
      <c r="G34" s="1680">
        <v>5</v>
      </c>
      <c r="H34" s="1682">
        <v>76</v>
      </c>
      <c r="I34" s="1682">
        <v>1</v>
      </c>
      <c r="J34" s="1681">
        <v>33</v>
      </c>
      <c r="K34" s="1680">
        <v>4</v>
      </c>
      <c r="L34" s="1680">
        <v>16</v>
      </c>
      <c r="M34" s="1682">
        <v>10</v>
      </c>
      <c r="N34" s="1681">
        <v>6</v>
      </c>
      <c r="O34" s="1683">
        <v>7</v>
      </c>
      <c r="P34" s="1672">
        <v>0.21210000000000001</v>
      </c>
      <c r="Q34" s="1683">
        <v>1</v>
      </c>
      <c r="R34" s="1672">
        <v>1</v>
      </c>
      <c r="S34" s="1680">
        <v>22</v>
      </c>
      <c r="T34" s="1673">
        <v>0.20660000000000001</v>
      </c>
      <c r="U34" s="1683">
        <v>-43.68</v>
      </c>
      <c r="V34" s="1684">
        <v>399.38</v>
      </c>
      <c r="W34" s="1684">
        <v>29</v>
      </c>
      <c r="X34" s="1685">
        <v>13.8</v>
      </c>
      <c r="Y34" s="1683">
        <v>355.7</v>
      </c>
    </row>
    <row r="35" spans="1:25">
      <c r="A35" s="1663" t="s">
        <v>4102</v>
      </c>
      <c r="B35" s="1663" t="s">
        <v>4101</v>
      </c>
      <c r="C35" s="1663" t="s">
        <v>4103</v>
      </c>
      <c r="D35" s="1663" t="s">
        <v>1014</v>
      </c>
      <c r="E35" s="1680">
        <v>248</v>
      </c>
      <c r="F35" s="1681">
        <v>184</v>
      </c>
      <c r="G35" s="1680">
        <v>63</v>
      </c>
      <c r="H35" s="1682">
        <v>141</v>
      </c>
      <c r="I35" s="1682">
        <v>18</v>
      </c>
      <c r="J35" s="1681">
        <v>25</v>
      </c>
      <c r="K35" s="1680">
        <v>7</v>
      </c>
      <c r="L35" s="1680">
        <v>6</v>
      </c>
      <c r="M35" s="1682">
        <v>6</v>
      </c>
      <c r="N35" s="1681">
        <v>0</v>
      </c>
      <c r="O35" s="1683">
        <v>5</v>
      </c>
      <c r="P35" s="1672">
        <v>0.2</v>
      </c>
      <c r="Q35" s="1683">
        <v>1</v>
      </c>
      <c r="R35" s="1672">
        <v>5.5599999999999997E-2</v>
      </c>
      <c r="S35" s="1680">
        <v>16</v>
      </c>
      <c r="T35" s="1673">
        <v>7.4099999999999999E-2</v>
      </c>
      <c r="U35" s="1683">
        <v>267.57</v>
      </c>
      <c r="V35" s="1684">
        <v>332.9</v>
      </c>
      <c r="W35" s="1684">
        <v>25</v>
      </c>
      <c r="X35" s="1685">
        <v>13.3</v>
      </c>
      <c r="Y35" s="1683">
        <v>600.47</v>
      </c>
    </row>
    <row r="36" spans="1:25">
      <c r="A36" s="1663" t="s">
        <v>4102</v>
      </c>
      <c r="B36" s="1663" t="s">
        <v>4101</v>
      </c>
      <c r="C36" s="1663" t="s">
        <v>4100</v>
      </c>
      <c r="D36" s="1663" t="s">
        <v>1014</v>
      </c>
      <c r="E36" s="1680">
        <v>211</v>
      </c>
      <c r="F36" s="1681">
        <v>103</v>
      </c>
      <c r="G36" s="1680">
        <v>96</v>
      </c>
      <c r="H36" s="1682">
        <v>71</v>
      </c>
      <c r="I36" s="1682">
        <v>10</v>
      </c>
      <c r="J36" s="1681">
        <v>22</v>
      </c>
      <c r="K36" s="1680">
        <v>31</v>
      </c>
      <c r="L36" s="1680">
        <v>19</v>
      </c>
      <c r="M36" s="1682">
        <v>15</v>
      </c>
      <c r="N36" s="1681">
        <v>4</v>
      </c>
      <c r="O36" s="1683">
        <v>10</v>
      </c>
      <c r="P36" s="1672">
        <v>0.45450000000000002</v>
      </c>
      <c r="Q36" s="1683">
        <v>1</v>
      </c>
      <c r="R36" s="1672">
        <v>0.1</v>
      </c>
      <c r="S36" s="1680">
        <v>15</v>
      </c>
      <c r="T36" s="1673">
        <v>9.5500000000000002E-2</v>
      </c>
      <c r="U36" s="1683">
        <v>106.43</v>
      </c>
      <c r="V36" s="1684">
        <v>187.76</v>
      </c>
      <c r="W36" s="1684">
        <v>15</v>
      </c>
      <c r="X36" s="1685">
        <v>12.5</v>
      </c>
      <c r="Y36" s="1683">
        <v>294.19</v>
      </c>
    </row>
    <row r="37" spans="1:25">
      <c r="A37" s="1663" t="s">
        <v>4096</v>
      </c>
      <c r="B37" s="1663" t="s">
        <v>4128</v>
      </c>
      <c r="C37" s="1663" t="s">
        <v>4214</v>
      </c>
      <c r="D37" s="1663" t="s">
        <v>4213</v>
      </c>
      <c r="E37" s="1680">
        <v>166</v>
      </c>
      <c r="F37" s="1681">
        <v>105</v>
      </c>
      <c r="G37" s="1680">
        <v>52</v>
      </c>
      <c r="H37" s="1682">
        <v>65</v>
      </c>
      <c r="I37" s="1682">
        <v>15</v>
      </c>
      <c r="J37" s="1681">
        <v>25</v>
      </c>
      <c r="K37" s="1680">
        <v>12</v>
      </c>
      <c r="L37" s="1680">
        <v>3</v>
      </c>
      <c r="M37" s="1682">
        <v>3</v>
      </c>
      <c r="N37" s="1681">
        <v>0</v>
      </c>
      <c r="O37" s="1683">
        <v>2</v>
      </c>
      <c r="P37" s="1672">
        <v>0.08</v>
      </c>
      <c r="Q37" s="1683">
        <v>1</v>
      </c>
      <c r="R37" s="1672">
        <v>6.6699999999999995E-2</v>
      </c>
      <c r="S37" s="1680">
        <v>27</v>
      </c>
      <c r="T37" s="1673">
        <v>0.1993</v>
      </c>
      <c r="U37" s="1683">
        <v>291.41000000000003</v>
      </c>
      <c r="V37" s="1684">
        <v>671.39</v>
      </c>
      <c r="W37" s="1684">
        <v>54</v>
      </c>
      <c r="X37" s="1685">
        <v>12.4</v>
      </c>
      <c r="Y37" s="1683">
        <v>962.8</v>
      </c>
    </row>
    <row r="38" spans="1:25">
      <c r="A38" s="1663" t="s">
        <v>4096</v>
      </c>
      <c r="B38" s="1663" t="s">
        <v>4128</v>
      </c>
      <c r="C38" s="1663" t="s">
        <v>4127</v>
      </c>
      <c r="D38" s="1663" t="s">
        <v>1032</v>
      </c>
      <c r="E38" s="1680">
        <v>180</v>
      </c>
      <c r="F38" s="1681">
        <v>160</v>
      </c>
      <c r="G38" s="1680">
        <v>21</v>
      </c>
      <c r="H38" s="1682">
        <v>118</v>
      </c>
      <c r="I38" s="1682">
        <v>7</v>
      </c>
      <c r="J38" s="1681">
        <v>35</v>
      </c>
      <c r="K38" s="1680">
        <v>9</v>
      </c>
      <c r="L38" s="1680">
        <v>9</v>
      </c>
      <c r="M38" s="1682">
        <v>9</v>
      </c>
      <c r="N38" s="1681">
        <v>0</v>
      </c>
      <c r="O38" s="1683">
        <v>6</v>
      </c>
      <c r="P38" s="1672">
        <v>0.1714</v>
      </c>
      <c r="Q38" s="1683">
        <v>0</v>
      </c>
      <c r="R38" s="1672">
        <v>0</v>
      </c>
      <c r="S38" s="1680">
        <v>39</v>
      </c>
      <c r="T38" s="1673">
        <v>0.22939999999999999</v>
      </c>
      <c r="U38" s="1683">
        <v>666.33</v>
      </c>
      <c r="V38" s="1684">
        <v>1031.74</v>
      </c>
      <c r="W38" s="1684">
        <v>50</v>
      </c>
      <c r="X38" s="1685">
        <v>20.6</v>
      </c>
      <c r="Y38" s="1683">
        <v>1698.08</v>
      </c>
    </row>
    <row r="39" spans="1:25">
      <c r="A39" s="1663" t="s">
        <v>4096</v>
      </c>
      <c r="B39" s="1663" t="s">
        <v>4122</v>
      </c>
      <c r="C39" s="1663" t="s">
        <v>4177</v>
      </c>
      <c r="D39" s="1663" t="s">
        <v>1029</v>
      </c>
      <c r="E39" s="1680">
        <v>309</v>
      </c>
      <c r="F39" s="1681">
        <v>260</v>
      </c>
      <c r="G39" s="1680">
        <v>53</v>
      </c>
      <c r="H39" s="1682">
        <v>178</v>
      </c>
      <c r="I39" s="1682">
        <v>29</v>
      </c>
      <c r="J39" s="1681">
        <v>53</v>
      </c>
      <c r="K39" s="1680">
        <v>34</v>
      </c>
      <c r="L39" s="1680">
        <v>38</v>
      </c>
      <c r="M39" s="1682">
        <v>32</v>
      </c>
      <c r="N39" s="1681">
        <v>6</v>
      </c>
      <c r="O39" s="1683">
        <v>18</v>
      </c>
      <c r="P39" s="1672">
        <v>0.33960000000000001</v>
      </c>
      <c r="Q39" s="1683">
        <v>7</v>
      </c>
      <c r="R39" s="1672">
        <v>0.2414</v>
      </c>
      <c r="S39" s="1680">
        <v>58</v>
      </c>
      <c r="T39" s="1673">
        <v>0.2039</v>
      </c>
      <c r="U39" s="1683">
        <v>765.41</v>
      </c>
      <c r="V39" s="1684">
        <v>1180.97</v>
      </c>
      <c r="W39" s="1684">
        <v>94</v>
      </c>
      <c r="X39" s="1685">
        <v>12.6</v>
      </c>
      <c r="Y39" s="1683">
        <v>1946.38</v>
      </c>
    </row>
    <row r="40" spans="1:25">
      <c r="A40" s="1663" t="s">
        <v>4096</v>
      </c>
      <c r="B40" s="1663" t="s">
        <v>4122</v>
      </c>
      <c r="C40" s="1663" t="s">
        <v>4170</v>
      </c>
      <c r="D40" s="1663" t="s">
        <v>4120</v>
      </c>
      <c r="E40" s="1680">
        <v>208</v>
      </c>
      <c r="F40" s="1681">
        <v>215</v>
      </c>
      <c r="G40" s="1680">
        <v>16</v>
      </c>
      <c r="H40" s="1682">
        <v>168</v>
      </c>
      <c r="I40" s="1682">
        <v>4</v>
      </c>
      <c r="J40" s="1681">
        <v>43</v>
      </c>
      <c r="K40" s="1680">
        <v>11</v>
      </c>
      <c r="L40" s="1680">
        <v>34</v>
      </c>
      <c r="M40" s="1682">
        <v>30</v>
      </c>
      <c r="N40" s="1681">
        <v>4</v>
      </c>
      <c r="O40" s="1683">
        <v>13</v>
      </c>
      <c r="P40" s="1672">
        <v>0.30230000000000001</v>
      </c>
      <c r="Q40" s="1683">
        <v>2</v>
      </c>
      <c r="R40" s="1672">
        <v>0.5</v>
      </c>
      <c r="S40" s="1680">
        <v>27</v>
      </c>
      <c r="T40" s="1673">
        <v>0.12770000000000001</v>
      </c>
      <c r="U40" s="1683">
        <v>362.86</v>
      </c>
      <c r="V40" s="1684">
        <v>667.52</v>
      </c>
      <c r="W40" s="1684">
        <v>49</v>
      </c>
      <c r="X40" s="1685">
        <v>13.6</v>
      </c>
      <c r="Y40" s="1683">
        <v>1030.3800000000001</v>
      </c>
    </row>
    <row r="41" spans="1:25">
      <c r="A41" s="1663" t="s">
        <v>4096</v>
      </c>
      <c r="B41" s="1663" t="s">
        <v>4122</v>
      </c>
      <c r="C41" s="1663" t="s">
        <v>4121</v>
      </c>
      <c r="D41" s="1663" t="s">
        <v>4120</v>
      </c>
      <c r="E41" s="1680">
        <v>168</v>
      </c>
      <c r="F41" s="1681">
        <v>65</v>
      </c>
      <c r="G41" s="1680">
        <v>70</v>
      </c>
      <c r="H41" s="1682">
        <v>42</v>
      </c>
      <c r="I41" s="1682">
        <v>5</v>
      </c>
      <c r="J41" s="1681">
        <v>18</v>
      </c>
      <c r="K41" s="1680">
        <v>36</v>
      </c>
      <c r="L41" s="1680">
        <v>3</v>
      </c>
      <c r="M41" s="1682">
        <v>3</v>
      </c>
      <c r="N41" s="1681">
        <v>0</v>
      </c>
      <c r="O41" s="1683">
        <v>1</v>
      </c>
      <c r="P41" s="1672">
        <v>5.5599999999999997E-2</v>
      </c>
      <c r="Q41" s="1683">
        <v>0</v>
      </c>
      <c r="R41" s="1672">
        <v>0</v>
      </c>
      <c r="S41" s="1680">
        <v>0</v>
      </c>
      <c r="T41" s="1673">
        <v>0</v>
      </c>
      <c r="U41" s="1683">
        <v>-10.61</v>
      </c>
      <c r="V41" s="1684">
        <v>-14.15</v>
      </c>
      <c r="W41" s="1684">
        <v>-1</v>
      </c>
      <c r="X41" s="1685">
        <v>14.1</v>
      </c>
      <c r="Y41" s="1683">
        <v>-24.76</v>
      </c>
    </row>
    <row r="42" spans="1:25">
      <c r="A42" s="1663" t="s">
        <v>4096</v>
      </c>
      <c r="B42" s="1663" t="s">
        <v>4095</v>
      </c>
      <c r="C42" s="1663" t="s">
        <v>4212</v>
      </c>
      <c r="D42" s="1663" t="s">
        <v>4211</v>
      </c>
      <c r="E42" s="1680">
        <v>302</v>
      </c>
      <c r="F42" s="1681">
        <v>199</v>
      </c>
      <c r="G42" s="1680">
        <v>99</v>
      </c>
      <c r="H42" s="1682">
        <v>151</v>
      </c>
      <c r="I42" s="1682">
        <v>19</v>
      </c>
      <c r="J42" s="1681">
        <v>29</v>
      </c>
      <c r="K42" s="1680">
        <v>28</v>
      </c>
      <c r="L42" s="1680">
        <v>24</v>
      </c>
      <c r="M42" s="1682">
        <v>24</v>
      </c>
      <c r="N42" s="1681">
        <v>0</v>
      </c>
      <c r="O42" s="1683">
        <v>3</v>
      </c>
      <c r="P42" s="1672">
        <v>0.10340000000000001</v>
      </c>
      <c r="Q42" s="1683">
        <v>12</v>
      </c>
      <c r="R42" s="1672">
        <v>0.63160000000000005</v>
      </c>
      <c r="S42" s="1680">
        <v>31</v>
      </c>
      <c r="T42" s="1673">
        <v>0.12379999999999999</v>
      </c>
      <c r="U42" s="1683">
        <v>379.56</v>
      </c>
      <c r="V42" s="1684">
        <v>453.87</v>
      </c>
      <c r="W42" s="1684">
        <v>37</v>
      </c>
      <c r="X42" s="1685">
        <v>12.3</v>
      </c>
      <c r="Y42" s="1683">
        <v>833.43</v>
      </c>
    </row>
    <row r="43" spans="1:25">
      <c r="A43" s="1663" t="s">
        <v>4096</v>
      </c>
      <c r="B43" s="1663" t="s">
        <v>4095</v>
      </c>
      <c r="C43" s="1663" t="s">
        <v>4210</v>
      </c>
      <c r="D43" s="1663" t="s">
        <v>1039</v>
      </c>
      <c r="E43" s="1680">
        <v>108</v>
      </c>
      <c r="F43" s="1681">
        <v>60</v>
      </c>
      <c r="G43" s="1680">
        <v>35</v>
      </c>
      <c r="H43" s="1682">
        <v>38</v>
      </c>
      <c r="I43" s="1682">
        <v>0</v>
      </c>
      <c r="J43" s="1681">
        <v>22</v>
      </c>
      <c r="K43" s="1680">
        <v>18</v>
      </c>
      <c r="L43" s="1680">
        <v>5</v>
      </c>
      <c r="M43" s="1682">
        <v>4</v>
      </c>
      <c r="N43" s="1681">
        <v>1</v>
      </c>
      <c r="O43" s="1683">
        <v>3</v>
      </c>
      <c r="P43" s="1672">
        <v>0.13639999999999999</v>
      </c>
      <c r="Q43" s="1683">
        <v>0</v>
      </c>
      <c r="R43" s="1672"/>
      <c r="S43" s="1680">
        <v>9</v>
      </c>
      <c r="T43" s="1673">
        <v>0.1071</v>
      </c>
      <c r="U43" s="1683">
        <v>164.5</v>
      </c>
      <c r="V43" s="1684">
        <v>16.48</v>
      </c>
      <c r="W43" s="1684">
        <v>6</v>
      </c>
      <c r="X43" s="1685">
        <v>2.7</v>
      </c>
      <c r="Y43" s="1683">
        <v>180.98</v>
      </c>
    </row>
    <row r="44" spans="1:25">
      <c r="A44" s="1663" t="s">
        <v>4096</v>
      </c>
      <c r="B44" s="1663" t="s">
        <v>4095</v>
      </c>
      <c r="C44" s="1663" t="s">
        <v>4165</v>
      </c>
      <c r="D44" s="1663" t="s">
        <v>4164</v>
      </c>
      <c r="E44" s="1680">
        <v>265</v>
      </c>
      <c r="F44" s="1681">
        <v>158</v>
      </c>
      <c r="G44" s="1680">
        <v>81</v>
      </c>
      <c r="H44" s="1682">
        <v>120</v>
      </c>
      <c r="I44" s="1682">
        <v>4</v>
      </c>
      <c r="J44" s="1681">
        <v>34</v>
      </c>
      <c r="K44" s="1680">
        <v>42</v>
      </c>
      <c r="L44" s="1680">
        <v>16</v>
      </c>
      <c r="M44" s="1682">
        <v>15</v>
      </c>
      <c r="N44" s="1681">
        <v>1</v>
      </c>
      <c r="O44" s="1683">
        <v>8</v>
      </c>
      <c r="P44" s="1672">
        <v>0.23530000000000001</v>
      </c>
      <c r="Q44" s="1683">
        <v>1</v>
      </c>
      <c r="R44" s="1672">
        <v>0.25</v>
      </c>
      <c r="S44" s="1680">
        <v>34</v>
      </c>
      <c r="T44" s="1673">
        <v>0.1608</v>
      </c>
      <c r="U44" s="1683">
        <v>300.18</v>
      </c>
      <c r="V44" s="1684">
        <v>621.89</v>
      </c>
      <c r="W44" s="1684">
        <v>45</v>
      </c>
      <c r="X44" s="1685">
        <v>13.8</v>
      </c>
      <c r="Y44" s="1683">
        <v>922.06</v>
      </c>
    </row>
    <row r="45" spans="1:25">
      <c r="A45" s="1663" t="s">
        <v>4096</v>
      </c>
      <c r="B45" s="1663" t="s">
        <v>4095</v>
      </c>
      <c r="C45" s="1663" t="s">
        <v>4094</v>
      </c>
      <c r="D45" s="1663" t="s">
        <v>4093</v>
      </c>
      <c r="E45" s="1680">
        <v>251</v>
      </c>
      <c r="F45" s="1681">
        <v>156</v>
      </c>
      <c r="G45" s="1680">
        <v>73</v>
      </c>
      <c r="H45" s="1682">
        <v>102</v>
      </c>
      <c r="I45" s="1682">
        <v>14</v>
      </c>
      <c r="J45" s="1681">
        <v>40</v>
      </c>
      <c r="K45" s="1680">
        <v>35</v>
      </c>
      <c r="L45" s="1680">
        <v>13</v>
      </c>
      <c r="M45" s="1682">
        <v>13</v>
      </c>
      <c r="N45" s="1681">
        <v>0</v>
      </c>
      <c r="O45" s="1683">
        <v>6</v>
      </c>
      <c r="P45" s="1672">
        <v>0.15</v>
      </c>
      <c r="Q45" s="1683">
        <v>3</v>
      </c>
      <c r="R45" s="1672">
        <v>0.21429999999999999</v>
      </c>
      <c r="S45" s="1680">
        <v>36</v>
      </c>
      <c r="T45" s="1673">
        <v>0.1769</v>
      </c>
      <c r="U45" s="1683">
        <v>329.43</v>
      </c>
      <c r="V45" s="1684">
        <v>602.65</v>
      </c>
      <c r="W45" s="1684">
        <v>46</v>
      </c>
      <c r="X45" s="1685">
        <v>13.1</v>
      </c>
      <c r="Y45" s="1683">
        <v>932.08</v>
      </c>
    </row>
    <row r="46" spans="1:25">
      <c r="A46" s="1663" t="s">
        <v>4096</v>
      </c>
      <c r="B46" s="1663" t="s">
        <v>4169</v>
      </c>
      <c r="C46" s="1663" t="s">
        <v>4180</v>
      </c>
      <c r="D46" s="1663" t="s">
        <v>1033</v>
      </c>
      <c r="E46" s="1680">
        <v>125</v>
      </c>
      <c r="F46" s="1681">
        <v>96</v>
      </c>
      <c r="G46" s="1680">
        <v>36</v>
      </c>
      <c r="H46" s="1682">
        <v>64</v>
      </c>
      <c r="I46" s="1682">
        <v>3</v>
      </c>
      <c r="J46" s="1681">
        <v>29</v>
      </c>
      <c r="K46" s="1680">
        <v>19</v>
      </c>
      <c r="L46" s="1680">
        <v>19</v>
      </c>
      <c r="M46" s="1682">
        <v>16</v>
      </c>
      <c r="N46" s="1681">
        <v>3</v>
      </c>
      <c r="O46" s="1683">
        <v>9</v>
      </c>
      <c r="P46" s="1672">
        <v>0.31030000000000002</v>
      </c>
      <c r="Q46" s="1683">
        <v>1</v>
      </c>
      <c r="R46" s="1672">
        <v>0.33329999999999999</v>
      </c>
      <c r="S46" s="1680">
        <v>24</v>
      </c>
      <c r="T46" s="1673">
        <v>0.2172</v>
      </c>
      <c r="U46" s="1683">
        <v>392.34</v>
      </c>
      <c r="V46" s="1684">
        <v>660.55</v>
      </c>
      <c r="W46" s="1684">
        <v>38</v>
      </c>
      <c r="X46" s="1685">
        <v>17.399999999999999</v>
      </c>
      <c r="Y46" s="1683">
        <v>1052.8900000000001</v>
      </c>
    </row>
    <row r="47" spans="1:25">
      <c r="A47" s="1663" t="s">
        <v>4096</v>
      </c>
      <c r="B47" s="1663" t="s">
        <v>4169</v>
      </c>
      <c r="C47" s="1663" t="s">
        <v>4168</v>
      </c>
      <c r="D47" s="1663" t="s">
        <v>1033</v>
      </c>
      <c r="E47" s="1680">
        <v>222</v>
      </c>
      <c r="F47" s="1681">
        <v>199</v>
      </c>
      <c r="G47" s="1680">
        <v>42</v>
      </c>
      <c r="H47" s="1682">
        <v>157</v>
      </c>
      <c r="I47" s="1682">
        <v>10</v>
      </c>
      <c r="J47" s="1681">
        <v>32</v>
      </c>
      <c r="K47" s="1680">
        <v>39</v>
      </c>
      <c r="L47" s="1680">
        <v>58</v>
      </c>
      <c r="M47" s="1682">
        <v>55</v>
      </c>
      <c r="N47" s="1681">
        <v>3</v>
      </c>
      <c r="O47" s="1683">
        <v>17</v>
      </c>
      <c r="P47" s="1672">
        <v>0.53129999999999999</v>
      </c>
      <c r="Q47" s="1683">
        <v>6</v>
      </c>
      <c r="R47" s="1672">
        <v>0.6</v>
      </c>
      <c r="S47" s="1680">
        <v>50</v>
      </c>
      <c r="T47" s="1673">
        <v>0.23749999999999999</v>
      </c>
      <c r="U47" s="1683">
        <v>431.81</v>
      </c>
      <c r="V47" s="1684">
        <v>838.86</v>
      </c>
      <c r="W47" s="1684">
        <v>62</v>
      </c>
      <c r="X47" s="1685">
        <v>13.5</v>
      </c>
      <c r="Y47" s="1683">
        <v>1270.67</v>
      </c>
    </row>
    <row r="48" spans="1:25">
      <c r="A48" s="1663" t="s">
        <v>4096</v>
      </c>
      <c r="B48" s="1663" t="s">
        <v>4099</v>
      </c>
      <c r="C48" s="1663" t="s">
        <v>4179</v>
      </c>
      <c r="D48" s="1663" t="s">
        <v>4178</v>
      </c>
      <c r="E48" s="1680">
        <v>289</v>
      </c>
      <c r="F48" s="1681">
        <v>262</v>
      </c>
      <c r="G48" s="1680">
        <v>57</v>
      </c>
      <c r="H48" s="1682">
        <v>212</v>
      </c>
      <c r="I48" s="1682">
        <v>6</v>
      </c>
      <c r="J48" s="1681">
        <v>44</v>
      </c>
      <c r="K48" s="1680">
        <v>9</v>
      </c>
      <c r="L48" s="1680">
        <v>39</v>
      </c>
      <c r="M48" s="1682">
        <v>34</v>
      </c>
      <c r="N48" s="1681">
        <v>5</v>
      </c>
      <c r="O48" s="1683">
        <v>20</v>
      </c>
      <c r="P48" s="1672">
        <v>0.45450000000000002</v>
      </c>
      <c r="Q48" s="1683">
        <v>1</v>
      </c>
      <c r="R48" s="1672">
        <v>0.16669999999999999</v>
      </c>
      <c r="S48" s="1680">
        <v>52</v>
      </c>
      <c r="T48" s="1673">
        <v>0.18870000000000001</v>
      </c>
      <c r="U48" s="1683">
        <v>512.09</v>
      </c>
      <c r="V48" s="1684">
        <v>813.2</v>
      </c>
      <c r="W48" s="1684">
        <v>69</v>
      </c>
      <c r="X48" s="1685">
        <v>11.8</v>
      </c>
      <c r="Y48" s="1683">
        <v>1325.29</v>
      </c>
    </row>
    <row r="49" spans="1:25">
      <c r="A49" s="1663" t="s">
        <v>4096</v>
      </c>
      <c r="B49" s="1663" t="s">
        <v>4099</v>
      </c>
      <c r="C49" s="1663" t="s">
        <v>4174</v>
      </c>
      <c r="D49" s="1663" t="s">
        <v>4173</v>
      </c>
      <c r="E49" s="1680">
        <v>173</v>
      </c>
      <c r="F49" s="1681">
        <v>158</v>
      </c>
      <c r="G49" s="1680">
        <v>21</v>
      </c>
      <c r="H49" s="1682">
        <v>110</v>
      </c>
      <c r="I49" s="1682">
        <v>9</v>
      </c>
      <c r="J49" s="1681">
        <v>39</v>
      </c>
      <c r="K49" s="1680">
        <v>20</v>
      </c>
      <c r="L49" s="1680">
        <v>25</v>
      </c>
      <c r="M49" s="1682">
        <v>24</v>
      </c>
      <c r="N49" s="1681">
        <v>1</v>
      </c>
      <c r="O49" s="1683">
        <v>9</v>
      </c>
      <c r="P49" s="1672">
        <v>0.23080000000000001</v>
      </c>
      <c r="Q49" s="1683">
        <v>1</v>
      </c>
      <c r="R49" s="1672">
        <v>0.1111</v>
      </c>
      <c r="S49" s="1680">
        <v>44</v>
      </c>
      <c r="T49" s="1673">
        <v>0.26590000000000003</v>
      </c>
      <c r="U49" s="1683">
        <v>643.30999999999995</v>
      </c>
      <c r="V49" s="1684">
        <v>769.31</v>
      </c>
      <c r="W49" s="1684">
        <v>63</v>
      </c>
      <c r="X49" s="1685">
        <v>12.2</v>
      </c>
      <c r="Y49" s="1683">
        <v>1412.62</v>
      </c>
    </row>
    <row r="50" spans="1:25">
      <c r="A50" s="1663" t="s">
        <v>4096</v>
      </c>
      <c r="B50" s="1663" t="s">
        <v>4099</v>
      </c>
      <c r="C50" s="1663" t="s">
        <v>4167</v>
      </c>
      <c r="D50" s="1663" t="s">
        <v>4166</v>
      </c>
      <c r="E50" s="1680">
        <v>57</v>
      </c>
      <c r="F50" s="1681">
        <v>41</v>
      </c>
      <c r="G50" s="1680">
        <v>9</v>
      </c>
      <c r="H50" s="1682">
        <v>24</v>
      </c>
      <c r="I50" s="1682">
        <v>4</v>
      </c>
      <c r="J50" s="1681">
        <v>13</v>
      </c>
      <c r="K50" s="1680">
        <v>13</v>
      </c>
      <c r="L50" s="1680">
        <v>6</v>
      </c>
      <c r="M50" s="1682">
        <v>5</v>
      </c>
      <c r="N50" s="1681">
        <v>1</v>
      </c>
      <c r="O50" s="1683">
        <v>2</v>
      </c>
      <c r="P50" s="1672">
        <v>0.15379999999999999</v>
      </c>
      <c r="Q50" s="1683">
        <v>2</v>
      </c>
      <c r="R50" s="1672">
        <v>0.5</v>
      </c>
      <c r="S50" s="1680">
        <v>9</v>
      </c>
      <c r="T50" s="1673">
        <v>0.1837</v>
      </c>
      <c r="U50" s="1683">
        <v>205.51</v>
      </c>
      <c r="V50" s="1684">
        <v>188.49</v>
      </c>
      <c r="W50" s="1684">
        <v>15</v>
      </c>
      <c r="X50" s="1685">
        <v>12.6</v>
      </c>
      <c r="Y50" s="1683">
        <v>394</v>
      </c>
    </row>
    <row r="51" spans="1:25">
      <c r="A51" s="1663" t="s">
        <v>4096</v>
      </c>
      <c r="B51" s="1663" t="s">
        <v>4099</v>
      </c>
      <c r="C51" s="1663" t="s">
        <v>4098</v>
      </c>
      <c r="D51" s="1663" t="s">
        <v>4097</v>
      </c>
      <c r="E51" s="1680">
        <v>109</v>
      </c>
      <c r="F51" s="1681">
        <v>90</v>
      </c>
      <c r="G51" s="1680">
        <v>22</v>
      </c>
      <c r="H51" s="1682">
        <v>65</v>
      </c>
      <c r="I51" s="1682">
        <v>5</v>
      </c>
      <c r="J51" s="1681">
        <v>20</v>
      </c>
      <c r="K51" s="1680">
        <v>7</v>
      </c>
      <c r="L51" s="1680">
        <v>10</v>
      </c>
      <c r="M51" s="1682">
        <v>10</v>
      </c>
      <c r="N51" s="1681">
        <v>0</v>
      </c>
      <c r="O51" s="1683">
        <v>4</v>
      </c>
      <c r="P51" s="1672">
        <v>0.2</v>
      </c>
      <c r="Q51" s="1683">
        <v>1</v>
      </c>
      <c r="R51" s="1672">
        <v>0.2</v>
      </c>
      <c r="S51" s="1680">
        <v>13</v>
      </c>
      <c r="T51" s="1673">
        <v>0.13070000000000001</v>
      </c>
      <c r="U51" s="1683">
        <v>427.49</v>
      </c>
      <c r="V51" s="1684">
        <v>233.5</v>
      </c>
      <c r="W51" s="1684">
        <v>18</v>
      </c>
      <c r="X51" s="1685">
        <v>13</v>
      </c>
      <c r="Y51" s="1683">
        <v>660.98</v>
      </c>
    </row>
    <row r="52" spans="1:25">
      <c r="A52" s="1663" t="s">
        <v>4088</v>
      </c>
      <c r="B52" s="1663" t="s">
        <v>4151</v>
      </c>
      <c r="C52" s="1663" t="s">
        <v>4219</v>
      </c>
      <c r="D52" s="1663" t="s">
        <v>4218</v>
      </c>
      <c r="E52" s="1680">
        <v>61</v>
      </c>
      <c r="F52" s="1681">
        <v>32</v>
      </c>
      <c r="G52" s="1680">
        <v>26</v>
      </c>
      <c r="H52" s="1682">
        <v>23</v>
      </c>
      <c r="I52" s="1682">
        <v>0</v>
      </c>
      <c r="J52" s="1681">
        <v>9</v>
      </c>
      <c r="K52" s="1680">
        <v>4</v>
      </c>
      <c r="L52" s="1680">
        <v>1</v>
      </c>
      <c r="M52" s="1682">
        <v>1</v>
      </c>
      <c r="N52" s="1681">
        <v>0</v>
      </c>
      <c r="O52" s="1683">
        <v>1</v>
      </c>
      <c r="P52" s="1672">
        <v>0.1111</v>
      </c>
      <c r="Q52" s="1683">
        <v>0</v>
      </c>
      <c r="R52" s="1672"/>
      <c r="S52" s="1680">
        <v>4</v>
      </c>
      <c r="T52" s="1673">
        <v>8.5999999999999993E-2</v>
      </c>
      <c r="U52" s="1683">
        <v>151.54</v>
      </c>
      <c r="V52" s="1684">
        <v>58.67</v>
      </c>
      <c r="W52" s="1684">
        <v>5</v>
      </c>
      <c r="X52" s="1685">
        <v>11.7</v>
      </c>
      <c r="Y52" s="1683">
        <v>210.21</v>
      </c>
    </row>
    <row r="53" spans="1:25">
      <c r="A53" s="1663" t="s">
        <v>4088</v>
      </c>
      <c r="B53" s="1663" t="s">
        <v>4151</v>
      </c>
      <c r="C53" s="1663" t="s">
        <v>4203</v>
      </c>
      <c r="D53" s="1663" t="s">
        <v>1026</v>
      </c>
      <c r="E53" s="1680">
        <v>71</v>
      </c>
      <c r="F53" s="1681">
        <v>31</v>
      </c>
      <c r="G53" s="1680">
        <v>24</v>
      </c>
      <c r="H53" s="1682">
        <v>20</v>
      </c>
      <c r="I53" s="1682">
        <v>3</v>
      </c>
      <c r="J53" s="1681">
        <v>8</v>
      </c>
      <c r="K53" s="1680">
        <v>17</v>
      </c>
      <c r="L53" s="1680">
        <v>0</v>
      </c>
      <c r="M53" s="1682">
        <v>0</v>
      </c>
      <c r="N53" s="1681">
        <v>0</v>
      </c>
      <c r="O53" s="1683"/>
      <c r="P53" s="1672"/>
      <c r="Q53" s="1683"/>
      <c r="R53" s="1672"/>
      <c r="S53" s="1680">
        <v>4</v>
      </c>
      <c r="T53" s="1673">
        <v>7.8399999999999997E-2</v>
      </c>
      <c r="U53" s="1683">
        <v>27.34</v>
      </c>
      <c r="V53" s="1684">
        <v>203.26</v>
      </c>
      <c r="W53" s="1684">
        <v>6</v>
      </c>
      <c r="X53" s="1685">
        <v>33.9</v>
      </c>
      <c r="Y53" s="1683">
        <v>230.59</v>
      </c>
    </row>
    <row r="54" spans="1:25">
      <c r="A54" s="1663" t="s">
        <v>4088</v>
      </c>
      <c r="B54" s="1663" t="s">
        <v>4151</v>
      </c>
      <c r="C54" s="1663" t="s">
        <v>4176</v>
      </c>
      <c r="D54" s="1663" t="s">
        <v>1036</v>
      </c>
      <c r="E54" s="1680">
        <v>91</v>
      </c>
      <c r="F54" s="1681">
        <v>70</v>
      </c>
      <c r="G54" s="1680">
        <v>24</v>
      </c>
      <c r="H54" s="1682">
        <v>54</v>
      </c>
      <c r="I54" s="1682">
        <v>2</v>
      </c>
      <c r="J54" s="1681">
        <v>14</v>
      </c>
      <c r="K54" s="1680">
        <v>0</v>
      </c>
      <c r="L54" s="1680">
        <v>3</v>
      </c>
      <c r="M54" s="1682">
        <v>3</v>
      </c>
      <c r="N54" s="1681">
        <v>0</v>
      </c>
      <c r="O54" s="1683">
        <v>2</v>
      </c>
      <c r="P54" s="1672">
        <v>0.1429</v>
      </c>
      <c r="Q54" s="1683">
        <v>0</v>
      </c>
      <c r="R54" s="1672">
        <v>0</v>
      </c>
      <c r="S54" s="1680">
        <v>17</v>
      </c>
      <c r="T54" s="1673">
        <v>0.2112</v>
      </c>
      <c r="U54" s="1683">
        <v>226.96</v>
      </c>
      <c r="V54" s="1684">
        <v>376.09</v>
      </c>
      <c r="W54" s="1684">
        <v>22</v>
      </c>
      <c r="X54" s="1685">
        <v>17.100000000000001</v>
      </c>
      <c r="Y54" s="1683">
        <v>603.04999999999995</v>
      </c>
    </row>
    <row r="55" spans="1:25">
      <c r="A55" s="1663" t="s">
        <v>4088</v>
      </c>
      <c r="B55" s="1663" t="s">
        <v>4151</v>
      </c>
      <c r="C55" s="1663" t="s">
        <v>4161</v>
      </c>
      <c r="D55" s="1663" t="s">
        <v>1036</v>
      </c>
      <c r="E55" s="1680">
        <v>36</v>
      </c>
      <c r="F55" s="1681">
        <v>26</v>
      </c>
      <c r="G55" s="1680">
        <v>9</v>
      </c>
      <c r="H55" s="1682">
        <v>20</v>
      </c>
      <c r="I55" s="1682">
        <v>0</v>
      </c>
      <c r="J55" s="1681">
        <v>6</v>
      </c>
      <c r="K55" s="1680">
        <v>2</v>
      </c>
      <c r="L55" s="1680">
        <v>1</v>
      </c>
      <c r="M55" s="1682">
        <v>1</v>
      </c>
      <c r="N55" s="1681">
        <v>0</v>
      </c>
      <c r="O55" s="1683">
        <v>1</v>
      </c>
      <c r="P55" s="1672">
        <v>0.16669999999999999</v>
      </c>
      <c r="Q55" s="1683">
        <v>0</v>
      </c>
      <c r="R55" s="1672"/>
      <c r="S55" s="1680">
        <v>5</v>
      </c>
      <c r="T55" s="1673">
        <v>0.1613</v>
      </c>
      <c r="U55" s="1683">
        <v>29.14</v>
      </c>
      <c r="V55" s="1684">
        <v>218.23</v>
      </c>
      <c r="W55" s="1684">
        <v>9</v>
      </c>
      <c r="X55" s="1685">
        <v>24.2</v>
      </c>
      <c r="Y55" s="1683">
        <v>247.36</v>
      </c>
    </row>
    <row r="56" spans="1:25">
      <c r="A56" s="1663" t="s">
        <v>4088</v>
      </c>
      <c r="B56" s="1663" t="s">
        <v>4151</v>
      </c>
      <c r="C56" s="1663" t="s">
        <v>4154</v>
      </c>
      <c r="D56" s="1663" t="s">
        <v>1027</v>
      </c>
      <c r="E56" s="1680">
        <v>76</v>
      </c>
      <c r="F56" s="1681">
        <v>59</v>
      </c>
      <c r="G56" s="1680">
        <v>16</v>
      </c>
      <c r="H56" s="1682">
        <v>44</v>
      </c>
      <c r="I56" s="1682">
        <v>5</v>
      </c>
      <c r="J56" s="1681">
        <v>10</v>
      </c>
      <c r="K56" s="1680">
        <v>6</v>
      </c>
      <c r="L56" s="1680">
        <v>5</v>
      </c>
      <c r="M56" s="1682">
        <v>5</v>
      </c>
      <c r="N56" s="1681">
        <v>0</v>
      </c>
      <c r="O56" s="1683">
        <v>1</v>
      </c>
      <c r="P56" s="1672">
        <v>0.1</v>
      </c>
      <c r="Q56" s="1683">
        <v>1</v>
      </c>
      <c r="R56" s="1672">
        <v>0.2</v>
      </c>
      <c r="S56" s="1680">
        <v>9</v>
      </c>
      <c r="T56" s="1673">
        <v>0.1333</v>
      </c>
      <c r="U56" s="1683">
        <v>239</v>
      </c>
      <c r="V56" s="1684">
        <v>234.53</v>
      </c>
      <c r="W56" s="1684">
        <v>16</v>
      </c>
      <c r="X56" s="1685">
        <v>14.7</v>
      </c>
      <c r="Y56" s="1683">
        <v>473.53</v>
      </c>
    </row>
    <row r="57" spans="1:25">
      <c r="A57" s="1663" t="s">
        <v>4088</v>
      </c>
      <c r="B57" s="1663" t="s">
        <v>4151</v>
      </c>
      <c r="C57" s="1663" t="s">
        <v>4150</v>
      </c>
      <c r="D57" s="1663" t="s">
        <v>4149</v>
      </c>
      <c r="E57" s="1680">
        <v>174</v>
      </c>
      <c r="F57" s="1681">
        <v>69</v>
      </c>
      <c r="G57" s="1680">
        <v>89</v>
      </c>
      <c r="H57" s="1682">
        <v>47</v>
      </c>
      <c r="I57" s="1682">
        <v>8</v>
      </c>
      <c r="J57" s="1681">
        <v>14</v>
      </c>
      <c r="K57" s="1680">
        <v>17</v>
      </c>
      <c r="L57" s="1680">
        <v>0</v>
      </c>
      <c r="M57" s="1682">
        <v>0</v>
      </c>
      <c r="N57" s="1681">
        <v>0</v>
      </c>
      <c r="O57" s="1683"/>
      <c r="P57" s="1672"/>
      <c r="Q57" s="1683"/>
      <c r="R57" s="1672"/>
      <c r="S57" s="1680">
        <v>5</v>
      </c>
      <c r="T57" s="1673">
        <v>4.1200000000000001E-2</v>
      </c>
      <c r="U57" s="1683">
        <v>241.57</v>
      </c>
      <c r="V57" s="1684">
        <v>750.25</v>
      </c>
      <c r="W57" s="1684">
        <v>11</v>
      </c>
      <c r="X57" s="1685">
        <v>68.2</v>
      </c>
      <c r="Y57" s="1683">
        <v>991.81</v>
      </c>
    </row>
    <row r="58" spans="1:25">
      <c r="A58" s="1663" t="s">
        <v>4088</v>
      </c>
      <c r="B58" s="1663" t="s">
        <v>4141</v>
      </c>
      <c r="C58" s="1663" t="s">
        <v>4217</v>
      </c>
      <c r="D58" s="1663" t="s">
        <v>4216</v>
      </c>
      <c r="E58" s="1680">
        <v>79</v>
      </c>
      <c r="F58" s="1681">
        <v>60</v>
      </c>
      <c r="G58" s="1680">
        <v>17</v>
      </c>
      <c r="H58" s="1682">
        <v>43</v>
      </c>
      <c r="I58" s="1682">
        <v>6</v>
      </c>
      <c r="J58" s="1681">
        <v>11</v>
      </c>
      <c r="K58" s="1680">
        <v>4</v>
      </c>
      <c r="L58" s="1680">
        <v>2</v>
      </c>
      <c r="M58" s="1682">
        <v>2</v>
      </c>
      <c r="N58" s="1681">
        <v>0</v>
      </c>
      <c r="O58" s="1683">
        <v>2</v>
      </c>
      <c r="P58" s="1672">
        <v>0.18179999999999999</v>
      </c>
      <c r="Q58" s="1683">
        <v>0</v>
      </c>
      <c r="R58" s="1672">
        <v>0</v>
      </c>
      <c r="S58" s="1680">
        <v>14</v>
      </c>
      <c r="T58" s="1673">
        <v>0.2014</v>
      </c>
      <c r="U58" s="1683">
        <v>379.73</v>
      </c>
      <c r="V58" s="1684">
        <v>313.63</v>
      </c>
      <c r="W58" s="1684">
        <v>19</v>
      </c>
      <c r="X58" s="1685">
        <v>16.5</v>
      </c>
      <c r="Y58" s="1683">
        <v>693.36</v>
      </c>
    </row>
    <row r="59" spans="1:25">
      <c r="A59" s="1663" t="s">
        <v>4088</v>
      </c>
      <c r="B59" s="1663" t="s">
        <v>4141</v>
      </c>
      <c r="C59" s="1663" t="s">
        <v>4204</v>
      </c>
      <c r="D59" s="1663" t="s">
        <v>1009</v>
      </c>
      <c r="E59" s="1680">
        <v>129</v>
      </c>
      <c r="F59" s="1681">
        <v>86</v>
      </c>
      <c r="G59" s="1680">
        <v>38</v>
      </c>
      <c r="H59" s="1682">
        <v>58</v>
      </c>
      <c r="I59" s="1682">
        <v>4</v>
      </c>
      <c r="J59" s="1681">
        <v>24</v>
      </c>
      <c r="K59" s="1680">
        <v>9</v>
      </c>
      <c r="L59" s="1680">
        <v>4</v>
      </c>
      <c r="M59" s="1682">
        <v>4</v>
      </c>
      <c r="N59" s="1681">
        <v>0</v>
      </c>
      <c r="O59" s="1683">
        <v>3</v>
      </c>
      <c r="P59" s="1672">
        <v>0.125</v>
      </c>
      <c r="Q59" s="1683">
        <v>0</v>
      </c>
      <c r="R59" s="1672">
        <v>0</v>
      </c>
      <c r="S59" s="1680">
        <v>12</v>
      </c>
      <c r="T59" s="1673">
        <v>0.1116</v>
      </c>
      <c r="U59" s="1683">
        <v>258.13</v>
      </c>
      <c r="V59" s="1684">
        <v>332.62</v>
      </c>
      <c r="W59" s="1684">
        <v>18</v>
      </c>
      <c r="X59" s="1685">
        <v>18.5</v>
      </c>
      <c r="Y59" s="1683">
        <v>590.75</v>
      </c>
    </row>
    <row r="60" spans="1:25">
      <c r="A60" s="1663" t="s">
        <v>4088</v>
      </c>
      <c r="B60" s="1663" t="s">
        <v>4141</v>
      </c>
      <c r="C60" s="1663" t="s">
        <v>4146</v>
      </c>
      <c r="D60" s="1663" t="s">
        <v>1035</v>
      </c>
      <c r="E60" s="1680">
        <v>116</v>
      </c>
      <c r="F60" s="1681">
        <v>88</v>
      </c>
      <c r="G60" s="1680">
        <v>28</v>
      </c>
      <c r="H60" s="1682">
        <v>60</v>
      </c>
      <c r="I60" s="1682">
        <v>1</v>
      </c>
      <c r="J60" s="1681">
        <v>27</v>
      </c>
      <c r="K60" s="1680">
        <v>9</v>
      </c>
      <c r="L60" s="1680">
        <v>7</v>
      </c>
      <c r="M60" s="1682">
        <v>6</v>
      </c>
      <c r="N60" s="1681">
        <v>1</v>
      </c>
      <c r="O60" s="1683">
        <v>5</v>
      </c>
      <c r="P60" s="1672">
        <v>0.1852</v>
      </c>
      <c r="Q60" s="1683">
        <v>0</v>
      </c>
      <c r="R60" s="1672">
        <v>0</v>
      </c>
      <c r="S60" s="1680">
        <v>21</v>
      </c>
      <c r="T60" s="1673">
        <v>0.2059</v>
      </c>
      <c r="U60" s="1683">
        <v>224.98</v>
      </c>
      <c r="V60" s="1684">
        <v>386.53</v>
      </c>
      <c r="W60" s="1684">
        <v>31</v>
      </c>
      <c r="X60" s="1685">
        <v>12.5</v>
      </c>
      <c r="Y60" s="1683">
        <v>611.51</v>
      </c>
    </row>
    <row r="61" spans="1:25">
      <c r="A61" s="1663" t="s">
        <v>4088</v>
      </c>
      <c r="B61" s="1663" t="s">
        <v>4141</v>
      </c>
      <c r="C61" s="1663" t="s">
        <v>4140</v>
      </c>
      <c r="D61" s="1663" t="s">
        <v>1009</v>
      </c>
      <c r="E61" s="1680">
        <v>43</v>
      </c>
      <c r="F61" s="1681">
        <v>28</v>
      </c>
      <c r="G61" s="1680">
        <v>16</v>
      </c>
      <c r="H61" s="1682">
        <v>17</v>
      </c>
      <c r="I61" s="1682">
        <v>3</v>
      </c>
      <c r="J61" s="1681">
        <v>8</v>
      </c>
      <c r="K61" s="1680">
        <v>1</v>
      </c>
      <c r="L61" s="1680">
        <v>2</v>
      </c>
      <c r="M61" s="1682">
        <v>2</v>
      </c>
      <c r="N61" s="1681">
        <v>0</v>
      </c>
      <c r="O61" s="1683">
        <v>1</v>
      </c>
      <c r="P61" s="1672">
        <v>0.125</v>
      </c>
      <c r="Q61" s="1683">
        <v>1</v>
      </c>
      <c r="R61" s="1672">
        <v>0.33329999999999999</v>
      </c>
      <c r="S61" s="1680">
        <v>4</v>
      </c>
      <c r="T61" s="1673">
        <v>0.11269999999999999</v>
      </c>
      <c r="U61" s="1683">
        <v>313.98</v>
      </c>
      <c r="V61" s="1684">
        <v>224.54</v>
      </c>
      <c r="W61" s="1684">
        <v>6</v>
      </c>
      <c r="X61" s="1685">
        <v>37.4</v>
      </c>
      <c r="Y61" s="1683">
        <v>538.52</v>
      </c>
    </row>
    <row r="62" spans="1:25">
      <c r="A62" s="1663" t="s">
        <v>4088</v>
      </c>
      <c r="B62" s="1663" t="s">
        <v>4087</v>
      </c>
      <c r="C62" s="1663" t="s">
        <v>4215</v>
      </c>
      <c r="D62" s="1663" t="s">
        <v>1042</v>
      </c>
      <c r="E62" s="1680">
        <v>69</v>
      </c>
      <c r="F62" s="1681">
        <v>31</v>
      </c>
      <c r="G62" s="1680">
        <v>43</v>
      </c>
      <c r="H62" s="1682">
        <v>21</v>
      </c>
      <c r="I62" s="1682">
        <v>0</v>
      </c>
      <c r="J62" s="1681">
        <v>10</v>
      </c>
      <c r="K62" s="1680">
        <v>1</v>
      </c>
      <c r="L62" s="1680">
        <v>6</v>
      </c>
      <c r="M62" s="1682">
        <v>5</v>
      </c>
      <c r="N62" s="1681">
        <v>1</v>
      </c>
      <c r="O62" s="1683">
        <v>4</v>
      </c>
      <c r="P62" s="1672">
        <v>0.4</v>
      </c>
      <c r="Q62" s="1683">
        <v>0</v>
      </c>
      <c r="R62" s="1672"/>
      <c r="S62" s="1680">
        <v>8</v>
      </c>
      <c r="T62" s="1673">
        <v>0.16</v>
      </c>
      <c r="U62" s="1683">
        <v>154.80000000000001</v>
      </c>
      <c r="V62" s="1684">
        <v>179.19</v>
      </c>
      <c r="W62" s="1684">
        <v>12</v>
      </c>
      <c r="X62" s="1685">
        <v>14.9</v>
      </c>
      <c r="Y62" s="1683">
        <v>333.99</v>
      </c>
    </row>
    <row r="63" spans="1:25">
      <c r="A63" s="1663" t="s">
        <v>4088</v>
      </c>
      <c r="B63" s="1663" t="s">
        <v>4087</v>
      </c>
      <c r="C63" s="1663" t="s">
        <v>4209</v>
      </c>
      <c r="D63" s="1663" t="s">
        <v>1037</v>
      </c>
      <c r="E63" s="1680">
        <v>27</v>
      </c>
      <c r="F63" s="1681">
        <v>13</v>
      </c>
      <c r="G63" s="1680">
        <v>14</v>
      </c>
      <c r="H63" s="1682">
        <v>8</v>
      </c>
      <c r="I63" s="1682">
        <v>1</v>
      </c>
      <c r="J63" s="1681">
        <v>4</v>
      </c>
      <c r="K63" s="1680">
        <v>0</v>
      </c>
      <c r="L63" s="1680">
        <v>0</v>
      </c>
      <c r="M63" s="1682">
        <v>0</v>
      </c>
      <c r="N63" s="1681">
        <v>0</v>
      </c>
      <c r="O63" s="1683"/>
      <c r="P63" s="1672"/>
      <c r="Q63" s="1683"/>
      <c r="R63" s="1672"/>
      <c r="S63" s="1680">
        <v>0</v>
      </c>
      <c r="T63" s="1673">
        <v>0</v>
      </c>
      <c r="U63" s="1683">
        <v>29.34</v>
      </c>
      <c r="V63" s="1684">
        <v>0</v>
      </c>
      <c r="W63" s="1684">
        <v>0</v>
      </c>
      <c r="X63" s="1685">
        <v>0</v>
      </c>
      <c r="Y63" s="1683">
        <v>29.34</v>
      </c>
    </row>
    <row r="64" spans="1:25">
      <c r="A64" s="1663" t="s">
        <v>4088</v>
      </c>
      <c r="B64" s="1663" t="s">
        <v>4087</v>
      </c>
      <c r="C64" s="1663" t="s">
        <v>4208</v>
      </c>
      <c r="D64" s="1663" t="s">
        <v>1037</v>
      </c>
      <c r="E64" s="1680">
        <v>61</v>
      </c>
      <c r="F64" s="1681">
        <v>57</v>
      </c>
      <c r="G64" s="1680">
        <v>4</v>
      </c>
      <c r="H64" s="1682">
        <v>47</v>
      </c>
      <c r="I64" s="1682">
        <v>1</v>
      </c>
      <c r="J64" s="1681">
        <v>9</v>
      </c>
      <c r="K64" s="1680">
        <v>2</v>
      </c>
      <c r="L64" s="1680">
        <v>2</v>
      </c>
      <c r="M64" s="1682">
        <v>2</v>
      </c>
      <c r="N64" s="1681">
        <v>0</v>
      </c>
      <c r="O64" s="1683">
        <v>1</v>
      </c>
      <c r="P64" s="1672">
        <v>0.1111</v>
      </c>
      <c r="Q64" s="1683">
        <v>0</v>
      </c>
      <c r="R64" s="1672">
        <v>0</v>
      </c>
      <c r="S64" s="1680">
        <v>41</v>
      </c>
      <c r="T64" s="1673">
        <v>0.69489999999999996</v>
      </c>
      <c r="U64" s="1683">
        <v>2662.63</v>
      </c>
      <c r="V64" s="1684">
        <v>3746.09</v>
      </c>
      <c r="W64" s="1684">
        <v>120</v>
      </c>
      <c r="X64" s="1685">
        <v>31.2</v>
      </c>
      <c r="Y64" s="1683">
        <v>6408.72</v>
      </c>
    </row>
    <row r="65" spans="1:25">
      <c r="A65" s="1663" t="s">
        <v>4088</v>
      </c>
      <c r="B65" s="1663" t="s">
        <v>4087</v>
      </c>
      <c r="C65" s="1663" t="s">
        <v>4089</v>
      </c>
      <c r="D65" s="1663" t="s">
        <v>1022</v>
      </c>
      <c r="E65" s="1680">
        <v>78</v>
      </c>
      <c r="F65" s="1681">
        <v>44</v>
      </c>
      <c r="G65" s="1680">
        <v>34</v>
      </c>
      <c r="H65" s="1682">
        <v>31</v>
      </c>
      <c r="I65" s="1682">
        <v>4</v>
      </c>
      <c r="J65" s="1681">
        <v>9</v>
      </c>
      <c r="K65" s="1680">
        <v>1</v>
      </c>
      <c r="L65" s="1680">
        <v>0</v>
      </c>
      <c r="M65" s="1682">
        <v>0</v>
      </c>
      <c r="N65" s="1681">
        <v>0</v>
      </c>
      <c r="O65" s="1683"/>
      <c r="P65" s="1672"/>
      <c r="Q65" s="1683"/>
      <c r="R65" s="1672"/>
      <c r="S65" s="1680">
        <v>4</v>
      </c>
      <c r="T65" s="1673">
        <v>6.5600000000000006E-2</v>
      </c>
      <c r="U65" s="1683">
        <v>24.93</v>
      </c>
      <c r="V65" s="1684">
        <v>63.53</v>
      </c>
      <c r="W65" s="1684">
        <v>4</v>
      </c>
      <c r="X65" s="1685">
        <v>15.9</v>
      </c>
      <c r="Y65" s="1683">
        <v>88.46</v>
      </c>
    </row>
    <row r="66" spans="1:25">
      <c r="A66" s="1663" t="s">
        <v>4088</v>
      </c>
      <c r="B66" s="1663" t="s">
        <v>4087</v>
      </c>
      <c r="C66" s="1663" t="s">
        <v>4086</v>
      </c>
      <c r="D66" s="1663" t="s">
        <v>1022</v>
      </c>
      <c r="E66" s="1680">
        <v>87</v>
      </c>
      <c r="F66" s="1681">
        <v>147</v>
      </c>
      <c r="G66" s="1680">
        <v>2</v>
      </c>
      <c r="H66" s="1682">
        <v>121</v>
      </c>
      <c r="I66" s="1682">
        <v>11</v>
      </c>
      <c r="J66" s="1681">
        <v>15</v>
      </c>
      <c r="K66" s="1680">
        <v>0</v>
      </c>
      <c r="L66" s="1680">
        <v>62</v>
      </c>
      <c r="M66" s="1682">
        <v>62</v>
      </c>
      <c r="N66" s="1681">
        <v>0</v>
      </c>
      <c r="O66" s="1683">
        <v>6</v>
      </c>
      <c r="P66" s="1672">
        <v>0.4</v>
      </c>
      <c r="Q66" s="1683">
        <v>6</v>
      </c>
      <c r="R66" s="1672">
        <v>0.54549999999999998</v>
      </c>
      <c r="S66" s="1680">
        <v>103</v>
      </c>
      <c r="T66" s="1673">
        <v>0.88029999999999997</v>
      </c>
      <c r="U66" s="1683">
        <v>3292.78</v>
      </c>
      <c r="V66" s="1684">
        <v>6609.68</v>
      </c>
      <c r="W66" s="1684">
        <v>187</v>
      </c>
      <c r="X66" s="1685">
        <v>35.299999999999997</v>
      </c>
      <c r="Y66" s="1683">
        <v>9902.4599999999991</v>
      </c>
    </row>
    <row r="67" spans="1:25">
      <c r="A67" s="1663" t="s">
        <v>4088</v>
      </c>
      <c r="B67" s="1663" t="s">
        <v>4110</v>
      </c>
      <c r="C67" s="1663" t="s">
        <v>4153</v>
      </c>
      <c r="D67" s="1663" t="s">
        <v>1015</v>
      </c>
      <c r="E67" s="1680">
        <v>252</v>
      </c>
      <c r="F67" s="1681">
        <v>189</v>
      </c>
      <c r="G67" s="1680">
        <v>65</v>
      </c>
      <c r="H67" s="1682">
        <v>135</v>
      </c>
      <c r="I67" s="1682">
        <v>8</v>
      </c>
      <c r="J67" s="1681">
        <v>46</v>
      </c>
      <c r="K67" s="1680">
        <v>0</v>
      </c>
      <c r="L67" s="1680">
        <v>1</v>
      </c>
      <c r="M67" s="1682">
        <v>1</v>
      </c>
      <c r="N67" s="1681">
        <v>0</v>
      </c>
      <c r="O67" s="1683">
        <v>1</v>
      </c>
      <c r="P67" s="1672">
        <v>2.1700000000000001E-2</v>
      </c>
      <c r="Q67" s="1683">
        <v>0</v>
      </c>
      <c r="R67" s="1672">
        <v>0</v>
      </c>
      <c r="S67" s="1680">
        <v>19</v>
      </c>
      <c r="T67" s="1673">
        <v>8.6199999999999999E-2</v>
      </c>
      <c r="U67" s="1683">
        <v>278.60000000000002</v>
      </c>
      <c r="V67" s="1684">
        <v>344.9</v>
      </c>
      <c r="W67" s="1684">
        <v>28</v>
      </c>
      <c r="X67" s="1685">
        <v>12.3</v>
      </c>
      <c r="Y67" s="1683">
        <v>623.5</v>
      </c>
    </row>
    <row r="68" spans="1:25">
      <c r="A68" s="1663" t="s">
        <v>4088</v>
      </c>
      <c r="B68" s="1663" t="s">
        <v>4110</v>
      </c>
      <c r="C68" s="1663" t="s">
        <v>4145</v>
      </c>
      <c r="D68" s="1663" t="s">
        <v>4144</v>
      </c>
      <c r="E68" s="1680">
        <v>1</v>
      </c>
      <c r="F68" s="1681">
        <v>14</v>
      </c>
      <c r="G68" s="1680">
        <v>0</v>
      </c>
      <c r="H68" s="1682">
        <v>8</v>
      </c>
      <c r="I68" s="1682">
        <v>0</v>
      </c>
      <c r="J68" s="1681">
        <v>6</v>
      </c>
      <c r="K68" s="1680">
        <v>0</v>
      </c>
      <c r="L68" s="1680">
        <v>13</v>
      </c>
      <c r="M68" s="1682">
        <v>8</v>
      </c>
      <c r="N68" s="1681">
        <v>5</v>
      </c>
      <c r="O68" s="1683">
        <v>5</v>
      </c>
      <c r="P68" s="1672">
        <v>0.83330000000000004</v>
      </c>
      <c r="Q68" s="1683">
        <v>0</v>
      </c>
      <c r="R68" s="1672"/>
      <c r="S68" s="1680">
        <v>2</v>
      </c>
      <c r="T68" s="1673">
        <v>0.26669999999999999</v>
      </c>
      <c r="U68" s="1683">
        <v>0</v>
      </c>
      <c r="V68" s="1684">
        <v>25.5</v>
      </c>
      <c r="W68" s="1684">
        <v>2</v>
      </c>
      <c r="X68" s="1685">
        <v>12.8</v>
      </c>
      <c r="Y68" s="1683">
        <v>25.5</v>
      </c>
    </row>
    <row r="69" spans="1:25">
      <c r="A69" s="1663" t="s">
        <v>4088</v>
      </c>
      <c r="B69" s="1663" t="s">
        <v>4110</v>
      </c>
      <c r="C69" s="1663" t="s">
        <v>4143</v>
      </c>
      <c r="D69" s="1663" t="s">
        <v>4142</v>
      </c>
      <c r="E69" s="1680">
        <v>73</v>
      </c>
      <c r="F69" s="1681">
        <v>46</v>
      </c>
      <c r="G69" s="1680">
        <v>17</v>
      </c>
      <c r="H69" s="1682">
        <v>32</v>
      </c>
      <c r="I69" s="1682">
        <v>2</v>
      </c>
      <c r="J69" s="1681">
        <v>12</v>
      </c>
      <c r="K69" s="1680">
        <v>10</v>
      </c>
      <c r="L69" s="1680">
        <v>0</v>
      </c>
      <c r="M69" s="1682">
        <v>0</v>
      </c>
      <c r="N69" s="1681">
        <v>0</v>
      </c>
      <c r="O69" s="1683"/>
      <c r="P69" s="1672"/>
      <c r="Q69" s="1683"/>
      <c r="R69" s="1672"/>
      <c r="S69" s="1680">
        <v>1</v>
      </c>
      <c r="T69" s="1673">
        <v>1.6799999999999999E-2</v>
      </c>
      <c r="U69" s="1683">
        <v>26.08</v>
      </c>
      <c r="V69" s="1684">
        <v>15.73</v>
      </c>
      <c r="W69" s="1684">
        <v>1</v>
      </c>
      <c r="X69" s="1685">
        <v>15.7</v>
      </c>
      <c r="Y69" s="1683">
        <v>41.81</v>
      </c>
    </row>
    <row r="70" spans="1:25">
      <c r="A70" s="1663" t="s">
        <v>4088</v>
      </c>
      <c r="B70" s="1663" t="s">
        <v>4110</v>
      </c>
      <c r="C70" s="1663" t="s">
        <v>4109</v>
      </c>
      <c r="D70" s="1663" t="s">
        <v>4108</v>
      </c>
      <c r="E70" s="1680">
        <v>88</v>
      </c>
      <c r="F70" s="1681">
        <v>79</v>
      </c>
      <c r="G70" s="1680">
        <v>17</v>
      </c>
      <c r="H70" s="1682">
        <v>59</v>
      </c>
      <c r="I70" s="1682">
        <v>2</v>
      </c>
      <c r="J70" s="1681">
        <v>18</v>
      </c>
      <c r="K70" s="1680">
        <v>0</v>
      </c>
      <c r="L70" s="1680">
        <v>8</v>
      </c>
      <c r="M70" s="1682">
        <v>8</v>
      </c>
      <c r="N70" s="1681">
        <v>0</v>
      </c>
      <c r="O70" s="1683">
        <v>5</v>
      </c>
      <c r="P70" s="1672">
        <v>0.27779999999999999</v>
      </c>
      <c r="Q70" s="1683">
        <v>0</v>
      </c>
      <c r="R70" s="1672">
        <v>0</v>
      </c>
      <c r="S70" s="1680">
        <v>6</v>
      </c>
      <c r="T70" s="1673">
        <v>7.1900000000000006E-2</v>
      </c>
      <c r="U70" s="1683">
        <v>36.909999999999997</v>
      </c>
      <c r="V70" s="1684">
        <v>124.35</v>
      </c>
      <c r="W70" s="1684">
        <v>7</v>
      </c>
      <c r="X70" s="1685">
        <v>17.8</v>
      </c>
      <c r="Y70" s="1683">
        <v>161.26</v>
      </c>
    </row>
    <row r="71" spans="1:25">
      <c r="A71" s="1663" t="s">
        <v>4126</v>
      </c>
      <c r="B71" s="1663" t="s">
        <v>4125</v>
      </c>
      <c r="C71" s="1663" t="s">
        <v>4199</v>
      </c>
      <c r="D71" s="1663" t="s">
        <v>4123</v>
      </c>
      <c r="E71" s="1680">
        <v>74</v>
      </c>
      <c r="F71" s="1681">
        <v>95</v>
      </c>
      <c r="G71" s="1680">
        <v>0</v>
      </c>
      <c r="H71" s="1682">
        <v>83</v>
      </c>
      <c r="I71" s="1682">
        <v>0</v>
      </c>
      <c r="J71" s="1681">
        <v>12</v>
      </c>
      <c r="K71" s="1680">
        <v>0</v>
      </c>
      <c r="L71" s="1680">
        <v>21</v>
      </c>
      <c r="M71" s="1682">
        <v>20</v>
      </c>
      <c r="N71" s="1681">
        <v>1</v>
      </c>
      <c r="O71" s="1683">
        <v>11</v>
      </c>
      <c r="P71" s="1672">
        <v>0.91669999999999996</v>
      </c>
      <c r="Q71" s="1683">
        <v>0</v>
      </c>
      <c r="R71" s="1672"/>
      <c r="S71" s="1680">
        <v>18</v>
      </c>
      <c r="T71" s="1673">
        <v>0.21299999999999999</v>
      </c>
      <c r="U71" s="1683">
        <v>403.49</v>
      </c>
      <c r="V71" s="1684">
        <v>328.46</v>
      </c>
      <c r="W71" s="1684">
        <v>22</v>
      </c>
      <c r="X71" s="1685">
        <v>14.9</v>
      </c>
      <c r="Y71" s="1683">
        <v>731.95</v>
      </c>
    </row>
    <row r="72" spans="1:25">
      <c r="A72" s="1663" t="s">
        <v>4126</v>
      </c>
      <c r="B72" s="1663" t="s">
        <v>4125</v>
      </c>
      <c r="C72" s="1663" t="s">
        <v>4192</v>
      </c>
      <c r="D72" s="1663" t="s">
        <v>4147</v>
      </c>
      <c r="E72" s="1680">
        <v>98</v>
      </c>
      <c r="F72" s="1681">
        <v>74</v>
      </c>
      <c r="G72" s="1680">
        <v>15</v>
      </c>
      <c r="H72" s="1682">
        <v>57</v>
      </c>
      <c r="I72" s="1682">
        <v>0</v>
      </c>
      <c r="J72" s="1681">
        <v>17</v>
      </c>
      <c r="K72" s="1680">
        <v>9</v>
      </c>
      <c r="L72" s="1680">
        <v>0</v>
      </c>
      <c r="M72" s="1682">
        <v>0</v>
      </c>
      <c r="N72" s="1681">
        <v>0</v>
      </c>
      <c r="O72" s="1683"/>
      <c r="P72" s="1672"/>
      <c r="Q72" s="1683"/>
      <c r="R72" s="1672"/>
      <c r="S72" s="1680">
        <v>19</v>
      </c>
      <c r="T72" s="1673">
        <v>0.22090000000000001</v>
      </c>
      <c r="U72" s="1683">
        <v>215.79</v>
      </c>
      <c r="V72" s="1684">
        <v>448.6</v>
      </c>
      <c r="W72" s="1684">
        <v>25</v>
      </c>
      <c r="X72" s="1685">
        <v>17.899999999999999</v>
      </c>
      <c r="Y72" s="1683">
        <v>664.39</v>
      </c>
    </row>
    <row r="73" spans="1:25">
      <c r="A73" s="1663" t="s">
        <v>4126</v>
      </c>
      <c r="B73" s="1663" t="s">
        <v>4125</v>
      </c>
      <c r="C73" s="1663" t="s">
        <v>4152</v>
      </c>
      <c r="D73" s="1663" t="s">
        <v>4123</v>
      </c>
      <c r="E73" s="1680">
        <v>143</v>
      </c>
      <c r="F73" s="1681">
        <v>47</v>
      </c>
      <c r="G73" s="1680">
        <v>60</v>
      </c>
      <c r="H73" s="1682">
        <v>24</v>
      </c>
      <c r="I73" s="1682">
        <v>5</v>
      </c>
      <c r="J73" s="1681">
        <v>18</v>
      </c>
      <c r="K73" s="1680">
        <v>36</v>
      </c>
      <c r="L73" s="1680">
        <v>0</v>
      </c>
      <c r="M73" s="1682">
        <v>0</v>
      </c>
      <c r="N73" s="1681">
        <v>0</v>
      </c>
      <c r="O73" s="1683"/>
      <c r="P73" s="1672"/>
      <c r="Q73" s="1683"/>
      <c r="R73" s="1672"/>
      <c r="S73" s="1680">
        <v>5</v>
      </c>
      <c r="T73" s="1673">
        <v>5.2600000000000001E-2</v>
      </c>
      <c r="U73" s="1683">
        <v>207</v>
      </c>
      <c r="V73" s="1684">
        <v>123.29</v>
      </c>
      <c r="W73" s="1684">
        <v>10</v>
      </c>
      <c r="X73" s="1685">
        <v>12.3</v>
      </c>
      <c r="Y73" s="1683">
        <v>330.29</v>
      </c>
    </row>
    <row r="74" spans="1:25">
      <c r="A74" s="1663" t="s">
        <v>4126</v>
      </c>
      <c r="B74" s="1663" t="s">
        <v>4125</v>
      </c>
      <c r="C74" s="1663" t="s">
        <v>4148</v>
      </c>
      <c r="D74" s="1663" t="s">
        <v>4147</v>
      </c>
      <c r="E74" s="1680">
        <v>163</v>
      </c>
      <c r="F74" s="1681">
        <v>59</v>
      </c>
      <c r="G74" s="1680">
        <v>56</v>
      </c>
      <c r="H74" s="1682">
        <v>38</v>
      </c>
      <c r="I74" s="1682">
        <v>6</v>
      </c>
      <c r="J74" s="1681">
        <v>15</v>
      </c>
      <c r="K74" s="1680">
        <v>48</v>
      </c>
      <c r="L74" s="1680">
        <v>0</v>
      </c>
      <c r="M74" s="1682">
        <v>0</v>
      </c>
      <c r="N74" s="1681">
        <v>0</v>
      </c>
      <c r="O74" s="1683"/>
      <c r="P74" s="1672"/>
      <c r="Q74" s="1683"/>
      <c r="R74" s="1672"/>
      <c r="S74" s="1680">
        <v>19</v>
      </c>
      <c r="T74" s="1673">
        <v>0.17119999999999999</v>
      </c>
      <c r="U74" s="1683">
        <v>269.02</v>
      </c>
      <c r="V74" s="1684">
        <v>697.49</v>
      </c>
      <c r="W74" s="1684">
        <v>35</v>
      </c>
      <c r="X74" s="1685">
        <v>19.899999999999999</v>
      </c>
      <c r="Y74" s="1683">
        <v>966.5</v>
      </c>
    </row>
    <row r="75" spans="1:25">
      <c r="A75" s="1663" t="s">
        <v>4126</v>
      </c>
      <c r="B75" s="1663" t="s">
        <v>4125</v>
      </c>
      <c r="C75" s="1663" t="s">
        <v>4124</v>
      </c>
      <c r="D75" s="1663" t="s">
        <v>4123</v>
      </c>
      <c r="E75" s="1680">
        <v>36</v>
      </c>
      <c r="F75" s="1681">
        <v>46</v>
      </c>
      <c r="G75" s="1680">
        <v>0</v>
      </c>
      <c r="H75" s="1682">
        <v>31</v>
      </c>
      <c r="I75" s="1682">
        <v>0</v>
      </c>
      <c r="J75" s="1681">
        <v>15</v>
      </c>
      <c r="K75" s="1680">
        <v>0</v>
      </c>
      <c r="L75" s="1680">
        <v>10</v>
      </c>
      <c r="M75" s="1682">
        <v>7</v>
      </c>
      <c r="N75" s="1681">
        <v>3</v>
      </c>
      <c r="O75" s="1683">
        <v>5</v>
      </c>
      <c r="P75" s="1672">
        <v>0.33329999999999999</v>
      </c>
      <c r="Q75" s="1683">
        <v>0</v>
      </c>
      <c r="R75" s="1672"/>
      <c r="S75" s="1680">
        <v>9</v>
      </c>
      <c r="T75" s="1673">
        <v>0.2195</v>
      </c>
      <c r="U75" s="1683">
        <v>173.43</v>
      </c>
      <c r="V75" s="1684">
        <v>108.41</v>
      </c>
      <c r="W75" s="1684">
        <v>9</v>
      </c>
      <c r="X75" s="1685">
        <v>12</v>
      </c>
      <c r="Y75" s="1683">
        <v>281.83999999999997</v>
      </c>
    </row>
    <row r="76" spans="1:25">
      <c r="A76" s="1663" t="s">
        <v>4092</v>
      </c>
      <c r="B76" s="1663" t="s">
        <v>4158</v>
      </c>
      <c r="C76" s="1663" t="s">
        <v>4207</v>
      </c>
      <c r="D76" s="1663" t="s">
        <v>4206</v>
      </c>
      <c r="E76" s="1680">
        <v>72</v>
      </c>
      <c r="F76" s="1681">
        <v>86</v>
      </c>
      <c r="G76" s="1680">
        <v>0</v>
      </c>
      <c r="H76" s="1682">
        <v>66</v>
      </c>
      <c r="I76" s="1682">
        <v>1</v>
      </c>
      <c r="J76" s="1681">
        <v>19</v>
      </c>
      <c r="K76" s="1680">
        <v>0</v>
      </c>
      <c r="L76" s="1680">
        <v>14</v>
      </c>
      <c r="M76" s="1682">
        <v>13</v>
      </c>
      <c r="N76" s="1681">
        <v>1</v>
      </c>
      <c r="O76" s="1683">
        <v>8</v>
      </c>
      <c r="P76" s="1672">
        <v>0.42109999999999997</v>
      </c>
      <c r="Q76" s="1683">
        <v>0</v>
      </c>
      <c r="R76" s="1672">
        <v>0</v>
      </c>
      <c r="S76" s="1680">
        <v>15</v>
      </c>
      <c r="T76" s="1673">
        <v>0.18990000000000001</v>
      </c>
      <c r="U76" s="1683">
        <v>229.29</v>
      </c>
      <c r="V76" s="1684">
        <v>357.87</v>
      </c>
      <c r="W76" s="1684">
        <v>19</v>
      </c>
      <c r="X76" s="1685">
        <v>18.8</v>
      </c>
      <c r="Y76" s="1683">
        <v>587.16</v>
      </c>
    </row>
    <row r="77" spans="1:25">
      <c r="A77" s="1663" t="s">
        <v>4092</v>
      </c>
      <c r="B77" s="1663" t="s">
        <v>4158</v>
      </c>
      <c r="C77" s="1663" t="s">
        <v>4198</v>
      </c>
      <c r="D77" s="1663" t="s">
        <v>4197</v>
      </c>
      <c r="E77" s="1680">
        <v>0</v>
      </c>
      <c r="F77" s="1681">
        <v>12</v>
      </c>
      <c r="G77" s="1680">
        <v>0</v>
      </c>
      <c r="H77" s="1682">
        <v>8</v>
      </c>
      <c r="I77" s="1682">
        <v>0</v>
      </c>
      <c r="J77" s="1681">
        <v>4</v>
      </c>
      <c r="K77" s="1680">
        <v>0</v>
      </c>
      <c r="L77" s="1680">
        <v>12</v>
      </c>
      <c r="M77" s="1682">
        <v>8</v>
      </c>
      <c r="N77" s="1681">
        <v>4</v>
      </c>
      <c r="O77" s="1683">
        <v>3</v>
      </c>
      <c r="P77" s="1672">
        <v>0.75</v>
      </c>
      <c r="Q77" s="1683">
        <v>0</v>
      </c>
      <c r="R77" s="1672"/>
      <c r="S77" s="1680">
        <v>0</v>
      </c>
      <c r="T77" s="1673">
        <v>0</v>
      </c>
      <c r="U77" s="1683"/>
      <c r="V77" s="1684"/>
      <c r="W77" s="1684"/>
      <c r="X77" s="1685"/>
      <c r="Y77" s="1683"/>
    </row>
    <row r="78" spans="1:25">
      <c r="A78" s="1663" t="s">
        <v>4092</v>
      </c>
      <c r="B78" s="1663" t="s">
        <v>4158</v>
      </c>
      <c r="C78" s="1663" t="s">
        <v>4157</v>
      </c>
      <c r="D78" s="1663" t="s">
        <v>4156</v>
      </c>
      <c r="E78" s="1680">
        <v>84</v>
      </c>
      <c r="F78" s="1681">
        <v>96</v>
      </c>
      <c r="G78" s="1680">
        <v>2</v>
      </c>
      <c r="H78" s="1682">
        <v>78</v>
      </c>
      <c r="I78" s="1682">
        <v>2</v>
      </c>
      <c r="J78" s="1681">
        <v>16</v>
      </c>
      <c r="K78" s="1680">
        <v>6</v>
      </c>
      <c r="L78" s="1680">
        <v>20</v>
      </c>
      <c r="M78" s="1682">
        <v>19</v>
      </c>
      <c r="N78" s="1681">
        <v>1</v>
      </c>
      <c r="O78" s="1683">
        <v>11</v>
      </c>
      <c r="P78" s="1672">
        <v>0.6875</v>
      </c>
      <c r="Q78" s="1683">
        <v>1</v>
      </c>
      <c r="R78" s="1672">
        <v>0.5</v>
      </c>
      <c r="S78" s="1680">
        <v>23</v>
      </c>
      <c r="T78" s="1673">
        <v>0.25559999999999999</v>
      </c>
      <c r="U78" s="1683">
        <v>191.16</v>
      </c>
      <c r="V78" s="1684">
        <v>454.14</v>
      </c>
      <c r="W78" s="1684">
        <v>32</v>
      </c>
      <c r="X78" s="1685">
        <v>14.2</v>
      </c>
      <c r="Y78" s="1683">
        <v>645.29999999999995</v>
      </c>
    </row>
    <row r="79" spans="1:25">
      <c r="A79" s="1663" t="s">
        <v>4092</v>
      </c>
      <c r="B79" s="1663" t="s">
        <v>4091</v>
      </c>
      <c r="C79" s="1663" t="s">
        <v>4205</v>
      </c>
      <c r="D79" s="1663" t="s">
        <v>4190</v>
      </c>
      <c r="E79" s="1680">
        <v>124</v>
      </c>
      <c r="F79" s="1681">
        <v>66</v>
      </c>
      <c r="G79" s="1680">
        <v>56</v>
      </c>
      <c r="H79" s="1682">
        <v>49</v>
      </c>
      <c r="I79" s="1682">
        <v>0</v>
      </c>
      <c r="J79" s="1681">
        <v>17</v>
      </c>
      <c r="K79" s="1680">
        <v>2</v>
      </c>
      <c r="L79" s="1680">
        <v>0</v>
      </c>
      <c r="M79" s="1682">
        <v>0</v>
      </c>
      <c r="N79" s="1681">
        <v>0</v>
      </c>
      <c r="O79" s="1683"/>
      <c r="P79" s="1672"/>
      <c r="Q79" s="1683"/>
      <c r="R79" s="1672"/>
      <c r="S79" s="1680">
        <v>7</v>
      </c>
      <c r="T79" s="1673">
        <v>7.3700000000000002E-2</v>
      </c>
      <c r="U79" s="1683">
        <v>82.97</v>
      </c>
      <c r="V79" s="1684">
        <v>560.36</v>
      </c>
      <c r="W79" s="1684">
        <v>7</v>
      </c>
      <c r="X79" s="1685">
        <v>80.099999999999994</v>
      </c>
      <c r="Y79" s="1683">
        <v>643.33000000000004</v>
      </c>
    </row>
    <row r="80" spans="1:25">
      <c r="A80" s="1663" t="s">
        <v>4092</v>
      </c>
      <c r="B80" s="1663" t="s">
        <v>4091</v>
      </c>
      <c r="C80" s="1663" t="s">
        <v>4191</v>
      </c>
      <c r="D80" s="1663" t="s">
        <v>4190</v>
      </c>
      <c r="E80" s="1680">
        <v>76</v>
      </c>
      <c r="F80" s="1681">
        <v>64</v>
      </c>
      <c r="G80" s="1680">
        <v>22</v>
      </c>
      <c r="H80" s="1682">
        <v>46</v>
      </c>
      <c r="I80" s="1682">
        <v>6</v>
      </c>
      <c r="J80" s="1681">
        <v>12</v>
      </c>
      <c r="K80" s="1680">
        <v>0</v>
      </c>
      <c r="L80" s="1680">
        <v>10</v>
      </c>
      <c r="M80" s="1682">
        <v>9</v>
      </c>
      <c r="N80" s="1681">
        <v>1</v>
      </c>
      <c r="O80" s="1683">
        <v>5</v>
      </c>
      <c r="P80" s="1672">
        <v>0.41670000000000001</v>
      </c>
      <c r="Q80" s="1683">
        <v>2</v>
      </c>
      <c r="R80" s="1672">
        <v>0.33329999999999999</v>
      </c>
      <c r="S80" s="1680">
        <v>14</v>
      </c>
      <c r="T80" s="1673">
        <v>0.2</v>
      </c>
      <c r="U80" s="1683">
        <v>3.75</v>
      </c>
      <c r="V80" s="1684">
        <v>298.2</v>
      </c>
      <c r="W80" s="1684">
        <v>16</v>
      </c>
      <c r="X80" s="1685">
        <v>18.600000000000001</v>
      </c>
      <c r="Y80" s="1683">
        <v>301.95</v>
      </c>
    </row>
    <row r="81" spans="1:25">
      <c r="A81" s="1663" t="s">
        <v>4092</v>
      </c>
      <c r="B81" s="1663" t="s">
        <v>4091</v>
      </c>
      <c r="C81" s="1663" t="s">
        <v>4155</v>
      </c>
      <c r="D81" s="1663" t="s">
        <v>1040</v>
      </c>
      <c r="E81" s="1680">
        <v>85</v>
      </c>
      <c r="F81" s="1681">
        <v>46</v>
      </c>
      <c r="G81" s="1680">
        <v>22</v>
      </c>
      <c r="H81" s="1682">
        <v>29</v>
      </c>
      <c r="I81" s="1682">
        <v>1</v>
      </c>
      <c r="J81" s="1681">
        <v>16</v>
      </c>
      <c r="K81" s="1680">
        <v>20</v>
      </c>
      <c r="L81" s="1680">
        <v>3</v>
      </c>
      <c r="M81" s="1682">
        <v>2</v>
      </c>
      <c r="N81" s="1681">
        <v>1</v>
      </c>
      <c r="O81" s="1683">
        <v>3</v>
      </c>
      <c r="P81" s="1672">
        <v>0.1875</v>
      </c>
      <c r="Q81" s="1683">
        <v>0</v>
      </c>
      <c r="R81" s="1672">
        <v>0</v>
      </c>
      <c r="S81" s="1680">
        <v>5</v>
      </c>
      <c r="T81" s="1673">
        <v>7.6300000000000007E-2</v>
      </c>
      <c r="U81" s="1683">
        <v>137.58000000000001</v>
      </c>
      <c r="V81" s="1684">
        <v>76.23</v>
      </c>
      <c r="W81" s="1684">
        <v>6</v>
      </c>
      <c r="X81" s="1685">
        <v>12.7</v>
      </c>
      <c r="Y81" s="1683">
        <v>213.81</v>
      </c>
    </row>
    <row r="82" spans="1:25">
      <c r="A82" s="1663" t="s">
        <v>4092</v>
      </c>
      <c r="B82" s="1663" t="s">
        <v>4091</v>
      </c>
      <c r="C82" s="1663" t="s">
        <v>4090</v>
      </c>
      <c r="D82" s="1663" t="s">
        <v>1040</v>
      </c>
      <c r="E82" s="1680">
        <v>66</v>
      </c>
      <c r="F82" s="1681">
        <v>26</v>
      </c>
      <c r="G82" s="1680">
        <v>34</v>
      </c>
      <c r="H82" s="1682">
        <v>19</v>
      </c>
      <c r="I82" s="1682">
        <v>1</v>
      </c>
      <c r="J82" s="1681">
        <v>6</v>
      </c>
      <c r="K82" s="1680">
        <v>6</v>
      </c>
      <c r="L82" s="1680">
        <v>0</v>
      </c>
      <c r="M82" s="1682">
        <v>0</v>
      </c>
      <c r="N82" s="1681">
        <v>0</v>
      </c>
      <c r="O82" s="1683"/>
      <c r="P82" s="1672"/>
      <c r="Q82" s="1683"/>
      <c r="R82" s="1672"/>
      <c r="S82" s="1680">
        <v>1</v>
      </c>
      <c r="T82" s="1673">
        <v>2.1700000000000001E-2</v>
      </c>
      <c r="U82" s="1683">
        <v>5.39</v>
      </c>
      <c r="V82" s="1684">
        <v>54.4</v>
      </c>
      <c r="W82" s="1684">
        <v>1</v>
      </c>
      <c r="X82" s="1685">
        <v>54.4</v>
      </c>
      <c r="Y82" s="1683">
        <v>59.79</v>
      </c>
    </row>
    <row r="83" spans="1:25">
      <c r="A83" s="1668"/>
      <c r="B83" s="1668"/>
      <c r="C83" s="1668"/>
      <c r="D83" s="1668"/>
      <c r="E83" s="1669">
        <f>SUBTOTAL(109,Table2[Start])</f>
        <v>10029</v>
      </c>
      <c r="F83" s="1670">
        <f>SUBTOTAL(109,Table2[End])</f>
        <v>7676</v>
      </c>
      <c r="G83" s="1669">
        <f>SUBTOTAL(109,Table2[SA])</f>
        <v>2366</v>
      </c>
      <c r="H83" s="1671">
        <f>SUBTOTAL(109,Table2[AG])</f>
        <v>5563</v>
      </c>
      <c r="I83" s="1671">
        <f>SUBTOTAL(109,Table2[US])</f>
        <v>369</v>
      </c>
      <c r="J83" s="1670">
        <f>SUBTOTAL(109,Table2[AL])</f>
        <v>1744</v>
      </c>
      <c r="K83" s="1669">
        <f>SUBTOTAL(109,Table2[Ter])</f>
        <v>1053</v>
      </c>
      <c r="L83" s="1669">
        <f>SUBTOTAL(109,Table2[Recruit])</f>
        <v>1051</v>
      </c>
      <c r="M83" s="1671">
        <f>SUBTOTAL(109,Table2[New AG,US])</f>
        <v>920</v>
      </c>
      <c r="N83" s="1670">
        <f>SUBTOTAL(109,Table2[New AL])</f>
        <v>131</v>
      </c>
      <c r="O83" s="1671">
        <f>SUBTOTAL(109,Table2[Actv AL])</f>
        <v>433</v>
      </c>
      <c r="P83" s="1671"/>
      <c r="Q83" s="1671">
        <f>SUBTOTAL(109,Table2[Actv US])</f>
        <v>81</v>
      </c>
      <c r="R83" s="1671"/>
      <c r="S83" s="1669">
        <f>SUBTOTAL(109,Table2[Actv AG])</f>
        <v>1540</v>
      </c>
      <c r="T83" s="1670"/>
      <c r="U83" s="1671">
        <f>SUBTOTAL(109,Table2[Jan APE])</f>
        <v>25630.280000000006</v>
      </c>
      <c r="V83" s="1671">
        <f>SUBTOTAL(109,Table2[Feb APE])</f>
        <v>40963.509999999995</v>
      </c>
      <c r="W83" s="1671">
        <f>SUBTOTAL(109,Table2[Feb Case])</f>
        <v>2321</v>
      </c>
      <c r="X83" s="1675">
        <f>Table2[[#Totals],[Feb APE]]/Table2[[#Totals],[Feb Case]]</f>
        <v>17.649077983627745</v>
      </c>
      <c r="Y83" s="1671">
        <f>SUBTOTAL(109,Table2[YTD APE])</f>
        <v>66593.749999999985</v>
      </c>
    </row>
  </sheetData>
  <hyperlinks>
    <hyperlink ref="D1" location="Cover!A1" display="Back to cover page"/>
  </hyperlink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15"/>
  <sheetViews>
    <sheetView workbookViewId="0">
      <selection activeCell="B2" sqref="B2"/>
    </sheetView>
  </sheetViews>
  <sheetFormatPr defaultRowHeight="12.75"/>
  <cols>
    <col min="1" max="1" width="21" customWidth="1"/>
    <col min="2" max="2" width="9.28515625" bestFit="1" customWidth="1"/>
    <col min="4" max="4" width="9" bestFit="1" customWidth="1"/>
  </cols>
  <sheetData>
    <row r="1" spans="1:20">
      <c r="A1" t="s">
        <v>377</v>
      </c>
    </row>
    <row r="2" spans="1:20">
      <c r="A2" s="1123" t="s">
        <v>763</v>
      </c>
      <c r="B2" s="1122">
        <f>SUM(B11:H11)/SUM(B10:H10)</f>
        <v>0.25912408759124089</v>
      </c>
      <c r="D2" s="1157">
        <f>I11/I10</f>
        <v>0.26382978723404255</v>
      </c>
    </row>
    <row r="3" spans="1:20">
      <c r="A3" s="739" t="s">
        <v>186</v>
      </c>
      <c r="B3" s="738">
        <f>SUM(B12:F12)/SUM(B11:F11)</f>
        <v>2.2727272727272729</v>
      </c>
      <c r="D3" s="738">
        <f>I12/I11</f>
        <v>1.3870967741935485</v>
      </c>
    </row>
    <row r="4" spans="1:20">
      <c r="A4" s="741" t="s">
        <v>68</v>
      </c>
      <c r="B4" s="738">
        <f>SUM(B13:H13)/SUM(B10:H10)</f>
        <v>11.525744525547445</v>
      </c>
      <c r="D4" s="738">
        <f>I13/I10</f>
        <v>6.8939574468085105</v>
      </c>
    </row>
    <row r="5" spans="1:20">
      <c r="A5" t="s">
        <v>6</v>
      </c>
      <c r="B5" s="1125">
        <f>SUM(B13:H13)/SUM(B12:H12)</f>
        <v>18.254647398843932</v>
      </c>
      <c r="D5" s="738">
        <f>I13/I12</f>
        <v>18.83813953488372</v>
      </c>
    </row>
    <row r="6" spans="1:20">
      <c r="A6" t="s">
        <v>1045</v>
      </c>
      <c r="B6" s="1125"/>
      <c r="D6" s="738">
        <f>I13/I11</f>
        <v>26.13032258064516</v>
      </c>
    </row>
    <row r="7" spans="1:20">
      <c r="B7" s="1122"/>
    </row>
    <row r="8" spans="1:20">
      <c r="A8" t="s">
        <v>261</v>
      </c>
      <c r="B8" s="738">
        <v>6</v>
      </c>
      <c r="C8" s="738">
        <v>7</v>
      </c>
      <c r="D8" s="738">
        <v>8</v>
      </c>
      <c r="E8" s="738">
        <v>9</v>
      </c>
      <c r="F8" s="738">
        <v>10</v>
      </c>
      <c r="G8" s="738">
        <v>11</v>
      </c>
      <c r="H8" s="738">
        <v>12</v>
      </c>
      <c r="I8" s="738">
        <v>201501</v>
      </c>
      <c r="J8" s="738">
        <v>2</v>
      </c>
      <c r="K8" s="738">
        <v>3</v>
      </c>
      <c r="L8" s="738">
        <v>4</v>
      </c>
      <c r="M8" s="738">
        <v>5</v>
      </c>
      <c r="N8" s="738">
        <v>6</v>
      </c>
      <c r="O8" s="738">
        <v>7</v>
      </c>
      <c r="P8" s="738">
        <v>8</v>
      </c>
      <c r="Q8" s="738">
        <v>9</v>
      </c>
      <c r="R8" s="738">
        <v>10</v>
      </c>
      <c r="S8" s="738">
        <v>11</v>
      </c>
      <c r="T8" s="738">
        <v>12</v>
      </c>
    </row>
    <row r="9" spans="1:20">
      <c r="A9" s="739" t="s">
        <v>134</v>
      </c>
      <c r="B9" s="740">
        <v>5</v>
      </c>
      <c r="C9" s="740">
        <v>9</v>
      </c>
      <c r="D9" s="740">
        <v>28</v>
      </c>
      <c r="E9" s="740">
        <v>44</v>
      </c>
      <c r="F9" s="740">
        <v>64</v>
      </c>
      <c r="G9" s="740">
        <v>75</v>
      </c>
      <c r="H9" s="740">
        <v>98</v>
      </c>
      <c r="I9" s="740">
        <v>140</v>
      </c>
    </row>
    <row r="10" spans="1:20">
      <c r="A10" t="s">
        <v>764</v>
      </c>
      <c r="B10" s="738">
        <f>AVERAGE(0,B9)</f>
        <v>2.5</v>
      </c>
      <c r="C10" s="738">
        <f t="shared" ref="C10:H10" si="0">AVERAGE(B9,C9)</f>
        <v>7</v>
      </c>
      <c r="D10" s="738">
        <f t="shared" si="0"/>
        <v>18.5</v>
      </c>
      <c r="E10" s="738">
        <f t="shared" si="0"/>
        <v>36</v>
      </c>
      <c r="F10" s="738">
        <f t="shared" si="0"/>
        <v>54</v>
      </c>
      <c r="G10" s="738">
        <f t="shared" si="0"/>
        <v>69.5</v>
      </c>
      <c r="H10" s="738">
        <f t="shared" si="0"/>
        <v>86.5</v>
      </c>
      <c r="I10" s="738">
        <f>AVERAGE(I9,95)</f>
        <v>117.5</v>
      </c>
    </row>
    <row r="11" spans="1:20">
      <c r="A11" s="739" t="s">
        <v>89</v>
      </c>
      <c r="B11" s="740">
        <v>1</v>
      </c>
      <c r="C11" s="740">
        <v>3</v>
      </c>
      <c r="D11" s="740">
        <v>4</v>
      </c>
      <c r="E11" s="740">
        <v>10</v>
      </c>
      <c r="F11" s="740">
        <v>15</v>
      </c>
      <c r="G11" s="740">
        <v>21</v>
      </c>
      <c r="H11" s="740">
        <v>17</v>
      </c>
      <c r="I11" s="740">
        <v>31</v>
      </c>
    </row>
    <row r="12" spans="1:20">
      <c r="A12" t="s">
        <v>232</v>
      </c>
      <c r="B12" s="738">
        <v>3</v>
      </c>
      <c r="C12" s="738">
        <v>14</v>
      </c>
      <c r="D12" s="738">
        <v>8</v>
      </c>
      <c r="E12" s="738">
        <v>21</v>
      </c>
      <c r="F12" s="738">
        <v>29</v>
      </c>
      <c r="G12" s="738">
        <v>37</v>
      </c>
      <c r="H12" s="738">
        <v>61</v>
      </c>
      <c r="I12" s="738">
        <v>43</v>
      </c>
    </row>
    <row r="13" spans="1:20">
      <c r="A13" s="739" t="s">
        <v>124</v>
      </c>
      <c r="B13" s="239">
        <v>48.789000000000001</v>
      </c>
      <c r="C13" s="239">
        <v>331.52300000000002</v>
      </c>
      <c r="D13" s="239">
        <v>137.52000000000001</v>
      </c>
      <c r="E13" s="239">
        <v>481.26400000000001</v>
      </c>
      <c r="F13" s="239">
        <v>403.29199999999997</v>
      </c>
      <c r="G13" s="239">
        <v>580.64700000000005</v>
      </c>
      <c r="H13" s="239">
        <v>1175.019</v>
      </c>
      <c r="I13" s="239">
        <v>810.04</v>
      </c>
    </row>
    <row r="15" spans="1:20">
      <c r="I15">
        <f>I13/I11</f>
        <v>26.13032258064516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Sheet3</vt:lpstr>
      <vt:lpstr>Rules</vt:lpstr>
      <vt:lpstr>Cover</vt:lpstr>
      <vt:lpstr>Charts</vt:lpstr>
      <vt:lpstr>Country</vt:lpstr>
      <vt:lpstr>HCM</vt:lpstr>
      <vt:lpstr>HN</vt:lpstr>
      <vt:lpstr>Plan</vt:lpstr>
      <vt:lpstr>North</vt:lpstr>
      <vt:lpstr>South</vt:lpstr>
      <vt:lpstr>Production_AD Structure</vt:lpstr>
      <vt:lpstr>Ending MP_Structure</vt:lpstr>
      <vt:lpstr>Recruitment_Structure</vt:lpstr>
      <vt:lpstr>Recruitment KPI_Structure</vt:lpstr>
      <vt:lpstr>Rookie Metric</vt:lpstr>
      <vt:lpstr>6.0 GA</vt:lpstr>
      <vt:lpstr>Rider</vt:lpstr>
      <vt:lpstr>7.0 Product Mix</vt:lpstr>
      <vt:lpstr>4.0 BD old</vt:lpstr>
      <vt:lpstr>4.1 BD Review</vt:lpstr>
      <vt:lpstr>BDList</vt:lpstr>
      <vt:lpstr>Target</vt:lpstr>
      <vt:lpstr>BD comment</vt:lpstr>
      <vt:lpstr>5.0 AG retention</vt:lpstr>
      <vt:lpstr>4.0 BD</vt:lpstr>
      <vt:lpstr>BDName</vt:lpstr>
      <vt:lpstr>'4.0 BD old'!Print_Area</vt:lpstr>
      <vt:lpstr>'4.1 BD Review'!Print_Area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vadm0101</dc:creator>
  <cp:lastModifiedBy>Tung Nguyen</cp:lastModifiedBy>
  <cp:lastPrinted>2016-02-02T08:18:46Z</cp:lastPrinted>
  <dcterms:created xsi:type="dcterms:W3CDTF">2012-05-03T08:15:59Z</dcterms:created>
  <dcterms:modified xsi:type="dcterms:W3CDTF">2017-06-15T02:03:49Z</dcterms:modified>
</cp:coreProperties>
</file>